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FA299B42-F0F3-49FA-A7BE-9CBAD941646A}" xr6:coauthVersionLast="36" xr6:coauthVersionMax="47" xr10:uidLastSave="{00000000-0000-0000-0000-000000000000}"/>
  <bookViews>
    <workbookView xWindow="-120" yWindow="-120" windowWidth="20730" windowHeight="11160" activeTab="2" xr2:uid="{ED8D75CF-2CFC-4C57-BFA4-16B2513E0D75}"/>
  </bookViews>
  <sheets>
    <sheet name="Índice" sheetId="1" r:id="rId1"/>
    <sheet name="Informantes" sheetId="3" r:id="rId2"/>
    <sheet name="Presentación" sheetId="22" r:id="rId3"/>
    <sheet name="Participantes" sheetId="23" r:id="rId4"/>
    <sheet name="CNGE_2024_M2_Secc1" sheetId="5" r:id="rId5"/>
    <sheet name="CNGE_2024_M2_Secc2" sheetId="6" r:id="rId6"/>
    <sheet name="CNGE_2024_M2_Secc3" sheetId="7" r:id="rId7"/>
    <sheet name="CNGE_2024_M2_Secc4" sheetId="8" r:id="rId8"/>
    <sheet name="CNGE_2024_M2_Secc5" sheetId="24" r:id="rId9"/>
    <sheet name="CNGE_2024_M2_Secc6" sheetId="9" r:id="rId10"/>
    <sheet name="CNGE_2024_M2_Secc7" sheetId="10" r:id="rId11"/>
    <sheet name="CNGE_2024_M2_Secc8" sheetId="11" r:id="rId12"/>
    <sheet name="CNGE_2024_M2_Secc9" sheetId="12" r:id="rId13"/>
    <sheet name="CNGE_2024_M2_Secc10" sheetId="13" r:id="rId14"/>
    <sheet name="Complemento" sheetId="14" r:id="rId15"/>
    <sheet name="Glosario" sheetId="16" r:id="rId16"/>
  </sheets>
  <definedNames>
    <definedName name="_xlnm.Print_Area" localSheetId="4">CNGE_2024_M2_Secc1!$A$1:$AE$294</definedName>
    <definedName name="_xlnm.Print_Area" localSheetId="13">CNGE_2024_M2_Secc10!$A$1:$AE$1091</definedName>
    <definedName name="_xlnm.Print_Area" localSheetId="5">CNGE_2024_M2_Secc2!$A$1:$AE$222</definedName>
    <definedName name="_xlnm.Print_Area" localSheetId="6">CNGE_2024_M2_Secc3!$A$1:$AE$2751</definedName>
    <definedName name="_xlnm.Print_Area" localSheetId="7">CNGE_2024_M2_Secc4!$A$1:$AE$248</definedName>
    <definedName name="_xlnm.Print_Area" localSheetId="8">CNGE_2024_M2_Secc5!$A$1:$AE$109</definedName>
    <definedName name="_xlnm.Print_Area" localSheetId="9">CNGE_2024_M2_Secc6!$A$1:$AE$1325</definedName>
    <definedName name="_xlnm.Print_Area" localSheetId="10">CNGE_2024_M2_Secc7!$A$1:$AE$53</definedName>
    <definedName name="_xlnm.Print_Area" localSheetId="11">CNGE_2024_M2_Secc8!$A$1:$AE$137</definedName>
    <definedName name="_xlnm.Print_Area" localSheetId="12">CNGE_2024_M2_Secc9!$A$1:$AE$55</definedName>
    <definedName name="_xlnm.Print_Area" localSheetId="14">Complemento!$A$1:$AM$61</definedName>
    <definedName name="_xlnm.Print_Area" localSheetId="15">Glosario!$A$1:$AE$168</definedName>
    <definedName name="_xlnm.Print_Area" localSheetId="0">Índice!$A$1:$AE$43</definedName>
    <definedName name="_xlnm.Print_Area" localSheetId="1">Informantes!$A$1:$AE$56</definedName>
    <definedName name="_xlnm.Print_Area" localSheetId="3">Participantes!$A$1:$BJ$71</definedName>
    <definedName name="_xlnm.Print_Area" localSheetId="2">Presentación!$A$1:$AE$130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06" i="7" l="1"/>
  <c r="B136" i="8" l="1"/>
  <c r="B71" i="8"/>
  <c r="AW40" i="14" a="1"/>
  <c r="AW30" i="14" a="1"/>
  <c r="AW45" i="14" a="1"/>
  <c r="AW42" i="14" a="1"/>
  <c r="AW34" i="14" a="1"/>
  <c r="AW32" i="14" a="1"/>
  <c r="AW36" i="14" a="1"/>
  <c r="AW35" i="14" a="1"/>
  <c r="AW31" i="14" a="1"/>
  <c r="AW29" i="14" a="1"/>
  <c r="AW37" i="14" a="1"/>
  <c r="AW41" i="14" a="1"/>
  <c r="AW38" i="14" a="1"/>
  <c r="AW27" i="14" a="1"/>
  <c r="AW44" i="14" a="1"/>
  <c r="AW39" i="14" a="1"/>
  <c r="AW33" i="14" a="1"/>
  <c r="AW26" i="14" a="1"/>
  <c r="AW28" i="14" a="1"/>
  <c r="AW43" i="14" a="1"/>
  <c r="AW28" i="14" l="1"/>
  <c r="AX28" i="14" s="1"/>
  <c r="AW37" i="14"/>
  <c r="AX37" i="14" s="1"/>
  <c r="AW29" i="14"/>
  <c r="AX29" i="14" s="1"/>
  <c r="AW42" i="14"/>
  <c r="AX42" i="14" s="1"/>
  <c r="AW33" i="14"/>
  <c r="AX33" i="14" s="1"/>
  <c r="AW41" i="14"/>
  <c r="AX41" i="14" s="1"/>
  <c r="AW34" i="14"/>
  <c r="AX34" i="14" s="1"/>
  <c r="AW38" i="14"/>
  <c r="AX38" i="14" s="1"/>
  <c r="AW26" i="14"/>
  <c r="AX26" i="14" s="1"/>
  <c r="AW39" i="14"/>
  <c r="AX39" i="14" s="1"/>
  <c r="AW30" i="14"/>
  <c r="AX30" i="14" s="1"/>
  <c r="AW40" i="14"/>
  <c r="AX40" i="14" s="1"/>
  <c r="AW31" i="14"/>
  <c r="AX31" i="14" s="1"/>
  <c r="AW43" i="14"/>
  <c r="AX43" i="14" s="1"/>
  <c r="AW45" i="14"/>
  <c r="AX45" i="14" s="1"/>
  <c r="AW32" i="14"/>
  <c r="AX32" i="14" s="1"/>
  <c r="AW44" i="14"/>
  <c r="AX44" i="14" s="1"/>
  <c r="AW35" i="14"/>
  <c r="AX35" i="14" s="1"/>
  <c r="AW36" i="14"/>
  <c r="AX36" i="14" s="1"/>
  <c r="AW27" i="14"/>
  <c r="AX27" i="14" s="1"/>
  <c r="CT468" i="7"/>
  <c r="CT467" i="7"/>
  <c r="CT448" i="7"/>
  <c r="CT449" i="7"/>
  <c r="CT450" i="7"/>
  <c r="CT451" i="7"/>
  <c r="CT452" i="7"/>
  <c r="CT453" i="7"/>
  <c r="CT454" i="7"/>
  <c r="CT455" i="7"/>
  <c r="CT456" i="7"/>
  <c r="CT457" i="7"/>
  <c r="CT458" i="7"/>
  <c r="CT459" i="7"/>
  <c r="CT460" i="7"/>
  <c r="CT461" i="7"/>
  <c r="CT462" i="7"/>
  <c r="CT463" i="7"/>
  <c r="CT464" i="7"/>
  <c r="CT465" i="7"/>
  <c r="CT466" i="7"/>
  <c r="CT447" i="7"/>
  <c r="BR198" i="7"/>
  <c r="BR183" i="7"/>
  <c r="BR184" i="7"/>
  <c r="BR185" i="7"/>
  <c r="BR186" i="7"/>
  <c r="BR187" i="7"/>
  <c r="BR188" i="7"/>
  <c r="BR189" i="7"/>
  <c r="BR190" i="7"/>
  <c r="BR191" i="7"/>
  <c r="BR192" i="7"/>
  <c r="BR193" i="7"/>
  <c r="BR194" i="7"/>
  <c r="BR195" i="7"/>
  <c r="BR196" i="7"/>
  <c r="BR197" i="7"/>
  <c r="BR182" i="7"/>
  <c r="AQ276" i="5"/>
  <c r="AQ275" i="5"/>
  <c r="AQ257" i="5"/>
  <c r="AQ258" i="5"/>
  <c r="AQ259" i="5"/>
  <c r="AQ260" i="5"/>
  <c r="AQ261" i="5"/>
  <c r="AQ262" i="5"/>
  <c r="AQ263" i="5"/>
  <c r="AQ264" i="5"/>
  <c r="AQ265" i="5"/>
  <c r="AQ266" i="5"/>
  <c r="AQ267" i="5"/>
  <c r="AQ268" i="5"/>
  <c r="AQ269" i="5"/>
  <c r="AQ270" i="5"/>
  <c r="AQ271" i="5"/>
  <c r="AQ272" i="5"/>
  <c r="AQ273" i="5"/>
  <c r="AQ274" i="5"/>
  <c r="AQ256" i="5"/>
  <c r="AX46" i="14" l="1"/>
  <c r="B60" i="14" s="1"/>
  <c r="BN65" i="23"/>
  <c r="BN64" i="23"/>
  <c r="BN63" i="23"/>
  <c r="BN62" i="23"/>
  <c r="BN61" i="23"/>
  <c r="BN60" i="23"/>
  <c r="BN59" i="23"/>
  <c r="BN58" i="23"/>
  <c r="BN57" i="23"/>
  <c r="BN56" i="23"/>
  <c r="BN55" i="23"/>
  <c r="BN54" i="23"/>
  <c r="BN53" i="23"/>
  <c r="BN52" i="23"/>
  <c r="BN51" i="23"/>
  <c r="BN50" i="23"/>
  <c r="BN49" i="23"/>
  <c r="BN48" i="23"/>
  <c r="BN47" i="23"/>
  <c r="BN46" i="23"/>
  <c r="BN45" i="23"/>
  <c r="BN44" i="23"/>
  <c r="BN43" i="23"/>
  <c r="BN42" i="23"/>
  <c r="BN41" i="23"/>
  <c r="BN40" i="23"/>
  <c r="BN39" i="23"/>
  <c r="BN38" i="23"/>
  <c r="BN37" i="23"/>
  <c r="BN36" i="23"/>
  <c r="BN35" i="23"/>
  <c r="BN34" i="23"/>
  <c r="BN33" i="23"/>
  <c r="BN32" i="23"/>
  <c r="BN31" i="23"/>
  <c r="BN66" i="23" l="1"/>
  <c r="B67" i="23" s="1"/>
  <c r="M27" i="14" l="1"/>
  <c r="AV27" i="14" s="1"/>
  <c r="M28" i="14"/>
  <c r="AP28" i="14" s="1"/>
  <c r="M29" i="14"/>
  <c r="AO29" i="14" s="1"/>
  <c r="M30" i="14"/>
  <c r="AO30" i="14" s="1"/>
  <c r="M31" i="14"/>
  <c r="AO31" i="14" s="1"/>
  <c r="M32" i="14"/>
  <c r="AO32" i="14" s="1"/>
  <c r="M33" i="14"/>
  <c r="AO33" i="14" s="1"/>
  <c r="M34" i="14"/>
  <c r="AP34" i="14" s="1"/>
  <c r="M35" i="14"/>
  <c r="AO35" i="14" s="1"/>
  <c r="M36" i="14"/>
  <c r="AP36" i="14" s="1"/>
  <c r="M37" i="14"/>
  <c r="AO37" i="14" s="1"/>
  <c r="M38" i="14"/>
  <c r="AO38" i="14" s="1"/>
  <c r="M39" i="14"/>
  <c r="AO39" i="14" s="1"/>
  <c r="M40" i="14"/>
  <c r="AO40" i="14" s="1"/>
  <c r="M41" i="14"/>
  <c r="AV41" i="14" s="1"/>
  <c r="M42" i="14"/>
  <c r="AP42" i="14" s="1"/>
  <c r="M43" i="14"/>
  <c r="AV43" i="14" s="1"/>
  <c r="M44" i="14"/>
  <c r="AV44" i="14" s="1"/>
  <c r="M45" i="14"/>
  <c r="AV45" i="14" s="1"/>
  <c r="M26" i="14"/>
  <c r="AV26" i="14" s="1"/>
  <c r="H27" i="14"/>
  <c r="H28" i="14"/>
  <c r="H29" i="14"/>
  <c r="H30" i="14"/>
  <c r="H31" i="14"/>
  <c r="H32" i="14"/>
  <c r="H33" i="14"/>
  <c r="H34" i="14"/>
  <c r="H35" i="14"/>
  <c r="H36" i="14"/>
  <c r="H37" i="14"/>
  <c r="H38" i="14"/>
  <c r="H39" i="14"/>
  <c r="H40" i="14"/>
  <c r="H41" i="14"/>
  <c r="H42" i="14"/>
  <c r="H43" i="14"/>
  <c r="H44" i="14"/>
  <c r="H45" i="14"/>
  <c r="H26" i="14"/>
  <c r="AV39" i="14"/>
  <c r="AP39" i="14"/>
  <c r="AP38" i="14"/>
  <c r="AV37" i="14"/>
  <c r="AP37" i="14"/>
  <c r="AP35" i="14"/>
  <c r="AV31" i="14"/>
  <c r="AP31" i="14"/>
  <c r="AV29" i="14"/>
  <c r="AP29" i="14"/>
  <c r="D27" i="14"/>
  <c r="AO27" i="14" s="1"/>
  <c r="D28" i="14"/>
  <c r="D29" i="14"/>
  <c r="D30" i="14"/>
  <c r="D31" i="14"/>
  <c r="D32" i="14"/>
  <c r="D33" i="14"/>
  <c r="D34" i="14"/>
  <c r="D35" i="14"/>
  <c r="D36" i="14"/>
  <c r="D37" i="14"/>
  <c r="D38" i="14"/>
  <c r="D39" i="14"/>
  <c r="D40" i="14"/>
  <c r="D41" i="14"/>
  <c r="D42" i="14"/>
  <c r="D43" i="14"/>
  <c r="D44" i="14"/>
  <c r="D45" i="14"/>
  <c r="AO45" i="14" s="1"/>
  <c r="D26" i="14"/>
  <c r="AS33" i="14" a="1"/>
  <c r="AR29" i="14" a="1"/>
  <c r="AS30" i="14" a="1"/>
  <c r="AR35" i="14" a="1"/>
  <c r="AS26" i="14" a="1"/>
  <c r="AS29" i="14" a="1"/>
  <c r="AR34" i="14" a="1"/>
  <c r="AR37" i="14" a="1"/>
  <c r="AS31" i="14" a="1"/>
  <c r="AR40" i="14" a="1"/>
  <c r="AS40" i="14" a="1"/>
  <c r="AS41" i="14" a="1"/>
  <c r="AR42" i="14" a="1"/>
  <c r="AS39" i="14" a="1"/>
  <c r="AS34" i="14" a="1"/>
  <c r="AR45" i="14" a="1"/>
  <c r="AS28" i="14" a="1"/>
  <c r="AR44" i="14" a="1"/>
  <c r="AR33" i="14" a="1"/>
  <c r="AR30" i="14" a="1"/>
  <c r="AS43" i="14" a="1"/>
  <c r="AR38" i="14" a="1"/>
  <c r="AR31" i="14" a="1"/>
  <c r="AS36" i="14" a="1"/>
  <c r="AS44" i="14" a="1"/>
  <c r="AR41" i="14" a="1"/>
  <c r="AS32" i="14" a="1"/>
  <c r="AS38" i="14" a="1"/>
  <c r="AR28" i="14" a="1"/>
  <c r="AR32" i="14" a="1"/>
  <c r="AS27" i="14" a="1"/>
  <c r="AR36" i="14" a="1"/>
  <c r="AR26" i="14" a="1"/>
  <c r="AR43" i="14" a="1"/>
  <c r="AS37" i="14" a="1"/>
  <c r="AS35" i="14" a="1"/>
  <c r="AS42" i="14" a="1"/>
  <c r="AR39" i="14" a="1"/>
  <c r="AR27" i="14" a="1"/>
  <c r="AS45" i="14" a="1"/>
  <c r="AP41" i="14" l="1"/>
  <c r="AV34" i="14"/>
  <c r="AP33" i="14"/>
  <c r="AV36" i="14"/>
  <c r="AP40" i="14"/>
  <c r="AP30" i="14"/>
  <c r="AV33" i="14"/>
  <c r="AV40" i="14"/>
  <c r="AP43" i="14"/>
  <c r="AV30" i="14"/>
  <c r="AO44" i="14"/>
  <c r="AO26" i="14"/>
  <c r="AV35" i="14"/>
  <c r="AV38" i="14"/>
  <c r="AO36" i="14"/>
  <c r="AO43" i="14"/>
  <c r="AO42" i="14"/>
  <c r="AO34" i="14"/>
  <c r="AP44" i="14"/>
  <c r="AO41" i="14"/>
  <c r="AO28" i="14"/>
  <c r="AV28" i="14"/>
  <c r="AP27" i="14"/>
  <c r="AP45" i="14"/>
  <c r="AP32" i="14"/>
  <c r="AV32" i="14"/>
  <c r="AP26" i="14"/>
  <c r="AV42" i="14"/>
  <c r="AS31" i="14"/>
  <c r="AU31" i="14" s="1"/>
  <c r="AR32" i="14"/>
  <c r="AT32" i="14" s="1"/>
  <c r="AR36" i="14"/>
  <c r="AT36" i="14" s="1"/>
  <c r="AR34" i="14"/>
  <c r="AT34" i="14" s="1"/>
  <c r="AR38" i="14"/>
  <c r="AT38" i="14" s="1"/>
  <c r="AS41" i="14"/>
  <c r="AU41" i="14" s="1"/>
  <c r="AS28" i="14"/>
  <c r="AU28" i="14" s="1"/>
  <c r="AR29" i="14"/>
  <c r="AT29" i="14" s="1"/>
  <c r="AS36" i="14"/>
  <c r="AU36" i="14" s="1"/>
  <c r="AS40" i="14"/>
  <c r="AU40" i="14" s="1"/>
  <c r="AR41" i="14"/>
  <c r="AT41" i="14" s="1"/>
  <c r="AS44" i="14"/>
  <c r="AU44" i="14" s="1"/>
  <c r="AR45" i="14"/>
  <c r="AT45" i="14" s="1"/>
  <c r="AS32" i="14"/>
  <c r="AU32" i="14" s="1"/>
  <c r="AR33" i="14"/>
  <c r="AT33" i="14" s="1"/>
  <c r="AR37" i="14"/>
  <c r="AT37" i="14" s="1"/>
  <c r="AR42" i="14"/>
  <c r="AT42" i="14" s="1"/>
  <c r="AS30" i="14"/>
  <c r="AU30" i="14" s="1"/>
  <c r="AR31" i="14"/>
  <c r="AT31" i="14" s="1"/>
  <c r="AS34" i="14"/>
  <c r="AU34" i="14" s="1"/>
  <c r="AS38" i="14"/>
  <c r="AU38" i="14" s="1"/>
  <c r="AR39" i="14"/>
  <c r="AT39" i="14" s="1"/>
  <c r="AS42" i="14"/>
  <c r="AU42" i="14" s="1"/>
  <c r="AR43" i="14"/>
  <c r="AT43" i="14" s="1"/>
  <c r="AR26" i="14"/>
  <c r="AT26" i="14" s="1"/>
  <c r="AS29" i="14"/>
  <c r="AU29" i="14" s="1"/>
  <c r="AS33" i="14"/>
  <c r="AU33" i="14" s="1"/>
  <c r="AS37" i="14"/>
  <c r="AU37" i="14" s="1"/>
  <c r="AS26" i="14"/>
  <c r="AU26" i="14" s="1"/>
  <c r="AR27" i="14"/>
  <c r="AT27" i="14" s="1"/>
  <c r="AR35" i="14"/>
  <c r="AT35" i="14" s="1"/>
  <c r="AR30" i="14"/>
  <c r="AT30" i="14" s="1"/>
  <c r="AS45" i="14"/>
  <c r="AU45" i="14" s="1"/>
  <c r="AS27" i="14"/>
  <c r="AU27" i="14" s="1"/>
  <c r="AR28" i="14"/>
  <c r="AT28" i="14" s="1"/>
  <c r="AS35" i="14"/>
  <c r="AU35" i="14" s="1"/>
  <c r="AS39" i="14"/>
  <c r="AU39" i="14" s="1"/>
  <c r="AR40" i="14"/>
  <c r="AT40" i="14" s="1"/>
  <c r="AS43" i="14"/>
  <c r="AU43" i="14" s="1"/>
  <c r="AR44" i="14"/>
  <c r="AT44" i="14" s="1"/>
  <c r="AO46" i="14" l="1"/>
  <c r="B56" i="14" s="1"/>
  <c r="AV46" i="14"/>
  <c r="AP46" i="14"/>
  <c r="B57" i="14" s="1"/>
  <c r="AU46" i="14"/>
  <c r="AT46" i="14"/>
  <c r="B58" i="14" l="1"/>
  <c r="AG488" i="13" l="1"/>
  <c r="AG489" i="13"/>
  <c r="AG487" i="13"/>
  <c r="B1087" i="13"/>
  <c r="AK510" i="13"/>
  <c r="AK509" i="13"/>
  <c r="AK508" i="13"/>
  <c r="AI510" i="13"/>
  <c r="AI509" i="13"/>
  <c r="AH1082" i="13"/>
  <c r="AH1079" i="13"/>
  <c r="AH1080" i="13"/>
  <c r="AH1081" i="13"/>
  <c r="AI508" i="13"/>
  <c r="AH502" i="13"/>
  <c r="AH504" i="13" s="1"/>
  <c r="AG502" i="13"/>
  <c r="AG504" i="13" s="1"/>
  <c r="AF502" i="13"/>
  <c r="AF504" i="13" s="1"/>
  <c r="AI511" i="13" l="1"/>
  <c r="AJ1082" i="13" s="1"/>
  <c r="AK511" i="13"/>
  <c r="AL1082" i="13" l="1"/>
  <c r="AL1079" i="13"/>
  <c r="AL1080" i="13"/>
  <c r="AL1081" i="13"/>
  <c r="AJ1079" i="13"/>
  <c r="AJ1080" i="13"/>
  <c r="AJ1081" i="13"/>
  <c r="B494" i="13" l="1"/>
  <c r="AI489" i="13" a="1"/>
  <c r="AI489" i="13" s="1"/>
  <c r="AI488" i="13" a="1"/>
  <c r="AI488" i="13" s="1"/>
  <c r="AI487" i="13" a="1"/>
  <c r="AI487" i="13" s="1"/>
  <c r="AH489" i="13"/>
  <c r="AH488" i="13"/>
  <c r="AH487" i="13"/>
  <c r="B480" i="13"/>
  <c r="B479" i="13"/>
  <c r="B477" i="13"/>
  <c r="AK473" i="13"/>
  <c r="AK472" i="13" a="1"/>
  <c r="AK472" i="13" s="1"/>
  <c r="AK471" i="13" a="1"/>
  <c r="AK471" i="13"/>
  <c r="AL470" i="13"/>
  <c r="AK470" i="13" s="1" a="1"/>
  <c r="AK470" i="13" s="1"/>
  <c r="AJ470" i="13"/>
  <c r="AI470" i="13" a="1"/>
  <c r="AI470" i="13" s="1"/>
  <c r="AH470" i="13"/>
  <c r="B478" i="13" s="1"/>
  <c r="AG470" i="13"/>
  <c r="B476" i="13" s="1"/>
  <c r="B463" i="13"/>
  <c r="B462" i="13"/>
  <c r="B461" i="13"/>
  <c r="B459" i="13"/>
  <c r="AD454" i="13"/>
  <c r="DB455" i="13"/>
  <c r="DX454" i="13"/>
  <c r="DT454" i="13"/>
  <c r="DP454" i="13"/>
  <c r="DL454" i="13"/>
  <c r="DH454" i="13"/>
  <c r="DD454" i="13"/>
  <c r="AI490" i="13" l="1"/>
  <c r="B496" i="13" s="1"/>
  <c r="AH490" i="13"/>
  <c r="B495" i="13" s="1"/>
  <c r="AG490" i="13"/>
  <c r="B493" i="13" s="1"/>
  <c r="DA415" i="13" l="1"/>
  <c r="DD415" i="13" s="1"/>
  <c r="DB415" i="13"/>
  <c r="DC415" i="13"/>
  <c r="DE415" i="13"/>
  <c r="DF415" i="13"/>
  <c r="DG415" i="13"/>
  <c r="DI415" i="13"/>
  <c r="DL415" i="13" s="1"/>
  <c r="DJ415" i="13"/>
  <c r="DK415" i="13"/>
  <c r="DM415" i="13"/>
  <c r="DN415" i="13"/>
  <c r="DO415" i="13"/>
  <c r="DQ415" i="13"/>
  <c r="DT415" i="13" s="1"/>
  <c r="DR415" i="13"/>
  <c r="DS415" i="13"/>
  <c r="DU415" i="13"/>
  <c r="DV415" i="13"/>
  <c r="DW415" i="13"/>
  <c r="DA416" i="13"/>
  <c r="DB416" i="13"/>
  <c r="DC416" i="13"/>
  <c r="DE416" i="13"/>
  <c r="DF416" i="13"/>
  <c r="DG416" i="13"/>
  <c r="DI416" i="13"/>
  <c r="DJ416" i="13"/>
  <c r="DK416" i="13"/>
  <c r="DM416" i="13"/>
  <c r="DN416" i="13"/>
  <c r="DO416" i="13"/>
  <c r="DQ416" i="13"/>
  <c r="DT416" i="13" s="1"/>
  <c r="DR416" i="13"/>
  <c r="DS416" i="13"/>
  <c r="DU416" i="13"/>
  <c r="DX416" i="13" s="1"/>
  <c r="DV416" i="13"/>
  <c r="DW416" i="13"/>
  <c r="DA417" i="13"/>
  <c r="DB417" i="13"/>
  <c r="DC417" i="13"/>
  <c r="DE417" i="13"/>
  <c r="DH417" i="13" s="1"/>
  <c r="DF417" i="13"/>
  <c r="DG417" i="13"/>
  <c r="DI417" i="13"/>
  <c r="DJ417" i="13"/>
  <c r="DK417" i="13"/>
  <c r="DM417" i="13"/>
  <c r="DN417" i="13"/>
  <c r="DO417" i="13"/>
  <c r="DQ417" i="13"/>
  <c r="DR417" i="13"/>
  <c r="DS417" i="13"/>
  <c r="DU417" i="13"/>
  <c r="DV417" i="13"/>
  <c r="DW417" i="13"/>
  <c r="DA418" i="13"/>
  <c r="DD418" i="13" s="1"/>
  <c r="DB418" i="13"/>
  <c r="DC418" i="13"/>
  <c r="DE418" i="13"/>
  <c r="DH418" i="13" s="1"/>
  <c r="DF418" i="13"/>
  <c r="DG418" i="13"/>
  <c r="DI418" i="13"/>
  <c r="DJ418" i="13"/>
  <c r="DK418" i="13"/>
  <c r="DM418" i="13"/>
  <c r="DP418" i="13" s="1"/>
  <c r="DN418" i="13"/>
  <c r="DO418" i="13"/>
  <c r="DQ418" i="13"/>
  <c r="DR418" i="13"/>
  <c r="DS418" i="13"/>
  <c r="DU418" i="13"/>
  <c r="DV418" i="13"/>
  <c r="DW418" i="13"/>
  <c r="DA419" i="13"/>
  <c r="DB419" i="13"/>
  <c r="DC419" i="13"/>
  <c r="DE419" i="13"/>
  <c r="DF419" i="13"/>
  <c r="DG419" i="13"/>
  <c r="DI419" i="13"/>
  <c r="DL419" i="13" s="1"/>
  <c r="DJ419" i="13"/>
  <c r="DK419" i="13"/>
  <c r="DM419" i="13"/>
  <c r="DP419" i="13" s="1"/>
  <c r="DN419" i="13"/>
  <c r="DO419" i="13"/>
  <c r="DQ419" i="13"/>
  <c r="DR419" i="13"/>
  <c r="DS419" i="13"/>
  <c r="DU419" i="13"/>
  <c r="DV419" i="13"/>
  <c r="DW419" i="13"/>
  <c r="DA420" i="13"/>
  <c r="DB420" i="13"/>
  <c r="DC420" i="13"/>
  <c r="DE420" i="13"/>
  <c r="DF420" i="13"/>
  <c r="DG420" i="13"/>
  <c r="DI420" i="13"/>
  <c r="DJ420" i="13"/>
  <c r="DK420" i="13"/>
  <c r="DM420" i="13"/>
  <c r="DN420" i="13"/>
  <c r="DO420" i="13"/>
  <c r="DQ420" i="13"/>
  <c r="DT420" i="13" s="1"/>
  <c r="DR420" i="13"/>
  <c r="DS420" i="13"/>
  <c r="DU420" i="13"/>
  <c r="DX420" i="13" s="1"/>
  <c r="DV420" i="13"/>
  <c r="DW420" i="13"/>
  <c r="DA421" i="13"/>
  <c r="DB421" i="13"/>
  <c r="DC421" i="13"/>
  <c r="DE421" i="13"/>
  <c r="DF421" i="13"/>
  <c r="DG421" i="13"/>
  <c r="DI421" i="13"/>
  <c r="DJ421" i="13"/>
  <c r="DK421" i="13"/>
  <c r="DM421" i="13"/>
  <c r="DN421" i="13"/>
  <c r="DO421" i="13"/>
  <c r="DQ421" i="13"/>
  <c r="DR421" i="13"/>
  <c r="DS421" i="13"/>
  <c r="DU421" i="13"/>
  <c r="DV421" i="13"/>
  <c r="DW421" i="13"/>
  <c r="DA422" i="13"/>
  <c r="DD422" i="13" s="1"/>
  <c r="DB422" i="13"/>
  <c r="DC422" i="13"/>
  <c r="DE422" i="13"/>
  <c r="DH422" i="13" s="1"/>
  <c r="DF422" i="13"/>
  <c r="DG422" i="13"/>
  <c r="DI422" i="13"/>
  <c r="DJ422" i="13"/>
  <c r="DK422" i="13"/>
  <c r="DM422" i="13"/>
  <c r="DN422" i="13"/>
  <c r="DO422" i="13"/>
  <c r="DQ422" i="13"/>
  <c r="DR422" i="13"/>
  <c r="DS422" i="13"/>
  <c r="DU422" i="13"/>
  <c r="DV422" i="13"/>
  <c r="DW422" i="13"/>
  <c r="DA423" i="13"/>
  <c r="DB423" i="13"/>
  <c r="DC423" i="13"/>
  <c r="DE423" i="13"/>
  <c r="DF423" i="13"/>
  <c r="DG423" i="13"/>
  <c r="DI423" i="13"/>
  <c r="DL423" i="13" s="1"/>
  <c r="DJ423" i="13"/>
  <c r="DK423" i="13"/>
  <c r="DM423" i="13"/>
  <c r="DP423" i="13" s="1"/>
  <c r="DN423" i="13"/>
  <c r="DO423" i="13"/>
  <c r="DQ423" i="13"/>
  <c r="DR423" i="13"/>
  <c r="DS423" i="13"/>
  <c r="DU423" i="13"/>
  <c r="DV423" i="13"/>
  <c r="DW423" i="13"/>
  <c r="DA424" i="13"/>
  <c r="DB424" i="13"/>
  <c r="DC424" i="13"/>
  <c r="DE424" i="13"/>
  <c r="DF424" i="13"/>
  <c r="DG424" i="13"/>
  <c r="DI424" i="13"/>
  <c r="DJ424" i="13"/>
  <c r="DK424" i="13"/>
  <c r="DM424" i="13"/>
  <c r="DN424" i="13"/>
  <c r="DO424" i="13"/>
  <c r="DQ424" i="13"/>
  <c r="DT424" i="13" s="1"/>
  <c r="DR424" i="13"/>
  <c r="DS424" i="13"/>
  <c r="DU424" i="13"/>
  <c r="DX424" i="13" s="1"/>
  <c r="DV424" i="13"/>
  <c r="DW424" i="13"/>
  <c r="DA425" i="13"/>
  <c r="DB425" i="13"/>
  <c r="DC425" i="13"/>
  <c r="DE425" i="13"/>
  <c r="DF425" i="13"/>
  <c r="DG425" i="13"/>
  <c r="DI425" i="13"/>
  <c r="DJ425" i="13"/>
  <c r="DK425" i="13"/>
  <c r="DM425" i="13"/>
  <c r="DN425" i="13"/>
  <c r="DO425" i="13"/>
  <c r="DQ425" i="13"/>
  <c r="DR425" i="13"/>
  <c r="DS425" i="13"/>
  <c r="DU425" i="13"/>
  <c r="DV425" i="13"/>
  <c r="DW425" i="13"/>
  <c r="DA426" i="13"/>
  <c r="DD426" i="13" s="1"/>
  <c r="DB426" i="13"/>
  <c r="DC426" i="13"/>
  <c r="DE426" i="13"/>
  <c r="DH426" i="13" s="1"/>
  <c r="DF426" i="13"/>
  <c r="DG426" i="13"/>
  <c r="DI426" i="13"/>
  <c r="DJ426" i="13"/>
  <c r="DK426" i="13"/>
  <c r="DM426" i="13"/>
  <c r="DN426" i="13"/>
  <c r="DO426" i="13"/>
  <c r="DQ426" i="13"/>
  <c r="DR426" i="13"/>
  <c r="DS426" i="13"/>
  <c r="DU426" i="13"/>
  <c r="DV426" i="13"/>
  <c r="DW426" i="13"/>
  <c r="DA427" i="13"/>
  <c r="DB427" i="13"/>
  <c r="DC427" i="13"/>
  <c r="DE427" i="13"/>
  <c r="DF427" i="13"/>
  <c r="DG427" i="13"/>
  <c r="DI427" i="13"/>
  <c r="DL427" i="13" s="1"/>
  <c r="DJ427" i="13"/>
  <c r="DK427" i="13"/>
  <c r="DM427" i="13"/>
  <c r="DP427" i="13" s="1"/>
  <c r="DN427" i="13"/>
  <c r="DO427" i="13"/>
  <c r="DQ427" i="13"/>
  <c r="DR427" i="13"/>
  <c r="DS427" i="13"/>
  <c r="DU427" i="13"/>
  <c r="DV427" i="13"/>
  <c r="DW427" i="13"/>
  <c r="DA428" i="13"/>
  <c r="DB428" i="13"/>
  <c r="DC428" i="13"/>
  <c r="DE428" i="13"/>
  <c r="DF428" i="13"/>
  <c r="DG428" i="13"/>
  <c r="DI428" i="13"/>
  <c r="DJ428" i="13"/>
  <c r="DK428" i="13"/>
  <c r="DM428" i="13"/>
  <c r="DN428" i="13"/>
  <c r="DO428" i="13"/>
  <c r="DQ428" i="13"/>
  <c r="DT428" i="13" s="1"/>
  <c r="DR428" i="13"/>
  <c r="DS428" i="13"/>
  <c r="DU428" i="13"/>
  <c r="DX428" i="13" s="1"/>
  <c r="DV428" i="13"/>
  <c r="DW428" i="13"/>
  <c r="DA429" i="13"/>
  <c r="DB429" i="13"/>
  <c r="DC429" i="13"/>
  <c r="DE429" i="13"/>
  <c r="DF429" i="13"/>
  <c r="DG429" i="13"/>
  <c r="DI429" i="13"/>
  <c r="DJ429" i="13"/>
  <c r="DK429" i="13"/>
  <c r="DM429" i="13"/>
  <c r="DN429" i="13"/>
  <c r="DO429" i="13"/>
  <c r="DQ429" i="13"/>
  <c r="DR429" i="13"/>
  <c r="DS429" i="13"/>
  <c r="DU429" i="13"/>
  <c r="DV429" i="13"/>
  <c r="DW429" i="13"/>
  <c r="DA430" i="13"/>
  <c r="DD430" i="13" s="1"/>
  <c r="DB430" i="13"/>
  <c r="DC430" i="13"/>
  <c r="DE430" i="13"/>
  <c r="DH430" i="13" s="1"/>
  <c r="DF430" i="13"/>
  <c r="DG430" i="13"/>
  <c r="DI430" i="13"/>
  <c r="DJ430" i="13"/>
  <c r="DK430" i="13"/>
  <c r="DM430" i="13"/>
  <c r="DN430" i="13"/>
  <c r="DO430" i="13"/>
  <c r="DQ430" i="13"/>
  <c r="DR430" i="13"/>
  <c r="DS430" i="13"/>
  <c r="DU430" i="13"/>
  <c r="DV430" i="13"/>
  <c r="DW430" i="13"/>
  <c r="DA431" i="13"/>
  <c r="DB431" i="13"/>
  <c r="DC431" i="13"/>
  <c r="DE431" i="13"/>
  <c r="DF431" i="13"/>
  <c r="DG431" i="13"/>
  <c r="DI431" i="13"/>
  <c r="DL431" i="13" s="1"/>
  <c r="DJ431" i="13"/>
  <c r="DK431" i="13"/>
  <c r="DM431" i="13"/>
  <c r="DP431" i="13" s="1"/>
  <c r="DN431" i="13"/>
  <c r="DO431" i="13"/>
  <c r="DQ431" i="13"/>
  <c r="DR431" i="13"/>
  <c r="DS431" i="13"/>
  <c r="DU431" i="13"/>
  <c r="DV431" i="13"/>
  <c r="DW431" i="13"/>
  <c r="DA432" i="13"/>
  <c r="DB432" i="13"/>
  <c r="DC432" i="13"/>
  <c r="DE432" i="13"/>
  <c r="DF432" i="13"/>
  <c r="DG432" i="13"/>
  <c r="DI432" i="13"/>
  <c r="DJ432" i="13"/>
  <c r="DK432" i="13"/>
  <c r="DM432" i="13"/>
  <c r="DN432" i="13"/>
  <c r="DO432" i="13"/>
  <c r="DQ432" i="13"/>
  <c r="DT432" i="13" s="1"/>
  <c r="DR432" i="13"/>
  <c r="DS432" i="13"/>
  <c r="DU432" i="13"/>
  <c r="DX432" i="13" s="1"/>
  <c r="DV432" i="13"/>
  <c r="DW432" i="13"/>
  <c r="DA433" i="13"/>
  <c r="DB433" i="13"/>
  <c r="DC433" i="13"/>
  <c r="DE433" i="13"/>
  <c r="DF433" i="13"/>
  <c r="DG433" i="13"/>
  <c r="DI433" i="13"/>
  <c r="DJ433" i="13"/>
  <c r="DK433" i="13"/>
  <c r="DM433" i="13"/>
  <c r="DN433" i="13"/>
  <c r="DO433" i="13"/>
  <c r="DQ433" i="13"/>
  <c r="DR433" i="13"/>
  <c r="DS433" i="13"/>
  <c r="DU433" i="13"/>
  <c r="DV433" i="13"/>
  <c r="DW433" i="13"/>
  <c r="DA434" i="13"/>
  <c r="DD434" i="13" s="1"/>
  <c r="DB434" i="13"/>
  <c r="DC434" i="13"/>
  <c r="DE434" i="13"/>
  <c r="DH434" i="13" s="1"/>
  <c r="DF434" i="13"/>
  <c r="DG434" i="13"/>
  <c r="DI434" i="13"/>
  <c r="DJ434" i="13"/>
  <c r="DK434" i="13"/>
  <c r="DM434" i="13"/>
  <c r="DN434" i="13"/>
  <c r="DO434" i="13"/>
  <c r="DQ434" i="13"/>
  <c r="DR434" i="13"/>
  <c r="DS434" i="13"/>
  <c r="DU434" i="13"/>
  <c r="DV434" i="13"/>
  <c r="DW434" i="13"/>
  <c r="DA435" i="13"/>
  <c r="DB435" i="13"/>
  <c r="DC435" i="13"/>
  <c r="DE435" i="13"/>
  <c r="DF435" i="13"/>
  <c r="DG435" i="13"/>
  <c r="DI435" i="13"/>
  <c r="DL435" i="13" s="1"/>
  <c r="DJ435" i="13"/>
  <c r="DK435" i="13"/>
  <c r="DM435" i="13"/>
  <c r="DP435" i="13" s="1"/>
  <c r="DN435" i="13"/>
  <c r="DO435" i="13"/>
  <c r="DQ435" i="13"/>
  <c r="DR435" i="13"/>
  <c r="DS435" i="13"/>
  <c r="DU435" i="13"/>
  <c r="DV435" i="13"/>
  <c r="DW435" i="13"/>
  <c r="DA436" i="13"/>
  <c r="DB436" i="13"/>
  <c r="DC436" i="13"/>
  <c r="DE436" i="13"/>
  <c r="DH436" i="13" s="1"/>
  <c r="DF436" i="13"/>
  <c r="DG436" i="13"/>
  <c r="DI436" i="13"/>
  <c r="DL436" i="13" s="1"/>
  <c r="DJ436" i="13"/>
  <c r="DK436" i="13"/>
  <c r="DM436" i="13"/>
  <c r="DN436" i="13"/>
  <c r="DP436" i="13" s="1"/>
  <c r="DO436" i="13"/>
  <c r="DQ436" i="13"/>
  <c r="DR436" i="13"/>
  <c r="DS436" i="13"/>
  <c r="DU436" i="13"/>
  <c r="DV436" i="13"/>
  <c r="DW436" i="13"/>
  <c r="DX436" i="13"/>
  <c r="DA437" i="13"/>
  <c r="DB437" i="13"/>
  <c r="DC437" i="13"/>
  <c r="DE437" i="13"/>
  <c r="DF437" i="13"/>
  <c r="DG437" i="13"/>
  <c r="DH437" i="13"/>
  <c r="DI437" i="13"/>
  <c r="DL437" i="13" s="1"/>
  <c r="DJ437" i="13"/>
  <c r="DK437" i="13"/>
  <c r="DM437" i="13"/>
  <c r="DP437" i="13" s="1"/>
  <c r="DN437" i="13"/>
  <c r="DO437" i="13"/>
  <c r="DQ437" i="13"/>
  <c r="DR437" i="13"/>
  <c r="DS437" i="13"/>
  <c r="DU437" i="13"/>
  <c r="DV437" i="13"/>
  <c r="DX437" i="13" s="1"/>
  <c r="DW437" i="13"/>
  <c r="DA438" i="13"/>
  <c r="DB438" i="13"/>
  <c r="DC438" i="13"/>
  <c r="DE438" i="13"/>
  <c r="DH438" i="13" s="1"/>
  <c r="DF438" i="13"/>
  <c r="DG438" i="13"/>
  <c r="DI438" i="13"/>
  <c r="DJ438" i="13"/>
  <c r="DK438" i="13"/>
  <c r="DM438" i="13"/>
  <c r="DP438" i="13" s="1"/>
  <c r="DN438" i="13"/>
  <c r="DO438" i="13"/>
  <c r="DQ438" i="13"/>
  <c r="DR438" i="13"/>
  <c r="DS438" i="13"/>
  <c r="DU438" i="13"/>
  <c r="DX438" i="13" s="1"/>
  <c r="DV438" i="13"/>
  <c r="DW438" i="13"/>
  <c r="DA439" i="13"/>
  <c r="DD439" i="13" s="1"/>
  <c r="DB439" i="13"/>
  <c r="DC439" i="13"/>
  <c r="DE439" i="13"/>
  <c r="DF439" i="13"/>
  <c r="DH439" i="13" s="1"/>
  <c r="DG439" i="13"/>
  <c r="DI439" i="13"/>
  <c r="DJ439" i="13"/>
  <c r="DK439" i="13"/>
  <c r="DM439" i="13"/>
  <c r="DN439" i="13"/>
  <c r="DO439" i="13"/>
  <c r="DP439" i="13"/>
  <c r="DQ439" i="13"/>
  <c r="DR439" i="13"/>
  <c r="DS439" i="13"/>
  <c r="DU439" i="13"/>
  <c r="DV439" i="13"/>
  <c r="DW439" i="13"/>
  <c r="DX439" i="13"/>
  <c r="DA440" i="13"/>
  <c r="DD440" i="13" s="1"/>
  <c r="DB440" i="13"/>
  <c r="DC440" i="13"/>
  <c r="DE440" i="13"/>
  <c r="DH440" i="13" s="1"/>
  <c r="DF440" i="13"/>
  <c r="DG440" i="13"/>
  <c r="DI440" i="13"/>
  <c r="DJ440" i="13"/>
  <c r="DK440" i="13"/>
  <c r="DM440" i="13"/>
  <c r="DN440" i="13"/>
  <c r="DP440" i="13" s="1"/>
  <c r="DO440" i="13"/>
  <c r="DQ440" i="13"/>
  <c r="DR440" i="13"/>
  <c r="DS440" i="13"/>
  <c r="DU440" i="13"/>
  <c r="DX440" i="13" s="1"/>
  <c r="DV440" i="13"/>
  <c r="DW440" i="13"/>
  <c r="DA441" i="13"/>
  <c r="DB441" i="13"/>
  <c r="DC441" i="13"/>
  <c r="DE441" i="13"/>
  <c r="DH441" i="13" s="1"/>
  <c r="DF441" i="13"/>
  <c r="DG441" i="13"/>
  <c r="DI441" i="13"/>
  <c r="DJ441" i="13"/>
  <c r="DK441" i="13"/>
  <c r="DM441" i="13"/>
  <c r="DP441" i="13" s="1"/>
  <c r="DN441" i="13"/>
  <c r="DO441" i="13"/>
  <c r="DQ441" i="13"/>
  <c r="DT441" i="13" s="1"/>
  <c r="DR441" i="13"/>
  <c r="DS441" i="13"/>
  <c r="DU441" i="13"/>
  <c r="DV441" i="13"/>
  <c r="DX441" i="13" s="1"/>
  <c r="DW441" i="13"/>
  <c r="DA442" i="13"/>
  <c r="DB442" i="13"/>
  <c r="DC442" i="13"/>
  <c r="DE442" i="13"/>
  <c r="DF442" i="13"/>
  <c r="DG442" i="13"/>
  <c r="DH442" i="13"/>
  <c r="DI442" i="13"/>
  <c r="DJ442" i="13"/>
  <c r="DK442" i="13"/>
  <c r="DM442" i="13"/>
  <c r="DN442" i="13"/>
  <c r="DO442" i="13"/>
  <c r="DP442" i="13"/>
  <c r="DQ442" i="13"/>
  <c r="DT442" i="13" s="1"/>
  <c r="DR442" i="13"/>
  <c r="DS442" i="13"/>
  <c r="DU442" i="13"/>
  <c r="DX442" i="13" s="1"/>
  <c r="DV442" i="13"/>
  <c r="DW442" i="13"/>
  <c r="DA443" i="13"/>
  <c r="DB443" i="13"/>
  <c r="DC443" i="13"/>
  <c r="DE443" i="13"/>
  <c r="DF443" i="13"/>
  <c r="DH443" i="13" s="1"/>
  <c r="DG443" i="13"/>
  <c r="DI443" i="13"/>
  <c r="DJ443" i="13"/>
  <c r="DL443" i="13" s="1"/>
  <c r="DK443" i="13"/>
  <c r="DM443" i="13"/>
  <c r="DN443" i="13"/>
  <c r="DP443" i="13" s="1"/>
  <c r="DO443" i="13"/>
  <c r="DQ443" i="13"/>
  <c r="DR443" i="13"/>
  <c r="DT443" i="13" s="1"/>
  <c r="DS443" i="13"/>
  <c r="DU443" i="13"/>
  <c r="DV443" i="13"/>
  <c r="DX443" i="13" s="1"/>
  <c r="DW443" i="13"/>
  <c r="DA444" i="13"/>
  <c r="DB444" i="13"/>
  <c r="DD444" i="13" s="1"/>
  <c r="DC444" i="13"/>
  <c r="DE444" i="13"/>
  <c r="DF444" i="13"/>
  <c r="DH444" i="13" s="1"/>
  <c r="DG444" i="13"/>
  <c r="DI444" i="13"/>
  <c r="DJ444" i="13"/>
  <c r="DL444" i="13" s="1"/>
  <c r="DK444" i="13"/>
  <c r="DM444" i="13"/>
  <c r="DN444" i="13"/>
  <c r="DP444" i="13" s="1"/>
  <c r="DO444" i="13"/>
  <c r="DQ444" i="13"/>
  <c r="DR444" i="13"/>
  <c r="DT444" i="13" s="1"/>
  <c r="DS444" i="13"/>
  <c r="DU444" i="13"/>
  <c r="DV444" i="13"/>
  <c r="DX444" i="13" s="1"/>
  <c r="DW444" i="13"/>
  <c r="DA445" i="13"/>
  <c r="DB445" i="13"/>
  <c r="DD445" i="13" s="1"/>
  <c r="DC445" i="13"/>
  <c r="DE445" i="13"/>
  <c r="DF445" i="13"/>
  <c r="DH445" i="13" s="1"/>
  <c r="DG445" i="13"/>
  <c r="DI445" i="13"/>
  <c r="DJ445" i="13"/>
  <c r="DL445" i="13" s="1"/>
  <c r="DK445" i="13"/>
  <c r="DM445" i="13"/>
  <c r="DN445" i="13"/>
  <c r="DP445" i="13" s="1"/>
  <c r="DO445" i="13"/>
  <c r="DQ445" i="13"/>
  <c r="DR445" i="13"/>
  <c r="DT445" i="13" s="1"/>
  <c r="DS445" i="13"/>
  <c r="DU445" i="13"/>
  <c r="DV445" i="13"/>
  <c r="DX445" i="13" s="1"/>
  <c r="DW445" i="13"/>
  <c r="DA446" i="13"/>
  <c r="DB446" i="13"/>
  <c r="DD446" i="13" s="1"/>
  <c r="DC446" i="13"/>
  <c r="DE446" i="13"/>
  <c r="DF446" i="13"/>
  <c r="DH446" i="13" s="1"/>
  <c r="DG446" i="13"/>
  <c r="DI446" i="13"/>
  <c r="DJ446" i="13"/>
  <c r="DL446" i="13" s="1"/>
  <c r="DK446" i="13"/>
  <c r="DM446" i="13"/>
  <c r="DN446" i="13"/>
  <c r="DP446" i="13" s="1"/>
  <c r="DO446" i="13"/>
  <c r="DQ446" i="13"/>
  <c r="DR446" i="13"/>
  <c r="DT446" i="13" s="1"/>
  <c r="DS446" i="13"/>
  <c r="DU446" i="13"/>
  <c r="DV446" i="13"/>
  <c r="DX446" i="13" s="1"/>
  <c r="DW446" i="13"/>
  <c r="DA447" i="13"/>
  <c r="DB447" i="13"/>
  <c r="DD447" i="13" s="1"/>
  <c r="DC447" i="13"/>
  <c r="DE447" i="13"/>
  <c r="DF447" i="13"/>
  <c r="DH447" i="13" s="1"/>
  <c r="DG447" i="13"/>
  <c r="DI447" i="13"/>
  <c r="DJ447" i="13"/>
  <c r="DL447" i="13" s="1"/>
  <c r="DK447" i="13"/>
  <c r="DM447" i="13"/>
  <c r="DN447" i="13"/>
  <c r="DP447" i="13" s="1"/>
  <c r="DO447" i="13"/>
  <c r="DQ447" i="13"/>
  <c r="DR447" i="13"/>
  <c r="DT447" i="13" s="1"/>
  <c r="DS447" i="13"/>
  <c r="DU447" i="13"/>
  <c r="DV447" i="13"/>
  <c r="DX447" i="13" s="1"/>
  <c r="DW447" i="13"/>
  <c r="DA448" i="13"/>
  <c r="DB448" i="13"/>
  <c r="DD448" i="13" s="1"/>
  <c r="DC448" i="13"/>
  <c r="DE448" i="13"/>
  <c r="DF448" i="13"/>
  <c r="DH448" i="13" s="1"/>
  <c r="DG448" i="13"/>
  <c r="DI448" i="13"/>
  <c r="DJ448" i="13"/>
  <c r="DL448" i="13" s="1"/>
  <c r="DK448" i="13"/>
  <c r="DM448" i="13"/>
  <c r="DN448" i="13"/>
  <c r="DP448" i="13" s="1"/>
  <c r="DO448" i="13"/>
  <c r="DQ448" i="13"/>
  <c r="DR448" i="13"/>
  <c r="DT448" i="13" s="1"/>
  <c r="DS448" i="13"/>
  <c r="DU448" i="13"/>
  <c r="DV448" i="13"/>
  <c r="DX448" i="13" s="1"/>
  <c r="DW448" i="13"/>
  <c r="DA449" i="13"/>
  <c r="DB449" i="13"/>
  <c r="DD449" i="13" s="1"/>
  <c r="DC449" i="13"/>
  <c r="DE449" i="13"/>
  <c r="DF449" i="13"/>
  <c r="DH449" i="13" s="1"/>
  <c r="DG449" i="13"/>
  <c r="DI449" i="13"/>
  <c r="DJ449" i="13"/>
  <c r="DL449" i="13" s="1"/>
  <c r="DK449" i="13"/>
  <c r="DM449" i="13"/>
  <c r="DN449" i="13"/>
  <c r="DP449" i="13" s="1"/>
  <c r="DO449" i="13"/>
  <c r="DQ449" i="13"/>
  <c r="DR449" i="13"/>
  <c r="DT449" i="13" s="1"/>
  <c r="DS449" i="13"/>
  <c r="DU449" i="13"/>
  <c r="DV449" i="13"/>
  <c r="DX449" i="13" s="1"/>
  <c r="DW449" i="13"/>
  <c r="DA450" i="13"/>
  <c r="DB450" i="13"/>
  <c r="DD450" i="13" s="1"/>
  <c r="DC450" i="13"/>
  <c r="DE450" i="13"/>
  <c r="DF450" i="13"/>
  <c r="DH450" i="13" s="1"/>
  <c r="DG450" i="13"/>
  <c r="DI450" i="13"/>
  <c r="DJ450" i="13"/>
  <c r="DL450" i="13" s="1"/>
  <c r="DK450" i="13"/>
  <c r="DM450" i="13"/>
  <c r="DN450" i="13"/>
  <c r="DP450" i="13" s="1"/>
  <c r="DO450" i="13"/>
  <c r="DQ450" i="13"/>
  <c r="DR450" i="13"/>
  <c r="DT450" i="13" s="1"/>
  <c r="DS450" i="13"/>
  <c r="DU450" i="13"/>
  <c r="DV450" i="13"/>
  <c r="DX450" i="13" s="1"/>
  <c r="DW450" i="13"/>
  <c r="DA451" i="13"/>
  <c r="DB451" i="13"/>
  <c r="DD451" i="13" s="1"/>
  <c r="DC451" i="13"/>
  <c r="DE451" i="13"/>
  <c r="DF451" i="13"/>
  <c r="DH451" i="13" s="1"/>
  <c r="DG451" i="13"/>
  <c r="DI451" i="13"/>
  <c r="DJ451" i="13"/>
  <c r="DL451" i="13" s="1"/>
  <c r="DK451" i="13"/>
  <c r="DM451" i="13"/>
  <c r="DN451" i="13"/>
  <c r="DP451" i="13" s="1"/>
  <c r="DO451" i="13"/>
  <c r="DQ451" i="13"/>
  <c r="DR451" i="13"/>
  <c r="DT451" i="13" s="1"/>
  <c r="DS451" i="13"/>
  <c r="DU451" i="13"/>
  <c r="DV451" i="13"/>
  <c r="DX451" i="13" s="1"/>
  <c r="DW451" i="13"/>
  <c r="DA452" i="13"/>
  <c r="DB452" i="13"/>
  <c r="DD452" i="13" s="1"/>
  <c r="DC452" i="13"/>
  <c r="DE452" i="13"/>
  <c r="DF452" i="13"/>
  <c r="DH452" i="13" s="1"/>
  <c r="DG452" i="13"/>
  <c r="DI452" i="13"/>
  <c r="DJ452" i="13"/>
  <c r="DL452" i="13" s="1"/>
  <c r="DK452" i="13"/>
  <c r="DM452" i="13"/>
  <c r="DN452" i="13"/>
  <c r="DP452" i="13" s="1"/>
  <c r="DO452" i="13"/>
  <c r="DQ452" i="13"/>
  <c r="DR452" i="13"/>
  <c r="DT452" i="13" s="1"/>
  <c r="DS452" i="13"/>
  <c r="DU452" i="13"/>
  <c r="DV452" i="13"/>
  <c r="DX452" i="13" s="1"/>
  <c r="DW452" i="13"/>
  <c r="DA453" i="13"/>
  <c r="DB453" i="13"/>
  <c r="DD453" i="13" s="1"/>
  <c r="DC453" i="13"/>
  <c r="DE453" i="13"/>
  <c r="DF453" i="13"/>
  <c r="DH453" i="13" s="1"/>
  <c r="DG453" i="13"/>
  <c r="DI453" i="13"/>
  <c r="DJ453" i="13"/>
  <c r="DL453" i="13" s="1"/>
  <c r="DK453" i="13"/>
  <c r="DM453" i="13"/>
  <c r="DN453" i="13"/>
  <c r="DP453" i="13" s="1"/>
  <c r="DO453" i="13"/>
  <c r="DQ453" i="13"/>
  <c r="DR453" i="13"/>
  <c r="DT453" i="13" s="1"/>
  <c r="DS453" i="13"/>
  <c r="DU453" i="13"/>
  <c r="DV453" i="13"/>
  <c r="DX453" i="13" s="1"/>
  <c r="DW453" i="13"/>
  <c r="DW414" i="13"/>
  <c r="DV414" i="13"/>
  <c r="DU414" i="13"/>
  <c r="DX414" i="13" s="1"/>
  <c r="DS414" i="13"/>
  <c r="DR414" i="13"/>
  <c r="DQ414" i="13"/>
  <c r="DT414" i="13" s="1"/>
  <c r="DO414" i="13"/>
  <c r="DN414" i="13"/>
  <c r="DM414" i="13"/>
  <c r="DP414" i="13" s="1"/>
  <c r="DK414" i="13"/>
  <c r="DJ414" i="13"/>
  <c r="DI414" i="13"/>
  <c r="DL414" i="13" s="1"/>
  <c r="DG414" i="13"/>
  <c r="DF414" i="13"/>
  <c r="DE414" i="13"/>
  <c r="DH414" i="13" s="1"/>
  <c r="DC414" i="13"/>
  <c r="DB414" i="13"/>
  <c r="DA414" i="13"/>
  <c r="DD414" i="13" s="1"/>
  <c r="DL442" i="13" l="1"/>
  <c r="DT439" i="13"/>
  <c r="DD437" i="13"/>
  <c r="DX435" i="13"/>
  <c r="DP434" i="13"/>
  <c r="DH433" i="13"/>
  <c r="DX431" i="13"/>
  <c r="DP430" i="13"/>
  <c r="DH429" i="13"/>
  <c r="DX427" i="13"/>
  <c r="DP426" i="13"/>
  <c r="DH425" i="13"/>
  <c r="DX423" i="13"/>
  <c r="DP422" i="13"/>
  <c r="DH421" i="13"/>
  <c r="DX419" i="13"/>
  <c r="DX415" i="13"/>
  <c r="DT437" i="13"/>
  <c r="DX434" i="13"/>
  <c r="DX430" i="13"/>
  <c r="DP429" i="13"/>
  <c r="DX426" i="13"/>
  <c r="DX422" i="13"/>
  <c r="DP421" i="13"/>
  <c r="DH420" i="13"/>
  <c r="DP417" i="13"/>
  <c r="DD438" i="13"/>
  <c r="DT435" i="13"/>
  <c r="DL434" i="13"/>
  <c r="DD433" i="13"/>
  <c r="DT431" i="13"/>
  <c r="DL430" i="13"/>
  <c r="DD429" i="13"/>
  <c r="DT427" i="13"/>
  <c r="DL426" i="13"/>
  <c r="DD425" i="13"/>
  <c r="DT423" i="13"/>
  <c r="DL422" i="13"/>
  <c r="DD421" i="13"/>
  <c r="DT419" i="13"/>
  <c r="DL418" i="13"/>
  <c r="DD417" i="13"/>
  <c r="DD443" i="13"/>
  <c r="DL440" i="13"/>
  <c r="DP433" i="13"/>
  <c r="DH424" i="13"/>
  <c r="DH416" i="13"/>
  <c r="DD441" i="13"/>
  <c r="DL438" i="13"/>
  <c r="DH435" i="13"/>
  <c r="DX433" i="13"/>
  <c r="DP432" i="13"/>
  <c r="DH431" i="13"/>
  <c r="DX429" i="13"/>
  <c r="DP428" i="13"/>
  <c r="DH427" i="13"/>
  <c r="DX425" i="13"/>
  <c r="DP424" i="13"/>
  <c r="DH423" i="13"/>
  <c r="DX421" i="13"/>
  <c r="DP420" i="13"/>
  <c r="DH419" i="13"/>
  <c r="DX417" i="13"/>
  <c r="DP416" i="13"/>
  <c r="DH415" i="13"/>
  <c r="DH432" i="13"/>
  <c r="DH428" i="13"/>
  <c r="DP425" i="13"/>
  <c r="DX418" i="13"/>
  <c r="DT440" i="13"/>
  <c r="DL441" i="13"/>
  <c r="DT438" i="13"/>
  <c r="DD436" i="13"/>
  <c r="DT434" i="13"/>
  <c r="DL433" i="13"/>
  <c r="DD432" i="13"/>
  <c r="DT430" i="13"/>
  <c r="DL429" i="13"/>
  <c r="DD428" i="13"/>
  <c r="DT426" i="13"/>
  <c r="DL425" i="13"/>
  <c r="DD424" i="13"/>
  <c r="DT422" i="13"/>
  <c r="DL421" i="13"/>
  <c r="DD420" i="13"/>
  <c r="DT418" i="13"/>
  <c r="DL417" i="13"/>
  <c r="DD416" i="13"/>
  <c r="DP415" i="13"/>
  <c r="DD442" i="13"/>
  <c r="DL439" i="13"/>
  <c r="DT436" i="13"/>
  <c r="DD435" i="13"/>
  <c r="DT433" i="13"/>
  <c r="DL432" i="13"/>
  <c r="DD431" i="13"/>
  <c r="DT429" i="13"/>
  <c r="DL428" i="13"/>
  <c r="DD427" i="13"/>
  <c r="DT425" i="13"/>
  <c r="DL424" i="13"/>
  <c r="DD423" i="13"/>
  <c r="DT421" i="13"/>
  <c r="DL420" i="13"/>
  <c r="DD419" i="13"/>
  <c r="DT417" i="13"/>
  <c r="DL416" i="13"/>
  <c r="CW454" i="13"/>
  <c r="CV454" i="13"/>
  <c r="CV453" i="13"/>
  <c r="CV415" i="13"/>
  <c r="CV416" i="13"/>
  <c r="CV417" i="13"/>
  <c r="CV418" i="13"/>
  <c r="CV419" i="13"/>
  <c r="CV420" i="13"/>
  <c r="CV421" i="13"/>
  <c r="CV422" i="13"/>
  <c r="CV423" i="13"/>
  <c r="CV424" i="13"/>
  <c r="CV425" i="13"/>
  <c r="CV426" i="13"/>
  <c r="CV427" i="13"/>
  <c r="CV428" i="13"/>
  <c r="CV429" i="13"/>
  <c r="CV430" i="13"/>
  <c r="CV431" i="13"/>
  <c r="CV432" i="13"/>
  <c r="CV433" i="13"/>
  <c r="CV434" i="13"/>
  <c r="CV435" i="13"/>
  <c r="CV436" i="13"/>
  <c r="CV437" i="13"/>
  <c r="CV438" i="13"/>
  <c r="CV439" i="13"/>
  <c r="CV440" i="13"/>
  <c r="CV441" i="13"/>
  <c r="CV442" i="13"/>
  <c r="CV443" i="13"/>
  <c r="CV444" i="13"/>
  <c r="CV445" i="13"/>
  <c r="CV446" i="13"/>
  <c r="CV447" i="13"/>
  <c r="CV448" i="13"/>
  <c r="CV449" i="13"/>
  <c r="CV450" i="13"/>
  <c r="CV451" i="13"/>
  <c r="CV452" i="13"/>
  <c r="CV414" i="13"/>
  <c r="CU454" i="13"/>
  <c r="CU453" i="13"/>
  <c r="CU415" i="13"/>
  <c r="CU416" i="13"/>
  <c r="CU417" i="13"/>
  <c r="CU418" i="13"/>
  <c r="CU419" i="13"/>
  <c r="CU420" i="13"/>
  <c r="CU421" i="13"/>
  <c r="CU422" i="13"/>
  <c r="CU423" i="13"/>
  <c r="CU424" i="13"/>
  <c r="CU425" i="13"/>
  <c r="CU426" i="13"/>
  <c r="CU427" i="13"/>
  <c r="CU428" i="13"/>
  <c r="CU429" i="13"/>
  <c r="CU430" i="13"/>
  <c r="CU431" i="13"/>
  <c r="CU432" i="13"/>
  <c r="CU433" i="13"/>
  <c r="CU434" i="13"/>
  <c r="CU435" i="13"/>
  <c r="CU436" i="13"/>
  <c r="CU437" i="13"/>
  <c r="CU438" i="13"/>
  <c r="CU439" i="13"/>
  <c r="CU440" i="13"/>
  <c r="CU441" i="13"/>
  <c r="CU442" i="13"/>
  <c r="CU443" i="13"/>
  <c r="CU444" i="13"/>
  <c r="CU445" i="13"/>
  <c r="CU446" i="13"/>
  <c r="CU447" i="13"/>
  <c r="CU448" i="13"/>
  <c r="CU449" i="13"/>
  <c r="CU450" i="13"/>
  <c r="CU451" i="13"/>
  <c r="CU452" i="13"/>
  <c r="CU414" i="13"/>
  <c r="CE415" i="13"/>
  <c r="CH415" i="13" s="1"/>
  <c r="CF415" i="13"/>
  <c r="CG415" i="13"/>
  <c r="CI415" i="13"/>
  <c r="CJ415" i="13"/>
  <c r="CL415" i="13" s="1"/>
  <c r="CK415" i="13"/>
  <c r="CM415" i="13"/>
  <c r="CP415" i="13" s="1"/>
  <c r="CN415" i="13"/>
  <c r="CO415" i="13"/>
  <c r="CQ415" i="13"/>
  <c r="CR415" i="13"/>
  <c r="CT415" i="13" s="1"/>
  <c r="CS415" i="13"/>
  <c r="CE416" i="13"/>
  <c r="CH416" i="13" s="1"/>
  <c r="CF416" i="13"/>
  <c r="CG416" i="13"/>
  <c r="CI416" i="13"/>
  <c r="CJ416" i="13"/>
  <c r="CL416" i="13" s="1"/>
  <c r="CK416" i="13"/>
  <c r="CM416" i="13"/>
  <c r="CP416" i="13" s="1"/>
  <c r="CN416" i="13"/>
  <c r="CO416" i="13"/>
  <c r="CQ416" i="13"/>
  <c r="CR416" i="13"/>
  <c r="CT416" i="13" s="1"/>
  <c r="CS416" i="13"/>
  <c r="CE417" i="13"/>
  <c r="CH417" i="13" s="1"/>
  <c r="CF417" i="13"/>
  <c r="CG417" i="13"/>
  <c r="CI417" i="13"/>
  <c r="CJ417" i="13"/>
  <c r="CL417" i="13" s="1"/>
  <c r="CK417" i="13"/>
  <c r="CM417" i="13"/>
  <c r="CP417" i="13" s="1"/>
  <c r="CN417" i="13"/>
  <c r="CO417" i="13"/>
  <c r="CQ417" i="13"/>
  <c r="CR417" i="13"/>
  <c r="CT417" i="13" s="1"/>
  <c r="CS417" i="13"/>
  <c r="CE418" i="13"/>
  <c r="CH418" i="13" s="1"/>
  <c r="CF418" i="13"/>
  <c r="CG418" i="13"/>
  <c r="CI418" i="13"/>
  <c r="CJ418" i="13"/>
  <c r="CL418" i="13" s="1"/>
  <c r="CK418" i="13"/>
  <c r="CM418" i="13"/>
  <c r="CP418" i="13" s="1"/>
  <c r="CN418" i="13"/>
  <c r="CO418" i="13"/>
  <c r="CQ418" i="13"/>
  <c r="CR418" i="13"/>
  <c r="CT418" i="13" s="1"/>
  <c r="CS418" i="13"/>
  <c r="CE419" i="13"/>
  <c r="CH419" i="13" s="1"/>
  <c r="CF419" i="13"/>
  <c r="CG419" i="13"/>
  <c r="CI419" i="13"/>
  <c r="CJ419" i="13"/>
  <c r="CL419" i="13" s="1"/>
  <c r="CK419" i="13"/>
  <c r="CM419" i="13"/>
  <c r="CP419" i="13" s="1"/>
  <c r="CN419" i="13"/>
  <c r="CO419" i="13"/>
  <c r="CQ419" i="13"/>
  <c r="CR419" i="13"/>
  <c r="CT419" i="13" s="1"/>
  <c r="CS419" i="13"/>
  <c r="CE420" i="13"/>
  <c r="CH420" i="13" s="1"/>
  <c r="CF420" i="13"/>
  <c r="CG420" i="13"/>
  <c r="CI420" i="13"/>
  <c r="CJ420" i="13"/>
  <c r="CL420" i="13" s="1"/>
  <c r="CK420" i="13"/>
  <c r="CM420" i="13"/>
  <c r="CP420" i="13" s="1"/>
  <c r="CN420" i="13"/>
  <c r="CO420" i="13"/>
  <c r="CQ420" i="13"/>
  <c r="CR420" i="13"/>
  <c r="CT420" i="13" s="1"/>
  <c r="CS420" i="13"/>
  <c r="CE421" i="13"/>
  <c r="CH421" i="13" s="1"/>
  <c r="CF421" i="13"/>
  <c r="CG421" i="13"/>
  <c r="CI421" i="13"/>
  <c r="CJ421" i="13"/>
  <c r="CL421" i="13" s="1"/>
  <c r="CK421" i="13"/>
  <c r="CM421" i="13"/>
  <c r="CP421" i="13" s="1"/>
  <c r="CN421" i="13"/>
  <c r="CO421" i="13"/>
  <c r="CQ421" i="13"/>
  <c r="CR421" i="13"/>
  <c r="CT421" i="13" s="1"/>
  <c r="CS421" i="13"/>
  <c r="CE422" i="13"/>
  <c r="CH422" i="13" s="1"/>
  <c r="CF422" i="13"/>
  <c r="CG422" i="13"/>
  <c r="CI422" i="13"/>
  <c r="CJ422" i="13"/>
  <c r="CL422" i="13" s="1"/>
  <c r="CK422" i="13"/>
  <c r="CM422" i="13"/>
  <c r="CP422" i="13" s="1"/>
  <c r="CN422" i="13"/>
  <c r="CO422" i="13"/>
  <c r="CQ422" i="13"/>
  <c r="CR422" i="13"/>
  <c r="CT422" i="13" s="1"/>
  <c r="CS422" i="13"/>
  <c r="CE423" i="13"/>
  <c r="CH423" i="13" s="1"/>
  <c r="CF423" i="13"/>
  <c r="CG423" i="13"/>
  <c r="CI423" i="13"/>
  <c r="CJ423" i="13"/>
  <c r="CL423" i="13" s="1"/>
  <c r="CK423" i="13"/>
  <c r="CM423" i="13"/>
  <c r="CP423" i="13" s="1"/>
  <c r="CN423" i="13"/>
  <c r="CO423" i="13"/>
  <c r="CQ423" i="13"/>
  <c r="CR423" i="13"/>
  <c r="CT423" i="13" s="1"/>
  <c r="CS423" i="13"/>
  <c r="CE424" i="13"/>
  <c r="CH424" i="13" s="1"/>
  <c r="CF424" i="13"/>
  <c r="CG424" i="13"/>
  <c r="CI424" i="13"/>
  <c r="CJ424" i="13"/>
  <c r="CL424" i="13" s="1"/>
  <c r="CK424" i="13"/>
  <c r="CM424" i="13"/>
  <c r="CP424" i="13" s="1"/>
  <c r="CN424" i="13"/>
  <c r="CO424" i="13"/>
  <c r="CQ424" i="13"/>
  <c r="CR424" i="13"/>
  <c r="CT424" i="13" s="1"/>
  <c r="CS424" i="13"/>
  <c r="CE425" i="13"/>
  <c r="CH425" i="13" s="1"/>
  <c r="CF425" i="13"/>
  <c r="CG425" i="13"/>
  <c r="CI425" i="13"/>
  <c r="CJ425" i="13"/>
  <c r="CL425" i="13" s="1"/>
  <c r="CK425" i="13"/>
  <c r="CM425" i="13"/>
  <c r="CP425" i="13" s="1"/>
  <c r="CN425" i="13"/>
  <c r="CO425" i="13"/>
  <c r="CQ425" i="13"/>
  <c r="CR425" i="13"/>
  <c r="CT425" i="13" s="1"/>
  <c r="CS425" i="13"/>
  <c r="CE426" i="13"/>
  <c r="CH426" i="13" s="1"/>
  <c r="CF426" i="13"/>
  <c r="CG426" i="13"/>
  <c r="CI426" i="13"/>
  <c r="CJ426" i="13"/>
  <c r="CL426" i="13" s="1"/>
  <c r="CK426" i="13"/>
  <c r="CM426" i="13"/>
  <c r="CP426" i="13" s="1"/>
  <c r="CN426" i="13"/>
  <c r="CO426" i="13"/>
  <c r="CQ426" i="13"/>
  <c r="CR426" i="13"/>
  <c r="CT426" i="13" s="1"/>
  <c r="CS426" i="13"/>
  <c r="CE427" i="13"/>
  <c r="CH427" i="13" s="1"/>
  <c r="CF427" i="13"/>
  <c r="CG427" i="13"/>
  <c r="CI427" i="13"/>
  <c r="CJ427" i="13"/>
  <c r="CL427" i="13" s="1"/>
  <c r="CK427" i="13"/>
  <c r="CM427" i="13"/>
  <c r="CP427" i="13" s="1"/>
  <c r="CN427" i="13"/>
  <c r="CO427" i="13"/>
  <c r="CQ427" i="13"/>
  <c r="CR427" i="13"/>
  <c r="CT427" i="13" s="1"/>
  <c r="CS427" i="13"/>
  <c r="CE428" i="13"/>
  <c r="CH428" i="13" s="1"/>
  <c r="CF428" i="13"/>
  <c r="CG428" i="13"/>
  <c r="CI428" i="13"/>
  <c r="CJ428" i="13"/>
  <c r="CL428" i="13" s="1"/>
  <c r="CK428" i="13"/>
  <c r="CM428" i="13"/>
  <c r="CP428" i="13" s="1"/>
  <c r="CN428" i="13"/>
  <c r="CO428" i="13"/>
  <c r="CQ428" i="13"/>
  <c r="CR428" i="13"/>
  <c r="CT428" i="13" s="1"/>
  <c r="CS428" i="13"/>
  <c r="CE429" i="13"/>
  <c r="CH429" i="13" s="1"/>
  <c r="CF429" i="13"/>
  <c r="CG429" i="13"/>
  <c r="CI429" i="13"/>
  <c r="CJ429" i="13"/>
  <c r="CL429" i="13" s="1"/>
  <c r="CK429" i="13"/>
  <c r="CM429" i="13"/>
  <c r="CP429" i="13" s="1"/>
  <c r="CN429" i="13"/>
  <c r="CO429" i="13"/>
  <c r="CQ429" i="13"/>
  <c r="CR429" i="13"/>
  <c r="CT429" i="13" s="1"/>
  <c r="CS429" i="13"/>
  <c r="CE430" i="13"/>
  <c r="CH430" i="13" s="1"/>
  <c r="CF430" i="13"/>
  <c r="CG430" i="13"/>
  <c r="CI430" i="13"/>
  <c r="CJ430" i="13"/>
  <c r="CL430" i="13" s="1"/>
  <c r="CK430" i="13"/>
  <c r="CM430" i="13"/>
  <c r="CP430" i="13" s="1"/>
  <c r="CN430" i="13"/>
  <c r="CO430" i="13"/>
  <c r="CQ430" i="13"/>
  <c r="CR430" i="13"/>
  <c r="CT430" i="13" s="1"/>
  <c r="CS430" i="13"/>
  <c r="CE431" i="13"/>
  <c r="CH431" i="13" s="1"/>
  <c r="CF431" i="13"/>
  <c r="CG431" i="13"/>
  <c r="CI431" i="13"/>
  <c r="CJ431" i="13"/>
  <c r="CL431" i="13" s="1"/>
  <c r="CK431" i="13"/>
  <c r="CM431" i="13"/>
  <c r="CP431" i="13" s="1"/>
  <c r="CN431" i="13"/>
  <c r="CO431" i="13"/>
  <c r="CQ431" i="13"/>
  <c r="CR431" i="13"/>
  <c r="CT431" i="13" s="1"/>
  <c r="CS431" i="13"/>
  <c r="CE432" i="13"/>
  <c r="CH432" i="13" s="1"/>
  <c r="CF432" i="13"/>
  <c r="CG432" i="13"/>
  <c r="CI432" i="13"/>
  <c r="CJ432" i="13"/>
  <c r="CL432" i="13" s="1"/>
  <c r="CK432" i="13"/>
  <c r="CM432" i="13"/>
  <c r="CP432" i="13" s="1"/>
  <c r="CN432" i="13"/>
  <c r="CO432" i="13"/>
  <c r="CQ432" i="13"/>
  <c r="CR432" i="13"/>
  <c r="CT432" i="13" s="1"/>
  <c r="CS432" i="13"/>
  <c r="CE433" i="13"/>
  <c r="CH433" i="13" s="1"/>
  <c r="CF433" i="13"/>
  <c r="CG433" i="13"/>
  <c r="CI433" i="13"/>
  <c r="CJ433" i="13"/>
  <c r="CL433" i="13" s="1"/>
  <c r="CK433" i="13"/>
  <c r="CM433" i="13"/>
  <c r="CP433" i="13" s="1"/>
  <c r="CN433" i="13"/>
  <c r="CO433" i="13"/>
  <c r="CQ433" i="13"/>
  <c r="CR433" i="13"/>
  <c r="CT433" i="13" s="1"/>
  <c r="CS433" i="13"/>
  <c r="CE434" i="13"/>
  <c r="CH434" i="13" s="1"/>
  <c r="CF434" i="13"/>
  <c r="CG434" i="13"/>
  <c r="CI434" i="13"/>
  <c r="CJ434" i="13"/>
  <c r="CL434" i="13" s="1"/>
  <c r="CK434" i="13"/>
  <c r="CM434" i="13"/>
  <c r="CP434" i="13" s="1"/>
  <c r="CN434" i="13"/>
  <c r="CO434" i="13"/>
  <c r="CQ434" i="13"/>
  <c r="CR434" i="13"/>
  <c r="CT434" i="13" s="1"/>
  <c r="CS434" i="13"/>
  <c r="CE435" i="13"/>
  <c r="CH435" i="13" s="1"/>
  <c r="CF435" i="13"/>
  <c r="CG435" i="13"/>
  <c r="CI435" i="13"/>
  <c r="CJ435" i="13"/>
  <c r="CL435" i="13" s="1"/>
  <c r="CK435" i="13"/>
  <c r="CM435" i="13"/>
  <c r="CP435" i="13" s="1"/>
  <c r="CN435" i="13"/>
  <c r="CO435" i="13"/>
  <c r="CQ435" i="13"/>
  <c r="CR435" i="13"/>
  <c r="CT435" i="13" s="1"/>
  <c r="CS435" i="13"/>
  <c r="CE436" i="13"/>
  <c r="CH436" i="13" s="1"/>
  <c r="CF436" i="13"/>
  <c r="CG436" i="13"/>
  <c r="CI436" i="13"/>
  <c r="CJ436" i="13"/>
  <c r="CL436" i="13" s="1"/>
  <c r="CK436" i="13"/>
  <c r="CM436" i="13"/>
  <c r="CP436" i="13" s="1"/>
  <c r="CN436" i="13"/>
  <c r="CO436" i="13"/>
  <c r="CQ436" i="13"/>
  <c r="CR436" i="13"/>
  <c r="CT436" i="13" s="1"/>
  <c r="CS436" i="13"/>
  <c r="CE437" i="13"/>
  <c r="CH437" i="13" s="1"/>
  <c r="CF437" i="13"/>
  <c r="CG437" i="13"/>
  <c r="CI437" i="13"/>
  <c r="CJ437" i="13"/>
  <c r="CL437" i="13" s="1"/>
  <c r="CK437" i="13"/>
  <c r="CM437" i="13"/>
  <c r="CP437" i="13" s="1"/>
  <c r="CN437" i="13"/>
  <c r="CO437" i="13"/>
  <c r="CQ437" i="13"/>
  <c r="CR437" i="13"/>
  <c r="CT437" i="13" s="1"/>
  <c r="CS437" i="13"/>
  <c r="CE438" i="13"/>
  <c r="CH438" i="13" s="1"/>
  <c r="CF438" i="13"/>
  <c r="CG438" i="13"/>
  <c r="CI438" i="13"/>
  <c r="CJ438" i="13"/>
  <c r="CL438" i="13" s="1"/>
  <c r="CK438" i="13"/>
  <c r="CM438" i="13"/>
  <c r="CP438" i="13" s="1"/>
  <c r="CN438" i="13"/>
  <c r="CO438" i="13"/>
  <c r="CQ438" i="13"/>
  <c r="CR438" i="13"/>
  <c r="CT438" i="13" s="1"/>
  <c r="CS438" i="13"/>
  <c r="CE439" i="13"/>
  <c r="CH439" i="13" s="1"/>
  <c r="CF439" i="13"/>
  <c r="CG439" i="13"/>
  <c r="CI439" i="13"/>
  <c r="CJ439" i="13"/>
  <c r="CL439" i="13" s="1"/>
  <c r="CK439" i="13"/>
  <c r="CM439" i="13"/>
  <c r="CP439" i="13" s="1"/>
  <c r="CN439" i="13"/>
  <c r="CO439" i="13"/>
  <c r="CQ439" i="13"/>
  <c r="CR439" i="13"/>
  <c r="CT439" i="13" s="1"/>
  <c r="CS439" i="13"/>
  <c r="CE440" i="13"/>
  <c r="CH440" i="13" s="1"/>
  <c r="CF440" i="13"/>
  <c r="CG440" i="13"/>
  <c r="CI440" i="13"/>
  <c r="CJ440" i="13"/>
  <c r="CL440" i="13" s="1"/>
  <c r="CK440" i="13"/>
  <c r="CM440" i="13"/>
  <c r="CP440" i="13" s="1"/>
  <c r="CN440" i="13"/>
  <c r="CO440" i="13"/>
  <c r="CQ440" i="13"/>
  <c r="CR440" i="13"/>
  <c r="CT440" i="13" s="1"/>
  <c r="CS440" i="13"/>
  <c r="CE441" i="13"/>
  <c r="CH441" i="13" s="1"/>
  <c r="CF441" i="13"/>
  <c r="CG441" i="13"/>
  <c r="CI441" i="13"/>
  <c r="CJ441" i="13"/>
  <c r="CL441" i="13" s="1"/>
  <c r="CK441" i="13"/>
  <c r="CM441" i="13"/>
  <c r="CP441" i="13" s="1"/>
  <c r="CN441" i="13"/>
  <c r="CO441" i="13"/>
  <c r="CQ441" i="13"/>
  <c r="CR441" i="13"/>
  <c r="CT441" i="13" s="1"/>
  <c r="CS441" i="13"/>
  <c r="CE442" i="13"/>
  <c r="CH442" i="13" s="1"/>
  <c r="CF442" i="13"/>
  <c r="CG442" i="13"/>
  <c r="CI442" i="13"/>
  <c r="CJ442" i="13"/>
  <c r="CL442" i="13" s="1"/>
  <c r="CK442" i="13"/>
  <c r="CM442" i="13"/>
  <c r="CP442" i="13" s="1"/>
  <c r="CN442" i="13"/>
  <c r="CO442" i="13"/>
  <c r="CQ442" i="13"/>
  <c r="CR442" i="13"/>
  <c r="CT442" i="13" s="1"/>
  <c r="CS442" i="13"/>
  <c r="CE443" i="13"/>
  <c r="CH443" i="13" s="1"/>
  <c r="CF443" i="13"/>
  <c r="CG443" i="13"/>
  <c r="CI443" i="13"/>
  <c r="CJ443" i="13"/>
  <c r="CL443" i="13" s="1"/>
  <c r="CK443" i="13"/>
  <c r="CM443" i="13"/>
  <c r="CP443" i="13" s="1"/>
  <c r="CN443" i="13"/>
  <c r="CO443" i="13"/>
  <c r="CQ443" i="13"/>
  <c r="CR443" i="13"/>
  <c r="CT443" i="13" s="1"/>
  <c r="CS443" i="13"/>
  <c r="CE444" i="13"/>
  <c r="CH444" i="13" s="1"/>
  <c r="CF444" i="13"/>
  <c r="CG444" i="13"/>
  <c r="CI444" i="13"/>
  <c r="CJ444" i="13"/>
  <c r="CL444" i="13" s="1"/>
  <c r="CK444" i="13"/>
  <c r="CM444" i="13"/>
  <c r="CP444" i="13" s="1"/>
  <c r="CN444" i="13"/>
  <c r="CO444" i="13"/>
  <c r="CQ444" i="13"/>
  <c r="CR444" i="13"/>
  <c r="CT444" i="13" s="1"/>
  <c r="CS444" i="13"/>
  <c r="CE445" i="13"/>
  <c r="CH445" i="13" s="1"/>
  <c r="CF445" i="13"/>
  <c r="CG445" i="13"/>
  <c r="CI445" i="13"/>
  <c r="CJ445" i="13"/>
  <c r="CL445" i="13" s="1"/>
  <c r="CK445" i="13"/>
  <c r="CM445" i="13"/>
  <c r="CP445" i="13" s="1"/>
  <c r="CN445" i="13"/>
  <c r="CO445" i="13"/>
  <c r="CQ445" i="13"/>
  <c r="CR445" i="13"/>
  <c r="CT445" i="13" s="1"/>
  <c r="CS445" i="13"/>
  <c r="CE446" i="13"/>
  <c r="CH446" i="13" s="1"/>
  <c r="CF446" i="13"/>
  <c r="CG446" i="13"/>
  <c r="CI446" i="13"/>
  <c r="CJ446" i="13"/>
  <c r="CL446" i="13" s="1"/>
  <c r="CK446" i="13"/>
  <c r="CM446" i="13"/>
  <c r="CP446" i="13" s="1"/>
  <c r="CN446" i="13"/>
  <c r="CO446" i="13"/>
  <c r="CQ446" i="13"/>
  <c r="CR446" i="13"/>
  <c r="CT446" i="13" s="1"/>
  <c r="CS446" i="13"/>
  <c r="CE447" i="13"/>
  <c r="CH447" i="13" s="1"/>
  <c r="CF447" i="13"/>
  <c r="CG447" i="13"/>
  <c r="CI447" i="13"/>
  <c r="CJ447" i="13"/>
  <c r="CL447" i="13" s="1"/>
  <c r="CK447" i="13"/>
  <c r="CM447" i="13"/>
  <c r="CP447" i="13" s="1"/>
  <c r="CN447" i="13"/>
  <c r="CO447" i="13"/>
  <c r="CQ447" i="13"/>
  <c r="CR447" i="13"/>
  <c r="CT447" i="13" s="1"/>
  <c r="CS447" i="13"/>
  <c r="CE448" i="13"/>
  <c r="CH448" i="13" s="1"/>
  <c r="CF448" i="13"/>
  <c r="CG448" i="13"/>
  <c r="CI448" i="13"/>
  <c r="CJ448" i="13"/>
  <c r="CL448" i="13" s="1"/>
  <c r="CK448" i="13"/>
  <c r="CM448" i="13"/>
  <c r="CP448" i="13" s="1"/>
  <c r="CN448" i="13"/>
  <c r="CO448" i="13"/>
  <c r="CQ448" i="13"/>
  <c r="CR448" i="13"/>
  <c r="CT448" i="13" s="1"/>
  <c r="CS448" i="13"/>
  <c r="CE449" i="13"/>
  <c r="CH449" i="13" s="1"/>
  <c r="CF449" i="13"/>
  <c r="CG449" i="13"/>
  <c r="CI449" i="13"/>
  <c r="CJ449" i="13"/>
  <c r="CL449" i="13" s="1"/>
  <c r="CK449" i="13"/>
  <c r="CM449" i="13"/>
  <c r="CP449" i="13" s="1"/>
  <c r="CN449" i="13"/>
  <c r="CO449" i="13"/>
  <c r="CQ449" i="13"/>
  <c r="CR449" i="13"/>
  <c r="CT449" i="13" s="1"/>
  <c r="CS449" i="13"/>
  <c r="CE450" i="13"/>
  <c r="CH450" i="13" s="1"/>
  <c r="CF450" i="13"/>
  <c r="CG450" i="13"/>
  <c r="CI450" i="13"/>
  <c r="CJ450" i="13"/>
  <c r="CL450" i="13" s="1"/>
  <c r="CK450" i="13"/>
  <c r="CM450" i="13"/>
  <c r="CP450" i="13" s="1"/>
  <c r="CN450" i="13"/>
  <c r="CO450" i="13"/>
  <c r="CQ450" i="13"/>
  <c r="CR450" i="13"/>
  <c r="CT450" i="13" s="1"/>
  <c r="CS450" i="13"/>
  <c r="CE451" i="13"/>
  <c r="CH451" i="13" s="1"/>
  <c r="CF451" i="13"/>
  <c r="CG451" i="13"/>
  <c r="CI451" i="13"/>
  <c r="CJ451" i="13"/>
  <c r="CL451" i="13" s="1"/>
  <c r="CK451" i="13"/>
  <c r="CM451" i="13"/>
  <c r="CP451" i="13" s="1"/>
  <c r="CN451" i="13"/>
  <c r="CO451" i="13"/>
  <c r="CQ451" i="13"/>
  <c r="CR451" i="13"/>
  <c r="CT451" i="13" s="1"/>
  <c r="CS451" i="13"/>
  <c r="CE452" i="13"/>
  <c r="CH452" i="13" s="1"/>
  <c r="CF452" i="13"/>
  <c r="CG452" i="13"/>
  <c r="CI452" i="13"/>
  <c r="CJ452" i="13"/>
  <c r="CL452" i="13" s="1"/>
  <c r="CK452" i="13"/>
  <c r="CM452" i="13"/>
  <c r="CP452" i="13" s="1"/>
  <c r="CN452" i="13"/>
  <c r="CO452" i="13"/>
  <c r="CQ452" i="13"/>
  <c r="CR452" i="13"/>
  <c r="CT452" i="13" s="1"/>
  <c r="CS452" i="13"/>
  <c r="CE453" i="13"/>
  <c r="CH453" i="13" s="1"/>
  <c r="CF453" i="13"/>
  <c r="CG453" i="13"/>
  <c r="CI453" i="13"/>
  <c r="CJ453" i="13"/>
  <c r="CL453" i="13" s="1"/>
  <c r="CK453" i="13"/>
  <c r="CM453" i="13"/>
  <c r="CP453" i="13" s="1"/>
  <c r="CN453" i="13"/>
  <c r="CO453" i="13"/>
  <c r="CQ453" i="13"/>
  <c r="CR453" i="13"/>
  <c r="CT453" i="13" s="1"/>
  <c r="CS453" i="13"/>
  <c r="CS414" i="13" l="1"/>
  <c r="CR414" i="13"/>
  <c r="CQ414" i="13"/>
  <c r="CT414" i="13" s="1"/>
  <c r="CO414" i="13"/>
  <c r="CP414" i="13" s="1"/>
  <c r="CN414" i="13"/>
  <c r="CM414" i="13"/>
  <c r="CK414" i="13"/>
  <c r="CJ414" i="13"/>
  <c r="CI414" i="13"/>
  <c r="CL414" i="13" s="1"/>
  <c r="CG414" i="13"/>
  <c r="CH414" i="13" s="1"/>
  <c r="CF414" i="13"/>
  <c r="CE414" i="13"/>
  <c r="CD454" i="13"/>
  <c r="CD453" i="13" a="1"/>
  <c r="CD453" i="13" s="1"/>
  <c r="BJ453" i="13" a="1"/>
  <c r="BJ453" i="13" s="1"/>
  <c r="BI453" i="13" a="1"/>
  <c r="BI453" i="13"/>
  <c r="BH453" i="13" a="1"/>
  <c r="BH453" i="13" s="1"/>
  <c r="BG415" i="13" a="1"/>
  <c r="BG415" i="13" s="1"/>
  <c r="BH415" i="13" a="1"/>
  <c r="BH415" i="13"/>
  <c r="BI415" i="13" a="1"/>
  <c r="BI415" i="13"/>
  <c r="BJ415" i="13" a="1"/>
  <c r="BJ415" i="13"/>
  <c r="BG416" i="13" a="1"/>
  <c r="BG416" i="13" s="1"/>
  <c r="BH416" i="13" a="1"/>
  <c r="BH416" i="13"/>
  <c r="BI416" i="13" a="1"/>
  <c r="BI416" i="13"/>
  <c r="BJ416" i="13" a="1"/>
  <c r="BJ416" i="13"/>
  <c r="BG417" i="13" a="1"/>
  <c r="BG417" i="13" s="1"/>
  <c r="BH417" i="13" a="1"/>
  <c r="BH417" i="13"/>
  <c r="BI417" i="13" a="1"/>
  <c r="BI417" i="13"/>
  <c r="BJ417" i="13" a="1"/>
  <c r="BJ417" i="13"/>
  <c r="BG418" i="13" a="1"/>
  <c r="BG418" i="13" s="1"/>
  <c r="BH418" i="13" a="1"/>
  <c r="BH418" i="13"/>
  <c r="BI418" i="13" a="1"/>
  <c r="BI418" i="13"/>
  <c r="BJ418" i="13" a="1"/>
  <c r="BJ418" i="13"/>
  <c r="BG419" i="13" a="1"/>
  <c r="BG419" i="13" s="1"/>
  <c r="BH419" i="13" a="1"/>
  <c r="BH419" i="13"/>
  <c r="BI419" i="13" a="1"/>
  <c r="BI419" i="13"/>
  <c r="BJ419" i="13" a="1"/>
  <c r="BJ419" i="13"/>
  <c r="BG420" i="13" a="1"/>
  <c r="BG420" i="13" s="1"/>
  <c r="BH420" i="13" a="1"/>
  <c r="BH420" i="13"/>
  <c r="BI420" i="13" a="1"/>
  <c r="BI420" i="13"/>
  <c r="BJ420" i="13" a="1"/>
  <c r="BJ420" i="13"/>
  <c r="BG421" i="13" a="1"/>
  <c r="BG421" i="13" s="1"/>
  <c r="BH421" i="13" a="1"/>
  <c r="BH421" i="13"/>
  <c r="BI421" i="13" a="1"/>
  <c r="BI421" i="13"/>
  <c r="BJ421" i="13" a="1"/>
  <c r="BJ421" i="13"/>
  <c r="BG422" i="13" a="1"/>
  <c r="BG422" i="13" s="1"/>
  <c r="BH422" i="13" a="1"/>
  <c r="BH422" i="13"/>
  <c r="BI422" i="13" a="1"/>
  <c r="BI422" i="13"/>
  <c r="BJ422" i="13" a="1"/>
  <c r="BJ422" i="13"/>
  <c r="BG423" i="13" a="1"/>
  <c r="BG423" i="13" s="1"/>
  <c r="BH423" i="13" a="1"/>
  <c r="BH423" i="13"/>
  <c r="BI423" i="13" a="1"/>
  <c r="BI423" i="13"/>
  <c r="BJ423" i="13" a="1"/>
  <c r="BJ423" i="13"/>
  <c r="BG424" i="13" a="1"/>
  <c r="BG424" i="13" s="1"/>
  <c r="BH424" i="13" a="1"/>
  <c r="BH424" i="13"/>
  <c r="BI424" i="13" a="1"/>
  <c r="BI424" i="13"/>
  <c r="BJ424" i="13" a="1"/>
  <c r="BJ424" i="13"/>
  <c r="BG425" i="13" a="1"/>
  <c r="BG425" i="13" s="1"/>
  <c r="BH425" i="13" a="1"/>
  <c r="BH425" i="13"/>
  <c r="BI425" i="13" a="1"/>
  <c r="BI425" i="13"/>
  <c r="BJ425" i="13" a="1"/>
  <c r="BJ425" i="13"/>
  <c r="BG426" i="13" a="1"/>
  <c r="BG426" i="13" s="1"/>
  <c r="BH426" i="13" a="1"/>
  <c r="BH426" i="13"/>
  <c r="BI426" i="13" a="1"/>
  <c r="BI426" i="13"/>
  <c r="BJ426" i="13" a="1"/>
  <c r="BJ426" i="13"/>
  <c r="BG427" i="13" a="1"/>
  <c r="BG427" i="13" s="1"/>
  <c r="BH427" i="13" a="1"/>
  <c r="BH427" i="13"/>
  <c r="BI427" i="13" a="1"/>
  <c r="BI427" i="13"/>
  <c r="BJ427" i="13" a="1"/>
  <c r="BJ427" i="13"/>
  <c r="BG428" i="13" a="1"/>
  <c r="BG428" i="13" s="1"/>
  <c r="BH428" i="13" a="1"/>
  <c r="BH428" i="13"/>
  <c r="BI428" i="13" a="1"/>
  <c r="BI428" i="13"/>
  <c r="BJ428" i="13" a="1"/>
  <c r="BJ428" i="13"/>
  <c r="BG429" i="13" a="1"/>
  <c r="BG429" i="13" s="1"/>
  <c r="BH429" i="13" a="1"/>
  <c r="BH429" i="13"/>
  <c r="BI429" i="13" a="1"/>
  <c r="BI429" i="13"/>
  <c r="BJ429" i="13" a="1"/>
  <c r="BJ429" i="13"/>
  <c r="BG430" i="13" a="1"/>
  <c r="BG430" i="13" s="1"/>
  <c r="BH430" i="13" a="1"/>
  <c r="BH430" i="13"/>
  <c r="BI430" i="13" a="1"/>
  <c r="BI430" i="13"/>
  <c r="BJ430" i="13" a="1"/>
  <c r="BJ430" i="13"/>
  <c r="BG431" i="13" a="1"/>
  <c r="BG431" i="13" s="1"/>
  <c r="BH431" i="13" a="1"/>
  <c r="BH431" i="13"/>
  <c r="BI431" i="13" a="1"/>
  <c r="BI431" i="13"/>
  <c r="BJ431" i="13" a="1"/>
  <c r="BJ431" i="13"/>
  <c r="BG432" i="13" a="1"/>
  <c r="BG432" i="13" s="1"/>
  <c r="BH432" i="13" a="1"/>
  <c r="BH432" i="13"/>
  <c r="BI432" i="13" a="1"/>
  <c r="BI432" i="13"/>
  <c r="BJ432" i="13" a="1"/>
  <c r="BJ432" i="13"/>
  <c r="BG433" i="13" a="1"/>
  <c r="BG433" i="13" s="1"/>
  <c r="BH433" i="13" a="1"/>
  <c r="BH433" i="13"/>
  <c r="BI433" i="13" a="1"/>
  <c r="BI433" i="13"/>
  <c r="BJ433" i="13" a="1"/>
  <c r="BJ433" i="13"/>
  <c r="BG434" i="13" a="1"/>
  <c r="BG434" i="13" s="1"/>
  <c r="BH434" i="13" a="1"/>
  <c r="BH434" i="13"/>
  <c r="BI434" i="13" a="1"/>
  <c r="BI434" i="13"/>
  <c r="BJ434" i="13" a="1"/>
  <c r="BJ434" i="13"/>
  <c r="BG435" i="13" a="1"/>
  <c r="BG435" i="13" s="1"/>
  <c r="BH435" i="13" a="1"/>
  <c r="BH435" i="13"/>
  <c r="BI435" i="13" a="1"/>
  <c r="BI435" i="13"/>
  <c r="BJ435" i="13" a="1"/>
  <c r="BJ435" i="13"/>
  <c r="BG436" i="13" a="1"/>
  <c r="BG436" i="13" s="1"/>
  <c r="BH436" i="13" a="1"/>
  <c r="BH436" i="13"/>
  <c r="BI436" i="13" a="1"/>
  <c r="BI436" i="13"/>
  <c r="BJ436" i="13" a="1"/>
  <c r="BJ436" i="13"/>
  <c r="BG437" i="13" a="1"/>
  <c r="BG437" i="13" s="1"/>
  <c r="BH437" i="13" a="1"/>
  <c r="BH437" i="13"/>
  <c r="BI437" i="13" a="1"/>
  <c r="BI437" i="13"/>
  <c r="BJ437" i="13" a="1"/>
  <c r="BJ437" i="13"/>
  <c r="BG438" i="13" a="1"/>
  <c r="BG438" i="13" s="1"/>
  <c r="BH438" i="13" a="1"/>
  <c r="BH438" i="13"/>
  <c r="BI438" i="13" a="1"/>
  <c r="BI438" i="13"/>
  <c r="BJ438" i="13" a="1"/>
  <c r="BJ438" i="13"/>
  <c r="BG439" i="13" a="1"/>
  <c r="BG439" i="13" s="1"/>
  <c r="BH439" i="13" a="1"/>
  <c r="BH439" i="13"/>
  <c r="BI439" i="13" a="1"/>
  <c r="BI439" i="13"/>
  <c r="BJ439" i="13" a="1"/>
  <c r="BJ439" i="13"/>
  <c r="BG440" i="13" a="1"/>
  <c r="BG440" i="13" s="1"/>
  <c r="BH440" i="13" a="1"/>
  <c r="BH440" i="13"/>
  <c r="BI440" i="13" a="1"/>
  <c r="BI440" i="13"/>
  <c r="BJ440" i="13" a="1"/>
  <c r="BJ440" i="13"/>
  <c r="BG441" i="13" a="1"/>
  <c r="BG441" i="13" s="1"/>
  <c r="BH441" i="13" a="1"/>
  <c r="BH441" i="13"/>
  <c r="BI441" i="13" a="1"/>
  <c r="BI441" i="13"/>
  <c r="BJ441" i="13" a="1"/>
  <c r="BJ441" i="13"/>
  <c r="BG442" i="13" a="1"/>
  <c r="BG442" i="13" s="1"/>
  <c r="BH442" i="13" a="1"/>
  <c r="BH442" i="13"/>
  <c r="BI442" i="13" a="1"/>
  <c r="BI442" i="13"/>
  <c r="BJ442" i="13" a="1"/>
  <c r="BJ442" i="13"/>
  <c r="BG443" i="13" a="1"/>
  <c r="BG443" i="13" s="1"/>
  <c r="BH443" i="13" a="1"/>
  <c r="BH443" i="13"/>
  <c r="BI443" i="13" a="1"/>
  <c r="BI443" i="13"/>
  <c r="BJ443" i="13" a="1"/>
  <c r="BJ443" i="13"/>
  <c r="BG444" i="13" a="1"/>
  <c r="BG444" i="13" s="1"/>
  <c r="BH444" i="13" a="1"/>
  <c r="BH444" i="13"/>
  <c r="BI444" i="13" a="1"/>
  <c r="BI444" i="13"/>
  <c r="BJ444" i="13" a="1"/>
  <c r="BJ444" i="13"/>
  <c r="BG445" i="13" a="1"/>
  <c r="BG445" i="13" s="1"/>
  <c r="BH445" i="13" a="1"/>
  <c r="BH445" i="13"/>
  <c r="BI445" i="13" a="1"/>
  <c r="BI445" i="13"/>
  <c r="BJ445" i="13" a="1"/>
  <c r="BJ445" i="13"/>
  <c r="BG446" i="13" a="1"/>
  <c r="BG446" i="13" s="1"/>
  <c r="BH446" i="13" a="1"/>
  <c r="BH446" i="13"/>
  <c r="BI446" i="13" a="1"/>
  <c r="BI446" i="13"/>
  <c r="BJ446" i="13" a="1"/>
  <c r="BJ446" i="13"/>
  <c r="BG447" i="13" a="1"/>
  <c r="BG447" i="13" s="1"/>
  <c r="BH447" i="13" a="1"/>
  <c r="BH447" i="13"/>
  <c r="BI447" i="13" a="1"/>
  <c r="BI447" i="13"/>
  <c r="BJ447" i="13" a="1"/>
  <c r="BJ447" i="13"/>
  <c r="BG448" i="13" a="1"/>
  <c r="BG448" i="13" s="1"/>
  <c r="BH448" i="13" a="1"/>
  <c r="BH448" i="13"/>
  <c r="BI448" i="13" a="1"/>
  <c r="BI448" i="13"/>
  <c r="BJ448" i="13" a="1"/>
  <c r="BJ448" i="13"/>
  <c r="BG449" i="13" a="1"/>
  <c r="BG449" i="13" s="1"/>
  <c r="BH449" i="13" a="1"/>
  <c r="BH449" i="13"/>
  <c r="BI449" i="13" a="1"/>
  <c r="BI449" i="13"/>
  <c r="BJ449" i="13" a="1"/>
  <c r="BJ449" i="13"/>
  <c r="BG450" i="13" a="1"/>
  <c r="BG450" i="13" s="1"/>
  <c r="BH450" i="13" a="1"/>
  <c r="BH450" i="13"/>
  <c r="BI450" i="13" a="1"/>
  <c r="BI450" i="13"/>
  <c r="BJ450" i="13" a="1"/>
  <c r="BJ450" i="13"/>
  <c r="BG451" i="13" a="1"/>
  <c r="BG451" i="13" s="1"/>
  <c r="BH451" i="13" a="1"/>
  <c r="BH451" i="13"/>
  <c r="BI451" i="13" a="1"/>
  <c r="BI451" i="13"/>
  <c r="BJ451" i="13" a="1"/>
  <c r="BJ451" i="13"/>
  <c r="BG452" i="13" a="1"/>
  <c r="BG452" i="13" s="1"/>
  <c r="BH452" i="13" a="1"/>
  <c r="BH452" i="13"/>
  <c r="BI452" i="13" a="1"/>
  <c r="BI452" i="13"/>
  <c r="BJ452" i="13" a="1"/>
  <c r="BJ452" i="13"/>
  <c r="BG453" i="13" a="1"/>
  <c r="BG453" i="13" s="1"/>
  <c r="BJ414" i="13" a="1"/>
  <c r="BJ414" i="13" s="1"/>
  <c r="BI414" i="13" a="1"/>
  <c r="BI414" i="13" s="1"/>
  <c r="BH414" i="13" a="1"/>
  <c r="BH414" i="13" s="1"/>
  <c r="BG414" i="13" a="1"/>
  <c r="BG414" i="13" s="1"/>
  <c r="BK415" i="13" a="1"/>
  <c r="BK415" i="13"/>
  <c r="BL415" i="13" a="1"/>
  <c r="BL415" i="13"/>
  <c r="BM415" i="13" a="1"/>
  <c r="BM415" i="13"/>
  <c r="BN415" i="13" a="1"/>
  <c r="BN415" i="13" s="1"/>
  <c r="BO415" i="13" a="1"/>
  <c r="BO415" i="13"/>
  <c r="BP415" i="13" a="1"/>
  <c r="BP415" i="13"/>
  <c r="BQ415" i="13" a="1"/>
  <c r="BQ415" i="13"/>
  <c r="BR415" i="13" a="1"/>
  <c r="BR415" i="13"/>
  <c r="BS415" i="13" a="1"/>
  <c r="BS415" i="13"/>
  <c r="BT415" i="13" a="1"/>
  <c r="BT415" i="13"/>
  <c r="BU415" i="13" a="1"/>
  <c r="BU415" i="13"/>
  <c r="BV415" i="13" a="1"/>
  <c r="BV415" i="13"/>
  <c r="BW415" i="13" a="1"/>
  <c r="BW415" i="13"/>
  <c r="BX415" i="13" a="1"/>
  <c r="BX415" i="13"/>
  <c r="BY415" i="13" a="1"/>
  <c r="BY415" i="13"/>
  <c r="BZ415" i="13" a="1"/>
  <c r="BZ415" i="13"/>
  <c r="CA415" i="13" a="1"/>
  <c r="CA415" i="13"/>
  <c r="CB415" i="13" a="1"/>
  <c r="CB415" i="13"/>
  <c r="CC415" i="13" a="1"/>
  <c r="CC415" i="13"/>
  <c r="CD415" i="13" a="1"/>
  <c r="CD415" i="13"/>
  <c r="BK416" i="13" a="1"/>
  <c r="BK416" i="13"/>
  <c r="BL416" i="13" a="1"/>
  <c r="BL416" i="13"/>
  <c r="BM416" i="13" a="1"/>
  <c r="BM416" i="13"/>
  <c r="BN416" i="13" a="1"/>
  <c r="BN416" i="13"/>
  <c r="BO416" i="13" a="1"/>
  <c r="BO416" i="13"/>
  <c r="BP416" i="13" a="1"/>
  <c r="BP416" i="13"/>
  <c r="BQ416" i="13" a="1"/>
  <c r="BQ416" i="13"/>
  <c r="BR416" i="13" a="1"/>
  <c r="BR416" i="13"/>
  <c r="BS416" i="13" a="1"/>
  <c r="BS416" i="13"/>
  <c r="BT416" i="13" a="1"/>
  <c r="BT416" i="13"/>
  <c r="BU416" i="13" a="1"/>
  <c r="BU416" i="13"/>
  <c r="BV416" i="13" a="1"/>
  <c r="BV416" i="13"/>
  <c r="BW416" i="13" a="1"/>
  <c r="BW416" i="13"/>
  <c r="BX416" i="13" a="1"/>
  <c r="BX416" i="13"/>
  <c r="BY416" i="13" a="1"/>
  <c r="BY416" i="13"/>
  <c r="BZ416" i="13" a="1"/>
  <c r="BZ416" i="13"/>
  <c r="CA416" i="13" a="1"/>
  <c r="CA416" i="13"/>
  <c r="CB416" i="13" a="1"/>
  <c r="CB416" i="13"/>
  <c r="CC416" i="13" a="1"/>
  <c r="CC416" i="13"/>
  <c r="CD416" i="13" a="1"/>
  <c r="CD416" i="13"/>
  <c r="BK417" i="13" a="1"/>
  <c r="BK417" i="13"/>
  <c r="BL417" i="13" a="1"/>
  <c r="BL417" i="13"/>
  <c r="BM417" i="13" a="1"/>
  <c r="BM417" i="13"/>
  <c r="BN417" i="13" a="1"/>
  <c r="BN417" i="13"/>
  <c r="BO417" i="13" a="1"/>
  <c r="BO417" i="13"/>
  <c r="BP417" i="13" a="1"/>
  <c r="BP417" i="13"/>
  <c r="BQ417" i="13" a="1"/>
  <c r="BQ417" i="13"/>
  <c r="BR417" i="13" a="1"/>
  <c r="BR417" i="13"/>
  <c r="BS417" i="13" a="1"/>
  <c r="BS417" i="13"/>
  <c r="BT417" i="13" a="1"/>
  <c r="BT417" i="13"/>
  <c r="BU417" i="13" a="1"/>
  <c r="BU417" i="13"/>
  <c r="BV417" i="13" a="1"/>
  <c r="BV417" i="13"/>
  <c r="BW417" i="13" a="1"/>
  <c r="BW417" i="13"/>
  <c r="BX417" i="13" a="1"/>
  <c r="BX417" i="13"/>
  <c r="BY417" i="13" a="1"/>
  <c r="BY417" i="13"/>
  <c r="BZ417" i="13" a="1"/>
  <c r="BZ417" i="13"/>
  <c r="CA417" i="13" a="1"/>
  <c r="CA417" i="13"/>
  <c r="CB417" i="13" a="1"/>
  <c r="CB417" i="13"/>
  <c r="CC417" i="13" a="1"/>
  <c r="CC417" i="13"/>
  <c r="CD417" i="13" a="1"/>
  <c r="CD417" i="13"/>
  <c r="BK418" i="13" a="1"/>
  <c r="BK418" i="13"/>
  <c r="BL418" i="13" a="1"/>
  <c r="BL418" i="13"/>
  <c r="BM418" i="13" a="1"/>
  <c r="BM418" i="13"/>
  <c r="BN418" i="13" a="1"/>
  <c r="BN418" i="13"/>
  <c r="BO418" i="13" a="1"/>
  <c r="BO418" i="13"/>
  <c r="BP418" i="13" a="1"/>
  <c r="BP418" i="13"/>
  <c r="BQ418" i="13" a="1"/>
  <c r="BQ418" i="13"/>
  <c r="BR418" i="13" a="1"/>
  <c r="BR418" i="13"/>
  <c r="BS418" i="13" a="1"/>
  <c r="BS418" i="13"/>
  <c r="BT418" i="13" a="1"/>
  <c r="BT418" i="13"/>
  <c r="BU418" i="13" a="1"/>
  <c r="BU418" i="13"/>
  <c r="BV418" i="13" a="1"/>
  <c r="BV418" i="13"/>
  <c r="BW418" i="13" a="1"/>
  <c r="BW418" i="13"/>
  <c r="BX418" i="13" a="1"/>
  <c r="BX418" i="13"/>
  <c r="BY418" i="13" a="1"/>
  <c r="BY418" i="13"/>
  <c r="BZ418" i="13" a="1"/>
  <c r="BZ418" i="13"/>
  <c r="CA418" i="13" a="1"/>
  <c r="CA418" i="13"/>
  <c r="CB418" i="13" a="1"/>
  <c r="CB418" i="13"/>
  <c r="CC418" i="13" a="1"/>
  <c r="CC418" i="13"/>
  <c r="CD418" i="13" a="1"/>
  <c r="CD418" i="13"/>
  <c r="BK419" i="13" a="1"/>
  <c r="BK419" i="13"/>
  <c r="BL419" i="13" a="1"/>
  <c r="BL419" i="13"/>
  <c r="BM419" i="13" a="1"/>
  <c r="BM419" i="13"/>
  <c r="BN419" i="13" a="1"/>
  <c r="BN419" i="13"/>
  <c r="BO419" i="13" a="1"/>
  <c r="BO419" i="13"/>
  <c r="BP419" i="13" a="1"/>
  <c r="BP419" i="13"/>
  <c r="BQ419" i="13" a="1"/>
  <c r="BQ419" i="13"/>
  <c r="BR419" i="13" a="1"/>
  <c r="BR419" i="13"/>
  <c r="BS419" i="13" a="1"/>
  <c r="BS419" i="13"/>
  <c r="BT419" i="13" a="1"/>
  <c r="BT419" i="13"/>
  <c r="BU419" i="13" a="1"/>
  <c r="BU419" i="13"/>
  <c r="BV419" i="13" a="1"/>
  <c r="BV419" i="13"/>
  <c r="BW419" i="13" a="1"/>
  <c r="BW419" i="13"/>
  <c r="BX419" i="13" a="1"/>
  <c r="BX419" i="13"/>
  <c r="BY419" i="13" a="1"/>
  <c r="BY419" i="13"/>
  <c r="BZ419" i="13" a="1"/>
  <c r="BZ419" i="13"/>
  <c r="CA419" i="13" a="1"/>
  <c r="CA419" i="13"/>
  <c r="CB419" i="13" a="1"/>
  <c r="CB419" i="13"/>
  <c r="CC419" i="13" a="1"/>
  <c r="CC419" i="13"/>
  <c r="CD419" i="13" a="1"/>
  <c r="CD419" i="13"/>
  <c r="BK420" i="13" a="1"/>
  <c r="BK420" i="13"/>
  <c r="BL420" i="13" a="1"/>
  <c r="BL420" i="13"/>
  <c r="BM420" i="13" a="1"/>
  <c r="BM420" i="13"/>
  <c r="BN420" i="13" a="1"/>
  <c r="BN420" i="13"/>
  <c r="BO420" i="13" a="1"/>
  <c r="BO420" i="13"/>
  <c r="BP420" i="13" a="1"/>
  <c r="BP420" i="13"/>
  <c r="BQ420" i="13" a="1"/>
  <c r="BQ420" i="13"/>
  <c r="BR420" i="13" a="1"/>
  <c r="BR420" i="13"/>
  <c r="BS420" i="13" a="1"/>
  <c r="BS420" i="13"/>
  <c r="BT420" i="13" a="1"/>
  <c r="BT420" i="13"/>
  <c r="BU420" i="13" a="1"/>
  <c r="BU420" i="13"/>
  <c r="BV420" i="13" a="1"/>
  <c r="BV420" i="13"/>
  <c r="BW420" i="13" a="1"/>
  <c r="BW420" i="13"/>
  <c r="BX420" i="13" a="1"/>
  <c r="BX420" i="13"/>
  <c r="BY420" i="13" a="1"/>
  <c r="BY420" i="13"/>
  <c r="BZ420" i="13" a="1"/>
  <c r="BZ420" i="13"/>
  <c r="CA420" i="13" a="1"/>
  <c r="CA420" i="13"/>
  <c r="CB420" i="13" a="1"/>
  <c r="CB420" i="13"/>
  <c r="CC420" i="13" a="1"/>
  <c r="CC420" i="13"/>
  <c r="CD420" i="13" a="1"/>
  <c r="CD420" i="13"/>
  <c r="BK421" i="13" a="1"/>
  <c r="BK421" i="13"/>
  <c r="BL421" i="13" a="1"/>
  <c r="BL421" i="13"/>
  <c r="BM421" i="13" a="1"/>
  <c r="BM421" i="13"/>
  <c r="BN421" i="13" a="1"/>
  <c r="BN421" i="13"/>
  <c r="BO421" i="13" a="1"/>
  <c r="BO421" i="13"/>
  <c r="BP421" i="13" a="1"/>
  <c r="BP421" i="13"/>
  <c r="BQ421" i="13" a="1"/>
  <c r="BQ421" i="13"/>
  <c r="BR421" i="13" a="1"/>
  <c r="BR421" i="13"/>
  <c r="BS421" i="13" a="1"/>
  <c r="BS421" i="13"/>
  <c r="BT421" i="13" a="1"/>
  <c r="BT421" i="13"/>
  <c r="BU421" i="13" a="1"/>
  <c r="BU421" i="13"/>
  <c r="BV421" i="13" a="1"/>
  <c r="BV421" i="13"/>
  <c r="BW421" i="13" a="1"/>
  <c r="BW421" i="13"/>
  <c r="BX421" i="13" a="1"/>
  <c r="BX421" i="13"/>
  <c r="BY421" i="13" a="1"/>
  <c r="BY421" i="13"/>
  <c r="BZ421" i="13" a="1"/>
  <c r="BZ421" i="13"/>
  <c r="CA421" i="13" a="1"/>
  <c r="CA421" i="13"/>
  <c r="CB421" i="13" a="1"/>
  <c r="CB421" i="13"/>
  <c r="CC421" i="13" a="1"/>
  <c r="CC421" i="13"/>
  <c r="CD421" i="13" a="1"/>
  <c r="CD421" i="13"/>
  <c r="BK422" i="13" a="1"/>
  <c r="BK422" i="13"/>
  <c r="BL422" i="13" a="1"/>
  <c r="BL422" i="13"/>
  <c r="BM422" i="13" a="1"/>
  <c r="BM422" i="13"/>
  <c r="BN422" i="13" a="1"/>
  <c r="BN422" i="13"/>
  <c r="BO422" i="13" a="1"/>
  <c r="BO422" i="13"/>
  <c r="BP422" i="13" a="1"/>
  <c r="BP422" i="13"/>
  <c r="BQ422" i="13" a="1"/>
  <c r="BQ422" i="13"/>
  <c r="BR422" i="13" a="1"/>
  <c r="BR422" i="13"/>
  <c r="BS422" i="13" a="1"/>
  <c r="BS422" i="13"/>
  <c r="BT422" i="13" a="1"/>
  <c r="BT422" i="13"/>
  <c r="BU422" i="13" a="1"/>
  <c r="BU422" i="13"/>
  <c r="BV422" i="13" a="1"/>
  <c r="BV422" i="13"/>
  <c r="BW422" i="13" a="1"/>
  <c r="BW422" i="13"/>
  <c r="BX422" i="13" a="1"/>
  <c r="BX422" i="13"/>
  <c r="BY422" i="13" a="1"/>
  <c r="BY422" i="13"/>
  <c r="BZ422" i="13" a="1"/>
  <c r="BZ422" i="13"/>
  <c r="CA422" i="13" a="1"/>
  <c r="CA422" i="13"/>
  <c r="CB422" i="13" a="1"/>
  <c r="CB422" i="13"/>
  <c r="CC422" i="13" a="1"/>
  <c r="CC422" i="13"/>
  <c r="CD422" i="13" a="1"/>
  <c r="CD422" i="13"/>
  <c r="BK423" i="13" a="1"/>
  <c r="BK423" i="13"/>
  <c r="BL423" i="13" a="1"/>
  <c r="BL423" i="13"/>
  <c r="BM423" i="13" a="1"/>
  <c r="BM423" i="13"/>
  <c r="BN423" i="13" a="1"/>
  <c r="BN423" i="13"/>
  <c r="BO423" i="13" a="1"/>
  <c r="BO423" i="13"/>
  <c r="BP423" i="13" a="1"/>
  <c r="BP423" i="13"/>
  <c r="BQ423" i="13" a="1"/>
  <c r="BQ423" i="13"/>
  <c r="BR423" i="13" a="1"/>
  <c r="BR423" i="13"/>
  <c r="BS423" i="13" a="1"/>
  <c r="BS423" i="13"/>
  <c r="BT423" i="13" a="1"/>
  <c r="BT423" i="13"/>
  <c r="BU423" i="13" a="1"/>
  <c r="BU423" i="13"/>
  <c r="BV423" i="13" a="1"/>
  <c r="BV423" i="13"/>
  <c r="BW423" i="13" a="1"/>
  <c r="BW423" i="13"/>
  <c r="BX423" i="13" a="1"/>
  <c r="BX423" i="13"/>
  <c r="BY423" i="13" a="1"/>
  <c r="BY423" i="13"/>
  <c r="BZ423" i="13" a="1"/>
  <c r="BZ423" i="13"/>
  <c r="CA423" i="13" a="1"/>
  <c r="CA423" i="13"/>
  <c r="CB423" i="13" a="1"/>
  <c r="CB423" i="13"/>
  <c r="CC423" i="13" a="1"/>
  <c r="CC423" i="13"/>
  <c r="CD423" i="13" a="1"/>
  <c r="CD423" i="13"/>
  <c r="BK424" i="13" a="1"/>
  <c r="BK424" i="13"/>
  <c r="BL424" i="13" a="1"/>
  <c r="BL424" i="13"/>
  <c r="BM424" i="13" a="1"/>
  <c r="BM424" i="13"/>
  <c r="BN424" i="13" a="1"/>
  <c r="BN424" i="13"/>
  <c r="BO424" i="13" a="1"/>
  <c r="BO424" i="13"/>
  <c r="BP424" i="13" a="1"/>
  <c r="BP424" i="13"/>
  <c r="BQ424" i="13" a="1"/>
  <c r="BQ424" i="13"/>
  <c r="BR424" i="13" a="1"/>
  <c r="BR424" i="13"/>
  <c r="BS424" i="13" a="1"/>
  <c r="BS424" i="13"/>
  <c r="BT424" i="13" a="1"/>
  <c r="BT424" i="13"/>
  <c r="BU424" i="13" a="1"/>
  <c r="BU424" i="13"/>
  <c r="BV424" i="13" a="1"/>
  <c r="BV424" i="13"/>
  <c r="BW424" i="13" a="1"/>
  <c r="BW424" i="13"/>
  <c r="BX424" i="13" a="1"/>
  <c r="BX424" i="13"/>
  <c r="BY424" i="13" a="1"/>
  <c r="BY424" i="13"/>
  <c r="BZ424" i="13" a="1"/>
  <c r="BZ424" i="13"/>
  <c r="CA424" i="13" a="1"/>
  <c r="CA424" i="13"/>
  <c r="CB424" i="13" a="1"/>
  <c r="CB424" i="13"/>
  <c r="CC424" i="13" a="1"/>
  <c r="CC424" i="13"/>
  <c r="CD424" i="13" a="1"/>
  <c r="CD424" i="13"/>
  <c r="BK425" i="13" a="1"/>
  <c r="BK425" i="13"/>
  <c r="BL425" i="13" a="1"/>
  <c r="BL425" i="13"/>
  <c r="BM425" i="13" a="1"/>
  <c r="BM425" i="13"/>
  <c r="BN425" i="13" a="1"/>
  <c r="BN425" i="13"/>
  <c r="BO425" i="13" a="1"/>
  <c r="BO425" i="13"/>
  <c r="BP425" i="13" a="1"/>
  <c r="BP425" i="13"/>
  <c r="BQ425" i="13" a="1"/>
  <c r="BQ425" i="13"/>
  <c r="BR425" i="13" a="1"/>
  <c r="BR425" i="13"/>
  <c r="BS425" i="13" a="1"/>
  <c r="BS425" i="13"/>
  <c r="BT425" i="13" a="1"/>
  <c r="BT425" i="13"/>
  <c r="BU425" i="13" a="1"/>
  <c r="BU425" i="13"/>
  <c r="BV425" i="13" a="1"/>
  <c r="BV425" i="13"/>
  <c r="BW425" i="13" a="1"/>
  <c r="BW425" i="13"/>
  <c r="BX425" i="13" a="1"/>
  <c r="BX425" i="13"/>
  <c r="BY425" i="13" a="1"/>
  <c r="BY425" i="13"/>
  <c r="BZ425" i="13" a="1"/>
  <c r="BZ425" i="13"/>
  <c r="CA425" i="13" a="1"/>
  <c r="CA425" i="13"/>
  <c r="CB425" i="13" a="1"/>
  <c r="CB425" i="13"/>
  <c r="CC425" i="13" a="1"/>
  <c r="CC425" i="13"/>
  <c r="CD425" i="13" a="1"/>
  <c r="CD425" i="13"/>
  <c r="BK426" i="13" a="1"/>
  <c r="BK426" i="13"/>
  <c r="BL426" i="13" a="1"/>
  <c r="BL426" i="13"/>
  <c r="BM426" i="13" a="1"/>
  <c r="BM426" i="13"/>
  <c r="BN426" i="13" a="1"/>
  <c r="BN426" i="13"/>
  <c r="BO426" i="13" a="1"/>
  <c r="BO426" i="13"/>
  <c r="BP426" i="13" a="1"/>
  <c r="BP426" i="13"/>
  <c r="BQ426" i="13" a="1"/>
  <c r="BQ426" i="13"/>
  <c r="BR426" i="13" a="1"/>
  <c r="BR426" i="13"/>
  <c r="BS426" i="13" a="1"/>
  <c r="BS426" i="13"/>
  <c r="BT426" i="13" a="1"/>
  <c r="BT426" i="13"/>
  <c r="BU426" i="13" a="1"/>
  <c r="BU426" i="13"/>
  <c r="BV426" i="13" a="1"/>
  <c r="BV426" i="13"/>
  <c r="BW426" i="13" a="1"/>
  <c r="BW426" i="13"/>
  <c r="BX426" i="13" a="1"/>
  <c r="BX426" i="13"/>
  <c r="BY426" i="13" a="1"/>
  <c r="BY426" i="13"/>
  <c r="BZ426" i="13" a="1"/>
  <c r="BZ426" i="13"/>
  <c r="CA426" i="13" a="1"/>
  <c r="CA426" i="13"/>
  <c r="CB426" i="13" a="1"/>
  <c r="CB426" i="13"/>
  <c r="CC426" i="13" a="1"/>
  <c r="CC426" i="13"/>
  <c r="CD426" i="13" a="1"/>
  <c r="CD426" i="13"/>
  <c r="BK427" i="13" a="1"/>
  <c r="BK427" i="13"/>
  <c r="BL427" i="13" a="1"/>
  <c r="BL427" i="13"/>
  <c r="BM427" i="13" a="1"/>
  <c r="BM427" i="13"/>
  <c r="BN427" i="13" a="1"/>
  <c r="BN427" i="13"/>
  <c r="BO427" i="13" a="1"/>
  <c r="BO427" i="13"/>
  <c r="BP427" i="13" a="1"/>
  <c r="BP427" i="13"/>
  <c r="BQ427" i="13" a="1"/>
  <c r="BQ427" i="13"/>
  <c r="BR427" i="13" a="1"/>
  <c r="BR427" i="13"/>
  <c r="BS427" i="13" a="1"/>
  <c r="BS427" i="13"/>
  <c r="BT427" i="13" a="1"/>
  <c r="BT427" i="13"/>
  <c r="BU427" i="13" a="1"/>
  <c r="BU427" i="13"/>
  <c r="BV427" i="13" a="1"/>
  <c r="BV427" i="13"/>
  <c r="BW427" i="13" a="1"/>
  <c r="BW427" i="13"/>
  <c r="BX427" i="13" a="1"/>
  <c r="BX427" i="13"/>
  <c r="BY427" i="13" a="1"/>
  <c r="BY427" i="13"/>
  <c r="BZ427" i="13" a="1"/>
  <c r="BZ427" i="13"/>
  <c r="CA427" i="13" a="1"/>
  <c r="CA427" i="13"/>
  <c r="CB427" i="13" a="1"/>
  <c r="CB427" i="13"/>
  <c r="CC427" i="13" a="1"/>
  <c r="CC427" i="13"/>
  <c r="CD427" i="13" a="1"/>
  <c r="CD427" i="13"/>
  <c r="BK428" i="13" a="1"/>
  <c r="BK428" i="13"/>
  <c r="BL428" i="13" a="1"/>
  <c r="BL428" i="13"/>
  <c r="BM428" i="13" a="1"/>
  <c r="BM428" i="13"/>
  <c r="BN428" i="13" a="1"/>
  <c r="BN428" i="13"/>
  <c r="BO428" i="13" a="1"/>
  <c r="BO428" i="13"/>
  <c r="BP428" i="13" a="1"/>
  <c r="BP428" i="13"/>
  <c r="BQ428" i="13" a="1"/>
  <c r="BQ428" i="13"/>
  <c r="BR428" i="13" a="1"/>
  <c r="BR428" i="13"/>
  <c r="BS428" i="13" a="1"/>
  <c r="BS428" i="13"/>
  <c r="BT428" i="13" a="1"/>
  <c r="BT428" i="13"/>
  <c r="BU428" i="13" a="1"/>
  <c r="BU428" i="13"/>
  <c r="BV428" i="13" a="1"/>
  <c r="BV428" i="13"/>
  <c r="BW428" i="13" a="1"/>
  <c r="BW428" i="13"/>
  <c r="BX428" i="13" a="1"/>
  <c r="BX428" i="13"/>
  <c r="BY428" i="13" a="1"/>
  <c r="BY428" i="13"/>
  <c r="BZ428" i="13" a="1"/>
  <c r="BZ428" i="13"/>
  <c r="CA428" i="13" a="1"/>
  <c r="CA428" i="13"/>
  <c r="CB428" i="13" a="1"/>
  <c r="CB428" i="13"/>
  <c r="CC428" i="13" a="1"/>
  <c r="CC428" i="13"/>
  <c r="CD428" i="13" a="1"/>
  <c r="CD428" i="13"/>
  <c r="BK429" i="13" a="1"/>
  <c r="BK429" i="13"/>
  <c r="BL429" i="13" a="1"/>
  <c r="BL429" i="13"/>
  <c r="BM429" i="13" a="1"/>
  <c r="BM429" i="13"/>
  <c r="BN429" i="13" a="1"/>
  <c r="BN429" i="13"/>
  <c r="BO429" i="13" a="1"/>
  <c r="BO429" i="13"/>
  <c r="BP429" i="13" a="1"/>
  <c r="BP429" i="13"/>
  <c r="BQ429" i="13" a="1"/>
  <c r="BQ429" i="13"/>
  <c r="BR429" i="13" a="1"/>
  <c r="BR429" i="13"/>
  <c r="BS429" i="13" a="1"/>
  <c r="BS429" i="13"/>
  <c r="BT429" i="13" a="1"/>
  <c r="BT429" i="13"/>
  <c r="BU429" i="13" a="1"/>
  <c r="BU429" i="13"/>
  <c r="BV429" i="13" a="1"/>
  <c r="BV429" i="13"/>
  <c r="BW429" i="13" a="1"/>
  <c r="BW429" i="13"/>
  <c r="BX429" i="13" a="1"/>
  <c r="BX429" i="13"/>
  <c r="BY429" i="13" a="1"/>
  <c r="BY429" i="13"/>
  <c r="BZ429" i="13" a="1"/>
  <c r="BZ429" i="13"/>
  <c r="CA429" i="13" a="1"/>
  <c r="CA429" i="13"/>
  <c r="CB429" i="13" a="1"/>
  <c r="CB429" i="13"/>
  <c r="CC429" i="13" a="1"/>
  <c r="CC429" i="13"/>
  <c r="CD429" i="13" a="1"/>
  <c r="CD429" i="13"/>
  <c r="BK430" i="13" a="1"/>
  <c r="BK430" i="13"/>
  <c r="BL430" i="13" a="1"/>
  <c r="BL430" i="13"/>
  <c r="BM430" i="13" a="1"/>
  <c r="BM430" i="13"/>
  <c r="BN430" i="13" a="1"/>
  <c r="BN430" i="13"/>
  <c r="BO430" i="13" a="1"/>
  <c r="BO430" i="13"/>
  <c r="BP430" i="13" a="1"/>
  <c r="BP430" i="13"/>
  <c r="BQ430" i="13" a="1"/>
  <c r="BQ430" i="13"/>
  <c r="BR430" i="13" a="1"/>
  <c r="BR430" i="13"/>
  <c r="BS430" i="13" a="1"/>
  <c r="BS430" i="13"/>
  <c r="BT430" i="13" a="1"/>
  <c r="BT430" i="13"/>
  <c r="BU430" i="13" a="1"/>
  <c r="BU430" i="13"/>
  <c r="BV430" i="13" a="1"/>
  <c r="BV430" i="13"/>
  <c r="BW430" i="13" a="1"/>
  <c r="BW430" i="13"/>
  <c r="BX430" i="13" a="1"/>
  <c r="BX430" i="13"/>
  <c r="BY430" i="13" a="1"/>
  <c r="BY430" i="13"/>
  <c r="BZ430" i="13" a="1"/>
  <c r="BZ430" i="13"/>
  <c r="CA430" i="13" a="1"/>
  <c r="CA430" i="13"/>
  <c r="CB430" i="13" a="1"/>
  <c r="CB430" i="13"/>
  <c r="CC430" i="13" a="1"/>
  <c r="CC430" i="13"/>
  <c r="CD430" i="13" a="1"/>
  <c r="CD430" i="13"/>
  <c r="BK431" i="13" a="1"/>
  <c r="BK431" i="13"/>
  <c r="BL431" i="13" a="1"/>
  <c r="BL431" i="13"/>
  <c r="BM431" i="13" a="1"/>
  <c r="BM431" i="13"/>
  <c r="BN431" i="13" a="1"/>
  <c r="BN431" i="13"/>
  <c r="BO431" i="13" a="1"/>
  <c r="BO431" i="13"/>
  <c r="BP431" i="13" a="1"/>
  <c r="BP431" i="13"/>
  <c r="BQ431" i="13" a="1"/>
  <c r="BQ431" i="13"/>
  <c r="BR431" i="13" a="1"/>
  <c r="BR431" i="13"/>
  <c r="BS431" i="13" a="1"/>
  <c r="BS431" i="13"/>
  <c r="BT431" i="13" a="1"/>
  <c r="BT431" i="13"/>
  <c r="BU431" i="13" a="1"/>
  <c r="BU431" i="13"/>
  <c r="BV431" i="13" a="1"/>
  <c r="BV431" i="13"/>
  <c r="BW431" i="13" a="1"/>
  <c r="BW431" i="13"/>
  <c r="BX431" i="13" a="1"/>
  <c r="BX431" i="13"/>
  <c r="BY431" i="13" a="1"/>
  <c r="BY431" i="13"/>
  <c r="BZ431" i="13" a="1"/>
  <c r="BZ431" i="13"/>
  <c r="CA431" i="13" a="1"/>
  <c r="CA431" i="13"/>
  <c r="CB431" i="13" a="1"/>
  <c r="CB431" i="13"/>
  <c r="CC431" i="13" a="1"/>
  <c r="CC431" i="13"/>
  <c r="CD431" i="13" a="1"/>
  <c r="CD431" i="13"/>
  <c r="BK432" i="13" a="1"/>
  <c r="BK432" i="13"/>
  <c r="BL432" i="13" a="1"/>
  <c r="BL432" i="13"/>
  <c r="BM432" i="13" a="1"/>
  <c r="BM432" i="13"/>
  <c r="BN432" i="13" a="1"/>
  <c r="BN432" i="13"/>
  <c r="BO432" i="13" a="1"/>
  <c r="BO432" i="13"/>
  <c r="BP432" i="13" a="1"/>
  <c r="BP432" i="13"/>
  <c r="BQ432" i="13" a="1"/>
  <c r="BQ432" i="13"/>
  <c r="BR432" i="13" a="1"/>
  <c r="BR432" i="13"/>
  <c r="BS432" i="13" a="1"/>
  <c r="BS432" i="13"/>
  <c r="BT432" i="13" a="1"/>
  <c r="BT432" i="13"/>
  <c r="BU432" i="13" a="1"/>
  <c r="BU432" i="13"/>
  <c r="BV432" i="13" a="1"/>
  <c r="BV432" i="13"/>
  <c r="BW432" i="13" a="1"/>
  <c r="BW432" i="13"/>
  <c r="BX432" i="13" a="1"/>
  <c r="BX432" i="13"/>
  <c r="BY432" i="13" a="1"/>
  <c r="BY432" i="13"/>
  <c r="BZ432" i="13" a="1"/>
  <c r="BZ432" i="13"/>
  <c r="CA432" i="13" a="1"/>
  <c r="CA432" i="13"/>
  <c r="CB432" i="13" a="1"/>
  <c r="CB432" i="13"/>
  <c r="CC432" i="13" a="1"/>
  <c r="CC432" i="13"/>
  <c r="CD432" i="13" a="1"/>
  <c r="CD432" i="13"/>
  <c r="BK433" i="13" a="1"/>
  <c r="BK433" i="13"/>
  <c r="BL433" i="13" a="1"/>
  <c r="BL433" i="13"/>
  <c r="BM433" i="13" a="1"/>
  <c r="BM433" i="13"/>
  <c r="BN433" i="13" a="1"/>
  <c r="BN433" i="13"/>
  <c r="BO433" i="13" a="1"/>
  <c r="BO433" i="13"/>
  <c r="BP433" i="13" a="1"/>
  <c r="BP433" i="13"/>
  <c r="BQ433" i="13" a="1"/>
  <c r="BQ433" i="13"/>
  <c r="BR433" i="13" a="1"/>
  <c r="BR433" i="13"/>
  <c r="BS433" i="13" a="1"/>
  <c r="BS433" i="13"/>
  <c r="BT433" i="13" a="1"/>
  <c r="BT433" i="13"/>
  <c r="BU433" i="13" a="1"/>
  <c r="BU433" i="13"/>
  <c r="BV433" i="13" a="1"/>
  <c r="BV433" i="13"/>
  <c r="BW433" i="13" a="1"/>
  <c r="BW433" i="13"/>
  <c r="BX433" i="13" a="1"/>
  <c r="BX433" i="13"/>
  <c r="BY433" i="13" a="1"/>
  <c r="BY433" i="13"/>
  <c r="BZ433" i="13" a="1"/>
  <c r="BZ433" i="13"/>
  <c r="CA433" i="13" a="1"/>
  <c r="CA433" i="13"/>
  <c r="CB433" i="13" a="1"/>
  <c r="CB433" i="13"/>
  <c r="CC433" i="13" a="1"/>
  <c r="CC433" i="13"/>
  <c r="CD433" i="13" a="1"/>
  <c r="CD433" i="13"/>
  <c r="BK434" i="13" a="1"/>
  <c r="BK434" i="13"/>
  <c r="BL434" i="13" a="1"/>
  <c r="BL434" i="13"/>
  <c r="BM434" i="13" a="1"/>
  <c r="BM434" i="13"/>
  <c r="BN434" i="13" a="1"/>
  <c r="BN434" i="13"/>
  <c r="BO434" i="13" a="1"/>
  <c r="BO434" i="13"/>
  <c r="BP434" i="13" a="1"/>
  <c r="BP434" i="13"/>
  <c r="BQ434" i="13" a="1"/>
  <c r="BQ434" i="13"/>
  <c r="BR434" i="13" a="1"/>
  <c r="BR434" i="13"/>
  <c r="BS434" i="13" a="1"/>
  <c r="BS434" i="13"/>
  <c r="BT434" i="13" a="1"/>
  <c r="BT434" i="13"/>
  <c r="BU434" i="13" a="1"/>
  <c r="BU434" i="13"/>
  <c r="BV434" i="13" a="1"/>
  <c r="BV434" i="13"/>
  <c r="BW434" i="13" a="1"/>
  <c r="BW434" i="13"/>
  <c r="BX434" i="13" a="1"/>
  <c r="BX434" i="13"/>
  <c r="BY434" i="13" a="1"/>
  <c r="BY434" i="13"/>
  <c r="BZ434" i="13" a="1"/>
  <c r="BZ434" i="13"/>
  <c r="CA434" i="13" a="1"/>
  <c r="CA434" i="13"/>
  <c r="CB434" i="13" a="1"/>
  <c r="CB434" i="13"/>
  <c r="CC434" i="13" a="1"/>
  <c r="CC434" i="13"/>
  <c r="CD434" i="13" a="1"/>
  <c r="CD434" i="13"/>
  <c r="BK435" i="13" a="1"/>
  <c r="BK435" i="13"/>
  <c r="BL435" i="13" a="1"/>
  <c r="BL435" i="13"/>
  <c r="BM435" i="13" a="1"/>
  <c r="BM435" i="13"/>
  <c r="BN435" i="13" a="1"/>
  <c r="BN435" i="13"/>
  <c r="BO435" i="13" a="1"/>
  <c r="BO435" i="13"/>
  <c r="BP435" i="13" a="1"/>
  <c r="BP435" i="13"/>
  <c r="BQ435" i="13" a="1"/>
  <c r="BQ435" i="13"/>
  <c r="BR435" i="13" a="1"/>
  <c r="BR435" i="13"/>
  <c r="BS435" i="13" a="1"/>
  <c r="BS435" i="13"/>
  <c r="BT435" i="13" a="1"/>
  <c r="BT435" i="13"/>
  <c r="BU435" i="13" a="1"/>
  <c r="BU435" i="13"/>
  <c r="BV435" i="13" a="1"/>
  <c r="BV435" i="13"/>
  <c r="BW435" i="13" a="1"/>
  <c r="BW435" i="13"/>
  <c r="BX435" i="13" a="1"/>
  <c r="BX435" i="13"/>
  <c r="BY435" i="13" a="1"/>
  <c r="BY435" i="13"/>
  <c r="BZ435" i="13" a="1"/>
  <c r="BZ435" i="13"/>
  <c r="CA435" i="13" a="1"/>
  <c r="CA435" i="13"/>
  <c r="CB435" i="13" a="1"/>
  <c r="CB435" i="13"/>
  <c r="CC435" i="13" a="1"/>
  <c r="CC435" i="13"/>
  <c r="CD435" i="13" a="1"/>
  <c r="CD435" i="13"/>
  <c r="BK436" i="13" a="1"/>
  <c r="BK436" i="13"/>
  <c r="BL436" i="13" a="1"/>
  <c r="BL436" i="13"/>
  <c r="BM436" i="13" a="1"/>
  <c r="BM436" i="13"/>
  <c r="BN436" i="13" a="1"/>
  <c r="BN436" i="13"/>
  <c r="BO436" i="13" a="1"/>
  <c r="BO436" i="13"/>
  <c r="BP436" i="13" a="1"/>
  <c r="BP436" i="13"/>
  <c r="BQ436" i="13" a="1"/>
  <c r="BQ436" i="13"/>
  <c r="BR436" i="13" a="1"/>
  <c r="BR436" i="13"/>
  <c r="BS436" i="13" a="1"/>
  <c r="BS436" i="13"/>
  <c r="BT436" i="13" a="1"/>
  <c r="BT436" i="13"/>
  <c r="BU436" i="13" a="1"/>
  <c r="BU436" i="13"/>
  <c r="BV436" i="13" a="1"/>
  <c r="BV436" i="13"/>
  <c r="BW436" i="13" a="1"/>
  <c r="BW436" i="13"/>
  <c r="BX436" i="13" a="1"/>
  <c r="BX436" i="13"/>
  <c r="BY436" i="13" a="1"/>
  <c r="BY436" i="13"/>
  <c r="BZ436" i="13" a="1"/>
  <c r="BZ436" i="13"/>
  <c r="CA436" i="13" a="1"/>
  <c r="CA436" i="13"/>
  <c r="CB436" i="13" a="1"/>
  <c r="CB436" i="13"/>
  <c r="CC436" i="13" a="1"/>
  <c r="CC436" i="13"/>
  <c r="CD436" i="13" a="1"/>
  <c r="CD436" i="13"/>
  <c r="BK437" i="13" a="1"/>
  <c r="BK437" i="13"/>
  <c r="BL437" i="13" a="1"/>
  <c r="BL437" i="13"/>
  <c r="BM437" i="13" a="1"/>
  <c r="BM437" i="13"/>
  <c r="BN437" i="13" a="1"/>
  <c r="BN437" i="13"/>
  <c r="BO437" i="13" a="1"/>
  <c r="BO437" i="13"/>
  <c r="BP437" i="13" a="1"/>
  <c r="BP437" i="13"/>
  <c r="BQ437" i="13" a="1"/>
  <c r="BQ437" i="13"/>
  <c r="BR437" i="13" a="1"/>
  <c r="BR437" i="13"/>
  <c r="BS437" i="13" a="1"/>
  <c r="BS437" i="13"/>
  <c r="BT437" i="13" a="1"/>
  <c r="BT437" i="13"/>
  <c r="BU437" i="13" a="1"/>
  <c r="BU437" i="13"/>
  <c r="BV437" i="13" a="1"/>
  <c r="BV437" i="13"/>
  <c r="BW437" i="13" a="1"/>
  <c r="BW437" i="13"/>
  <c r="BX437" i="13" a="1"/>
  <c r="BX437" i="13"/>
  <c r="BY437" i="13" a="1"/>
  <c r="BY437" i="13"/>
  <c r="BZ437" i="13" a="1"/>
  <c r="BZ437" i="13"/>
  <c r="CA437" i="13" a="1"/>
  <c r="CA437" i="13"/>
  <c r="CB437" i="13" a="1"/>
  <c r="CB437" i="13"/>
  <c r="CC437" i="13" a="1"/>
  <c r="CC437" i="13"/>
  <c r="CD437" i="13" a="1"/>
  <c r="CD437" i="13"/>
  <c r="BK438" i="13" a="1"/>
  <c r="BK438" i="13"/>
  <c r="BL438" i="13" a="1"/>
  <c r="BL438" i="13"/>
  <c r="BM438" i="13" a="1"/>
  <c r="BM438" i="13"/>
  <c r="BN438" i="13" a="1"/>
  <c r="BN438" i="13"/>
  <c r="BO438" i="13" a="1"/>
  <c r="BO438" i="13"/>
  <c r="BP438" i="13" a="1"/>
  <c r="BP438" i="13"/>
  <c r="BQ438" i="13" a="1"/>
  <c r="BQ438" i="13"/>
  <c r="BR438" i="13" a="1"/>
  <c r="BR438" i="13"/>
  <c r="BS438" i="13" a="1"/>
  <c r="BS438" i="13"/>
  <c r="BT438" i="13" a="1"/>
  <c r="BT438" i="13"/>
  <c r="BU438" i="13" a="1"/>
  <c r="BU438" i="13"/>
  <c r="BV438" i="13" a="1"/>
  <c r="BV438" i="13"/>
  <c r="BW438" i="13" a="1"/>
  <c r="BW438" i="13"/>
  <c r="BX438" i="13" a="1"/>
  <c r="BX438" i="13"/>
  <c r="BY438" i="13" a="1"/>
  <c r="BY438" i="13"/>
  <c r="BZ438" i="13" a="1"/>
  <c r="BZ438" i="13"/>
  <c r="CA438" i="13" a="1"/>
  <c r="CA438" i="13"/>
  <c r="CB438" i="13" a="1"/>
  <c r="CB438" i="13"/>
  <c r="CC438" i="13" a="1"/>
  <c r="CC438" i="13"/>
  <c r="CD438" i="13" a="1"/>
  <c r="CD438" i="13"/>
  <c r="BK439" i="13" a="1"/>
  <c r="BK439" i="13"/>
  <c r="BL439" i="13" a="1"/>
  <c r="BL439" i="13"/>
  <c r="BM439" i="13" a="1"/>
  <c r="BM439" i="13"/>
  <c r="BN439" i="13" a="1"/>
  <c r="BN439" i="13"/>
  <c r="BO439" i="13" a="1"/>
  <c r="BO439" i="13"/>
  <c r="BP439" i="13" a="1"/>
  <c r="BP439" i="13"/>
  <c r="BQ439" i="13" a="1"/>
  <c r="BQ439" i="13"/>
  <c r="BR439" i="13" a="1"/>
  <c r="BR439" i="13"/>
  <c r="BS439" i="13" a="1"/>
  <c r="BS439" i="13"/>
  <c r="BT439" i="13" a="1"/>
  <c r="BT439" i="13"/>
  <c r="BU439" i="13" a="1"/>
  <c r="BU439" i="13"/>
  <c r="BV439" i="13" a="1"/>
  <c r="BV439" i="13"/>
  <c r="BW439" i="13" a="1"/>
  <c r="BW439" i="13"/>
  <c r="BX439" i="13" a="1"/>
  <c r="BX439" i="13"/>
  <c r="BY439" i="13" a="1"/>
  <c r="BY439" i="13" s="1"/>
  <c r="BZ439" i="13" a="1"/>
  <c r="BZ439" i="13"/>
  <c r="CA439" i="13" a="1"/>
  <c r="CA439" i="13"/>
  <c r="CB439" i="13" a="1"/>
  <c r="CB439" i="13"/>
  <c r="CC439" i="13" a="1"/>
  <c r="CC439" i="13" s="1"/>
  <c r="CD439" i="13" a="1"/>
  <c r="CD439" i="13"/>
  <c r="BK440" i="13" a="1"/>
  <c r="BK440" i="13"/>
  <c r="BL440" i="13" a="1"/>
  <c r="BL440" i="13"/>
  <c r="BM440" i="13" a="1"/>
  <c r="BM440" i="13" s="1"/>
  <c r="BN440" i="13" a="1"/>
  <c r="BN440" i="13"/>
  <c r="BO440" i="13" a="1"/>
  <c r="BO440" i="13"/>
  <c r="BP440" i="13" a="1"/>
  <c r="BP440" i="13"/>
  <c r="BQ440" i="13" a="1"/>
  <c r="BQ440" i="13"/>
  <c r="BR440" i="13" a="1"/>
  <c r="BR440" i="13"/>
  <c r="BS440" i="13" a="1"/>
  <c r="BS440" i="13"/>
  <c r="BT440" i="13" a="1"/>
  <c r="BT440" i="13"/>
  <c r="BU440" i="13" a="1"/>
  <c r="BU440" i="13"/>
  <c r="BV440" i="13" a="1"/>
  <c r="BV440" i="13"/>
  <c r="BW440" i="13" a="1"/>
  <c r="BW440" i="13"/>
  <c r="BX440" i="13" a="1"/>
  <c r="BX440" i="13"/>
  <c r="BY440" i="13" a="1"/>
  <c r="BY440" i="13"/>
  <c r="BZ440" i="13" a="1"/>
  <c r="BZ440" i="13"/>
  <c r="CA440" i="13" a="1"/>
  <c r="CA440" i="13"/>
  <c r="CB440" i="13" a="1"/>
  <c r="CB440" i="13"/>
  <c r="CC440" i="13" a="1"/>
  <c r="CC440" i="13"/>
  <c r="CD440" i="13" a="1"/>
  <c r="CD440" i="13"/>
  <c r="BK441" i="13" a="1"/>
  <c r="BK441" i="13"/>
  <c r="BL441" i="13" a="1"/>
  <c r="BL441" i="13"/>
  <c r="BM441" i="13" a="1"/>
  <c r="BM441" i="13"/>
  <c r="BN441" i="13" a="1"/>
  <c r="BN441" i="13"/>
  <c r="BO441" i="13" a="1"/>
  <c r="BO441" i="13"/>
  <c r="BP441" i="13" a="1"/>
  <c r="BP441" i="13"/>
  <c r="BQ441" i="13" a="1"/>
  <c r="BQ441" i="13"/>
  <c r="BR441" i="13" a="1"/>
  <c r="BR441" i="13"/>
  <c r="BS441" i="13" a="1"/>
  <c r="BS441" i="13"/>
  <c r="BT441" i="13" a="1"/>
  <c r="BT441" i="13"/>
  <c r="BU441" i="13" a="1"/>
  <c r="BU441" i="13"/>
  <c r="BV441" i="13" a="1"/>
  <c r="BV441" i="13"/>
  <c r="BW441" i="13" a="1"/>
  <c r="BW441" i="13"/>
  <c r="BX441" i="13" a="1"/>
  <c r="BX441" i="13"/>
  <c r="BY441" i="13" a="1"/>
  <c r="BY441" i="13"/>
  <c r="BZ441" i="13" a="1"/>
  <c r="BZ441" i="13"/>
  <c r="CA441" i="13" a="1"/>
  <c r="CA441" i="13"/>
  <c r="CB441" i="13" a="1"/>
  <c r="CB441" i="13"/>
  <c r="CC441" i="13" a="1"/>
  <c r="CC441" i="13"/>
  <c r="CD441" i="13" a="1"/>
  <c r="CD441" i="13"/>
  <c r="BK442" i="13" a="1"/>
  <c r="BK442" i="13"/>
  <c r="BL442" i="13" a="1"/>
  <c r="BL442" i="13"/>
  <c r="BM442" i="13" a="1"/>
  <c r="BM442" i="13"/>
  <c r="BN442" i="13" a="1"/>
  <c r="BN442" i="13"/>
  <c r="BO442" i="13" a="1"/>
  <c r="BO442" i="13"/>
  <c r="BP442" i="13" a="1"/>
  <c r="BP442" i="13"/>
  <c r="BQ442" i="13" a="1"/>
  <c r="BQ442" i="13"/>
  <c r="BR442" i="13" a="1"/>
  <c r="BR442" i="13"/>
  <c r="BS442" i="13" a="1"/>
  <c r="BS442" i="13"/>
  <c r="BT442" i="13" a="1"/>
  <c r="BT442" i="13"/>
  <c r="BU442" i="13" a="1"/>
  <c r="BU442" i="13"/>
  <c r="BV442" i="13" a="1"/>
  <c r="BV442" i="13"/>
  <c r="BW442" i="13" a="1"/>
  <c r="BW442" i="13"/>
  <c r="BX442" i="13" a="1"/>
  <c r="BX442" i="13"/>
  <c r="BY442" i="13" a="1"/>
  <c r="BY442" i="13"/>
  <c r="BZ442" i="13" a="1"/>
  <c r="BZ442" i="13"/>
  <c r="CA442" i="13" a="1"/>
  <c r="CA442" i="13"/>
  <c r="CB442" i="13" a="1"/>
  <c r="CB442" i="13"/>
  <c r="CC442" i="13" a="1"/>
  <c r="CC442" i="13"/>
  <c r="CD442" i="13" a="1"/>
  <c r="CD442" i="13"/>
  <c r="BK443" i="13" a="1"/>
  <c r="BK443" i="13"/>
  <c r="BL443" i="13" a="1"/>
  <c r="BL443" i="13"/>
  <c r="BM443" i="13" a="1"/>
  <c r="BM443" i="13"/>
  <c r="BN443" i="13" a="1"/>
  <c r="BN443" i="13"/>
  <c r="BO443" i="13" a="1"/>
  <c r="BO443" i="13"/>
  <c r="BP443" i="13" a="1"/>
  <c r="BP443" i="13"/>
  <c r="BQ443" i="13" a="1"/>
  <c r="BQ443" i="13"/>
  <c r="BR443" i="13" a="1"/>
  <c r="BR443" i="13"/>
  <c r="BS443" i="13" a="1"/>
  <c r="BS443" i="13"/>
  <c r="BT443" i="13" a="1"/>
  <c r="BT443" i="13"/>
  <c r="BU443" i="13" a="1"/>
  <c r="BU443" i="13"/>
  <c r="BV443" i="13" a="1"/>
  <c r="BV443" i="13"/>
  <c r="BW443" i="13" a="1"/>
  <c r="BW443" i="13"/>
  <c r="BX443" i="13" a="1"/>
  <c r="BX443" i="13"/>
  <c r="BY443" i="13" a="1"/>
  <c r="BY443" i="13"/>
  <c r="BZ443" i="13" a="1"/>
  <c r="BZ443" i="13"/>
  <c r="CA443" i="13" a="1"/>
  <c r="CA443" i="13"/>
  <c r="CB443" i="13" a="1"/>
  <c r="CB443" i="13"/>
  <c r="CC443" i="13" a="1"/>
  <c r="CC443" i="13"/>
  <c r="CD443" i="13" a="1"/>
  <c r="CD443" i="13"/>
  <c r="BK444" i="13" a="1"/>
  <c r="BK444" i="13"/>
  <c r="BL444" i="13" a="1"/>
  <c r="BL444" i="13"/>
  <c r="BM444" i="13" a="1"/>
  <c r="BM444" i="13"/>
  <c r="BN444" i="13" a="1"/>
  <c r="BN444" i="13"/>
  <c r="BO444" i="13" a="1"/>
  <c r="BO444" i="13"/>
  <c r="BP444" i="13" a="1"/>
  <c r="BP444" i="13"/>
  <c r="BQ444" i="13" a="1"/>
  <c r="BQ444" i="13"/>
  <c r="BR444" i="13" a="1"/>
  <c r="BR444" i="13"/>
  <c r="BS444" i="13" a="1"/>
  <c r="BS444" i="13"/>
  <c r="BT444" i="13" a="1"/>
  <c r="BT444" i="13"/>
  <c r="BU444" i="13" a="1"/>
  <c r="BU444" i="13"/>
  <c r="BV444" i="13" a="1"/>
  <c r="BV444" i="13"/>
  <c r="BW444" i="13" a="1"/>
  <c r="BW444" i="13"/>
  <c r="BX444" i="13" a="1"/>
  <c r="BX444" i="13"/>
  <c r="BY444" i="13" a="1"/>
  <c r="BY444" i="13"/>
  <c r="BZ444" i="13" a="1"/>
  <c r="BZ444" i="13"/>
  <c r="CA444" i="13" a="1"/>
  <c r="CA444" i="13"/>
  <c r="CB444" i="13" a="1"/>
  <c r="CB444" i="13"/>
  <c r="CC444" i="13" a="1"/>
  <c r="CC444" i="13"/>
  <c r="CD444" i="13" a="1"/>
  <c r="CD444" i="13"/>
  <c r="BK445" i="13" a="1"/>
  <c r="BK445" i="13"/>
  <c r="BL445" i="13" a="1"/>
  <c r="BL445" i="13"/>
  <c r="BM445" i="13" a="1"/>
  <c r="BM445" i="13"/>
  <c r="BN445" i="13" a="1"/>
  <c r="BN445" i="13"/>
  <c r="BO445" i="13" a="1"/>
  <c r="BO445" i="13"/>
  <c r="BP445" i="13" a="1"/>
  <c r="BP445" i="13"/>
  <c r="BQ445" i="13" a="1"/>
  <c r="BQ445" i="13"/>
  <c r="BR445" i="13" a="1"/>
  <c r="BR445" i="13"/>
  <c r="BS445" i="13" a="1"/>
  <c r="BS445" i="13"/>
  <c r="BT445" i="13" a="1"/>
  <c r="BT445" i="13"/>
  <c r="BU445" i="13" a="1"/>
  <c r="BU445" i="13"/>
  <c r="BV445" i="13" a="1"/>
  <c r="BV445" i="13"/>
  <c r="BW445" i="13" a="1"/>
  <c r="BW445" i="13"/>
  <c r="BX445" i="13" a="1"/>
  <c r="BX445" i="13"/>
  <c r="BY445" i="13" a="1"/>
  <c r="BY445" i="13"/>
  <c r="BZ445" i="13" a="1"/>
  <c r="BZ445" i="13"/>
  <c r="CA445" i="13" a="1"/>
  <c r="CA445" i="13"/>
  <c r="CB445" i="13" a="1"/>
  <c r="CB445" i="13"/>
  <c r="CC445" i="13" a="1"/>
  <c r="CC445" i="13"/>
  <c r="CD445" i="13" a="1"/>
  <c r="CD445" i="13"/>
  <c r="BK446" i="13" a="1"/>
  <c r="BK446" i="13"/>
  <c r="BL446" i="13" a="1"/>
  <c r="BL446" i="13"/>
  <c r="BM446" i="13" a="1"/>
  <c r="BM446" i="13"/>
  <c r="BN446" i="13" a="1"/>
  <c r="BN446" i="13"/>
  <c r="BO446" i="13" a="1"/>
  <c r="BO446" i="13"/>
  <c r="BP446" i="13" a="1"/>
  <c r="BP446" i="13"/>
  <c r="BQ446" i="13" a="1"/>
  <c r="BQ446" i="13"/>
  <c r="BR446" i="13" a="1"/>
  <c r="BR446" i="13"/>
  <c r="BS446" i="13" a="1"/>
  <c r="BS446" i="13"/>
  <c r="BT446" i="13" a="1"/>
  <c r="BT446" i="13"/>
  <c r="BU446" i="13" a="1"/>
  <c r="BU446" i="13"/>
  <c r="BV446" i="13" a="1"/>
  <c r="BV446" i="13"/>
  <c r="BW446" i="13" a="1"/>
  <c r="BW446" i="13"/>
  <c r="BX446" i="13" a="1"/>
  <c r="BX446" i="13"/>
  <c r="BY446" i="13" a="1"/>
  <c r="BY446" i="13"/>
  <c r="BZ446" i="13" a="1"/>
  <c r="BZ446" i="13"/>
  <c r="CA446" i="13" a="1"/>
  <c r="CA446" i="13"/>
  <c r="CB446" i="13" a="1"/>
  <c r="CB446" i="13"/>
  <c r="CC446" i="13" a="1"/>
  <c r="CC446" i="13"/>
  <c r="CD446" i="13" a="1"/>
  <c r="CD446" i="13"/>
  <c r="BK447" i="13" a="1"/>
  <c r="BK447" i="13"/>
  <c r="BL447" i="13" a="1"/>
  <c r="BL447" i="13"/>
  <c r="BM447" i="13" a="1"/>
  <c r="BM447" i="13"/>
  <c r="BN447" i="13" a="1"/>
  <c r="BN447" i="13"/>
  <c r="BO447" i="13" a="1"/>
  <c r="BO447" i="13"/>
  <c r="BP447" i="13" a="1"/>
  <c r="BP447" i="13"/>
  <c r="BQ447" i="13" a="1"/>
  <c r="BQ447" i="13"/>
  <c r="BR447" i="13" a="1"/>
  <c r="BR447" i="13"/>
  <c r="BS447" i="13" a="1"/>
  <c r="BS447" i="13"/>
  <c r="BT447" i="13" a="1"/>
  <c r="BT447" i="13"/>
  <c r="BU447" i="13" a="1"/>
  <c r="BU447" i="13"/>
  <c r="BV447" i="13" a="1"/>
  <c r="BV447" i="13"/>
  <c r="BW447" i="13" a="1"/>
  <c r="BW447" i="13"/>
  <c r="BX447" i="13" a="1"/>
  <c r="BX447" i="13"/>
  <c r="BY447" i="13" a="1"/>
  <c r="BY447" i="13"/>
  <c r="BZ447" i="13" a="1"/>
  <c r="BZ447" i="13"/>
  <c r="CA447" i="13" a="1"/>
  <c r="CA447" i="13"/>
  <c r="CB447" i="13" a="1"/>
  <c r="CB447" i="13"/>
  <c r="CC447" i="13" a="1"/>
  <c r="CC447" i="13"/>
  <c r="CD447" i="13" a="1"/>
  <c r="CD447" i="13"/>
  <c r="BK448" i="13" a="1"/>
  <c r="BK448" i="13"/>
  <c r="BL448" i="13" a="1"/>
  <c r="BL448" i="13"/>
  <c r="BM448" i="13" a="1"/>
  <c r="BM448" i="13"/>
  <c r="BN448" i="13" a="1"/>
  <c r="BN448" i="13"/>
  <c r="BO448" i="13" a="1"/>
  <c r="BO448" i="13"/>
  <c r="BP448" i="13" a="1"/>
  <c r="BP448" i="13"/>
  <c r="BQ448" i="13" a="1"/>
  <c r="BQ448" i="13"/>
  <c r="BR448" i="13" a="1"/>
  <c r="BR448" i="13"/>
  <c r="BS448" i="13" a="1"/>
  <c r="BS448" i="13"/>
  <c r="BT448" i="13" a="1"/>
  <c r="BT448" i="13"/>
  <c r="BU448" i="13" a="1"/>
  <c r="BU448" i="13"/>
  <c r="BV448" i="13" a="1"/>
  <c r="BV448" i="13"/>
  <c r="BW448" i="13" a="1"/>
  <c r="BW448" i="13"/>
  <c r="BX448" i="13" a="1"/>
  <c r="BX448" i="13"/>
  <c r="BY448" i="13" a="1"/>
  <c r="BY448" i="13"/>
  <c r="BZ448" i="13" a="1"/>
  <c r="BZ448" i="13"/>
  <c r="CA448" i="13" a="1"/>
  <c r="CA448" i="13"/>
  <c r="CB448" i="13" a="1"/>
  <c r="CB448" i="13"/>
  <c r="CC448" i="13" a="1"/>
  <c r="CC448" i="13"/>
  <c r="CD448" i="13" a="1"/>
  <c r="CD448" i="13"/>
  <c r="BK449" i="13" a="1"/>
  <c r="BK449" i="13"/>
  <c r="BL449" i="13" a="1"/>
  <c r="BL449" i="13"/>
  <c r="BM449" i="13" a="1"/>
  <c r="BM449" i="13"/>
  <c r="BN449" i="13" a="1"/>
  <c r="BN449" i="13"/>
  <c r="BO449" i="13" a="1"/>
  <c r="BO449" i="13"/>
  <c r="BP449" i="13" a="1"/>
  <c r="BP449" i="13"/>
  <c r="BQ449" i="13" a="1"/>
  <c r="BQ449" i="13"/>
  <c r="BR449" i="13" a="1"/>
  <c r="BR449" i="13"/>
  <c r="BS449" i="13" a="1"/>
  <c r="BS449" i="13"/>
  <c r="BT449" i="13" a="1"/>
  <c r="BT449" i="13"/>
  <c r="BU449" i="13" a="1"/>
  <c r="BU449" i="13"/>
  <c r="BV449" i="13" a="1"/>
  <c r="BV449" i="13"/>
  <c r="BW449" i="13" a="1"/>
  <c r="BW449" i="13"/>
  <c r="BX449" i="13" a="1"/>
  <c r="BX449" i="13"/>
  <c r="BY449" i="13" a="1"/>
  <c r="BY449" i="13"/>
  <c r="BZ449" i="13" a="1"/>
  <c r="BZ449" i="13"/>
  <c r="CA449" i="13" a="1"/>
  <c r="CA449" i="13"/>
  <c r="CB449" i="13" a="1"/>
  <c r="CB449" i="13"/>
  <c r="CC449" i="13" a="1"/>
  <c r="CC449" i="13"/>
  <c r="CD449" i="13" a="1"/>
  <c r="CD449" i="13"/>
  <c r="BK450" i="13" a="1"/>
  <c r="BK450" i="13"/>
  <c r="BL450" i="13" a="1"/>
  <c r="BL450" i="13"/>
  <c r="BM450" i="13" a="1"/>
  <c r="BM450" i="13" s="1"/>
  <c r="BN450" i="13" a="1"/>
  <c r="BN450" i="13"/>
  <c r="BO450" i="13" a="1"/>
  <c r="BO450" i="13"/>
  <c r="BP450" i="13" a="1"/>
  <c r="BP450" i="13"/>
  <c r="BQ450" i="13" a="1"/>
  <c r="BQ450" i="13"/>
  <c r="BR450" i="13" a="1"/>
  <c r="BR450" i="13"/>
  <c r="BS450" i="13" a="1"/>
  <c r="BS450" i="13"/>
  <c r="BT450" i="13" a="1"/>
  <c r="BT450" i="13"/>
  <c r="BU450" i="13" a="1"/>
  <c r="BU450" i="13"/>
  <c r="BV450" i="13" a="1"/>
  <c r="BV450" i="13"/>
  <c r="BW450" i="13" a="1"/>
  <c r="BW450" i="13"/>
  <c r="BX450" i="13" a="1"/>
  <c r="BX450" i="13"/>
  <c r="BY450" i="13" a="1"/>
  <c r="BY450" i="13"/>
  <c r="BZ450" i="13" a="1"/>
  <c r="BZ450" i="13"/>
  <c r="CA450" i="13" a="1"/>
  <c r="CA450" i="13"/>
  <c r="CB450" i="13" a="1"/>
  <c r="CB450" i="13"/>
  <c r="CC450" i="13" a="1"/>
  <c r="CC450" i="13"/>
  <c r="CD450" i="13" a="1"/>
  <c r="CD450" i="13"/>
  <c r="BK451" i="13" a="1"/>
  <c r="BK451" i="13"/>
  <c r="BL451" i="13" a="1"/>
  <c r="BL451" i="13"/>
  <c r="BM451" i="13" a="1"/>
  <c r="BM451" i="13"/>
  <c r="BN451" i="13" a="1"/>
  <c r="BN451" i="13"/>
  <c r="BO451" i="13" a="1"/>
  <c r="BO451" i="13"/>
  <c r="BP451" i="13" a="1"/>
  <c r="BP451" i="13"/>
  <c r="BQ451" i="13" a="1"/>
  <c r="BQ451" i="13"/>
  <c r="BR451" i="13" a="1"/>
  <c r="BR451" i="13"/>
  <c r="BS451" i="13" a="1"/>
  <c r="BS451" i="13"/>
  <c r="BT451" i="13" a="1"/>
  <c r="BT451" i="13"/>
  <c r="BU451" i="13" a="1"/>
  <c r="BU451" i="13"/>
  <c r="BV451" i="13" a="1"/>
  <c r="BV451" i="13"/>
  <c r="BW451" i="13" a="1"/>
  <c r="BW451" i="13"/>
  <c r="BX451" i="13" a="1"/>
  <c r="BX451" i="13"/>
  <c r="BY451" i="13" a="1"/>
  <c r="BY451" i="13"/>
  <c r="BZ451" i="13" a="1"/>
  <c r="BZ451" i="13"/>
  <c r="CA451" i="13" a="1"/>
  <c r="CA451" i="13"/>
  <c r="CB451" i="13" a="1"/>
  <c r="CB451" i="13"/>
  <c r="CC451" i="13" a="1"/>
  <c r="CC451" i="13"/>
  <c r="CD451" i="13" a="1"/>
  <c r="CD451" i="13"/>
  <c r="BK452" i="13" a="1"/>
  <c r="BK452" i="13"/>
  <c r="BL452" i="13" a="1"/>
  <c r="BL452" i="13"/>
  <c r="BM452" i="13" a="1"/>
  <c r="BM452" i="13"/>
  <c r="BN452" i="13" a="1"/>
  <c r="BN452" i="13"/>
  <c r="BO452" i="13" a="1"/>
  <c r="BO452" i="13"/>
  <c r="BP452" i="13" a="1"/>
  <c r="BP452" i="13"/>
  <c r="BQ452" i="13" a="1"/>
  <c r="BQ452" i="13"/>
  <c r="BR452" i="13" a="1"/>
  <c r="BR452" i="13"/>
  <c r="BS452" i="13" a="1"/>
  <c r="BS452" i="13"/>
  <c r="BT452" i="13" a="1"/>
  <c r="BT452" i="13"/>
  <c r="BU452" i="13" a="1"/>
  <c r="BU452" i="13"/>
  <c r="BV452" i="13" a="1"/>
  <c r="BV452" i="13"/>
  <c r="BW452" i="13" a="1"/>
  <c r="BW452" i="13"/>
  <c r="BX452" i="13" a="1"/>
  <c r="BX452" i="13"/>
  <c r="BY452" i="13" a="1"/>
  <c r="BY452" i="13"/>
  <c r="BZ452" i="13" a="1"/>
  <c r="BZ452" i="13"/>
  <c r="CA452" i="13" a="1"/>
  <c r="CA452" i="13"/>
  <c r="CB452" i="13" a="1"/>
  <c r="CB452" i="13"/>
  <c r="CC452" i="13" a="1"/>
  <c r="CC452" i="13"/>
  <c r="CD452" i="13" a="1"/>
  <c r="CD452" i="13"/>
  <c r="BK453" i="13" a="1"/>
  <c r="BK453" i="13"/>
  <c r="BL453" i="13" a="1"/>
  <c r="BL453" i="13"/>
  <c r="BM453" i="13" a="1"/>
  <c r="BM453" i="13"/>
  <c r="BN453" i="13" a="1"/>
  <c r="BN453" i="13"/>
  <c r="BO453" i="13" a="1"/>
  <c r="BO453" i="13"/>
  <c r="BP453" i="13" a="1"/>
  <c r="BP453" i="13"/>
  <c r="BQ453" i="13" a="1"/>
  <c r="BQ453" i="13"/>
  <c r="BR453" i="13" a="1"/>
  <c r="BR453" i="13"/>
  <c r="BS453" i="13" a="1"/>
  <c r="BS453" i="13"/>
  <c r="BT453" i="13" a="1"/>
  <c r="BT453" i="13"/>
  <c r="BU453" i="13" a="1"/>
  <c r="BU453" i="13"/>
  <c r="BV453" i="13" a="1"/>
  <c r="BV453" i="13"/>
  <c r="BW453" i="13" a="1"/>
  <c r="BW453" i="13"/>
  <c r="BX453" i="13" a="1"/>
  <c r="BX453" i="13"/>
  <c r="BY453" i="13" a="1"/>
  <c r="BY453" i="13"/>
  <c r="BZ453" i="13" a="1"/>
  <c r="BZ453" i="13"/>
  <c r="CA453" i="13" a="1"/>
  <c r="CA453" i="13"/>
  <c r="CB453" i="13" a="1"/>
  <c r="CB453" i="13"/>
  <c r="CC453" i="13" a="1"/>
  <c r="CC453" i="13"/>
  <c r="BL414" i="13" a="1"/>
  <c r="BL414" i="13" s="1"/>
  <c r="BM414" i="13" a="1"/>
  <c r="BM414" i="13"/>
  <c r="BN414" i="13" a="1"/>
  <c r="BN414" i="13"/>
  <c r="BO414" i="13" a="1"/>
  <c r="BO414" i="13"/>
  <c r="BP414" i="13" a="1"/>
  <c r="BP414" i="13" s="1"/>
  <c r="BQ414" i="13" a="1"/>
  <c r="BQ414" i="13"/>
  <c r="BR414" i="13" a="1"/>
  <c r="BR414" i="13"/>
  <c r="BS414" i="13" a="1"/>
  <c r="BS414" i="13"/>
  <c r="BT414" i="13" a="1"/>
  <c r="BT414" i="13" s="1"/>
  <c r="BU414" i="13" a="1"/>
  <c r="BU414" i="13"/>
  <c r="BV414" i="13" a="1"/>
  <c r="BV414" i="13"/>
  <c r="BW414" i="13" a="1"/>
  <c r="BW414" i="13"/>
  <c r="BX414" i="13" a="1"/>
  <c r="BX414" i="13" s="1"/>
  <c r="BY414" i="13" a="1"/>
  <c r="BY414" i="13"/>
  <c r="BZ414" i="13" a="1"/>
  <c r="BZ414" i="13"/>
  <c r="CA414" i="13" a="1"/>
  <c r="CA414" i="13" s="1"/>
  <c r="CB414" i="13" a="1"/>
  <c r="CB414" i="13" s="1"/>
  <c r="CC414" i="13" a="1"/>
  <c r="CC414" i="13"/>
  <c r="CD414" i="13" a="1"/>
  <c r="CD414" i="13"/>
  <c r="BK414" i="13" a="1"/>
  <c r="BK414" i="13" s="1"/>
  <c r="AY414" i="13" l="1" a="1"/>
  <c r="AY414" i="13" s="1"/>
  <c r="BF414" i="13" a="1"/>
  <c r="BF414" i="13" s="1"/>
  <c r="BF415" i="13" s="1"/>
  <c r="AN414" i="13" a="1"/>
  <c r="AN414" i="13" s="1"/>
  <c r="AO414" i="13" a="1"/>
  <c r="AO414" i="13"/>
  <c r="AP414" i="13" a="1"/>
  <c r="AP414" i="13"/>
  <c r="AQ414" i="13" a="1"/>
  <c r="AQ414" i="13" s="1"/>
  <c r="AR414" i="13" a="1"/>
  <c r="AR414" i="13" s="1"/>
  <c r="AS414" i="13" a="1"/>
  <c r="AS414" i="13"/>
  <c r="AT414" i="13" a="1"/>
  <c r="AT414" i="13"/>
  <c r="AU414" i="13" a="1"/>
  <c r="AU414" i="13"/>
  <c r="AV414" i="13" a="1"/>
  <c r="AV414" i="13" s="1"/>
  <c r="AW414" i="13" a="1"/>
  <c r="AW414" i="13"/>
  <c r="AX414" i="13" a="1"/>
  <c r="AX414" i="13"/>
  <c r="AZ414" i="13" a="1"/>
  <c r="AZ414" i="13" s="1"/>
  <c r="BA414" i="13" a="1"/>
  <c r="BA414" i="13"/>
  <c r="BB414" i="13" a="1"/>
  <c r="BB414" i="13"/>
  <c r="BC414" i="13" a="1"/>
  <c r="BC414" i="13"/>
  <c r="BD414" i="13" a="1"/>
  <c r="BD414" i="13" s="1"/>
  <c r="BE414" i="13" a="1"/>
  <c r="BE414" i="13"/>
  <c r="AM414" i="13" a="1"/>
  <c r="AM414" i="13" s="1"/>
  <c r="AL414" i="13" a="1"/>
  <c r="AL414" i="13"/>
  <c r="AK414" i="13" a="1"/>
  <c r="AK414" i="13"/>
  <c r="AJ414" i="13" a="1"/>
  <c r="AJ414" i="13" s="1"/>
  <c r="AI414" i="13" a="1"/>
  <c r="AI414" i="13" s="1"/>
  <c r="AH453" i="13"/>
  <c r="AH415" i="13"/>
  <c r="AH416" i="13"/>
  <c r="AH417" i="13"/>
  <c r="AH418" i="13"/>
  <c r="AH419" i="13"/>
  <c r="AH420" i="13"/>
  <c r="AH421" i="13"/>
  <c r="AH422" i="13"/>
  <c r="AH423" i="13"/>
  <c r="AH424" i="13"/>
  <c r="AH425" i="13"/>
  <c r="AH426" i="13"/>
  <c r="AH427" i="13"/>
  <c r="AH428" i="13"/>
  <c r="AH429" i="13"/>
  <c r="AH430" i="13"/>
  <c r="AH431" i="13"/>
  <c r="AH432" i="13"/>
  <c r="AH433" i="13"/>
  <c r="AH434" i="13"/>
  <c r="AH435" i="13"/>
  <c r="AH436" i="13"/>
  <c r="AH437" i="13"/>
  <c r="AH438" i="13"/>
  <c r="AH439" i="13"/>
  <c r="AH440" i="13"/>
  <c r="AH441" i="13"/>
  <c r="AH442" i="13"/>
  <c r="AH443" i="13"/>
  <c r="AH444" i="13"/>
  <c r="AH445" i="13"/>
  <c r="AH446" i="13"/>
  <c r="AH447" i="13"/>
  <c r="AH448" i="13"/>
  <c r="AH449" i="13"/>
  <c r="AH450" i="13"/>
  <c r="AH451" i="13"/>
  <c r="AH452" i="13"/>
  <c r="AH414" i="13"/>
  <c r="AG453" i="13"/>
  <c r="AG415" i="13"/>
  <c r="AG416" i="13"/>
  <c r="AG417" i="13"/>
  <c r="AG418" i="13"/>
  <c r="AG419" i="13"/>
  <c r="AG420" i="13"/>
  <c r="AG421" i="13"/>
  <c r="AG422" i="13"/>
  <c r="AG423" i="13"/>
  <c r="AG424" i="13"/>
  <c r="AG425" i="13"/>
  <c r="AG426" i="13"/>
  <c r="AG427" i="13"/>
  <c r="AG428" i="13"/>
  <c r="AG429" i="13"/>
  <c r="AG430" i="13"/>
  <c r="AG431" i="13"/>
  <c r="AG432" i="13"/>
  <c r="AG433" i="13"/>
  <c r="AG434" i="13"/>
  <c r="AG435" i="13"/>
  <c r="AG436" i="13"/>
  <c r="AG437" i="13"/>
  <c r="AG438" i="13"/>
  <c r="AG439" i="13"/>
  <c r="AG440" i="13"/>
  <c r="AG441" i="13"/>
  <c r="AG442" i="13"/>
  <c r="AG443" i="13"/>
  <c r="AG444" i="13"/>
  <c r="AG445" i="13"/>
  <c r="AG446" i="13"/>
  <c r="AG447" i="13"/>
  <c r="AG448" i="13"/>
  <c r="AG449" i="13"/>
  <c r="AG450" i="13"/>
  <c r="AG451" i="13"/>
  <c r="AG452" i="13"/>
  <c r="AG414" i="13"/>
  <c r="AG454" i="13" l="1"/>
  <c r="B458" i="13" s="1"/>
  <c r="AH454" i="13"/>
  <c r="B460" i="13" s="1"/>
  <c r="B407" i="13"/>
  <c r="B406" i="13"/>
  <c r="B405" i="13"/>
  <c r="B403" i="13"/>
  <c r="BR398" i="13"/>
  <c r="BO359" i="13"/>
  <c r="BP359" i="13"/>
  <c r="BQ359" i="13"/>
  <c r="BR359" i="13"/>
  <c r="BO360" i="13"/>
  <c r="BP360" i="13"/>
  <c r="BQ360" i="13"/>
  <c r="BR360" i="13"/>
  <c r="BO361" i="13"/>
  <c r="BP361" i="13"/>
  <c r="BQ361" i="13"/>
  <c r="BR361" i="13"/>
  <c r="BO362" i="13"/>
  <c r="BP362" i="13"/>
  <c r="BQ362" i="13"/>
  <c r="BR362" i="13"/>
  <c r="BO363" i="13"/>
  <c r="BP363" i="13"/>
  <c r="BQ363" i="13"/>
  <c r="BR363" i="13"/>
  <c r="BO364" i="13"/>
  <c r="BP364" i="13"/>
  <c r="BQ364" i="13"/>
  <c r="BR364" i="13"/>
  <c r="BO365" i="13"/>
  <c r="BP365" i="13"/>
  <c r="BQ365" i="13"/>
  <c r="BR365" i="13"/>
  <c r="BO366" i="13"/>
  <c r="BP366" i="13"/>
  <c r="BQ366" i="13"/>
  <c r="BR366" i="13"/>
  <c r="BO367" i="13"/>
  <c r="BP367" i="13"/>
  <c r="BQ367" i="13"/>
  <c r="BR367" i="13"/>
  <c r="BO368" i="13"/>
  <c r="BP368" i="13"/>
  <c r="BQ368" i="13"/>
  <c r="BR368" i="13"/>
  <c r="BO369" i="13"/>
  <c r="BP369" i="13"/>
  <c r="BQ369" i="13"/>
  <c r="BR369" i="13"/>
  <c r="BO370" i="13"/>
  <c r="BP370" i="13"/>
  <c r="BQ370" i="13"/>
  <c r="BR370" i="13"/>
  <c r="BO371" i="13"/>
  <c r="BP371" i="13"/>
  <c r="BQ371" i="13"/>
  <c r="BR371" i="13"/>
  <c r="BO372" i="13"/>
  <c r="BP372" i="13"/>
  <c r="BQ372" i="13"/>
  <c r="BR372" i="13"/>
  <c r="BO373" i="13"/>
  <c r="BP373" i="13"/>
  <c r="BQ373" i="13"/>
  <c r="BR373" i="13"/>
  <c r="BO374" i="13"/>
  <c r="BP374" i="13"/>
  <c r="BQ374" i="13"/>
  <c r="BR374" i="13"/>
  <c r="BO375" i="13"/>
  <c r="BP375" i="13"/>
  <c r="BQ375" i="13"/>
  <c r="BR375" i="13"/>
  <c r="BO376" i="13"/>
  <c r="BP376" i="13"/>
  <c r="BQ376" i="13"/>
  <c r="BR376" i="13"/>
  <c r="BO377" i="13"/>
  <c r="BP377" i="13"/>
  <c r="BQ377" i="13"/>
  <c r="BR377" i="13"/>
  <c r="BO378" i="13"/>
  <c r="BP378" i="13"/>
  <c r="BQ378" i="13"/>
  <c r="BR378" i="13"/>
  <c r="BO379" i="13"/>
  <c r="BP379" i="13"/>
  <c r="BQ379" i="13"/>
  <c r="BR379" i="13"/>
  <c r="BO380" i="13"/>
  <c r="BP380" i="13"/>
  <c r="BQ380" i="13"/>
  <c r="BR380" i="13"/>
  <c r="BO381" i="13"/>
  <c r="BP381" i="13"/>
  <c r="BQ381" i="13"/>
  <c r="BR381" i="13"/>
  <c r="BO382" i="13"/>
  <c r="BP382" i="13"/>
  <c r="BQ382" i="13"/>
  <c r="BR382" i="13"/>
  <c r="BO383" i="13"/>
  <c r="BP383" i="13"/>
  <c r="BQ383" i="13"/>
  <c r="BR383" i="13"/>
  <c r="BO384" i="13"/>
  <c r="BP384" i="13"/>
  <c r="BQ384" i="13"/>
  <c r="BR384" i="13"/>
  <c r="BO385" i="13"/>
  <c r="BP385" i="13"/>
  <c r="BQ385" i="13"/>
  <c r="BR385" i="13"/>
  <c r="BO386" i="13"/>
  <c r="BP386" i="13"/>
  <c r="BQ386" i="13"/>
  <c r="BR386" i="13"/>
  <c r="BO387" i="13"/>
  <c r="BP387" i="13"/>
  <c r="BQ387" i="13"/>
  <c r="BR387" i="13"/>
  <c r="BO388" i="13"/>
  <c r="BP388" i="13"/>
  <c r="BQ388" i="13"/>
  <c r="BR388" i="13"/>
  <c r="BO389" i="13"/>
  <c r="BP389" i="13"/>
  <c r="BQ389" i="13"/>
  <c r="BR389" i="13"/>
  <c r="BO390" i="13"/>
  <c r="BP390" i="13"/>
  <c r="BQ390" i="13"/>
  <c r="BR390" i="13"/>
  <c r="BO391" i="13"/>
  <c r="BP391" i="13"/>
  <c r="BQ391" i="13"/>
  <c r="BR391" i="13"/>
  <c r="BO392" i="13"/>
  <c r="BP392" i="13"/>
  <c r="BQ392" i="13"/>
  <c r="BR392" i="13"/>
  <c r="BO393" i="13"/>
  <c r="BP393" i="13"/>
  <c r="BQ393" i="13"/>
  <c r="BR393" i="13"/>
  <c r="BO394" i="13"/>
  <c r="BP394" i="13"/>
  <c r="BQ394" i="13"/>
  <c r="BR394" i="13"/>
  <c r="BO395" i="13"/>
  <c r="BP395" i="13"/>
  <c r="BQ395" i="13"/>
  <c r="BR395" i="13"/>
  <c r="BO396" i="13"/>
  <c r="BP396" i="13"/>
  <c r="BQ396" i="13"/>
  <c r="BR396" i="13"/>
  <c r="BO397" i="13"/>
  <c r="BP397" i="13"/>
  <c r="BQ397" i="13"/>
  <c r="BR397" i="13"/>
  <c r="BQ358" i="13"/>
  <c r="BP358" i="13"/>
  <c r="BO358" i="13"/>
  <c r="BR358" i="13"/>
  <c r="O398" i="13"/>
  <c r="AI358" i="13" s="1" a="1"/>
  <c r="AI358" i="13" s="1"/>
  <c r="AX359" i="13" s="1"/>
  <c r="BN398" i="13"/>
  <c r="AY359" i="13" a="1"/>
  <c r="AY359" i="13" s="1"/>
  <c r="BC359" i="13" a="1"/>
  <c r="BC359" i="13"/>
  <c r="BG359" i="13" a="1"/>
  <c r="BG359" i="13"/>
  <c r="BK359" i="13" a="1"/>
  <c r="BK359" i="13"/>
  <c r="AY360" i="13" a="1"/>
  <c r="AY360" i="13" s="1"/>
  <c r="BC360" i="13" a="1"/>
  <c r="BC360" i="13"/>
  <c r="BG360" i="13" a="1"/>
  <c r="BG360" i="13"/>
  <c r="BK360" i="13" a="1"/>
  <c r="BK360" i="13"/>
  <c r="AY361" i="13" a="1"/>
  <c r="AY361" i="13" s="1"/>
  <c r="BC361" i="13" a="1"/>
  <c r="BC361" i="13"/>
  <c r="BG361" i="13" a="1"/>
  <c r="BG361" i="13"/>
  <c r="BK361" i="13" a="1"/>
  <c r="BK361" i="13"/>
  <c r="AY362" i="13" a="1"/>
  <c r="AY362" i="13" s="1"/>
  <c r="BC362" i="13" a="1"/>
  <c r="BC362" i="13"/>
  <c r="BG362" i="13" a="1"/>
  <c r="BG362" i="13"/>
  <c r="BK362" i="13" a="1"/>
  <c r="BK362" i="13"/>
  <c r="AY363" i="13" a="1"/>
  <c r="AY363" i="13" s="1"/>
  <c r="BC363" i="13" a="1"/>
  <c r="BC363" i="13"/>
  <c r="BG363" i="13" a="1"/>
  <c r="BG363" i="13"/>
  <c r="BK363" i="13" a="1"/>
  <c r="BK363" i="13"/>
  <c r="AY364" i="13" a="1"/>
  <c r="AY364" i="13" s="1"/>
  <c r="BC364" i="13" a="1"/>
  <c r="BC364" i="13"/>
  <c r="BG364" i="13" a="1"/>
  <c r="BG364" i="13"/>
  <c r="BK364" i="13" a="1"/>
  <c r="BK364" i="13"/>
  <c r="AY365" i="13" a="1"/>
  <c r="AY365" i="13" s="1"/>
  <c r="BC365" i="13" a="1"/>
  <c r="BC365" i="13"/>
  <c r="BG365" i="13" a="1"/>
  <c r="BG365" i="13"/>
  <c r="BK365" i="13" a="1"/>
  <c r="BK365" i="13"/>
  <c r="AY366" i="13" a="1"/>
  <c r="AY366" i="13" s="1"/>
  <c r="BC366" i="13" a="1"/>
  <c r="BC366" i="13"/>
  <c r="BG366" i="13" a="1"/>
  <c r="BG366" i="13"/>
  <c r="BK366" i="13" a="1"/>
  <c r="BK366" i="13"/>
  <c r="AY367" i="13" a="1"/>
  <c r="AY367" i="13" s="1"/>
  <c r="BC367" i="13" a="1"/>
  <c r="BC367" i="13"/>
  <c r="BG367" i="13" a="1"/>
  <c r="BG367" i="13"/>
  <c r="BK367" i="13" a="1"/>
  <c r="BK367" i="13"/>
  <c r="AY368" i="13" a="1"/>
  <c r="AY368" i="13" s="1"/>
  <c r="BC368" i="13" a="1"/>
  <c r="BC368" i="13"/>
  <c r="BG368" i="13" a="1"/>
  <c r="BG368" i="13"/>
  <c r="BK368" i="13" a="1"/>
  <c r="BK368" i="13"/>
  <c r="AY369" i="13" a="1"/>
  <c r="AY369" i="13" s="1"/>
  <c r="BC369" i="13" a="1"/>
  <c r="BC369" i="13"/>
  <c r="BG369" i="13" a="1"/>
  <c r="BG369" i="13"/>
  <c r="BK369" i="13" a="1"/>
  <c r="BK369" i="13"/>
  <c r="AY370" i="13" a="1"/>
  <c r="AY370" i="13" s="1"/>
  <c r="BC370" i="13" a="1"/>
  <c r="BC370" i="13"/>
  <c r="BG370" i="13" a="1"/>
  <c r="BG370" i="13"/>
  <c r="BK370" i="13" a="1"/>
  <c r="BK370" i="13"/>
  <c r="AY371" i="13" a="1"/>
  <c r="AY371" i="13" s="1"/>
  <c r="BC371" i="13" a="1"/>
  <c r="BC371" i="13"/>
  <c r="BG371" i="13" a="1"/>
  <c r="BG371" i="13"/>
  <c r="BK371" i="13" a="1"/>
  <c r="BK371" i="13"/>
  <c r="AY372" i="13" a="1"/>
  <c r="AY372" i="13" s="1"/>
  <c r="BC372" i="13" a="1"/>
  <c r="BC372" i="13"/>
  <c r="BG372" i="13" a="1"/>
  <c r="BG372" i="13"/>
  <c r="BK372" i="13" a="1"/>
  <c r="BK372" i="13"/>
  <c r="AY373" i="13" a="1"/>
  <c r="AY373" i="13" s="1"/>
  <c r="BC373" i="13" a="1"/>
  <c r="BC373" i="13"/>
  <c r="BG373" i="13" a="1"/>
  <c r="BG373" i="13"/>
  <c r="BK373" i="13" a="1"/>
  <c r="BK373" i="13"/>
  <c r="AY374" i="13" a="1"/>
  <c r="AY374" i="13" s="1"/>
  <c r="BC374" i="13" a="1"/>
  <c r="BC374" i="13"/>
  <c r="BG374" i="13" a="1"/>
  <c r="BG374" i="13"/>
  <c r="BK374" i="13" a="1"/>
  <c r="BK374" i="13"/>
  <c r="AY375" i="13" a="1"/>
  <c r="AY375" i="13" s="1"/>
  <c r="BC375" i="13" a="1"/>
  <c r="BC375" i="13"/>
  <c r="BG375" i="13" a="1"/>
  <c r="BG375" i="13"/>
  <c r="BK375" i="13" a="1"/>
  <c r="BK375" i="13"/>
  <c r="AY376" i="13" a="1"/>
  <c r="AY376" i="13" s="1"/>
  <c r="BC376" i="13" a="1"/>
  <c r="BC376" i="13"/>
  <c r="BG376" i="13" a="1"/>
  <c r="BG376" i="13"/>
  <c r="BK376" i="13" a="1"/>
  <c r="BK376" i="13"/>
  <c r="AY377" i="13" a="1"/>
  <c r="AY377" i="13" s="1"/>
  <c r="BC377" i="13" a="1"/>
  <c r="BC377" i="13"/>
  <c r="BG377" i="13" a="1"/>
  <c r="BG377" i="13"/>
  <c r="BK377" i="13" a="1"/>
  <c r="BK377" i="13"/>
  <c r="AY378" i="13" a="1"/>
  <c r="AY378" i="13" s="1"/>
  <c r="BC378" i="13" a="1"/>
  <c r="BC378" i="13"/>
  <c r="BG378" i="13" a="1"/>
  <c r="BG378" i="13"/>
  <c r="BK378" i="13" a="1"/>
  <c r="BK378" i="13"/>
  <c r="AY379" i="13" a="1"/>
  <c r="AY379" i="13" s="1"/>
  <c r="BC379" i="13" a="1"/>
  <c r="BC379" i="13"/>
  <c r="BG379" i="13" a="1"/>
  <c r="BG379" i="13"/>
  <c r="BK379" i="13" a="1"/>
  <c r="BK379" i="13"/>
  <c r="AY380" i="13" a="1"/>
  <c r="AY380" i="13" s="1"/>
  <c r="BC380" i="13" a="1"/>
  <c r="BC380" i="13"/>
  <c r="BG380" i="13" a="1"/>
  <c r="BG380" i="13"/>
  <c r="BK380" i="13" a="1"/>
  <c r="BK380" i="13"/>
  <c r="AY381" i="13" a="1"/>
  <c r="AY381" i="13" s="1"/>
  <c r="BC381" i="13" a="1"/>
  <c r="BC381" i="13"/>
  <c r="BG381" i="13" a="1"/>
  <c r="BG381" i="13"/>
  <c r="BK381" i="13" a="1"/>
  <c r="BK381" i="13"/>
  <c r="AY382" i="13" a="1"/>
  <c r="AY382" i="13" s="1"/>
  <c r="BC382" i="13" a="1"/>
  <c r="BC382" i="13"/>
  <c r="BG382" i="13" a="1"/>
  <c r="BG382" i="13"/>
  <c r="BK382" i="13" a="1"/>
  <c r="BK382" i="13"/>
  <c r="AY383" i="13" a="1"/>
  <c r="AY383" i="13" s="1"/>
  <c r="BC383" i="13" a="1"/>
  <c r="BC383" i="13"/>
  <c r="BG383" i="13" a="1"/>
  <c r="BG383" i="13"/>
  <c r="BK383" i="13" a="1"/>
  <c r="BK383" i="13"/>
  <c r="AY384" i="13" a="1"/>
  <c r="AY384" i="13" s="1"/>
  <c r="BC384" i="13" a="1"/>
  <c r="BC384" i="13"/>
  <c r="BG384" i="13" a="1"/>
  <c r="BG384" i="13"/>
  <c r="BK384" i="13" a="1"/>
  <c r="BK384" i="13"/>
  <c r="AY385" i="13" a="1"/>
  <c r="AY385" i="13" s="1"/>
  <c r="BC385" i="13" a="1"/>
  <c r="BC385" i="13"/>
  <c r="BG385" i="13" a="1"/>
  <c r="BG385" i="13"/>
  <c r="BK385" i="13" a="1"/>
  <c r="BK385" i="13"/>
  <c r="AY386" i="13" a="1"/>
  <c r="AY386" i="13" s="1"/>
  <c r="BC386" i="13" a="1"/>
  <c r="BC386" i="13"/>
  <c r="BG386" i="13" a="1"/>
  <c r="BG386" i="13"/>
  <c r="BK386" i="13" a="1"/>
  <c r="BK386" i="13"/>
  <c r="AY387" i="13" a="1"/>
  <c r="AY387" i="13" s="1"/>
  <c r="BC387" i="13" a="1"/>
  <c r="BC387" i="13"/>
  <c r="BG387" i="13" a="1"/>
  <c r="BG387" i="13"/>
  <c r="BK387" i="13" a="1"/>
  <c r="BK387" i="13"/>
  <c r="AY388" i="13" a="1"/>
  <c r="AY388" i="13" s="1"/>
  <c r="BC388" i="13" a="1"/>
  <c r="BC388" i="13"/>
  <c r="BG388" i="13" a="1"/>
  <c r="BG388" i="13"/>
  <c r="BK388" i="13" a="1"/>
  <c r="BK388" i="13"/>
  <c r="AY389" i="13" a="1"/>
  <c r="AY389" i="13" s="1"/>
  <c r="BC389" i="13" a="1"/>
  <c r="BC389" i="13"/>
  <c r="BG389" i="13" a="1"/>
  <c r="BG389" i="13"/>
  <c r="BK389" i="13" a="1"/>
  <c r="BK389" i="13"/>
  <c r="AY390" i="13" a="1"/>
  <c r="AY390" i="13" s="1"/>
  <c r="BC390" i="13" a="1"/>
  <c r="BC390" i="13"/>
  <c r="BG390" i="13" a="1"/>
  <c r="BG390" i="13"/>
  <c r="BK390" i="13" a="1"/>
  <c r="BK390" i="13"/>
  <c r="AY391" i="13" a="1"/>
  <c r="AY391" i="13" s="1"/>
  <c r="BC391" i="13" a="1"/>
  <c r="BC391" i="13"/>
  <c r="BG391" i="13" a="1"/>
  <c r="BG391" i="13"/>
  <c r="BK391" i="13" a="1"/>
  <c r="BK391" i="13"/>
  <c r="AY392" i="13" a="1"/>
  <c r="AY392" i="13" s="1"/>
  <c r="BC392" i="13" a="1"/>
  <c r="BC392" i="13"/>
  <c r="BG392" i="13" a="1"/>
  <c r="BG392" i="13"/>
  <c r="BK392" i="13" a="1"/>
  <c r="BK392" i="13"/>
  <c r="AY393" i="13" a="1"/>
  <c r="AY393" i="13" s="1"/>
  <c r="BC393" i="13" a="1"/>
  <c r="BC393" i="13"/>
  <c r="BG393" i="13" a="1"/>
  <c r="BG393" i="13"/>
  <c r="BK393" i="13" a="1"/>
  <c r="BK393" i="13"/>
  <c r="AY394" i="13" a="1"/>
  <c r="AY394" i="13" s="1"/>
  <c r="BC394" i="13" a="1"/>
  <c r="BC394" i="13"/>
  <c r="BG394" i="13" a="1"/>
  <c r="BG394" i="13"/>
  <c r="BK394" i="13" a="1"/>
  <c r="BK394" i="13"/>
  <c r="AY395" i="13" a="1"/>
  <c r="AY395" i="13" s="1"/>
  <c r="BC395" i="13" a="1"/>
  <c r="BC395" i="13"/>
  <c r="BG395" i="13" a="1"/>
  <c r="BG395" i="13"/>
  <c r="BK395" i="13" a="1"/>
  <c r="BK395" i="13"/>
  <c r="AY396" i="13" a="1"/>
  <c r="AY396" i="13" s="1"/>
  <c r="BC396" i="13" a="1"/>
  <c r="BC396" i="13"/>
  <c r="BG396" i="13" a="1"/>
  <c r="BG396" i="13"/>
  <c r="BK396" i="13" a="1"/>
  <c r="BK396" i="13"/>
  <c r="AY397" i="13" a="1"/>
  <c r="AY397" i="13" s="1"/>
  <c r="BC397" i="13" a="1"/>
  <c r="BC397" i="13"/>
  <c r="BG397" i="13" a="1"/>
  <c r="BG397" i="13"/>
  <c r="BK397" i="13" a="1"/>
  <c r="BK397" i="13"/>
  <c r="BC358" i="13" a="1"/>
  <c r="BC358" i="13" s="1"/>
  <c r="BG358" i="13" a="1"/>
  <c r="BG358" i="13" s="1"/>
  <c r="BK358" i="13" a="1"/>
  <c r="BK358" i="13" s="1"/>
  <c r="AY358" i="13" a="1"/>
  <c r="AY358" i="13" s="1"/>
  <c r="AU358" i="13" a="1"/>
  <c r="AU358" i="13" s="1"/>
  <c r="AM358" i="13" a="1"/>
  <c r="AM358" i="13" s="1"/>
  <c r="AQ358" i="13" a="1"/>
  <c r="AQ358" i="13" s="1"/>
  <c r="AH397" i="13"/>
  <c r="AH359" i="13"/>
  <c r="AH360" i="13"/>
  <c r="AH361" i="13"/>
  <c r="AH362" i="13"/>
  <c r="AH363" i="13"/>
  <c r="AH364" i="13"/>
  <c r="AH365" i="13"/>
  <c r="AH366" i="13"/>
  <c r="AH367" i="13"/>
  <c r="AH368" i="13"/>
  <c r="AH369" i="13"/>
  <c r="AH370" i="13"/>
  <c r="AH371" i="13"/>
  <c r="AH372" i="13"/>
  <c r="AH373" i="13"/>
  <c r="AH374" i="13"/>
  <c r="AH375" i="13"/>
  <c r="AH376" i="13"/>
  <c r="AH377" i="13"/>
  <c r="AH378" i="13"/>
  <c r="AH379" i="13"/>
  <c r="AH380" i="13"/>
  <c r="AH381" i="13"/>
  <c r="AH382" i="13"/>
  <c r="AH383" i="13"/>
  <c r="AH384" i="13"/>
  <c r="AH385" i="13"/>
  <c r="AH386" i="13"/>
  <c r="AH387" i="13"/>
  <c r="AH388" i="13"/>
  <c r="AH389" i="13"/>
  <c r="AH390" i="13"/>
  <c r="AH391" i="13"/>
  <c r="AH392" i="13"/>
  <c r="AH393" i="13"/>
  <c r="AH394" i="13"/>
  <c r="AH395" i="13"/>
  <c r="AH396" i="13"/>
  <c r="AH358" i="13"/>
  <c r="AG397" i="13"/>
  <c r="AG359" i="13"/>
  <c r="AG360" i="13"/>
  <c r="AG361" i="13"/>
  <c r="AG362" i="13"/>
  <c r="AG363" i="13"/>
  <c r="AG364" i="13"/>
  <c r="AG365" i="13"/>
  <c r="AG366" i="13"/>
  <c r="AG367" i="13"/>
  <c r="AG368" i="13"/>
  <c r="AG369" i="13"/>
  <c r="AG370" i="13"/>
  <c r="AG371" i="13"/>
  <c r="AG372" i="13"/>
  <c r="AG373" i="13"/>
  <c r="AG374" i="13"/>
  <c r="AG375" i="13"/>
  <c r="AG376" i="13"/>
  <c r="AG377" i="13"/>
  <c r="AG378" i="13"/>
  <c r="AG379" i="13"/>
  <c r="AG380" i="13"/>
  <c r="AG381" i="13"/>
  <c r="AG382" i="13"/>
  <c r="AG383" i="13"/>
  <c r="AG384" i="13"/>
  <c r="AG385" i="13"/>
  <c r="AG386" i="13"/>
  <c r="AG387" i="13"/>
  <c r="AG388" i="13"/>
  <c r="AG389" i="13"/>
  <c r="AG390" i="13"/>
  <c r="AG391" i="13"/>
  <c r="AG392" i="13"/>
  <c r="AG393" i="13"/>
  <c r="AG394" i="13"/>
  <c r="AG395" i="13"/>
  <c r="AG396" i="13"/>
  <c r="AG358" i="13"/>
  <c r="AG398" i="13" l="1"/>
  <c r="B402" i="13" s="1"/>
  <c r="AH398" i="13"/>
  <c r="B404" i="13" s="1"/>
  <c r="B344" i="13"/>
  <c r="B343" i="13"/>
  <c r="B341" i="13"/>
  <c r="AQ336" i="13" a="1"/>
  <c r="AQ336" i="13" s="1"/>
  <c r="AR336" i="13" a="1"/>
  <c r="AR336" i="13"/>
  <c r="AS336" i="13" a="1"/>
  <c r="AS336" i="13"/>
  <c r="AT336" i="13" a="1"/>
  <c r="AT336" i="13"/>
  <c r="AU336" i="13" a="1"/>
  <c r="AU336" i="13" s="1"/>
  <c r="AV336" i="13" a="1"/>
  <c r="AV336" i="13"/>
  <c r="AW336" i="13" a="1"/>
  <c r="AW336" i="13"/>
  <c r="AX336" i="13" a="1"/>
  <c r="AX336" i="13"/>
  <c r="AY336" i="13" a="1"/>
  <c r="AY336" i="13" s="1"/>
  <c r="AZ336" i="13" a="1"/>
  <c r="AZ336" i="13" s="1"/>
  <c r="BA336" i="13" a="1"/>
  <c r="BA336" i="13"/>
  <c r="BB336" i="13" a="1"/>
  <c r="BB336" i="13"/>
  <c r="BC336" i="13" a="1"/>
  <c r="BC336" i="13" s="1"/>
  <c r="BD336" i="13" a="1"/>
  <c r="BD336" i="13" s="1"/>
  <c r="BE336" i="13" a="1"/>
  <c r="BE336" i="13" s="1"/>
  <c r="BF336" i="13" a="1"/>
  <c r="BF336" i="13"/>
  <c r="AP336" i="13" a="1"/>
  <c r="AP336" i="13" s="1"/>
  <c r="AO336" i="13" a="1"/>
  <c r="AO336" i="13" s="1"/>
  <c r="AN336" i="13" a="1"/>
  <c r="AN336" i="13" s="1"/>
  <c r="AM336" i="13" a="1"/>
  <c r="AM336" i="13" s="1"/>
  <c r="AL336" i="13"/>
  <c r="AK336" i="13"/>
  <c r="AJ336" i="13"/>
  <c r="AI336" i="13"/>
  <c r="H454" i="13"/>
  <c r="I454" i="13"/>
  <c r="J454" i="13"/>
  <c r="K454" i="13"/>
  <c r="L454" i="13"/>
  <c r="M454" i="13"/>
  <c r="N454" i="13"/>
  <c r="O454" i="13"/>
  <c r="P454" i="13"/>
  <c r="Q454" i="13"/>
  <c r="R454" i="13"/>
  <c r="S454" i="13"/>
  <c r="T454" i="13"/>
  <c r="U454" i="13"/>
  <c r="V454" i="13"/>
  <c r="W454" i="13"/>
  <c r="X454" i="13"/>
  <c r="Y454" i="13"/>
  <c r="Z454" i="13"/>
  <c r="AA454" i="13"/>
  <c r="AB454" i="13"/>
  <c r="AC454" i="13"/>
  <c r="G454" i="13"/>
  <c r="AA398" i="13"/>
  <c r="S398" i="13"/>
  <c r="W398" i="13"/>
  <c r="AH336" i="13"/>
  <c r="B342" i="13" s="1"/>
  <c r="AG336" i="13"/>
  <c r="B340" i="13" s="1"/>
  <c r="AL337" i="13" l="1"/>
  <c r="BF337" i="13"/>
  <c r="B325" i="13"/>
  <c r="B323" i="13"/>
  <c r="AL318" i="13" l="1"/>
  <c r="AI316" i="13"/>
  <c r="AL316" i="13" s="1"/>
  <c r="AJ316" i="13"/>
  <c r="AK316" i="13"/>
  <c r="AI317" i="13"/>
  <c r="AJ317" i="13"/>
  <c r="AL317" i="13" s="1"/>
  <c r="AK317" i="13"/>
  <c r="AK315" i="13"/>
  <c r="AJ315" i="13"/>
  <c r="AI315" i="13"/>
  <c r="AH315" i="13"/>
  <c r="B324" i="13" s="1"/>
  <c r="AG315" i="13"/>
  <c r="B322" i="13" s="1"/>
  <c r="AA318" i="13"/>
  <c r="S318" i="13"/>
  <c r="W318" i="13"/>
  <c r="O318" i="13"/>
  <c r="B309" i="13"/>
  <c r="B308" i="13"/>
  <c r="AM301" i="13"/>
  <c r="AJ262" i="13"/>
  <c r="AK262" i="13"/>
  <c r="AM262" i="13" s="1"/>
  <c r="AL262" i="13"/>
  <c r="AJ263" i="13"/>
  <c r="AK263" i="13"/>
  <c r="AL263" i="13"/>
  <c r="AM263" i="13"/>
  <c r="AJ264" i="13"/>
  <c r="AK264" i="13"/>
  <c r="AM264" i="13" s="1"/>
  <c r="AL264" i="13"/>
  <c r="AJ265" i="13"/>
  <c r="AK265" i="13"/>
  <c r="AL265" i="13"/>
  <c r="AM265" i="13"/>
  <c r="AJ266" i="13"/>
  <c r="AK266" i="13"/>
  <c r="AM266" i="13" s="1"/>
  <c r="AL266" i="13"/>
  <c r="AJ267" i="13"/>
  <c r="AK267" i="13"/>
  <c r="AL267" i="13"/>
  <c r="AM267" i="13"/>
  <c r="AJ268" i="13"/>
  <c r="AK268" i="13"/>
  <c r="AM268" i="13" s="1"/>
  <c r="AL268" i="13"/>
  <c r="AJ269" i="13"/>
  <c r="AK269" i="13"/>
  <c r="AL269" i="13"/>
  <c r="AM269" i="13"/>
  <c r="AJ270" i="13"/>
  <c r="AK270" i="13"/>
  <c r="AM270" i="13" s="1"/>
  <c r="AL270" i="13"/>
  <c r="AJ271" i="13"/>
  <c r="AK271" i="13"/>
  <c r="AL271" i="13"/>
  <c r="AM271" i="13"/>
  <c r="AJ272" i="13"/>
  <c r="AK272" i="13"/>
  <c r="AM272" i="13" s="1"/>
  <c r="AL272" i="13"/>
  <c r="AJ273" i="13"/>
  <c r="AK273" i="13"/>
  <c r="AL273" i="13"/>
  <c r="AM273" i="13"/>
  <c r="AJ274" i="13"/>
  <c r="AK274" i="13"/>
  <c r="AM274" i="13" s="1"/>
  <c r="AL274" i="13"/>
  <c r="AJ275" i="13"/>
  <c r="AK275" i="13"/>
  <c r="AL275" i="13"/>
  <c r="AM275" i="13"/>
  <c r="AJ276" i="13"/>
  <c r="AK276" i="13"/>
  <c r="AM276" i="13" s="1"/>
  <c r="AL276" i="13"/>
  <c r="AJ277" i="13"/>
  <c r="AK277" i="13"/>
  <c r="AL277" i="13"/>
  <c r="AM277" i="13"/>
  <c r="AJ278" i="13"/>
  <c r="AK278" i="13"/>
  <c r="AM278" i="13" s="1"/>
  <c r="AL278" i="13"/>
  <c r="AJ279" i="13"/>
  <c r="AK279" i="13"/>
  <c r="AL279" i="13"/>
  <c r="AM279" i="13"/>
  <c r="AJ280" i="13"/>
  <c r="AK280" i="13"/>
  <c r="AM280" i="13" s="1"/>
  <c r="AL280" i="13"/>
  <c r="AJ281" i="13"/>
  <c r="AK281" i="13"/>
  <c r="AL281" i="13"/>
  <c r="AM281" i="13"/>
  <c r="AJ282" i="13"/>
  <c r="AK282" i="13"/>
  <c r="AM282" i="13" s="1"/>
  <c r="AL282" i="13"/>
  <c r="AJ283" i="13"/>
  <c r="AK283" i="13"/>
  <c r="AL283" i="13"/>
  <c r="AM283" i="13"/>
  <c r="AJ284" i="13"/>
  <c r="AK284" i="13"/>
  <c r="AM284" i="13" s="1"/>
  <c r="AL284" i="13"/>
  <c r="AJ285" i="13"/>
  <c r="AK285" i="13"/>
  <c r="AL285" i="13"/>
  <c r="AM285" i="13"/>
  <c r="AJ286" i="13"/>
  <c r="AK286" i="13"/>
  <c r="AM286" i="13" s="1"/>
  <c r="AL286" i="13"/>
  <c r="AJ287" i="13"/>
  <c r="AK287" i="13"/>
  <c r="AL287" i="13"/>
  <c r="AM287" i="13"/>
  <c r="AJ288" i="13"/>
  <c r="AK288" i="13"/>
  <c r="AM288" i="13" s="1"/>
  <c r="AL288" i="13"/>
  <c r="AJ289" i="13"/>
  <c r="AK289" i="13"/>
  <c r="AL289" i="13"/>
  <c r="AM289" i="13"/>
  <c r="AJ290" i="13"/>
  <c r="AK290" i="13"/>
  <c r="AM290" i="13" s="1"/>
  <c r="AL290" i="13"/>
  <c r="AJ291" i="13"/>
  <c r="AK291" i="13"/>
  <c r="AL291" i="13"/>
  <c r="AM291" i="13"/>
  <c r="AJ292" i="13"/>
  <c r="AK292" i="13"/>
  <c r="AM292" i="13" s="1"/>
  <c r="AL292" i="13"/>
  <c r="AJ293" i="13"/>
  <c r="AK293" i="13"/>
  <c r="AL293" i="13"/>
  <c r="AM293" i="13"/>
  <c r="AJ294" i="13"/>
  <c r="AK294" i="13"/>
  <c r="AM294" i="13" s="1"/>
  <c r="AL294" i="13"/>
  <c r="AJ295" i="13"/>
  <c r="AK295" i="13"/>
  <c r="AL295" i="13"/>
  <c r="AM295" i="13"/>
  <c r="AJ296" i="13"/>
  <c r="AK296" i="13"/>
  <c r="AM296" i="13" s="1"/>
  <c r="AL296" i="13"/>
  <c r="AJ297" i="13"/>
  <c r="AK297" i="13"/>
  <c r="AL297" i="13"/>
  <c r="AM297" i="13"/>
  <c r="AJ298" i="13"/>
  <c r="AK298" i="13"/>
  <c r="AM298" i="13" s="1"/>
  <c r="AL298" i="13"/>
  <c r="AJ299" i="13"/>
  <c r="AK299" i="13"/>
  <c r="AL299" i="13"/>
  <c r="AM299" i="13"/>
  <c r="AJ300" i="13"/>
  <c r="AK300" i="13"/>
  <c r="AM300" i="13" s="1"/>
  <c r="AL300" i="13"/>
  <c r="AL261" i="13"/>
  <c r="AK261" i="13"/>
  <c r="AJ261" i="13"/>
  <c r="B306" i="13"/>
  <c r="AI302" i="13"/>
  <c r="AI301" i="13" a="1"/>
  <c r="AI301" i="13" s="1"/>
  <c r="AI262" i="13" a="1"/>
  <c r="AI262" i="13" s="1"/>
  <c r="AI263" i="13" a="1"/>
  <c r="AI263" i="13" s="1"/>
  <c r="AI264" i="13" a="1"/>
  <c r="AI264" i="13"/>
  <c r="AI265" i="13" a="1"/>
  <c r="AI265" i="13" s="1"/>
  <c r="AI266" i="13" a="1"/>
  <c r="AI266" i="13" s="1"/>
  <c r="AI267" i="13" a="1"/>
  <c r="AI267" i="13" s="1"/>
  <c r="AI268" i="13" a="1"/>
  <c r="AI268" i="13"/>
  <c r="AI269" i="13" a="1"/>
  <c r="AI269" i="13" s="1"/>
  <c r="AI270" i="13" a="1"/>
  <c r="AI270" i="13" s="1"/>
  <c r="AI271" i="13" a="1"/>
  <c r="AI271" i="13" s="1"/>
  <c r="AI272" i="13" a="1"/>
  <c r="AI272" i="13"/>
  <c r="AI273" i="13" a="1"/>
  <c r="AI273" i="13" s="1"/>
  <c r="AI274" i="13" a="1"/>
  <c r="AI274" i="13" s="1"/>
  <c r="AI275" i="13" a="1"/>
  <c r="AI275" i="13" s="1"/>
  <c r="AI276" i="13" a="1"/>
  <c r="AI276" i="13"/>
  <c r="AI277" i="13" a="1"/>
  <c r="AI277" i="13" s="1"/>
  <c r="AI278" i="13" a="1"/>
  <c r="AI278" i="13" s="1"/>
  <c r="AI279" i="13" a="1"/>
  <c r="AI279" i="13" s="1"/>
  <c r="AI280" i="13" a="1"/>
  <c r="AI280" i="13"/>
  <c r="AI281" i="13" a="1"/>
  <c r="AI281" i="13" s="1"/>
  <c r="AI282" i="13" a="1"/>
  <c r="AI282" i="13" s="1"/>
  <c r="AI283" i="13" a="1"/>
  <c r="AI283" i="13" s="1"/>
  <c r="AI284" i="13" a="1"/>
  <c r="AI284" i="13"/>
  <c r="AI285" i="13" a="1"/>
  <c r="AI285" i="13" s="1"/>
  <c r="AI286" i="13" a="1"/>
  <c r="AI286" i="13" s="1"/>
  <c r="AI287" i="13" a="1"/>
  <c r="AI287" i="13" s="1"/>
  <c r="AI288" i="13" a="1"/>
  <c r="AI288" i="13"/>
  <c r="AI289" i="13" a="1"/>
  <c r="AI289" i="13" s="1"/>
  <c r="AI290" i="13" a="1"/>
  <c r="AI290" i="13" s="1"/>
  <c r="AI291" i="13" a="1"/>
  <c r="AI291" i="13" s="1"/>
  <c r="AI292" i="13" a="1"/>
  <c r="AI292" i="13"/>
  <c r="AI293" i="13" a="1"/>
  <c r="AI293" i="13" s="1"/>
  <c r="AI294" i="13" a="1"/>
  <c r="AI294" i="13" s="1"/>
  <c r="AI295" i="13" a="1"/>
  <c r="AI295" i="13" s="1"/>
  <c r="AI296" i="13" a="1"/>
  <c r="AI296" i="13"/>
  <c r="AI297" i="13" a="1"/>
  <c r="AI297" i="13" s="1"/>
  <c r="AI298" i="13" a="1"/>
  <c r="AI298" i="13" s="1"/>
  <c r="AI299" i="13" a="1"/>
  <c r="AI299" i="13" s="1"/>
  <c r="AI300" i="13" a="1"/>
  <c r="AI300" i="13"/>
  <c r="AI261" i="13" a="1"/>
  <c r="AI261" i="13"/>
  <c r="AH300" i="13"/>
  <c r="AH262" i="13"/>
  <c r="AH263" i="13"/>
  <c r="AH264" i="13"/>
  <c r="AH265" i="13"/>
  <c r="AH266" i="13"/>
  <c r="AH267" i="13"/>
  <c r="AH268" i="13"/>
  <c r="AH269" i="13"/>
  <c r="AH270" i="13"/>
  <c r="AH271" i="13"/>
  <c r="AH272" i="13"/>
  <c r="AH273" i="13"/>
  <c r="AH274" i="13"/>
  <c r="AH275" i="13"/>
  <c r="AH276" i="13"/>
  <c r="AH277" i="13"/>
  <c r="AH278" i="13"/>
  <c r="AH279" i="13"/>
  <c r="AH280" i="13"/>
  <c r="AH281" i="13"/>
  <c r="AH282" i="13"/>
  <c r="AH283" i="13"/>
  <c r="AH284" i="13"/>
  <c r="AH285" i="13"/>
  <c r="AH286" i="13"/>
  <c r="AH287" i="13"/>
  <c r="AH288" i="13"/>
  <c r="AH289" i="13"/>
  <c r="AH290" i="13"/>
  <c r="AH291" i="13"/>
  <c r="AH292" i="13"/>
  <c r="AH293" i="13"/>
  <c r="AH294" i="13"/>
  <c r="AH295" i="13"/>
  <c r="AH296" i="13"/>
  <c r="AH297" i="13"/>
  <c r="AH298" i="13"/>
  <c r="AH299" i="13"/>
  <c r="AH261" i="13"/>
  <c r="AC301" i="13"/>
  <c r="S301" i="13"/>
  <c r="U301" i="13"/>
  <c r="W301" i="13"/>
  <c r="Y301" i="13"/>
  <c r="AA301" i="13"/>
  <c r="Q301" i="13"/>
  <c r="AG300" i="13"/>
  <c r="AG262" i="13"/>
  <c r="AG263" i="13"/>
  <c r="AG264" i="13"/>
  <c r="AG265" i="13"/>
  <c r="AG266" i="13"/>
  <c r="AG267" i="13"/>
  <c r="AG268" i="13"/>
  <c r="AG269" i="13"/>
  <c r="AG270" i="13"/>
  <c r="AG271" i="13"/>
  <c r="AG272" i="13"/>
  <c r="AG273" i="13"/>
  <c r="AG274" i="13"/>
  <c r="AG275" i="13"/>
  <c r="AG276" i="13"/>
  <c r="AG277" i="13"/>
  <c r="AG278" i="13"/>
  <c r="AG279" i="13"/>
  <c r="AG280" i="13"/>
  <c r="AG281" i="13"/>
  <c r="AG282" i="13"/>
  <c r="AG283" i="13"/>
  <c r="AG284" i="13"/>
  <c r="AG285" i="13"/>
  <c r="AG286" i="13"/>
  <c r="AG287" i="13"/>
  <c r="AG288" i="13"/>
  <c r="AG289" i="13"/>
  <c r="AG290" i="13"/>
  <c r="AG291" i="13"/>
  <c r="AG292" i="13"/>
  <c r="AG293" i="13"/>
  <c r="AG294" i="13"/>
  <c r="AG295" i="13"/>
  <c r="AG296" i="13"/>
  <c r="AG297" i="13"/>
  <c r="AG298" i="13"/>
  <c r="AG299" i="13"/>
  <c r="AG261" i="13"/>
  <c r="AH301" i="13" l="1"/>
  <c r="B307" i="13" s="1"/>
  <c r="AG301" i="13"/>
  <c r="B305" i="13" s="1"/>
  <c r="AL315" i="13"/>
  <c r="AM261" i="13"/>
  <c r="B251" i="13" l="1"/>
  <c r="AL197" i="13" a="1"/>
  <c r="AL197" i="13" s="1"/>
  <c r="AM197" i="13" a="1"/>
  <c r="AM197" i="13" s="1"/>
  <c r="AN197" i="13" a="1"/>
  <c r="AN197" i="13" s="1"/>
  <c r="AO197" i="13" a="1"/>
  <c r="AO197" i="13" s="1"/>
  <c r="AP197" i="13" a="1"/>
  <c r="AP197" i="13" s="1"/>
  <c r="AQ197" i="13" a="1"/>
  <c r="AQ197" i="13" s="1"/>
  <c r="AR197" i="13" a="1"/>
  <c r="AR197" i="13" s="1"/>
  <c r="AS197" i="13" a="1"/>
  <c r="AS197" i="13" s="1"/>
  <c r="AL198" i="13" a="1"/>
  <c r="AL198" i="13" s="1"/>
  <c r="AM198" i="13" a="1"/>
  <c r="AM198" i="13" s="1"/>
  <c r="AN198" i="13" a="1"/>
  <c r="AN198" i="13" s="1"/>
  <c r="AO198" i="13" a="1"/>
  <c r="AO198" i="13" s="1"/>
  <c r="AP198" i="13" a="1"/>
  <c r="AP198" i="13" s="1"/>
  <c r="AQ198" i="13" a="1"/>
  <c r="AQ198" i="13" s="1"/>
  <c r="AR198" i="13" a="1"/>
  <c r="AR198" i="13" s="1"/>
  <c r="AS198" i="13" a="1"/>
  <c r="AS198" i="13" s="1"/>
  <c r="AL199" i="13" a="1"/>
  <c r="AL199" i="13" s="1"/>
  <c r="AM199" i="13" a="1"/>
  <c r="AM199" i="13" s="1"/>
  <c r="AN199" i="13" a="1"/>
  <c r="AN199" i="13" s="1"/>
  <c r="AO199" i="13" a="1"/>
  <c r="AO199" i="13"/>
  <c r="AP199" i="13" a="1"/>
  <c r="AP199" i="13" s="1"/>
  <c r="AQ199" i="13" a="1"/>
  <c r="AQ199" i="13" s="1"/>
  <c r="AR199" i="13" a="1"/>
  <c r="AR199" i="13" s="1"/>
  <c r="AS199" i="13" a="1"/>
  <c r="AS199" i="13"/>
  <c r="AL200" i="13" a="1"/>
  <c r="AL200" i="13" s="1"/>
  <c r="AM200" i="13" a="1"/>
  <c r="AM200" i="13" s="1"/>
  <c r="AN200" i="13" a="1"/>
  <c r="AN200" i="13" s="1"/>
  <c r="AO200" i="13" a="1"/>
  <c r="AO200" i="13"/>
  <c r="AP200" i="13" a="1"/>
  <c r="AP200" i="13" s="1"/>
  <c r="AQ200" i="13" a="1"/>
  <c r="AQ200" i="13" s="1"/>
  <c r="AR200" i="13" a="1"/>
  <c r="AR200" i="13" s="1"/>
  <c r="AS200" i="13" a="1"/>
  <c r="AS200" i="13"/>
  <c r="AL201" i="13" a="1"/>
  <c r="AL201" i="13" s="1"/>
  <c r="AM201" i="13" a="1"/>
  <c r="AM201" i="13" s="1"/>
  <c r="AN201" i="13" a="1"/>
  <c r="AN201" i="13" s="1"/>
  <c r="AO201" i="13" a="1"/>
  <c r="AO201" i="13"/>
  <c r="AP201" i="13" a="1"/>
  <c r="AP201" i="13" s="1"/>
  <c r="AQ201" i="13" a="1"/>
  <c r="AQ201" i="13" s="1"/>
  <c r="AR201" i="13" a="1"/>
  <c r="AR201" i="13" s="1"/>
  <c r="AS201" i="13" a="1"/>
  <c r="AS201" i="13"/>
  <c r="AL202" i="13" a="1"/>
  <c r="AL202" i="13" s="1"/>
  <c r="AM202" i="13" a="1"/>
  <c r="AM202" i="13" s="1"/>
  <c r="AN202" i="13" a="1"/>
  <c r="AN202" i="13" s="1"/>
  <c r="AO202" i="13" a="1"/>
  <c r="AO202" i="13"/>
  <c r="AP202" i="13" a="1"/>
  <c r="AP202" i="13" s="1"/>
  <c r="AQ202" i="13" a="1"/>
  <c r="AQ202" i="13" s="1"/>
  <c r="AR202" i="13" a="1"/>
  <c r="AR202" i="13" s="1"/>
  <c r="AS202" i="13" a="1"/>
  <c r="AS202" i="13"/>
  <c r="AL203" i="13" a="1"/>
  <c r="AL203" i="13" s="1"/>
  <c r="AM203" i="13" a="1"/>
  <c r="AM203" i="13" s="1"/>
  <c r="AN203" i="13" a="1"/>
  <c r="AN203" i="13" s="1"/>
  <c r="AO203" i="13" a="1"/>
  <c r="AO203" i="13"/>
  <c r="AP203" i="13" a="1"/>
  <c r="AP203" i="13" s="1"/>
  <c r="AQ203" i="13" a="1"/>
  <c r="AQ203" i="13" s="1"/>
  <c r="AR203" i="13" a="1"/>
  <c r="AR203" i="13" s="1"/>
  <c r="AS203" i="13" a="1"/>
  <c r="AS203" i="13"/>
  <c r="AL204" i="13" a="1"/>
  <c r="AL204" i="13" s="1"/>
  <c r="AM204" i="13" a="1"/>
  <c r="AM204" i="13" s="1"/>
  <c r="AN204" i="13" a="1"/>
  <c r="AN204" i="13" s="1"/>
  <c r="AO204" i="13" a="1"/>
  <c r="AO204" i="13"/>
  <c r="AP204" i="13" a="1"/>
  <c r="AP204" i="13" s="1"/>
  <c r="AQ204" i="13" a="1"/>
  <c r="AQ204" i="13" s="1"/>
  <c r="AR204" i="13" a="1"/>
  <c r="AR204" i="13" s="1"/>
  <c r="AS204" i="13" a="1"/>
  <c r="AS204" i="13"/>
  <c r="AL205" i="13" a="1"/>
  <c r="AL205" i="13" s="1"/>
  <c r="AM205" i="13" a="1"/>
  <c r="AM205" i="13" s="1"/>
  <c r="AN205" i="13" a="1"/>
  <c r="AN205" i="13" s="1"/>
  <c r="AO205" i="13" a="1"/>
  <c r="AO205" i="13"/>
  <c r="AP205" i="13" a="1"/>
  <c r="AP205" i="13" s="1"/>
  <c r="AQ205" i="13" a="1"/>
  <c r="AQ205" i="13" s="1"/>
  <c r="AR205" i="13" a="1"/>
  <c r="AR205" i="13" s="1"/>
  <c r="AS205" i="13" a="1"/>
  <c r="AS205" i="13"/>
  <c r="AL206" i="13" a="1"/>
  <c r="AL206" i="13" s="1"/>
  <c r="AM206" i="13" a="1"/>
  <c r="AM206" i="13" s="1"/>
  <c r="AN206" i="13" a="1"/>
  <c r="AN206" i="13" s="1"/>
  <c r="AO206" i="13" a="1"/>
  <c r="AO206" i="13"/>
  <c r="AP206" i="13" a="1"/>
  <c r="AP206" i="13" s="1"/>
  <c r="AQ206" i="13" a="1"/>
  <c r="AQ206" i="13" s="1"/>
  <c r="AR206" i="13" a="1"/>
  <c r="AR206" i="13" s="1"/>
  <c r="AS206" i="13" a="1"/>
  <c r="AS206" i="13"/>
  <c r="AL207" i="13" a="1"/>
  <c r="AL207" i="13" s="1"/>
  <c r="AM207" i="13" a="1"/>
  <c r="AM207" i="13" s="1"/>
  <c r="AN207" i="13" a="1"/>
  <c r="AN207" i="13" s="1"/>
  <c r="AO207" i="13" a="1"/>
  <c r="AO207" i="13"/>
  <c r="AP207" i="13" a="1"/>
  <c r="AP207" i="13" s="1"/>
  <c r="AQ207" i="13" a="1"/>
  <c r="AQ207" i="13" s="1"/>
  <c r="AR207" i="13" a="1"/>
  <c r="AR207" i="13" s="1"/>
  <c r="AS207" i="13" a="1"/>
  <c r="AS207" i="13"/>
  <c r="AL208" i="13" a="1"/>
  <c r="AL208" i="13" s="1"/>
  <c r="AM208" i="13" a="1"/>
  <c r="AM208" i="13" s="1"/>
  <c r="AN208" i="13" a="1"/>
  <c r="AN208" i="13" s="1"/>
  <c r="AO208" i="13" a="1"/>
  <c r="AO208" i="13"/>
  <c r="AP208" i="13" a="1"/>
  <c r="AP208" i="13" s="1"/>
  <c r="AQ208" i="13" a="1"/>
  <c r="AQ208" i="13" s="1"/>
  <c r="AR208" i="13" a="1"/>
  <c r="AR208" i="13" s="1"/>
  <c r="AS208" i="13" a="1"/>
  <c r="AS208" i="13"/>
  <c r="AL209" i="13" a="1"/>
  <c r="AL209" i="13" s="1"/>
  <c r="AM209" i="13" a="1"/>
  <c r="AM209" i="13" s="1"/>
  <c r="AN209" i="13" a="1"/>
  <c r="AN209" i="13" s="1"/>
  <c r="AO209" i="13" a="1"/>
  <c r="AO209" i="13"/>
  <c r="AP209" i="13" a="1"/>
  <c r="AP209" i="13" s="1"/>
  <c r="AQ209" i="13" a="1"/>
  <c r="AQ209" i="13" s="1"/>
  <c r="AR209" i="13" a="1"/>
  <c r="AR209" i="13" s="1"/>
  <c r="AS209" i="13" a="1"/>
  <c r="AS209" i="13"/>
  <c r="AL210" i="13" a="1"/>
  <c r="AL210" i="13" s="1"/>
  <c r="AM210" i="13" a="1"/>
  <c r="AM210" i="13" s="1"/>
  <c r="AN210" i="13" a="1"/>
  <c r="AN210" i="13" s="1"/>
  <c r="AO210" i="13" a="1"/>
  <c r="AO210" i="13"/>
  <c r="AP210" i="13" a="1"/>
  <c r="AP210" i="13" s="1"/>
  <c r="AQ210" i="13" a="1"/>
  <c r="AQ210" i="13" s="1"/>
  <c r="AR210" i="13" a="1"/>
  <c r="AR210" i="13" s="1"/>
  <c r="AS210" i="13" a="1"/>
  <c r="AS210" i="13"/>
  <c r="AL211" i="13" a="1"/>
  <c r="AL211" i="13" s="1"/>
  <c r="AM211" i="13" a="1"/>
  <c r="AM211" i="13" s="1"/>
  <c r="AN211" i="13" a="1"/>
  <c r="AN211" i="13" s="1"/>
  <c r="AO211" i="13" a="1"/>
  <c r="AO211" i="13"/>
  <c r="AP211" i="13" a="1"/>
  <c r="AP211" i="13" s="1"/>
  <c r="AQ211" i="13" a="1"/>
  <c r="AQ211" i="13" s="1"/>
  <c r="AR211" i="13" a="1"/>
  <c r="AR211" i="13" s="1"/>
  <c r="AS211" i="13" a="1"/>
  <c r="AS211" i="13"/>
  <c r="AL212" i="13" a="1"/>
  <c r="AL212" i="13" s="1"/>
  <c r="AM212" i="13" a="1"/>
  <c r="AM212" i="13" s="1"/>
  <c r="AN212" i="13" a="1"/>
  <c r="AN212" i="13" s="1"/>
  <c r="AO212" i="13" a="1"/>
  <c r="AO212" i="13"/>
  <c r="AP212" i="13" a="1"/>
  <c r="AP212" i="13" s="1"/>
  <c r="AQ212" i="13" a="1"/>
  <c r="AQ212" i="13" s="1"/>
  <c r="AR212" i="13" a="1"/>
  <c r="AR212" i="13" s="1"/>
  <c r="AS212" i="13" a="1"/>
  <c r="AS212" i="13"/>
  <c r="AL213" i="13" a="1"/>
  <c r="AL213" i="13" s="1"/>
  <c r="AM213" i="13" a="1"/>
  <c r="AM213" i="13" s="1"/>
  <c r="AN213" i="13" a="1"/>
  <c r="AN213" i="13" s="1"/>
  <c r="AO213" i="13" a="1"/>
  <c r="AO213" i="13"/>
  <c r="AP213" i="13" a="1"/>
  <c r="AP213" i="13" s="1"/>
  <c r="AQ213" i="13" a="1"/>
  <c r="AQ213" i="13" s="1"/>
  <c r="AR213" i="13" a="1"/>
  <c r="AR213" i="13" s="1"/>
  <c r="AS213" i="13" a="1"/>
  <c r="AS213" i="13"/>
  <c r="AL214" i="13" a="1"/>
  <c r="AL214" i="13" s="1"/>
  <c r="AM214" i="13" a="1"/>
  <c r="AM214" i="13" s="1"/>
  <c r="AN214" i="13" a="1"/>
  <c r="AN214" i="13" s="1"/>
  <c r="AO214" i="13" a="1"/>
  <c r="AO214" i="13"/>
  <c r="AP214" i="13" a="1"/>
  <c r="AP214" i="13" s="1"/>
  <c r="AQ214" i="13" a="1"/>
  <c r="AQ214" i="13" s="1"/>
  <c r="AR214" i="13" a="1"/>
  <c r="AR214" i="13" s="1"/>
  <c r="AS214" i="13" a="1"/>
  <c r="AS214" i="13"/>
  <c r="AL215" i="13" a="1"/>
  <c r="AL215" i="13" s="1"/>
  <c r="AM215" i="13" a="1"/>
  <c r="AM215" i="13" s="1"/>
  <c r="AN215" i="13" a="1"/>
  <c r="AN215" i="13" s="1"/>
  <c r="AO215" i="13" a="1"/>
  <c r="AO215" i="13"/>
  <c r="AP215" i="13" a="1"/>
  <c r="AP215" i="13" s="1"/>
  <c r="AQ215" i="13" a="1"/>
  <c r="AQ215" i="13" s="1"/>
  <c r="AR215" i="13" a="1"/>
  <c r="AR215" i="13" s="1"/>
  <c r="AS215" i="13" a="1"/>
  <c r="AS215" i="13"/>
  <c r="AL216" i="13" a="1"/>
  <c r="AL216" i="13" s="1"/>
  <c r="AM216" i="13" a="1"/>
  <c r="AM216" i="13" s="1"/>
  <c r="AN216" i="13" a="1"/>
  <c r="AN216" i="13" s="1"/>
  <c r="AO216" i="13" a="1"/>
  <c r="AO216" i="13"/>
  <c r="AP216" i="13" a="1"/>
  <c r="AP216" i="13" s="1"/>
  <c r="AQ216" i="13" a="1"/>
  <c r="AQ216" i="13" s="1"/>
  <c r="AR216" i="13" a="1"/>
  <c r="AR216" i="13" s="1"/>
  <c r="AS216" i="13" a="1"/>
  <c r="AS216" i="13"/>
  <c r="AL217" i="13" a="1"/>
  <c r="AL217" i="13" s="1"/>
  <c r="AM217" i="13" a="1"/>
  <c r="AM217" i="13" s="1"/>
  <c r="AN217" i="13" a="1"/>
  <c r="AN217" i="13" s="1"/>
  <c r="AO217" i="13" a="1"/>
  <c r="AO217" i="13"/>
  <c r="AP217" i="13" a="1"/>
  <c r="AP217" i="13" s="1"/>
  <c r="AQ217" i="13" a="1"/>
  <c r="AQ217" i="13" s="1"/>
  <c r="AR217" i="13" a="1"/>
  <c r="AR217" i="13" s="1"/>
  <c r="AS217" i="13" a="1"/>
  <c r="AS217" i="13"/>
  <c r="AL218" i="13" a="1"/>
  <c r="AL218" i="13" s="1"/>
  <c r="AM218" i="13" a="1"/>
  <c r="AM218" i="13" s="1"/>
  <c r="AN218" i="13" a="1"/>
  <c r="AN218" i="13" s="1"/>
  <c r="AO218" i="13" a="1"/>
  <c r="AO218" i="13"/>
  <c r="AP218" i="13" a="1"/>
  <c r="AP218" i="13" s="1"/>
  <c r="AQ218" i="13" a="1"/>
  <c r="AQ218" i="13" s="1"/>
  <c r="AR218" i="13" a="1"/>
  <c r="AR218" i="13" s="1"/>
  <c r="AS218" i="13" a="1"/>
  <c r="AS218" i="13"/>
  <c r="AL219" i="13" a="1"/>
  <c r="AL219" i="13" s="1"/>
  <c r="AM219" i="13" a="1"/>
  <c r="AM219" i="13" s="1"/>
  <c r="AN219" i="13" a="1"/>
  <c r="AN219" i="13" s="1"/>
  <c r="AO219" i="13" a="1"/>
  <c r="AO219" i="13"/>
  <c r="AP219" i="13" a="1"/>
  <c r="AP219" i="13" s="1"/>
  <c r="AQ219" i="13" a="1"/>
  <c r="AQ219" i="13" s="1"/>
  <c r="AR219" i="13" a="1"/>
  <c r="AR219" i="13" s="1"/>
  <c r="AS219" i="13" a="1"/>
  <c r="AS219" i="13"/>
  <c r="AL220" i="13" a="1"/>
  <c r="AL220" i="13" s="1"/>
  <c r="AM220" i="13" a="1"/>
  <c r="AM220" i="13" s="1"/>
  <c r="AN220" i="13" a="1"/>
  <c r="AN220" i="13" s="1"/>
  <c r="AO220" i="13" a="1"/>
  <c r="AO220" i="13"/>
  <c r="AP220" i="13" a="1"/>
  <c r="AP220" i="13" s="1"/>
  <c r="AQ220" i="13" a="1"/>
  <c r="AQ220" i="13" s="1"/>
  <c r="AR220" i="13" a="1"/>
  <c r="AR220" i="13" s="1"/>
  <c r="AS220" i="13" a="1"/>
  <c r="AS220" i="13"/>
  <c r="AL221" i="13" a="1"/>
  <c r="AL221" i="13" s="1"/>
  <c r="AM221" i="13" a="1"/>
  <c r="AM221" i="13" s="1"/>
  <c r="AN221" i="13" a="1"/>
  <c r="AN221" i="13" s="1"/>
  <c r="AO221" i="13" a="1"/>
  <c r="AO221" i="13"/>
  <c r="AP221" i="13" a="1"/>
  <c r="AP221" i="13" s="1"/>
  <c r="AQ221" i="13" a="1"/>
  <c r="AQ221" i="13" s="1"/>
  <c r="AR221" i="13" a="1"/>
  <c r="AR221" i="13" s="1"/>
  <c r="AS221" i="13" a="1"/>
  <c r="AS221" i="13"/>
  <c r="AL222" i="13" a="1"/>
  <c r="AL222" i="13" s="1"/>
  <c r="AM222" i="13" a="1"/>
  <c r="AM222" i="13" s="1"/>
  <c r="AN222" i="13" a="1"/>
  <c r="AN222" i="13" s="1"/>
  <c r="AO222" i="13" a="1"/>
  <c r="AO222" i="13"/>
  <c r="AP222" i="13" a="1"/>
  <c r="AP222" i="13" s="1"/>
  <c r="AQ222" i="13" a="1"/>
  <c r="AQ222" i="13" s="1"/>
  <c r="AR222" i="13" a="1"/>
  <c r="AR222" i="13" s="1"/>
  <c r="AS222" i="13" a="1"/>
  <c r="AS222" i="13"/>
  <c r="AL223" i="13" a="1"/>
  <c r="AL223" i="13" s="1"/>
  <c r="AM223" i="13" a="1"/>
  <c r="AM223" i="13" s="1"/>
  <c r="AN223" i="13" a="1"/>
  <c r="AN223" i="13" s="1"/>
  <c r="AO223" i="13" a="1"/>
  <c r="AO223" i="13"/>
  <c r="AP223" i="13" a="1"/>
  <c r="AP223" i="13" s="1"/>
  <c r="AQ223" i="13" a="1"/>
  <c r="AQ223" i="13" s="1"/>
  <c r="AR223" i="13" a="1"/>
  <c r="AR223" i="13" s="1"/>
  <c r="AS223" i="13" a="1"/>
  <c r="AS223" i="13"/>
  <c r="AL224" i="13" a="1"/>
  <c r="AL224" i="13" s="1"/>
  <c r="AM224" i="13" a="1"/>
  <c r="AM224" i="13" s="1"/>
  <c r="AN224" i="13" a="1"/>
  <c r="AN224" i="13" s="1"/>
  <c r="AO224" i="13" a="1"/>
  <c r="AO224" i="13"/>
  <c r="AP224" i="13" a="1"/>
  <c r="AP224" i="13" s="1"/>
  <c r="AQ224" i="13" a="1"/>
  <c r="AQ224" i="13" s="1"/>
  <c r="AR224" i="13" a="1"/>
  <c r="AR224" i="13" s="1"/>
  <c r="AS224" i="13" a="1"/>
  <c r="AS224" i="13"/>
  <c r="AL225" i="13" a="1"/>
  <c r="AL225" i="13" s="1"/>
  <c r="AM225" i="13" a="1"/>
  <c r="AM225" i="13" s="1"/>
  <c r="AN225" i="13" a="1"/>
  <c r="AN225" i="13" s="1"/>
  <c r="AO225" i="13" a="1"/>
  <c r="AO225" i="13"/>
  <c r="AP225" i="13" a="1"/>
  <c r="AP225" i="13" s="1"/>
  <c r="AQ225" i="13" a="1"/>
  <c r="AQ225" i="13" s="1"/>
  <c r="AR225" i="13" a="1"/>
  <c r="AR225" i="13" s="1"/>
  <c r="AS225" i="13" a="1"/>
  <c r="AS225" i="13"/>
  <c r="AL226" i="13" a="1"/>
  <c r="AL226" i="13" s="1"/>
  <c r="AM226" i="13" a="1"/>
  <c r="AM226" i="13" s="1"/>
  <c r="AN226" i="13" a="1"/>
  <c r="AN226" i="13" s="1"/>
  <c r="AO226" i="13" a="1"/>
  <c r="AO226" i="13"/>
  <c r="AP226" i="13" a="1"/>
  <c r="AP226" i="13" s="1"/>
  <c r="AQ226" i="13" a="1"/>
  <c r="AQ226" i="13" s="1"/>
  <c r="AR226" i="13" a="1"/>
  <c r="AR226" i="13" s="1"/>
  <c r="AS226" i="13" a="1"/>
  <c r="AS226" i="13"/>
  <c r="AL227" i="13" a="1"/>
  <c r="AL227" i="13" s="1"/>
  <c r="AM227" i="13" a="1"/>
  <c r="AM227" i="13" s="1"/>
  <c r="AN227" i="13" a="1"/>
  <c r="AN227" i="13" s="1"/>
  <c r="AO227" i="13" a="1"/>
  <c r="AO227" i="13"/>
  <c r="AP227" i="13" a="1"/>
  <c r="AP227" i="13" s="1"/>
  <c r="AQ227" i="13" a="1"/>
  <c r="AQ227" i="13" s="1"/>
  <c r="AR227" i="13" a="1"/>
  <c r="AR227" i="13" s="1"/>
  <c r="AS227" i="13" a="1"/>
  <c r="AS227" i="13"/>
  <c r="AL228" i="13" a="1"/>
  <c r="AL228" i="13" s="1"/>
  <c r="AM228" i="13" a="1"/>
  <c r="AM228" i="13" s="1"/>
  <c r="AN228" i="13" a="1"/>
  <c r="AN228" i="13" s="1"/>
  <c r="AO228" i="13" a="1"/>
  <c r="AO228" i="13"/>
  <c r="AP228" i="13" a="1"/>
  <c r="AP228" i="13" s="1"/>
  <c r="AQ228" i="13" a="1"/>
  <c r="AQ228" i="13" s="1"/>
  <c r="AR228" i="13" a="1"/>
  <c r="AR228" i="13" s="1"/>
  <c r="AS228" i="13" a="1"/>
  <c r="AS228" i="13"/>
  <c r="AL229" i="13" a="1"/>
  <c r="AL229" i="13" s="1"/>
  <c r="AM229" i="13" a="1"/>
  <c r="AM229" i="13" s="1"/>
  <c r="AN229" i="13" a="1"/>
  <c r="AN229" i="13" s="1"/>
  <c r="AO229" i="13" a="1"/>
  <c r="AO229" i="13"/>
  <c r="AP229" i="13" a="1"/>
  <c r="AP229" i="13" s="1"/>
  <c r="AQ229" i="13" a="1"/>
  <c r="AQ229" i="13" s="1"/>
  <c r="AR229" i="13" a="1"/>
  <c r="AR229" i="13" s="1"/>
  <c r="AS229" i="13" a="1"/>
  <c r="AS229" i="13"/>
  <c r="AL230" i="13" a="1"/>
  <c r="AL230" i="13" s="1"/>
  <c r="AM230" i="13" a="1"/>
  <c r="AM230" i="13" s="1"/>
  <c r="AN230" i="13" a="1"/>
  <c r="AN230" i="13" s="1"/>
  <c r="AO230" i="13" a="1"/>
  <c r="AO230" i="13"/>
  <c r="AP230" i="13" a="1"/>
  <c r="AP230" i="13" s="1"/>
  <c r="AQ230" i="13" a="1"/>
  <c r="AQ230" i="13" s="1"/>
  <c r="AR230" i="13" a="1"/>
  <c r="AR230" i="13" s="1"/>
  <c r="AS230" i="13" a="1"/>
  <c r="AS230" i="13"/>
  <c r="AL231" i="13" a="1"/>
  <c r="AL231" i="13" s="1"/>
  <c r="AM231" i="13" a="1"/>
  <c r="AM231" i="13" s="1"/>
  <c r="AN231" i="13" a="1"/>
  <c r="AN231" i="13" s="1"/>
  <c r="AO231" i="13" a="1"/>
  <c r="AO231" i="13"/>
  <c r="AP231" i="13" a="1"/>
  <c r="AP231" i="13" s="1"/>
  <c r="AQ231" i="13" a="1"/>
  <c r="AQ231" i="13" s="1"/>
  <c r="AR231" i="13" a="1"/>
  <c r="AR231" i="13" s="1"/>
  <c r="AS231" i="13" a="1"/>
  <c r="AS231" i="13"/>
  <c r="AL232" i="13" a="1"/>
  <c r="AL232" i="13" s="1"/>
  <c r="AM232" i="13" a="1"/>
  <c r="AM232" i="13" s="1"/>
  <c r="AN232" i="13" a="1"/>
  <c r="AN232" i="13" s="1"/>
  <c r="AO232" i="13" a="1"/>
  <c r="AO232" i="13"/>
  <c r="AP232" i="13" a="1"/>
  <c r="AP232" i="13" s="1"/>
  <c r="AQ232" i="13" a="1"/>
  <c r="AQ232" i="13" s="1"/>
  <c r="AR232" i="13" a="1"/>
  <c r="AR232" i="13" s="1"/>
  <c r="AS232" i="13" a="1"/>
  <c r="AS232" i="13"/>
  <c r="AL233" i="13" a="1"/>
  <c r="AL233" i="13" s="1"/>
  <c r="AM233" i="13" a="1"/>
  <c r="AM233" i="13" s="1"/>
  <c r="AN233" i="13" a="1"/>
  <c r="AN233" i="13" s="1"/>
  <c r="AO233" i="13" a="1"/>
  <c r="AO233" i="13"/>
  <c r="AP233" i="13" a="1"/>
  <c r="AP233" i="13" s="1"/>
  <c r="AQ233" i="13" a="1"/>
  <c r="AQ233" i="13" s="1"/>
  <c r="AR233" i="13" a="1"/>
  <c r="AR233" i="13" s="1"/>
  <c r="AS233" i="13" a="1"/>
  <c r="AS233" i="13"/>
  <c r="AL234" i="13" a="1"/>
  <c r="AL234" i="13" s="1"/>
  <c r="AM234" i="13" a="1"/>
  <c r="AM234" i="13" s="1"/>
  <c r="AN234" i="13" a="1"/>
  <c r="AN234" i="13" s="1"/>
  <c r="AO234" i="13" a="1"/>
  <c r="AO234" i="13"/>
  <c r="AP234" i="13" a="1"/>
  <c r="AP234" i="13" s="1"/>
  <c r="AQ234" i="13" a="1"/>
  <c r="AQ234" i="13" s="1"/>
  <c r="AR234" i="13" a="1"/>
  <c r="AR234" i="13" s="1"/>
  <c r="AS234" i="13" a="1"/>
  <c r="AS234" i="13"/>
  <c r="AL235" i="13" a="1"/>
  <c r="AL235" i="13" s="1"/>
  <c r="AM235" i="13" a="1"/>
  <c r="AM235" i="13" s="1"/>
  <c r="AN235" i="13" a="1"/>
  <c r="AN235" i="13" s="1"/>
  <c r="AO235" i="13" a="1"/>
  <c r="AO235" i="13"/>
  <c r="AP235" i="13" a="1"/>
  <c r="AP235" i="13" s="1"/>
  <c r="AQ235" i="13" a="1"/>
  <c r="AQ235" i="13" s="1"/>
  <c r="AR235" i="13" a="1"/>
  <c r="AR235" i="13" s="1"/>
  <c r="AS235" i="13" a="1"/>
  <c r="AS235" i="13"/>
  <c r="AM196" i="13" a="1"/>
  <c r="AM196" i="13" s="1"/>
  <c r="AN196" i="13" a="1"/>
  <c r="AN196" i="13" s="1"/>
  <c r="AO196" i="13" a="1"/>
  <c r="AO196" i="13" s="1"/>
  <c r="AP196" i="13" a="1"/>
  <c r="AP196" i="13" s="1"/>
  <c r="AQ196" i="13" a="1"/>
  <c r="AQ196" i="13" s="1"/>
  <c r="AR196" i="13" a="1"/>
  <c r="AR196" i="13" s="1"/>
  <c r="AS196" i="13" a="1"/>
  <c r="AS196" i="13" s="1"/>
  <c r="AL196" i="13" a="1"/>
  <c r="AL196" i="13" s="1"/>
  <c r="AK197" i="13"/>
  <c r="AJ197" i="13" s="1" a="1"/>
  <c r="AJ197" i="13" s="1"/>
  <c r="AK198" i="13"/>
  <c r="AJ198" i="13" s="1" a="1"/>
  <c r="AJ198" i="13" s="1"/>
  <c r="AK199" i="13"/>
  <c r="AJ199" i="13" s="1" a="1"/>
  <c r="AJ199" i="13" s="1"/>
  <c r="AK200" i="13"/>
  <c r="AJ200" i="13" s="1" a="1"/>
  <c r="AJ200" i="13" s="1"/>
  <c r="AK201" i="13"/>
  <c r="AJ201" i="13" s="1" a="1"/>
  <c r="AJ201" i="13" s="1"/>
  <c r="AJ202" i="13" a="1"/>
  <c r="AJ202" i="13" s="1"/>
  <c r="AK202" i="13"/>
  <c r="AJ203" i="13" a="1"/>
  <c r="AJ203" i="13" s="1"/>
  <c r="AK203" i="13"/>
  <c r="AK204" i="13"/>
  <c r="AJ204" i="13" s="1" a="1"/>
  <c r="AJ204" i="13" s="1"/>
  <c r="AK205" i="13"/>
  <c r="AJ205" i="13" s="1" a="1"/>
  <c r="AJ205" i="13" s="1"/>
  <c r="AK206" i="13"/>
  <c r="AJ206" i="13" s="1" a="1"/>
  <c r="AJ206" i="13" s="1"/>
  <c r="AJ207" i="13" a="1"/>
  <c r="AJ207" i="13"/>
  <c r="AK207" i="13"/>
  <c r="AK208" i="13"/>
  <c r="AJ208" i="13" s="1" a="1"/>
  <c r="AJ208" i="13" s="1"/>
  <c r="AK209" i="13"/>
  <c r="AJ209" i="13" s="1" a="1"/>
  <c r="AJ209" i="13" s="1"/>
  <c r="AJ210" i="13" a="1"/>
  <c r="AJ210" i="13" s="1"/>
  <c r="AK210" i="13"/>
  <c r="AJ211" i="13" a="1"/>
  <c r="AJ211" i="13" s="1"/>
  <c r="AK211" i="13"/>
  <c r="AK212" i="13"/>
  <c r="AJ212" i="13" s="1" a="1"/>
  <c r="AJ212" i="13" s="1"/>
  <c r="AK213" i="13"/>
  <c r="AJ213" i="13" s="1" a="1"/>
  <c r="AJ213" i="13" s="1"/>
  <c r="AK214" i="13"/>
  <c r="AJ214" i="13" s="1" a="1"/>
  <c r="AJ214" i="13" s="1"/>
  <c r="AJ215" i="13" a="1"/>
  <c r="AJ215" i="13"/>
  <c r="AK215" i="13"/>
  <c r="AK216" i="13"/>
  <c r="AJ216" i="13" s="1" a="1"/>
  <c r="AJ216" i="13" s="1"/>
  <c r="AK217" i="13"/>
  <c r="AJ217" i="13" s="1" a="1"/>
  <c r="AJ217" i="13" s="1"/>
  <c r="AJ218" i="13" a="1"/>
  <c r="AJ218" i="13" s="1"/>
  <c r="AK218" i="13"/>
  <c r="AJ219" i="13" a="1"/>
  <c r="AJ219" i="13" s="1"/>
  <c r="AK219" i="13"/>
  <c r="AK220" i="13"/>
  <c r="AJ220" i="13" s="1" a="1"/>
  <c r="AJ220" i="13" s="1"/>
  <c r="AK221" i="13"/>
  <c r="AJ221" i="13" s="1" a="1"/>
  <c r="AJ221" i="13" s="1"/>
  <c r="AK222" i="13"/>
  <c r="AJ222" i="13" s="1" a="1"/>
  <c r="AJ222" i="13" s="1"/>
  <c r="AJ223" i="13" a="1"/>
  <c r="AJ223" i="13"/>
  <c r="AK223" i="13"/>
  <c r="AK224" i="13"/>
  <c r="AJ224" i="13" s="1" a="1"/>
  <c r="AJ224" i="13" s="1"/>
  <c r="AK225" i="13"/>
  <c r="AJ225" i="13" s="1" a="1"/>
  <c r="AJ225" i="13" s="1"/>
  <c r="AJ226" i="13" a="1"/>
  <c r="AJ226" i="13" s="1"/>
  <c r="AK226" i="13"/>
  <c r="AK227" i="13"/>
  <c r="AJ227" i="13" s="1" a="1"/>
  <c r="AJ227" i="13" s="1"/>
  <c r="AK228" i="13"/>
  <c r="AJ228" i="13" s="1" a="1"/>
  <c r="AJ228" i="13" s="1"/>
  <c r="AJ229" i="13" a="1"/>
  <c r="AJ229" i="13" s="1"/>
  <c r="AK229" i="13"/>
  <c r="AK230" i="13"/>
  <c r="AJ230" i="13" s="1" a="1"/>
  <c r="AJ230" i="13" s="1"/>
  <c r="AK231" i="13"/>
  <c r="AJ231" i="13" s="1" a="1"/>
  <c r="AJ231" i="13" s="1"/>
  <c r="AK232" i="13"/>
  <c r="AJ232" i="13" s="1" a="1"/>
  <c r="AJ232" i="13" s="1"/>
  <c r="AK233" i="13"/>
  <c r="AJ233" i="13" s="1" a="1"/>
  <c r="AJ233" i="13" s="1"/>
  <c r="AJ234" i="13" a="1"/>
  <c r="AJ234" i="13" s="1"/>
  <c r="AK234" i="13"/>
  <c r="AK235" i="13"/>
  <c r="AJ235" i="13" s="1" a="1"/>
  <c r="AJ235" i="13" s="1"/>
  <c r="AK196" i="13"/>
  <c r="AJ196" i="13" s="1" a="1"/>
  <c r="AJ196" i="13" s="1"/>
  <c r="AI197" i="13" l="1" a="1"/>
  <c r="AI197" i="13" s="1"/>
  <c r="AI198" i="13" a="1"/>
  <c r="AI198" i="13" s="1"/>
  <c r="AI199" i="13" a="1"/>
  <c r="AI199" i="13" s="1"/>
  <c r="AI200" i="13" a="1"/>
  <c r="AI200" i="13" s="1"/>
  <c r="AI201" i="13" a="1"/>
  <c r="AI201" i="13" s="1"/>
  <c r="AI202" i="13" a="1"/>
  <c r="AI202" i="13" s="1"/>
  <c r="AI203" i="13" a="1"/>
  <c r="AI203" i="13" s="1"/>
  <c r="AI204" i="13" a="1"/>
  <c r="AI204" i="13"/>
  <c r="AI205" i="13" a="1"/>
  <c r="AI205" i="13" s="1"/>
  <c r="AI206" i="13" a="1"/>
  <c r="AI206" i="13" s="1"/>
  <c r="AI207" i="13" a="1"/>
  <c r="AI207" i="13" s="1"/>
  <c r="AI208" i="13" a="1"/>
  <c r="AI208" i="13"/>
  <c r="AI209" i="13" a="1"/>
  <c r="AI209" i="13" s="1"/>
  <c r="AI210" i="13" a="1"/>
  <c r="AI210" i="13" s="1"/>
  <c r="AI211" i="13" a="1"/>
  <c r="AI211" i="13" s="1"/>
  <c r="AI212" i="13" a="1"/>
  <c r="AI212" i="13"/>
  <c r="AI213" i="13" a="1"/>
  <c r="AI213" i="13" s="1"/>
  <c r="AI214" i="13" a="1"/>
  <c r="AI214" i="13" s="1"/>
  <c r="AI215" i="13" a="1"/>
  <c r="AI215" i="13" s="1"/>
  <c r="AI216" i="13" a="1"/>
  <c r="AI216" i="13"/>
  <c r="AI217" i="13" a="1"/>
  <c r="AI217" i="13" s="1"/>
  <c r="AI218" i="13" a="1"/>
  <c r="AI218" i="13" s="1"/>
  <c r="AI219" i="13" a="1"/>
  <c r="AI219" i="13" s="1"/>
  <c r="AI220" i="13" a="1"/>
  <c r="AI220" i="13"/>
  <c r="AI221" i="13" a="1"/>
  <c r="AI221" i="13" s="1"/>
  <c r="AI222" i="13" a="1"/>
  <c r="AI222" i="13" s="1"/>
  <c r="AI223" i="13" a="1"/>
  <c r="AI223" i="13" s="1"/>
  <c r="AI224" i="13" a="1"/>
  <c r="AI224" i="13"/>
  <c r="AI225" i="13" a="1"/>
  <c r="AI225" i="13" s="1"/>
  <c r="AI226" i="13" a="1"/>
  <c r="AI226" i="13" s="1"/>
  <c r="AI227" i="13" a="1"/>
  <c r="AI227" i="13" s="1"/>
  <c r="AI228" i="13" a="1"/>
  <c r="AI228" i="13"/>
  <c r="AI229" i="13" a="1"/>
  <c r="AI229" i="13" s="1"/>
  <c r="AI230" i="13" a="1"/>
  <c r="AI230" i="13" s="1"/>
  <c r="AI231" i="13" a="1"/>
  <c r="AI231" i="13" s="1"/>
  <c r="AI232" i="13" a="1"/>
  <c r="AI232" i="13"/>
  <c r="AI233" i="13" a="1"/>
  <c r="AI233" i="13" s="1"/>
  <c r="AI234" i="13" a="1"/>
  <c r="AI234" i="13" s="1"/>
  <c r="AI235" i="13" a="1"/>
  <c r="AI235" i="13" s="1"/>
  <c r="AI196" i="13" a="1"/>
  <c r="AI196" i="13" s="1"/>
  <c r="AH235" i="13"/>
  <c r="AH197" i="13"/>
  <c r="AH198" i="13"/>
  <c r="AH199" i="13"/>
  <c r="AH200" i="13"/>
  <c r="AH201" i="13"/>
  <c r="AH202" i="13"/>
  <c r="AH203" i="13"/>
  <c r="AH204" i="13"/>
  <c r="AH205" i="13"/>
  <c r="AH206" i="13"/>
  <c r="AH207" i="13"/>
  <c r="AH208" i="13"/>
  <c r="AH209" i="13"/>
  <c r="AH210" i="13"/>
  <c r="AH211" i="13"/>
  <c r="AH212" i="13"/>
  <c r="AH213" i="13"/>
  <c r="AH214" i="13"/>
  <c r="AH215" i="13"/>
  <c r="AH216" i="13"/>
  <c r="AH217" i="13"/>
  <c r="AH218" i="13"/>
  <c r="AH219" i="13"/>
  <c r="AH220" i="13"/>
  <c r="AH221" i="13"/>
  <c r="AH222" i="13"/>
  <c r="AH223" i="13"/>
  <c r="AH224" i="13"/>
  <c r="AH225" i="13"/>
  <c r="AH226" i="13"/>
  <c r="AH227" i="13"/>
  <c r="AH228" i="13"/>
  <c r="AH229" i="13"/>
  <c r="AH230" i="13"/>
  <c r="AH231" i="13"/>
  <c r="AH232" i="13"/>
  <c r="AH233" i="13"/>
  <c r="AH234" i="13"/>
  <c r="AH196" i="13"/>
  <c r="AG235" i="13"/>
  <c r="AG197" i="13"/>
  <c r="AG198" i="13"/>
  <c r="AG199" i="13"/>
  <c r="AG200" i="13"/>
  <c r="AG201" i="13"/>
  <c r="AG202" i="13"/>
  <c r="AG203" i="13"/>
  <c r="AG204" i="13"/>
  <c r="AG205" i="13"/>
  <c r="AG206" i="13"/>
  <c r="AG207" i="13"/>
  <c r="AG208" i="13"/>
  <c r="AG209" i="13"/>
  <c r="AG210" i="13"/>
  <c r="AG211" i="13"/>
  <c r="AG212" i="13"/>
  <c r="AG213" i="13"/>
  <c r="AG214" i="13"/>
  <c r="AG215" i="13"/>
  <c r="AG216" i="13"/>
  <c r="AG217" i="13"/>
  <c r="AG218" i="13"/>
  <c r="AG219" i="13"/>
  <c r="AG220" i="13"/>
  <c r="AG221" i="13"/>
  <c r="AG222" i="13"/>
  <c r="AG223" i="13"/>
  <c r="AG224" i="13"/>
  <c r="AG225" i="13"/>
  <c r="AG226" i="13"/>
  <c r="AG227" i="13"/>
  <c r="AG228" i="13"/>
  <c r="AG229" i="13"/>
  <c r="AG230" i="13"/>
  <c r="AG231" i="13"/>
  <c r="AG232" i="13"/>
  <c r="AG233" i="13"/>
  <c r="AG234" i="13"/>
  <c r="AG196" i="13"/>
  <c r="Z236" i="13"/>
  <c r="S236" i="13"/>
  <c r="T236" i="13"/>
  <c r="U236" i="13"/>
  <c r="V236" i="13"/>
  <c r="W236" i="13"/>
  <c r="X236" i="13"/>
  <c r="Y236" i="13"/>
  <c r="R236" i="13"/>
  <c r="AP236" i="13" l="1" a="1"/>
  <c r="AP236" i="13" s="1"/>
  <c r="AO236" i="13" a="1"/>
  <c r="AO236" i="13" s="1"/>
  <c r="AN236" i="13" a="1"/>
  <c r="AN236" i="13" s="1"/>
  <c r="AQ236" i="13" a="1"/>
  <c r="AQ236" i="13" s="1"/>
  <c r="AL236" i="13" a="1"/>
  <c r="AL236" i="13" s="1"/>
  <c r="AS236" i="13" a="1"/>
  <c r="AS236" i="13" s="1"/>
  <c r="AR236" i="13" a="1"/>
  <c r="AR236" i="13" s="1"/>
  <c r="AM236" i="13" a="1"/>
  <c r="AM236" i="13" s="1"/>
  <c r="AS237" i="13" s="1"/>
  <c r="B255" i="13" s="1"/>
  <c r="AK236" i="13"/>
  <c r="AJ236" i="13" s="1" a="1"/>
  <c r="AJ236" i="13" s="1"/>
  <c r="AJ237" i="13" s="1"/>
  <c r="B254" i="13" s="1"/>
  <c r="AH236" i="13"/>
  <c r="B252" i="13" s="1"/>
  <c r="AG236" i="13"/>
  <c r="B250" i="13" s="1"/>
  <c r="B185" i="13" l="1"/>
  <c r="AW176" i="13"/>
  <c r="AW175" i="13"/>
  <c r="AW137" i="13"/>
  <c r="AW138" i="13"/>
  <c r="AW139" i="13"/>
  <c r="AW140" i="13"/>
  <c r="AW141" i="13"/>
  <c r="AW142" i="13"/>
  <c r="AW143" i="13"/>
  <c r="AW144" i="13"/>
  <c r="AW145" i="13"/>
  <c r="AW146" i="13"/>
  <c r="AW147" i="13"/>
  <c r="AW148" i="13"/>
  <c r="AW149" i="13"/>
  <c r="AW150" i="13"/>
  <c r="AW151" i="13"/>
  <c r="AW152" i="13"/>
  <c r="AW153" i="13"/>
  <c r="AW154" i="13"/>
  <c r="AW155" i="13"/>
  <c r="AW156" i="13"/>
  <c r="AW157" i="13"/>
  <c r="AW158" i="13"/>
  <c r="AW159" i="13"/>
  <c r="AW160" i="13"/>
  <c r="AW161" i="13"/>
  <c r="AW162" i="13"/>
  <c r="AW163" i="13"/>
  <c r="AW164" i="13"/>
  <c r="AW165" i="13"/>
  <c r="AW166" i="13"/>
  <c r="AW167" i="13"/>
  <c r="AW168" i="13"/>
  <c r="AW169" i="13"/>
  <c r="AW170" i="13"/>
  <c r="AW171" i="13"/>
  <c r="AW172" i="13"/>
  <c r="AW173" i="13"/>
  <c r="AW174" i="13"/>
  <c r="AW136" i="13"/>
  <c r="AV176" i="13"/>
  <c r="AV175" i="13" a="1"/>
  <c r="AV175" i="13" s="1"/>
  <c r="AV137" i="13" a="1"/>
  <c r="AV137" i="13" s="1"/>
  <c r="AV138" i="13" a="1"/>
  <c r="AV138" i="13" s="1"/>
  <c r="AV139" i="13" a="1"/>
  <c r="AV139" i="13" s="1"/>
  <c r="AV140" i="13" a="1"/>
  <c r="AV140" i="13"/>
  <c r="AV141" i="13" a="1"/>
  <c r="AV141" i="13" s="1"/>
  <c r="AV142" i="13" a="1"/>
  <c r="AV142" i="13" s="1"/>
  <c r="AV143" i="13" a="1"/>
  <c r="AV143" i="13" s="1"/>
  <c r="AV144" i="13" a="1"/>
  <c r="AV144" i="13"/>
  <c r="AV145" i="13" a="1"/>
  <c r="AV145" i="13" s="1"/>
  <c r="AV146" i="13" a="1"/>
  <c r="AV146" i="13" s="1"/>
  <c r="AV147" i="13" a="1"/>
  <c r="AV147" i="13" s="1"/>
  <c r="AV148" i="13" a="1"/>
  <c r="AV148" i="13"/>
  <c r="AV149" i="13" a="1"/>
  <c r="AV149" i="13" s="1"/>
  <c r="AV150" i="13" a="1"/>
  <c r="AV150" i="13" s="1"/>
  <c r="AV151" i="13" a="1"/>
  <c r="AV151" i="13" s="1"/>
  <c r="AV152" i="13" a="1"/>
  <c r="AV152" i="13"/>
  <c r="AV153" i="13" a="1"/>
  <c r="AV153" i="13" s="1"/>
  <c r="AV154" i="13" a="1"/>
  <c r="AV154" i="13" s="1"/>
  <c r="AV155" i="13" a="1"/>
  <c r="AV155" i="13" s="1"/>
  <c r="AV156" i="13" a="1"/>
  <c r="AV156" i="13"/>
  <c r="AV157" i="13" a="1"/>
  <c r="AV157" i="13" s="1"/>
  <c r="AV158" i="13" a="1"/>
  <c r="AV158" i="13" s="1"/>
  <c r="AV159" i="13" a="1"/>
  <c r="AV159" i="13" s="1"/>
  <c r="AV160" i="13" a="1"/>
  <c r="AV160" i="13"/>
  <c r="AV161" i="13" a="1"/>
  <c r="AV161" i="13" s="1"/>
  <c r="AV162" i="13" a="1"/>
  <c r="AV162" i="13" s="1"/>
  <c r="AV163" i="13" a="1"/>
  <c r="AV163" i="13" s="1"/>
  <c r="AV164" i="13" a="1"/>
  <c r="AV164" i="13"/>
  <c r="AV165" i="13" a="1"/>
  <c r="AV165" i="13" s="1"/>
  <c r="AV166" i="13" a="1"/>
  <c r="AV166" i="13" s="1"/>
  <c r="AV167" i="13" a="1"/>
  <c r="AV167" i="13" s="1"/>
  <c r="AV168" i="13" a="1"/>
  <c r="AV168" i="13"/>
  <c r="AV169" i="13" a="1"/>
  <c r="AV169" i="13" s="1"/>
  <c r="AV170" i="13" a="1"/>
  <c r="AV170" i="13" s="1"/>
  <c r="AV171" i="13" a="1"/>
  <c r="AV171" i="13" s="1"/>
  <c r="AV172" i="13" a="1"/>
  <c r="AV172" i="13"/>
  <c r="AV173" i="13" a="1"/>
  <c r="AV173" i="13" s="1"/>
  <c r="AV174" i="13" a="1"/>
  <c r="AV174" i="13" s="1"/>
  <c r="AV136" i="13" a="1"/>
  <c r="AV136" i="13" s="1"/>
  <c r="B181" i="13" l="1"/>
  <c r="AJ137" i="13" a="1"/>
  <c r="AJ137" i="13" s="1"/>
  <c r="AN137" i="13" a="1"/>
  <c r="AN137" i="13" s="1"/>
  <c r="AR137" i="13" a="1"/>
  <c r="AR137" i="13" s="1"/>
  <c r="AJ138" i="13" a="1"/>
  <c r="AJ138" i="13" s="1"/>
  <c r="AN138" i="13" a="1"/>
  <c r="AN138" i="13" s="1"/>
  <c r="AR138" i="13" a="1"/>
  <c r="AR138" i="13" s="1"/>
  <c r="AJ139" i="13" a="1"/>
  <c r="AJ139" i="13" s="1"/>
  <c r="AN139" i="13" a="1"/>
  <c r="AN139" i="13" s="1"/>
  <c r="AR139" i="13" a="1"/>
  <c r="AR139" i="13" s="1"/>
  <c r="AJ140" i="13" a="1"/>
  <c r="AJ140" i="13" s="1"/>
  <c r="AN140" i="13" a="1"/>
  <c r="AN140" i="13" s="1"/>
  <c r="AR140" i="13" a="1"/>
  <c r="AR140" i="13" s="1"/>
  <c r="AJ141" i="13" a="1"/>
  <c r="AJ141" i="13" s="1"/>
  <c r="AN141" i="13" a="1"/>
  <c r="AN141" i="13" s="1"/>
  <c r="AR141" i="13" a="1"/>
  <c r="AR141" i="13" s="1"/>
  <c r="AJ142" i="13" a="1"/>
  <c r="AJ142" i="13" s="1"/>
  <c r="AN142" i="13" a="1"/>
  <c r="AN142" i="13" s="1"/>
  <c r="AR142" i="13" a="1"/>
  <c r="AR142" i="13" s="1"/>
  <c r="AJ143" i="13" a="1"/>
  <c r="AJ143" i="13" s="1"/>
  <c r="AN143" i="13" a="1"/>
  <c r="AN143" i="13"/>
  <c r="AR143" i="13" a="1"/>
  <c r="AR143" i="13" s="1"/>
  <c r="AJ144" i="13" a="1"/>
  <c r="AJ144" i="13" s="1"/>
  <c r="AN144" i="13" a="1"/>
  <c r="AN144" i="13" s="1"/>
  <c r="AR144" i="13" a="1"/>
  <c r="AR144" i="13"/>
  <c r="AJ145" i="13" a="1"/>
  <c r="AJ145" i="13" s="1"/>
  <c r="AN145" i="13" a="1"/>
  <c r="AN145" i="13" s="1"/>
  <c r="AR145" i="13" a="1"/>
  <c r="AR145" i="13" s="1"/>
  <c r="AJ146" i="13" a="1"/>
  <c r="AJ146" i="13"/>
  <c r="AN146" i="13" a="1"/>
  <c r="AN146" i="13" s="1"/>
  <c r="AR146" i="13" a="1"/>
  <c r="AR146" i="13" s="1"/>
  <c r="AJ147" i="13" a="1"/>
  <c r="AJ147" i="13" s="1"/>
  <c r="AN147" i="13" a="1"/>
  <c r="AN147" i="13"/>
  <c r="AR147" i="13" a="1"/>
  <c r="AR147" i="13" s="1"/>
  <c r="AJ148" i="13" a="1"/>
  <c r="AJ148" i="13" s="1"/>
  <c r="AN148" i="13" a="1"/>
  <c r="AN148" i="13" s="1"/>
  <c r="AR148" i="13" a="1"/>
  <c r="AR148" i="13"/>
  <c r="AJ149" i="13" a="1"/>
  <c r="AJ149" i="13" s="1"/>
  <c r="AN149" i="13" a="1"/>
  <c r="AN149" i="13" s="1"/>
  <c r="AR149" i="13" a="1"/>
  <c r="AR149" i="13" s="1"/>
  <c r="AJ150" i="13" a="1"/>
  <c r="AJ150" i="13"/>
  <c r="AN150" i="13" a="1"/>
  <c r="AN150" i="13" s="1"/>
  <c r="AR150" i="13" a="1"/>
  <c r="AR150" i="13" s="1"/>
  <c r="AJ151" i="13" a="1"/>
  <c r="AJ151" i="13" s="1"/>
  <c r="AN151" i="13" a="1"/>
  <c r="AN151" i="13"/>
  <c r="AR151" i="13" a="1"/>
  <c r="AR151" i="13" s="1"/>
  <c r="AJ152" i="13" a="1"/>
  <c r="AJ152" i="13" s="1"/>
  <c r="AN152" i="13" a="1"/>
  <c r="AN152" i="13" s="1"/>
  <c r="AR152" i="13" a="1"/>
  <c r="AR152" i="13"/>
  <c r="AJ153" i="13" a="1"/>
  <c r="AJ153" i="13" s="1"/>
  <c r="AN153" i="13" a="1"/>
  <c r="AN153" i="13" s="1"/>
  <c r="AR153" i="13" a="1"/>
  <c r="AR153" i="13" s="1"/>
  <c r="AJ154" i="13" a="1"/>
  <c r="AJ154" i="13"/>
  <c r="AN154" i="13" a="1"/>
  <c r="AN154" i="13" s="1"/>
  <c r="AR154" i="13" a="1"/>
  <c r="AR154" i="13" s="1"/>
  <c r="AJ155" i="13" a="1"/>
  <c r="AJ155" i="13" s="1"/>
  <c r="AN155" i="13" a="1"/>
  <c r="AN155" i="13"/>
  <c r="AR155" i="13" a="1"/>
  <c r="AR155" i="13" s="1"/>
  <c r="AJ156" i="13" a="1"/>
  <c r="AJ156" i="13" s="1"/>
  <c r="AN156" i="13" a="1"/>
  <c r="AN156" i="13" s="1"/>
  <c r="AR156" i="13" a="1"/>
  <c r="AR156" i="13"/>
  <c r="AJ157" i="13" a="1"/>
  <c r="AJ157" i="13" s="1"/>
  <c r="AN157" i="13" a="1"/>
  <c r="AN157" i="13" s="1"/>
  <c r="AR157" i="13" a="1"/>
  <c r="AR157" i="13" s="1"/>
  <c r="AJ158" i="13" a="1"/>
  <c r="AJ158" i="13"/>
  <c r="AN158" i="13" a="1"/>
  <c r="AN158" i="13" s="1"/>
  <c r="AR158" i="13" a="1"/>
  <c r="AR158" i="13" s="1"/>
  <c r="AJ159" i="13" a="1"/>
  <c r="AJ159" i="13" s="1"/>
  <c r="AN159" i="13" a="1"/>
  <c r="AN159" i="13"/>
  <c r="AR159" i="13" a="1"/>
  <c r="AR159" i="13" s="1"/>
  <c r="AJ160" i="13" a="1"/>
  <c r="AJ160" i="13" s="1"/>
  <c r="AN160" i="13" a="1"/>
  <c r="AN160" i="13" s="1"/>
  <c r="AR160" i="13" a="1"/>
  <c r="AR160" i="13"/>
  <c r="AJ161" i="13" a="1"/>
  <c r="AJ161" i="13" s="1"/>
  <c r="AN161" i="13" a="1"/>
  <c r="AN161" i="13" s="1"/>
  <c r="AR161" i="13" a="1"/>
  <c r="AR161" i="13" s="1"/>
  <c r="AJ162" i="13" a="1"/>
  <c r="AJ162" i="13"/>
  <c r="AN162" i="13" a="1"/>
  <c r="AN162" i="13" s="1"/>
  <c r="AR162" i="13" a="1"/>
  <c r="AR162" i="13" s="1"/>
  <c r="AJ163" i="13" a="1"/>
  <c r="AJ163" i="13" s="1"/>
  <c r="AN163" i="13" a="1"/>
  <c r="AN163" i="13"/>
  <c r="AR163" i="13" a="1"/>
  <c r="AR163" i="13" s="1"/>
  <c r="AJ164" i="13" a="1"/>
  <c r="AJ164" i="13" s="1"/>
  <c r="AN164" i="13" a="1"/>
  <c r="AN164" i="13" s="1"/>
  <c r="AR164" i="13" a="1"/>
  <c r="AR164" i="13"/>
  <c r="AJ165" i="13" a="1"/>
  <c r="AJ165" i="13" s="1"/>
  <c r="AN165" i="13" a="1"/>
  <c r="AN165" i="13" s="1"/>
  <c r="AR165" i="13" a="1"/>
  <c r="AR165" i="13" s="1"/>
  <c r="AJ166" i="13" a="1"/>
  <c r="AJ166" i="13"/>
  <c r="AN166" i="13" a="1"/>
  <c r="AN166" i="13" s="1"/>
  <c r="AR166" i="13" a="1"/>
  <c r="AR166" i="13" s="1"/>
  <c r="AJ167" i="13" a="1"/>
  <c r="AJ167" i="13" s="1"/>
  <c r="AN167" i="13" a="1"/>
  <c r="AN167" i="13"/>
  <c r="AR167" i="13" a="1"/>
  <c r="AR167" i="13" s="1"/>
  <c r="AJ168" i="13" a="1"/>
  <c r="AJ168" i="13" s="1"/>
  <c r="AN168" i="13" a="1"/>
  <c r="AN168" i="13" s="1"/>
  <c r="AR168" i="13" a="1"/>
  <c r="AR168" i="13"/>
  <c r="AJ169" i="13" a="1"/>
  <c r="AJ169" i="13" s="1"/>
  <c r="AN169" i="13" a="1"/>
  <c r="AN169" i="13" s="1"/>
  <c r="AR169" i="13" a="1"/>
  <c r="AR169" i="13" s="1"/>
  <c r="AJ170" i="13" a="1"/>
  <c r="AJ170" i="13"/>
  <c r="AN170" i="13" a="1"/>
  <c r="AN170" i="13" s="1"/>
  <c r="AR170" i="13" a="1"/>
  <c r="AR170" i="13" s="1"/>
  <c r="AJ171" i="13" a="1"/>
  <c r="AJ171" i="13" s="1"/>
  <c r="AN171" i="13" a="1"/>
  <c r="AN171" i="13"/>
  <c r="AR171" i="13" a="1"/>
  <c r="AR171" i="13" s="1"/>
  <c r="AJ172" i="13" a="1"/>
  <c r="AJ172" i="13" s="1"/>
  <c r="AN172" i="13" a="1"/>
  <c r="AN172" i="13" s="1"/>
  <c r="AR172" i="13" a="1"/>
  <c r="AR172" i="13"/>
  <c r="AJ173" i="13" a="1"/>
  <c r="AJ173" i="13" s="1"/>
  <c r="AN173" i="13" a="1"/>
  <c r="AN173" i="13" s="1"/>
  <c r="AR173" i="13" a="1"/>
  <c r="AR173" i="13" s="1"/>
  <c r="AJ174" i="13" a="1"/>
  <c r="AJ174" i="13"/>
  <c r="AN174" i="13" a="1"/>
  <c r="AN174" i="13" s="1"/>
  <c r="AR174" i="13" a="1"/>
  <c r="AR174" i="13" s="1"/>
  <c r="AJ175" i="13" a="1"/>
  <c r="AJ175" i="13" s="1"/>
  <c r="AN175" i="13" a="1"/>
  <c r="AN175" i="13"/>
  <c r="AR175" i="13" a="1"/>
  <c r="AR175" i="13" s="1"/>
  <c r="AR136" i="13" a="1"/>
  <c r="AR136" i="13" s="1"/>
  <c r="AN136" i="13" a="1"/>
  <c r="AN136" i="13" s="1"/>
  <c r="AJ136" i="13" a="1"/>
  <c r="AJ136" i="13" s="1"/>
  <c r="AI137" i="13" a="1"/>
  <c r="AI137" i="13" s="1"/>
  <c r="AI138" i="13" a="1"/>
  <c r="AI138" i="13" s="1"/>
  <c r="AI139" i="13" a="1"/>
  <c r="AI139" i="13" s="1"/>
  <c r="AI140" i="13" a="1"/>
  <c r="AI140" i="13" s="1"/>
  <c r="AI141" i="13" a="1"/>
  <c r="AI141" i="13" s="1"/>
  <c r="AI142" i="13" a="1"/>
  <c r="AI142" i="13" s="1"/>
  <c r="AI143" i="13" a="1"/>
  <c r="AI143" i="13" s="1"/>
  <c r="AI144" i="13" a="1"/>
  <c r="AI144" i="13" s="1"/>
  <c r="AI145" i="13" a="1"/>
  <c r="AI145" i="13" s="1"/>
  <c r="AI146" i="13" a="1"/>
  <c r="AI146" i="13" s="1"/>
  <c r="AI147" i="13" a="1"/>
  <c r="AI147" i="13" s="1"/>
  <c r="AI148" i="13" a="1"/>
  <c r="AI148" i="13" s="1"/>
  <c r="AI149" i="13" a="1"/>
  <c r="AI149" i="13" s="1"/>
  <c r="AI150" i="13" a="1"/>
  <c r="AI150" i="13" s="1"/>
  <c r="AI151" i="13" a="1"/>
  <c r="AI151" i="13" s="1"/>
  <c r="AI152" i="13" a="1"/>
  <c r="AI152" i="13" s="1"/>
  <c r="AI153" i="13" a="1"/>
  <c r="AI153" i="13" s="1"/>
  <c r="AI154" i="13" a="1"/>
  <c r="AI154" i="13" s="1"/>
  <c r="AI155" i="13" a="1"/>
  <c r="AI155" i="13" s="1"/>
  <c r="AI156" i="13" a="1"/>
  <c r="AI156" i="13" s="1"/>
  <c r="AI157" i="13" a="1"/>
  <c r="AI157" i="13" s="1"/>
  <c r="AI158" i="13" a="1"/>
  <c r="AI158" i="13" s="1"/>
  <c r="AI159" i="13" a="1"/>
  <c r="AI159" i="13" s="1"/>
  <c r="AI160" i="13" a="1"/>
  <c r="AI160" i="13" s="1"/>
  <c r="AI161" i="13" a="1"/>
  <c r="AI161" i="13" s="1"/>
  <c r="AI162" i="13" a="1"/>
  <c r="AI162" i="13" s="1"/>
  <c r="AI163" i="13" a="1"/>
  <c r="AI163" i="13" s="1"/>
  <c r="AI164" i="13" a="1"/>
  <c r="AI164" i="13" s="1"/>
  <c r="AI165" i="13" a="1"/>
  <c r="AI165" i="13" s="1"/>
  <c r="AI166" i="13" a="1"/>
  <c r="AI166" i="13" s="1"/>
  <c r="AI167" i="13" a="1"/>
  <c r="AI167" i="13" s="1"/>
  <c r="AI168" i="13" a="1"/>
  <c r="AI168" i="13" s="1"/>
  <c r="AI169" i="13" a="1"/>
  <c r="AI169" i="13" s="1"/>
  <c r="AI170" i="13" a="1"/>
  <c r="AI170" i="13" s="1"/>
  <c r="AI171" i="13" a="1"/>
  <c r="AI171" i="13" s="1"/>
  <c r="AI172" i="13" a="1"/>
  <c r="AI172" i="13" s="1"/>
  <c r="AI173" i="13" a="1"/>
  <c r="AI173" i="13" s="1"/>
  <c r="AI174" i="13" a="1"/>
  <c r="AI174" i="13" s="1"/>
  <c r="AI175" i="13" a="1"/>
  <c r="AI175" i="13" s="1"/>
  <c r="AI136" i="13" a="1"/>
  <c r="AI136" i="13" s="1"/>
  <c r="AH175" i="13"/>
  <c r="AG175" i="13"/>
  <c r="AG137" i="13"/>
  <c r="AH137" i="13"/>
  <c r="AG138" i="13"/>
  <c r="AH138" i="13"/>
  <c r="AG139" i="13"/>
  <c r="AH139" i="13"/>
  <c r="AG140" i="13"/>
  <c r="AH140" i="13"/>
  <c r="AG141" i="13"/>
  <c r="AH141" i="13"/>
  <c r="AG142" i="13"/>
  <c r="AH142" i="13"/>
  <c r="AG143" i="13"/>
  <c r="AH143" i="13"/>
  <c r="AG144" i="13"/>
  <c r="AH144" i="13"/>
  <c r="AG145" i="13"/>
  <c r="AH145" i="13"/>
  <c r="AG146" i="13"/>
  <c r="AH146" i="13"/>
  <c r="AG147" i="13"/>
  <c r="AH147" i="13"/>
  <c r="AG148" i="13"/>
  <c r="AH148" i="13"/>
  <c r="AG149" i="13"/>
  <c r="AH149" i="13"/>
  <c r="AG150" i="13"/>
  <c r="AH150" i="13"/>
  <c r="AG151" i="13"/>
  <c r="AH151" i="13"/>
  <c r="AG152" i="13"/>
  <c r="AH152" i="13"/>
  <c r="AG153" i="13"/>
  <c r="AH153" i="13"/>
  <c r="AG154" i="13"/>
  <c r="AH154" i="13"/>
  <c r="AG155" i="13"/>
  <c r="AH155" i="13"/>
  <c r="AG156" i="13"/>
  <c r="AH156" i="13"/>
  <c r="AG157" i="13"/>
  <c r="AH157" i="13"/>
  <c r="AG158" i="13"/>
  <c r="AH158" i="13"/>
  <c r="AG159" i="13"/>
  <c r="AH159" i="13"/>
  <c r="AG160" i="13"/>
  <c r="AH160" i="13"/>
  <c r="AG161" i="13"/>
  <c r="AH161" i="13"/>
  <c r="AG162" i="13"/>
  <c r="AH162" i="13"/>
  <c r="AG163" i="13"/>
  <c r="AH163" i="13"/>
  <c r="AG164" i="13"/>
  <c r="AH164" i="13"/>
  <c r="AG165" i="13"/>
  <c r="AH165" i="13"/>
  <c r="AG166" i="13"/>
  <c r="AH166" i="13"/>
  <c r="AG167" i="13"/>
  <c r="AH167" i="13"/>
  <c r="AG168" i="13"/>
  <c r="AH168" i="13"/>
  <c r="AG169" i="13"/>
  <c r="AH169" i="13"/>
  <c r="AG170" i="13"/>
  <c r="AH170" i="13"/>
  <c r="AG171" i="13"/>
  <c r="AH171" i="13"/>
  <c r="AG172" i="13"/>
  <c r="AH172" i="13"/>
  <c r="AG173" i="13"/>
  <c r="AH173" i="13"/>
  <c r="AG174" i="13"/>
  <c r="AH174" i="13"/>
  <c r="AH136" i="13"/>
  <c r="AG136" i="13"/>
  <c r="AA176" i="13"/>
  <c r="S176" i="13"/>
  <c r="W176" i="13"/>
  <c r="O176" i="13"/>
  <c r="AG176" i="13" l="1"/>
  <c r="B180" i="13" s="1"/>
  <c r="AH176" i="13"/>
  <c r="B182" i="13" s="1"/>
  <c r="B125" i="13" l="1"/>
  <c r="B121" i="13"/>
  <c r="B119" i="13" l="1"/>
  <c r="B117" i="13"/>
  <c r="B115" i="13"/>
  <c r="Y112" i="13"/>
  <c r="AI236" i="13" s="1" a="1"/>
  <c r="AI236" i="13" s="1"/>
  <c r="AI237" i="13" s="1"/>
  <c r="B253" i="13" s="1"/>
  <c r="AR176" i="13" l="1" a="1"/>
  <c r="AR176" i="13" s="1"/>
  <c r="AI176" i="13" a="1"/>
  <c r="AI176" i="13" s="1"/>
  <c r="AI177" i="13" s="1"/>
  <c r="B183" i="13" s="1"/>
  <c r="AN176" i="13" a="1"/>
  <c r="AN176" i="13" s="1"/>
  <c r="AJ176" i="13" a="1"/>
  <c r="AJ176" i="13" s="1"/>
  <c r="AI72" i="13"/>
  <c r="B127" i="13" s="1"/>
  <c r="AH72" i="13"/>
  <c r="B126" i="13" s="1"/>
  <c r="AG72" i="13"/>
  <c r="B124" i="13" s="1"/>
  <c r="AU177" i="13" l="1"/>
  <c r="B184" i="13" s="1"/>
  <c r="B59" i="13"/>
  <c r="B55" i="13"/>
  <c r="Y52" i="13"/>
  <c r="AI47" i="13" s="1" a="1"/>
  <c r="AI47" i="13" s="1"/>
  <c r="B61" i="13" s="1"/>
  <c r="AJ51" i="13" a="1"/>
  <c r="AJ51" i="13" s="1"/>
  <c r="AJ48" i="13" a="1"/>
  <c r="AJ48" i="13" s="1"/>
  <c r="AJ49" i="13" a="1"/>
  <c r="AJ49" i="13" s="1"/>
  <c r="AJ50" i="13" a="1"/>
  <c r="AJ50" i="13" s="1"/>
  <c r="AJ47" i="13" a="1"/>
  <c r="AJ47" i="13" s="1"/>
  <c r="AH47" i="13"/>
  <c r="B60" i="13" s="1"/>
  <c r="AG47" i="13"/>
  <c r="B58" i="13" s="1"/>
  <c r="B36" i="13"/>
  <c r="AH31" i="13"/>
  <c r="B37" i="13" s="1"/>
  <c r="AG31" i="13"/>
  <c r="B35" i="13" s="1"/>
  <c r="AF31" i="13"/>
  <c r="B38" i="13" s="1"/>
  <c r="B52" i="12"/>
  <c r="B51" i="12"/>
  <c r="B50" i="12"/>
  <c r="AG24" i="12"/>
  <c r="B36" i="12" s="1"/>
  <c r="AJ52" i="13" l="1"/>
  <c r="B62" i="13" s="1"/>
  <c r="B132" i="11"/>
  <c r="B104" i="11"/>
  <c r="AG114" i="11"/>
  <c r="B133" i="11" s="1"/>
  <c r="AG95" i="11" l="1"/>
  <c r="B105" i="11" s="1"/>
  <c r="B82" i="11" l="1"/>
  <c r="AI78" i="11"/>
  <c r="AI79" i="11"/>
  <c r="AI72" i="11"/>
  <c r="AI73" i="11"/>
  <c r="AI74" i="11"/>
  <c r="AI75" i="11"/>
  <c r="AI76" i="11"/>
  <c r="AI77" i="11"/>
  <c r="AI71" i="11"/>
  <c r="AH78" i="11"/>
  <c r="AG78" i="11"/>
  <c r="AH79" i="11"/>
  <c r="AH72" i="11"/>
  <c r="AH73" i="11"/>
  <c r="AH74" i="11"/>
  <c r="AH75" i="11"/>
  <c r="AH76" i="11"/>
  <c r="AH77" i="11"/>
  <c r="AH71" i="11"/>
  <c r="AG79" i="11"/>
  <c r="AG72" i="11"/>
  <c r="AG73" i="11"/>
  <c r="AG74" i="11"/>
  <c r="AG75" i="11"/>
  <c r="AG76" i="11"/>
  <c r="AG77" i="11"/>
  <c r="AG71" i="11"/>
  <c r="AH80" i="11" l="1"/>
  <c r="B85" i="11" s="1"/>
  <c r="AI80" i="11"/>
  <c r="B86" i="11" s="1"/>
  <c r="B55" i="11"/>
  <c r="AG48" i="11"/>
  <c r="B59" i="11" s="1"/>
  <c r="B58" i="11"/>
  <c r="B41" i="11"/>
  <c r="B42" i="11"/>
  <c r="AI33" i="11"/>
  <c r="AL33" i="11" l="1"/>
  <c r="B40" i="11" s="1"/>
  <c r="AK33" i="11"/>
  <c r="AJ33" i="11"/>
  <c r="AJ34" i="11" s="1"/>
  <c r="B37" i="11" s="1"/>
  <c r="AH33" i="11"/>
  <c r="B39" i="11" s="1"/>
  <c r="AG33" i="11"/>
  <c r="AW33" i="11"/>
  <c r="AU33" i="11"/>
  <c r="AS33" i="11"/>
  <c r="AQ33" i="11"/>
  <c r="AO33" i="11"/>
  <c r="AM33" i="11"/>
  <c r="AK34" i="11" l="1"/>
  <c r="B38" i="11" s="1"/>
  <c r="AX34" i="11"/>
  <c r="B49" i="10" l="1"/>
  <c r="AQ44" i="10" a="1"/>
  <c r="AQ44" i="10" s="1"/>
  <c r="AU44" i="10" a="1"/>
  <c r="AU44" i="10" s="1"/>
  <c r="AY44" i="10" a="1"/>
  <c r="AY44" i="10" s="1"/>
  <c r="BC44" i="10" a="1"/>
  <c r="BC44" i="10" s="1"/>
  <c r="AM44" i="10" a="1"/>
  <c r="AM44" i="10" s="1"/>
  <c r="AK44" i="10"/>
  <c r="AJ44" i="10"/>
  <c r="AI44" i="10"/>
  <c r="AG44" i="10"/>
  <c r="B48" i="10" s="1"/>
  <c r="AH44" i="10"/>
  <c r="B50" i="10" s="1"/>
  <c r="AF44" i="10"/>
  <c r="B53" i="10" s="1"/>
  <c r="BG44" i="10" l="1"/>
  <c r="B52" i="10" s="1"/>
  <c r="AL44" i="10"/>
  <c r="B51" i="10" s="1"/>
  <c r="B36" i="10" l="1"/>
  <c r="B32" i="10"/>
  <c r="AU27" i="10"/>
  <c r="AV27" i="10"/>
  <c r="AW27" i="10"/>
  <c r="AS27" i="10"/>
  <c r="AR27" i="10"/>
  <c r="AQ27" i="10"/>
  <c r="AM27" i="10"/>
  <c r="AN27" i="10"/>
  <c r="AO27" i="10"/>
  <c r="AK27" i="10"/>
  <c r="AJ27" i="10"/>
  <c r="BR27" i="10"/>
  <c r="BQ27" i="10"/>
  <c r="BP27" i="10"/>
  <c r="BN27" i="10"/>
  <c r="BM27" i="10"/>
  <c r="BL27" i="10"/>
  <c r="BJ27" i="10"/>
  <c r="BI27" i="10"/>
  <c r="BH27" i="10"/>
  <c r="BF27" i="10"/>
  <c r="BE27" i="10"/>
  <c r="BD27" i="10"/>
  <c r="BB27" i="10"/>
  <c r="BA27" i="10"/>
  <c r="AZ27" i="10"/>
  <c r="AI27" i="10"/>
  <c r="AH27" i="10"/>
  <c r="B33" i="10" s="1"/>
  <c r="AG27" i="10"/>
  <c r="B31" i="10" s="1"/>
  <c r="AF27" i="10"/>
  <c r="B35" i="10" s="1"/>
  <c r="BC27" i="10" l="1"/>
  <c r="AT27" i="10"/>
  <c r="BO27" i="10"/>
  <c r="BG27" i="10"/>
  <c r="AX27" i="10"/>
  <c r="BS27" i="10"/>
  <c r="BK27" i="10"/>
  <c r="AP27" i="10"/>
  <c r="AL27" i="10"/>
  <c r="BA28" i="10" l="1"/>
  <c r="AY27" i="10"/>
  <c r="B34" i="10" s="1"/>
  <c r="B1320" i="9" l="1"/>
  <c r="AG1316" i="9"/>
  <c r="AH1316" i="9"/>
  <c r="B1322" i="9" s="1"/>
  <c r="B1321" i="9"/>
  <c r="CG1316" i="9"/>
  <c r="BZ1318" i="9" a="1"/>
  <c r="BZ1318" i="9" s="1"/>
  <c r="CA1318" i="9" a="1"/>
  <c r="CA1318" i="9" s="1"/>
  <c r="CB1318" i="9" a="1"/>
  <c r="CB1318" i="9" s="1"/>
  <c r="CC1318" i="9" a="1"/>
  <c r="CC1318" i="9"/>
  <c r="CD1318" i="9" a="1"/>
  <c r="CD1318" i="9" s="1"/>
  <c r="CE1318" i="9" a="1"/>
  <c r="CE1318" i="9" s="1"/>
  <c r="CF1318" i="9" a="1"/>
  <c r="CF1318" i="9" s="1"/>
  <c r="CG1318" i="9" a="1"/>
  <c r="CG1318" i="9" s="1"/>
  <c r="CH1318" i="9" a="1"/>
  <c r="CH1318" i="9" s="1"/>
  <c r="CI1318" i="9" a="1"/>
  <c r="CI1318" i="9" s="1"/>
  <c r="CJ1318" i="9" a="1"/>
  <c r="CJ1318" i="9" s="1"/>
  <c r="CK1318" i="9" a="1"/>
  <c r="CK1318" i="9" s="1"/>
  <c r="CL1318" i="9" a="1"/>
  <c r="CL1318" i="9" s="1"/>
  <c r="CM1318" i="9" a="1"/>
  <c r="CM1318" i="9" s="1"/>
  <c r="CN1318" i="9" a="1"/>
  <c r="CN1318" i="9" s="1"/>
  <c r="CO1318" i="9" a="1"/>
  <c r="CO1318" i="9" s="1"/>
  <c r="CP1318" i="9" a="1"/>
  <c r="CP1318" i="9" s="1"/>
  <c r="CQ1318" i="9" a="1"/>
  <c r="CQ1318" i="9" s="1"/>
  <c r="CR1318" i="9" a="1"/>
  <c r="CR1318" i="9" s="1"/>
  <c r="CS1318" i="9" a="1"/>
  <c r="CS1318" i="9" s="1"/>
  <c r="CT1318" i="9" a="1"/>
  <c r="CT1318" i="9" s="1"/>
  <c r="CU1318" i="9" a="1"/>
  <c r="CU1318" i="9" s="1"/>
  <c r="CV1318" i="9" a="1"/>
  <c r="CV1318" i="9" s="1"/>
  <c r="BY1318" i="9" a="1"/>
  <c r="BY1318" i="9" s="1"/>
  <c r="BX1318" i="9" a="1"/>
  <c r="BX1318" i="9" s="1"/>
  <c r="CV1316" i="9"/>
  <c r="CU1316" i="9"/>
  <c r="CT1316" i="9"/>
  <c r="CS1316" i="9"/>
  <c r="CR1316" i="9"/>
  <c r="CQ1316" i="9"/>
  <c r="CP1316" i="9"/>
  <c r="CO1316" i="9"/>
  <c r="CN1316" i="9"/>
  <c r="CM1316" i="9"/>
  <c r="CL1316" i="9"/>
  <c r="CK1316" i="9"/>
  <c r="CJ1316" i="9"/>
  <c r="CI1316" i="9"/>
  <c r="CH1316" i="9"/>
  <c r="CF1316" i="9"/>
  <c r="CE1316" i="9"/>
  <c r="CD1316" i="9"/>
  <c r="CC1316" i="9"/>
  <c r="CB1316" i="9"/>
  <c r="CA1316" i="9"/>
  <c r="BZ1316" i="9"/>
  <c r="BY1316" i="9"/>
  <c r="BD1316" i="9"/>
  <c r="BE1316" i="9"/>
  <c r="BF1316" i="9"/>
  <c r="BH1316" i="9"/>
  <c r="BI1316" i="9"/>
  <c r="BJ1316" i="9"/>
  <c r="BL1316" i="9"/>
  <c r="BM1316" i="9"/>
  <c r="BN1316" i="9"/>
  <c r="BP1316" i="9"/>
  <c r="BQ1316" i="9"/>
  <c r="BR1316" i="9"/>
  <c r="BT1316" i="9"/>
  <c r="BU1316" i="9"/>
  <c r="BV1316" i="9"/>
  <c r="BB1316" i="9"/>
  <c r="BA1316" i="9"/>
  <c r="AZ1316" i="9"/>
  <c r="AU1316" i="9"/>
  <c r="AV1316" i="9"/>
  <c r="AW1316" i="9"/>
  <c r="AQ1316" i="9"/>
  <c r="AR1316" i="9"/>
  <c r="AS1316" i="9"/>
  <c r="AM1316" i="9"/>
  <c r="AN1316" i="9"/>
  <c r="AO1316" i="9"/>
  <c r="AK1316" i="9"/>
  <c r="AJ1316" i="9"/>
  <c r="AI1316" i="9"/>
  <c r="BK1316" i="9" l="1"/>
  <c r="BS1316" i="9"/>
  <c r="BG1316" i="9"/>
  <c r="CW1318" i="9"/>
  <c r="B1324" i="9" s="1"/>
  <c r="AT1316" i="9"/>
  <c r="BO1316" i="9"/>
  <c r="AP1316" i="9"/>
  <c r="BW1316" i="9"/>
  <c r="BC1316" i="9"/>
  <c r="AX1316" i="9"/>
  <c r="AL1316" i="9"/>
  <c r="AY1316" i="9" l="1"/>
  <c r="BA1317" i="9"/>
  <c r="B1323" i="9" l="1"/>
  <c r="AF1316" i="9" l="1"/>
  <c r="B1325" i="9" s="1"/>
  <c r="AD142" i="9" l="1"/>
  <c r="BT142" i="9" s="1"/>
  <c r="AD723" i="9"/>
  <c r="CJ142" i="9" s="1"/>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BM140" i="9"/>
  <c r="AK725" i="9"/>
  <c r="AL725" i="9"/>
  <c r="AM725" i="9"/>
  <c r="AO725" i="9"/>
  <c r="AP725" i="9"/>
  <c r="AQ725" i="9"/>
  <c r="AS725" i="9"/>
  <c r="AV725" i="9" s="1"/>
  <c r="AT725" i="9"/>
  <c r="AU725" i="9"/>
  <c r="AW725" i="9"/>
  <c r="AX725" i="9"/>
  <c r="AY725" i="9"/>
  <c r="AK726" i="9"/>
  <c r="AL726" i="9"/>
  <c r="AM726" i="9"/>
  <c r="AO726" i="9"/>
  <c r="AP726" i="9"/>
  <c r="AQ726" i="9"/>
  <c r="AS726" i="9"/>
  <c r="AT726" i="9"/>
  <c r="AU726" i="9"/>
  <c r="AW726" i="9"/>
  <c r="AX726" i="9"/>
  <c r="AY726" i="9"/>
  <c r="AK727" i="9"/>
  <c r="AL727" i="9"/>
  <c r="AM727" i="9"/>
  <c r="AO727" i="9"/>
  <c r="AP727" i="9"/>
  <c r="AQ727" i="9"/>
  <c r="AS727" i="9"/>
  <c r="AV727" i="9" s="1"/>
  <c r="AT727" i="9"/>
  <c r="AU727" i="9"/>
  <c r="AW727" i="9"/>
  <c r="AX727" i="9"/>
  <c r="AY727" i="9"/>
  <c r="AK728" i="9"/>
  <c r="AL728" i="9"/>
  <c r="AM728" i="9"/>
  <c r="AO728" i="9"/>
  <c r="AP728" i="9"/>
  <c r="AQ728" i="9"/>
  <c r="AS728" i="9"/>
  <c r="AT728" i="9"/>
  <c r="AU728" i="9"/>
  <c r="AW728" i="9"/>
  <c r="AX728" i="9"/>
  <c r="AY728" i="9"/>
  <c r="AK729" i="9"/>
  <c r="AL729" i="9"/>
  <c r="AM729" i="9"/>
  <c r="AO729" i="9"/>
  <c r="AP729" i="9"/>
  <c r="AQ729" i="9"/>
  <c r="AS729" i="9"/>
  <c r="AV729" i="9" s="1"/>
  <c r="AT729" i="9"/>
  <c r="AU729" i="9"/>
  <c r="AW729" i="9"/>
  <c r="AX729" i="9"/>
  <c r="AY729" i="9"/>
  <c r="AK730" i="9"/>
  <c r="AL730" i="9"/>
  <c r="AM730" i="9"/>
  <c r="AO730" i="9"/>
  <c r="AP730" i="9"/>
  <c r="AQ730" i="9"/>
  <c r="AS730" i="9"/>
  <c r="AT730" i="9"/>
  <c r="AU730" i="9"/>
  <c r="AW730" i="9"/>
  <c r="AX730" i="9"/>
  <c r="AY730" i="9"/>
  <c r="AK731" i="9"/>
  <c r="AL731" i="9"/>
  <c r="AM731" i="9"/>
  <c r="AO731" i="9"/>
  <c r="AP731" i="9"/>
  <c r="AQ731" i="9"/>
  <c r="AS731" i="9"/>
  <c r="AV731" i="9" s="1"/>
  <c r="AT731" i="9"/>
  <c r="AU731" i="9"/>
  <c r="AW731" i="9"/>
  <c r="AX731" i="9"/>
  <c r="AY731" i="9"/>
  <c r="AK732" i="9"/>
  <c r="AL732" i="9"/>
  <c r="AM732" i="9"/>
  <c r="AO732" i="9"/>
  <c r="AP732" i="9"/>
  <c r="AQ732" i="9"/>
  <c r="AS732" i="9"/>
  <c r="AT732" i="9"/>
  <c r="AU732" i="9"/>
  <c r="AW732" i="9"/>
  <c r="AX732" i="9"/>
  <c r="AY732" i="9"/>
  <c r="AK733" i="9"/>
  <c r="AL733" i="9"/>
  <c r="AM733" i="9"/>
  <c r="AO733" i="9"/>
  <c r="AP733" i="9"/>
  <c r="AQ733" i="9"/>
  <c r="AS733" i="9"/>
  <c r="AV733" i="9" s="1"/>
  <c r="AT733" i="9"/>
  <c r="AU733" i="9"/>
  <c r="AW733" i="9"/>
  <c r="AX733" i="9"/>
  <c r="AY733" i="9"/>
  <c r="AK734" i="9"/>
  <c r="AL734" i="9"/>
  <c r="AM734" i="9"/>
  <c r="AO734" i="9"/>
  <c r="AP734" i="9"/>
  <c r="AQ734" i="9"/>
  <c r="AS734" i="9"/>
  <c r="AT734" i="9"/>
  <c r="AU734" i="9"/>
  <c r="AW734" i="9"/>
  <c r="AX734" i="9"/>
  <c r="AY734" i="9"/>
  <c r="AK735" i="9"/>
  <c r="AL735" i="9"/>
  <c r="AM735" i="9"/>
  <c r="AO735" i="9"/>
  <c r="AP735" i="9"/>
  <c r="AQ735" i="9"/>
  <c r="AS735" i="9"/>
  <c r="AV735" i="9" s="1"/>
  <c r="AT735" i="9"/>
  <c r="AU735" i="9"/>
  <c r="AW735" i="9"/>
  <c r="AX735" i="9"/>
  <c r="AY735" i="9"/>
  <c r="AK736" i="9"/>
  <c r="AL736" i="9"/>
  <c r="AM736" i="9"/>
  <c r="AO736" i="9"/>
  <c r="AP736" i="9"/>
  <c r="AQ736" i="9"/>
  <c r="AS736" i="9"/>
  <c r="AT736" i="9"/>
  <c r="AU736" i="9"/>
  <c r="AW736" i="9"/>
  <c r="AX736" i="9"/>
  <c r="AY736" i="9"/>
  <c r="AK737" i="9"/>
  <c r="AN737" i="9" s="1"/>
  <c r="AL737" i="9"/>
  <c r="AM737" i="9"/>
  <c r="AO737" i="9"/>
  <c r="AP737" i="9"/>
  <c r="AQ737" i="9"/>
  <c r="AS737" i="9"/>
  <c r="AV737" i="9" s="1"/>
  <c r="AT737" i="9"/>
  <c r="AU737" i="9"/>
  <c r="AW737" i="9"/>
  <c r="AX737" i="9"/>
  <c r="AY737" i="9"/>
  <c r="AK738" i="9"/>
  <c r="AL738" i="9"/>
  <c r="AM738" i="9"/>
  <c r="AO738" i="9"/>
  <c r="AP738" i="9"/>
  <c r="AQ738" i="9"/>
  <c r="AS738" i="9"/>
  <c r="AT738" i="9"/>
  <c r="AU738" i="9"/>
  <c r="AW738" i="9"/>
  <c r="AX738" i="9"/>
  <c r="AY738" i="9"/>
  <c r="AK739" i="9"/>
  <c r="AN739" i="9" s="1"/>
  <c r="AL739" i="9"/>
  <c r="AM739" i="9"/>
  <c r="AO739" i="9"/>
  <c r="AP739" i="9"/>
  <c r="AQ739" i="9"/>
  <c r="AS739" i="9"/>
  <c r="AV739" i="9" s="1"/>
  <c r="AT739" i="9"/>
  <c r="AU739" i="9"/>
  <c r="AW739" i="9"/>
  <c r="AX739" i="9"/>
  <c r="AY739" i="9"/>
  <c r="AK740" i="9"/>
  <c r="AL740" i="9"/>
  <c r="AM740" i="9"/>
  <c r="AO740" i="9"/>
  <c r="AP740" i="9"/>
  <c r="AQ740" i="9"/>
  <c r="AS740" i="9"/>
  <c r="AT740" i="9"/>
  <c r="AU740" i="9"/>
  <c r="AW740" i="9"/>
  <c r="AX740" i="9"/>
  <c r="AY740" i="9"/>
  <c r="AK741" i="9"/>
  <c r="AN741" i="9" s="1"/>
  <c r="AL741" i="9"/>
  <c r="AM741" i="9"/>
  <c r="AO741" i="9"/>
  <c r="AP741" i="9"/>
  <c r="AQ741" i="9"/>
  <c r="AS741" i="9"/>
  <c r="AV741" i="9" s="1"/>
  <c r="AT741" i="9"/>
  <c r="AU741" i="9"/>
  <c r="AW741" i="9"/>
  <c r="AX741" i="9"/>
  <c r="AY741" i="9"/>
  <c r="AK742" i="9"/>
  <c r="AL742" i="9"/>
  <c r="AM742" i="9"/>
  <c r="AO742" i="9"/>
  <c r="AP742" i="9"/>
  <c r="AQ742" i="9"/>
  <c r="AS742" i="9"/>
  <c r="AT742" i="9"/>
  <c r="AU742" i="9"/>
  <c r="AW742" i="9"/>
  <c r="AX742" i="9"/>
  <c r="AY742" i="9"/>
  <c r="AK743" i="9"/>
  <c r="AN743" i="9" s="1"/>
  <c r="AL743" i="9"/>
  <c r="AM743" i="9"/>
  <c r="AO743" i="9"/>
  <c r="AP743" i="9"/>
  <c r="AQ743" i="9"/>
  <c r="AS743" i="9"/>
  <c r="AV743" i="9" s="1"/>
  <c r="AT743" i="9"/>
  <c r="AU743" i="9"/>
  <c r="AW743" i="9"/>
  <c r="AX743" i="9"/>
  <c r="AY743" i="9"/>
  <c r="AK744" i="9"/>
  <c r="AL744" i="9"/>
  <c r="AM744" i="9"/>
  <c r="AO744" i="9"/>
  <c r="AP744" i="9"/>
  <c r="AQ744" i="9"/>
  <c r="AS744" i="9"/>
  <c r="AT744" i="9"/>
  <c r="AU744" i="9"/>
  <c r="AW744" i="9"/>
  <c r="AX744" i="9"/>
  <c r="AY744" i="9"/>
  <c r="AK745" i="9"/>
  <c r="AN745" i="9" s="1"/>
  <c r="AL745" i="9"/>
  <c r="AM745" i="9"/>
  <c r="AO745" i="9"/>
  <c r="AP745" i="9"/>
  <c r="AQ745" i="9"/>
  <c r="AS745" i="9"/>
  <c r="AV745" i="9" s="1"/>
  <c r="AT745" i="9"/>
  <c r="AU745" i="9"/>
  <c r="AW745" i="9"/>
  <c r="AX745" i="9"/>
  <c r="AY745" i="9"/>
  <c r="AK746" i="9"/>
  <c r="AL746" i="9"/>
  <c r="AM746" i="9"/>
  <c r="AO746" i="9"/>
  <c r="AP746" i="9"/>
  <c r="AQ746" i="9"/>
  <c r="AS746" i="9"/>
  <c r="AT746" i="9"/>
  <c r="AU746" i="9"/>
  <c r="AW746" i="9"/>
  <c r="AX746" i="9"/>
  <c r="AY746" i="9"/>
  <c r="AK747" i="9"/>
  <c r="AN747" i="9" s="1"/>
  <c r="AL747" i="9"/>
  <c r="AM747" i="9"/>
  <c r="AO747" i="9"/>
  <c r="AP747" i="9"/>
  <c r="AQ747" i="9"/>
  <c r="AS747" i="9"/>
  <c r="AV747" i="9" s="1"/>
  <c r="AT747" i="9"/>
  <c r="AU747" i="9"/>
  <c r="AW747" i="9"/>
  <c r="AX747" i="9"/>
  <c r="AY747" i="9"/>
  <c r="AK748" i="9"/>
  <c r="AL748" i="9"/>
  <c r="AM748" i="9"/>
  <c r="AO748" i="9"/>
  <c r="AP748" i="9"/>
  <c r="AQ748" i="9"/>
  <c r="AS748" i="9"/>
  <c r="AT748" i="9"/>
  <c r="AU748" i="9"/>
  <c r="AW748" i="9"/>
  <c r="AX748" i="9"/>
  <c r="AY748" i="9"/>
  <c r="AK749" i="9"/>
  <c r="AN749" i="9" s="1"/>
  <c r="AL749" i="9"/>
  <c r="AM749" i="9"/>
  <c r="AO749" i="9"/>
  <c r="AP749" i="9"/>
  <c r="AQ749" i="9"/>
  <c r="AS749" i="9"/>
  <c r="AV749" i="9" s="1"/>
  <c r="AT749" i="9"/>
  <c r="AU749" i="9"/>
  <c r="AW749" i="9"/>
  <c r="AX749" i="9"/>
  <c r="AY749" i="9"/>
  <c r="AK750" i="9"/>
  <c r="AL750" i="9"/>
  <c r="AM750" i="9"/>
  <c r="AO750" i="9"/>
  <c r="AP750" i="9"/>
  <c r="AQ750" i="9"/>
  <c r="AS750" i="9"/>
  <c r="AT750" i="9"/>
  <c r="AU750" i="9"/>
  <c r="AW750" i="9"/>
  <c r="AX750" i="9"/>
  <c r="AY750" i="9"/>
  <c r="AK751" i="9"/>
  <c r="AN751" i="9" s="1"/>
  <c r="AL751" i="9"/>
  <c r="AM751" i="9"/>
  <c r="AO751" i="9"/>
  <c r="AP751" i="9"/>
  <c r="AQ751" i="9"/>
  <c r="AS751" i="9"/>
  <c r="AV751" i="9" s="1"/>
  <c r="AT751" i="9"/>
  <c r="AU751" i="9"/>
  <c r="AW751" i="9"/>
  <c r="AX751" i="9"/>
  <c r="AY751" i="9"/>
  <c r="AK752" i="9"/>
  <c r="AL752" i="9"/>
  <c r="AM752" i="9"/>
  <c r="AO752" i="9"/>
  <c r="AP752" i="9"/>
  <c r="AQ752" i="9"/>
  <c r="AS752" i="9"/>
  <c r="AT752" i="9"/>
  <c r="AU752" i="9"/>
  <c r="AW752" i="9"/>
  <c r="AX752" i="9"/>
  <c r="AY752" i="9"/>
  <c r="AK753" i="9"/>
  <c r="AN753" i="9" s="1"/>
  <c r="AL753" i="9"/>
  <c r="AM753" i="9"/>
  <c r="AO753" i="9"/>
  <c r="AP753" i="9"/>
  <c r="AQ753" i="9"/>
  <c r="AS753" i="9"/>
  <c r="AV753" i="9" s="1"/>
  <c r="AT753" i="9"/>
  <c r="AU753" i="9"/>
  <c r="AW753" i="9"/>
  <c r="AX753" i="9"/>
  <c r="AY753" i="9"/>
  <c r="AK754" i="9"/>
  <c r="AL754" i="9"/>
  <c r="AM754" i="9"/>
  <c r="AO754" i="9"/>
  <c r="AP754" i="9"/>
  <c r="AQ754" i="9"/>
  <c r="AS754" i="9"/>
  <c r="AT754" i="9"/>
  <c r="AU754" i="9"/>
  <c r="AW754" i="9"/>
  <c r="AX754" i="9"/>
  <c r="AY754" i="9"/>
  <c r="AK755" i="9"/>
  <c r="AN755" i="9" s="1"/>
  <c r="AL755" i="9"/>
  <c r="AM755" i="9"/>
  <c r="AO755" i="9"/>
  <c r="AP755" i="9"/>
  <c r="AQ755" i="9"/>
  <c r="AS755" i="9"/>
  <c r="AV755" i="9" s="1"/>
  <c r="AT755" i="9"/>
  <c r="AU755" i="9"/>
  <c r="AW755" i="9"/>
  <c r="AX755" i="9"/>
  <c r="AY755" i="9"/>
  <c r="AK756" i="9"/>
  <c r="AL756" i="9"/>
  <c r="AM756" i="9"/>
  <c r="AO756" i="9"/>
  <c r="AP756" i="9"/>
  <c r="AQ756" i="9"/>
  <c r="AS756" i="9"/>
  <c r="AT756" i="9"/>
  <c r="AU756" i="9"/>
  <c r="AW756" i="9"/>
  <c r="AX756" i="9"/>
  <c r="AY756" i="9"/>
  <c r="AK757" i="9"/>
  <c r="AN757" i="9" s="1"/>
  <c r="AL757" i="9"/>
  <c r="AM757" i="9"/>
  <c r="AO757" i="9"/>
  <c r="AP757" i="9"/>
  <c r="AQ757" i="9"/>
  <c r="AS757" i="9"/>
  <c r="AV757" i="9" s="1"/>
  <c r="AT757" i="9"/>
  <c r="AU757" i="9"/>
  <c r="AW757" i="9"/>
  <c r="AX757" i="9"/>
  <c r="AY757" i="9"/>
  <c r="AK758" i="9"/>
  <c r="AL758" i="9"/>
  <c r="AM758" i="9"/>
  <c r="AO758" i="9"/>
  <c r="AP758" i="9"/>
  <c r="AQ758" i="9"/>
  <c r="AS758" i="9"/>
  <c r="AT758" i="9"/>
  <c r="AU758" i="9"/>
  <c r="AW758" i="9"/>
  <c r="AX758" i="9"/>
  <c r="AY758" i="9"/>
  <c r="AK759" i="9"/>
  <c r="AN759" i="9" s="1"/>
  <c r="AL759" i="9"/>
  <c r="AM759" i="9"/>
  <c r="AO759" i="9"/>
  <c r="AP759" i="9"/>
  <c r="AQ759" i="9"/>
  <c r="AS759" i="9"/>
  <c r="AV759" i="9" s="1"/>
  <c r="AT759" i="9"/>
  <c r="AU759" i="9"/>
  <c r="AW759" i="9"/>
  <c r="AX759" i="9"/>
  <c r="AY759" i="9"/>
  <c r="AK760" i="9"/>
  <c r="AL760" i="9"/>
  <c r="AM760" i="9"/>
  <c r="AO760" i="9"/>
  <c r="AP760" i="9"/>
  <c r="AQ760" i="9"/>
  <c r="AS760" i="9"/>
  <c r="AT760" i="9"/>
  <c r="AU760" i="9"/>
  <c r="AW760" i="9"/>
  <c r="AX760" i="9"/>
  <c r="AY760" i="9"/>
  <c r="AK761" i="9"/>
  <c r="AN761" i="9" s="1"/>
  <c r="AL761" i="9"/>
  <c r="AM761" i="9"/>
  <c r="AO761" i="9"/>
  <c r="AP761" i="9"/>
  <c r="AQ761" i="9"/>
  <c r="AS761" i="9"/>
  <c r="AV761" i="9" s="1"/>
  <c r="AT761" i="9"/>
  <c r="AU761" i="9"/>
  <c r="AW761" i="9"/>
  <c r="AX761" i="9"/>
  <c r="AY761" i="9"/>
  <c r="AK762" i="9"/>
  <c r="AL762" i="9"/>
  <c r="AM762" i="9"/>
  <c r="AO762" i="9"/>
  <c r="AP762" i="9"/>
  <c r="AQ762" i="9"/>
  <c r="AS762" i="9"/>
  <c r="AT762" i="9"/>
  <c r="AU762" i="9"/>
  <c r="AW762" i="9"/>
  <c r="AX762" i="9"/>
  <c r="AY762" i="9"/>
  <c r="AK763" i="9"/>
  <c r="AN763" i="9" s="1"/>
  <c r="AL763" i="9"/>
  <c r="AM763" i="9"/>
  <c r="AO763" i="9"/>
  <c r="AP763" i="9"/>
  <c r="AQ763" i="9"/>
  <c r="AS763" i="9"/>
  <c r="AV763" i="9" s="1"/>
  <c r="AT763" i="9"/>
  <c r="AU763" i="9"/>
  <c r="AW763" i="9"/>
  <c r="AX763" i="9"/>
  <c r="AY763" i="9"/>
  <c r="AK764" i="9"/>
  <c r="AL764" i="9"/>
  <c r="AM764" i="9"/>
  <c r="AO764" i="9"/>
  <c r="AP764" i="9"/>
  <c r="AQ764" i="9"/>
  <c r="AS764" i="9"/>
  <c r="AT764" i="9"/>
  <c r="AU764" i="9"/>
  <c r="AW764" i="9"/>
  <c r="AX764" i="9"/>
  <c r="AY764" i="9"/>
  <c r="AK765" i="9"/>
  <c r="AN765" i="9" s="1"/>
  <c r="AL765" i="9"/>
  <c r="AM765" i="9"/>
  <c r="AO765" i="9"/>
  <c r="AP765" i="9"/>
  <c r="AQ765" i="9"/>
  <c r="AS765" i="9"/>
  <c r="AV765" i="9" s="1"/>
  <c r="AT765" i="9"/>
  <c r="AU765" i="9"/>
  <c r="AW765" i="9"/>
  <c r="AX765" i="9"/>
  <c r="AY765" i="9"/>
  <c r="AK766" i="9"/>
  <c r="AL766" i="9"/>
  <c r="AM766" i="9"/>
  <c r="AO766" i="9"/>
  <c r="AP766" i="9"/>
  <c r="AQ766" i="9"/>
  <c r="AS766" i="9"/>
  <c r="AT766" i="9"/>
  <c r="AU766" i="9"/>
  <c r="AW766" i="9"/>
  <c r="AX766" i="9"/>
  <c r="AY766" i="9"/>
  <c r="AK767" i="9"/>
  <c r="AN767" i="9" s="1"/>
  <c r="AL767" i="9"/>
  <c r="AM767" i="9"/>
  <c r="AO767" i="9"/>
  <c r="AP767" i="9"/>
  <c r="AQ767" i="9"/>
  <c r="AS767" i="9"/>
  <c r="AV767" i="9" s="1"/>
  <c r="AT767" i="9"/>
  <c r="AU767" i="9"/>
  <c r="AW767" i="9"/>
  <c r="AX767" i="9"/>
  <c r="AY767" i="9"/>
  <c r="AZ767" i="9"/>
  <c r="AK768" i="9"/>
  <c r="AL768" i="9"/>
  <c r="AM768" i="9"/>
  <c r="AO768" i="9"/>
  <c r="AP768" i="9"/>
  <c r="AQ768" i="9"/>
  <c r="AR768" i="9"/>
  <c r="AS768" i="9"/>
  <c r="AT768" i="9"/>
  <c r="AU768" i="9"/>
  <c r="AW768" i="9"/>
  <c r="AX768" i="9"/>
  <c r="AZ768" i="9" s="1"/>
  <c r="AY768" i="9"/>
  <c r="AK769" i="9"/>
  <c r="AL769" i="9"/>
  <c r="AM769" i="9"/>
  <c r="AO769" i="9"/>
  <c r="AP769" i="9"/>
  <c r="AQ769" i="9"/>
  <c r="AS769" i="9"/>
  <c r="AT769" i="9"/>
  <c r="AU769" i="9"/>
  <c r="AW769" i="9"/>
  <c r="AX769" i="9"/>
  <c r="AY769" i="9"/>
  <c r="AZ769" i="9"/>
  <c r="AK770" i="9"/>
  <c r="AL770" i="9"/>
  <c r="AM770" i="9"/>
  <c r="AO770" i="9"/>
  <c r="AP770" i="9"/>
  <c r="AQ770" i="9"/>
  <c r="AR770" i="9" s="1"/>
  <c r="AS770" i="9"/>
  <c r="AV770" i="9" s="1"/>
  <c r="AT770" i="9"/>
  <c r="AU770" i="9"/>
  <c r="AW770" i="9"/>
  <c r="AX770" i="9"/>
  <c r="AY770" i="9"/>
  <c r="AZ770" i="9"/>
  <c r="AK771" i="9"/>
  <c r="AN771" i="9" s="1"/>
  <c r="AL771" i="9"/>
  <c r="AM771" i="9"/>
  <c r="AO771" i="9"/>
  <c r="AP771" i="9"/>
  <c r="AQ771" i="9"/>
  <c r="AR771" i="9"/>
  <c r="AS771" i="9"/>
  <c r="AV771" i="9" s="1"/>
  <c r="AT771" i="9"/>
  <c r="AU771" i="9"/>
  <c r="AW771" i="9"/>
  <c r="AX771" i="9"/>
  <c r="AY771" i="9"/>
  <c r="AZ771" i="9"/>
  <c r="AK772" i="9"/>
  <c r="AL772" i="9"/>
  <c r="AM772" i="9"/>
  <c r="AO772" i="9"/>
  <c r="AP772" i="9"/>
  <c r="AQ772" i="9"/>
  <c r="AR772" i="9"/>
  <c r="AS772" i="9"/>
  <c r="AT772" i="9"/>
  <c r="AU772" i="9"/>
  <c r="AW772" i="9"/>
  <c r="AX772" i="9"/>
  <c r="AZ772" i="9" s="1"/>
  <c r="AY772" i="9"/>
  <c r="AK773" i="9"/>
  <c r="AL773" i="9"/>
  <c r="AM773" i="9"/>
  <c r="AO773" i="9"/>
  <c r="AP773" i="9"/>
  <c r="AQ773" i="9"/>
  <c r="AS773" i="9"/>
  <c r="AT773" i="9"/>
  <c r="AU773" i="9"/>
  <c r="AW773" i="9"/>
  <c r="AX773" i="9"/>
  <c r="AY773" i="9"/>
  <c r="AZ773" i="9"/>
  <c r="AK774" i="9"/>
  <c r="AL774" i="9"/>
  <c r="AM774" i="9"/>
  <c r="AO774" i="9"/>
  <c r="AP774" i="9"/>
  <c r="AQ774" i="9"/>
  <c r="AR774" i="9" s="1"/>
  <c r="AS774" i="9"/>
  <c r="AV774" i="9" s="1"/>
  <c r="AT774" i="9"/>
  <c r="AU774" i="9"/>
  <c r="AW774" i="9"/>
  <c r="AX774" i="9"/>
  <c r="AY774" i="9"/>
  <c r="AZ774" i="9"/>
  <c r="AK775" i="9"/>
  <c r="AL775" i="9"/>
  <c r="AM775" i="9"/>
  <c r="AO775" i="9"/>
  <c r="AP775" i="9"/>
  <c r="AQ775" i="9"/>
  <c r="AR775" i="9"/>
  <c r="AS775" i="9"/>
  <c r="AV775" i="9" s="1"/>
  <c r="AT775" i="9"/>
  <c r="AU775" i="9"/>
  <c r="AW775" i="9"/>
  <c r="AX775" i="9"/>
  <c r="AY775" i="9"/>
  <c r="AZ775" i="9"/>
  <c r="AK776" i="9"/>
  <c r="AL776" i="9"/>
  <c r="AM776" i="9"/>
  <c r="AO776" i="9"/>
  <c r="AP776" i="9"/>
  <c r="AQ776" i="9"/>
  <c r="AR776" i="9"/>
  <c r="AS776" i="9"/>
  <c r="AT776" i="9"/>
  <c r="AU776" i="9"/>
  <c r="AW776" i="9"/>
  <c r="AX776" i="9"/>
  <c r="AZ776" i="9" s="1"/>
  <c r="AY776" i="9"/>
  <c r="AK777" i="9"/>
  <c r="AL777" i="9"/>
  <c r="AM777" i="9"/>
  <c r="AO777" i="9"/>
  <c r="AP777" i="9"/>
  <c r="AR777" i="9" s="1"/>
  <c r="AQ777" i="9"/>
  <c r="AS777" i="9"/>
  <c r="AT777" i="9"/>
  <c r="AU777" i="9"/>
  <c r="AW777" i="9"/>
  <c r="AX777" i="9"/>
  <c r="AZ777" i="9" s="1"/>
  <c r="AY777" i="9"/>
  <c r="AK778" i="9"/>
  <c r="AL778" i="9"/>
  <c r="AM778" i="9"/>
  <c r="AO778" i="9"/>
  <c r="AP778" i="9"/>
  <c r="AQ778" i="9"/>
  <c r="AR778" i="9" s="1"/>
  <c r="AS778" i="9"/>
  <c r="AV778" i="9" s="1"/>
  <c r="AT778" i="9"/>
  <c r="AU778" i="9"/>
  <c r="AW778" i="9"/>
  <c r="AX778" i="9"/>
  <c r="AY778" i="9"/>
  <c r="AZ778" i="9"/>
  <c r="AK779" i="9"/>
  <c r="AL779" i="9"/>
  <c r="AM779" i="9"/>
  <c r="AO779" i="9"/>
  <c r="AP779" i="9"/>
  <c r="AQ779" i="9"/>
  <c r="AR779" i="9"/>
  <c r="AS779" i="9"/>
  <c r="AT779" i="9"/>
  <c r="AU779" i="9"/>
  <c r="AW779" i="9"/>
  <c r="AX779" i="9"/>
  <c r="AY779" i="9"/>
  <c r="AZ779" i="9"/>
  <c r="AK780" i="9"/>
  <c r="AL780" i="9"/>
  <c r="AM780" i="9"/>
  <c r="AO780" i="9"/>
  <c r="AP780" i="9"/>
  <c r="AQ780" i="9"/>
  <c r="AR780" i="9"/>
  <c r="AS780" i="9"/>
  <c r="AT780" i="9"/>
  <c r="AU780" i="9"/>
  <c r="AW780" i="9"/>
  <c r="AX780" i="9"/>
  <c r="AZ780" i="9" s="1"/>
  <c r="AY780" i="9"/>
  <c r="AK781" i="9"/>
  <c r="AL781" i="9"/>
  <c r="AM781" i="9"/>
  <c r="AO781" i="9"/>
  <c r="AP781" i="9"/>
  <c r="AQ781" i="9"/>
  <c r="AS781" i="9"/>
  <c r="AT781" i="9"/>
  <c r="AU781" i="9"/>
  <c r="AW781" i="9"/>
  <c r="AX781" i="9"/>
  <c r="AZ781" i="9" s="1"/>
  <c r="AY781" i="9"/>
  <c r="AK782" i="9"/>
  <c r="AL782" i="9"/>
  <c r="AM782" i="9"/>
  <c r="AO782" i="9"/>
  <c r="AP782" i="9"/>
  <c r="AQ782" i="9"/>
  <c r="AR782" i="9" s="1"/>
  <c r="AS782" i="9"/>
  <c r="AV782" i="9" s="1"/>
  <c r="AT782" i="9"/>
  <c r="AU782" i="9"/>
  <c r="AW782" i="9"/>
  <c r="AX782" i="9"/>
  <c r="AY782" i="9"/>
  <c r="AZ782" i="9"/>
  <c r="AK783" i="9"/>
  <c r="AL783" i="9"/>
  <c r="AM783" i="9"/>
  <c r="AO783" i="9"/>
  <c r="AP783" i="9"/>
  <c r="AQ783" i="9"/>
  <c r="AR783" i="9"/>
  <c r="AS783" i="9"/>
  <c r="AT783" i="9"/>
  <c r="AU783" i="9"/>
  <c r="AW783" i="9"/>
  <c r="AX783" i="9"/>
  <c r="AY783" i="9"/>
  <c r="AZ783" i="9"/>
  <c r="AK784" i="9"/>
  <c r="AL784" i="9"/>
  <c r="AM784" i="9"/>
  <c r="AO784" i="9"/>
  <c r="AP784" i="9"/>
  <c r="AQ784" i="9"/>
  <c r="AR784" i="9"/>
  <c r="AS784" i="9"/>
  <c r="AT784" i="9"/>
  <c r="AU784" i="9"/>
  <c r="AW784" i="9"/>
  <c r="AX784" i="9"/>
  <c r="AZ784" i="9" s="1"/>
  <c r="AY784" i="9"/>
  <c r="AK785" i="9"/>
  <c r="AL785" i="9"/>
  <c r="AM785" i="9"/>
  <c r="AO785" i="9"/>
  <c r="AP785" i="9"/>
  <c r="AQ785" i="9"/>
  <c r="AS785" i="9"/>
  <c r="AT785" i="9"/>
  <c r="AU785" i="9"/>
  <c r="AW785" i="9"/>
  <c r="AX785" i="9"/>
  <c r="AZ785" i="9" s="1"/>
  <c r="AY785" i="9"/>
  <c r="AK786" i="9"/>
  <c r="AL786" i="9"/>
  <c r="AM786" i="9"/>
  <c r="AO786" i="9"/>
  <c r="AP786" i="9"/>
  <c r="AR786" i="9" s="1"/>
  <c r="AQ786" i="9"/>
  <c r="AS786" i="9"/>
  <c r="AV786" i="9" s="1"/>
  <c r="AT786" i="9"/>
  <c r="AU786" i="9"/>
  <c r="AW786" i="9"/>
  <c r="AX786" i="9"/>
  <c r="AY786" i="9"/>
  <c r="AZ786" i="9"/>
  <c r="AK787" i="9"/>
  <c r="AL787" i="9"/>
  <c r="AM787" i="9"/>
  <c r="AO787" i="9"/>
  <c r="AP787" i="9"/>
  <c r="AQ787" i="9"/>
  <c r="AR787" i="9"/>
  <c r="AS787" i="9"/>
  <c r="AV787" i="9" s="1"/>
  <c r="AT787" i="9"/>
  <c r="AU787" i="9"/>
  <c r="AW787" i="9"/>
  <c r="AX787" i="9"/>
  <c r="AY787" i="9"/>
  <c r="AZ787" i="9"/>
  <c r="AK788" i="9"/>
  <c r="AL788" i="9"/>
  <c r="AM788" i="9"/>
  <c r="AO788" i="9"/>
  <c r="AP788" i="9"/>
  <c r="AQ788" i="9"/>
  <c r="AR788" i="9"/>
  <c r="AS788" i="9"/>
  <c r="AT788" i="9"/>
  <c r="AU788" i="9"/>
  <c r="AW788" i="9"/>
  <c r="AX788" i="9"/>
  <c r="AY788" i="9"/>
  <c r="AK789" i="9"/>
  <c r="AL789" i="9"/>
  <c r="AM789" i="9"/>
  <c r="AO789" i="9"/>
  <c r="AR789" i="9" s="1"/>
  <c r="AP789" i="9"/>
  <c r="AQ789" i="9"/>
  <c r="AS789" i="9"/>
  <c r="AT789" i="9"/>
  <c r="AU789" i="9"/>
  <c r="AW789" i="9"/>
  <c r="AX789" i="9"/>
  <c r="AY789" i="9"/>
  <c r="AZ789" i="9"/>
  <c r="AK790" i="9"/>
  <c r="AL790" i="9"/>
  <c r="AM790" i="9"/>
  <c r="AO790" i="9"/>
  <c r="AP790" i="9"/>
  <c r="AR790" i="9" s="1"/>
  <c r="AQ790" i="9"/>
  <c r="AS790" i="9"/>
  <c r="AV790" i="9" s="1"/>
  <c r="AT790" i="9"/>
  <c r="AU790" i="9"/>
  <c r="AW790" i="9"/>
  <c r="AX790" i="9"/>
  <c r="AY790" i="9"/>
  <c r="AZ790" i="9"/>
  <c r="AK791" i="9"/>
  <c r="AL791" i="9"/>
  <c r="AM791" i="9"/>
  <c r="AO791" i="9"/>
  <c r="AP791" i="9"/>
  <c r="AQ791" i="9"/>
  <c r="AR791" i="9"/>
  <c r="AS791" i="9"/>
  <c r="AT791" i="9"/>
  <c r="AU791" i="9"/>
  <c r="AW791" i="9"/>
  <c r="AX791" i="9"/>
  <c r="AY791" i="9"/>
  <c r="AZ791" i="9"/>
  <c r="AK792" i="9"/>
  <c r="AL792" i="9"/>
  <c r="AM792" i="9"/>
  <c r="AO792" i="9"/>
  <c r="AR792" i="9" s="1"/>
  <c r="AP792" i="9"/>
  <c r="AQ792" i="9"/>
  <c r="AS792" i="9"/>
  <c r="AT792" i="9"/>
  <c r="AU792" i="9"/>
  <c r="AW792" i="9"/>
  <c r="AZ792" i="9" s="1"/>
  <c r="AX792" i="9"/>
  <c r="AY792" i="9"/>
  <c r="AK793" i="9"/>
  <c r="AL793" i="9"/>
  <c r="AM793" i="9"/>
  <c r="AO793" i="9"/>
  <c r="AP793" i="9"/>
  <c r="AQ793" i="9"/>
  <c r="AS793" i="9"/>
  <c r="AT793" i="9"/>
  <c r="AU793" i="9"/>
  <c r="AW793" i="9"/>
  <c r="AX793" i="9"/>
  <c r="AZ793" i="9" s="1"/>
  <c r="AY793" i="9"/>
  <c r="AK794" i="9"/>
  <c r="AL794" i="9"/>
  <c r="AM794" i="9"/>
  <c r="AO794" i="9"/>
  <c r="AR794" i="9" s="1"/>
  <c r="AP794" i="9"/>
  <c r="AQ794" i="9"/>
  <c r="AS794" i="9"/>
  <c r="AV794" i="9" s="1"/>
  <c r="AT794" i="9"/>
  <c r="AU794" i="9"/>
  <c r="AW794" i="9"/>
  <c r="AX794" i="9"/>
  <c r="AY794" i="9"/>
  <c r="AZ794" i="9"/>
  <c r="AK795" i="9"/>
  <c r="AL795" i="9"/>
  <c r="AM795" i="9"/>
  <c r="AO795" i="9"/>
  <c r="AP795" i="9"/>
  <c r="AQ795" i="9"/>
  <c r="AR795" i="9"/>
  <c r="AS795" i="9"/>
  <c r="AV795" i="9" s="1"/>
  <c r="AT795" i="9"/>
  <c r="AU795" i="9"/>
  <c r="AW795" i="9"/>
  <c r="AX795" i="9"/>
  <c r="AY795" i="9"/>
  <c r="AZ795" i="9"/>
  <c r="AK796" i="9"/>
  <c r="AL796" i="9"/>
  <c r="AM796" i="9"/>
  <c r="AO796" i="9"/>
  <c r="AR796" i="9" s="1"/>
  <c r="AP796" i="9"/>
  <c r="AQ796" i="9"/>
  <c r="AS796" i="9"/>
  <c r="AT796" i="9"/>
  <c r="AU796" i="9"/>
  <c r="AW796" i="9"/>
  <c r="AZ796" i="9" s="1"/>
  <c r="AX796" i="9"/>
  <c r="AY796" i="9"/>
  <c r="AK797" i="9"/>
  <c r="AL797" i="9"/>
  <c r="AM797" i="9"/>
  <c r="AO797" i="9"/>
  <c r="AR797" i="9" s="1"/>
  <c r="AP797" i="9"/>
  <c r="AQ797" i="9"/>
  <c r="AS797" i="9"/>
  <c r="AT797" i="9"/>
  <c r="AU797" i="9"/>
  <c r="AW797" i="9"/>
  <c r="AX797" i="9"/>
  <c r="AY797" i="9"/>
  <c r="AZ797" i="9"/>
  <c r="AK798" i="9"/>
  <c r="AL798" i="9"/>
  <c r="AM798" i="9"/>
  <c r="AO798" i="9"/>
  <c r="AP798" i="9"/>
  <c r="AQ798" i="9"/>
  <c r="AS798" i="9"/>
  <c r="AV798" i="9" s="1"/>
  <c r="AT798" i="9"/>
  <c r="AU798" i="9"/>
  <c r="AW798" i="9"/>
  <c r="AX798" i="9"/>
  <c r="AY798" i="9"/>
  <c r="AZ798" i="9"/>
  <c r="AK799" i="9"/>
  <c r="AL799" i="9"/>
  <c r="AM799" i="9"/>
  <c r="AO799" i="9"/>
  <c r="AP799" i="9"/>
  <c r="AQ799" i="9"/>
  <c r="AR799" i="9"/>
  <c r="AS799" i="9"/>
  <c r="AT799" i="9"/>
  <c r="AU799" i="9"/>
  <c r="AW799" i="9"/>
  <c r="AX799" i="9"/>
  <c r="AY799" i="9"/>
  <c r="AZ799" i="9"/>
  <c r="AK800" i="9"/>
  <c r="AN800" i="9" s="1"/>
  <c r="AL800" i="9"/>
  <c r="AM800" i="9"/>
  <c r="AO800" i="9"/>
  <c r="AP800" i="9"/>
  <c r="AQ800" i="9"/>
  <c r="AR800" i="9"/>
  <c r="AS800" i="9"/>
  <c r="AT800" i="9"/>
  <c r="AU800" i="9"/>
  <c r="AW800" i="9"/>
  <c r="AX800" i="9"/>
  <c r="AY800" i="9"/>
  <c r="AZ800" i="9"/>
  <c r="AK801" i="9"/>
  <c r="AN801" i="9" s="1"/>
  <c r="AL801" i="9"/>
  <c r="AM801" i="9"/>
  <c r="AO801" i="9"/>
  <c r="AP801" i="9"/>
  <c r="AQ801" i="9"/>
  <c r="AR801" i="9"/>
  <c r="AS801" i="9"/>
  <c r="AV801" i="9" s="1"/>
  <c r="AT801" i="9"/>
  <c r="AU801" i="9"/>
  <c r="AW801" i="9"/>
  <c r="AX801" i="9"/>
  <c r="AY801" i="9"/>
  <c r="AZ801" i="9"/>
  <c r="AK802" i="9"/>
  <c r="AN802" i="9" s="1"/>
  <c r="AL802" i="9"/>
  <c r="AM802" i="9"/>
  <c r="AO802" i="9"/>
  <c r="AP802" i="9"/>
  <c r="AQ802" i="9"/>
  <c r="AR802" i="9"/>
  <c r="AS802" i="9"/>
  <c r="AV802" i="9" s="1"/>
  <c r="AT802" i="9"/>
  <c r="AU802" i="9"/>
  <c r="AW802" i="9"/>
  <c r="AX802" i="9"/>
  <c r="AY802" i="9"/>
  <c r="AZ802" i="9"/>
  <c r="AK803" i="9"/>
  <c r="AL803" i="9"/>
  <c r="AM803" i="9"/>
  <c r="AO803" i="9"/>
  <c r="AP803" i="9"/>
  <c r="AQ803" i="9"/>
  <c r="AR803" i="9"/>
  <c r="AS803" i="9"/>
  <c r="AT803" i="9"/>
  <c r="AU803" i="9"/>
  <c r="AW803" i="9"/>
  <c r="AX803" i="9"/>
  <c r="AY803" i="9"/>
  <c r="AZ803" i="9"/>
  <c r="AK804" i="9"/>
  <c r="AN804" i="9" s="1"/>
  <c r="AL804" i="9"/>
  <c r="AM804" i="9"/>
  <c r="AO804" i="9"/>
  <c r="AP804" i="9"/>
  <c r="AQ804" i="9"/>
  <c r="AR804" i="9"/>
  <c r="AS804" i="9"/>
  <c r="AT804" i="9"/>
  <c r="AU804" i="9"/>
  <c r="AW804" i="9"/>
  <c r="AX804" i="9"/>
  <c r="AY804" i="9"/>
  <c r="AZ804" i="9"/>
  <c r="AK805" i="9"/>
  <c r="AN805" i="9" s="1"/>
  <c r="AL805" i="9"/>
  <c r="AM805" i="9"/>
  <c r="AO805" i="9"/>
  <c r="AP805" i="9"/>
  <c r="AQ805" i="9"/>
  <c r="AR805" i="9"/>
  <c r="AS805" i="9"/>
  <c r="AV805" i="9" s="1"/>
  <c r="AT805" i="9"/>
  <c r="AU805" i="9"/>
  <c r="AW805" i="9"/>
  <c r="AX805" i="9"/>
  <c r="AY805" i="9"/>
  <c r="AZ805" i="9"/>
  <c r="AK806" i="9"/>
  <c r="AN806" i="9" s="1"/>
  <c r="AL806" i="9"/>
  <c r="AM806" i="9"/>
  <c r="AO806" i="9"/>
  <c r="AP806" i="9"/>
  <c r="AQ806" i="9"/>
  <c r="AR806" i="9"/>
  <c r="AS806" i="9"/>
  <c r="AV806" i="9" s="1"/>
  <c r="AT806" i="9"/>
  <c r="AU806" i="9"/>
  <c r="AW806" i="9"/>
  <c r="AX806" i="9"/>
  <c r="AY806" i="9"/>
  <c r="AZ806" i="9"/>
  <c r="AK807" i="9"/>
  <c r="AL807" i="9"/>
  <c r="AM807" i="9"/>
  <c r="AO807" i="9"/>
  <c r="AP807" i="9"/>
  <c r="AQ807" i="9"/>
  <c r="AR807" i="9"/>
  <c r="AS807" i="9"/>
  <c r="AT807" i="9"/>
  <c r="AU807" i="9"/>
  <c r="AW807" i="9"/>
  <c r="AX807" i="9"/>
  <c r="AY807" i="9"/>
  <c r="AZ807" i="9"/>
  <c r="AK808" i="9"/>
  <c r="AN808" i="9" s="1"/>
  <c r="AL808" i="9"/>
  <c r="AM808" i="9"/>
  <c r="AO808" i="9"/>
  <c r="AP808" i="9"/>
  <c r="AQ808" i="9"/>
  <c r="AR808" i="9"/>
  <c r="AS808" i="9"/>
  <c r="AT808" i="9"/>
  <c r="AU808" i="9"/>
  <c r="AW808" i="9"/>
  <c r="AX808" i="9"/>
  <c r="AY808" i="9"/>
  <c r="AZ808" i="9"/>
  <c r="AK809" i="9"/>
  <c r="AN809" i="9" s="1"/>
  <c r="AL809" i="9"/>
  <c r="AM809" i="9"/>
  <c r="AO809" i="9"/>
  <c r="AP809" i="9"/>
  <c r="AQ809" i="9"/>
  <c r="AR809" i="9"/>
  <c r="AS809" i="9"/>
  <c r="AV809" i="9" s="1"/>
  <c r="AT809" i="9"/>
  <c r="AU809" i="9"/>
  <c r="AW809" i="9"/>
  <c r="AX809" i="9"/>
  <c r="AY809" i="9"/>
  <c r="AZ809" i="9"/>
  <c r="AK810" i="9"/>
  <c r="AN810" i="9" s="1"/>
  <c r="AL810" i="9"/>
  <c r="AM810" i="9"/>
  <c r="AO810" i="9"/>
  <c r="AP810" i="9"/>
  <c r="AQ810" i="9"/>
  <c r="AR810" i="9"/>
  <c r="AS810" i="9"/>
  <c r="AV810" i="9" s="1"/>
  <c r="AT810" i="9"/>
  <c r="AU810" i="9"/>
  <c r="AW810" i="9"/>
  <c r="AX810" i="9"/>
  <c r="AY810" i="9"/>
  <c r="AZ810" i="9"/>
  <c r="AK811" i="9"/>
  <c r="AL811" i="9"/>
  <c r="AM811" i="9"/>
  <c r="AO811" i="9"/>
  <c r="AP811" i="9"/>
  <c r="AQ811" i="9"/>
  <c r="AR811" i="9"/>
  <c r="AS811" i="9"/>
  <c r="AT811" i="9"/>
  <c r="AU811" i="9"/>
  <c r="AW811" i="9"/>
  <c r="AX811" i="9"/>
  <c r="AY811" i="9"/>
  <c r="AZ811" i="9"/>
  <c r="AK812" i="9"/>
  <c r="AN812" i="9" s="1"/>
  <c r="AL812" i="9"/>
  <c r="AM812" i="9"/>
  <c r="AO812" i="9"/>
  <c r="AP812" i="9"/>
  <c r="AQ812" i="9"/>
  <c r="AR812" i="9"/>
  <c r="AS812" i="9"/>
  <c r="AT812" i="9"/>
  <c r="AU812" i="9"/>
  <c r="AW812" i="9"/>
  <c r="AX812" i="9"/>
  <c r="AY812" i="9"/>
  <c r="AZ812" i="9"/>
  <c r="AK813" i="9"/>
  <c r="AN813" i="9" s="1"/>
  <c r="AL813" i="9"/>
  <c r="AM813" i="9"/>
  <c r="AO813" i="9"/>
  <c r="AP813" i="9"/>
  <c r="AQ813" i="9"/>
  <c r="AR813" i="9"/>
  <c r="AS813" i="9"/>
  <c r="AV813" i="9" s="1"/>
  <c r="AT813" i="9"/>
  <c r="AU813" i="9"/>
  <c r="AW813" i="9"/>
  <c r="AX813" i="9"/>
  <c r="AY813" i="9"/>
  <c r="AZ813" i="9"/>
  <c r="AK814" i="9"/>
  <c r="AN814" i="9" s="1"/>
  <c r="AL814" i="9"/>
  <c r="AM814" i="9"/>
  <c r="AO814" i="9"/>
  <c r="AP814" i="9"/>
  <c r="AQ814" i="9"/>
  <c r="AR814" i="9"/>
  <c r="AS814" i="9"/>
  <c r="AV814" i="9" s="1"/>
  <c r="AT814" i="9"/>
  <c r="AU814" i="9"/>
  <c r="AW814" i="9"/>
  <c r="AX814" i="9"/>
  <c r="AY814" i="9"/>
  <c r="AZ814" i="9"/>
  <c r="AK815" i="9"/>
  <c r="AL815" i="9"/>
  <c r="AM815" i="9"/>
  <c r="AO815" i="9"/>
  <c r="AP815" i="9"/>
  <c r="AQ815" i="9"/>
  <c r="AR815" i="9"/>
  <c r="AS815" i="9"/>
  <c r="AT815" i="9"/>
  <c r="AU815" i="9"/>
  <c r="AW815" i="9"/>
  <c r="AX815" i="9"/>
  <c r="AY815" i="9"/>
  <c r="AZ815" i="9"/>
  <c r="AK816" i="9"/>
  <c r="AN816" i="9" s="1"/>
  <c r="AL816" i="9"/>
  <c r="AM816" i="9"/>
  <c r="AO816" i="9"/>
  <c r="AP816" i="9"/>
  <c r="AQ816" i="9"/>
  <c r="AR816" i="9"/>
  <c r="AS816" i="9"/>
  <c r="AT816" i="9"/>
  <c r="AU816" i="9"/>
  <c r="AW816" i="9"/>
  <c r="AX816" i="9"/>
  <c r="AY816" i="9"/>
  <c r="AZ816" i="9"/>
  <c r="AK817" i="9"/>
  <c r="AN817" i="9" s="1"/>
  <c r="AL817" i="9"/>
  <c r="AM817" i="9"/>
  <c r="AO817" i="9"/>
  <c r="AP817" i="9"/>
  <c r="AQ817" i="9"/>
  <c r="AR817" i="9"/>
  <c r="AS817" i="9"/>
  <c r="AV817" i="9" s="1"/>
  <c r="AT817" i="9"/>
  <c r="AU817" i="9"/>
  <c r="AW817" i="9"/>
  <c r="AX817" i="9"/>
  <c r="AY817" i="9"/>
  <c r="AZ817" i="9"/>
  <c r="AK818" i="9"/>
  <c r="AL818" i="9"/>
  <c r="AM818" i="9"/>
  <c r="AO818" i="9"/>
  <c r="AP818" i="9"/>
  <c r="AQ818" i="9"/>
  <c r="AR818" i="9"/>
  <c r="AS818" i="9"/>
  <c r="AV818" i="9" s="1"/>
  <c r="AT818" i="9"/>
  <c r="AU818" i="9"/>
  <c r="AW818" i="9"/>
  <c r="AX818" i="9"/>
  <c r="AY818" i="9"/>
  <c r="AZ818" i="9"/>
  <c r="AK819" i="9"/>
  <c r="AL819" i="9"/>
  <c r="AM819" i="9"/>
  <c r="AO819" i="9"/>
  <c r="AP819" i="9"/>
  <c r="AQ819" i="9"/>
  <c r="AR819" i="9"/>
  <c r="AS819" i="9"/>
  <c r="AT819" i="9"/>
  <c r="AU819" i="9"/>
  <c r="AW819" i="9"/>
  <c r="AX819" i="9"/>
  <c r="AY819" i="9"/>
  <c r="AZ819" i="9"/>
  <c r="AK820" i="9"/>
  <c r="AL820" i="9"/>
  <c r="AM820" i="9"/>
  <c r="AO820" i="9"/>
  <c r="AP820" i="9"/>
  <c r="AQ820" i="9"/>
  <c r="AR820" i="9"/>
  <c r="AS820" i="9"/>
  <c r="AT820" i="9"/>
  <c r="AU820" i="9"/>
  <c r="AW820" i="9"/>
  <c r="AX820" i="9"/>
  <c r="AY820" i="9"/>
  <c r="AZ820" i="9"/>
  <c r="AK821" i="9"/>
  <c r="AN821" i="9" s="1"/>
  <c r="AL821" i="9"/>
  <c r="AM821" i="9"/>
  <c r="AO821" i="9"/>
  <c r="AP821" i="9"/>
  <c r="AQ821" i="9"/>
  <c r="AR821" i="9"/>
  <c r="AS821" i="9"/>
  <c r="AT821" i="9"/>
  <c r="AU821" i="9"/>
  <c r="AW821" i="9"/>
  <c r="AX821" i="9"/>
  <c r="AY821" i="9"/>
  <c r="AZ821" i="9"/>
  <c r="AK822" i="9"/>
  <c r="AL822" i="9"/>
  <c r="AM822" i="9"/>
  <c r="AO822" i="9"/>
  <c r="AP822" i="9"/>
  <c r="AQ822" i="9"/>
  <c r="AR822" i="9"/>
  <c r="AS822" i="9"/>
  <c r="AT822" i="9"/>
  <c r="AU822" i="9"/>
  <c r="AW822" i="9"/>
  <c r="AX822" i="9"/>
  <c r="AY822" i="9"/>
  <c r="AZ822" i="9"/>
  <c r="AK823" i="9"/>
  <c r="AL823" i="9"/>
  <c r="AM823" i="9"/>
  <c r="AO823" i="9"/>
  <c r="AP823" i="9"/>
  <c r="AQ823" i="9"/>
  <c r="AR823" i="9"/>
  <c r="AS823" i="9"/>
  <c r="AT823" i="9"/>
  <c r="AU823" i="9"/>
  <c r="AW823" i="9"/>
  <c r="AX823" i="9"/>
  <c r="AY823" i="9"/>
  <c r="AZ823" i="9"/>
  <c r="AK824" i="9"/>
  <c r="AL824" i="9"/>
  <c r="AM824" i="9"/>
  <c r="AO824" i="9"/>
  <c r="AP824" i="9"/>
  <c r="AQ824" i="9"/>
  <c r="AR824" i="9"/>
  <c r="AS824" i="9"/>
  <c r="AT824" i="9"/>
  <c r="AU824" i="9"/>
  <c r="AW824" i="9"/>
  <c r="AX824" i="9"/>
  <c r="AY824" i="9"/>
  <c r="AZ824" i="9"/>
  <c r="AK825" i="9"/>
  <c r="AN825" i="9" s="1"/>
  <c r="AL825" i="9"/>
  <c r="AM825" i="9"/>
  <c r="AO825" i="9"/>
  <c r="AP825" i="9"/>
  <c r="AQ825" i="9"/>
  <c r="AR825" i="9"/>
  <c r="AS825" i="9"/>
  <c r="AT825" i="9"/>
  <c r="AU825" i="9"/>
  <c r="AW825" i="9"/>
  <c r="AX825" i="9"/>
  <c r="AY825" i="9"/>
  <c r="AZ825" i="9"/>
  <c r="AK826" i="9"/>
  <c r="AL826" i="9"/>
  <c r="AM826" i="9"/>
  <c r="AO826" i="9"/>
  <c r="AP826" i="9"/>
  <c r="AQ826" i="9"/>
  <c r="AR826" i="9"/>
  <c r="AS826" i="9"/>
  <c r="AT826" i="9"/>
  <c r="AU826" i="9"/>
  <c r="AW826" i="9"/>
  <c r="AX826" i="9"/>
  <c r="AY826" i="9"/>
  <c r="AZ826" i="9"/>
  <c r="AK827" i="9"/>
  <c r="AL827" i="9"/>
  <c r="AM827" i="9"/>
  <c r="AO827" i="9"/>
  <c r="AP827" i="9"/>
  <c r="AQ827" i="9"/>
  <c r="AR827" i="9"/>
  <c r="AS827" i="9"/>
  <c r="AT827" i="9"/>
  <c r="AU827" i="9"/>
  <c r="AW827" i="9"/>
  <c r="AX827" i="9"/>
  <c r="AY827" i="9"/>
  <c r="AZ827" i="9"/>
  <c r="AK828" i="9"/>
  <c r="AL828" i="9"/>
  <c r="AM828" i="9"/>
  <c r="AO828" i="9"/>
  <c r="AP828" i="9"/>
  <c r="AQ828" i="9"/>
  <c r="AR828" i="9"/>
  <c r="AS828" i="9"/>
  <c r="AT828" i="9"/>
  <c r="AU828" i="9"/>
  <c r="AW828" i="9"/>
  <c r="AX828" i="9"/>
  <c r="AY828" i="9"/>
  <c r="AZ828" i="9"/>
  <c r="AK829" i="9"/>
  <c r="AN829" i="9" s="1"/>
  <c r="AL829" i="9"/>
  <c r="AM829" i="9"/>
  <c r="AO829" i="9"/>
  <c r="AP829" i="9"/>
  <c r="AQ829" i="9"/>
  <c r="AR829" i="9"/>
  <c r="AS829" i="9"/>
  <c r="AT829" i="9"/>
  <c r="AU829" i="9"/>
  <c r="AW829" i="9"/>
  <c r="AX829" i="9"/>
  <c r="AY829" i="9"/>
  <c r="AZ829" i="9"/>
  <c r="AK830" i="9"/>
  <c r="AL830" i="9"/>
  <c r="AM830" i="9"/>
  <c r="AO830" i="9"/>
  <c r="AP830" i="9"/>
  <c r="AQ830" i="9"/>
  <c r="AR830" i="9"/>
  <c r="AS830" i="9"/>
  <c r="AT830" i="9"/>
  <c r="AU830" i="9"/>
  <c r="AW830" i="9"/>
  <c r="AX830" i="9"/>
  <c r="AY830" i="9"/>
  <c r="AZ830" i="9"/>
  <c r="AK831" i="9"/>
  <c r="AL831" i="9"/>
  <c r="AM831" i="9"/>
  <c r="AO831" i="9"/>
  <c r="AP831" i="9"/>
  <c r="AQ831" i="9"/>
  <c r="AR831" i="9"/>
  <c r="AS831" i="9"/>
  <c r="AT831" i="9"/>
  <c r="AU831" i="9"/>
  <c r="AW831" i="9"/>
  <c r="AX831" i="9"/>
  <c r="AY831" i="9"/>
  <c r="AZ831" i="9"/>
  <c r="AK832" i="9"/>
  <c r="AL832" i="9"/>
  <c r="AM832" i="9"/>
  <c r="AO832" i="9"/>
  <c r="AP832" i="9"/>
  <c r="AQ832" i="9"/>
  <c r="AR832" i="9"/>
  <c r="AS832" i="9"/>
  <c r="AT832" i="9"/>
  <c r="AU832" i="9"/>
  <c r="AW832" i="9"/>
  <c r="AX832" i="9"/>
  <c r="AY832" i="9"/>
  <c r="AZ832" i="9"/>
  <c r="AK833" i="9"/>
  <c r="AN833" i="9" s="1"/>
  <c r="AL833" i="9"/>
  <c r="AM833" i="9"/>
  <c r="AO833" i="9"/>
  <c r="AP833" i="9"/>
  <c r="AQ833" i="9"/>
  <c r="AR833" i="9"/>
  <c r="AS833" i="9"/>
  <c r="AT833" i="9"/>
  <c r="AU833" i="9"/>
  <c r="AW833" i="9"/>
  <c r="AX833" i="9"/>
  <c r="AY833" i="9"/>
  <c r="AZ833" i="9"/>
  <c r="AK834" i="9"/>
  <c r="AL834" i="9"/>
  <c r="AM834" i="9"/>
  <c r="AO834" i="9"/>
  <c r="AP834" i="9"/>
  <c r="AQ834" i="9"/>
  <c r="AR834" i="9"/>
  <c r="AS834" i="9"/>
  <c r="AT834" i="9"/>
  <c r="AU834" i="9"/>
  <c r="AW834" i="9"/>
  <c r="AX834" i="9"/>
  <c r="AY834" i="9"/>
  <c r="AZ834" i="9"/>
  <c r="AK835" i="9"/>
  <c r="AL835" i="9"/>
  <c r="AM835" i="9"/>
  <c r="AO835" i="9"/>
  <c r="AP835" i="9"/>
  <c r="AQ835" i="9"/>
  <c r="AR835" i="9"/>
  <c r="AS835" i="9"/>
  <c r="AT835" i="9"/>
  <c r="AU835" i="9"/>
  <c r="AW835" i="9"/>
  <c r="AX835" i="9"/>
  <c r="AY835" i="9"/>
  <c r="AZ835" i="9"/>
  <c r="AK836" i="9"/>
  <c r="AL836" i="9"/>
  <c r="AM836" i="9"/>
  <c r="AO836" i="9"/>
  <c r="AP836" i="9"/>
  <c r="AQ836" i="9"/>
  <c r="AR836" i="9"/>
  <c r="AS836" i="9"/>
  <c r="AT836" i="9"/>
  <c r="AU836" i="9"/>
  <c r="AW836" i="9"/>
  <c r="AX836" i="9"/>
  <c r="AY836" i="9"/>
  <c r="AZ836" i="9"/>
  <c r="AK837" i="9"/>
  <c r="AN837" i="9" s="1"/>
  <c r="AL837" i="9"/>
  <c r="AM837" i="9"/>
  <c r="AO837" i="9"/>
  <c r="AP837" i="9"/>
  <c r="AQ837" i="9"/>
  <c r="AR837" i="9"/>
  <c r="AS837" i="9"/>
  <c r="AT837" i="9"/>
  <c r="AU837" i="9"/>
  <c r="AW837" i="9"/>
  <c r="AX837" i="9"/>
  <c r="AY837" i="9"/>
  <c r="AZ837" i="9"/>
  <c r="AK838" i="9"/>
  <c r="AL838" i="9"/>
  <c r="AM838" i="9"/>
  <c r="AO838" i="9"/>
  <c r="AP838" i="9"/>
  <c r="AQ838" i="9"/>
  <c r="AR838" i="9"/>
  <c r="AS838" i="9"/>
  <c r="AT838" i="9"/>
  <c r="AU838" i="9"/>
  <c r="AW838" i="9"/>
  <c r="AX838" i="9"/>
  <c r="AY838" i="9"/>
  <c r="AZ838" i="9"/>
  <c r="AK839" i="9"/>
  <c r="AL839" i="9"/>
  <c r="AM839" i="9"/>
  <c r="AO839" i="9"/>
  <c r="AP839" i="9"/>
  <c r="AQ839" i="9"/>
  <c r="AR839" i="9"/>
  <c r="AS839" i="9"/>
  <c r="AT839" i="9"/>
  <c r="AU839" i="9"/>
  <c r="AW839" i="9"/>
  <c r="AX839" i="9"/>
  <c r="AY839" i="9"/>
  <c r="AZ839" i="9"/>
  <c r="AK840" i="9"/>
  <c r="AL840" i="9"/>
  <c r="AM840" i="9"/>
  <c r="AO840" i="9"/>
  <c r="AP840" i="9"/>
  <c r="AQ840" i="9"/>
  <c r="AR840" i="9"/>
  <c r="AS840" i="9"/>
  <c r="AT840" i="9"/>
  <c r="AU840" i="9"/>
  <c r="AW840" i="9"/>
  <c r="AX840" i="9"/>
  <c r="AY840" i="9"/>
  <c r="AZ840" i="9"/>
  <c r="AK841" i="9"/>
  <c r="AN841" i="9" s="1"/>
  <c r="AL841" i="9"/>
  <c r="AM841" i="9"/>
  <c r="AO841" i="9"/>
  <c r="AP841" i="9"/>
  <c r="AQ841" i="9"/>
  <c r="AR841" i="9"/>
  <c r="AS841" i="9"/>
  <c r="AT841" i="9"/>
  <c r="AU841" i="9"/>
  <c r="AW841" i="9"/>
  <c r="AX841" i="9"/>
  <c r="AY841" i="9"/>
  <c r="AZ841" i="9"/>
  <c r="AK842" i="9"/>
  <c r="AL842" i="9"/>
  <c r="AM842" i="9"/>
  <c r="AO842" i="9"/>
  <c r="AP842" i="9"/>
  <c r="AQ842" i="9"/>
  <c r="AR842" i="9"/>
  <c r="AS842" i="9"/>
  <c r="AT842" i="9"/>
  <c r="AU842" i="9"/>
  <c r="AW842" i="9"/>
  <c r="AX842" i="9"/>
  <c r="AY842" i="9"/>
  <c r="AZ842" i="9"/>
  <c r="AK843" i="9"/>
  <c r="AL843" i="9"/>
  <c r="AM843" i="9"/>
  <c r="AO843" i="9"/>
  <c r="AP843" i="9"/>
  <c r="AQ843" i="9"/>
  <c r="AR843" i="9"/>
  <c r="AS843" i="9"/>
  <c r="AT843" i="9"/>
  <c r="AU843" i="9"/>
  <c r="AW843" i="9"/>
  <c r="AX843" i="9"/>
  <c r="AY843" i="9"/>
  <c r="AZ843" i="9"/>
  <c r="AK844" i="9"/>
  <c r="AL844" i="9"/>
  <c r="AM844" i="9"/>
  <c r="AO844" i="9"/>
  <c r="AP844" i="9"/>
  <c r="AQ844" i="9"/>
  <c r="AR844" i="9"/>
  <c r="AS844" i="9"/>
  <c r="AT844" i="9"/>
  <c r="AU844" i="9"/>
  <c r="AW844" i="9"/>
  <c r="AX844" i="9"/>
  <c r="AY844" i="9"/>
  <c r="AZ844" i="9"/>
  <c r="AK845" i="9"/>
  <c r="AN845" i="9" s="1"/>
  <c r="AL845" i="9"/>
  <c r="AM845" i="9"/>
  <c r="AO845" i="9"/>
  <c r="AP845" i="9"/>
  <c r="AQ845" i="9"/>
  <c r="AR845" i="9"/>
  <c r="AS845" i="9"/>
  <c r="AT845" i="9"/>
  <c r="AU845" i="9"/>
  <c r="AW845" i="9"/>
  <c r="AX845" i="9"/>
  <c r="AY845" i="9"/>
  <c r="AZ845" i="9"/>
  <c r="AK846" i="9"/>
  <c r="AL846" i="9"/>
  <c r="AM846" i="9"/>
  <c r="AO846" i="9"/>
  <c r="AP846" i="9"/>
  <c r="AQ846" i="9"/>
  <c r="AR846" i="9"/>
  <c r="AS846" i="9"/>
  <c r="AT846" i="9"/>
  <c r="AU846" i="9"/>
  <c r="AW846" i="9"/>
  <c r="AX846" i="9"/>
  <c r="AY846" i="9"/>
  <c r="AZ846" i="9"/>
  <c r="AK847" i="9"/>
  <c r="AL847" i="9"/>
  <c r="AM847" i="9"/>
  <c r="AO847" i="9"/>
  <c r="AP847" i="9"/>
  <c r="AQ847" i="9"/>
  <c r="AR847" i="9"/>
  <c r="AS847" i="9"/>
  <c r="AT847" i="9"/>
  <c r="AU847" i="9"/>
  <c r="AW847" i="9"/>
  <c r="AX847" i="9"/>
  <c r="AY847" i="9"/>
  <c r="AZ847" i="9"/>
  <c r="AK848" i="9"/>
  <c r="AL848" i="9"/>
  <c r="AM848" i="9"/>
  <c r="AO848" i="9"/>
  <c r="AP848" i="9"/>
  <c r="AQ848" i="9"/>
  <c r="AR848" i="9"/>
  <c r="AS848" i="9"/>
  <c r="AT848" i="9"/>
  <c r="AU848" i="9"/>
  <c r="AW848" i="9"/>
  <c r="AX848" i="9"/>
  <c r="AZ848" i="9" s="1"/>
  <c r="AY848" i="9"/>
  <c r="AK849" i="9"/>
  <c r="AN849" i="9" s="1"/>
  <c r="AL849" i="9"/>
  <c r="AM849" i="9"/>
  <c r="AO849" i="9"/>
  <c r="AP849" i="9"/>
  <c r="AQ849" i="9"/>
  <c r="AR849" i="9"/>
  <c r="AS849" i="9"/>
  <c r="AT849" i="9"/>
  <c r="AU849" i="9"/>
  <c r="AW849" i="9"/>
  <c r="AX849" i="9"/>
  <c r="AZ849" i="9" s="1"/>
  <c r="AY849" i="9"/>
  <c r="AK850" i="9"/>
  <c r="AN850" i="9" s="1"/>
  <c r="AL850" i="9"/>
  <c r="AM850" i="9"/>
  <c r="AO850" i="9"/>
  <c r="AP850" i="9"/>
  <c r="AR850" i="9" s="1"/>
  <c r="AQ850" i="9"/>
  <c r="AS850" i="9"/>
  <c r="AT850" i="9"/>
  <c r="AU850" i="9"/>
  <c r="AW850" i="9"/>
  <c r="AX850" i="9"/>
  <c r="AY850" i="9"/>
  <c r="AZ850" i="9"/>
  <c r="AK851" i="9"/>
  <c r="AL851" i="9"/>
  <c r="AM851" i="9"/>
  <c r="AO851" i="9"/>
  <c r="AP851" i="9"/>
  <c r="AR851" i="9" s="1"/>
  <c r="AQ851" i="9"/>
  <c r="AS851" i="9"/>
  <c r="AT851" i="9"/>
  <c r="AU851" i="9"/>
  <c r="AW851" i="9"/>
  <c r="AX851" i="9"/>
  <c r="AZ851" i="9" s="1"/>
  <c r="AY851" i="9"/>
  <c r="AK852" i="9"/>
  <c r="AL852" i="9"/>
  <c r="AM852" i="9"/>
  <c r="AO852" i="9"/>
  <c r="AP852" i="9"/>
  <c r="AR852" i="9" s="1"/>
  <c r="AQ852" i="9"/>
  <c r="AS852" i="9"/>
  <c r="AT852" i="9"/>
  <c r="AU852" i="9"/>
  <c r="AW852" i="9"/>
  <c r="AX852" i="9"/>
  <c r="AZ852" i="9" s="1"/>
  <c r="AY852" i="9"/>
  <c r="AK853" i="9"/>
  <c r="AN853" i="9" s="1"/>
  <c r="AL853" i="9"/>
  <c r="AM853" i="9"/>
  <c r="AO853" i="9"/>
  <c r="AP853" i="9"/>
  <c r="AQ853" i="9"/>
  <c r="AR853" i="9"/>
  <c r="AS853" i="9"/>
  <c r="AT853" i="9"/>
  <c r="AU853" i="9"/>
  <c r="AW853" i="9"/>
  <c r="AX853" i="9"/>
  <c r="AY853" i="9"/>
  <c r="AZ853" i="9"/>
  <c r="AK854" i="9"/>
  <c r="AN854" i="9" s="1"/>
  <c r="AL854" i="9"/>
  <c r="AM854" i="9"/>
  <c r="AO854" i="9"/>
  <c r="AP854" i="9"/>
  <c r="AR854" i="9" s="1"/>
  <c r="AQ854" i="9"/>
  <c r="AS854" i="9"/>
  <c r="AT854" i="9"/>
  <c r="AU854" i="9"/>
  <c r="AW854" i="9"/>
  <c r="AX854" i="9"/>
  <c r="AY854" i="9"/>
  <c r="AZ854" i="9"/>
  <c r="AK855" i="9"/>
  <c r="AL855" i="9"/>
  <c r="AM855" i="9"/>
  <c r="AO855" i="9"/>
  <c r="AP855" i="9"/>
  <c r="AR855" i="9" s="1"/>
  <c r="AQ855" i="9"/>
  <c r="AS855" i="9"/>
  <c r="AT855" i="9"/>
  <c r="AU855" i="9"/>
  <c r="AW855" i="9"/>
  <c r="AX855" i="9"/>
  <c r="AZ855" i="9" s="1"/>
  <c r="AY855" i="9"/>
  <c r="AK856" i="9"/>
  <c r="AL856" i="9"/>
  <c r="AM856" i="9"/>
  <c r="AO856" i="9"/>
  <c r="AP856" i="9"/>
  <c r="AQ856" i="9"/>
  <c r="AR856" i="9"/>
  <c r="AS856" i="9"/>
  <c r="AT856" i="9"/>
  <c r="AU856" i="9"/>
  <c r="AW856" i="9"/>
  <c r="AX856" i="9"/>
  <c r="AZ856" i="9" s="1"/>
  <c r="AY856" i="9"/>
  <c r="AK857" i="9"/>
  <c r="AN857" i="9" s="1"/>
  <c r="AL857" i="9"/>
  <c r="AM857" i="9"/>
  <c r="AO857" i="9"/>
  <c r="AP857" i="9"/>
  <c r="AQ857" i="9"/>
  <c r="AR857" i="9"/>
  <c r="AS857" i="9"/>
  <c r="AT857" i="9"/>
  <c r="AU857" i="9"/>
  <c r="AW857" i="9"/>
  <c r="AX857" i="9"/>
  <c r="AZ857" i="9" s="1"/>
  <c r="AY857" i="9"/>
  <c r="AK858" i="9"/>
  <c r="AN858" i="9" s="1"/>
  <c r="AL858" i="9"/>
  <c r="AM858" i="9"/>
  <c r="AO858" i="9"/>
  <c r="AP858" i="9"/>
  <c r="AR858" i="9" s="1"/>
  <c r="AQ858" i="9"/>
  <c r="AS858" i="9"/>
  <c r="AT858" i="9"/>
  <c r="AU858" i="9"/>
  <c r="AW858" i="9"/>
  <c r="AX858" i="9"/>
  <c r="AY858" i="9"/>
  <c r="AZ858" i="9"/>
  <c r="AK859" i="9"/>
  <c r="AL859" i="9"/>
  <c r="AM859" i="9"/>
  <c r="AO859" i="9"/>
  <c r="AP859" i="9"/>
  <c r="AR859" i="9" s="1"/>
  <c r="AQ859" i="9"/>
  <c r="AS859" i="9"/>
  <c r="AT859" i="9"/>
  <c r="AU859" i="9"/>
  <c r="AW859" i="9"/>
  <c r="AX859" i="9"/>
  <c r="AZ859" i="9" s="1"/>
  <c r="AY859" i="9"/>
  <c r="AK860" i="9"/>
  <c r="AL860" i="9"/>
  <c r="AM860" i="9"/>
  <c r="AO860" i="9"/>
  <c r="AP860" i="9"/>
  <c r="AR860" i="9" s="1"/>
  <c r="AQ860" i="9"/>
  <c r="AS860" i="9"/>
  <c r="AT860" i="9"/>
  <c r="AU860" i="9"/>
  <c r="AW860" i="9"/>
  <c r="AX860" i="9"/>
  <c r="AZ860" i="9" s="1"/>
  <c r="AY860" i="9"/>
  <c r="AK861" i="9"/>
  <c r="AN861" i="9" s="1"/>
  <c r="AL861" i="9"/>
  <c r="AM861" i="9"/>
  <c r="AO861" i="9"/>
  <c r="AP861" i="9"/>
  <c r="AQ861" i="9"/>
  <c r="AR861" i="9"/>
  <c r="AS861" i="9"/>
  <c r="AT861" i="9"/>
  <c r="AU861" i="9"/>
  <c r="AW861" i="9"/>
  <c r="AX861" i="9"/>
  <c r="AY861" i="9"/>
  <c r="AZ861" i="9"/>
  <c r="AK862" i="9"/>
  <c r="AN862" i="9" s="1"/>
  <c r="AL862" i="9"/>
  <c r="AM862" i="9"/>
  <c r="AO862" i="9"/>
  <c r="AP862" i="9"/>
  <c r="AR862" i="9" s="1"/>
  <c r="AQ862" i="9"/>
  <c r="AS862" i="9"/>
  <c r="AT862" i="9"/>
  <c r="AU862" i="9"/>
  <c r="AW862" i="9"/>
  <c r="AX862" i="9"/>
  <c r="AY862" i="9"/>
  <c r="AZ862" i="9"/>
  <c r="AK863" i="9"/>
  <c r="AL863" i="9"/>
  <c r="AM863" i="9"/>
  <c r="AO863" i="9"/>
  <c r="AP863" i="9"/>
  <c r="AR863" i="9" s="1"/>
  <c r="AQ863" i="9"/>
  <c r="AS863" i="9"/>
  <c r="AT863" i="9"/>
  <c r="AU863" i="9"/>
  <c r="AW863" i="9"/>
  <c r="AX863" i="9"/>
  <c r="AZ863" i="9" s="1"/>
  <c r="AY863" i="9"/>
  <c r="AK864" i="9"/>
  <c r="AL864" i="9"/>
  <c r="AM864" i="9"/>
  <c r="AO864" i="9"/>
  <c r="AP864" i="9"/>
  <c r="AQ864" i="9"/>
  <c r="AR864" i="9"/>
  <c r="AS864" i="9"/>
  <c r="AT864" i="9"/>
  <c r="AU864" i="9"/>
  <c r="AW864" i="9"/>
  <c r="AX864" i="9"/>
  <c r="AZ864" i="9" s="1"/>
  <c r="AY864" i="9"/>
  <c r="AK865" i="9"/>
  <c r="AN865" i="9" s="1"/>
  <c r="AL865" i="9"/>
  <c r="AM865" i="9"/>
  <c r="AO865" i="9"/>
  <c r="AP865" i="9"/>
  <c r="AQ865" i="9"/>
  <c r="AR865" i="9"/>
  <c r="AS865" i="9"/>
  <c r="AT865" i="9"/>
  <c r="AU865" i="9"/>
  <c r="AW865" i="9"/>
  <c r="AX865" i="9"/>
  <c r="AZ865" i="9" s="1"/>
  <c r="AY865" i="9"/>
  <c r="AK866" i="9"/>
  <c r="AN866" i="9" s="1"/>
  <c r="AL866" i="9"/>
  <c r="AM866" i="9"/>
  <c r="AO866" i="9"/>
  <c r="AP866" i="9"/>
  <c r="AR866" i="9" s="1"/>
  <c r="AQ866" i="9"/>
  <c r="AS866" i="9"/>
  <c r="AT866" i="9"/>
  <c r="AU866" i="9"/>
  <c r="AW866" i="9"/>
  <c r="AX866" i="9"/>
  <c r="AY866" i="9"/>
  <c r="AZ866" i="9"/>
  <c r="AK867" i="9"/>
  <c r="AL867" i="9"/>
  <c r="AM867" i="9"/>
  <c r="AO867" i="9"/>
  <c r="AP867" i="9"/>
  <c r="AR867" i="9" s="1"/>
  <c r="AQ867" i="9"/>
  <c r="AS867" i="9"/>
  <c r="AT867" i="9"/>
  <c r="AU867" i="9"/>
  <c r="AW867" i="9"/>
  <c r="AX867" i="9"/>
  <c r="AZ867" i="9" s="1"/>
  <c r="AY867" i="9"/>
  <c r="AK868" i="9"/>
  <c r="AL868" i="9"/>
  <c r="AM868" i="9"/>
  <c r="AO868" i="9"/>
  <c r="AP868" i="9"/>
  <c r="AR868" i="9" s="1"/>
  <c r="AQ868" i="9"/>
  <c r="AS868" i="9"/>
  <c r="AT868" i="9"/>
  <c r="AU868" i="9"/>
  <c r="AW868" i="9"/>
  <c r="AX868" i="9"/>
  <c r="AZ868" i="9" s="1"/>
  <c r="AY868" i="9"/>
  <c r="AK869" i="9"/>
  <c r="AN869" i="9" s="1"/>
  <c r="AL869" i="9"/>
  <c r="AM869" i="9"/>
  <c r="AO869" i="9"/>
  <c r="AP869" i="9"/>
  <c r="AQ869" i="9"/>
  <c r="AR869" i="9"/>
  <c r="AS869" i="9"/>
  <c r="AT869" i="9"/>
  <c r="AU869" i="9"/>
  <c r="AW869" i="9"/>
  <c r="AX869" i="9"/>
  <c r="AY869" i="9"/>
  <c r="AZ869" i="9"/>
  <c r="AK870" i="9"/>
  <c r="AN870" i="9" s="1"/>
  <c r="AL870" i="9"/>
  <c r="AM870" i="9"/>
  <c r="AO870" i="9"/>
  <c r="AP870" i="9"/>
  <c r="AR870" i="9" s="1"/>
  <c r="AQ870" i="9"/>
  <c r="AS870" i="9"/>
  <c r="AT870" i="9"/>
  <c r="AU870" i="9"/>
  <c r="AW870" i="9"/>
  <c r="AX870" i="9"/>
  <c r="AY870" i="9"/>
  <c r="AZ870" i="9"/>
  <c r="AK871" i="9"/>
  <c r="AL871" i="9"/>
  <c r="AM871" i="9"/>
  <c r="AO871" i="9"/>
  <c r="AP871" i="9"/>
  <c r="AR871" i="9" s="1"/>
  <c r="AQ871" i="9"/>
  <c r="AS871" i="9"/>
  <c r="AT871" i="9"/>
  <c r="AU871" i="9"/>
  <c r="AW871" i="9"/>
  <c r="AX871" i="9"/>
  <c r="AZ871" i="9" s="1"/>
  <c r="AY871" i="9"/>
  <c r="AK872" i="9"/>
  <c r="AN872" i="9" s="1"/>
  <c r="AL872" i="9"/>
  <c r="AM872" i="9"/>
  <c r="AO872" i="9"/>
  <c r="AP872" i="9"/>
  <c r="AQ872" i="9"/>
  <c r="AR872" i="9"/>
  <c r="AS872" i="9"/>
  <c r="AT872" i="9"/>
  <c r="AU872" i="9"/>
  <c r="AW872" i="9"/>
  <c r="AX872" i="9"/>
  <c r="AZ872" i="9" s="1"/>
  <c r="AY872" i="9"/>
  <c r="AK873" i="9"/>
  <c r="AL873" i="9"/>
  <c r="AM873" i="9"/>
  <c r="AO873" i="9"/>
  <c r="AP873" i="9"/>
  <c r="AQ873" i="9"/>
  <c r="AR873" i="9"/>
  <c r="AS873" i="9"/>
  <c r="AT873" i="9"/>
  <c r="AU873" i="9"/>
  <c r="AW873" i="9"/>
  <c r="AX873" i="9"/>
  <c r="AY873" i="9"/>
  <c r="AZ873" i="9"/>
  <c r="AK874" i="9"/>
  <c r="AL874" i="9"/>
  <c r="AM874" i="9"/>
  <c r="AO874" i="9"/>
  <c r="AP874" i="9"/>
  <c r="AR874" i="9" s="1"/>
  <c r="AQ874" i="9"/>
  <c r="AS874" i="9"/>
  <c r="AT874" i="9"/>
  <c r="AU874" i="9"/>
  <c r="AW874" i="9"/>
  <c r="AX874" i="9"/>
  <c r="AY874" i="9"/>
  <c r="AZ874" i="9"/>
  <c r="AK875" i="9"/>
  <c r="AL875" i="9"/>
  <c r="AM875" i="9"/>
  <c r="AO875" i="9"/>
  <c r="AP875" i="9"/>
  <c r="AQ875" i="9"/>
  <c r="AR875" i="9"/>
  <c r="AS875" i="9"/>
  <c r="AV875" i="9" s="1"/>
  <c r="AT875" i="9"/>
  <c r="AU875" i="9"/>
  <c r="AW875" i="9"/>
  <c r="AX875" i="9"/>
  <c r="AZ875" i="9" s="1"/>
  <c r="AY875" i="9"/>
  <c r="AK876" i="9"/>
  <c r="AL876" i="9"/>
  <c r="AM876" i="9"/>
  <c r="AO876" i="9"/>
  <c r="AP876" i="9"/>
  <c r="AQ876" i="9"/>
  <c r="AR876" i="9"/>
  <c r="AS876" i="9"/>
  <c r="AT876" i="9"/>
  <c r="AU876" i="9"/>
  <c r="AW876" i="9"/>
  <c r="AX876" i="9"/>
  <c r="AY876" i="9"/>
  <c r="AZ876" i="9"/>
  <c r="AK877" i="9"/>
  <c r="AL877" i="9"/>
  <c r="AM877" i="9"/>
  <c r="AO877" i="9"/>
  <c r="AP877" i="9"/>
  <c r="AR877" i="9" s="1"/>
  <c r="AQ877" i="9"/>
  <c r="AS877" i="9"/>
  <c r="AT877" i="9"/>
  <c r="AV877" i="9" s="1"/>
  <c r="AU877" i="9"/>
  <c r="AW877" i="9"/>
  <c r="AX877" i="9"/>
  <c r="AZ877" i="9" s="1"/>
  <c r="AY877" i="9"/>
  <c r="AK878" i="9"/>
  <c r="AL878" i="9"/>
  <c r="AN878" i="9" s="1"/>
  <c r="AM878" i="9"/>
  <c r="AO878" i="9"/>
  <c r="AP878" i="9"/>
  <c r="AQ878" i="9"/>
  <c r="AR878" i="9"/>
  <c r="AS878" i="9"/>
  <c r="AT878" i="9"/>
  <c r="AU878" i="9"/>
  <c r="AW878" i="9"/>
  <c r="AX878" i="9"/>
  <c r="AY878" i="9"/>
  <c r="AZ878" i="9"/>
  <c r="AK879" i="9"/>
  <c r="AL879" i="9"/>
  <c r="AM879" i="9"/>
  <c r="AO879" i="9"/>
  <c r="AP879" i="9"/>
  <c r="AQ879" i="9"/>
  <c r="AR879" i="9"/>
  <c r="AS879" i="9"/>
  <c r="AT879" i="9"/>
  <c r="AV879" i="9" s="1"/>
  <c r="AU879" i="9"/>
  <c r="AW879" i="9"/>
  <c r="AX879" i="9"/>
  <c r="AZ879" i="9" s="1"/>
  <c r="AY879" i="9"/>
  <c r="AK880" i="9"/>
  <c r="AL880" i="9"/>
  <c r="AM880" i="9"/>
  <c r="AO880" i="9"/>
  <c r="AP880" i="9"/>
  <c r="AQ880" i="9"/>
  <c r="AR880" i="9"/>
  <c r="AS880" i="9"/>
  <c r="AT880" i="9"/>
  <c r="AU880" i="9"/>
  <c r="AW880" i="9"/>
  <c r="AX880" i="9"/>
  <c r="AY880" i="9"/>
  <c r="AZ880" i="9"/>
  <c r="AK881" i="9"/>
  <c r="AL881" i="9"/>
  <c r="AM881" i="9"/>
  <c r="AO881" i="9"/>
  <c r="AP881" i="9"/>
  <c r="AR881" i="9" s="1"/>
  <c r="AQ881" i="9"/>
  <c r="AS881" i="9"/>
  <c r="AT881" i="9"/>
  <c r="AV881" i="9" s="1"/>
  <c r="AU881" i="9"/>
  <c r="AW881" i="9"/>
  <c r="AX881" i="9"/>
  <c r="AZ881" i="9" s="1"/>
  <c r="AY881" i="9"/>
  <c r="AK882" i="9"/>
  <c r="AL882" i="9"/>
  <c r="AN882" i="9" s="1"/>
  <c r="AM882" i="9"/>
  <c r="AO882" i="9"/>
  <c r="AP882" i="9"/>
  <c r="AQ882" i="9"/>
  <c r="AR882" i="9"/>
  <c r="AS882" i="9"/>
  <c r="AT882" i="9"/>
  <c r="AU882" i="9"/>
  <c r="AW882" i="9"/>
  <c r="AX882" i="9"/>
  <c r="AY882" i="9"/>
  <c r="AZ882" i="9"/>
  <c r="AK883" i="9"/>
  <c r="AL883" i="9"/>
  <c r="AM883" i="9"/>
  <c r="AO883" i="9"/>
  <c r="AP883" i="9"/>
  <c r="AQ883" i="9"/>
  <c r="AR883" i="9"/>
  <c r="AS883" i="9"/>
  <c r="AT883" i="9"/>
  <c r="AV883" i="9" s="1"/>
  <c r="AU883" i="9"/>
  <c r="AW883" i="9"/>
  <c r="AX883" i="9"/>
  <c r="AZ883" i="9" s="1"/>
  <c r="AY883" i="9"/>
  <c r="AK884" i="9"/>
  <c r="AL884" i="9"/>
  <c r="AM884" i="9"/>
  <c r="AO884" i="9"/>
  <c r="AP884" i="9"/>
  <c r="AQ884" i="9"/>
  <c r="AR884" i="9"/>
  <c r="AS884" i="9"/>
  <c r="AT884" i="9"/>
  <c r="AU884" i="9"/>
  <c r="AW884" i="9"/>
  <c r="AX884" i="9"/>
  <c r="AY884" i="9"/>
  <c r="AZ884" i="9"/>
  <c r="AK885" i="9"/>
  <c r="AL885" i="9"/>
  <c r="AM885" i="9"/>
  <c r="AO885" i="9"/>
  <c r="AP885" i="9"/>
  <c r="AR885" i="9" s="1"/>
  <c r="AQ885" i="9"/>
  <c r="AS885" i="9"/>
  <c r="AT885" i="9"/>
  <c r="AV885" i="9" s="1"/>
  <c r="AU885" i="9"/>
  <c r="AW885" i="9"/>
  <c r="AX885" i="9"/>
  <c r="AZ885" i="9" s="1"/>
  <c r="AY885" i="9"/>
  <c r="AK886" i="9"/>
  <c r="AL886" i="9"/>
  <c r="AN886" i="9" s="1"/>
  <c r="AM886" i="9"/>
  <c r="AO886" i="9"/>
  <c r="AP886" i="9"/>
  <c r="AQ886" i="9"/>
  <c r="AR886" i="9"/>
  <c r="AS886" i="9"/>
  <c r="AT886" i="9"/>
  <c r="AU886" i="9"/>
  <c r="AW886" i="9"/>
  <c r="AX886" i="9"/>
  <c r="AY886" i="9"/>
  <c r="AZ886" i="9"/>
  <c r="AK887" i="9"/>
  <c r="AL887" i="9"/>
  <c r="AM887" i="9"/>
  <c r="AO887" i="9"/>
  <c r="AP887" i="9"/>
  <c r="AQ887" i="9"/>
  <c r="AR887" i="9"/>
  <c r="AS887" i="9"/>
  <c r="AT887" i="9"/>
  <c r="AV887" i="9" s="1"/>
  <c r="AU887" i="9"/>
  <c r="AW887" i="9"/>
  <c r="AX887" i="9"/>
  <c r="AZ887" i="9" s="1"/>
  <c r="AY887" i="9"/>
  <c r="AK888" i="9"/>
  <c r="AL888" i="9"/>
  <c r="AM888" i="9"/>
  <c r="AO888" i="9"/>
  <c r="AP888" i="9"/>
  <c r="AQ888" i="9"/>
  <c r="AR888" i="9"/>
  <c r="AS888" i="9"/>
  <c r="AT888" i="9"/>
  <c r="AU888" i="9"/>
  <c r="AW888" i="9"/>
  <c r="AX888" i="9"/>
  <c r="AY888" i="9"/>
  <c r="AZ888" i="9"/>
  <c r="AK889" i="9"/>
  <c r="AL889" i="9"/>
  <c r="AM889" i="9"/>
  <c r="AO889" i="9"/>
  <c r="AP889" i="9"/>
  <c r="AR889" i="9" s="1"/>
  <c r="AQ889" i="9"/>
  <c r="AS889" i="9"/>
  <c r="AT889" i="9"/>
  <c r="AV889" i="9" s="1"/>
  <c r="AU889" i="9"/>
  <c r="AW889" i="9"/>
  <c r="AX889" i="9"/>
  <c r="AZ889" i="9" s="1"/>
  <c r="AY889" i="9"/>
  <c r="AK890" i="9"/>
  <c r="AL890" i="9"/>
  <c r="AN890" i="9" s="1"/>
  <c r="AM890" i="9"/>
  <c r="AO890" i="9"/>
  <c r="AP890" i="9"/>
  <c r="AQ890" i="9"/>
  <c r="AR890" i="9"/>
  <c r="AS890" i="9"/>
  <c r="AT890" i="9"/>
  <c r="AU890" i="9"/>
  <c r="AW890" i="9"/>
  <c r="AX890" i="9"/>
  <c r="AY890" i="9"/>
  <c r="AZ890" i="9"/>
  <c r="AK891" i="9"/>
  <c r="AL891" i="9"/>
  <c r="AM891" i="9"/>
  <c r="AO891" i="9"/>
  <c r="AP891" i="9"/>
  <c r="AQ891" i="9"/>
  <c r="AR891" i="9"/>
  <c r="AS891" i="9"/>
  <c r="AT891" i="9"/>
  <c r="AV891" i="9" s="1"/>
  <c r="AU891" i="9"/>
  <c r="AW891" i="9"/>
  <c r="AX891" i="9"/>
  <c r="AZ891" i="9" s="1"/>
  <c r="AY891" i="9"/>
  <c r="AK892" i="9"/>
  <c r="AL892" i="9"/>
  <c r="AM892" i="9"/>
  <c r="AO892" i="9"/>
  <c r="AP892" i="9"/>
  <c r="AQ892" i="9"/>
  <c r="AR892" i="9"/>
  <c r="AS892" i="9"/>
  <c r="AT892" i="9"/>
  <c r="AU892" i="9"/>
  <c r="AW892" i="9"/>
  <c r="AX892" i="9"/>
  <c r="AY892" i="9"/>
  <c r="AZ892" i="9"/>
  <c r="AK893" i="9"/>
  <c r="AL893" i="9"/>
  <c r="AM893" i="9"/>
  <c r="AO893" i="9"/>
  <c r="AP893" i="9"/>
  <c r="AR893" i="9" s="1"/>
  <c r="AQ893" i="9"/>
  <c r="AS893" i="9"/>
  <c r="AT893" i="9"/>
  <c r="AV893" i="9" s="1"/>
  <c r="AU893" i="9"/>
  <c r="AW893" i="9"/>
  <c r="AX893" i="9"/>
  <c r="AZ893" i="9" s="1"/>
  <c r="AY893" i="9"/>
  <c r="AK894" i="9"/>
  <c r="AL894" i="9"/>
  <c r="AN894" i="9" s="1"/>
  <c r="AM894" i="9"/>
  <c r="AO894" i="9"/>
  <c r="AP894" i="9"/>
  <c r="AQ894" i="9"/>
  <c r="AR894" i="9"/>
  <c r="AS894" i="9"/>
  <c r="AT894" i="9"/>
  <c r="AU894" i="9"/>
  <c r="AW894" i="9"/>
  <c r="AX894" i="9"/>
  <c r="AY894" i="9"/>
  <c r="AZ894" i="9"/>
  <c r="AK895" i="9"/>
  <c r="AL895" i="9"/>
  <c r="AM895" i="9"/>
  <c r="AO895" i="9"/>
  <c r="AP895" i="9"/>
  <c r="AQ895" i="9"/>
  <c r="AR895" i="9"/>
  <c r="AS895" i="9"/>
  <c r="AT895" i="9"/>
  <c r="AV895" i="9" s="1"/>
  <c r="AU895" i="9"/>
  <c r="AW895" i="9"/>
  <c r="AX895" i="9"/>
  <c r="AZ895" i="9" s="1"/>
  <c r="AY895" i="9"/>
  <c r="AK896" i="9"/>
  <c r="AL896" i="9"/>
  <c r="AM896" i="9"/>
  <c r="AO896" i="9"/>
  <c r="AP896" i="9"/>
  <c r="AQ896" i="9"/>
  <c r="AR896" i="9"/>
  <c r="AS896" i="9"/>
  <c r="AT896" i="9"/>
  <c r="AU896" i="9"/>
  <c r="AW896" i="9"/>
  <c r="AX896" i="9"/>
  <c r="AY896" i="9"/>
  <c r="AZ896" i="9"/>
  <c r="AK897" i="9"/>
  <c r="AL897" i="9"/>
  <c r="AM897" i="9"/>
  <c r="AO897" i="9"/>
  <c r="AP897" i="9"/>
  <c r="AR897" i="9" s="1"/>
  <c r="AQ897" i="9"/>
  <c r="AS897" i="9"/>
  <c r="AT897" i="9"/>
  <c r="AV897" i="9" s="1"/>
  <c r="AU897" i="9"/>
  <c r="AW897" i="9"/>
  <c r="AX897" i="9"/>
  <c r="AZ897" i="9" s="1"/>
  <c r="AY897" i="9"/>
  <c r="AK898" i="9"/>
  <c r="AL898" i="9"/>
  <c r="AN898" i="9" s="1"/>
  <c r="AM898" i="9"/>
  <c r="AO898" i="9"/>
  <c r="AP898" i="9"/>
  <c r="AQ898" i="9"/>
  <c r="AR898" i="9"/>
  <c r="AS898" i="9"/>
  <c r="AT898" i="9"/>
  <c r="AU898" i="9"/>
  <c r="AW898" i="9"/>
  <c r="AX898" i="9"/>
  <c r="AY898" i="9"/>
  <c r="AZ898" i="9"/>
  <c r="AK899" i="9"/>
  <c r="AL899" i="9"/>
  <c r="AM899" i="9"/>
  <c r="AO899" i="9"/>
  <c r="AP899" i="9"/>
  <c r="AQ899" i="9"/>
  <c r="AR899" i="9"/>
  <c r="AS899" i="9"/>
  <c r="AT899" i="9"/>
  <c r="AV899" i="9" s="1"/>
  <c r="AU899" i="9"/>
  <c r="AW899" i="9"/>
  <c r="AX899" i="9"/>
  <c r="AZ899" i="9" s="1"/>
  <c r="AY899" i="9"/>
  <c r="AK900" i="9"/>
  <c r="AL900" i="9"/>
  <c r="AM900" i="9"/>
  <c r="AO900" i="9"/>
  <c r="AP900" i="9"/>
  <c r="AQ900" i="9"/>
  <c r="AR900" i="9"/>
  <c r="AS900" i="9"/>
  <c r="AT900" i="9"/>
  <c r="AU900" i="9"/>
  <c r="AW900" i="9"/>
  <c r="AX900" i="9"/>
  <c r="AY900" i="9"/>
  <c r="AZ900" i="9"/>
  <c r="AK901" i="9"/>
  <c r="AL901" i="9"/>
  <c r="AM901" i="9"/>
  <c r="AO901" i="9"/>
  <c r="AP901" i="9"/>
  <c r="AR901" i="9" s="1"/>
  <c r="AQ901" i="9"/>
  <c r="AS901" i="9"/>
  <c r="AT901" i="9"/>
  <c r="AV901" i="9" s="1"/>
  <c r="AU901" i="9"/>
  <c r="AW901" i="9"/>
  <c r="AX901" i="9"/>
  <c r="AZ901" i="9" s="1"/>
  <c r="AY901" i="9"/>
  <c r="AK902" i="9"/>
  <c r="AL902" i="9"/>
  <c r="AN902" i="9" s="1"/>
  <c r="AM902" i="9"/>
  <c r="AO902" i="9"/>
  <c r="AP902" i="9"/>
  <c r="AQ902" i="9"/>
  <c r="AR902" i="9"/>
  <c r="AS902" i="9"/>
  <c r="AT902" i="9"/>
  <c r="AU902" i="9"/>
  <c r="AW902" i="9"/>
  <c r="AX902" i="9"/>
  <c r="AY902" i="9"/>
  <c r="AZ902" i="9"/>
  <c r="AK903" i="9"/>
  <c r="AL903" i="9"/>
  <c r="AM903" i="9"/>
  <c r="AO903" i="9"/>
  <c r="AP903" i="9"/>
  <c r="AQ903" i="9"/>
  <c r="AR903" i="9"/>
  <c r="AS903" i="9"/>
  <c r="AT903" i="9"/>
  <c r="AV903" i="9" s="1"/>
  <c r="AU903" i="9"/>
  <c r="AW903" i="9"/>
  <c r="AX903" i="9"/>
  <c r="AZ903" i="9" s="1"/>
  <c r="AY903" i="9"/>
  <c r="AK904" i="9"/>
  <c r="AL904" i="9"/>
  <c r="AM904" i="9"/>
  <c r="AO904" i="9"/>
  <c r="AP904" i="9"/>
  <c r="AQ904" i="9"/>
  <c r="AR904" i="9"/>
  <c r="AS904" i="9"/>
  <c r="AT904" i="9"/>
  <c r="AU904" i="9"/>
  <c r="AV904" i="9"/>
  <c r="AW904" i="9"/>
  <c r="AX904" i="9"/>
  <c r="AY904" i="9"/>
  <c r="AZ904" i="9"/>
  <c r="AK905" i="9"/>
  <c r="AL905" i="9"/>
  <c r="AM905" i="9"/>
  <c r="AN905" i="9"/>
  <c r="AO905" i="9"/>
  <c r="AP905" i="9"/>
  <c r="AQ905" i="9"/>
  <c r="AR905" i="9"/>
  <c r="AS905" i="9"/>
  <c r="AT905" i="9"/>
  <c r="AU905" i="9"/>
  <c r="AV905" i="9"/>
  <c r="AW905" i="9"/>
  <c r="AX905" i="9"/>
  <c r="AY905" i="9"/>
  <c r="AZ905" i="9"/>
  <c r="AK906" i="9"/>
  <c r="AL906" i="9"/>
  <c r="AM906" i="9"/>
  <c r="AN906" i="9"/>
  <c r="AO906" i="9"/>
  <c r="AP906" i="9"/>
  <c r="AQ906" i="9"/>
  <c r="AR906" i="9"/>
  <c r="AS906" i="9"/>
  <c r="AT906" i="9"/>
  <c r="AU906" i="9"/>
  <c r="AV906" i="9"/>
  <c r="AW906" i="9"/>
  <c r="AX906" i="9"/>
  <c r="AY906" i="9"/>
  <c r="AZ906" i="9"/>
  <c r="AK907" i="9"/>
  <c r="AL907" i="9"/>
  <c r="AM907" i="9"/>
  <c r="AN907" i="9"/>
  <c r="AO907" i="9"/>
  <c r="AP907" i="9"/>
  <c r="AQ907" i="9"/>
  <c r="AR907" i="9"/>
  <c r="AS907" i="9"/>
  <c r="AT907" i="9"/>
  <c r="AU907" i="9"/>
  <c r="AV907" i="9"/>
  <c r="AW907" i="9"/>
  <c r="AX907" i="9"/>
  <c r="AY907" i="9"/>
  <c r="AZ907" i="9"/>
  <c r="AK908" i="9"/>
  <c r="AL908" i="9"/>
  <c r="AM908" i="9"/>
  <c r="AN908" i="9"/>
  <c r="AO908" i="9"/>
  <c r="AP908" i="9"/>
  <c r="AQ908" i="9"/>
  <c r="AR908" i="9"/>
  <c r="AS908" i="9"/>
  <c r="AT908" i="9"/>
  <c r="AU908" i="9"/>
  <c r="AV908" i="9"/>
  <c r="AW908" i="9"/>
  <c r="AX908" i="9"/>
  <c r="AY908" i="9"/>
  <c r="AZ908" i="9"/>
  <c r="AK909" i="9"/>
  <c r="AL909" i="9"/>
  <c r="AM909" i="9"/>
  <c r="AN909" i="9"/>
  <c r="AO909" i="9"/>
  <c r="AP909" i="9"/>
  <c r="AQ909" i="9"/>
  <c r="AR909" i="9"/>
  <c r="AS909" i="9"/>
  <c r="AT909" i="9"/>
  <c r="AU909" i="9"/>
  <c r="AV909" i="9"/>
  <c r="AW909" i="9"/>
  <c r="AX909" i="9"/>
  <c r="AY909" i="9"/>
  <c r="AZ909" i="9"/>
  <c r="AK910" i="9"/>
  <c r="AL910" i="9"/>
  <c r="AM910" i="9"/>
  <c r="AN910" i="9"/>
  <c r="AO910" i="9"/>
  <c r="AP910" i="9"/>
  <c r="AQ910" i="9"/>
  <c r="AR910" i="9"/>
  <c r="AS910" i="9"/>
  <c r="AT910" i="9"/>
  <c r="AU910" i="9"/>
  <c r="AV910" i="9"/>
  <c r="AW910" i="9"/>
  <c r="AX910" i="9"/>
  <c r="AY910" i="9"/>
  <c r="AZ910" i="9"/>
  <c r="AK911" i="9"/>
  <c r="AL911" i="9"/>
  <c r="AM911" i="9"/>
  <c r="AN911" i="9"/>
  <c r="AO911" i="9"/>
  <c r="AP911" i="9"/>
  <c r="AQ911" i="9"/>
  <c r="AR911" i="9"/>
  <c r="AS911" i="9"/>
  <c r="AT911" i="9"/>
  <c r="AU911" i="9"/>
  <c r="AV911" i="9"/>
  <c r="AW911" i="9"/>
  <c r="AX911" i="9"/>
  <c r="AY911" i="9"/>
  <c r="AZ911" i="9"/>
  <c r="AK912" i="9"/>
  <c r="AL912" i="9"/>
  <c r="AM912" i="9"/>
  <c r="AN912" i="9"/>
  <c r="AO912" i="9"/>
  <c r="AP912" i="9"/>
  <c r="AQ912" i="9"/>
  <c r="AR912" i="9"/>
  <c r="AS912" i="9"/>
  <c r="AT912" i="9"/>
  <c r="AU912" i="9"/>
  <c r="AV912" i="9"/>
  <c r="AW912" i="9"/>
  <c r="AX912" i="9"/>
  <c r="AY912" i="9"/>
  <c r="AZ912" i="9"/>
  <c r="AK913" i="9"/>
  <c r="AL913" i="9"/>
  <c r="AM913" i="9"/>
  <c r="AN913" i="9"/>
  <c r="AO913" i="9"/>
  <c r="AP913" i="9"/>
  <c r="AQ913" i="9"/>
  <c r="AR913" i="9"/>
  <c r="AS913" i="9"/>
  <c r="AT913" i="9"/>
  <c r="AU913" i="9"/>
  <c r="AV913" i="9"/>
  <c r="AW913" i="9"/>
  <c r="AX913" i="9"/>
  <c r="AY913" i="9"/>
  <c r="AZ913" i="9"/>
  <c r="AK914" i="9"/>
  <c r="AL914" i="9"/>
  <c r="AM914" i="9"/>
  <c r="AN914" i="9"/>
  <c r="AO914" i="9"/>
  <c r="AP914" i="9"/>
  <c r="AQ914" i="9"/>
  <c r="AR914" i="9"/>
  <c r="AS914" i="9"/>
  <c r="AT914" i="9"/>
  <c r="AU914" i="9"/>
  <c r="AV914" i="9"/>
  <c r="AW914" i="9"/>
  <c r="AX914" i="9"/>
  <c r="AY914" i="9"/>
  <c r="AZ914" i="9"/>
  <c r="AK915" i="9"/>
  <c r="AL915" i="9"/>
  <c r="AM915" i="9"/>
  <c r="AN915" i="9"/>
  <c r="AO915" i="9"/>
  <c r="AP915" i="9"/>
  <c r="AQ915" i="9"/>
  <c r="AR915" i="9"/>
  <c r="AS915" i="9"/>
  <c r="AT915" i="9"/>
  <c r="AU915" i="9"/>
  <c r="AV915" i="9"/>
  <c r="AW915" i="9"/>
  <c r="AX915" i="9"/>
  <c r="AY915" i="9"/>
  <c r="AZ915" i="9"/>
  <c r="AK916" i="9"/>
  <c r="AL916" i="9"/>
  <c r="AM916" i="9"/>
  <c r="AN916" i="9"/>
  <c r="AO916" i="9"/>
  <c r="AP916" i="9"/>
  <c r="AQ916" i="9"/>
  <c r="AR916" i="9"/>
  <c r="AS916" i="9"/>
  <c r="AT916" i="9"/>
  <c r="AU916" i="9"/>
  <c r="AV916" i="9"/>
  <c r="AW916" i="9"/>
  <c r="AX916" i="9"/>
  <c r="AY916" i="9"/>
  <c r="AZ916" i="9"/>
  <c r="AK917" i="9"/>
  <c r="AL917" i="9"/>
  <c r="AM917" i="9"/>
  <c r="AN917" i="9"/>
  <c r="AO917" i="9"/>
  <c r="AP917" i="9"/>
  <c r="AQ917" i="9"/>
  <c r="AR917" i="9"/>
  <c r="AS917" i="9"/>
  <c r="AT917" i="9"/>
  <c r="AU917" i="9"/>
  <c r="AV917" i="9"/>
  <c r="AW917" i="9"/>
  <c r="AX917" i="9"/>
  <c r="AY917" i="9"/>
  <c r="AZ917" i="9"/>
  <c r="AK918" i="9"/>
  <c r="AL918" i="9"/>
  <c r="AM918" i="9"/>
  <c r="AN918" i="9"/>
  <c r="AO918" i="9"/>
  <c r="AP918" i="9"/>
  <c r="AQ918" i="9"/>
  <c r="AR918" i="9"/>
  <c r="AS918" i="9"/>
  <c r="AT918" i="9"/>
  <c r="AU918" i="9"/>
  <c r="AV918" i="9"/>
  <c r="AW918" i="9"/>
  <c r="AX918" i="9"/>
  <c r="AY918" i="9"/>
  <c r="AZ918" i="9"/>
  <c r="AK919" i="9"/>
  <c r="AL919" i="9"/>
  <c r="AM919" i="9"/>
  <c r="AN919" i="9"/>
  <c r="AO919" i="9"/>
  <c r="AP919" i="9"/>
  <c r="AQ919" i="9"/>
  <c r="AR919" i="9"/>
  <c r="AS919" i="9"/>
  <c r="AT919" i="9"/>
  <c r="AU919" i="9"/>
  <c r="AV919" i="9"/>
  <c r="AW919" i="9"/>
  <c r="AX919" i="9"/>
  <c r="AY919" i="9"/>
  <c r="AZ919" i="9"/>
  <c r="AK920" i="9"/>
  <c r="AL920" i="9"/>
  <c r="AM920" i="9"/>
  <c r="AN920" i="9"/>
  <c r="AO920" i="9"/>
  <c r="AP920" i="9"/>
  <c r="AQ920" i="9"/>
  <c r="AR920" i="9"/>
  <c r="AS920" i="9"/>
  <c r="AT920" i="9"/>
  <c r="AU920" i="9"/>
  <c r="AV920" i="9"/>
  <c r="AW920" i="9"/>
  <c r="AX920" i="9"/>
  <c r="AY920" i="9"/>
  <c r="AZ920" i="9"/>
  <c r="AK921" i="9"/>
  <c r="AL921" i="9"/>
  <c r="AM921" i="9"/>
  <c r="AN921" i="9"/>
  <c r="AO921" i="9"/>
  <c r="AP921" i="9"/>
  <c r="AQ921" i="9"/>
  <c r="AR921" i="9"/>
  <c r="AS921" i="9"/>
  <c r="AT921" i="9"/>
  <c r="AU921" i="9"/>
  <c r="AV921" i="9"/>
  <c r="AW921" i="9"/>
  <c r="AX921" i="9"/>
  <c r="AY921" i="9"/>
  <c r="AZ921" i="9"/>
  <c r="AK922" i="9"/>
  <c r="AL922" i="9"/>
  <c r="AM922" i="9"/>
  <c r="AN922" i="9"/>
  <c r="AO922" i="9"/>
  <c r="AP922" i="9"/>
  <c r="AQ922" i="9"/>
  <c r="AR922" i="9"/>
  <c r="AS922" i="9"/>
  <c r="AT922" i="9"/>
  <c r="AU922" i="9"/>
  <c r="AV922" i="9"/>
  <c r="AW922" i="9"/>
  <c r="AX922" i="9"/>
  <c r="AY922" i="9"/>
  <c r="AZ922" i="9"/>
  <c r="AK923" i="9"/>
  <c r="AL923" i="9"/>
  <c r="AM923" i="9"/>
  <c r="AN923" i="9"/>
  <c r="AO923" i="9"/>
  <c r="AP923" i="9"/>
  <c r="AQ923" i="9"/>
  <c r="AR923" i="9"/>
  <c r="AS923" i="9"/>
  <c r="AT923" i="9"/>
  <c r="AU923" i="9"/>
  <c r="AV923" i="9"/>
  <c r="AW923" i="9"/>
  <c r="AX923" i="9"/>
  <c r="AY923" i="9"/>
  <c r="AZ923" i="9"/>
  <c r="AK924" i="9"/>
  <c r="AL924" i="9"/>
  <c r="AM924" i="9"/>
  <c r="AN924" i="9"/>
  <c r="AO924" i="9"/>
  <c r="AP924" i="9"/>
  <c r="AQ924" i="9"/>
  <c r="AR924" i="9"/>
  <c r="AS924" i="9"/>
  <c r="AT924" i="9"/>
  <c r="AU924" i="9"/>
  <c r="AV924" i="9"/>
  <c r="AW924" i="9"/>
  <c r="AX924" i="9"/>
  <c r="AY924" i="9"/>
  <c r="AZ924" i="9"/>
  <c r="AK925" i="9"/>
  <c r="AL925" i="9"/>
  <c r="AM925" i="9"/>
  <c r="AN925" i="9"/>
  <c r="AO925" i="9"/>
  <c r="AP925" i="9"/>
  <c r="AQ925" i="9"/>
  <c r="AR925" i="9"/>
  <c r="AS925" i="9"/>
  <c r="AT925" i="9"/>
  <c r="AU925" i="9"/>
  <c r="AV925" i="9"/>
  <c r="AW925" i="9"/>
  <c r="AX925" i="9"/>
  <c r="AY925" i="9"/>
  <c r="AZ925" i="9"/>
  <c r="AK926" i="9"/>
  <c r="AL926" i="9"/>
  <c r="AM926" i="9"/>
  <c r="AN926" i="9"/>
  <c r="AO926" i="9"/>
  <c r="AP926" i="9"/>
  <c r="AQ926" i="9"/>
  <c r="AR926" i="9"/>
  <c r="AS926" i="9"/>
  <c r="AT926" i="9"/>
  <c r="AU926" i="9"/>
  <c r="AV926" i="9"/>
  <c r="AW926" i="9"/>
  <c r="AX926" i="9"/>
  <c r="AY926" i="9"/>
  <c r="AZ926" i="9"/>
  <c r="AK927" i="9"/>
  <c r="AL927" i="9"/>
  <c r="AM927" i="9"/>
  <c r="AN927" i="9"/>
  <c r="AO927" i="9"/>
  <c r="AP927" i="9"/>
  <c r="AQ927" i="9"/>
  <c r="AR927" i="9"/>
  <c r="AS927" i="9"/>
  <c r="AT927" i="9"/>
  <c r="AU927" i="9"/>
  <c r="AV927" i="9"/>
  <c r="AW927" i="9"/>
  <c r="AX927" i="9"/>
  <c r="AY927" i="9"/>
  <c r="AZ927" i="9"/>
  <c r="AK928" i="9"/>
  <c r="AL928" i="9"/>
  <c r="AM928" i="9"/>
  <c r="AN928" i="9"/>
  <c r="AO928" i="9"/>
  <c r="AP928" i="9"/>
  <c r="AQ928" i="9"/>
  <c r="AR928" i="9"/>
  <c r="AS928" i="9"/>
  <c r="AT928" i="9"/>
  <c r="AU928" i="9"/>
  <c r="AV928" i="9"/>
  <c r="AW928" i="9"/>
  <c r="AX928" i="9"/>
  <c r="AY928" i="9"/>
  <c r="AZ928" i="9"/>
  <c r="AK929" i="9"/>
  <c r="AL929" i="9"/>
  <c r="AM929" i="9"/>
  <c r="AN929" i="9"/>
  <c r="AO929" i="9"/>
  <c r="AP929" i="9"/>
  <c r="AQ929" i="9"/>
  <c r="AR929" i="9"/>
  <c r="AS929" i="9"/>
  <c r="AT929" i="9"/>
  <c r="AU929" i="9"/>
  <c r="AV929" i="9"/>
  <c r="AW929" i="9"/>
  <c r="AX929" i="9"/>
  <c r="AY929" i="9"/>
  <c r="AZ929" i="9"/>
  <c r="AK930" i="9"/>
  <c r="AL930" i="9"/>
  <c r="AM930" i="9"/>
  <c r="AN930" i="9"/>
  <c r="AO930" i="9"/>
  <c r="AP930" i="9"/>
  <c r="AQ930" i="9"/>
  <c r="AR930" i="9"/>
  <c r="AS930" i="9"/>
  <c r="AT930" i="9"/>
  <c r="AU930" i="9"/>
  <c r="AV930" i="9"/>
  <c r="AW930" i="9"/>
  <c r="AX930" i="9"/>
  <c r="AY930" i="9"/>
  <c r="AZ930" i="9"/>
  <c r="AK931" i="9"/>
  <c r="AL931" i="9"/>
  <c r="AM931" i="9"/>
  <c r="AN931" i="9"/>
  <c r="AO931" i="9"/>
  <c r="AP931" i="9"/>
  <c r="AQ931" i="9"/>
  <c r="AR931" i="9"/>
  <c r="AS931" i="9"/>
  <c r="AT931" i="9"/>
  <c r="AU931" i="9"/>
  <c r="AV931" i="9"/>
  <c r="AW931" i="9"/>
  <c r="AX931" i="9"/>
  <c r="AY931" i="9"/>
  <c r="AZ931" i="9"/>
  <c r="AK932" i="9"/>
  <c r="AL932" i="9"/>
  <c r="AM932" i="9"/>
  <c r="AN932" i="9"/>
  <c r="AO932" i="9"/>
  <c r="AP932" i="9"/>
  <c r="AQ932" i="9"/>
  <c r="AR932" i="9"/>
  <c r="AS932" i="9"/>
  <c r="AT932" i="9"/>
  <c r="AU932" i="9"/>
  <c r="AV932" i="9"/>
  <c r="AW932" i="9"/>
  <c r="AX932" i="9"/>
  <c r="AY932" i="9"/>
  <c r="AZ932" i="9"/>
  <c r="AK933" i="9"/>
  <c r="AL933" i="9"/>
  <c r="AM933" i="9"/>
  <c r="AN933" i="9"/>
  <c r="AO933" i="9"/>
  <c r="AP933" i="9"/>
  <c r="AQ933" i="9"/>
  <c r="AR933" i="9"/>
  <c r="AS933" i="9"/>
  <c r="AT933" i="9"/>
  <c r="AU933" i="9"/>
  <c r="AV933" i="9"/>
  <c r="AW933" i="9"/>
  <c r="AX933" i="9"/>
  <c r="AY933" i="9"/>
  <c r="AZ933" i="9"/>
  <c r="AK934" i="9"/>
  <c r="AL934" i="9"/>
  <c r="AM934" i="9"/>
  <c r="AN934" i="9"/>
  <c r="AO934" i="9"/>
  <c r="AP934" i="9"/>
  <c r="AQ934" i="9"/>
  <c r="AR934" i="9"/>
  <c r="AS934" i="9"/>
  <c r="AT934" i="9"/>
  <c r="AU934" i="9"/>
  <c r="AV934" i="9"/>
  <c r="AW934" i="9"/>
  <c r="AX934" i="9"/>
  <c r="AY934" i="9"/>
  <c r="AZ934" i="9"/>
  <c r="AK935" i="9"/>
  <c r="AL935" i="9"/>
  <c r="AM935" i="9"/>
  <c r="AN935" i="9"/>
  <c r="AO935" i="9"/>
  <c r="AP935" i="9"/>
  <c r="AQ935" i="9"/>
  <c r="AR935" i="9"/>
  <c r="AS935" i="9"/>
  <c r="AT935" i="9"/>
  <c r="AU935" i="9"/>
  <c r="AV935" i="9"/>
  <c r="AW935" i="9"/>
  <c r="AX935" i="9"/>
  <c r="AY935" i="9"/>
  <c r="AZ935" i="9"/>
  <c r="AK936" i="9"/>
  <c r="AL936" i="9"/>
  <c r="AM936" i="9"/>
  <c r="AN936" i="9"/>
  <c r="AO936" i="9"/>
  <c r="AP936" i="9"/>
  <c r="AQ936" i="9"/>
  <c r="AR936" i="9"/>
  <c r="AS936" i="9"/>
  <c r="AT936" i="9"/>
  <c r="AU936" i="9"/>
  <c r="AV936" i="9"/>
  <c r="AW936" i="9"/>
  <c r="AX936" i="9"/>
  <c r="AY936" i="9"/>
  <c r="AZ936" i="9"/>
  <c r="AK937" i="9"/>
  <c r="AL937" i="9"/>
  <c r="AM937" i="9"/>
  <c r="AN937" i="9"/>
  <c r="AO937" i="9"/>
  <c r="AP937" i="9"/>
  <c r="AQ937" i="9"/>
  <c r="AR937" i="9"/>
  <c r="AS937" i="9"/>
  <c r="AT937" i="9"/>
  <c r="AU937" i="9"/>
  <c r="AV937" i="9"/>
  <c r="AW937" i="9"/>
  <c r="AX937" i="9"/>
  <c r="AY937" i="9"/>
  <c r="AZ937" i="9"/>
  <c r="AK938" i="9"/>
  <c r="AL938" i="9"/>
  <c r="AM938" i="9"/>
  <c r="AN938" i="9"/>
  <c r="AO938" i="9"/>
  <c r="AP938" i="9"/>
  <c r="AQ938" i="9"/>
  <c r="AR938" i="9"/>
  <c r="AS938" i="9"/>
  <c r="AT938" i="9"/>
  <c r="AU938" i="9"/>
  <c r="AV938" i="9"/>
  <c r="AW938" i="9"/>
  <c r="AX938" i="9"/>
  <c r="AY938" i="9"/>
  <c r="AZ938" i="9"/>
  <c r="AK939" i="9"/>
  <c r="AL939" i="9"/>
  <c r="AM939" i="9"/>
  <c r="AN939" i="9"/>
  <c r="AO939" i="9"/>
  <c r="AP939" i="9"/>
  <c r="AQ939" i="9"/>
  <c r="AR939" i="9"/>
  <c r="AS939" i="9"/>
  <c r="AT939" i="9"/>
  <c r="AU939" i="9"/>
  <c r="AV939" i="9"/>
  <c r="AW939" i="9"/>
  <c r="AX939" i="9"/>
  <c r="AY939" i="9"/>
  <c r="AZ939" i="9"/>
  <c r="AK940" i="9"/>
  <c r="AL940" i="9"/>
  <c r="AM940" i="9"/>
  <c r="AN940" i="9"/>
  <c r="AO940" i="9"/>
  <c r="AP940" i="9"/>
  <c r="AQ940" i="9"/>
  <c r="AR940" i="9"/>
  <c r="AS940" i="9"/>
  <c r="AT940" i="9"/>
  <c r="AU940" i="9"/>
  <c r="AV940" i="9"/>
  <c r="AW940" i="9"/>
  <c r="AX940" i="9"/>
  <c r="AY940" i="9"/>
  <c r="AZ940" i="9"/>
  <c r="AK941" i="9"/>
  <c r="AL941" i="9"/>
  <c r="AM941" i="9"/>
  <c r="AN941" i="9"/>
  <c r="AO941" i="9"/>
  <c r="AP941" i="9"/>
  <c r="AQ941" i="9"/>
  <c r="AR941" i="9"/>
  <c r="AS941" i="9"/>
  <c r="AT941" i="9"/>
  <c r="AU941" i="9"/>
  <c r="AV941" i="9"/>
  <c r="AW941" i="9"/>
  <c r="AX941" i="9"/>
  <c r="AY941" i="9"/>
  <c r="AZ941" i="9"/>
  <c r="AK942" i="9"/>
  <c r="AL942" i="9"/>
  <c r="AM942" i="9"/>
  <c r="AN942" i="9"/>
  <c r="AO942" i="9"/>
  <c r="AP942" i="9"/>
  <c r="AQ942" i="9"/>
  <c r="AR942" i="9"/>
  <c r="AS942" i="9"/>
  <c r="AT942" i="9"/>
  <c r="AU942" i="9"/>
  <c r="AV942" i="9"/>
  <c r="AW942" i="9"/>
  <c r="AX942" i="9"/>
  <c r="AY942" i="9"/>
  <c r="AZ942" i="9"/>
  <c r="AK943" i="9"/>
  <c r="AL943" i="9"/>
  <c r="AM943" i="9"/>
  <c r="AN943" i="9"/>
  <c r="AO943" i="9"/>
  <c r="AP943" i="9"/>
  <c r="AQ943" i="9"/>
  <c r="AR943" i="9"/>
  <c r="AS943" i="9"/>
  <c r="AT943" i="9"/>
  <c r="AU943" i="9"/>
  <c r="AV943" i="9"/>
  <c r="AW943" i="9"/>
  <c r="AX943" i="9"/>
  <c r="AY943" i="9"/>
  <c r="AZ943" i="9"/>
  <c r="AK944" i="9"/>
  <c r="AL944" i="9"/>
  <c r="AM944" i="9"/>
  <c r="AN944" i="9"/>
  <c r="AO944" i="9"/>
  <c r="AP944" i="9"/>
  <c r="AQ944" i="9"/>
  <c r="AR944" i="9"/>
  <c r="AS944" i="9"/>
  <c r="AT944" i="9"/>
  <c r="AU944" i="9"/>
  <c r="AV944" i="9"/>
  <c r="AW944" i="9"/>
  <c r="AX944" i="9"/>
  <c r="AY944" i="9"/>
  <c r="AZ944" i="9"/>
  <c r="AK945" i="9"/>
  <c r="AL945" i="9"/>
  <c r="AM945" i="9"/>
  <c r="AN945" i="9"/>
  <c r="AO945" i="9"/>
  <c r="AP945" i="9"/>
  <c r="AQ945" i="9"/>
  <c r="AR945" i="9"/>
  <c r="AS945" i="9"/>
  <c r="AT945" i="9"/>
  <c r="AU945" i="9"/>
  <c r="AV945" i="9"/>
  <c r="AW945" i="9"/>
  <c r="AX945" i="9"/>
  <c r="AY945" i="9"/>
  <c r="AZ945" i="9"/>
  <c r="AK946" i="9"/>
  <c r="AL946" i="9"/>
  <c r="AM946" i="9"/>
  <c r="AN946" i="9"/>
  <c r="AO946" i="9"/>
  <c r="AP946" i="9"/>
  <c r="AQ946" i="9"/>
  <c r="AR946" i="9"/>
  <c r="AS946" i="9"/>
  <c r="AT946" i="9"/>
  <c r="AU946" i="9"/>
  <c r="AV946" i="9"/>
  <c r="AW946" i="9"/>
  <c r="AX946" i="9"/>
  <c r="AY946" i="9"/>
  <c r="AZ946" i="9"/>
  <c r="AK947" i="9"/>
  <c r="AL947" i="9"/>
  <c r="AM947" i="9"/>
  <c r="AN947" i="9"/>
  <c r="AO947" i="9"/>
  <c r="AP947" i="9"/>
  <c r="AQ947" i="9"/>
  <c r="AR947" i="9"/>
  <c r="AS947" i="9"/>
  <c r="AT947" i="9"/>
  <c r="AU947" i="9"/>
  <c r="AV947" i="9"/>
  <c r="AW947" i="9"/>
  <c r="AX947" i="9"/>
  <c r="AY947" i="9"/>
  <c r="AZ947" i="9"/>
  <c r="AK948" i="9"/>
  <c r="AL948" i="9"/>
  <c r="AM948" i="9"/>
  <c r="AN948" i="9"/>
  <c r="AO948" i="9"/>
  <c r="AP948" i="9"/>
  <c r="AQ948" i="9"/>
  <c r="AR948" i="9"/>
  <c r="AS948" i="9"/>
  <c r="AT948" i="9"/>
  <c r="AU948" i="9"/>
  <c r="AV948" i="9"/>
  <c r="AW948" i="9"/>
  <c r="AX948" i="9"/>
  <c r="AY948" i="9"/>
  <c r="AZ948" i="9"/>
  <c r="AK949" i="9"/>
  <c r="AL949" i="9"/>
  <c r="AM949" i="9"/>
  <c r="AN949" i="9"/>
  <c r="AO949" i="9"/>
  <c r="AP949" i="9"/>
  <c r="AQ949" i="9"/>
  <c r="AR949" i="9"/>
  <c r="AS949" i="9"/>
  <c r="AT949" i="9"/>
  <c r="AU949" i="9"/>
  <c r="AV949" i="9"/>
  <c r="AW949" i="9"/>
  <c r="AX949" i="9"/>
  <c r="AY949" i="9"/>
  <c r="AZ949" i="9"/>
  <c r="AK950" i="9"/>
  <c r="AL950" i="9"/>
  <c r="AM950" i="9"/>
  <c r="AN950" i="9"/>
  <c r="AO950" i="9"/>
  <c r="AP950" i="9"/>
  <c r="AQ950" i="9"/>
  <c r="AR950" i="9"/>
  <c r="AS950" i="9"/>
  <c r="AT950" i="9"/>
  <c r="AU950" i="9"/>
  <c r="AV950" i="9"/>
  <c r="AW950" i="9"/>
  <c r="AX950" i="9"/>
  <c r="AY950" i="9"/>
  <c r="AZ950" i="9"/>
  <c r="AK951" i="9"/>
  <c r="AL951" i="9"/>
  <c r="AM951" i="9"/>
  <c r="AN951" i="9"/>
  <c r="AO951" i="9"/>
  <c r="AP951" i="9"/>
  <c r="AQ951" i="9"/>
  <c r="AR951" i="9"/>
  <c r="AS951" i="9"/>
  <c r="AT951" i="9"/>
  <c r="AU951" i="9"/>
  <c r="AV951" i="9"/>
  <c r="AW951" i="9"/>
  <c r="AX951" i="9"/>
  <c r="AY951" i="9"/>
  <c r="AZ951" i="9"/>
  <c r="AK952" i="9"/>
  <c r="AL952" i="9"/>
  <c r="AM952" i="9"/>
  <c r="AN952" i="9"/>
  <c r="AO952" i="9"/>
  <c r="AP952" i="9"/>
  <c r="AQ952" i="9"/>
  <c r="AR952" i="9"/>
  <c r="AS952" i="9"/>
  <c r="AT952" i="9"/>
  <c r="AU952" i="9"/>
  <c r="AV952" i="9"/>
  <c r="AW952" i="9"/>
  <c r="AX952" i="9"/>
  <c r="AY952" i="9"/>
  <c r="AZ952" i="9"/>
  <c r="AK953" i="9"/>
  <c r="AL953" i="9"/>
  <c r="AM953" i="9"/>
  <c r="AN953" i="9"/>
  <c r="AO953" i="9"/>
  <c r="AP953" i="9"/>
  <c r="AQ953" i="9"/>
  <c r="AR953" i="9"/>
  <c r="AS953" i="9"/>
  <c r="AT953" i="9"/>
  <c r="AU953" i="9"/>
  <c r="AV953" i="9"/>
  <c r="AW953" i="9"/>
  <c r="AX953" i="9"/>
  <c r="AY953" i="9"/>
  <c r="AZ953" i="9"/>
  <c r="AK954" i="9"/>
  <c r="AL954" i="9"/>
  <c r="AM954" i="9"/>
  <c r="AN954" i="9"/>
  <c r="AO954" i="9"/>
  <c r="AP954" i="9"/>
  <c r="AQ954" i="9"/>
  <c r="AR954" i="9"/>
  <c r="AS954" i="9"/>
  <c r="AT954" i="9"/>
  <c r="AU954" i="9"/>
  <c r="AV954" i="9"/>
  <c r="AW954" i="9"/>
  <c r="AX954" i="9"/>
  <c r="AY954" i="9"/>
  <c r="AZ954" i="9"/>
  <c r="AK955" i="9"/>
  <c r="AL955" i="9"/>
  <c r="AM955" i="9"/>
  <c r="AN955" i="9"/>
  <c r="AO955" i="9"/>
  <c r="AP955" i="9"/>
  <c r="AQ955" i="9"/>
  <c r="AR955" i="9"/>
  <c r="AS955" i="9"/>
  <c r="AT955" i="9"/>
  <c r="AU955" i="9"/>
  <c r="AV955" i="9"/>
  <c r="AW955" i="9"/>
  <c r="AX955" i="9"/>
  <c r="AY955" i="9"/>
  <c r="AZ955" i="9"/>
  <c r="AK956" i="9"/>
  <c r="AL956" i="9"/>
  <c r="AM956" i="9"/>
  <c r="AN956" i="9"/>
  <c r="AO956" i="9"/>
  <c r="AP956" i="9"/>
  <c r="AQ956" i="9"/>
  <c r="AR956" i="9"/>
  <c r="AS956" i="9"/>
  <c r="AT956" i="9"/>
  <c r="AU956" i="9"/>
  <c r="AV956" i="9"/>
  <c r="AW956" i="9"/>
  <c r="AX956" i="9"/>
  <c r="AY956" i="9"/>
  <c r="AZ956" i="9"/>
  <c r="AK957" i="9"/>
  <c r="AL957" i="9"/>
  <c r="AM957" i="9"/>
  <c r="AN957" i="9"/>
  <c r="AO957" i="9"/>
  <c r="AP957" i="9"/>
  <c r="AQ957" i="9"/>
  <c r="AR957" i="9"/>
  <c r="AS957" i="9"/>
  <c r="AT957" i="9"/>
  <c r="AU957" i="9"/>
  <c r="AV957" i="9"/>
  <c r="AW957" i="9"/>
  <c r="AX957" i="9"/>
  <c r="AY957" i="9"/>
  <c r="AZ957" i="9"/>
  <c r="AK958" i="9"/>
  <c r="AL958" i="9"/>
  <c r="AM958" i="9"/>
  <c r="AN958" i="9"/>
  <c r="AO958" i="9"/>
  <c r="AP958" i="9"/>
  <c r="AQ958" i="9"/>
  <c r="AR958" i="9"/>
  <c r="AS958" i="9"/>
  <c r="AT958" i="9"/>
  <c r="AU958" i="9"/>
  <c r="AV958" i="9"/>
  <c r="AW958" i="9"/>
  <c r="AX958" i="9"/>
  <c r="AY958" i="9"/>
  <c r="AZ958" i="9"/>
  <c r="AK959" i="9"/>
  <c r="AL959" i="9"/>
  <c r="AM959" i="9"/>
  <c r="AN959" i="9"/>
  <c r="AO959" i="9"/>
  <c r="AP959" i="9"/>
  <c r="AQ959" i="9"/>
  <c r="AR959" i="9"/>
  <c r="AS959" i="9"/>
  <c r="AT959" i="9"/>
  <c r="AU959" i="9"/>
  <c r="AV959" i="9"/>
  <c r="AW959" i="9"/>
  <c r="AX959" i="9"/>
  <c r="AY959" i="9"/>
  <c r="AZ959" i="9"/>
  <c r="AK960" i="9"/>
  <c r="AL960" i="9"/>
  <c r="AM960" i="9"/>
  <c r="AN960" i="9"/>
  <c r="AO960" i="9"/>
  <c r="AP960" i="9"/>
  <c r="AQ960" i="9"/>
  <c r="AR960" i="9"/>
  <c r="AS960" i="9"/>
  <c r="AT960" i="9"/>
  <c r="AU960" i="9"/>
  <c r="AV960" i="9"/>
  <c r="AW960" i="9"/>
  <c r="AX960" i="9"/>
  <c r="AY960" i="9"/>
  <c r="AZ960" i="9"/>
  <c r="AK961" i="9"/>
  <c r="AL961" i="9"/>
  <c r="AM961" i="9"/>
  <c r="AN961" i="9"/>
  <c r="AO961" i="9"/>
  <c r="AP961" i="9"/>
  <c r="AQ961" i="9"/>
  <c r="AR961" i="9"/>
  <c r="AS961" i="9"/>
  <c r="AT961" i="9"/>
  <c r="AU961" i="9"/>
  <c r="AV961" i="9"/>
  <c r="AW961" i="9"/>
  <c r="AX961" i="9"/>
  <c r="AY961" i="9"/>
  <c r="AZ961" i="9"/>
  <c r="AK962" i="9"/>
  <c r="AL962" i="9"/>
  <c r="AM962" i="9"/>
  <c r="AN962" i="9"/>
  <c r="AO962" i="9"/>
  <c r="AP962" i="9"/>
  <c r="AQ962" i="9"/>
  <c r="AR962" i="9"/>
  <c r="AS962" i="9"/>
  <c r="AT962" i="9"/>
  <c r="AU962" i="9"/>
  <c r="AV962" i="9"/>
  <c r="AW962" i="9"/>
  <c r="AX962" i="9"/>
  <c r="AY962" i="9"/>
  <c r="AZ962" i="9"/>
  <c r="AK963" i="9"/>
  <c r="AL963" i="9"/>
  <c r="AM963" i="9"/>
  <c r="AN963" i="9"/>
  <c r="AO963" i="9"/>
  <c r="AP963" i="9"/>
  <c r="AQ963" i="9"/>
  <c r="AR963" i="9"/>
  <c r="AS963" i="9"/>
  <c r="AT963" i="9"/>
  <c r="AU963" i="9"/>
  <c r="AV963" i="9"/>
  <c r="AW963" i="9"/>
  <c r="AX963" i="9"/>
  <c r="AY963" i="9"/>
  <c r="AZ963" i="9"/>
  <c r="AK964" i="9"/>
  <c r="AL964" i="9"/>
  <c r="AM964" i="9"/>
  <c r="AN964" i="9"/>
  <c r="AO964" i="9"/>
  <c r="AP964" i="9"/>
  <c r="AQ964" i="9"/>
  <c r="AR964" i="9"/>
  <c r="AS964" i="9"/>
  <c r="AT964" i="9"/>
  <c r="AU964" i="9"/>
  <c r="AV964" i="9"/>
  <c r="AW964" i="9"/>
  <c r="AX964" i="9"/>
  <c r="AY964" i="9"/>
  <c r="AZ964" i="9"/>
  <c r="AK965" i="9"/>
  <c r="AL965" i="9"/>
  <c r="AM965" i="9"/>
  <c r="AN965" i="9"/>
  <c r="AO965" i="9"/>
  <c r="AP965" i="9"/>
  <c r="AQ965" i="9"/>
  <c r="AR965" i="9"/>
  <c r="AS965" i="9"/>
  <c r="AT965" i="9"/>
  <c r="AU965" i="9"/>
  <c r="AV965" i="9"/>
  <c r="AW965" i="9"/>
  <c r="AX965" i="9"/>
  <c r="AY965" i="9"/>
  <c r="AZ965" i="9"/>
  <c r="AK966" i="9"/>
  <c r="AL966" i="9"/>
  <c r="AM966" i="9"/>
  <c r="AN966" i="9"/>
  <c r="AO966" i="9"/>
  <c r="AP966" i="9"/>
  <c r="AQ966" i="9"/>
  <c r="AR966" i="9"/>
  <c r="AS966" i="9"/>
  <c r="AT966" i="9"/>
  <c r="AU966" i="9"/>
  <c r="AV966" i="9"/>
  <c r="AW966" i="9"/>
  <c r="AX966" i="9"/>
  <c r="AY966" i="9"/>
  <c r="AZ966" i="9"/>
  <c r="AK967" i="9"/>
  <c r="AL967" i="9"/>
  <c r="AM967" i="9"/>
  <c r="AN967" i="9"/>
  <c r="AO967" i="9"/>
  <c r="AP967" i="9"/>
  <c r="AQ967" i="9"/>
  <c r="AR967" i="9"/>
  <c r="AS967" i="9"/>
  <c r="AT967" i="9"/>
  <c r="AU967" i="9"/>
  <c r="AV967" i="9"/>
  <c r="AW967" i="9"/>
  <c r="AX967" i="9"/>
  <c r="AY967" i="9"/>
  <c r="AZ967" i="9"/>
  <c r="AK968" i="9"/>
  <c r="AL968" i="9"/>
  <c r="AM968" i="9"/>
  <c r="AN968" i="9"/>
  <c r="AO968" i="9"/>
  <c r="AP968" i="9"/>
  <c r="AQ968" i="9"/>
  <c r="AR968" i="9"/>
  <c r="AS968" i="9"/>
  <c r="AT968" i="9"/>
  <c r="AU968" i="9"/>
  <c r="AV968" i="9"/>
  <c r="AW968" i="9"/>
  <c r="AX968" i="9"/>
  <c r="AY968" i="9"/>
  <c r="AZ968" i="9"/>
  <c r="AK969" i="9"/>
  <c r="AL969" i="9"/>
  <c r="AM969" i="9"/>
  <c r="AN969" i="9"/>
  <c r="AO969" i="9"/>
  <c r="AP969" i="9"/>
  <c r="AQ969" i="9"/>
  <c r="AR969" i="9"/>
  <c r="AS969" i="9"/>
  <c r="AT969" i="9"/>
  <c r="AU969" i="9"/>
  <c r="AV969" i="9"/>
  <c r="AW969" i="9"/>
  <c r="AX969" i="9"/>
  <c r="AY969" i="9"/>
  <c r="AZ969" i="9"/>
  <c r="AK970" i="9"/>
  <c r="AL970" i="9"/>
  <c r="AM970" i="9"/>
  <c r="AN970" i="9"/>
  <c r="AO970" i="9"/>
  <c r="AP970" i="9"/>
  <c r="AQ970" i="9"/>
  <c r="AR970" i="9"/>
  <c r="AS970" i="9"/>
  <c r="AT970" i="9"/>
  <c r="AU970" i="9"/>
  <c r="AV970" i="9"/>
  <c r="AW970" i="9"/>
  <c r="AX970" i="9"/>
  <c r="AY970" i="9"/>
  <c r="AZ970" i="9"/>
  <c r="AK971" i="9"/>
  <c r="AL971" i="9"/>
  <c r="AM971" i="9"/>
  <c r="AN971" i="9"/>
  <c r="AO971" i="9"/>
  <c r="AP971" i="9"/>
  <c r="AQ971" i="9"/>
  <c r="AR971" i="9"/>
  <c r="AS971" i="9"/>
  <c r="AT971" i="9"/>
  <c r="AU971" i="9"/>
  <c r="AV971" i="9"/>
  <c r="AW971" i="9"/>
  <c r="AX971" i="9"/>
  <c r="AY971" i="9"/>
  <c r="AZ971" i="9"/>
  <c r="AK972" i="9"/>
  <c r="AL972" i="9"/>
  <c r="AM972" i="9"/>
  <c r="AN972" i="9"/>
  <c r="AO972" i="9"/>
  <c r="AP972" i="9"/>
  <c r="AQ972" i="9"/>
  <c r="AR972" i="9"/>
  <c r="AS972" i="9"/>
  <c r="AT972" i="9"/>
  <c r="AU972" i="9"/>
  <c r="AV972" i="9"/>
  <c r="AW972" i="9"/>
  <c r="AX972" i="9"/>
  <c r="AY972" i="9"/>
  <c r="AZ972" i="9"/>
  <c r="AK973" i="9"/>
  <c r="AL973" i="9"/>
  <c r="AM973" i="9"/>
  <c r="AN973" i="9"/>
  <c r="AO973" i="9"/>
  <c r="AP973" i="9"/>
  <c r="AQ973" i="9"/>
  <c r="AR973" i="9"/>
  <c r="AS973" i="9"/>
  <c r="AT973" i="9"/>
  <c r="AU973" i="9"/>
  <c r="AV973" i="9"/>
  <c r="AW973" i="9"/>
  <c r="AX973" i="9"/>
  <c r="AY973" i="9"/>
  <c r="AZ973" i="9"/>
  <c r="AK974" i="9"/>
  <c r="AL974" i="9"/>
  <c r="AM974" i="9"/>
  <c r="AN974" i="9"/>
  <c r="AO974" i="9"/>
  <c r="AP974" i="9"/>
  <c r="AQ974" i="9"/>
  <c r="AR974" i="9"/>
  <c r="AS974" i="9"/>
  <c r="AT974" i="9"/>
  <c r="AU974" i="9"/>
  <c r="AV974" i="9"/>
  <c r="AW974" i="9"/>
  <c r="AX974" i="9"/>
  <c r="AY974" i="9"/>
  <c r="AZ974" i="9"/>
  <c r="AK975" i="9"/>
  <c r="AL975" i="9"/>
  <c r="AM975" i="9"/>
  <c r="AN975" i="9"/>
  <c r="AO975" i="9"/>
  <c r="AP975" i="9"/>
  <c r="AQ975" i="9"/>
  <c r="AR975" i="9"/>
  <c r="AS975" i="9"/>
  <c r="AT975" i="9"/>
  <c r="AU975" i="9"/>
  <c r="AV975" i="9"/>
  <c r="AW975" i="9"/>
  <c r="AX975" i="9"/>
  <c r="AY975" i="9"/>
  <c r="AZ975" i="9"/>
  <c r="AK976" i="9"/>
  <c r="AL976" i="9"/>
  <c r="AM976" i="9"/>
  <c r="AN976" i="9"/>
  <c r="AO976" i="9"/>
  <c r="AP976" i="9"/>
  <c r="AQ976" i="9"/>
  <c r="AR976" i="9"/>
  <c r="AS976" i="9"/>
  <c r="AT976" i="9"/>
  <c r="AU976" i="9"/>
  <c r="AV976" i="9"/>
  <c r="AW976" i="9"/>
  <c r="AX976" i="9"/>
  <c r="AY976" i="9"/>
  <c r="AZ976" i="9"/>
  <c r="AK977" i="9"/>
  <c r="AL977" i="9"/>
  <c r="AM977" i="9"/>
  <c r="AN977" i="9"/>
  <c r="AO977" i="9"/>
  <c r="AP977" i="9"/>
  <c r="AQ977" i="9"/>
  <c r="AR977" i="9"/>
  <c r="AS977" i="9"/>
  <c r="AT977" i="9"/>
  <c r="AU977" i="9"/>
  <c r="AV977" i="9"/>
  <c r="AW977" i="9"/>
  <c r="AX977" i="9"/>
  <c r="AY977" i="9"/>
  <c r="AZ977" i="9"/>
  <c r="AK978" i="9"/>
  <c r="AL978" i="9"/>
  <c r="AM978" i="9"/>
  <c r="AN978" i="9"/>
  <c r="AO978" i="9"/>
  <c r="AP978" i="9"/>
  <c r="AQ978" i="9"/>
  <c r="AR978" i="9"/>
  <c r="AS978" i="9"/>
  <c r="AT978" i="9"/>
  <c r="AU978" i="9"/>
  <c r="AV978" i="9"/>
  <c r="AW978" i="9"/>
  <c r="AX978" i="9"/>
  <c r="AY978" i="9"/>
  <c r="AZ978" i="9"/>
  <c r="AK979" i="9"/>
  <c r="AL979" i="9"/>
  <c r="AM979" i="9"/>
  <c r="AN979" i="9"/>
  <c r="AO979" i="9"/>
  <c r="AP979" i="9"/>
  <c r="AQ979" i="9"/>
  <c r="AR979" i="9"/>
  <c r="AS979" i="9"/>
  <c r="AT979" i="9"/>
  <c r="AU979" i="9"/>
  <c r="AV979" i="9"/>
  <c r="AW979" i="9"/>
  <c r="AX979" i="9"/>
  <c r="AY979" i="9"/>
  <c r="AZ979" i="9"/>
  <c r="AK980" i="9"/>
  <c r="AL980" i="9"/>
  <c r="AM980" i="9"/>
  <c r="AN980" i="9"/>
  <c r="AO980" i="9"/>
  <c r="AP980" i="9"/>
  <c r="AQ980" i="9"/>
  <c r="AR980" i="9"/>
  <c r="AS980" i="9"/>
  <c r="AT980" i="9"/>
  <c r="AU980" i="9"/>
  <c r="AV980" i="9"/>
  <c r="AW980" i="9"/>
  <c r="AX980" i="9"/>
  <c r="AY980" i="9"/>
  <c r="AZ980" i="9"/>
  <c r="AK981" i="9"/>
  <c r="AL981" i="9"/>
  <c r="AM981" i="9"/>
  <c r="AN981" i="9"/>
  <c r="AO981" i="9"/>
  <c r="AP981" i="9"/>
  <c r="AQ981" i="9"/>
  <c r="AR981" i="9"/>
  <c r="AS981" i="9"/>
  <c r="AT981" i="9"/>
  <c r="AU981" i="9"/>
  <c r="AV981" i="9"/>
  <c r="AW981" i="9"/>
  <c r="AX981" i="9"/>
  <c r="AY981" i="9"/>
  <c r="AZ981" i="9"/>
  <c r="AK982" i="9"/>
  <c r="AL982" i="9"/>
  <c r="AM982" i="9"/>
  <c r="AN982" i="9"/>
  <c r="AO982" i="9"/>
  <c r="AP982" i="9"/>
  <c r="AQ982" i="9"/>
  <c r="AR982" i="9"/>
  <c r="AS982" i="9"/>
  <c r="AT982" i="9"/>
  <c r="AU982" i="9"/>
  <c r="AV982" i="9"/>
  <c r="AW982" i="9"/>
  <c r="AX982" i="9"/>
  <c r="AY982" i="9"/>
  <c r="AZ982" i="9"/>
  <c r="AK983" i="9"/>
  <c r="AL983" i="9"/>
  <c r="AM983" i="9"/>
  <c r="AN983" i="9"/>
  <c r="AO983" i="9"/>
  <c r="AP983" i="9"/>
  <c r="AQ983" i="9"/>
  <c r="AR983" i="9"/>
  <c r="AS983" i="9"/>
  <c r="AT983" i="9"/>
  <c r="AU983" i="9"/>
  <c r="AV983" i="9"/>
  <c r="AW983" i="9"/>
  <c r="AX983" i="9"/>
  <c r="AY983" i="9"/>
  <c r="AZ983" i="9"/>
  <c r="AK984" i="9"/>
  <c r="AL984" i="9"/>
  <c r="AM984" i="9"/>
  <c r="AN984" i="9"/>
  <c r="AO984" i="9"/>
  <c r="AP984" i="9"/>
  <c r="AQ984" i="9"/>
  <c r="AR984" i="9"/>
  <c r="AS984" i="9"/>
  <c r="AT984" i="9"/>
  <c r="AU984" i="9"/>
  <c r="AV984" i="9"/>
  <c r="AW984" i="9"/>
  <c r="AX984" i="9"/>
  <c r="AY984" i="9"/>
  <c r="AZ984" i="9"/>
  <c r="AK985" i="9"/>
  <c r="AL985" i="9"/>
  <c r="AM985" i="9"/>
  <c r="AN985" i="9"/>
  <c r="AO985" i="9"/>
  <c r="AP985" i="9"/>
  <c r="AQ985" i="9"/>
  <c r="AR985" i="9"/>
  <c r="AS985" i="9"/>
  <c r="AT985" i="9"/>
  <c r="AU985" i="9"/>
  <c r="AV985" i="9"/>
  <c r="AW985" i="9"/>
  <c r="AX985" i="9"/>
  <c r="AY985" i="9"/>
  <c r="AZ985" i="9"/>
  <c r="AK986" i="9"/>
  <c r="AL986" i="9"/>
  <c r="AM986" i="9"/>
  <c r="AN986" i="9"/>
  <c r="AO986" i="9"/>
  <c r="AP986" i="9"/>
  <c r="AQ986" i="9"/>
  <c r="AR986" i="9"/>
  <c r="AS986" i="9"/>
  <c r="AT986" i="9"/>
  <c r="AU986" i="9"/>
  <c r="AV986" i="9"/>
  <c r="AW986" i="9"/>
  <c r="AX986" i="9"/>
  <c r="AY986" i="9"/>
  <c r="AZ986" i="9"/>
  <c r="AK987" i="9"/>
  <c r="AL987" i="9"/>
  <c r="AM987" i="9"/>
  <c r="AN987" i="9"/>
  <c r="AO987" i="9"/>
  <c r="AP987" i="9"/>
  <c r="AQ987" i="9"/>
  <c r="AR987" i="9"/>
  <c r="AS987" i="9"/>
  <c r="AT987" i="9"/>
  <c r="AU987" i="9"/>
  <c r="AV987" i="9"/>
  <c r="AW987" i="9"/>
  <c r="AX987" i="9"/>
  <c r="AY987" i="9"/>
  <c r="AZ987" i="9"/>
  <c r="AK988" i="9"/>
  <c r="AL988" i="9"/>
  <c r="AM988" i="9"/>
  <c r="AN988" i="9"/>
  <c r="AO988" i="9"/>
  <c r="AP988" i="9"/>
  <c r="AQ988" i="9"/>
  <c r="AR988" i="9"/>
  <c r="AS988" i="9"/>
  <c r="AT988" i="9"/>
  <c r="AU988" i="9"/>
  <c r="AV988" i="9"/>
  <c r="AW988" i="9"/>
  <c r="AX988" i="9"/>
  <c r="AY988" i="9"/>
  <c r="AZ988" i="9"/>
  <c r="AK989" i="9"/>
  <c r="AL989" i="9"/>
  <c r="AM989" i="9"/>
  <c r="AN989" i="9"/>
  <c r="AO989" i="9"/>
  <c r="AP989" i="9"/>
  <c r="AQ989" i="9"/>
  <c r="AR989" i="9"/>
  <c r="AS989" i="9"/>
  <c r="AT989" i="9"/>
  <c r="AU989" i="9"/>
  <c r="AV989" i="9"/>
  <c r="AW989" i="9"/>
  <c r="AX989" i="9"/>
  <c r="AY989" i="9"/>
  <c r="AZ989" i="9"/>
  <c r="AK990" i="9"/>
  <c r="AL990" i="9"/>
  <c r="AM990" i="9"/>
  <c r="AN990" i="9"/>
  <c r="AO990" i="9"/>
  <c r="AP990" i="9"/>
  <c r="AQ990" i="9"/>
  <c r="AR990" i="9"/>
  <c r="AS990" i="9"/>
  <c r="AT990" i="9"/>
  <c r="AU990" i="9"/>
  <c r="AV990" i="9"/>
  <c r="AW990" i="9"/>
  <c r="AX990" i="9"/>
  <c r="AY990" i="9"/>
  <c r="AZ990" i="9"/>
  <c r="AK991" i="9"/>
  <c r="AL991" i="9"/>
  <c r="AM991" i="9"/>
  <c r="AN991" i="9"/>
  <c r="AO991" i="9"/>
  <c r="AP991" i="9"/>
  <c r="AQ991" i="9"/>
  <c r="AR991" i="9"/>
  <c r="AS991" i="9"/>
  <c r="AT991" i="9"/>
  <c r="AU991" i="9"/>
  <c r="AV991" i="9"/>
  <c r="AW991" i="9"/>
  <c r="AX991" i="9"/>
  <c r="AY991" i="9"/>
  <c r="AZ991" i="9"/>
  <c r="AK992" i="9"/>
  <c r="AL992" i="9"/>
  <c r="AM992" i="9"/>
  <c r="AN992" i="9"/>
  <c r="AO992" i="9"/>
  <c r="AP992" i="9"/>
  <c r="AQ992" i="9"/>
  <c r="AR992" i="9"/>
  <c r="AS992" i="9"/>
  <c r="AT992" i="9"/>
  <c r="AU992" i="9"/>
  <c r="AV992" i="9"/>
  <c r="AW992" i="9"/>
  <c r="AX992" i="9"/>
  <c r="AY992" i="9"/>
  <c r="AZ992" i="9"/>
  <c r="AK993" i="9"/>
  <c r="AL993" i="9"/>
  <c r="AM993" i="9"/>
  <c r="AN993" i="9"/>
  <c r="AO993" i="9"/>
  <c r="AP993" i="9"/>
  <c r="AQ993" i="9"/>
  <c r="AR993" i="9"/>
  <c r="AS993" i="9"/>
  <c r="AT993" i="9"/>
  <c r="AU993" i="9"/>
  <c r="AV993" i="9"/>
  <c r="AW993" i="9"/>
  <c r="AX993" i="9"/>
  <c r="AY993" i="9"/>
  <c r="AZ993" i="9"/>
  <c r="AK994" i="9"/>
  <c r="AL994" i="9"/>
  <c r="AM994" i="9"/>
  <c r="AN994" i="9"/>
  <c r="AO994" i="9"/>
  <c r="AP994" i="9"/>
  <c r="AQ994" i="9"/>
  <c r="AR994" i="9"/>
  <c r="AS994" i="9"/>
  <c r="AT994" i="9"/>
  <c r="AU994" i="9"/>
  <c r="AV994" i="9"/>
  <c r="AW994" i="9"/>
  <c r="AX994" i="9"/>
  <c r="AY994" i="9"/>
  <c r="AZ994" i="9"/>
  <c r="AK995" i="9"/>
  <c r="AL995" i="9"/>
  <c r="AM995" i="9"/>
  <c r="AN995" i="9"/>
  <c r="AO995" i="9"/>
  <c r="AP995" i="9"/>
  <c r="AQ995" i="9"/>
  <c r="AR995" i="9"/>
  <c r="AS995" i="9"/>
  <c r="AT995" i="9"/>
  <c r="AU995" i="9"/>
  <c r="AV995" i="9"/>
  <c r="AW995" i="9"/>
  <c r="AX995" i="9"/>
  <c r="AY995" i="9"/>
  <c r="AZ995" i="9"/>
  <c r="AK996" i="9"/>
  <c r="AL996" i="9"/>
  <c r="AM996" i="9"/>
  <c r="AN996" i="9"/>
  <c r="AO996" i="9"/>
  <c r="AP996" i="9"/>
  <c r="AQ996" i="9"/>
  <c r="AR996" i="9"/>
  <c r="AS996" i="9"/>
  <c r="AT996" i="9"/>
  <c r="AU996" i="9"/>
  <c r="AV996" i="9"/>
  <c r="AW996" i="9"/>
  <c r="AX996" i="9"/>
  <c r="AY996" i="9"/>
  <c r="AZ996" i="9"/>
  <c r="AK997" i="9"/>
  <c r="AL997" i="9"/>
  <c r="AM997" i="9"/>
  <c r="AN997" i="9"/>
  <c r="AO997" i="9"/>
  <c r="AP997" i="9"/>
  <c r="AQ997" i="9"/>
  <c r="AR997" i="9"/>
  <c r="AS997" i="9"/>
  <c r="AT997" i="9"/>
  <c r="AU997" i="9"/>
  <c r="AV997" i="9"/>
  <c r="AW997" i="9"/>
  <c r="AX997" i="9"/>
  <c r="AY997" i="9"/>
  <c r="AZ997" i="9"/>
  <c r="AK998" i="9"/>
  <c r="AL998" i="9"/>
  <c r="AM998" i="9"/>
  <c r="AN998" i="9"/>
  <c r="AO998" i="9"/>
  <c r="AP998" i="9"/>
  <c r="AQ998" i="9"/>
  <c r="AR998" i="9"/>
  <c r="AS998" i="9"/>
  <c r="AT998" i="9"/>
  <c r="AU998" i="9"/>
  <c r="AV998" i="9"/>
  <c r="AW998" i="9"/>
  <c r="AX998" i="9"/>
  <c r="AY998" i="9"/>
  <c r="AZ998" i="9"/>
  <c r="AK999" i="9"/>
  <c r="AL999" i="9"/>
  <c r="AM999" i="9"/>
  <c r="AN999" i="9"/>
  <c r="AO999" i="9"/>
  <c r="AP999" i="9"/>
  <c r="AQ999" i="9"/>
  <c r="AR999" i="9"/>
  <c r="AS999" i="9"/>
  <c r="AT999" i="9"/>
  <c r="AU999" i="9"/>
  <c r="AV999" i="9"/>
  <c r="AW999" i="9"/>
  <c r="AX999" i="9"/>
  <c r="AY999" i="9"/>
  <c r="AZ999" i="9"/>
  <c r="AK1000" i="9"/>
  <c r="AL1000" i="9"/>
  <c r="AM1000" i="9"/>
  <c r="AN1000" i="9"/>
  <c r="AO1000" i="9"/>
  <c r="AP1000" i="9"/>
  <c r="AQ1000" i="9"/>
  <c r="AR1000" i="9"/>
  <c r="AS1000" i="9"/>
  <c r="AT1000" i="9"/>
  <c r="AU1000" i="9"/>
  <c r="AV1000" i="9"/>
  <c r="AW1000" i="9"/>
  <c r="AX1000" i="9"/>
  <c r="AY1000" i="9"/>
  <c r="AZ1000" i="9"/>
  <c r="AK1001" i="9"/>
  <c r="AL1001" i="9"/>
  <c r="AM1001" i="9"/>
  <c r="AN1001" i="9"/>
  <c r="AO1001" i="9"/>
  <c r="AP1001" i="9"/>
  <c r="AQ1001" i="9"/>
  <c r="AR1001" i="9"/>
  <c r="AS1001" i="9"/>
  <c r="AT1001" i="9"/>
  <c r="AU1001" i="9"/>
  <c r="AV1001" i="9"/>
  <c r="AW1001" i="9"/>
  <c r="AX1001" i="9"/>
  <c r="AY1001" i="9"/>
  <c r="AZ1001" i="9"/>
  <c r="AK1002" i="9"/>
  <c r="AL1002" i="9"/>
  <c r="AM1002" i="9"/>
  <c r="AN1002" i="9"/>
  <c r="AO1002" i="9"/>
  <c r="AP1002" i="9"/>
  <c r="AQ1002" i="9"/>
  <c r="AR1002" i="9"/>
  <c r="AS1002" i="9"/>
  <c r="AT1002" i="9"/>
  <c r="AU1002" i="9"/>
  <c r="AV1002" i="9"/>
  <c r="AW1002" i="9"/>
  <c r="AX1002" i="9"/>
  <c r="AY1002" i="9"/>
  <c r="AZ1002" i="9"/>
  <c r="AK1003" i="9"/>
  <c r="AL1003" i="9"/>
  <c r="AM1003" i="9"/>
  <c r="AN1003" i="9"/>
  <c r="AO1003" i="9"/>
  <c r="AP1003" i="9"/>
  <c r="AQ1003" i="9"/>
  <c r="AR1003" i="9"/>
  <c r="AS1003" i="9"/>
  <c r="AT1003" i="9"/>
  <c r="AU1003" i="9"/>
  <c r="AV1003" i="9"/>
  <c r="AW1003" i="9"/>
  <c r="AX1003" i="9"/>
  <c r="AY1003" i="9"/>
  <c r="AZ1003" i="9"/>
  <c r="AK1004" i="9"/>
  <c r="AL1004" i="9"/>
  <c r="AM1004" i="9"/>
  <c r="AN1004" i="9"/>
  <c r="AO1004" i="9"/>
  <c r="AP1004" i="9"/>
  <c r="AQ1004" i="9"/>
  <c r="AR1004" i="9"/>
  <c r="AS1004" i="9"/>
  <c r="AT1004" i="9"/>
  <c r="AU1004" i="9"/>
  <c r="AV1004" i="9"/>
  <c r="AW1004" i="9"/>
  <c r="AX1004" i="9"/>
  <c r="AY1004" i="9"/>
  <c r="AZ1004" i="9"/>
  <c r="AK1005" i="9"/>
  <c r="AL1005" i="9"/>
  <c r="AM1005" i="9"/>
  <c r="AN1005" i="9"/>
  <c r="AO1005" i="9"/>
  <c r="AP1005" i="9"/>
  <c r="AQ1005" i="9"/>
  <c r="AR1005" i="9"/>
  <c r="AS1005" i="9"/>
  <c r="AT1005" i="9"/>
  <c r="AU1005" i="9"/>
  <c r="AV1005" i="9"/>
  <c r="AW1005" i="9"/>
  <c r="AX1005" i="9"/>
  <c r="AY1005" i="9"/>
  <c r="AZ1005" i="9"/>
  <c r="AK1006" i="9"/>
  <c r="AL1006" i="9"/>
  <c r="AM1006" i="9"/>
  <c r="AN1006" i="9"/>
  <c r="AO1006" i="9"/>
  <c r="AP1006" i="9"/>
  <c r="AQ1006" i="9"/>
  <c r="AR1006" i="9"/>
  <c r="AS1006" i="9"/>
  <c r="AT1006" i="9"/>
  <c r="AU1006" i="9"/>
  <c r="AV1006" i="9"/>
  <c r="AW1006" i="9"/>
  <c r="AX1006" i="9"/>
  <c r="AY1006" i="9"/>
  <c r="AZ1006" i="9"/>
  <c r="AK1007" i="9"/>
  <c r="AL1007" i="9"/>
  <c r="AM1007" i="9"/>
  <c r="AN1007" i="9"/>
  <c r="AO1007" i="9"/>
  <c r="AP1007" i="9"/>
  <c r="AQ1007" i="9"/>
  <c r="AR1007" i="9"/>
  <c r="AS1007" i="9"/>
  <c r="AT1007" i="9"/>
  <c r="AU1007" i="9"/>
  <c r="AV1007" i="9"/>
  <c r="AW1007" i="9"/>
  <c r="AX1007" i="9"/>
  <c r="AY1007" i="9"/>
  <c r="AZ1007" i="9"/>
  <c r="AK1008" i="9"/>
  <c r="AL1008" i="9"/>
  <c r="AM1008" i="9"/>
  <c r="AN1008" i="9"/>
  <c r="AO1008" i="9"/>
  <c r="AP1008" i="9"/>
  <c r="AQ1008" i="9"/>
  <c r="AR1008" i="9"/>
  <c r="AS1008" i="9"/>
  <c r="AT1008" i="9"/>
  <c r="AU1008" i="9"/>
  <c r="AV1008" i="9"/>
  <c r="AW1008" i="9"/>
  <c r="AX1008" i="9"/>
  <c r="AY1008" i="9"/>
  <c r="AZ1008" i="9"/>
  <c r="AK1009" i="9"/>
  <c r="AL1009" i="9"/>
  <c r="AM1009" i="9"/>
  <c r="AN1009" i="9"/>
  <c r="AO1009" i="9"/>
  <c r="AP1009" i="9"/>
  <c r="AQ1009" i="9"/>
  <c r="AR1009" i="9"/>
  <c r="AS1009" i="9"/>
  <c r="AT1009" i="9"/>
  <c r="AU1009" i="9"/>
  <c r="AV1009" i="9"/>
  <c r="AW1009" i="9"/>
  <c r="AX1009" i="9"/>
  <c r="AY1009" i="9"/>
  <c r="AZ1009" i="9"/>
  <c r="AK1010" i="9"/>
  <c r="AL1010" i="9"/>
  <c r="AM1010" i="9"/>
  <c r="AN1010" i="9"/>
  <c r="AO1010" i="9"/>
  <c r="AP1010" i="9"/>
  <c r="AQ1010" i="9"/>
  <c r="AR1010" i="9"/>
  <c r="AS1010" i="9"/>
  <c r="AT1010" i="9"/>
  <c r="AU1010" i="9"/>
  <c r="AV1010" i="9"/>
  <c r="AW1010" i="9"/>
  <c r="AX1010" i="9"/>
  <c r="AY1010" i="9"/>
  <c r="AZ1010" i="9"/>
  <c r="AK1011" i="9"/>
  <c r="AL1011" i="9"/>
  <c r="AM1011" i="9"/>
  <c r="AN1011" i="9"/>
  <c r="AO1011" i="9"/>
  <c r="AP1011" i="9"/>
  <c r="AQ1011" i="9"/>
  <c r="AR1011" i="9"/>
  <c r="AS1011" i="9"/>
  <c r="AT1011" i="9"/>
  <c r="AU1011" i="9"/>
  <c r="AV1011" i="9"/>
  <c r="AW1011" i="9"/>
  <c r="AX1011" i="9"/>
  <c r="AY1011" i="9"/>
  <c r="AZ1011" i="9"/>
  <c r="AK1012" i="9"/>
  <c r="AL1012" i="9"/>
  <c r="AM1012" i="9"/>
  <c r="AN1012" i="9"/>
  <c r="AO1012" i="9"/>
  <c r="AP1012" i="9"/>
  <c r="AQ1012" i="9"/>
  <c r="AR1012" i="9"/>
  <c r="AS1012" i="9"/>
  <c r="AT1012" i="9"/>
  <c r="AU1012" i="9"/>
  <c r="AV1012" i="9"/>
  <c r="AW1012" i="9"/>
  <c r="AX1012" i="9"/>
  <c r="AY1012" i="9"/>
  <c r="AZ1012" i="9"/>
  <c r="AK1013" i="9"/>
  <c r="AL1013" i="9"/>
  <c r="AM1013" i="9"/>
  <c r="AN1013" i="9"/>
  <c r="AO1013" i="9"/>
  <c r="AP1013" i="9"/>
  <c r="AQ1013" i="9"/>
  <c r="AR1013" i="9"/>
  <c r="AS1013" i="9"/>
  <c r="AT1013" i="9"/>
  <c r="AU1013" i="9"/>
  <c r="AV1013" i="9"/>
  <c r="AW1013" i="9"/>
  <c r="AX1013" i="9"/>
  <c r="AY1013" i="9"/>
  <c r="AZ1013" i="9"/>
  <c r="AK1014" i="9"/>
  <c r="AL1014" i="9"/>
  <c r="AM1014" i="9"/>
  <c r="AN1014" i="9"/>
  <c r="AO1014" i="9"/>
  <c r="AP1014" i="9"/>
  <c r="AQ1014" i="9"/>
  <c r="AR1014" i="9"/>
  <c r="AS1014" i="9"/>
  <c r="AT1014" i="9"/>
  <c r="AU1014" i="9"/>
  <c r="AV1014" i="9"/>
  <c r="AW1014" i="9"/>
  <c r="AX1014" i="9"/>
  <c r="AY1014" i="9"/>
  <c r="AZ1014" i="9"/>
  <c r="AK1015" i="9"/>
  <c r="AL1015" i="9"/>
  <c r="AM1015" i="9"/>
  <c r="AN1015" i="9"/>
  <c r="AO1015" i="9"/>
  <c r="AP1015" i="9"/>
  <c r="AQ1015" i="9"/>
  <c r="AR1015" i="9"/>
  <c r="AS1015" i="9"/>
  <c r="AT1015" i="9"/>
  <c r="AU1015" i="9"/>
  <c r="AV1015" i="9"/>
  <c r="AW1015" i="9"/>
  <c r="AX1015" i="9"/>
  <c r="AY1015" i="9"/>
  <c r="AZ1015" i="9"/>
  <c r="AK1016" i="9"/>
  <c r="AL1016" i="9"/>
  <c r="AM1016" i="9"/>
  <c r="AN1016" i="9"/>
  <c r="AO1016" i="9"/>
  <c r="AP1016" i="9"/>
  <c r="AQ1016" i="9"/>
  <c r="AR1016" i="9"/>
  <c r="AS1016" i="9"/>
  <c r="AT1016" i="9"/>
  <c r="AU1016" i="9"/>
  <c r="AV1016" i="9"/>
  <c r="AW1016" i="9"/>
  <c r="AX1016" i="9"/>
  <c r="AY1016" i="9"/>
  <c r="AZ1016" i="9"/>
  <c r="AK1017" i="9"/>
  <c r="AL1017" i="9"/>
  <c r="AM1017" i="9"/>
  <c r="AN1017" i="9"/>
  <c r="AO1017" i="9"/>
  <c r="AP1017" i="9"/>
  <c r="AQ1017" i="9"/>
  <c r="AR1017" i="9"/>
  <c r="AS1017" i="9"/>
  <c r="AT1017" i="9"/>
  <c r="AU1017" i="9"/>
  <c r="AV1017" i="9"/>
  <c r="AW1017" i="9"/>
  <c r="AX1017" i="9"/>
  <c r="AY1017" i="9"/>
  <c r="AZ1017" i="9"/>
  <c r="AK1018" i="9"/>
  <c r="AL1018" i="9"/>
  <c r="AM1018" i="9"/>
  <c r="AN1018" i="9"/>
  <c r="AO1018" i="9"/>
  <c r="AP1018" i="9"/>
  <c r="AQ1018" i="9"/>
  <c r="AR1018" i="9"/>
  <c r="AS1018" i="9"/>
  <c r="AT1018" i="9"/>
  <c r="AU1018" i="9"/>
  <c r="AV1018" i="9"/>
  <c r="AW1018" i="9"/>
  <c r="AX1018" i="9"/>
  <c r="AY1018" i="9"/>
  <c r="AZ1018" i="9"/>
  <c r="AK1019" i="9"/>
  <c r="AL1019" i="9"/>
  <c r="AM1019" i="9"/>
  <c r="AN1019" i="9"/>
  <c r="AO1019" i="9"/>
  <c r="AP1019" i="9"/>
  <c r="AQ1019" i="9"/>
  <c r="AR1019" i="9"/>
  <c r="AS1019" i="9"/>
  <c r="AT1019" i="9"/>
  <c r="AU1019" i="9"/>
  <c r="AV1019" i="9"/>
  <c r="AW1019" i="9"/>
  <c r="AX1019" i="9"/>
  <c r="AY1019" i="9"/>
  <c r="AZ1019" i="9"/>
  <c r="AK1020" i="9"/>
  <c r="AL1020" i="9"/>
  <c r="AM1020" i="9"/>
  <c r="AN1020" i="9"/>
  <c r="AO1020" i="9"/>
  <c r="AP1020" i="9"/>
  <c r="AQ1020" i="9"/>
  <c r="AR1020" i="9"/>
  <c r="AS1020" i="9"/>
  <c r="AT1020" i="9"/>
  <c r="AU1020" i="9"/>
  <c r="AV1020" i="9"/>
  <c r="AW1020" i="9"/>
  <c r="AX1020" i="9"/>
  <c r="AY1020" i="9"/>
  <c r="AZ1020" i="9"/>
  <c r="AK1021" i="9"/>
  <c r="AL1021" i="9"/>
  <c r="AM1021" i="9"/>
  <c r="AN1021" i="9"/>
  <c r="AO1021" i="9"/>
  <c r="AP1021" i="9"/>
  <c r="AQ1021" i="9"/>
  <c r="AR1021" i="9"/>
  <c r="AS1021" i="9"/>
  <c r="AT1021" i="9"/>
  <c r="AU1021" i="9"/>
  <c r="AV1021" i="9"/>
  <c r="AW1021" i="9"/>
  <c r="AX1021" i="9"/>
  <c r="AY1021" i="9"/>
  <c r="AZ1021" i="9"/>
  <c r="AK1022" i="9"/>
  <c r="AL1022" i="9"/>
  <c r="AM1022" i="9"/>
  <c r="AN1022" i="9"/>
  <c r="AO1022" i="9"/>
  <c r="AP1022" i="9"/>
  <c r="AQ1022" i="9"/>
  <c r="AR1022" i="9"/>
  <c r="AS1022" i="9"/>
  <c r="AT1022" i="9"/>
  <c r="AU1022" i="9"/>
  <c r="AV1022" i="9"/>
  <c r="AW1022" i="9"/>
  <c r="AX1022" i="9"/>
  <c r="AY1022" i="9"/>
  <c r="AZ1022" i="9"/>
  <c r="AK1023" i="9"/>
  <c r="AL1023" i="9"/>
  <c r="AM1023" i="9"/>
  <c r="AN1023" i="9"/>
  <c r="AO1023" i="9"/>
  <c r="AP1023" i="9"/>
  <c r="AQ1023" i="9"/>
  <c r="AR1023" i="9"/>
  <c r="AS1023" i="9"/>
  <c r="AT1023" i="9"/>
  <c r="AU1023" i="9"/>
  <c r="AV1023" i="9"/>
  <c r="AW1023" i="9"/>
  <c r="AX1023" i="9"/>
  <c r="AY1023" i="9"/>
  <c r="AZ1023" i="9"/>
  <c r="AK1024" i="9"/>
  <c r="AL1024" i="9"/>
  <c r="AM1024" i="9"/>
  <c r="AN1024" i="9"/>
  <c r="AO1024" i="9"/>
  <c r="AP1024" i="9"/>
  <c r="AQ1024" i="9"/>
  <c r="AR1024" i="9"/>
  <c r="AS1024" i="9"/>
  <c r="AT1024" i="9"/>
  <c r="AU1024" i="9"/>
  <c r="AV1024" i="9"/>
  <c r="AW1024" i="9"/>
  <c r="AX1024" i="9"/>
  <c r="AY1024" i="9"/>
  <c r="AZ1024" i="9"/>
  <c r="AK1025" i="9"/>
  <c r="AL1025" i="9"/>
  <c r="AM1025" i="9"/>
  <c r="AN1025" i="9"/>
  <c r="AO1025" i="9"/>
  <c r="AP1025" i="9"/>
  <c r="AQ1025" i="9"/>
  <c r="AR1025" i="9"/>
  <c r="AS1025" i="9"/>
  <c r="AT1025" i="9"/>
  <c r="AU1025" i="9"/>
  <c r="AV1025" i="9"/>
  <c r="AW1025" i="9"/>
  <c r="AX1025" i="9"/>
  <c r="AY1025" i="9"/>
  <c r="AZ1025" i="9"/>
  <c r="AK1026" i="9"/>
  <c r="AL1026" i="9"/>
  <c r="AM1026" i="9"/>
  <c r="AN1026" i="9"/>
  <c r="AO1026" i="9"/>
  <c r="AP1026" i="9"/>
  <c r="AQ1026" i="9"/>
  <c r="AR1026" i="9"/>
  <c r="AS1026" i="9"/>
  <c r="AT1026" i="9"/>
  <c r="AU1026" i="9"/>
  <c r="AV1026" i="9"/>
  <c r="AW1026" i="9"/>
  <c r="AX1026" i="9"/>
  <c r="AY1026" i="9"/>
  <c r="AZ1026" i="9"/>
  <c r="AK1027" i="9"/>
  <c r="AL1027" i="9"/>
  <c r="AM1027" i="9"/>
  <c r="AN1027" i="9"/>
  <c r="AO1027" i="9"/>
  <c r="AP1027" i="9"/>
  <c r="AQ1027" i="9"/>
  <c r="AR1027" i="9"/>
  <c r="AS1027" i="9"/>
  <c r="AT1027" i="9"/>
  <c r="AU1027" i="9"/>
  <c r="AV1027" i="9"/>
  <c r="AW1027" i="9"/>
  <c r="AX1027" i="9"/>
  <c r="AY1027" i="9"/>
  <c r="AZ1027" i="9"/>
  <c r="AK1028" i="9"/>
  <c r="AL1028" i="9"/>
  <c r="AM1028" i="9"/>
  <c r="AN1028" i="9"/>
  <c r="AO1028" i="9"/>
  <c r="AP1028" i="9"/>
  <c r="AQ1028" i="9"/>
  <c r="AR1028" i="9"/>
  <c r="AS1028" i="9"/>
  <c r="AT1028" i="9"/>
  <c r="AU1028" i="9"/>
  <c r="AV1028" i="9"/>
  <c r="AW1028" i="9"/>
  <c r="AX1028" i="9"/>
  <c r="AY1028" i="9"/>
  <c r="AZ1028" i="9"/>
  <c r="AK1029" i="9"/>
  <c r="AL1029" i="9"/>
  <c r="AM1029" i="9"/>
  <c r="AN1029" i="9"/>
  <c r="AO1029" i="9"/>
  <c r="AP1029" i="9"/>
  <c r="AQ1029" i="9"/>
  <c r="AR1029" i="9"/>
  <c r="AS1029" i="9"/>
  <c r="AT1029" i="9"/>
  <c r="AU1029" i="9"/>
  <c r="AV1029" i="9"/>
  <c r="AW1029" i="9"/>
  <c r="AX1029" i="9"/>
  <c r="AY1029" i="9"/>
  <c r="AZ1029" i="9"/>
  <c r="AK1030" i="9"/>
  <c r="AL1030" i="9"/>
  <c r="AM1030" i="9"/>
  <c r="AN1030" i="9"/>
  <c r="AO1030" i="9"/>
  <c r="AP1030" i="9"/>
  <c r="AQ1030" i="9"/>
  <c r="AR1030" i="9"/>
  <c r="AS1030" i="9"/>
  <c r="AT1030" i="9"/>
  <c r="AU1030" i="9"/>
  <c r="AV1030" i="9"/>
  <c r="AW1030" i="9"/>
  <c r="AX1030" i="9"/>
  <c r="AY1030" i="9"/>
  <c r="AZ1030" i="9"/>
  <c r="AK1031" i="9"/>
  <c r="AL1031" i="9"/>
  <c r="AM1031" i="9"/>
  <c r="AN1031" i="9"/>
  <c r="AO1031" i="9"/>
  <c r="AP1031" i="9"/>
  <c r="AQ1031" i="9"/>
  <c r="AR1031" i="9"/>
  <c r="AS1031" i="9"/>
  <c r="AT1031" i="9"/>
  <c r="AU1031" i="9"/>
  <c r="AV1031" i="9"/>
  <c r="AW1031" i="9"/>
  <c r="AX1031" i="9"/>
  <c r="AY1031" i="9"/>
  <c r="AZ1031" i="9"/>
  <c r="AK1032" i="9"/>
  <c r="AL1032" i="9"/>
  <c r="AM1032" i="9"/>
  <c r="AN1032" i="9"/>
  <c r="AO1032" i="9"/>
  <c r="AP1032" i="9"/>
  <c r="AQ1032" i="9"/>
  <c r="AR1032" i="9"/>
  <c r="AS1032" i="9"/>
  <c r="AT1032" i="9"/>
  <c r="AU1032" i="9"/>
  <c r="AV1032" i="9"/>
  <c r="AW1032" i="9"/>
  <c r="AX1032" i="9"/>
  <c r="AY1032" i="9"/>
  <c r="AZ1032" i="9"/>
  <c r="AK1033" i="9"/>
  <c r="AL1033" i="9"/>
  <c r="AM1033" i="9"/>
  <c r="AN1033" i="9"/>
  <c r="AO1033" i="9"/>
  <c r="AP1033" i="9"/>
  <c r="AQ1033" i="9"/>
  <c r="AR1033" i="9"/>
  <c r="AS1033" i="9"/>
  <c r="AT1033" i="9"/>
  <c r="AU1033" i="9"/>
  <c r="AV1033" i="9"/>
  <c r="AW1033" i="9"/>
  <c r="AX1033" i="9"/>
  <c r="AY1033" i="9"/>
  <c r="AZ1033" i="9"/>
  <c r="AK1034" i="9"/>
  <c r="AL1034" i="9"/>
  <c r="AM1034" i="9"/>
  <c r="AN1034" i="9"/>
  <c r="AO1034" i="9"/>
  <c r="AP1034" i="9"/>
  <c r="AQ1034" i="9"/>
  <c r="AR1034" i="9"/>
  <c r="AS1034" i="9"/>
  <c r="AT1034" i="9"/>
  <c r="AU1034" i="9"/>
  <c r="AV1034" i="9"/>
  <c r="AW1034" i="9"/>
  <c r="AX1034" i="9"/>
  <c r="AY1034" i="9"/>
  <c r="AZ1034" i="9"/>
  <c r="AK1035" i="9"/>
  <c r="AL1035" i="9"/>
  <c r="AM1035" i="9"/>
  <c r="AN1035" i="9"/>
  <c r="AO1035" i="9"/>
  <c r="AP1035" i="9"/>
  <c r="AQ1035" i="9"/>
  <c r="AR1035" i="9"/>
  <c r="AS1035" i="9"/>
  <c r="AT1035" i="9"/>
  <c r="AU1035" i="9"/>
  <c r="AV1035" i="9"/>
  <c r="AW1035" i="9"/>
  <c r="AX1035" i="9"/>
  <c r="AY1035" i="9"/>
  <c r="AZ1035" i="9"/>
  <c r="AK1036" i="9"/>
  <c r="AL1036" i="9"/>
  <c r="AM1036" i="9"/>
  <c r="AN1036" i="9"/>
  <c r="AO1036" i="9"/>
  <c r="AP1036" i="9"/>
  <c r="AQ1036" i="9"/>
  <c r="AR1036" i="9"/>
  <c r="AS1036" i="9"/>
  <c r="AT1036" i="9"/>
  <c r="AU1036" i="9"/>
  <c r="AV1036" i="9"/>
  <c r="AW1036" i="9"/>
  <c r="AX1036" i="9"/>
  <c r="AY1036" i="9"/>
  <c r="AZ1036" i="9"/>
  <c r="AK1037" i="9"/>
  <c r="AL1037" i="9"/>
  <c r="AM1037" i="9"/>
  <c r="AN1037" i="9"/>
  <c r="AO1037" i="9"/>
  <c r="AP1037" i="9"/>
  <c r="AQ1037" i="9"/>
  <c r="AR1037" i="9"/>
  <c r="AS1037" i="9"/>
  <c r="AT1037" i="9"/>
  <c r="AU1037" i="9"/>
  <c r="AV1037" i="9"/>
  <c r="AW1037" i="9"/>
  <c r="AX1037" i="9"/>
  <c r="AY1037" i="9"/>
  <c r="AZ1037" i="9"/>
  <c r="AK1038" i="9"/>
  <c r="AL1038" i="9"/>
  <c r="AM1038" i="9"/>
  <c r="AN1038" i="9"/>
  <c r="AO1038" i="9"/>
  <c r="AP1038" i="9"/>
  <c r="AQ1038" i="9"/>
  <c r="AR1038" i="9"/>
  <c r="AS1038" i="9"/>
  <c r="AT1038" i="9"/>
  <c r="AU1038" i="9"/>
  <c r="AV1038" i="9"/>
  <c r="AW1038" i="9"/>
  <c r="AX1038" i="9"/>
  <c r="AY1038" i="9"/>
  <c r="AZ1038" i="9"/>
  <c r="AK1039" i="9"/>
  <c r="AL1039" i="9"/>
  <c r="AM1039" i="9"/>
  <c r="AN1039" i="9"/>
  <c r="AO1039" i="9"/>
  <c r="AP1039" i="9"/>
  <c r="AQ1039" i="9"/>
  <c r="AR1039" i="9"/>
  <c r="AS1039" i="9"/>
  <c r="AT1039" i="9"/>
  <c r="AU1039" i="9"/>
  <c r="AV1039" i="9"/>
  <c r="AW1039" i="9"/>
  <c r="AX1039" i="9"/>
  <c r="AY1039" i="9"/>
  <c r="AZ1039" i="9"/>
  <c r="AK1040" i="9"/>
  <c r="AL1040" i="9"/>
  <c r="AM1040" i="9"/>
  <c r="AN1040" i="9"/>
  <c r="AO1040" i="9"/>
  <c r="AP1040" i="9"/>
  <c r="AQ1040" i="9"/>
  <c r="AR1040" i="9"/>
  <c r="AS1040" i="9"/>
  <c r="AT1040" i="9"/>
  <c r="AU1040" i="9"/>
  <c r="AV1040" i="9"/>
  <c r="AW1040" i="9"/>
  <c r="AX1040" i="9"/>
  <c r="AY1040" i="9"/>
  <c r="AZ1040" i="9"/>
  <c r="AK1041" i="9"/>
  <c r="AL1041" i="9"/>
  <c r="AM1041" i="9"/>
  <c r="AN1041" i="9"/>
  <c r="AO1041" i="9"/>
  <c r="AP1041" i="9"/>
  <c r="AQ1041" i="9"/>
  <c r="AR1041" i="9"/>
  <c r="AS1041" i="9"/>
  <c r="AT1041" i="9"/>
  <c r="AU1041" i="9"/>
  <c r="AV1041" i="9"/>
  <c r="AW1041" i="9"/>
  <c r="AX1041" i="9"/>
  <c r="AY1041" i="9"/>
  <c r="AZ1041" i="9"/>
  <c r="AK1042" i="9"/>
  <c r="AL1042" i="9"/>
  <c r="AM1042" i="9"/>
  <c r="AN1042" i="9"/>
  <c r="AO1042" i="9"/>
  <c r="AP1042" i="9"/>
  <c r="AQ1042" i="9"/>
  <c r="AR1042" i="9"/>
  <c r="AS1042" i="9"/>
  <c r="AT1042" i="9"/>
  <c r="AU1042" i="9"/>
  <c r="AV1042" i="9"/>
  <c r="AW1042" i="9"/>
  <c r="AX1042" i="9"/>
  <c r="AY1042" i="9"/>
  <c r="AZ1042" i="9"/>
  <c r="AK1043" i="9"/>
  <c r="AL1043" i="9"/>
  <c r="AM1043" i="9"/>
  <c r="AN1043" i="9"/>
  <c r="AO1043" i="9"/>
  <c r="AP1043" i="9"/>
  <c r="AQ1043" i="9"/>
  <c r="AR1043" i="9"/>
  <c r="AS1043" i="9"/>
  <c r="AT1043" i="9"/>
  <c r="AU1043" i="9"/>
  <c r="AV1043" i="9"/>
  <c r="AW1043" i="9"/>
  <c r="AX1043" i="9"/>
  <c r="AY1043" i="9"/>
  <c r="AZ1043" i="9"/>
  <c r="AK1044" i="9"/>
  <c r="AL1044" i="9"/>
  <c r="AM1044" i="9"/>
  <c r="AN1044" i="9"/>
  <c r="AO1044" i="9"/>
  <c r="AP1044" i="9"/>
  <c r="AQ1044" i="9"/>
  <c r="AR1044" i="9"/>
  <c r="AS1044" i="9"/>
  <c r="AT1044" i="9"/>
  <c r="AU1044" i="9"/>
  <c r="AV1044" i="9"/>
  <c r="AW1044" i="9"/>
  <c r="AX1044" i="9"/>
  <c r="AY1044" i="9"/>
  <c r="AZ1044" i="9"/>
  <c r="AK1045" i="9"/>
  <c r="AL1045" i="9"/>
  <c r="AM1045" i="9"/>
  <c r="AN1045" i="9"/>
  <c r="AO1045" i="9"/>
  <c r="AP1045" i="9"/>
  <c r="AQ1045" i="9"/>
  <c r="AR1045" i="9"/>
  <c r="AS1045" i="9"/>
  <c r="AT1045" i="9"/>
  <c r="AU1045" i="9"/>
  <c r="AV1045" i="9"/>
  <c r="AW1045" i="9"/>
  <c r="AX1045" i="9"/>
  <c r="AY1045" i="9"/>
  <c r="AZ1045" i="9"/>
  <c r="AK1046" i="9"/>
  <c r="AL1046" i="9"/>
  <c r="AM1046" i="9"/>
  <c r="AN1046" i="9"/>
  <c r="AO1046" i="9"/>
  <c r="AP1046" i="9"/>
  <c r="AQ1046" i="9"/>
  <c r="AR1046" i="9"/>
  <c r="AS1046" i="9"/>
  <c r="AT1046" i="9"/>
  <c r="AU1046" i="9"/>
  <c r="AV1046" i="9"/>
  <c r="AW1046" i="9"/>
  <c r="AX1046" i="9"/>
  <c r="AY1046" i="9"/>
  <c r="AZ1046" i="9"/>
  <c r="AK1047" i="9"/>
  <c r="AL1047" i="9"/>
  <c r="AM1047" i="9"/>
  <c r="AN1047" i="9"/>
  <c r="AO1047" i="9"/>
  <c r="AP1047" i="9"/>
  <c r="AQ1047" i="9"/>
  <c r="AR1047" i="9"/>
  <c r="AS1047" i="9"/>
  <c r="AT1047" i="9"/>
  <c r="AU1047" i="9"/>
  <c r="AV1047" i="9"/>
  <c r="AW1047" i="9"/>
  <c r="AX1047" i="9"/>
  <c r="AY1047" i="9"/>
  <c r="AZ1047" i="9"/>
  <c r="AK1048" i="9"/>
  <c r="AL1048" i="9"/>
  <c r="AM1048" i="9"/>
  <c r="AN1048" i="9"/>
  <c r="AO1048" i="9"/>
  <c r="AP1048" i="9"/>
  <c r="AQ1048" i="9"/>
  <c r="AR1048" i="9"/>
  <c r="AS1048" i="9"/>
  <c r="AT1048" i="9"/>
  <c r="AU1048" i="9"/>
  <c r="AV1048" i="9"/>
  <c r="AW1048" i="9"/>
  <c r="AX1048" i="9"/>
  <c r="AY1048" i="9"/>
  <c r="AZ1048" i="9"/>
  <c r="AK1049" i="9"/>
  <c r="AL1049" i="9"/>
  <c r="AM1049" i="9"/>
  <c r="AN1049" i="9"/>
  <c r="AO1049" i="9"/>
  <c r="AP1049" i="9"/>
  <c r="AQ1049" i="9"/>
  <c r="AR1049" i="9"/>
  <c r="AS1049" i="9"/>
  <c r="AT1049" i="9"/>
  <c r="AU1049" i="9"/>
  <c r="AV1049" i="9"/>
  <c r="AW1049" i="9"/>
  <c r="AX1049" i="9"/>
  <c r="AY1049" i="9"/>
  <c r="AZ1049" i="9"/>
  <c r="AK1050" i="9"/>
  <c r="AL1050" i="9"/>
  <c r="AM1050" i="9"/>
  <c r="AN1050" i="9"/>
  <c r="AO1050" i="9"/>
  <c r="AP1050" i="9"/>
  <c r="AQ1050" i="9"/>
  <c r="AR1050" i="9"/>
  <c r="AS1050" i="9"/>
  <c r="AT1050" i="9"/>
  <c r="AU1050" i="9"/>
  <c r="AV1050" i="9"/>
  <c r="AW1050" i="9"/>
  <c r="AX1050" i="9"/>
  <c r="AY1050" i="9"/>
  <c r="AZ1050" i="9"/>
  <c r="AK1051" i="9"/>
  <c r="AL1051" i="9"/>
  <c r="AM1051" i="9"/>
  <c r="AN1051" i="9"/>
  <c r="AO1051" i="9"/>
  <c r="AP1051" i="9"/>
  <c r="AQ1051" i="9"/>
  <c r="AR1051" i="9"/>
  <c r="AS1051" i="9"/>
  <c r="AT1051" i="9"/>
  <c r="AU1051" i="9"/>
  <c r="AV1051" i="9"/>
  <c r="AW1051" i="9"/>
  <c r="AX1051" i="9"/>
  <c r="AY1051" i="9"/>
  <c r="AZ1051" i="9"/>
  <c r="AK1052" i="9"/>
  <c r="AL1052" i="9"/>
  <c r="AM1052" i="9"/>
  <c r="AN1052" i="9"/>
  <c r="AO1052" i="9"/>
  <c r="AP1052" i="9"/>
  <c r="AQ1052" i="9"/>
  <c r="AR1052" i="9"/>
  <c r="AS1052" i="9"/>
  <c r="AT1052" i="9"/>
  <c r="AU1052" i="9"/>
  <c r="AV1052" i="9"/>
  <c r="AW1052" i="9"/>
  <c r="AX1052" i="9"/>
  <c r="AY1052" i="9"/>
  <c r="AZ1052" i="9"/>
  <c r="AK1053" i="9"/>
  <c r="AL1053" i="9"/>
  <c r="AM1053" i="9"/>
  <c r="AN1053" i="9"/>
  <c r="AO1053" i="9"/>
  <c r="AP1053" i="9"/>
  <c r="AQ1053" i="9"/>
  <c r="AR1053" i="9"/>
  <c r="AS1053" i="9"/>
  <c r="AT1053" i="9"/>
  <c r="AU1053" i="9"/>
  <c r="AV1053" i="9"/>
  <c r="AW1053" i="9"/>
  <c r="AX1053" i="9"/>
  <c r="AY1053" i="9"/>
  <c r="AZ1053" i="9"/>
  <c r="AK1054" i="9"/>
  <c r="AL1054" i="9"/>
  <c r="AM1054" i="9"/>
  <c r="AN1054" i="9"/>
  <c r="AO1054" i="9"/>
  <c r="AP1054" i="9"/>
  <c r="AQ1054" i="9"/>
  <c r="AR1054" i="9"/>
  <c r="AS1054" i="9"/>
  <c r="AT1054" i="9"/>
  <c r="AU1054" i="9"/>
  <c r="AV1054" i="9"/>
  <c r="AW1054" i="9"/>
  <c r="AX1054" i="9"/>
  <c r="AY1054" i="9"/>
  <c r="AZ1054" i="9"/>
  <c r="AK1055" i="9"/>
  <c r="AL1055" i="9"/>
  <c r="AM1055" i="9"/>
  <c r="AN1055" i="9"/>
  <c r="AO1055" i="9"/>
  <c r="AP1055" i="9"/>
  <c r="AQ1055" i="9"/>
  <c r="AR1055" i="9"/>
  <c r="AS1055" i="9"/>
  <c r="AT1055" i="9"/>
  <c r="AU1055" i="9"/>
  <c r="AV1055" i="9"/>
  <c r="AW1055" i="9"/>
  <c r="AX1055" i="9"/>
  <c r="AY1055" i="9"/>
  <c r="AZ1055" i="9"/>
  <c r="AK1056" i="9"/>
  <c r="AL1056" i="9"/>
  <c r="AM1056" i="9"/>
  <c r="AN1056" i="9"/>
  <c r="AO1056" i="9"/>
  <c r="AP1056" i="9"/>
  <c r="AQ1056" i="9"/>
  <c r="AR1056" i="9"/>
  <c r="AS1056" i="9"/>
  <c r="AT1056" i="9"/>
  <c r="AU1056" i="9"/>
  <c r="AV1056" i="9"/>
  <c r="AW1056" i="9"/>
  <c r="AX1056" i="9"/>
  <c r="AY1056" i="9"/>
  <c r="AZ1056" i="9"/>
  <c r="AK1057" i="9"/>
  <c r="AL1057" i="9"/>
  <c r="AM1057" i="9"/>
  <c r="AN1057" i="9"/>
  <c r="AO1057" i="9"/>
  <c r="AP1057" i="9"/>
  <c r="AQ1057" i="9"/>
  <c r="AR1057" i="9"/>
  <c r="AS1057" i="9"/>
  <c r="AT1057" i="9"/>
  <c r="AU1057" i="9"/>
  <c r="AV1057" i="9"/>
  <c r="AW1057" i="9"/>
  <c r="AX1057" i="9"/>
  <c r="AY1057" i="9"/>
  <c r="AZ1057" i="9"/>
  <c r="AK1058" i="9"/>
  <c r="AL1058" i="9"/>
  <c r="AM1058" i="9"/>
  <c r="AN1058" i="9"/>
  <c r="AO1058" i="9"/>
  <c r="AP1058" i="9"/>
  <c r="AQ1058" i="9"/>
  <c r="AR1058" i="9"/>
  <c r="AS1058" i="9"/>
  <c r="AT1058" i="9"/>
  <c r="AU1058" i="9"/>
  <c r="AV1058" i="9"/>
  <c r="AW1058" i="9"/>
  <c r="AX1058" i="9"/>
  <c r="AY1058" i="9"/>
  <c r="AZ1058" i="9"/>
  <c r="AK1059" i="9"/>
  <c r="AL1059" i="9"/>
  <c r="AM1059" i="9"/>
  <c r="AN1059" i="9"/>
  <c r="AO1059" i="9"/>
  <c r="AP1059" i="9"/>
  <c r="AQ1059" i="9"/>
  <c r="AR1059" i="9"/>
  <c r="AS1059" i="9"/>
  <c r="AT1059" i="9"/>
  <c r="AU1059" i="9"/>
  <c r="AV1059" i="9"/>
  <c r="AW1059" i="9"/>
  <c r="AX1059" i="9"/>
  <c r="AY1059" i="9"/>
  <c r="AZ1059" i="9"/>
  <c r="AK1060" i="9"/>
  <c r="AL1060" i="9"/>
  <c r="AM1060" i="9"/>
  <c r="AN1060" i="9"/>
  <c r="AO1060" i="9"/>
  <c r="AP1060" i="9"/>
  <c r="AQ1060" i="9"/>
  <c r="AR1060" i="9"/>
  <c r="AS1060" i="9"/>
  <c r="AT1060" i="9"/>
  <c r="AU1060" i="9"/>
  <c r="AV1060" i="9"/>
  <c r="AW1060" i="9"/>
  <c r="AX1060" i="9"/>
  <c r="AY1060" i="9"/>
  <c r="AZ1060" i="9"/>
  <c r="AK1061" i="9"/>
  <c r="AL1061" i="9"/>
  <c r="AM1061" i="9"/>
  <c r="AN1061" i="9"/>
  <c r="AO1061" i="9"/>
  <c r="AP1061" i="9"/>
  <c r="AQ1061" i="9"/>
  <c r="AR1061" i="9"/>
  <c r="AS1061" i="9"/>
  <c r="AT1061" i="9"/>
  <c r="AU1061" i="9"/>
  <c r="AV1061" i="9"/>
  <c r="AW1061" i="9"/>
  <c r="AX1061" i="9"/>
  <c r="AY1061" i="9"/>
  <c r="AZ1061" i="9"/>
  <c r="AK1062" i="9"/>
  <c r="AL1062" i="9"/>
  <c r="AM1062" i="9"/>
  <c r="AN1062" i="9"/>
  <c r="AO1062" i="9"/>
  <c r="AP1062" i="9"/>
  <c r="AQ1062" i="9"/>
  <c r="AR1062" i="9"/>
  <c r="AS1062" i="9"/>
  <c r="AT1062" i="9"/>
  <c r="AU1062" i="9"/>
  <c r="AV1062" i="9"/>
  <c r="AW1062" i="9"/>
  <c r="AX1062" i="9"/>
  <c r="AY1062" i="9"/>
  <c r="AZ1062" i="9"/>
  <c r="AK1063" i="9"/>
  <c r="AL1063" i="9"/>
  <c r="AM1063" i="9"/>
  <c r="AN1063" i="9"/>
  <c r="AO1063" i="9"/>
  <c r="AP1063" i="9"/>
  <c r="AQ1063" i="9"/>
  <c r="AR1063" i="9"/>
  <c r="AS1063" i="9"/>
  <c r="AT1063" i="9"/>
  <c r="AU1063" i="9"/>
  <c r="AV1063" i="9"/>
  <c r="AW1063" i="9"/>
  <c r="AX1063" i="9"/>
  <c r="AY1063" i="9"/>
  <c r="AZ1063" i="9"/>
  <c r="AK1064" i="9"/>
  <c r="AL1064" i="9"/>
  <c r="AM1064" i="9"/>
  <c r="AN1064" i="9"/>
  <c r="AO1064" i="9"/>
  <c r="AP1064" i="9"/>
  <c r="AQ1064" i="9"/>
  <c r="AR1064" i="9"/>
  <c r="AS1064" i="9"/>
  <c r="AT1064" i="9"/>
  <c r="AU1064" i="9"/>
  <c r="AV1064" i="9"/>
  <c r="AW1064" i="9"/>
  <c r="AX1064" i="9"/>
  <c r="AY1064" i="9"/>
  <c r="AZ1064" i="9"/>
  <c r="AK1065" i="9"/>
  <c r="AL1065" i="9"/>
  <c r="AM1065" i="9"/>
  <c r="AN1065" i="9"/>
  <c r="AO1065" i="9"/>
  <c r="AP1065" i="9"/>
  <c r="AQ1065" i="9"/>
  <c r="AR1065" i="9"/>
  <c r="AS1065" i="9"/>
  <c r="AT1065" i="9"/>
  <c r="AU1065" i="9"/>
  <c r="AV1065" i="9"/>
  <c r="AW1065" i="9"/>
  <c r="AX1065" i="9"/>
  <c r="AY1065" i="9"/>
  <c r="AZ1065" i="9"/>
  <c r="AK1066" i="9"/>
  <c r="AL1066" i="9"/>
  <c r="AM1066" i="9"/>
  <c r="AN1066" i="9"/>
  <c r="AO1066" i="9"/>
  <c r="AP1066" i="9"/>
  <c r="AQ1066" i="9"/>
  <c r="AR1066" i="9"/>
  <c r="AS1066" i="9"/>
  <c r="AT1066" i="9"/>
  <c r="AU1066" i="9"/>
  <c r="AV1066" i="9"/>
  <c r="AW1066" i="9"/>
  <c r="AX1066" i="9"/>
  <c r="AY1066" i="9"/>
  <c r="AZ1066" i="9"/>
  <c r="AK1067" i="9"/>
  <c r="AL1067" i="9"/>
  <c r="AM1067" i="9"/>
  <c r="AN1067" i="9"/>
  <c r="AO1067" i="9"/>
  <c r="AP1067" i="9"/>
  <c r="AQ1067" i="9"/>
  <c r="AR1067" i="9"/>
  <c r="AS1067" i="9"/>
  <c r="AT1067" i="9"/>
  <c r="AU1067" i="9"/>
  <c r="AV1067" i="9"/>
  <c r="AW1067" i="9"/>
  <c r="AX1067" i="9"/>
  <c r="AY1067" i="9"/>
  <c r="AZ1067" i="9"/>
  <c r="AK1068" i="9"/>
  <c r="AL1068" i="9"/>
  <c r="AM1068" i="9"/>
  <c r="AN1068" i="9"/>
  <c r="AO1068" i="9"/>
  <c r="AP1068" i="9"/>
  <c r="AQ1068" i="9"/>
  <c r="AR1068" i="9"/>
  <c r="AS1068" i="9"/>
  <c r="AT1068" i="9"/>
  <c r="AU1068" i="9"/>
  <c r="AV1068" i="9"/>
  <c r="AW1068" i="9"/>
  <c r="AX1068" i="9"/>
  <c r="AY1068" i="9"/>
  <c r="AZ1068" i="9"/>
  <c r="AK1069" i="9"/>
  <c r="AL1069" i="9"/>
  <c r="AM1069" i="9"/>
  <c r="AN1069" i="9"/>
  <c r="AO1069" i="9"/>
  <c r="AP1069" i="9"/>
  <c r="AQ1069" i="9"/>
  <c r="AR1069" i="9"/>
  <c r="AS1069" i="9"/>
  <c r="AT1069" i="9"/>
  <c r="AU1069" i="9"/>
  <c r="AV1069" i="9"/>
  <c r="AW1069" i="9"/>
  <c r="AX1069" i="9"/>
  <c r="AY1069" i="9"/>
  <c r="AZ1069" i="9"/>
  <c r="AK1070" i="9"/>
  <c r="AL1070" i="9"/>
  <c r="AM1070" i="9"/>
  <c r="AN1070" i="9"/>
  <c r="AO1070" i="9"/>
  <c r="AP1070" i="9"/>
  <c r="AQ1070" i="9"/>
  <c r="AR1070" i="9"/>
  <c r="AS1070" i="9"/>
  <c r="AT1070" i="9"/>
  <c r="AU1070" i="9"/>
  <c r="AV1070" i="9"/>
  <c r="AW1070" i="9"/>
  <c r="AX1070" i="9"/>
  <c r="AY1070" i="9"/>
  <c r="AZ1070" i="9"/>
  <c r="AK1071" i="9"/>
  <c r="AL1071" i="9"/>
  <c r="AM1071" i="9"/>
  <c r="AN1071" i="9"/>
  <c r="AO1071" i="9"/>
  <c r="AP1071" i="9"/>
  <c r="AQ1071" i="9"/>
  <c r="AR1071" i="9"/>
  <c r="AS1071" i="9"/>
  <c r="AT1071" i="9"/>
  <c r="AU1071" i="9"/>
  <c r="AV1071" i="9"/>
  <c r="AW1071" i="9"/>
  <c r="AX1071" i="9"/>
  <c r="AY1071" i="9"/>
  <c r="AZ1071" i="9"/>
  <c r="AK1072" i="9"/>
  <c r="AL1072" i="9"/>
  <c r="AM1072" i="9"/>
  <c r="AN1072" i="9"/>
  <c r="AO1072" i="9"/>
  <c r="AP1072" i="9"/>
  <c r="AQ1072" i="9"/>
  <c r="AR1072" i="9"/>
  <c r="AS1072" i="9"/>
  <c r="AT1072" i="9"/>
  <c r="AU1072" i="9"/>
  <c r="AV1072" i="9"/>
  <c r="AW1072" i="9"/>
  <c r="AX1072" i="9"/>
  <c r="AY1072" i="9"/>
  <c r="AZ1072" i="9"/>
  <c r="AK1073" i="9"/>
  <c r="AL1073" i="9"/>
  <c r="AM1073" i="9"/>
  <c r="AN1073" i="9"/>
  <c r="AO1073" i="9"/>
  <c r="AP1073" i="9"/>
  <c r="AQ1073" i="9"/>
  <c r="AR1073" i="9"/>
  <c r="AS1073" i="9"/>
  <c r="AT1073" i="9"/>
  <c r="AU1073" i="9"/>
  <c r="AV1073" i="9"/>
  <c r="AW1073" i="9"/>
  <c r="AX1073" i="9"/>
  <c r="AY1073" i="9"/>
  <c r="AZ1073" i="9"/>
  <c r="AK1074" i="9"/>
  <c r="AL1074" i="9"/>
  <c r="AM1074" i="9"/>
  <c r="AN1074" i="9"/>
  <c r="AO1074" i="9"/>
  <c r="AP1074" i="9"/>
  <c r="AQ1074" i="9"/>
  <c r="AR1074" i="9"/>
  <c r="AS1074" i="9"/>
  <c r="AT1074" i="9"/>
  <c r="AU1074" i="9"/>
  <c r="AV1074" i="9"/>
  <c r="AW1074" i="9"/>
  <c r="AX1074" i="9"/>
  <c r="AY1074" i="9"/>
  <c r="AZ1074" i="9"/>
  <c r="AK1075" i="9"/>
  <c r="AL1075" i="9"/>
  <c r="AM1075" i="9"/>
  <c r="AN1075" i="9"/>
  <c r="AO1075" i="9"/>
  <c r="AP1075" i="9"/>
  <c r="AQ1075" i="9"/>
  <c r="AR1075" i="9"/>
  <c r="AS1075" i="9"/>
  <c r="AT1075" i="9"/>
  <c r="AU1075" i="9"/>
  <c r="AV1075" i="9"/>
  <c r="AW1075" i="9"/>
  <c r="AX1075" i="9"/>
  <c r="AY1075" i="9"/>
  <c r="AZ1075" i="9"/>
  <c r="AK1076" i="9"/>
  <c r="AL1076" i="9"/>
  <c r="AM1076" i="9"/>
  <c r="AN1076" i="9"/>
  <c r="AO1076" i="9"/>
  <c r="AP1076" i="9"/>
  <c r="AQ1076" i="9"/>
  <c r="AR1076" i="9"/>
  <c r="AS1076" i="9"/>
  <c r="AT1076" i="9"/>
  <c r="AU1076" i="9"/>
  <c r="AV1076" i="9"/>
  <c r="AW1076" i="9"/>
  <c r="AX1076" i="9"/>
  <c r="AY1076" i="9"/>
  <c r="AZ1076" i="9"/>
  <c r="AK1077" i="9"/>
  <c r="AL1077" i="9"/>
  <c r="AM1077" i="9"/>
  <c r="AN1077" i="9"/>
  <c r="AO1077" i="9"/>
  <c r="AP1077" i="9"/>
  <c r="AQ1077" i="9"/>
  <c r="AR1077" i="9"/>
  <c r="AS1077" i="9"/>
  <c r="AT1077" i="9"/>
  <c r="AU1077" i="9"/>
  <c r="AV1077" i="9"/>
  <c r="AW1077" i="9"/>
  <c r="AX1077" i="9"/>
  <c r="AY1077" i="9"/>
  <c r="AZ1077" i="9"/>
  <c r="AK1078" i="9"/>
  <c r="AL1078" i="9"/>
  <c r="AM1078" i="9"/>
  <c r="AN1078" i="9"/>
  <c r="AO1078" i="9"/>
  <c r="AP1078" i="9"/>
  <c r="AQ1078" i="9"/>
  <c r="AR1078" i="9"/>
  <c r="AS1078" i="9"/>
  <c r="AT1078" i="9"/>
  <c r="AU1078" i="9"/>
  <c r="AV1078" i="9"/>
  <c r="AW1078" i="9"/>
  <c r="AX1078" i="9"/>
  <c r="AY1078" i="9"/>
  <c r="AZ1078" i="9"/>
  <c r="AK1079" i="9"/>
  <c r="AL1079" i="9"/>
  <c r="AM1079" i="9"/>
  <c r="AN1079" i="9"/>
  <c r="AO1079" i="9"/>
  <c r="AP1079" i="9"/>
  <c r="AQ1079" i="9"/>
  <c r="AR1079" i="9"/>
  <c r="AS1079" i="9"/>
  <c r="AT1079" i="9"/>
  <c r="AU1079" i="9"/>
  <c r="AV1079" i="9"/>
  <c r="AW1079" i="9"/>
  <c r="AX1079" i="9"/>
  <c r="AY1079" i="9"/>
  <c r="AZ1079" i="9"/>
  <c r="AK1080" i="9"/>
  <c r="AL1080" i="9"/>
  <c r="AM1080" i="9"/>
  <c r="AN1080" i="9"/>
  <c r="AO1080" i="9"/>
  <c r="AP1080" i="9"/>
  <c r="AQ1080" i="9"/>
  <c r="AR1080" i="9"/>
  <c r="AS1080" i="9"/>
  <c r="AT1080" i="9"/>
  <c r="AU1080" i="9"/>
  <c r="AV1080" i="9"/>
  <c r="AW1080" i="9"/>
  <c r="AX1080" i="9"/>
  <c r="AY1080" i="9"/>
  <c r="AZ1080" i="9"/>
  <c r="AK1081" i="9"/>
  <c r="AL1081" i="9"/>
  <c r="AM1081" i="9"/>
  <c r="AN1081" i="9"/>
  <c r="AO1081" i="9"/>
  <c r="AP1081" i="9"/>
  <c r="AQ1081" i="9"/>
  <c r="AR1081" i="9"/>
  <c r="AS1081" i="9"/>
  <c r="AT1081" i="9"/>
  <c r="AU1081" i="9"/>
  <c r="AV1081" i="9"/>
  <c r="AW1081" i="9"/>
  <c r="AX1081" i="9"/>
  <c r="AY1081" i="9"/>
  <c r="AZ1081" i="9"/>
  <c r="AK1082" i="9"/>
  <c r="AL1082" i="9"/>
  <c r="AM1082" i="9"/>
  <c r="AN1082" i="9"/>
  <c r="AO1082" i="9"/>
  <c r="AP1082" i="9"/>
  <c r="AQ1082" i="9"/>
  <c r="AR1082" i="9"/>
  <c r="AS1082" i="9"/>
  <c r="AT1082" i="9"/>
  <c r="AU1082" i="9"/>
  <c r="AV1082" i="9"/>
  <c r="AW1082" i="9"/>
  <c r="AX1082" i="9"/>
  <c r="AY1082" i="9"/>
  <c r="AZ1082" i="9"/>
  <c r="AK1083" i="9"/>
  <c r="AL1083" i="9"/>
  <c r="AM1083" i="9"/>
  <c r="AN1083" i="9"/>
  <c r="AO1083" i="9"/>
  <c r="AP1083" i="9"/>
  <c r="AQ1083" i="9"/>
  <c r="AR1083" i="9"/>
  <c r="AS1083" i="9"/>
  <c r="AT1083" i="9"/>
  <c r="AU1083" i="9"/>
  <c r="AV1083" i="9"/>
  <c r="AW1083" i="9"/>
  <c r="AX1083" i="9"/>
  <c r="AY1083" i="9"/>
  <c r="AZ1083" i="9"/>
  <c r="AK1084" i="9"/>
  <c r="AL1084" i="9"/>
  <c r="AM1084" i="9"/>
  <c r="AN1084" i="9"/>
  <c r="AO1084" i="9"/>
  <c r="AP1084" i="9"/>
  <c r="AQ1084" i="9"/>
  <c r="AR1084" i="9"/>
  <c r="AS1084" i="9"/>
  <c r="AT1084" i="9"/>
  <c r="AU1084" i="9"/>
  <c r="AV1084" i="9"/>
  <c r="AW1084" i="9"/>
  <c r="AX1084" i="9"/>
  <c r="AY1084" i="9"/>
  <c r="AZ1084" i="9"/>
  <c r="AK1085" i="9"/>
  <c r="AL1085" i="9"/>
  <c r="AM1085" i="9"/>
  <c r="AN1085" i="9"/>
  <c r="AO1085" i="9"/>
  <c r="AP1085" i="9"/>
  <c r="AQ1085" i="9"/>
  <c r="AR1085" i="9"/>
  <c r="AS1085" i="9"/>
  <c r="AT1085" i="9"/>
  <c r="AU1085" i="9"/>
  <c r="AV1085" i="9"/>
  <c r="AW1085" i="9"/>
  <c r="AX1085" i="9"/>
  <c r="AY1085" i="9"/>
  <c r="AZ1085" i="9"/>
  <c r="AK1086" i="9"/>
  <c r="AL1086" i="9"/>
  <c r="AM1086" i="9"/>
  <c r="AN1086" i="9"/>
  <c r="AO1086" i="9"/>
  <c r="AP1086" i="9"/>
  <c r="AQ1086" i="9"/>
  <c r="AR1086" i="9"/>
  <c r="AS1086" i="9"/>
  <c r="AT1086" i="9"/>
  <c r="AU1086" i="9"/>
  <c r="AV1086" i="9"/>
  <c r="AW1086" i="9"/>
  <c r="AX1086" i="9"/>
  <c r="AY1086" i="9"/>
  <c r="AZ1086" i="9"/>
  <c r="AK1087" i="9"/>
  <c r="AL1087" i="9"/>
  <c r="AM1087" i="9"/>
  <c r="AN1087" i="9"/>
  <c r="AO1087" i="9"/>
  <c r="AP1087" i="9"/>
  <c r="AQ1087" i="9"/>
  <c r="AR1087" i="9"/>
  <c r="AS1087" i="9"/>
  <c r="AT1087" i="9"/>
  <c r="AU1087" i="9"/>
  <c r="AV1087" i="9"/>
  <c r="AW1087" i="9"/>
  <c r="AX1087" i="9"/>
  <c r="AY1087" i="9"/>
  <c r="AZ1087" i="9"/>
  <c r="AK1088" i="9"/>
  <c r="AL1088" i="9"/>
  <c r="AM1088" i="9"/>
  <c r="AN1088" i="9"/>
  <c r="AO1088" i="9"/>
  <c r="AP1088" i="9"/>
  <c r="AQ1088" i="9"/>
  <c r="AR1088" i="9"/>
  <c r="AS1088" i="9"/>
  <c r="AT1088" i="9"/>
  <c r="AU1088" i="9"/>
  <c r="AV1088" i="9"/>
  <c r="AW1088" i="9"/>
  <c r="AX1088" i="9"/>
  <c r="AY1088" i="9"/>
  <c r="AZ1088" i="9"/>
  <c r="AK1089" i="9"/>
  <c r="AL1089" i="9"/>
  <c r="AM1089" i="9"/>
  <c r="AN1089" i="9"/>
  <c r="AO1089" i="9"/>
  <c r="AP1089" i="9"/>
  <c r="AQ1089" i="9"/>
  <c r="AR1089" i="9"/>
  <c r="AS1089" i="9"/>
  <c r="AT1089" i="9"/>
  <c r="AU1089" i="9"/>
  <c r="AV1089" i="9"/>
  <c r="AW1089" i="9"/>
  <c r="AX1089" i="9"/>
  <c r="AY1089" i="9"/>
  <c r="AZ1089" i="9"/>
  <c r="AK1090" i="9"/>
  <c r="AL1090" i="9"/>
  <c r="AM1090" i="9"/>
  <c r="AN1090" i="9"/>
  <c r="AO1090" i="9"/>
  <c r="AP1090" i="9"/>
  <c r="AQ1090" i="9"/>
  <c r="AR1090" i="9"/>
  <c r="AS1090" i="9"/>
  <c r="AT1090" i="9"/>
  <c r="AU1090" i="9"/>
  <c r="AV1090" i="9"/>
  <c r="AW1090" i="9"/>
  <c r="AX1090" i="9"/>
  <c r="AY1090" i="9"/>
  <c r="AZ1090" i="9"/>
  <c r="AK1091" i="9"/>
  <c r="AL1091" i="9"/>
  <c r="AM1091" i="9"/>
  <c r="AN1091" i="9"/>
  <c r="AO1091" i="9"/>
  <c r="AP1091" i="9"/>
  <c r="AQ1091" i="9"/>
  <c r="AR1091" i="9"/>
  <c r="AS1091" i="9"/>
  <c r="AT1091" i="9"/>
  <c r="AU1091" i="9"/>
  <c r="AV1091" i="9"/>
  <c r="AW1091" i="9"/>
  <c r="AX1091" i="9"/>
  <c r="AY1091" i="9"/>
  <c r="AZ1091" i="9"/>
  <c r="AK1092" i="9"/>
  <c r="AL1092" i="9"/>
  <c r="AM1092" i="9"/>
  <c r="AN1092" i="9"/>
  <c r="AO1092" i="9"/>
  <c r="AP1092" i="9"/>
  <c r="AQ1092" i="9"/>
  <c r="AR1092" i="9"/>
  <c r="AS1092" i="9"/>
  <c r="AT1092" i="9"/>
  <c r="AU1092" i="9"/>
  <c r="AV1092" i="9"/>
  <c r="AW1092" i="9"/>
  <c r="AX1092" i="9"/>
  <c r="AY1092" i="9"/>
  <c r="AZ1092" i="9"/>
  <c r="AK1093" i="9"/>
  <c r="AL1093" i="9"/>
  <c r="AM1093" i="9"/>
  <c r="AN1093" i="9"/>
  <c r="AO1093" i="9"/>
  <c r="AP1093" i="9"/>
  <c r="AQ1093" i="9"/>
  <c r="AR1093" i="9"/>
  <c r="AS1093" i="9"/>
  <c r="AT1093" i="9"/>
  <c r="AU1093" i="9"/>
  <c r="AV1093" i="9"/>
  <c r="AW1093" i="9"/>
  <c r="AX1093" i="9"/>
  <c r="AY1093" i="9"/>
  <c r="AZ1093" i="9"/>
  <c r="AK1094" i="9"/>
  <c r="AL1094" i="9"/>
  <c r="AM1094" i="9"/>
  <c r="AN1094" i="9"/>
  <c r="AO1094" i="9"/>
  <c r="AP1094" i="9"/>
  <c r="AQ1094" i="9"/>
  <c r="AR1094" i="9"/>
  <c r="AS1094" i="9"/>
  <c r="AT1094" i="9"/>
  <c r="AU1094" i="9"/>
  <c r="AV1094" i="9"/>
  <c r="AW1094" i="9"/>
  <c r="AX1094" i="9"/>
  <c r="AY1094" i="9"/>
  <c r="AZ1094" i="9"/>
  <c r="AK1095" i="9"/>
  <c r="AL1095" i="9"/>
  <c r="AM1095" i="9"/>
  <c r="AN1095" i="9"/>
  <c r="AO1095" i="9"/>
  <c r="AP1095" i="9"/>
  <c r="AQ1095" i="9"/>
  <c r="AR1095" i="9"/>
  <c r="AS1095" i="9"/>
  <c r="AT1095" i="9"/>
  <c r="AU1095" i="9"/>
  <c r="AV1095" i="9"/>
  <c r="AW1095" i="9"/>
  <c r="AX1095" i="9"/>
  <c r="AY1095" i="9"/>
  <c r="AZ1095" i="9"/>
  <c r="AK1096" i="9"/>
  <c r="AL1096" i="9"/>
  <c r="AM1096" i="9"/>
  <c r="AN1096" i="9"/>
  <c r="AO1096" i="9"/>
  <c r="AP1096" i="9"/>
  <c r="AQ1096" i="9"/>
  <c r="AR1096" i="9"/>
  <c r="AS1096" i="9"/>
  <c r="AT1096" i="9"/>
  <c r="AU1096" i="9"/>
  <c r="AV1096" i="9"/>
  <c r="AW1096" i="9"/>
  <c r="AX1096" i="9"/>
  <c r="AY1096" i="9"/>
  <c r="AZ1096" i="9"/>
  <c r="AK1097" i="9"/>
  <c r="AL1097" i="9"/>
  <c r="AM1097" i="9"/>
  <c r="AN1097" i="9"/>
  <c r="AO1097" i="9"/>
  <c r="AP1097" i="9"/>
  <c r="AQ1097" i="9"/>
  <c r="AR1097" i="9"/>
  <c r="AS1097" i="9"/>
  <c r="AT1097" i="9"/>
  <c r="AU1097" i="9"/>
  <c r="AV1097" i="9"/>
  <c r="AW1097" i="9"/>
  <c r="AX1097" i="9"/>
  <c r="AY1097" i="9"/>
  <c r="AZ1097" i="9"/>
  <c r="AK1098" i="9"/>
  <c r="AL1098" i="9"/>
  <c r="AM1098" i="9"/>
  <c r="AN1098" i="9"/>
  <c r="AO1098" i="9"/>
  <c r="AP1098" i="9"/>
  <c r="AQ1098" i="9"/>
  <c r="AR1098" i="9"/>
  <c r="AS1098" i="9"/>
  <c r="AT1098" i="9"/>
  <c r="AU1098" i="9"/>
  <c r="AV1098" i="9"/>
  <c r="AW1098" i="9"/>
  <c r="AX1098" i="9"/>
  <c r="AY1098" i="9"/>
  <c r="AZ1098" i="9"/>
  <c r="AK1099" i="9"/>
  <c r="AL1099" i="9"/>
  <c r="AM1099" i="9"/>
  <c r="AN1099" i="9"/>
  <c r="AO1099" i="9"/>
  <c r="AP1099" i="9"/>
  <c r="AQ1099" i="9"/>
  <c r="AR1099" i="9"/>
  <c r="AS1099" i="9"/>
  <c r="AT1099" i="9"/>
  <c r="AU1099" i="9"/>
  <c r="AV1099" i="9"/>
  <c r="AW1099" i="9"/>
  <c r="AX1099" i="9"/>
  <c r="AY1099" i="9"/>
  <c r="AZ1099" i="9"/>
  <c r="AK1100" i="9"/>
  <c r="AL1100" i="9"/>
  <c r="AM1100" i="9"/>
  <c r="AN1100" i="9"/>
  <c r="AO1100" i="9"/>
  <c r="AP1100" i="9"/>
  <c r="AQ1100" i="9"/>
  <c r="AR1100" i="9"/>
  <c r="AS1100" i="9"/>
  <c r="AT1100" i="9"/>
  <c r="AU1100" i="9"/>
  <c r="AV1100" i="9"/>
  <c r="AW1100" i="9"/>
  <c r="AX1100" i="9"/>
  <c r="AY1100" i="9"/>
  <c r="AZ1100" i="9"/>
  <c r="AK1101" i="9"/>
  <c r="AL1101" i="9"/>
  <c r="AM1101" i="9"/>
  <c r="AN1101" i="9"/>
  <c r="AO1101" i="9"/>
  <c r="AP1101" i="9"/>
  <c r="AQ1101" i="9"/>
  <c r="AR1101" i="9"/>
  <c r="AS1101" i="9"/>
  <c r="AT1101" i="9"/>
  <c r="AU1101" i="9"/>
  <c r="AV1101" i="9"/>
  <c r="AW1101" i="9"/>
  <c r="AX1101" i="9"/>
  <c r="AY1101" i="9"/>
  <c r="AZ1101" i="9"/>
  <c r="AK1102" i="9"/>
  <c r="AL1102" i="9"/>
  <c r="AM1102" i="9"/>
  <c r="AN1102" i="9"/>
  <c r="AO1102" i="9"/>
  <c r="AP1102" i="9"/>
  <c r="AQ1102" i="9"/>
  <c r="AR1102" i="9"/>
  <c r="AS1102" i="9"/>
  <c r="AT1102" i="9"/>
  <c r="AU1102" i="9"/>
  <c r="AV1102" i="9"/>
  <c r="AW1102" i="9"/>
  <c r="AX1102" i="9"/>
  <c r="AY1102" i="9"/>
  <c r="AZ1102" i="9"/>
  <c r="AK1103" i="9"/>
  <c r="AL1103" i="9"/>
  <c r="AM1103" i="9"/>
  <c r="AN1103" i="9"/>
  <c r="AO1103" i="9"/>
  <c r="AP1103" i="9"/>
  <c r="AQ1103" i="9"/>
  <c r="AR1103" i="9"/>
  <c r="AS1103" i="9"/>
  <c r="AT1103" i="9"/>
  <c r="AU1103" i="9"/>
  <c r="AV1103" i="9"/>
  <c r="AW1103" i="9"/>
  <c r="AX1103" i="9"/>
  <c r="AY1103" i="9"/>
  <c r="AZ1103" i="9"/>
  <c r="AK1104" i="9"/>
  <c r="AL1104" i="9"/>
  <c r="AM1104" i="9"/>
  <c r="AN1104" i="9"/>
  <c r="AO1104" i="9"/>
  <c r="AP1104" i="9"/>
  <c r="AQ1104" i="9"/>
  <c r="AR1104" i="9"/>
  <c r="AS1104" i="9"/>
  <c r="AT1104" i="9"/>
  <c r="AU1104" i="9"/>
  <c r="AV1104" i="9"/>
  <c r="AW1104" i="9"/>
  <c r="AX1104" i="9"/>
  <c r="AY1104" i="9"/>
  <c r="AZ1104" i="9"/>
  <c r="AK1105" i="9"/>
  <c r="AL1105" i="9"/>
  <c r="AM1105" i="9"/>
  <c r="AN1105" i="9"/>
  <c r="AO1105" i="9"/>
  <c r="AP1105" i="9"/>
  <c r="AQ1105" i="9"/>
  <c r="AR1105" i="9"/>
  <c r="AS1105" i="9"/>
  <c r="AT1105" i="9"/>
  <c r="AU1105" i="9"/>
  <c r="AV1105" i="9"/>
  <c r="AW1105" i="9"/>
  <c r="AX1105" i="9"/>
  <c r="AY1105" i="9"/>
  <c r="AZ1105" i="9"/>
  <c r="AK1106" i="9"/>
  <c r="AL1106" i="9"/>
  <c r="AM1106" i="9"/>
  <c r="AN1106" i="9"/>
  <c r="AO1106" i="9"/>
  <c r="AP1106" i="9"/>
  <c r="AQ1106" i="9"/>
  <c r="AR1106" i="9"/>
  <c r="AS1106" i="9"/>
  <c r="AT1106" i="9"/>
  <c r="AU1106" i="9"/>
  <c r="AV1106" i="9"/>
  <c r="AW1106" i="9"/>
  <c r="AX1106" i="9"/>
  <c r="AY1106" i="9"/>
  <c r="AZ1106" i="9"/>
  <c r="AK1107" i="9"/>
  <c r="AL1107" i="9"/>
  <c r="AM1107" i="9"/>
  <c r="AN1107" i="9"/>
  <c r="AO1107" i="9"/>
  <c r="AP1107" i="9"/>
  <c r="AQ1107" i="9"/>
  <c r="AR1107" i="9"/>
  <c r="AS1107" i="9"/>
  <c r="AT1107" i="9"/>
  <c r="AU1107" i="9"/>
  <c r="AV1107" i="9"/>
  <c r="AW1107" i="9"/>
  <c r="AX1107" i="9"/>
  <c r="AY1107" i="9"/>
  <c r="AZ1107" i="9"/>
  <c r="AK1108" i="9"/>
  <c r="AL1108" i="9"/>
  <c r="AM1108" i="9"/>
  <c r="AN1108" i="9"/>
  <c r="AO1108" i="9"/>
  <c r="AP1108" i="9"/>
  <c r="AQ1108" i="9"/>
  <c r="AR1108" i="9"/>
  <c r="AS1108" i="9"/>
  <c r="AT1108" i="9"/>
  <c r="AU1108" i="9"/>
  <c r="AV1108" i="9"/>
  <c r="AW1108" i="9"/>
  <c r="AX1108" i="9"/>
  <c r="AY1108" i="9"/>
  <c r="AZ1108" i="9"/>
  <c r="AK1109" i="9"/>
  <c r="AL1109" i="9"/>
  <c r="AM1109" i="9"/>
  <c r="AN1109" i="9"/>
  <c r="AO1109" i="9"/>
  <c r="AP1109" i="9"/>
  <c r="AQ1109" i="9"/>
  <c r="AR1109" i="9"/>
  <c r="AS1109" i="9"/>
  <c r="AT1109" i="9"/>
  <c r="AU1109" i="9"/>
  <c r="AV1109" i="9"/>
  <c r="AW1109" i="9"/>
  <c r="AX1109" i="9"/>
  <c r="AY1109" i="9"/>
  <c r="AZ1109" i="9"/>
  <c r="AK1110" i="9"/>
  <c r="AL1110" i="9"/>
  <c r="AM1110" i="9"/>
  <c r="AN1110" i="9"/>
  <c r="AO1110" i="9"/>
  <c r="AP1110" i="9"/>
  <c r="AQ1110" i="9"/>
  <c r="AR1110" i="9"/>
  <c r="AS1110" i="9"/>
  <c r="AT1110" i="9"/>
  <c r="AU1110" i="9"/>
  <c r="AV1110" i="9"/>
  <c r="AW1110" i="9"/>
  <c r="AX1110" i="9"/>
  <c r="AY1110" i="9"/>
  <c r="AZ1110" i="9"/>
  <c r="AK1111" i="9"/>
  <c r="AL1111" i="9"/>
  <c r="AM1111" i="9"/>
  <c r="AN1111" i="9"/>
  <c r="AO1111" i="9"/>
  <c r="AP1111" i="9"/>
  <c r="AQ1111" i="9"/>
  <c r="AR1111" i="9"/>
  <c r="AS1111" i="9"/>
  <c r="AT1111" i="9"/>
  <c r="AU1111" i="9"/>
  <c r="AV1111" i="9"/>
  <c r="AW1111" i="9"/>
  <c r="AX1111" i="9"/>
  <c r="AY1111" i="9"/>
  <c r="AZ1111" i="9"/>
  <c r="AK1112" i="9"/>
  <c r="AL1112" i="9"/>
  <c r="AM1112" i="9"/>
  <c r="AN1112" i="9"/>
  <c r="AO1112" i="9"/>
  <c r="AP1112" i="9"/>
  <c r="AQ1112" i="9"/>
  <c r="AR1112" i="9"/>
  <c r="AS1112" i="9"/>
  <c r="AT1112" i="9"/>
  <c r="AU1112" i="9"/>
  <c r="AV1112" i="9"/>
  <c r="AW1112" i="9"/>
  <c r="AX1112" i="9"/>
  <c r="AY1112" i="9"/>
  <c r="AZ1112" i="9"/>
  <c r="AK1113" i="9"/>
  <c r="AL1113" i="9"/>
  <c r="AM1113" i="9"/>
  <c r="AN1113" i="9"/>
  <c r="AO1113" i="9"/>
  <c r="AP1113" i="9"/>
  <c r="AQ1113" i="9"/>
  <c r="AR1113" i="9"/>
  <c r="AS1113" i="9"/>
  <c r="AT1113" i="9"/>
  <c r="AU1113" i="9"/>
  <c r="AV1113" i="9"/>
  <c r="AW1113" i="9"/>
  <c r="AX1113" i="9"/>
  <c r="AY1113" i="9"/>
  <c r="AZ1113" i="9"/>
  <c r="AK1114" i="9"/>
  <c r="AL1114" i="9"/>
  <c r="AM1114" i="9"/>
  <c r="AN1114" i="9"/>
  <c r="AO1114" i="9"/>
  <c r="AP1114" i="9"/>
  <c r="AQ1114" i="9"/>
  <c r="AR1114" i="9"/>
  <c r="AS1114" i="9"/>
  <c r="AT1114" i="9"/>
  <c r="AU1114" i="9"/>
  <c r="AV1114" i="9"/>
  <c r="AW1114" i="9"/>
  <c r="AX1114" i="9"/>
  <c r="AY1114" i="9"/>
  <c r="AZ1114" i="9"/>
  <c r="AK1115" i="9"/>
  <c r="AL1115" i="9"/>
  <c r="AM1115" i="9"/>
  <c r="AN1115" i="9"/>
  <c r="AO1115" i="9"/>
  <c r="AP1115" i="9"/>
  <c r="AQ1115" i="9"/>
  <c r="AR1115" i="9"/>
  <c r="AS1115" i="9"/>
  <c r="AT1115" i="9"/>
  <c r="AU1115" i="9"/>
  <c r="AV1115" i="9"/>
  <c r="AW1115" i="9"/>
  <c r="AX1115" i="9"/>
  <c r="AY1115" i="9"/>
  <c r="AZ1115" i="9"/>
  <c r="AK1116" i="9"/>
  <c r="AL1116" i="9"/>
  <c r="AM1116" i="9"/>
  <c r="AN1116" i="9"/>
  <c r="AO1116" i="9"/>
  <c r="AP1116" i="9"/>
  <c r="AQ1116" i="9"/>
  <c r="AR1116" i="9"/>
  <c r="AS1116" i="9"/>
  <c r="AT1116" i="9"/>
  <c r="AU1116" i="9"/>
  <c r="AV1116" i="9"/>
  <c r="AW1116" i="9"/>
  <c r="AX1116" i="9"/>
  <c r="AY1116" i="9"/>
  <c r="AZ1116" i="9"/>
  <c r="AK1117" i="9"/>
  <c r="AL1117" i="9"/>
  <c r="AM1117" i="9"/>
  <c r="AN1117" i="9"/>
  <c r="AO1117" i="9"/>
  <c r="AP1117" i="9"/>
  <c r="AQ1117" i="9"/>
  <c r="AR1117" i="9"/>
  <c r="AS1117" i="9"/>
  <c r="AT1117" i="9"/>
  <c r="AU1117" i="9"/>
  <c r="AV1117" i="9"/>
  <c r="AW1117" i="9"/>
  <c r="AX1117" i="9"/>
  <c r="AY1117" i="9"/>
  <c r="AZ1117" i="9"/>
  <c r="AK1118" i="9"/>
  <c r="AL1118" i="9"/>
  <c r="AM1118" i="9"/>
  <c r="AN1118" i="9"/>
  <c r="AO1118" i="9"/>
  <c r="AP1118" i="9"/>
  <c r="AQ1118" i="9"/>
  <c r="AR1118" i="9"/>
  <c r="AS1118" i="9"/>
  <c r="AT1118" i="9"/>
  <c r="AU1118" i="9"/>
  <c r="AV1118" i="9"/>
  <c r="AW1118" i="9"/>
  <c r="AX1118" i="9"/>
  <c r="AY1118" i="9"/>
  <c r="AZ1118" i="9"/>
  <c r="AK1119" i="9"/>
  <c r="AL1119" i="9"/>
  <c r="AM1119" i="9"/>
  <c r="AN1119" i="9"/>
  <c r="AO1119" i="9"/>
  <c r="AP1119" i="9"/>
  <c r="AQ1119" i="9"/>
  <c r="AR1119" i="9"/>
  <c r="AS1119" i="9"/>
  <c r="AT1119" i="9"/>
  <c r="AU1119" i="9"/>
  <c r="AV1119" i="9"/>
  <c r="AW1119" i="9"/>
  <c r="AX1119" i="9"/>
  <c r="AY1119" i="9"/>
  <c r="AZ1119" i="9"/>
  <c r="AK1120" i="9"/>
  <c r="AL1120" i="9"/>
  <c r="AM1120" i="9"/>
  <c r="AN1120" i="9"/>
  <c r="AO1120" i="9"/>
  <c r="AP1120" i="9"/>
  <c r="AQ1120" i="9"/>
  <c r="AR1120" i="9"/>
  <c r="AS1120" i="9"/>
  <c r="AT1120" i="9"/>
  <c r="AU1120" i="9"/>
  <c r="AV1120" i="9"/>
  <c r="AW1120" i="9"/>
  <c r="AX1120" i="9"/>
  <c r="AY1120" i="9"/>
  <c r="AZ1120" i="9"/>
  <c r="AK1121" i="9"/>
  <c r="AL1121" i="9"/>
  <c r="AM1121" i="9"/>
  <c r="AN1121" i="9"/>
  <c r="AO1121" i="9"/>
  <c r="AP1121" i="9"/>
  <c r="AQ1121" i="9"/>
  <c r="AR1121" i="9"/>
  <c r="AS1121" i="9"/>
  <c r="AT1121" i="9"/>
  <c r="AU1121" i="9"/>
  <c r="AV1121" i="9"/>
  <c r="AW1121" i="9"/>
  <c r="AX1121" i="9"/>
  <c r="AY1121" i="9"/>
  <c r="AZ1121" i="9"/>
  <c r="AK1122" i="9"/>
  <c r="AL1122" i="9"/>
  <c r="AM1122" i="9"/>
  <c r="AN1122" i="9"/>
  <c r="AO1122" i="9"/>
  <c r="AP1122" i="9"/>
  <c r="AQ1122" i="9"/>
  <c r="AR1122" i="9"/>
  <c r="AS1122" i="9"/>
  <c r="AT1122" i="9"/>
  <c r="AU1122" i="9"/>
  <c r="AV1122" i="9"/>
  <c r="AW1122" i="9"/>
  <c r="AX1122" i="9"/>
  <c r="AY1122" i="9"/>
  <c r="AZ1122" i="9"/>
  <c r="AK1123" i="9"/>
  <c r="AL1123" i="9"/>
  <c r="AM1123" i="9"/>
  <c r="AN1123" i="9"/>
  <c r="AO1123" i="9"/>
  <c r="AP1123" i="9"/>
  <c r="AQ1123" i="9"/>
  <c r="AR1123" i="9"/>
  <c r="AS1123" i="9"/>
  <c r="AT1123" i="9"/>
  <c r="AU1123" i="9"/>
  <c r="AV1123" i="9"/>
  <c r="AW1123" i="9"/>
  <c r="AX1123" i="9"/>
  <c r="AY1123" i="9"/>
  <c r="AZ1123" i="9"/>
  <c r="AK1124" i="9"/>
  <c r="AL1124" i="9"/>
  <c r="AM1124" i="9"/>
  <c r="AN1124" i="9"/>
  <c r="AO1124" i="9"/>
  <c r="AP1124" i="9"/>
  <c r="AQ1124" i="9"/>
  <c r="AR1124" i="9"/>
  <c r="AS1124" i="9"/>
  <c r="AT1124" i="9"/>
  <c r="AU1124" i="9"/>
  <c r="AV1124" i="9"/>
  <c r="AW1124" i="9"/>
  <c r="AX1124" i="9"/>
  <c r="AY1124" i="9"/>
  <c r="AZ1124" i="9"/>
  <c r="AK1125" i="9"/>
  <c r="AL1125" i="9"/>
  <c r="AM1125" i="9"/>
  <c r="AN1125" i="9"/>
  <c r="AO1125" i="9"/>
  <c r="AP1125" i="9"/>
  <c r="AQ1125" i="9"/>
  <c r="AR1125" i="9"/>
  <c r="AS1125" i="9"/>
  <c r="AT1125" i="9"/>
  <c r="AU1125" i="9"/>
  <c r="AV1125" i="9"/>
  <c r="AW1125" i="9"/>
  <c r="AX1125" i="9"/>
  <c r="AY1125" i="9"/>
  <c r="AZ1125" i="9"/>
  <c r="AK1126" i="9"/>
  <c r="AL1126" i="9"/>
  <c r="AM1126" i="9"/>
  <c r="AN1126" i="9"/>
  <c r="AO1126" i="9"/>
  <c r="AP1126" i="9"/>
  <c r="AQ1126" i="9"/>
  <c r="AR1126" i="9"/>
  <c r="AS1126" i="9"/>
  <c r="AT1126" i="9"/>
  <c r="AU1126" i="9"/>
  <c r="AV1126" i="9"/>
  <c r="AW1126" i="9"/>
  <c r="AX1126" i="9"/>
  <c r="AY1126" i="9"/>
  <c r="AZ1126" i="9"/>
  <c r="AK1127" i="9"/>
  <c r="AL1127" i="9"/>
  <c r="AM1127" i="9"/>
  <c r="AN1127" i="9"/>
  <c r="AO1127" i="9"/>
  <c r="AP1127" i="9"/>
  <c r="AQ1127" i="9"/>
  <c r="AR1127" i="9"/>
  <c r="AS1127" i="9"/>
  <c r="AT1127" i="9"/>
  <c r="AU1127" i="9"/>
  <c r="AV1127" i="9"/>
  <c r="AW1127" i="9"/>
  <c r="AX1127" i="9"/>
  <c r="AY1127" i="9"/>
  <c r="AZ1127" i="9"/>
  <c r="AK1128" i="9"/>
  <c r="AL1128" i="9"/>
  <c r="AM1128" i="9"/>
  <c r="AN1128" i="9"/>
  <c r="AO1128" i="9"/>
  <c r="AP1128" i="9"/>
  <c r="AQ1128" i="9"/>
  <c r="AR1128" i="9"/>
  <c r="AS1128" i="9"/>
  <c r="AT1128" i="9"/>
  <c r="AU1128" i="9"/>
  <c r="AV1128" i="9"/>
  <c r="AW1128" i="9"/>
  <c r="AX1128" i="9"/>
  <c r="AY1128" i="9"/>
  <c r="AZ1128" i="9"/>
  <c r="AK1129" i="9"/>
  <c r="AL1129" i="9"/>
  <c r="AM1129" i="9"/>
  <c r="AN1129" i="9"/>
  <c r="AO1129" i="9"/>
  <c r="AP1129" i="9"/>
  <c r="AQ1129" i="9"/>
  <c r="AR1129" i="9"/>
  <c r="AS1129" i="9"/>
  <c r="AT1129" i="9"/>
  <c r="AU1129" i="9"/>
  <c r="AV1129" i="9"/>
  <c r="AW1129" i="9"/>
  <c r="AX1129" i="9"/>
  <c r="AY1129" i="9"/>
  <c r="AZ1129" i="9"/>
  <c r="AK1130" i="9"/>
  <c r="AL1130" i="9"/>
  <c r="AM1130" i="9"/>
  <c r="AN1130" i="9"/>
  <c r="AO1130" i="9"/>
  <c r="AP1130" i="9"/>
  <c r="AQ1130" i="9"/>
  <c r="AR1130" i="9"/>
  <c r="AS1130" i="9"/>
  <c r="AT1130" i="9"/>
  <c r="AU1130" i="9"/>
  <c r="AV1130" i="9"/>
  <c r="AW1130" i="9"/>
  <c r="AX1130" i="9"/>
  <c r="AY1130" i="9"/>
  <c r="AZ1130" i="9"/>
  <c r="AK1131" i="9"/>
  <c r="AL1131" i="9"/>
  <c r="AM1131" i="9"/>
  <c r="AN1131" i="9"/>
  <c r="AO1131" i="9"/>
  <c r="AP1131" i="9"/>
  <c r="AQ1131" i="9"/>
  <c r="AR1131" i="9"/>
  <c r="AS1131" i="9"/>
  <c r="AT1131" i="9"/>
  <c r="AU1131" i="9"/>
  <c r="AV1131" i="9"/>
  <c r="AW1131" i="9"/>
  <c r="AX1131" i="9"/>
  <c r="AY1131" i="9"/>
  <c r="AZ1131" i="9"/>
  <c r="AK1132" i="9"/>
  <c r="AL1132" i="9"/>
  <c r="AM1132" i="9"/>
  <c r="AN1132" i="9"/>
  <c r="AO1132" i="9"/>
  <c r="AP1132" i="9"/>
  <c r="AQ1132" i="9"/>
  <c r="AR1132" i="9"/>
  <c r="AS1132" i="9"/>
  <c r="AT1132" i="9"/>
  <c r="AU1132" i="9"/>
  <c r="AV1132" i="9"/>
  <c r="AW1132" i="9"/>
  <c r="AX1132" i="9"/>
  <c r="AY1132" i="9"/>
  <c r="AZ1132" i="9"/>
  <c r="AK1133" i="9"/>
  <c r="AL1133" i="9"/>
  <c r="AM1133" i="9"/>
  <c r="AN1133" i="9"/>
  <c r="AO1133" i="9"/>
  <c r="AP1133" i="9"/>
  <c r="AQ1133" i="9"/>
  <c r="AR1133" i="9"/>
  <c r="AS1133" i="9"/>
  <c r="AT1133" i="9"/>
  <c r="AU1133" i="9"/>
  <c r="AV1133" i="9"/>
  <c r="AW1133" i="9"/>
  <c r="AX1133" i="9"/>
  <c r="AY1133" i="9"/>
  <c r="AZ1133" i="9"/>
  <c r="AK1134" i="9"/>
  <c r="AL1134" i="9"/>
  <c r="AM1134" i="9"/>
  <c r="AN1134" i="9"/>
  <c r="AO1134" i="9"/>
  <c r="AP1134" i="9"/>
  <c r="AQ1134" i="9"/>
  <c r="AR1134" i="9"/>
  <c r="AS1134" i="9"/>
  <c r="AT1134" i="9"/>
  <c r="AU1134" i="9"/>
  <c r="AV1134" i="9"/>
  <c r="AW1134" i="9"/>
  <c r="AX1134" i="9"/>
  <c r="AY1134" i="9"/>
  <c r="AZ1134" i="9"/>
  <c r="AK1135" i="9"/>
  <c r="AL1135" i="9"/>
  <c r="AM1135" i="9"/>
  <c r="AN1135" i="9"/>
  <c r="AO1135" i="9"/>
  <c r="AP1135" i="9"/>
  <c r="AQ1135" i="9"/>
  <c r="AR1135" i="9"/>
  <c r="AS1135" i="9"/>
  <c r="AT1135" i="9"/>
  <c r="AU1135" i="9"/>
  <c r="AV1135" i="9"/>
  <c r="AW1135" i="9"/>
  <c r="AX1135" i="9"/>
  <c r="AY1135" i="9"/>
  <c r="AZ1135" i="9"/>
  <c r="AK1136" i="9"/>
  <c r="AL1136" i="9"/>
  <c r="AM1136" i="9"/>
  <c r="AN1136" i="9"/>
  <c r="AO1136" i="9"/>
  <c r="AP1136" i="9"/>
  <c r="AQ1136" i="9"/>
  <c r="AR1136" i="9"/>
  <c r="AS1136" i="9"/>
  <c r="AT1136" i="9"/>
  <c r="AU1136" i="9"/>
  <c r="AV1136" i="9"/>
  <c r="AW1136" i="9"/>
  <c r="AX1136" i="9"/>
  <c r="AY1136" i="9"/>
  <c r="AZ1136" i="9"/>
  <c r="AK1137" i="9"/>
  <c r="AL1137" i="9"/>
  <c r="AM1137" i="9"/>
  <c r="AN1137" i="9"/>
  <c r="AO1137" i="9"/>
  <c r="AP1137" i="9"/>
  <c r="AQ1137" i="9"/>
  <c r="AR1137" i="9"/>
  <c r="AS1137" i="9"/>
  <c r="AT1137" i="9"/>
  <c r="AU1137" i="9"/>
  <c r="AV1137" i="9"/>
  <c r="AW1137" i="9"/>
  <c r="AX1137" i="9"/>
  <c r="AY1137" i="9"/>
  <c r="AZ1137" i="9"/>
  <c r="AK1138" i="9"/>
  <c r="AL1138" i="9"/>
  <c r="AM1138" i="9"/>
  <c r="AN1138" i="9"/>
  <c r="AO1138" i="9"/>
  <c r="AP1138" i="9"/>
  <c r="AQ1138" i="9"/>
  <c r="AR1138" i="9"/>
  <c r="AS1138" i="9"/>
  <c r="AT1138" i="9"/>
  <c r="AU1138" i="9"/>
  <c r="AV1138" i="9"/>
  <c r="AW1138" i="9"/>
  <c r="AX1138" i="9"/>
  <c r="AY1138" i="9"/>
  <c r="AZ1138" i="9"/>
  <c r="AK1139" i="9"/>
  <c r="AL1139" i="9"/>
  <c r="AM1139" i="9"/>
  <c r="AN1139" i="9"/>
  <c r="AO1139" i="9"/>
  <c r="AP1139" i="9"/>
  <c r="AQ1139" i="9"/>
  <c r="AR1139" i="9"/>
  <c r="AS1139" i="9"/>
  <c r="AT1139" i="9"/>
  <c r="AU1139" i="9"/>
  <c r="AV1139" i="9"/>
  <c r="AW1139" i="9"/>
  <c r="AX1139" i="9"/>
  <c r="AY1139" i="9"/>
  <c r="AZ1139" i="9"/>
  <c r="AK1140" i="9"/>
  <c r="AL1140" i="9"/>
  <c r="AM1140" i="9"/>
  <c r="AN1140" i="9"/>
  <c r="AO1140" i="9"/>
  <c r="AP1140" i="9"/>
  <c r="AQ1140" i="9"/>
  <c r="AR1140" i="9"/>
  <c r="AS1140" i="9"/>
  <c r="AT1140" i="9"/>
  <c r="AU1140" i="9"/>
  <c r="AV1140" i="9"/>
  <c r="AW1140" i="9"/>
  <c r="AX1140" i="9"/>
  <c r="AY1140" i="9"/>
  <c r="AZ1140" i="9"/>
  <c r="AK1141" i="9"/>
  <c r="AL1141" i="9"/>
  <c r="AM1141" i="9"/>
  <c r="AN1141" i="9"/>
  <c r="AO1141" i="9"/>
  <c r="AP1141" i="9"/>
  <c r="AQ1141" i="9"/>
  <c r="AR1141" i="9"/>
  <c r="AS1141" i="9"/>
  <c r="AT1141" i="9"/>
  <c r="AU1141" i="9"/>
  <c r="AV1141" i="9"/>
  <c r="AW1141" i="9"/>
  <c r="AX1141" i="9"/>
  <c r="AY1141" i="9"/>
  <c r="AZ1141" i="9"/>
  <c r="AK1142" i="9"/>
  <c r="AL1142" i="9"/>
  <c r="AM1142" i="9"/>
  <c r="AN1142" i="9"/>
  <c r="AO1142" i="9"/>
  <c r="AP1142" i="9"/>
  <c r="AQ1142" i="9"/>
  <c r="AR1142" i="9"/>
  <c r="AS1142" i="9"/>
  <c r="AT1142" i="9"/>
  <c r="AU1142" i="9"/>
  <c r="AV1142" i="9"/>
  <c r="AW1142" i="9"/>
  <c r="AX1142" i="9"/>
  <c r="AY1142" i="9"/>
  <c r="AZ1142" i="9"/>
  <c r="AK1143" i="9"/>
  <c r="AL1143" i="9"/>
  <c r="AM1143" i="9"/>
  <c r="AN1143" i="9"/>
  <c r="AO1143" i="9"/>
  <c r="AP1143" i="9"/>
  <c r="AQ1143" i="9"/>
  <c r="AR1143" i="9"/>
  <c r="AS1143" i="9"/>
  <c r="AT1143" i="9"/>
  <c r="AU1143" i="9"/>
  <c r="AV1143" i="9"/>
  <c r="AW1143" i="9"/>
  <c r="AX1143" i="9"/>
  <c r="AY1143" i="9"/>
  <c r="AZ1143" i="9"/>
  <c r="AK1144" i="9"/>
  <c r="AL1144" i="9"/>
  <c r="AM1144" i="9"/>
  <c r="AN1144" i="9"/>
  <c r="AO1144" i="9"/>
  <c r="AP1144" i="9"/>
  <c r="AQ1144" i="9"/>
  <c r="AR1144" i="9"/>
  <c r="AS1144" i="9"/>
  <c r="AT1144" i="9"/>
  <c r="AU1144" i="9"/>
  <c r="AV1144" i="9"/>
  <c r="AW1144" i="9"/>
  <c r="AX1144" i="9"/>
  <c r="AY1144" i="9"/>
  <c r="AZ1144" i="9"/>
  <c r="AK1145" i="9"/>
  <c r="AL1145" i="9"/>
  <c r="AM1145" i="9"/>
  <c r="AN1145" i="9"/>
  <c r="AO1145" i="9"/>
  <c r="AP1145" i="9"/>
  <c r="AQ1145" i="9"/>
  <c r="AR1145" i="9"/>
  <c r="AS1145" i="9"/>
  <c r="AT1145" i="9"/>
  <c r="AU1145" i="9"/>
  <c r="AV1145" i="9"/>
  <c r="AW1145" i="9"/>
  <c r="AX1145" i="9"/>
  <c r="AY1145" i="9"/>
  <c r="AZ1145" i="9"/>
  <c r="AK1146" i="9"/>
  <c r="AL1146" i="9"/>
  <c r="AM1146" i="9"/>
  <c r="AN1146" i="9"/>
  <c r="AO1146" i="9"/>
  <c r="AP1146" i="9"/>
  <c r="AQ1146" i="9"/>
  <c r="AR1146" i="9"/>
  <c r="AS1146" i="9"/>
  <c r="AT1146" i="9"/>
  <c r="AU1146" i="9"/>
  <c r="AV1146" i="9"/>
  <c r="AW1146" i="9"/>
  <c r="AX1146" i="9"/>
  <c r="AY1146" i="9"/>
  <c r="AZ1146" i="9"/>
  <c r="AK1147" i="9"/>
  <c r="AL1147" i="9"/>
  <c r="AM1147" i="9"/>
  <c r="AN1147" i="9"/>
  <c r="AO1147" i="9"/>
  <c r="AP1147" i="9"/>
  <c r="AQ1147" i="9"/>
  <c r="AR1147" i="9"/>
  <c r="AS1147" i="9"/>
  <c r="AT1147" i="9"/>
  <c r="AU1147" i="9"/>
  <c r="AV1147" i="9"/>
  <c r="AW1147" i="9"/>
  <c r="AX1147" i="9"/>
  <c r="AY1147" i="9"/>
  <c r="AZ1147" i="9"/>
  <c r="AK1148" i="9"/>
  <c r="AL1148" i="9"/>
  <c r="AM1148" i="9"/>
  <c r="AN1148" i="9"/>
  <c r="AO1148" i="9"/>
  <c r="AP1148" i="9"/>
  <c r="AQ1148" i="9"/>
  <c r="AR1148" i="9"/>
  <c r="AS1148" i="9"/>
  <c r="AT1148" i="9"/>
  <c r="AU1148" i="9"/>
  <c r="AV1148" i="9"/>
  <c r="AW1148" i="9"/>
  <c r="AX1148" i="9"/>
  <c r="AY1148" i="9"/>
  <c r="AZ1148" i="9"/>
  <c r="AK1149" i="9"/>
  <c r="AL1149" i="9"/>
  <c r="AM1149" i="9"/>
  <c r="AN1149" i="9"/>
  <c r="AO1149" i="9"/>
  <c r="AP1149" i="9"/>
  <c r="AQ1149" i="9"/>
  <c r="AR1149" i="9"/>
  <c r="AS1149" i="9"/>
  <c r="AT1149" i="9"/>
  <c r="AU1149" i="9"/>
  <c r="AV1149" i="9"/>
  <c r="AW1149" i="9"/>
  <c r="AX1149" i="9"/>
  <c r="AY1149" i="9"/>
  <c r="AZ1149" i="9"/>
  <c r="AK1150" i="9"/>
  <c r="AL1150" i="9"/>
  <c r="AM1150" i="9"/>
  <c r="AN1150" i="9"/>
  <c r="AO1150" i="9"/>
  <c r="AP1150" i="9"/>
  <c r="AQ1150" i="9"/>
  <c r="AR1150" i="9"/>
  <c r="AS1150" i="9"/>
  <c r="AT1150" i="9"/>
  <c r="AU1150" i="9"/>
  <c r="AV1150" i="9"/>
  <c r="AW1150" i="9"/>
  <c r="AX1150" i="9"/>
  <c r="AY1150" i="9"/>
  <c r="AZ1150" i="9"/>
  <c r="AK1151" i="9"/>
  <c r="AL1151" i="9"/>
  <c r="AM1151" i="9"/>
  <c r="AN1151" i="9"/>
  <c r="AO1151" i="9"/>
  <c r="AP1151" i="9"/>
  <c r="AQ1151" i="9"/>
  <c r="AR1151" i="9"/>
  <c r="AS1151" i="9"/>
  <c r="AT1151" i="9"/>
  <c r="AU1151" i="9"/>
  <c r="AV1151" i="9"/>
  <c r="AW1151" i="9"/>
  <c r="AX1151" i="9"/>
  <c r="AY1151" i="9"/>
  <c r="AZ1151" i="9"/>
  <c r="AK1152" i="9"/>
  <c r="AL1152" i="9"/>
  <c r="AM1152" i="9"/>
  <c r="AN1152" i="9"/>
  <c r="AO1152" i="9"/>
  <c r="AP1152" i="9"/>
  <c r="AQ1152" i="9"/>
  <c r="AR1152" i="9"/>
  <c r="AS1152" i="9"/>
  <c r="AT1152" i="9"/>
  <c r="AU1152" i="9"/>
  <c r="AV1152" i="9"/>
  <c r="AW1152" i="9"/>
  <c r="AX1152" i="9"/>
  <c r="AY1152" i="9"/>
  <c r="AZ1152" i="9"/>
  <c r="AK1153" i="9"/>
  <c r="AL1153" i="9"/>
  <c r="AM1153" i="9"/>
  <c r="AN1153" i="9"/>
  <c r="AO1153" i="9"/>
  <c r="AP1153" i="9"/>
  <c r="AQ1153" i="9"/>
  <c r="AR1153" i="9"/>
  <c r="AS1153" i="9"/>
  <c r="AT1153" i="9"/>
  <c r="AU1153" i="9"/>
  <c r="AV1153" i="9"/>
  <c r="AW1153" i="9"/>
  <c r="AX1153" i="9"/>
  <c r="AY1153" i="9"/>
  <c r="AZ1153" i="9"/>
  <c r="AK1154" i="9"/>
  <c r="AL1154" i="9"/>
  <c r="AM1154" i="9"/>
  <c r="AN1154" i="9"/>
  <c r="AO1154" i="9"/>
  <c r="AP1154" i="9"/>
  <c r="AQ1154" i="9"/>
  <c r="AR1154" i="9"/>
  <c r="AS1154" i="9"/>
  <c r="AT1154" i="9"/>
  <c r="AU1154" i="9"/>
  <c r="AV1154" i="9"/>
  <c r="AW1154" i="9"/>
  <c r="AX1154" i="9"/>
  <c r="AY1154" i="9"/>
  <c r="AZ1154" i="9"/>
  <c r="AK1155" i="9"/>
  <c r="AL1155" i="9"/>
  <c r="AM1155" i="9"/>
  <c r="AN1155" i="9"/>
  <c r="AO1155" i="9"/>
  <c r="AP1155" i="9"/>
  <c r="AQ1155" i="9"/>
  <c r="AR1155" i="9"/>
  <c r="AS1155" i="9"/>
  <c r="AT1155" i="9"/>
  <c r="AU1155" i="9"/>
  <c r="AV1155" i="9"/>
  <c r="AW1155" i="9"/>
  <c r="AX1155" i="9"/>
  <c r="AY1155" i="9"/>
  <c r="AZ1155" i="9"/>
  <c r="AK1156" i="9"/>
  <c r="AL1156" i="9"/>
  <c r="AM1156" i="9"/>
  <c r="AN1156" i="9"/>
  <c r="AO1156" i="9"/>
  <c r="AP1156" i="9"/>
  <c r="AQ1156" i="9"/>
  <c r="AR1156" i="9"/>
  <c r="AS1156" i="9"/>
  <c r="AT1156" i="9"/>
  <c r="AU1156" i="9"/>
  <c r="AV1156" i="9"/>
  <c r="AW1156" i="9"/>
  <c r="AX1156" i="9"/>
  <c r="AY1156" i="9"/>
  <c r="AZ1156" i="9"/>
  <c r="AK1157" i="9"/>
  <c r="AL1157" i="9"/>
  <c r="AM1157" i="9"/>
  <c r="AN1157" i="9"/>
  <c r="AO1157" i="9"/>
  <c r="AP1157" i="9"/>
  <c r="AQ1157" i="9"/>
  <c r="AR1157" i="9"/>
  <c r="AS1157" i="9"/>
  <c r="AT1157" i="9"/>
  <c r="AU1157" i="9"/>
  <c r="AV1157" i="9"/>
  <c r="AW1157" i="9"/>
  <c r="AX1157" i="9"/>
  <c r="AY1157" i="9"/>
  <c r="AZ1157" i="9"/>
  <c r="AK1158" i="9"/>
  <c r="AL1158" i="9"/>
  <c r="AM1158" i="9"/>
  <c r="AN1158" i="9"/>
  <c r="AO1158" i="9"/>
  <c r="AP1158" i="9"/>
  <c r="AQ1158" i="9"/>
  <c r="AR1158" i="9"/>
  <c r="AS1158" i="9"/>
  <c r="AT1158" i="9"/>
  <c r="AU1158" i="9"/>
  <c r="AV1158" i="9"/>
  <c r="AW1158" i="9"/>
  <c r="AX1158" i="9"/>
  <c r="AY1158" i="9"/>
  <c r="AZ1158" i="9"/>
  <c r="AK1159" i="9"/>
  <c r="AL1159" i="9"/>
  <c r="AM1159" i="9"/>
  <c r="AN1159" i="9"/>
  <c r="AO1159" i="9"/>
  <c r="AP1159" i="9"/>
  <c r="AQ1159" i="9"/>
  <c r="AR1159" i="9"/>
  <c r="AS1159" i="9"/>
  <c r="AT1159" i="9"/>
  <c r="AU1159" i="9"/>
  <c r="AV1159" i="9"/>
  <c r="AW1159" i="9"/>
  <c r="AX1159" i="9"/>
  <c r="AY1159" i="9"/>
  <c r="AZ1159" i="9"/>
  <c r="AK1160" i="9"/>
  <c r="AL1160" i="9"/>
  <c r="AM1160" i="9"/>
  <c r="AN1160" i="9"/>
  <c r="AO1160" i="9"/>
  <c r="AP1160" i="9"/>
  <c r="AQ1160" i="9"/>
  <c r="AR1160" i="9"/>
  <c r="AS1160" i="9"/>
  <c r="AT1160" i="9"/>
  <c r="AU1160" i="9"/>
  <c r="AV1160" i="9"/>
  <c r="AW1160" i="9"/>
  <c r="AX1160" i="9"/>
  <c r="AY1160" i="9"/>
  <c r="AZ1160" i="9"/>
  <c r="AK1161" i="9"/>
  <c r="AL1161" i="9"/>
  <c r="AM1161" i="9"/>
  <c r="AN1161" i="9"/>
  <c r="AO1161" i="9"/>
  <c r="AP1161" i="9"/>
  <c r="AQ1161" i="9"/>
  <c r="AR1161" i="9"/>
  <c r="AS1161" i="9"/>
  <c r="AT1161" i="9"/>
  <c r="AU1161" i="9"/>
  <c r="AV1161" i="9"/>
  <c r="AW1161" i="9"/>
  <c r="AX1161" i="9"/>
  <c r="AY1161" i="9"/>
  <c r="AZ1161" i="9"/>
  <c r="AK1162" i="9"/>
  <c r="AL1162" i="9"/>
  <c r="AM1162" i="9"/>
  <c r="AN1162" i="9"/>
  <c r="AO1162" i="9"/>
  <c r="AP1162" i="9"/>
  <c r="AQ1162" i="9"/>
  <c r="AR1162" i="9"/>
  <c r="AS1162" i="9"/>
  <c r="AT1162" i="9"/>
  <c r="AU1162" i="9"/>
  <c r="AV1162" i="9"/>
  <c r="AW1162" i="9"/>
  <c r="AX1162" i="9"/>
  <c r="AY1162" i="9"/>
  <c r="AZ1162" i="9"/>
  <c r="AK1163" i="9"/>
  <c r="AL1163" i="9"/>
  <c r="AM1163" i="9"/>
  <c r="AN1163" i="9"/>
  <c r="AO1163" i="9"/>
  <c r="AP1163" i="9"/>
  <c r="AQ1163" i="9"/>
  <c r="AR1163" i="9"/>
  <c r="AS1163" i="9"/>
  <c r="AT1163" i="9"/>
  <c r="AU1163" i="9"/>
  <c r="AV1163" i="9"/>
  <c r="AW1163" i="9"/>
  <c r="AX1163" i="9"/>
  <c r="AY1163" i="9"/>
  <c r="AZ1163" i="9"/>
  <c r="AK1164" i="9"/>
  <c r="AL1164" i="9"/>
  <c r="AM1164" i="9"/>
  <c r="AN1164" i="9"/>
  <c r="AO1164" i="9"/>
  <c r="AP1164" i="9"/>
  <c r="AQ1164" i="9"/>
  <c r="AR1164" i="9"/>
  <c r="AS1164" i="9"/>
  <c r="AT1164" i="9"/>
  <c r="AU1164" i="9"/>
  <c r="AV1164" i="9"/>
  <c r="AW1164" i="9"/>
  <c r="AX1164" i="9"/>
  <c r="AY1164" i="9"/>
  <c r="AZ1164" i="9"/>
  <c r="AK1165" i="9"/>
  <c r="AL1165" i="9"/>
  <c r="AM1165" i="9"/>
  <c r="AN1165" i="9"/>
  <c r="AO1165" i="9"/>
  <c r="AP1165" i="9"/>
  <c r="AQ1165" i="9"/>
  <c r="AR1165" i="9"/>
  <c r="AS1165" i="9"/>
  <c r="AT1165" i="9"/>
  <c r="AU1165" i="9"/>
  <c r="AV1165" i="9"/>
  <c r="AW1165" i="9"/>
  <c r="AX1165" i="9"/>
  <c r="AY1165" i="9"/>
  <c r="AZ1165" i="9"/>
  <c r="AK1166" i="9"/>
  <c r="AL1166" i="9"/>
  <c r="AM1166" i="9"/>
  <c r="AN1166" i="9"/>
  <c r="AO1166" i="9"/>
  <c r="AP1166" i="9"/>
  <c r="AQ1166" i="9"/>
  <c r="AR1166" i="9"/>
  <c r="AS1166" i="9"/>
  <c r="AT1166" i="9"/>
  <c r="AU1166" i="9"/>
  <c r="AV1166" i="9"/>
  <c r="AW1166" i="9"/>
  <c r="AX1166" i="9"/>
  <c r="AY1166" i="9"/>
  <c r="AZ1166" i="9"/>
  <c r="AK1167" i="9"/>
  <c r="AL1167" i="9"/>
  <c r="AM1167" i="9"/>
  <c r="AN1167" i="9"/>
  <c r="AO1167" i="9"/>
  <c r="AP1167" i="9"/>
  <c r="AQ1167" i="9"/>
  <c r="AR1167" i="9"/>
  <c r="AS1167" i="9"/>
  <c r="AT1167" i="9"/>
  <c r="AU1167" i="9"/>
  <c r="AV1167" i="9"/>
  <c r="AW1167" i="9"/>
  <c r="AX1167" i="9"/>
  <c r="AY1167" i="9"/>
  <c r="AZ1167" i="9"/>
  <c r="AK1168" i="9"/>
  <c r="AL1168" i="9"/>
  <c r="AM1168" i="9"/>
  <c r="AN1168" i="9"/>
  <c r="AO1168" i="9"/>
  <c r="AP1168" i="9"/>
  <c r="AQ1168" i="9"/>
  <c r="AR1168" i="9"/>
  <c r="AS1168" i="9"/>
  <c r="AT1168" i="9"/>
  <c r="AU1168" i="9"/>
  <c r="AV1168" i="9"/>
  <c r="AW1168" i="9"/>
  <c r="AX1168" i="9"/>
  <c r="AY1168" i="9"/>
  <c r="AZ1168" i="9"/>
  <c r="AK1169" i="9"/>
  <c r="AL1169" i="9"/>
  <c r="AM1169" i="9"/>
  <c r="AN1169" i="9"/>
  <c r="AO1169" i="9"/>
  <c r="AP1169" i="9"/>
  <c r="AQ1169" i="9"/>
  <c r="AR1169" i="9"/>
  <c r="AS1169" i="9"/>
  <c r="AT1169" i="9"/>
  <c r="AU1169" i="9"/>
  <c r="AV1169" i="9"/>
  <c r="AW1169" i="9"/>
  <c r="AX1169" i="9"/>
  <c r="AY1169" i="9"/>
  <c r="AZ1169" i="9"/>
  <c r="AK1170" i="9"/>
  <c r="AL1170" i="9"/>
  <c r="AM1170" i="9"/>
  <c r="AN1170" i="9"/>
  <c r="AO1170" i="9"/>
  <c r="AP1170" i="9"/>
  <c r="AQ1170" i="9"/>
  <c r="AR1170" i="9"/>
  <c r="AS1170" i="9"/>
  <c r="AT1170" i="9"/>
  <c r="AU1170" i="9"/>
  <c r="AV1170" i="9"/>
  <c r="AW1170" i="9"/>
  <c r="AX1170" i="9"/>
  <c r="AY1170" i="9"/>
  <c r="AZ1170" i="9"/>
  <c r="AK1171" i="9"/>
  <c r="AL1171" i="9"/>
  <c r="AM1171" i="9"/>
  <c r="AN1171" i="9"/>
  <c r="AO1171" i="9"/>
  <c r="AP1171" i="9"/>
  <c r="AQ1171" i="9"/>
  <c r="AR1171" i="9"/>
  <c r="AS1171" i="9"/>
  <c r="AT1171" i="9"/>
  <c r="AU1171" i="9"/>
  <c r="AV1171" i="9"/>
  <c r="AW1171" i="9"/>
  <c r="AX1171" i="9"/>
  <c r="AY1171" i="9"/>
  <c r="AZ1171" i="9"/>
  <c r="AK1172" i="9"/>
  <c r="AL1172" i="9"/>
  <c r="AM1172" i="9"/>
  <c r="AN1172" i="9"/>
  <c r="AO1172" i="9"/>
  <c r="AP1172" i="9"/>
  <c r="AQ1172" i="9"/>
  <c r="AR1172" i="9"/>
  <c r="AS1172" i="9"/>
  <c r="AT1172" i="9"/>
  <c r="AU1172" i="9"/>
  <c r="AV1172" i="9"/>
  <c r="AW1172" i="9"/>
  <c r="AX1172" i="9"/>
  <c r="AY1172" i="9"/>
  <c r="AZ1172" i="9"/>
  <c r="AK1173" i="9"/>
  <c r="AL1173" i="9"/>
  <c r="AM1173" i="9"/>
  <c r="AN1173" i="9"/>
  <c r="AO1173" i="9"/>
  <c r="AP1173" i="9"/>
  <c r="AQ1173" i="9"/>
  <c r="AR1173" i="9"/>
  <c r="AS1173" i="9"/>
  <c r="AT1173" i="9"/>
  <c r="AU1173" i="9"/>
  <c r="AV1173" i="9"/>
  <c r="AW1173" i="9"/>
  <c r="AX1173" i="9"/>
  <c r="AY1173" i="9"/>
  <c r="AZ1173" i="9"/>
  <c r="AK1174" i="9"/>
  <c r="AL1174" i="9"/>
  <c r="AM1174" i="9"/>
  <c r="AN1174" i="9"/>
  <c r="AO1174" i="9"/>
  <c r="AP1174" i="9"/>
  <c r="AQ1174" i="9"/>
  <c r="AR1174" i="9"/>
  <c r="AS1174" i="9"/>
  <c r="AT1174" i="9"/>
  <c r="AU1174" i="9"/>
  <c r="AV1174" i="9"/>
  <c r="AW1174" i="9"/>
  <c r="AX1174" i="9"/>
  <c r="AY1174" i="9"/>
  <c r="AZ1174" i="9"/>
  <c r="AK1175" i="9"/>
  <c r="AL1175" i="9"/>
  <c r="AM1175" i="9"/>
  <c r="AN1175" i="9"/>
  <c r="AO1175" i="9"/>
  <c r="AP1175" i="9"/>
  <c r="AQ1175" i="9"/>
  <c r="AR1175" i="9"/>
  <c r="AS1175" i="9"/>
  <c r="AT1175" i="9"/>
  <c r="AU1175" i="9"/>
  <c r="AV1175" i="9"/>
  <c r="AW1175" i="9"/>
  <c r="AX1175" i="9"/>
  <c r="AY1175" i="9"/>
  <c r="AZ1175" i="9"/>
  <c r="AK1176" i="9"/>
  <c r="AL1176" i="9"/>
  <c r="AM1176" i="9"/>
  <c r="AN1176" i="9"/>
  <c r="AO1176" i="9"/>
  <c r="AP1176" i="9"/>
  <c r="AQ1176" i="9"/>
  <c r="AR1176" i="9"/>
  <c r="AS1176" i="9"/>
  <c r="AT1176" i="9"/>
  <c r="AU1176" i="9"/>
  <c r="AV1176" i="9"/>
  <c r="AW1176" i="9"/>
  <c r="AX1176" i="9"/>
  <c r="AY1176" i="9"/>
  <c r="AZ1176" i="9"/>
  <c r="AK1177" i="9"/>
  <c r="AL1177" i="9"/>
  <c r="AM1177" i="9"/>
  <c r="AN1177" i="9"/>
  <c r="AO1177" i="9"/>
  <c r="AP1177" i="9"/>
  <c r="AQ1177" i="9"/>
  <c r="AR1177" i="9"/>
  <c r="AS1177" i="9"/>
  <c r="AT1177" i="9"/>
  <c r="AU1177" i="9"/>
  <c r="AV1177" i="9"/>
  <c r="AW1177" i="9"/>
  <c r="AX1177" i="9"/>
  <c r="AY1177" i="9"/>
  <c r="AZ1177" i="9"/>
  <c r="AK1178" i="9"/>
  <c r="AL1178" i="9"/>
  <c r="AM1178" i="9"/>
  <c r="AN1178" i="9"/>
  <c r="AO1178" i="9"/>
  <c r="AP1178" i="9"/>
  <c r="AQ1178" i="9"/>
  <c r="AR1178" i="9"/>
  <c r="AS1178" i="9"/>
  <c r="AT1178" i="9"/>
  <c r="AU1178" i="9"/>
  <c r="AV1178" i="9"/>
  <c r="AW1178" i="9"/>
  <c r="AX1178" i="9"/>
  <c r="AY1178" i="9"/>
  <c r="AZ1178" i="9"/>
  <c r="AK1179" i="9"/>
  <c r="AL1179" i="9"/>
  <c r="AM1179" i="9"/>
  <c r="AN1179" i="9"/>
  <c r="AO1179" i="9"/>
  <c r="AP1179" i="9"/>
  <c r="AQ1179" i="9"/>
  <c r="AR1179" i="9"/>
  <c r="AS1179" i="9"/>
  <c r="AT1179" i="9"/>
  <c r="AU1179" i="9"/>
  <c r="AV1179" i="9"/>
  <c r="AW1179" i="9"/>
  <c r="AX1179" i="9"/>
  <c r="AY1179" i="9"/>
  <c r="AZ1179" i="9"/>
  <c r="AK1180" i="9"/>
  <c r="AL1180" i="9"/>
  <c r="AM1180" i="9"/>
  <c r="AN1180" i="9"/>
  <c r="AO1180" i="9"/>
  <c r="AP1180" i="9"/>
  <c r="AQ1180" i="9"/>
  <c r="AR1180" i="9"/>
  <c r="AS1180" i="9"/>
  <c r="AT1180" i="9"/>
  <c r="AU1180" i="9"/>
  <c r="AV1180" i="9"/>
  <c r="AW1180" i="9"/>
  <c r="AX1180" i="9"/>
  <c r="AY1180" i="9"/>
  <c r="AZ1180" i="9"/>
  <c r="AK1181" i="9"/>
  <c r="AL1181" i="9"/>
  <c r="AM1181" i="9"/>
  <c r="AN1181" i="9"/>
  <c r="AO1181" i="9"/>
  <c r="AP1181" i="9"/>
  <c r="AQ1181" i="9"/>
  <c r="AR1181" i="9"/>
  <c r="AS1181" i="9"/>
  <c r="AT1181" i="9"/>
  <c r="AU1181" i="9"/>
  <c r="AV1181" i="9"/>
  <c r="AW1181" i="9"/>
  <c r="AX1181" i="9"/>
  <c r="AY1181" i="9"/>
  <c r="AZ1181" i="9"/>
  <c r="AK1182" i="9"/>
  <c r="AL1182" i="9"/>
  <c r="AM1182" i="9"/>
  <c r="AN1182" i="9"/>
  <c r="AO1182" i="9"/>
  <c r="AP1182" i="9"/>
  <c r="AQ1182" i="9"/>
  <c r="AR1182" i="9"/>
  <c r="AS1182" i="9"/>
  <c r="AT1182" i="9"/>
  <c r="AU1182" i="9"/>
  <c r="AV1182" i="9"/>
  <c r="AW1182" i="9"/>
  <c r="AX1182" i="9"/>
  <c r="AY1182" i="9"/>
  <c r="AZ1182" i="9"/>
  <c r="AK1183" i="9"/>
  <c r="AL1183" i="9"/>
  <c r="AM1183" i="9"/>
  <c r="AN1183" i="9"/>
  <c r="AO1183" i="9"/>
  <c r="AP1183" i="9"/>
  <c r="AQ1183" i="9"/>
  <c r="AR1183" i="9"/>
  <c r="AS1183" i="9"/>
  <c r="AT1183" i="9"/>
  <c r="AU1183" i="9"/>
  <c r="AV1183" i="9"/>
  <c r="AW1183" i="9"/>
  <c r="AX1183" i="9"/>
  <c r="AY1183" i="9"/>
  <c r="AZ1183" i="9"/>
  <c r="AK1184" i="9"/>
  <c r="AL1184" i="9"/>
  <c r="AM1184" i="9"/>
  <c r="AN1184" i="9"/>
  <c r="AO1184" i="9"/>
  <c r="AP1184" i="9"/>
  <c r="AQ1184" i="9"/>
  <c r="AR1184" i="9"/>
  <c r="AS1184" i="9"/>
  <c r="AT1184" i="9"/>
  <c r="AU1184" i="9"/>
  <c r="AV1184" i="9"/>
  <c r="AW1184" i="9"/>
  <c r="AX1184" i="9"/>
  <c r="AY1184" i="9"/>
  <c r="AZ1184" i="9"/>
  <c r="AK1185" i="9"/>
  <c r="AL1185" i="9"/>
  <c r="AM1185" i="9"/>
  <c r="AN1185" i="9"/>
  <c r="AO1185" i="9"/>
  <c r="AP1185" i="9"/>
  <c r="AQ1185" i="9"/>
  <c r="AR1185" i="9"/>
  <c r="AS1185" i="9"/>
  <c r="AT1185" i="9"/>
  <c r="AU1185" i="9"/>
  <c r="AV1185" i="9"/>
  <c r="AW1185" i="9"/>
  <c r="AX1185" i="9"/>
  <c r="AY1185" i="9"/>
  <c r="AZ1185" i="9"/>
  <c r="AK1186" i="9"/>
  <c r="AL1186" i="9"/>
  <c r="AM1186" i="9"/>
  <c r="AN1186" i="9"/>
  <c r="AO1186" i="9"/>
  <c r="AP1186" i="9"/>
  <c r="AQ1186" i="9"/>
  <c r="AR1186" i="9"/>
  <c r="AS1186" i="9"/>
  <c r="AT1186" i="9"/>
  <c r="AU1186" i="9"/>
  <c r="AV1186" i="9"/>
  <c r="AW1186" i="9"/>
  <c r="AX1186" i="9"/>
  <c r="AY1186" i="9"/>
  <c r="AZ1186" i="9"/>
  <c r="AK1187" i="9"/>
  <c r="AL1187" i="9"/>
  <c r="AM1187" i="9"/>
  <c r="AN1187" i="9"/>
  <c r="AO1187" i="9"/>
  <c r="AP1187" i="9"/>
  <c r="AQ1187" i="9"/>
  <c r="AR1187" i="9"/>
  <c r="AS1187" i="9"/>
  <c r="AT1187" i="9"/>
  <c r="AU1187" i="9"/>
  <c r="AV1187" i="9"/>
  <c r="AW1187" i="9"/>
  <c r="AX1187" i="9"/>
  <c r="AY1187" i="9"/>
  <c r="AZ1187" i="9"/>
  <c r="AK1188" i="9"/>
  <c r="AL1188" i="9"/>
  <c r="AM1188" i="9"/>
  <c r="AN1188" i="9"/>
  <c r="AO1188" i="9"/>
  <c r="AP1188" i="9"/>
  <c r="AQ1188" i="9"/>
  <c r="AR1188" i="9"/>
  <c r="AS1188" i="9"/>
  <c r="AT1188" i="9"/>
  <c r="AU1188" i="9"/>
  <c r="AV1188" i="9"/>
  <c r="AW1188" i="9"/>
  <c r="AX1188" i="9"/>
  <c r="AY1188" i="9"/>
  <c r="AZ1188" i="9"/>
  <c r="AK1189" i="9"/>
  <c r="AL1189" i="9"/>
  <c r="AM1189" i="9"/>
  <c r="AN1189" i="9"/>
  <c r="AO1189" i="9"/>
  <c r="AP1189" i="9"/>
  <c r="AQ1189" i="9"/>
  <c r="AR1189" i="9"/>
  <c r="AS1189" i="9"/>
  <c r="AT1189" i="9"/>
  <c r="AU1189" i="9"/>
  <c r="AV1189" i="9"/>
  <c r="AW1189" i="9"/>
  <c r="AX1189" i="9"/>
  <c r="AY1189" i="9"/>
  <c r="AZ1189" i="9"/>
  <c r="AK1190" i="9"/>
  <c r="AL1190" i="9"/>
  <c r="AM1190" i="9"/>
  <c r="AN1190" i="9"/>
  <c r="AO1190" i="9"/>
  <c r="AP1190" i="9"/>
  <c r="AQ1190" i="9"/>
  <c r="AR1190" i="9"/>
  <c r="AS1190" i="9"/>
  <c r="AT1190" i="9"/>
  <c r="AU1190" i="9"/>
  <c r="AV1190" i="9"/>
  <c r="AW1190" i="9"/>
  <c r="AX1190" i="9"/>
  <c r="AY1190" i="9"/>
  <c r="AZ1190" i="9"/>
  <c r="AK1191" i="9"/>
  <c r="AL1191" i="9"/>
  <c r="AM1191" i="9"/>
  <c r="AN1191" i="9"/>
  <c r="AO1191" i="9"/>
  <c r="AP1191" i="9"/>
  <c r="AQ1191" i="9"/>
  <c r="AR1191" i="9"/>
  <c r="AS1191" i="9"/>
  <c r="AT1191" i="9"/>
  <c r="AU1191" i="9"/>
  <c r="AV1191" i="9"/>
  <c r="AW1191" i="9"/>
  <c r="AX1191" i="9"/>
  <c r="AY1191" i="9"/>
  <c r="AZ1191" i="9"/>
  <c r="AK1192" i="9"/>
  <c r="AL1192" i="9"/>
  <c r="AM1192" i="9"/>
  <c r="AN1192" i="9"/>
  <c r="AO1192" i="9"/>
  <c r="AP1192" i="9"/>
  <c r="AQ1192" i="9"/>
  <c r="AR1192" i="9"/>
  <c r="AS1192" i="9"/>
  <c r="AT1192" i="9"/>
  <c r="AU1192" i="9"/>
  <c r="AV1192" i="9"/>
  <c r="AW1192" i="9"/>
  <c r="AX1192" i="9"/>
  <c r="AY1192" i="9"/>
  <c r="AZ1192" i="9"/>
  <c r="AK1193" i="9"/>
  <c r="AL1193" i="9"/>
  <c r="AM1193" i="9"/>
  <c r="AN1193" i="9"/>
  <c r="AO1193" i="9"/>
  <c r="AP1193" i="9"/>
  <c r="AQ1193" i="9"/>
  <c r="AR1193" i="9"/>
  <c r="AS1193" i="9"/>
  <c r="AT1193" i="9"/>
  <c r="AU1193" i="9"/>
  <c r="AV1193" i="9"/>
  <c r="AW1193" i="9"/>
  <c r="AX1193" i="9"/>
  <c r="AY1193" i="9"/>
  <c r="AZ1193" i="9"/>
  <c r="AK1194" i="9"/>
  <c r="AL1194" i="9"/>
  <c r="AM1194" i="9"/>
  <c r="AN1194" i="9"/>
  <c r="AO1194" i="9"/>
  <c r="AP1194" i="9"/>
  <c r="AQ1194" i="9"/>
  <c r="AR1194" i="9"/>
  <c r="AS1194" i="9"/>
  <c r="AT1194" i="9"/>
  <c r="AU1194" i="9"/>
  <c r="AV1194" i="9"/>
  <c r="AW1194" i="9"/>
  <c r="AX1194" i="9"/>
  <c r="AY1194" i="9"/>
  <c r="AZ1194" i="9"/>
  <c r="AK1195" i="9"/>
  <c r="AL1195" i="9"/>
  <c r="AM1195" i="9"/>
  <c r="AN1195" i="9"/>
  <c r="AO1195" i="9"/>
  <c r="AP1195" i="9"/>
  <c r="AQ1195" i="9"/>
  <c r="AR1195" i="9"/>
  <c r="AS1195" i="9"/>
  <c r="AT1195" i="9"/>
  <c r="AU1195" i="9"/>
  <c r="AV1195" i="9"/>
  <c r="AW1195" i="9"/>
  <c r="AX1195" i="9"/>
  <c r="AY1195" i="9"/>
  <c r="AZ1195" i="9"/>
  <c r="AK1196" i="9"/>
  <c r="AL1196" i="9"/>
  <c r="AM1196" i="9"/>
  <c r="AN1196" i="9"/>
  <c r="AO1196" i="9"/>
  <c r="AP1196" i="9"/>
  <c r="AQ1196" i="9"/>
  <c r="AR1196" i="9"/>
  <c r="AS1196" i="9"/>
  <c r="AT1196" i="9"/>
  <c r="AU1196" i="9"/>
  <c r="AV1196" i="9"/>
  <c r="AW1196" i="9"/>
  <c r="AX1196" i="9"/>
  <c r="AY1196" i="9"/>
  <c r="AZ1196" i="9"/>
  <c r="AK1197" i="9"/>
  <c r="AL1197" i="9"/>
  <c r="AM1197" i="9"/>
  <c r="AN1197" i="9"/>
  <c r="AO1197" i="9"/>
  <c r="AP1197" i="9"/>
  <c r="AQ1197" i="9"/>
  <c r="AR1197" i="9"/>
  <c r="AS1197" i="9"/>
  <c r="AT1197" i="9"/>
  <c r="AU1197" i="9"/>
  <c r="AV1197" i="9"/>
  <c r="AW1197" i="9"/>
  <c r="AX1197" i="9"/>
  <c r="AY1197" i="9"/>
  <c r="AZ1197" i="9"/>
  <c r="AK1198" i="9"/>
  <c r="AL1198" i="9"/>
  <c r="AM1198" i="9"/>
  <c r="AN1198" i="9"/>
  <c r="AO1198" i="9"/>
  <c r="AP1198" i="9"/>
  <c r="AQ1198" i="9"/>
  <c r="AR1198" i="9"/>
  <c r="AS1198" i="9"/>
  <c r="AT1198" i="9"/>
  <c r="AU1198" i="9"/>
  <c r="AV1198" i="9"/>
  <c r="AW1198" i="9"/>
  <c r="AX1198" i="9"/>
  <c r="AY1198" i="9"/>
  <c r="AZ1198" i="9"/>
  <c r="AK1199" i="9"/>
  <c r="AL1199" i="9"/>
  <c r="AM1199" i="9"/>
  <c r="AN1199" i="9"/>
  <c r="AO1199" i="9"/>
  <c r="AP1199" i="9"/>
  <c r="AQ1199" i="9"/>
  <c r="AR1199" i="9"/>
  <c r="AS1199" i="9"/>
  <c r="AT1199" i="9"/>
  <c r="AU1199" i="9"/>
  <c r="AV1199" i="9"/>
  <c r="AW1199" i="9"/>
  <c r="AX1199" i="9"/>
  <c r="AY1199" i="9"/>
  <c r="AZ1199" i="9"/>
  <c r="AK1200" i="9"/>
  <c r="AL1200" i="9"/>
  <c r="AM1200" i="9"/>
  <c r="AN1200" i="9"/>
  <c r="AO1200" i="9"/>
  <c r="AP1200" i="9"/>
  <c r="AQ1200" i="9"/>
  <c r="AR1200" i="9"/>
  <c r="AS1200" i="9"/>
  <c r="AT1200" i="9"/>
  <c r="AU1200" i="9"/>
  <c r="AV1200" i="9"/>
  <c r="AW1200" i="9"/>
  <c r="AX1200" i="9"/>
  <c r="AY1200" i="9"/>
  <c r="AZ1200" i="9"/>
  <c r="AK1201" i="9"/>
  <c r="AL1201" i="9"/>
  <c r="AM1201" i="9"/>
  <c r="AN1201" i="9"/>
  <c r="AO1201" i="9"/>
  <c r="AP1201" i="9"/>
  <c r="AQ1201" i="9"/>
  <c r="AR1201" i="9"/>
  <c r="AS1201" i="9"/>
  <c r="AT1201" i="9"/>
  <c r="AU1201" i="9"/>
  <c r="AV1201" i="9"/>
  <c r="AW1201" i="9"/>
  <c r="AX1201" i="9"/>
  <c r="AY1201" i="9"/>
  <c r="AZ1201" i="9"/>
  <c r="AK1202" i="9"/>
  <c r="AL1202" i="9"/>
  <c r="AM1202" i="9"/>
  <c r="AN1202" i="9"/>
  <c r="AO1202" i="9"/>
  <c r="AP1202" i="9"/>
  <c r="AQ1202" i="9"/>
  <c r="AR1202" i="9"/>
  <c r="AS1202" i="9"/>
  <c r="AT1202" i="9"/>
  <c r="AU1202" i="9"/>
  <c r="AV1202" i="9"/>
  <c r="AW1202" i="9"/>
  <c r="AX1202" i="9"/>
  <c r="AY1202" i="9"/>
  <c r="AZ1202" i="9"/>
  <c r="AK1203" i="9"/>
  <c r="AL1203" i="9"/>
  <c r="AM1203" i="9"/>
  <c r="AN1203" i="9"/>
  <c r="AO1203" i="9"/>
  <c r="AP1203" i="9"/>
  <c r="AQ1203" i="9"/>
  <c r="AR1203" i="9"/>
  <c r="AS1203" i="9"/>
  <c r="AT1203" i="9"/>
  <c r="AU1203" i="9"/>
  <c r="AV1203" i="9"/>
  <c r="AW1203" i="9"/>
  <c r="AX1203" i="9"/>
  <c r="AY1203" i="9"/>
  <c r="AZ1203" i="9"/>
  <c r="AK1204" i="9"/>
  <c r="AL1204" i="9"/>
  <c r="AM1204" i="9"/>
  <c r="AN1204" i="9"/>
  <c r="AO1204" i="9"/>
  <c r="AP1204" i="9"/>
  <c r="AQ1204" i="9"/>
  <c r="AR1204" i="9"/>
  <c r="AS1204" i="9"/>
  <c r="AT1204" i="9"/>
  <c r="AU1204" i="9"/>
  <c r="AV1204" i="9"/>
  <c r="AW1204" i="9"/>
  <c r="AX1204" i="9"/>
  <c r="AY1204" i="9"/>
  <c r="AZ1204" i="9"/>
  <c r="AK1205" i="9"/>
  <c r="AL1205" i="9"/>
  <c r="AM1205" i="9"/>
  <c r="AN1205" i="9"/>
  <c r="AO1205" i="9"/>
  <c r="AP1205" i="9"/>
  <c r="AQ1205" i="9"/>
  <c r="AR1205" i="9"/>
  <c r="AS1205" i="9"/>
  <c r="AT1205" i="9"/>
  <c r="AU1205" i="9"/>
  <c r="AV1205" i="9"/>
  <c r="AW1205" i="9"/>
  <c r="AX1205" i="9"/>
  <c r="AY1205" i="9"/>
  <c r="AZ1205" i="9"/>
  <c r="AK1206" i="9"/>
  <c r="AL1206" i="9"/>
  <c r="AM1206" i="9"/>
  <c r="AN1206" i="9"/>
  <c r="AO1206" i="9"/>
  <c r="AP1206" i="9"/>
  <c r="AQ1206" i="9"/>
  <c r="AR1206" i="9"/>
  <c r="AS1206" i="9"/>
  <c r="AT1206" i="9"/>
  <c r="AU1206" i="9"/>
  <c r="AV1206" i="9"/>
  <c r="AW1206" i="9"/>
  <c r="AX1206" i="9"/>
  <c r="AY1206" i="9"/>
  <c r="AZ1206" i="9"/>
  <c r="AK1207" i="9"/>
  <c r="AL1207" i="9"/>
  <c r="AM1207" i="9"/>
  <c r="AN1207" i="9"/>
  <c r="AO1207" i="9"/>
  <c r="AP1207" i="9"/>
  <c r="AQ1207" i="9"/>
  <c r="AR1207" i="9"/>
  <c r="AS1207" i="9"/>
  <c r="AT1207" i="9"/>
  <c r="AU1207" i="9"/>
  <c r="AV1207" i="9"/>
  <c r="AW1207" i="9"/>
  <c r="AX1207" i="9"/>
  <c r="AY1207" i="9"/>
  <c r="AZ1207" i="9"/>
  <c r="AK1208" i="9"/>
  <c r="AL1208" i="9"/>
  <c r="AM1208" i="9"/>
  <c r="AN1208" i="9"/>
  <c r="AO1208" i="9"/>
  <c r="AP1208" i="9"/>
  <c r="AQ1208" i="9"/>
  <c r="AR1208" i="9"/>
  <c r="AS1208" i="9"/>
  <c r="AT1208" i="9"/>
  <c r="AU1208" i="9"/>
  <c r="AV1208" i="9"/>
  <c r="AW1208" i="9"/>
  <c r="AX1208" i="9"/>
  <c r="AY1208" i="9"/>
  <c r="AZ1208" i="9"/>
  <c r="AK1209" i="9"/>
  <c r="AL1209" i="9"/>
  <c r="AM1209" i="9"/>
  <c r="AN1209" i="9"/>
  <c r="AO1209" i="9"/>
  <c r="AP1209" i="9"/>
  <c r="AQ1209" i="9"/>
  <c r="AR1209" i="9"/>
  <c r="AS1209" i="9"/>
  <c r="AT1209" i="9"/>
  <c r="AU1209" i="9"/>
  <c r="AV1209" i="9"/>
  <c r="AW1209" i="9"/>
  <c r="AX1209" i="9"/>
  <c r="AY1209" i="9"/>
  <c r="AZ1209" i="9"/>
  <c r="AK1210" i="9"/>
  <c r="AL1210" i="9"/>
  <c r="AM1210" i="9"/>
  <c r="AN1210" i="9"/>
  <c r="AO1210" i="9"/>
  <c r="AP1210" i="9"/>
  <c r="AQ1210" i="9"/>
  <c r="AR1210" i="9"/>
  <c r="AS1210" i="9"/>
  <c r="AT1210" i="9"/>
  <c r="AU1210" i="9"/>
  <c r="AV1210" i="9"/>
  <c r="AW1210" i="9"/>
  <c r="AX1210" i="9"/>
  <c r="AY1210" i="9"/>
  <c r="AZ1210" i="9"/>
  <c r="AK1211" i="9"/>
  <c r="AL1211" i="9"/>
  <c r="AM1211" i="9"/>
  <c r="AN1211" i="9"/>
  <c r="AO1211" i="9"/>
  <c r="AP1211" i="9"/>
  <c r="AQ1211" i="9"/>
  <c r="AR1211" i="9"/>
  <c r="AS1211" i="9"/>
  <c r="AT1211" i="9"/>
  <c r="AU1211" i="9"/>
  <c r="AV1211" i="9"/>
  <c r="AW1211" i="9"/>
  <c r="AX1211" i="9"/>
  <c r="AY1211" i="9"/>
  <c r="AZ1211" i="9"/>
  <c r="AK1212" i="9"/>
  <c r="AL1212" i="9"/>
  <c r="AM1212" i="9"/>
  <c r="AN1212" i="9"/>
  <c r="AO1212" i="9"/>
  <c r="AP1212" i="9"/>
  <c r="AQ1212" i="9"/>
  <c r="AR1212" i="9"/>
  <c r="AS1212" i="9"/>
  <c r="AT1212" i="9"/>
  <c r="AU1212" i="9"/>
  <c r="AV1212" i="9"/>
  <c r="AW1212" i="9"/>
  <c r="AX1212" i="9"/>
  <c r="AY1212" i="9"/>
  <c r="AZ1212" i="9"/>
  <c r="AK1213" i="9"/>
  <c r="AL1213" i="9"/>
  <c r="AM1213" i="9"/>
  <c r="AN1213" i="9"/>
  <c r="AO1213" i="9"/>
  <c r="AP1213" i="9"/>
  <c r="AQ1213" i="9"/>
  <c r="AR1213" i="9"/>
  <c r="AS1213" i="9"/>
  <c r="AT1213" i="9"/>
  <c r="AU1213" i="9"/>
  <c r="AV1213" i="9"/>
  <c r="AW1213" i="9"/>
  <c r="AX1213" i="9"/>
  <c r="AY1213" i="9"/>
  <c r="AZ1213" i="9"/>
  <c r="AK1214" i="9"/>
  <c r="AL1214" i="9"/>
  <c r="AM1214" i="9"/>
  <c r="AN1214" i="9"/>
  <c r="AO1214" i="9"/>
  <c r="AP1214" i="9"/>
  <c r="AQ1214" i="9"/>
  <c r="AR1214" i="9"/>
  <c r="AS1214" i="9"/>
  <c r="AT1214" i="9"/>
  <c r="AU1214" i="9"/>
  <c r="AV1214" i="9"/>
  <c r="AW1214" i="9"/>
  <c r="AX1214" i="9"/>
  <c r="AY1214" i="9"/>
  <c r="AZ1214" i="9"/>
  <c r="AK1215" i="9"/>
  <c r="AL1215" i="9"/>
  <c r="AM1215" i="9"/>
  <c r="AN1215" i="9"/>
  <c r="AO1215" i="9"/>
  <c r="AP1215" i="9"/>
  <c r="AQ1215" i="9"/>
  <c r="AR1215" i="9"/>
  <c r="AS1215" i="9"/>
  <c r="AT1215" i="9"/>
  <c r="AU1215" i="9"/>
  <c r="AV1215" i="9"/>
  <c r="AW1215" i="9"/>
  <c r="AX1215" i="9"/>
  <c r="AY1215" i="9"/>
  <c r="AZ1215" i="9"/>
  <c r="AK1216" i="9"/>
  <c r="AL1216" i="9"/>
  <c r="AM1216" i="9"/>
  <c r="AN1216" i="9"/>
  <c r="AO1216" i="9"/>
  <c r="AP1216" i="9"/>
  <c r="AQ1216" i="9"/>
  <c r="AR1216" i="9"/>
  <c r="AS1216" i="9"/>
  <c r="AT1216" i="9"/>
  <c r="AU1216" i="9"/>
  <c r="AV1216" i="9"/>
  <c r="AW1216" i="9"/>
  <c r="AX1216" i="9"/>
  <c r="AY1216" i="9"/>
  <c r="AZ1216" i="9"/>
  <c r="AK1217" i="9"/>
  <c r="AL1217" i="9"/>
  <c r="AM1217" i="9"/>
  <c r="AN1217" i="9"/>
  <c r="AO1217" i="9"/>
  <c r="AP1217" i="9"/>
  <c r="AQ1217" i="9"/>
  <c r="AR1217" i="9"/>
  <c r="AS1217" i="9"/>
  <c r="AT1217" i="9"/>
  <c r="AU1217" i="9"/>
  <c r="AV1217" i="9"/>
  <c r="AW1217" i="9"/>
  <c r="AX1217" i="9"/>
  <c r="AY1217" i="9"/>
  <c r="AZ1217" i="9"/>
  <c r="AK1218" i="9"/>
  <c r="AL1218" i="9"/>
  <c r="AM1218" i="9"/>
  <c r="AN1218" i="9"/>
  <c r="AO1218" i="9"/>
  <c r="AP1218" i="9"/>
  <c r="AQ1218" i="9"/>
  <c r="AR1218" i="9"/>
  <c r="AS1218" i="9"/>
  <c r="AT1218" i="9"/>
  <c r="AU1218" i="9"/>
  <c r="AV1218" i="9"/>
  <c r="AW1218" i="9"/>
  <c r="AX1218" i="9"/>
  <c r="AY1218" i="9"/>
  <c r="AZ1218" i="9"/>
  <c r="AK1219" i="9"/>
  <c r="AL1219" i="9"/>
  <c r="AM1219" i="9"/>
  <c r="AN1219" i="9"/>
  <c r="AO1219" i="9"/>
  <c r="AP1219" i="9"/>
  <c r="AQ1219" i="9"/>
  <c r="AR1219" i="9"/>
  <c r="AS1219" i="9"/>
  <c r="AT1219" i="9"/>
  <c r="AU1219" i="9"/>
  <c r="AV1219" i="9"/>
  <c r="AW1219" i="9"/>
  <c r="AX1219" i="9"/>
  <c r="AY1219" i="9"/>
  <c r="AZ1219" i="9"/>
  <c r="AK1220" i="9"/>
  <c r="AL1220" i="9"/>
  <c r="AM1220" i="9"/>
  <c r="AN1220" i="9"/>
  <c r="AO1220" i="9"/>
  <c r="AP1220" i="9"/>
  <c r="AQ1220" i="9"/>
  <c r="AR1220" i="9"/>
  <c r="AS1220" i="9"/>
  <c r="AT1220" i="9"/>
  <c r="AU1220" i="9"/>
  <c r="AV1220" i="9"/>
  <c r="AW1220" i="9"/>
  <c r="AX1220" i="9"/>
  <c r="AY1220" i="9"/>
  <c r="AZ1220" i="9"/>
  <c r="AK1221" i="9"/>
  <c r="AL1221" i="9"/>
  <c r="AM1221" i="9"/>
  <c r="AN1221" i="9"/>
  <c r="AO1221" i="9"/>
  <c r="AP1221" i="9"/>
  <c r="AQ1221" i="9"/>
  <c r="AR1221" i="9"/>
  <c r="AS1221" i="9"/>
  <c r="AT1221" i="9"/>
  <c r="AU1221" i="9"/>
  <c r="AV1221" i="9"/>
  <c r="AW1221" i="9"/>
  <c r="AX1221" i="9"/>
  <c r="AY1221" i="9"/>
  <c r="AZ1221" i="9"/>
  <c r="AK1222" i="9"/>
  <c r="AL1222" i="9"/>
  <c r="AM1222" i="9"/>
  <c r="AN1222" i="9"/>
  <c r="AO1222" i="9"/>
  <c r="AP1222" i="9"/>
  <c r="AQ1222" i="9"/>
  <c r="AR1222" i="9"/>
  <c r="AS1222" i="9"/>
  <c r="AT1222" i="9"/>
  <c r="AU1222" i="9"/>
  <c r="AV1222" i="9"/>
  <c r="AW1222" i="9"/>
  <c r="AX1222" i="9"/>
  <c r="AY1222" i="9"/>
  <c r="AZ1222" i="9"/>
  <c r="AK1223" i="9"/>
  <c r="AL1223" i="9"/>
  <c r="AM1223" i="9"/>
  <c r="AN1223" i="9"/>
  <c r="AO1223" i="9"/>
  <c r="AP1223" i="9"/>
  <c r="AQ1223" i="9"/>
  <c r="AR1223" i="9"/>
  <c r="AS1223" i="9"/>
  <c r="AT1223" i="9"/>
  <c r="AU1223" i="9"/>
  <c r="AV1223" i="9"/>
  <c r="AW1223" i="9"/>
  <c r="AX1223" i="9"/>
  <c r="AY1223" i="9"/>
  <c r="AZ1223" i="9"/>
  <c r="AK1224" i="9"/>
  <c r="AL1224" i="9"/>
  <c r="AM1224" i="9"/>
  <c r="AN1224" i="9"/>
  <c r="AO1224" i="9"/>
  <c r="AP1224" i="9"/>
  <c r="AQ1224" i="9"/>
  <c r="AR1224" i="9"/>
  <c r="AS1224" i="9"/>
  <c r="AT1224" i="9"/>
  <c r="AU1224" i="9"/>
  <c r="AV1224" i="9"/>
  <c r="AW1224" i="9"/>
  <c r="AX1224" i="9"/>
  <c r="AY1224" i="9"/>
  <c r="AZ1224" i="9"/>
  <c r="AK1225" i="9"/>
  <c r="AL1225" i="9"/>
  <c r="AM1225" i="9"/>
  <c r="AN1225" i="9"/>
  <c r="AO1225" i="9"/>
  <c r="AP1225" i="9"/>
  <c r="AQ1225" i="9"/>
  <c r="AR1225" i="9"/>
  <c r="AS1225" i="9"/>
  <c r="AT1225" i="9"/>
  <c r="AU1225" i="9"/>
  <c r="AV1225" i="9"/>
  <c r="AW1225" i="9"/>
  <c r="AX1225" i="9"/>
  <c r="AY1225" i="9"/>
  <c r="AZ1225" i="9"/>
  <c r="AK1226" i="9"/>
  <c r="AL1226" i="9"/>
  <c r="AM1226" i="9"/>
  <c r="AN1226" i="9"/>
  <c r="AO1226" i="9"/>
  <c r="AP1226" i="9"/>
  <c r="AQ1226" i="9"/>
  <c r="AR1226" i="9"/>
  <c r="AS1226" i="9"/>
  <c r="AT1226" i="9"/>
  <c r="AU1226" i="9"/>
  <c r="AV1226" i="9"/>
  <c r="AW1226" i="9"/>
  <c r="AX1226" i="9"/>
  <c r="AY1226" i="9"/>
  <c r="AZ1226" i="9"/>
  <c r="AK1227" i="9"/>
  <c r="AL1227" i="9"/>
  <c r="AM1227" i="9"/>
  <c r="AN1227" i="9"/>
  <c r="AO1227" i="9"/>
  <c r="AP1227" i="9"/>
  <c r="AQ1227" i="9"/>
  <c r="AR1227" i="9"/>
  <c r="AS1227" i="9"/>
  <c r="AT1227" i="9"/>
  <c r="AU1227" i="9"/>
  <c r="AV1227" i="9"/>
  <c r="AW1227" i="9"/>
  <c r="AX1227" i="9"/>
  <c r="AY1227" i="9"/>
  <c r="AZ1227" i="9"/>
  <c r="AK1228" i="9"/>
  <c r="AL1228" i="9"/>
  <c r="AM1228" i="9"/>
  <c r="AN1228" i="9"/>
  <c r="AO1228" i="9"/>
  <c r="AP1228" i="9"/>
  <c r="AQ1228" i="9"/>
  <c r="AR1228" i="9"/>
  <c r="AS1228" i="9"/>
  <c r="AT1228" i="9"/>
  <c r="AU1228" i="9"/>
  <c r="AV1228" i="9"/>
  <c r="AW1228" i="9"/>
  <c r="AX1228" i="9"/>
  <c r="AY1228" i="9"/>
  <c r="AZ1228" i="9"/>
  <c r="AK1229" i="9"/>
  <c r="AL1229" i="9"/>
  <c r="AM1229" i="9"/>
  <c r="AN1229" i="9"/>
  <c r="AO1229" i="9"/>
  <c r="AP1229" i="9"/>
  <c r="AQ1229" i="9"/>
  <c r="AR1229" i="9"/>
  <c r="AS1229" i="9"/>
  <c r="AT1229" i="9"/>
  <c r="AU1229" i="9"/>
  <c r="AV1229" i="9"/>
  <c r="AW1229" i="9"/>
  <c r="AX1229" i="9"/>
  <c r="AY1229" i="9"/>
  <c r="AZ1229" i="9"/>
  <c r="AK1230" i="9"/>
  <c r="AL1230" i="9"/>
  <c r="AM1230" i="9"/>
  <c r="AN1230" i="9"/>
  <c r="AO1230" i="9"/>
  <c r="AP1230" i="9"/>
  <c r="AQ1230" i="9"/>
  <c r="AR1230" i="9"/>
  <c r="AS1230" i="9"/>
  <c r="AT1230" i="9"/>
  <c r="AU1230" i="9"/>
  <c r="AV1230" i="9"/>
  <c r="AW1230" i="9"/>
  <c r="AX1230" i="9"/>
  <c r="AY1230" i="9"/>
  <c r="AZ1230" i="9"/>
  <c r="AK1231" i="9"/>
  <c r="AL1231" i="9"/>
  <c r="AM1231" i="9"/>
  <c r="AN1231" i="9"/>
  <c r="AO1231" i="9"/>
  <c r="AP1231" i="9"/>
  <c r="AQ1231" i="9"/>
  <c r="AR1231" i="9"/>
  <c r="AS1231" i="9"/>
  <c r="AT1231" i="9"/>
  <c r="AU1231" i="9"/>
  <c r="AV1231" i="9"/>
  <c r="AW1231" i="9"/>
  <c r="AX1231" i="9"/>
  <c r="AY1231" i="9"/>
  <c r="AZ1231" i="9"/>
  <c r="AK1232" i="9"/>
  <c r="AL1232" i="9"/>
  <c r="AM1232" i="9"/>
  <c r="AN1232" i="9"/>
  <c r="AO1232" i="9"/>
  <c r="AP1232" i="9"/>
  <c r="AQ1232" i="9"/>
  <c r="AR1232" i="9"/>
  <c r="AS1232" i="9"/>
  <c r="AT1232" i="9"/>
  <c r="AU1232" i="9"/>
  <c r="AV1232" i="9"/>
  <c r="AW1232" i="9"/>
  <c r="AX1232" i="9"/>
  <c r="AY1232" i="9"/>
  <c r="AZ1232" i="9"/>
  <c r="AK1233" i="9"/>
  <c r="AL1233" i="9"/>
  <c r="AM1233" i="9"/>
  <c r="AN1233" i="9"/>
  <c r="AO1233" i="9"/>
  <c r="AP1233" i="9"/>
  <c r="AQ1233" i="9"/>
  <c r="AR1233" i="9"/>
  <c r="AS1233" i="9"/>
  <c r="AT1233" i="9"/>
  <c r="AU1233" i="9"/>
  <c r="AV1233" i="9"/>
  <c r="AW1233" i="9"/>
  <c r="AX1233" i="9"/>
  <c r="AY1233" i="9"/>
  <c r="AZ1233" i="9"/>
  <c r="AK1234" i="9"/>
  <c r="AL1234" i="9"/>
  <c r="AM1234" i="9"/>
  <c r="AN1234" i="9"/>
  <c r="AO1234" i="9"/>
  <c r="AP1234" i="9"/>
  <c r="AQ1234" i="9"/>
  <c r="AR1234" i="9"/>
  <c r="AS1234" i="9"/>
  <c r="AT1234" i="9"/>
  <c r="AU1234" i="9"/>
  <c r="AV1234" i="9"/>
  <c r="AW1234" i="9"/>
  <c r="AX1234" i="9"/>
  <c r="AY1234" i="9"/>
  <c r="AZ1234" i="9"/>
  <c r="AK1235" i="9"/>
  <c r="AL1235" i="9"/>
  <c r="AM1235" i="9"/>
  <c r="AN1235" i="9"/>
  <c r="AO1235" i="9"/>
  <c r="AP1235" i="9"/>
  <c r="AQ1235" i="9"/>
  <c r="AR1235" i="9"/>
  <c r="AS1235" i="9"/>
  <c r="AT1235" i="9"/>
  <c r="AU1235" i="9"/>
  <c r="AV1235" i="9"/>
  <c r="AW1235" i="9"/>
  <c r="AX1235" i="9"/>
  <c r="AY1235" i="9"/>
  <c r="AZ1235" i="9"/>
  <c r="AK1236" i="9"/>
  <c r="AL1236" i="9"/>
  <c r="AM1236" i="9"/>
  <c r="AN1236" i="9"/>
  <c r="AO1236" i="9"/>
  <c r="AP1236" i="9"/>
  <c r="AQ1236" i="9"/>
  <c r="AR1236" i="9"/>
  <c r="AS1236" i="9"/>
  <c r="AT1236" i="9"/>
  <c r="AU1236" i="9"/>
  <c r="AV1236" i="9"/>
  <c r="AW1236" i="9"/>
  <c r="AX1236" i="9"/>
  <c r="AY1236" i="9"/>
  <c r="AZ1236" i="9"/>
  <c r="AK1237" i="9"/>
  <c r="AL1237" i="9"/>
  <c r="AM1237" i="9"/>
  <c r="AN1237" i="9"/>
  <c r="AO1237" i="9"/>
  <c r="AP1237" i="9"/>
  <c r="AQ1237" i="9"/>
  <c r="AR1237" i="9"/>
  <c r="AS1237" i="9"/>
  <c r="AT1237" i="9"/>
  <c r="AU1237" i="9"/>
  <c r="AV1237" i="9"/>
  <c r="AW1237" i="9"/>
  <c r="AX1237" i="9"/>
  <c r="AY1237" i="9"/>
  <c r="AZ1237" i="9"/>
  <c r="AK1238" i="9"/>
  <c r="AL1238" i="9"/>
  <c r="AM1238" i="9"/>
  <c r="AN1238" i="9"/>
  <c r="AO1238" i="9"/>
  <c r="AP1238" i="9"/>
  <c r="AQ1238" i="9"/>
  <c r="AR1238" i="9"/>
  <c r="AS1238" i="9"/>
  <c r="AT1238" i="9"/>
  <c r="AU1238" i="9"/>
  <c r="AV1238" i="9"/>
  <c r="AW1238" i="9"/>
  <c r="AX1238" i="9"/>
  <c r="AY1238" i="9"/>
  <c r="AZ1238" i="9"/>
  <c r="AK1239" i="9"/>
  <c r="AL1239" i="9"/>
  <c r="AM1239" i="9"/>
  <c r="AN1239" i="9"/>
  <c r="AO1239" i="9"/>
  <c r="AP1239" i="9"/>
  <c r="AQ1239" i="9"/>
  <c r="AR1239" i="9"/>
  <c r="AS1239" i="9"/>
  <c r="AT1239" i="9"/>
  <c r="AU1239" i="9"/>
  <c r="AV1239" i="9"/>
  <c r="AW1239" i="9"/>
  <c r="AX1239" i="9"/>
  <c r="AY1239" i="9"/>
  <c r="AZ1239" i="9"/>
  <c r="AK1240" i="9"/>
  <c r="AL1240" i="9"/>
  <c r="AM1240" i="9"/>
  <c r="AN1240" i="9"/>
  <c r="AO1240" i="9"/>
  <c r="AP1240" i="9"/>
  <c r="AQ1240" i="9"/>
  <c r="AR1240" i="9"/>
  <c r="AS1240" i="9"/>
  <c r="AT1240" i="9"/>
  <c r="AU1240" i="9"/>
  <c r="AV1240" i="9"/>
  <c r="AW1240" i="9"/>
  <c r="AX1240" i="9"/>
  <c r="AY1240" i="9"/>
  <c r="AZ1240" i="9"/>
  <c r="AK1241" i="9"/>
  <c r="AL1241" i="9"/>
  <c r="AM1241" i="9"/>
  <c r="AN1241" i="9"/>
  <c r="AO1241" i="9"/>
  <c r="AP1241" i="9"/>
  <c r="AQ1241" i="9"/>
  <c r="AR1241" i="9"/>
  <c r="AS1241" i="9"/>
  <c r="AT1241" i="9"/>
  <c r="AU1241" i="9"/>
  <c r="AV1241" i="9"/>
  <c r="AW1241" i="9"/>
  <c r="AX1241" i="9"/>
  <c r="AY1241" i="9"/>
  <c r="AZ1241" i="9"/>
  <c r="AK1242" i="9"/>
  <c r="AL1242" i="9"/>
  <c r="AM1242" i="9"/>
  <c r="AN1242" i="9"/>
  <c r="AO1242" i="9"/>
  <c r="AP1242" i="9"/>
  <c r="AQ1242" i="9"/>
  <c r="AR1242" i="9"/>
  <c r="AS1242" i="9"/>
  <c r="AT1242" i="9"/>
  <c r="AU1242" i="9"/>
  <c r="AV1242" i="9"/>
  <c r="AW1242" i="9"/>
  <c r="AX1242" i="9"/>
  <c r="AY1242" i="9"/>
  <c r="AZ1242" i="9"/>
  <c r="AK1243" i="9"/>
  <c r="AL1243" i="9"/>
  <c r="AM1243" i="9"/>
  <c r="AN1243" i="9"/>
  <c r="AO1243" i="9"/>
  <c r="AP1243" i="9"/>
  <c r="AQ1243" i="9"/>
  <c r="AR1243" i="9"/>
  <c r="AS1243" i="9"/>
  <c r="AT1243" i="9"/>
  <c r="AU1243" i="9"/>
  <c r="AV1243" i="9"/>
  <c r="AW1243" i="9"/>
  <c r="AX1243" i="9"/>
  <c r="AY1243" i="9"/>
  <c r="AZ1243" i="9"/>
  <c r="AK1244" i="9"/>
  <c r="AL1244" i="9"/>
  <c r="AM1244" i="9"/>
  <c r="AN1244" i="9"/>
  <c r="AO1244" i="9"/>
  <c r="AP1244" i="9"/>
  <c r="AQ1244" i="9"/>
  <c r="AR1244" i="9"/>
  <c r="AS1244" i="9"/>
  <c r="AT1244" i="9"/>
  <c r="AU1244" i="9"/>
  <c r="AV1244" i="9"/>
  <c r="AW1244" i="9"/>
  <c r="AX1244" i="9"/>
  <c r="AY1244" i="9"/>
  <c r="AZ1244" i="9"/>
  <c r="AK1245" i="9"/>
  <c r="AL1245" i="9"/>
  <c r="AM1245" i="9"/>
  <c r="AN1245" i="9"/>
  <c r="AO1245" i="9"/>
  <c r="AP1245" i="9"/>
  <c r="AQ1245" i="9"/>
  <c r="AR1245" i="9"/>
  <c r="AS1245" i="9"/>
  <c r="AT1245" i="9"/>
  <c r="AU1245" i="9"/>
  <c r="AV1245" i="9"/>
  <c r="AW1245" i="9"/>
  <c r="AX1245" i="9"/>
  <c r="AY1245" i="9"/>
  <c r="AZ1245" i="9"/>
  <c r="AK1246" i="9"/>
  <c r="AL1246" i="9"/>
  <c r="AM1246" i="9"/>
  <c r="AN1246" i="9"/>
  <c r="AO1246" i="9"/>
  <c r="AP1246" i="9"/>
  <c r="AQ1246" i="9"/>
  <c r="AR1246" i="9"/>
  <c r="AS1246" i="9"/>
  <c r="AT1246" i="9"/>
  <c r="AU1246" i="9"/>
  <c r="AV1246" i="9"/>
  <c r="AW1246" i="9"/>
  <c r="AX1246" i="9"/>
  <c r="AY1246" i="9"/>
  <c r="AZ1246" i="9"/>
  <c r="AK1247" i="9"/>
  <c r="AL1247" i="9"/>
  <c r="AM1247" i="9"/>
  <c r="AN1247" i="9"/>
  <c r="AO1247" i="9"/>
  <c r="AP1247" i="9"/>
  <c r="AQ1247" i="9"/>
  <c r="AR1247" i="9"/>
  <c r="AS1247" i="9"/>
  <c r="AT1247" i="9"/>
  <c r="AU1247" i="9"/>
  <c r="AV1247" i="9"/>
  <c r="AW1247" i="9"/>
  <c r="AX1247" i="9"/>
  <c r="AY1247" i="9"/>
  <c r="AZ1247" i="9"/>
  <c r="AK1248" i="9"/>
  <c r="AL1248" i="9"/>
  <c r="AM1248" i="9"/>
  <c r="AN1248" i="9"/>
  <c r="AO1248" i="9"/>
  <c r="AP1248" i="9"/>
  <c r="AQ1248" i="9"/>
  <c r="AR1248" i="9"/>
  <c r="AS1248" i="9"/>
  <c r="AT1248" i="9"/>
  <c r="AU1248" i="9"/>
  <c r="AV1248" i="9"/>
  <c r="AW1248" i="9"/>
  <c r="AX1248" i="9"/>
  <c r="AY1248" i="9"/>
  <c r="AZ1248" i="9"/>
  <c r="AK1249" i="9"/>
  <c r="AL1249" i="9"/>
  <c r="AM1249" i="9"/>
  <c r="AN1249" i="9"/>
  <c r="AO1249" i="9"/>
  <c r="AP1249" i="9"/>
  <c r="AQ1249" i="9"/>
  <c r="AR1249" i="9"/>
  <c r="AS1249" i="9"/>
  <c r="AT1249" i="9"/>
  <c r="AU1249" i="9"/>
  <c r="AV1249" i="9"/>
  <c r="AW1249" i="9"/>
  <c r="AX1249" i="9"/>
  <c r="AY1249" i="9"/>
  <c r="AZ1249" i="9"/>
  <c r="AK1250" i="9"/>
  <c r="AL1250" i="9"/>
  <c r="AM1250" i="9"/>
  <c r="AN1250" i="9"/>
  <c r="AO1250" i="9"/>
  <c r="AP1250" i="9"/>
  <c r="AQ1250" i="9"/>
  <c r="AR1250" i="9"/>
  <c r="AS1250" i="9"/>
  <c r="AT1250" i="9"/>
  <c r="AU1250" i="9"/>
  <c r="AV1250" i="9"/>
  <c r="AW1250" i="9"/>
  <c r="AX1250" i="9"/>
  <c r="AY1250" i="9"/>
  <c r="AZ1250" i="9"/>
  <c r="AK1251" i="9"/>
  <c r="AL1251" i="9"/>
  <c r="AM1251" i="9"/>
  <c r="AN1251" i="9"/>
  <c r="AO1251" i="9"/>
  <c r="AP1251" i="9"/>
  <c r="AQ1251" i="9"/>
  <c r="AR1251" i="9"/>
  <c r="AS1251" i="9"/>
  <c r="AT1251" i="9"/>
  <c r="AU1251" i="9"/>
  <c r="AV1251" i="9"/>
  <c r="AW1251" i="9"/>
  <c r="AX1251" i="9"/>
  <c r="AY1251" i="9"/>
  <c r="AZ1251" i="9"/>
  <c r="AK1252" i="9"/>
  <c r="AL1252" i="9"/>
  <c r="AM1252" i="9"/>
  <c r="AN1252" i="9"/>
  <c r="AO1252" i="9"/>
  <c r="AP1252" i="9"/>
  <c r="AQ1252" i="9"/>
  <c r="AR1252" i="9"/>
  <c r="AS1252" i="9"/>
  <c r="AT1252" i="9"/>
  <c r="AU1252" i="9"/>
  <c r="AV1252" i="9"/>
  <c r="AW1252" i="9"/>
  <c r="AX1252" i="9"/>
  <c r="AY1252" i="9"/>
  <c r="AZ1252" i="9"/>
  <c r="AK1253" i="9"/>
  <c r="AL1253" i="9"/>
  <c r="AM1253" i="9"/>
  <c r="AN1253" i="9"/>
  <c r="AO1253" i="9"/>
  <c r="AP1253" i="9"/>
  <c r="AQ1253" i="9"/>
  <c r="AR1253" i="9"/>
  <c r="AS1253" i="9"/>
  <c r="AT1253" i="9"/>
  <c r="AU1253" i="9"/>
  <c r="AV1253" i="9"/>
  <c r="AW1253" i="9"/>
  <c r="AX1253" i="9"/>
  <c r="AY1253" i="9"/>
  <c r="AZ1253" i="9"/>
  <c r="AK1254" i="9"/>
  <c r="AL1254" i="9"/>
  <c r="AM1254" i="9"/>
  <c r="AN1254" i="9"/>
  <c r="AO1254" i="9"/>
  <c r="AP1254" i="9"/>
  <c r="AQ1254" i="9"/>
  <c r="AR1254" i="9"/>
  <c r="AS1254" i="9"/>
  <c r="AT1254" i="9"/>
  <c r="AU1254" i="9"/>
  <c r="AV1254" i="9"/>
  <c r="AW1254" i="9"/>
  <c r="AX1254" i="9"/>
  <c r="AY1254" i="9"/>
  <c r="AZ1254" i="9"/>
  <c r="AK1255" i="9"/>
  <c r="AL1255" i="9"/>
  <c r="AM1255" i="9"/>
  <c r="AN1255" i="9"/>
  <c r="AO1255" i="9"/>
  <c r="AP1255" i="9"/>
  <c r="AQ1255" i="9"/>
  <c r="AR1255" i="9"/>
  <c r="AS1255" i="9"/>
  <c r="AT1255" i="9"/>
  <c r="AU1255" i="9"/>
  <c r="AV1255" i="9"/>
  <c r="AW1255" i="9"/>
  <c r="AX1255" i="9"/>
  <c r="AY1255" i="9"/>
  <c r="AZ1255" i="9"/>
  <c r="AK1256" i="9"/>
  <c r="AL1256" i="9"/>
  <c r="AM1256" i="9"/>
  <c r="AN1256" i="9"/>
  <c r="AO1256" i="9"/>
  <c r="AP1256" i="9"/>
  <c r="AQ1256" i="9"/>
  <c r="AR1256" i="9"/>
  <c r="AS1256" i="9"/>
  <c r="AT1256" i="9"/>
  <c r="AU1256" i="9"/>
  <c r="AV1256" i="9"/>
  <c r="AW1256" i="9"/>
  <c r="AX1256" i="9"/>
  <c r="AY1256" i="9"/>
  <c r="AZ1256" i="9"/>
  <c r="AK1257" i="9"/>
  <c r="AL1257" i="9"/>
  <c r="AM1257" i="9"/>
  <c r="AN1257" i="9"/>
  <c r="AO1257" i="9"/>
  <c r="AP1257" i="9"/>
  <c r="AQ1257" i="9"/>
  <c r="AR1257" i="9"/>
  <c r="AS1257" i="9"/>
  <c r="AT1257" i="9"/>
  <c r="AU1257" i="9"/>
  <c r="AV1257" i="9"/>
  <c r="AW1257" i="9"/>
  <c r="AX1257" i="9"/>
  <c r="AY1257" i="9"/>
  <c r="AZ1257" i="9"/>
  <c r="AK1258" i="9"/>
  <c r="AL1258" i="9"/>
  <c r="AM1258" i="9"/>
  <c r="AN1258" i="9"/>
  <c r="AO1258" i="9"/>
  <c r="AP1258" i="9"/>
  <c r="AQ1258" i="9"/>
  <c r="AR1258" i="9"/>
  <c r="AS1258" i="9"/>
  <c r="AT1258" i="9"/>
  <c r="AU1258" i="9"/>
  <c r="AV1258" i="9"/>
  <c r="AW1258" i="9"/>
  <c r="AX1258" i="9"/>
  <c r="AY1258" i="9"/>
  <c r="AZ1258" i="9"/>
  <c r="AK1259" i="9"/>
  <c r="AL1259" i="9"/>
  <c r="AM1259" i="9"/>
  <c r="AN1259" i="9"/>
  <c r="AO1259" i="9"/>
  <c r="AP1259" i="9"/>
  <c r="AQ1259" i="9"/>
  <c r="AR1259" i="9"/>
  <c r="AS1259" i="9"/>
  <c r="AT1259" i="9"/>
  <c r="AU1259" i="9"/>
  <c r="AV1259" i="9"/>
  <c r="AW1259" i="9"/>
  <c r="AX1259" i="9"/>
  <c r="AY1259" i="9"/>
  <c r="AZ1259" i="9"/>
  <c r="AK1260" i="9"/>
  <c r="AL1260" i="9"/>
  <c r="AM1260" i="9"/>
  <c r="AN1260" i="9"/>
  <c r="AO1260" i="9"/>
  <c r="AP1260" i="9"/>
  <c r="AQ1260" i="9"/>
  <c r="AR1260" i="9"/>
  <c r="AS1260" i="9"/>
  <c r="AT1260" i="9"/>
  <c r="AU1260" i="9"/>
  <c r="AV1260" i="9"/>
  <c r="AW1260" i="9"/>
  <c r="AX1260" i="9"/>
  <c r="AY1260" i="9"/>
  <c r="AZ1260" i="9"/>
  <c r="AK1261" i="9"/>
  <c r="AL1261" i="9"/>
  <c r="AM1261" i="9"/>
  <c r="AN1261" i="9"/>
  <c r="AO1261" i="9"/>
  <c r="AP1261" i="9"/>
  <c r="AQ1261" i="9"/>
  <c r="AR1261" i="9"/>
  <c r="AS1261" i="9"/>
  <c r="AT1261" i="9"/>
  <c r="AU1261" i="9"/>
  <c r="AV1261" i="9"/>
  <c r="AW1261" i="9"/>
  <c r="AX1261" i="9"/>
  <c r="AY1261" i="9"/>
  <c r="AZ1261" i="9"/>
  <c r="AK1262" i="9"/>
  <c r="AL1262" i="9"/>
  <c r="AM1262" i="9"/>
  <c r="AN1262" i="9"/>
  <c r="AO1262" i="9"/>
  <c r="AP1262" i="9"/>
  <c r="AQ1262" i="9"/>
  <c r="AR1262" i="9"/>
  <c r="AS1262" i="9"/>
  <c r="AT1262" i="9"/>
  <c r="AU1262" i="9"/>
  <c r="AV1262" i="9"/>
  <c r="AW1262" i="9"/>
  <c r="AX1262" i="9"/>
  <c r="AY1262" i="9"/>
  <c r="AZ1262" i="9"/>
  <c r="AK1263" i="9"/>
  <c r="AL1263" i="9"/>
  <c r="AM1263" i="9"/>
  <c r="AN1263" i="9"/>
  <c r="AO1263" i="9"/>
  <c r="AP1263" i="9"/>
  <c r="AQ1263" i="9"/>
  <c r="AR1263" i="9"/>
  <c r="AS1263" i="9"/>
  <c r="AT1263" i="9"/>
  <c r="AU1263" i="9"/>
  <c r="AV1263" i="9"/>
  <c r="AW1263" i="9"/>
  <c r="AX1263" i="9"/>
  <c r="AY1263" i="9"/>
  <c r="AZ1263" i="9"/>
  <c r="AK1264" i="9"/>
  <c r="AL1264" i="9"/>
  <c r="AM1264" i="9"/>
  <c r="AN1264" i="9"/>
  <c r="AO1264" i="9"/>
  <c r="AP1264" i="9"/>
  <c r="AQ1264" i="9"/>
  <c r="AR1264" i="9"/>
  <c r="AS1264" i="9"/>
  <c r="AT1264" i="9"/>
  <c r="AU1264" i="9"/>
  <c r="AV1264" i="9"/>
  <c r="AW1264" i="9"/>
  <c r="AX1264" i="9"/>
  <c r="AY1264" i="9"/>
  <c r="AZ1264" i="9"/>
  <c r="AK1265" i="9"/>
  <c r="AL1265" i="9"/>
  <c r="AM1265" i="9"/>
  <c r="AN1265" i="9"/>
  <c r="AO1265" i="9"/>
  <c r="AP1265" i="9"/>
  <c r="AQ1265" i="9"/>
  <c r="AR1265" i="9"/>
  <c r="AS1265" i="9"/>
  <c r="AT1265" i="9"/>
  <c r="AU1265" i="9"/>
  <c r="AV1265" i="9"/>
  <c r="AW1265" i="9"/>
  <c r="AX1265" i="9"/>
  <c r="AY1265" i="9"/>
  <c r="AZ1265" i="9"/>
  <c r="AK1266" i="9"/>
  <c r="AL1266" i="9"/>
  <c r="AM1266" i="9"/>
  <c r="AN1266" i="9"/>
  <c r="AO1266" i="9"/>
  <c r="AP1266" i="9"/>
  <c r="AQ1266" i="9"/>
  <c r="AR1266" i="9"/>
  <c r="AS1266" i="9"/>
  <c r="AT1266" i="9"/>
  <c r="AU1266" i="9"/>
  <c r="AV1266" i="9"/>
  <c r="AW1266" i="9"/>
  <c r="AX1266" i="9"/>
  <c r="AY1266" i="9"/>
  <c r="AZ1266" i="9"/>
  <c r="AK1267" i="9"/>
  <c r="AL1267" i="9"/>
  <c r="AM1267" i="9"/>
  <c r="AN1267" i="9"/>
  <c r="AO1267" i="9"/>
  <c r="AP1267" i="9"/>
  <c r="AQ1267" i="9"/>
  <c r="AR1267" i="9"/>
  <c r="AS1267" i="9"/>
  <c r="AT1267" i="9"/>
  <c r="AU1267" i="9"/>
  <c r="AV1267" i="9"/>
  <c r="AW1267" i="9"/>
  <c r="AX1267" i="9"/>
  <c r="AY1267" i="9"/>
  <c r="AZ1267" i="9"/>
  <c r="AK1268" i="9"/>
  <c r="AL1268" i="9"/>
  <c r="AM1268" i="9"/>
  <c r="AN1268" i="9"/>
  <c r="AO1268" i="9"/>
  <c r="AP1268" i="9"/>
  <c r="AQ1268" i="9"/>
  <c r="AR1268" i="9"/>
  <c r="AS1268" i="9"/>
  <c r="AT1268" i="9"/>
  <c r="AU1268" i="9"/>
  <c r="AV1268" i="9"/>
  <c r="AW1268" i="9"/>
  <c r="AX1268" i="9"/>
  <c r="AY1268" i="9"/>
  <c r="AZ1268" i="9"/>
  <c r="AK1269" i="9"/>
  <c r="AL1269" i="9"/>
  <c r="AM1269" i="9"/>
  <c r="AN1269" i="9"/>
  <c r="AO1269" i="9"/>
  <c r="AP1269" i="9"/>
  <c r="AQ1269" i="9"/>
  <c r="AR1269" i="9"/>
  <c r="AS1269" i="9"/>
  <c r="AT1269" i="9"/>
  <c r="AU1269" i="9"/>
  <c r="AV1269" i="9"/>
  <c r="AW1269" i="9"/>
  <c r="AX1269" i="9"/>
  <c r="AY1269" i="9"/>
  <c r="AZ1269" i="9"/>
  <c r="AK1270" i="9"/>
  <c r="AL1270" i="9"/>
  <c r="AM1270" i="9"/>
  <c r="AN1270" i="9"/>
  <c r="AO1270" i="9"/>
  <c r="AP1270" i="9"/>
  <c r="AQ1270" i="9"/>
  <c r="AR1270" i="9"/>
  <c r="AS1270" i="9"/>
  <c r="AT1270" i="9"/>
  <c r="AU1270" i="9"/>
  <c r="AV1270" i="9"/>
  <c r="AW1270" i="9"/>
  <c r="AX1270" i="9"/>
  <c r="AY1270" i="9"/>
  <c r="AZ1270" i="9"/>
  <c r="AK1271" i="9"/>
  <c r="AL1271" i="9"/>
  <c r="AM1271" i="9"/>
  <c r="AN1271" i="9"/>
  <c r="AO1271" i="9"/>
  <c r="AP1271" i="9"/>
  <c r="AQ1271" i="9"/>
  <c r="AR1271" i="9"/>
  <c r="AS1271" i="9"/>
  <c r="AT1271" i="9"/>
  <c r="AU1271" i="9"/>
  <c r="AV1271" i="9"/>
  <c r="AW1271" i="9"/>
  <c r="AX1271" i="9"/>
  <c r="AY1271" i="9"/>
  <c r="AZ1271" i="9"/>
  <c r="AK1272" i="9"/>
  <c r="AL1272" i="9"/>
  <c r="AM1272" i="9"/>
  <c r="AN1272" i="9"/>
  <c r="AO1272" i="9"/>
  <c r="AP1272" i="9"/>
  <c r="AQ1272" i="9"/>
  <c r="AR1272" i="9"/>
  <c r="AS1272" i="9"/>
  <c r="AT1272" i="9"/>
  <c r="AU1272" i="9"/>
  <c r="AV1272" i="9"/>
  <c r="AW1272" i="9"/>
  <c r="AX1272" i="9"/>
  <c r="AY1272" i="9"/>
  <c r="AZ1272" i="9"/>
  <c r="AK1273" i="9"/>
  <c r="AL1273" i="9"/>
  <c r="AM1273" i="9"/>
  <c r="AN1273" i="9"/>
  <c r="AO1273" i="9"/>
  <c r="AP1273" i="9"/>
  <c r="AQ1273" i="9"/>
  <c r="AR1273" i="9"/>
  <c r="AS1273" i="9"/>
  <c r="AT1273" i="9"/>
  <c r="AU1273" i="9"/>
  <c r="AV1273" i="9"/>
  <c r="AW1273" i="9"/>
  <c r="AX1273" i="9"/>
  <c r="AY1273" i="9"/>
  <c r="AZ1273" i="9"/>
  <c r="AK1274" i="9"/>
  <c r="AL1274" i="9"/>
  <c r="AM1274" i="9"/>
  <c r="AN1274" i="9"/>
  <c r="AO1274" i="9"/>
  <c r="AP1274" i="9"/>
  <c r="AQ1274" i="9"/>
  <c r="AR1274" i="9"/>
  <c r="AS1274" i="9"/>
  <c r="AT1274" i="9"/>
  <c r="AU1274" i="9"/>
  <c r="AV1274" i="9"/>
  <c r="AW1274" i="9"/>
  <c r="AX1274" i="9"/>
  <c r="AY1274" i="9"/>
  <c r="AZ1274" i="9"/>
  <c r="AK1275" i="9"/>
  <c r="AL1275" i="9"/>
  <c r="AM1275" i="9"/>
  <c r="AN1275" i="9"/>
  <c r="AO1275" i="9"/>
  <c r="AP1275" i="9"/>
  <c r="AQ1275" i="9"/>
  <c r="AR1275" i="9"/>
  <c r="AS1275" i="9"/>
  <c r="AT1275" i="9"/>
  <c r="AU1275" i="9"/>
  <c r="AV1275" i="9"/>
  <c r="AW1275" i="9"/>
  <c r="AX1275" i="9"/>
  <c r="AY1275" i="9"/>
  <c r="AZ1275" i="9"/>
  <c r="AK1276" i="9"/>
  <c r="AL1276" i="9"/>
  <c r="AM1276" i="9"/>
  <c r="AN1276" i="9"/>
  <c r="AO1276" i="9"/>
  <c r="AP1276" i="9"/>
  <c r="AQ1276" i="9"/>
  <c r="AR1276" i="9"/>
  <c r="AS1276" i="9"/>
  <c r="AT1276" i="9"/>
  <c r="AU1276" i="9"/>
  <c r="AV1276" i="9"/>
  <c r="AW1276" i="9"/>
  <c r="AX1276" i="9"/>
  <c r="AY1276" i="9"/>
  <c r="AZ1276" i="9"/>
  <c r="AK1277" i="9"/>
  <c r="AL1277" i="9"/>
  <c r="AM1277" i="9"/>
  <c r="AN1277" i="9"/>
  <c r="AO1277" i="9"/>
  <c r="AP1277" i="9"/>
  <c r="AQ1277" i="9"/>
  <c r="AR1277" i="9"/>
  <c r="AS1277" i="9"/>
  <c r="AT1277" i="9"/>
  <c r="AU1277" i="9"/>
  <c r="AV1277" i="9"/>
  <c r="AW1277" i="9"/>
  <c r="AX1277" i="9"/>
  <c r="AY1277" i="9"/>
  <c r="AZ1277" i="9"/>
  <c r="AK1278" i="9"/>
  <c r="AL1278" i="9"/>
  <c r="AM1278" i="9"/>
  <c r="AN1278" i="9"/>
  <c r="AO1278" i="9"/>
  <c r="AP1278" i="9"/>
  <c r="AQ1278" i="9"/>
  <c r="AR1278" i="9"/>
  <c r="AS1278" i="9"/>
  <c r="AT1278" i="9"/>
  <c r="AU1278" i="9"/>
  <c r="AV1278" i="9"/>
  <c r="AW1278" i="9"/>
  <c r="AX1278" i="9"/>
  <c r="AY1278" i="9"/>
  <c r="AZ1278" i="9"/>
  <c r="AK1279" i="9"/>
  <c r="AL1279" i="9"/>
  <c r="AM1279" i="9"/>
  <c r="AN1279" i="9"/>
  <c r="AO1279" i="9"/>
  <c r="AP1279" i="9"/>
  <c r="AQ1279" i="9"/>
  <c r="AR1279" i="9"/>
  <c r="AS1279" i="9"/>
  <c r="AT1279" i="9"/>
  <c r="AU1279" i="9"/>
  <c r="AV1279" i="9"/>
  <c r="AW1279" i="9"/>
  <c r="AX1279" i="9"/>
  <c r="AY1279" i="9"/>
  <c r="AZ1279" i="9"/>
  <c r="AK1280" i="9"/>
  <c r="AL1280" i="9"/>
  <c r="AM1280" i="9"/>
  <c r="AN1280" i="9"/>
  <c r="AO1280" i="9"/>
  <c r="AP1280" i="9"/>
  <c r="AQ1280" i="9"/>
  <c r="AR1280" i="9"/>
  <c r="AS1280" i="9"/>
  <c r="AT1280" i="9"/>
  <c r="AU1280" i="9"/>
  <c r="AV1280" i="9"/>
  <c r="AW1280" i="9"/>
  <c r="AX1280" i="9"/>
  <c r="AY1280" i="9"/>
  <c r="AZ1280" i="9"/>
  <c r="AK1281" i="9"/>
  <c r="AL1281" i="9"/>
  <c r="AM1281" i="9"/>
  <c r="AN1281" i="9"/>
  <c r="AO1281" i="9"/>
  <c r="AP1281" i="9"/>
  <c r="AQ1281" i="9"/>
  <c r="AR1281" i="9"/>
  <c r="AS1281" i="9"/>
  <c r="AT1281" i="9"/>
  <c r="AU1281" i="9"/>
  <c r="AV1281" i="9"/>
  <c r="AW1281" i="9"/>
  <c r="AX1281" i="9"/>
  <c r="AY1281" i="9"/>
  <c r="AZ1281" i="9"/>
  <c r="AK1282" i="9"/>
  <c r="AL1282" i="9"/>
  <c r="AM1282" i="9"/>
  <c r="AN1282" i="9"/>
  <c r="AO1282" i="9"/>
  <c r="AP1282" i="9"/>
  <c r="AQ1282" i="9"/>
  <c r="AR1282" i="9"/>
  <c r="AS1282" i="9"/>
  <c r="AT1282" i="9"/>
  <c r="AU1282" i="9"/>
  <c r="AV1282" i="9"/>
  <c r="AW1282" i="9"/>
  <c r="AX1282" i="9"/>
  <c r="AY1282" i="9"/>
  <c r="AZ1282" i="9"/>
  <c r="AK1283" i="9"/>
  <c r="AL1283" i="9"/>
  <c r="AM1283" i="9"/>
  <c r="AN1283" i="9"/>
  <c r="AO1283" i="9"/>
  <c r="AP1283" i="9"/>
  <c r="AQ1283" i="9"/>
  <c r="AR1283" i="9"/>
  <c r="AS1283" i="9"/>
  <c r="AT1283" i="9"/>
  <c r="AU1283" i="9"/>
  <c r="AV1283" i="9"/>
  <c r="AW1283" i="9"/>
  <c r="AX1283" i="9"/>
  <c r="AY1283" i="9"/>
  <c r="AZ1283" i="9"/>
  <c r="AK1284" i="9"/>
  <c r="AL1284" i="9"/>
  <c r="AM1284" i="9"/>
  <c r="AN1284" i="9"/>
  <c r="AO1284" i="9"/>
  <c r="AP1284" i="9"/>
  <c r="AQ1284" i="9"/>
  <c r="AR1284" i="9"/>
  <c r="AS1284" i="9"/>
  <c r="AT1284" i="9"/>
  <c r="AU1284" i="9"/>
  <c r="AV1284" i="9"/>
  <c r="AW1284" i="9"/>
  <c r="AX1284" i="9"/>
  <c r="AY1284" i="9"/>
  <c r="AZ1284" i="9"/>
  <c r="AK1285" i="9"/>
  <c r="AL1285" i="9"/>
  <c r="AM1285" i="9"/>
  <c r="AN1285" i="9"/>
  <c r="AO1285" i="9"/>
  <c r="AP1285" i="9"/>
  <c r="AQ1285" i="9"/>
  <c r="AR1285" i="9"/>
  <c r="AS1285" i="9"/>
  <c r="AT1285" i="9"/>
  <c r="AU1285" i="9"/>
  <c r="AV1285" i="9"/>
  <c r="AW1285" i="9"/>
  <c r="AX1285" i="9"/>
  <c r="AY1285" i="9"/>
  <c r="AZ1285" i="9"/>
  <c r="AK1286" i="9"/>
  <c r="AL1286" i="9"/>
  <c r="AM1286" i="9"/>
  <c r="AN1286" i="9"/>
  <c r="AO1286" i="9"/>
  <c r="AP1286" i="9"/>
  <c r="AQ1286" i="9"/>
  <c r="AR1286" i="9"/>
  <c r="AS1286" i="9"/>
  <c r="AT1286" i="9"/>
  <c r="AU1286" i="9"/>
  <c r="AV1286" i="9"/>
  <c r="AW1286" i="9"/>
  <c r="AX1286" i="9"/>
  <c r="AY1286" i="9"/>
  <c r="AZ1286" i="9"/>
  <c r="AK1287" i="9"/>
  <c r="AL1287" i="9"/>
  <c r="AM1287" i="9"/>
  <c r="AN1287" i="9"/>
  <c r="AO1287" i="9"/>
  <c r="AP1287" i="9"/>
  <c r="AQ1287" i="9"/>
  <c r="AR1287" i="9"/>
  <c r="AS1287" i="9"/>
  <c r="AT1287" i="9"/>
  <c r="AU1287" i="9"/>
  <c r="AV1287" i="9"/>
  <c r="AW1287" i="9"/>
  <c r="AX1287" i="9"/>
  <c r="AY1287" i="9"/>
  <c r="AZ1287" i="9"/>
  <c r="AK1288" i="9"/>
  <c r="AL1288" i="9"/>
  <c r="AM1288" i="9"/>
  <c r="AN1288" i="9"/>
  <c r="AO1288" i="9"/>
  <c r="AP1288" i="9"/>
  <c r="AQ1288" i="9"/>
  <c r="AR1288" i="9"/>
  <c r="AS1288" i="9"/>
  <c r="AT1288" i="9"/>
  <c r="AU1288" i="9"/>
  <c r="AV1288" i="9"/>
  <c r="AW1288" i="9"/>
  <c r="AX1288" i="9"/>
  <c r="AY1288" i="9"/>
  <c r="AZ1288" i="9"/>
  <c r="AK1289" i="9"/>
  <c r="AL1289" i="9"/>
  <c r="AM1289" i="9"/>
  <c r="AN1289" i="9"/>
  <c r="AO1289" i="9"/>
  <c r="AP1289" i="9"/>
  <c r="AQ1289" i="9"/>
  <c r="AR1289" i="9"/>
  <c r="AS1289" i="9"/>
  <c r="AT1289" i="9"/>
  <c r="AU1289" i="9"/>
  <c r="AV1289" i="9"/>
  <c r="AW1289" i="9"/>
  <c r="AX1289" i="9"/>
  <c r="AY1289" i="9"/>
  <c r="AZ1289" i="9"/>
  <c r="AK1290" i="9"/>
  <c r="AL1290" i="9"/>
  <c r="AM1290" i="9"/>
  <c r="AN1290" i="9"/>
  <c r="AO1290" i="9"/>
  <c r="AP1290" i="9"/>
  <c r="AQ1290" i="9"/>
  <c r="AR1290" i="9"/>
  <c r="AS1290" i="9"/>
  <c r="AT1290" i="9"/>
  <c r="AU1290" i="9"/>
  <c r="AV1290" i="9"/>
  <c r="AW1290" i="9"/>
  <c r="AX1290" i="9"/>
  <c r="AY1290" i="9"/>
  <c r="AZ1290" i="9"/>
  <c r="AK1291" i="9"/>
  <c r="AL1291" i="9"/>
  <c r="AM1291" i="9"/>
  <c r="AN1291" i="9"/>
  <c r="AO1291" i="9"/>
  <c r="AP1291" i="9"/>
  <c r="AQ1291" i="9"/>
  <c r="AR1291" i="9"/>
  <c r="AS1291" i="9"/>
  <c r="AT1291" i="9"/>
  <c r="AU1291" i="9"/>
  <c r="AV1291" i="9"/>
  <c r="AW1291" i="9"/>
  <c r="AX1291" i="9"/>
  <c r="AY1291" i="9"/>
  <c r="AZ1291" i="9"/>
  <c r="AK1292" i="9"/>
  <c r="AL1292" i="9"/>
  <c r="AM1292" i="9"/>
  <c r="AN1292" i="9"/>
  <c r="AO1292" i="9"/>
  <c r="AP1292" i="9"/>
  <c r="AQ1292" i="9"/>
  <c r="AR1292" i="9"/>
  <c r="AS1292" i="9"/>
  <c r="AT1292" i="9"/>
  <c r="AU1292" i="9"/>
  <c r="AV1292" i="9"/>
  <c r="AW1292" i="9"/>
  <c r="AX1292" i="9"/>
  <c r="AY1292" i="9"/>
  <c r="AZ1292" i="9"/>
  <c r="AK1293" i="9"/>
  <c r="AL1293" i="9"/>
  <c r="AM1293" i="9"/>
  <c r="AN1293" i="9"/>
  <c r="AO1293" i="9"/>
  <c r="AP1293" i="9"/>
  <c r="AQ1293" i="9"/>
  <c r="AR1293" i="9"/>
  <c r="AS1293" i="9"/>
  <c r="AT1293" i="9"/>
  <c r="AU1293" i="9"/>
  <c r="AV1293" i="9"/>
  <c r="AW1293" i="9"/>
  <c r="AX1293" i="9"/>
  <c r="AY1293" i="9"/>
  <c r="AZ1293" i="9"/>
  <c r="AK1294" i="9"/>
  <c r="AL1294" i="9"/>
  <c r="AM1294" i="9"/>
  <c r="AN1294" i="9"/>
  <c r="AO1294" i="9"/>
  <c r="AP1294" i="9"/>
  <c r="AQ1294" i="9"/>
  <c r="AR1294" i="9"/>
  <c r="AS1294" i="9"/>
  <c r="AT1294" i="9"/>
  <c r="AU1294" i="9"/>
  <c r="AV1294" i="9"/>
  <c r="AW1294" i="9"/>
  <c r="AX1294" i="9"/>
  <c r="AY1294" i="9"/>
  <c r="AZ1294" i="9"/>
  <c r="AK1295" i="9"/>
  <c r="AL1295" i="9"/>
  <c r="AM1295" i="9"/>
  <c r="AN1295" i="9"/>
  <c r="AO1295" i="9"/>
  <c r="AP1295" i="9"/>
  <c r="AQ1295" i="9"/>
  <c r="AR1295" i="9"/>
  <c r="AS1295" i="9"/>
  <c r="AT1295" i="9"/>
  <c r="AU1295" i="9"/>
  <c r="AV1295" i="9"/>
  <c r="AW1295" i="9"/>
  <c r="AX1295" i="9"/>
  <c r="AY1295" i="9"/>
  <c r="AZ1295" i="9"/>
  <c r="AK1296" i="9"/>
  <c r="AL1296" i="9"/>
  <c r="AM1296" i="9"/>
  <c r="AN1296" i="9"/>
  <c r="AO1296" i="9"/>
  <c r="AP1296" i="9"/>
  <c r="AQ1296" i="9"/>
  <c r="AR1296" i="9"/>
  <c r="AS1296" i="9"/>
  <c r="AT1296" i="9"/>
  <c r="AU1296" i="9"/>
  <c r="AV1296" i="9"/>
  <c r="AW1296" i="9"/>
  <c r="AX1296" i="9"/>
  <c r="AY1296" i="9"/>
  <c r="AZ1296" i="9"/>
  <c r="AK1297" i="9"/>
  <c r="AL1297" i="9"/>
  <c r="AM1297" i="9"/>
  <c r="AN1297" i="9"/>
  <c r="AO1297" i="9"/>
  <c r="AP1297" i="9"/>
  <c r="AQ1297" i="9"/>
  <c r="AR1297" i="9"/>
  <c r="AS1297" i="9"/>
  <c r="AT1297" i="9"/>
  <c r="AU1297" i="9"/>
  <c r="AV1297" i="9"/>
  <c r="AW1297" i="9"/>
  <c r="AX1297" i="9"/>
  <c r="AY1297" i="9"/>
  <c r="AZ1297" i="9"/>
  <c r="AK1298" i="9"/>
  <c r="AL1298" i="9"/>
  <c r="AN1298" i="9" s="1"/>
  <c r="AM1298" i="9"/>
  <c r="AO1298" i="9"/>
  <c r="AR1298" i="9" s="1"/>
  <c r="AP1298" i="9"/>
  <c r="AQ1298" i="9"/>
  <c r="AS1298" i="9"/>
  <c r="AT1298" i="9"/>
  <c r="AU1298" i="9"/>
  <c r="AV1298" i="9"/>
  <c r="AW1298" i="9"/>
  <c r="AX1298" i="9"/>
  <c r="AY1298" i="9"/>
  <c r="AZ1298" i="9"/>
  <c r="AY724" i="9"/>
  <c r="AX724" i="9"/>
  <c r="AW724" i="9"/>
  <c r="AU724" i="9"/>
  <c r="AT724" i="9"/>
  <c r="AS724" i="9"/>
  <c r="AQ724" i="9"/>
  <c r="AP724" i="9"/>
  <c r="AO724" i="9"/>
  <c r="AM724" i="9"/>
  <c r="AL724" i="9"/>
  <c r="AK724" i="9"/>
  <c r="BC144" i="9"/>
  <c r="BD144" i="9"/>
  <c r="BE144" i="9"/>
  <c r="BG144" i="9"/>
  <c r="BH144" i="9"/>
  <c r="BI144" i="9"/>
  <c r="BC145" i="9"/>
  <c r="BD145" i="9"/>
  <c r="BE145" i="9"/>
  <c r="BG145" i="9"/>
  <c r="BH145" i="9"/>
  <c r="BI145" i="9"/>
  <c r="BC146" i="9"/>
  <c r="BD146" i="9"/>
  <c r="BE146" i="9"/>
  <c r="BG146" i="9"/>
  <c r="BJ146" i="9" s="1"/>
  <c r="BH146" i="9"/>
  <c r="BI146" i="9"/>
  <c r="BC147" i="9"/>
  <c r="BF147" i="9" s="1"/>
  <c r="BD147" i="9"/>
  <c r="BE147" i="9"/>
  <c r="BG147" i="9"/>
  <c r="BH147" i="9"/>
  <c r="BI147" i="9"/>
  <c r="BC148" i="9"/>
  <c r="BD148" i="9"/>
  <c r="BE148" i="9"/>
  <c r="BG148" i="9"/>
  <c r="BH148" i="9"/>
  <c r="BI148" i="9"/>
  <c r="BC149" i="9"/>
  <c r="BD149" i="9"/>
  <c r="BE149" i="9"/>
  <c r="BG149" i="9"/>
  <c r="BJ149" i="9" s="1"/>
  <c r="BH149" i="9"/>
  <c r="BI149" i="9"/>
  <c r="BC150" i="9"/>
  <c r="BD150" i="9"/>
  <c r="BE150" i="9"/>
  <c r="BG150" i="9"/>
  <c r="BH150" i="9"/>
  <c r="BI150" i="9"/>
  <c r="BC151" i="9"/>
  <c r="BD151" i="9"/>
  <c r="BE151" i="9"/>
  <c r="BG151" i="9"/>
  <c r="BH151" i="9"/>
  <c r="BI151" i="9"/>
  <c r="BC152" i="9"/>
  <c r="BD152" i="9"/>
  <c r="BE152" i="9"/>
  <c r="BG152" i="9"/>
  <c r="BH152" i="9"/>
  <c r="BI152" i="9"/>
  <c r="BC153" i="9"/>
  <c r="BD153" i="9"/>
  <c r="BE153" i="9"/>
  <c r="BG153" i="9"/>
  <c r="BJ153" i="9" s="1"/>
  <c r="BH153" i="9"/>
  <c r="BI153" i="9"/>
  <c r="BC154" i="9"/>
  <c r="BD154" i="9"/>
  <c r="BE154" i="9"/>
  <c r="BG154" i="9"/>
  <c r="BH154" i="9"/>
  <c r="BI154" i="9"/>
  <c r="BC155" i="9"/>
  <c r="BF155" i="9" s="1"/>
  <c r="BD155" i="9"/>
  <c r="BE155" i="9"/>
  <c r="BG155" i="9"/>
  <c r="BH155" i="9"/>
  <c r="BI155" i="9"/>
  <c r="BC156" i="9"/>
  <c r="BD156" i="9"/>
  <c r="BE156" i="9"/>
  <c r="BG156" i="9"/>
  <c r="BH156" i="9"/>
  <c r="BI156" i="9"/>
  <c r="BC157" i="9"/>
  <c r="BF157" i="9" s="1"/>
  <c r="BD157" i="9"/>
  <c r="BE157" i="9"/>
  <c r="BG157" i="9"/>
  <c r="BJ157" i="9" s="1"/>
  <c r="BH157" i="9"/>
  <c r="BI157" i="9"/>
  <c r="BC158" i="9"/>
  <c r="BF158" i="9" s="1"/>
  <c r="BD158" i="9"/>
  <c r="BE158" i="9"/>
  <c r="BG158" i="9"/>
  <c r="BH158" i="9"/>
  <c r="BI158" i="9"/>
  <c r="BC159" i="9"/>
  <c r="BF159" i="9" s="1"/>
  <c r="BD159" i="9"/>
  <c r="BE159" i="9"/>
  <c r="BG159" i="9"/>
  <c r="BH159" i="9"/>
  <c r="BI159" i="9"/>
  <c r="BC160" i="9"/>
  <c r="BD160" i="9"/>
  <c r="BE160" i="9"/>
  <c r="BG160" i="9"/>
  <c r="BH160" i="9"/>
  <c r="BI160" i="9"/>
  <c r="BC161" i="9"/>
  <c r="BF161" i="9" s="1"/>
  <c r="BD161" i="9"/>
  <c r="BE161" i="9"/>
  <c r="BG161" i="9"/>
  <c r="BJ161" i="9" s="1"/>
  <c r="BH161" i="9"/>
  <c r="BI161" i="9"/>
  <c r="BC162" i="9"/>
  <c r="BF162" i="9" s="1"/>
  <c r="BD162" i="9"/>
  <c r="BE162" i="9"/>
  <c r="BG162" i="9"/>
  <c r="BH162" i="9"/>
  <c r="BI162" i="9"/>
  <c r="BC163" i="9"/>
  <c r="BF163" i="9" s="1"/>
  <c r="BD163" i="9"/>
  <c r="BE163" i="9"/>
  <c r="BG163" i="9"/>
  <c r="BH163" i="9"/>
  <c r="BI163" i="9"/>
  <c r="BC164" i="9"/>
  <c r="BD164" i="9"/>
  <c r="BE164" i="9"/>
  <c r="BG164" i="9"/>
  <c r="BH164" i="9"/>
  <c r="BI164" i="9"/>
  <c r="BC165" i="9"/>
  <c r="BF165" i="9" s="1"/>
  <c r="BD165" i="9"/>
  <c r="BE165" i="9"/>
  <c r="BG165" i="9"/>
  <c r="BJ165" i="9" s="1"/>
  <c r="BH165" i="9"/>
  <c r="BI165" i="9"/>
  <c r="BC166" i="9"/>
  <c r="BF166" i="9" s="1"/>
  <c r="BD166" i="9"/>
  <c r="BE166" i="9"/>
  <c r="BG166" i="9"/>
  <c r="BH166" i="9"/>
  <c r="BI166" i="9"/>
  <c r="BC167" i="9"/>
  <c r="BF167" i="9" s="1"/>
  <c r="BD167" i="9"/>
  <c r="BE167" i="9"/>
  <c r="BG167" i="9"/>
  <c r="BH167" i="9"/>
  <c r="BI167" i="9"/>
  <c r="BC168" i="9"/>
  <c r="BD168" i="9"/>
  <c r="BE168" i="9"/>
  <c r="BG168" i="9"/>
  <c r="BH168" i="9"/>
  <c r="BI168" i="9"/>
  <c r="BC169" i="9"/>
  <c r="BF169" i="9" s="1"/>
  <c r="BD169" i="9"/>
  <c r="BE169" i="9"/>
  <c r="BG169" i="9"/>
  <c r="BJ169" i="9" s="1"/>
  <c r="BH169" i="9"/>
  <c r="BI169" i="9"/>
  <c r="BC170" i="9"/>
  <c r="BF170" i="9" s="1"/>
  <c r="BD170" i="9"/>
  <c r="BE170" i="9"/>
  <c r="BG170" i="9"/>
  <c r="BH170" i="9"/>
  <c r="BI170" i="9"/>
  <c r="BC171" i="9"/>
  <c r="BF171" i="9" s="1"/>
  <c r="BD171" i="9"/>
  <c r="BE171" i="9"/>
  <c r="BG171" i="9"/>
  <c r="BH171" i="9"/>
  <c r="BI171" i="9"/>
  <c r="BC172" i="9"/>
  <c r="BD172" i="9"/>
  <c r="BE172" i="9"/>
  <c r="BG172" i="9"/>
  <c r="BH172" i="9"/>
  <c r="BI172" i="9"/>
  <c r="BC173" i="9"/>
  <c r="BF173" i="9" s="1"/>
  <c r="BD173" i="9"/>
  <c r="BE173" i="9"/>
  <c r="BG173" i="9"/>
  <c r="BH173" i="9"/>
  <c r="BJ173" i="9" s="1"/>
  <c r="BI173" i="9"/>
  <c r="BC174" i="9"/>
  <c r="BF174" i="9" s="1"/>
  <c r="BD174" i="9"/>
  <c r="BE174" i="9"/>
  <c r="BG174" i="9"/>
  <c r="BH174" i="9"/>
  <c r="BI174" i="9"/>
  <c r="BC175" i="9"/>
  <c r="BF175" i="9" s="1"/>
  <c r="BD175" i="9"/>
  <c r="BE175" i="9"/>
  <c r="BG175" i="9"/>
  <c r="BH175" i="9"/>
  <c r="BJ175" i="9" s="1"/>
  <c r="BI175" i="9"/>
  <c r="BC176" i="9"/>
  <c r="BD176" i="9"/>
  <c r="BE176" i="9"/>
  <c r="BG176" i="9"/>
  <c r="BH176" i="9"/>
  <c r="BI176" i="9"/>
  <c r="BC177" i="9"/>
  <c r="BF177" i="9" s="1"/>
  <c r="BD177" i="9"/>
  <c r="BE177" i="9"/>
  <c r="BG177" i="9"/>
  <c r="BJ177" i="9" s="1"/>
  <c r="BH177" i="9"/>
  <c r="BI177" i="9"/>
  <c r="BC178" i="9"/>
  <c r="BF178" i="9" s="1"/>
  <c r="BD178" i="9"/>
  <c r="BE178" i="9"/>
  <c r="BG178" i="9"/>
  <c r="BH178" i="9"/>
  <c r="BI178" i="9"/>
  <c r="BC179" i="9"/>
  <c r="BD179" i="9"/>
  <c r="BF179" i="9" s="1"/>
  <c r="BE179" i="9"/>
  <c r="BG179" i="9"/>
  <c r="BH179" i="9"/>
  <c r="BJ179" i="9" s="1"/>
  <c r="BI179" i="9"/>
  <c r="BC180" i="9"/>
  <c r="BD180" i="9"/>
  <c r="BF180" i="9" s="1"/>
  <c r="BE180" i="9"/>
  <c r="BG180" i="9"/>
  <c r="BH180" i="9"/>
  <c r="BJ180" i="9" s="1"/>
  <c r="BI180" i="9"/>
  <c r="BC181" i="9"/>
  <c r="BD181" i="9"/>
  <c r="BF181" i="9" s="1"/>
  <c r="BE181" i="9"/>
  <c r="BG181" i="9"/>
  <c r="BH181" i="9"/>
  <c r="BJ181" i="9" s="1"/>
  <c r="BI181" i="9"/>
  <c r="BC182" i="9"/>
  <c r="BD182" i="9"/>
  <c r="BF182" i="9" s="1"/>
  <c r="BE182" i="9"/>
  <c r="BG182" i="9"/>
  <c r="BH182" i="9"/>
  <c r="BI182" i="9"/>
  <c r="BC183" i="9"/>
  <c r="BD183" i="9"/>
  <c r="BF183" i="9" s="1"/>
  <c r="BE183" i="9"/>
  <c r="BG183" i="9"/>
  <c r="BH183" i="9"/>
  <c r="BJ183" i="9" s="1"/>
  <c r="BI183" i="9"/>
  <c r="BC184" i="9"/>
  <c r="BD184" i="9"/>
  <c r="BF184" i="9" s="1"/>
  <c r="BE184" i="9"/>
  <c r="BG184" i="9"/>
  <c r="BH184" i="9"/>
  <c r="BJ184" i="9" s="1"/>
  <c r="BI184" i="9"/>
  <c r="BC185" i="9"/>
  <c r="BD185" i="9"/>
  <c r="BF185" i="9" s="1"/>
  <c r="BE185" i="9"/>
  <c r="BG185" i="9"/>
  <c r="BH185" i="9"/>
  <c r="BJ185" i="9" s="1"/>
  <c r="BI185" i="9"/>
  <c r="BC186" i="9"/>
  <c r="BD186" i="9"/>
  <c r="BF186" i="9" s="1"/>
  <c r="BE186" i="9"/>
  <c r="BG186" i="9"/>
  <c r="BH186" i="9"/>
  <c r="BI186" i="9"/>
  <c r="BC187" i="9"/>
  <c r="BD187" i="9"/>
  <c r="BF187" i="9" s="1"/>
  <c r="BE187" i="9"/>
  <c r="BG187" i="9"/>
  <c r="BH187" i="9"/>
  <c r="BJ187" i="9" s="1"/>
  <c r="BI187" i="9"/>
  <c r="BC188" i="9"/>
  <c r="BD188" i="9"/>
  <c r="BF188" i="9" s="1"/>
  <c r="BE188" i="9"/>
  <c r="BG188" i="9"/>
  <c r="BH188" i="9"/>
  <c r="BJ188" i="9" s="1"/>
  <c r="BI188" i="9"/>
  <c r="BC189" i="9"/>
  <c r="BD189" i="9"/>
  <c r="BF189" i="9" s="1"/>
  <c r="BE189" i="9"/>
  <c r="BG189" i="9"/>
  <c r="BH189" i="9"/>
  <c r="BJ189" i="9" s="1"/>
  <c r="BI189" i="9"/>
  <c r="BC190" i="9"/>
  <c r="BD190" i="9"/>
  <c r="BF190" i="9" s="1"/>
  <c r="BE190" i="9"/>
  <c r="BG190" i="9"/>
  <c r="BH190" i="9"/>
  <c r="BI190" i="9"/>
  <c r="BC191" i="9"/>
  <c r="BD191" i="9"/>
  <c r="BF191" i="9" s="1"/>
  <c r="BE191" i="9"/>
  <c r="BG191" i="9"/>
  <c r="BH191" i="9"/>
  <c r="BJ191" i="9" s="1"/>
  <c r="BI191" i="9"/>
  <c r="BC192" i="9"/>
  <c r="BD192" i="9"/>
  <c r="BF192" i="9" s="1"/>
  <c r="BE192" i="9"/>
  <c r="BG192" i="9"/>
  <c r="BH192" i="9"/>
  <c r="BJ192" i="9" s="1"/>
  <c r="BI192" i="9"/>
  <c r="BC193" i="9"/>
  <c r="BD193" i="9"/>
  <c r="BF193" i="9" s="1"/>
  <c r="BE193" i="9"/>
  <c r="BG193" i="9"/>
  <c r="BH193" i="9"/>
  <c r="BJ193" i="9" s="1"/>
  <c r="BI193" i="9"/>
  <c r="BC194" i="9"/>
  <c r="BD194" i="9"/>
  <c r="BF194" i="9" s="1"/>
  <c r="BE194" i="9"/>
  <c r="BG194" i="9"/>
  <c r="BH194" i="9"/>
  <c r="BI194" i="9"/>
  <c r="BC195" i="9"/>
  <c r="BD195" i="9"/>
  <c r="BF195" i="9" s="1"/>
  <c r="BE195" i="9"/>
  <c r="BG195" i="9"/>
  <c r="BH195" i="9"/>
  <c r="BJ195" i="9" s="1"/>
  <c r="BI195" i="9"/>
  <c r="BC196" i="9"/>
  <c r="BD196" i="9"/>
  <c r="BF196" i="9" s="1"/>
  <c r="BE196" i="9"/>
  <c r="BG196" i="9"/>
  <c r="BH196" i="9"/>
  <c r="BJ196" i="9" s="1"/>
  <c r="BI196" i="9"/>
  <c r="BC197" i="9"/>
  <c r="BD197" i="9"/>
  <c r="BF197" i="9" s="1"/>
  <c r="BE197" i="9"/>
  <c r="BG197" i="9"/>
  <c r="BH197" i="9"/>
  <c r="BJ197" i="9" s="1"/>
  <c r="BI197" i="9"/>
  <c r="BC198" i="9"/>
  <c r="BD198" i="9"/>
  <c r="BF198" i="9" s="1"/>
  <c r="BE198" i="9"/>
  <c r="BG198" i="9"/>
  <c r="BH198" i="9"/>
  <c r="BI198" i="9"/>
  <c r="BC199" i="9"/>
  <c r="BD199" i="9"/>
  <c r="BF199" i="9" s="1"/>
  <c r="BE199" i="9"/>
  <c r="BG199" i="9"/>
  <c r="BH199" i="9"/>
  <c r="BJ199" i="9" s="1"/>
  <c r="BI199" i="9"/>
  <c r="BC200" i="9"/>
  <c r="BD200" i="9"/>
  <c r="BF200" i="9" s="1"/>
  <c r="BE200" i="9"/>
  <c r="BG200" i="9"/>
  <c r="BH200" i="9"/>
  <c r="BJ200" i="9" s="1"/>
  <c r="BI200" i="9"/>
  <c r="BC201" i="9"/>
  <c r="BD201" i="9"/>
  <c r="BF201" i="9" s="1"/>
  <c r="BE201" i="9"/>
  <c r="BG201" i="9"/>
  <c r="BH201" i="9"/>
  <c r="BJ201" i="9" s="1"/>
  <c r="BI201" i="9"/>
  <c r="BC202" i="9"/>
  <c r="BD202" i="9"/>
  <c r="BF202" i="9" s="1"/>
  <c r="BE202" i="9"/>
  <c r="BG202" i="9"/>
  <c r="BH202" i="9"/>
  <c r="BI202" i="9"/>
  <c r="BC203" i="9"/>
  <c r="BD203" i="9"/>
  <c r="BF203" i="9" s="1"/>
  <c r="BE203" i="9"/>
  <c r="BG203" i="9"/>
  <c r="BH203" i="9"/>
  <c r="BJ203" i="9" s="1"/>
  <c r="BI203" i="9"/>
  <c r="BC204" i="9"/>
  <c r="BD204" i="9"/>
  <c r="BF204" i="9" s="1"/>
  <c r="BE204" i="9"/>
  <c r="BG204" i="9"/>
  <c r="BH204" i="9"/>
  <c r="BJ204" i="9" s="1"/>
  <c r="BI204" i="9"/>
  <c r="BC205" i="9"/>
  <c r="BD205" i="9"/>
  <c r="BF205" i="9" s="1"/>
  <c r="BE205" i="9"/>
  <c r="BG205" i="9"/>
  <c r="BH205" i="9"/>
  <c r="BJ205" i="9" s="1"/>
  <c r="BI205" i="9"/>
  <c r="BC206" i="9"/>
  <c r="BD206" i="9"/>
  <c r="BF206" i="9" s="1"/>
  <c r="BE206" i="9"/>
  <c r="BG206" i="9"/>
  <c r="BH206" i="9"/>
  <c r="BI206" i="9"/>
  <c r="BC207" i="9"/>
  <c r="BD207" i="9"/>
  <c r="BF207" i="9" s="1"/>
  <c r="BE207" i="9"/>
  <c r="BG207" i="9"/>
  <c r="BH207" i="9"/>
  <c r="BJ207" i="9" s="1"/>
  <c r="BI207" i="9"/>
  <c r="BC208" i="9"/>
  <c r="BD208" i="9"/>
  <c r="BF208" i="9" s="1"/>
  <c r="BE208" i="9"/>
  <c r="BG208" i="9"/>
  <c r="BH208" i="9"/>
  <c r="BJ208" i="9" s="1"/>
  <c r="BI208" i="9"/>
  <c r="BC209" i="9"/>
  <c r="BD209" i="9"/>
  <c r="BF209" i="9" s="1"/>
  <c r="BE209" i="9"/>
  <c r="BG209" i="9"/>
  <c r="BH209" i="9"/>
  <c r="BJ209" i="9" s="1"/>
  <c r="BI209" i="9"/>
  <c r="BC210" i="9"/>
  <c r="BD210" i="9"/>
  <c r="BF210" i="9" s="1"/>
  <c r="BE210" i="9"/>
  <c r="BG210" i="9"/>
  <c r="BH210" i="9"/>
  <c r="BI210" i="9"/>
  <c r="BC211" i="9"/>
  <c r="BD211" i="9"/>
  <c r="BF211" i="9" s="1"/>
  <c r="BE211" i="9"/>
  <c r="BG211" i="9"/>
  <c r="BH211" i="9"/>
  <c r="BJ211" i="9" s="1"/>
  <c r="BI211" i="9"/>
  <c r="BC212" i="9"/>
  <c r="BD212" i="9"/>
  <c r="BF212" i="9" s="1"/>
  <c r="BE212" i="9"/>
  <c r="BG212" i="9"/>
  <c r="BH212" i="9"/>
  <c r="BJ212" i="9" s="1"/>
  <c r="BI212" i="9"/>
  <c r="BC213" i="9"/>
  <c r="BD213" i="9"/>
  <c r="BF213" i="9" s="1"/>
  <c r="BE213" i="9"/>
  <c r="BG213" i="9"/>
  <c r="BH213" i="9"/>
  <c r="BJ213" i="9" s="1"/>
  <c r="BI213" i="9"/>
  <c r="BC214" i="9"/>
  <c r="BD214" i="9"/>
  <c r="BF214" i="9" s="1"/>
  <c r="BE214" i="9"/>
  <c r="BG214" i="9"/>
  <c r="BH214" i="9"/>
  <c r="BI214" i="9"/>
  <c r="BC215" i="9"/>
  <c r="BD215" i="9"/>
  <c r="BF215" i="9" s="1"/>
  <c r="BE215" i="9"/>
  <c r="BG215" i="9"/>
  <c r="BH215" i="9"/>
  <c r="BJ215" i="9" s="1"/>
  <c r="BI215" i="9"/>
  <c r="BC216" i="9"/>
  <c r="BD216" i="9"/>
  <c r="BF216" i="9" s="1"/>
  <c r="BE216" i="9"/>
  <c r="BG216" i="9"/>
  <c r="BH216" i="9"/>
  <c r="BJ216" i="9" s="1"/>
  <c r="BI216" i="9"/>
  <c r="BC217" i="9"/>
  <c r="BD217" i="9"/>
  <c r="BF217" i="9" s="1"/>
  <c r="BE217" i="9"/>
  <c r="BG217" i="9"/>
  <c r="BH217" i="9"/>
  <c r="BJ217" i="9" s="1"/>
  <c r="BI217" i="9"/>
  <c r="BC218" i="9"/>
  <c r="BD218" i="9"/>
  <c r="BF218" i="9" s="1"/>
  <c r="BE218" i="9"/>
  <c r="BG218" i="9"/>
  <c r="BH218" i="9"/>
  <c r="BI218" i="9"/>
  <c r="BC219" i="9"/>
  <c r="BD219" i="9"/>
  <c r="BF219" i="9" s="1"/>
  <c r="BE219" i="9"/>
  <c r="BG219" i="9"/>
  <c r="BH219" i="9"/>
  <c r="BJ219" i="9" s="1"/>
  <c r="BI219" i="9"/>
  <c r="BC220" i="9"/>
  <c r="BD220" i="9"/>
  <c r="BF220" i="9" s="1"/>
  <c r="BE220" i="9"/>
  <c r="BG220" i="9"/>
  <c r="BH220" i="9"/>
  <c r="BJ220" i="9" s="1"/>
  <c r="BI220" i="9"/>
  <c r="BC221" i="9"/>
  <c r="BD221" i="9"/>
  <c r="BF221" i="9" s="1"/>
  <c r="BE221" i="9"/>
  <c r="BG221" i="9"/>
  <c r="BH221" i="9"/>
  <c r="BJ221" i="9" s="1"/>
  <c r="BI221" i="9"/>
  <c r="BC222" i="9"/>
  <c r="BD222" i="9"/>
  <c r="BF222" i="9" s="1"/>
  <c r="BE222" i="9"/>
  <c r="BG222" i="9"/>
  <c r="BH222" i="9"/>
  <c r="BI222" i="9"/>
  <c r="BC223" i="9"/>
  <c r="BD223" i="9"/>
  <c r="BF223" i="9" s="1"/>
  <c r="BE223" i="9"/>
  <c r="BG223" i="9"/>
  <c r="BH223" i="9"/>
  <c r="BJ223" i="9" s="1"/>
  <c r="BI223" i="9"/>
  <c r="BC224" i="9"/>
  <c r="BD224" i="9"/>
  <c r="BF224" i="9" s="1"/>
  <c r="BE224" i="9"/>
  <c r="BG224" i="9"/>
  <c r="BH224" i="9"/>
  <c r="BJ224" i="9" s="1"/>
  <c r="BI224" i="9"/>
  <c r="BC225" i="9"/>
  <c r="BD225" i="9"/>
  <c r="BF225" i="9" s="1"/>
  <c r="BE225" i="9"/>
  <c r="BG225" i="9"/>
  <c r="BH225" i="9"/>
  <c r="BJ225" i="9" s="1"/>
  <c r="BI225" i="9"/>
  <c r="BC226" i="9"/>
  <c r="BD226" i="9"/>
  <c r="BF226" i="9" s="1"/>
  <c r="BE226" i="9"/>
  <c r="BG226" i="9"/>
  <c r="BH226" i="9"/>
  <c r="BI226" i="9"/>
  <c r="BC227" i="9"/>
  <c r="BD227" i="9"/>
  <c r="BF227" i="9" s="1"/>
  <c r="BE227" i="9"/>
  <c r="BG227" i="9"/>
  <c r="BH227" i="9"/>
  <c r="BJ227" i="9" s="1"/>
  <c r="BI227" i="9"/>
  <c r="BC228" i="9"/>
  <c r="BD228" i="9"/>
  <c r="BF228" i="9" s="1"/>
  <c r="BE228" i="9"/>
  <c r="BG228" i="9"/>
  <c r="BH228" i="9"/>
  <c r="BJ228" i="9" s="1"/>
  <c r="BI228" i="9"/>
  <c r="BC229" i="9"/>
  <c r="BD229" i="9"/>
  <c r="BE229" i="9"/>
  <c r="BF229" i="9"/>
  <c r="BG229" i="9"/>
  <c r="BH229" i="9"/>
  <c r="BI229" i="9"/>
  <c r="BC230" i="9"/>
  <c r="BD230" i="9"/>
  <c r="BF230" i="9" s="1"/>
  <c r="BE230" i="9"/>
  <c r="BG230" i="9"/>
  <c r="BH230" i="9"/>
  <c r="BJ230" i="9" s="1"/>
  <c r="BI230" i="9"/>
  <c r="BC231" i="9"/>
  <c r="BD231" i="9"/>
  <c r="BE231" i="9"/>
  <c r="BF231" i="9"/>
  <c r="BG231" i="9"/>
  <c r="BH231" i="9"/>
  <c r="BJ231" i="9" s="1"/>
  <c r="BI231" i="9"/>
  <c r="BC232" i="9"/>
  <c r="BD232" i="9"/>
  <c r="BE232" i="9"/>
  <c r="BF232" i="9"/>
  <c r="BG232" i="9"/>
  <c r="BH232" i="9"/>
  <c r="BI232" i="9"/>
  <c r="BC233" i="9"/>
  <c r="BD233" i="9"/>
  <c r="BE233" i="9"/>
  <c r="BF233" i="9"/>
  <c r="BG233" i="9"/>
  <c r="BH233" i="9"/>
  <c r="BJ233" i="9" s="1"/>
  <c r="BI233" i="9"/>
  <c r="BC234" i="9"/>
  <c r="BD234" i="9"/>
  <c r="BE234" i="9"/>
  <c r="BF234" i="9"/>
  <c r="BG234" i="9"/>
  <c r="BH234" i="9"/>
  <c r="BJ234" i="9" s="1"/>
  <c r="BI234" i="9"/>
  <c r="BC235" i="9"/>
  <c r="BD235" i="9"/>
  <c r="BF235" i="9" s="1"/>
  <c r="BE235" i="9"/>
  <c r="BG235" i="9"/>
  <c r="BH235" i="9"/>
  <c r="BI235" i="9"/>
  <c r="BC236" i="9"/>
  <c r="BD236" i="9"/>
  <c r="BE236" i="9"/>
  <c r="BF236" i="9"/>
  <c r="BG236" i="9"/>
  <c r="BH236" i="9"/>
  <c r="BJ236" i="9" s="1"/>
  <c r="BI236" i="9"/>
  <c r="BC237" i="9"/>
  <c r="BD237" i="9"/>
  <c r="BE237" i="9"/>
  <c r="BF237" i="9"/>
  <c r="BG237" i="9"/>
  <c r="BH237" i="9"/>
  <c r="BI237" i="9"/>
  <c r="BC238" i="9"/>
  <c r="BD238" i="9"/>
  <c r="BF238" i="9" s="1"/>
  <c r="BE238" i="9"/>
  <c r="BG238" i="9"/>
  <c r="BH238" i="9"/>
  <c r="BJ238" i="9" s="1"/>
  <c r="BI238" i="9"/>
  <c r="BC239" i="9"/>
  <c r="BD239" i="9"/>
  <c r="BE239" i="9"/>
  <c r="BF239" i="9"/>
  <c r="BG239" i="9"/>
  <c r="BH239" i="9"/>
  <c r="BJ239" i="9" s="1"/>
  <c r="BI239" i="9"/>
  <c r="BC240" i="9"/>
  <c r="BD240" i="9"/>
  <c r="BE240" i="9"/>
  <c r="BF240" i="9"/>
  <c r="BG240" i="9"/>
  <c r="BH240" i="9"/>
  <c r="BI240" i="9"/>
  <c r="BC241" i="9"/>
  <c r="BD241" i="9"/>
  <c r="BE241" i="9"/>
  <c r="BF241" i="9"/>
  <c r="BG241" i="9"/>
  <c r="BH241" i="9"/>
  <c r="BJ241" i="9" s="1"/>
  <c r="BI241" i="9"/>
  <c r="BC242" i="9"/>
  <c r="BD242" i="9"/>
  <c r="BE242" i="9"/>
  <c r="BF242" i="9"/>
  <c r="BG242" i="9"/>
  <c r="BH242" i="9"/>
  <c r="BJ242" i="9" s="1"/>
  <c r="BI242" i="9"/>
  <c r="BC243" i="9"/>
  <c r="BD243" i="9"/>
  <c r="BF243" i="9" s="1"/>
  <c r="BE243" i="9"/>
  <c r="BG243" i="9"/>
  <c r="BH243" i="9"/>
  <c r="BI243" i="9"/>
  <c r="BC244" i="9"/>
  <c r="BF244" i="9" s="1"/>
  <c r="BD244" i="9"/>
  <c r="BE244" i="9"/>
  <c r="BG244" i="9"/>
  <c r="BH244" i="9"/>
  <c r="BI244" i="9"/>
  <c r="BC245" i="9"/>
  <c r="BF245" i="9" s="1"/>
  <c r="BD245" i="9"/>
  <c r="BE245" i="9"/>
  <c r="BG245" i="9"/>
  <c r="BH245" i="9"/>
  <c r="BI245" i="9"/>
  <c r="BC246" i="9"/>
  <c r="BF246" i="9" s="1"/>
  <c r="BD246" i="9"/>
  <c r="BE246" i="9"/>
  <c r="BG246" i="9"/>
  <c r="BJ246" i="9" s="1"/>
  <c r="BH246" i="9"/>
  <c r="BI246" i="9"/>
  <c r="BC247" i="9"/>
  <c r="BF247" i="9" s="1"/>
  <c r="BD247" i="9"/>
  <c r="BE247" i="9"/>
  <c r="BG247" i="9"/>
  <c r="BH247" i="9"/>
  <c r="BI247" i="9"/>
  <c r="BC248" i="9"/>
  <c r="BD248" i="9"/>
  <c r="BE248" i="9"/>
  <c r="BF248" i="9"/>
  <c r="BG248" i="9"/>
  <c r="BH248" i="9"/>
  <c r="BI248" i="9"/>
  <c r="BC249" i="9"/>
  <c r="BF249" i="9" s="1"/>
  <c r="BD249" i="9"/>
  <c r="BE249" i="9"/>
  <c r="BG249" i="9"/>
  <c r="BJ249" i="9" s="1"/>
  <c r="BH249" i="9"/>
  <c r="BI249" i="9"/>
  <c r="BC250" i="9"/>
  <c r="BF250" i="9" s="1"/>
  <c r="BD250" i="9"/>
  <c r="BE250" i="9"/>
  <c r="BG250" i="9"/>
  <c r="BH250" i="9"/>
  <c r="BI250" i="9"/>
  <c r="BC251" i="9"/>
  <c r="BF251" i="9" s="1"/>
  <c r="BD251" i="9"/>
  <c r="BE251" i="9"/>
  <c r="BG251" i="9"/>
  <c r="BH251" i="9"/>
  <c r="BI251" i="9"/>
  <c r="BC252" i="9"/>
  <c r="BF252" i="9" s="1"/>
  <c r="BD252" i="9"/>
  <c r="BE252" i="9"/>
  <c r="BG252" i="9"/>
  <c r="BH252" i="9"/>
  <c r="BI252" i="9"/>
  <c r="BC253" i="9"/>
  <c r="BF253" i="9" s="1"/>
  <c r="BD253" i="9"/>
  <c r="BE253" i="9"/>
  <c r="BG253" i="9"/>
  <c r="BH253" i="9"/>
  <c r="BI253" i="9"/>
  <c r="BC254" i="9"/>
  <c r="BD254" i="9"/>
  <c r="BE254" i="9"/>
  <c r="BG254" i="9"/>
  <c r="BJ254" i="9" s="1"/>
  <c r="BH254" i="9"/>
  <c r="BI254" i="9"/>
  <c r="BC255" i="9"/>
  <c r="BF255" i="9" s="1"/>
  <c r="BD255" i="9"/>
  <c r="BE255" i="9"/>
  <c r="BG255" i="9"/>
  <c r="BH255" i="9"/>
  <c r="BI255" i="9"/>
  <c r="BC256" i="9"/>
  <c r="BD256" i="9"/>
  <c r="BE256" i="9"/>
  <c r="BF256" i="9"/>
  <c r="BG256" i="9"/>
  <c r="BH256" i="9"/>
  <c r="BI256" i="9"/>
  <c r="BC257" i="9"/>
  <c r="BD257" i="9"/>
  <c r="BE257" i="9"/>
  <c r="BF257" i="9"/>
  <c r="BG257" i="9"/>
  <c r="BJ257" i="9" s="1"/>
  <c r="BH257" i="9"/>
  <c r="BI257" i="9"/>
  <c r="BC258" i="9"/>
  <c r="BF258" i="9" s="1"/>
  <c r="BD258" i="9"/>
  <c r="BE258" i="9"/>
  <c r="BG258" i="9"/>
  <c r="BH258" i="9"/>
  <c r="BI258" i="9"/>
  <c r="BC259" i="9"/>
  <c r="BF259" i="9" s="1"/>
  <c r="BD259" i="9"/>
  <c r="BE259" i="9"/>
  <c r="BG259" i="9"/>
  <c r="BH259" i="9"/>
  <c r="BI259" i="9"/>
  <c r="BC260" i="9"/>
  <c r="BF260" i="9" s="1"/>
  <c r="BD260" i="9"/>
  <c r="BE260" i="9"/>
  <c r="BG260" i="9"/>
  <c r="BH260" i="9"/>
  <c r="BI260" i="9"/>
  <c r="BC261" i="9"/>
  <c r="BF261" i="9" s="1"/>
  <c r="BD261" i="9"/>
  <c r="BE261" i="9"/>
  <c r="BG261" i="9"/>
  <c r="BH261" i="9"/>
  <c r="BI261" i="9"/>
  <c r="BC262" i="9"/>
  <c r="BF262" i="9" s="1"/>
  <c r="BD262" i="9"/>
  <c r="BE262" i="9"/>
  <c r="BG262" i="9"/>
  <c r="BJ262" i="9" s="1"/>
  <c r="BH262" i="9"/>
  <c r="BI262" i="9"/>
  <c r="BC263" i="9"/>
  <c r="BF263" i="9" s="1"/>
  <c r="BD263" i="9"/>
  <c r="BE263" i="9"/>
  <c r="BG263" i="9"/>
  <c r="BH263" i="9"/>
  <c r="BI263" i="9"/>
  <c r="BC264" i="9"/>
  <c r="BD264" i="9"/>
  <c r="BE264" i="9"/>
  <c r="BF264" i="9"/>
  <c r="BG264" i="9"/>
  <c r="BH264" i="9"/>
  <c r="BI264" i="9"/>
  <c r="BC265" i="9"/>
  <c r="BD265" i="9"/>
  <c r="BE265" i="9"/>
  <c r="BF265" i="9"/>
  <c r="BG265" i="9"/>
  <c r="BJ265" i="9" s="1"/>
  <c r="BH265" i="9"/>
  <c r="BI265" i="9"/>
  <c r="BC266" i="9"/>
  <c r="BF266" i="9" s="1"/>
  <c r="BD266" i="9"/>
  <c r="BE266" i="9"/>
  <c r="BG266" i="9"/>
  <c r="BH266" i="9"/>
  <c r="BI266" i="9"/>
  <c r="BC267" i="9"/>
  <c r="BF267" i="9" s="1"/>
  <c r="BD267" i="9"/>
  <c r="BE267" i="9"/>
  <c r="BG267" i="9"/>
  <c r="BH267" i="9"/>
  <c r="BI267" i="9"/>
  <c r="BC268" i="9"/>
  <c r="BF268" i="9" s="1"/>
  <c r="BD268" i="9"/>
  <c r="BE268" i="9"/>
  <c r="BG268" i="9"/>
  <c r="BH268" i="9"/>
  <c r="BI268" i="9"/>
  <c r="BC269" i="9"/>
  <c r="BF269" i="9" s="1"/>
  <c r="BD269" i="9"/>
  <c r="BE269" i="9"/>
  <c r="BG269" i="9"/>
  <c r="BH269" i="9"/>
  <c r="BI269" i="9"/>
  <c r="BC270" i="9"/>
  <c r="BD270" i="9"/>
  <c r="BE270" i="9"/>
  <c r="BG270" i="9"/>
  <c r="BJ270" i="9" s="1"/>
  <c r="BH270" i="9"/>
  <c r="BI270" i="9"/>
  <c r="BC271" i="9"/>
  <c r="BF271" i="9" s="1"/>
  <c r="BD271" i="9"/>
  <c r="BE271" i="9"/>
  <c r="BG271" i="9"/>
  <c r="BH271" i="9"/>
  <c r="BI271" i="9"/>
  <c r="BC272" i="9"/>
  <c r="BD272" i="9"/>
  <c r="BE272" i="9"/>
  <c r="BF272" i="9"/>
  <c r="BG272" i="9"/>
  <c r="BH272" i="9"/>
  <c r="BI272" i="9"/>
  <c r="BC273" i="9"/>
  <c r="BD273" i="9"/>
  <c r="BE273" i="9"/>
  <c r="BF273" i="9"/>
  <c r="BG273" i="9"/>
  <c r="BJ273" i="9" s="1"/>
  <c r="BH273" i="9"/>
  <c r="BI273" i="9"/>
  <c r="BC274" i="9"/>
  <c r="BF274" i="9" s="1"/>
  <c r="BD274" i="9"/>
  <c r="BE274" i="9"/>
  <c r="BG274" i="9"/>
  <c r="BH274" i="9"/>
  <c r="BI274" i="9"/>
  <c r="BC275" i="9"/>
  <c r="BD275" i="9"/>
  <c r="BE275" i="9"/>
  <c r="BG275" i="9"/>
  <c r="BH275" i="9"/>
  <c r="BI275" i="9"/>
  <c r="BC276" i="9"/>
  <c r="BF276" i="9" s="1"/>
  <c r="BD276" i="9"/>
  <c r="BE276" i="9"/>
  <c r="BG276" i="9"/>
  <c r="BH276" i="9"/>
  <c r="BI276" i="9"/>
  <c r="BC277" i="9"/>
  <c r="BD277" i="9"/>
  <c r="BE277" i="9"/>
  <c r="BF277" i="9"/>
  <c r="BG277" i="9"/>
  <c r="BH277" i="9"/>
  <c r="BI277" i="9"/>
  <c r="BC278" i="9"/>
  <c r="BD278" i="9"/>
  <c r="BE278" i="9"/>
  <c r="BG278" i="9"/>
  <c r="BJ278" i="9" s="1"/>
  <c r="BH278" i="9"/>
  <c r="BI278" i="9"/>
  <c r="BC279" i="9"/>
  <c r="BF279" i="9" s="1"/>
  <c r="BD279" i="9"/>
  <c r="BE279" i="9"/>
  <c r="BG279" i="9"/>
  <c r="BH279" i="9"/>
  <c r="BI279" i="9"/>
  <c r="BC280" i="9"/>
  <c r="BD280" i="9"/>
  <c r="BE280" i="9"/>
  <c r="BF280" i="9"/>
  <c r="BG280" i="9"/>
  <c r="BH280" i="9"/>
  <c r="BI280" i="9"/>
  <c r="BC281" i="9"/>
  <c r="BD281" i="9"/>
  <c r="BE281" i="9"/>
  <c r="BF281" i="9"/>
  <c r="BG281" i="9"/>
  <c r="BJ281" i="9" s="1"/>
  <c r="BH281" i="9"/>
  <c r="BI281" i="9"/>
  <c r="BC282" i="9"/>
  <c r="BF282" i="9" s="1"/>
  <c r="BD282" i="9"/>
  <c r="BE282" i="9"/>
  <c r="BG282" i="9"/>
  <c r="BH282" i="9"/>
  <c r="BI282" i="9"/>
  <c r="BC283" i="9"/>
  <c r="BD283" i="9"/>
  <c r="BE283" i="9"/>
  <c r="BG283" i="9"/>
  <c r="BH283" i="9"/>
  <c r="BI283" i="9"/>
  <c r="BC284" i="9"/>
  <c r="BF284" i="9" s="1"/>
  <c r="BD284" i="9"/>
  <c r="BE284" i="9"/>
  <c r="BG284" i="9"/>
  <c r="BH284" i="9"/>
  <c r="BI284" i="9"/>
  <c r="BC285" i="9"/>
  <c r="BF285" i="9" s="1"/>
  <c r="BD285" i="9"/>
  <c r="BE285" i="9"/>
  <c r="BG285" i="9"/>
  <c r="BH285" i="9"/>
  <c r="BI285" i="9"/>
  <c r="BC286" i="9"/>
  <c r="BD286" i="9"/>
  <c r="BE286" i="9"/>
  <c r="BG286" i="9"/>
  <c r="BJ286" i="9" s="1"/>
  <c r="BH286" i="9"/>
  <c r="BI286" i="9"/>
  <c r="BC287" i="9"/>
  <c r="BF287" i="9" s="1"/>
  <c r="BD287" i="9"/>
  <c r="BE287" i="9"/>
  <c r="BG287" i="9"/>
  <c r="BH287" i="9"/>
  <c r="BI287" i="9"/>
  <c r="BC288" i="9"/>
  <c r="BD288" i="9"/>
  <c r="BE288" i="9"/>
  <c r="BF288" i="9"/>
  <c r="BG288" i="9"/>
  <c r="BH288" i="9"/>
  <c r="BI288" i="9"/>
  <c r="BC289" i="9"/>
  <c r="BD289" i="9"/>
  <c r="BE289" i="9"/>
  <c r="BF289" i="9"/>
  <c r="BG289" i="9"/>
  <c r="BJ289" i="9" s="1"/>
  <c r="BH289" i="9"/>
  <c r="BI289" i="9"/>
  <c r="BC290" i="9"/>
  <c r="BF290" i="9" s="1"/>
  <c r="BD290" i="9"/>
  <c r="BE290" i="9"/>
  <c r="BG290" i="9"/>
  <c r="BH290" i="9"/>
  <c r="BI290" i="9"/>
  <c r="BC291" i="9"/>
  <c r="BD291" i="9"/>
  <c r="BE291" i="9"/>
  <c r="BG291" i="9"/>
  <c r="BH291" i="9"/>
  <c r="BI291" i="9"/>
  <c r="BC292" i="9"/>
  <c r="BF292" i="9" s="1"/>
  <c r="BD292" i="9"/>
  <c r="BE292" i="9"/>
  <c r="BG292" i="9"/>
  <c r="BH292" i="9"/>
  <c r="BI292" i="9"/>
  <c r="BC293" i="9"/>
  <c r="BD293" i="9"/>
  <c r="BE293" i="9"/>
  <c r="BF293" i="9"/>
  <c r="BG293" i="9"/>
  <c r="BH293" i="9"/>
  <c r="BI293" i="9"/>
  <c r="BC294" i="9"/>
  <c r="BF294" i="9" s="1"/>
  <c r="BD294" i="9"/>
  <c r="BE294" i="9"/>
  <c r="BG294" i="9"/>
  <c r="BJ294" i="9" s="1"/>
  <c r="BH294" i="9"/>
  <c r="BI294" i="9"/>
  <c r="BC295" i="9"/>
  <c r="BF295" i="9" s="1"/>
  <c r="BD295" i="9"/>
  <c r="BE295" i="9"/>
  <c r="BG295" i="9"/>
  <c r="BH295" i="9"/>
  <c r="BI295" i="9"/>
  <c r="BC296" i="9"/>
  <c r="BD296" i="9"/>
  <c r="BE296" i="9"/>
  <c r="BF296" i="9"/>
  <c r="BG296" i="9"/>
  <c r="BH296" i="9"/>
  <c r="BI296" i="9"/>
  <c r="BC297" i="9"/>
  <c r="BD297" i="9"/>
  <c r="BE297" i="9"/>
  <c r="BF297" i="9"/>
  <c r="BG297" i="9"/>
  <c r="BJ297" i="9" s="1"/>
  <c r="BH297" i="9"/>
  <c r="BI297" i="9"/>
  <c r="BC298" i="9"/>
  <c r="BF298" i="9" s="1"/>
  <c r="BD298" i="9"/>
  <c r="BE298" i="9"/>
  <c r="BG298" i="9"/>
  <c r="BH298" i="9"/>
  <c r="BI298" i="9"/>
  <c r="BC299" i="9"/>
  <c r="BF299" i="9" s="1"/>
  <c r="BD299" i="9"/>
  <c r="BE299" i="9"/>
  <c r="BG299" i="9"/>
  <c r="BH299" i="9"/>
  <c r="BI299" i="9"/>
  <c r="BC300" i="9"/>
  <c r="BF300" i="9" s="1"/>
  <c r="BD300" i="9"/>
  <c r="BE300" i="9"/>
  <c r="BG300" i="9"/>
  <c r="BH300" i="9"/>
  <c r="BI300" i="9"/>
  <c r="BC301" i="9"/>
  <c r="BF301" i="9" s="1"/>
  <c r="BD301" i="9"/>
  <c r="BE301" i="9"/>
  <c r="BG301" i="9"/>
  <c r="BH301" i="9"/>
  <c r="BI301" i="9"/>
  <c r="BC302" i="9"/>
  <c r="BF302" i="9" s="1"/>
  <c r="BD302" i="9"/>
  <c r="BE302" i="9"/>
  <c r="BG302" i="9"/>
  <c r="BJ302" i="9" s="1"/>
  <c r="BH302" i="9"/>
  <c r="BI302" i="9"/>
  <c r="BC303" i="9"/>
  <c r="BF303" i="9" s="1"/>
  <c r="BD303" i="9"/>
  <c r="BE303" i="9"/>
  <c r="BG303" i="9"/>
  <c r="BH303" i="9"/>
  <c r="BI303" i="9"/>
  <c r="BC304" i="9"/>
  <c r="BD304" i="9"/>
  <c r="BE304" i="9"/>
  <c r="BF304" i="9"/>
  <c r="BG304" i="9"/>
  <c r="BH304" i="9"/>
  <c r="BI304" i="9"/>
  <c r="BC305" i="9"/>
  <c r="BD305" i="9"/>
  <c r="BE305" i="9"/>
  <c r="BF305" i="9"/>
  <c r="BG305" i="9"/>
  <c r="BJ305" i="9" s="1"/>
  <c r="BH305" i="9"/>
  <c r="BI305" i="9"/>
  <c r="BC306" i="9"/>
  <c r="BF306" i="9" s="1"/>
  <c r="BD306" i="9"/>
  <c r="BE306" i="9"/>
  <c r="BG306" i="9"/>
  <c r="BJ306" i="9" s="1"/>
  <c r="BH306" i="9"/>
  <c r="BI306" i="9"/>
  <c r="BC307" i="9"/>
  <c r="BF307" i="9" s="1"/>
  <c r="BD307" i="9"/>
  <c r="BE307" i="9"/>
  <c r="BG307" i="9"/>
  <c r="BH307" i="9"/>
  <c r="BI307" i="9"/>
  <c r="BC308" i="9"/>
  <c r="BF308" i="9" s="1"/>
  <c r="BD308" i="9"/>
  <c r="BE308" i="9"/>
  <c r="BG308" i="9"/>
  <c r="BH308" i="9"/>
  <c r="BI308" i="9"/>
  <c r="BC309" i="9"/>
  <c r="BD309" i="9"/>
  <c r="BE309" i="9"/>
  <c r="BG309" i="9"/>
  <c r="BH309" i="9"/>
  <c r="BI309" i="9"/>
  <c r="BC310" i="9"/>
  <c r="BD310" i="9"/>
  <c r="BE310" i="9"/>
  <c r="BG310" i="9"/>
  <c r="BJ310" i="9" s="1"/>
  <c r="BH310" i="9"/>
  <c r="BI310" i="9"/>
  <c r="BC311" i="9"/>
  <c r="BF311" i="9" s="1"/>
  <c r="BD311" i="9"/>
  <c r="BE311" i="9"/>
  <c r="BG311" i="9"/>
  <c r="BH311" i="9"/>
  <c r="BI311" i="9"/>
  <c r="BC312" i="9"/>
  <c r="BF312" i="9" s="1"/>
  <c r="BD312" i="9"/>
  <c r="BE312" i="9"/>
  <c r="BG312" i="9"/>
  <c r="BH312" i="9"/>
  <c r="BI312" i="9"/>
  <c r="BC313" i="9"/>
  <c r="BD313" i="9"/>
  <c r="BE313" i="9"/>
  <c r="BG313" i="9"/>
  <c r="BH313" i="9"/>
  <c r="BI313" i="9"/>
  <c r="BC314" i="9"/>
  <c r="BD314" i="9"/>
  <c r="BE314" i="9"/>
  <c r="BG314" i="9"/>
  <c r="BJ314" i="9" s="1"/>
  <c r="BH314" i="9"/>
  <c r="BI314" i="9"/>
  <c r="BC315" i="9"/>
  <c r="BF315" i="9" s="1"/>
  <c r="BD315" i="9"/>
  <c r="BE315" i="9"/>
  <c r="BG315" i="9"/>
  <c r="BH315" i="9"/>
  <c r="BI315" i="9"/>
  <c r="BC316" i="9"/>
  <c r="BF316" i="9" s="1"/>
  <c r="BD316" i="9"/>
  <c r="BE316" i="9"/>
  <c r="BG316" i="9"/>
  <c r="BH316" i="9"/>
  <c r="BI316" i="9"/>
  <c r="BC317" i="9"/>
  <c r="BD317" i="9"/>
  <c r="BE317" i="9"/>
  <c r="BG317" i="9"/>
  <c r="BH317" i="9"/>
  <c r="BI317" i="9"/>
  <c r="BC318" i="9"/>
  <c r="BD318" i="9"/>
  <c r="BE318" i="9"/>
  <c r="BG318" i="9"/>
  <c r="BJ318" i="9" s="1"/>
  <c r="BH318" i="9"/>
  <c r="BI318" i="9"/>
  <c r="BC319" i="9"/>
  <c r="BF319" i="9" s="1"/>
  <c r="BD319" i="9"/>
  <c r="BE319" i="9"/>
  <c r="BG319" i="9"/>
  <c r="BH319" i="9"/>
  <c r="BI319" i="9"/>
  <c r="BC320" i="9"/>
  <c r="BF320" i="9" s="1"/>
  <c r="BD320" i="9"/>
  <c r="BE320" i="9"/>
  <c r="BG320" i="9"/>
  <c r="BH320" i="9"/>
  <c r="BI320" i="9"/>
  <c r="BC321" i="9"/>
  <c r="BD321" i="9"/>
  <c r="BE321" i="9"/>
  <c r="BG321" i="9"/>
  <c r="BH321" i="9"/>
  <c r="BI321" i="9"/>
  <c r="BC322" i="9"/>
  <c r="BD322" i="9"/>
  <c r="BE322" i="9"/>
  <c r="BG322" i="9"/>
  <c r="BJ322" i="9" s="1"/>
  <c r="BH322" i="9"/>
  <c r="BI322" i="9"/>
  <c r="BC323" i="9"/>
  <c r="BF323" i="9" s="1"/>
  <c r="BD323" i="9"/>
  <c r="BE323" i="9"/>
  <c r="BG323" i="9"/>
  <c r="BH323" i="9"/>
  <c r="BI323" i="9"/>
  <c r="BC324" i="9"/>
  <c r="BF324" i="9" s="1"/>
  <c r="BD324" i="9"/>
  <c r="BE324" i="9"/>
  <c r="BG324" i="9"/>
  <c r="BH324" i="9"/>
  <c r="BI324" i="9"/>
  <c r="BC325" i="9"/>
  <c r="BD325" i="9"/>
  <c r="BE325" i="9"/>
  <c r="BG325" i="9"/>
  <c r="BH325" i="9"/>
  <c r="BI325" i="9"/>
  <c r="BC326" i="9"/>
  <c r="BD326" i="9"/>
  <c r="BE326" i="9"/>
  <c r="BG326" i="9"/>
  <c r="BJ326" i="9" s="1"/>
  <c r="BH326" i="9"/>
  <c r="BI326" i="9"/>
  <c r="BC327" i="9"/>
  <c r="BF327" i="9" s="1"/>
  <c r="BD327" i="9"/>
  <c r="BE327" i="9"/>
  <c r="BG327" i="9"/>
  <c r="BH327" i="9"/>
  <c r="BI327" i="9"/>
  <c r="BC328" i="9"/>
  <c r="BF328" i="9" s="1"/>
  <c r="BD328" i="9"/>
  <c r="BE328" i="9"/>
  <c r="BG328" i="9"/>
  <c r="BH328" i="9"/>
  <c r="BI328" i="9"/>
  <c r="BC329" i="9"/>
  <c r="BD329" i="9"/>
  <c r="BE329" i="9"/>
  <c r="BG329" i="9"/>
  <c r="BH329" i="9"/>
  <c r="BI329" i="9"/>
  <c r="BC330" i="9"/>
  <c r="BD330" i="9"/>
  <c r="BE330" i="9"/>
  <c r="BG330" i="9"/>
  <c r="BJ330" i="9" s="1"/>
  <c r="BH330" i="9"/>
  <c r="BI330" i="9"/>
  <c r="BC331" i="9"/>
  <c r="BF331" i="9" s="1"/>
  <c r="BD331" i="9"/>
  <c r="BE331" i="9"/>
  <c r="BG331" i="9"/>
  <c r="BH331" i="9"/>
  <c r="BI331" i="9"/>
  <c r="BC332" i="9"/>
  <c r="BF332" i="9" s="1"/>
  <c r="BD332" i="9"/>
  <c r="BE332" i="9"/>
  <c r="BG332" i="9"/>
  <c r="BH332" i="9"/>
  <c r="BI332" i="9"/>
  <c r="BC333" i="9"/>
  <c r="BD333" i="9"/>
  <c r="BE333" i="9"/>
  <c r="BG333" i="9"/>
  <c r="BH333" i="9"/>
  <c r="BI333" i="9"/>
  <c r="BC334" i="9"/>
  <c r="BD334" i="9"/>
  <c r="BE334" i="9"/>
  <c r="BG334" i="9"/>
  <c r="BJ334" i="9" s="1"/>
  <c r="BH334" i="9"/>
  <c r="BI334" i="9"/>
  <c r="BC335" i="9"/>
  <c r="BF335" i="9" s="1"/>
  <c r="BD335" i="9"/>
  <c r="BE335" i="9"/>
  <c r="BG335" i="9"/>
  <c r="BH335" i="9"/>
  <c r="BI335" i="9"/>
  <c r="BC336" i="9"/>
  <c r="BF336" i="9" s="1"/>
  <c r="BD336" i="9"/>
  <c r="BE336" i="9"/>
  <c r="BG336" i="9"/>
  <c r="BH336" i="9"/>
  <c r="BI336" i="9"/>
  <c r="BC337" i="9"/>
  <c r="BD337" i="9"/>
  <c r="BE337" i="9"/>
  <c r="BG337" i="9"/>
  <c r="BH337" i="9"/>
  <c r="BI337" i="9"/>
  <c r="BC338" i="9"/>
  <c r="BD338" i="9"/>
  <c r="BE338" i="9"/>
  <c r="BG338" i="9"/>
  <c r="BJ338" i="9" s="1"/>
  <c r="BH338" i="9"/>
  <c r="BI338" i="9"/>
  <c r="BC339" i="9"/>
  <c r="BF339" i="9" s="1"/>
  <c r="BD339" i="9"/>
  <c r="BE339" i="9"/>
  <c r="BG339" i="9"/>
  <c r="BH339" i="9"/>
  <c r="BI339" i="9"/>
  <c r="BC340" i="9"/>
  <c r="BF340" i="9" s="1"/>
  <c r="BD340" i="9"/>
  <c r="BE340" i="9"/>
  <c r="BG340" i="9"/>
  <c r="BH340" i="9"/>
  <c r="BI340" i="9"/>
  <c r="BC341" i="9"/>
  <c r="BD341" i="9"/>
  <c r="BE341" i="9"/>
  <c r="BG341" i="9"/>
  <c r="BH341" i="9"/>
  <c r="BI341" i="9"/>
  <c r="BC342" i="9"/>
  <c r="BD342" i="9"/>
  <c r="BE342" i="9"/>
  <c r="BG342" i="9"/>
  <c r="BJ342" i="9" s="1"/>
  <c r="BH342" i="9"/>
  <c r="BI342" i="9"/>
  <c r="BC343" i="9"/>
  <c r="BF343" i="9" s="1"/>
  <c r="BD343" i="9"/>
  <c r="BE343" i="9"/>
  <c r="BG343" i="9"/>
  <c r="BH343" i="9"/>
  <c r="BI343" i="9"/>
  <c r="BC344" i="9"/>
  <c r="BF344" i="9" s="1"/>
  <c r="BD344" i="9"/>
  <c r="BE344" i="9"/>
  <c r="BG344" i="9"/>
  <c r="BH344" i="9"/>
  <c r="BI344" i="9"/>
  <c r="BC345" i="9"/>
  <c r="BD345" i="9"/>
  <c r="BE345" i="9"/>
  <c r="BG345" i="9"/>
  <c r="BH345" i="9"/>
  <c r="BI345" i="9"/>
  <c r="BC346" i="9"/>
  <c r="BD346" i="9"/>
  <c r="BE346" i="9"/>
  <c r="BG346" i="9"/>
  <c r="BJ346" i="9" s="1"/>
  <c r="BH346" i="9"/>
  <c r="BI346" i="9"/>
  <c r="BC347" i="9"/>
  <c r="BF347" i="9" s="1"/>
  <c r="BD347" i="9"/>
  <c r="BE347" i="9"/>
  <c r="BG347" i="9"/>
  <c r="BH347" i="9"/>
  <c r="BI347" i="9"/>
  <c r="BC348" i="9"/>
  <c r="BF348" i="9" s="1"/>
  <c r="BD348" i="9"/>
  <c r="BE348" i="9"/>
  <c r="BG348" i="9"/>
  <c r="BH348" i="9"/>
  <c r="BI348" i="9"/>
  <c r="BC349" i="9"/>
  <c r="BD349" i="9"/>
  <c r="BE349" i="9"/>
  <c r="BG349" i="9"/>
  <c r="BH349" i="9"/>
  <c r="BI349" i="9"/>
  <c r="BC350" i="9"/>
  <c r="BD350" i="9"/>
  <c r="BE350" i="9"/>
  <c r="BG350" i="9"/>
  <c r="BJ350" i="9" s="1"/>
  <c r="BH350" i="9"/>
  <c r="BI350" i="9"/>
  <c r="BC351" i="9"/>
  <c r="BF351" i="9" s="1"/>
  <c r="BD351" i="9"/>
  <c r="BE351" i="9"/>
  <c r="BG351" i="9"/>
  <c r="BH351" i="9"/>
  <c r="BI351" i="9"/>
  <c r="BC352" i="9"/>
  <c r="BF352" i="9" s="1"/>
  <c r="BD352" i="9"/>
  <c r="BE352" i="9"/>
  <c r="BG352" i="9"/>
  <c r="BH352" i="9"/>
  <c r="BI352" i="9"/>
  <c r="BC353" i="9"/>
  <c r="BD353" i="9"/>
  <c r="BE353" i="9"/>
  <c r="BG353" i="9"/>
  <c r="BH353" i="9"/>
  <c r="BI353" i="9"/>
  <c r="BC354" i="9"/>
  <c r="BD354" i="9"/>
  <c r="BE354" i="9"/>
  <c r="BG354" i="9"/>
  <c r="BJ354" i="9" s="1"/>
  <c r="BH354" i="9"/>
  <c r="BI354" i="9"/>
  <c r="BC355" i="9"/>
  <c r="BF355" i="9" s="1"/>
  <c r="BD355" i="9"/>
  <c r="BE355" i="9"/>
  <c r="BG355" i="9"/>
  <c r="BH355" i="9"/>
  <c r="BI355" i="9"/>
  <c r="BC356" i="9"/>
  <c r="BF356" i="9" s="1"/>
  <c r="BD356" i="9"/>
  <c r="BE356" i="9"/>
  <c r="BG356" i="9"/>
  <c r="BH356" i="9"/>
  <c r="BI356" i="9"/>
  <c r="BC357" i="9"/>
  <c r="BD357" i="9"/>
  <c r="BE357" i="9"/>
  <c r="BG357" i="9"/>
  <c r="BH357" i="9"/>
  <c r="BI357" i="9"/>
  <c r="BC358" i="9"/>
  <c r="BD358" i="9"/>
  <c r="BE358" i="9"/>
  <c r="BG358" i="9"/>
  <c r="BJ358" i="9" s="1"/>
  <c r="BH358" i="9"/>
  <c r="BI358" i="9"/>
  <c r="BC359" i="9"/>
  <c r="BF359" i="9" s="1"/>
  <c r="BD359" i="9"/>
  <c r="BE359" i="9"/>
  <c r="BG359" i="9"/>
  <c r="BH359" i="9"/>
  <c r="BI359" i="9"/>
  <c r="BC360" i="9"/>
  <c r="BF360" i="9" s="1"/>
  <c r="BD360" i="9"/>
  <c r="BE360" i="9"/>
  <c r="BG360" i="9"/>
  <c r="BH360" i="9"/>
  <c r="BI360" i="9"/>
  <c r="BC361" i="9"/>
  <c r="BD361" i="9"/>
  <c r="BE361" i="9"/>
  <c r="BG361" i="9"/>
  <c r="BH361" i="9"/>
  <c r="BI361" i="9"/>
  <c r="BC362" i="9"/>
  <c r="BD362" i="9"/>
  <c r="BE362" i="9"/>
  <c r="BG362" i="9"/>
  <c r="BJ362" i="9" s="1"/>
  <c r="BH362" i="9"/>
  <c r="BI362" i="9"/>
  <c r="BC363" i="9"/>
  <c r="BF363" i="9" s="1"/>
  <c r="BD363" i="9"/>
  <c r="BE363" i="9"/>
  <c r="BG363" i="9"/>
  <c r="BH363" i="9"/>
  <c r="BI363" i="9"/>
  <c r="BC364" i="9"/>
  <c r="BF364" i="9" s="1"/>
  <c r="BD364" i="9"/>
  <c r="BE364" i="9"/>
  <c r="BG364" i="9"/>
  <c r="BH364" i="9"/>
  <c r="BI364" i="9"/>
  <c r="BC365" i="9"/>
  <c r="BD365" i="9"/>
  <c r="BE365" i="9"/>
  <c r="BG365" i="9"/>
  <c r="BH365" i="9"/>
  <c r="BI365" i="9"/>
  <c r="BC366" i="9"/>
  <c r="BD366" i="9"/>
  <c r="BE366" i="9"/>
  <c r="BG366" i="9"/>
  <c r="BJ366" i="9" s="1"/>
  <c r="BH366" i="9"/>
  <c r="BI366" i="9"/>
  <c r="BC367" i="9"/>
  <c r="BF367" i="9" s="1"/>
  <c r="BD367" i="9"/>
  <c r="BE367" i="9"/>
  <c r="BG367" i="9"/>
  <c r="BH367" i="9"/>
  <c r="BI367" i="9"/>
  <c r="BC368" i="9"/>
  <c r="BF368" i="9" s="1"/>
  <c r="BD368" i="9"/>
  <c r="BE368" i="9"/>
  <c r="BG368" i="9"/>
  <c r="BH368" i="9"/>
  <c r="BI368" i="9"/>
  <c r="BC369" i="9"/>
  <c r="BD369" i="9"/>
  <c r="BE369" i="9"/>
  <c r="BG369" i="9"/>
  <c r="BH369" i="9"/>
  <c r="BI369" i="9"/>
  <c r="BC370" i="9"/>
  <c r="BD370" i="9"/>
  <c r="BE370" i="9"/>
  <c r="BG370" i="9"/>
  <c r="BJ370" i="9" s="1"/>
  <c r="BH370" i="9"/>
  <c r="BI370" i="9"/>
  <c r="BC371" i="9"/>
  <c r="BF371" i="9" s="1"/>
  <c r="BD371" i="9"/>
  <c r="BE371" i="9"/>
  <c r="BG371" i="9"/>
  <c r="BH371" i="9"/>
  <c r="BI371" i="9"/>
  <c r="BC372" i="9"/>
  <c r="BF372" i="9" s="1"/>
  <c r="BD372" i="9"/>
  <c r="BE372" i="9"/>
  <c r="BG372" i="9"/>
  <c r="BH372" i="9"/>
  <c r="BI372" i="9"/>
  <c r="BC373" i="9"/>
  <c r="BD373" i="9"/>
  <c r="BE373" i="9"/>
  <c r="BG373" i="9"/>
  <c r="BH373" i="9"/>
  <c r="BI373" i="9"/>
  <c r="BC374" i="9"/>
  <c r="BD374" i="9"/>
  <c r="BE374" i="9"/>
  <c r="BG374" i="9"/>
  <c r="BJ374" i="9" s="1"/>
  <c r="BH374" i="9"/>
  <c r="BI374" i="9"/>
  <c r="BC375" i="9"/>
  <c r="BF375" i="9" s="1"/>
  <c r="BD375" i="9"/>
  <c r="BE375" i="9"/>
  <c r="BG375" i="9"/>
  <c r="BH375" i="9"/>
  <c r="BI375" i="9"/>
  <c r="BC376" i="9"/>
  <c r="BF376" i="9" s="1"/>
  <c r="BD376" i="9"/>
  <c r="BE376" i="9"/>
  <c r="BG376" i="9"/>
  <c r="BH376" i="9"/>
  <c r="BI376" i="9"/>
  <c r="BC377" i="9"/>
  <c r="BD377" i="9"/>
  <c r="BE377" i="9"/>
  <c r="BG377" i="9"/>
  <c r="BH377" i="9"/>
  <c r="BI377" i="9"/>
  <c r="BC378" i="9"/>
  <c r="BD378" i="9"/>
  <c r="BE378" i="9"/>
  <c r="BG378" i="9"/>
  <c r="BJ378" i="9" s="1"/>
  <c r="BH378" i="9"/>
  <c r="BI378" i="9"/>
  <c r="BC379" i="9"/>
  <c r="BF379" i="9" s="1"/>
  <c r="BD379" i="9"/>
  <c r="BE379" i="9"/>
  <c r="BG379" i="9"/>
  <c r="BH379" i="9"/>
  <c r="BI379" i="9"/>
  <c r="BC380" i="9"/>
  <c r="BF380" i="9" s="1"/>
  <c r="BD380" i="9"/>
  <c r="BE380" i="9"/>
  <c r="BG380" i="9"/>
  <c r="BH380" i="9"/>
  <c r="BI380" i="9"/>
  <c r="BC381" i="9"/>
  <c r="BD381" i="9"/>
  <c r="BE381" i="9"/>
  <c r="BG381" i="9"/>
  <c r="BH381" i="9"/>
  <c r="BI381" i="9"/>
  <c r="BC382" i="9"/>
  <c r="BD382" i="9"/>
  <c r="BE382" i="9"/>
  <c r="BG382" i="9"/>
  <c r="BJ382" i="9" s="1"/>
  <c r="BH382" i="9"/>
  <c r="BI382" i="9"/>
  <c r="BC383" i="9"/>
  <c r="BF383" i="9" s="1"/>
  <c r="BD383" i="9"/>
  <c r="BE383" i="9"/>
  <c r="BG383" i="9"/>
  <c r="BH383" i="9"/>
  <c r="BI383" i="9"/>
  <c r="BC384" i="9"/>
  <c r="BF384" i="9" s="1"/>
  <c r="BD384" i="9"/>
  <c r="BE384" i="9"/>
  <c r="BG384" i="9"/>
  <c r="BH384" i="9"/>
  <c r="BI384" i="9"/>
  <c r="BC385" i="9"/>
  <c r="BD385" i="9"/>
  <c r="BE385" i="9"/>
  <c r="BG385" i="9"/>
  <c r="BH385" i="9"/>
  <c r="BI385" i="9"/>
  <c r="BC386" i="9"/>
  <c r="BD386" i="9"/>
  <c r="BE386" i="9"/>
  <c r="BG386" i="9"/>
  <c r="BJ386" i="9" s="1"/>
  <c r="BH386" i="9"/>
  <c r="BI386" i="9"/>
  <c r="BC387" i="9"/>
  <c r="BF387" i="9" s="1"/>
  <c r="BD387" i="9"/>
  <c r="BE387" i="9"/>
  <c r="BG387" i="9"/>
  <c r="BH387" i="9"/>
  <c r="BI387" i="9"/>
  <c r="BC388" i="9"/>
  <c r="BF388" i="9" s="1"/>
  <c r="BD388" i="9"/>
  <c r="BE388" i="9"/>
  <c r="BG388" i="9"/>
  <c r="BH388" i="9"/>
  <c r="BI388" i="9"/>
  <c r="BC389" i="9"/>
  <c r="BD389" i="9"/>
  <c r="BE389" i="9"/>
  <c r="BG389" i="9"/>
  <c r="BH389" i="9"/>
  <c r="BI389" i="9"/>
  <c r="BC390" i="9"/>
  <c r="BD390" i="9"/>
  <c r="BE390" i="9"/>
  <c r="BG390" i="9"/>
  <c r="BJ390" i="9" s="1"/>
  <c r="BH390" i="9"/>
  <c r="BI390" i="9"/>
  <c r="BC391" i="9"/>
  <c r="BF391" i="9" s="1"/>
  <c r="BD391" i="9"/>
  <c r="BE391" i="9"/>
  <c r="BG391" i="9"/>
  <c r="BH391" i="9"/>
  <c r="BI391" i="9"/>
  <c r="BC392" i="9"/>
  <c r="BF392" i="9" s="1"/>
  <c r="BD392" i="9"/>
  <c r="BE392" i="9"/>
  <c r="BG392" i="9"/>
  <c r="BH392" i="9"/>
  <c r="BI392" i="9"/>
  <c r="BC393" i="9"/>
  <c r="BD393" i="9"/>
  <c r="BE393" i="9"/>
  <c r="BG393" i="9"/>
  <c r="BH393" i="9"/>
  <c r="BI393" i="9"/>
  <c r="BC394" i="9"/>
  <c r="BD394" i="9"/>
  <c r="BE394" i="9"/>
  <c r="BG394" i="9"/>
  <c r="BJ394" i="9" s="1"/>
  <c r="BH394" i="9"/>
  <c r="BI394" i="9"/>
  <c r="BC395" i="9"/>
  <c r="BF395" i="9" s="1"/>
  <c r="BD395" i="9"/>
  <c r="BE395" i="9"/>
  <c r="BG395" i="9"/>
  <c r="BH395" i="9"/>
  <c r="BI395" i="9"/>
  <c r="BC396" i="9"/>
  <c r="BF396" i="9" s="1"/>
  <c r="BD396" i="9"/>
  <c r="BE396" i="9"/>
  <c r="BG396" i="9"/>
  <c r="BH396" i="9"/>
  <c r="BI396" i="9"/>
  <c r="BC397" i="9"/>
  <c r="BD397" i="9"/>
  <c r="BE397" i="9"/>
  <c r="BG397" i="9"/>
  <c r="BH397" i="9"/>
  <c r="BI397" i="9"/>
  <c r="BC398" i="9"/>
  <c r="BD398" i="9"/>
  <c r="BE398" i="9"/>
  <c r="BG398" i="9"/>
  <c r="BJ398" i="9" s="1"/>
  <c r="BH398" i="9"/>
  <c r="BI398" i="9"/>
  <c r="BC399" i="9"/>
  <c r="BF399" i="9" s="1"/>
  <c r="BD399" i="9"/>
  <c r="BE399" i="9"/>
  <c r="BG399" i="9"/>
  <c r="BH399" i="9"/>
  <c r="BI399" i="9"/>
  <c r="BC400" i="9"/>
  <c r="BF400" i="9" s="1"/>
  <c r="BD400" i="9"/>
  <c r="BE400" i="9"/>
  <c r="BG400" i="9"/>
  <c r="BH400" i="9"/>
  <c r="BI400" i="9"/>
  <c r="BC401" i="9"/>
  <c r="BD401" i="9"/>
  <c r="BE401" i="9"/>
  <c r="BG401" i="9"/>
  <c r="BH401" i="9"/>
  <c r="BI401" i="9"/>
  <c r="BC402" i="9"/>
  <c r="BD402" i="9"/>
  <c r="BE402" i="9"/>
  <c r="BG402" i="9"/>
  <c r="BJ402" i="9" s="1"/>
  <c r="BH402" i="9"/>
  <c r="BI402" i="9"/>
  <c r="BC403" i="9"/>
  <c r="BF403" i="9" s="1"/>
  <c r="BD403" i="9"/>
  <c r="BE403" i="9"/>
  <c r="BG403" i="9"/>
  <c r="BH403" i="9"/>
  <c r="BI403" i="9"/>
  <c r="BC404" i="9"/>
  <c r="BF404" i="9" s="1"/>
  <c r="BD404" i="9"/>
  <c r="BE404" i="9"/>
  <c r="BG404" i="9"/>
  <c r="BH404" i="9"/>
  <c r="BI404" i="9"/>
  <c r="BC405" i="9"/>
  <c r="BD405" i="9"/>
  <c r="BE405" i="9"/>
  <c r="BG405" i="9"/>
  <c r="BH405" i="9"/>
  <c r="BI405" i="9"/>
  <c r="BC406" i="9"/>
  <c r="BD406" i="9"/>
  <c r="BE406" i="9"/>
  <c r="BG406" i="9"/>
  <c r="BJ406" i="9" s="1"/>
  <c r="BH406" i="9"/>
  <c r="BI406" i="9"/>
  <c r="BC407" i="9"/>
  <c r="BF407" i="9" s="1"/>
  <c r="BD407" i="9"/>
  <c r="BE407" i="9"/>
  <c r="BG407" i="9"/>
  <c r="BH407" i="9"/>
  <c r="BI407" i="9"/>
  <c r="BC408" i="9"/>
  <c r="BF408" i="9" s="1"/>
  <c r="BD408" i="9"/>
  <c r="BE408" i="9"/>
  <c r="BG408" i="9"/>
  <c r="BH408" i="9"/>
  <c r="BI408" i="9"/>
  <c r="BC409" i="9"/>
  <c r="BD409" i="9"/>
  <c r="BE409" i="9"/>
  <c r="BG409" i="9"/>
  <c r="BH409" i="9"/>
  <c r="BI409" i="9"/>
  <c r="BC410" i="9"/>
  <c r="BD410" i="9"/>
  <c r="BE410" i="9"/>
  <c r="BG410" i="9"/>
  <c r="BJ410" i="9" s="1"/>
  <c r="BH410" i="9"/>
  <c r="BI410" i="9"/>
  <c r="BC411" i="9"/>
  <c r="BF411" i="9" s="1"/>
  <c r="BD411" i="9"/>
  <c r="BE411" i="9"/>
  <c r="BG411" i="9"/>
  <c r="BH411" i="9"/>
  <c r="BI411" i="9"/>
  <c r="BC412" i="9"/>
  <c r="BF412" i="9" s="1"/>
  <c r="BD412" i="9"/>
  <c r="BE412" i="9"/>
  <c r="BG412" i="9"/>
  <c r="BH412" i="9"/>
  <c r="BI412" i="9"/>
  <c r="BC413" i="9"/>
  <c r="BD413" i="9"/>
  <c r="BE413" i="9"/>
  <c r="BG413" i="9"/>
  <c r="BH413" i="9"/>
  <c r="BI413" i="9"/>
  <c r="BC414" i="9"/>
  <c r="BD414" i="9"/>
  <c r="BE414" i="9"/>
  <c r="BG414" i="9"/>
  <c r="BJ414" i="9" s="1"/>
  <c r="BH414" i="9"/>
  <c r="BI414" i="9"/>
  <c r="BC415" i="9"/>
  <c r="BF415" i="9" s="1"/>
  <c r="BD415" i="9"/>
  <c r="BE415" i="9"/>
  <c r="BG415" i="9"/>
  <c r="BH415" i="9"/>
  <c r="BI415" i="9"/>
  <c r="BC416" i="9"/>
  <c r="BF416" i="9" s="1"/>
  <c r="BD416" i="9"/>
  <c r="BE416" i="9"/>
  <c r="BG416" i="9"/>
  <c r="BH416" i="9"/>
  <c r="BI416" i="9"/>
  <c r="BC417" i="9"/>
  <c r="BD417" i="9"/>
  <c r="BE417" i="9"/>
  <c r="BG417" i="9"/>
  <c r="BH417" i="9"/>
  <c r="BI417" i="9"/>
  <c r="BC418" i="9"/>
  <c r="BD418" i="9"/>
  <c r="BE418" i="9"/>
  <c r="BG418" i="9"/>
  <c r="BJ418" i="9" s="1"/>
  <c r="BH418" i="9"/>
  <c r="BI418" i="9"/>
  <c r="BC419" i="9"/>
  <c r="BF419" i="9" s="1"/>
  <c r="BD419" i="9"/>
  <c r="BE419" i="9"/>
  <c r="BG419" i="9"/>
  <c r="BH419" i="9"/>
  <c r="BI419" i="9"/>
  <c r="BC420" i="9"/>
  <c r="BF420" i="9" s="1"/>
  <c r="BD420" i="9"/>
  <c r="BE420" i="9"/>
  <c r="BG420" i="9"/>
  <c r="BH420" i="9"/>
  <c r="BI420" i="9"/>
  <c r="BC421" i="9"/>
  <c r="BD421" i="9"/>
  <c r="BE421" i="9"/>
  <c r="BG421" i="9"/>
  <c r="BH421" i="9"/>
  <c r="BI421" i="9"/>
  <c r="BC422" i="9"/>
  <c r="BD422" i="9"/>
  <c r="BE422" i="9"/>
  <c r="BG422" i="9"/>
  <c r="BJ422" i="9" s="1"/>
  <c r="BH422" i="9"/>
  <c r="BI422" i="9"/>
  <c r="BC423" i="9"/>
  <c r="BF423" i="9" s="1"/>
  <c r="BD423" i="9"/>
  <c r="BE423" i="9"/>
  <c r="BG423" i="9"/>
  <c r="BH423" i="9"/>
  <c r="BI423" i="9"/>
  <c r="BC424" i="9"/>
  <c r="BF424" i="9" s="1"/>
  <c r="BD424" i="9"/>
  <c r="BE424" i="9"/>
  <c r="BG424" i="9"/>
  <c r="BH424" i="9"/>
  <c r="BI424" i="9"/>
  <c r="BC425" i="9"/>
  <c r="BD425" i="9"/>
  <c r="BE425" i="9"/>
  <c r="BG425" i="9"/>
  <c r="BH425" i="9"/>
  <c r="BI425" i="9"/>
  <c r="BC426" i="9"/>
  <c r="BD426" i="9"/>
  <c r="BE426" i="9"/>
  <c r="BG426" i="9"/>
  <c r="BJ426" i="9" s="1"/>
  <c r="BH426" i="9"/>
  <c r="BI426" i="9"/>
  <c r="BC427" i="9"/>
  <c r="BF427" i="9" s="1"/>
  <c r="BD427" i="9"/>
  <c r="BE427" i="9"/>
  <c r="BG427" i="9"/>
  <c r="BH427" i="9"/>
  <c r="BI427" i="9"/>
  <c r="BC428" i="9"/>
  <c r="BF428" i="9" s="1"/>
  <c r="BD428" i="9"/>
  <c r="BE428" i="9"/>
  <c r="BG428" i="9"/>
  <c r="BH428" i="9"/>
  <c r="BI428" i="9"/>
  <c r="BC429" i="9"/>
  <c r="BD429" i="9"/>
  <c r="BE429" i="9"/>
  <c r="BG429" i="9"/>
  <c r="BH429" i="9"/>
  <c r="BI429" i="9"/>
  <c r="BC430" i="9"/>
  <c r="BD430" i="9"/>
  <c r="BE430" i="9"/>
  <c r="BG430" i="9"/>
  <c r="BJ430" i="9" s="1"/>
  <c r="BH430" i="9"/>
  <c r="BI430" i="9"/>
  <c r="BC431" i="9"/>
  <c r="BF431" i="9" s="1"/>
  <c r="BD431" i="9"/>
  <c r="BE431" i="9"/>
  <c r="BG431" i="9"/>
  <c r="BH431" i="9"/>
  <c r="BI431" i="9"/>
  <c r="BC432" i="9"/>
  <c r="BF432" i="9" s="1"/>
  <c r="BD432" i="9"/>
  <c r="BE432" i="9"/>
  <c r="BG432" i="9"/>
  <c r="BH432" i="9"/>
  <c r="BI432" i="9"/>
  <c r="BC433" i="9"/>
  <c r="BD433" i="9"/>
  <c r="BE433" i="9"/>
  <c r="BG433" i="9"/>
  <c r="BH433" i="9"/>
  <c r="BI433" i="9"/>
  <c r="BC434" i="9"/>
  <c r="BD434" i="9"/>
  <c r="BE434" i="9"/>
  <c r="BG434" i="9"/>
  <c r="BJ434" i="9" s="1"/>
  <c r="BH434" i="9"/>
  <c r="BI434" i="9"/>
  <c r="BC435" i="9"/>
  <c r="BF435" i="9" s="1"/>
  <c r="BD435" i="9"/>
  <c r="BE435" i="9"/>
  <c r="BG435" i="9"/>
  <c r="BH435" i="9"/>
  <c r="BI435" i="9"/>
  <c r="BC436" i="9"/>
  <c r="BF436" i="9" s="1"/>
  <c r="BD436" i="9"/>
  <c r="BE436" i="9"/>
  <c r="BG436" i="9"/>
  <c r="BH436" i="9"/>
  <c r="BI436" i="9"/>
  <c r="BC437" i="9"/>
  <c r="BD437" i="9"/>
  <c r="BE437" i="9"/>
  <c r="BG437" i="9"/>
  <c r="BH437" i="9"/>
  <c r="BI437" i="9"/>
  <c r="BC438" i="9"/>
  <c r="BD438" i="9"/>
  <c r="BE438" i="9"/>
  <c r="BG438" i="9"/>
  <c r="BJ438" i="9" s="1"/>
  <c r="BH438" i="9"/>
  <c r="BI438" i="9"/>
  <c r="BC439" i="9"/>
  <c r="BF439" i="9" s="1"/>
  <c r="BD439" i="9"/>
  <c r="BE439" i="9"/>
  <c r="BG439" i="9"/>
  <c r="BH439" i="9"/>
  <c r="BI439" i="9"/>
  <c r="BC440" i="9"/>
  <c r="BF440" i="9" s="1"/>
  <c r="BD440" i="9"/>
  <c r="BE440" i="9"/>
  <c r="BG440" i="9"/>
  <c r="BH440" i="9"/>
  <c r="BI440" i="9"/>
  <c r="BC441" i="9"/>
  <c r="BD441" i="9"/>
  <c r="BE441" i="9"/>
  <c r="BG441" i="9"/>
  <c r="BH441" i="9"/>
  <c r="BI441" i="9"/>
  <c r="BC442" i="9"/>
  <c r="BD442" i="9"/>
  <c r="BE442" i="9"/>
  <c r="BG442" i="9"/>
  <c r="BJ442" i="9" s="1"/>
  <c r="BH442" i="9"/>
  <c r="BI442" i="9"/>
  <c r="BC443" i="9"/>
  <c r="BF443" i="9" s="1"/>
  <c r="BD443" i="9"/>
  <c r="BE443" i="9"/>
  <c r="BG443" i="9"/>
  <c r="BH443" i="9"/>
  <c r="BI443" i="9"/>
  <c r="BC444" i="9"/>
  <c r="BF444" i="9" s="1"/>
  <c r="BD444" i="9"/>
  <c r="BE444" i="9"/>
  <c r="BG444" i="9"/>
  <c r="BH444" i="9"/>
  <c r="BI444" i="9"/>
  <c r="BC445" i="9"/>
  <c r="BD445" i="9"/>
  <c r="BE445" i="9"/>
  <c r="BG445" i="9"/>
  <c r="BH445" i="9"/>
  <c r="BI445" i="9"/>
  <c r="BC446" i="9"/>
  <c r="BD446" i="9"/>
  <c r="BE446" i="9"/>
  <c r="BG446" i="9"/>
  <c r="BJ446" i="9" s="1"/>
  <c r="BH446" i="9"/>
  <c r="BI446" i="9"/>
  <c r="BC447" i="9"/>
  <c r="BF447" i="9" s="1"/>
  <c r="BD447" i="9"/>
  <c r="BE447" i="9"/>
  <c r="BG447" i="9"/>
  <c r="BH447" i="9"/>
  <c r="BI447" i="9"/>
  <c r="BC448" i="9"/>
  <c r="BF448" i="9" s="1"/>
  <c r="BD448" i="9"/>
  <c r="BE448" i="9"/>
  <c r="BG448" i="9"/>
  <c r="BH448" i="9"/>
  <c r="BI448" i="9"/>
  <c r="BC449" i="9"/>
  <c r="BD449" i="9"/>
  <c r="BE449" i="9"/>
  <c r="BG449" i="9"/>
  <c r="BH449" i="9"/>
  <c r="BI449" i="9"/>
  <c r="BC450" i="9"/>
  <c r="BD450" i="9"/>
  <c r="BE450" i="9"/>
  <c r="BG450" i="9"/>
  <c r="BJ450" i="9" s="1"/>
  <c r="BH450" i="9"/>
  <c r="BI450" i="9"/>
  <c r="BC451" i="9"/>
  <c r="BF451" i="9" s="1"/>
  <c r="BD451" i="9"/>
  <c r="BE451" i="9"/>
  <c r="BG451" i="9"/>
  <c r="BH451" i="9"/>
  <c r="BI451" i="9"/>
  <c r="BC452" i="9"/>
  <c r="BF452" i="9" s="1"/>
  <c r="BD452" i="9"/>
  <c r="BE452" i="9"/>
  <c r="BG452" i="9"/>
  <c r="BH452" i="9"/>
  <c r="BI452" i="9"/>
  <c r="BC453" i="9"/>
  <c r="BD453" i="9"/>
  <c r="BE453" i="9"/>
  <c r="BG453" i="9"/>
  <c r="BH453" i="9"/>
  <c r="BI453" i="9"/>
  <c r="BC454" i="9"/>
  <c r="BD454" i="9"/>
  <c r="BE454" i="9"/>
  <c r="BG454" i="9"/>
  <c r="BJ454" i="9" s="1"/>
  <c r="BH454" i="9"/>
  <c r="BI454" i="9"/>
  <c r="BC455" i="9"/>
  <c r="BF455" i="9" s="1"/>
  <c r="BD455" i="9"/>
  <c r="BE455" i="9"/>
  <c r="BG455" i="9"/>
  <c r="BH455" i="9"/>
  <c r="BI455" i="9"/>
  <c r="BC456" i="9"/>
  <c r="BF456" i="9" s="1"/>
  <c r="BD456" i="9"/>
  <c r="BE456" i="9"/>
  <c r="BG456" i="9"/>
  <c r="BH456" i="9"/>
  <c r="BI456" i="9"/>
  <c r="BC457" i="9"/>
  <c r="BD457" i="9"/>
  <c r="BE457" i="9"/>
  <c r="BG457" i="9"/>
  <c r="BH457" i="9"/>
  <c r="BI457" i="9"/>
  <c r="BC458" i="9"/>
  <c r="BD458" i="9"/>
  <c r="BE458" i="9"/>
  <c r="BF458" i="9"/>
  <c r="BG458" i="9"/>
  <c r="BJ458" i="9" s="1"/>
  <c r="BH458" i="9"/>
  <c r="BI458" i="9"/>
  <c r="BC459" i="9"/>
  <c r="BF459" i="9" s="1"/>
  <c r="BD459" i="9"/>
  <c r="BE459" i="9"/>
  <c r="BG459" i="9"/>
  <c r="BJ459" i="9" s="1"/>
  <c r="BH459" i="9"/>
  <c r="BI459" i="9"/>
  <c r="BC460" i="9"/>
  <c r="BF460" i="9" s="1"/>
  <c r="BD460" i="9"/>
  <c r="BE460" i="9"/>
  <c r="BG460" i="9"/>
  <c r="BH460" i="9"/>
  <c r="BI460" i="9"/>
  <c r="BC461" i="9"/>
  <c r="BF461" i="9" s="1"/>
  <c r="BD461" i="9"/>
  <c r="BE461" i="9"/>
  <c r="BG461" i="9"/>
  <c r="BH461" i="9"/>
  <c r="BI461" i="9"/>
  <c r="BJ461" i="9" s="1"/>
  <c r="BC462" i="9"/>
  <c r="BF462" i="9" s="1"/>
  <c r="BD462" i="9"/>
  <c r="BE462" i="9"/>
  <c r="BG462" i="9"/>
  <c r="BH462" i="9"/>
  <c r="BI462" i="9"/>
  <c r="BJ462" i="9" s="1"/>
  <c r="BC463" i="9"/>
  <c r="BF463" i="9" s="1"/>
  <c r="BD463" i="9"/>
  <c r="BE463" i="9"/>
  <c r="BG463" i="9"/>
  <c r="BH463" i="9"/>
  <c r="BI463" i="9"/>
  <c r="BJ463" i="9" s="1"/>
  <c r="BC464" i="9"/>
  <c r="BF464" i="9" s="1"/>
  <c r="BD464" i="9"/>
  <c r="BE464" i="9"/>
  <c r="BG464" i="9"/>
  <c r="BH464" i="9"/>
  <c r="BI464" i="9"/>
  <c r="BJ464" i="9" s="1"/>
  <c r="BC465" i="9"/>
  <c r="BF465" i="9" s="1"/>
  <c r="BD465" i="9"/>
  <c r="BE465" i="9"/>
  <c r="BG465" i="9"/>
  <c r="BH465" i="9"/>
  <c r="BI465" i="9"/>
  <c r="BJ465" i="9" s="1"/>
  <c r="BC466" i="9"/>
  <c r="BF466" i="9" s="1"/>
  <c r="BD466" i="9"/>
  <c r="BE466" i="9"/>
  <c r="BG466" i="9"/>
  <c r="BH466" i="9"/>
  <c r="BI466" i="9"/>
  <c r="BJ466" i="9" s="1"/>
  <c r="BC467" i="9"/>
  <c r="BF467" i="9" s="1"/>
  <c r="BD467" i="9"/>
  <c r="BE467" i="9"/>
  <c r="BG467" i="9"/>
  <c r="BH467" i="9"/>
  <c r="BI467" i="9"/>
  <c r="BJ467" i="9" s="1"/>
  <c r="BC468" i="9"/>
  <c r="BF468" i="9" s="1"/>
  <c r="BD468" i="9"/>
  <c r="BE468" i="9"/>
  <c r="BG468" i="9"/>
  <c r="BH468" i="9"/>
  <c r="BI468" i="9"/>
  <c r="BJ468" i="9" s="1"/>
  <c r="BC469" i="9"/>
  <c r="BF469" i="9" s="1"/>
  <c r="BD469" i="9"/>
  <c r="BE469" i="9"/>
  <c r="BG469" i="9"/>
  <c r="BH469" i="9"/>
  <c r="BI469" i="9"/>
  <c r="BJ469" i="9" s="1"/>
  <c r="BC470" i="9"/>
  <c r="BF470" i="9" s="1"/>
  <c r="BD470" i="9"/>
  <c r="BE470" i="9"/>
  <c r="BG470" i="9"/>
  <c r="BH470" i="9"/>
  <c r="BI470" i="9"/>
  <c r="BJ470" i="9" s="1"/>
  <c r="BC471" i="9"/>
  <c r="BF471" i="9" s="1"/>
  <c r="BD471" i="9"/>
  <c r="BE471" i="9"/>
  <c r="BG471" i="9"/>
  <c r="BH471" i="9"/>
  <c r="BI471" i="9"/>
  <c r="BJ471" i="9" s="1"/>
  <c r="BC472" i="9"/>
  <c r="BF472" i="9" s="1"/>
  <c r="BD472" i="9"/>
  <c r="BE472" i="9"/>
  <c r="BG472" i="9"/>
  <c r="BH472" i="9"/>
  <c r="BI472" i="9"/>
  <c r="BJ472" i="9" s="1"/>
  <c r="BC473" i="9"/>
  <c r="BF473" i="9" s="1"/>
  <c r="BD473" i="9"/>
  <c r="BE473" i="9"/>
  <c r="BG473" i="9"/>
  <c r="BH473" i="9"/>
  <c r="BI473" i="9"/>
  <c r="BJ473" i="9" s="1"/>
  <c r="BC474" i="9"/>
  <c r="BF474" i="9" s="1"/>
  <c r="BD474" i="9"/>
  <c r="BE474" i="9"/>
  <c r="BG474" i="9"/>
  <c r="BH474" i="9"/>
  <c r="BI474" i="9"/>
  <c r="BJ474" i="9" s="1"/>
  <c r="BC475" i="9"/>
  <c r="BF475" i="9" s="1"/>
  <c r="BD475" i="9"/>
  <c r="BE475" i="9"/>
  <c r="BG475" i="9"/>
  <c r="BH475" i="9"/>
  <c r="BI475" i="9"/>
  <c r="BJ475" i="9" s="1"/>
  <c r="BC476" i="9"/>
  <c r="BF476" i="9" s="1"/>
  <c r="BD476" i="9"/>
  <c r="BE476" i="9"/>
  <c r="BG476" i="9"/>
  <c r="BH476" i="9"/>
  <c r="BI476" i="9"/>
  <c r="BJ476" i="9" s="1"/>
  <c r="BC477" i="9"/>
  <c r="BF477" i="9" s="1"/>
  <c r="BD477" i="9"/>
  <c r="BE477" i="9"/>
  <c r="BG477" i="9"/>
  <c r="BH477" i="9"/>
  <c r="BI477" i="9"/>
  <c r="BJ477" i="9" s="1"/>
  <c r="BC478" i="9"/>
  <c r="BF478" i="9" s="1"/>
  <c r="BD478" i="9"/>
  <c r="BE478" i="9"/>
  <c r="BG478" i="9"/>
  <c r="BH478" i="9"/>
  <c r="BI478" i="9"/>
  <c r="BJ478" i="9" s="1"/>
  <c r="BC479" i="9"/>
  <c r="BF479" i="9" s="1"/>
  <c r="BD479" i="9"/>
  <c r="BE479" i="9"/>
  <c r="BG479" i="9"/>
  <c r="BH479" i="9"/>
  <c r="BI479" i="9"/>
  <c r="BJ479" i="9" s="1"/>
  <c r="BC480" i="9"/>
  <c r="BF480" i="9" s="1"/>
  <c r="BD480" i="9"/>
  <c r="BE480" i="9"/>
  <c r="BG480" i="9"/>
  <c r="BH480" i="9"/>
  <c r="BI480" i="9"/>
  <c r="BJ480" i="9" s="1"/>
  <c r="BC481" i="9"/>
  <c r="BF481" i="9" s="1"/>
  <c r="BD481" i="9"/>
  <c r="BE481" i="9"/>
  <c r="BG481" i="9"/>
  <c r="BH481" i="9"/>
  <c r="BI481" i="9"/>
  <c r="BJ481" i="9" s="1"/>
  <c r="BC482" i="9"/>
  <c r="BF482" i="9" s="1"/>
  <c r="BD482" i="9"/>
  <c r="BE482" i="9"/>
  <c r="BG482" i="9"/>
  <c r="BH482" i="9"/>
  <c r="BI482" i="9"/>
  <c r="BJ482" i="9" s="1"/>
  <c r="BC483" i="9"/>
  <c r="BF483" i="9" s="1"/>
  <c r="BD483" i="9"/>
  <c r="BE483" i="9"/>
  <c r="BG483" i="9"/>
  <c r="BH483" i="9"/>
  <c r="BI483" i="9"/>
  <c r="BJ483" i="9" s="1"/>
  <c r="BC484" i="9"/>
  <c r="BF484" i="9" s="1"/>
  <c r="BD484" i="9"/>
  <c r="BE484" i="9"/>
  <c r="BG484" i="9"/>
  <c r="BH484" i="9"/>
  <c r="BI484" i="9"/>
  <c r="BJ484" i="9" s="1"/>
  <c r="BC485" i="9"/>
  <c r="BF485" i="9" s="1"/>
  <c r="BD485" i="9"/>
  <c r="BE485" i="9"/>
  <c r="BG485" i="9"/>
  <c r="BH485" i="9"/>
  <c r="BI485" i="9"/>
  <c r="BJ485" i="9" s="1"/>
  <c r="BC486" i="9"/>
  <c r="BF486" i="9" s="1"/>
  <c r="BD486" i="9"/>
  <c r="BE486" i="9"/>
  <c r="BG486" i="9"/>
  <c r="BH486" i="9"/>
  <c r="BI486" i="9"/>
  <c r="BJ486" i="9" s="1"/>
  <c r="BC487" i="9"/>
  <c r="BF487" i="9" s="1"/>
  <c r="BD487" i="9"/>
  <c r="BE487" i="9"/>
  <c r="BG487" i="9"/>
  <c r="BH487" i="9"/>
  <c r="BI487" i="9"/>
  <c r="BJ487" i="9" s="1"/>
  <c r="BC488" i="9"/>
  <c r="BF488" i="9" s="1"/>
  <c r="BD488" i="9"/>
  <c r="BE488" i="9"/>
  <c r="BG488" i="9"/>
  <c r="BH488" i="9"/>
  <c r="BI488" i="9"/>
  <c r="BJ488" i="9" s="1"/>
  <c r="BC489" i="9"/>
  <c r="BF489" i="9" s="1"/>
  <c r="BD489" i="9"/>
  <c r="BE489" i="9"/>
  <c r="BG489" i="9"/>
  <c r="BH489" i="9"/>
  <c r="BI489" i="9"/>
  <c r="BJ489" i="9" s="1"/>
  <c r="BC490" i="9"/>
  <c r="BF490" i="9" s="1"/>
  <c r="BD490" i="9"/>
  <c r="BE490" i="9"/>
  <c r="BG490" i="9"/>
  <c r="BH490" i="9"/>
  <c r="BI490" i="9"/>
  <c r="BJ490" i="9" s="1"/>
  <c r="BC491" i="9"/>
  <c r="BF491" i="9" s="1"/>
  <c r="BD491" i="9"/>
  <c r="BE491" i="9"/>
  <c r="BG491" i="9"/>
  <c r="BH491" i="9"/>
  <c r="BI491" i="9"/>
  <c r="BJ491" i="9" s="1"/>
  <c r="BC492" i="9"/>
  <c r="BF492" i="9" s="1"/>
  <c r="BD492" i="9"/>
  <c r="BE492" i="9"/>
  <c r="BG492" i="9"/>
  <c r="BH492" i="9"/>
  <c r="BI492" i="9"/>
  <c r="BJ492" i="9" s="1"/>
  <c r="BC493" i="9"/>
  <c r="BF493" i="9" s="1"/>
  <c r="BD493" i="9"/>
  <c r="BE493" i="9"/>
  <c r="BG493" i="9"/>
  <c r="BH493" i="9"/>
  <c r="BI493" i="9"/>
  <c r="BJ493" i="9" s="1"/>
  <c r="BC494" i="9"/>
  <c r="BF494" i="9" s="1"/>
  <c r="BD494" i="9"/>
  <c r="BE494" i="9"/>
  <c r="BG494" i="9"/>
  <c r="BH494" i="9"/>
  <c r="BI494" i="9"/>
  <c r="BJ494" i="9" s="1"/>
  <c r="BC495" i="9"/>
  <c r="BF495" i="9" s="1"/>
  <c r="BD495" i="9"/>
  <c r="BE495" i="9"/>
  <c r="BG495" i="9"/>
  <c r="BH495" i="9"/>
  <c r="BI495" i="9"/>
  <c r="BJ495" i="9" s="1"/>
  <c r="BC496" i="9"/>
  <c r="BF496" i="9" s="1"/>
  <c r="BD496" i="9"/>
  <c r="BE496" i="9"/>
  <c r="BG496" i="9"/>
  <c r="BH496" i="9"/>
  <c r="BI496" i="9"/>
  <c r="BJ496" i="9" s="1"/>
  <c r="BC497" i="9"/>
  <c r="BF497" i="9" s="1"/>
  <c r="BD497" i="9"/>
  <c r="BE497" i="9"/>
  <c r="BG497" i="9"/>
  <c r="BH497" i="9"/>
  <c r="BI497" i="9"/>
  <c r="BJ497" i="9" s="1"/>
  <c r="BC498" i="9"/>
  <c r="BF498" i="9" s="1"/>
  <c r="BD498" i="9"/>
  <c r="BE498" i="9"/>
  <c r="BG498" i="9"/>
  <c r="BH498" i="9"/>
  <c r="BI498" i="9"/>
  <c r="BJ498" i="9" s="1"/>
  <c r="BC499" i="9"/>
  <c r="BF499" i="9" s="1"/>
  <c r="BD499" i="9"/>
  <c r="BE499" i="9"/>
  <c r="BG499" i="9"/>
  <c r="BH499" i="9"/>
  <c r="BI499" i="9"/>
  <c r="BJ499" i="9" s="1"/>
  <c r="BC500" i="9"/>
  <c r="BF500" i="9" s="1"/>
  <c r="BD500" i="9"/>
  <c r="BE500" i="9"/>
  <c r="BG500" i="9"/>
  <c r="BH500" i="9"/>
  <c r="BI500" i="9"/>
  <c r="BJ500" i="9" s="1"/>
  <c r="BC501" i="9"/>
  <c r="BF501" i="9" s="1"/>
  <c r="BD501" i="9"/>
  <c r="BE501" i="9"/>
  <c r="BG501" i="9"/>
  <c r="BH501" i="9"/>
  <c r="BI501" i="9"/>
  <c r="BJ501" i="9" s="1"/>
  <c r="BC502" i="9"/>
  <c r="BF502" i="9" s="1"/>
  <c r="BD502" i="9"/>
  <c r="BE502" i="9"/>
  <c r="BG502" i="9"/>
  <c r="BH502" i="9"/>
  <c r="BI502" i="9"/>
  <c r="BJ502" i="9" s="1"/>
  <c r="BC503" i="9"/>
  <c r="BF503" i="9" s="1"/>
  <c r="BD503" i="9"/>
  <c r="BE503" i="9"/>
  <c r="BG503" i="9"/>
  <c r="BH503" i="9"/>
  <c r="BI503" i="9"/>
  <c r="BJ503" i="9" s="1"/>
  <c r="BC504" i="9"/>
  <c r="BF504" i="9" s="1"/>
  <c r="BD504" i="9"/>
  <c r="BE504" i="9"/>
  <c r="BG504" i="9"/>
  <c r="BH504" i="9"/>
  <c r="BI504" i="9"/>
  <c r="BJ504" i="9" s="1"/>
  <c r="BC505" i="9"/>
  <c r="BF505" i="9" s="1"/>
  <c r="BD505" i="9"/>
  <c r="BE505" i="9"/>
  <c r="BG505" i="9"/>
  <c r="BH505" i="9"/>
  <c r="BI505" i="9"/>
  <c r="BJ505" i="9" s="1"/>
  <c r="BC506" i="9"/>
  <c r="BF506" i="9" s="1"/>
  <c r="BD506" i="9"/>
  <c r="BE506" i="9"/>
  <c r="BG506" i="9"/>
  <c r="BH506" i="9"/>
  <c r="BI506" i="9"/>
  <c r="BJ506" i="9" s="1"/>
  <c r="BC507" i="9"/>
  <c r="BF507" i="9" s="1"/>
  <c r="BD507" i="9"/>
  <c r="BE507" i="9"/>
  <c r="BG507" i="9"/>
  <c r="BH507" i="9"/>
  <c r="BI507" i="9"/>
  <c r="BJ507" i="9" s="1"/>
  <c r="BC508" i="9"/>
  <c r="BF508" i="9" s="1"/>
  <c r="BD508" i="9"/>
  <c r="BE508" i="9"/>
  <c r="BG508" i="9"/>
  <c r="BH508" i="9"/>
  <c r="BI508" i="9"/>
  <c r="BJ508" i="9" s="1"/>
  <c r="BC509" i="9"/>
  <c r="BF509" i="9" s="1"/>
  <c r="BD509" i="9"/>
  <c r="BE509" i="9"/>
  <c r="BG509" i="9"/>
  <c r="BH509" i="9"/>
  <c r="BI509" i="9"/>
  <c r="BJ509" i="9" s="1"/>
  <c r="BC510" i="9"/>
  <c r="BF510" i="9" s="1"/>
  <c r="BD510" i="9"/>
  <c r="BE510" i="9"/>
  <c r="BG510" i="9"/>
  <c r="BH510" i="9"/>
  <c r="BI510" i="9"/>
  <c r="BJ510" i="9" s="1"/>
  <c r="BC511" i="9"/>
  <c r="BF511" i="9" s="1"/>
  <c r="BD511" i="9"/>
  <c r="BE511" i="9"/>
  <c r="BG511" i="9"/>
  <c r="BH511" i="9"/>
  <c r="BI511" i="9"/>
  <c r="BJ511" i="9" s="1"/>
  <c r="BC512" i="9"/>
  <c r="BF512" i="9" s="1"/>
  <c r="BD512" i="9"/>
  <c r="BE512" i="9"/>
  <c r="BG512" i="9"/>
  <c r="BH512" i="9"/>
  <c r="BI512" i="9"/>
  <c r="BJ512" i="9" s="1"/>
  <c r="BC513" i="9"/>
  <c r="BF513" i="9" s="1"/>
  <c r="BD513" i="9"/>
  <c r="BE513" i="9"/>
  <c r="BG513" i="9"/>
  <c r="BH513" i="9"/>
  <c r="BI513" i="9"/>
  <c r="BJ513" i="9" s="1"/>
  <c r="BC514" i="9"/>
  <c r="BF514" i="9" s="1"/>
  <c r="BD514" i="9"/>
  <c r="BE514" i="9"/>
  <c r="BG514" i="9"/>
  <c r="BH514" i="9"/>
  <c r="BI514" i="9"/>
  <c r="BJ514" i="9" s="1"/>
  <c r="BC515" i="9"/>
  <c r="BF515" i="9" s="1"/>
  <c r="BD515" i="9"/>
  <c r="BE515" i="9"/>
  <c r="BG515" i="9"/>
  <c r="BH515" i="9"/>
  <c r="BI515" i="9"/>
  <c r="BJ515" i="9" s="1"/>
  <c r="BC516" i="9"/>
  <c r="BF516" i="9" s="1"/>
  <c r="BD516" i="9"/>
  <c r="BE516" i="9"/>
  <c r="BG516" i="9"/>
  <c r="BH516" i="9"/>
  <c r="BI516" i="9"/>
  <c r="BJ516" i="9" s="1"/>
  <c r="BC517" i="9"/>
  <c r="BF517" i="9" s="1"/>
  <c r="BD517" i="9"/>
  <c r="BE517" i="9"/>
  <c r="BG517" i="9"/>
  <c r="BH517" i="9"/>
  <c r="BI517" i="9"/>
  <c r="BJ517" i="9" s="1"/>
  <c r="BC518" i="9"/>
  <c r="BF518" i="9" s="1"/>
  <c r="BD518" i="9"/>
  <c r="BE518" i="9"/>
  <c r="BG518" i="9"/>
  <c r="BH518" i="9"/>
  <c r="BI518" i="9"/>
  <c r="BJ518" i="9" s="1"/>
  <c r="BC519" i="9"/>
  <c r="BF519" i="9" s="1"/>
  <c r="BD519" i="9"/>
  <c r="BE519" i="9"/>
  <c r="BG519" i="9"/>
  <c r="BH519" i="9"/>
  <c r="BI519" i="9"/>
  <c r="BJ519" i="9" s="1"/>
  <c r="BC520" i="9"/>
  <c r="BF520" i="9" s="1"/>
  <c r="BD520" i="9"/>
  <c r="BE520" i="9"/>
  <c r="BG520" i="9"/>
  <c r="BH520" i="9"/>
  <c r="BI520" i="9"/>
  <c r="BJ520" i="9" s="1"/>
  <c r="BC521" i="9"/>
  <c r="BF521" i="9" s="1"/>
  <c r="BD521" i="9"/>
  <c r="BE521" i="9"/>
  <c r="BG521" i="9"/>
  <c r="BH521" i="9"/>
  <c r="BI521" i="9"/>
  <c r="BJ521" i="9" s="1"/>
  <c r="BC522" i="9"/>
  <c r="BF522" i="9" s="1"/>
  <c r="BD522" i="9"/>
  <c r="BE522" i="9"/>
  <c r="BG522" i="9"/>
  <c r="BH522" i="9"/>
  <c r="BI522" i="9"/>
  <c r="BJ522" i="9" s="1"/>
  <c r="BC523" i="9"/>
  <c r="BF523" i="9" s="1"/>
  <c r="BD523" i="9"/>
  <c r="BE523" i="9"/>
  <c r="BG523" i="9"/>
  <c r="BH523" i="9"/>
  <c r="BI523" i="9"/>
  <c r="BJ523" i="9" s="1"/>
  <c r="BC524" i="9"/>
  <c r="BF524" i="9" s="1"/>
  <c r="BD524" i="9"/>
  <c r="BE524" i="9"/>
  <c r="BG524" i="9"/>
  <c r="BH524" i="9"/>
  <c r="BI524" i="9"/>
  <c r="BJ524" i="9" s="1"/>
  <c r="BC525" i="9"/>
  <c r="BF525" i="9" s="1"/>
  <c r="BD525" i="9"/>
  <c r="BE525" i="9"/>
  <c r="BG525" i="9"/>
  <c r="BH525" i="9"/>
  <c r="BI525" i="9"/>
  <c r="BJ525" i="9" s="1"/>
  <c r="BC526" i="9"/>
  <c r="BF526" i="9" s="1"/>
  <c r="BD526" i="9"/>
  <c r="BE526" i="9"/>
  <c r="BG526" i="9"/>
  <c r="BH526" i="9"/>
  <c r="BI526" i="9"/>
  <c r="BJ526" i="9" s="1"/>
  <c r="BC527" i="9"/>
  <c r="BF527" i="9" s="1"/>
  <c r="BD527" i="9"/>
  <c r="BE527" i="9"/>
  <c r="BG527" i="9"/>
  <c r="BH527" i="9"/>
  <c r="BI527" i="9"/>
  <c r="BJ527" i="9" s="1"/>
  <c r="BC528" i="9"/>
  <c r="BF528" i="9" s="1"/>
  <c r="BD528" i="9"/>
  <c r="BE528" i="9"/>
  <c r="BG528" i="9"/>
  <c r="BH528" i="9"/>
  <c r="BI528" i="9"/>
  <c r="BJ528" i="9" s="1"/>
  <c r="BC529" i="9"/>
  <c r="BF529" i="9" s="1"/>
  <c r="BD529" i="9"/>
  <c r="BE529" i="9"/>
  <c r="BG529" i="9"/>
  <c r="BH529" i="9"/>
  <c r="BI529" i="9"/>
  <c r="BJ529" i="9" s="1"/>
  <c r="BC530" i="9"/>
  <c r="BF530" i="9" s="1"/>
  <c r="BD530" i="9"/>
  <c r="BE530" i="9"/>
  <c r="BG530" i="9"/>
  <c r="BH530" i="9"/>
  <c r="BI530" i="9"/>
  <c r="BJ530" i="9" s="1"/>
  <c r="BC531" i="9"/>
  <c r="BF531" i="9" s="1"/>
  <c r="BD531" i="9"/>
  <c r="BE531" i="9"/>
  <c r="BG531" i="9"/>
  <c r="BH531" i="9"/>
  <c r="BI531" i="9"/>
  <c r="BJ531" i="9" s="1"/>
  <c r="BC532" i="9"/>
  <c r="BF532" i="9" s="1"/>
  <c r="BD532" i="9"/>
  <c r="BE532" i="9"/>
  <c r="BG532" i="9"/>
  <c r="BH532" i="9"/>
  <c r="BI532" i="9"/>
  <c r="BJ532" i="9" s="1"/>
  <c r="BC533" i="9"/>
  <c r="BF533" i="9" s="1"/>
  <c r="BD533" i="9"/>
  <c r="BE533" i="9"/>
  <c r="BG533" i="9"/>
  <c r="BH533" i="9"/>
  <c r="BI533" i="9"/>
  <c r="BJ533" i="9" s="1"/>
  <c r="BC534" i="9"/>
  <c r="BF534" i="9" s="1"/>
  <c r="BD534" i="9"/>
  <c r="BE534" i="9"/>
  <c r="BG534" i="9"/>
  <c r="BH534" i="9"/>
  <c r="BI534" i="9"/>
  <c r="BJ534" i="9" s="1"/>
  <c r="BC535" i="9"/>
  <c r="BF535" i="9" s="1"/>
  <c r="BD535" i="9"/>
  <c r="BE535" i="9"/>
  <c r="BG535" i="9"/>
  <c r="BH535" i="9"/>
  <c r="BI535" i="9"/>
  <c r="BJ535" i="9" s="1"/>
  <c r="BC536" i="9"/>
  <c r="BF536" i="9" s="1"/>
  <c r="BD536" i="9"/>
  <c r="BE536" i="9"/>
  <c r="BG536" i="9"/>
  <c r="BH536" i="9"/>
  <c r="BI536" i="9"/>
  <c r="BJ536" i="9" s="1"/>
  <c r="BC537" i="9"/>
  <c r="BF537" i="9" s="1"/>
  <c r="BD537" i="9"/>
  <c r="BE537" i="9"/>
  <c r="BG537" i="9"/>
  <c r="BH537" i="9"/>
  <c r="BI537" i="9"/>
  <c r="BJ537" i="9" s="1"/>
  <c r="BC538" i="9"/>
  <c r="BF538" i="9" s="1"/>
  <c r="BD538" i="9"/>
  <c r="BE538" i="9"/>
  <c r="BG538" i="9"/>
  <c r="BH538" i="9"/>
  <c r="BI538" i="9"/>
  <c r="BJ538" i="9" s="1"/>
  <c r="BC539" i="9"/>
  <c r="BF539" i="9" s="1"/>
  <c r="BD539" i="9"/>
  <c r="BE539" i="9"/>
  <c r="BG539" i="9"/>
  <c r="BH539" i="9"/>
  <c r="BI539" i="9"/>
  <c r="BJ539" i="9" s="1"/>
  <c r="BC540" i="9"/>
  <c r="BF540" i="9" s="1"/>
  <c r="BD540" i="9"/>
  <c r="BE540" i="9"/>
  <c r="BG540" i="9"/>
  <c r="BH540" i="9"/>
  <c r="BI540" i="9"/>
  <c r="BJ540" i="9" s="1"/>
  <c r="BC541" i="9"/>
  <c r="BF541" i="9" s="1"/>
  <c r="BD541" i="9"/>
  <c r="BE541" i="9"/>
  <c r="BG541" i="9"/>
  <c r="BH541" i="9"/>
  <c r="BI541" i="9"/>
  <c r="BJ541" i="9" s="1"/>
  <c r="BC542" i="9"/>
  <c r="BF542" i="9" s="1"/>
  <c r="BD542" i="9"/>
  <c r="BE542" i="9"/>
  <c r="BG542" i="9"/>
  <c r="BH542" i="9"/>
  <c r="BI542" i="9"/>
  <c r="BJ542" i="9" s="1"/>
  <c r="BC543" i="9"/>
  <c r="BF543" i="9" s="1"/>
  <c r="BD543" i="9"/>
  <c r="BE543" i="9"/>
  <c r="BG543" i="9"/>
  <c r="BH543" i="9"/>
  <c r="BI543" i="9"/>
  <c r="BJ543" i="9" s="1"/>
  <c r="BC544" i="9"/>
  <c r="BF544" i="9" s="1"/>
  <c r="BD544" i="9"/>
  <c r="BE544" i="9"/>
  <c r="BG544" i="9"/>
  <c r="BH544" i="9"/>
  <c r="BI544" i="9"/>
  <c r="BJ544" i="9" s="1"/>
  <c r="BC545" i="9"/>
  <c r="BF545" i="9" s="1"/>
  <c r="BD545" i="9"/>
  <c r="BE545" i="9"/>
  <c r="BG545" i="9"/>
  <c r="BH545" i="9"/>
  <c r="BI545" i="9"/>
  <c r="BJ545" i="9" s="1"/>
  <c r="BC546" i="9"/>
  <c r="BF546" i="9" s="1"/>
  <c r="BD546" i="9"/>
  <c r="BE546" i="9"/>
  <c r="BG546" i="9"/>
  <c r="BH546" i="9"/>
  <c r="BI546" i="9"/>
  <c r="BJ546" i="9" s="1"/>
  <c r="BC547" i="9"/>
  <c r="BF547" i="9" s="1"/>
  <c r="BD547" i="9"/>
  <c r="BE547" i="9"/>
  <c r="BG547" i="9"/>
  <c r="BH547" i="9"/>
  <c r="BI547" i="9"/>
  <c r="BJ547" i="9" s="1"/>
  <c r="BC548" i="9"/>
  <c r="BF548" i="9" s="1"/>
  <c r="BD548" i="9"/>
  <c r="BE548" i="9"/>
  <c r="BG548" i="9"/>
  <c r="BH548" i="9"/>
  <c r="BI548" i="9"/>
  <c r="BJ548" i="9" s="1"/>
  <c r="BC549" i="9"/>
  <c r="BF549" i="9" s="1"/>
  <c r="BD549" i="9"/>
  <c r="BE549" i="9"/>
  <c r="BG549" i="9"/>
  <c r="BH549" i="9"/>
  <c r="BI549" i="9"/>
  <c r="BJ549" i="9" s="1"/>
  <c r="BC550" i="9"/>
  <c r="BF550" i="9" s="1"/>
  <c r="BD550" i="9"/>
  <c r="BE550" i="9"/>
  <c r="BG550" i="9"/>
  <c r="BH550" i="9"/>
  <c r="BI550" i="9"/>
  <c r="BJ550" i="9" s="1"/>
  <c r="BC551" i="9"/>
  <c r="BF551" i="9" s="1"/>
  <c r="BD551" i="9"/>
  <c r="BE551" i="9"/>
  <c r="BG551" i="9"/>
  <c r="BH551" i="9"/>
  <c r="BI551" i="9"/>
  <c r="BJ551" i="9" s="1"/>
  <c r="BC552" i="9"/>
  <c r="BF552" i="9" s="1"/>
  <c r="BD552" i="9"/>
  <c r="BE552" i="9"/>
  <c r="BG552" i="9"/>
  <c r="BH552" i="9"/>
  <c r="BI552" i="9"/>
  <c r="BJ552" i="9" s="1"/>
  <c r="BC553" i="9"/>
  <c r="BF553" i="9" s="1"/>
  <c r="BD553" i="9"/>
  <c r="BE553" i="9"/>
  <c r="BG553" i="9"/>
  <c r="BH553" i="9"/>
  <c r="BI553" i="9"/>
  <c r="BJ553" i="9" s="1"/>
  <c r="BC554" i="9"/>
  <c r="BF554" i="9" s="1"/>
  <c r="BD554" i="9"/>
  <c r="BE554" i="9"/>
  <c r="BG554" i="9"/>
  <c r="BH554" i="9"/>
  <c r="BI554" i="9"/>
  <c r="BJ554" i="9" s="1"/>
  <c r="BC555" i="9"/>
  <c r="BF555" i="9" s="1"/>
  <c r="BD555" i="9"/>
  <c r="BE555" i="9"/>
  <c r="BG555" i="9"/>
  <c r="BH555" i="9"/>
  <c r="BI555" i="9"/>
  <c r="BJ555" i="9" s="1"/>
  <c r="BC556" i="9"/>
  <c r="BF556" i="9" s="1"/>
  <c r="BD556" i="9"/>
  <c r="BE556" i="9"/>
  <c r="BG556" i="9"/>
  <c r="BH556" i="9"/>
  <c r="BI556" i="9"/>
  <c r="BJ556" i="9" s="1"/>
  <c r="BC557" i="9"/>
  <c r="BF557" i="9" s="1"/>
  <c r="BD557" i="9"/>
  <c r="BE557" i="9"/>
  <c r="BG557" i="9"/>
  <c r="BH557" i="9"/>
  <c r="BI557" i="9"/>
  <c r="BJ557" i="9" s="1"/>
  <c r="BC558" i="9"/>
  <c r="BF558" i="9" s="1"/>
  <c r="BD558" i="9"/>
  <c r="BE558" i="9"/>
  <c r="BG558" i="9"/>
  <c r="BH558" i="9"/>
  <c r="BI558" i="9"/>
  <c r="BJ558" i="9" s="1"/>
  <c r="BC559" i="9"/>
  <c r="BF559" i="9" s="1"/>
  <c r="BD559" i="9"/>
  <c r="BE559" i="9"/>
  <c r="BG559" i="9"/>
  <c r="BH559" i="9"/>
  <c r="BI559" i="9"/>
  <c r="BJ559" i="9" s="1"/>
  <c r="BC560" i="9"/>
  <c r="BF560" i="9" s="1"/>
  <c r="BD560" i="9"/>
  <c r="BE560" i="9"/>
  <c r="BG560" i="9"/>
  <c r="BH560" i="9"/>
  <c r="BI560" i="9"/>
  <c r="BJ560" i="9" s="1"/>
  <c r="BC561" i="9"/>
  <c r="BF561" i="9" s="1"/>
  <c r="BD561" i="9"/>
  <c r="BE561" i="9"/>
  <c r="BG561" i="9"/>
  <c r="BH561" i="9"/>
  <c r="BI561" i="9"/>
  <c r="BJ561" i="9" s="1"/>
  <c r="BC562" i="9"/>
  <c r="BF562" i="9" s="1"/>
  <c r="BD562" i="9"/>
  <c r="BE562" i="9"/>
  <c r="BG562" i="9"/>
  <c r="BH562" i="9"/>
  <c r="BI562" i="9"/>
  <c r="BJ562" i="9" s="1"/>
  <c r="BC563" i="9"/>
  <c r="BF563" i="9" s="1"/>
  <c r="BD563" i="9"/>
  <c r="BE563" i="9"/>
  <c r="BG563" i="9"/>
  <c r="BH563" i="9"/>
  <c r="BI563" i="9"/>
  <c r="BJ563" i="9" s="1"/>
  <c r="BC564" i="9"/>
  <c r="BF564" i="9" s="1"/>
  <c r="BD564" i="9"/>
  <c r="BE564" i="9"/>
  <c r="BG564" i="9"/>
  <c r="BH564" i="9"/>
  <c r="BI564" i="9"/>
  <c r="BJ564" i="9" s="1"/>
  <c r="BC565" i="9"/>
  <c r="BF565" i="9" s="1"/>
  <c r="BD565" i="9"/>
  <c r="BE565" i="9"/>
  <c r="BG565" i="9"/>
  <c r="BH565" i="9"/>
  <c r="BI565" i="9"/>
  <c r="BJ565" i="9" s="1"/>
  <c r="BC566" i="9"/>
  <c r="BF566" i="9" s="1"/>
  <c r="BD566" i="9"/>
  <c r="BE566" i="9"/>
  <c r="BG566" i="9"/>
  <c r="BH566" i="9"/>
  <c r="BI566" i="9"/>
  <c r="BJ566" i="9" s="1"/>
  <c r="BC567" i="9"/>
  <c r="BF567" i="9" s="1"/>
  <c r="BD567" i="9"/>
  <c r="BE567" i="9"/>
  <c r="BG567" i="9"/>
  <c r="BH567" i="9"/>
  <c r="BI567" i="9"/>
  <c r="BJ567" i="9" s="1"/>
  <c r="BC568" i="9"/>
  <c r="BF568" i="9" s="1"/>
  <c r="BD568" i="9"/>
  <c r="BE568" i="9"/>
  <c r="BG568" i="9"/>
  <c r="BH568" i="9"/>
  <c r="BI568" i="9"/>
  <c r="BJ568" i="9" s="1"/>
  <c r="BC569" i="9"/>
  <c r="BF569" i="9" s="1"/>
  <c r="BD569" i="9"/>
  <c r="BE569" i="9"/>
  <c r="BG569" i="9"/>
  <c r="BH569" i="9"/>
  <c r="BI569" i="9"/>
  <c r="BJ569" i="9" s="1"/>
  <c r="BC570" i="9"/>
  <c r="BF570" i="9" s="1"/>
  <c r="BD570" i="9"/>
  <c r="BE570" i="9"/>
  <c r="BG570" i="9"/>
  <c r="BH570" i="9"/>
  <c r="BI570" i="9"/>
  <c r="BJ570" i="9" s="1"/>
  <c r="BC571" i="9"/>
  <c r="BF571" i="9" s="1"/>
  <c r="BD571" i="9"/>
  <c r="BE571" i="9"/>
  <c r="BG571" i="9"/>
  <c r="BH571" i="9"/>
  <c r="BI571" i="9"/>
  <c r="BJ571" i="9" s="1"/>
  <c r="BC572" i="9"/>
  <c r="BF572" i="9" s="1"/>
  <c r="BD572" i="9"/>
  <c r="BE572" i="9"/>
  <c r="BG572" i="9"/>
  <c r="BH572" i="9"/>
  <c r="BI572" i="9"/>
  <c r="BJ572" i="9" s="1"/>
  <c r="BC573" i="9"/>
  <c r="BF573" i="9" s="1"/>
  <c r="BD573" i="9"/>
  <c r="BE573" i="9"/>
  <c r="BG573" i="9"/>
  <c r="BH573" i="9"/>
  <c r="BI573" i="9"/>
  <c r="BJ573" i="9" s="1"/>
  <c r="BC574" i="9"/>
  <c r="BF574" i="9" s="1"/>
  <c r="BD574" i="9"/>
  <c r="BE574" i="9"/>
  <c r="BG574" i="9"/>
  <c r="BH574" i="9"/>
  <c r="BI574" i="9"/>
  <c r="BJ574" i="9" s="1"/>
  <c r="BC575" i="9"/>
  <c r="BF575" i="9" s="1"/>
  <c r="BD575" i="9"/>
  <c r="BE575" i="9"/>
  <c r="BG575" i="9"/>
  <c r="BH575" i="9"/>
  <c r="BI575" i="9"/>
  <c r="BJ575" i="9" s="1"/>
  <c r="BC576" i="9"/>
  <c r="BF576" i="9" s="1"/>
  <c r="BD576" i="9"/>
  <c r="BE576" i="9"/>
  <c r="BG576" i="9"/>
  <c r="BH576" i="9"/>
  <c r="BI576" i="9"/>
  <c r="BJ576" i="9" s="1"/>
  <c r="BC577" i="9"/>
  <c r="BF577" i="9" s="1"/>
  <c r="BD577" i="9"/>
  <c r="BE577" i="9"/>
  <c r="BG577" i="9"/>
  <c r="BH577" i="9"/>
  <c r="BI577" i="9"/>
  <c r="BJ577" i="9" s="1"/>
  <c r="BC578" i="9"/>
  <c r="BF578" i="9" s="1"/>
  <c r="BD578" i="9"/>
  <c r="BE578" i="9"/>
  <c r="BG578" i="9"/>
  <c r="BH578" i="9"/>
  <c r="BI578" i="9"/>
  <c r="BJ578" i="9" s="1"/>
  <c r="BC579" i="9"/>
  <c r="BF579" i="9" s="1"/>
  <c r="BD579" i="9"/>
  <c r="BE579" i="9"/>
  <c r="BG579" i="9"/>
  <c r="BH579" i="9"/>
  <c r="BI579" i="9"/>
  <c r="BJ579" i="9" s="1"/>
  <c r="BC580" i="9"/>
  <c r="BF580" i="9" s="1"/>
  <c r="BD580" i="9"/>
  <c r="BE580" i="9"/>
  <c r="BG580" i="9"/>
  <c r="BH580" i="9"/>
  <c r="BI580" i="9"/>
  <c r="BJ580" i="9" s="1"/>
  <c r="BC581" i="9"/>
  <c r="BF581" i="9" s="1"/>
  <c r="BD581" i="9"/>
  <c r="BE581" i="9"/>
  <c r="BG581" i="9"/>
  <c r="BH581" i="9"/>
  <c r="BI581" i="9"/>
  <c r="BJ581" i="9" s="1"/>
  <c r="BC582" i="9"/>
  <c r="BF582" i="9" s="1"/>
  <c r="BD582" i="9"/>
  <c r="BE582" i="9"/>
  <c r="BG582" i="9"/>
  <c r="BH582" i="9"/>
  <c r="BI582" i="9"/>
  <c r="BJ582" i="9" s="1"/>
  <c r="BC583" i="9"/>
  <c r="BF583" i="9" s="1"/>
  <c r="BD583" i="9"/>
  <c r="BE583" i="9"/>
  <c r="BG583" i="9"/>
  <c r="BH583" i="9"/>
  <c r="BI583" i="9"/>
  <c r="BJ583" i="9" s="1"/>
  <c r="BC584" i="9"/>
  <c r="BF584" i="9" s="1"/>
  <c r="BD584" i="9"/>
  <c r="BE584" i="9"/>
  <c r="BG584" i="9"/>
  <c r="BH584" i="9"/>
  <c r="BI584" i="9"/>
  <c r="BJ584" i="9" s="1"/>
  <c r="BC585" i="9"/>
  <c r="BF585" i="9" s="1"/>
  <c r="BD585" i="9"/>
  <c r="BE585" i="9"/>
  <c r="BG585" i="9"/>
  <c r="BH585" i="9"/>
  <c r="BI585" i="9"/>
  <c r="BJ585" i="9" s="1"/>
  <c r="BC586" i="9"/>
  <c r="BF586" i="9" s="1"/>
  <c r="BD586" i="9"/>
  <c r="BE586" i="9"/>
  <c r="BG586" i="9"/>
  <c r="BH586" i="9"/>
  <c r="BI586" i="9"/>
  <c r="BJ586" i="9" s="1"/>
  <c r="BC587" i="9"/>
  <c r="BF587" i="9" s="1"/>
  <c r="BD587" i="9"/>
  <c r="BE587" i="9"/>
  <c r="BG587" i="9"/>
  <c r="BH587" i="9"/>
  <c r="BI587" i="9"/>
  <c r="BJ587" i="9" s="1"/>
  <c r="BC588" i="9"/>
  <c r="BF588" i="9" s="1"/>
  <c r="BD588" i="9"/>
  <c r="BE588" i="9"/>
  <c r="BG588" i="9"/>
  <c r="BH588" i="9"/>
  <c r="BI588" i="9"/>
  <c r="BJ588" i="9" s="1"/>
  <c r="BC589" i="9"/>
  <c r="BF589" i="9" s="1"/>
  <c r="BD589" i="9"/>
  <c r="BE589" i="9"/>
  <c r="BG589" i="9"/>
  <c r="BH589" i="9"/>
  <c r="BI589" i="9"/>
  <c r="BJ589" i="9" s="1"/>
  <c r="BC590" i="9"/>
  <c r="BF590" i="9" s="1"/>
  <c r="BD590" i="9"/>
  <c r="BE590" i="9"/>
  <c r="BG590" i="9"/>
  <c r="BH590" i="9"/>
  <c r="BI590" i="9"/>
  <c r="BJ590" i="9" s="1"/>
  <c r="BC591" i="9"/>
  <c r="BF591" i="9" s="1"/>
  <c r="BD591" i="9"/>
  <c r="BE591" i="9"/>
  <c r="BG591" i="9"/>
  <c r="BH591" i="9"/>
  <c r="BI591" i="9"/>
  <c r="BJ591" i="9" s="1"/>
  <c r="BC592" i="9"/>
  <c r="BF592" i="9" s="1"/>
  <c r="BD592" i="9"/>
  <c r="BE592" i="9"/>
  <c r="BG592" i="9"/>
  <c r="BH592" i="9"/>
  <c r="BI592" i="9"/>
  <c r="BJ592" i="9" s="1"/>
  <c r="BC593" i="9"/>
  <c r="BF593" i="9" s="1"/>
  <c r="BD593" i="9"/>
  <c r="BE593" i="9"/>
  <c r="BG593" i="9"/>
  <c r="BH593" i="9"/>
  <c r="BI593" i="9"/>
  <c r="BJ593" i="9" s="1"/>
  <c r="BC594" i="9"/>
  <c r="BF594" i="9" s="1"/>
  <c r="BD594" i="9"/>
  <c r="BE594" i="9"/>
  <c r="BG594" i="9"/>
  <c r="BH594" i="9"/>
  <c r="BI594" i="9"/>
  <c r="BJ594" i="9" s="1"/>
  <c r="BC595" i="9"/>
  <c r="BF595" i="9" s="1"/>
  <c r="BD595" i="9"/>
  <c r="BE595" i="9"/>
  <c r="BG595" i="9"/>
  <c r="BH595" i="9"/>
  <c r="BI595" i="9"/>
  <c r="BJ595" i="9" s="1"/>
  <c r="BC596" i="9"/>
  <c r="BF596" i="9" s="1"/>
  <c r="BD596" i="9"/>
  <c r="BE596" i="9"/>
  <c r="BG596" i="9"/>
  <c r="BH596" i="9"/>
  <c r="BI596" i="9"/>
  <c r="BJ596" i="9" s="1"/>
  <c r="BC597" i="9"/>
  <c r="BF597" i="9" s="1"/>
  <c r="BD597" i="9"/>
  <c r="BE597" i="9"/>
  <c r="BG597" i="9"/>
  <c r="BH597" i="9"/>
  <c r="BI597" i="9"/>
  <c r="BJ597" i="9" s="1"/>
  <c r="BC598" i="9"/>
  <c r="BF598" i="9" s="1"/>
  <c r="BD598" i="9"/>
  <c r="BE598" i="9"/>
  <c r="BG598" i="9"/>
  <c r="BH598" i="9"/>
  <c r="BI598" i="9"/>
  <c r="BJ598" i="9" s="1"/>
  <c r="BC599" i="9"/>
  <c r="BF599" i="9" s="1"/>
  <c r="BD599" i="9"/>
  <c r="BE599" i="9"/>
  <c r="BG599" i="9"/>
  <c r="BH599" i="9"/>
  <c r="BI599" i="9"/>
  <c r="BJ599" i="9" s="1"/>
  <c r="BC600" i="9"/>
  <c r="BF600" i="9" s="1"/>
  <c r="BD600" i="9"/>
  <c r="BE600" i="9"/>
  <c r="BG600" i="9"/>
  <c r="BH600" i="9"/>
  <c r="BI600" i="9"/>
  <c r="BJ600" i="9" s="1"/>
  <c r="BC601" i="9"/>
  <c r="BF601" i="9" s="1"/>
  <c r="BD601" i="9"/>
  <c r="BE601" i="9"/>
  <c r="BG601" i="9"/>
  <c r="BH601" i="9"/>
  <c r="BI601" i="9"/>
  <c r="BJ601" i="9" s="1"/>
  <c r="BC602" i="9"/>
  <c r="BF602" i="9" s="1"/>
  <c r="BD602" i="9"/>
  <c r="BE602" i="9"/>
  <c r="BG602" i="9"/>
  <c r="BH602" i="9"/>
  <c r="BI602" i="9"/>
  <c r="BJ602" i="9" s="1"/>
  <c r="BC603" i="9"/>
  <c r="BF603" i="9" s="1"/>
  <c r="BD603" i="9"/>
  <c r="BE603" i="9"/>
  <c r="BG603" i="9"/>
  <c r="BH603" i="9"/>
  <c r="BI603" i="9"/>
  <c r="BJ603" i="9" s="1"/>
  <c r="BC604" i="9"/>
  <c r="BF604" i="9" s="1"/>
  <c r="BD604" i="9"/>
  <c r="BE604" i="9"/>
  <c r="BG604" i="9"/>
  <c r="BH604" i="9"/>
  <c r="BI604" i="9"/>
  <c r="BJ604" i="9" s="1"/>
  <c r="BC605" i="9"/>
  <c r="BF605" i="9" s="1"/>
  <c r="BD605" i="9"/>
  <c r="BE605" i="9"/>
  <c r="BG605" i="9"/>
  <c r="BH605" i="9"/>
  <c r="BI605" i="9"/>
  <c r="BJ605" i="9" s="1"/>
  <c r="BC606" i="9"/>
  <c r="BF606" i="9" s="1"/>
  <c r="BD606" i="9"/>
  <c r="BE606" i="9"/>
  <c r="BG606" i="9"/>
  <c r="BH606" i="9"/>
  <c r="BI606" i="9"/>
  <c r="BJ606" i="9" s="1"/>
  <c r="BC607" i="9"/>
  <c r="BF607" i="9" s="1"/>
  <c r="BD607" i="9"/>
  <c r="BE607" i="9"/>
  <c r="BG607" i="9"/>
  <c r="BH607" i="9"/>
  <c r="BI607" i="9"/>
  <c r="BJ607" i="9" s="1"/>
  <c r="BC608" i="9"/>
  <c r="BF608" i="9" s="1"/>
  <c r="BD608" i="9"/>
  <c r="BE608" i="9"/>
  <c r="BG608" i="9"/>
  <c r="BH608" i="9"/>
  <c r="BI608" i="9"/>
  <c r="BJ608" i="9" s="1"/>
  <c r="BC609" i="9"/>
  <c r="BF609" i="9" s="1"/>
  <c r="BD609" i="9"/>
  <c r="BE609" i="9"/>
  <c r="BG609" i="9"/>
  <c r="BH609" i="9"/>
  <c r="BI609" i="9"/>
  <c r="BJ609" i="9" s="1"/>
  <c r="BC610" i="9"/>
  <c r="BF610" i="9" s="1"/>
  <c r="BD610" i="9"/>
  <c r="BE610" i="9"/>
  <c r="BG610" i="9"/>
  <c r="BH610" i="9"/>
  <c r="BI610" i="9"/>
  <c r="BJ610" i="9" s="1"/>
  <c r="BC611" i="9"/>
  <c r="BF611" i="9" s="1"/>
  <c r="BD611" i="9"/>
  <c r="BE611" i="9"/>
  <c r="BG611" i="9"/>
  <c r="BH611" i="9"/>
  <c r="BI611" i="9"/>
  <c r="BJ611" i="9" s="1"/>
  <c r="BC612" i="9"/>
  <c r="BF612" i="9" s="1"/>
  <c r="BD612" i="9"/>
  <c r="BE612" i="9"/>
  <c r="BG612" i="9"/>
  <c r="BH612" i="9"/>
  <c r="BI612" i="9"/>
  <c r="BJ612" i="9" s="1"/>
  <c r="BC613" i="9"/>
  <c r="BF613" i="9" s="1"/>
  <c r="BD613" i="9"/>
  <c r="BE613" i="9"/>
  <c r="BG613" i="9"/>
  <c r="BH613" i="9"/>
  <c r="BI613" i="9"/>
  <c r="BJ613" i="9" s="1"/>
  <c r="BC614" i="9"/>
  <c r="BF614" i="9" s="1"/>
  <c r="BD614" i="9"/>
  <c r="BE614" i="9"/>
  <c r="BG614" i="9"/>
  <c r="BH614" i="9"/>
  <c r="BI614" i="9"/>
  <c r="BJ614" i="9" s="1"/>
  <c r="BC615" i="9"/>
  <c r="BF615" i="9" s="1"/>
  <c r="BD615" i="9"/>
  <c r="BE615" i="9"/>
  <c r="BG615" i="9"/>
  <c r="BH615" i="9"/>
  <c r="BI615" i="9"/>
  <c r="BJ615" i="9" s="1"/>
  <c r="BC616" i="9"/>
  <c r="BF616" i="9" s="1"/>
  <c r="BD616" i="9"/>
  <c r="BE616" i="9"/>
  <c r="BG616" i="9"/>
  <c r="BH616" i="9"/>
  <c r="BI616" i="9"/>
  <c r="BJ616" i="9" s="1"/>
  <c r="BC617" i="9"/>
  <c r="BF617" i="9" s="1"/>
  <c r="BD617" i="9"/>
  <c r="BE617" i="9"/>
  <c r="BG617" i="9"/>
  <c r="BH617" i="9"/>
  <c r="BI617" i="9"/>
  <c r="BJ617" i="9" s="1"/>
  <c r="BC618" i="9"/>
  <c r="BF618" i="9" s="1"/>
  <c r="BD618" i="9"/>
  <c r="BE618" i="9"/>
  <c r="BG618" i="9"/>
  <c r="BH618" i="9"/>
  <c r="BI618" i="9"/>
  <c r="BJ618" i="9" s="1"/>
  <c r="BC619" i="9"/>
  <c r="BF619" i="9" s="1"/>
  <c r="BD619" i="9"/>
  <c r="BE619" i="9"/>
  <c r="BG619" i="9"/>
  <c r="BH619" i="9"/>
  <c r="BI619" i="9"/>
  <c r="BJ619" i="9" s="1"/>
  <c r="BC620" i="9"/>
  <c r="BF620" i="9" s="1"/>
  <c r="BD620" i="9"/>
  <c r="BE620" i="9"/>
  <c r="BG620" i="9"/>
  <c r="BH620" i="9"/>
  <c r="BI620" i="9"/>
  <c r="BJ620" i="9" s="1"/>
  <c r="BC621" i="9"/>
  <c r="BF621" i="9" s="1"/>
  <c r="BD621" i="9"/>
  <c r="BE621" i="9"/>
  <c r="BG621" i="9"/>
  <c r="BH621" i="9"/>
  <c r="BI621" i="9"/>
  <c r="BJ621" i="9" s="1"/>
  <c r="BC622" i="9"/>
  <c r="BF622" i="9" s="1"/>
  <c r="BD622" i="9"/>
  <c r="BE622" i="9"/>
  <c r="BG622" i="9"/>
  <c r="BH622" i="9"/>
  <c r="BI622" i="9"/>
  <c r="BJ622" i="9" s="1"/>
  <c r="BC623" i="9"/>
  <c r="BF623" i="9" s="1"/>
  <c r="BD623" i="9"/>
  <c r="BE623" i="9"/>
  <c r="BG623" i="9"/>
  <c r="BH623" i="9"/>
  <c r="BI623" i="9"/>
  <c r="BJ623" i="9" s="1"/>
  <c r="BC624" i="9"/>
  <c r="BF624" i="9" s="1"/>
  <c r="BD624" i="9"/>
  <c r="BE624" i="9"/>
  <c r="BG624" i="9"/>
  <c r="BH624" i="9"/>
  <c r="BI624" i="9"/>
  <c r="BJ624" i="9" s="1"/>
  <c r="BC625" i="9"/>
  <c r="BF625" i="9" s="1"/>
  <c r="BD625" i="9"/>
  <c r="BE625" i="9"/>
  <c r="BG625" i="9"/>
  <c r="BH625" i="9"/>
  <c r="BI625" i="9"/>
  <c r="BJ625" i="9" s="1"/>
  <c r="BC626" i="9"/>
  <c r="BF626" i="9" s="1"/>
  <c r="BD626" i="9"/>
  <c r="BE626" i="9"/>
  <c r="BG626" i="9"/>
  <c r="BH626" i="9"/>
  <c r="BI626" i="9"/>
  <c r="BJ626" i="9" s="1"/>
  <c r="BC627" i="9"/>
  <c r="BF627" i="9" s="1"/>
  <c r="BD627" i="9"/>
  <c r="BE627" i="9"/>
  <c r="BG627" i="9"/>
  <c r="BH627" i="9"/>
  <c r="BI627" i="9"/>
  <c r="BJ627" i="9" s="1"/>
  <c r="BC628" i="9"/>
  <c r="BF628" i="9" s="1"/>
  <c r="BD628" i="9"/>
  <c r="BE628" i="9"/>
  <c r="BG628" i="9"/>
  <c r="BH628" i="9"/>
  <c r="BI628" i="9"/>
  <c r="BJ628" i="9" s="1"/>
  <c r="BC629" i="9"/>
  <c r="BF629" i="9" s="1"/>
  <c r="BD629" i="9"/>
  <c r="BE629" i="9"/>
  <c r="BG629" i="9"/>
  <c r="BH629" i="9"/>
  <c r="BI629" i="9"/>
  <c r="BJ629" i="9" s="1"/>
  <c r="BC630" i="9"/>
  <c r="BF630" i="9" s="1"/>
  <c r="BD630" i="9"/>
  <c r="BE630" i="9"/>
  <c r="BG630" i="9"/>
  <c r="BH630" i="9"/>
  <c r="BI630" i="9"/>
  <c r="BJ630" i="9" s="1"/>
  <c r="BC631" i="9"/>
  <c r="BF631" i="9" s="1"/>
  <c r="BD631" i="9"/>
  <c r="BE631" i="9"/>
  <c r="BG631" i="9"/>
  <c r="BH631" i="9"/>
  <c r="BI631" i="9"/>
  <c r="BJ631" i="9" s="1"/>
  <c r="BC632" i="9"/>
  <c r="BF632" i="9" s="1"/>
  <c r="BD632" i="9"/>
  <c r="BE632" i="9"/>
  <c r="BG632" i="9"/>
  <c r="BH632" i="9"/>
  <c r="BI632" i="9"/>
  <c r="BJ632" i="9" s="1"/>
  <c r="BC633" i="9"/>
  <c r="BF633" i="9" s="1"/>
  <c r="BD633" i="9"/>
  <c r="BE633" i="9"/>
  <c r="BG633" i="9"/>
  <c r="BH633" i="9"/>
  <c r="BI633" i="9"/>
  <c r="BJ633" i="9" s="1"/>
  <c r="BC634" i="9"/>
  <c r="BF634" i="9" s="1"/>
  <c r="BD634" i="9"/>
  <c r="BE634" i="9"/>
  <c r="BG634" i="9"/>
  <c r="BH634" i="9"/>
  <c r="BI634" i="9"/>
  <c r="BJ634" i="9" s="1"/>
  <c r="BC635" i="9"/>
  <c r="BF635" i="9" s="1"/>
  <c r="BD635" i="9"/>
  <c r="BE635" i="9"/>
  <c r="BG635" i="9"/>
  <c r="BH635" i="9"/>
  <c r="BI635" i="9"/>
  <c r="BJ635" i="9" s="1"/>
  <c r="BC636" i="9"/>
  <c r="BF636" i="9" s="1"/>
  <c r="BD636" i="9"/>
  <c r="BE636" i="9"/>
  <c r="BG636" i="9"/>
  <c r="BH636" i="9"/>
  <c r="BI636" i="9"/>
  <c r="BJ636" i="9" s="1"/>
  <c r="BC637" i="9"/>
  <c r="BF637" i="9" s="1"/>
  <c r="BD637" i="9"/>
  <c r="BE637" i="9"/>
  <c r="BG637" i="9"/>
  <c r="BH637" i="9"/>
  <c r="BI637" i="9"/>
  <c r="BJ637" i="9" s="1"/>
  <c r="BC638" i="9"/>
  <c r="BF638" i="9" s="1"/>
  <c r="BD638" i="9"/>
  <c r="BE638" i="9"/>
  <c r="BG638" i="9"/>
  <c r="BH638" i="9"/>
  <c r="BI638" i="9"/>
  <c r="BJ638" i="9" s="1"/>
  <c r="BC639" i="9"/>
  <c r="BF639" i="9" s="1"/>
  <c r="BD639" i="9"/>
  <c r="BE639" i="9"/>
  <c r="BG639" i="9"/>
  <c r="BH639" i="9"/>
  <c r="BI639" i="9"/>
  <c r="BJ639" i="9" s="1"/>
  <c r="BC640" i="9"/>
  <c r="BF640" i="9" s="1"/>
  <c r="BD640" i="9"/>
  <c r="BE640" i="9"/>
  <c r="BG640" i="9"/>
  <c r="BH640" i="9"/>
  <c r="BI640" i="9"/>
  <c r="BJ640" i="9" s="1"/>
  <c r="BC641" i="9"/>
  <c r="BF641" i="9" s="1"/>
  <c r="BD641" i="9"/>
  <c r="BE641" i="9"/>
  <c r="BG641" i="9"/>
  <c r="BH641" i="9"/>
  <c r="BI641" i="9"/>
  <c r="BJ641" i="9" s="1"/>
  <c r="BC642" i="9"/>
  <c r="BF642" i="9" s="1"/>
  <c r="BD642" i="9"/>
  <c r="BE642" i="9"/>
  <c r="BG642" i="9"/>
  <c r="BH642" i="9"/>
  <c r="BI642" i="9"/>
  <c r="BJ642" i="9" s="1"/>
  <c r="BC643" i="9"/>
  <c r="BF643" i="9" s="1"/>
  <c r="BD643" i="9"/>
  <c r="BE643" i="9"/>
  <c r="BG643" i="9"/>
  <c r="BH643" i="9"/>
  <c r="BI643" i="9"/>
  <c r="BJ643" i="9" s="1"/>
  <c r="BC644" i="9"/>
  <c r="BF644" i="9" s="1"/>
  <c r="BD644" i="9"/>
  <c r="BE644" i="9"/>
  <c r="BG644" i="9"/>
  <c r="BH644" i="9"/>
  <c r="BI644" i="9"/>
  <c r="BJ644" i="9" s="1"/>
  <c r="BC645" i="9"/>
  <c r="BF645" i="9" s="1"/>
  <c r="BD645" i="9"/>
  <c r="BE645" i="9"/>
  <c r="BG645" i="9"/>
  <c r="BH645" i="9"/>
  <c r="BI645" i="9"/>
  <c r="BJ645" i="9" s="1"/>
  <c r="BC646" i="9"/>
  <c r="BF646" i="9" s="1"/>
  <c r="BD646" i="9"/>
  <c r="BE646" i="9"/>
  <c r="BG646" i="9"/>
  <c r="BH646" i="9"/>
  <c r="BI646" i="9"/>
  <c r="BJ646" i="9" s="1"/>
  <c r="BC647" i="9"/>
  <c r="BF647" i="9" s="1"/>
  <c r="BD647" i="9"/>
  <c r="BE647" i="9"/>
  <c r="BG647" i="9"/>
  <c r="BH647" i="9"/>
  <c r="BI647" i="9"/>
  <c r="BJ647" i="9" s="1"/>
  <c r="BC648" i="9"/>
  <c r="BF648" i="9" s="1"/>
  <c r="BD648" i="9"/>
  <c r="BE648" i="9"/>
  <c r="BG648" i="9"/>
  <c r="BH648" i="9"/>
  <c r="BI648" i="9"/>
  <c r="BJ648" i="9" s="1"/>
  <c r="BC649" i="9"/>
  <c r="BF649" i="9" s="1"/>
  <c r="BD649" i="9"/>
  <c r="BE649" i="9"/>
  <c r="BG649" i="9"/>
  <c r="BH649" i="9"/>
  <c r="BI649" i="9"/>
  <c r="BJ649" i="9" s="1"/>
  <c r="BC650" i="9"/>
  <c r="BF650" i="9" s="1"/>
  <c r="BD650" i="9"/>
  <c r="BE650" i="9"/>
  <c r="BG650" i="9"/>
  <c r="BH650" i="9"/>
  <c r="BI650" i="9"/>
  <c r="BJ650" i="9" s="1"/>
  <c r="BC651" i="9"/>
  <c r="BF651" i="9" s="1"/>
  <c r="BD651" i="9"/>
  <c r="BE651" i="9"/>
  <c r="BG651" i="9"/>
  <c r="BH651" i="9"/>
  <c r="BI651" i="9"/>
  <c r="BJ651" i="9" s="1"/>
  <c r="BC652" i="9"/>
  <c r="BF652" i="9" s="1"/>
  <c r="BD652" i="9"/>
  <c r="BE652" i="9"/>
  <c r="BG652" i="9"/>
  <c r="BH652" i="9"/>
  <c r="BI652" i="9"/>
  <c r="BJ652" i="9" s="1"/>
  <c r="BC653" i="9"/>
  <c r="BF653" i="9" s="1"/>
  <c r="BD653" i="9"/>
  <c r="BE653" i="9"/>
  <c r="BG653" i="9"/>
  <c r="BH653" i="9"/>
  <c r="BI653" i="9"/>
  <c r="BJ653" i="9" s="1"/>
  <c r="BC654" i="9"/>
  <c r="BF654" i="9" s="1"/>
  <c r="BD654" i="9"/>
  <c r="BE654" i="9"/>
  <c r="BG654" i="9"/>
  <c r="BH654" i="9"/>
  <c r="BI654" i="9"/>
  <c r="BJ654" i="9" s="1"/>
  <c r="BC655" i="9"/>
  <c r="BF655" i="9" s="1"/>
  <c r="BD655" i="9"/>
  <c r="BE655" i="9"/>
  <c r="BG655" i="9"/>
  <c r="BH655" i="9"/>
  <c r="BI655" i="9"/>
  <c r="BJ655" i="9" s="1"/>
  <c r="BC656" i="9"/>
  <c r="BF656" i="9" s="1"/>
  <c r="BD656" i="9"/>
  <c r="BE656" i="9"/>
  <c r="BG656" i="9"/>
  <c r="BH656" i="9"/>
  <c r="BI656" i="9"/>
  <c r="BJ656" i="9" s="1"/>
  <c r="BC657" i="9"/>
  <c r="BF657" i="9" s="1"/>
  <c r="BD657" i="9"/>
  <c r="BE657" i="9"/>
  <c r="BG657" i="9"/>
  <c r="BH657" i="9"/>
  <c r="BI657" i="9"/>
  <c r="BJ657" i="9" s="1"/>
  <c r="BC658" i="9"/>
  <c r="BF658" i="9" s="1"/>
  <c r="BD658" i="9"/>
  <c r="BE658" i="9"/>
  <c r="BG658" i="9"/>
  <c r="BH658" i="9"/>
  <c r="BI658" i="9"/>
  <c r="BJ658" i="9" s="1"/>
  <c r="BC659" i="9"/>
  <c r="BF659" i="9" s="1"/>
  <c r="BD659" i="9"/>
  <c r="BE659" i="9"/>
  <c r="BG659" i="9"/>
  <c r="BH659" i="9"/>
  <c r="BI659" i="9"/>
  <c r="BJ659" i="9" s="1"/>
  <c r="BC660" i="9"/>
  <c r="BF660" i="9" s="1"/>
  <c r="BD660" i="9"/>
  <c r="BE660" i="9"/>
  <c r="BG660" i="9"/>
  <c r="BH660" i="9"/>
  <c r="BI660" i="9"/>
  <c r="BJ660" i="9" s="1"/>
  <c r="BC661" i="9"/>
  <c r="BF661" i="9" s="1"/>
  <c r="BD661" i="9"/>
  <c r="BE661" i="9"/>
  <c r="BG661" i="9"/>
  <c r="BH661" i="9"/>
  <c r="BI661" i="9"/>
  <c r="BJ661" i="9" s="1"/>
  <c r="BC662" i="9"/>
  <c r="BF662" i="9" s="1"/>
  <c r="BD662" i="9"/>
  <c r="BE662" i="9"/>
  <c r="BG662" i="9"/>
  <c r="BH662" i="9"/>
  <c r="BI662" i="9"/>
  <c r="BJ662" i="9" s="1"/>
  <c r="BC663" i="9"/>
  <c r="BF663" i="9" s="1"/>
  <c r="BD663" i="9"/>
  <c r="BE663" i="9"/>
  <c r="BG663" i="9"/>
  <c r="BH663" i="9"/>
  <c r="BI663" i="9"/>
  <c r="BJ663" i="9" s="1"/>
  <c r="BC664" i="9"/>
  <c r="BF664" i="9" s="1"/>
  <c r="BD664" i="9"/>
  <c r="BE664" i="9"/>
  <c r="BG664" i="9"/>
  <c r="BH664" i="9"/>
  <c r="BI664" i="9"/>
  <c r="BJ664" i="9" s="1"/>
  <c r="BC665" i="9"/>
  <c r="BF665" i="9" s="1"/>
  <c r="BD665" i="9"/>
  <c r="BE665" i="9"/>
  <c r="BG665" i="9"/>
  <c r="BH665" i="9"/>
  <c r="BI665" i="9"/>
  <c r="BJ665" i="9" s="1"/>
  <c r="BC666" i="9"/>
  <c r="BF666" i="9" s="1"/>
  <c r="BD666" i="9"/>
  <c r="BE666" i="9"/>
  <c r="BG666" i="9"/>
  <c r="BH666" i="9"/>
  <c r="BI666" i="9"/>
  <c r="BJ666" i="9" s="1"/>
  <c r="BC667" i="9"/>
  <c r="BF667" i="9" s="1"/>
  <c r="BD667" i="9"/>
  <c r="BE667" i="9"/>
  <c r="BG667" i="9"/>
  <c r="BH667" i="9"/>
  <c r="BI667" i="9"/>
  <c r="BJ667" i="9" s="1"/>
  <c r="BC668" i="9"/>
  <c r="BF668" i="9" s="1"/>
  <c r="BD668" i="9"/>
  <c r="BE668" i="9"/>
  <c r="BG668" i="9"/>
  <c r="BH668" i="9"/>
  <c r="BI668" i="9"/>
  <c r="BJ668" i="9" s="1"/>
  <c r="BC669" i="9"/>
  <c r="BF669" i="9" s="1"/>
  <c r="BD669" i="9"/>
  <c r="BE669" i="9"/>
  <c r="BG669" i="9"/>
  <c r="BH669" i="9"/>
  <c r="BI669" i="9"/>
  <c r="BJ669" i="9" s="1"/>
  <c r="BC670" i="9"/>
  <c r="BF670" i="9" s="1"/>
  <c r="BD670" i="9"/>
  <c r="BE670" i="9"/>
  <c r="BG670" i="9"/>
  <c r="BH670" i="9"/>
  <c r="BI670" i="9"/>
  <c r="BJ670" i="9" s="1"/>
  <c r="BC671" i="9"/>
  <c r="BF671" i="9" s="1"/>
  <c r="BD671" i="9"/>
  <c r="BE671" i="9"/>
  <c r="BG671" i="9"/>
  <c r="BH671" i="9"/>
  <c r="BI671" i="9"/>
  <c r="BJ671" i="9" s="1"/>
  <c r="BC672" i="9"/>
  <c r="BF672" i="9" s="1"/>
  <c r="BD672" i="9"/>
  <c r="BE672" i="9"/>
  <c r="BG672" i="9"/>
  <c r="BH672" i="9"/>
  <c r="BI672" i="9"/>
  <c r="BJ672" i="9" s="1"/>
  <c r="BC673" i="9"/>
  <c r="BF673" i="9" s="1"/>
  <c r="BD673" i="9"/>
  <c r="BE673" i="9"/>
  <c r="BG673" i="9"/>
  <c r="BH673" i="9"/>
  <c r="BI673" i="9"/>
  <c r="BJ673" i="9" s="1"/>
  <c r="BC674" i="9"/>
  <c r="BF674" i="9" s="1"/>
  <c r="BD674" i="9"/>
  <c r="BE674" i="9"/>
  <c r="BG674" i="9"/>
  <c r="BH674" i="9"/>
  <c r="BI674" i="9"/>
  <c r="BJ674" i="9" s="1"/>
  <c r="BC675" i="9"/>
  <c r="BF675" i="9" s="1"/>
  <c r="BD675" i="9"/>
  <c r="BE675" i="9"/>
  <c r="BG675" i="9"/>
  <c r="BH675" i="9"/>
  <c r="BI675" i="9"/>
  <c r="BJ675" i="9" s="1"/>
  <c r="BC676" i="9"/>
  <c r="BF676" i="9" s="1"/>
  <c r="BD676" i="9"/>
  <c r="BE676" i="9"/>
  <c r="BG676" i="9"/>
  <c r="BH676" i="9"/>
  <c r="BI676" i="9"/>
  <c r="BJ676" i="9" s="1"/>
  <c r="BC677" i="9"/>
  <c r="BF677" i="9" s="1"/>
  <c r="BD677" i="9"/>
  <c r="BE677" i="9"/>
  <c r="BG677" i="9"/>
  <c r="BH677" i="9"/>
  <c r="BI677" i="9"/>
  <c r="BJ677" i="9" s="1"/>
  <c r="BC678" i="9"/>
  <c r="BF678" i="9" s="1"/>
  <c r="BD678" i="9"/>
  <c r="BE678" i="9"/>
  <c r="BG678" i="9"/>
  <c r="BH678" i="9"/>
  <c r="BI678" i="9"/>
  <c r="BJ678" i="9" s="1"/>
  <c r="BC679" i="9"/>
  <c r="BF679" i="9" s="1"/>
  <c r="BD679" i="9"/>
  <c r="BE679" i="9"/>
  <c r="BG679" i="9"/>
  <c r="BH679" i="9"/>
  <c r="BI679" i="9"/>
  <c r="BJ679" i="9" s="1"/>
  <c r="BC680" i="9"/>
  <c r="BF680" i="9" s="1"/>
  <c r="BD680" i="9"/>
  <c r="BE680" i="9"/>
  <c r="BG680" i="9"/>
  <c r="BH680" i="9"/>
  <c r="BI680" i="9"/>
  <c r="BJ680" i="9" s="1"/>
  <c r="BC681" i="9"/>
  <c r="BF681" i="9" s="1"/>
  <c r="BD681" i="9"/>
  <c r="BE681" i="9"/>
  <c r="BG681" i="9"/>
  <c r="BH681" i="9"/>
  <c r="BI681" i="9"/>
  <c r="BJ681" i="9" s="1"/>
  <c r="BC682" i="9"/>
  <c r="BF682" i="9" s="1"/>
  <c r="BD682" i="9"/>
  <c r="BE682" i="9"/>
  <c r="BG682" i="9"/>
  <c r="BH682" i="9"/>
  <c r="BI682" i="9"/>
  <c r="BJ682" i="9" s="1"/>
  <c r="BC683" i="9"/>
  <c r="BF683" i="9" s="1"/>
  <c r="BD683" i="9"/>
  <c r="BE683" i="9"/>
  <c r="BG683" i="9"/>
  <c r="BH683" i="9"/>
  <c r="BI683" i="9"/>
  <c r="BJ683" i="9" s="1"/>
  <c r="BC684" i="9"/>
  <c r="BF684" i="9" s="1"/>
  <c r="BD684" i="9"/>
  <c r="BE684" i="9"/>
  <c r="BG684" i="9"/>
  <c r="BH684" i="9"/>
  <c r="BI684" i="9"/>
  <c r="BJ684" i="9" s="1"/>
  <c r="BC685" i="9"/>
  <c r="BF685" i="9" s="1"/>
  <c r="BD685" i="9"/>
  <c r="BE685" i="9"/>
  <c r="BG685" i="9"/>
  <c r="BH685" i="9"/>
  <c r="BI685" i="9"/>
  <c r="BJ685" i="9" s="1"/>
  <c r="BC686" i="9"/>
  <c r="BF686" i="9" s="1"/>
  <c r="BD686" i="9"/>
  <c r="BE686" i="9"/>
  <c r="BG686" i="9"/>
  <c r="BH686" i="9"/>
  <c r="BI686" i="9"/>
  <c r="BJ686" i="9" s="1"/>
  <c r="BC687" i="9"/>
  <c r="BF687" i="9" s="1"/>
  <c r="BD687" i="9"/>
  <c r="BE687" i="9"/>
  <c r="BG687" i="9"/>
  <c r="BH687" i="9"/>
  <c r="BI687" i="9"/>
  <c r="BJ687" i="9" s="1"/>
  <c r="BC688" i="9"/>
  <c r="BF688" i="9" s="1"/>
  <c r="BD688" i="9"/>
  <c r="BE688" i="9"/>
  <c r="BG688" i="9"/>
  <c r="BH688" i="9"/>
  <c r="BI688" i="9"/>
  <c r="BJ688" i="9" s="1"/>
  <c r="BC689" i="9"/>
  <c r="BF689" i="9" s="1"/>
  <c r="BD689" i="9"/>
  <c r="BE689" i="9"/>
  <c r="BG689" i="9"/>
  <c r="BH689" i="9"/>
  <c r="BI689" i="9"/>
  <c r="BJ689" i="9" s="1"/>
  <c r="BC690" i="9"/>
  <c r="BF690" i="9" s="1"/>
  <c r="BD690" i="9"/>
  <c r="BE690" i="9"/>
  <c r="BG690" i="9"/>
  <c r="BH690" i="9"/>
  <c r="BI690" i="9"/>
  <c r="BJ690" i="9" s="1"/>
  <c r="BC691" i="9"/>
  <c r="BF691" i="9" s="1"/>
  <c r="BD691" i="9"/>
  <c r="BE691" i="9"/>
  <c r="BG691" i="9"/>
  <c r="BH691" i="9"/>
  <c r="BI691" i="9"/>
  <c r="BJ691" i="9" s="1"/>
  <c r="BC692" i="9"/>
  <c r="BF692" i="9" s="1"/>
  <c r="BD692" i="9"/>
  <c r="BE692" i="9"/>
  <c r="BG692" i="9"/>
  <c r="BH692" i="9"/>
  <c r="BI692" i="9"/>
  <c r="BJ692" i="9" s="1"/>
  <c r="BC693" i="9"/>
  <c r="BF693" i="9" s="1"/>
  <c r="BD693" i="9"/>
  <c r="BE693" i="9"/>
  <c r="BG693" i="9"/>
  <c r="BH693" i="9"/>
  <c r="BI693" i="9"/>
  <c r="BJ693" i="9" s="1"/>
  <c r="BC694" i="9"/>
  <c r="BF694" i="9" s="1"/>
  <c r="BD694" i="9"/>
  <c r="BE694" i="9"/>
  <c r="BG694" i="9"/>
  <c r="BH694" i="9"/>
  <c r="BI694" i="9"/>
  <c r="BJ694" i="9" s="1"/>
  <c r="BC695" i="9"/>
  <c r="BF695" i="9" s="1"/>
  <c r="BD695" i="9"/>
  <c r="BE695" i="9"/>
  <c r="BG695" i="9"/>
  <c r="BH695" i="9"/>
  <c r="BI695" i="9"/>
  <c r="BJ695" i="9" s="1"/>
  <c r="BC696" i="9"/>
  <c r="BF696" i="9" s="1"/>
  <c r="BD696" i="9"/>
  <c r="BE696" i="9"/>
  <c r="BG696" i="9"/>
  <c r="BH696" i="9"/>
  <c r="BI696" i="9"/>
  <c r="BJ696" i="9" s="1"/>
  <c r="BC697" i="9"/>
  <c r="BF697" i="9" s="1"/>
  <c r="BD697" i="9"/>
  <c r="BE697" i="9"/>
  <c r="BG697" i="9"/>
  <c r="BH697" i="9"/>
  <c r="BI697" i="9"/>
  <c r="BJ697" i="9" s="1"/>
  <c r="BC698" i="9"/>
  <c r="BF698" i="9" s="1"/>
  <c r="BD698" i="9"/>
  <c r="BE698" i="9"/>
  <c r="BG698" i="9"/>
  <c r="BH698" i="9"/>
  <c r="BI698" i="9"/>
  <c r="BJ698" i="9" s="1"/>
  <c r="BC699" i="9"/>
  <c r="BF699" i="9" s="1"/>
  <c r="BD699" i="9"/>
  <c r="BE699" i="9"/>
  <c r="BG699" i="9"/>
  <c r="BH699" i="9"/>
  <c r="BI699" i="9"/>
  <c r="BJ699" i="9" s="1"/>
  <c r="BC700" i="9"/>
  <c r="BF700" i="9" s="1"/>
  <c r="BD700" i="9"/>
  <c r="BE700" i="9"/>
  <c r="BG700" i="9"/>
  <c r="BH700" i="9"/>
  <c r="BI700" i="9"/>
  <c r="BJ700" i="9" s="1"/>
  <c r="BC701" i="9"/>
  <c r="BF701" i="9" s="1"/>
  <c r="BD701" i="9"/>
  <c r="BE701" i="9"/>
  <c r="BG701" i="9"/>
  <c r="BH701" i="9"/>
  <c r="BI701" i="9"/>
  <c r="BJ701" i="9" s="1"/>
  <c r="BC702" i="9"/>
  <c r="BF702" i="9" s="1"/>
  <c r="BD702" i="9"/>
  <c r="BE702" i="9"/>
  <c r="BG702" i="9"/>
  <c r="BH702" i="9"/>
  <c r="BI702" i="9"/>
  <c r="BJ702" i="9" s="1"/>
  <c r="BC703" i="9"/>
  <c r="BF703" i="9" s="1"/>
  <c r="BD703" i="9"/>
  <c r="BE703" i="9"/>
  <c r="BG703" i="9"/>
  <c r="BH703" i="9"/>
  <c r="BI703" i="9"/>
  <c r="BJ703" i="9" s="1"/>
  <c r="BC704" i="9"/>
  <c r="BF704" i="9" s="1"/>
  <c r="BD704" i="9"/>
  <c r="BE704" i="9"/>
  <c r="BG704" i="9"/>
  <c r="BH704" i="9"/>
  <c r="BI704" i="9"/>
  <c r="BJ704" i="9" s="1"/>
  <c r="BC705" i="9"/>
  <c r="BF705" i="9" s="1"/>
  <c r="BD705" i="9"/>
  <c r="BE705" i="9"/>
  <c r="BG705" i="9"/>
  <c r="BH705" i="9"/>
  <c r="BI705" i="9"/>
  <c r="BJ705" i="9" s="1"/>
  <c r="BC706" i="9"/>
  <c r="BF706" i="9" s="1"/>
  <c r="BD706" i="9"/>
  <c r="BE706" i="9"/>
  <c r="BG706" i="9"/>
  <c r="BH706" i="9"/>
  <c r="BI706" i="9"/>
  <c r="BJ706" i="9" s="1"/>
  <c r="BC707" i="9"/>
  <c r="BF707" i="9" s="1"/>
  <c r="BD707" i="9"/>
  <c r="BE707" i="9"/>
  <c r="BG707" i="9"/>
  <c r="BH707" i="9"/>
  <c r="BI707" i="9"/>
  <c r="BJ707" i="9" s="1"/>
  <c r="BC708" i="9"/>
  <c r="BF708" i="9" s="1"/>
  <c r="BD708" i="9"/>
  <c r="BE708" i="9"/>
  <c r="BG708" i="9"/>
  <c r="BH708" i="9"/>
  <c r="BI708" i="9"/>
  <c r="BJ708" i="9" s="1"/>
  <c r="BC709" i="9"/>
  <c r="BF709" i="9" s="1"/>
  <c r="BD709" i="9"/>
  <c r="BE709" i="9"/>
  <c r="BG709" i="9"/>
  <c r="BH709" i="9"/>
  <c r="BI709" i="9"/>
  <c r="BJ709" i="9" s="1"/>
  <c r="BC710" i="9"/>
  <c r="BF710" i="9" s="1"/>
  <c r="BD710" i="9"/>
  <c r="BE710" i="9"/>
  <c r="BG710" i="9"/>
  <c r="BH710" i="9"/>
  <c r="BI710" i="9"/>
  <c r="BJ710" i="9" s="1"/>
  <c r="BC711" i="9"/>
  <c r="BF711" i="9" s="1"/>
  <c r="BD711" i="9"/>
  <c r="BE711" i="9"/>
  <c r="BG711" i="9"/>
  <c r="BH711" i="9"/>
  <c r="BI711" i="9"/>
  <c r="BJ711" i="9" s="1"/>
  <c r="BC712" i="9"/>
  <c r="BF712" i="9" s="1"/>
  <c r="BD712" i="9"/>
  <c r="BE712" i="9"/>
  <c r="BG712" i="9"/>
  <c r="BH712" i="9"/>
  <c r="BI712" i="9"/>
  <c r="BJ712" i="9" s="1"/>
  <c r="BC713" i="9"/>
  <c r="BF713" i="9" s="1"/>
  <c r="BD713" i="9"/>
  <c r="BE713" i="9"/>
  <c r="BG713" i="9"/>
  <c r="BH713" i="9"/>
  <c r="BI713" i="9"/>
  <c r="BJ713" i="9" s="1"/>
  <c r="BC714" i="9"/>
  <c r="BF714" i="9" s="1"/>
  <c r="BD714" i="9"/>
  <c r="BE714" i="9"/>
  <c r="BG714" i="9"/>
  <c r="BH714" i="9"/>
  <c r="BI714" i="9"/>
  <c r="BJ714" i="9" s="1"/>
  <c r="BC715" i="9"/>
  <c r="BF715" i="9" s="1"/>
  <c r="BD715" i="9"/>
  <c r="BE715" i="9"/>
  <c r="BG715" i="9"/>
  <c r="BH715" i="9"/>
  <c r="BI715" i="9"/>
  <c r="BJ715" i="9" s="1"/>
  <c r="BC716" i="9"/>
  <c r="BF716" i="9" s="1"/>
  <c r="BD716" i="9"/>
  <c r="BE716" i="9"/>
  <c r="BG716" i="9"/>
  <c r="BH716" i="9"/>
  <c r="BI716" i="9"/>
  <c r="BJ716" i="9" s="1"/>
  <c r="BC717" i="9"/>
  <c r="BF717" i="9" s="1"/>
  <c r="BD717" i="9"/>
  <c r="BE717" i="9"/>
  <c r="BG717" i="9"/>
  <c r="BH717" i="9"/>
  <c r="BI717" i="9"/>
  <c r="AZ156" i="9"/>
  <c r="AZ157" i="9"/>
  <c r="AZ158" i="9"/>
  <c r="AZ159" i="9"/>
  <c r="AZ160" i="9"/>
  <c r="AZ161" i="9"/>
  <c r="AZ162" i="9"/>
  <c r="AZ163" i="9"/>
  <c r="AZ164" i="9"/>
  <c r="AZ165" i="9"/>
  <c r="AZ166" i="9"/>
  <c r="AZ167" i="9"/>
  <c r="AZ168" i="9"/>
  <c r="AZ169" i="9"/>
  <c r="AZ170" i="9"/>
  <c r="AZ171" i="9"/>
  <c r="AZ172" i="9"/>
  <c r="AZ173" i="9"/>
  <c r="AZ174" i="9"/>
  <c r="AZ175" i="9"/>
  <c r="AZ176" i="9"/>
  <c r="AZ177" i="9"/>
  <c r="AZ178" i="9"/>
  <c r="AZ179" i="9"/>
  <c r="AZ180" i="9"/>
  <c r="AZ181" i="9"/>
  <c r="AZ182" i="9"/>
  <c r="AZ183" i="9"/>
  <c r="AZ184" i="9"/>
  <c r="AZ185" i="9"/>
  <c r="AZ186" i="9"/>
  <c r="AZ187" i="9"/>
  <c r="AZ188" i="9"/>
  <c r="AZ189" i="9"/>
  <c r="AZ190" i="9"/>
  <c r="AZ191" i="9"/>
  <c r="AZ192" i="9"/>
  <c r="AZ193" i="9"/>
  <c r="AZ194" i="9"/>
  <c r="AZ195" i="9"/>
  <c r="AZ196" i="9"/>
  <c r="AZ197" i="9"/>
  <c r="AZ198" i="9"/>
  <c r="AZ199" i="9"/>
  <c r="AZ200" i="9"/>
  <c r="AZ201" i="9"/>
  <c r="AZ202" i="9"/>
  <c r="AZ203" i="9"/>
  <c r="AZ204" i="9"/>
  <c r="AZ205" i="9"/>
  <c r="AZ206" i="9"/>
  <c r="AZ207" i="9"/>
  <c r="AZ208" i="9"/>
  <c r="AZ209" i="9"/>
  <c r="AZ210" i="9"/>
  <c r="AZ211" i="9"/>
  <c r="AZ212" i="9"/>
  <c r="AZ213" i="9"/>
  <c r="AZ214" i="9"/>
  <c r="AZ215" i="9"/>
  <c r="AZ216" i="9"/>
  <c r="AZ217" i="9"/>
  <c r="AZ218" i="9"/>
  <c r="AZ219" i="9"/>
  <c r="AZ220" i="9"/>
  <c r="AZ221" i="9"/>
  <c r="AZ222" i="9"/>
  <c r="AZ223" i="9"/>
  <c r="AZ224" i="9"/>
  <c r="AZ225" i="9"/>
  <c r="AZ226" i="9"/>
  <c r="AZ227" i="9"/>
  <c r="AZ228" i="9"/>
  <c r="AZ229" i="9"/>
  <c r="AZ230" i="9"/>
  <c r="AZ231" i="9"/>
  <c r="AZ232" i="9"/>
  <c r="AZ233" i="9"/>
  <c r="AZ234" i="9"/>
  <c r="AZ235" i="9"/>
  <c r="AZ236" i="9"/>
  <c r="AZ237" i="9"/>
  <c r="AZ238" i="9"/>
  <c r="AZ239" i="9"/>
  <c r="AZ240" i="9"/>
  <c r="AZ241" i="9"/>
  <c r="AZ242" i="9"/>
  <c r="AZ243" i="9"/>
  <c r="AZ244" i="9"/>
  <c r="AZ245" i="9"/>
  <c r="AZ246" i="9"/>
  <c r="AZ247" i="9"/>
  <c r="AZ248" i="9"/>
  <c r="AZ249" i="9"/>
  <c r="AZ250" i="9"/>
  <c r="AZ251" i="9"/>
  <c r="AZ252" i="9"/>
  <c r="AZ253" i="9"/>
  <c r="AZ254" i="9"/>
  <c r="AZ255" i="9"/>
  <c r="AZ256" i="9"/>
  <c r="AZ257" i="9"/>
  <c r="AZ258" i="9"/>
  <c r="AZ259" i="9"/>
  <c r="AZ260" i="9"/>
  <c r="AZ261" i="9"/>
  <c r="AZ262" i="9"/>
  <c r="AZ263" i="9"/>
  <c r="AZ264" i="9"/>
  <c r="AZ265" i="9"/>
  <c r="AZ266" i="9"/>
  <c r="AZ267" i="9"/>
  <c r="AZ268" i="9"/>
  <c r="AZ269" i="9"/>
  <c r="AZ270" i="9"/>
  <c r="AZ271" i="9"/>
  <c r="AZ272" i="9"/>
  <c r="AZ273" i="9"/>
  <c r="AZ274" i="9"/>
  <c r="AZ275" i="9"/>
  <c r="AZ276" i="9"/>
  <c r="AZ277" i="9"/>
  <c r="AZ278" i="9"/>
  <c r="AZ279" i="9"/>
  <c r="AZ280" i="9"/>
  <c r="AZ281" i="9"/>
  <c r="AZ282" i="9"/>
  <c r="AZ283" i="9"/>
  <c r="AZ284" i="9"/>
  <c r="AZ285" i="9"/>
  <c r="AZ286" i="9"/>
  <c r="AZ287" i="9"/>
  <c r="AZ288" i="9"/>
  <c r="AZ289" i="9"/>
  <c r="AZ290" i="9"/>
  <c r="AZ291" i="9"/>
  <c r="AZ292" i="9"/>
  <c r="AZ293" i="9"/>
  <c r="AZ294" i="9"/>
  <c r="AZ295" i="9"/>
  <c r="AZ296" i="9"/>
  <c r="AZ297" i="9"/>
  <c r="AZ298" i="9"/>
  <c r="AZ299" i="9"/>
  <c r="AZ300" i="9"/>
  <c r="AZ301" i="9"/>
  <c r="AZ302" i="9"/>
  <c r="AZ303" i="9"/>
  <c r="AZ304" i="9"/>
  <c r="AZ305" i="9"/>
  <c r="AZ306" i="9"/>
  <c r="AZ307" i="9"/>
  <c r="AZ308" i="9"/>
  <c r="AZ309" i="9"/>
  <c r="AZ310" i="9"/>
  <c r="AZ311" i="9"/>
  <c r="AZ312" i="9"/>
  <c r="AZ313" i="9"/>
  <c r="AZ314" i="9"/>
  <c r="AZ315" i="9"/>
  <c r="AZ316" i="9"/>
  <c r="AZ317" i="9"/>
  <c r="AZ318" i="9"/>
  <c r="AZ319" i="9"/>
  <c r="AZ320" i="9"/>
  <c r="AZ321" i="9"/>
  <c r="AZ322" i="9"/>
  <c r="AZ323" i="9"/>
  <c r="AZ324" i="9"/>
  <c r="AZ325" i="9"/>
  <c r="AZ326" i="9"/>
  <c r="AZ327" i="9"/>
  <c r="AZ328" i="9"/>
  <c r="AZ329" i="9"/>
  <c r="AZ330" i="9"/>
  <c r="AZ331" i="9"/>
  <c r="AZ332" i="9"/>
  <c r="AZ333" i="9"/>
  <c r="AZ334" i="9"/>
  <c r="AZ335" i="9"/>
  <c r="AZ336" i="9"/>
  <c r="AZ337" i="9"/>
  <c r="AZ338" i="9"/>
  <c r="AZ339" i="9"/>
  <c r="AZ340" i="9"/>
  <c r="AZ341" i="9"/>
  <c r="AZ342" i="9"/>
  <c r="AZ343" i="9"/>
  <c r="AZ344" i="9"/>
  <c r="AZ345" i="9"/>
  <c r="AZ346" i="9"/>
  <c r="AZ347" i="9"/>
  <c r="AZ348" i="9"/>
  <c r="AZ349" i="9"/>
  <c r="AZ350" i="9"/>
  <c r="AZ351" i="9"/>
  <c r="AZ352" i="9"/>
  <c r="AZ353" i="9"/>
  <c r="AZ354" i="9"/>
  <c r="AZ355" i="9"/>
  <c r="AZ356" i="9"/>
  <c r="AZ357" i="9"/>
  <c r="AZ358" i="9"/>
  <c r="AZ359" i="9"/>
  <c r="AZ360" i="9"/>
  <c r="AZ361" i="9"/>
  <c r="AZ362" i="9"/>
  <c r="AZ363" i="9"/>
  <c r="AZ364" i="9"/>
  <c r="AZ365" i="9"/>
  <c r="AZ366" i="9"/>
  <c r="AZ367" i="9"/>
  <c r="AZ368" i="9"/>
  <c r="AZ369" i="9"/>
  <c r="AZ370" i="9"/>
  <c r="AZ371" i="9"/>
  <c r="AZ372" i="9"/>
  <c r="AZ373" i="9"/>
  <c r="AZ374" i="9"/>
  <c r="AZ375" i="9"/>
  <c r="AZ376" i="9"/>
  <c r="AZ377" i="9"/>
  <c r="AZ378" i="9"/>
  <c r="AZ379" i="9"/>
  <c r="AZ380" i="9"/>
  <c r="AZ381" i="9"/>
  <c r="AZ382" i="9"/>
  <c r="AZ383" i="9"/>
  <c r="AZ384" i="9"/>
  <c r="AZ385" i="9"/>
  <c r="AZ386" i="9"/>
  <c r="AZ387" i="9"/>
  <c r="AZ388" i="9"/>
  <c r="AZ389" i="9"/>
  <c r="AZ390" i="9"/>
  <c r="AZ391" i="9"/>
  <c r="AZ392" i="9"/>
  <c r="AZ393" i="9"/>
  <c r="AZ394" i="9"/>
  <c r="AZ395" i="9"/>
  <c r="AZ396" i="9"/>
  <c r="AZ397" i="9"/>
  <c r="AZ398" i="9"/>
  <c r="AZ399" i="9"/>
  <c r="AZ400" i="9"/>
  <c r="AZ401" i="9"/>
  <c r="AZ402" i="9"/>
  <c r="AZ403" i="9"/>
  <c r="AZ404" i="9"/>
  <c r="AZ405" i="9"/>
  <c r="AZ406" i="9"/>
  <c r="AZ407" i="9"/>
  <c r="AZ408" i="9"/>
  <c r="AZ409" i="9"/>
  <c r="AZ410" i="9"/>
  <c r="AZ411" i="9"/>
  <c r="AZ412" i="9"/>
  <c r="AZ413" i="9"/>
  <c r="AZ414" i="9"/>
  <c r="AZ415" i="9"/>
  <c r="AZ416" i="9"/>
  <c r="AZ417" i="9"/>
  <c r="AZ418" i="9"/>
  <c r="AZ419" i="9"/>
  <c r="AZ420" i="9"/>
  <c r="AZ421" i="9"/>
  <c r="AZ422" i="9"/>
  <c r="AZ423" i="9"/>
  <c r="AZ424" i="9"/>
  <c r="AZ425" i="9"/>
  <c r="AZ426" i="9"/>
  <c r="AZ427" i="9"/>
  <c r="AZ428" i="9"/>
  <c r="AZ429" i="9"/>
  <c r="AZ430" i="9"/>
  <c r="AZ431" i="9"/>
  <c r="AZ432" i="9"/>
  <c r="AZ433" i="9"/>
  <c r="AZ434" i="9"/>
  <c r="AZ435" i="9"/>
  <c r="AZ436" i="9"/>
  <c r="AZ437" i="9"/>
  <c r="AZ438" i="9"/>
  <c r="AZ439" i="9"/>
  <c r="AZ440" i="9"/>
  <c r="AZ441" i="9"/>
  <c r="AZ442" i="9"/>
  <c r="AZ443" i="9"/>
  <c r="AZ444" i="9"/>
  <c r="AZ445" i="9"/>
  <c r="AZ446" i="9"/>
  <c r="AZ447" i="9"/>
  <c r="AZ448" i="9"/>
  <c r="AZ449" i="9"/>
  <c r="AZ450" i="9"/>
  <c r="AZ451" i="9"/>
  <c r="AZ452" i="9"/>
  <c r="AZ453" i="9"/>
  <c r="AZ454" i="9"/>
  <c r="AZ455" i="9"/>
  <c r="AZ456" i="9"/>
  <c r="AZ457" i="9"/>
  <c r="AZ458" i="9"/>
  <c r="AZ459" i="9"/>
  <c r="AZ460" i="9"/>
  <c r="AZ461" i="9"/>
  <c r="AZ462" i="9"/>
  <c r="AZ463" i="9"/>
  <c r="AZ464" i="9"/>
  <c r="AZ465" i="9"/>
  <c r="AZ466" i="9"/>
  <c r="AZ467" i="9"/>
  <c r="AZ468" i="9"/>
  <c r="AZ469" i="9"/>
  <c r="AZ470" i="9"/>
  <c r="AZ471" i="9"/>
  <c r="AZ472" i="9"/>
  <c r="AZ473" i="9"/>
  <c r="AZ474" i="9"/>
  <c r="AZ475" i="9"/>
  <c r="AZ476" i="9"/>
  <c r="AZ477" i="9"/>
  <c r="AZ478" i="9"/>
  <c r="AZ479" i="9"/>
  <c r="AZ480" i="9"/>
  <c r="AZ481" i="9"/>
  <c r="AZ482" i="9"/>
  <c r="AZ483" i="9"/>
  <c r="AZ484" i="9"/>
  <c r="AZ485" i="9"/>
  <c r="AZ486" i="9"/>
  <c r="AZ487" i="9"/>
  <c r="AZ488" i="9"/>
  <c r="AZ489" i="9"/>
  <c r="AZ490" i="9"/>
  <c r="AZ491" i="9"/>
  <c r="AZ492" i="9"/>
  <c r="AZ493" i="9"/>
  <c r="AZ494" i="9"/>
  <c r="AZ495" i="9"/>
  <c r="AZ496" i="9"/>
  <c r="AZ497" i="9"/>
  <c r="AZ498" i="9"/>
  <c r="AZ499" i="9"/>
  <c r="AZ500" i="9"/>
  <c r="AZ501" i="9"/>
  <c r="AZ502" i="9"/>
  <c r="AZ503" i="9"/>
  <c r="AZ504" i="9"/>
  <c r="AZ505" i="9"/>
  <c r="AZ506" i="9"/>
  <c r="AZ507" i="9"/>
  <c r="AZ508" i="9"/>
  <c r="AZ509" i="9"/>
  <c r="AZ510" i="9"/>
  <c r="AZ511" i="9"/>
  <c r="AZ512" i="9"/>
  <c r="AZ513" i="9"/>
  <c r="AZ514" i="9"/>
  <c r="AZ515" i="9"/>
  <c r="AZ516" i="9"/>
  <c r="AZ517" i="9"/>
  <c r="AZ518" i="9"/>
  <c r="AZ519" i="9"/>
  <c r="AZ520" i="9"/>
  <c r="AZ521" i="9"/>
  <c r="AZ522" i="9"/>
  <c r="AZ523" i="9"/>
  <c r="AZ524" i="9"/>
  <c r="AZ525" i="9"/>
  <c r="AZ526" i="9"/>
  <c r="AZ527" i="9"/>
  <c r="AZ528" i="9"/>
  <c r="AZ529" i="9"/>
  <c r="AZ530" i="9"/>
  <c r="AZ531" i="9"/>
  <c r="AZ532" i="9"/>
  <c r="AZ533" i="9"/>
  <c r="AZ534" i="9"/>
  <c r="AZ535" i="9"/>
  <c r="AZ536" i="9"/>
  <c r="AZ537" i="9"/>
  <c r="AZ538" i="9"/>
  <c r="AZ539" i="9"/>
  <c r="AZ540" i="9"/>
  <c r="AZ541" i="9"/>
  <c r="AZ542" i="9"/>
  <c r="AZ543" i="9"/>
  <c r="AZ544" i="9"/>
  <c r="AZ545" i="9"/>
  <c r="AZ546" i="9"/>
  <c r="AZ547" i="9"/>
  <c r="AZ548" i="9"/>
  <c r="AZ549" i="9"/>
  <c r="AZ550" i="9"/>
  <c r="AZ551" i="9"/>
  <c r="AZ552" i="9"/>
  <c r="AZ553" i="9"/>
  <c r="AZ554" i="9"/>
  <c r="AZ555" i="9"/>
  <c r="AZ556" i="9"/>
  <c r="AZ557" i="9"/>
  <c r="AZ558" i="9"/>
  <c r="AZ559" i="9"/>
  <c r="AZ560" i="9"/>
  <c r="AZ561" i="9"/>
  <c r="AZ562" i="9"/>
  <c r="AZ563" i="9"/>
  <c r="AZ564" i="9"/>
  <c r="AZ565" i="9"/>
  <c r="AZ566" i="9"/>
  <c r="AZ567" i="9"/>
  <c r="AZ568" i="9"/>
  <c r="AZ569" i="9"/>
  <c r="AZ570" i="9"/>
  <c r="AZ571" i="9"/>
  <c r="AZ572" i="9"/>
  <c r="AZ573" i="9"/>
  <c r="AZ574" i="9"/>
  <c r="AZ575" i="9"/>
  <c r="AZ576" i="9"/>
  <c r="AZ577" i="9"/>
  <c r="AZ578" i="9"/>
  <c r="AZ579" i="9"/>
  <c r="AZ580" i="9"/>
  <c r="AZ581" i="9"/>
  <c r="AZ582" i="9"/>
  <c r="AZ583" i="9"/>
  <c r="AZ584" i="9"/>
  <c r="AZ585" i="9"/>
  <c r="AZ586" i="9"/>
  <c r="AZ587" i="9"/>
  <c r="AZ588" i="9"/>
  <c r="AZ589" i="9"/>
  <c r="AZ590" i="9"/>
  <c r="AZ591" i="9"/>
  <c r="AZ592" i="9"/>
  <c r="AZ593" i="9"/>
  <c r="AZ594" i="9"/>
  <c r="AZ595" i="9"/>
  <c r="AZ596" i="9"/>
  <c r="AZ597" i="9"/>
  <c r="AZ598" i="9"/>
  <c r="AZ599" i="9"/>
  <c r="AZ600" i="9"/>
  <c r="AZ601" i="9"/>
  <c r="AZ602" i="9"/>
  <c r="AZ603" i="9"/>
  <c r="AZ604" i="9"/>
  <c r="AZ605" i="9"/>
  <c r="AZ606" i="9"/>
  <c r="AZ607" i="9"/>
  <c r="AZ608" i="9"/>
  <c r="AZ609" i="9"/>
  <c r="AZ610" i="9"/>
  <c r="AZ611" i="9"/>
  <c r="AZ612" i="9"/>
  <c r="AZ613" i="9"/>
  <c r="AZ614" i="9"/>
  <c r="AZ615" i="9"/>
  <c r="AZ616" i="9"/>
  <c r="AZ617" i="9"/>
  <c r="AZ618" i="9"/>
  <c r="AZ619" i="9"/>
  <c r="AZ620" i="9"/>
  <c r="AZ621" i="9"/>
  <c r="AZ622" i="9"/>
  <c r="AZ623" i="9"/>
  <c r="AZ624" i="9"/>
  <c r="AZ625" i="9"/>
  <c r="AZ626" i="9"/>
  <c r="AZ627" i="9"/>
  <c r="AZ628" i="9"/>
  <c r="AZ629" i="9"/>
  <c r="AZ630" i="9"/>
  <c r="AZ631" i="9"/>
  <c r="AZ632" i="9"/>
  <c r="AZ633" i="9"/>
  <c r="AZ634" i="9"/>
  <c r="AZ635" i="9"/>
  <c r="AZ636" i="9"/>
  <c r="AZ637" i="9"/>
  <c r="AZ638" i="9"/>
  <c r="AZ639" i="9"/>
  <c r="AZ640" i="9"/>
  <c r="AZ641" i="9"/>
  <c r="AZ642" i="9"/>
  <c r="AZ643" i="9"/>
  <c r="AZ644" i="9"/>
  <c r="AZ645" i="9"/>
  <c r="AZ646" i="9"/>
  <c r="AZ647" i="9"/>
  <c r="AZ648" i="9"/>
  <c r="AZ649" i="9"/>
  <c r="AZ650" i="9"/>
  <c r="AZ651" i="9"/>
  <c r="AZ652" i="9"/>
  <c r="AZ653" i="9"/>
  <c r="AZ654" i="9"/>
  <c r="AZ655" i="9"/>
  <c r="AZ656" i="9"/>
  <c r="AZ657" i="9"/>
  <c r="AZ658" i="9"/>
  <c r="AZ659" i="9"/>
  <c r="AZ660" i="9"/>
  <c r="AZ661" i="9"/>
  <c r="AZ662" i="9"/>
  <c r="AZ663" i="9"/>
  <c r="AZ664" i="9"/>
  <c r="AZ665" i="9"/>
  <c r="AZ666" i="9"/>
  <c r="AZ667" i="9"/>
  <c r="AZ668" i="9"/>
  <c r="AZ669" i="9"/>
  <c r="AZ670" i="9"/>
  <c r="AZ671" i="9"/>
  <c r="AZ672" i="9"/>
  <c r="AZ673" i="9"/>
  <c r="AZ674" i="9"/>
  <c r="AZ675" i="9"/>
  <c r="AZ676" i="9"/>
  <c r="AZ677" i="9"/>
  <c r="AZ678" i="9"/>
  <c r="AZ679" i="9"/>
  <c r="AZ680" i="9"/>
  <c r="AZ681" i="9"/>
  <c r="AZ682" i="9"/>
  <c r="AZ683" i="9"/>
  <c r="AZ684" i="9"/>
  <c r="AZ685" i="9"/>
  <c r="AZ686" i="9"/>
  <c r="AZ687" i="9"/>
  <c r="AZ688" i="9"/>
  <c r="AZ689" i="9"/>
  <c r="AZ690" i="9"/>
  <c r="AZ691" i="9"/>
  <c r="AZ692" i="9"/>
  <c r="AZ693" i="9"/>
  <c r="AZ694" i="9"/>
  <c r="AZ695" i="9"/>
  <c r="AZ696" i="9"/>
  <c r="AZ697" i="9"/>
  <c r="AZ698" i="9"/>
  <c r="AZ699" i="9"/>
  <c r="AZ700" i="9"/>
  <c r="AZ701" i="9"/>
  <c r="AZ702" i="9"/>
  <c r="AZ703" i="9"/>
  <c r="AZ704" i="9"/>
  <c r="AZ705" i="9"/>
  <c r="AZ706" i="9"/>
  <c r="AZ707" i="9"/>
  <c r="AZ708" i="9"/>
  <c r="AZ709" i="9"/>
  <c r="AZ710" i="9"/>
  <c r="AZ711" i="9"/>
  <c r="AZ712" i="9"/>
  <c r="AZ713" i="9"/>
  <c r="AZ714" i="9"/>
  <c r="AZ715" i="9"/>
  <c r="AZ716" i="9"/>
  <c r="BJ717" i="9" l="1"/>
  <c r="AR724" i="9"/>
  <c r="AN733" i="9"/>
  <c r="AN731" i="9"/>
  <c r="AN729" i="9"/>
  <c r="AN727" i="9"/>
  <c r="AN725" i="9"/>
  <c r="AV724" i="9"/>
  <c r="AV1299" i="9" s="1"/>
  <c r="BF148" i="9"/>
  <c r="BF144" i="9"/>
  <c r="BF153" i="9"/>
  <c r="BF149" i="9"/>
  <c r="BF145" i="9"/>
  <c r="BF150" i="9"/>
  <c r="BF146" i="9"/>
  <c r="AN735" i="9"/>
  <c r="AZ724" i="9"/>
  <c r="AN724" i="9"/>
  <c r="BF154" i="9"/>
  <c r="AN904" i="9"/>
  <c r="AN900" i="9"/>
  <c r="AN896" i="9"/>
  <c r="AN892" i="9"/>
  <c r="AN888" i="9"/>
  <c r="AN884" i="9"/>
  <c r="AN880" i="9"/>
  <c r="AR769" i="9"/>
  <c r="AV900" i="9"/>
  <c r="AV896" i="9"/>
  <c r="AV892" i="9"/>
  <c r="AV888" i="9"/>
  <c r="AV884" i="9"/>
  <c r="AV880" i="9"/>
  <c r="AV876" i="9"/>
  <c r="AN876" i="9"/>
  <c r="AN873" i="9"/>
  <c r="AV867" i="9"/>
  <c r="AV859" i="9"/>
  <c r="AV851" i="9"/>
  <c r="AN901" i="9"/>
  <c r="AN897" i="9"/>
  <c r="AN893" i="9"/>
  <c r="AN889" i="9"/>
  <c r="AN885" i="9"/>
  <c r="AN881" i="9"/>
  <c r="AN877" i="9"/>
  <c r="AV873" i="9"/>
  <c r="AV870" i="9"/>
  <c r="AV862" i="9"/>
  <c r="AV854" i="9"/>
  <c r="AN874" i="9"/>
  <c r="AN846" i="9"/>
  <c r="AN842" i="9"/>
  <c r="AN838" i="9"/>
  <c r="AN834" i="9"/>
  <c r="AN830" i="9"/>
  <c r="AN826" i="9"/>
  <c r="AN822" i="9"/>
  <c r="AN818" i="9"/>
  <c r="AV846" i="9"/>
  <c r="AV842" i="9"/>
  <c r="AV838" i="9"/>
  <c r="AV834" i="9"/>
  <c r="AV830" i="9"/>
  <c r="AV826" i="9"/>
  <c r="AV822" i="9"/>
  <c r="AV902" i="9"/>
  <c r="AV898" i="9"/>
  <c r="AV894" i="9"/>
  <c r="AV890" i="9"/>
  <c r="AV886" i="9"/>
  <c r="AV882" i="9"/>
  <c r="AV878" i="9"/>
  <c r="AV874" i="9"/>
  <c r="AV871" i="9"/>
  <c r="AV863" i="9"/>
  <c r="AV855" i="9"/>
  <c r="AN903" i="9"/>
  <c r="AN899" i="9"/>
  <c r="AN895" i="9"/>
  <c r="AN891" i="9"/>
  <c r="AN887" i="9"/>
  <c r="AN883" i="9"/>
  <c r="AN879" i="9"/>
  <c r="AV866" i="9"/>
  <c r="AV858" i="9"/>
  <c r="AV850" i="9"/>
  <c r="AV847" i="9"/>
  <c r="AV843" i="9"/>
  <c r="AV839" i="9"/>
  <c r="AV835" i="9"/>
  <c r="AV831" i="9"/>
  <c r="AV827" i="9"/>
  <c r="AN875" i="9"/>
  <c r="AN871" i="9"/>
  <c r="AN867" i="9"/>
  <c r="AN863" i="9"/>
  <c r="AN859" i="9"/>
  <c r="AN855" i="9"/>
  <c r="AN851" i="9"/>
  <c r="AN847" i="9"/>
  <c r="AN843" i="9"/>
  <c r="AN839" i="9"/>
  <c r="AN835" i="9"/>
  <c r="AN831" i="9"/>
  <c r="AN827" i="9"/>
  <c r="AN823" i="9"/>
  <c r="AN819" i="9"/>
  <c r="AN815" i="9"/>
  <c r="AN811" i="9"/>
  <c r="AN807" i="9"/>
  <c r="AN803" i="9"/>
  <c r="AR781" i="9"/>
  <c r="AV779" i="9"/>
  <c r="AV823" i="9"/>
  <c r="AV819" i="9"/>
  <c r="AV815" i="9"/>
  <c r="AV811" i="9"/>
  <c r="AV807" i="9"/>
  <c r="AV803" i="9"/>
  <c r="AV799" i="9"/>
  <c r="AV791" i="9"/>
  <c r="AN868" i="9"/>
  <c r="AN864" i="9"/>
  <c r="AN860" i="9"/>
  <c r="AN856" i="9"/>
  <c r="AN852" i="9"/>
  <c r="AN848" i="9"/>
  <c r="AN844" i="9"/>
  <c r="AN840" i="9"/>
  <c r="AN836" i="9"/>
  <c r="AN832" i="9"/>
  <c r="AN828" i="9"/>
  <c r="AN824" i="9"/>
  <c r="AN820" i="9"/>
  <c r="AR798" i="9"/>
  <c r="AR773" i="9"/>
  <c r="AV872" i="9"/>
  <c r="AV868" i="9"/>
  <c r="AV864" i="9"/>
  <c r="AV860" i="9"/>
  <c r="AV856" i="9"/>
  <c r="AV852" i="9"/>
  <c r="AV848" i="9"/>
  <c r="AV844" i="9"/>
  <c r="AV840" i="9"/>
  <c r="AV836" i="9"/>
  <c r="AV832" i="9"/>
  <c r="AV828" i="9"/>
  <c r="AV824" i="9"/>
  <c r="AV820" i="9"/>
  <c r="AV816" i="9"/>
  <c r="AV812" i="9"/>
  <c r="AV808" i="9"/>
  <c r="AV804" i="9"/>
  <c r="AV800" i="9"/>
  <c r="AR793" i="9"/>
  <c r="AR785" i="9"/>
  <c r="AV783" i="9"/>
  <c r="AV869" i="9"/>
  <c r="AV865" i="9"/>
  <c r="AV861" i="9"/>
  <c r="AV857" i="9"/>
  <c r="AV853" i="9"/>
  <c r="AV849" i="9"/>
  <c r="AV845" i="9"/>
  <c r="AV841" i="9"/>
  <c r="AV837" i="9"/>
  <c r="AV833" i="9"/>
  <c r="AV829" i="9"/>
  <c r="AV825" i="9"/>
  <c r="AV821" i="9"/>
  <c r="AZ788" i="9"/>
  <c r="AN799" i="9"/>
  <c r="AN795" i="9"/>
  <c r="AN791" i="9"/>
  <c r="AN787" i="9"/>
  <c r="AN783" i="9"/>
  <c r="AN779" i="9"/>
  <c r="AN775" i="9"/>
  <c r="AN796" i="9"/>
  <c r="AN792" i="9"/>
  <c r="AN788" i="9"/>
  <c r="AN784" i="9"/>
  <c r="AN780" i="9"/>
  <c r="AN776" i="9"/>
  <c r="AN772" i="9"/>
  <c r="AN768" i="9"/>
  <c r="AZ766" i="9"/>
  <c r="AZ764" i="9"/>
  <c r="AZ762" i="9"/>
  <c r="AZ760" i="9"/>
  <c r="AZ758" i="9"/>
  <c r="AZ756" i="9"/>
  <c r="AZ754" i="9"/>
  <c r="AZ752" i="9"/>
  <c r="AZ750" i="9"/>
  <c r="AZ748" i="9"/>
  <c r="AZ746" i="9"/>
  <c r="AZ744" i="9"/>
  <c r="AZ742" i="9"/>
  <c r="AZ740" i="9"/>
  <c r="AV796" i="9"/>
  <c r="AV792" i="9"/>
  <c r="AV788" i="9"/>
  <c r="AV784" i="9"/>
  <c r="AV780" i="9"/>
  <c r="AV776" i="9"/>
  <c r="AV772" i="9"/>
  <c r="AV768" i="9"/>
  <c r="AN766" i="9"/>
  <c r="AN764" i="9"/>
  <c r="AN762" i="9"/>
  <c r="AN760" i="9"/>
  <c r="AN758" i="9"/>
  <c r="AN756" i="9"/>
  <c r="AN797" i="9"/>
  <c r="AN793" i="9"/>
  <c r="AN789" i="9"/>
  <c r="AN785" i="9"/>
  <c r="AN781" i="9"/>
  <c r="AN777" i="9"/>
  <c r="AN773" i="9"/>
  <c r="AN769" i="9"/>
  <c r="AR767" i="9"/>
  <c r="AR765" i="9"/>
  <c r="AV797" i="9"/>
  <c r="AV793" i="9"/>
  <c r="AV789" i="9"/>
  <c r="AV785" i="9"/>
  <c r="AV781" i="9"/>
  <c r="AV777" i="9"/>
  <c r="AV773" i="9"/>
  <c r="AV769" i="9"/>
  <c r="AN798" i="9"/>
  <c r="AN794" i="9"/>
  <c r="AN790" i="9"/>
  <c r="AN786" i="9"/>
  <c r="AN782" i="9"/>
  <c r="AN778" i="9"/>
  <c r="AN774" i="9"/>
  <c r="AN770" i="9"/>
  <c r="AR766" i="9"/>
  <c r="AR764" i="9"/>
  <c r="AR762" i="9"/>
  <c r="AR760" i="9"/>
  <c r="AR758" i="9"/>
  <c r="AR756" i="9"/>
  <c r="AR754" i="9"/>
  <c r="AR752" i="9"/>
  <c r="AR750" i="9"/>
  <c r="AR748" i="9"/>
  <c r="AR746" i="9"/>
  <c r="AR744" i="9"/>
  <c r="AR742" i="9"/>
  <c r="AR740" i="9"/>
  <c r="AR738" i="9"/>
  <c r="AR736" i="9"/>
  <c r="AR734" i="9"/>
  <c r="AR732" i="9"/>
  <c r="AR730" i="9"/>
  <c r="AR728" i="9"/>
  <c r="AR726" i="9"/>
  <c r="AZ738" i="9"/>
  <c r="AZ736" i="9"/>
  <c r="AZ734" i="9"/>
  <c r="AZ732" i="9"/>
  <c r="AZ730" i="9"/>
  <c r="AZ728" i="9"/>
  <c r="AZ726" i="9"/>
  <c r="AN754" i="9"/>
  <c r="AN752" i="9"/>
  <c r="AN750" i="9"/>
  <c r="AN748" i="9"/>
  <c r="AN746" i="9"/>
  <c r="AN744" i="9"/>
  <c r="AN742" i="9"/>
  <c r="AN740" i="9"/>
  <c r="AN738" i="9"/>
  <c r="AN736" i="9"/>
  <c r="AN734" i="9"/>
  <c r="AN732" i="9"/>
  <c r="AN730" i="9"/>
  <c r="AN728" i="9"/>
  <c r="AN726" i="9"/>
  <c r="AR763" i="9"/>
  <c r="AR761" i="9"/>
  <c r="AR759" i="9"/>
  <c r="AR757" i="9"/>
  <c r="AR755" i="9"/>
  <c r="AR753" i="9"/>
  <c r="AR751" i="9"/>
  <c r="AR749" i="9"/>
  <c r="AR747" i="9"/>
  <c r="AR745" i="9"/>
  <c r="AR743" i="9"/>
  <c r="AR741" i="9"/>
  <c r="AR739" i="9"/>
  <c r="AR737" i="9"/>
  <c r="AR735" i="9"/>
  <c r="AR733" i="9"/>
  <c r="AR731" i="9"/>
  <c r="AR729" i="9"/>
  <c r="AR727" i="9"/>
  <c r="AR725" i="9"/>
  <c r="AV766" i="9"/>
  <c r="AV764" i="9"/>
  <c r="AV762" i="9"/>
  <c r="AV760" i="9"/>
  <c r="AV758" i="9"/>
  <c r="AV756" i="9"/>
  <c r="AV754" i="9"/>
  <c r="AV752" i="9"/>
  <c r="AV750" i="9"/>
  <c r="AV748" i="9"/>
  <c r="AV746" i="9"/>
  <c r="AV744" i="9"/>
  <c r="AV742" i="9"/>
  <c r="AV740" i="9"/>
  <c r="AV738" i="9"/>
  <c r="AV736" i="9"/>
  <c r="AV734" i="9"/>
  <c r="AV732" i="9"/>
  <c r="AV730" i="9"/>
  <c r="AV728" i="9"/>
  <c r="AV726" i="9"/>
  <c r="AZ765" i="9"/>
  <c r="AZ763" i="9"/>
  <c r="AZ761" i="9"/>
  <c r="AZ759" i="9"/>
  <c r="AZ757" i="9"/>
  <c r="AZ755" i="9"/>
  <c r="AZ753" i="9"/>
  <c r="AZ751" i="9"/>
  <c r="AZ749" i="9"/>
  <c r="AZ747" i="9"/>
  <c r="AZ745" i="9"/>
  <c r="AZ743" i="9"/>
  <c r="AZ741" i="9"/>
  <c r="AZ739" i="9"/>
  <c r="AZ737" i="9"/>
  <c r="AZ735" i="9"/>
  <c r="AZ733" i="9"/>
  <c r="AZ731" i="9"/>
  <c r="AZ729" i="9"/>
  <c r="AZ727" i="9"/>
  <c r="AZ725" i="9"/>
  <c r="BJ460" i="9"/>
  <c r="BF457" i="9"/>
  <c r="BF453" i="9"/>
  <c r="BF449" i="9"/>
  <c r="BF445" i="9"/>
  <c r="BF441" i="9"/>
  <c r="BF437" i="9"/>
  <c r="BF433" i="9"/>
  <c r="BF429" i="9"/>
  <c r="BF425" i="9"/>
  <c r="BF421" i="9"/>
  <c r="BF417" i="9"/>
  <c r="BF413" i="9"/>
  <c r="BF409" i="9"/>
  <c r="BF405" i="9"/>
  <c r="BF401" i="9"/>
  <c r="BF397" i="9"/>
  <c r="BF393" i="9"/>
  <c r="BF389" i="9"/>
  <c r="BF385" i="9"/>
  <c r="BF381" i="9"/>
  <c r="BF377" i="9"/>
  <c r="BF373" i="9"/>
  <c r="BF369" i="9"/>
  <c r="BF365" i="9"/>
  <c r="BF361" i="9"/>
  <c r="BF357" i="9"/>
  <c r="BF353" i="9"/>
  <c r="BF349" i="9"/>
  <c r="BF345" i="9"/>
  <c r="BF341" i="9"/>
  <c r="BF337" i="9"/>
  <c r="BF333" i="9"/>
  <c r="BF329" i="9"/>
  <c r="BF325" i="9"/>
  <c r="BF321" i="9"/>
  <c r="BF317" i="9"/>
  <c r="BF313" i="9"/>
  <c r="BF309" i="9"/>
  <c r="BF275" i="9"/>
  <c r="BF270" i="9"/>
  <c r="BJ451" i="9"/>
  <c r="BJ439" i="9"/>
  <c r="BJ435" i="9"/>
  <c r="BJ427" i="9"/>
  <c r="BJ419" i="9"/>
  <c r="BJ411" i="9"/>
  <c r="BJ407" i="9"/>
  <c r="BJ403" i="9"/>
  <c r="BJ399" i="9"/>
  <c r="BJ395" i="9"/>
  <c r="BJ391" i="9"/>
  <c r="BJ387" i="9"/>
  <c r="BJ383" i="9"/>
  <c r="BJ379" i="9"/>
  <c r="BJ375" i="9"/>
  <c r="BJ371" i="9"/>
  <c r="BJ367" i="9"/>
  <c r="BJ363" i="9"/>
  <c r="BJ359" i="9"/>
  <c r="BJ355" i="9"/>
  <c r="BJ351" i="9"/>
  <c r="BJ347" i="9"/>
  <c r="BJ343" i="9"/>
  <c r="BJ339" i="9"/>
  <c r="BJ335" i="9"/>
  <c r="BJ331" i="9"/>
  <c r="BJ327" i="9"/>
  <c r="BJ323" i="9"/>
  <c r="BJ319" i="9"/>
  <c r="BJ315" i="9"/>
  <c r="BJ311" i="9"/>
  <c r="BJ307" i="9"/>
  <c r="BJ455" i="9"/>
  <c r="BJ447" i="9"/>
  <c r="BJ443" i="9"/>
  <c r="BJ431" i="9"/>
  <c r="BJ423" i="9"/>
  <c r="BJ415" i="9"/>
  <c r="BF454" i="9"/>
  <c r="BF450" i="9"/>
  <c r="BF446" i="9"/>
  <c r="BF442" i="9"/>
  <c r="BF438" i="9"/>
  <c r="BF434" i="9"/>
  <c r="BF430" i="9"/>
  <c r="BF426" i="9"/>
  <c r="BF422" i="9"/>
  <c r="BF418" i="9"/>
  <c r="BF414" i="9"/>
  <c r="BF410" i="9"/>
  <c r="BF406" i="9"/>
  <c r="BF402" i="9"/>
  <c r="BF398" i="9"/>
  <c r="BF394" i="9"/>
  <c r="BF390" i="9"/>
  <c r="BF386" i="9"/>
  <c r="BF382" i="9"/>
  <c r="BF378" i="9"/>
  <c r="BF374" i="9"/>
  <c r="BF370" i="9"/>
  <c r="BF366" i="9"/>
  <c r="BF362" i="9"/>
  <c r="BF358" i="9"/>
  <c r="BF354" i="9"/>
  <c r="BF350" i="9"/>
  <c r="BF346" i="9"/>
  <c r="BF342" i="9"/>
  <c r="BF338" i="9"/>
  <c r="BF334" i="9"/>
  <c r="BF330" i="9"/>
  <c r="BF326" i="9"/>
  <c r="BF322" i="9"/>
  <c r="BF318" i="9"/>
  <c r="BF314" i="9"/>
  <c r="BF310" i="9"/>
  <c r="BF291" i="9"/>
  <c r="BF286" i="9"/>
  <c r="BJ456" i="9"/>
  <c r="BJ452" i="9"/>
  <c r="BJ448" i="9"/>
  <c r="BJ444" i="9"/>
  <c r="BJ440" i="9"/>
  <c r="BJ436" i="9"/>
  <c r="BJ432" i="9"/>
  <c r="BJ428" i="9"/>
  <c r="BJ424" i="9"/>
  <c r="BJ420" i="9"/>
  <c r="BJ416" i="9"/>
  <c r="BJ412" i="9"/>
  <c r="BJ408" i="9"/>
  <c r="BJ404" i="9"/>
  <c r="BJ400" i="9"/>
  <c r="BJ396" i="9"/>
  <c r="BJ392" i="9"/>
  <c r="BJ388" i="9"/>
  <c r="BJ384" i="9"/>
  <c r="BJ380" i="9"/>
  <c r="BJ376" i="9"/>
  <c r="BJ372" i="9"/>
  <c r="BJ368" i="9"/>
  <c r="BJ364" i="9"/>
  <c r="BJ360" i="9"/>
  <c r="BJ356" i="9"/>
  <c r="BJ352" i="9"/>
  <c r="BJ348" i="9"/>
  <c r="BJ344" i="9"/>
  <c r="BJ340" i="9"/>
  <c r="BJ336" i="9"/>
  <c r="BJ332" i="9"/>
  <c r="BJ328" i="9"/>
  <c r="BJ324" i="9"/>
  <c r="BJ320" i="9"/>
  <c r="BJ316" i="9"/>
  <c r="BJ312" i="9"/>
  <c r="BJ308" i="9"/>
  <c r="BJ457" i="9"/>
  <c r="BJ453" i="9"/>
  <c r="BJ449" i="9"/>
  <c r="BJ445" i="9"/>
  <c r="BJ441" i="9"/>
  <c r="BJ437" i="9"/>
  <c r="BJ433" i="9"/>
  <c r="BJ429" i="9"/>
  <c r="BJ425" i="9"/>
  <c r="BJ421" i="9"/>
  <c r="BJ417" i="9"/>
  <c r="BJ413" i="9"/>
  <c r="BJ409" i="9"/>
  <c r="BJ405" i="9"/>
  <c r="BJ401" i="9"/>
  <c r="BJ397" i="9"/>
  <c r="BJ393" i="9"/>
  <c r="BJ389" i="9"/>
  <c r="BJ385" i="9"/>
  <c r="BJ381" i="9"/>
  <c r="BJ377" i="9"/>
  <c r="BJ373" i="9"/>
  <c r="BJ369" i="9"/>
  <c r="BJ365" i="9"/>
  <c r="BJ361" i="9"/>
  <c r="BJ357" i="9"/>
  <c r="BJ353" i="9"/>
  <c r="BJ349" i="9"/>
  <c r="BJ345" i="9"/>
  <c r="BJ341" i="9"/>
  <c r="BJ337" i="9"/>
  <c r="BJ333" i="9"/>
  <c r="BJ329" i="9"/>
  <c r="BJ325" i="9"/>
  <c r="BJ321" i="9"/>
  <c r="BJ317" i="9"/>
  <c r="BJ313" i="9"/>
  <c r="BJ309" i="9"/>
  <c r="BF283" i="9"/>
  <c r="BF278" i="9"/>
  <c r="BF254" i="9"/>
  <c r="BJ304" i="9"/>
  <c r="BJ296" i="9"/>
  <c r="BJ288" i="9"/>
  <c r="BJ280" i="9"/>
  <c r="BJ272" i="9"/>
  <c r="BJ264" i="9"/>
  <c r="BJ256" i="9"/>
  <c r="BJ248" i="9"/>
  <c r="BJ298" i="9"/>
  <c r="BJ290" i="9"/>
  <c r="BJ282" i="9"/>
  <c r="BJ274" i="9"/>
  <c r="BJ266" i="9"/>
  <c r="BJ258" i="9"/>
  <c r="BJ250" i="9"/>
  <c r="BJ235" i="9"/>
  <c r="BJ299" i="9"/>
  <c r="BJ291" i="9"/>
  <c r="BJ283" i="9"/>
  <c r="BJ275" i="9"/>
  <c r="BJ267" i="9"/>
  <c r="BJ259" i="9"/>
  <c r="BJ251" i="9"/>
  <c r="BJ243" i="9"/>
  <c r="BJ300" i="9"/>
  <c r="BJ292" i="9"/>
  <c r="BJ284" i="9"/>
  <c r="BJ276" i="9"/>
  <c r="BJ268" i="9"/>
  <c r="BJ260" i="9"/>
  <c r="BJ252" i="9"/>
  <c r="BJ244" i="9"/>
  <c r="BJ237" i="9"/>
  <c r="BJ229" i="9"/>
  <c r="BJ301" i="9"/>
  <c r="BJ293" i="9"/>
  <c r="BJ285" i="9"/>
  <c r="BJ277" i="9"/>
  <c r="BJ269" i="9"/>
  <c r="BJ261" i="9"/>
  <c r="BJ253" i="9"/>
  <c r="BJ245" i="9"/>
  <c r="BJ303" i="9"/>
  <c r="BJ295" i="9"/>
  <c r="BJ287" i="9"/>
  <c r="BJ279" i="9"/>
  <c r="BJ271" i="9"/>
  <c r="BJ263" i="9"/>
  <c r="BJ255" i="9"/>
  <c r="BJ247" i="9"/>
  <c r="BJ240" i="9"/>
  <c r="BJ232" i="9"/>
  <c r="BJ178" i="9"/>
  <c r="BJ170" i="9"/>
  <c r="BJ166" i="9"/>
  <c r="BJ162" i="9"/>
  <c r="BJ158" i="9"/>
  <c r="BJ154" i="9"/>
  <c r="BJ150" i="9"/>
  <c r="BJ171" i="9"/>
  <c r="BJ167" i="9"/>
  <c r="BJ163" i="9"/>
  <c r="BJ159" i="9"/>
  <c r="BJ155" i="9"/>
  <c r="BJ151" i="9"/>
  <c r="BJ147" i="9"/>
  <c r="BJ176" i="9"/>
  <c r="BJ172" i="9"/>
  <c r="BJ168" i="9"/>
  <c r="BJ164" i="9"/>
  <c r="BJ160" i="9"/>
  <c r="BJ156" i="9"/>
  <c r="BJ152" i="9"/>
  <c r="BJ148" i="9"/>
  <c r="BJ144" i="9"/>
  <c r="BF151" i="9"/>
  <c r="BJ145" i="9"/>
  <c r="BJ226" i="9"/>
  <c r="BJ222" i="9"/>
  <c r="BJ218" i="9"/>
  <c r="BJ214" i="9"/>
  <c r="BJ210" i="9"/>
  <c r="BJ206" i="9"/>
  <c r="BJ202" i="9"/>
  <c r="BJ198" i="9"/>
  <c r="BJ194" i="9"/>
  <c r="BJ190" i="9"/>
  <c r="BJ186" i="9"/>
  <c r="BJ182" i="9"/>
  <c r="BF176" i="9"/>
  <c r="BJ174" i="9"/>
  <c r="BF172" i="9"/>
  <c r="BF168" i="9"/>
  <c r="BF164" i="9"/>
  <c r="BF160" i="9"/>
  <c r="BF156" i="9"/>
  <c r="BF152" i="9"/>
  <c r="AY156" i="9"/>
  <c r="AY157" i="9"/>
  <c r="AY158" i="9"/>
  <c r="AY159" i="9"/>
  <c r="AY160" i="9"/>
  <c r="AY161" i="9"/>
  <c r="AY162" i="9"/>
  <c r="AY163" i="9"/>
  <c r="AY164" i="9"/>
  <c r="AY165" i="9"/>
  <c r="AY166" i="9"/>
  <c r="AY167" i="9"/>
  <c r="AY168" i="9"/>
  <c r="AY169" i="9"/>
  <c r="AY170" i="9"/>
  <c r="AY171" i="9"/>
  <c r="AY172" i="9"/>
  <c r="AY173" i="9"/>
  <c r="AY174" i="9"/>
  <c r="AY175" i="9"/>
  <c r="AY176" i="9"/>
  <c r="AY177" i="9"/>
  <c r="AY178" i="9"/>
  <c r="AY179" i="9"/>
  <c r="AY180" i="9"/>
  <c r="AY181" i="9"/>
  <c r="AY182" i="9"/>
  <c r="AY183" i="9"/>
  <c r="AY184" i="9"/>
  <c r="AY185" i="9"/>
  <c r="AY186" i="9"/>
  <c r="AY187" i="9"/>
  <c r="AY188" i="9"/>
  <c r="AY189" i="9"/>
  <c r="AY190" i="9"/>
  <c r="AY191" i="9"/>
  <c r="AY192" i="9"/>
  <c r="AY193" i="9"/>
  <c r="AY194" i="9"/>
  <c r="AY195" i="9"/>
  <c r="AY196" i="9"/>
  <c r="AY197" i="9"/>
  <c r="AY198" i="9"/>
  <c r="AY199" i="9"/>
  <c r="AY200" i="9"/>
  <c r="AY201" i="9"/>
  <c r="AY202" i="9"/>
  <c r="AY203" i="9"/>
  <c r="AY204" i="9"/>
  <c r="AY205" i="9"/>
  <c r="AY206" i="9"/>
  <c r="AY207" i="9"/>
  <c r="AY208" i="9"/>
  <c r="AY209" i="9"/>
  <c r="AY210" i="9"/>
  <c r="AY211" i="9"/>
  <c r="AY212" i="9"/>
  <c r="AY213" i="9"/>
  <c r="AY214" i="9"/>
  <c r="AY215" i="9"/>
  <c r="AY216" i="9"/>
  <c r="AY217" i="9"/>
  <c r="AY218" i="9"/>
  <c r="AY219" i="9"/>
  <c r="AY220" i="9"/>
  <c r="AY221" i="9"/>
  <c r="AY222" i="9"/>
  <c r="AY223" i="9"/>
  <c r="AY224" i="9"/>
  <c r="AY225" i="9"/>
  <c r="AY226" i="9"/>
  <c r="AY227" i="9"/>
  <c r="AY228" i="9"/>
  <c r="AY229" i="9"/>
  <c r="AY230" i="9"/>
  <c r="AY231" i="9"/>
  <c r="AY232" i="9"/>
  <c r="AY233" i="9"/>
  <c r="AY234" i="9"/>
  <c r="AY235" i="9"/>
  <c r="AY236" i="9"/>
  <c r="AY237" i="9"/>
  <c r="AY238" i="9"/>
  <c r="AY239" i="9"/>
  <c r="AY240" i="9"/>
  <c r="AY241" i="9"/>
  <c r="AY242" i="9"/>
  <c r="AY243" i="9"/>
  <c r="AY244" i="9"/>
  <c r="AY245" i="9"/>
  <c r="AY246" i="9"/>
  <c r="AY247" i="9"/>
  <c r="AY248" i="9"/>
  <c r="AY249" i="9"/>
  <c r="AY250" i="9"/>
  <c r="AY251" i="9"/>
  <c r="AY252" i="9"/>
  <c r="AY253" i="9"/>
  <c r="AY254" i="9"/>
  <c r="AY255" i="9"/>
  <c r="AY256" i="9"/>
  <c r="AY257" i="9"/>
  <c r="AY258" i="9"/>
  <c r="AY259" i="9"/>
  <c r="AY260" i="9"/>
  <c r="AY261" i="9"/>
  <c r="AY262" i="9"/>
  <c r="AY263" i="9"/>
  <c r="AY264" i="9"/>
  <c r="AY265" i="9"/>
  <c r="AY266" i="9"/>
  <c r="AY267" i="9"/>
  <c r="AY268" i="9"/>
  <c r="AY269" i="9"/>
  <c r="AY270" i="9"/>
  <c r="AY271" i="9"/>
  <c r="AY272" i="9"/>
  <c r="AY273" i="9"/>
  <c r="AY274" i="9"/>
  <c r="AY275" i="9"/>
  <c r="AY276" i="9"/>
  <c r="AY277" i="9"/>
  <c r="AY278" i="9"/>
  <c r="AY279" i="9"/>
  <c r="AY280" i="9"/>
  <c r="AY281" i="9"/>
  <c r="AY282" i="9"/>
  <c r="AY283" i="9"/>
  <c r="AY284" i="9"/>
  <c r="AY285" i="9"/>
  <c r="AY286" i="9"/>
  <c r="AY287" i="9"/>
  <c r="AY288" i="9"/>
  <c r="AY289" i="9"/>
  <c r="AY290" i="9"/>
  <c r="AY291" i="9"/>
  <c r="AY292" i="9"/>
  <c r="AY293" i="9"/>
  <c r="AY294" i="9"/>
  <c r="AY295" i="9"/>
  <c r="AY296" i="9"/>
  <c r="AY297" i="9"/>
  <c r="AY298" i="9"/>
  <c r="AY299" i="9"/>
  <c r="AY300" i="9"/>
  <c r="AY301" i="9"/>
  <c r="AY302" i="9"/>
  <c r="AY303" i="9"/>
  <c r="AY304" i="9"/>
  <c r="AY305" i="9"/>
  <c r="AY306" i="9"/>
  <c r="AY307" i="9"/>
  <c r="AY308" i="9"/>
  <c r="AY309" i="9"/>
  <c r="AY310" i="9"/>
  <c r="AY311" i="9"/>
  <c r="AY312" i="9"/>
  <c r="AY313" i="9"/>
  <c r="AY314" i="9"/>
  <c r="AY315" i="9"/>
  <c r="AY316" i="9"/>
  <c r="AY317" i="9"/>
  <c r="AY318" i="9"/>
  <c r="AY319" i="9"/>
  <c r="AY320" i="9"/>
  <c r="AY321" i="9"/>
  <c r="AY322" i="9"/>
  <c r="AY323" i="9"/>
  <c r="AY324" i="9"/>
  <c r="AY325" i="9"/>
  <c r="AY326" i="9"/>
  <c r="AY327" i="9"/>
  <c r="AY328" i="9"/>
  <c r="AY329" i="9"/>
  <c r="AY330" i="9"/>
  <c r="AY331" i="9"/>
  <c r="AY332" i="9"/>
  <c r="AY333" i="9"/>
  <c r="AY334" i="9"/>
  <c r="AY335" i="9"/>
  <c r="AY336" i="9"/>
  <c r="AY337" i="9"/>
  <c r="AY338" i="9"/>
  <c r="AY339" i="9"/>
  <c r="AY340" i="9"/>
  <c r="AY341" i="9"/>
  <c r="AY342" i="9"/>
  <c r="AY343" i="9"/>
  <c r="AY344" i="9"/>
  <c r="AY345" i="9"/>
  <c r="AY346" i="9"/>
  <c r="AY347" i="9"/>
  <c r="AY348" i="9"/>
  <c r="AY349" i="9"/>
  <c r="AY350" i="9"/>
  <c r="AY351" i="9"/>
  <c r="AY352" i="9"/>
  <c r="AY353" i="9"/>
  <c r="AY354" i="9"/>
  <c r="AY355" i="9"/>
  <c r="AY356" i="9"/>
  <c r="AY357" i="9"/>
  <c r="AY358" i="9"/>
  <c r="AY359" i="9"/>
  <c r="AY360" i="9"/>
  <c r="AY361" i="9"/>
  <c r="AY362" i="9"/>
  <c r="AY363" i="9"/>
  <c r="AY364" i="9"/>
  <c r="AY365" i="9"/>
  <c r="AY366" i="9"/>
  <c r="AY367" i="9"/>
  <c r="AY368" i="9"/>
  <c r="AY369" i="9"/>
  <c r="AY370" i="9"/>
  <c r="AY371" i="9"/>
  <c r="AY372" i="9"/>
  <c r="AY373" i="9"/>
  <c r="AY374" i="9"/>
  <c r="AY375" i="9"/>
  <c r="AY376" i="9"/>
  <c r="AY377" i="9"/>
  <c r="AY378" i="9"/>
  <c r="AY379" i="9"/>
  <c r="AY380" i="9"/>
  <c r="AY381" i="9"/>
  <c r="AY382" i="9"/>
  <c r="AY383" i="9"/>
  <c r="AY384" i="9"/>
  <c r="AY385" i="9"/>
  <c r="AY386" i="9"/>
  <c r="AY387" i="9"/>
  <c r="AY388" i="9"/>
  <c r="AY389" i="9"/>
  <c r="AY390" i="9"/>
  <c r="AY391" i="9"/>
  <c r="AY392" i="9"/>
  <c r="AY393" i="9"/>
  <c r="AY394" i="9"/>
  <c r="AY395" i="9"/>
  <c r="AY396" i="9"/>
  <c r="AY397" i="9"/>
  <c r="AY398" i="9"/>
  <c r="AY399" i="9"/>
  <c r="AY400" i="9"/>
  <c r="AY401" i="9"/>
  <c r="AY402" i="9"/>
  <c r="AY403" i="9"/>
  <c r="AY404" i="9"/>
  <c r="AY405" i="9"/>
  <c r="AY406" i="9"/>
  <c r="AY407" i="9"/>
  <c r="AY408" i="9"/>
  <c r="AY409" i="9"/>
  <c r="AY410" i="9"/>
  <c r="AY411" i="9"/>
  <c r="AY412" i="9"/>
  <c r="AY413" i="9"/>
  <c r="AY414" i="9"/>
  <c r="AY415" i="9"/>
  <c r="AY416" i="9"/>
  <c r="AY417" i="9"/>
  <c r="AY418" i="9"/>
  <c r="AY419" i="9"/>
  <c r="AY420" i="9"/>
  <c r="AY421" i="9"/>
  <c r="AY422" i="9"/>
  <c r="AY423" i="9"/>
  <c r="AY424" i="9"/>
  <c r="AY425" i="9"/>
  <c r="AY426" i="9"/>
  <c r="AY427" i="9"/>
  <c r="AY428" i="9"/>
  <c r="AY429" i="9"/>
  <c r="AY430" i="9"/>
  <c r="AY431" i="9"/>
  <c r="AY432" i="9"/>
  <c r="AY433" i="9"/>
  <c r="AY434" i="9"/>
  <c r="AY435" i="9"/>
  <c r="AY436" i="9"/>
  <c r="AY437" i="9"/>
  <c r="AY438" i="9"/>
  <c r="AY439" i="9"/>
  <c r="AY440" i="9"/>
  <c r="AY441" i="9"/>
  <c r="AY442" i="9"/>
  <c r="AY443" i="9"/>
  <c r="AY444" i="9"/>
  <c r="AY445" i="9"/>
  <c r="AY446" i="9"/>
  <c r="AY447" i="9"/>
  <c r="AY448" i="9"/>
  <c r="AY449" i="9"/>
  <c r="AY450" i="9"/>
  <c r="AY451" i="9"/>
  <c r="AY452" i="9"/>
  <c r="AY453" i="9"/>
  <c r="AY454" i="9"/>
  <c r="AY455" i="9"/>
  <c r="AY456" i="9"/>
  <c r="AY457" i="9"/>
  <c r="AY458" i="9"/>
  <c r="AY459" i="9"/>
  <c r="AY460" i="9"/>
  <c r="AY461" i="9"/>
  <c r="AY462" i="9"/>
  <c r="AY463" i="9"/>
  <c r="AY464" i="9"/>
  <c r="AY465" i="9"/>
  <c r="AY466" i="9"/>
  <c r="AY467" i="9"/>
  <c r="AY468" i="9"/>
  <c r="AY469" i="9"/>
  <c r="AY470" i="9"/>
  <c r="AY471" i="9"/>
  <c r="AY472" i="9"/>
  <c r="AY473" i="9"/>
  <c r="AY474" i="9"/>
  <c r="AY475" i="9"/>
  <c r="AY476" i="9"/>
  <c r="AY477" i="9"/>
  <c r="AY478" i="9"/>
  <c r="AY479" i="9"/>
  <c r="AY480" i="9"/>
  <c r="AY481" i="9"/>
  <c r="AY482" i="9"/>
  <c r="AY483" i="9"/>
  <c r="AY484" i="9"/>
  <c r="AY485" i="9"/>
  <c r="AY486" i="9"/>
  <c r="AY487" i="9"/>
  <c r="AY488" i="9"/>
  <c r="AY489" i="9"/>
  <c r="AY490" i="9"/>
  <c r="AY491" i="9"/>
  <c r="AY492" i="9"/>
  <c r="AY493" i="9"/>
  <c r="AY494" i="9"/>
  <c r="AY495" i="9"/>
  <c r="AY496" i="9"/>
  <c r="AY497" i="9"/>
  <c r="AY498" i="9"/>
  <c r="AY499" i="9"/>
  <c r="AY500" i="9"/>
  <c r="AY501" i="9"/>
  <c r="AY502" i="9"/>
  <c r="AY503" i="9"/>
  <c r="AY504" i="9"/>
  <c r="AY505" i="9"/>
  <c r="AY506" i="9"/>
  <c r="AY507" i="9"/>
  <c r="AY508" i="9"/>
  <c r="AY509" i="9"/>
  <c r="AY510" i="9"/>
  <c r="AY511" i="9"/>
  <c r="AY512" i="9"/>
  <c r="AY513" i="9"/>
  <c r="AY514" i="9"/>
  <c r="AY515" i="9"/>
  <c r="AY516" i="9"/>
  <c r="AY517" i="9"/>
  <c r="AY518" i="9"/>
  <c r="AY519" i="9"/>
  <c r="AY520" i="9"/>
  <c r="AY521" i="9"/>
  <c r="AY522" i="9"/>
  <c r="AY523" i="9"/>
  <c r="AY524" i="9"/>
  <c r="AY525" i="9"/>
  <c r="AY526" i="9"/>
  <c r="AY527" i="9"/>
  <c r="AY528" i="9"/>
  <c r="AY529" i="9"/>
  <c r="AY530" i="9"/>
  <c r="AY531" i="9"/>
  <c r="AY532" i="9"/>
  <c r="AY533" i="9"/>
  <c r="AY534" i="9"/>
  <c r="AY535" i="9"/>
  <c r="AY536" i="9"/>
  <c r="AY537" i="9"/>
  <c r="AY538" i="9"/>
  <c r="AY539" i="9"/>
  <c r="AY540" i="9"/>
  <c r="AY541" i="9"/>
  <c r="AY542" i="9"/>
  <c r="AY543" i="9"/>
  <c r="AY544" i="9"/>
  <c r="AY545" i="9"/>
  <c r="AY546" i="9"/>
  <c r="AY547" i="9"/>
  <c r="AY548" i="9"/>
  <c r="AY549" i="9"/>
  <c r="AY550" i="9"/>
  <c r="AY551" i="9"/>
  <c r="AY552" i="9"/>
  <c r="AY553" i="9"/>
  <c r="AY554" i="9"/>
  <c r="AY555" i="9"/>
  <c r="AY556" i="9"/>
  <c r="AY557" i="9"/>
  <c r="AY558" i="9"/>
  <c r="AY559" i="9"/>
  <c r="AY560" i="9"/>
  <c r="AY561" i="9"/>
  <c r="AY562" i="9"/>
  <c r="AY563" i="9"/>
  <c r="AY564" i="9"/>
  <c r="AY565" i="9"/>
  <c r="AY566" i="9"/>
  <c r="AY567" i="9"/>
  <c r="AY568" i="9"/>
  <c r="AY569" i="9"/>
  <c r="AY570" i="9"/>
  <c r="AY571" i="9"/>
  <c r="AY572" i="9"/>
  <c r="AY573" i="9"/>
  <c r="AY574" i="9"/>
  <c r="AY575" i="9"/>
  <c r="AY576" i="9"/>
  <c r="AY577" i="9"/>
  <c r="AY578" i="9"/>
  <c r="AY579" i="9"/>
  <c r="AY580" i="9"/>
  <c r="AY581" i="9"/>
  <c r="AY582" i="9"/>
  <c r="AY583" i="9"/>
  <c r="AY584" i="9"/>
  <c r="AY585" i="9"/>
  <c r="AY586" i="9"/>
  <c r="AY587" i="9"/>
  <c r="AY588" i="9"/>
  <c r="AY589" i="9"/>
  <c r="AY590" i="9"/>
  <c r="AY591" i="9"/>
  <c r="AY592" i="9"/>
  <c r="AY593" i="9"/>
  <c r="AY594" i="9"/>
  <c r="AY595" i="9"/>
  <c r="AY596" i="9"/>
  <c r="AY597" i="9"/>
  <c r="AY598" i="9"/>
  <c r="AY599" i="9"/>
  <c r="AY600" i="9"/>
  <c r="AY601" i="9"/>
  <c r="AY602" i="9"/>
  <c r="AY603" i="9"/>
  <c r="AY604" i="9"/>
  <c r="AY605" i="9"/>
  <c r="AY606" i="9"/>
  <c r="AY607" i="9"/>
  <c r="AY608" i="9"/>
  <c r="AY609" i="9"/>
  <c r="AY610" i="9"/>
  <c r="AY611" i="9"/>
  <c r="AY612" i="9"/>
  <c r="AY613" i="9"/>
  <c r="AY614" i="9"/>
  <c r="AY615" i="9"/>
  <c r="AY616" i="9"/>
  <c r="AY617" i="9"/>
  <c r="AY618" i="9"/>
  <c r="AY619" i="9"/>
  <c r="AY620" i="9"/>
  <c r="AY621" i="9"/>
  <c r="AY622" i="9"/>
  <c r="AY623" i="9"/>
  <c r="AY624" i="9"/>
  <c r="AY625" i="9"/>
  <c r="AY626" i="9"/>
  <c r="AY627" i="9"/>
  <c r="AY628" i="9"/>
  <c r="AY629" i="9"/>
  <c r="AY630" i="9"/>
  <c r="AY631" i="9"/>
  <c r="AY632" i="9"/>
  <c r="AY633" i="9"/>
  <c r="AY634" i="9"/>
  <c r="AY635" i="9"/>
  <c r="AY636" i="9"/>
  <c r="AY637" i="9"/>
  <c r="AY638" i="9"/>
  <c r="AY639" i="9"/>
  <c r="AY640" i="9"/>
  <c r="AY641" i="9"/>
  <c r="AY642" i="9"/>
  <c r="AY643" i="9"/>
  <c r="AY644" i="9"/>
  <c r="AY645" i="9"/>
  <c r="AY646" i="9"/>
  <c r="AY647" i="9"/>
  <c r="AY648" i="9"/>
  <c r="AY649" i="9"/>
  <c r="AY650" i="9"/>
  <c r="AY651" i="9"/>
  <c r="AY652" i="9"/>
  <c r="AY653" i="9"/>
  <c r="AY654" i="9"/>
  <c r="AY655" i="9"/>
  <c r="AY656" i="9"/>
  <c r="AY657" i="9"/>
  <c r="AY658" i="9"/>
  <c r="AY659" i="9"/>
  <c r="AY660" i="9"/>
  <c r="AY661" i="9"/>
  <c r="AY662" i="9"/>
  <c r="AY663" i="9"/>
  <c r="AY664" i="9"/>
  <c r="AY665" i="9"/>
  <c r="AY666" i="9"/>
  <c r="AY667" i="9"/>
  <c r="AY668" i="9"/>
  <c r="AY669" i="9"/>
  <c r="AY670" i="9"/>
  <c r="AY671" i="9"/>
  <c r="AY672" i="9"/>
  <c r="AY673" i="9"/>
  <c r="AY674" i="9"/>
  <c r="AY675" i="9"/>
  <c r="AY676" i="9"/>
  <c r="AY677" i="9"/>
  <c r="AY678" i="9"/>
  <c r="AY679" i="9"/>
  <c r="AY680" i="9"/>
  <c r="AY681" i="9"/>
  <c r="AY682" i="9"/>
  <c r="AY683" i="9"/>
  <c r="AY684" i="9"/>
  <c r="AY685" i="9"/>
  <c r="AY686" i="9"/>
  <c r="AY687" i="9"/>
  <c r="AY688" i="9"/>
  <c r="AY689" i="9"/>
  <c r="AY690" i="9"/>
  <c r="AY691" i="9"/>
  <c r="AY692" i="9"/>
  <c r="AY693" i="9"/>
  <c r="AY694" i="9"/>
  <c r="AY695" i="9"/>
  <c r="AY696" i="9"/>
  <c r="AY697" i="9"/>
  <c r="AY698" i="9"/>
  <c r="AY699" i="9"/>
  <c r="AY700" i="9"/>
  <c r="AY701" i="9"/>
  <c r="AY702" i="9"/>
  <c r="AY703" i="9"/>
  <c r="AY704" i="9"/>
  <c r="AY705" i="9"/>
  <c r="AY706" i="9"/>
  <c r="AY707" i="9"/>
  <c r="AY708" i="9"/>
  <c r="AY709" i="9"/>
  <c r="AY710" i="9"/>
  <c r="AY711" i="9"/>
  <c r="AY712" i="9"/>
  <c r="AY713" i="9"/>
  <c r="AY714" i="9"/>
  <c r="AY715" i="9"/>
  <c r="AY716" i="9"/>
  <c r="AI144" i="9"/>
  <c r="AJ144" i="9"/>
  <c r="AK144" i="9"/>
  <c r="AM144" i="9"/>
  <c r="AN144" i="9"/>
  <c r="AO144" i="9"/>
  <c r="AQ144" i="9"/>
  <c r="AR144" i="9"/>
  <c r="AS144" i="9"/>
  <c r="AU144" i="9"/>
  <c r="AV144" i="9"/>
  <c r="AW144" i="9"/>
  <c r="AI145" i="9"/>
  <c r="AJ145" i="9"/>
  <c r="AL145" i="9" s="1"/>
  <c r="AK145" i="9"/>
  <c r="AM145" i="9"/>
  <c r="AN145" i="9"/>
  <c r="AO145" i="9"/>
  <c r="AQ145" i="9"/>
  <c r="AR145" i="9"/>
  <c r="AS145" i="9"/>
  <c r="AU145" i="9"/>
  <c r="AV145" i="9"/>
  <c r="AW145" i="9"/>
  <c r="AI146" i="9"/>
  <c r="AJ146" i="9"/>
  <c r="AK146" i="9"/>
  <c r="AM146" i="9"/>
  <c r="AN146" i="9"/>
  <c r="AO146" i="9"/>
  <c r="AQ146" i="9"/>
  <c r="AR146" i="9"/>
  <c r="AS146" i="9"/>
  <c r="AU146" i="9"/>
  <c r="AV146" i="9"/>
  <c r="AW146" i="9"/>
  <c r="AI147" i="9"/>
  <c r="AJ147" i="9"/>
  <c r="AL147" i="9" s="1"/>
  <c r="AK147" i="9"/>
  <c r="AM147" i="9"/>
  <c r="AN147" i="9"/>
  <c r="AO147" i="9"/>
  <c r="AQ147" i="9"/>
  <c r="AR147" i="9"/>
  <c r="AS147" i="9"/>
  <c r="AU147" i="9"/>
  <c r="AV147" i="9"/>
  <c r="AW147" i="9"/>
  <c r="AI148" i="9"/>
  <c r="AJ148" i="9"/>
  <c r="AK148" i="9"/>
  <c r="AM148" i="9"/>
  <c r="AN148" i="9"/>
  <c r="AO148" i="9"/>
  <c r="AQ148" i="9"/>
  <c r="AR148" i="9"/>
  <c r="AS148" i="9"/>
  <c r="AU148" i="9"/>
  <c r="AV148" i="9"/>
  <c r="AW148" i="9"/>
  <c r="AI149" i="9"/>
  <c r="AJ149" i="9"/>
  <c r="AL149" i="9" s="1"/>
  <c r="AK149" i="9"/>
  <c r="AM149" i="9"/>
  <c r="AN149" i="9"/>
  <c r="AO149" i="9"/>
  <c r="AQ149" i="9"/>
  <c r="AR149" i="9"/>
  <c r="AS149" i="9"/>
  <c r="AU149" i="9"/>
  <c r="AV149" i="9"/>
  <c r="AW149" i="9"/>
  <c r="AI150" i="9"/>
  <c r="AJ150" i="9"/>
  <c r="AK150" i="9"/>
  <c r="AM150" i="9"/>
  <c r="AN150" i="9"/>
  <c r="AO150" i="9"/>
  <c r="AQ150" i="9"/>
  <c r="AR150" i="9"/>
  <c r="AS150" i="9"/>
  <c r="AU150" i="9"/>
  <c r="AV150" i="9"/>
  <c r="AW150" i="9"/>
  <c r="AI151" i="9"/>
  <c r="AJ151" i="9"/>
  <c r="AL151" i="9" s="1"/>
  <c r="AK151" i="9"/>
  <c r="AM151" i="9"/>
  <c r="AN151" i="9"/>
  <c r="AO151" i="9"/>
  <c r="AQ151" i="9"/>
  <c r="AR151" i="9"/>
  <c r="AS151" i="9"/>
  <c r="AU151" i="9"/>
  <c r="AV151" i="9"/>
  <c r="AW151" i="9"/>
  <c r="AI152" i="9"/>
  <c r="AJ152" i="9"/>
  <c r="AK152" i="9"/>
  <c r="AM152" i="9"/>
  <c r="AN152" i="9"/>
  <c r="AO152" i="9"/>
  <c r="AQ152" i="9"/>
  <c r="AR152" i="9"/>
  <c r="AS152" i="9"/>
  <c r="AU152" i="9"/>
  <c r="AV152" i="9"/>
  <c r="AW152" i="9"/>
  <c r="AI153" i="9"/>
  <c r="AJ153" i="9"/>
  <c r="AL153" i="9" s="1"/>
  <c r="AK153" i="9"/>
  <c r="AM153" i="9"/>
  <c r="AN153" i="9"/>
  <c r="AO153" i="9"/>
  <c r="AQ153" i="9"/>
  <c r="AR153" i="9"/>
  <c r="AS153" i="9"/>
  <c r="AU153" i="9"/>
  <c r="AV153" i="9"/>
  <c r="AW153" i="9"/>
  <c r="AI154" i="9"/>
  <c r="AJ154" i="9"/>
  <c r="AK154" i="9"/>
  <c r="AM154" i="9"/>
  <c r="AN154" i="9"/>
  <c r="AO154" i="9"/>
  <c r="AQ154" i="9"/>
  <c r="AR154" i="9"/>
  <c r="AS154" i="9"/>
  <c r="AU154" i="9"/>
  <c r="AV154" i="9"/>
  <c r="AW154" i="9"/>
  <c r="AI155" i="9"/>
  <c r="AJ155" i="9"/>
  <c r="AL155" i="9" s="1"/>
  <c r="AK155" i="9"/>
  <c r="AM155" i="9"/>
  <c r="AN155" i="9"/>
  <c r="AO155" i="9"/>
  <c r="AQ155" i="9"/>
  <c r="AR155" i="9"/>
  <c r="AT155" i="9" s="1"/>
  <c r="AS155" i="9"/>
  <c r="AU155" i="9"/>
  <c r="AV155" i="9"/>
  <c r="AW155" i="9"/>
  <c r="AI156" i="9"/>
  <c r="AJ156" i="9"/>
  <c r="AL156" i="9" s="1"/>
  <c r="AK156" i="9"/>
  <c r="AM156" i="9"/>
  <c r="AN156" i="9"/>
  <c r="AO156" i="9"/>
  <c r="AQ156" i="9"/>
  <c r="AR156" i="9"/>
  <c r="AT156" i="9" s="1"/>
  <c r="AS156" i="9"/>
  <c r="AU156" i="9"/>
  <c r="AX156" i="9" s="1"/>
  <c r="AV156" i="9"/>
  <c r="AW156" i="9"/>
  <c r="AI157" i="9"/>
  <c r="AJ157" i="9"/>
  <c r="AL157" i="9" s="1"/>
  <c r="AK157" i="9"/>
  <c r="AM157" i="9"/>
  <c r="AP157" i="9" s="1"/>
  <c r="AN157" i="9"/>
  <c r="AO157" i="9"/>
  <c r="AQ157" i="9"/>
  <c r="AR157" i="9"/>
  <c r="AT157" i="9" s="1"/>
  <c r="AS157" i="9"/>
  <c r="AU157" i="9"/>
  <c r="AV157" i="9"/>
  <c r="AW157" i="9"/>
  <c r="AI158" i="9"/>
  <c r="AJ158" i="9"/>
  <c r="AL158" i="9" s="1"/>
  <c r="AK158" i="9"/>
  <c r="AM158" i="9"/>
  <c r="AN158" i="9"/>
  <c r="AO158" i="9"/>
  <c r="AQ158" i="9"/>
  <c r="AR158" i="9"/>
  <c r="AT158" i="9" s="1"/>
  <c r="AS158" i="9"/>
  <c r="AU158" i="9"/>
  <c r="AX158" i="9" s="1"/>
  <c r="AV158" i="9"/>
  <c r="AW158" i="9"/>
  <c r="AI159" i="9"/>
  <c r="AJ159" i="9"/>
  <c r="AL159" i="9" s="1"/>
  <c r="AK159" i="9"/>
  <c r="AM159" i="9"/>
  <c r="AP159" i="9" s="1"/>
  <c r="AN159" i="9"/>
  <c r="AO159" i="9"/>
  <c r="AQ159" i="9"/>
  <c r="AR159" i="9"/>
  <c r="AT159" i="9" s="1"/>
  <c r="AS159" i="9"/>
  <c r="AU159" i="9"/>
  <c r="AV159" i="9"/>
  <c r="AW159" i="9"/>
  <c r="AI160" i="9"/>
  <c r="AJ160" i="9"/>
  <c r="AL160" i="9" s="1"/>
  <c r="AK160" i="9"/>
  <c r="AM160" i="9"/>
  <c r="AN160" i="9"/>
  <c r="AO160" i="9"/>
  <c r="AQ160" i="9"/>
  <c r="AR160" i="9"/>
  <c r="AT160" i="9" s="1"/>
  <c r="AS160" i="9"/>
  <c r="AU160" i="9"/>
  <c r="AX160" i="9" s="1"/>
  <c r="AV160" i="9"/>
  <c r="AW160" i="9"/>
  <c r="AI161" i="9"/>
  <c r="AJ161" i="9"/>
  <c r="AL161" i="9" s="1"/>
  <c r="AK161" i="9"/>
  <c r="AM161" i="9"/>
  <c r="AP161" i="9" s="1"/>
  <c r="AN161" i="9"/>
  <c r="AO161" i="9"/>
  <c r="AQ161" i="9"/>
  <c r="AR161" i="9"/>
  <c r="AT161" i="9" s="1"/>
  <c r="AS161" i="9"/>
  <c r="AU161" i="9"/>
  <c r="AV161" i="9"/>
  <c r="AW161" i="9"/>
  <c r="AI162" i="9"/>
  <c r="AJ162" i="9"/>
  <c r="AL162" i="9" s="1"/>
  <c r="AK162" i="9"/>
  <c r="AM162" i="9"/>
  <c r="AN162" i="9"/>
  <c r="AO162" i="9"/>
  <c r="AQ162" i="9"/>
  <c r="AR162" i="9"/>
  <c r="AT162" i="9" s="1"/>
  <c r="AS162" i="9"/>
  <c r="AU162" i="9"/>
  <c r="AX162" i="9" s="1"/>
  <c r="AV162" i="9"/>
  <c r="AW162" i="9"/>
  <c r="AI163" i="9"/>
  <c r="AJ163" i="9"/>
  <c r="AL163" i="9" s="1"/>
  <c r="AK163" i="9"/>
  <c r="AM163" i="9"/>
  <c r="AP163" i="9" s="1"/>
  <c r="AN163" i="9"/>
  <c r="AO163" i="9"/>
  <c r="AQ163" i="9"/>
  <c r="AR163" i="9"/>
  <c r="AT163" i="9" s="1"/>
  <c r="AS163" i="9"/>
  <c r="AU163" i="9"/>
  <c r="AV163" i="9"/>
  <c r="AW163" i="9"/>
  <c r="AI164" i="9"/>
  <c r="AJ164" i="9"/>
  <c r="AL164" i="9" s="1"/>
  <c r="AK164" i="9"/>
  <c r="AM164" i="9"/>
  <c r="AN164" i="9"/>
  <c r="AO164" i="9"/>
  <c r="AQ164" i="9"/>
  <c r="AR164" i="9"/>
  <c r="AT164" i="9" s="1"/>
  <c r="AS164" i="9"/>
  <c r="AU164" i="9"/>
  <c r="AX164" i="9" s="1"/>
  <c r="AV164" i="9"/>
  <c r="AW164" i="9"/>
  <c r="AI165" i="9"/>
  <c r="AJ165" i="9"/>
  <c r="AL165" i="9" s="1"/>
  <c r="AK165" i="9"/>
  <c r="AM165" i="9"/>
  <c r="AP165" i="9" s="1"/>
  <c r="AN165" i="9"/>
  <c r="AO165" i="9"/>
  <c r="AQ165" i="9"/>
  <c r="AR165" i="9"/>
  <c r="AT165" i="9" s="1"/>
  <c r="AS165" i="9"/>
  <c r="AU165" i="9"/>
  <c r="AV165" i="9"/>
  <c r="AW165" i="9"/>
  <c r="AI166" i="9"/>
  <c r="AJ166" i="9"/>
  <c r="AL166" i="9" s="1"/>
  <c r="AK166" i="9"/>
  <c r="AM166" i="9"/>
  <c r="AN166" i="9"/>
  <c r="AO166" i="9"/>
  <c r="AQ166" i="9"/>
  <c r="AR166" i="9"/>
  <c r="AT166" i="9" s="1"/>
  <c r="AS166" i="9"/>
  <c r="AU166" i="9"/>
  <c r="AX166" i="9" s="1"/>
  <c r="AV166" i="9"/>
  <c r="AW166" i="9"/>
  <c r="AI167" i="9"/>
  <c r="AJ167" i="9"/>
  <c r="AL167" i="9" s="1"/>
  <c r="AK167" i="9"/>
  <c r="AM167" i="9"/>
  <c r="AP167" i="9" s="1"/>
  <c r="AN167" i="9"/>
  <c r="AO167" i="9"/>
  <c r="AQ167" i="9"/>
  <c r="AR167" i="9"/>
  <c r="AT167" i="9" s="1"/>
  <c r="AS167" i="9"/>
  <c r="AU167" i="9"/>
  <c r="AV167" i="9"/>
  <c r="AW167" i="9"/>
  <c r="AI168" i="9"/>
  <c r="AJ168" i="9"/>
  <c r="AL168" i="9" s="1"/>
  <c r="AK168" i="9"/>
  <c r="AM168" i="9"/>
  <c r="AN168" i="9"/>
  <c r="AO168" i="9"/>
  <c r="AQ168" i="9"/>
  <c r="AR168" i="9"/>
  <c r="AT168" i="9" s="1"/>
  <c r="AS168" i="9"/>
  <c r="AU168" i="9"/>
  <c r="AX168" i="9" s="1"/>
  <c r="AV168" i="9"/>
  <c r="AW168" i="9"/>
  <c r="AI169" i="9"/>
  <c r="AJ169" i="9"/>
  <c r="AL169" i="9" s="1"/>
  <c r="AK169" i="9"/>
  <c r="AM169" i="9"/>
  <c r="AP169" i="9" s="1"/>
  <c r="AN169" i="9"/>
  <c r="AO169" i="9"/>
  <c r="AQ169" i="9"/>
  <c r="AR169" i="9"/>
  <c r="AT169" i="9" s="1"/>
  <c r="AS169" i="9"/>
  <c r="AU169" i="9"/>
  <c r="AV169" i="9"/>
  <c r="AW169" i="9"/>
  <c r="AI170" i="9"/>
  <c r="AJ170" i="9"/>
  <c r="AL170" i="9" s="1"/>
  <c r="AK170" i="9"/>
  <c r="AM170" i="9"/>
  <c r="AN170" i="9"/>
  <c r="AO170" i="9"/>
  <c r="AQ170" i="9"/>
  <c r="AR170" i="9"/>
  <c r="AT170" i="9" s="1"/>
  <c r="AS170" i="9"/>
  <c r="AU170" i="9"/>
  <c r="AX170" i="9" s="1"/>
  <c r="AV170" i="9"/>
  <c r="AW170" i="9"/>
  <c r="AI171" i="9"/>
  <c r="AJ171" i="9"/>
  <c r="AL171" i="9" s="1"/>
  <c r="AK171" i="9"/>
  <c r="AM171" i="9"/>
  <c r="AP171" i="9" s="1"/>
  <c r="AN171" i="9"/>
  <c r="AO171" i="9"/>
  <c r="AQ171" i="9"/>
  <c r="AR171" i="9"/>
  <c r="AT171" i="9" s="1"/>
  <c r="AS171" i="9"/>
  <c r="AU171" i="9"/>
  <c r="AV171" i="9"/>
  <c r="AW171" i="9"/>
  <c r="AI172" i="9"/>
  <c r="AJ172" i="9"/>
  <c r="AL172" i="9" s="1"/>
  <c r="AK172" i="9"/>
  <c r="AM172" i="9"/>
  <c r="AN172" i="9"/>
  <c r="AO172" i="9"/>
  <c r="AQ172" i="9"/>
  <c r="AR172" i="9"/>
  <c r="AT172" i="9" s="1"/>
  <c r="AS172" i="9"/>
  <c r="AU172" i="9"/>
  <c r="AX172" i="9" s="1"/>
  <c r="AV172" i="9"/>
  <c r="AW172" i="9"/>
  <c r="AI173" i="9"/>
  <c r="AJ173" i="9"/>
  <c r="AL173" i="9" s="1"/>
  <c r="AK173" i="9"/>
  <c r="AM173" i="9"/>
  <c r="AP173" i="9" s="1"/>
  <c r="AN173" i="9"/>
  <c r="AO173" i="9"/>
  <c r="AQ173" i="9"/>
  <c r="AR173" i="9"/>
  <c r="AT173" i="9" s="1"/>
  <c r="AS173" i="9"/>
  <c r="AU173" i="9"/>
  <c r="AV173" i="9"/>
  <c r="AW173" i="9"/>
  <c r="AI174" i="9"/>
  <c r="AJ174" i="9"/>
  <c r="AL174" i="9" s="1"/>
  <c r="AK174" i="9"/>
  <c r="AM174" i="9"/>
  <c r="AN174" i="9"/>
  <c r="AO174" i="9"/>
  <c r="AQ174" i="9"/>
  <c r="AR174" i="9"/>
  <c r="AT174" i="9" s="1"/>
  <c r="AS174" i="9"/>
  <c r="AU174" i="9"/>
  <c r="AX174" i="9" s="1"/>
  <c r="AV174" i="9"/>
  <c r="AW174" i="9"/>
  <c r="AI175" i="9"/>
  <c r="AJ175" i="9"/>
  <c r="AL175" i="9" s="1"/>
  <c r="AK175" i="9"/>
  <c r="AM175" i="9"/>
  <c r="AP175" i="9" s="1"/>
  <c r="AN175" i="9"/>
  <c r="AO175" i="9"/>
  <c r="AQ175" i="9"/>
  <c r="AR175" i="9"/>
  <c r="AT175" i="9" s="1"/>
  <c r="AS175" i="9"/>
  <c r="AU175" i="9"/>
  <c r="AV175" i="9"/>
  <c r="AW175" i="9"/>
  <c r="AI176" i="9"/>
  <c r="AJ176" i="9"/>
  <c r="AL176" i="9" s="1"/>
  <c r="AK176" i="9"/>
  <c r="AM176" i="9"/>
  <c r="AN176" i="9"/>
  <c r="AO176" i="9"/>
  <c r="AQ176" i="9"/>
  <c r="AR176" i="9"/>
  <c r="AT176" i="9" s="1"/>
  <c r="AS176" i="9"/>
  <c r="AU176" i="9"/>
  <c r="AX176" i="9" s="1"/>
  <c r="AV176" i="9"/>
  <c r="AW176" i="9"/>
  <c r="AI177" i="9"/>
  <c r="AJ177" i="9"/>
  <c r="AK177" i="9"/>
  <c r="AM177" i="9"/>
  <c r="AP177" i="9" s="1"/>
  <c r="AN177" i="9"/>
  <c r="AO177" i="9"/>
  <c r="AQ177" i="9"/>
  <c r="AR177" i="9"/>
  <c r="AS177" i="9"/>
  <c r="AU177" i="9"/>
  <c r="AV177" i="9"/>
  <c r="AW177" i="9"/>
  <c r="AI178" i="9"/>
  <c r="AJ178" i="9"/>
  <c r="AL178" i="9" s="1"/>
  <c r="AK178" i="9"/>
  <c r="AM178" i="9"/>
  <c r="AN178" i="9"/>
  <c r="AO178" i="9"/>
  <c r="AQ178" i="9"/>
  <c r="AR178" i="9"/>
  <c r="AT178" i="9" s="1"/>
  <c r="AS178" i="9"/>
  <c r="AU178" i="9"/>
  <c r="AX178" i="9" s="1"/>
  <c r="AV178" i="9"/>
  <c r="AW178" i="9"/>
  <c r="AI179" i="9"/>
  <c r="AJ179" i="9"/>
  <c r="AK179" i="9"/>
  <c r="AM179" i="9"/>
  <c r="AP179" i="9" s="1"/>
  <c r="AN179" i="9"/>
  <c r="AO179" i="9"/>
  <c r="AQ179" i="9"/>
  <c r="AR179" i="9"/>
  <c r="AS179" i="9"/>
  <c r="AU179" i="9"/>
  <c r="AV179" i="9"/>
  <c r="AW179" i="9"/>
  <c r="AI180" i="9"/>
  <c r="AJ180" i="9"/>
  <c r="AL180" i="9" s="1"/>
  <c r="AK180" i="9"/>
  <c r="AM180" i="9"/>
  <c r="AN180" i="9"/>
  <c r="AO180" i="9"/>
  <c r="AQ180" i="9"/>
  <c r="AR180" i="9"/>
  <c r="AT180" i="9" s="1"/>
  <c r="AS180" i="9"/>
  <c r="AU180" i="9"/>
  <c r="AV180" i="9"/>
  <c r="AW180" i="9"/>
  <c r="AI181" i="9"/>
  <c r="AJ181" i="9"/>
  <c r="AK181" i="9"/>
  <c r="AM181" i="9"/>
  <c r="AP181" i="9" s="1"/>
  <c r="AN181" i="9"/>
  <c r="AO181" i="9"/>
  <c r="AQ181" i="9"/>
  <c r="AR181" i="9"/>
  <c r="AS181" i="9"/>
  <c r="AT181" i="9"/>
  <c r="AU181" i="9"/>
  <c r="AV181" i="9"/>
  <c r="AW181" i="9"/>
  <c r="AI182" i="9"/>
  <c r="AJ182" i="9"/>
  <c r="AK182" i="9"/>
  <c r="AL182" i="9"/>
  <c r="AM182" i="9"/>
  <c r="AP182" i="9" s="1"/>
  <c r="AN182" i="9"/>
  <c r="AO182" i="9"/>
  <c r="AQ182" i="9"/>
  <c r="AR182" i="9"/>
  <c r="AS182" i="9"/>
  <c r="AT182" i="9"/>
  <c r="AU182" i="9"/>
  <c r="AV182" i="9"/>
  <c r="AW182" i="9"/>
  <c r="AI183" i="9"/>
  <c r="AJ183" i="9"/>
  <c r="AK183" i="9"/>
  <c r="AL183" i="9"/>
  <c r="AM183" i="9"/>
  <c r="AN183" i="9"/>
  <c r="AO183" i="9"/>
  <c r="AQ183" i="9"/>
  <c r="AR183" i="9"/>
  <c r="AT183" i="9" s="1"/>
  <c r="AS183" i="9"/>
  <c r="AU183" i="9"/>
  <c r="AV183" i="9"/>
  <c r="AW183" i="9"/>
  <c r="AI184" i="9"/>
  <c r="AJ184" i="9"/>
  <c r="AK184" i="9"/>
  <c r="AL184" i="9" s="1"/>
  <c r="AM184" i="9"/>
  <c r="AN184" i="9"/>
  <c r="AO184" i="9"/>
  <c r="AQ184" i="9"/>
  <c r="AR184" i="9"/>
  <c r="AT184" i="9" s="1"/>
  <c r="AS184" i="9"/>
  <c r="AU184" i="9"/>
  <c r="AV184" i="9"/>
  <c r="AW184" i="9"/>
  <c r="AI185" i="9"/>
  <c r="AJ185" i="9"/>
  <c r="AL185" i="9" s="1"/>
  <c r="AK185" i="9"/>
  <c r="AM185" i="9"/>
  <c r="AP185" i="9" s="1"/>
  <c r="AN185" i="9"/>
  <c r="AO185" i="9"/>
  <c r="AQ185" i="9"/>
  <c r="AR185" i="9"/>
  <c r="AS185" i="9"/>
  <c r="AT185" i="9"/>
  <c r="AU185" i="9"/>
  <c r="AV185" i="9"/>
  <c r="AW185" i="9"/>
  <c r="AI186" i="9"/>
  <c r="AJ186" i="9"/>
  <c r="AK186" i="9"/>
  <c r="AL186" i="9"/>
  <c r="AM186" i="9"/>
  <c r="AP186" i="9" s="1"/>
  <c r="AN186" i="9"/>
  <c r="AO186" i="9"/>
  <c r="AQ186" i="9"/>
  <c r="AR186" i="9"/>
  <c r="AS186" i="9"/>
  <c r="AT186" i="9"/>
  <c r="AU186" i="9"/>
  <c r="AV186" i="9"/>
  <c r="AW186" i="9"/>
  <c r="AI187" i="9"/>
  <c r="AJ187" i="9"/>
  <c r="AK187" i="9"/>
  <c r="AL187" i="9"/>
  <c r="AM187" i="9"/>
  <c r="AP187" i="9" s="1"/>
  <c r="AN187" i="9"/>
  <c r="AO187" i="9"/>
  <c r="AQ187" i="9"/>
  <c r="AR187" i="9"/>
  <c r="AS187" i="9"/>
  <c r="AT187" i="9"/>
  <c r="AU187" i="9"/>
  <c r="AX187" i="9" s="1"/>
  <c r="AV187" i="9"/>
  <c r="AW187" i="9"/>
  <c r="AI188" i="9"/>
  <c r="AJ188" i="9"/>
  <c r="AK188" i="9"/>
  <c r="AL188" i="9"/>
  <c r="AM188" i="9"/>
  <c r="AN188" i="9"/>
  <c r="AO188" i="9"/>
  <c r="AQ188" i="9"/>
  <c r="AR188" i="9"/>
  <c r="AS188" i="9"/>
  <c r="AT188" i="9"/>
  <c r="AU188" i="9"/>
  <c r="AV188" i="9"/>
  <c r="AW188" i="9"/>
  <c r="AI189" i="9"/>
  <c r="AJ189" i="9"/>
  <c r="AK189" i="9"/>
  <c r="AL189" i="9"/>
  <c r="AM189" i="9"/>
  <c r="AN189" i="9"/>
  <c r="AO189" i="9"/>
  <c r="AQ189" i="9"/>
  <c r="AR189" i="9"/>
  <c r="AS189" i="9"/>
  <c r="AT189" i="9"/>
  <c r="AU189" i="9"/>
  <c r="AV189" i="9"/>
  <c r="AW189" i="9"/>
  <c r="AI190" i="9"/>
  <c r="AJ190" i="9"/>
  <c r="AK190" i="9"/>
  <c r="AL190" i="9"/>
  <c r="AM190" i="9"/>
  <c r="AP190" i="9" s="1"/>
  <c r="AN190" i="9"/>
  <c r="AO190" i="9"/>
  <c r="AQ190" i="9"/>
  <c r="AR190" i="9"/>
  <c r="AS190" i="9"/>
  <c r="AT190" i="9"/>
  <c r="AU190" i="9"/>
  <c r="AV190" i="9"/>
  <c r="AW190" i="9"/>
  <c r="AI191" i="9"/>
  <c r="AJ191" i="9"/>
  <c r="AK191" i="9"/>
  <c r="AL191" i="9"/>
  <c r="AM191" i="9"/>
  <c r="AP191" i="9" s="1"/>
  <c r="AN191" i="9"/>
  <c r="AO191" i="9"/>
  <c r="AQ191" i="9"/>
  <c r="AR191" i="9"/>
  <c r="AS191" i="9"/>
  <c r="AT191" i="9"/>
  <c r="AU191" i="9"/>
  <c r="AX191" i="9" s="1"/>
  <c r="AV191" i="9"/>
  <c r="AW191" i="9"/>
  <c r="AI192" i="9"/>
  <c r="AJ192" i="9"/>
  <c r="AK192" i="9"/>
  <c r="AL192" i="9"/>
  <c r="AM192" i="9"/>
  <c r="AN192" i="9"/>
  <c r="AO192" i="9"/>
  <c r="AQ192" i="9"/>
  <c r="AR192" i="9"/>
  <c r="AS192" i="9"/>
  <c r="AT192" i="9"/>
  <c r="AU192" i="9"/>
  <c r="AV192" i="9"/>
  <c r="AW192" i="9"/>
  <c r="AI193" i="9"/>
  <c r="AJ193" i="9"/>
  <c r="AK193" i="9"/>
  <c r="AL193" i="9"/>
  <c r="AM193" i="9"/>
  <c r="AN193" i="9"/>
  <c r="AO193" i="9"/>
  <c r="AQ193" i="9"/>
  <c r="AR193" i="9"/>
  <c r="AS193" i="9"/>
  <c r="AT193" i="9"/>
  <c r="AU193" i="9"/>
  <c r="AV193" i="9"/>
  <c r="AW193" i="9"/>
  <c r="AI194" i="9"/>
  <c r="AJ194" i="9"/>
  <c r="AK194" i="9"/>
  <c r="AL194" i="9"/>
  <c r="AM194" i="9"/>
  <c r="AP194" i="9" s="1"/>
  <c r="AN194" i="9"/>
  <c r="AO194" i="9"/>
  <c r="AQ194" i="9"/>
  <c r="AR194" i="9"/>
  <c r="AS194" i="9"/>
  <c r="AT194" i="9"/>
  <c r="AU194" i="9"/>
  <c r="AV194" i="9"/>
  <c r="AW194" i="9"/>
  <c r="AI195" i="9"/>
  <c r="AJ195" i="9"/>
  <c r="AK195" i="9"/>
  <c r="AL195" i="9"/>
  <c r="AM195" i="9"/>
  <c r="AP195" i="9" s="1"/>
  <c r="AN195" i="9"/>
  <c r="AO195" i="9"/>
  <c r="AQ195" i="9"/>
  <c r="AR195" i="9"/>
  <c r="AS195" i="9"/>
  <c r="AT195" i="9"/>
  <c r="AU195" i="9"/>
  <c r="AX195" i="9" s="1"/>
  <c r="AV195" i="9"/>
  <c r="AW195" i="9"/>
  <c r="AI196" i="9"/>
  <c r="AJ196" i="9"/>
  <c r="AK196" i="9"/>
  <c r="AL196" i="9"/>
  <c r="AM196" i="9"/>
  <c r="AN196" i="9"/>
  <c r="AO196" i="9"/>
  <c r="AQ196" i="9"/>
  <c r="AR196" i="9"/>
  <c r="AS196" i="9"/>
  <c r="AT196" i="9"/>
  <c r="AU196" i="9"/>
  <c r="AV196" i="9"/>
  <c r="AW196" i="9"/>
  <c r="AI197" i="9"/>
  <c r="AJ197" i="9"/>
  <c r="AK197" i="9"/>
  <c r="AL197" i="9"/>
  <c r="AM197" i="9"/>
  <c r="AN197" i="9"/>
  <c r="AO197" i="9"/>
  <c r="AQ197" i="9"/>
  <c r="AR197" i="9"/>
  <c r="AS197" i="9"/>
  <c r="AT197" i="9"/>
  <c r="AU197" i="9"/>
  <c r="AV197" i="9"/>
  <c r="AW197" i="9"/>
  <c r="AI198" i="9"/>
  <c r="AJ198" i="9"/>
  <c r="AK198" i="9"/>
  <c r="AL198" i="9"/>
  <c r="AM198" i="9"/>
  <c r="AP198" i="9" s="1"/>
  <c r="AN198" i="9"/>
  <c r="AO198" i="9"/>
  <c r="AQ198" i="9"/>
  <c r="AR198" i="9"/>
  <c r="AS198" i="9"/>
  <c r="AT198" i="9"/>
  <c r="AU198" i="9"/>
  <c r="AV198" i="9"/>
  <c r="AW198" i="9"/>
  <c r="AI199" i="9"/>
  <c r="AJ199" i="9"/>
  <c r="AK199" i="9"/>
  <c r="AL199" i="9"/>
  <c r="AM199" i="9"/>
  <c r="AP199" i="9" s="1"/>
  <c r="AN199" i="9"/>
  <c r="AO199" i="9"/>
  <c r="AQ199" i="9"/>
  <c r="AR199" i="9"/>
  <c r="AS199" i="9"/>
  <c r="AT199" i="9"/>
  <c r="AU199" i="9"/>
  <c r="AX199" i="9" s="1"/>
  <c r="AV199" i="9"/>
  <c r="AW199" i="9"/>
  <c r="AI200" i="9"/>
  <c r="AJ200" i="9"/>
  <c r="AK200" i="9"/>
  <c r="AL200" i="9"/>
  <c r="AM200" i="9"/>
  <c r="AN200" i="9"/>
  <c r="AO200" i="9"/>
  <c r="AQ200" i="9"/>
  <c r="AR200" i="9"/>
  <c r="AS200" i="9"/>
  <c r="AT200" i="9"/>
  <c r="AU200" i="9"/>
  <c r="AV200" i="9"/>
  <c r="AW200" i="9"/>
  <c r="AI201" i="9"/>
  <c r="AJ201" i="9"/>
  <c r="AK201" i="9"/>
  <c r="AL201" i="9"/>
  <c r="AM201" i="9"/>
  <c r="AN201" i="9"/>
  <c r="AO201" i="9"/>
  <c r="AQ201" i="9"/>
  <c r="AR201" i="9"/>
  <c r="AS201" i="9"/>
  <c r="AT201" i="9"/>
  <c r="AU201" i="9"/>
  <c r="AV201" i="9"/>
  <c r="AW201" i="9"/>
  <c r="AI202" i="9"/>
  <c r="AJ202" i="9"/>
  <c r="AK202" i="9"/>
  <c r="AL202" i="9"/>
  <c r="AM202" i="9"/>
  <c r="AP202" i="9" s="1"/>
  <c r="AN202" i="9"/>
  <c r="AO202" i="9"/>
  <c r="AQ202" i="9"/>
  <c r="AR202" i="9"/>
  <c r="AS202" i="9"/>
  <c r="AT202" i="9"/>
  <c r="AU202" i="9"/>
  <c r="AV202" i="9"/>
  <c r="AW202" i="9"/>
  <c r="AI203" i="9"/>
  <c r="AJ203" i="9"/>
  <c r="AK203" i="9"/>
  <c r="AL203" i="9"/>
  <c r="AM203" i="9"/>
  <c r="AP203" i="9" s="1"/>
  <c r="AN203" i="9"/>
  <c r="AO203" i="9"/>
  <c r="AQ203" i="9"/>
  <c r="AR203" i="9"/>
  <c r="AS203" i="9"/>
  <c r="AT203" i="9"/>
  <c r="AU203" i="9"/>
  <c r="AX203" i="9" s="1"/>
  <c r="AV203" i="9"/>
  <c r="AW203" i="9"/>
  <c r="AI204" i="9"/>
  <c r="AJ204" i="9"/>
  <c r="AK204" i="9"/>
  <c r="AL204" i="9"/>
  <c r="AM204" i="9"/>
  <c r="AN204" i="9"/>
  <c r="AO204" i="9"/>
  <c r="AQ204" i="9"/>
  <c r="AR204" i="9"/>
  <c r="AS204" i="9"/>
  <c r="AT204" i="9"/>
  <c r="AU204" i="9"/>
  <c r="AV204" i="9"/>
  <c r="AW204" i="9"/>
  <c r="AI205" i="9"/>
  <c r="AJ205" i="9"/>
  <c r="AK205" i="9"/>
  <c r="AL205" i="9"/>
  <c r="AM205" i="9"/>
  <c r="AN205" i="9"/>
  <c r="AO205" i="9"/>
  <c r="AQ205" i="9"/>
  <c r="AR205" i="9"/>
  <c r="AS205" i="9"/>
  <c r="AT205" i="9"/>
  <c r="AU205" i="9"/>
  <c r="AV205" i="9"/>
  <c r="AW205" i="9"/>
  <c r="AI206" i="9"/>
  <c r="AJ206" i="9"/>
  <c r="AK206" i="9"/>
  <c r="AL206" i="9"/>
  <c r="AM206" i="9"/>
  <c r="AP206" i="9" s="1"/>
  <c r="AN206" i="9"/>
  <c r="AO206" i="9"/>
  <c r="AQ206" i="9"/>
  <c r="AR206" i="9"/>
  <c r="AS206" i="9"/>
  <c r="AT206" i="9"/>
  <c r="AU206" i="9"/>
  <c r="AV206" i="9"/>
  <c r="AW206" i="9"/>
  <c r="AI207" i="9"/>
  <c r="AJ207" i="9"/>
  <c r="AK207" i="9"/>
  <c r="AL207" i="9"/>
  <c r="AM207" i="9"/>
  <c r="AP207" i="9" s="1"/>
  <c r="AN207" i="9"/>
  <c r="AO207" i="9"/>
  <c r="AQ207" i="9"/>
  <c r="AR207" i="9"/>
  <c r="AS207" i="9"/>
  <c r="AT207" i="9"/>
  <c r="AU207" i="9"/>
  <c r="AX207" i="9" s="1"/>
  <c r="AV207" i="9"/>
  <c r="AW207" i="9"/>
  <c r="AI208" i="9"/>
  <c r="AJ208" i="9"/>
  <c r="AK208" i="9"/>
  <c r="AL208" i="9"/>
  <c r="AM208" i="9"/>
  <c r="AN208" i="9"/>
  <c r="AO208" i="9"/>
  <c r="AQ208" i="9"/>
  <c r="AR208" i="9"/>
  <c r="AS208" i="9"/>
  <c r="AT208" i="9"/>
  <c r="AU208" i="9"/>
  <c r="AV208" i="9"/>
  <c r="AW208" i="9"/>
  <c r="AI209" i="9"/>
  <c r="AJ209" i="9"/>
  <c r="AK209" i="9"/>
  <c r="AL209" i="9"/>
  <c r="AM209" i="9"/>
  <c r="AN209" i="9"/>
  <c r="AO209" i="9"/>
  <c r="AQ209" i="9"/>
  <c r="AR209" i="9"/>
  <c r="AS209" i="9"/>
  <c r="AT209" i="9"/>
  <c r="AU209" i="9"/>
  <c r="AV209" i="9"/>
  <c r="AW209" i="9"/>
  <c r="AI210" i="9"/>
  <c r="AJ210" i="9"/>
  <c r="AK210" i="9"/>
  <c r="AL210" i="9"/>
  <c r="AM210" i="9"/>
  <c r="AP210" i="9" s="1"/>
  <c r="AN210" i="9"/>
  <c r="AO210" i="9"/>
  <c r="AQ210" i="9"/>
  <c r="AR210" i="9"/>
  <c r="AS210" i="9"/>
  <c r="AT210" i="9"/>
  <c r="AU210" i="9"/>
  <c r="AV210" i="9"/>
  <c r="AW210" i="9"/>
  <c r="AI211" i="9"/>
  <c r="AJ211" i="9"/>
  <c r="AK211" i="9"/>
  <c r="AL211" i="9"/>
  <c r="AM211" i="9"/>
  <c r="AN211" i="9"/>
  <c r="AO211" i="9"/>
  <c r="AQ211" i="9"/>
  <c r="AR211" i="9"/>
  <c r="AS211" i="9"/>
  <c r="AT211" i="9"/>
  <c r="AU211" i="9"/>
  <c r="AX211" i="9" s="1"/>
  <c r="AV211" i="9"/>
  <c r="AW211" i="9"/>
  <c r="AI212" i="9"/>
  <c r="AJ212" i="9"/>
  <c r="AK212" i="9"/>
  <c r="AL212" i="9"/>
  <c r="AM212" i="9"/>
  <c r="AP212" i="9" s="1"/>
  <c r="AN212" i="9"/>
  <c r="AO212" i="9"/>
  <c r="AQ212" i="9"/>
  <c r="AR212" i="9"/>
  <c r="AS212" i="9"/>
  <c r="AT212" i="9"/>
  <c r="AU212" i="9"/>
  <c r="AV212" i="9"/>
  <c r="AW212" i="9"/>
  <c r="AI213" i="9"/>
  <c r="AJ213" i="9"/>
  <c r="AK213" i="9"/>
  <c r="AL213" i="9"/>
  <c r="AM213" i="9"/>
  <c r="AN213" i="9"/>
  <c r="AO213" i="9"/>
  <c r="AQ213" i="9"/>
  <c r="AR213" i="9"/>
  <c r="AS213" i="9"/>
  <c r="AT213" i="9"/>
  <c r="AU213" i="9"/>
  <c r="AV213" i="9"/>
  <c r="AW213" i="9"/>
  <c r="AI214" i="9"/>
  <c r="AJ214" i="9"/>
  <c r="AK214" i="9"/>
  <c r="AL214" i="9"/>
  <c r="AM214" i="9"/>
  <c r="AP214" i="9" s="1"/>
  <c r="AN214" i="9"/>
  <c r="AO214" i="9"/>
  <c r="AQ214" i="9"/>
  <c r="AR214" i="9"/>
  <c r="AS214" i="9"/>
  <c r="AT214" i="9"/>
  <c r="AU214" i="9"/>
  <c r="AX214" i="9" s="1"/>
  <c r="AV214" i="9"/>
  <c r="AW214" i="9"/>
  <c r="AI215" i="9"/>
  <c r="AJ215" i="9"/>
  <c r="AK215" i="9"/>
  <c r="AL215" i="9"/>
  <c r="AM215" i="9"/>
  <c r="AN215" i="9"/>
  <c r="AO215" i="9"/>
  <c r="AQ215" i="9"/>
  <c r="AR215" i="9"/>
  <c r="AS215" i="9"/>
  <c r="AT215" i="9"/>
  <c r="AU215" i="9"/>
  <c r="AX215" i="9" s="1"/>
  <c r="AV215" i="9"/>
  <c r="AW215" i="9"/>
  <c r="AI216" i="9"/>
  <c r="AJ216" i="9"/>
  <c r="AK216" i="9"/>
  <c r="AL216" i="9"/>
  <c r="AM216" i="9"/>
  <c r="AP216" i="9" s="1"/>
  <c r="AN216" i="9"/>
  <c r="AO216" i="9"/>
  <c r="AQ216" i="9"/>
  <c r="AR216" i="9"/>
  <c r="AT216" i="9" s="1"/>
  <c r="AS216" i="9"/>
  <c r="AU216" i="9"/>
  <c r="AV216" i="9"/>
  <c r="AW216" i="9"/>
  <c r="AI217" i="9"/>
  <c r="AJ217" i="9"/>
  <c r="AL217" i="9" s="1"/>
  <c r="AK217" i="9"/>
  <c r="AM217" i="9"/>
  <c r="AN217" i="9"/>
  <c r="AO217" i="9"/>
  <c r="AQ217" i="9"/>
  <c r="AR217" i="9"/>
  <c r="AS217" i="9"/>
  <c r="AT217" i="9"/>
  <c r="AU217" i="9"/>
  <c r="AV217" i="9"/>
  <c r="AW217" i="9"/>
  <c r="AI218" i="9"/>
  <c r="AJ218" i="9"/>
  <c r="AK218" i="9"/>
  <c r="AL218" i="9"/>
  <c r="AM218" i="9"/>
  <c r="AP218" i="9" s="1"/>
  <c r="AN218" i="9"/>
  <c r="AO218" i="9"/>
  <c r="AQ218" i="9"/>
  <c r="AR218" i="9"/>
  <c r="AT218" i="9" s="1"/>
  <c r="AS218" i="9"/>
  <c r="AU218" i="9"/>
  <c r="AX218" i="9" s="1"/>
  <c r="AV218" i="9"/>
  <c r="AW218" i="9"/>
  <c r="AI219" i="9"/>
  <c r="AJ219" i="9"/>
  <c r="AK219" i="9"/>
  <c r="AL219" i="9"/>
  <c r="AM219" i="9"/>
  <c r="AN219" i="9"/>
  <c r="AO219" i="9"/>
  <c r="AQ219" i="9"/>
  <c r="AR219" i="9"/>
  <c r="AS219" i="9"/>
  <c r="AT219" i="9"/>
  <c r="AU219" i="9"/>
  <c r="AX219" i="9" s="1"/>
  <c r="AV219" i="9"/>
  <c r="AW219" i="9"/>
  <c r="AI220" i="9"/>
  <c r="AJ220" i="9"/>
  <c r="AK220" i="9"/>
  <c r="AL220" i="9"/>
  <c r="AM220" i="9"/>
  <c r="AP220" i="9" s="1"/>
  <c r="AN220" i="9"/>
  <c r="AO220" i="9"/>
  <c r="AQ220" i="9"/>
  <c r="AR220" i="9"/>
  <c r="AT220" i="9" s="1"/>
  <c r="AS220" i="9"/>
  <c r="AU220" i="9"/>
  <c r="AV220" i="9"/>
  <c r="AW220" i="9"/>
  <c r="AI221" i="9"/>
  <c r="AJ221" i="9"/>
  <c r="AL221" i="9" s="1"/>
  <c r="AK221" i="9"/>
  <c r="AM221" i="9"/>
  <c r="AN221" i="9"/>
  <c r="AO221" i="9"/>
  <c r="AQ221" i="9"/>
  <c r="AR221" i="9"/>
  <c r="AS221" i="9"/>
  <c r="AT221" i="9"/>
  <c r="AU221" i="9"/>
  <c r="AX221" i="9" s="1"/>
  <c r="AV221" i="9"/>
  <c r="AW221" i="9"/>
  <c r="AI222" i="9"/>
  <c r="AJ222" i="9"/>
  <c r="AK222" i="9"/>
  <c r="AL222" i="9"/>
  <c r="AM222" i="9"/>
  <c r="AP222" i="9" s="1"/>
  <c r="AN222" i="9"/>
  <c r="AO222" i="9"/>
  <c r="AQ222" i="9"/>
  <c r="AR222" i="9"/>
  <c r="AT222" i="9" s="1"/>
  <c r="AS222" i="9"/>
  <c r="AU222" i="9"/>
  <c r="AX222" i="9" s="1"/>
  <c r="AV222" i="9"/>
  <c r="AW222" i="9"/>
  <c r="AI223" i="9"/>
  <c r="AJ223" i="9"/>
  <c r="AK223" i="9"/>
  <c r="AL223" i="9"/>
  <c r="AM223" i="9"/>
  <c r="AN223" i="9"/>
  <c r="AO223" i="9"/>
  <c r="AQ223" i="9"/>
  <c r="AR223" i="9"/>
  <c r="AS223" i="9"/>
  <c r="AT223" i="9"/>
  <c r="AU223" i="9"/>
  <c r="AX223" i="9" s="1"/>
  <c r="AV223" i="9"/>
  <c r="AW223" i="9"/>
  <c r="AI224" i="9"/>
  <c r="AJ224" i="9"/>
  <c r="AK224" i="9"/>
  <c r="AL224" i="9"/>
  <c r="AM224" i="9"/>
  <c r="AP224" i="9" s="1"/>
  <c r="AN224" i="9"/>
  <c r="AO224" i="9"/>
  <c r="AQ224" i="9"/>
  <c r="AR224" i="9"/>
  <c r="AT224" i="9" s="1"/>
  <c r="AS224" i="9"/>
  <c r="AU224" i="9"/>
  <c r="AV224" i="9"/>
  <c r="AW224" i="9"/>
  <c r="AI225" i="9"/>
  <c r="AJ225" i="9"/>
  <c r="AL225" i="9" s="1"/>
  <c r="AK225" i="9"/>
  <c r="AM225" i="9"/>
  <c r="AN225" i="9"/>
  <c r="AO225" i="9"/>
  <c r="AQ225" i="9"/>
  <c r="AR225" i="9"/>
  <c r="AS225" i="9"/>
  <c r="AT225" i="9"/>
  <c r="AU225" i="9"/>
  <c r="AX225" i="9" s="1"/>
  <c r="AV225" i="9"/>
  <c r="AW225" i="9"/>
  <c r="AI226" i="9"/>
  <c r="AJ226" i="9"/>
  <c r="AK226" i="9"/>
  <c r="AL226" i="9"/>
  <c r="AM226" i="9"/>
  <c r="AP226" i="9" s="1"/>
  <c r="AN226" i="9"/>
  <c r="AO226" i="9"/>
  <c r="AQ226" i="9"/>
  <c r="AR226" i="9"/>
  <c r="AT226" i="9" s="1"/>
  <c r="AS226" i="9"/>
  <c r="AU226" i="9"/>
  <c r="AX226" i="9" s="1"/>
  <c r="AV226" i="9"/>
  <c r="AW226" i="9"/>
  <c r="AI227" i="9"/>
  <c r="AJ227" i="9"/>
  <c r="AK227" i="9"/>
  <c r="AL227" i="9"/>
  <c r="AM227" i="9"/>
  <c r="AN227" i="9"/>
  <c r="AO227" i="9"/>
  <c r="AQ227" i="9"/>
  <c r="AR227" i="9"/>
  <c r="AS227" i="9"/>
  <c r="AT227" i="9"/>
  <c r="AU227" i="9"/>
  <c r="AX227" i="9" s="1"/>
  <c r="AV227" i="9"/>
  <c r="AW227" i="9"/>
  <c r="AI228" i="9"/>
  <c r="AJ228" i="9"/>
  <c r="AK228" i="9"/>
  <c r="AL228" i="9"/>
  <c r="AM228" i="9"/>
  <c r="AP228" i="9" s="1"/>
  <c r="AN228" i="9"/>
  <c r="AO228" i="9"/>
  <c r="AQ228" i="9"/>
  <c r="AR228" i="9"/>
  <c r="AS228" i="9"/>
  <c r="AT228" i="9"/>
  <c r="AU228" i="9"/>
  <c r="AX228" i="9" s="1"/>
  <c r="AV228" i="9"/>
  <c r="AW228" i="9"/>
  <c r="AI229" i="9"/>
  <c r="AJ229" i="9"/>
  <c r="AK229" i="9"/>
  <c r="AL229" i="9"/>
  <c r="AM229" i="9"/>
  <c r="AP229" i="9" s="1"/>
  <c r="AN229" i="9"/>
  <c r="AO229" i="9"/>
  <c r="AQ229" i="9"/>
  <c r="AR229" i="9"/>
  <c r="AS229" i="9"/>
  <c r="AT229" i="9"/>
  <c r="AU229" i="9"/>
  <c r="AX229" i="9" s="1"/>
  <c r="AV229" i="9"/>
  <c r="AW229" i="9"/>
  <c r="AI230" i="9"/>
  <c r="AJ230" i="9"/>
  <c r="AK230" i="9"/>
  <c r="AL230" i="9"/>
  <c r="AM230" i="9"/>
  <c r="AP230" i="9" s="1"/>
  <c r="AN230" i="9"/>
  <c r="AO230" i="9"/>
  <c r="AQ230" i="9"/>
  <c r="AR230" i="9"/>
  <c r="AS230" i="9"/>
  <c r="AT230" i="9"/>
  <c r="AU230" i="9"/>
  <c r="AX230" i="9" s="1"/>
  <c r="AV230" i="9"/>
  <c r="AW230" i="9"/>
  <c r="AI231" i="9"/>
  <c r="AJ231" i="9"/>
  <c r="AK231" i="9"/>
  <c r="AL231" i="9"/>
  <c r="AM231" i="9"/>
  <c r="AP231" i="9" s="1"/>
  <c r="AN231" i="9"/>
  <c r="AO231" i="9"/>
  <c r="AQ231" i="9"/>
  <c r="AR231" i="9"/>
  <c r="AS231" i="9"/>
  <c r="AT231" i="9"/>
  <c r="AU231" i="9"/>
  <c r="AX231" i="9" s="1"/>
  <c r="AV231" i="9"/>
  <c r="AW231" i="9"/>
  <c r="AI232" i="9"/>
  <c r="AJ232" i="9"/>
  <c r="AK232" i="9"/>
  <c r="AL232" i="9"/>
  <c r="AM232" i="9"/>
  <c r="AP232" i="9" s="1"/>
  <c r="AN232" i="9"/>
  <c r="AO232" i="9"/>
  <c r="AQ232" i="9"/>
  <c r="AR232" i="9"/>
  <c r="AS232" i="9"/>
  <c r="AT232" i="9"/>
  <c r="AU232" i="9"/>
  <c r="AX232" i="9" s="1"/>
  <c r="AV232" i="9"/>
  <c r="AW232" i="9"/>
  <c r="AI233" i="9"/>
  <c r="AJ233" i="9"/>
  <c r="AK233" i="9"/>
  <c r="AL233" i="9"/>
  <c r="AM233" i="9"/>
  <c r="AP233" i="9" s="1"/>
  <c r="AN233" i="9"/>
  <c r="AO233" i="9"/>
  <c r="AQ233" i="9"/>
  <c r="AR233" i="9"/>
  <c r="AS233" i="9"/>
  <c r="AT233" i="9"/>
  <c r="AU233" i="9"/>
  <c r="AV233" i="9"/>
  <c r="AW233" i="9"/>
  <c r="AI234" i="9"/>
  <c r="AJ234" i="9"/>
  <c r="AK234" i="9"/>
  <c r="AL234" i="9"/>
  <c r="AM234" i="9"/>
  <c r="AN234" i="9"/>
  <c r="AO234" i="9"/>
  <c r="AQ234" i="9"/>
  <c r="AR234" i="9"/>
  <c r="AS234" i="9"/>
  <c r="AT234" i="9"/>
  <c r="AU234" i="9"/>
  <c r="AV234" i="9"/>
  <c r="AW234" i="9"/>
  <c r="AI235" i="9"/>
  <c r="AJ235" i="9"/>
  <c r="AK235" i="9"/>
  <c r="AL235" i="9"/>
  <c r="AM235" i="9"/>
  <c r="AP235" i="9" s="1"/>
  <c r="AN235" i="9"/>
  <c r="AO235" i="9"/>
  <c r="AQ235" i="9"/>
  <c r="AR235" i="9"/>
  <c r="AS235" i="9"/>
  <c r="AT235" i="9"/>
  <c r="AU235" i="9"/>
  <c r="AV235" i="9"/>
  <c r="AW235" i="9"/>
  <c r="AI236" i="9"/>
  <c r="AJ236" i="9"/>
  <c r="AK236" i="9"/>
  <c r="AL236" i="9"/>
  <c r="AM236" i="9"/>
  <c r="AN236" i="9"/>
  <c r="AO236" i="9"/>
  <c r="AQ236" i="9"/>
  <c r="AR236" i="9"/>
  <c r="AS236" i="9"/>
  <c r="AT236" i="9"/>
  <c r="AU236" i="9"/>
  <c r="AX236" i="9" s="1"/>
  <c r="AV236" i="9"/>
  <c r="AW236" i="9"/>
  <c r="AI237" i="9"/>
  <c r="AJ237" i="9"/>
  <c r="AK237" i="9"/>
  <c r="AL237" i="9"/>
  <c r="AM237" i="9"/>
  <c r="AP237" i="9" s="1"/>
  <c r="AN237" i="9"/>
  <c r="AO237" i="9"/>
  <c r="AQ237" i="9"/>
  <c r="AR237" i="9"/>
  <c r="AS237" i="9"/>
  <c r="AT237" i="9"/>
  <c r="AU237" i="9"/>
  <c r="AV237" i="9"/>
  <c r="AW237" i="9"/>
  <c r="AI238" i="9"/>
  <c r="AJ238" i="9"/>
  <c r="AK238" i="9"/>
  <c r="AL238" i="9"/>
  <c r="AM238" i="9"/>
  <c r="AN238" i="9"/>
  <c r="AO238" i="9"/>
  <c r="AQ238" i="9"/>
  <c r="AR238" i="9"/>
  <c r="AS238" i="9"/>
  <c r="AT238" i="9"/>
  <c r="AU238" i="9"/>
  <c r="AV238" i="9"/>
  <c r="AW238" i="9"/>
  <c r="AI239" i="9"/>
  <c r="AJ239" i="9"/>
  <c r="AK239" i="9"/>
  <c r="AL239" i="9"/>
  <c r="AM239" i="9"/>
  <c r="AP239" i="9" s="1"/>
  <c r="AN239" i="9"/>
  <c r="AO239" i="9"/>
  <c r="AQ239" i="9"/>
  <c r="AR239" i="9"/>
  <c r="AS239" i="9"/>
  <c r="AT239" i="9"/>
  <c r="AU239" i="9"/>
  <c r="AV239" i="9"/>
  <c r="AW239" i="9"/>
  <c r="AI240" i="9"/>
  <c r="AJ240" i="9"/>
  <c r="AK240" i="9"/>
  <c r="AL240" i="9"/>
  <c r="AM240" i="9"/>
  <c r="AN240" i="9"/>
  <c r="AO240" i="9"/>
  <c r="AQ240" i="9"/>
  <c r="AR240" i="9"/>
  <c r="AS240" i="9"/>
  <c r="AT240" i="9"/>
  <c r="AU240" i="9"/>
  <c r="AX240" i="9" s="1"/>
  <c r="AV240" i="9"/>
  <c r="AW240" i="9"/>
  <c r="AI241" i="9"/>
  <c r="AJ241" i="9"/>
  <c r="AK241" i="9"/>
  <c r="AL241" i="9"/>
  <c r="AM241" i="9"/>
  <c r="AP241" i="9" s="1"/>
  <c r="AN241" i="9"/>
  <c r="AO241" i="9"/>
  <c r="AQ241" i="9"/>
  <c r="AR241" i="9"/>
  <c r="AT241" i="9" s="1"/>
  <c r="AS241" i="9"/>
  <c r="AU241" i="9"/>
  <c r="AV241" i="9"/>
  <c r="AW241" i="9"/>
  <c r="AI242" i="9"/>
  <c r="AJ242" i="9"/>
  <c r="AK242" i="9"/>
  <c r="AL242" i="9"/>
  <c r="AM242" i="9"/>
  <c r="AN242" i="9"/>
  <c r="AO242" i="9"/>
  <c r="AQ242" i="9"/>
  <c r="AR242" i="9"/>
  <c r="AS242" i="9"/>
  <c r="AT242" i="9"/>
  <c r="AU242" i="9"/>
  <c r="AX242" i="9" s="1"/>
  <c r="AV242" i="9"/>
  <c r="AW242" i="9"/>
  <c r="AI243" i="9"/>
  <c r="AJ243" i="9"/>
  <c r="AK243" i="9"/>
  <c r="AL243" i="9"/>
  <c r="AM243" i="9"/>
  <c r="AN243" i="9"/>
  <c r="AO243" i="9"/>
  <c r="AQ243" i="9"/>
  <c r="AR243" i="9"/>
  <c r="AT243" i="9" s="1"/>
  <c r="AS243" i="9"/>
  <c r="AU243" i="9"/>
  <c r="AX243" i="9" s="1"/>
  <c r="AV243" i="9"/>
  <c r="AW243" i="9"/>
  <c r="AI244" i="9"/>
  <c r="AJ244" i="9"/>
  <c r="AL244" i="9" s="1"/>
  <c r="AK244" i="9"/>
  <c r="AM244" i="9"/>
  <c r="AN244" i="9"/>
  <c r="AO244" i="9"/>
  <c r="AQ244" i="9"/>
  <c r="AR244" i="9"/>
  <c r="AT244" i="9" s="1"/>
  <c r="AS244" i="9"/>
  <c r="AU244" i="9"/>
  <c r="AX244" i="9" s="1"/>
  <c r="AV244" i="9"/>
  <c r="AW244" i="9"/>
  <c r="AI245" i="9"/>
  <c r="AJ245" i="9"/>
  <c r="AL245" i="9" s="1"/>
  <c r="AK245" i="9"/>
  <c r="AM245" i="9"/>
  <c r="AN245" i="9"/>
  <c r="AO245" i="9"/>
  <c r="AQ245" i="9"/>
  <c r="AR245" i="9"/>
  <c r="AT245" i="9" s="1"/>
  <c r="AS245" i="9"/>
  <c r="AU245" i="9"/>
  <c r="AX245" i="9" s="1"/>
  <c r="AV245" i="9"/>
  <c r="AW245" i="9"/>
  <c r="AI246" i="9"/>
  <c r="AJ246" i="9"/>
  <c r="AL246" i="9" s="1"/>
  <c r="AK246" i="9"/>
  <c r="AM246" i="9"/>
  <c r="AN246" i="9"/>
  <c r="AO246" i="9"/>
  <c r="AQ246" i="9"/>
  <c r="AR246" i="9"/>
  <c r="AT246" i="9" s="1"/>
  <c r="AS246" i="9"/>
  <c r="AU246" i="9"/>
  <c r="AX246" i="9" s="1"/>
  <c r="AV246" i="9"/>
  <c r="AW246" i="9"/>
  <c r="AI247" i="9"/>
  <c r="AJ247" i="9"/>
  <c r="AL247" i="9" s="1"/>
  <c r="AK247" i="9"/>
  <c r="AM247" i="9"/>
  <c r="AN247" i="9"/>
  <c r="AO247" i="9"/>
  <c r="AQ247" i="9"/>
  <c r="AR247" i="9"/>
  <c r="AT247" i="9" s="1"/>
  <c r="AS247" i="9"/>
  <c r="AU247" i="9"/>
  <c r="AX247" i="9" s="1"/>
  <c r="AV247" i="9"/>
  <c r="AW247" i="9"/>
  <c r="AI248" i="9"/>
  <c r="AJ248" i="9"/>
  <c r="AL248" i="9" s="1"/>
  <c r="AK248" i="9"/>
  <c r="AM248" i="9"/>
  <c r="AN248" i="9"/>
  <c r="AO248" i="9"/>
  <c r="AQ248" i="9"/>
  <c r="AR248" i="9"/>
  <c r="AT248" i="9" s="1"/>
  <c r="AS248" i="9"/>
  <c r="AU248" i="9"/>
  <c r="AX248" i="9" s="1"/>
  <c r="AV248" i="9"/>
  <c r="AW248" i="9"/>
  <c r="AI249" i="9"/>
  <c r="AJ249" i="9"/>
  <c r="AL249" i="9" s="1"/>
  <c r="AK249" i="9"/>
  <c r="AM249" i="9"/>
  <c r="AN249" i="9"/>
  <c r="AO249" i="9"/>
  <c r="AQ249" i="9"/>
  <c r="AR249" i="9"/>
  <c r="AT249" i="9" s="1"/>
  <c r="AS249" i="9"/>
  <c r="AU249" i="9"/>
  <c r="AX249" i="9" s="1"/>
  <c r="AV249" i="9"/>
  <c r="AW249" i="9"/>
  <c r="AI250" i="9"/>
  <c r="AJ250" i="9"/>
  <c r="AL250" i="9" s="1"/>
  <c r="AK250" i="9"/>
  <c r="AM250" i="9"/>
  <c r="AN250" i="9"/>
  <c r="AO250" i="9"/>
  <c r="AQ250" i="9"/>
  <c r="AR250" i="9"/>
  <c r="AT250" i="9" s="1"/>
  <c r="AS250" i="9"/>
  <c r="AU250" i="9"/>
  <c r="AX250" i="9" s="1"/>
  <c r="AV250" i="9"/>
  <c r="AW250" i="9"/>
  <c r="AI251" i="9"/>
  <c r="AJ251" i="9"/>
  <c r="AL251" i="9" s="1"/>
  <c r="AK251" i="9"/>
  <c r="AM251" i="9"/>
  <c r="AN251" i="9"/>
  <c r="AO251" i="9"/>
  <c r="AQ251" i="9"/>
  <c r="AR251" i="9"/>
  <c r="AT251" i="9" s="1"/>
  <c r="AS251" i="9"/>
  <c r="AU251" i="9"/>
  <c r="AX251" i="9" s="1"/>
  <c r="AV251" i="9"/>
  <c r="AW251" i="9"/>
  <c r="AI252" i="9"/>
  <c r="AJ252" i="9"/>
  <c r="AL252" i="9" s="1"/>
  <c r="AK252" i="9"/>
  <c r="AM252" i="9"/>
  <c r="AN252" i="9"/>
  <c r="AO252" i="9"/>
  <c r="AQ252" i="9"/>
  <c r="AR252" i="9"/>
  <c r="AT252" i="9" s="1"/>
  <c r="AS252" i="9"/>
  <c r="AU252" i="9"/>
  <c r="AX252" i="9" s="1"/>
  <c r="AV252" i="9"/>
  <c r="AW252" i="9"/>
  <c r="AI253" i="9"/>
  <c r="AJ253" i="9"/>
  <c r="AL253" i="9" s="1"/>
  <c r="AK253" i="9"/>
  <c r="AM253" i="9"/>
  <c r="AN253" i="9"/>
  <c r="AO253" i="9"/>
  <c r="AQ253" i="9"/>
  <c r="AR253" i="9"/>
  <c r="AT253" i="9" s="1"/>
  <c r="AS253" i="9"/>
  <c r="AU253" i="9"/>
  <c r="AX253" i="9" s="1"/>
  <c r="AV253" i="9"/>
  <c r="AW253" i="9"/>
  <c r="AI254" i="9"/>
  <c r="AJ254" i="9"/>
  <c r="AL254" i="9" s="1"/>
  <c r="AK254" i="9"/>
  <c r="AM254" i="9"/>
  <c r="AN254" i="9"/>
  <c r="AO254" i="9"/>
  <c r="AQ254" i="9"/>
  <c r="AR254" i="9"/>
  <c r="AT254" i="9" s="1"/>
  <c r="AS254" i="9"/>
  <c r="AU254" i="9"/>
  <c r="AX254" i="9" s="1"/>
  <c r="AV254" i="9"/>
  <c r="AW254" i="9"/>
  <c r="AI255" i="9"/>
  <c r="AJ255" i="9"/>
  <c r="AL255" i="9" s="1"/>
  <c r="AK255" i="9"/>
  <c r="AM255" i="9"/>
  <c r="AN255" i="9"/>
  <c r="AO255" i="9"/>
  <c r="AQ255" i="9"/>
  <c r="AR255" i="9"/>
  <c r="AT255" i="9" s="1"/>
  <c r="AS255" i="9"/>
  <c r="AU255" i="9"/>
  <c r="AX255" i="9" s="1"/>
  <c r="AV255" i="9"/>
  <c r="AW255" i="9"/>
  <c r="AI256" i="9"/>
  <c r="AJ256" i="9"/>
  <c r="AL256" i="9" s="1"/>
  <c r="AK256" i="9"/>
  <c r="AM256" i="9"/>
  <c r="AN256" i="9"/>
  <c r="AO256" i="9"/>
  <c r="AQ256" i="9"/>
  <c r="AR256" i="9"/>
  <c r="AT256" i="9" s="1"/>
  <c r="AS256" i="9"/>
  <c r="AU256" i="9"/>
  <c r="AX256" i="9" s="1"/>
  <c r="AV256" i="9"/>
  <c r="AW256" i="9"/>
  <c r="AI257" i="9"/>
  <c r="AJ257" i="9"/>
  <c r="AL257" i="9" s="1"/>
  <c r="AK257" i="9"/>
  <c r="AM257" i="9"/>
  <c r="AN257" i="9"/>
  <c r="AO257" i="9"/>
  <c r="AQ257" i="9"/>
  <c r="AR257" i="9"/>
  <c r="AT257" i="9" s="1"/>
  <c r="AS257" i="9"/>
  <c r="AU257" i="9"/>
  <c r="AX257" i="9" s="1"/>
  <c r="AV257" i="9"/>
  <c r="AW257" i="9"/>
  <c r="AI258" i="9"/>
  <c r="AJ258" i="9"/>
  <c r="AL258" i="9" s="1"/>
  <c r="AK258" i="9"/>
  <c r="AM258" i="9"/>
  <c r="AN258" i="9"/>
  <c r="AO258" i="9"/>
  <c r="AQ258" i="9"/>
  <c r="AR258" i="9"/>
  <c r="AT258" i="9" s="1"/>
  <c r="AS258" i="9"/>
  <c r="AU258" i="9"/>
  <c r="AX258" i="9" s="1"/>
  <c r="AV258" i="9"/>
  <c r="AW258" i="9"/>
  <c r="AI259" i="9"/>
  <c r="AJ259" i="9"/>
  <c r="AL259" i="9" s="1"/>
  <c r="AK259" i="9"/>
  <c r="AM259" i="9"/>
  <c r="AN259" i="9"/>
  <c r="AO259" i="9"/>
  <c r="AQ259" i="9"/>
  <c r="AR259" i="9"/>
  <c r="AT259" i="9" s="1"/>
  <c r="AS259" i="9"/>
  <c r="AU259" i="9"/>
  <c r="AX259" i="9" s="1"/>
  <c r="AV259" i="9"/>
  <c r="AW259" i="9"/>
  <c r="AI260" i="9"/>
  <c r="AJ260" i="9"/>
  <c r="AL260" i="9" s="1"/>
  <c r="AK260" i="9"/>
  <c r="AM260" i="9"/>
  <c r="AP260" i="9" s="1"/>
  <c r="AN260" i="9"/>
  <c r="AO260" i="9"/>
  <c r="AQ260" i="9"/>
  <c r="AR260" i="9"/>
  <c r="AT260" i="9" s="1"/>
  <c r="AS260" i="9"/>
  <c r="AU260" i="9"/>
  <c r="AX260" i="9" s="1"/>
  <c r="AV260" i="9"/>
  <c r="AW260" i="9"/>
  <c r="AI261" i="9"/>
  <c r="AJ261" i="9"/>
  <c r="AL261" i="9" s="1"/>
  <c r="AK261" i="9"/>
  <c r="AM261" i="9"/>
  <c r="AN261" i="9"/>
  <c r="AO261" i="9"/>
  <c r="AQ261" i="9"/>
  <c r="AR261" i="9"/>
  <c r="AT261" i="9" s="1"/>
  <c r="AS261" i="9"/>
  <c r="AU261" i="9"/>
  <c r="AX261" i="9" s="1"/>
  <c r="AV261" i="9"/>
  <c r="AW261" i="9"/>
  <c r="AI262" i="9"/>
  <c r="AJ262" i="9"/>
  <c r="AL262" i="9" s="1"/>
  <c r="AK262" i="9"/>
  <c r="AM262" i="9"/>
  <c r="AP262" i="9" s="1"/>
  <c r="AN262" i="9"/>
  <c r="AO262" i="9"/>
  <c r="AQ262" i="9"/>
  <c r="AR262" i="9"/>
  <c r="AT262" i="9" s="1"/>
  <c r="AS262" i="9"/>
  <c r="AU262" i="9"/>
  <c r="AX262" i="9" s="1"/>
  <c r="AV262" i="9"/>
  <c r="AW262" i="9"/>
  <c r="AI263" i="9"/>
  <c r="AJ263" i="9"/>
  <c r="AL263" i="9" s="1"/>
  <c r="AK263" i="9"/>
  <c r="AM263" i="9"/>
  <c r="AN263" i="9"/>
  <c r="AO263" i="9"/>
  <c r="AQ263" i="9"/>
  <c r="AR263" i="9"/>
  <c r="AT263" i="9" s="1"/>
  <c r="AS263" i="9"/>
  <c r="AU263" i="9"/>
  <c r="AX263" i="9" s="1"/>
  <c r="AV263" i="9"/>
  <c r="AW263" i="9"/>
  <c r="AI264" i="9"/>
  <c r="AJ264" i="9"/>
  <c r="AL264" i="9" s="1"/>
  <c r="AK264" i="9"/>
  <c r="AM264" i="9"/>
  <c r="AP264" i="9" s="1"/>
  <c r="AN264" i="9"/>
  <c r="AO264" i="9"/>
  <c r="AQ264" i="9"/>
  <c r="AR264" i="9"/>
  <c r="AT264" i="9" s="1"/>
  <c r="AS264" i="9"/>
  <c r="AU264" i="9"/>
  <c r="AX264" i="9" s="1"/>
  <c r="AV264" i="9"/>
  <c r="AW264" i="9"/>
  <c r="AI265" i="9"/>
  <c r="AJ265" i="9"/>
  <c r="AL265" i="9" s="1"/>
  <c r="AK265" i="9"/>
  <c r="AM265" i="9"/>
  <c r="AN265" i="9"/>
  <c r="AO265" i="9"/>
  <c r="AQ265" i="9"/>
  <c r="AR265" i="9"/>
  <c r="AT265" i="9" s="1"/>
  <c r="AS265" i="9"/>
  <c r="AU265" i="9"/>
  <c r="AX265" i="9" s="1"/>
  <c r="AV265" i="9"/>
  <c r="AW265" i="9"/>
  <c r="AI266" i="9"/>
  <c r="AJ266" i="9"/>
  <c r="AL266" i="9" s="1"/>
  <c r="AK266" i="9"/>
  <c r="AM266" i="9"/>
  <c r="AP266" i="9" s="1"/>
  <c r="AN266" i="9"/>
  <c r="AO266" i="9"/>
  <c r="AQ266" i="9"/>
  <c r="AR266" i="9"/>
  <c r="AT266" i="9" s="1"/>
  <c r="AS266" i="9"/>
  <c r="AU266" i="9"/>
  <c r="AX266" i="9" s="1"/>
  <c r="AV266" i="9"/>
  <c r="AW266" i="9"/>
  <c r="AI267" i="9"/>
  <c r="AJ267" i="9"/>
  <c r="AL267" i="9" s="1"/>
  <c r="AK267" i="9"/>
  <c r="AM267" i="9"/>
  <c r="AN267" i="9"/>
  <c r="AO267" i="9"/>
  <c r="AQ267" i="9"/>
  <c r="AR267" i="9"/>
  <c r="AT267" i="9" s="1"/>
  <c r="AS267" i="9"/>
  <c r="AU267" i="9"/>
  <c r="AV267" i="9"/>
  <c r="AW267" i="9"/>
  <c r="AX267" i="9"/>
  <c r="AI268" i="9"/>
  <c r="AJ268" i="9"/>
  <c r="AL268" i="9" s="1"/>
  <c r="AK268" i="9"/>
  <c r="AM268" i="9"/>
  <c r="AN268" i="9"/>
  <c r="AO268" i="9"/>
  <c r="AP268" i="9"/>
  <c r="AQ268" i="9"/>
  <c r="AR268" i="9"/>
  <c r="AT268" i="9" s="1"/>
  <c r="AS268" i="9"/>
  <c r="AU268" i="9"/>
  <c r="AV268" i="9"/>
  <c r="AW268" i="9"/>
  <c r="AX268" i="9"/>
  <c r="AI269" i="9"/>
  <c r="AJ269" i="9"/>
  <c r="AL269" i="9" s="1"/>
  <c r="AK269" i="9"/>
  <c r="AM269" i="9"/>
  <c r="AP269" i="9" s="1"/>
  <c r="AN269" i="9"/>
  <c r="AO269" i="9"/>
  <c r="AQ269" i="9"/>
  <c r="AR269" i="9"/>
  <c r="AT269" i="9" s="1"/>
  <c r="AS269" i="9"/>
  <c r="AU269" i="9"/>
  <c r="AX269" i="9" s="1"/>
  <c r="AV269" i="9"/>
  <c r="AW269" i="9"/>
  <c r="AI270" i="9"/>
  <c r="AJ270" i="9"/>
  <c r="AL270" i="9" s="1"/>
  <c r="AK270" i="9"/>
  <c r="AM270" i="9"/>
  <c r="AP270" i="9" s="1"/>
  <c r="AN270" i="9"/>
  <c r="AO270" i="9"/>
  <c r="AQ270" i="9"/>
  <c r="AR270" i="9"/>
  <c r="AT270" i="9" s="1"/>
  <c r="AS270" i="9"/>
  <c r="AU270" i="9"/>
  <c r="AV270" i="9"/>
  <c r="AW270" i="9"/>
  <c r="AI271" i="9"/>
  <c r="AJ271" i="9"/>
  <c r="AL271" i="9" s="1"/>
  <c r="AK271" i="9"/>
  <c r="AM271" i="9"/>
  <c r="AN271" i="9"/>
  <c r="AO271" i="9"/>
  <c r="AP271" i="9"/>
  <c r="AQ271" i="9"/>
  <c r="AR271" i="9"/>
  <c r="AT271" i="9" s="1"/>
  <c r="AS271" i="9"/>
  <c r="AU271" i="9"/>
  <c r="AV271" i="9"/>
  <c r="AW271" i="9"/>
  <c r="AX271" i="9"/>
  <c r="AI272" i="9"/>
  <c r="AJ272" i="9"/>
  <c r="AL272" i="9" s="1"/>
  <c r="AK272" i="9"/>
  <c r="AM272" i="9"/>
  <c r="AN272" i="9"/>
  <c r="AO272" i="9"/>
  <c r="AP272" i="9"/>
  <c r="AQ272" i="9"/>
  <c r="AR272" i="9"/>
  <c r="AT272" i="9" s="1"/>
  <c r="AS272" i="9"/>
  <c r="AU272" i="9"/>
  <c r="AX272" i="9" s="1"/>
  <c r="AV272" i="9"/>
  <c r="AW272" i="9"/>
  <c r="AI273" i="9"/>
  <c r="AJ273" i="9"/>
  <c r="AL273" i="9" s="1"/>
  <c r="AK273" i="9"/>
  <c r="AM273" i="9"/>
  <c r="AN273" i="9"/>
  <c r="AO273" i="9"/>
  <c r="AQ273" i="9"/>
  <c r="AR273" i="9"/>
  <c r="AS273" i="9"/>
  <c r="AT273" i="9"/>
  <c r="AU273" i="9"/>
  <c r="AX273" i="9" s="1"/>
  <c r="AV273" i="9"/>
  <c r="AW273" i="9"/>
  <c r="AI274" i="9"/>
  <c r="AJ274" i="9"/>
  <c r="AK274" i="9"/>
  <c r="AL274" i="9"/>
  <c r="AM274" i="9"/>
  <c r="AP274" i="9" s="1"/>
  <c r="AN274" i="9"/>
  <c r="AO274" i="9"/>
  <c r="AQ274" i="9"/>
  <c r="AR274" i="9"/>
  <c r="AT274" i="9" s="1"/>
  <c r="AS274" i="9"/>
  <c r="AU274" i="9"/>
  <c r="AV274" i="9"/>
  <c r="AW274" i="9"/>
  <c r="AI275" i="9"/>
  <c r="AJ275" i="9"/>
  <c r="AL275" i="9" s="1"/>
  <c r="AK275" i="9"/>
  <c r="AM275" i="9"/>
  <c r="AN275" i="9"/>
  <c r="AO275" i="9"/>
  <c r="AQ275" i="9"/>
  <c r="AR275" i="9"/>
  <c r="AS275" i="9"/>
  <c r="AT275" i="9"/>
  <c r="AU275" i="9"/>
  <c r="AX275" i="9" s="1"/>
  <c r="AV275" i="9"/>
  <c r="AW275" i="9"/>
  <c r="AI276" i="9"/>
  <c r="AJ276" i="9"/>
  <c r="AL276" i="9" s="1"/>
  <c r="AK276" i="9"/>
  <c r="AM276" i="9"/>
  <c r="AP276" i="9" s="1"/>
  <c r="AN276" i="9"/>
  <c r="AO276" i="9"/>
  <c r="AQ276" i="9"/>
  <c r="AR276" i="9"/>
  <c r="AT276" i="9" s="1"/>
  <c r="AS276" i="9"/>
  <c r="AU276" i="9"/>
  <c r="AX276" i="9" s="1"/>
  <c r="AV276" i="9"/>
  <c r="AW276" i="9"/>
  <c r="AI277" i="9"/>
  <c r="AJ277" i="9"/>
  <c r="AK277" i="9"/>
  <c r="AL277" i="9"/>
  <c r="AM277" i="9"/>
  <c r="AN277" i="9"/>
  <c r="AO277" i="9"/>
  <c r="AQ277" i="9"/>
  <c r="AR277" i="9"/>
  <c r="AS277" i="9"/>
  <c r="AT277" i="9"/>
  <c r="AU277" i="9"/>
  <c r="AX277" i="9" s="1"/>
  <c r="AV277" i="9"/>
  <c r="AW277" i="9"/>
  <c r="AI278" i="9"/>
  <c r="AJ278" i="9"/>
  <c r="AK278" i="9"/>
  <c r="AL278" i="9"/>
  <c r="AM278" i="9"/>
  <c r="AP278" i="9" s="1"/>
  <c r="AN278" i="9"/>
  <c r="AO278" i="9"/>
  <c r="AQ278" i="9"/>
  <c r="AR278" i="9"/>
  <c r="AT278" i="9" s="1"/>
  <c r="AS278" i="9"/>
  <c r="AU278" i="9"/>
  <c r="AV278" i="9"/>
  <c r="AW278" i="9"/>
  <c r="AI279" i="9"/>
  <c r="AJ279" i="9"/>
  <c r="AL279" i="9" s="1"/>
  <c r="AK279" i="9"/>
  <c r="AM279" i="9"/>
  <c r="AN279" i="9"/>
  <c r="AO279" i="9"/>
  <c r="AQ279" i="9"/>
  <c r="AR279" i="9"/>
  <c r="AS279" i="9"/>
  <c r="AT279" i="9"/>
  <c r="AU279" i="9"/>
  <c r="AX279" i="9" s="1"/>
  <c r="AV279" i="9"/>
  <c r="AW279" i="9"/>
  <c r="AI280" i="9"/>
  <c r="AJ280" i="9"/>
  <c r="AL280" i="9" s="1"/>
  <c r="AK280" i="9"/>
  <c r="AM280" i="9"/>
  <c r="AP280" i="9" s="1"/>
  <c r="AN280" i="9"/>
  <c r="AO280" i="9"/>
  <c r="AQ280" i="9"/>
  <c r="AR280" i="9"/>
  <c r="AT280" i="9" s="1"/>
  <c r="AS280" i="9"/>
  <c r="AU280" i="9"/>
  <c r="AX280" i="9" s="1"/>
  <c r="AV280" i="9"/>
  <c r="AW280" i="9"/>
  <c r="AI281" i="9"/>
  <c r="AJ281" i="9"/>
  <c r="AK281" i="9"/>
  <c r="AL281" i="9"/>
  <c r="AM281" i="9"/>
  <c r="AN281" i="9"/>
  <c r="AO281" i="9"/>
  <c r="AQ281" i="9"/>
  <c r="AR281" i="9"/>
  <c r="AS281" i="9"/>
  <c r="AT281" i="9"/>
  <c r="AU281" i="9"/>
  <c r="AX281" i="9" s="1"/>
  <c r="AV281" i="9"/>
  <c r="AW281" i="9"/>
  <c r="AI282" i="9"/>
  <c r="AJ282" i="9"/>
  <c r="AK282" i="9"/>
  <c r="AL282" i="9"/>
  <c r="AM282" i="9"/>
  <c r="AP282" i="9" s="1"/>
  <c r="AN282" i="9"/>
  <c r="AO282" i="9"/>
  <c r="AQ282" i="9"/>
  <c r="AR282" i="9"/>
  <c r="AT282" i="9" s="1"/>
  <c r="AS282" i="9"/>
  <c r="AU282" i="9"/>
  <c r="AV282" i="9"/>
  <c r="AW282" i="9"/>
  <c r="AI283" i="9"/>
  <c r="AJ283" i="9"/>
  <c r="AL283" i="9" s="1"/>
  <c r="AK283" i="9"/>
  <c r="AM283" i="9"/>
  <c r="AN283" i="9"/>
  <c r="AO283" i="9"/>
  <c r="AQ283" i="9"/>
  <c r="AR283" i="9"/>
  <c r="AS283" i="9"/>
  <c r="AT283" i="9"/>
  <c r="AU283" i="9"/>
  <c r="AV283" i="9"/>
  <c r="AW283" i="9"/>
  <c r="AI284" i="9"/>
  <c r="AJ284" i="9"/>
  <c r="AL284" i="9" s="1"/>
  <c r="AK284" i="9"/>
  <c r="AM284" i="9"/>
  <c r="AP284" i="9" s="1"/>
  <c r="AN284" i="9"/>
  <c r="AO284" i="9"/>
  <c r="AQ284" i="9"/>
  <c r="AR284" i="9"/>
  <c r="AT284" i="9" s="1"/>
  <c r="AS284" i="9"/>
  <c r="AU284" i="9"/>
  <c r="AX284" i="9" s="1"/>
  <c r="AV284" i="9"/>
  <c r="AW284" i="9"/>
  <c r="AI285" i="9"/>
  <c r="AJ285" i="9"/>
  <c r="AK285" i="9"/>
  <c r="AL285" i="9"/>
  <c r="AM285" i="9"/>
  <c r="AN285" i="9"/>
  <c r="AO285" i="9"/>
  <c r="AQ285" i="9"/>
  <c r="AR285" i="9"/>
  <c r="AS285" i="9"/>
  <c r="AT285" i="9"/>
  <c r="AU285" i="9"/>
  <c r="AX285" i="9" s="1"/>
  <c r="AV285" i="9"/>
  <c r="AW285" i="9"/>
  <c r="AI286" i="9"/>
  <c r="AJ286" i="9"/>
  <c r="AK286" i="9"/>
  <c r="AL286" i="9"/>
  <c r="AM286" i="9"/>
  <c r="AP286" i="9" s="1"/>
  <c r="AN286" i="9"/>
  <c r="AO286" i="9"/>
  <c r="AQ286" i="9"/>
  <c r="AR286" i="9"/>
  <c r="AT286" i="9" s="1"/>
  <c r="AS286" i="9"/>
  <c r="AU286" i="9"/>
  <c r="AV286" i="9"/>
  <c r="AW286" i="9"/>
  <c r="AI287" i="9"/>
  <c r="AJ287" i="9"/>
  <c r="AL287" i="9" s="1"/>
  <c r="AK287" i="9"/>
  <c r="AM287" i="9"/>
  <c r="AN287" i="9"/>
  <c r="AO287" i="9"/>
  <c r="AQ287" i="9"/>
  <c r="AR287" i="9"/>
  <c r="AS287" i="9"/>
  <c r="AT287" i="9"/>
  <c r="AU287" i="9"/>
  <c r="AV287" i="9"/>
  <c r="AW287" i="9"/>
  <c r="AI288" i="9"/>
  <c r="AJ288" i="9"/>
  <c r="AL288" i="9" s="1"/>
  <c r="AK288" i="9"/>
  <c r="AM288" i="9"/>
  <c r="AP288" i="9" s="1"/>
  <c r="AN288" i="9"/>
  <c r="AO288" i="9"/>
  <c r="AQ288" i="9"/>
  <c r="AR288" i="9"/>
  <c r="AT288" i="9" s="1"/>
  <c r="AS288" i="9"/>
  <c r="AU288" i="9"/>
  <c r="AX288" i="9" s="1"/>
  <c r="AV288" i="9"/>
  <c r="AW288" i="9"/>
  <c r="AI289" i="9"/>
  <c r="AJ289" i="9"/>
  <c r="AK289" i="9"/>
  <c r="AL289" i="9"/>
  <c r="AM289" i="9"/>
  <c r="AN289" i="9"/>
  <c r="AO289" i="9"/>
  <c r="AQ289" i="9"/>
  <c r="AR289" i="9"/>
  <c r="AS289" i="9"/>
  <c r="AT289" i="9"/>
  <c r="AU289" i="9"/>
  <c r="AX289" i="9" s="1"/>
  <c r="AV289" i="9"/>
  <c r="AW289" i="9"/>
  <c r="AI290" i="9"/>
  <c r="AJ290" i="9"/>
  <c r="AK290" i="9"/>
  <c r="AL290" i="9"/>
  <c r="AM290" i="9"/>
  <c r="AP290" i="9" s="1"/>
  <c r="AN290" i="9"/>
  <c r="AO290" i="9"/>
  <c r="AQ290" i="9"/>
  <c r="AR290" i="9"/>
  <c r="AT290" i="9" s="1"/>
  <c r="AS290" i="9"/>
  <c r="AU290" i="9"/>
  <c r="AV290" i="9"/>
  <c r="AW290" i="9"/>
  <c r="AI291" i="9"/>
  <c r="AJ291" i="9"/>
  <c r="AL291" i="9" s="1"/>
  <c r="AK291" i="9"/>
  <c r="AM291" i="9"/>
  <c r="AN291" i="9"/>
  <c r="AO291" i="9"/>
  <c r="AQ291" i="9"/>
  <c r="AR291" i="9"/>
  <c r="AS291" i="9"/>
  <c r="AT291" i="9"/>
  <c r="AU291" i="9"/>
  <c r="AV291" i="9"/>
  <c r="AW291" i="9"/>
  <c r="AI292" i="9"/>
  <c r="AJ292" i="9"/>
  <c r="AL292" i="9" s="1"/>
  <c r="AK292" i="9"/>
  <c r="AM292" i="9"/>
  <c r="AP292" i="9" s="1"/>
  <c r="AN292" i="9"/>
  <c r="AO292" i="9"/>
  <c r="AQ292" i="9"/>
  <c r="AR292" i="9"/>
  <c r="AT292" i="9" s="1"/>
  <c r="AS292" i="9"/>
  <c r="AU292" i="9"/>
  <c r="AX292" i="9" s="1"/>
  <c r="AV292" i="9"/>
  <c r="AW292" i="9"/>
  <c r="AI293" i="9"/>
  <c r="AJ293" i="9"/>
  <c r="AK293" i="9"/>
  <c r="AL293" i="9"/>
  <c r="AM293" i="9"/>
  <c r="AN293" i="9"/>
  <c r="AO293" i="9"/>
  <c r="AQ293" i="9"/>
  <c r="AR293" i="9"/>
  <c r="AS293" i="9"/>
  <c r="AT293" i="9"/>
  <c r="AU293" i="9"/>
  <c r="AX293" i="9" s="1"/>
  <c r="AV293" i="9"/>
  <c r="AW293" i="9"/>
  <c r="AI294" i="9"/>
  <c r="AJ294" i="9"/>
  <c r="AK294" i="9"/>
  <c r="AL294" i="9"/>
  <c r="AM294" i="9"/>
  <c r="AP294" i="9" s="1"/>
  <c r="AN294" i="9"/>
  <c r="AO294" i="9"/>
  <c r="AQ294" i="9"/>
  <c r="AR294" i="9"/>
  <c r="AT294" i="9" s="1"/>
  <c r="AS294" i="9"/>
  <c r="AU294" i="9"/>
  <c r="AV294" i="9"/>
  <c r="AW294" i="9"/>
  <c r="AI295" i="9"/>
  <c r="AJ295" i="9"/>
  <c r="AL295" i="9" s="1"/>
  <c r="AK295" i="9"/>
  <c r="AM295" i="9"/>
  <c r="AN295" i="9"/>
  <c r="AO295" i="9"/>
  <c r="AQ295" i="9"/>
  <c r="AR295" i="9"/>
  <c r="AS295" i="9"/>
  <c r="AT295" i="9"/>
  <c r="AU295" i="9"/>
  <c r="AV295" i="9"/>
  <c r="AW295" i="9"/>
  <c r="AI296" i="9"/>
  <c r="AJ296" i="9"/>
  <c r="AL296" i="9" s="1"/>
  <c r="AK296" i="9"/>
  <c r="AM296" i="9"/>
  <c r="AP296" i="9" s="1"/>
  <c r="AN296" i="9"/>
  <c r="AO296" i="9"/>
  <c r="AQ296" i="9"/>
  <c r="AR296" i="9"/>
  <c r="AT296" i="9" s="1"/>
  <c r="AS296" i="9"/>
  <c r="AU296" i="9"/>
  <c r="AX296" i="9" s="1"/>
  <c r="AV296" i="9"/>
  <c r="AW296" i="9"/>
  <c r="AI297" i="9"/>
  <c r="AJ297" i="9"/>
  <c r="AK297" i="9"/>
  <c r="AL297" i="9"/>
  <c r="AM297" i="9"/>
  <c r="AN297" i="9"/>
  <c r="AO297" i="9"/>
  <c r="AQ297" i="9"/>
  <c r="AR297" i="9"/>
  <c r="AS297" i="9"/>
  <c r="AT297" i="9"/>
  <c r="AU297" i="9"/>
  <c r="AX297" i="9" s="1"/>
  <c r="AV297" i="9"/>
  <c r="AW297" i="9"/>
  <c r="AI298" i="9"/>
  <c r="AJ298" i="9"/>
  <c r="AK298" i="9"/>
  <c r="AL298" i="9"/>
  <c r="AM298" i="9"/>
  <c r="AP298" i="9" s="1"/>
  <c r="AN298" i="9"/>
  <c r="AO298" i="9"/>
  <c r="AQ298" i="9"/>
  <c r="AR298" i="9"/>
  <c r="AT298" i="9" s="1"/>
  <c r="AS298" i="9"/>
  <c r="AU298" i="9"/>
  <c r="AV298" i="9"/>
  <c r="AW298" i="9"/>
  <c r="AI299" i="9"/>
  <c r="AJ299" i="9"/>
  <c r="AL299" i="9" s="1"/>
  <c r="AK299" i="9"/>
  <c r="AM299" i="9"/>
  <c r="AN299" i="9"/>
  <c r="AO299" i="9"/>
  <c r="AQ299" i="9"/>
  <c r="AR299" i="9"/>
  <c r="AS299" i="9"/>
  <c r="AT299" i="9"/>
  <c r="AU299" i="9"/>
  <c r="AV299" i="9"/>
  <c r="AW299" i="9"/>
  <c r="AI300" i="9"/>
  <c r="AJ300" i="9"/>
  <c r="AL300" i="9" s="1"/>
  <c r="AK300" i="9"/>
  <c r="AM300" i="9"/>
  <c r="AP300" i="9" s="1"/>
  <c r="AN300" i="9"/>
  <c r="AO300" i="9"/>
  <c r="AQ300" i="9"/>
  <c r="AR300" i="9"/>
  <c r="AT300" i="9" s="1"/>
  <c r="AS300" i="9"/>
  <c r="AU300" i="9"/>
  <c r="AX300" i="9" s="1"/>
  <c r="AV300" i="9"/>
  <c r="AW300" i="9"/>
  <c r="AI301" i="9"/>
  <c r="AJ301" i="9"/>
  <c r="AK301" i="9"/>
  <c r="AL301" i="9"/>
  <c r="AM301" i="9"/>
  <c r="AN301" i="9"/>
  <c r="AO301" i="9"/>
  <c r="AQ301" i="9"/>
  <c r="AR301" i="9"/>
  <c r="AS301" i="9"/>
  <c r="AT301" i="9"/>
  <c r="AU301" i="9"/>
  <c r="AX301" i="9" s="1"/>
  <c r="AV301" i="9"/>
  <c r="AW301" i="9"/>
  <c r="AI302" i="9"/>
  <c r="AJ302" i="9"/>
  <c r="AK302" i="9"/>
  <c r="AL302" i="9"/>
  <c r="AM302" i="9"/>
  <c r="AN302" i="9"/>
  <c r="AO302" i="9"/>
  <c r="AQ302" i="9"/>
  <c r="AR302" i="9"/>
  <c r="AT302" i="9" s="1"/>
  <c r="AS302" i="9"/>
  <c r="AU302" i="9"/>
  <c r="AV302" i="9"/>
  <c r="AW302" i="9"/>
  <c r="AI303" i="9"/>
  <c r="AJ303" i="9"/>
  <c r="AL303" i="9" s="1"/>
  <c r="AK303" i="9"/>
  <c r="AM303" i="9"/>
  <c r="AN303" i="9"/>
  <c r="AO303" i="9"/>
  <c r="AQ303" i="9"/>
  <c r="AR303" i="9"/>
  <c r="AS303" i="9"/>
  <c r="AT303" i="9"/>
  <c r="AU303" i="9"/>
  <c r="AV303" i="9"/>
  <c r="AW303" i="9"/>
  <c r="AI304" i="9"/>
  <c r="AJ304" i="9"/>
  <c r="AL304" i="9" s="1"/>
  <c r="AK304" i="9"/>
  <c r="AM304" i="9"/>
  <c r="AP304" i="9" s="1"/>
  <c r="AN304" i="9"/>
  <c r="AO304" i="9"/>
  <c r="AQ304" i="9"/>
  <c r="AR304" i="9"/>
  <c r="AT304" i="9" s="1"/>
  <c r="AS304" i="9"/>
  <c r="AU304" i="9"/>
  <c r="AX304" i="9" s="1"/>
  <c r="AV304" i="9"/>
  <c r="AW304" i="9"/>
  <c r="AI305" i="9"/>
  <c r="AJ305" i="9"/>
  <c r="AK305" i="9"/>
  <c r="AL305" i="9"/>
  <c r="AM305" i="9"/>
  <c r="AN305" i="9"/>
  <c r="AO305" i="9"/>
  <c r="AQ305" i="9"/>
  <c r="AR305" i="9"/>
  <c r="AS305" i="9"/>
  <c r="AT305" i="9"/>
  <c r="AU305" i="9"/>
  <c r="AX305" i="9" s="1"/>
  <c r="AV305" i="9"/>
  <c r="AW305" i="9"/>
  <c r="AI306" i="9"/>
  <c r="AJ306" i="9"/>
  <c r="AK306" i="9"/>
  <c r="AL306" i="9"/>
  <c r="AM306" i="9"/>
  <c r="AP306" i="9" s="1"/>
  <c r="AN306" i="9"/>
  <c r="AO306" i="9"/>
  <c r="AQ306" i="9"/>
  <c r="AR306" i="9"/>
  <c r="AT306" i="9" s="1"/>
  <c r="AS306" i="9"/>
  <c r="AU306" i="9"/>
  <c r="AV306" i="9"/>
  <c r="AW306" i="9"/>
  <c r="AI307" i="9"/>
  <c r="AJ307" i="9"/>
  <c r="AL307" i="9" s="1"/>
  <c r="AK307" i="9"/>
  <c r="AM307" i="9"/>
  <c r="AN307" i="9"/>
  <c r="AO307" i="9"/>
  <c r="AQ307" i="9"/>
  <c r="AR307" i="9"/>
  <c r="AS307" i="9"/>
  <c r="AT307" i="9"/>
  <c r="AU307" i="9"/>
  <c r="AV307" i="9"/>
  <c r="AW307" i="9"/>
  <c r="AI308" i="9"/>
  <c r="AJ308" i="9"/>
  <c r="AL308" i="9" s="1"/>
  <c r="AK308" i="9"/>
  <c r="AM308" i="9"/>
  <c r="AP308" i="9" s="1"/>
  <c r="AN308" i="9"/>
  <c r="AO308" i="9"/>
  <c r="AQ308" i="9"/>
  <c r="AR308" i="9"/>
  <c r="AT308" i="9" s="1"/>
  <c r="AS308" i="9"/>
  <c r="AU308" i="9"/>
  <c r="AX308" i="9" s="1"/>
  <c r="AV308" i="9"/>
  <c r="AW308" i="9"/>
  <c r="AI309" i="9"/>
  <c r="AJ309" i="9"/>
  <c r="AK309" i="9"/>
  <c r="AL309" i="9"/>
  <c r="AM309" i="9"/>
  <c r="AN309" i="9"/>
  <c r="AO309" i="9"/>
  <c r="AQ309" i="9"/>
  <c r="AR309" i="9"/>
  <c r="AS309" i="9"/>
  <c r="AT309" i="9"/>
  <c r="AU309" i="9"/>
  <c r="AX309" i="9" s="1"/>
  <c r="AV309" i="9"/>
  <c r="AW309" i="9"/>
  <c r="AI310" i="9"/>
  <c r="AJ310" i="9"/>
  <c r="AK310" i="9"/>
  <c r="AL310" i="9"/>
  <c r="AM310" i="9"/>
  <c r="AN310" i="9"/>
  <c r="AO310" i="9"/>
  <c r="AQ310" i="9"/>
  <c r="AR310" i="9"/>
  <c r="AT310" i="9" s="1"/>
  <c r="AS310" i="9"/>
  <c r="AU310" i="9"/>
  <c r="AV310" i="9"/>
  <c r="AW310" i="9"/>
  <c r="AI311" i="9"/>
  <c r="AJ311" i="9"/>
  <c r="AL311" i="9" s="1"/>
  <c r="AK311" i="9"/>
  <c r="AM311" i="9"/>
  <c r="AN311" i="9"/>
  <c r="AO311" i="9"/>
  <c r="AQ311" i="9"/>
  <c r="AR311" i="9"/>
  <c r="AS311" i="9"/>
  <c r="AT311" i="9"/>
  <c r="AU311" i="9"/>
  <c r="AV311" i="9"/>
  <c r="AW311" i="9"/>
  <c r="AI312" i="9"/>
  <c r="AJ312" i="9"/>
  <c r="AL312" i="9" s="1"/>
  <c r="AK312" i="9"/>
  <c r="AM312" i="9"/>
  <c r="AP312" i="9" s="1"/>
  <c r="AN312" i="9"/>
  <c r="AO312" i="9"/>
  <c r="AQ312" i="9"/>
  <c r="AR312" i="9"/>
  <c r="AT312" i="9" s="1"/>
  <c r="AS312" i="9"/>
  <c r="AU312" i="9"/>
  <c r="AX312" i="9" s="1"/>
  <c r="AV312" i="9"/>
  <c r="AW312" i="9"/>
  <c r="AI313" i="9"/>
  <c r="AJ313" i="9"/>
  <c r="AK313" i="9"/>
  <c r="AL313" i="9"/>
  <c r="AM313" i="9"/>
  <c r="AN313" i="9"/>
  <c r="AO313" i="9"/>
  <c r="AQ313" i="9"/>
  <c r="AR313" i="9"/>
  <c r="AS313" i="9"/>
  <c r="AT313" i="9"/>
  <c r="AU313" i="9"/>
  <c r="AX313" i="9" s="1"/>
  <c r="AV313" i="9"/>
  <c r="AW313" i="9"/>
  <c r="AI314" i="9"/>
  <c r="AJ314" i="9"/>
  <c r="AK314" i="9"/>
  <c r="AL314" i="9"/>
  <c r="AM314" i="9"/>
  <c r="AN314" i="9"/>
  <c r="AO314" i="9"/>
  <c r="AQ314" i="9"/>
  <c r="AR314" i="9"/>
  <c r="AS314" i="9"/>
  <c r="AT314" i="9"/>
  <c r="AU314" i="9"/>
  <c r="AX314" i="9" s="1"/>
  <c r="AV314" i="9"/>
  <c r="AW314" i="9"/>
  <c r="AI315" i="9"/>
  <c r="AJ315" i="9"/>
  <c r="AK315" i="9"/>
  <c r="AL315" i="9"/>
  <c r="AM315" i="9"/>
  <c r="AN315" i="9"/>
  <c r="AO315" i="9"/>
  <c r="AQ315" i="9"/>
  <c r="AR315" i="9"/>
  <c r="AS315" i="9"/>
  <c r="AT315" i="9"/>
  <c r="AU315" i="9"/>
  <c r="AX315" i="9" s="1"/>
  <c r="AV315" i="9"/>
  <c r="AW315" i="9"/>
  <c r="AI316" i="9"/>
  <c r="AJ316" i="9"/>
  <c r="AK316" i="9"/>
  <c r="AL316" i="9"/>
  <c r="AM316" i="9"/>
  <c r="AN316" i="9"/>
  <c r="AO316" i="9"/>
  <c r="AQ316" i="9"/>
  <c r="AR316" i="9"/>
  <c r="AS316" i="9"/>
  <c r="AT316" i="9"/>
  <c r="AU316" i="9"/>
  <c r="AX316" i="9" s="1"/>
  <c r="AV316" i="9"/>
  <c r="AW316" i="9"/>
  <c r="AI317" i="9"/>
  <c r="AJ317" i="9"/>
  <c r="AK317" i="9"/>
  <c r="AL317" i="9"/>
  <c r="AM317" i="9"/>
  <c r="AN317" i="9"/>
  <c r="AO317" i="9"/>
  <c r="AQ317" i="9"/>
  <c r="AR317" i="9"/>
  <c r="AS317" i="9"/>
  <c r="AT317" i="9"/>
  <c r="AU317" i="9"/>
  <c r="AX317" i="9" s="1"/>
  <c r="AV317" i="9"/>
  <c r="AW317" i="9"/>
  <c r="AI318" i="9"/>
  <c r="AJ318" i="9"/>
  <c r="AK318" i="9"/>
  <c r="AL318" i="9"/>
  <c r="AM318" i="9"/>
  <c r="AP318" i="9" s="1"/>
  <c r="AN318" i="9"/>
  <c r="AO318" i="9"/>
  <c r="AQ318" i="9"/>
  <c r="AR318" i="9"/>
  <c r="AS318" i="9"/>
  <c r="AT318" i="9"/>
  <c r="AU318" i="9"/>
  <c r="AX318" i="9" s="1"/>
  <c r="AV318" i="9"/>
  <c r="AW318" i="9"/>
  <c r="AI319" i="9"/>
  <c r="AJ319" i="9"/>
  <c r="AK319" i="9"/>
  <c r="AL319" i="9"/>
  <c r="AM319" i="9"/>
  <c r="AN319" i="9"/>
  <c r="AO319" i="9"/>
  <c r="AQ319" i="9"/>
  <c r="AR319" i="9"/>
  <c r="AS319" i="9"/>
  <c r="AT319" i="9"/>
  <c r="AU319" i="9"/>
  <c r="AX319" i="9" s="1"/>
  <c r="AV319" i="9"/>
  <c r="AW319" i="9"/>
  <c r="AI320" i="9"/>
  <c r="AJ320" i="9"/>
  <c r="AK320" i="9"/>
  <c r="AL320" i="9"/>
  <c r="AM320" i="9"/>
  <c r="AN320" i="9"/>
  <c r="AO320" i="9"/>
  <c r="AQ320" i="9"/>
  <c r="AR320" i="9"/>
  <c r="AS320" i="9"/>
  <c r="AT320" i="9"/>
  <c r="AU320" i="9"/>
  <c r="AX320" i="9" s="1"/>
  <c r="AV320" i="9"/>
  <c r="AW320" i="9"/>
  <c r="AI321" i="9"/>
  <c r="AJ321" i="9"/>
  <c r="AK321" i="9"/>
  <c r="AL321" i="9"/>
  <c r="AM321" i="9"/>
  <c r="AN321" i="9"/>
  <c r="AO321" i="9"/>
  <c r="AQ321" i="9"/>
  <c r="AR321" i="9"/>
  <c r="AS321" i="9"/>
  <c r="AT321" i="9"/>
  <c r="AU321" i="9"/>
  <c r="AX321" i="9" s="1"/>
  <c r="AV321" i="9"/>
  <c r="AW321" i="9"/>
  <c r="AI322" i="9"/>
  <c r="AJ322" i="9"/>
  <c r="AK322" i="9"/>
  <c r="AL322" i="9"/>
  <c r="AM322" i="9"/>
  <c r="AP322" i="9" s="1"/>
  <c r="AN322" i="9"/>
  <c r="AO322" i="9"/>
  <c r="AQ322" i="9"/>
  <c r="AR322" i="9"/>
  <c r="AS322" i="9"/>
  <c r="AT322" i="9"/>
  <c r="AU322" i="9"/>
  <c r="AX322" i="9" s="1"/>
  <c r="AV322" i="9"/>
  <c r="AW322" i="9"/>
  <c r="AI323" i="9"/>
  <c r="AJ323" i="9"/>
  <c r="AK323" i="9"/>
  <c r="AL323" i="9"/>
  <c r="AM323" i="9"/>
  <c r="AN323" i="9"/>
  <c r="AO323" i="9"/>
  <c r="AQ323" i="9"/>
  <c r="AR323" i="9"/>
  <c r="AS323" i="9"/>
  <c r="AT323" i="9"/>
  <c r="AU323" i="9"/>
  <c r="AX323" i="9" s="1"/>
  <c r="AV323" i="9"/>
  <c r="AW323" i="9"/>
  <c r="AI324" i="9"/>
  <c r="AJ324" i="9"/>
  <c r="AK324" i="9"/>
  <c r="AL324" i="9"/>
  <c r="AM324" i="9"/>
  <c r="AN324" i="9"/>
  <c r="AO324" i="9"/>
  <c r="AQ324" i="9"/>
  <c r="AR324" i="9"/>
  <c r="AS324" i="9"/>
  <c r="AT324" i="9"/>
  <c r="AU324" i="9"/>
  <c r="AX324" i="9" s="1"/>
  <c r="AV324" i="9"/>
  <c r="AW324" i="9"/>
  <c r="AI325" i="9"/>
  <c r="AJ325" i="9"/>
  <c r="AK325" i="9"/>
  <c r="AL325" i="9"/>
  <c r="AM325" i="9"/>
  <c r="AN325" i="9"/>
  <c r="AO325" i="9"/>
  <c r="AQ325" i="9"/>
  <c r="AR325" i="9"/>
  <c r="AS325" i="9"/>
  <c r="AT325" i="9"/>
  <c r="AU325" i="9"/>
  <c r="AX325" i="9" s="1"/>
  <c r="AV325" i="9"/>
  <c r="AW325" i="9"/>
  <c r="AI326" i="9"/>
  <c r="AJ326" i="9"/>
  <c r="AK326" i="9"/>
  <c r="AL326" i="9"/>
  <c r="AM326" i="9"/>
  <c r="AP326" i="9" s="1"/>
  <c r="AN326" i="9"/>
  <c r="AO326" i="9"/>
  <c r="AQ326" i="9"/>
  <c r="AR326" i="9"/>
  <c r="AS326" i="9"/>
  <c r="AT326" i="9"/>
  <c r="AU326" i="9"/>
  <c r="AX326" i="9" s="1"/>
  <c r="AV326" i="9"/>
  <c r="AW326" i="9"/>
  <c r="AI327" i="9"/>
  <c r="AJ327" i="9"/>
  <c r="AK327" i="9"/>
  <c r="AL327" i="9"/>
  <c r="AM327" i="9"/>
  <c r="AN327" i="9"/>
  <c r="AO327" i="9"/>
  <c r="AQ327" i="9"/>
  <c r="AR327" i="9"/>
  <c r="AS327" i="9"/>
  <c r="AT327" i="9"/>
  <c r="AU327" i="9"/>
  <c r="AX327" i="9" s="1"/>
  <c r="AV327" i="9"/>
  <c r="AW327" i="9"/>
  <c r="AI328" i="9"/>
  <c r="AJ328" i="9"/>
  <c r="AK328" i="9"/>
  <c r="AL328" i="9"/>
  <c r="AM328" i="9"/>
  <c r="AN328" i="9"/>
  <c r="AO328" i="9"/>
  <c r="AQ328" i="9"/>
  <c r="AR328" i="9"/>
  <c r="AS328" i="9"/>
  <c r="AT328" i="9"/>
  <c r="AU328" i="9"/>
  <c r="AX328" i="9" s="1"/>
  <c r="AV328" i="9"/>
  <c r="AW328" i="9"/>
  <c r="AI329" i="9"/>
  <c r="AJ329" i="9"/>
  <c r="AK329" i="9"/>
  <c r="AL329" i="9"/>
  <c r="AM329" i="9"/>
  <c r="AN329" i="9"/>
  <c r="AO329" i="9"/>
  <c r="AQ329" i="9"/>
  <c r="AR329" i="9"/>
  <c r="AS329" i="9"/>
  <c r="AT329" i="9"/>
  <c r="AU329" i="9"/>
  <c r="AX329" i="9" s="1"/>
  <c r="AV329" i="9"/>
  <c r="AW329" i="9"/>
  <c r="AI330" i="9"/>
  <c r="AJ330" i="9"/>
  <c r="AK330" i="9"/>
  <c r="AL330" i="9"/>
  <c r="AM330" i="9"/>
  <c r="AP330" i="9" s="1"/>
  <c r="AN330" i="9"/>
  <c r="AO330" i="9"/>
  <c r="AQ330" i="9"/>
  <c r="AR330" i="9"/>
  <c r="AS330" i="9"/>
  <c r="AT330" i="9"/>
  <c r="AU330" i="9"/>
  <c r="AX330" i="9" s="1"/>
  <c r="AV330" i="9"/>
  <c r="AW330" i="9"/>
  <c r="AI331" i="9"/>
  <c r="AJ331" i="9"/>
  <c r="AK331" i="9"/>
  <c r="AL331" i="9"/>
  <c r="AM331" i="9"/>
  <c r="AN331" i="9"/>
  <c r="AO331" i="9"/>
  <c r="AQ331" i="9"/>
  <c r="AR331" i="9"/>
  <c r="AS331" i="9"/>
  <c r="AT331" i="9"/>
  <c r="AU331" i="9"/>
  <c r="AX331" i="9" s="1"/>
  <c r="AV331" i="9"/>
  <c r="AW331" i="9"/>
  <c r="AI332" i="9"/>
  <c r="AJ332" i="9"/>
  <c r="AK332" i="9"/>
  <c r="AL332" i="9"/>
  <c r="AM332" i="9"/>
  <c r="AN332" i="9"/>
  <c r="AO332" i="9"/>
  <c r="AQ332" i="9"/>
  <c r="AR332" i="9"/>
  <c r="AS332" i="9"/>
  <c r="AT332" i="9"/>
  <c r="AU332" i="9"/>
  <c r="AX332" i="9" s="1"/>
  <c r="AV332" i="9"/>
  <c r="AW332" i="9"/>
  <c r="AI333" i="9"/>
  <c r="AJ333" i="9"/>
  <c r="AK333" i="9"/>
  <c r="AL333" i="9"/>
  <c r="AM333" i="9"/>
  <c r="AN333" i="9"/>
  <c r="AO333" i="9"/>
  <c r="AQ333" i="9"/>
  <c r="AR333" i="9"/>
  <c r="AS333" i="9"/>
  <c r="AT333" i="9"/>
  <c r="AU333" i="9"/>
  <c r="AX333" i="9" s="1"/>
  <c r="AV333" i="9"/>
  <c r="AW333" i="9"/>
  <c r="AI334" i="9"/>
  <c r="AJ334" i="9"/>
  <c r="AK334" i="9"/>
  <c r="AL334" i="9"/>
  <c r="AM334" i="9"/>
  <c r="AP334" i="9" s="1"/>
  <c r="AN334" i="9"/>
  <c r="AO334" i="9"/>
  <c r="AQ334" i="9"/>
  <c r="AR334" i="9"/>
  <c r="AS334" i="9"/>
  <c r="AT334" i="9"/>
  <c r="AU334" i="9"/>
  <c r="AX334" i="9" s="1"/>
  <c r="AV334" i="9"/>
  <c r="AW334" i="9"/>
  <c r="AI335" i="9"/>
  <c r="AJ335" i="9"/>
  <c r="AK335" i="9"/>
  <c r="AL335" i="9"/>
  <c r="AM335" i="9"/>
  <c r="AN335" i="9"/>
  <c r="AO335" i="9"/>
  <c r="AQ335" i="9"/>
  <c r="AR335" i="9"/>
  <c r="AS335" i="9"/>
  <c r="AT335" i="9"/>
  <c r="AU335" i="9"/>
  <c r="AX335" i="9" s="1"/>
  <c r="AV335" i="9"/>
  <c r="AW335" i="9"/>
  <c r="AI336" i="9"/>
  <c r="AJ336" i="9"/>
  <c r="AK336" i="9"/>
  <c r="AL336" i="9"/>
  <c r="AM336" i="9"/>
  <c r="AN336" i="9"/>
  <c r="AO336" i="9"/>
  <c r="AQ336" i="9"/>
  <c r="AR336" i="9"/>
  <c r="AS336" i="9"/>
  <c r="AT336" i="9"/>
  <c r="AU336" i="9"/>
  <c r="AX336" i="9" s="1"/>
  <c r="AV336" i="9"/>
  <c r="AW336" i="9"/>
  <c r="AI337" i="9"/>
  <c r="AJ337" i="9"/>
  <c r="AK337" i="9"/>
  <c r="AL337" i="9"/>
  <c r="AM337" i="9"/>
  <c r="AN337" i="9"/>
  <c r="AO337" i="9"/>
  <c r="AQ337" i="9"/>
  <c r="AR337" i="9"/>
  <c r="AS337" i="9"/>
  <c r="AT337" i="9"/>
  <c r="AU337" i="9"/>
  <c r="AX337" i="9" s="1"/>
  <c r="AV337" i="9"/>
  <c r="AW337" i="9"/>
  <c r="AI338" i="9"/>
  <c r="AJ338" i="9"/>
  <c r="AK338" i="9"/>
  <c r="AL338" i="9"/>
  <c r="AM338" i="9"/>
  <c r="AP338" i="9" s="1"/>
  <c r="AN338" i="9"/>
  <c r="AO338" i="9"/>
  <c r="AQ338" i="9"/>
  <c r="AR338" i="9"/>
  <c r="AS338" i="9"/>
  <c r="AT338" i="9"/>
  <c r="AU338" i="9"/>
  <c r="AX338" i="9" s="1"/>
  <c r="AV338" i="9"/>
  <c r="AW338" i="9"/>
  <c r="AI339" i="9"/>
  <c r="AJ339" i="9"/>
  <c r="AK339" i="9"/>
  <c r="AL339" i="9"/>
  <c r="AM339" i="9"/>
  <c r="AN339" i="9"/>
  <c r="AO339" i="9"/>
  <c r="AQ339" i="9"/>
  <c r="AR339" i="9"/>
  <c r="AS339" i="9"/>
  <c r="AT339" i="9"/>
  <c r="AU339" i="9"/>
  <c r="AX339" i="9" s="1"/>
  <c r="AV339" i="9"/>
  <c r="AW339" i="9"/>
  <c r="AI340" i="9"/>
  <c r="AJ340" i="9"/>
  <c r="AK340" i="9"/>
  <c r="AL340" i="9"/>
  <c r="AM340" i="9"/>
  <c r="AN340" i="9"/>
  <c r="AO340" i="9"/>
  <c r="AQ340" i="9"/>
  <c r="AR340" i="9"/>
  <c r="AS340" i="9"/>
  <c r="AT340" i="9"/>
  <c r="AU340" i="9"/>
  <c r="AX340" i="9" s="1"/>
  <c r="AV340" i="9"/>
  <c r="AW340" i="9"/>
  <c r="AI341" i="9"/>
  <c r="AJ341" i="9"/>
  <c r="AK341" i="9"/>
  <c r="AL341" i="9"/>
  <c r="AM341" i="9"/>
  <c r="AN341" i="9"/>
  <c r="AO341" i="9"/>
  <c r="AQ341" i="9"/>
  <c r="AR341" i="9"/>
  <c r="AS341" i="9"/>
  <c r="AT341" i="9"/>
  <c r="AU341" i="9"/>
  <c r="AX341" i="9" s="1"/>
  <c r="AV341" i="9"/>
  <c r="AW341" i="9"/>
  <c r="AI342" i="9"/>
  <c r="AJ342" i="9"/>
  <c r="AK342" i="9"/>
  <c r="AL342" i="9"/>
  <c r="AM342" i="9"/>
  <c r="AP342" i="9" s="1"/>
  <c r="AN342" i="9"/>
  <c r="AO342" i="9"/>
  <c r="AQ342" i="9"/>
  <c r="AR342" i="9"/>
  <c r="AS342" i="9"/>
  <c r="AT342" i="9"/>
  <c r="AU342" i="9"/>
  <c r="AX342" i="9" s="1"/>
  <c r="AV342" i="9"/>
  <c r="AW342" i="9"/>
  <c r="AI343" i="9"/>
  <c r="AJ343" i="9"/>
  <c r="AK343" i="9"/>
  <c r="AL343" i="9"/>
  <c r="AM343" i="9"/>
  <c r="AN343" i="9"/>
  <c r="AO343" i="9"/>
  <c r="AQ343" i="9"/>
  <c r="AR343" i="9"/>
  <c r="AS343" i="9"/>
  <c r="AT343" i="9"/>
  <c r="AU343" i="9"/>
  <c r="AX343" i="9" s="1"/>
  <c r="AV343" i="9"/>
  <c r="AW343" i="9"/>
  <c r="AI344" i="9"/>
  <c r="AJ344" i="9"/>
  <c r="AK344" i="9"/>
  <c r="AL344" i="9"/>
  <c r="AM344" i="9"/>
  <c r="AN344" i="9"/>
  <c r="AO344" i="9"/>
  <c r="AQ344" i="9"/>
  <c r="AR344" i="9"/>
  <c r="AS344" i="9"/>
  <c r="AT344" i="9"/>
  <c r="AU344" i="9"/>
  <c r="AX344" i="9" s="1"/>
  <c r="AV344" i="9"/>
  <c r="AW344" i="9"/>
  <c r="AI345" i="9"/>
  <c r="AJ345" i="9"/>
  <c r="AK345" i="9"/>
  <c r="AL345" i="9"/>
  <c r="AM345" i="9"/>
  <c r="AN345" i="9"/>
  <c r="AO345" i="9"/>
  <c r="AQ345" i="9"/>
  <c r="AR345" i="9"/>
  <c r="AS345" i="9"/>
  <c r="AT345" i="9"/>
  <c r="AU345" i="9"/>
  <c r="AX345" i="9" s="1"/>
  <c r="AV345" i="9"/>
  <c r="AW345" i="9"/>
  <c r="AI346" i="9"/>
  <c r="AJ346" i="9"/>
  <c r="AK346" i="9"/>
  <c r="AL346" i="9"/>
  <c r="AM346" i="9"/>
  <c r="AP346" i="9" s="1"/>
  <c r="AN346" i="9"/>
  <c r="AO346" i="9"/>
  <c r="AQ346" i="9"/>
  <c r="AR346" i="9"/>
  <c r="AS346" i="9"/>
  <c r="AT346" i="9"/>
  <c r="AU346" i="9"/>
  <c r="AX346" i="9" s="1"/>
  <c r="AV346" i="9"/>
  <c r="AW346" i="9"/>
  <c r="AI347" i="9"/>
  <c r="AJ347" i="9"/>
  <c r="AK347" i="9"/>
  <c r="AL347" i="9"/>
  <c r="AM347" i="9"/>
  <c r="AN347" i="9"/>
  <c r="AO347" i="9"/>
  <c r="AQ347" i="9"/>
  <c r="AR347" i="9"/>
  <c r="AS347" i="9"/>
  <c r="AT347" i="9"/>
  <c r="AU347" i="9"/>
  <c r="AX347" i="9" s="1"/>
  <c r="AV347" i="9"/>
  <c r="AW347" i="9"/>
  <c r="AI348" i="9"/>
  <c r="AJ348" i="9"/>
  <c r="AK348" i="9"/>
  <c r="AL348" i="9"/>
  <c r="AM348" i="9"/>
  <c r="AN348" i="9"/>
  <c r="AO348" i="9"/>
  <c r="AQ348" i="9"/>
  <c r="AR348" i="9"/>
  <c r="AS348" i="9"/>
  <c r="AT348" i="9"/>
  <c r="AU348" i="9"/>
  <c r="AX348" i="9" s="1"/>
  <c r="AV348" i="9"/>
  <c r="AW348" i="9"/>
  <c r="AI349" i="9"/>
  <c r="AJ349" i="9"/>
  <c r="AK349" i="9"/>
  <c r="AL349" i="9"/>
  <c r="AM349" i="9"/>
  <c r="AN349" i="9"/>
  <c r="AO349" i="9"/>
  <c r="AQ349" i="9"/>
  <c r="AR349" i="9"/>
  <c r="AS349" i="9"/>
  <c r="AT349" i="9"/>
  <c r="AU349" i="9"/>
  <c r="AX349" i="9" s="1"/>
  <c r="AV349" i="9"/>
  <c r="AW349" i="9"/>
  <c r="AI350" i="9"/>
  <c r="AJ350" i="9"/>
  <c r="AK350" i="9"/>
  <c r="AL350" i="9"/>
  <c r="AM350" i="9"/>
  <c r="AP350" i="9" s="1"/>
  <c r="AN350" i="9"/>
  <c r="AO350" i="9"/>
  <c r="AQ350" i="9"/>
  <c r="AR350" i="9"/>
  <c r="AS350" i="9"/>
  <c r="AT350" i="9"/>
  <c r="AU350" i="9"/>
  <c r="AX350" i="9" s="1"/>
  <c r="AV350" i="9"/>
  <c r="AW350" i="9"/>
  <c r="AI351" i="9"/>
  <c r="AJ351" i="9"/>
  <c r="AK351" i="9"/>
  <c r="AL351" i="9"/>
  <c r="AM351" i="9"/>
  <c r="AN351" i="9"/>
  <c r="AO351" i="9"/>
  <c r="AQ351" i="9"/>
  <c r="AR351" i="9"/>
  <c r="AS351" i="9"/>
  <c r="AT351" i="9"/>
  <c r="AU351" i="9"/>
  <c r="AX351" i="9" s="1"/>
  <c r="AV351" i="9"/>
  <c r="AW351" i="9"/>
  <c r="AI352" i="9"/>
  <c r="AJ352" i="9"/>
  <c r="AK352" i="9"/>
  <c r="AL352" i="9"/>
  <c r="AM352" i="9"/>
  <c r="AN352" i="9"/>
  <c r="AO352" i="9"/>
  <c r="AQ352" i="9"/>
  <c r="AR352" i="9"/>
  <c r="AS352" i="9"/>
  <c r="AT352" i="9"/>
  <c r="AU352" i="9"/>
  <c r="AX352" i="9" s="1"/>
  <c r="AV352" i="9"/>
  <c r="AW352" i="9"/>
  <c r="AI353" i="9"/>
  <c r="AJ353" i="9"/>
  <c r="AL353" i="9" s="1"/>
  <c r="AK353" i="9"/>
  <c r="AM353" i="9"/>
  <c r="AN353" i="9"/>
  <c r="AO353" i="9"/>
  <c r="AQ353" i="9"/>
  <c r="AR353" i="9"/>
  <c r="AS353" i="9"/>
  <c r="AT353" i="9"/>
  <c r="AU353" i="9"/>
  <c r="AX353" i="9" s="1"/>
  <c r="AV353" i="9"/>
  <c r="AW353" i="9"/>
  <c r="AI354" i="9"/>
  <c r="AJ354" i="9"/>
  <c r="AL354" i="9" s="1"/>
  <c r="AK354" i="9"/>
  <c r="AM354" i="9"/>
  <c r="AP354" i="9" s="1"/>
  <c r="AN354" i="9"/>
  <c r="AO354" i="9"/>
  <c r="AQ354" i="9"/>
  <c r="AR354" i="9"/>
  <c r="AT354" i="9" s="1"/>
  <c r="AS354" i="9"/>
  <c r="AU354" i="9"/>
  <c r="AX354" i="9" s="1"/>
  <c r="AV354" i="9"/>
  <c r="AW354" i="9"/>
  <c r="AI355" i="9"/>
  <c r="AJ355" i="9"/>
  <c r="AK355" i="9"/>
  <c r="AL355" i="9"/>
  <c r="AM355" i="9"/>
  <c r="AN355" i="9"/>
  <c r="AO355" i="9"/>
  <c r="AQ355" i="9"/>
  <c r="AR355" i="9"/>
  <c r="AS355" i="9"/>
  <c r="AT355" i="9"/>
  <c r="AU355" i="9"/>
  <c r="AX355" i="9" s="1"/>
  <c r="AV355" i="9"/>
  <c r="AW355" i="9"/>
  <c r="AI356" i="9"/>
  <c r="AJ356" i="9"/>
  <c r="AK356" i="9"/>
  <c r="AL356" i="9"/>
  <c r="AM356" i="9"/>
  <c r="AN356" i="9"/>
  <c r="AO356" i="9"/>
  <c r="AQ356" i="9"/>
  <c r="AR356" i="9"/>
  <c r="AT356" i="9" s="1"/>
  <c r="AS356" i="9"/>
  <c r="AU356" i="9"/>
  <c r="AX356" i="9" s="1"/>
  <c r="AV356" i="9"/>
  <c r="AW356" i="9"/>
  <c r="AI357" i="9"/>
  <c r="AJ357" i="9"/>
  <c r="AL357" i="9" s="1"/>
  <c r="AK357" i="9"/>
  <c r="AM357" i="9"/>
  <c r="AN357" i="9"/>
  <c r="AO357" i="9"/>
  <c r="AQ357" i="9"/>
  <c r="AR357" i="9"/>
  <c r="AS357" i="9"/>
  <c r="AT357" i="9"/>
  <c r="AU357" i="9"/>
  <c r="AX357" i="9" s="1"/>
  <c r="AV357" i="9"/>
  <c r="AW357" i="9"/>
  <c r="AI358" i="9"/>
  <c r="AJ358" i="9"/>
  <c r="AL358" i="9" s="1"/>
  <c r="AK358" i="9"/>
  <c r="AM358" i="9"/>
  <c r="AP358" i="9" s="1"/>
  <c r="AN358" i="9"/>
  <c r="AO358" i="9"/>
  <c r="AQ358" i="9"/>
  <c r="AR358" i="9"/>
  <c r="AT358" i="9" s="1"/>
  <c r="AS358" i="9"/>
  <c r="AU358" i="9"/>
  <c r="AX358" i="9" s="1"/>
  <c r="AV358" i="9"/>
  <c r="AW358" i="9"/>
  <c r="AI359" i="9"/>
  <c r="AJ359" i="9"/>
  <c r="AK359" i="9"/>
  <c r="AL359" i="9"/>
  <c r="AM359" i="9"/>
  <c r="AN359" i="9"/>
  <c r="AO359" i="9"/>
  <c r="AQ359" i="9"/>
  <c r="AR359" i="9"/>
  <c r="AS359" i="9"/>
  <c r="AT359" i="9"/>
  <c r="AU359" i="9"/>
  <c r="AX359" i="9" s="1"/>
  <c r="AV359" i="9"/>
  <c r="AW359" i="9"/>
  <c r="AI360" i="9"/>
  <c r="AJ360" i="9"/>
  <c r="AK360" i="9"/>
  <c r="AL360" i="9"/>
  <c r="AM360" i="9"/>
  <c r="AN360" i="9"/>
  <c r="AO360" i="9"/>
  <c r="AQ360" i="9"/>
  <c r="AR360" i="9"/>
  <c r="AT360" i="9" s="1"/>
  <c r="AS360" i="9"/>
  <c r="AU360" i="9"/>
  <c r="AX360" i="9" s="1"/>
  <c r="AV360" i="9"/>
  <c r="AW360" i="9"/>
  <c r="AI361" i="9"/>
  <c r="AJ361" i="9"/>
  <c r="AL361" i="9" s="1"/>
  <c r="AK361" i="9"/>
  <c r="AM361" i="9"/>
  <c r="AN361" i="9"/>
  <c r="AO361" i="9"/>
  <c r="AQ361" i="9"/>
  <c r="AR361" i="9"/>
  <c r="AS361" i="9"/>
  <c r="AT361" i="9"/>
  <c r="AU361" i="9"/>
  <c r="AX361" i="9" s="1"/>
  <c r="AV361" i="9"/>
  <c r="AW361" i="9"/>
  <c r="AI362" i="9"/>
  <c r="AJ362" i="9"/>
  <c r="AL362" i="9" s="1"/>
  <c r="AK362" i="9"/>
  <c r="AM362" i="9"/>
  <c r="AP362" i="9" s="1"/>
  <c r="AN362" i="9"/>
  <c r="AO362" i="9"/>
  <c r="AQ362" i="9"/>
  <c r="AR362" i="9"/>
  <c r="AT362" i="9" s="1"/>
  <c r="AS362" i="9"/>
  <c r="AU362" i="9"/>
  <c r="AX362" i="9" s="1"/>
  <c r="AV362" i="9"/>
  <c r="AW362" i="9"/>
  <c r="AI363" i="9"/>
  <c r="AJ363" i="9"/>
  <c r="AK363" i="9"/>
  <c r="AL363" i="9"/>
  <c r="AM363" i="9"/>
  <c r="AN363" i="9"/>
  <c r="AO363" i="9"/>
  <c r="AQ363" i="9"/>
  <c r="AR363" i="9"/>
  <c r="AS363" i="9"/>
  <c r="AT363" i="9"/>
  <c r="AU363" i="9"/>
  <c r="AX363" i="9" s="1"/>
  <c r="AV363" i="9"/>
  <c r="AW363" i="9"/>
  <c r="AI364" i="9"/>
  <c r="AJ364" i="9"/>
  <c r="AK364" i="9"/>
  <c r="AL364" i="9"/>
  <c r="AM364" i="9"/>
  <c r="AN364" i="9"/>
  <c r="AO364" i="9"/>
  <c r="AQ364" i="9"/>
  <c r="AR364" i="9"/>
  <c r="AT364" i="9" s="1"/>
  <c r="AS364" i="9"/>
  <c r="AU364" i="9"/>
  <c r="AX364" i="9" s="1"/>
  <c r="AV364" i="9"/>
  <c r="AW364" i="9"/>
  <c r="AI365" i="9"/>
  <c r="AJ365" i="9"/>
  <c r="AL365" i="9" s="1"/>
  <c r="AK365" i="9"/>
  <c r="AM365" i="9"/>
  <c r="AN365" i="9"/>
  <c r="AO365" i="9"/>
  <c r="AQ365" i="9"/>
  <c r="AR365" i="9"/>
  <c r="AS365" i="9"/>
  <c r="AT365" i="9"/>
  <c r="AU365" i="9"/>
  <c r="AX365" i="9" s="1"/>
  <c r="AV365" i="9"/>
  <c r="AW365" i="9"/>
  <c r="AI366" i="9"/>
  <c r="AJ366" i="9"/>
  <c r="AL366" i="9" s="1"/>
  <c r="AK366" i="9"/>
  <c r="AM366" i="9"/>
  <c r="AP366" i="9" s="1"/>
  <c r="AN366" i="9"/>
  <c r="AO366" i="9"/>
  <c r="AQ366" i="9"/>
  <c r="AR366" i="9"/>
  <c r="AT366" i="9" s="1"/>
  <c r="AS366" i="9"/>
  <c r="AU366" i="9"/>
  <c r="AX366" i="9" s="1"/>
  <c r="AV366" i="9"/>
  <c r="AW366" i="9"/>
  <c r="AI367" i="9"/>
  <c r="AJ367" i="9"/>
  <c r="AK367" i="9"/>
  <c r="AL367" i="9"/>
  <c r="AM367" i="9"/>
  <c r="AN367" i="9"/>
  <c r="AO367" i="9"/>
  <c r="AQ367" i="9"/>
  <c r="AR367" i="9"/>
  <c r="AS367" i="9"/>
  <c r="AT367" i="9"/>
  <c r="AU367" i="9"/>
  <c r="AX367" i="9" s="1"/>
  <c r="AV367" i="9"/>
  <c r="AW367" i="9"/>
  <c r="AI368" i="9"/>
  <c r="AJ368" i="9"/>
  <c r="AK368" i="9"/>
  <c r="AL368" i="9"/>
  <c r="AM368" i="9"/>
  <c r="AN368" i="9"/>
  <c r="AO368" i="9"/>
  <c r="AQ368" i="9"/>
  <c r="AR368" i="9"/>
  <c r="AT368" i="9" s="1"/>
  <c r="AS368" i="9"/>
  <c r="AU368" i="9"/>
  <c r="AX368" i="9" s="1"/>
  <c r="AV368" i="9"/>
  <c r="AW368" i="9"/>
  <c r="AI369" i="9"/>
  <c r="AJ369" i="9"/>
  <c r="AL369" i="9" s="1"/>
  <c r="AK369" i="9"/>
  <c r="AM369" i="9"/>
  <c r="AN369" i="9"/>
  <c r="AO369" i="9"/>
  <c r="AQ369" i="9"/>
  <c r="AR369" i="9"/>
  <c r="AS369" i="9"/>
  <c r="AT369" i="9"/>
  <c r="AU369" i="9"/>
  <c r="AX369" i="9" s="1"/>
  <c r="AV369" i="9"/>
  <c r="AW369" i="9"/>
  <c r="AI370" i="9"/>
  <c r="AJ370" i="9"/>
  <c r="AL370" i="9" s="1"/>
  <c r="AK370" i="9"/>
  <c r="AM370" i="9"/>
  <c r="AP370" i="9" s="1"/>
  <c r="AN370" i="9"/>
  <c r="AO370" i="9"/>
  <c r="AQ370" i="9"/>
  <c r="AR370" i="9"/>
  <c r="AT370" i="9" s="1"/>
  <c r="AS370" i="9"/>
  <c r="AU370" i="9"/>
  <c r="AX370" i="9" s="1"/>
  <c r="AV370" i="9"/>
  <c r="AW370" i="9"/>
  <c r="AI371" i="9"/>
  <c r="AJ371" i="9"/>
  <c r="AK371" i="9"/>
  <c r="AL371" i="9"/>
  <c r="AM371" i="9"/>
  <c r="AN371" i="9"/>
  <c r="AO371" i="9"/>
  <c r="AQ371" i="9"/>
  <c r="AR371" i="9"/>
  <c r="AS371" i="9"/>
  <c r="AT371" i="9"/>
  <c r="AU371" i="9"/>
  <c r="AX371" i="9" s="1"/>
  <c r="AV371" i="9"/>
  <c r="AW371" i="9"/>
  <c r="AI372" i="9"/>
  <c r="AJ372" i="9"/>
  <c r="AK372" i="9"/>
  <c r="AL372" i="9"/>
  <c r="AM372" i="9"/>
  <c r="AN372" i="9"/>
  <c r="AO372" i="9"/>
  <c r="AQ372" i="9"/>
  <c r="AR372" i="9"/>
  <c r="AT372" i="9" s="1"/>
  <c r="AS372" i="9"/>
  <c r="AU372" i="9"/>
  <c r="AX372" i="9" s="1"/>
  <c r="AV372" i="9"/>
  <c r="AW372" i="9"/>
  <c r="AI373" i="9"/>
  <c r="AJ373" i="9"/>
  <c r="AL373" i="9" s="1"/>
  <c r="AK373" i="9"/>
  <c r="AM373" i="9"/>
  <c r="AN373" i="9"/>
  <c r="AO373" i="9"/>
  <c r="AQ373" i="9"/>
  <c r="AR373" i="9"/>
  <c r="AS373" i="9"/>
  <c r="AT373" i="9"/>
  <c r="AU373" i="9"/>
  <c r="AX373" i="9" s="1"/>
  <c r="AV373" i="9"/>
  <c r="AW373" i="9"/>
  <c r="AI374" i="9"/>
  <c r="AJ374" i="9"/>
  <c r="AL374" i="9" s="1"/>
  <c r="AK374" i="9"/>
  <c r="AM374" i="9"/>
  <c r="AP374" i="9" s="1"/>
  <c r="AN374" i="9"/>
  <c r="AO374" i="9"/>
  <c r="AQ374" i="9"/>
  <c r="AR374" i="9"/>
  <c r="AT374" i="9" s="1"/>
  <c r="AS374" i="9"/>
  <c r="AU374" i="9"/>
  <c r="AX374" i="9" s="1"/>
  <c r="AV374" i="9"/>
  <c r="AW374" i="9"/>
  <c r="AI375" i="9"/>
  <c r="AJ375" i="9"/>
  <c r="AK375" i="9"/>
  <c r="AL375" i="9"/>
  <c r="AM375" i="9"/>
  <c r="AN375" i="9"/>
  <c r="AO375" i="9"/>
  <c r="AQ375" i="9"/>
  <c r="AR375" i="9"/>
  <c r="AS375" i="9"/>
  <c r="AT375" i="9"/>
  <c r="AU375" i="9"/>
  <c r="AX375" i="9" s="1"/>
  <c r="AV375" i="9"/>
  <c r="AW375" i="9"/>
  <c r="AI376" i="9"/>
  <c r="AJ376" i="9"/>
  <c r="AK376" i="9"/>
  <c r="AL376" i="9"/>
  <c r="AM376" i="9"/>
  <c r="AN376" i="9"/>
  <c r="AO376" i="9"/>
  <c r="AQ376" i="9"/>
  <c r="AR376" i="9"/>
  <c r="AT376" i="9" s="1"/>
  <c r="AS376" i="9"/>
  <c r="AU376" i="9"/>
  <c r="AX376" i="9" s="1"/>
  <c r="AV376" i="9"/>
  <c r="AW376" i="9"/>
  <c r="AI377" i="9"/>
  <c r="AJ377" i="9"/>
  <c r="AL377" i="9" s="1"/>
  <c r="AK377" i="9"/>
  <c r="AM377" i="9"/>
  <c r="AN377" i="9"/>
  <c r="AO377" i="9"/>
  <c r="AQ377" i="9"/>
  <c r="AR377" i="9"/>
  <c r="AS377" i="9"/>
  <c r="AT377" i="9"/>
  <c r="AU377" i="9"/>
  <c r="AX377" i="9" s="1"/>
  <c r="AV377" i="9"/>
  <c r="AW377" i="9"/>
  <c r="AI378" i="9"/>
  <c r="AJ378" i="9"/>
  <c r="AL378" i="9" s="1"/>
  <c r="AK378" i="9"/>
  <c r="AM378" i="9"/>
  <c r="AP378" i="9" s="1"/>
  <c r="AN378" i="9"/>
  <c r="AO378" i="9"/>
  <c r="AQ378" i="9"/>
  <c r="AR378" i="9"/>
  <c r="AT378" i="9" s="1"/>
  <c r="AS378" i="9"/>
  <c r="AU378" i="9"/>
  <c r="AX378" i="9" s="1"/>
  <c r="AV378" i="9"/>
  <c r="AW378" i="9"/>
  <c r="AI379" i="9"/>
  <c r="AJ379" i="9"/>
  <c r="AK379" i="9"/>
  <c r="AL379" i="9"/>
  <c r="AM379" i="9"/>
  <c r="AN379" i="9"/>
  <c r="AO379" i="9"/>
  <c r="AQ379" i="9"/>
  <c r="AR379" i="9"/>
  <c r="AS379" i="9"/>
  <c r="AT379" i="9"/>
  <c r="AU379" i="9"/>
  <c r="AX379" i="9" s="1"/>
  <c r="AV379" i="9"/>
  <c r="AW379" i="9"/>
  <c r="AI380" i="9"/>
  <c r="AJ380" i="9"/>
  <c r="AK380" i="9"/>
  <c r="AL380" i="9"/>
  <c r="AM380" i="9"/>
  <c r="AN380" i="9"/>
  <c r="AO380" i="9"/>
  <c r="AQ380" i="9"/>
  <c r="AR380" i="9"/>
  <c r="AT380" i="9" s="1"/>
  <c r="AS380" i="9"/>
  <c r="AU380" i="9"/>
  <c r="AX380" i="9" s="1"/>
  <c r="AV380" i="9"/>
  <c r="AW380" i="9"/>
  <c r="AI381" i="9"/>
  <c r="AJ381" i="9"/>
  <c r="AL381" i="9" s="1"/>
  <c r="AK381" i="9"/>
  <c r="AM381" i="9"/>
  <c r="AN381" i="9"/>
  <c r="AO381" i="9"/>
  <c r="AQ381" i="9"/>
  <c r="AR381" i="9"/>
  <c r="AS381" i="9"/>
  <c r="AT381" i="9"/>
  <c r="AU381" i="9"/>
  <c r="AX381" i="9" s="1"/>
  <c r="AV381" i="9"/>
  <c r="AW381" i="9"/>
  <c r="AI382" i="9"/>
  <c r="AJ382" i="9"/>
  <c r="AL382" i="9" s="1"/>
  <c r="AK382" i="9"/>
  <c r="AM382" i="9"/>
  <c r="AP382" i="9" s="1"/>
  <c r="AN382" i="9"/>
  <c r="AO382" i="9"/>
  <c r="AQ382" i="9"/>
  <c r="AR382" i="9"/>
  <c r="AT382" i="9" s="1"/>
  <c r="AS382" i="9"/>
  <c r="AU382" i="9"/>
  <c r="AX382" i="9" s="1"/>
  <c r="AV382" i="9"/>
  <c r="AW382" i="9"/>
  <c r="AI383" i="9"/>
  <c r="AJ383" i="9"/>
  <c r="AK383" i="9"/>
  <c r="AL383" i="9"/>
  <c r="AM383" i="9"/>
  <c r="AN383" i="9"/>
  <c r="AO383" i="9"/>
  <c r="AQ383" i="9"/>
  <c r="AR383" i="9"/>
  <c r="AS383" i="9"/>
  <c r="AT383" i="9"/>
  <c r="AU383" i="9"/>
  <c r="AX383" i="9" s="1"/>
  <c r="AV383" i="9"/>
  <c r="AW383" i="9"/>
  <c r="AI384" i="9"/>
  <c r="AJ384" i="9"/>
  <c r="AK384" i="9"/>
  <c r="AL384" i="9"/>
  <c r="AM384" i="9"/>
  <c r="AN384" i="9"/>
  <c r="AO384" i="9"/>
  <c r="AQ384" i="9"/>
  <c r="AR384" i="9"/>
  <c r="AT384" i="9" s="1"/>
  <c r="AS384" i="9"/>
  <c r="AU384" i="9"/>
  <c r="AX384" i="9" s="1"/>
  <c r="AV384" i="9"/>
  <c r="AW384" i="9"/>
  <c r="AI385" i="9"/>
  <c r="AJ385" i="9"/>
  <c r="AL385" i="9" s="1"/>
  <c r="AK385" i="9"/>
  <c r="AM385" i="9"/>
  <c r="AN385" i="9"/>
  <c r="AO385" i="9"/>
  <c r="AQ385" i="9"/>
  <c r="AR385" i="9"/>
  <c r="AS385" i="9"/>
  <c r="AT385" i="9"/>
  <c r="AU385" i="9"/>
  <c r="AX385" i="9" s="1"/>
  <c r="AV385" i="9"/>
  <c r="AW385" i="9"/>
  <c r="AI386" i="9"/>
  <c r="AJ386" i="9"/>
  <c r="AL386" i="9" s="1"/>
  <c r="AK386" i="9"/>
  <c r="AM386" i="9"/>
  <c r="AP386" i="9" s="1"/>
  <c r="AN386" i="9"/>
  <c r="AO386" i="9"/>
  <c r="AQ386" i="9"/>
  <c r="AR386" i="9"/>
  <c r="AT386" i="9" s="1"/>
  <c r="AS386" i="9"/>
  <c r="AU386" i="9"/>
  <c r="AX386" i="9" s="1"/>
  <c r="AV386" i="9"/>
  <c r="AW386" i="9"/>
  <c r="AI387" i="9"/>
  <c r="AJ387" i="9"/>
  <c r="AK387" i="9"/>
  <c r="AL387" i="9"/>
  <c r="AM387" i="9"/>
  <c r="AN387" i="9"/>
  <c r="AO387" i="9"/>
  <c r="AQ387" i="9"/>
  <c r="AR387" i="9"/>
  <c r="AS387" i="9"/>
  <c r="AT387" i="9"/>
  <c r="AU387" i="9"/>
  <c r="AX387" i="9" s="1"/>
  <c r="AV387" i="9"/>
  <c r="AW387" i="9"/>
  <c r="AI388" i="9"/>
  <c r="AJ388" i="9"/>
  <c r="AK388" i="9"/>
  <c r="AL388" i="9"/>
  <c r="AM388" i="9"/>
  <c r="AN388" i="9"/>
  <c r="AO388" i="9"/>
  <c r="AQ388" i="9"/>
  <c r="AR388" i="9"/>
  <c r="AT388" i="9" s="1"/>
  <c r="AS388" i="9"/>
  <c r="AU388" i="9"/>
  <c r="AX388" i="9" s="1"/>
  <c r="AV388" i="9"/>
  <c r="AW388" i="9"/>
  <c r="AI389" i="9"/>
  <c r="AJ389" i="9"/>
  <c r="AL389" i="9" s="1"/>
  <c r="AK389" i="9"/>
  <c r="AM389" i="9"/>
  <c r="AN389" i="9"/>
  <c r="AO389" i="9"/>
  <c r="AQ389" i="9"/>
  <c r="AR389" i="9"/>
  <c r="AS389" i="9"/>
  <c r="AT389" i="9"/>
  <c r="AU389" i="9"/>
  <c r="AX389" i="9" s="1"/>
  <c r="AV389" i="9"/>
  <c r="AW389" i="9"/>
  <c r="AI390" i="9"/>
  <c r="AJ390" i="9"/>
  <c r="AL390" i="9" s="1"/>
  <c r="AK390" i="9"/>
  <c r="AM390" i="9"/>
  <c r="AP390" i="9" s="1"/>
  <c r="AN390" i="9"/>
  <c r="AO390" i="9"/>
  <c r="AQ390" i="9"/>
  <c r="AR390" i="9"/>
  <c r="AT390" i="9" s="1"/>
  <c r="AS390" i="9"/>
  <c r="AU390" i="9"/>
  <c r="AX390" i="9" s="1"/>
  <c r="AV390" i="9"/>
  <c r="AW390" i="9"/>
  <c r="AI391" i="9"/>
  <c r="AJ391" i="9"/>
  <c r="AK391" i="9"/>
  <c r="AL391" i="9"/>
  <c r="AM391" i="9"/>
  <c r="AN391" i="9"/>
  <c r="AO391" i="9"/>
  <c r="AQ391" i="9"/>
  <c r="AR391" i="9"/>
  <c r="AS391" i="9"/>
  <c r="AT391" i="9"/>
  <c r="AU391" i="9"/>
  <c r="AX391" i="9" s="1"/>
  <c r="AV391" i="9"/>
  <c r="AW391" i="9"/>
  <c r="AI392" i="9"/>
  <c r="AJ392" i="9"/>
  <c r="AK392" i="9"/>
  <c r="AL392" i="9"/>
  <c r="AM392" i="9"/>
  <c r="AN392" i="9"/>
  <c r="AO392" i="9"/>
  <c r="AQ392" i="9"/>
  <c r="AR392" i="9"/>
  <c r="AT392" i="9" s="1"/>
  <c r="AS392" i="9"/>
  <c r="AU392" i="9"/>
  <c r="AX392" i="9" s="1"/>
  <c r="AV392" i="9"/>
  <c r="AW392" i="9"/>
  <c r="AI393" i="9"/>
  <c r="AJ393" i="9"/>
  <c r="AL393" i="9" s="1"/>
  <c r="AK393" i="9"/>
  <c r="AM393" i="9"/>
  <c r="AN393" i="9"/>
  <c r="AO393" i="9"/>
  <c r="AQ393" i="9"/>
  <c r="AR393" i="9"/>
  <c r="AS393" i="9"/>
  <c r="AT393" i="9"/>
  <c r="AU393" i="9"/>
  <c r="AV393" i="9"/>
  <c r="AW393" i="9"/>
  <c r="AX393" i="9"/>
  <c r="AI394" i="9"/>
  <c r="AJ394" i="9"/>
  <c r="AK394" i="9"/>
  <c r="AL394" i="9"/>
  <c r="AM394" i="9"/>
  <c r="AN394" i="9"/>
  <c r="AO394" i="9"/>
  <c r="AP394" i="9"/>
  <c r="AQ394" i="9"/>
  <c r="AR394" i="9"/>
  <c r="AS394" i="9"/>
  <c r="AT394" i="9"/>
  <c r="AU394" i="9"/>
  <c r="AV394" i="9"/>
  <c r="AW394" i="9"/>
  <c r="AX394" i="9"/>
  <c r="AI395" i="9"/>
  <c r="AJ395" i="9"/>
  <c r="AK395" i="9"/>
  <c r="AL395" i="9"/>
  <c r="AM395" i="9"/>
  <c r="AN395" i="9"/>
  <c r="AO395" i="9"/>
  <c r="AP395" i="9"/>
  <c r="AQ395" i="9"/>
  <c r="AR395" i="9"/>
  <c r="AS395" i="9"/>
  <c r="AT395" i="9"/>
  <c r="AU395" i="9"/>
  <c r="AV395" i="9"/>
  <c r="AW395" i="9"/>
  <c r="AX395" i="9"/>
  <c r="AI396" i="9"/>
  <c r="AJ396" i="9"/>
  <c r="AK396" i="9"/>
  <c r="AL396" i="9"/>
  <c r="AM396" i="9"/>
  <c r="AN396" i="9"/>
  <c r="AO396" i="9"/>
  <c r="AP396" i="9"/>
  <c r="AQ396" i="9"/>
  <c r="AR396" i="9"/>
  <c r="AS396" i="9"/>
  <c r="AT396" i="9"/>
  <c r="AU396" i="9"/>
  <c r="AV396" i="9"/>
  <c r="AW396" i="9"/>
  <c r="AX396" i="9"/>
  <c r="AI397" i="9"/>
  <c r="AJ397" i="9"/>
  <c r="AK397" i="9"/>
  <c r="AL397" i="9"/>
  <c r="AM397" i="9"/>
  <c r="AN397" i="9"/>
  <c r="AO397" i="9"/>
  <c r="AP397" i="9"/>
  <c r="AQ397" i="9"/>
  <c r="AR397" i="9"/>
  <c r="AT397" i="9" s="1"/>
  <c r="AS397" i="9"/>
  <c r="AU397" i="9"/>
  <c r="AV397" i="9"/>
  <c r="AW397" i="9"/>
  <c r="AX397" i="9"/>
  <c r="AI398" i="9"/>
  <c r="AJ398" i="9"/>
  <c r="AL398" i="9" s="1"/>
  <c r="AK398" i="9"/>
  <c r="AM398" i="9"/>
  <c r="AN398" i="9"/>
  <c r="AO398" i="9"/>
  <c r="AP398" i="9"/>
  <c r="AQ398" i="9"/>
  <c r="AR398" i="9"/>
  <c r="AT398" i="9" s="1"/>
  <c r="AS398" i="9"/>
  <c r="AU398" i="9"/>
  <c r="AV398" i="9"/>
  <c r="AW398" i="9"/>
  <c r="AX398" i="9"/>
  <c r="AI399" i="9"/>
  <c r="AJ399" i="9"/>
  <c r="AL399" i="9" s="1"/>
  <c r="AK399" i="9"/>
  <c r="AM399" i="9"/>
  <c r="AN399" i="9"/>
  <c r="AO399" i="9"/>
  <c r="AP399" i="9"/>
  <c r="AQ399" i="9"/>
  <c r="AR399" i="9"/>
  <c r="AT399" i="9" s="1"/>
  <c r="AS399" i="9"/>
  <c r="AU399" i="9"/>
  <c r="AV399" i="9"/>
  <c r="AW399" i="9"/>
  <c r="AX399" i="9"/>
  <c r="AI400" i="9"/>
  <c r="AJ400" i="9"/>
  <c r="AL400" i="9" s="1"/>
  <c r="AK400" i="9"/>
  <c r="AM400" i="9"/>
  <c r="AN400" i="9"/>
  <c r="AO400" i="9"/>
  <c r="AP400" i="9"/>
  <c r="AQ400" i="9"/>
  <c r="AR400" i="9"/>
  <c r="AT400" i="9" s="1"/>
  <c r="AS400" i="9"/>
  <c r="AU400" i="9"/>
  <c r="AV400" i="9"/>
  <c r="AW400" i="9"/>
  <c r="AX400" i="9"/>
  <c r="AI401" i="9"/>
  <c r="AJ401" i="9"/>
  <c r="AL401" i="9" s="1"/>
  <c r="AK401" i="9"/>
  <c r="AM401" i="9"/>
  <c r="AN401" i="9"/>
  <c r="AO401" i="9"/>
  <c r="AP401" i="9"/>
  <c r="AQ401" i="9"/>
  <c r="AR401" i="9"/>
  <c r="AT401" i="9" s="1"/>
  <c r="AS401" i="9"/>
  <c r="AU401" i="9"/>
  <c r="AV401" i="9"/>
  <c r="AW401" i="9"/>
  <c r="AX401" i="9"/>
  <c r="AI402" i="9"/>
  <c r="AJ402" i="9"/>
  <c r="AL402" i="9" s="1"/>
  <c r="AK402" i="9"/>
  <c r="AM402" i="9"/>
  <c r="AN402" i="9"/>
  <c r="AO402" i="9"/>
  <c r="AP402" i="9"/>
  <c r="AQ402" i="9"/>
  <c r="AR402" i="9"/>
  <c r="AT402" i="9" s="1"/>
  <c r="AS402" i="9"/>
  <c r="AU402" i="9"/>
  <c r="AV402" i="9"/>
  <c r="AW402" i="9"/>
  <c r="AX402" i="9"/>
  <c r="AI403" i="9"/>
  <c r="AJ403" i="9"/>
  <c r="AL403" i="9" s="1"/>
  <c r="AK403" i="9"/>
  <c r="AM403" i="9"/>
  <c r="AN403" i="9"/>
  <c r="AO403" i="9"/>
  <c r="AP403" i="9"/>
  <c r="AQ403" i="9"/>
  <c r="AR403" i="9"/>
  <c r="AT403" i="9" s="1"/>
  <c r="AS403" i="9"/>
  <c r="AU403" i="9"/>
  <c r="AV403" i="9"/>
  <c r="AW403" i="9"/>
  <c r="AX403" i="9"/>
  <c r="AI404" i="9"/>
  <c r="AJ404" i="9"/>
  <c r="AL404" i="9" s="1"/>
  <c r="AK404" i="9"/>
  <c r="AM404" i="9"/>
  <c r="AN404" i="9"/>
  <c r="AO404" i="9"/>
  <c r="AP404" i="9"/>
  <c r="AQ404" i="9"/>
  <c r="AR404" i="9"/>
  <c r="AT404" i="9" s="1"/>
  <c r="AS404" i="9"/>
  <c r="AU404" i="9"/>
  <c r="AV404" i="9"/>
  <c r="AW404" i="9"/>
  <c r="AX404" i="9"/>
  <c r="AI405" i="9"/>
  <c r="AJ405" i="9"/>
  <c r="AL405" i="9" s="1"/>
  <c r="AK405" i="9"/>
  <c r="AM405" i="9"/>
  <c r="AN405" i="9"/>
  <c r="AO405" i="9"/>
  <c r="AP405" i="9"/>
  <c r="AQ405" i="9"/>
  <c r="AR405" i="9"/>
  <c r="AT405" i="9" s="1"/>
  <c r="AS405" i="9"/>
  <c r="AU405" i="9"/>
  <c r="AV405" i="9"/>
  <c r="AW405" i="9"/>
  <c r="AX405" i="9"/>
  <c r="AI406" i="9"/>
  <c r="AJ406" i="9"/>
  <c r="AL406" i="9" s="1"/>
  <c r="AK406" i="9"/>
  <c r="AM406" i="9"/>
  <c r="AN406" i="9"/>
  <c r="AO406" i="9"/>
  <c r="AP406" i="9"/>
  <c r="AQ406" i="9"/>
  <c r="AR406" i="9"/>
  <c r="AT406" i="9" s="1"/>
  <c r="AS406" i="9"/>
  <c r="AU406" i="9"/>
  <c r="AV406" i="9"/>
  <c r="AW406" i="9"/>
  <c r="AX406" i="9"/>
  <c r="AI407" i="9"/>
  <c r="AJ407" i="9"/>
  <c r="AL407" i="9" s="1"/>
  <c r="AK407" i="9"/>
  <c r="AM407" i="9"/>
  <c r="AN407" i="9"/>
  <c r="AO407" i="9"/>
  <c r="AP407" i="9"/>
  <c r="AQ407" i="9"/>
  <c r="AR407" i="9"/>
  <c r="AT407" i="9" s="1"/>
  <c r="AS407" i="9"/>
  <c r="AU407" i="9"/>
  <c r="AV407" i="9"/>
  <c r="AW407" i="9"/>
  <c r="AX407" i="9"/>
  <c r="AI408" i="9"/>
  <c r="AJ408" i="9"/>
  <c r="AL408" i="9" s="1"/>
  <c r="AK408" i="9"/>
  <c r="AM408" i="9"/>
  <c r="AN408" i="9"/>
  <c r="AO408" i="9"/>
  <c r="AP408" i="9"/>
  <c r="AQ408" i="9"/>
  <c r="AR408" i="9"/>
  <c r="AT408" i="9" s="1"/>
  <c r="AS408" i="9"/>
  <c r="AU408" i="9"/>
  <c r="AV408" i="9"/>
  <c r="AW408" i="9"/>
  <c r="AX408" i="9"/>
  <c r="AI409" i="9"/>
  <c r="AJ409" i="9"/>
  <c r="AL409" i="9" s="1"/>
  <c r="AK409" i="9"/>
  <c r="AM409" i="9"/>
  <c r="AN409" i="9"/>
  <c r="AO409" i="9"/>
  <c r="AP409" i="9"/>
  <c r="AQ409" i="9"/>
  <c r="AR409" i="9"/>
  <c r="AT409" i="9" s="1"/>
  <c r="AS409" i="9"/>
  <c r="AU409" i="9"/>
  <c r="AV409" i="9"/>
  <c r="AW409" i="9"/>
  <c r="AX409" i="9"/>
  <c r="AI410" i="9"/>
  <c r="AJ410" i="9"/>
  <c r="AL410" i="9" s="1"/>
  <c r="AK410" i="9"/>
  <c r="AM410" i="9"/>
  <c r="AN410" i="9"/>
  <c r="AO410" i="9"/>
  <c r="AP410" i="9"/>
  <c r="AQ410" i="9"/>
  <c r="AR410" i="9"/>
  <c r="AT410" i="9" s="1"/>
  <c r="AS410" i="9"/>
  <c r="AU410" i="9"/>
  <c r="AV410" i="9"/>
  <c r="AW410" i="9"/>
  <c r="AX410" i="9"/>
  <c r="AI411" i="9"/>
  <c r="AJ411" i="9"/>
  <c r="AL411" i="9" s="1"/>
  <c r="AK411" i="9"/>
  <c r="AM411" i="9"/>
  <c r="AN411" i="9"/>
  <c r="AO411" i="9"/>
  <c r="AP411" i="9"/>
  <c r="AQ411" i="9"/>
  <c r="AR411" i="9"/>
  <c r="AT411" i="9" s="1"/>
  <c r="AS411" i="9"/>
  <c r="AU411" i="9"/>
  <c r="AV411" i="9"/>
  <c r="AW411" i="9"/>
  <c r="AX411" i="9"/>
  <c r="AI412" i="9"/>
  <c r="AJ412" i="9"/>
  <c r="AL412" i="9" s="1"/>
  <c r="AK412" i="9"/>
  <c r="AM412" i="9"/>
  <c r="AN412" i="9"/>
  <c r="AO412" i="9"/>
  <c r="AP412" i="9"/>
  <c r="AQ412" i="9"/>
  <c r="AR412" i="9"/>
  <c r="AT412" i="9" s="1"/>
  <c r="AS412" i="9"/>
  <c r="AU412" i="9"/>
  <c r="AV412" i="9"/>
  <c r="AW412" i="9"/>
  <c r="AX412" i="9"/>
  <c r="AI413" i="9"/>
  <c r="AJ413" i="9"/>
  <c r="AL413" i="9" s="1"/>
  <c r="AK413" i="9"/>
  <c r="AM413" i="9"/>
  <c r="AN413" i="9"/>
  <c r="AO413" i="9"/>
  <c r="AP413" i="9"/>
  <c r="AQ413" i="9"/>
  <c r="AR413" i="9"/>
  <c r="AT413" i="9" s="1"/>
  <c r="AS413" i="9"/>
  <c r="AU413" i="9"/>
  <c r="AV413" i="9"/>
  <c r="AW413" i="9"/>
  <c r="AX413" i="9"/>
  <c r="AI414" i="9"/>
  <c r="AJ414" i="9"/>
  <c r="AL414" i="9" s="1"/>
  <c r="AK414" i="9"/>
  <c r="AM414" i="9"/>
  <c r="AN414" i="9"/>
  <c r="AO414" i="9"/>
  <c r="AP414" i="9"/>
  <c r="AQ414" i="9"/>
  <c r="AR414" i="9"/>
  <c r="AT414" i="9" s="1"/>
  <c r="AS414" i="9"/>
  <c r="AU414" i="9"/>
  <c r="AV414" i="9"/>
  <c r="AW414" i="9"/>
  <c r="AX414" i="9"/>
  <c r="AI415" i="9"/>
  <c r="AJ415" i="9"/>
  <c r="AL415" i="9" s="1"/>
  <c r="AK415" i="9"/>
  <c r="AM415" i="9"/>
  <c r="AN415" i="9"/>
  <c r="AO415" i="9"/>
  <c r="AP415" i="9"/>
  <c r="AQ415" i="9"/>
  <c r="AR415" i="9"/>
  <c r="AT415" i="9" s="1"/>
  <c r="AS415" i="9"/>
  <c r="AU415" i="9"/>
  <c r="AV415" i="9"/>
  <c r="AW415" i="9"/>
  <c r="AX415" i="9"/>
  <c r="AI416" i="9"/>
  <c r="AJ416" i="9"/>
  <c r="AL416" i="9" s="1"/>
  <c r="AK416" i="9"/>
  <c r="AM416" i="9"/>
  <c r="AN416" i="9"/>
  <c r="AO416" i="9"/>
  <c r="AP416" i="9"/>
  <c r="AQ416" i="9"/>
  <c r="AR416" i="9"/>
  <c r="AT416" i="9" s="1"/>
  <c r="AS416" i="9"/>
  <c r="AU416" i="9"/>
  <c r="AV416" i="9"/>
  <c r="AW416" i="9"/>
  <c r="AX416" i="9"/>
  <c r="AI417" i="9"/>
  <c r="AJ417" i="9"/>
  <c r="AL417" i="9" s="1"/>
  <c r="AK417" i="9"/>
  <c r="AM417" i="9"/>
  <c r="AN417" i="9"/>
  <c r="AO417" i="9"/>
  <c r="AP417" i="9"/>
  <c r="AQ417" i="9"/>
  <c r="AR417" i="9"/>
  <c r="AT417" i="9" s="1"/>
  <c r="AS417" i="9"/>
  <c r="AU417" i="9"/>
  <c r="AV417" i="9"/>
  <c r="AW417" i="9"/>
  <c r="AX417" i="9"/>
  <c r="AI418" i="9"/>
  <c r="AJ418" i="9"/>
  <c r="AL418" i="9" s="1"/>
  <c r="AK418" i="9"/>
  <c r="AM418" i="9"/>
  <c r="AN418" i="9"/>
  <c r="AO418" i="9"/>
  <c r="AP418" i="9"/>
  <c r="AQ418" i="9"/>
  <c r="AR418" i="9"/>
  <c r="AT418" i="9" s="1"/>
  <c r="AS418" i="9"/>
  <c r="AU418" i="9"/>
  <c r="AV418" i="9"/>
  <c r="AW418" i="9"/>
  <c r="AX418" i="9"/>
  <c r="AI419" i="9"/>
  <c r="AJ419" i="9"/>
  <c r="AL419" i="9" s="1"/>
  <c r="AK419" i="9"/>
  <c r="AM419" i="9"/>
  <c r="AN419" i="9"/>
  <c r="AO419" i="9"/>
  <c r="AP419" i="9"/>
  <c r="AQ419" i="9"/>
  <c r="AR419" i="9"/>
  <c r="AT419" i="9" s="1"/>
  <c r="AS419" i="9"/>
  <c r="AU419" i="9"/>
  <c r="AV419" i="9"/>
  <c r="AW419" i="9"/>
  <c r="AX419" i="9"/>
  <c r="AI420" i="9"/>
  <c r="AJ420" i="9"/>
  <c r="AL420" i="9" s="1"/>
  <c r="AK420" i="9"/>
  <c r="AM420" i="9"/>
  <c r="AN420" i="9"/>
  <c r="AO420" i="9"/>
  <c r="AP420" i="9"/>
  <c r="AQ420" i="9"/>
  <c r="AR420" i="9"/>
  <c r="AT420" i="9" s="1"/>
  <c r="AS420" i="9"/>
  <c r="AU420" i="9"/>
  <c r="AV420" i="9"/>
  <c r="AW420" i="9"/>
  <c r="AX420" i="9"/>
  <c r="AI421" i="9"/>
  <c r="AJ421" i="9"/>
  <c r="AL421" i="9" s="1"/>
  <c r="AK421" i="9"/>
  <c r="AM421" i="9"/>
  <c r="AN421" i="9"/>
  <c r="AO421" i="9"/>
  <c r="AP421" i="9"/>
  <c r="AQ421" i="9"/>
  <c r="AR421" i="9"/>
  <c r="AT421" i="9" s="1"/>
  <c r="AS421" i="9"/>
  <c r="AU421" i="9"/>
  <c r="AV421" i="9"/>
  <c r="AW421" i="9"/>
  <c r="AX421" i="9"/>
  <c r="AI422" i="9"/>
  <c r="AJ422" i="9"/>
  <c r="AL422" i="9" s="1"/>
  <c r="AK422" i="9"/>
  <c r="AM422" i="9"/>
  <c r="AN422" i="9"/>
  <c r="AO422" i="9"/>
  <c r="AP422" i="9"/>
  <c r="AQ422" i="9"/>
  <c r="AR422" i="9"/>
  <c r="AT422" i="9" s="1"/>
  <c r="AS422" i="9"/>
  <c r="AU422" i="9"/>
  <c r="AV422" i="9"/>
  <c r="AW422" i="9"/>
  <c r="AX422" i="9"/>
  <c r="AI423" i="9"/>
  <c r="AJ423" i="9"/>
  <c r="AL423" i="9" s="1"/>
  <c r="AK423" i="9"/>
  <c r="AM423" i="9"/>
  <c r="AN423" i="9"/>
  <c r="AO423" i="9"/>
  <c r="AP423" i="9"/>
  <c r="AQ423" i="9"/>
  <c r="AR423" i="9"/>
  <c r="AT423" i="9" s="1"/>
  <c r="AS423" i="9"/>
  <c r="AU423" i="9"/>
  <c r="AV423" i="9"/>
  <c r="AW423" i="9"/>
  <c r="AX423" i="9"/>
  <c r="AI424" i="9"/>
  <c r="AJ424" i="9"/>
  <c r="AL424" i="9" s="1"/>
  <c r="AK424" i="9"/>
  <c r="AM424" i="9"/>
  <c r="AN424" i="9"/>
  <c r="AO424" i="9"/>
  <c r="AP424" i="9"/>
  <c r="AQ424" i="9"/>
  <c r="AR424" i="9"/>
  <c r="AT424" i="9" s="1"/>
  <c r="AS424" i="9"/>
  <c r="AU424" i="9"/>
  <c r="AV424" i="9"/>
  <c r="AW424" i="9"/>
  <c r="AX424" i="9"/>
  <c r="AI425" i="9"/>
  <c r="AJ425" i="9"/>
  <c r="AL425" i="9" s="1"/>
  <c r="AK425" i="9"/>
  <c r="AM425" i="9"/>
  <c r="AN425" i="9"/>
  <c r="AO425" i="9"/>
  <c r="AP425" i="9"/>
  <c r="AQ425" i="9"/>
  <c r="AR425" i="9"/>
  <c r="AT425" i="9" s="1"/>
  <c r="AS425" i="9"/>
  <c r="AU425" i="9"/>
  <c r="AV425" i="9"/>
  <c r="AW425" i="9"/>
  <c r="AX425" i="9"/>
  <c r="AI426" i="9"/>
  <c r="AJ426" i="9"/>
  <c r="AL426" i="9" s="1"/>
  <c r="AK426" i="9"/>
  <c r="AM426" i="9"/>
  <c r="AN426" i="9"/>
  <c r="AO426" i="9"/>
  <c r="AP426" i="9"/>
  <c r="AQ426" i="9"/>
  <c r="AR426" i="9"/>
  <c r="AT426" i="9" s="1"/>
  <c r="AS426" i="9"/>
  <c r="AU426" i="9"/>
  <c r="AV426" i="9"/>
  <c r="AW426" i="9"/>
  <c r="AX426" i="9"/>
  <c r="AI427" i="9"/>
  <c r="AJ427" i="9"/>
  <c r="AL427" i="9" s="1"/>
  <c r="AK427" i="9"/>
  <c r="AM427" i="9"/>
  <c r="AN427" i="9"/>
  <c r="AO427" i="9"/>
  <c r="AP427" i="9"/>
  <c r="AQ427" i="9"/>
  <c r="AR427" i="9"/>
  <c r="AT427" i="9" s="1"/>
  <c r="AS427" i="9"/>
  <c r="AU427" i="9"/>
  <c r="AV427" i="9"/>
  <c r="AW427" i="9"/>
  <c r="AX427" i="9"/>
  <c r="AI428" i="9"/>
  <c r="AJ428" i="9"/>
  <c r="AL428" i="9" s="1"/>
  <c r="AK428" i="9"/>
  <c r="AM428" i="9"/>
  <c r="AN428" i="9"/>
  <c r="AO428" i="9"/>
  <c r="AP428" i="9"/>
  <c r="AQ428" i="9"/>
  <c r="AR428" i="9"/>
  <c r="AT428" i="9" s="1"/>
  <c r="AS428" i="9"/>
  <c r="AU428" i="9"/>
  <c r="AV428" i="9"/>
  <c r="AW428" i="9"/>
  <c r="AX428" i="9"/>
  <c r="AI429" i="9"/>
  <c r="AJ429" i="9"/>
  <c r="AL429" i="9" s="1"/>
  <c r="AK429" i="9"/>
  <c r="AM429" i="9"/>
  <c r="AN429" i="9"/>
  <c r="AO429" i="9"/>
  <c r="AP429" i="9"/>
  <c r="AQ429" i="9"/>
  <c r="AR429" i="9"/>
  <c r="AT429" i="9" s="1"/>
  <c r="AS429" i="9"/>
  <c r="AU429" i="9"/>
  <c r="AV429" i="9"/>
  <c r="AW429" i="9"/>
  <c r="AX429" i="9"/>
  <c r="AI430" i="9"/>
  <c r="AJ430" i="9"/>
  <c r="AL430" i="9" s="1"/>
  <c r="AK430" i="9"/>
  <c r="AM430" i="9"/>
  <c r="AN430" i="9"/>
  <c r="AO430" i="9"/>
  <c r="AP430" i="9"/>
  <c r="AQ430" i="9"/>
  <c r="AR430" i="9"/>
  <c r="AT430" i="9" s="1"/>
  <c r="AS430" i="9"/>
  <c r="AU430" i="9"/>
  <c r="AV430" i="9"/>
  <c r="AX430" i="9" s="1"/>
  <c r="AW430" i="9"/>
  <c r="AI431" i="9"/>
  <c r="AJ431" i="9"/>
  <c r="AL431" i="9" s="1"/>
  <c r="AK431" i="9"/>
  <c r="AM431" i="9"/>
  <c r="AN431" i="9"/>
  <c r="AP431" i="9" s="1"/>
  <c r="AO431" i="9"/>
  <c r="AQ431" i="9"/>
  <c r="AR431" i="9"/>
  <c r="AT431" i="9" s="1"/>
  <c r="AS431" i="9"/>
  <c r="AU431" i="9"/>
  <c r="AV431" i="9"/>
  <c r="AW431" i="9"/>
  <c r="AX431" i="9"/>
  <c r="AI432" i="9"/>
  <c r="AJ432" i="9"/>
  <c r="AL432" i="9" s="1"/>
  <c r="AK432" i="9"/>
  <c r="AM432" i="9"/>
  <c r="AN432" i="9"/>
  <c r="AO432" i="9"/>
  <c r="AP432" i="9"/>
  <c r="AQ432" i="9"/>
  <c r="AR432" i="9"/>
  <c r="AT432" i="9" s="1"/>
  <c r="AS432" i="9"/>
  <c r="AU432" i="9"/>
  <c r="AV432" i="9"/>
  <c r="AX432" i="9" s="1"/>
  <c r="AW432" i="9"/>
  <c r="AI433" i="9"/>
  <c r="AJ433" i="9"/>
  <c r="AL433" i="9" s="1"/>
  <c r="AK433" i="9"/>
  <c r="AM433" i="9"/>
  <c r="AN433" i="9"/>
  <c r="AO433" i="9"/>
  <c r="AP433" i="9"/>
  <c r="AQ433" i="9"/>
  <c r="AR433" i="9"/>
  <c r="AT433" i="9" s="1"/>
  <c r="AS433" i="9"/>
  <c r="AU433" i="9"/>
  <c r="AV433" i="9"/>
  <c r="AW433" i="9"/>
  <c r="AX433" i="9"/>
  <c r="AI434" i="9"/>
  <c r="AJ434" i="9"/>
  <c r="AL434" i="9" s="1"/>
  <c r="AK434" i="9"/>
  <c r="AM434" i="9"/>
  <c r="AN434" i="9"/>
  <c r="AP434" i="9" s="1"/>
  <c r="AO434" i="9"/>
  <c r="AQ434" i="9"/>
  <c r="AR434" i="9"/>
  <c r="AT434" i="9" s="1"/>
  <c r="AS434" i="9"/>
  <c r="AU434" i="9"/>
  <c r="AV434" i="9"/>
  <c r="AX434" i="9" s="1"/>
  <c r="AW434" i="9"/>
  <c r="AI435" i="9"/>
  <c r="AJ435" i="9"/>
  <c r="AL435" i="9" s="1"/>
  <c r="AK435" i="9"/>
  <c r="AM435" i="9"/>
  <c r="AN435" i="9"/>
  <c r="AP435" i="9" s="1"/>
  <c r="AO435" i="9"/>
  <c r="AQ435" i="9"/>
  <c r="AR435" i="9"/>
  <c r="AT435" i="9" s="1"/>
  <c r="AS435" i="9"/>
  <c r="AU435" i="9"/>
  <c r="AV435" i="9"/>
  <c r="AW435" i="9"/>
  <c r="AX435" i="9"/>
  <c r="AI436" i="9"/>
  <c r="AJ436" i="9"/>
  <c r="AL436" i="9" s="1"/>
  <c r="AK436" i="9"/>
  <c r="AM436" i="9"/>
  <c r="AN436" i="9"/>
  <c r="AO436" i="9"/>
  <c r="AP436" i="9"/>
  <c r="AQ436" i="9"/>
  <c r="AR436" i="9"/>
  <c r="AT436" i="9" s="1"/>
  <c r="AS436" i="9"/>
  <c r="AU436" i="9"/>
  <c r="AV436" i="9"/>
  <c r="AX436" i="9" s="1"/>
  <c r="AW436" i="9"/>
  <c r="AI437" i="9"/>
  <c r="AJ437" i="9"/>
  <c r="AL437" i="9" s="1"/>
  <c r="AK437" i="9"/>
  <c r="AM437" i="9"/>
  <c r="AN437" i="9"/>
  <c r="AO437" i="9"/>
  <c r="AP437" i="9"/>
  <c r="AQ437" i="9"/>
  <c r="AR437" i="9"/>
  <c r="AT437" i="9" s="1"/>
  <c r="AS437" i="9"/>
  <c r="AU437" i="9"/>
  <c r="AV437" i="9"/>
  <c r="AW437" i="9"/>
  <c r="AX437" i="9"/>
  <c r="AI438" i="9"/>
  <c r="AJ438" i="9"/>
  <c r="AL438" i="9" s="1"/>
  <c r="AK438" i="9"/>
  <c r="AM438" i="9"/>
  <c r="AN438" i="9"/>
  <c r="AP438" i="9" s="1"/>
  <c r="AO438" i="9"/>
  <c r="AQ438" i="9"/>
  <c r="AR438" i="9"/>
  <c r="AT438" i="9" s="1"/>
  <c r="AS438" i="9"/>
  <c r="AU438" i="9"/>
  <c r="AV438" i="9"/>
  <c r="AX438" i="9" s="1"/>
  <c r="AW438" i="9"/>
  <c r="AI439" i="9"/>
  <c r="AJ439" i="9"/>
  <c r="AL439" i="9" s="1"/>
  <c r="AK439" i="9"/>
  <c r="AM439" i="9"/>
  <c r="AN439" i="9"/>
  <c r="AP439" i="9" s="1"/>
  <c r="AO439" i="9"/>
  <c r="AQ439" i="9"/>
  <c r="AR439" i="9"/>
  <c r="AT439" i="9" s="1"/>
  <c r="AS439" i="9"/>
  <c r="AU439" i="9"/>
  <c r="AV439" i="9"/>
  <c r="AW439" i="9"/>
  <c r="AX439" i="9"/>
  <c r="AI440" i="9"/>
  <c r="AJ440" i="9"/>
  <c r="AL440" i="9" s="1"/>
  <c r="AK440" i="9"/>
  <c r="AM440" i="9"/>
  <c r="AN440" i="9"/>
  <c r="AO440" i="9"/>
  <c r="AP440" i="9"/>
  <c r="AQ440" i="9"/>
  <c r="AR440" i="9"/>
  <c r="AT440" i="9" s="1"/>
  <c r="AS440" i="9"/>
  <c r="AU440" i="9"/>
  <c r="AV440" i="9"/>
  <c r="AX440" i="9" s="1"/>
  <c r="AW440" i="9"/>
  <c r="AI441" i="9"/>
  <c r="AJ441" i="9"/>
  <c r="AL441" i="9" s="1"/>
  <c r="AK441" i="9"/>
  <c r="AM441" i="9"/>
  <c r="AN441" i="9"/>
  <c r="AO441" i="9"/>
  <c r="AP441" i="9"/>
  <c r="AQ441" i="9"/>
  <c r="AR441" i="9"/>
  <c r="AT441" i="9" s="1"/>
  <c r="AS441" i="9"/>
  <c r="AU441" i="9"/>
  <c r="AV441" i="9"/>
  <c r="AW441" i="9"/>
  <c r="AX441" i="9"/>
  <c r="AI442" i="9"/>
  <c r="AJ442" i="9"/>
  <c r="AL442" i="9" s="1"/>
  <c r="AK442" i="9"/>
  <c r="AM442" i="9"/>
  <c r="AN442" i="9"/>
  <c r="AP442" i="9" s="1"/>
  <c r="AO442" i="9"/>
  <c r="AQ442" i="9"/>
  <c r="AR442" i="9"/>
  <c r="AT442" i="9" s="1"/>
  <c r="AS442" i="9"/>
  <c r="AU442" i="9"/>
  <c r="AV442" i="9"/>
  <c r="AX442" i="9" s="1"/>
  <c r="AW442" i="9"/>
  <c r="AI443" i="9"/>
  <c r="AJ443" i="9"/>
  <c r="AL443" i="9" s="1"/>
  <c r="AK443" i="9"/>
  <c r="AM443" i="9"/>
  <c r="AN443" i="9"/>
  <c r="AP443" i="9" s="1"/>
  <c r="AO443" i="9"/>
  <c r="AQ443" i="9"/>
  <c r="AR443" i="9"/>
  <c r="AT443" i="9" s="1"/>
  <c r="AS443" i="9"/>
  <c r="AU443" i="9"/>
  <c r="AV443" i="9"/>
  <c r="AW443" i="9"/>
  <c r="AX443" i="9"/>
  <c r="AI444" i="9"/>
  <c r="AJ444" i="9"/>
  <c r="AL444" i="9" s="1"/>
  <c r="AK444" i="9"/>
  <c r="AM444" i="9"/>
  <c r="AN444" i="9"/>
  <c r="AO444" i="9"/>
  <c r="AP444" i="9"/>
  <c r="AQ444" i="9"/>
  <c r="AR444" i="9"/>
  <c r="AT444" i="9" s="1"/>
  <c r="AS444" i="9"/>
  <c r="AU444" i="9"/>
  <c r="AV444" i="9"/>
  <c r="AX444" i="9" s="1"/>
  <c r="AW444" i="9"/>
  <c r="AI445" i="9"/>
  <c r="AJ445" i="9"/>
  <c r="AL445" i="9" s="1"/>
  <c r="AK445" i="9"/>
  <c r="AM445" i="9"/>
  <c r="AN445" i="9"/>
  <c r="AO445" i="9"/>
  <c r="AP445" i="9"/>
  <c r="AQ445" i="9"/>
  <c r="AR445" i="9"/>
  <c r="AT445" i="9" s="1"/>
  <c r="AS445" i="9"/>
  <c r="AU445" i="9"/>
  <c r="AV445" i="9"/>
  <c r="AW445" i="9"/>
  <c r="AX445" i="9"/>
  <c r="AI446" i="9"/>
  <c r="AJ446" i="9"/>
  <c r="AL446" i="9" s="1"/>
  <c r="AK446" i="9"/>
  <c r="AM446" i="9"/>
  <c r="AN446" i="9"/>
  <c r="AP446" i="9" s="1"/>
  <c r="AO446" i="9"/>
  <c r="AQ446" i="9"/>
  <c r="AR446" i="9"/>
  <c r="AT446" i="9" s="1"/>
  <c r="AS446" i="9"/>
  <c r="AU446" i="9"/>
  <c r="AV446" i="9"/>
  <c r="AX446" i="9" s="1"/>
  <c r="AW446" i="9"/>
  <c r="AI447" i="9"/>
  <c r="AJ447" i="9"/>
  <c r="AL447" i="9" s="1"/>
  <c r="AK447" i="9"/>
  <c r="AM447" i="9"/>
  <c r="AN447" i="9"/>
  <c r="AP447" i="9" s="1"/>
  <c r="AO447" i="9"/>
  <c r="AQ447" i="9"/>
  <c r="AR447" i="9"/>
  <c r="AT447" i="9" s="1"/>
  <c r="AS447" i="9"/>
  <c r="AU447" i="9"/>
  <c r="AV447" i="9"/>
  <c r="AW447" i="9"/>
  <c r="AX447" i="9"/>
  <c r="AI448" i="9"/>
  <c r="AJ448" i="9"/>
  <c r="AL448" i="9" s="1"/>
  <c r="AK448" i="9"/>
  <c r="AM448" i="9"/>
  <c r="AN448" i="9"/>
  <c r="AO448" i="9"/>
  <c r="AP448" i="9"/>
  <c r="AQ448" i="9"/>
  <c r="AR448" i="9"/>
  <c r="AT448" i="9" s="1"/>
  <c r="AS448" i="9"/>
  <c r="AU448" i="9"/>
  <c r="AV448" i="9"/>
  <c r="AX448" i="9" s="1"/>
  <c r="AW448" i="9"/>
  <c r="AI449" i="9"/>
  <c r="AJ449" i="9"/>
  <c r="AL449" i="9" s="1"/>
  <c r="AK449" i="9"/>
  <c r="AM449" i="9"/>
  <c r="AN449" i="9"/>
  <c r="AO449" i="9"/>
  <c r="AP449" i="9"/>
  <c r="AQ449" i="9"/>
  <c r="AR449" i="9"/>
  <c r="AT449" i="9" s="1"/>
  <c r="AS449" i="9"/>
  <c r="AU449" i="9"/>
  <c r="AV449" i="9"/>
  <c r="AW449" i="9"/>
  <c r="AX449" i="9"/>
  <c r="AI450" i="9"/>
  <c r="AJ450" i="9"/>
  <c r="AL450" i="9" s="1"/>
  <c r="AK450" i="9"/>
  <c r="AM450" i="9"/>
  <c r="AN450" i="9"/>
  <c r="AP450" i="9" s="1"/>
  <c r="AO450" i="9"/>
  <c r="AQ450" i="9"/>
  <c r="AR450" i="9"/>
  <c r="AT450" i="9" s="1"/>
  <c r="AS450" i="9"/>
  <c r="AU450" i="9"/>
  <c r="AV450" i="9"/>
  <c r="AX450" i="9" s="1"/>
  <c r="AW450" i="9"/>
  <c r="AI451" i="9"/>
  <c r="AJ451" i="9"/>
  <c r="AL451" i="9" s="1"/>
  <c r="AK451" i="9"/>
  <c r="AM451" i="9"/>
  <c r="AN451" i="9"/>
  <c r="AP451" i="9" s="1"/>
  <c r="AO451" i="9"/>
  <c r="AQ451" i="9"/>
  <c r="AR451" i="9"/>
  <c r="AT451" i="9" s="1"/>
  <c r="AS451" i="9"/>
  <c r="AU451" i="9"/>
  <c r="AV451" i="9"/>
  <c r="AW451" i="9"/>
  <c r="AX451" i="9"/>
  <c r="AI452" i="9"/>
  <c r="AJ452" i="9"/>
  <c r="AL452" i="9" s="1"/>
  <c r="AK452" i="9"/>
  <c r="AM452" i="9"/>
  <c r="AN452" i="9"/>
  <c r="AO452" i="9"/>
  <c r="AP452" i="9"/>
  <c r="AQ452" i="9"/>
  <c r="AR452" i="9"/>
  <c r="AT452" i="9" s="1"/>
  <c r="AS452" i="9"/>
  <c r="AU452" i="9"/>
  <c r="AV452" i="9"/>
  <c r="AX452" i="9" s="1"/>
  <c r="AW452" i="9"/>
  <c r="AI453" i="9"/>
  <c r="AJ453" i="9"/>
  <c r="AL453" i="9" s="1"/>
  <c r="AK453" i="9"/>
  <c r="AM453" i="9"/>
  <c r="AN453" i="9"/>
  <c r="AO453" i="9"/>
  <c r="AP453" i="9"/>
  <c r="AQ453" i="9"/>
  <c r="AR453" i="9"/>
  <c r="AT453" i="9" s="1"/>
  <c r="AS453" i="9"/>
  <c r="AU453" i="9"/>
  <c r="AV453" i="9"/>
  <c r="AW453" i="9"/>
  <c r="AX453" i="9"/>
  <c r="AI454" i="9"/>
  <c r="AJ454" i="9"/>
  <c r="AL454" i="9" s="1"/>
  <c r="AK454" i="9"/>
  <c r="AM454" i="9"/>
  <c r="AN454" i="9"/>
  <c r="AP454" i="9" s="1"/>
  <c r="AO454" i="9"/>
  <c r="AQ454" i="9"/>
  <c r="AR454" i="9"/>
  <c r="AT454" i="9" s="1"/>
  <c r="AS454" i="9"/>
  <c r="AU454" i="9"/>
  <c r="AV454" i="9"/>
  <c r="AX454" i="9" s="1"/>
  <c r="AW454" i="9"/>
  <c r="AI455" i="9"/>
  <c r="AJ455" i="9"/>
  <c r="AL455" i="9" s="1"/>
  <c r="AK455" i="9"/>
  <c r="AM455" i="9"/>
  <c r="AN455" i="9"/>
  <c r="AP455" i="9" s="1"/>
  <c r="AO455" i="9"/>
  <c r="AQ455" i="9"/>
  <c r="AR455" i="9"/>
  <c r="AT455" i="9" s="1"/>
  <c r="AS455" i="9"/>
  <c r="AU455" i="9"/>
  <c r="AV455" i="9"/>
  <c r="AW455" i="9"/>
  <c r="AX455" i="9"/>
  <c r="AI456" i="9"/>
  <c r="AJ456" i="9"/>
  <c r="AL456" i="9" s="1"/>
  <c r="AK456" i="9"/>
  <c r="AM456" i="9"/>
  <c r="AN456" i="9"/>
  <c r="AO456" i="9"/>
  <c r="AP456" i="9"/>
  <c r="AQ456" i="9"/>
  <c r="AR456" i="9"/>
  <c r="AT456" i="9" s="1"/>
  <c r="AS456" i="9"/>
  <c r="AU456" i="9"/>
  <c r="AV456" i="9"/>
  <c r="AX456" i="9" s="1"/>
  <c r="AW456" i="9"/>
  <c r="AI457" i="9"/>
  <c r="AJ457" i="9"/>
  <c r="AL457" i="9" s="1"/>
  <c r="AK457" i="9"/>
  <c r="AM457" i="9"/>
  <c r="AN457" i="9"/>
  <c r="AO457" i="9"/>
  <c r="AP457" i="9"/>
  <c r="AQ457" i="9"/>
  <c r="AR457" i="9"/>
  <c r="AT457" i="9" s="1"/>
  <c r="AS457" i="9"/>
  <c r="AU457" i="9"/>
  <c r="AV457" i="9"/>
  <c r="AW457" i="9"/>
  <c r="AX457" i="9"/>
  <c r="AI458" i="9"/>
  <c r="AJ458" i="9"/>
  <c r="AL458" i="9" s="1"/>
  <c r="AK458" i="9"/>
  <c r="AM458" i="9"/>
  <c r="AN458" i="9"/>
  <c r="AP458" i="9" s="1"/>
  <c r="AO458" i="9"/>
  <c r="AQ458" i="9"/>
  <c r="AR458" i="9"/>
  <c r="AT458" i="9" s="1"/>
  <c r="AS458" i="9"/>
  <c r="AU458" i="9"/>
  <c r="AV458" i="9"/>
  <c r="AX458" i="9" s="1"/>
  <c r="AW458" i="9"/>
  <c r="AI459" i="9"/>
  <c r="AJ459" i="9"/>
  <c r="AL459" i="9" s="1"/>
  <c r="AK459" i="9"/>
  <c r="AM459" i="9"/>
  <c r="AN459" i="9"/>
  <c r="AP459" i="9" s="1"/>
  <c r="AO459" i="9"/>
  <c r="AQ459" i="9"/>
  <c r="AR459" i="9"/>
  <c r="AT459" i="9" s="1"/>
  <c r="AS459" i="9"/>
  <c r="AU459" i="9"/>
  <c r="AV459" i="9"/>
  <c r="AW459" i="9"/>
  <c r="AX459" i="9"/>
  <c r="AI460" i="9"/>
  <c r="AJ460" i="9"/>
  <c r="AL460" i="9" s="1"/>
  <c r="AK460" i="9"/>
  <c r="AM460" i="9"/>
  <c r="AN460" i="9"/>
  <c r="AO460" i="9"/>
  <c r="AP460" i="9"/>
  <c r="AQ460" i="9"/>
  <c r="AR460" i="9"/>
  <c r="AT460" i="9" s="1"/>
  <c r="AS460" i="9"/>
  <c r="AU460" i="9"/>
  <c r="AV460" i="9"/>
  <c r="AX460" i="9" s="1"/>
  <c r="AW460" i="9"/>
  <c r="AI461" i="9"/>
  <c r="AJ461" i="9"/>
  <c r="AL461" i="9" s="1"/>
  <c r="AK461" i="9"/>
  <c r="AM461" i="9"/>
  <c r="AN461" i="9"/>
  <c r="AO461" i="9"/>
  <c r="AP461" i="9"/>
  <c r="AQ461" i="9"/>
  <c r="AR461" i="9"/>
  <c r="AT461" i="9" s="1"/>
  <c r="AS461" i="9"/>
  <c r="AU461" i="9"/>
  <c r="AV461" i="9"/>
  <c r="AW461" i="9"/>
  <c r="AX461" i="9"/>
  <c r="AI462" i="9"/>
  <c r="AJ462" i="9"/>
  <c r="AL462" i="9" s="1"/>
  <c r="AK462" i="9"/>
  <c r="AM462" i="9"/>
  <c r="AN462" i="9"/>
  <c r="AP462" i="9" s="1"/>
  <c r="AO462" i="9"/>
  <c r="AQ462" i="9"/>
  <c r="AR462" i="9"/>
  <c r="AT462" i="9" s="1"/>
  <c r="AS462" i="9"/>
  <c r="AU462" i="9"/>
  <c r="AV462" i="9"/>
  <c r="AX462" i="9" s="1"/>
  <c r="AW462" i="9"/>
  <c r="AI463" i="9"/>
  <c r="AJ463" i="9"/>
  <c r="AL463" i="9" s="1"/>
  <c r="AK463" i="9"/>
  <c r="AM463" i="9"/>
  <c r="AN463" i="9"/>
  <c r="AP463" i="9" s="1"/>
  <c r="AO463" i="9"/>
  <c r="AQ463" i="9"/>
  <c r="AR463" i="9"/>
  <c r="AT463" i="9" s="1"/>
  <c r="AS463" i="9"/>
  <c r="AU463" i="9"/>
  <c r="AV463" i="9"/>
  <c r="AW463" i="9"/>
  <c r="AX463" i="9"/>
  <c r="AI464" i="9"/>
  <c r="AJ464" i="9"/>
  <c r="AL464" i="9" s="1"/>
  <c r="AK464" i="9"/>
  <c r="AM464" i="9"/>
  <c r="AN464" i="9"/>
  <c r="AO464" i="9"/>
  <c r="AP464" i="9"/>
  <c r="AQ464" i="9"/>
  <c r="AR464" i="9"/>
  <c r="AT464" i="9" s="1"/>
  <c r="AS464" i="9"/>
  <c r="AU464" i="9"/>
  <c r="AV464" i="9"/>
  <c r="AX464" i="9" s="1"/>
  <c r="AW464" i="9"/>
  <c r="AI465" i="9"/>
  <c r="AJ465" i="9"/>
  <c r="AL465" i="9" s="1"/>
  <c r="AK465" i="9"/>
  <c r="AM465" i="9"/>
  <c r="AN465" i="9"/>
  <c r="AO465" i="9"/>
  <c r="AP465" i="9"/>
  <c r="AQ465" i="9"/>
  <c r="AR465" i="9"/>
  <c r="AT465" i="9" s="1"/>
  <c r="AS465" i="9"/>
  <c r="AU465" i="9"/>
  <c r="AV465" i="9"/>
  <c r="AW465" i="9"/>
  <c r="AX465" i="9"/>
  <c r="AI466" i="9"/>
  <c r="AJ466" i="9"/>
  <c r="AL466" i="9" s="1"/>
  <c r="AK466" i="9"/>
  <c r="AM466" i="9"/>
  <c r="AN466" i="9"/>
  <c r="AP466" i="9" s="1"/>
  <c r="AO466" i="9"/>
  <c r="AQ466" i="9"/>
  <c r="AR466" i="9"/>
  <c r="AT466" i="9" s="1"/>
  <c r="AS466" i="9"/>
  <c r="AU466" i="9"/>
  <c r="AV466" i="9"/>
  <c r="AX466" i="9" s="1"/>
  <c r="AW466" i="9"/>
  <c r="AI467" i="9"/>
  <c r="AJ467" i="9"/>
  <c r="AL467" i="9" s="1"/>
  <c r="AK467" i="9"/>
  <c r="AM467" i="9"/>
  <c r="AN467" i="9"/>
  <c r="AP467" i="9" s="1"/>
  <c r="AO467" i="9"/>
  <c r="AQ467" i="9"/>
  <c r="AR467" i="9"/>
  <c r="AT467" i="9" s="1"/>
  <c r="AS467" i="9"/>
  <c r="AU467" i="9"/>
  <c r="AV467" i="9"/>
  <c r="AW467" i="9"/>
  <c r="AX467" i="9"/>
  <c r="AI468" i="9"/>
  <c r="AJ468" i="9"/>
  <c r="AL468" i="9" s="1"/>
  <c r="AK468" i="9"/>
  <c r="AM468" i="9"/>
  <c r="AN468" i="9"/>
  <c r="AO468" i="9"/>
  <c r="AP468" i="9"/>
  <c r="AQ468" i="9"/>
  <c r="AR468" i="9"/>
  <c r="AT468" i="9" s="1"/>
  <c r="AS468" i="9"/>
  <c r="AU468" i="9"/>
  <c r="AV468" i="9"/>
  <c r="AX468" i="9" s="1"/>
  <c r="AW468" i="9"/>
  <c r="AI469" i="9"/>
  <c r="AJ469" i="9"/>
  <c r="AL469" i="9" s="1"/>
  <c r="AK469" i="9"/>
  <c r="AM469" i="9"/>
  <c r="AN469" i="9"/>
  <c r="AO469" i="9"/>
  <c r="AP469" i="9"/>
  <c r="AQ469" i="9"/>
  <c r="AR469" i="9"/>
  <c r="AT469" i="9" s="1"/>
  <c r="AS469" i="9"/>
  <c r="AU469" i="9"/>
  <c r="AV469" i="9"/>
  <c r="AW469" i="9"/>
  <c r="AX469" i="9"/>
  <c r="AI470" i="9"/>
  <c r="AJ470" i="9"/>
  <c r="AL470" i="9" s="1"/>
  <c r="AK470" i="9"/>
  <c r="AM470" i="9"/>
  <c r="AN470" i="9"/>
  <c r="AP470" i="9" s="1"/>
  <c r="AO470" i="9"/>
  <c r="AQ470" i="9"/>
  <c r="AR470" i="9"/>
  <c r="AT470" i="9" s="1"/>
  <c r="AS470" i="9"/>
  <c r="AU470" i="9"/>
  <c r="AV470" i="9"/>
  <c r="AX470" i="9" s="1"/>
  <c r="AW470" i="9"/>
  <c r="AI471" i="9"/>
  <c r="AJ471" i="9"/>
  <c r="AL471" i="9" s="1"/>
  <c r="AK471" i="9"/>
  <c r="AM471" i="9"/>
  <c r="AN471" i="9"/>
  <c r="AP471" i="9" s="1"/>
  <c r="AO471" i="9"/>
  <c r="AQ471" i="9"/>
  <c r="AR471" i="9"/>
  <c r="AT471" i="9" s="1"/>
  <c r="AS471" i="9"/>
  <c r="AU471" i="9"/>
  <c r="AV471" i="9"/>
  <c r="AW471" i="9"/>
  <c r="AX471" i="9"/>
  <c r="AI472" i="9"/>
  <c r="AJ472" i="9"/>
  <c r="AL472" i="9" s="1"/>
  <c r="AK472" i="9"/>
  <c r="AM472" i="9"/>
  <c r="AN472" i="9"/>
  <c r="AO472" i="9"/>
  <c r="AP472" i="9"/>
  <c r="AQ472" i="9"/>
  <c r="AR472" i="9"/>
  <c r="AT472" i="9" s="1"/>
  <c r="AS472" i="9"/>
  <c r="AU472" i="9"/>
  <c r="AV472" i="9"/>
  <c r="AX472" i="9" s="1"/>
  <c r="AW472" i="9"/>
  <c r="AI473" i="9"/>
  <c r="AJ473" i="9"/>
  <c r="AL473" i="9" s="1"/>
  <c r="AK473" i="9"/>
  <c r="AM473" i="9"/>
  <c r="AN473" i="9"/>
  <c r="AO473" i="9"/>
  <c r="AP473" i="9"/>
  <c r="AQ473" i="9"/>
  <c r="AR473" i="9"/>
  <c r="AT473" i="9" s="1"/>
  <c r="AS473" i="9"/>
  <c r="AU473" i="9"/>
  <c r="AV473" i="9"/>
  <c r="AW473" i="9"/>
  <c r="AX473" i="9"/>
  <c r="AI474" i="9"/>
  <c r="AJ474" i="9"/>
  <c r="AL474" i="9" s="1"/>
  <c r="AK474" i="9"/>
  <c r="AM474" i="9"/>
  <c r="AN474" i="9"/>
  <c r="AP474" i="9" s="1"/>
  <c r="AO474" i="9"/>
  <c r="AQ474" i="9"/>
  <c r="AR474" i="9"/>
  <c r="AT474" i="9" s="1"/>
  <c r="AS474" i="9"/>
  <c r="AU474" i="9"/>
  <c r="AV474" i="9"/>
  <c r="AX474" i="9" s="1"/>
  <c r="AW474" i="9"/>
  <c r="AI475" i="9"/>
  <c r="AJ475" i="9"/>
  <c r="AL475" i="9" s="1"/>
  <c r="AK475" i="9"/>
  <c r="AM475" i="9"/>
  <c r="AN475" i="9"/>
  <c r="AP475" i="9" s="1"/>
  <c r="AO475" i="9"/>
  <c r="AQ475" i="9"/>
  <c r="AR475" i="9"/>
  <c r="AT475" i="9" s="1"/>
  <c r="AS475" i="9"/>
  <c r="AU475" i="9"/>
  <c r="AV475" i="9"/>
  <c r="AW475" i="9"/>
  <c r="AX475" i="9"/>
  <c r="AI476" i="9"/>
  <c r="AJ476" i="9"/>
  <c r="AL476" i="9" s="1"/>
  <c r="AK476" i="9"/>
  <c r="AM476" i="9"/>
  <c r="AN476" i="9"/>
  <c r="AO476" i="9"/>
  <c r="AP476" i="9"/>
  <c r="AQ476" i="9"/>
  <c r="AR476" i="9"/>
  <c r="AT476" i="9" s="1"/>
  <c r="AS476" i="9"/>
  <c r="AU476" i="9"/>
  <c r="AV476" i="9"/>
  <c r="AX476" i="9" s="1"/>
  <c r="AW476" i="9"/>
  <c r="AI477" i="9"/>
  <c r="AJ477" i="9"/>
  <c r="AL477" i="9" s="1"/>
  <c r="AK477" i="9"/>
  <c r="AM477" i="9"/>
  <c r="AN477" i="9"/>
  <c r="AO477" i="9"/>
  <c r="AP477" i="9"/>
  <c r="AQ477" i="9"/>
  <c r="AR477" i="9"/>
  <c r="AT477" i="9" s="1"/>
  <c r="AS477" i="9"/>
  <c r="AU477" i="9"/>
  <c r="AV477" i="9"/>
  <c r="AW477" i="9"/>
  <c r="AX477" i="9"/>
  <c r="AI478" i="9"/>
  <c r="AJ478" i="9"/>
  <c r="AL478" i="9" s="1"/>
  <c r="AK478" i="9"/>
  <c r="AM478" i="9"/>
  <c r="AN478" i="9"/>
  <c r="AP478" i="9" s="1"/>
  <c r="AO478" i="9"/>
  <c r="AQ478" i="9"/>
  <c r="AR478" i="9"/>
  <c r="AT478" i="9" s="1"/>
  <c r="AS478" i="9"/>
  <c r="AU478" i="9"/>
  <c r="AV478" i="9"/>
  <c r="AX478" i="9" s="1"/>
  <c r="AW478" i="9"/>
  <c r="AI479" i="9"/>
  <c r="AJ479" i="9"/>
  <c r="AL479" i="9" s="1"/>
  <c r="AK479" i="9"/>
  <c r="AM479" i="9"/>
  <c r="AN479" i="9"/>
  <c r="AP479" i="9" s="1"/>
  <c r="AO479" i="9"/>
  <c r="AQ479" i="9"/>
  <c r="AR479" i="9"/>
  <c r="AT479" i="9" s="1"/>
  <c r="AS479" i="9"/>
  <c r="AU479" i="9"/>
  <c r="AV479" i="9"/>
  <c r="AW479" i="9"/>
  <c r="AX479" i="9"/>
  <c r="AI480" i="9"/>
  <c r="AJ480" i="9"/>
  <c r="AL480" i="9" s="1"/>
  <c r="AK480" i="9"/>
  <c r="AM480" i="9"/>
  <c r="AN480" i="9"/>
  <c r="AO480" i="9"/>
  <c r="AP480" i="9"/>
  <c r="AQ480" i="9"/>
  <c r="AR480" i="9"/>
  <c r="AT480" i="9" s="1"/>
  <c r="AS480" i="9"/>
  <c r="AU480" i="9"/>
  <c r="AV480" i="9"/>
  <c r="AX480" i="9" s="1"/>
  <c r="AW480" i="9"/>
  <c r="AI481" i="9"/>
  <c r="AJ481" i="9"/>
  <c r="AL481" i="9" s="1"/>
  <c r="AK481" i="9"/>
  <c r="AM481" i="9"/>
  <c r="AN481" i="9"/>
  <c r="AO481" i="9"/>
  <c r="AP481" i="9"/>
  <c r="AQ481" i="9"/>
  <c r="AR481" i="9"/>
  <c r="AT481" i="9" s="1"/>
  <c r="AS481" i="9"/>
  <c r="AU481" i="9"/>
  <c r="AV481" i="9"/>
  <c r="AW481" i="9"/>
  <c r="AX481" i="9"/>
  <c r="AI482" i="9"/>
  <c r="AJ482" i="9"/>
  <c r="AL482" i="9" s="1"/>
  <c r="AK482" i="9"/>
  <c r="AM482" i="9"/>
  <c r="AN482" i="9"/>
  <c r="AP482" i="9" s="1"/>
  <c r="AO482" i="9"/>
  <c r="AQ482" i="9"/>
  <c r="AR482" i="9"/>
  <c r="AT482" i="9" s="1"/>
  <c r="AS482" i="9"/>
  <c r="AU482" i="9"/>
  <c r="AV482" i="9"/>
  <c r="AX482" i="9" s="1"/>
  <c r="AW482" i="9"/>
  <c r="AI483" i="9"/>
  <c r="AJ483" i="9"/>
  <c r="AL483" i="9" s="1"/>
  <c r="AK483" i="9"/>
  <c r="AM483" i="9"/>
  <c r="AN483" i="9"/>
  <c r="AP483" i="9" s="1"/>
  <c r="AO483" i="9"/>
  <c r="AQ483" i="9"/>
  <c r="AR483" i="9"/>
  <c r="AT483" i="9" s="1"/>
  <c r="AS483" i="9"/>
  <c r="AU483" i="9"/>
  <c r="AV483" i="9"/>
  <c r="AW483" i="9"/>
  <c r="AX483" i="9"/>
  <c r="AI484" i="9"/>
  <c r="AJ484" i="9"/>
  <c r="AL484" i="9" s="1"/>
  <c r="AK484" i="9"/>
  <c r="AM484" i="9"/>
  <c r="AN484" i="9"/>
  <c r="AO484" i="9"/>
  <c r="AP484" i="9"/>
  <c r="AQ484" i="9"/>
  <c r="AR484" i="9"/>
  <c r="AT484" i="9" s="1"/>
  <c r="AS484" i="9"/>
  <c r="AU484" i="9"/>
  <c r="AV484" i="9"/>
  <c r="AX484" i="9" s="1"/>
  <c r="AW484" i="9"/>
  <c r="AI485" i="9"/>
  <c r="AJ485" i="9"/>
  <c r="AL485" i="9" s="1"/>
  <c r="AK485" i="9"/>
  <c r="AM485" i="9"/>
  <c r="AN485" i="9"/>
  <c r="AO485" i="9"/>
  <c r="AP485" i="9"/>
  <c r="AQ485" i="9"/>
  <c r="AR485" i="9"/>
  <c r="AT485" i="9" s="1"/>
  <c r="AS485" i="9"/>
  <c r="AU485" i="9"/>
  <c r="AV485" i="9"/>
  <c r="AW485" i="9"/>
  <c r="AX485" i="9"/>
  <c r="AI486" i="9"/>
  <c r="AJ486" i="9"/>
  <c r="AL486" i="9" s="1"/>
  <c r="AK486" i="9"/>
  <c r="AM486" i="9"/>
  <c r="AN486" i="9"/>
  <c r="AP486" i="9" s="1"/>
  <c r="AO486" i="9"/>
  <c r="AQ486" i="9"/>
  <c r="AR486" i="9"/>
  <c r="AT486" i="9" s="1"/>
  <c r="AS486" i="9"/>
  <c r="AU486" i="9"/>
  <c r="AV486" i="9"/>
  <c r="AX486" i="9" s="1"/>
  <c r="AW486" i="9"/>
  <c r="AI487" i="9"/>
  <c r="AJ487" i="9"/>
  <c r="AL487" i="9" s="1"/>
  <c r="AK487" i="9"/>
  <c r="AM487" i="9"/>
  <c r="AN487" i="9"/>
  <c r="AP487" i="9" s="1"/>
  <c r="AO487" i="9"/>
  <c r="AQ487" i="9"/>
  <c r="AR487" i="9"/>
  <c r="AT487" i="9" s="1"/>
  <c r="AS487" i="9"/>
  <c r="AU487" i="9"/>
  <c r="AV487" i="9"/>
  <c r="AW487" i="9"/>
  <c r="AX487" i="9"/>
  <c r="AI488" i="9"/>
  <c r="AJ488" i="9"/>
  <c r="AL488" i="9" s="1"/>
  <c r="AK488" i="9"/>
  <c r="AM488" i="9"/>
  <c r="AN488" i="9"/>
  <c r="AO488" i="9"/>
  <c r="AP488" i="9"/>
  <c r="AQ488" i="9"/>
  <c r="AR488" i="9"/>
  <c r="AT488" i="9" s="1"/>
  <c r="AS488" i="9"/>
  <c r="AU488" i="9"/>
  <c r="AV488" i="9"/>
  <c r="AX488" i="9" s="1"/>
  <c r="AW488" i="9"/>
  <c r="AI489" i="9"/>
  <c r="AJ489" i="9"/>
  <c r="AL489" i="9" s="1"/>
  <c r="AK489" i="9"/>
  <c r="AM489" i="9"/>
  <c r="AN489" i="9"/>
  <c r="AO489" i="9"/>
  <c r="AP489" i="9"/>
  <c r="AQ489" i="9"/>
  <c r="AR489" i="9"/>
  <c r="AT489" i="9" s="1"/>
  <c r="AS489" i="9"/>
  <c r="AU489" i="9"/>
  <c r="AV489" i="9"/>
  <c r="AW489" i="9"/>
  <c r="AX489" i="9"/>
  <c r="AI490" i="9"/>
  <c r="AJ490" i="9"/>
  <c r="AL490" i="9" s="1"/>
  <c r="AK490" i="9"/>
  <c r="AM490" i="9"/>
  <c r="AN490" i="9"/>
  <c r="AP490" i="9" s="1"/>
  <c r="AO490" i="9"/>
  <c r="AQ490" i="9"/>
  <c r="AR490" i="9"/>
  <c r="AT490" i="9" s="1"/>
  <c r="AS490" i="9"/>
  <c r="AU490" i="9"/>
  <c r="AV490" i="9"/>
  <c r="AX490" i="9" s="1"/>
  <c r="AW490" i="9"/>
  <c r="AI491" i="9"/>
  <c r="AJ491" i="9"/>
  <c r="AL491" i="9" s="1"/>
  <c r="AK491" i="9"/>
  <c r="AM491" i="9"/>
  <c r="AN491" i="9"/>
  <c r="AP491" i="9" s="1"/>
  <c r="AO491" i="9"/>
  <c r="AQ491" i="9"/>
  <c r="AR491" i="9"/>
  <c r="AT491" i="9" s="1"/>
  <c r="AS491" i="9"/>
  <c r="AU491" i="9"/>
  <c r="AV491" i="9"/>
  <c r="AW491" i="9"/>
  <c r="AX491" i="9"/>
  <c r="AI492" i="9"/>
  <c r="AJ492" i="9"/>
  <c r="AL492" i="9" s="1"/>
  <c r="AK492" i="9"/>
  <c r="AM492" i="9"/>
  <c r="AN492" i="9"/>
  <c r="AO492" i="9"/>
  <c r="AP492" i="9"/>
  <c r="AQ492" i="9"/>
  <c r="AR492" i="9"/>
  <c r="AT492" i="9" s="1"/>
  <c r="AS492" i="9"/>
  <c r="AU492" i="9"/>
  <c r="AV492" i="9"/>
  <c r="AX492" i="9" s="1"/>
  <c r="AW492" i="9"/>
  <c r="AI493" i="9"/>
  <c r="AJ493" i="9"/>
  <c r="AL493" i="9" s="1"/>
  <c r="AK493" i="9"/>
  <c r="AM493" i="9"/>
  <c r="AN493" i="9"/>
  <c r="AO493" i="9"/>
  <c r="AP493" i="9"/>
  <c r="AQ493" i="9"/>
  <c r="AR493" i="9"/>
  <c r="AT493" i="9" s="1"/>
  <c r="AS493" i="9"/>
  <c r="AU493" i="9"/>
  <c r="AV493" i="9"/>
  <c r="AW493" i="9"/>
  <c r="AX493" i="9"/>
  <c r="AI494" i="9"/>
  <c r="AJ494" i="9"/>
  <c r="AL494" i="9" s="1"/>
  <c r="AK494" i="9"/>
  <c r="AM494" i="9"/>
  <c r="AN494" i="9"/>
  <c r="AP494" i="9" s="1"/>
  <c r="AO494" i="9"/>
  <c r="AQ494" i="9"/>
  <c r="AR494" i="9"/>
  <c r="AT494" i="9" s="1"/>
  <c r="AS494" i="9"/>
  <c r="AU494" i="9"/>
  <c r="AV494" i="9"/>
  <c r="AX494" i="9" s="1"/>
  <c r="AW494" i="9"/>
  <c r="AI495" i="9"/>
  <c r="AJ495" i="9"/>
  <c r="AL495" i="9" s="1"/>
  <c r="AK495" i="9"/>
  <c r="AM495" i="9"/>
  <c r="AN495" i="9"/>
  <c r="AP495" i="9" s="1"/>
  <c r="AO495" i="9"/>
  <c r="AQ495" i="9"/>
  <c r="AR495" i="9"/>
  <c r="AT495" i="9" s="1"/>
  <c r="AS495" i="9"/>
  <c r="AU495" i="9"/>
  <c r="AV495" i="9"/>
  <c r="AW495" i="9"/>
  <c r="AX495" i="9"/>
  <c r="AI496" i="9"/>
  <c r="AJ496" i="9"/>
  <c r="AL496" i="9" s="1"/>
  <c r="AK496" i="9"/>
  <c r="AM496" i="9"/>
  <c r="AN496" i="9"/>
  <c r="AO496" i="9"/>
  <c r="AP496" i="9"/>
  <c r="AQ496" i="9"/>
  <c r="AR496" i="9"/>
  <c r="AT496" i="9" s="1"/>
  <c r="AS496" i="9"/>
  <c r="AU496" i="9"/>
  <c r="AV496" i="9"/>
  <c r="AX496" i="9" s="1"/>
  <c r="AW496" i="9"/>
  <c r="AI497" i="9"/>
  <c r="AJ497" i="9"/>
  <c r="AL497" i="9" s="1"/>
  <c r="AK497" i="9"/>
  <c r="AM497" i="9"/>
  <c r="AN497" i="9"/>
  <c r="AO497" i="9"/>
  <c r="AP497" i="9"/>
  <c r="AQ497" i="9"/>
  <c r="AR497" i="9"/>
  <c r="AT497" i="9" s="1"/>
  <c r="AS497" i="9"/>
  <c r="AU497" i="9"/>
  <c r="AV497" i="9"/>
  <c r="AW497" i="9"/>
  <c r="AX497" i="9"/>
  <c r="AI498" i="9"/>
  <c r="AJ498" i="9"/>
  <c r="AL498" i="9" s="1"/>
  <c r="AK498" i="9"/>
  <c r="AM498" i="9"/>
  <c r="AN498" i="9"/>
  <c r="AP498" i="9" s="1"/>
  <c r="AO498" i="9"/>
  <c r="AQ498" i="9"/>
  <c r="AR498" i="9"/>
  <c r="AT498" i="9" s="1"/>
  <c r="AS498" i="9"/>
  <c r="AU498" i="9"/>
  <c r="AV498" i="9"/>
  <c r="AX498" i="9" s="1"/>
  <c r="AW498" i="9"/>
  <c r="AI499" i="9"/>
  <c r="AJ499" i="9"/>
  <c r="AL499" i="9" s="1"/>
  <c r="AK499" i="9"/>
  <c r="AM499" i="9"/>
  <c r="AN499" i="9"/>
  <c r="AP499" i="9" s="1"/>
  <c r="AO499" i="9"/>
  <c r="AQ499" i="9"/>
  <c r="AR499" i="9"/>
  <c r="AT499" i="9" s="1"/>
  <c r="AS499" i="9"/>
  <c r="AU499" i="9"/>
  <c r="AV499" i="9"/>
  <c r="AW499" i="9"/>
  <c r="AX499" i="9"/>
  <c r="AI500" i="9"/>
  <c r="AJ500" i="9"/>
  <c r="AL500" i="9" s="1"/>
  <c r="AK500" i="9"/>
  <c r="AM500" i="9"/>
  <c r="AN500" i="9"/>
  <c r="AO500" i="9"/>
  <c r="AP500" i="9"/>
  <c r="AQ500" i="9"/>
  <c r="AR500" i="9"/>
  <c r="AT500" i="9" s="1"/>
  <c r="AS500" i="9"/>
  <c r="AU500" i="9"/>
  <c r="AV500" i="9"/>
  <c r="AX500" i="9" s="1"/>
  <c r="AW500" i="9"/>
  <c r="AI501" i="9"/>
  <c r="AJ501" i="9"/>
  <c r="AL501" i="9" s="1"/>
  <c r="AK501" i="9"/>
  <c r="AM501" i="9"/>
  <c r="AN501" i="9"/>
  <c r="AO501" i="9"/>
  <c r="AP501" i="9"/>
  <c r="AQ501" i="9"/>
  <c r="AR501" i="9"/>
  <c r="AT501" i="9" s="1"/>
  <c r="AS501" i="9"/>
  <c r="AU501" i="9"/>
  <c r="AV501" i="9"/>
  <c r="AW501" i="9"/>
  <c r="AX501" i="9"/>
  <c r="AI502" i="9"/>
  <c r="AJ502" i="9"/>
  <c r="AL502" i="9" s="1"/>
  <c r="AK502" i="9"/>
  <c r="AM502" i="9"/>
  <c r="AN502" i="9"/>
  <c r="AP502" i="9" s="1"/>
  <c r="AO502" i="9"/>
  <c r="AQ502" i="9"/>
  <c r="AR502" i="9"/>
  <c r="AT502" i="9" s="1"/>
  <c r="AS502" i="9"/>
  <c r="AU502" i="9"/>
  <c r="AV502" i="9"/>
  <c r="AX502" i="9" s="1"/>
  <c r="AW502" i="9"/>
  <c r="AI503" i="9"/>
  <c r="AJ503" i="9"/>
  <c r="AL503" i="9" s="1"/>
  <c r="AK503" i="9"/>
  <c r="AM503" i="9"/>
  <c r="AN503" i="9"/>
  <c r="AP503" i="9" s="1"/>
  <c r="AO503" i="9"/>
  <c r="AQ503" i="9"/>
  <c r="AR503" i="9"/>
  <c r="AT503" i="9" s="1"/>
  <c r="AS503" i="9"/>
  <c r="AU503" i="9"/>
  <c r="AV503" i="9"/>
  <c r="AW503" i="9"/>
  <c r="AX503" i="9"/>
  <c r="AI504" i="9"/>
  <c r="AJ504" i="9"/>
  <c r="AL504" i="9" s="1"/>
  <c r="AK504" i="9"/>
  <c r="AM504" i="9"/>
  <c r="AN504" i="9"/>
  <c r="AO504" i="9"/>
  <c r="AP504" i="9"/>
  <c r="AQ504" i="9"/>
  <c r="AR504" i="9"/>
  <c r="AT504" i="9" s="1"/>
  <c r="AS504" i="9"/>
  <c r="AU504" i="9"/>
  <c r="AV504" i="9"/>
  <c r="AX504" i="9" s="1"/>
  <c r="AW504" i="9"/>
  <c r="AI505" i="9"/>
  <c r="AJ505" i="9"/>
  <c r="AL505" i="9" s="1"/>
  <c r="AK505" i="9"/>
  <c r="AM505" i="9"/>
  <c r="AN505" i="9"/>
  <c r="AO505" i="9"/>
  <c r="AP505" i="9"/>
  <c r="AQ505" i="9"/>
  <c r="AR505" i="9"/>
  <c r="AT505" i="9" s="1"/>
  <c r="AS505" i="9"/>
  <c r="AU505" i="9"/>
  <c r="AV505" i="9"/>
  <c r="AW505" i="9"/>
  <c r="AX505" i="9"/>
  <c r="AI506" i="9"/>
  <c r="AJ506" i="9"/>
  <c r="AL506" i="9" s="1"/>
  <c r="AK506" i="9"/>
  <c r="AM506" i="9"/>
  <c r="AN506" i="9"/>
  <c r="AP506" i="9" s="1"/>
  <c r="AO506" i="9"/>
  <c r="AQ506" i="9"/>
  <c r="AR506" i="9"/>
  <c r="AT506" i="9" s="1"/>
  <c r="AS506" i="9"/>
  <c r="AU506" i="9"/>
  <c r="AV506" i="9"/>
  <c r="AX506" i="9" s="1"/>
  <c r="AW506" i="9"/>
  <c r="AI507" i="9"/>
  <c r="AJ507" i="9"/>
  <c r="AL507" i="9" s="1"/>
  <c r="AK507" i="9"/>
  <c r="AM507" i="9"/>
  <c r="AN507" i="9"/>
  <c r="AP507" i="9" s="1"/>
  <c r="AO507" i="9"/>
  <c r="AQ507" i="9"/>
  <c r="AR507" i="9"/>
  <c r="AT507" i="9" s="1"/>
  <c r="AS507" i="9"/>
  <c r="AU507" i="9"/>
  <c r="AV507" i="9"/>
  <c r="AW507" i="9"/>
  <c r="AX507" i="9"/>
  <c r="AI508" i="9"/>
  <c r="AJ508" i="9"/>
  <c r="AL508" i="9" s="1"/>
  <c r="AK508" i="9"/>
  <c r="AM508" i="9"/>
  <c r="AN508" i="9"/>
  <c r="AO508" i="9"/>
  <c r="AP508" i="9"/>
  <c r="AQ508" i="9"/>
  <c r="AR508" i="9"/>
  <c r="AT508" i="9" s="1"/>
  <c r="AS508" i="9"/>
  <c r="AU508" i="9"/>
  <c r="AV508" i="9"/>
  <c r="AX508" i="9" s="1"/>
  <c r="AW508" i="9"/>
  <c r="AI509" i="9"/>
  <c r="AJ509" i="9"/>
  <c r="AL509" i="9" s="1"/>
  <c r="AK509" i="9"/>
  <c r="AM509" i="9"/>
  <c r="AN509" i="9"/>
  <c r="AO509" i="9"/>
  <c r="AP509" i="9"/>
  <c r="AQ509" i="9"/>
  <c r="AR509" i="9"/>
  <c r="AT509" i="9" s="1"/>
  <c r="AS509" i="9"/>
  <c r="AU509" i="9"/>
  <c r="AV509" i="9"/>
  <c r="AW509" i="9"/>
  <c r="AX509" i="9"/>
  <c r="AI510" i="9"/>
  <c r="AJ510" i="9"/>
  <c r="AL510" i="9" s="1"/>
  <c r="AK510" i="9"/>
  <c r="AM510" i="9"/>
  <c r="AN510" i="9"/>
  <c r="AP510" i="9" s="1"/>
  <c r="AO510" i="9"/>
  <c r="AQ510" i="9"/>
  <c r="AR510" i="9"/>
  <c r="AT510" i="9" s="1"/>
  <c r="AS510" i="9"/>
  <c r="AU510" i="9"/>
  <c r="AV510" i="9"/>
  <c r="AX510" i="9" s="1"/>
  <c r="AW510" i="9"/>
  <c r="AI511" i="9"/>
  <c r="AJ511" i="9"/>
  <c r="AL511" i="9" s="1"/>
  <c r="AK511" i="9"/>
  <c r="AM511" i="9"/>
  <c r="AN511" i="9"/>
  <c r="AP511" i="9" s="1"/>
  <c r="AO511" i="9"/>
  <c r="AQ511" i="9"/>
  <c r="AR511" i="9"/>
  <c r="AT511" i="9" s="1"/>
  <c r="AS511" i="9"/>
  <c r="AU511" i="9"/>
  <c r="AV511" i="9"/>
  <c r="AW511" i="9"/>
  <c r="AX511" i="9"/>
  <c r="AI512" i="9"/>
  <c r="AJ512" i="9"/>
  <c r="AL512" i="9" s="1"/>
  <c r="AK512" i="9"/>
  <c r="AM512" i="9"/>
  <c r="AN512" i="9"/>
  <c r="AO512" i="9"/>
  <c r="AP512" i="9"/>
  <c r="AQ512" i="9"/>
  <c r="AR512" i="9"/>
  <c r="AT512" i="9" s="1"/>
  <c r="AS512" i="9"/>
  <c r="AU512" i="9"/>
  <c r="AV512" i="9"/>
  <c r="AX512" i="9" s="1"/>
  <c r="AW512" i="9"/>
  <c r="AI513" i="9"/>
  <c r="AJ513" i="9"/>
  <c r="AL513" i="9" s="1"/>
  <c r="AK513" i="9"/>
  <c r="AM513" i="9"/>
  <c r="AN513" i="9"/>
  <c r="AO513" i="9"/>
  <c r="AP513" i="9"/>
  <c r="AQ513" i="9"/>
  <c r="AR513" i="9"/>
  <c r="AT513" i="9" s="1"/>
  <c r="AS513" i="9"/>
  <c r="AU513" i="9"/>
  <c r="AV513" i="9"/>
  <c r="AW513" i="9"/>
  <c r="AX513" i="9"/>
  <c r="AI514" i="9"/>
  <c r="AJ514" i="9"/>
  <c r="AL514" i="9" s="1"/>
  <c r="AK514" i="9"/>
  <c r="AM514" i="9"/>
  <c r="AN514" i="9"/>
  <c r="AP514" i="9" s="1"/>
  <c r="AO514" i="9"/>
  <c r="AQ514" i="9"/>
  <c r="AR514" i="9"/>
  <c r="AT514" i="9" s="1"/>
  <c r="AS514" i="9"/>
  <c r="AU514" i="9"/>
  <c r="AV514" i="9"/>
  <c r="AX514" i="9" s="1"/>
  <c r="AW514" i="9"/>
  <c r="AI515" i="9"/>
  <c r="AJ515" i="9"/>
  <c r="AL515" i="9" s="1"/>
  <c r="AK515" i="9"/>
  <c r="AM515" i="9"/>
  <c r="AN515" i="9"/>
  <c r="AP515" i="9" s="1"/>
  <c r="AO515" i="9"/>
  <c r="AQ515" i="9"/>
  <c r="AR515" i="9"/>
  <c r="AT515" i="9" s="1"/>
  <c r="AS515" i="9"/>
  <c r="AU515" i="9"/>
  <c r="AV515" i="9"/>
  <c r="AW515" i="9"/>
  <c r="AX515" i="9"/>
  <c r="AI516" i="9"/>
  <c r="AJ516" i="9"/>
  <c r="AL516" i="9" s="1"/>
  <c r="AK516" i="9"/>
  <c r="AM516" i="9"/>
  <c r="AN516" i="9"/>
  <c r="AO516" i="9"/>
  <c r="AP516" i="9"/>
  <c r="AQ516" i="9"/>
  <c r="AR516" i="9"/>
  <c r="AT516" i="9" s="1"/>
  <c r="AS516" i="9"/>
  <c r="AU516" i="9"/>
  <c r="AV516" i="9"/>
  <c r="AX516" i="9" s="1"/>
  <c r="AW516" i="9"/>
  <c r="AI517" i="9"/>
  <c r="AJ517" i="9"/>
  <c r="AL517" i="9" s="1"/>
  <c r="AK517" i="9"/>
  <c r="AM517" i="9"/>
  <c r="AN517" i="9"/>
  <c r="AO517" i="9"/>
  <c r="AP517" i="9"/>
  <c r="AQ517" i="9"/>
  <c r="AR517" i="9"/>
  <c r="AT517" i="9" s="1"/>
  <c r="AS517" i="9"/>
  <c r="AU517" i="9"/>
  <c r="AV517" i="9"/>
  <c r="AW517" i="9"/>
  <c r="AX517" i="9"/>
  <c r="AI518" i="9"/>
  <c r="AJ518" i="9"/>
  <c r="AL518" i="9" s="1"/>
  <c r="AK518" i="9"/>
  <c r="AM518" i="9"/>
  <c r="AN518" i="9"/>
  <c r="AP518" i="9" s="1"/>
  <c r="AO518" i="9"/>
  <c r="AQ518" i="9"/>
  <c r="AR518" i="9"/>
  <c r="AT518" i="9" s="1"/>
  <c r="AS518" i="9"/>
  <c r="AU518" i="9"/>
  <c r="AV518" i="9"/>
  <c r="AX518" i="9" s="1"/>
  <c r="AW518" i="9"/>
  <c r="AI519" i="9"/>
  <c r="AJ519" i="9"/>
  <c r="AL519" i="9" s="1"/>
  <c r="AK519" i="9"/>
  <c r="AM519" i="9"/>
  <c r="AN519" i="9"/>
  <c r="AP519" i="9" s="1"/>
  <c r="AO519" i="9"/>
  <c r="AQ519" i="9"/>
  <c r="AR519" i="9"/>
  <c r="AT519" i="9" s="1"/>
  <c r="AS519" i="9"/>
  <c r="AU519" i="9"/>
  <c r="AV519" i="9"/>
  <c r="AW519" i="9"/>
  <c r="AX519" i="9"/>
  <c r="AI520" i="9"/>
  <c r="AJ520" i="9"/>
  <c r="AL520" i="9" s="1"/>
  <c r="AK520" i="9"/>
  <c r="AM520" i="9"/>
  <c r="AN520" i="9"/>
  <c r="AO520" i="9"/>
  <c r="AP520" i="9"/>
  <c r="AQ520" i="9"/>
  <c r="AR520" i="9"/>
  <c r="AT520" i="9" s="1"/>
  <c r="AS520" i="9"/>
  <c r="AU520" i="9"/>
  <c r="AV520" i="9"/>
  <c r="AX520" i="9" s="1"/>
  <c r="AW520" i="9"/>
  <c r="AI521" i="9"/>
  <c r="AJ521" i="9"/>
  <c r="AL521" i="9" s="1"/>
  <c r="AK521" i="9"/>
  <c r="AM521" i="9"/>
  <c r="AN521" i="9"/>
  <c r="AO521" i="9"/>
  <c r="AP521" i="9"/>
  <c r="AQ521" i="9"/>
  <c r="AR521" i="9"/>
  <c r="AT521" i="9" s="1"/>
  <c r="AS521" i="9"/>
  <c r="AU521" i="9"/>
  <c r="AV521" i="9"/>
  <c r="AW521" i="9"/>
  <c r="AX521" i="9"/>
  <c r="AI522" i="9"/>
  <c r="AJ522" i="9"/>
  <c r="AL522" i="9" s="1"/>
  <c r="AK522" i="9"/>
  <c r="AM522" i="9"/>
  <c r="AN522" i="9"/>
  <c r="AP522" i="9" s="1"/>
  <c r="AO522" i="9"/>
  <c r="AQ522" i="9"/>
  <c r="AR522" i="9"/>
  <c r="AT522" i="9" s="1"/>
  <c r="AS522" i="9"/>
  <c r="AU522" i="9"/>
  <c r="AV522" i="9"/>
  <c r="AX522" i="9" s="1"/>
  <c r="AW522" i="9"/>
  <c r="AI523" i="9"/>
  <c r="AJ523" i="9"/>
  <c r="AL523" i="9" s="1"/>
  <c r="AK523" i="9"/>
  <c r="AM523" i="9"/>
  <c r="AN523" i="9"/>
  <c r="AP523" i="9" s="1"/>
  <c r="AO523" i="9"/>
  <c r="AQ523" i="9"/>
  <c r="AR523" i="9"/>
  <c r="AT523" i="9" s="1"/>
  <c r="AS523" i="9"/>
  <c r="AU523" i="9"/>
  <c r="AV523" i="9"/>
  <c r="AW523" i="9"/>
  <c r="AX523" i="9"/>
  <c r="AI524" i="9"/>
  <c r="AJ524" i="9"/>
  <c r="AL524" i="9" s="1"/>
  <c r="AK524" i="9"/>
  <c r="AM524" i="9"/>
  <c r="AN524" i="9"/>
  <c r="AO524" i="9"/>
  <c r="AP524" i="9"/>
  <c r="AQ524" i="9"/>
  <c r="AR524" i="9"/>
  <c r="AT524" i="9" s="1"/>
  <c r="AS524" i="9"/>
  <c r="AU524" i="9"/>
  <c r="AV524" i="9"/>
  <c r="AX524" i="9" s="1"/>
  <c r="AW524" i="9"/>
  <c r="AI525" i="9"/>
  <c r="AJ525" i="9"/>
  <c r="AL525" i="9" s="1"/>
  <c r="AK525" i="9"/>
  <c r="AM525" i="9"/>
  <c r="AN525" i="9"/>
  <c r="AO525" i="9"/>
  <c r="AP525" i="9"/>
  <c r="AQ525" i="9"/>
  <c r="AR525" i="9"/>
  <c r="AT525" i="9" s="1"/>
  <c r="AS525" i="9"/>
  <c r="AU525" i="9"/>
  <c r="AV525" i="9"/>
  <c r="AW525" i="9"/>
  <c r="AX525" i="9"/>
  <c r="AI526" i="9"/>
  <c r="AJ526" i="9"/>
  <c r="AL526" i="9" s="1"/>
  <c r="AK526" i="9"/>
  <c r="AM526" i="9"/>
  <c r="AN526" i="9"/>
  <c r="AP526" i="9" s="1"/>
  <c r="AO526" i="9"/>
  <c r="AQ526" i="9"/>
  <c r="AR526" i="9"/>
  <c r="AT526" i="9" s="1"/>
  <c r="AS526" i="9"/>
  <c r="AU526" i="9"/>
  <c r="AV526" i="9"/>
  <c r="AX526" i="9" s="1"/>
  <c r="AW526" i="9"/>
  <c r="AI527" i="9"/>
  <c r="AJ527" i="9"/>
  <c r="AL527" i="9" s="1"/>
  <c r="AK527" i="9"/>
  <c r="AM527" i="9"/>
  <c r="AN527" i="9"/>
  <c r="AP527" i="9" s="1"/>
  <c r="AO527" i="9"/>
  <c r="AQ527" i="9"/>
  <c r="AR527" i="9"/>
  <c r="AT527" i="9" s="1"/>
  <c r="AS527" i="9"/>
  <c r="AU527" i="9"/>
  <c r="AV527" i="9"/>
  <c r="AW527" i="9"/>
  <c r="AX527" i="9"/>
  <c r="AI528" i="9"/>
  <c r="AJ528" i="9"/>
  <c r="AL528" i="9" s="1"/>
  <c r="AK528" i="9"/>
  <c r="AM528" i="9"/>
  <c r="AN528" i="9"/>
  <c r="AO528" i="9"/>
  <c r="AP528" i="9"/>
  <c r="AQ528" i="9"/>
  <c r="AR528" i="9"/>
  <c r="AT528" i="9" s="1"/>
  <c r="AS528" i="9"/>
  <c r="AU528" i="9"/>
  <c r="AV528" i="9"/>
  <c r="AX528" i="9" s="1"/>
  <c r="AW528" i="9"/>
  <c r="AI529" i="9"/>
  <c r="AJ529" i="9"/>
  <c r="AL529" i="9" s="1"/>
  <c r="AK529" i="9"/>
  <c r="AM529" i="9"/>
  <c r="AN529" i="9"/>
  <c r="AO529" i="9"/>
  <c r="AP529" i="9"/>
  <c r="AQ529" i="9"/>
  <c r="AR529" i="9"/>
  <c r="AT529" i="9" s="1"/>
  <c r="AS529" i="9"/>
  <c r="AU529" i="9"/>
  <c r="AV529" i="9"/>
  <c r="AW529" i="9"/>
  <c r="AX529" i="9"/>
  <c r="AI530" i="9"/>
  <c r="AJ530" i="9"/>
  <c r="AL530" i="9" s="1"/>
  <c r="AK530" i="9"/>
  <c r="AM530" i="9"/>
  <c r="AN530" i="9"/>
  <c r="AP530" i="9" s="1"/>
  <c r="AO530" i="9"/>
  <c r="AQ530" i="9"/>
  <c r="AR530" i="9"/>
  <c r="AT530" i="9" s="1"/>
  <c r="AS530" i="9"/>
  <c r="AU530" i="9"/>
  <c r="AV530" i="9"/>
  <c r="AX530" i="9" s="1"/>
  <c r="AW530" i="9"/>
  <c r="AI531" i="9"/>
  <c r="AJ531" i="9"/>
  <c r="AL531" i="9" s="1"/>
  <c r="AK531" i="9"/>
  <c r="AM531" i="9"/>
  <c r="AN531" i="9"/>
  <c r="AP531" i="9" s="1"/>
  <c r="AO531" i="9"/>
  <c r="AQ531" i="9"/>
  <c r="AR531" i="9"/>
  <c r="AT531" i="9" s="1"/>
  <c r="AS531" i="9"/>
  <c r="AU531" i="9"/>
  <c r="AV531" i="9"/>
  <c r="AW531" i="9"/>
  <c r="AX531" i="9"/>
  <c r="AI532" i="9"/>
  <c r="AJ532" i="9"/>
  <c r="AL532" i="9" s="1"/>
  <c r="AK532" i="9"/>
  <c r="AM532" i="9"/>
  <c r="AN532" i="9"/>
  <c r="AO532" i="9"/>
  <c r="AP532" i="9"/>
  <c r="AQ532" i="9"/>
  <c r="AR532" i="9"/>
  <c r="AT532" i="9" s="1"/>
  <c r="AS532" i="9"/>
  <c r="AU532" i="9"/>
  <c r="AV532" i="9"/>
  <c r="AX532" i="9" s="1"/>
  <c r="AW532" i="9"/>
  <c r="AI533" i="9"/>
  <c r="AJ533" i="9"/>
  <c r="AL533" i="9" s="1"/>
  <c r="AK533" i="9"/>
  <c r="AM533" i="9"/>
  <c r="AN533" i="9"/>
  <c r="AO533" i="9"/>
  <c r="AP533" i="9"/>
  <c r="AQ533" i="9"/>
  <c r="AR533" i="9"/>
  <c r="AT533" i="9" s="1"/>
  <c r="AS533" i="9"/>
  <c r="AU533" i="9"/>
  <c r="AV533" i="9"/>
  <c r="AW533" i="9"/>
  <c r="AX533" i="9"/>
  <c r="AI534" i="9"/>
  <c r="AJ534" i="9"/>
  <c r="AL534" i="9" s="1"/>
  <c r="AK534" i="9"/>
  <c r="AM534" i="9"/>
  <c r="AN534" i="9"/>
  <c r="AP534" i="9" s="1"/>
  <c r="AO534" i="9"/>
  <c r="AQ534" i="9"/>
  <c r="AR534" i="9"/>
  <c r="AT534" i="9" s="1"/>
  <c r="AS534" i="9"/>
  <c r="AU534" i="9"/>
  <c r="AV534" i="9"/>
  <c r="AX534" i="9" s="1"/>
  <c r="AW534" i="9"/>
  <c r="AI535" i="9"/>
  <c r="AJ535" i="9"/>
  <c r="AL535" i="9" s="1"/>
  <c r="AK535" i="9"/>
  <c r="AM535" i="9"/>
  <c r="AN535" i="9"/>
  <c r="AP535" i="9" s="1"/>
  <c r="AO535" i="9"/>
  <c r="AQ535" i="9"/>
  <c r="AR535" i="9"/>
  <c r="AT535" i="9" s="1"/>
  <c r="AS535" i="9"/>
  <c r="AU535" i="9"/>
  <c r="AV535" i="9"/>
  <c r="AW535" i="9"/>
  <c r="AX535" i="9"/>
  <c r="AI536" i="9"/>
  <c r="AJ536" i="9"/>
  <c r="AL536" i="9" s="1"/>
  <c r="AK536" i="9"/>
  <c r="AM536" i="9"/>
  <c r="AN536" i="9"/>
  <c r="AO536" i="9"/>
  <c r="AP536" i="9"/>
  <c r="AQ536" i="9"/>
  <c r="AR536" i="9"/>
  <c r="AT536" i="9" s="1"/>
  <c r="AS536" i="9"/>
  <c r="AU536" i="9"/>
  <c r="AV536" i="9"/>
  <c r="AX536" i="9" s="1"/>
  <c r="AW536" i="9"/>
  <c r="AI537" i="9"/>
  <c r="AJ537" i="9"/>
  <c r="AL537" i="9" s="1"/>
  <c r="AK537" i="9"/>
  <c r="AM537" i="9"/>
  <c r="AN537" i="9"/>
  <c r="AO537" i="9"/>
  <c r="AP537" i="9"/>
  <c r="AQ537" i="9"/>
  <c r="AR537" i="9"/>
  <c r="AT537" i="9" s="1"/>
  <c r="AS537" i="9"/>
  <c r="AU537" i="9"/>
  <c r="AV537" i="9"/>
  <c r="AW537" i="9"/>
  <c r="AX537" i="9"/>
  <c r="AI538" i="9"/>
  <c r="AJ538" i="9"/>
  <c r="AL538" i="9" s="1"/>
  <c r="AK538" i="9"/>
  <c r="AM538" i="9"/>
  <c r="AN538" i="9"/>
  <c r="AP538" i="9" s="1"/>
  <c r="AO538" i="9"/>
  <c r="AQ538" i="9"/>
  <c r="AR538" i="9"/>
  <c r="AT538" i="9" s="1"/>
  <c r="AS538" i="9"/>
  <c r="AU538" i="9"/>
  <c r="AV538" i="9"/>
  <c r="AX538" i="9" s="1"/>
  <c r="AW538" i="9"/>
  <c r="AI539" i="9"/>
  <c r="AJ539" i="9"/>
  <c r="AL539" i="9" s="1"/>
  <c r="AK539" i="9"/>
  <c r="AM539" i="9"/>
  <c r="AN539" i="9"/>
  <c r="AP539" i="9" s="1"/>
  <c r="AO539" i="9"/>
  <c r="AQ539" i="9"/>
  <c r="AR539" i="9"/>
  <c r="AT539" i="9" s="1"/>
  <c r="AS539" i="9"/>
  <c r="AU539" i="9"/>
  <c r="AV539" i="9"/>
  <c r="AW539" i="9"/>
  <c r="AX539" i="9"/>
  <c r="AI540" i="9"/>
  <c r="AJ540" i="9"/>
  <c r="AL540" i="9" s="1"/>
  <c r="AK540" i="9"/>
  <c r="AM540" i="9"/>
  <c r="AN540" i="9"/>
  <c r="AO540" i="9"/>
  <c r="AP540" i="9"/>
  <c r="AQ540" i="9"/>
  <c r="AR540" i="9"/>
  <c r="AT540" i="9" s="1"/>
  <c r="AS540" i="9"/>
  <c r="AU540" i="9"/>
  <c r="AV540" i="9"/>
  <c r="AX540" i="9" s="1"/>
  <c r="AW540" i="9"/>
  <c r="AI541" i="9"/>
  <c r="AJ541" i="9"/>
  <c r="AL541" i="9" s="1"/>
  <c r="AK541" i="9"/>
  <c r="AM541" i="9"/>
  <c r="AN541" i="9"/>
  <c r="AO541" i="9"/>
  <c r="AP541" i="9"/>
  <c r="AQ541" i="9"/>
  <c r="AR541" i="9"/>
  <c r="AT541" i="9" s="1"/>
  <c r="AS541" i="9"/>
  <c r="AU541" i="9"/>
  <c r="AV541" i="9"/>
  <c r="AW541" i="9"/>
  <c r="AX541" i="9"/>
  <c r="AI542" i="9"/>
  <c r="AJ542" i="9"/>
  <c r="AL542" i="9" s="1"/>
  <c r="AK542" i="9"/>
  <c r="AM542" i="9"/>
  <c r="AN542" i="9"/>
  <c r="AP542" i="9" s="1"/>
  <c r="AO542" i="9"/>
  <c r="AQ542" i="9"/>
  <c r="AR542" i="9"/>
  <c r="AT542" i="9" s="1"/>
  <c r="AS542" i="9"/>
  <c r="AU542" i="9"/>
  <c r="AV542" i="9"/>
  <c r="AX542" i="9" s="1"/>
  <c r="AW542" i="9"/>
  <c r="AI543" i="9"/>
  <c r="AJ543" i="9"/>
  <c r="AL543" i="9" s="1"/>
  <c r="AK543" i="9"/>
  <c r="AM543" i="9"/>
  <c r="AN543" i="9"/>
  <c r="AP543" i="9" s="1"/>
  <c r="AO543" i="9"/>
  <c r="AQ543" i="9"/>
  <c r="AR543" i="9"/>
  <c r="AT543" i="9" s="1"/>
  <c r="AS543" i="9"/>
  <c r="AU543" i="9"/>
  <c r="AV543" i="9"/>
  <c r="AW543" i="9"/>
  <c r="AX543" i="9"/>
  <c r="AI544" i="9"/>
  <c r="AJ544" i="9"/>
  <c r="AL544" i="9" s="1"/>
  <c r="AK544" i="9"/>
  <c r="AM544" i="9"/>
  <c r="AN544" i="9"/>
  <c r="AO544" i="9"/>
  <c r="AP544" i="9"/>
  <c r="AQ544" i="9"/>
  <c r="AR544" i="9"/>
  <c r="AT544" i="9" s="1"/>
  <c r="AS544" i="9"/>
  <c r="AU544" i="9"/>
  <c r="AV544" i="9"/>
  <c r="AX544" i="9" s="1"/>
  <c r="AW544" i="9"/>
  <c r="AI545" i="9"/>
  <c r="AJ545" i="9"/>
  <c r="AL545" i="9" s="1"/>
  <c r="AK545" i="9"/>
  <c r="AM545" i="9"/>
  <c r="AN545" i="9"/>
  <c r="AO545" i="9"/>
  <c r="AP545" i="9"/>
  <c r="AQ545" i="9"/>
  <c r="AR545" i="9"/>
  <c r="AT545" i="9" s="1"/>
  <c r="AS545" i="9"/>
  <c r="AU545" i="9"/>
  <c r="AV545" i="9"/>
  <c r="AW545" i="9"/>
  <c r="AX545" i="9"/>
  <c r="AI546" i="9"/>
  <c r="AJ546" i="9"/>
  <c r="AL546" i="9" s="1"/>
  <c r="AK546" i="9"/>
  <c r="AM546" i="9"/>
  <c r="AN546" i="9"/>
  <c r="AP546" i="9" s="1"/>
  <c r="AO546" i="9"/>
  <c r="AQ546" i="9"/>
  <c r="AR546" i="9"/>
  <c r="AT546" i="9" s="1"/>
  <c r="AS546" i="9"/>
  <c r="AU546" i="9"/>
  <c r="AV546" i="9"/>
  <c r="AX546" i="9" s="1"/>
  <c r="AW546" i="9"/>
  <c r="AI547" i="9"/>
  <c r="AJ547" i="9"/>
  <c r="AL547" i="9" s="1"/>
  <c r="AK547" i="9"/>
  <c r="AM547" i="9"/>
  <c r="AN547" i="9"/>
  <c r="AP547" i="9" s="1"/>
  <c r="AO547" i="9"/>
  <c r="AQ547" i="9"/>
  <c r="AR547" i="9"/>
  <c r="AT547" i="9" s="1"/>
  <c r="AS547" i="9"/>
  <c r="AU547" i="9"/>
  <c r="AV547" i="9"/>
  <c r="AW547" i="9"/>
  <c r="AX547" i="9"/>
  <c r="AI548" i="9"/>
  <c r="AJ548" i="9"/>
  <c r="AL548" i="9" s="1"/>
  <c r="AK548" i="9"/>
  <c r="AM548" i="9"/>
  <c r="AN548" i="9"/>
  <c r="AO548" i="9"/>
  <c r="AP548" i="9"/>
  <c r="AQ548" i="9"/>
  <c r="AR548" i="9"/>
  <c r="AT548" i="9" s="1"/>
  <c r="AS548" i="9"/>
  <c r="AU548" i="9"/>
  <c r="AV548" i="9"/>
  <c r="AX548" i="9" s="1"/>
  <c r="AW548" i="9"/>
  <c r="AI549" i="9"/>
  <c r="AJ549" i="9"/>
  <c r="AL549" i="9" s="1"/>
  <c r="AK549" i="9"/>
  <c r="AM549" i="9"/>
  <c r="AN549" i="9"/>
  <c r="AO549" i="9"/>
  <c r="AP549" i="9"/>
  <c r="AQ549" i="9"/>
  <c r="AR549" i="9"/>
  <c r="AT549" i="9" s="1"/>
  <c r="AS549" i="9"/>
  <c r="AU549" i="9"/>
  <c r="AV549" i="9"/>
  <c r="AW549" i="9"/>
  <c r="AX549" i="9"/>
  <c r="AI550" i="9"/>
  <c r="AJ550" i="9"/>
  <c r="AL550" i="9" s="1"/>
  <c r="AK550" i="9"/>
  <c r="AM550" i="9"/>
  <c r="AN550" i="9"/>
  <c r="AP550" i="9" s="1"/>
  <c r="AO550" i="9"/>
  <c r="AQ550" i="9"/>
  <c r="AR550" i="9"/>
  <c r="AT550" i="9" s="1"/>
  <c r="AS550" i="9"/>
  <c r="AU550" i="9"/>
  <c r="AV550" i="9"/>
  <c r="AX550" i="9" s="1"/>
  <c r="AW550" i="9"/>
  <c r="AI551" i="9"/>
  <c r="AJ551" i="9"/>
  <c r="AL551" i="9" s="1"/>
  <c r="AK551" i="9"/>
  <c r="AM551" i="9"/>
  <c r="AN551" i="9"/>
  <c r="AP551" i="9" s="1"/>
  <c r="AO551" i="9"/>
  <c r="AQ551" i="9"/>
  <c r="AR551" i="9"/>
  <c r="AT551" i="9" s="1"/>
  <c r="AS551" i="9"/>
  <c r="AU551" i="9"/>
  <c r="AV551" i="9"/>
  <c r="AW551" i="9"/>
  <c r="AX551" i="9"/>
  <c r="AI552" i="9"/>
  <c r="AJ552" i="9"/>
  <c r="AL552" i="9" s="1"/>
  <c r="AK552" i="9"/>
  <c r="AM552" i="9"/>
  <c r="AN552" i="9"/>
  <c r="AO552" i="9"/>
  <c r="AP552" i="9"/>
  <c r="AQ552" i="9"/>
  <c r="AR552" i="9"/>
  <c r="AT552" i="9" s="1"/>
  <c r="AS552" i="9"/>
  <c r="AU552" i="9"/>
  <c r="AV552" i="9"/>
  <c r="AX552" i="9" s="1"/>
  <c r="AW552" i="9"/>
  <c r="AI553" i="9"/>
  <c r="AJ553" i="9"/>
  <c r="AL553" i="9" s="1"/>
  <c r="AK553" i="9"/>
  <c r="AM553" i="9"/>
  <c r="AN553" i="9"/>
  <c r="AO553" i="9"/>
  <c r="AP553" i="9"/>
  <c r="AQ553" i="9"/>
  <c r="AR553" i="9"/>
  <c r="AT553" i="9" s="1"/>
  <c r="AS553" i="9"/>
  <c r="AU553" i="9"/>
  <c r="AV553" i="9"/>
  <c r="AW553" i="9"/>
  <c r="AX553" i="9"/>
  <c r="AI554" i="9"/>
  <c r="AJ554" i="9"/>
  <c r="AL554" i="9" s="1"/>
  <c r="AK554" i="9"/>
  <c r="AM554" i="9"/>
  <c r="AN554" i="9"/>
  <c r="AP554" i="9" s="1"/>
  <c r="AO554" i="9"/>
  <c r="AQ554" i="9"/>
  <c r="AR554" i="9"/>
  <c r="AT554" i="9" s="1"/>
  <c r="AS554" i="9"/>
  <c r="AU554" i="9"/>
  <c r="AV554" i="9"/>
  <c r="AX554" i="9" s="1"/>
  <c r="AW554" i="9"/>
  <c r="AI555" i="9"/>
  <c r="AJ555" i="9"/>
  <c r="AL555" i="9" s="1"/>
  <c r="AK555" i="9"/>
  <c r="AM555" i="9"/>
  <c r="AN555" i="9"/>
  <c r="AP555" i="9" s="1"/>
  <c r="AO555" i="9"/>
  <c r="AQ555" i="9"/>
  <c r="AR555" i="9"/>
  <c r="AT555" i="9" s="1"/>
  <c r="AS555" i="9"/>
  <c r="AU555" i="9"/>
  <c r="AV555" i="9"/>
  <c r="AW555" i="9"/>
  <c r="AX555" i="9"/>
  <c r="AI556" i="9"/>
  <c r="AJ556" i="9"/>
  <c r="AL556" i="9" s="1"/>
  <c r="AK556" i="9"/>
  <c r="AM556" i="9"/>
  <c r="AN556" i="9"/>
  <c r="AO556" i="9"/>
  <c r="AP556" i="9"/>
  <c r="AQ556" i="9"/>
  <c r="AR556" i="9"/>
  <c r="AT556" i="9" s="1"/>
  <c r="AS556" i="9"/>
  <c r="AU556" i="9"/>
  <c r="AV556" i="9"/>
  <c r="AX556" i="9" s="1"/>
  <c r="AW556" i="9"/>
  <c r="AI557" i="9"/>
  <c r="AJ557" i="9"/>
  <c r="AL557" i="9" s="1"/>
  <c r="AK557" i="9"/>
  <c r="AM557" i="9"/>
  <c r="AN557" i="9"/>
  <c r="AO557" i="9"/>
  <c r="AP557" i="9"/>
  <c r="AQ557" i="9"/>
  <c r="AR557" i="9"/>
  <c r="AT557" i="9" s="1"/>
  <c r="AS557" i="9"/>
  <c r="AU557" i="9"/>
  <c r="AV557" i="9"/>
  <c r="AW557" i="9"/>
  <c r="AX557" i="9"/>
  <c r="AI558" i="9"/>
  <c r="AJ558" i="9"/>
  <c r="AL558" i="9" s="1"/>
  <c r="AK558" i="9"/>
  <c r="AM558" i="9"/>
  <c r="AN558" i="9"/>
  <c r="AP558" i="9" s="1"/>
  <c r="AO558" i="9"/>
  <c r="AQ558" i="9"/>
  <c r="AR558" i="9"/>
  <c r="AT558" i="9" s="1"/>
  <c r="AS558" i="9"/>
  <c r="AU558" i="9"/>
  <c r="AV558" i="9"/>
  <c r="AX558" i="9" s="1"/>
  <c r="AW558" i="9"/>
  <c r="AI559" i="9"/>
  <c r="AJ559" i="9"/>
  <c r="AL559" i="9" s="1"/>
  <c r="AK559" i="9"/>
  <c r="AM559" i="9"/>
  <c r="AN559" i="9"/>
  <c r="AP559" i="9" s="1"/>
  <c r="AO559" i="9"/>
  <c r="AQ559" i="9"/>
  <c r="AR559" i="9"/>
  <c r="AT559" i="9" s="1"/>
  <c r="AS559" i="9"/>
  <c r="AU559" i="9"/>
  <c r="AV559" i="9"/>
  <c r="AW559" i="9"/>
  <c r="AX559" i="9"/>
  <c r="AI560" i="9"/>
  <c r="AJ560" i="9"/>
  <c r="AL560" i="9" s="1"/>
  <c r="AK560" i="9"/>
  <c r="AM560" i="9"/>
  <c r="AN560" i="9"/>
  <c r="AO560" i="9"/>
  <c r="AP560" i="9"/>
  <c r="AQ560" i="9"/>
  <c r="AR560" i="9"/>
  <c r="AT560" i="9" s="1"/>
  <c r="AS560" i="9"/>
  <c r="AU560" i="9"/>
  <c r="AV560" i="9"/>
  <c r="AX560" i="9" s="1"/>
  <c r="AW560" i="9"/>
  <c r="AI561" i="9"/>
  <c r="AJ561" i="9"/>
  <c r="AL561" i="9" s="1"/>
  <c r="AK561" i="9"/>
  <c r="AM561" i="9"/>
  <c r="AN561" i="9"/>
  <c r="AO561" i="9"/>
  <c r="AP561" i="9"/>
  <c r="AQ561" i="9"/>
  <c r="AR561" i="9"/>
  <c r="AT561" i="9" s="1"/>
  <c r="AS561" i="9"/>
  <c r="AU561" i="9"/>
  <c r="AV561" i="9"/>
  <c r="AW561" i="9"/>
  <c r="AX561" i="9"/>
  <c r="AI562" i="9"/>
  <c r="AJ562" i="9"/>
  <c r="AL562" i="9" s="1"/>
  <c r="AK562" i="9"/>
  <c r="AM562" i="9"/>
  <c r="AN562" i="9"/>
  <c r="AP562" i="9" s="1"/>
  <c r="AO562" i="9"/>
  <c r="AQ562" i="9"/>
  <c r="AR562" i="9"/>
  <c r="AT562" i="9" s="1"/>
  <c r="AS562" i="9"/>
  <c r="AU562" i="9"/>
  <c r="AV562" i="9"/>
  <c r="AX562" i="9" s="1"/>
  <c r="AW562" i="9"/>
  <c r="AI563" i="9"/>
  <c r="AJ563" i="9"/>
  <c r="AL563" i="9" s="1"/>
  <c r="AK563" i="9"/>
  <c r="AM563" i="9"/>
  <c r="AN563" i="9"/>
  <c r="AP563" i="9" s="1"/>
  <c r="AO563" i="9"/>
  <c r="AQ563" i="9"/>
  <c r="AR563" i="9"/>
  <c r="AT563" i="9" s="1"/>
  <c r="AS563" i="9"/>
  <c r="AU563" i="9"/>
  <c r="AV563" i="9"/>
  <c r="AW563" i="9"/>
  <c r="AX563" i="9"/>
  <c r="AI564" i="9"/>
  <c r="AJ564" i="9"/>
  <c r="AK564" i="9"/>
  <c r="AL564" i="9"/>
  <c r="AM564" i="9"/>
  <c r="AN564" i="9"/>
  <c r="AO564" i="9"/>
  <c r="AP564" i="9"/>
  <c r="AQ564" i="9"/>
  <c r="AR564" i="9"/>
  <c r="AT564" i="9" s="1"/>
  <c r="AS564" i="9"/>
  <c r="AU564" i="9"/>
  <c r="AV564" i="9"/>
  <c r="AW564" i="9"/>
  <c r="AX564" i="9"/>
  <c r="AI565" i="9"/>
  <c r="AJ565" i="9"/>
  <c r="AL565" i="9" s="1"/>
  <c r="AK565" i="9"/>
  <c r="AM565" i="9"/>
  <c r="AN565" i="9"/>
  <c r="AP565" i="9" s="1"/>
  <c r="AO565" i="9"/>
  <c r="AQ565" i="9"/>
  <c r="AR565" i="9"/>
  <c r="AT565" i="9" s="1"/>
  <c r="AS565" i="9"/>
  <c r="AU565" i="9"/>
  <c r="AV565" i="9"/>
  <c r="AW565" i="9"/>
  <c r="AX565" i="9"/>
  <c r="AI566" i="9"/>
  <c r="AJ566" i="9"/>
  <c r="AL566" i="9" s="1"/>
  <c r="AK566" i="9"/>
  <c r="AM566" i="9"/>
  <c r="AN566" i="9"/>
  <c r="AO566" i="9"/>
  <c r="AP566" i="9"/>
  <c r="AQ566" i="9"/>
  <c r="AR566" i="9"/>
  <c r="AT566" i="9" s="1"/>
  <c r="AS566" i="9"/>
  <c r="AU566" i="9"/>
  <c r="AV566" i="9"/>
  <c r="AX566" i="9" s="1"/>
  <c r="AW566" i="9"/>
  <c r="AI567" i="9"/>
  <c r="AJ567" i="9"/>
  <c r="AL567" i="9" s="1"/>
  <c r="AK567" i="9"/>
  <c r="AM567" i="9"/>
  <c r="AN567" i="9"/>
  <c r="AP567" i="9" s="1"/>
  <c r="AO567" i="9"/>
  <c r="AQ567" i="9"/>
  <c r="AR567" i="9"/>
  <c r="AT567" i="9" s="1"/>
  <c r="AS567" i="9"/>
  <c r="AU567" i="9"/>
  <c r="AV567" i="9"/>
  <c r="AX567" i="9" s="1"/>
  <c r="AW567" i="9"/>
  <c r="AI568" i="9"/>
  <c r="AJ568" i="9"/>
  <c r="AK568" i="9"/>
  <c r="AL568" i="9"/>
  <c r="AM568" i="9"/>
  <c r="AN568" i="9"/>
  <c r="AP568" i="9" s="1"/>
  <c r="AO568" i="9"/>
  <c r="AQ568" i="9"/>
  <c r="AR568" i="9"/>
  <c r="AS568" i="9"/>
  <c r="AT568" i="9"/>
  <c r="AU568" i="9"/>
  <c r="AV568" i="9"/>
  <c r="AX568" i="9" s="1"/>
  <c r="AW568" i="9"/>
  <c r="AI569" i="9"/>
  <c r="AJ569" i="9"/>
  <c r="AK569" i="9"/>
  <c r="AL569" i="9"/>
  <c r="AM569" i="9"/>
  <c r="AN569" i="9"/>
  <c r="AP569" i="9" s="1"/>
  <c r="AO569" i="9"/>
  <c r="AQ569" i="9"/>
  <c r="AR569" i="9"/>
  <c r="AS569" i="9"/>
  <c r="AT569" i="9"/>
  <c r="AU569" i="9"/>
  <c r="AV569" i="9"/>
  <c r="AX569" i="9" s="1"/>
  <c r="AW569" i="9"/>
  <c r="AI570" i="9"/>
  <c r="AJ570" i="9"/>
  <c r="AK570" i="9"/>
  <c r="AL570" i="9"/>
  <c r="AM570" i="9"/>
  <c r="AN570" i="9"/>
  <c r="AP570" i="9" s="1"/>
  <c r="AO570" i="9"/>
  <c r="AQ570" i="9"/>
  <c r="AR570" i="9"/>
  <c r="AS570" i="9"/>
  <c r="AT570" i="9"/>
  <c r="AU570" i="9"/>
  <c r="AV570" i="9"/>
  <c r="AX570" i="9" s="1"/>
  <c r="AW570" i="9"/>
  <c r="AI571" i="9"/>
  <c r="AJ571" i="9"/>
  <c r="AK571" i="9"/>
  <c r="AL571" i="9"/>
  <c r="AM571" i="9"/>
  <c r="AN571" i="9"/>
  <c r="AP571" i="9" s="1"/>
  <c r="AO571" i="9"/>
  <c r="AQ571" i="9"/>
  <c r="AR571" i="9"/>
  <c r="AS571" i="9"/>
  <c r="AT571" i="9"/>
  <c r="AU571" i="9"/>
  <c r="AV571" i="9"/>
  <c r="AX571" i="9" s="1"/>
  <c r="AW571" i="9"/>
  <c r="AI572" i="9"/>
  <c r="AJ572" i="9"/>
  <c r="AK572" i="9"/>
  <c r="AL572" i="9"/>
  <c r="AM572" i="9"/>
  <c r="AN572" i="9"/>
  <c r="AP572" i="9" s="1"/>
  <c r="AO572" i="9"/>
  <c r="AQ572" i="9"/>
  <c r="AR572" i="9"/>
  <c r="AS572" i="9"/>
  <c r="AT572" i="9"/>
  <c r="AU572" i="9"/>
  <c r="AV572" i="9"/>
  <c r="AX572" i="9" s="1"/>
  <c r="AW572" i="9"/>
  <c r="AI573" i="9"/>
  <c r="AJ573" i="9"/>
  <c r="AK573" i="9"/>
  <c r="AL573" i="9"/>
  <c r="AM573" i="9"/>
  <c r="AN573" i="9"/>
  <c r="AP573" i="9" s="1"/>
  <c r="AO573" i="9"/>
  <c r="AQ573" i="9"/>
  <c r="AR573" i="9"/>
  <c r="AS573" i="9"/>
  <c r="AT573" i="9"/>
  <c r="AU573" i="9"/>
  <c r="AV573" i="9"/>
  <c r="AX573" i="9" s="1"/>
  <c r="AW573" i="9"/>
  <c r="AI574" i="9"/>
  <c r="AJ574" i="9"/>
  <c r="AK574" i="9"/>
  <c r="AL574" i="9"/>
  <c r="AM574" i="9"/>
  <c r="AN574" i="9"/>
  <c r="AP574" i="9" s="1"/>
  <c r="AO574" i="9"/>
  <c r="AQ574" i="9"/>
  <c r="AR574" i="9"/>
  <c r="AS574" i="9"/>
  <c r="AT574" i="9"/>
  <c r="AU574" i="9"/>
  <c r="AV574" i="9"/>
  <c r="AX574" i="9" s="1"/>
  <c r="AW574" i="9"/>
  <c r="AI575" i="9"/>
  <c r="AJ575" i="9"/>
  <c r="AK575" i="9"/>
  <c r="AL575" i="9"/>
  <c r="AM575" i="9"/>
  <c r="AN575" i="9"/>
  <c r="AP575" i="9" s="1"/>
  <c r="AO575" i="9"/>
  <c r="AQ575" i="9"/>
  <c r="AR575" i="9"/>
  <c r="AS575" i="9"/>
  <c r="AT575" i="9"/>
  <c r="AU575" i="9"/>
  <c r="AV575" i="9"/>
  <c r="AX575" i="9" s="1"/>
  <c r="AW575" i="9"/>
  <c r="AI576" i="9"/>
  <c r="AJ576" i="9"/>
  <c r="AK576" i="9"/>
  <c r="AL576" i="9"/>
  <c r="AM576" i="9"/>
  <c r="AN576" i="9"/>
  <c r="AP576" i="9" s="1"/>
  <c r="AO576" i="9"/>
  <c r="AQ576" i="9"/>
  <c r="AR576" i="9"/>
  <c r="AS576" i="9"/>
  <c r="AT576" i="9"/>
  <c r="AU576" i="9"/>
  <c r="AV576" i="9"/>
  <c r="AX576" i="9" s="1"/>
  <c r="AW576" i="9"/>
  <c r="AI577" i="9"/>
  <c r="AJ577" i="9"/>
  <c r="AK577" i="9"/>
  <c r="AL577" i="9"/>
  <c r="AM577" i="9"/>
  <c r="AN577" i="9"/>
  <c r="AP577" i="9" s="1"/>
  <c r="AO577" i="9"/>
  <c r="AQ577" i="9"/>
  <c r="AR577" i="9"/>
  <c r="AS577" i="9"/>
  <c r="AT577" i="9"/>
  <c r="AU577" i="9"/>
  <c r="AV577" i="9"/>
  <c r="AX577" i="9" s="1"/>
  <c r="AW577" i="9"/>
  <c r="AI578" i="9"/>
  <c r="AJ578" i="9"/>
  <c r="AK578" i="9"/>
  <c r="AL578" i="9"/>
  <c r="AM578" i="9"/>
  <c r="AN578" i="9"/>
  <c r="AP578" i="9" s="1"/>
  <c r="AO578" i="9"/>
  <c r="AQ578" i="9"/>
  <c r="AR578" i="9"/>
  <c r="AS578" i="9"/>
  <c r="AT578" i="9"/>
  <c r="AU578" i="9"/>
  <c r="AV578" i="9"/>
  <c r="AX578" i="9" s="1"/>
  <c r="AW578" i="9"/>
  <c r="AI579" i="9"/>
  <c r="AJ579" i="9"/>
  <c r="AK579" i="9"/>
  <c r="AL579" i="9"/>
  <c r="AM579" i="9"/>
  <c r="AN579" i="9"/>
  <c r="AP579" i="9" s="1"/>
  <c r="AO579" i="9"/>
  <c r="AQ579" i="9"/>
  <c r="AR579" i="9"/>
  <c r="AS579" i="9"/>
  <c r="AT579" i="9"/>
  <c r="AU579" i="9"/>
  <c r="AV579" i="9"/>
  <c r="AX579" i="9" s="1"/>
  <c r="AW579" i="9"/>
  <c r="AI580" i="9"/>
  <c r="AJ580" i="9"/>
  <c r="AK580" i="9"/>
  <c r="AL580" i="9"/>
  <c r="AM580" i="9"/>
  <c r="AN580" i="9"/>
  <c r="AP580" i="9" s="1"/>
  <c r="AO580" i="9"/>
  <c r="AQ580" i="9"/>
  <c r="AR580" i="9"/>
  <c r="AS580" i="9"/>
  <c r="AT580" i="9"/>
  <c r="AU580" i="9"/>
  <c r="AV580" i="9"/>
  <c r="AX580" i="9" s="1"/>
  <c r="AW580" i="9"/>
  <c r="AI581" i="9"/>
  <c r="AJ581" i="9"/>
  <c r="AK581" i="9"/>
  <c r="AL581" i="9"/>
  <c r="AM581" i="9"/>
  <c r="AN581" i="9"/>
  <c r="AP581" i="9" s="1"/>
  <c r="AO581" i="9"/>
  <c r="AQ581" i="9"/>
  <c r="AR581" i="9"/>
  <c r="AS581" i="9"/>
  <c r="AT581" i="9"/>
  <c r="AU581" i="9"/>
  <c r="AV581" i="9"/>
  <c r="AX581" i="9" s="1"/>
  <c r="AW581" i="9"/>
  <c r="AI582" i="9"/>
  <c r="AJ582" i="9"/>
  <c r="AK582" i="9"/>
  <c r="AL582" i="9"/>
  <c r="AM582" i="9"/>
  <c r="AN582" i="9"/>
  <c r="AP582" i="9" s="1"/>
  <c r="AO582" i="9"/>
  <c r="AQ582" i="9"/>
  <c r="AR582" i="9"/>
  <c r="AS582" i="9"/>
  <c r="AT582" i="9"/>
  <c r="AU582" i="9"/>
  <c r="AV582" i="9"/>
  <c r="AX582" i="9" s="1"/>
  <c r="AW582" i="9"/>
  <c r="AI583" i="9"/>
  <c r="AJ583" i="9"/>
  <c r="AK583" i="9"/>
  <c r="AL583" i="9"/>
  <c r="AM583" i="9"/>
  <c r="AN583" i="9"/>
  <c r="AP583" i="9" s="1"/>
  <c r="AO583" i="9"/>
  <c r="AQ583" i="9"/>
  <c r="AR583" i="9"/>
  <c r="AS583" i="9"/>
  <c r="AT583" i="9"/>
  <c r="AU583" i="9"/>
  <c r="AV583" i="9"/>
  <c r="AX583" i="9" s="1"/>
  <c r="AW583" i="9"/>
  <c r="AI584" i="9"/>
  <c r="AJ584" i="9"/>
  <c r="AK584" i="9"/>
  <c r="AL584" i="9"/>
  <c r="AM584" i="9"/>
  <c r="AN584" i="9"/>
  <c r="AP584" i="9" s="1"/>
  <c r="AO584" i="9"/>
  <c r="AQ584" i="9"/>
  <c r="AR584" i="9"/>
  <c r="AS584" i="9"/>
  <c r="AT584" i="9"/>
  <c r="AU584" i="9"/>
  <c r="AV584" i="9"/>
  <c r="AX584" i="9" s="1"/>
  <c r="AW584" i="9"/>
  <c r="AI585" i="9"/>
  <c r="AJ585" i="9"/>
  <c r="AK585" i="9"/>
  <c r="AL585" i="9"/>
  <c r="AM585" i="9"/>
  <c r="AN585" i="9"/>
  <c r="AP585" i="9" s="1"/>
  <c r="AO585" i="9"/>
  <c r="AQ585" i="9"/>
  <c r="AR585" i="9"/>
  <c r="AS585" i="9"/>
  <c r="AT585" i="9"/>
  <c r="AU585" i="9"/>
  <c r="AV585" i="9"/>
  <c r="AX585" i="9" s="1"/>
  <c r="AW585" i="9"/>
  <c r="AI586" i="9"/>
  <c r="AJ586" i="9"/>
  <c r="AK586" i="9"/>
  <c r="AL586" i="9"/>
  <c r="AM586" i="9"/>
  <c r="AN586" i="9"/>
  <c r="AP586" i="9" s="1"/>
  <c r="AO586" i="9"/>
  <c r="AQ586" i="9"/>
  <c r="AR586" i="9"/>
  <c r="AS586" i="9"/>
  <c r="AT586" i="9"/>
  <c r="AU586" i="9"/>
  <c r="AV586" i="9"/>
  <c r="AX586" i="9" s="1"/>
  <c r="AW586" i="9"/>
  <c r="AI587" i="9"/>
  <c r="AJ587" i="9"/>
  <c r="AK587" i="9"/>
  <c r="AL587" i="9"/>
  <c r="AM587" i="9"/>
  <c r="AN587" i="9"/>
  <c r="AP587" i="9" s="1"/>
  <c r="AO587" i="9"/>
  <c r="AQ587" i="9"/>
  <c r="AR587" i="9"/>
  <c r="AS587" i="9"/>
  <c r="AT587" i="9"/>
  <c r="AU587" i="9"/>
  <c r="AV587" i="9"/>
  <c r="AX587" i="9" s="1"/>
  <c r="AW587" i="9"/>
  <c r="AI588" i="9"/>
  <c r="AJ588" i="9"/>
  <c r="AK588" i="9"/>
  <c r="AL588" i="9"/>
  <c r="AM588" i="9"/>
  <c r="AN588" i="9"/>
  <c r="AP588" i="9" s="1"/>
  <c r="AO588" i="9"/>
  <c r="AQ588" i="9"/>
  <c r="AR588" i="9"/>
  <c r="AS588" i="9"/>
  <c r="AT588" i="9"/>
  <c r="AU588" i="9"/>
  <c r="AV588" i="9"/>
  <c r="AX588" i="9" s="1"/>
  <c r="AW588" i="9"/>
  <c r="AI589" i="9"/>
  <c r="AJ589" i="9"/>
  <c r="AK589" i="9"/>
  <c r="AL589" i="9"/>
  <c r="AM589" i="9"/>
  <c r="AN589" i="9"/>
  <c r="AP589" i="9" s="1"/>
  <c r="AO589" i="9"/>
  <c r="AQ589" i="9"/>
  <c r="AR589" i="9"/>
  <c r="AS589" i="9"/>
  <c r="AT589" i="9"/>
  <c r="AU589" i="9"/>
  <c r="AV589" i="9"/>
  <c r="AX589" i="9" s="1"/>
  <c r="AW589" i="9"/>
  <c r="AI590" i="9"/>
  <c r="AJ590" i="9"/>
  <c r="AK590" i="9"/>
  <c r="AL590" i="9"/>
  <c r="AM590" i="9"/>
  <c r="AN590" i="9"/>
  <c r="AP590" i="9" s="1"/>
  <c r="AO590" i="9"/>
  <c r="AQ590" i="9"/>
  <c r="AR590" i="9"/>
  <c r="AS590" i="9"/>
  <c r="AT590" i="9"/>
  <c r="AU590" i="9"/>
  <c r="AV590" i="9"/>
  <c r="AX590" i="9" s="1"/>
  <c r="AW590" i="9"/>
  <c r="AI591" i="9"/>
  <c r="AJ591" i="9"/>
  <c r="AK591" i="9"/>
  <c r="AL591" i="9"/>
  <c r="AM591" i="9"/>
  <c r="AN591" i="9"/>
  <c r="AP591" i="9" s="1"/>
  <c r="AO591" i="9"/>
  <c r="AQ591" i="9"/>
  <c r="AR591" i="9"/>
  <c r="AS591" i="9"/>
  <c r="AT591" i="9"/>
  <c r="AU591" i="9"/>
  <c r="AV591" i="9"/>
  <c r="AX591" i="9" s="1"/>
  <c r="AW591" i="9"/>
  <c r="AI592" i="9"/>
  <c r="AJ592" i="9"/>
  <c r="AK592" i="9"/>
  <c r="AL592" i="9"/>
  <c r="AM592" i="9"/>
  <c r="AN592" i="9"/>
  <c r="AP592" i="9" s="1"/>
  <c r="AO592" i="9"/>
  <c r="AQ592" i="9"/>
  <c r="AR592" i="9"/>
  <c r="AS592" i="9"/>
  <c r="AT592" i="9"/>
  <c r="AU592" i="9"/>
  <c r="AV592" i="9"/>
  <c r="AX592" i="9" s="1"/>
  <c r="AW592" i="9"/>
  <c r="AI593" i="9"/>
  <c r="AJ593" i="9"/>
  <c r="AK593" i="9"/>
  <c r="AL593" i="9"/>
  <c r="AM593" i="9"/>
  <c r="AN593" i="9"/>
  <c r="AP593" i="9" s="1"/>
  <c r="AO593" i="9"/>
  <c r="AQ593" i="9"/>
  <c r="AR593" i="9"/>
  <c r="AS593" i="9"/>
  <c r="AT593" i="9"/>
  <c r="AU593" i="9"/>
  <c r="AV593" i="9"/>
  <c r="AX593" i="9" s="1"/>
  <c r="AW593" i="9"/>
  <c r="AI594" i="9"/>
  <c r="AJ594" i="9"/>
  <c r="AK594" i="9"/>
  <c r="AL594" i="9"/>
  <c r="AM594" i="9"/>
  <c r="AN594" i="9"/>
  <c r="AP594" i="9" s="1"/>
  <c r="AO594" i="9"/>
  <c r="AQ594" i="9"/>
  <c r="AR594" i="9"/>
  <c r="AS594" i="9"/>
  <c r="AT594" i="9"/>
  <c r="AU594" i="9"/>
  <c r="AV594" i="9"/>
  <c r="AX594" i="9" s="1"/>
  <c r="AW594" i="9"/>
  <c r="AI595" i="9"/>
  <c r="AJ595" i="9"/>
  <c r="AK595" i="9"/>
  <c r="AL595" i="9"/>
  <c r="AM595" i="9"/>
  <c r="AN595" i="9"/>
  <c r="AP595" i="9" s="1"/>
  <c r="AO595" i="9"/>
  <c r="AQ595" i="9"/>
  <c r="AR595" i="9"/>
  <c r="AS595" i="9"/>
  <c r="AT595" i="9"/>
  <c r="AU595" i="9"/>
  <c r="AV595" i="9"/>
  <c r="AX595" i="9" s="1"/>
  <c r="AW595" i="9"/>
  <c r="AI596" i="9"/>
  <c r="AJ596" i="9"/>
  <c r="AK596" i="9"/>
  <c r="AL596" i="9"/>
  <c r="AM596" i="9"/>
  <c r="AN596" i="9"/>
  <c r="AP596" i="9" s="1"/>
  <c r="AO596" i="9"/>
  <c r="AQ596" i="9"/>
  <c r="AR596" i="9"/>
  <c r="AS596" i="9"/>
  <c r="AT596" i="9"/>
  <c r="AU596" i="9"/>
  <c r="AV596" i="9"/>
  <c r="AX596" i="9" s="1"/>
  <c r="AW596" i="9"/>
  <c r="AI597" i="9"/>
  <c r="AJ597" i="9"/>
  <c r="AK597" i="9"/>
  <c r="AL597" i="9"/>
  <c r="AM597" i="9"/>
  <c r="AN597" i="9"/>
  <c r="AP597" i="9" s="1"/>
  <c r="AO597" i="9"/>
  <c r="AQ597" i="9"/>
  <c r="AR597" i="9"/>
  <c r="AS597" i="9"/>
  <c r="AT597" i="9"/>
  <c r="AU597" i="9"/>
  <c r="AV597" i="9"/>
  <c r="AX597" i="9" s="1"/>
  <c r="AW597" i="9"/>
  <c r="AI598" i="9"/>
  <c r="AJ598" i="9"/>
  <c r="AK598" i="9"/>
  <c r="AL598" i="9"/>
  <c r="AM598" i="9"/>
  <c r="AN598" i="9"/>
  <c r="AP598" i="9" s="1"/>
  <c r="AO598" i="9"/>
  <c r="AQ598" i="9"/>
  <c r="AR598" i="9"/>
  <c r="AS598" i="9"/>
  <c r="AT598" i="9"/>
  <c r="AU598" i="9"/>
  <c r="AV598" i="9"/>
  <c r="AX598" i="9" s="1"/>
  <c r="AW598" i="9"/>
  <c r="AI599" i="9"/>
  <c r="AJ599" i="9"/>
  <c r="AK599" i="9"/>
  <c r="AL599" i="9"/>
  <c r="AM599" i="9"/>
  <c r="AN599" i="9"/>
  <c r="AP599" i="9" s="1"/>
  <c r="AO599" i="9"/>
  <c r="AQ599" i="9"/>
  <c r="AR599" i="9"/>
  <c r="AS599" i="9"/>
  <c r="AT599" i="9"/>
  <c r="AU599" i="9"/>
  <c r="AV599" i="9"/>
  <c r="AX599" i="9" s="1"/>
  <c r="AW599" i="9"/>
  <c r="AI600" i="9"/>
  <c r="AJ600" i="9"/>
  <c r="AK600" i="9"/>
  <c r="AL600" i="9"/>
  <c r="AM600" i="9"/>
  <c r="AN600" i="9"/>
  <c r="AP600" i="9" s="1"/>
  <c r="AO600" i="9"/>
  <c r="AQ600" i="9"/>
  <c r="AR600" i="9"/>
  <c r="AS600" i="9"/>
  <c r="AT600" i="9"/>
  <c r="AU600" i="9"/>
  <c r="AV600" i="9"/>
  <c r="AX600" i="9" s="1"/>
  <c r="AW600" i="9"/>
  <c r="AI601" i="9"/>
  <c r="AJ601" i="9"/>
  <c r="AK601" i="9"/>
  <c r="AL601" i="9"/>
  <c r="AM601" i="9"/>
  <c r="AN601" i="9"/>
  <c r="AP601" i="9" s="1"/>
  <c r="AO601" i="9"/>
  <c r="AQ601" i="9"/>
  <c r="AR601" i="9"/>
  <c r="AS601" i="9"/>
  <c r="AT601" i="9"/>
  <c r="AU601" i="9"/>
  <c r="AV601" i="9"/>
  <c r="AX601" i="9" s="1"/>
  <c r="AW601" i="9"/>
  <c r="AI602" i="9"/>
  <c r="AJ602" i="9"/>
  <c r="AK602" i="9"/>
  <c r="AL602" i="9"/>
  <c r="AM602" i="9"/>
  <c r="AN602" i="9"/>
  <c r="AP602" i="9" s="1"/>
  <c r="AO602" i="9"/>
  <c r="AQ602" i="9"/>
  <c r="AR602" i="9"/>
  <c r="AS602" i="9"/>
  <c r="AT602" i="9"/>
  <c r="AU602" i="9"/>
  <c r="AV602" i="9"/>
  <c r="AX602" i="9" s="1"/>
  <c r="AW602" i="9"/>
  <c r="AI603" i="9"/>
  <c r="AJ603" i="9"/>
  <c r="AK603" i="9"/>
  <c r="AL603" i="9"/>
  <c r="AM603" i="9"/>
  <c r="AN603" i="9"/>
  <c r="AP603" i="9" s="1"/>
  <c r="AO603" i="9"/>
  <c r="AQ603" i="9"/>
  <c r="AR603" i="9"/>
  <c r="AS603" i="9"/>
  <c r="AT603" i="9"/>
  <c r="AU603" i="9"/>
  <c r="AV603" i="9"/>
  <c r="AX603" i="9" s="1"/>
  <c r="AW603" i="9"/>
  <c r="AI604" i="9"/>
  <c r="AJ604" i="9"/>
  <c r="AK604" i="9"/>
  <c r="AL604" i="9"/>
  <c r="AM604" i="9"/>
  <c r="AN604" i="9"/>
  <c r="AP604" i="9" s="1"/>
  <c r="AO604" i="9"/>
  <c r="AQ604" i="9"/>
  <c r="AR604" i="9"/>
  <c r="AS604" i="9"/>
  <c r="AT604" i="9"/>
  <c r="AU604" i="9"/>
  <c r="AV604" i="9"/>
  <c r="AX604" i="9" s="1"/>
  <c r="AW604" i="9"/>
  <c r="AI605" i="9"/>
  <c r="AJ605" i="9"/>
  <c r="AK605" i="9"/>
  <c r="AL605" i="9"/>
  <c r="AM605" i="9"/>
  <c r="AN605" i="9"/>
  <c r="AP605" i="9" s="1"/>
  <c r="AO605" i="9"/>
  <c r="AQ605" i="9"/>
  <c r="AR605" i="9"/>
  <c r="AS605" i="9"/>
  <c r="AT605" i="9"/>
  <c r="AU605" i="9"/>
  <c r="AV605" i="9"/>
  <c r="AX605" i="9" s="1"/>
  <c r="AW605" i="9"/>
  <c r="AI606" i="9"/>
  <c r="AJ606" i="9"/>
  <c r="AK606" i="9"/>
  <c r="AL606" i="9"/>
  <c r="AM606" i="9"/>
  <c r="AN606" i="9"/>
  <c r="AP606" i="9" s="1"/>
  <c r="AO606" i="9"/>
  <c r="AQ606" i="9"/>
  <c r="AR606" i="9"/>
  <c r="AS606" i="9"/>
  <c r="AT606" i="9"/>
  <c r="AU606" i="9"/>
  <c r="AV606" i="9"/>
  <c r="AX606" i="9" s="1"/>
  <c r="AW606" i="9"/>
  <c r="AI607" i="9"/>
  <c r="AJ607" i="9"/>
  <c r="AK607" i="9"/>
  <c r="AL607" i="9"/>
  <c r="AM607" i="9"/>
  <c r="AN607" i="9"/>
  <c r="AP607" i="9" s="1"/>
  <c r="AO607" i="9"/>
  <c r="AQ607" i="9"/>
  <c r="AR607" i="9"/>
  <c r="AS607" i="9"/>
  <c r="AT607" i="9"/>
  <c r="AU607" i="9"/>
  <c r="AV607" i="9"/>
  <c r="AX607" i="9" s="1"/>
  <c r="AW607" i="9"/>
  <c r="AI608" i="9"/>
  <c r="AJ608" i="9"/>
  <c r="AK608" i="9"/>
  <c r="AL608" i="9"/>
  <c r="AM608" i="9"/>
  <c r="AN608" i="9"/>
  <c r="AP608" i="9" s="1"/>
  <c r="AO608" i="9"/>
  <c r="AQ608" i="9"/>
  <c r="AR608" i="9"/>
  <c r="AS608" i="9"/>
  <c r="AT608" i="9"/>
  <c r="AU608" i="9"/>
  <c r="AV608" i="9"/>
  <c r="AX608" i="9" s="1"/>
  <c r="AW608" i="9"/>
  <c r="AI609" i="9"/>
  <c r="AJ609" i="9"/>
  <c r="AK609" i="9"/>
  <c r="AL609" i="9"/>
  <c r="AM609" i="9"/>
  <c r="AN609" i="9"/>
  <c r="AP609" i="9" s="1"/>
  <c r="AO609" i="9"/>
  <c r="AQ609" i="9"/>
  <c r="AR609" i="9"/>
  <c r="AS609" i="9"/>
  <c r="AT609" i="9"/>
  <c r="AU609" i="9"/>
  <c r="AV609" i="9"/>
  <c r="AX609" i="9" s="1"/>
  <c r="AW609" i="9"/>
  <c r="AI610" i="9"/>
  <c r="AJ610" i="9"/>
  <c r="AK610" i="9"/>
  <c r="AL610" i="9"/>
  <c r="AM610" i="9"/>
  <c r="AN610" i="9"/>
  <c r="AP610" i="9" s="1"/>
  <c r="AO610" i="9"/>
  <c r="AQ610" i="9"/>
  <c r="AR610" i="9"/>
  <c r="AS610" i="9"/>
  <c r="AT610" i="9"/>
  <c r="AU610" i="9"/>
  <c r="AV610" i="9"/>
  <c r="AX610" i="9" s="1"/>
  <c r="AW610" i="9"/>
  <c r="AI611" i="9"/>
  <c r="AJ611" i="9"/>
  <c r="AK611" i="9"/>
  <c r="AL611" i="9"/>
  <c r="AM611" i="9"/>
  <c r="AN611" i="9"/>
  <c r="AP611" i="9" s="1"/>
  <c r="AO611" i="9"/>
  <c r="AQ611" i="9"/>
  <c r="AR611" i="9"/>
  <c r="AS611" i="9"/>
  <c r="AT611" i="9"/>
  <c r="AU611" i="9"/>
  <c r="AV611" i="9"/>
  <c r="AX611" i="9" s="1"/>
  <c r="AW611" i="9"/>
  <c r="AI612" i="9"/>
  <c r="AJ612" i="9"/>
  <c r="AK612" i="9"/>
  <c r="AL612" i="9"/>
  <c r="AM612" i="9"/>
  <c r="AN612" i="9"/>
  <c r="AP612" i="9" s="1"/>
  <c r="AO612" i="9"/>
  <c r="AQ612" i="9"/>
  <c r="AR612" i="9"/>
  <c r="AS612" i="9"/>
  <c r="AT612" i="9"/>
  <c r="AU612" i="9"/>
  <c r="AV612" i="9"/>
  <c r="AX612" i="9" s="1"/>
  <c r="AW612" i="9"/>
  <c r="AI613" i="9"/>
  <c r="AJ613" i="9"/>
  <c r="AK613" i="9"/>
  <c r="AL613" i="9"/>
  <c r="AM613" i="9"/>
  <c r="AN613" i="9"/>
  <c r="AP613" i="9" s="1"/>
  <c r="AO613" i="9"/>
  <c r="AQ613" i="9"/>
  <c r="AR613" i="9"/>
  <c r="AS613" i="9"/>
  <c r="AT613" i="9"/>
  <c r="AU613" i="9"/>
  <c r="AV613" i="9"/>
  <c r="AX613" i="9" s="1"/>
  <c r="AW613" i="9"/>
  <c r="AI614" i="9"/>
  <c r="AJ614" i="9"/>
  <c r="AK614" i="9"/>
  <c r="AL614" i="9"/>
  <c r="AM614" i="9"/>
  <c r="AN614" i="9"/>
  <c r="AP614" i="9" s="1"/>
  <c r="AO614" i="9"/>
  <c r="AQ614" i="9"/>
  <c r="AR614" i="9"/>
  <c r="AS614" i="9"/>
  <c r="AT614" i="9"/>
  <c r="AU614" i="9"/>
  <c r="AV614" i="9"/>
  <c r="AX614" i="9" s="1"/>
  <c r="AW614" i="9"/>
  <c r="AI615" i="9"/>
  <c r="AJ615" i="9"/>
  <c r="AK615" i="9"/>
  <c r="AL615" i="9"/>
  <c r="AM615" i="9"/>
  <c r="AN615" i="9"/>
  <c r="AP615" i="9" s="1"/>
  <c r="AO615" i="9"/>
  <c r="AQ615" i="9"/>
  <c r="AR615" i="9"/>
  <c r="AS615" i="9"/>
  <c r="AT615" i="9"/>
  <c r="AU615" i="9"/>
  <c r="AV615" i="9"/>
  <c r="AX615" i="9" s="1"/>
  <c r="AW615" i="9"/>
  <c r="AI616" i="9"/>
  <c r="AJ616" i="9"/>
  <c r="AK616" i="9"/>
  <c r="AL616" i="9"/>
  <c r="AM616" i="9"/>
  <c r="AN616" i="9"/>
  <c r="AP616" i="9" s="1"/>
  <c r="AO616" i="9"/>
  <c r="AQ616" i="9"/>
  <c r="AR616" i="9"/>
  <c r="AS616" i="9"/>
  <c r="AT616" i="9"/>
  <c r="AU616" i="9"/>
  <c r="AV616" i="9"/>
  <c r="AX616" i="9" s="1"/>
  <c r="AW616" i="9"/>
  <c r="AI617" i="9"/>
  <c r="AJ617" i="9"/>
  <c r="AK617" i="9"/>
  <c r="AL617" i="9"/>
  <c r="AM617" i="9"/>
  <c r="AN617" i="9"/>
  <c r="AP617" i="9" s="1"/>
  <c r="AO617" i="9"/>
  <c r="AQ617" i="9"/>
  <c r="AR617" i="9"/>
  <c r="AS617" i="9"/>
  <c r="AT617" i="9"/>
  <c r="AU617" i="9"/>
  <c r="AV617" i="9"/>
  <c r="AX617" i="9" s="1"/>
  <c r="AW617" i="9"/>
  <c r="AI618" i="9"/>
  <c r="AJ618" i="9"/>
  <c r="AK618" i="9"/>
  <c r="AL618" i="9"/>
  <c r="AM618" i="9"/>
  <c r="AN618" i="9"/>
  <c r="AP618" i="9" s="1"/>
  <c r="AO618" i="9"/>
  <c r="AQ618" i="9"/>
  <c r="AR618" i="9"/>
  <c r="AS618" i="9"/>
  <c r="AT618" i="9"/>
  <c r="AU618" i="9"/>
  <c r="AV618" i="9"/>
  <c r="AX618" i="9" s="1"/>
  <c r="AW618" i="9"/>
  <c r="AI619" i="9"/>
  <c r="AJ619" i="9"/>
  <c r="AK619" i="9"/>
  <c r="AL619" i="9"/>
  <c r="AM619" i="9"/>
  <c r="AN619" i="9"/>
  <c r="AP619" i="9" s="1"/>
  <c r="AO619" i="9"/>
  <c r="AQ619" i="9"/>
  <c r="AR619" i="9"/>
  <c r="AS619" i="9"/>
  <c r="AT619" i="9"/>
  <c r="AU619" i="9"/>
  <c r="AV619" i="9"/>
  <c r="AX619" i="9" s="1"/>
  <c r="AW619" i="9"/>
  <c r="AI620" i="9"/>
  <c r="AJ620" i="9"/>
  <c r="AK620" i="9"/>
  <c r="AL620" i="9"/>
  <c r="AM620" i="9"/>
  <c r="AN620" i="9"/>
  <c r="AP620" i="9" s="1"/>
  <c r="AO620" i="9"/>
  <c r="AQ620" i="9"/>
  <c r="AR620" i="9"/>
  <c r="AS620" i="9"/>
  <c r="AT620" i="9"/>
  <c r="AU620" i="9"/>
  <c r="AV620" i="9"/>
  <c r="AX620" i="9" s="1"/>
  <c r="AW620" i="9"/>
  <c r="AI621" i="9"/>
  <c r="AJ621" i="9"/>
  <c r="AK621" i="9"/>
  <c r="AL621" i="9"/>
  <c r="AM621" i="9"/>
  <c r="AN621" i="9"/>
  <c r="AP621" i="9" s="1"/>
  <c r="AO621" i="9"/>
  <c r="AQ621" i="9"/>
  <c r="AR621" i="9"/>
  <c r="AT621" i="9" s="1"/>
  <c r="AS621" i="9"/>
  <c r="AU621" i="9"/>
  <c r="AV621" i="9"/>
  <c r="AX621" i="9" s="1"/>
  <c r="AW621" i="9"/>
  <c r="AI622" i="9"/>
  <c r="AJ622" i="9"/>
  <c r="AL622" i="9" s="1"/>
  <c r="AK622" i="9"/>
  <c r="AM622" i="9"/>
  <c r="AN622" i="9"/>
  <c r="AP622" i="9" s="1"/>
  <c r="AO622" i="9"/>
  <c r="AQ622" i="9"/>
  <c r="AR622" i="9"/>
  <c r="AS622" i="9"/>
  <c r="AT622" i="9"/>
  <c r="AU622" i="9"/>
  <c r="AV622" i="9"/>
  <c r="AX622" i="9" s="1"/>
  <c r="AW622" i="9"/>
  <c r="AI623" i="9"/>
  <c r="AJ623" i="9"/>
  <c r="AK623" i="9"/>
  <c r="AL623" i="9"/>
  <c r="AM623" i="9"/>
  <c r="AN623" i="9"/>
  <c r="AP623" i="9" s="1"/>
  <c r="AO623" i="9"/>
  <c r="AQ623" i="9"/>
  <c r="AR623" i="9"/>
  <c r="AT623" i="9" s="1"/>
  <c r="AS623" i="9"/>
  <c r="AU623" i="9"/>
  <c r="AV623" i="9"/>
  <c r="AX623" i="9" s="1"/>
  <c r="AW623" i="9"/>
  <c r="AI624" i="9"/>
  <c r="AJ624" i="9"/>
  <c r="AL624" i="9" s="1"/>
  <c r="AK624" i="9"/>
  <c r="AM624" i="9"/>
  <c r="AN624" i="9"/>
  <c r="AP624" i="9" s="1"/>
  <c r="AO624" i="9"/>
  <c r="AQ624" i="9"/>
  <c r="AR624" i="9"/>
  <c r="AS624" i="9"/>
  <c r="AT624" i="9"/>
  <c r="AU624" i="9"/>
  <c r="AV624" i="9"/>
  <c r="AX624" i="9" s="1"/>
  <c r="AW624" i="9"/>
  <c r="AI625" i="9"/>
  <c r="AJ625" i="9"/>
  <c r="AK625" i="9"/>
  <c r="AL625" i="9"/>
  <c r="AM625" i="9"/>
  <c r="AN625" i="9"/>
  <c r="AP625" i="9" s="1"/>
  <c r="AO625" i="9"/>
  <c r="AQ625" i="9"/>
  <c r="AR625" i="9"/>
  <c r="AS625" i="9"/>
  <c r="AT625" i="9"/>
  <c r="AU625" i="9"/>
  <c r="AV625" i="9"/>
  <c r="AX625" i="9" s="1"/>
  <c r="AW625" i="9"/>
  <c r="AI626" i="9"/>
  <c r="AJ626" i="9"/>
  <c r="AL626" i="9" s="1"/>
  <c r="AK626" i="9"/>
  <c r="AM626" i="9"/>
  <c r="AN626" i="9"/>
  <c r="AP626" i="9" s="1"/>
  <c r="AO626" i="9"/>
  <c r="AQ626" i="9"/>
  <c r="AR626" i="9"/>
  <c r="AS626" i="9"/>
  <c r="AT626" i="9"/>
  <c r="AU626" i="9"/>
  <c r="AV626" i="9"/>
  <c r="AX626" i="9" s="1"/>
  <c r="AW626" i="9"/>
  <c r="AI627" i="9"/>
  <c r="AJ627" i="9"/>
  <c r="AK627" i="9"/>
  <c r="AL627" i="9"/>
  <c r="AM627" i="9"/>
  <c r="AN627" i="9"/>
  <c r="AP627" i="9" s="1"/>
  <c r="AO627" i="9"/>
  <c r="AQ627" i="9"/>
  <c r="AR627" i="9"/>
  <c r="AT627" i="9" s="1"/>
  <c r="AS627" i="9"/>
  <c r="AU627" i="9"/>
  <c r="AV627" i="9"/>
  <c r="AX627" i="9" s="1"/>
  <c r="AW627" i="9"/>
  <c r="AI628" i="9"/>
  <c r="AJ628" i="9"/>
  <c r="AL628" i="9" s="1"/>
  <c r="AK628" i="9"/>
  <c r="AM628" i="9"/>
  <c r="AN628" i="9"/>
  <c r="AP628" i="9" s="1"/>
  <c r="AO628" i="9"/>
  <c r="AQ628" i="9"/>
  <c r="AR628" i="9"/>
  <c r="AT628" i="9" s="1"/>
  <c r="AS628" i="9"/>
  <c r="AU628" i="9"/>
  <c r="AV628" i="9"/>
  <c r="AX628" i="9" s="1"/>
  <c r="AW628" i="9"/>
  <c r="AI629" i="9"/>
  <c r="AJ629" i="9"/>
  <c r="AK629" i="9"/>
  <c r="AL629" i="9"/>
  <c r="AM629" i="9"/>
  <c r="AN629" i="9"/>
  <c r="AP629" i="9" s="1"/>
  <c r="AO629" i="9"/>
  <c r="AQ629" i="9"/>
  <c r="AR629" i="9"/>
  <c r="AS629" i="9"/>
  <c r="AT629" i="9"/>
  <c r="AU629" i="9"/>
  <c r="AV629" i="9"/>
  <c r="AX629" i="9" s="1"/>
  <c r="AW629" i="9"/>
  <c r="AI630" i="9"/>
  <c r="AJ630" i="9"/>
  <c r="AL630" i="9" s="1"/>
  <c r="AK630" i="9"/>
  <c r="AM630" i="9"/>
  <c r="AN630" i="9"/>
  <c r="AP630" i="9" s="1"/>
  <c r="AO630" i="9"/>
  <c r="AQ630" i="9"/>
  <c r="AR630" i="9"/>
  <c r="AS630" i="9"/>
  <c r="AT630" i="9"/>
  <c r="AU630" i="9"/>
  <c r="AV630" i="9"/>
  <c r="AX630" i="9" s="1"/>
  <c r="AW630" i="9"/>
  <c r="AI631" i="9"/>
  <c r="AJ631" i="9"/>
  <c r="AK631" i="9"/>
  <c r="AL631" i="9"/>
  <c r="AM631" i="9"/>
  <c r="AN631" i="9"/>
  <c r="AP631" i="9" s="1"/>
  <c r="AO631" i="9"/>
  <c r="AQ631" i="9"/>
  <c r="AR631" i="9"/>
  <c r="AT631" i="9" s="1"/>
  <c r="AS631" i="9"/>
  <c r="AU631" i="9"/>
  <c r="AV631" i="9"/>
  <c r="AX631" i="9" s="1"/>
  <c r="AW631" i="9"/>
  <c r="AI632" i="9"/>
  <c r="AJ632" i="9"/>
  <c r="AL632" i="9" s="1"/>
  <c r="AK632" i="9"/>
  <c r="AM632" i="9"/>
  <c r="AN632" i="9"/>
  <c r="AP632" i="9" s="1"/>
  <c r="AO632" i="9"/>
  <c r="AQ632" i="9"/>
  <c r="AR632" i="9"/>
  <c r="AT632" i="9" s="1"/>
  <c r="AS632" i="9"/>
  <c r="AU632" i="9"/>
  <c r="AV632" i="9"/>
  <c r="AX632" i="9" s="1"/>
  <c r="AW632" i="9"/>
  <c r="AI633" i="9"/>
  <c r="AJ633" i="9"/>
  <c r="AK633" i="9"/>
  <c r="AL633" i="9"/>
  <c r="AM633" i="9"/>
  <c r="AN633" i="9"/>
  <c r="AP633" i="9" s="1"/>
  <c r="AO633" i="9"/>
  <c r="AQ633" i="9"/>
  <c r="AR633" i="9"/>
  <c r="AS633" i="9"/>
  <c r="AT633" i="9"/>
  <c r="AU633" i="9"/>
  <c r="AV633" i="9"/>
  <c r="AX633" i="9" s="1"/>
  <c r="AW633" i="9"/>
  <c r="AI634" i="9"/>
  <c r="AJ634" i="9"/>
  <c r="AL634" i="9" s="1"/>
  <c r="AK634" i="9"/>
  <c r="AM634" i="9"/>
  <c r="AN634" i="9"/>
  <c r="AP634" i="9" s="1"/>
  <c r="AO634" i="9"/>
  <c r="AQ634" i="9"/>
  <c r="AR634" i="9"/>
  <c r="AS634" i="9"/>
  <c r="AT634" i="9"/>
  <c r="AU634" i="9"/>
  <c r="AV634" i="9"/>
  <c r="AX634" i="9" s="1"/>
  <c r="AW634" i="9"/>
  <c r="AI635" i="9"/>
  <c r="AJ635" i="9"/>
  <c r="AK635" i="9"/>
  <c r="AL635" i="9"/>
  <c r="AM635" i="9"/>
  <c r="AN635" i="9"/>
  <c r="AP635" i="9" s="1"/>
  <c r="AO635" i="9"/>
  <c r="AQ635" i="9"/>
  <c r="AR635" i="9"/>
  <c r="AT635" i="9" s="1"/>
  <c r="AS635" i="9"/>
  <c r="AU635" i="9"/>
  <c r="AV635" i="9"/>
  <c r="AW635" i="9"/>
  <c r="AX635" i="9"/>
  <c r="AI636" i="9"/>
  <c r="AJ636" i="9"/>
  <c r="AL636" i="9" s="1"/>
  <c r="AK636" i="9"/>
  <c r="AM636" i="9"/>
  <c r="AN636" i="9"/>
  <c r="AP636" i="9" s="1"/>
  <c r="AO636" i="9"/>
  <c r="AQ636" i="9"/>
  <c r="AR636" i="9"/>
  <c r="AT636" i="9" s="1"/>
  <c r="AS636" i="9"/>
  <c r="AU636" i="9"/>
  <c r="AV636" i="9"/>
  <c r="AX636" i="9" s="1"/>
  <c r="AW636" i="9"/>
  <c r="AI637" i="9"/>
  <c r="AJ637" i="9"/>
  <c r="AL637" i="9" s="1"/>
  <c r="AK637" i="9"/>
  <c r="AM637" i="9"/>
  <c r="AN637" i="9"/>
  <c r="AO637" i="9"/>
  <c r="AP637" i="9"/>
  <c r="AQ637" i="9"/>
  <c r="AR637" i="9"/>
  <c r="AT637" i="9" s="1"/>
  <c r="AS637" i="9"/>
  <c r="AU637" i="9"/>
  <c r="AV637" i="9"/>
  <c r="AX637" i="9" s="1"/>
  <c r="AW637" i="9"/>
  <c r="AI638" i="9"/>
  <c r="AJ638" i="9"/>
  <c r="AL638" i="9" s="1"/>
  <c r="AK638" i="9"/>
  <c r="AM638" i="9"/>
  <c r="AN638" i="9"/>
  <c r="AP638" i="9" s="1"/>
  <c r="AO638" i="9"/>
  <c r="AQ638" i="9"/>
  <c r="AR638" i="9"/>
  <c r="AT638" i="9" s="1"/>
  <c r="AS638" i="9"/>
  <c r="AU638" i="9"/>
  <c r="AV638" i="9"/>
  <c r="AW638" i="9"/>
  <c r="AX638" i="9"/>
  <c r="AI639" i="9"/>
  <c r="AJ639" i="9"/>
  <c r="AL639" i="9" s="1"/>
  <c r="AK639" i="9"/>
  <c r="AM639" i="9"/>
  <c r="AN639" i="9"/>
  <c r="AP639" i="9" s="1"/>
  <c r="AO639" i="9"/>
  <c r="AQ639" i="9"/>
  <c r="AR639" i="9"/>
  <c r="AT639" i="9" s="1"/>
  <c r="AS639" i="9"/>
  <c r="AU639" i="9"/>
  <c r="AV639" i="9"/>
  <c r="AW639" i="9"/>
  <c r="AX639" i="9"/>
  <c r="AI640" i="9"/>
  <c r="AJ640" i="9"/>
  <c r="AL640" i="9" s="1"/>
  <c r="AK640" i="9"/>
  <c r="AM640" i="9"/>
  <c r="AN640" i="9"/>
  <c r="AP640" i="9" s="1"/>
  <c r="AO640" i="9"/>
  <c r="AQ640" i="9"/>
  <c r="AR640" i="9"/>
  <c r="AT640" i="9" s="1"/>
  <c r="AS640" i="9"/>
  <c r="AU640" i="9"/>
  <c r="AV640" i="9"/>
  <c r="AX640" i="9" s="1"/>
  <c r="AW640" i="9"/>
  <c r="AI641" i="9"/>
  <c r="AJ641" i="9"/>
  <c r="AL641" i="9" s="1"/>
  <c r="AK641" i="9"/>
  <c r="AM641" i="9"/>
  <c r="AN641" i="9"/>
  <c r="AO641" i="9"/>
  <c r="AP641" i="9"/>
  <c r="AQ641" i="9"/>
  <c r="AR641" i="9"/>
  <c r="AT641" i="9" s="1"/>
  <c r="AS641" i="9"/>
  <c r="AU641" i="9"/>
  <c r="AV641" i="9"/>
  <c r="AX641" i="9" s="1"/>
  <c r="AW641" i="9"/>
  <c r="AI642" i="9"/>
  <c r="AJ642" i="9"/>
  <c r="AL642" i="9" s="1"/>
  <c r="AK642" i="9"/>
  <c r="AM642" i="9"/>
  <c r="AN642" i="9"/>
  <c r="AP642" i="9" s="1"/>
  <c r="AO642" i="9"/>
  <c r="AQ642" i="9"/>
  <c r="AR642" i="9"/>
  <c r="AT642" i="9" s="1"/>
  <c r="AS642" i="9"/>
  <c r="AU642" i="9"/>
  <c r="AV642" i="9"/>
  <c r="AW642" i="9"/>
  <c r="AX642" i="9"/>
  <c r="AI643" i="9"/>
  <c r="AJ643" i="9"/>
  <c r="AL643" i="9" s="1"/>
  <c r="AK643" i="9"/>
  <c r="AM643" i="9"/>
  <c r="AN643" i="9"/>
  <c r="AP643" i="9" s="1"/>
  <c r="AO643" i="9"/>
  <c r="AQ643" i="9"/>
  <c r="AR643" i="9"/>
  <c r="AT643" i="9" s="1"/>
  <c r="AS643" i="9"/>
  <c r="AU643" i="9"/>
  <c r="AV643" i="9"/>
  <c r="AW643" i="9"/>
  <c r="AX643" i="9"/>
  <c r="AI644" i="9"/>
  <c r="AJ644" i="9"/>
  <c r="AL644" i="9" s="1"/>
  <c r="AK644" i="9"/>
  <c r="AM644" i="9"/>
  <c r="AN644" i="9"/>
  <c r="AP644" i="9" s="1"/>
  <c r="AO644" i="9"/>
  <c r="AQ644" i="9"/>
  <c r="AR644" i="9"/>
  <c r="AT644" i="9" s="1"/>
  <c r="AS644" i="9"/>
  <c r="AU644" i="9"/>
  <c r="AV644" i="9"/>
  <c r="AX644" i="9" s="1"/>
  <c r="AW644" i="9"/>
  <c r="AI645" i="9"/>
  <c r="AJ645" i="9"/>
  <c r="AL645" i="9" s="1"/>
  <c r="AK645" i="9"/>
  <c r="AM645" i="9"/>
  <c r="AN645" i="9"/>
  <c r="AO645" i="9"/>
  <c r="AP645" i="9"/>
  <c r="AQ645" i="9"/>
  <c r="AR645" i="9"/>
  <c r="AT645" i="9" s="1"/>
  <c r="AS645" i="9"/>
  <c r="AU645" i="9"/>
  <c r="AV645" i="9"/>
  <c r="AX645" i="9" s="1"/>
  <c r="AW645" i="9"/>
  <c r="AI646" i="9"/>
  <c r="AJ646" i="9"/>
  <c r="AL646" i="9" s="1"/>
  <c r="AK646" i="9"/>
  <c r="AM646" i="9"/>
  <c r="AN646" i="9"/>
  <c r="AP646" i="9" s="1"/>
  <c r="AO646" i="9"/>
  <c r="AQ646" i="9"/>
  <c r="AR646" i="9"/>
  <c r="AT646" i="9" s="1"/>
  <c r="AS646" i="9"/>
  <c r="AU646" i="9"/>
  <c r="AV646" i="9"/>
  <c r="AW646" i="9"/>
  <c r="AX646" i="9"/>
  <c r="AI647" i="9"/>
  <c r="AJ647" i="9"/>
  <c r="AL647" i="9" s="1"/>
  <c r="AK647" i="9"/>
  <c r="AM647" i="9"/>
  <c r="AN647" i="9"/>
  <c r="AP647" i="9" s="1"/>
  <c r="AO647" i="9"/>
  <c r="AQ647" i="9"/>
  <c r="AR647" i="9"/>
  <c r="AT647" i="9" s="1"/>
  <c r="AS647" i="9"/>
  <c r="AU647" i="9"/>
  <c r="AV647" i="9"/>
  <c r="AW647" i="9"/>
  <c r="AX647" i="9"/>
  <c r="AI648" i="9"/>
  <c r="AJ648" i="9"/>
  <c r="AL648" i="9" s="1"/>
  <c r="AK648" i="9"/>
  <c r="AM648" i="9"/>
  <c r="AN648" i="9"/>
  <c r="AP648" i="9" s="1"/>
  <c r="AO648" i="9"/>
  <c r="AQ648" i="9"/>
  <c r="AR648" i="9"/>
  <c r="AT648" i="9" s="1"/>
  <c r="AS648" i="9"/>
  <c r="AU648" i="9"/>
  <c r="AV648" i="9"/>
  <c r="AX648" i="9" s="1"/>
  <c r="AW648" i="9"/>
  <c r="AI649" i="9"/>
  <c r="AJ649" i="9"/>
  <c r="AL649" i="9" s="1"/>
  <c r="AK649" i="9"/>
  <c r="AM649" i="9"/>
  <c r="AN649" i="9"/>
  <c r="AO649" i="9"/>
  <c r="AP649" i="9"/>
  <c r="AQ649" i="9"/>
  <c r="AR649" i="9"/>
  <c r="AT649" i="9" s="1"/>
  <c r="AS649" i="9"/>
  <c r="AU649" i="9"/>
  <c r="AV649" i="9"/>
  <c r="AX649" i="9" s="1"/>
  <c r="AW649" i="9"/>
  <c r="AI650" i="9"/>
  <c r="AJ650" i="9"/>
  <c r="AL650" i="9" s="1"/>
  <c r="AK650" i="9"/>
  <c r="AM650" i="9"/>
  <c r="AN650" i="9"/>
  <c r="AP650" i="9" s="1"/>
  <c r="AO650" i="9"/>
  <c r="AQ650" i="9"/>
  <c r="AR650" i="9"/>
  <c r="AT650" i="9" s="1"/>
  <c r="AS650" i="9"/>
  <c r="AU650" i="9"/>
  <c r="AV650" i="9"/>
  <c r="AW650" i="9"/>
  <c r="AX650" i="9"/>
  <c r="AI651" i="9"/>
  <c r="AJ651" i="9"/>
  <c r="AL651" i="9" s="1"/>
  <c r="AK651" i="9"/>
  <c r="AM651" i="9"/>
  <c r="AN651" i="9"/>
  <c r="AP651" i="9" s="1"/>
  <c r="AO651" i="9"/>
  <c r="AQ651" i="9"/>
  <c r="AR651" i="9"/>
  <c r="AT651" i="9" s="1"/>
  <c r="AS651" i="9"/>
  <c r="AU651" i="9"/>
  <c r="AV651" i="9"/>
  <c r="AW651" i="9"/>
  <c r="AX651" i="9"/>
  <c r="AI652" i="9"/>
  <c r="AJ652" i="9"/>
  <c r="AL652" i="9" s="1"/>
  <c r="AK652" i="9"/>
  <c r="AM652" i="9"/>
  <c r="AN652" i="9"/>
  <c r="AP652" i="9" s="1"/>
  <c r="AO652" i="9"/>
  <c r="AQ652" i="9"/>
  <c r="AR652" i="9"/>
  <c r="AT652" i="9" s="1"/>
  <c r="AS652" i="9"/>
  <c r="AU652" i="9"/>
  <c r="AV652" i="9"/>
  <c r="AX652" i="9" s="1"/>
  <c r="AW652" i="9"/>
  <c r="AI653" i="9"/>
  <c r="AJ653" i="9"/>
  <c r="AL653" i="9" s="1"/>
  <c r="AK653" i="9"/>
  <c r="AM653" i="9"/>
  <c r="AN653" i="9"/>
  <c r="AO653" i="9"/>
  <c r="AP653" i="9"/>
  <c r="AQ653" i="9"/>
  <c r="AR653" i="9"/>
  <c r="AT653" i="9" s="1"/>
  <c r="AS653" i="9"/>
  <c r="AU653" i="9"/>
  <c r="AV653" i="9"/>
  <c r="AX653" i="9" s="1"/>
  <c r="AW653" i="9"/>
  <c r="AI654" i="9"/>
  <c r="AJ654" i="9"/>
  <c r="AL654" i="9" s="1"/>
  <c r="AK654" i="9"/>
  <c r="AM654" i="9"/>
  <c r="AN654" i="9"/>
  <c r="AP654" i="9" s="1"/>
  <c r="AO654" i="9"/>
  <c r="AQ654" i="9"/>
  <c r="AR654" i="9"/>
  <c r="AT654" i="9" s="1"/>
  <c r="AS654" i="9"/>
  <c r="AU654" i="9"/>
  <c r="AV654" i="9"/>
  <c r="AW654" i="9"/>
  <c r="AX654" i="9"/>
  <c r="AI655" i="9"/>
  <c r="AJ655" i="9"/>
  <c r="AL655" i="9" s="1"/>
  <c r="AK655" i="9"/>
  <c r="AM655" i="9"/>
  <c r="AN655" i="9"/>
  <c r="AP655" i="9" s="1"/>
  <c r="AO655" i="9"/>
  <c r="AQ655" i="9"/>
  <c r="AR655" i="9"/>
  <c r="AT655" i="9" s="1"/>
  <c r="AS655" i="9"/>
  <c r="AU655" i="9"/>
  <c r="AV655" i="9"/>
  <c r="AW655" i="9"/>
  <c r="AX655" i="9"/>
  <c r="AI656" i="9"/>
  <c r="AJ656" i="9"/>
  <c r="AL656" i="9" s="1"/>
  <c r="AK656" i="9"/>
  <c r="AM656" i="9"/>
  <c r="AN656" i="9"/>
  <c r="AP656" i="9" s="1"/>
  <c r="AO656" i="9"/>
  <c r="AQ656" i="9"/>
  <c r="AR656" i="9"/>
  <c r="AT656" i="9" s="1"/>
  <c r="AS656" i="9"/>
  <c r="AU656" i="9"/>
  <c r="AV656" i="9"/>
  <c r="AX656" i="9" s="1"/>
  <c r="AW656" i="9"/>
  <c r="AI657" i="9"/>
  <c r="AJ657" i="9"/>
  <c r="AL657" i="9" s="1"/>
  <c r="AK657" i="9"/>
  <c r="AM657" i="9"/>
  <c r="AN657" i="9"/>
  <c r="AO657" i="9"/>
  <c r="AP657" i="9"/>
  <c r="AQ657" i="9"/>
  <c r="AR657" i="9"/>
  <c r="AT657" i="9" s="1"/>
  <c r="AS657" i="9"/>
  <c r="AU657" i="9"/>
  <c r="AV657" i="9"/>
  <c r="AX657" i="9" s="1"/>
  <c r="AW657" i="9"/>
  <c r="AI658" i="9"/>
  <c r="AJ658" i="9"/>
  <c r="AL658" i="9" s="1"/>
  <c r="AK658" i="9"/>
  <c r="AM658" i="9"/>
  <c r="AN658" i="9"/>
  <c r="AP658" i="9" s="1"/>
  <c r="AO658" i="9"/>
  <c r="AQ658" i="9"/>
  <c r="AR658" i="9"/>
  <c r="AT658" i="9" s="1"/>
  <c r="AS658" i="9"/>
  <c r="AU658" i="9"/>
  <c r="AV658" i="9"/>
  <c r="AW658" i="9"/>
  <c r="AX658" i="9"/>
  <c r="AI659" i="9"/>
  <c r="AJ659" i="9"/>
  <c r="AL659" i="9" s="1"/>
  <c r="AK659" i="9"/>
  <c r="AM659" i="9"/>
  <c r="AN659" i="9"/>
  <c r="AP659" i="9" s="1"/>
  <c r="AO659" i="9"/>
  <c r="AQ659" i="9"/>
  <c r="AR659" i="9"/>
  <c r="AT659" i="9" s="1"/>
  <c r="AS659" i="9"/>
  <c r="AU659" i="9"/>
  <c r="AV659" i="9"/>
  <c r="AW659" i="9"/>
  <c r="AX659" i="9"/>
  <c r="AI660" i="9"/>
  <c r="AJ660" i="9"/>
  <c r="AL660" i="9" s="1"/>
  <c r="AK660" i="9"/>
  <c r="AM660" i="9"/>
  <c r="AN660" i="9"/>
  <c r="AP660" i="9" s="1"/>
  <c r="AO660" i="9"/>
  <c r="AQ660" i="9"/>
  <c r="AR660" i="9"/>
  <c r="AT660" i="9" s="1"/>
  <c r="AS660" i="9"/>
  <c r="AU660" i="9"/>
  <c r="AV660" i="9"/>
  <c r="AX660" i="9" s="1"/>
  <c r="AW660" i="9"/>
  <c r="AI661" i="9"/>
  <c r="AJ661" i="9"/>
  <c r="AL661" i="9" s="1"/>
  <c r="AK661" i="9"/>
  <c r="AM661" i="9"/>
  <c r="AN661" i="9"/>
  <c r="AO661" i="9"/>
  <c r="AP661" i="9"/>
  <c r="AQ661" i="9"/>
  <c r="AR661" i="9"/>
  <c r="AT661" i="9" s="1"/>
  <c r="AS661" i="9"/>
  <c r="AU661" i="9"/>
  <c r="AV661" i="9"/>
  <c r="AX661" i="9" s="1"/>
  <c r="AW661" i="9"/>
  <c r="AI662" i="9"/>
  <c r="AJ662" i="9"/>
  <c r="AL662" i="9" s="1"/>
  <c r="AK662" i="9"/>
  <c r="AM662" i="9"/>
  <c r="AN662" i="9"/>
  <c r="AP662" i="9" s="1"/>
  <c r="AO662" i="9"/>
  <c r="AQ662" i="9"/>
  <c r="AR662" i="9"/>
  <c r="AT662" i="9" s="1"/>
  <c r="AS662" i="9"/>
  <c r="AU662" i="9"/>
  <c r="AV662" i="9"/>
  <c r="AW662" i="9"/>
  <c r="AX662" i="9"/>
  <c r="AI663" i="9"/>
  <c r="AJ663" i="9"/>
  <c r="AL663" i="9" s="1"/>
  <c r="AK663" i="9"/>
  <c r="AM663" i="9"/>
  <c r="AN663" i="9"/>
  <c r="AP663" i="9" s="1"/>
  <c r="AO663" i="9"/>
  <c r="AQ663" i="9"/>
  <c r="AR663" i="9"/>
  <c r="AT663" i="9" s="1"/>
  <c r="AS663" i="9"/>
  <c r="AU663" i="9"/>
  <c r="AV663" i="9"/>
  <c r="AW663" i="9"/>
  <c r="AX663" i="9"/>
  <c r="AI664" i="9"/>
  <c r="AJ664" i="9"/>
  <c r="AL664" i="9" s="1"/>
  <c r="AK664" i="9"/>
  <c r="AM664" i="9"/>
  <c r="AN664" i="9"/>
  <c r="AP664" i="9" s="1"/>
  <c r="AO664" i="9"/>
  <c r="AQ664" i="9"/>
  <c r="AR664" i="9"/>
  <c r="AT664" i="9" s="1"/>
  <c r="AS664" i="9"/>
  <c r="AU664" i="9"/>
  <c r="AV664" i="9"/>
  <c r="AX664" i="9" s="1"/>
  <c r="AW664" i="9"/>
  <c r="AI665" i="9"/>
  <c r="AJ665" i="9"/>
  <c r="AL665" i="9" s="1"/>
  <c r="AK665" i="9"/>
  <c r="AM665" i="9"/>
  <c r="AN665" i="9"/>
  <c r="AO665" i="9"/>
  <c r="AP665" i="9"/>
  <c r="AQ665" i="9"/>
  <c r="AR665" i="9"/>
  <c r="AT665" i="9" s="1"/>
  <c r="AS665" i="9"/>
  <c r="AU665" i="9"/>
  <c r="AV665" i="9"/>
  <c r="AX665" i="9" s="1"/>
  <c r="AW665" i="9"/>
  <c r="AI666" i="9"/>
  <c r="AJ666" i="9"/>
  <c r="AL666" i="9" s="1"/>
  <c r="AK666" i="9"/>
  <c r="AM666" i="9"/>
  <c r="AN666" i="9"/>
  <c r="AP666" i="9" s="1"/>
  <c r="AO666" i="9"/>
  <c r="AQ666" i="9"/>
  <c r="AR666" i="9"/>
  <c r="AT666" i="9" s="1"/>
  <c r="AS666" i="9"/>
  <c r="AU666" i="9"/>
  <c r="AV666" i="9"/>
  <c r="AW666" i="9"/>
  <c r="AX666" i="9"/>
  <c r="AI667" i="9"/>
  <c r="AJ667" i="9"/>
  <c r="AL667" i="9" s="1"/>
  <c r="AK667" i="9"/>
  <c r="AM667" i="9"/>
  <c r="AN667" i="9"/>
  <c r="AP667" i="9" s="1"/>
  <c r="AO667" i="9"/>
  <c r="AQ667" i="9"/>
  <c r="AR667" i="9"/>
  <c r="AT667" i="9" s="1"/>
  <c r="AS667" i="9"/>
  <c r="AU667" i="9"/>
  <c r="AV667" i="9"/>
  <c r="AW667" i="9"/>
  <c r="AX667" i="9"/>
  <c r="AI668" i="9"/>
  <c r="AJ668" i="9"/>
  <c r="AL668" i="9" s="1"/>
  <c r="AK668" i="9"/>
  <c r="AM668" i="9"/>
  <c r="AN668" i="9"/>
  <c r="AP668" i="9" s="1"/>
  <c r="AO668" i="9"/>
  <c r="AQ668" i="9"/>
  <c r="AR668" i="9"/>
  <c r="AT668" i="9" s="1"/>
  <c r="AS668" i="9"/>
  <c r="AU668" i="9"/>
  <c r="AV668" i="9"/>
  <c r="AX668" i="9" s="1"/>
  <c r="AW668" i="9"/>
  <c r="AI669" i="9"/>
  <c r="AJ669" i="9"/>
  <c r="AL669" i="9" s="1"/>
  <c r="AK669" i="9"/>
  <c r="AM669" i="9"/>
  <c r="AN669" i="9"/>
  <c r="AO669" i="9"/>
  <c r="AP669" i="9"/>
  <c r="AQ669" i="9"/>
  <c r="AR669" i="9"/>
  <c r="AT669" i="9" s="1"/>
  <c r="AS669" i="9"/>
  <c r="AU669" i="9"/>
  <c r="AV669" i="9"/>
  <c r="AX669" i="9" s="1"/>
  <c r="AW669" i="9"/>
  <c r="AI670" i="9"/>
  <c r="AJ670" i="9"/>
  <c r="AL670" i="9" s="1"/>
  <c r="AK670" i="9"/>
  <c r="AM670" i="9"/>
  <c r="AN670" i="9"/>
  <c r="AP670" i="9" s="1"/>
  <c r="AO670" i="9"/>
  <c r="AQ670" i="9"/>
  <c r="AR670" i="9"/>
  <c r="AT670" i="9" s="1"/>
  <c r="AS670" i="9"/>
  <c r="AU670" i="9"/>
  <c r="AV670" i="9"/>
  <c r="AW670" i="9"/>
  <c r="AX670" i="9"/>
  <c r="AI671" i="9"/>
  <c r="AJ671" i="9"/>
  <c r="AL671" i="9" s="1"/>
  <c r="AK671" i="9"/>
  <c r="AM671" i="9"/>
  <c r="AN671" i="9"/>
  <c r="AP671" i="9" s="1"/>
  <c r="AO671" i="9"/>
  <c r="AQ671" i="9"/>
  <c r="AR671" i="9"/>
  <c r="AT671" i="9" s="1"/>
  <c r="AS671" i="9"/>
  <c r="AU671" i="9"/>
  <c r="AV671" i="9"/>
  <c r="AW671" i="9"/>
  <c r="AX671" i="9"/>
  <c r="AI672" i="9"/>
  <c r="AJ672" i="9"/>
  <c r="AL672" i="9" s="1"/>
  <c r="AK672" i="9"/>
  <c r="AM672" i="9"/>
  <c r="AN672" i="9"/>
  <c r="AP672" i="9" s="1"/>
  <c r="AO672" i="9"/>
  <c r="AQ672" i="9"/>
  <c r="AR672" i="9"/>
  <c r="AT672" i="9" s="1"/>
  <c r="AS672" i="9"/>
  <c r="AU672" i="9"/>
  <c r="AV672" i="9"/>
  <c r="AX672" i="9" s="1"/>
  <c r="AW672" i="9"/>
  <c r="AI673" i="9"/>
  <c r="AJ673" i="9"/>
  <c r="AL673" i="9" s="1"/>
  <c r="AK673" i="9"/>
  <c r="AM673" i="9"/>
  <c r="AN673" i="9"/>
  <c r="AO673" i="9"/>
  <c r="AP673" i="9"/>
  <c r="AQ673" i="9"/>
  <c r="AR673" i="9"/>
  <c r="AT673" i="9" s="1"/>
  <c r="AS673" i="9"/>
  <c r="AU673" i="9"/>
  <c r="AV673" i="9"/>
  <c r="AX673" i="9" s="1"/>
  <c r="AW673" i="9"/>
  <c r="AI674" i="9"/>
  <c r="AJ674" i="9"/>
  <c r="AL674" i="9" s="1"/>
  <c r="AK674" i="9"/>
  <c r="AM674" i="9"/>
  <c r="AN674" i="9"/>
  <c r="AP674" i="9" s="1"/>
  <c r="AO674" i="9"/>
  <c r="AQ674" i="9"/>
  <c r="AR674" i="9"/>
  <c r="AT674" i="9" s="1"/>
  <c r="AS674" i="9"/>
  <c r="AU674" i="9"/>
  <c r="AV674" i="9"/>
  <c r="AW674" i="9"/>
  <c r="AX674" i="9"/>
  <c r="AI675" i="9"/>
  <c r="AJ675" i="9"/>
  <c r="AL675" i="9" s="1"/>
  <c r="AK675" i="9"/>
  <c r="AM675" i="9"/>
  <c r="AN675" i="9"/>
  <c r="AP675" i="9" s="1"/>
  <c r="AO675" i="9"/>
  <c r="AQ675" i="9"/>
  <c r="AR675" i="9"/>
  <c r="AT675" i="9" s="1"/>
  <c r="AS675" i="9"/>
  <c r="AU675" i="9"/>
  <c r="AV675" i="9"/>
  <c r="AW675" i="9"/>
  <c r="AX675" i="9"/>
  <c r="AI676" i="9"/>
  <c r="AJ676" i="9"/>
  <c r="AL676" i="9" s="1"/>
  <c r="AK676" i="9"/>
  <c r="AM676" i="9"/>
  <c r="AN676" i="9"/>
  <c r="AP676" i="9" s="1"/>
  <c r="AO676" i="9"/>
  <c r="AQ676" i="9"/>
  <c r="AR676" i="9"/>
  <c r="AT676" i="9" s="1"/>
  <c r="AS676" i="9"/>
  <c r="AU676" i="9"/>
  <c r="AV676" i="9"/>
  <c r="AX676" i="9" s="1"/>
  <c r="AW676" i="9"/>
  <c r="AI677" i="9"/>
  <c r="AJ677" i="9"/>
  <c r="AL677" i="9" s="1"/>
  <c r="AK677" i="9"/>
  <c r="AM677" i="9"/>
  <c r="AN677" i="9"/>
  <c r="AO677" i="9"/>
  <c r="AP677" i="9"/>
  <c r="AQ677" i="9"/>
  <c r="AR677" i="9"/>
  <c r="AT677" i="9" s="1"/>
  <c r="AS677" i="9"/>
  <c r="AU677" i="9"/>
  <c r="AV677" i="9"/>
  <c r="AX677" i="9" s="1"/>
  <c r="AW677" i="9"/>
  <c r="AI678" i="9"/>
  <c r="AJ678" i="9"/>
  <c r="AL678" i="9" s="1"/>
  <c r="AK678" i="9"/>
  <c r="AM678" i="9"/>
  <c r="AN678" i="9"/>
  <c r="AP678" i="9" s="1"/>
  <c r="AO678" i="9"/>
  <c r="AQ678" i="9"/>
  <c r="AR678" i="9"/>
  <c r="AT678" i="9" s="1"/>
  <c r="AS678" i="9"/>
  <c r="AU678" i="9"/>
  <c r="AV678" i="9"/>
  <c r="AW678" i="9"/>
  <c r="AX678" i="9"/>
  <c r="AI679" i="9"/>
  <c r="AJ679" i="9"/>
  <c r="AL679" i="9" s="1"/>
  <c r="AK679" i="9"/>
  <c r="AM679" i="9"/>
  <c r="AN679" i="9"/>
  <c r="AP679" i="9" s="1"/>
  <c r="AO679" i="9"/>
  <c r="AQ679" i="9"/>
  <c r="AR679" i="9"/>
  <c r="AT679" i="9" s="1"/>
  <c r="AS679" i="9"/>
  <c r="AU679" i="9"/>
  <c r="AV679" i="9"/>
  <c r="AW679" i="9"/>
  <c r="AX679" i="9"/>
  <c r="AI680" i="9"/>
  <c r="AJ680" i="9"/>
  <c r="AL680" i="9" s="1"/>
  <c r="AK680" i="9"/>
  <c r="AM680" i="9"/>
  <c r="AN680" i="9"/>
  <c r="AP680" i="9" s="1"/>
  <c r="AO680" i="9"/>
  <c r="AQ680" i="9"/>
  <c r="AR680" i="9"/>
  <c r="AT680" i="9" s="1"/>
  <c r="AS680" i="9"/>
  <c r="AU680" i="9"/>
  <c r="AV680" i="9"/>
  <c r="AX680" i="9" s="1"/>
  <c r="AW680" i="9"/>
  <c r="AI681" i="9"/>
  <c r="AJ681" i="9"/>
  <c r="AL681" i="9" s="1"/>
  <c r="AK681" i="9"/>
  <c r="AM681" i="9"/>
  <c r="AN681" i="9"/>
  <c r="AO681" i="9"/>
  <c r="AP681" i="9"/>
  <c r="AQ681" i="9"/>
  <c r="AR681" i="9"/>
  <c r="AT681" i="9" s="1"/>
  <c r="AS681" i="9"/>
  <c r="AU681" i="9"/>
  <c r="AV681" i="9"/>
  <c r="AX681" i="9" s="1"/>
  <c r="AW681" i="9"/>
  <c r="AI682" i="9"/>
  <c r="AJ682" i="9"/>
  <c r="AL682" i="9" s="1"/>
  <c r="AK682" i="9"/>
  <c r="AM682" i="9"/>
  <c r="AN682" i="9"/>
  <c r="AP682" i="9" s="1"/>
  <c r="AO682" i="9"/>
  <c r="AQ682" i="9"/>
  <c r="AR682" i="9"/>
  <c r="AT682" i="9" s="1"/>
  <c r="AS682" i="9"/>
  <c r="AU682" i="9"/>
  <c r="AV682" i="9"/>
  <c r="AW682" i="9"/>
  <c r="AX682" i="9"/>
  <c r="AI683" i="9"/>
  <c r="AJ683" i="9"/>
  <c r="AL683" i="9" s="1"/>
  <c r="AK683" i="9"/>
  <c r="AM683" i="9"/>
  <c r="AN683" i="9"/>
  <c r="AP683" i="9" s="1"/>
  <c r="AO683" i="9"/>
  <c r="AQ683" i="9"/>
  <c r="AR683" i="9"/>
  <c r="AT683" i="9" s="1"/>
  <c r="AS683" i="9"/>
  <c r="AU683" i="9"/>
  <c r="AV683" i="9"/>
  <c r="AW683" i="9"/>
  <c r="AX683" i="9"/>
  <c r="AI684" i="9"/>
  <c r="AJ684" i="9"/>
  <c r="AL684" i="9" s="1"/>
  <c r="AK684" i="9"/>
  <c r="AM684" i="9"/>
  <c r="AN684" i="9"/>
  <c r="AP684" i="9" s="1"/>
  <c r="AO684" i="9"/>
  <c r="AQ684" i="9"/>
  <c r="AR684" i="9"/>
  <c r="AT684" i="9" s="1"/>
  <c r="AS684" i="9"/>
  <c r="AU684" i="9"/>
  <c r="AV684" i="9"/>
  <c r="AX684" i="9" s="1"/>
  <c r="AW684" i="9"/>
  <c r="AI685" i="9"/>
  <c r="AJ685" i="9"/>
  <c r="AL685" i="9" s="1"/>
  <c r="AK685" i="9"/>
  <c r="AM685" i="9"/>
  <c r="AN685" i="9"/>
  <c r="AO685" i="9"/>
  <c r="AP685" i="9"/>
  <c r="AQ685" i="9"/>
  <c r="AR685" i="9"/>
  <c r="AT685" i="9" s="1"/>
  <c r="AS685" i="9"/>
  <c r="AU685" i="9"/>
  <c r="AV685" i="9"/>
  <c r="AX685" i="9" s="1"/>
  <c r="AW685" i="9"/>
  <c r="AI686" i="9"/>
  <c r="AJ686" i="9"/>
  <c r="AL686" i="9" s="1"/>
  <c r="AK686" i="9"/>
  <c r="AM686" i="9"/>
  <c r="AN686" i="9"/>
  <c r="AP686" i="9" s="1"/>
  <c r="AO686" i="9"/>
  <c r="AQ686" i="9"/>
  <c r="AR686" i="9"/>
  <c r="AT686" i="9" s="1"/>
  <c r="AS686" i="9"/>
  <c r="AU686" i="9"/>
  <c r="AV686" i="9"/>
  <c r="AW686" i="9"/>
  <c r="AX686" i="9"/>
  <c r="AI687" i="9"/>
  <c r="AJ687" i="9"/>
  <c r="AL687" i="9" s="1"/>
  <c r="AK687" i="9"/>
  <c r="AM687" i="9"/>
  <c r="AN687" i="9"/>
  <c r="AP687" i="9" s="1"/>
  <c r="AO687" i="9"/>
  <c r="AQ687" i="9"/>
  <c r="AR687" i="9"/>
  <c r="AT687" i="9" s="1"/>
  <c r="AS687" i="9"/>
  <c r="AU687" i="9"/>
  <c r="AV687" i="9"/>
  <c r="AW687" i="9"/>
  <c r="AX687" i="9"/>
  <c r="AI688" i="9"/>
  <c r="AJ688" i="9"/>
  <c r="AL688" i="9" s="1"/>
  <c r="AK688" i="9"/>
  <c r="AM688" i="9"/>
  <c r="AN688" i="9"/>
  <c r="AP688" i="9" s="1"/>
  <c r="AO688" i="9"/>
  <c r="AQ688" i="9"/>
  <c r="AR688" i="9"/>
  <c r="AT688" i="9" s="1"/>
  <c r="AS688" i="9"/>
  <c r="AU688" i="9"/>
  <c r="AV688" i="9"/>
  <c r="AX688" i="9" s="1"/>
  <c r="AW688" i="9"/>
  <c r="AI689" i="9"/>
  <c r="AJ689" i="9"/>
  <c r="AL689" i="9" s="1"/>
  <c r="AK689" i="9"/>
  <c r="AM689" i="9"/>
  <c r="AN689" i="9"/>
  <c r="AO689" i="9"/>
  <c r="AP689" i="9"/>
  <c r="AQ689" i="9"/>
  <c r="AR689" i="9"/>
  <c r="AT689" i="9" s="1"/>
  <c r="AS689" i="9"/>
  <c r="AU689" i="9"/>
  <c r="AV689" i="9"/>
  <c r="AX689" i="9" s="1"/>
  <c r="AW689" i="9"/>
  <c r="AI690" i="9"/>
  <c r="AJ690" i="9"/>
  <c r="AL690" i="9" s="1"/>
  <c r="AK690" i="9"/>
  <c r="AM690" i="9"/>
  <c r="AN690" i="9"/>
  <c r="AP690" i="9" s="1"/>
  <c r="AO690" i="9"/>
  <c r="AQ690" i="9"/>
  <c r="AR690" i="9"/>
  <c r="AT690" i="9" s="1"/>
  <c r="AS690" i="9"/>
  <c r="AU690" i="9"/>
  <c r="AV690" i="9"/>
  <c r="AW690" i="9"/>
  <c r="AX690" i="9"/>
  <c r="AI691" i="9"/>
  <c r="AJ691" i="9"/>
  <c r="AL691" i="9" s="1"/>
  <c r="AK691" i="9"/>
  <c r="AM691" i="9"/>
  <c r="AN691" i="9"/>
  <c r="AP691" i="9" s="1"/>
  <c r="AO691" i="9"/>
  <c r="AQ691" i="9"/>
  <c r="AR691" i="9"/>
  <c r="AT691" i="9" s="1"/>
  <c r="AS691" i="9"/>
  <c r="AU691" i="9"/>
  <c r="AV691" i="9"/>
  <c r="AW691" i="9"/>
  <c r="AX691" i="9"/>
  <c r="AI692" i="9"/>
  <c r="AJ692" i="9"/>
  <c r="AL692" i="9" s="1"/>
  <c r="AK692" i="9"/>
  <c r="AM692" i="9"/>
  <c r="AN692" i="9"/>
  <c r="AP692" i="9" s="1"/>
  <c r="AO692" i="9"/>
  <c r="AQ692" i="9"/>
  <c r="AR692" i="9"/>
  <c r="AT692" i="9" s="1"/>
  <c r="AS692" i="9"/>
  <c r="AU692" i="9"/>
  <c r="AV692" i="9"/>
  <c r="AX692" i="9" s="1"/>
  <c r="AW692" i="9"/>
  <c r="AI693" i="9"/>
  <c r="AJ693" i="9"/>
  <c r="AL693" i="9" s="1"/>
  <c r="AK693" i="9"/>
  <c r="AM693" i="9"/>
  <c r="AN693" i="9"/>
  <c r="AO693" i="9"/>
  <c r="AP693" i="9"/>
  <c r="AQ693" i="9"/>
  <c r="AR693" i="9"/>
  <c r="AT693" i="9" s="1"/>
  <c r="AS693" i="9"/>
  <c r="AU693" i="9"/>
  <c r="AV693" i="9"/>
  <c r="AX693" i="9" s="1"/>
  <c r="AW693" i="9"/>
  <c r="AI694" i="9"/>
  <c r="AJ694" i="9"/>
  <c r="AL694" i="9" s="1"/>
  <c r="AK694" i="9"/>
  <c r="AM694" i="9"/>
  <c r="AN694" i="9"/>
  <c r="AP694" i="9" s="1"/>
  <c r="AO694" i="9"/>
  <c r="AQ694" i="9"/>
  <c r="AR694" i="9"/>
  <c r="AT694" i="9" s="1"/>
  <c r="AS694" i="9"/>
  <c r="AU694" i="9"/>
  <c r="AV694" i="9"/>
  <c r="AW694" i="9"/>
  <c r="AX694" i="9"/>
  <c r="AI695" i="9"/>
  <c r="AJ695" i="9"/>
  <c r="AL695" i="9" s="1"/>
  <c r="AK695" i="9"/>
  <c r="AM695" i="9"/>
  <c r="AN695" i="9"/>
  <c r="AP695" i="9" s="1"/>
  <c r="AO695" i="9"/>
  <c r="AQ695" i="9"/>
  <c r="AR695" i="9"/>
  <c r="AT695" i="9" s="1"/>
  <c r="AS695" i="9"/>
  <c r="AU695" i="9"/>
  <c r="AV695" i="9"/>
  <c r="AW695" i="9"/>
  <c r="AX695" i="9"/>
  <c r="AI696" i="9"/>
  <c r="AJ696" i="9"/>
  <c r="AL696" i="9" s="1"/>
  <c r="AK696" i="9"/>
  <c r="AM696" i="9"/>
  <c r="AN696" i="9"/>
  <c r="AP696" i="9" s="1"/>
  <c r="AO696" i="9"/>
  <c r="AQ696" i="9"/>
  <c r="AR696" i="9"/>
  <c r="AT696" i="9" s="1"/>
  <c r="AS696" i="9"/>
  <c r="AU696" i="9"/>
  <c r="AV696" i="9"/>
  <c r="AX696" i="9" s="1"/>
  <c r="AW696" i="9"/>
  <c r="AI697" i="9"/>
  <c r="AJ697" i="9"/>
  <c r="AL697" i="9" s="1"/>
  <c r="AK697" i="9"/>
  <c r="AM697" i="9"/>
  <c r="AN697" i="9"/>
  <c r="AO697" i="9"/>
  <c r="AP697" i="9"/>
  <c r="AQ697" i="9"/>
  <c r="AR697" i="9"/>
  <c r="AT697" i="9" s="1"/>
  <c r="AS697" i="9"/>
  <c r="AU697" i="9"/>
  <c r="AV697" i="9"/>
  <c r="AX697" i="9" s="1"/>
  <c r="AW697" i="9"/>
  <c r="AI698" i="9"/>
  <c r="AJ698" i="9"/>
  <c r="AL698" i="9" s="1"/>
  <c r="AK698" i="9"/>
  <c r="AM698" i="9"/>
  <c r="AN698" i="9"/>
  <c r="AP698" i="9" s="1"/>
  <c r="AO698" i="9"/>
  <c r="AQ698" i="9"/>
  <c r="AR698" i="9"/>
  <c r="AT698" i="9" s="1"/>
  <c r="AS698" i="9"/>
  <c r="AU698" i="9"/>
  <c r="AV698" i="9"/>
  <c r="AW698" i="9"/>
  <c r="AX698" i="9"/>
  <c r="AI699" i="9"/>
  <c r="AJ699" i="9"/>
  <c r="AL699" i="9" s="1"/>
  <c r="AK699" i="9"/>
  <c r="AM699" i="9"/>
  <c r="AN699" i="9"/>
  <c r="AP699" i="9" s="1"/>
  <c r="AO699" i="9"/>
  <c r="AQ699" i="9"/>
  <c r="AR699" i="9"/>
  <c r="AT699" i="9" s="1"/>
  <c r="AS699" i="9"/>
  <c r="AU699" i="9"/>
  <c r="AV699" i="9"/>
  <c r="AW699" i="9"/>
  <c r="AX699" i="9"/>
  <c r="AI700" i="9"/>
  <c r="AJ700" i="9"/>
  <c r="AL700" i="9" s="1"/>
  <c r="AK700" i="9"/>
  <c r="AM700" i="9"/>
  <c r="AN700" i="9"/>
  <c r="AP700" i="9" s="1"/>
  <c r="AO700" i="9"/>
  <c r="AQ700" i="9"/>
  <c r="AR700" i="9"/>
  <c r="AT700" i="9" s="1"/>
  <c r="AS700" i="9"/>
  <c r="AU700" i="9"/>
  <c r="AV700" i="9"/>
  <c r="AX700" i="9" s="1"/>
  <c r="AW700" i="9"/>
  <c r="AI701" i="9"/>
  <c r="AJ701" i="9"/>
  <c r="AL701" i="9" s="1"/>
  <c r="AK701" i="9"/>
  <c r="AM701" i="9"/>
  <c r="AN701" i="9"/>
  <c r="AO701" i="9"/>
  <c r="AP701" i="9"/>
  <c r="AQ701" i="9"/>
  <c r="AR701" i="9"/>
  <c r="AT701" i="9" s="1"/>
  <c r="AS701" i="9"/>
  <c r="AU701" i="9"/>
  <c r="AV701" i="9"/>
  <c r="AX701" i="9" s="1"/>
  <c r="AW701" i="9"/>
  <c r="AI702" i="9"/>
  <c r="AJ702" i="9"/>
  <c r="AL702" i="9" s="1"/>
  <c r="AK702" i="9"/>
  <c r="AM702" i="9"/>
  <c r="AN702" i="9"/>
  <c r="AP702" i="9" s="1"/>
  <c r="AO702" i="9"/>
  <c r="AQ702" i="9"/>
  <c r="AR702" i="9"/>
  <c r="AT702" i="9" s="1"/>
  <c r="AS702" i="9"/>
  <c r="AU702" i="9"/>
  <c r="AV702" i="9"/>
  <c r="AW702" i="9"/>
  <c r="AX702" i="9"/>
  <c r="AI703" i="9"/>
  <c r="AJ703" i="9"/>
  <c r="AL703" i="9" s="1"/>
  <c r="AK703" i="9"/>
  <c r="AM703" i="9"/>
  <c r="AN703" i="9"/>
  <c r="AO703" i="9"/>
  <c r="AP703" i="9" s="1"/>
  <c r="AQ703" i="9"/>
  <c r="AR703" i="9"/>
  <c r="AT703" i="9" s="1"/>
  <c r="AS703" i="9"/>
  <c r="AU703" i="9"/>
  <c r="AV703" i="9"/>
  <c r="AW703" i="9"/>
  <c r="AX703" i="9"/>
  <c r="AI704" i="9"/>
  <c r="AJ704" i="9"/>
  <c r="AL704" i="9" s="1"/>
  <c r="AK704" i="9"/>
  <c r="AM704" i="9"/>
  <c r="AN704" i="9"/>
  <c r="AP704" i="9" s="1"/>
  <c r="AO704" i="9"/>
  <c r="AQ704" i="9"/>
  <c r="AR704" i="9"/>
  <c r="AT704" i="9" s="1"/>
  <c r="AS704" i="9"/>
  <c r="AU704" i="9"/>
  <c r="AV704" i="9"/>
  <c r="AX704" i="9" s="1"/>
  <c r="AW704" i="9"/>
  <c r="AI705" i="9"/>
  <c r="AJ705" i="9"/>
  <c r="AL705" i="9" s="1"/>
  <c r="AK705" i="9"/>
  <c r="AM705" i="9"/>
  <c r="AN705" i="9"/>
  <c r="AO705" i="9"/>
  <c r="AP705" i="9"/>
  <c r="AQ705" i="9"/>
  <c r="AR705" i="9"/>
  <c r="AT705" i="9" s="1"/>
  <c r="AS705" i="9"/>
  <c r="AU705" i="9"/>
  <c r="AV705" i="9"/>
  <c r="AX705" i="9" s="1"/>
  <c r="AW705" i="9"/>
  <c r="AI706" i="9"/>
  <c r="AJ706" i="9"/>
  <c r="AL706" i="9" s="1"/>
  <c r="AK706" i="9"/>
  <c r="AM706" i="9"/>
  <c r="AN706" i="9"/>
  <c r="AP706" i="9" s="1"/>
  <c r="AO706" i="9"/>
  <c r="AQ706" i="9"/>
  <c r="AR706" i="9"/>
  <c r="AT706" i="9" s="1"/>
  <c r="AS706" i="9"/>
  <c r="AU706" i="9"/>
  <c r="AV706" i="9"/>
  <c r="AW706" i="9"/>
  <c r="AX706" i="9"/>
  <c r="AI707" i="9"/>
  <c r="AJ707" i="9"/>
  <c r="AL707" i="9" s="1"/>
  <c r="AK707" i="9"/>
  <c r="AM707" i="9"/>
  <c r="AN707" i="9"/>
  <c r="AO707" i="9"/>
  <c r="AP707" i="9" s="1"/>
  <c r="AQ707" i="9"/>
  <c r="AR707" i="9"/>
  <c r="AT707" i="9" s="1"/>
  <c r="AS707" i="9"/>
  <c r="AU707" i="9"/>
  <c r="AV707" i="9"/>
  <c r="AW707" i="9"/>
  <c r="AX707" i="9"/>
  <c r="AI708" i="9"/>
  <c r="AJ708" i="9"/>
  <c r="AL708" i="9" s="1"/>
  <c r="AK708" i="9"/>
  <c r="AM708" i="9"/>
  <c r="AN708" i="9"/>
  <c r="AP708" i="9" s="1"/>
  <c r="AO708" i="9"/>
  <c r="AQ708" i="9"/>
  <c r="AR708" i="9"/>
  <c r="AT708" i="9" s="1"/>
  <c r="AS708" i="9"/>
  <c r="AU708" i="9"/>
  <c r="AV708" i="9"/>
  <c r="AX708" i="9" s="1"/>
  <c r="AW708" i="9"/>
  <c r="AI709" i="9"/>
  <c r="AJ709" i="9"/>
  <c r="AL709" i="9" s="1"/>
  <c r="AK709" i="9"/>
  <c r="AM709" i="9"/>
  <c r="AN709" i="9"/>
  <c r="AO709" i="9"/>
  <c r="AP709" i="9"/>
  <c r="AQ709" i="9"/>
  <c r="AR709" i="9"/>
  <c r="AT709" i="9" s="1"/>
  <c r="AS709" i="9"/>
  <c r="AU709" i="9"/>
  <c r="AV709" i="9"/>
  <c r="AX709" i="9" s="1"/>
  <c r="AW709" i="9"/>
  <c r="AI710" i="9"/>
  <c r="AJ710" i="9"/>
  <c r="AL710" i="9" s="1"/>
  <c r="AK710" i="9"/>
  <c r="AM710" i="9"/>
  <c r="AN710" i="9"/>
  <c r="AP710" i="9" s="1"/>
  <c r="AO710" i="9"/>
  <c r="AQ710" i="9"/>
  <c r="AR710" i="9"/>
  <c r="AT710" i="9" s="1"/>
  <c r="AS710" i="9"/>
  <c r="AU710" i="9"/>
  <c r="AV710" i="9"/>
  <c r="AW710" i="9"/>
  <c r="AX710" i="9"/>
  <c r="AI711" i="9"/>
  <c r="AJ711" i="9"/>
  <c r="AL711" i="9" s="1"/>
  <c r="AK711" i="9"/>
  <c r="AM711" i="9"/>
  <c r="AN711" i="9"/>
  <c r="AO711" i="9"/>
  <c r="AP711" i="9" s="1"/>
  <c r="AQ711" i="9"/>
  <c r="AR711" i="9"/>
  <c r="AT711" i="9" s="1"/>
  <c r="AS711" i="9"/>
  <c r="AU711" i="9"/>
  <c r="AV711" i="9"/>
  <c r="AW711" i="9"/>
  <c r="AX711" i="9"/>
  <c r="AI712" i="9"/>
  <c r="AJ712" i="9"/>
  <c r="AL712" i="9" s="1"/>
  <c r="AK712" i="9"/>
  <c r="AM712" i="9"/>
  <c r="AN712" i="9"/>
  <c r="AP712" i="9" s="1"/>
  <c r="AO712" i="9"/>
  <c r="AQ712" i="9"/>
  <c r="AR712" i="9"/>
  <c r="AT712" i="9" s="1"/>
  <c r="AS712" i="9"/>
  <c r="AU712" i="9"/>
  <c r="AV712" i="9"/>
  <c r="AX712" i="9" s="1"/>
  <c r="AW712" i="9"/>
  <c r="AI713" i="9"/>
  <c r="AJ713" i="9"/>
  <c r="AK713" i="9"/>
  <c r="AL713" i="9"/>
  <c r="AM713" i="9"/>
  <c r="AN713" i="9"/>
  <c r="AP713" i="9" s="1"/>
  <c r="AO713" i="9"/>
  <c r="AQ713" i="9"/>
  <c r="AR713" i="9"/>
  <c r="AS713" i="9"/>
  <c r="AT713" i="9"/>
  <c r="AU713" i="9"/>
  <c r="AV713" i="9"/>
  <c r="AX713" i="9" s="1"/>
  <c r="AW713" i="9"/>
  <c r="AI714" i="9"/>
  <c r="AJ714" i="9"/>
  <c r="AK714" i="9"/>
  <c r="AL714" i="9"/>
  <c r="AM714" i="9"/>
  <c r="AN714" i="9"/>
  <c r="AP714" i="9" s="1"/>
  <c r="AO714" i="9"/>
  <c r="AQ714" i="9"/>
  <c r="AR714" i="9"/>
  <c r="AS714" i="9"/>
  <c r="AT714" i="9"/>
  <c r="AU714" i="9"/>
  <c r="AV714" i="9"/>
  <c r="AX714" i="9" s="1"/>
  <c r="AW714" i="9"/>
  <c r="AI715" i="9"/>
  <c r="AJ715" i="9"/>
  <c r="AK715" i="9"/>
  <c r="AL715" i="9"/>
  <c r="AM715" i="9"/>
  <c r="AN715" i="9"/>
  <c r="AP715" i="9" s="1"/>
  <c r="AO715" i="9"/>
  <c r="AQ715" i="9"/>
  <c r="AR715" i="9"/>
  <c r="AS715" i="9"/>
  <c r="AT715" i="9"/>
  <c r="AU715" i="9"/>
  <c r="AV715" i="9"/>
  <c r="AX715" i="9" s="1"/>
  <c r="AW715" i="9"/>
  <c r="AI716" i="9"/>
  <c r="AJ716" i="9"/>
  <c r="AK716" i="9"/>
  <c r="AL716" i="9"/>
  <c r="AM716" i="9"/>
  <c r="AN716" i="9"/>
  <c r="AP716" i="9" s="1"/>
  <c r="AO716" i="9"/>
  <c r="AQ716" i="9"/>
  <c r="AR716" i="9"/>
  <c r="AS716" i="9"/>
  <c r="AT716" i="9"/>
  <c r="AU716" i="9"/>
  <c r="AV716" i="9"/>
  <c r="AX716" i="9" s="1"/>
  <c r="AW716" i="9"/>
  <c r="AI717" i="9"/>
  <c r="AJ717" i="9"/>
  <c r="AL717" i="9" s="1"/>
  <c r="AK717" i="9"/>
  <c r="AM717" i="9"/>
  <c r="AN717" i="9"/>
  <c r="AP717" i="9" s="1"/>
  <c r="AO717" i="9"/>
  <c r="AQ717" i="9"/>
  <c r="AR717" i="9"/>
  <c r="AS717" i="9"/>
  <c r="AT717" i="9"/>
  <c r="AU717" i="9"/>
  <c r="AV717" i="9"/>
  <c r="AX717" i="9" s="1"/>
  <c r="AW717" i="9"/>
  <c r="AW143" i="9"/>
  <c r="AV143" i="9"/>
  <c r="AS143" i="9"/>
  <c r="AR143" i="9"/>
  <c r="AO143" i="9"/>
  <c r="AN143" i="9"/>
  <c r="AK143" i="9"/>
  <c r="AJ143" i="9"/>
  <c r="T142" i="9"/>
  <c r="P723" i="9"/>
  <c r="BV142" i="9" s="1"/>
  <c r="Q723" i="9"/>
  <c r="BW142" i="9" s="1"/>
  <c r="R723" i="9"/>
  <c r="BX142" i="9" s="1"/>
  <c r="S723" i="9"/>
  <c r="BY142" i="9" s="1"/>
  <c r="T723" i="9"/>
  <c r="BZ142" i="9" s="1"/>
  <c r="U723" i="9"/>
  <c r="CA142" i="9" s="1"/>
  <c r="V723" i="9"/>
  <c r="CB142" i="9" s="1"/>
  <c r="W723" i="9"/>
  <c r="CC142" i="9" s="1"/>
  <c r="X723" i="9"/>
  <c r="CD142" i="9" s="1"/>
  <c r="Y723" i="9"/>
  <c r="CE142" i="9" s="1"/>
  <c r="Z723" i="9"/>
  <c r="CF142" i="9" s="1"/>
  <c r="AA723" i="9"/>
  <c r="CG142" i="9" s="1"/>
  <c r="AB723" i="9"/>
  <c r="CH142" i="9" s="1"/>
  <c r="AC723" i="9"/>
  <c r="CI142" i="9" s="1"/>
  <c r="O723" i="9"/>
  <c r="BU142" i="9" s="1"/>
  <c r="X142" i="9"/>
  <c r="BN142" i="9" s="1"/>
  <c r="Y142" i="9"/>
  <c r="BO142" i="9" s="1"/>
  <c r="Z142" i="9"/>
  <c r="BP142" i="9" s="1"/>
  <c r="AA142" i="9"/>
  <c r="BQ142" i="9" s="1"/>
  <c r="AB142" i="9"/>
  <c r="BR142" i="9" s="1"/>
  <c r="AC142" i="9"/>
  <c r="BS142" i="9" s="1"/>
  <c r="W142" i="9"/>
  <c r="BM142" i="9" s="1"/>
  <c r="AY717" i="9" l="1"/>
  <c r="AZ717" i="9" s="1"/>
  <c r="AP155" i="9"/>
  <c r="AT153" i="9"/>
  <c r="AT151" i="9"/>
  <c r="AT149" i="9"/>
  <c r="AT147" i="9"/>
  <c r="AT145" i="9"/>
  <c r="AR1299" i="9"/>
  <c r="AP153" i="9"/>
  <c r="AY153" i="9" s="1"/>
  <c r="AZ153" i="9" s="1"/>
  <c r="AT152" i="9"/>
  <c r="AP151" i="9"/>
  <c r="AT150" i="9"/>
  <c r="AP149" i="9"/>
  <c r="AT148" i="9"/>
  <c r="AP147" i="9"/>
  <c r="AT146" i="9"/>
  <c r="AP145" i="9"/>
  <c r="AY145" i="9" s="1"/>
  <c r="AZ145" i="9" s="1"/>
  <c r="AT144" i="9"/>
  <c r="AX152" i="9"/>
  <c r="AL152" i="9"/>
  <c r="AX150" i="9"/>
  <c r="AL150" i="9"/>
  <c r="AX148" i="9"/>
  <c r="AL148" i="9"/>
  <c r="AX146" i="9"/>
  <c r="AL146" i="9"/>
  <c r="AX144" i="9"/>
  <c r="AL144" i="9"/>
  <c r="AN1299" i="9"/>
  <c r="AT154" i="9"/>
  <c r="AX154" i="9"/>
  <c r="AZ1299" i="9"/>
  <c r="AL154" i="9"/>
  <c r="AP391" i="9"/>
  <c r="AP387" i="9"/>
  <c r="AP383" i="9"/>
  <c r="AP379" i="9"/>
  <c r="AP375" i="9"/>
  <c r="AP371" i="9"/>
  <c r="AP367" i="9"/>
  <c r="AP363" i="9"/>
  <c r="AP359" i="9"/>
  <c r="AP355" i="9"/>
  <c r="AP351" i="9"/>
  <c r="AP347" i="9"/>
  <c r="AP343" i="9"/>
  <c r="AP339" i="9"/>
  <c r="AP335" i="9"/>
  <c r="AP331" i="9"/>
  <c r="AP327" i="9"/>
  <c r="AP323" i="9"/>
  <c r="AP319" i="9"/>
  <c r="AP315" i="9"/>
  <c r="AP392" i="9"/>
  <c r="AP388" i="9"/>
  <c r="AP384" i="9"/>
  <c r="AP380" i="9"/>
  <c r="AP376" i="9"/>
  <c r="AP372" i="9"/>
  <c r="AP368" i="9"/>
  <c r="AP364" i="9"/>
  <c r="AP360" i="9"/>
  <c r="AP356" i="9"/>
  <c r="AP352" i="9"/>
  <c r="AP348" i="9"/>
  <c r="AP344" i="9"/>
  <c r="AP340" i="9"/>
  <c r="AP336" i="9"/>
  <c r="AP332" i="9"/>
  <c r="AP328" i="9"/>
  <c r="AP324" i="9"/>
  <c r="AP320" i="9"/>
  <c r="AP316" i="9"/>
  <c r="AP310" i="9"/>
  <c r="AP302" i="9"/>
  <c r="AP267" i="9"/>
  <c r="AP393" i="9"/>
  <c r="AP389" i="9"/>
  <c r="AP385" i="9"/>
  <c r="AP381" i="9"/>
  <c r="AP377" i="9"/>
  <c r="AP373" i="9"/>
  <c r="AP369" i="9"/>
  <c r="AP365" i="9"/>
  <c r="AP361" i="9"/>
  <c r="AP357" i="9"/>
  <c r="AP353" i="9"/>
  <c r="AP349" i="9"/>
  <c r="AP345" i="9"/>
  <c r="AP341" i="9"/>
  <c r="AP337" i="9"/>
  <c r="AP333" i="9"/>
  <c r="AP329" i="9"/>
  <c r="AP325" i="9"/>
  <c r="AP321" i="9"/>
  <c r="AP317" i="9"/>
  <c r="AX270" i="9"/>
  <c r="AP314" i="9"/>
  <c r="AX310" i="9"/>
  <c r="AX306" i="9"/>
  <c r="AX302" i="9"/>
  <c r="AX298" i="9"/>
  <c r="AX294" i="9"/>
  <c r="AX290" i="9"/>
  <c r="AX286" i="9"/>
  <c r="AX282" i="9"/>
  <c r="AX278" i="9"/>
  <c r="AX274" i="9"/>
  <c r="AP265" i="9"/>
  <c r="AP263" i="9"/>
  <c r="AP261" i="9"/>
  <c r="AP259" i="9"/>
  <c r="AP257" i="9"/>
  <c r="AP255" i="9"/>
  <c r="AP253" i="9"/>
  <c r="AP251" i="9"/>
  <c r="AP249" i="9"/>
  <c r="AP247" i="9"/>
  <c r="AP245" i="9"/>
  <c r="AP243" i="9"/>
  <c r="AX239" i="9"/>
  <c r="AX235" i="9"/>
  <c r="AP311" i="9"/>
  <c r="AP307" i="9"/>
  <c r="AP303" i="9"/>
  <c r="AP299" i="9"/>
  <c r="AP295" i="9"/>
  <c r="AP291" i="9"/>
  <c r="AP287" i="9"/>
  <c r="AP283" i="9"/>
  <c r="AP279" i="9"/>
  <c r="AP275" i="9"/>
  <c r="AX311" i="9"/>
  <c r="AX307" i="9"/>
  <c r="AX303" i="9"/>
  <c r="AX299" i="9"/>
  <c r="AX295" i="9"/>
  <c r="AX291" i="9"/>
  <c r="AX287" i="9"/>
  <c r="AX283" i="9"/>
  <c r="AP313" i="9"/>
  <c r="AP309" i="9"/>
  <c r="AP305" i="9"/>
  <c r="AP301" i="9"/>
  <c r="AP297" i="9"/>
  <c r="AP293" i="9"/>
  <c r="AP289" i="9"/>
  <c r="AP285" i="9"/>
  <c r="AP281" i="9"/>
  <c r="AP277" i="9"/>
  <c r="AP273" i="9"/>
  <c r="AP242" i="9"/>
  <c r="AX238" i="9"/>
  <c r="AX234" i="9"/>
  <c r="AP240" i="9"/>
  <c r="AP236" i="9"/>
  <c r="AP258" i="9"/>
  <c r="AP256" i="9"/>
  <c r="AP254" i="9"/>
  <c r="AP252" i="9"/>
  <c r="AP250" i="9"/>
  <c r="AP248" i="9"/>
  <c r="AP246" i="9"/>
  <c r="AP244" i="9"/>
  <c r="AX237" i="9"/>
  <c r="AX233" i="9"/>
  <c r="AX241" i="9"/>
  <c r="AP238" i="9"/>
  <c r="AP234" i="9"/>
  <c r="AP227" i="9"/>
  <c r="AP223" i="9"/>
  <c r="AP219" i="9"/>
  <c r="AP215" i="9"/>
  <c r="AP211" i="9"/>
  <c r="AP208" i="9"/>
  <c r="AP204" i="9"/>
  <c r="AP200" i="9"/>
  <c r="AP196" i="9"/>
  <c r="AP192" i="9"/>
  <c r="AP188" i="9"/>
  <c r="AL181" i="9"/>
  <c r="AX224" i="9"/>
  <c r="AX220" i="9"/>
  <c r="AX216" i="9"/>
  <c r="AX212" i="9"/>
  <c r="AX208" i="9"/>
  <c r="AX204" i="9"/>
  <c r="AX200" i="9"/>
  <c r="AX196" i="9"/>
  <c r="AX192" i="9"/>
  <c r="AX188" i="9"/>
  <c r="AX182" i="9"/>
  <c r="AP225" i="9"/>
  <c r="AP221" i="9"/>
  <c r="AP217" i="9"/>
  <c r="AP213" i="9"/>
  <c r="AP209" i="9"/>
  <c r="AP205" i="9"/>
  <c r="AP201" i="9"/>
  <c r="AP197" i="9"/>
  <c r="AP193" i="9"/>
  <c r="AP189" i="9"/>
  <c r="AX217" i="9"/>
  <c r="AX213" i="9"/>
  <c r="AX209" i="9"/>
  <c r="AX205" i="9"/>
  <c r="AX201" i="9"/>
  <c r="AX197" i="9"/>
  <c r="AX193" i="9"/>
  <c r="AX189" i="9"/>
  <c r="AX210" i="9"/>
  <c r="AX206" i="9"/>
  <c r="AX202" i="9"/>
  <c r="AX198" i="9"/>
  <c r="AX194" i="9"/>
  <c r="AX190" i="9"/>
  <c r="AX186" i="9"/>
  <c r="AP183" i="9"/>
  <c r="AX179" i="9"/>
  <c r="AL179" i="9"/>
  <c r="AX177" i="9"/>
  <c r="AL177" i="9"/>
  <c r="AX175" i="9"/>
  <c r="AX173" i="9"/>
  <c r="AX171" i="9"/>
  <c r="AX169" i="9"/>
  <c r="AX167" i="9"/>
  <c r="AX165" i="9"/>
  <c r="AX163" i="9"/>
  <c r="AX161" i="9"/>
  <c r="AX159" i="9"/>
  <c r="AX157" i="9"/>
  <c r="AX155" i="9"/>
  <c r="AX153" i="9"/>
  <c r="AX151" i="9"/>
  <c r="AX149" i="9"/>
  <c r="AX147" i="9"/>
  <c r="AX145" i="9"/>
  <c r="AX183" i="9"/>
  <c r="AP184" i="9"/>
  <c r="AP180" i="9"/>
  <c r="AT179" i="9"/>
  <c r="AP178" i="9"/>
  <c r="AT177" i="9"/>
  <c r="AP176" i="9"/>
  <c r="AP174" i="9"/>
  <c r="AP172" i="9"/>
  <c r="AP170" i="9"/>
  <c r="AP168" i="9"/>
  <c r="AP166" i="9"/>
  <c r="AP164" i="9"/>
  <c r="AP162" i="9"/>
  <c r="AP160" i="9"/>
  <c r="AP158" i="9"/>
  <c r="AP156" i="9"/>
  <c r="AP154" i="9"/>
  <c r="AP152" i="9"/>
  <c r="AP150" i="9"/>
  <c r="AP148" i="9"/>
  <c r="AP146" i="9"/>
  <c r="AP144" i="9"/>
  <c r="AX184" i="9"/>
  <c r="AX180" i="9"/>
  <c r="AX185" i="9"/>
  <c r="AX181" i="9"/>
  <c r="AY155" i="9" l="1"/>
  <c r="AZ155" i="9" s="1"/>
  <c r="AY147" i="9"/>
  <c r="AZ147" i="9" s="1"/>
  <c r="AY144" i="9"/>
  <c r="AZ144" i="9" s="1"/>
  <c r="AY152" i="9"/>
  <c r="AZ152" i="9" s="1"/>
  <c r="AY151" i="9"/>
  <c r="AZ151" i="9" s="1"/>
  <c r="AY146" i="9"/>
  <c r="AZ146" i="9" s="1"/>
  <c r="AY148" i="9"/>
  <c r="AZ148" i="9" s="1"/>
  <c r="AY150" i="9"/>
  <c r="AZ150" i="9" s="1"/>
  <c r="AY149" i="9"/>
  <c r="AZ149" i="9" s="1"/>
  <c r="AL1300" i="9"/>
  <c r="AY154" i="9"/>
  <c r="BI143" i="9" l="1"/>
  <c r="BH143" i="9"/>
  <c r="BG143" i="9"/>
  <c r="BE143" i="9"/>
  <c r="BD143" i="9"/>
  <c r="BC143" i="9"/>
  <c r="AU143" i="9"/>
  <c r="AX143" i="9" s="1"/>
  <c r="AQ143" i="9"/>
  <c r="AT143" i="9" s="1"/>
  <c r="AM143" i="9"/>
  <c r="AP143" i="9" s="1"/>
  <c r="AI143" i="9"/>
  <c r="AL143" i="9" s="1"/>
  <c r="AH716" i="9"/>
  <c r="AH713" i="9"/>
  <c r="AH714" i="9"/>
  <c r="AH715" i="9"/>
  <c r="AG716" i="9"/>
  <c r="AG713" i="9"/>
  <c r="AG714" i="9"/>
  <c r="AG715" i="9"/>
  <c r="G1298" i="9"/>
  <c r="D1298" i="9"/>
  <c r="G1295" i="9"/>
  <c r="G1296" i="9"/>
  <c r="G1297" i="9"/>
  <c r="D1295" i="9"/>
  <c r="D1296" i="9"/>
  <c r="D1297" i="9"/>
  <c r="AY143" i="9" l="1"/>
  <c r="AZ143" i="9" s="1"/>
  <c r="BJ143" i="9"/>
  <c r="BJ718" i="9" s="1"/>
  <c r="BF143" i="9"/>
  <c r="BF718" i="9" s="1"/>
  <c r="AG88" i="9"/>
  <c r="AG68" i="9"/>
  <c r="AG69" i="9"/>
  <c r="AG70" i="9"/>
  <c r="AG71" i="9"/>
  <c r="AG72" i="9"/>
  <c r="AG73" i="9"/>
  <c r="AG74" i="9"/>
  <c r="AG75" i="9"/>
  <c r="AG76" i="9"/>
  <c r="AG77" i="9"/>
  <c r="AG78" i="9"/>
  <c r="AG79" i="9"/>
  <c r="AG80" i="9"/>
  <c r="AG81" i="9"/>
  <c r="AG82" i="9"/>
  <c r="AG83" i="9"/>
  <c r="AG84" i="9"/>
  <c r="AG85" i="9"/>
  <c r="AG86" i="9"/>
  <c r="AG87" i="9"/>
  <c r="AG67" i="9"/>
  <c r="B124" i="9"/>
  <c r="AY718" i="9" l="1"/>
  <c r="AZ154" i="9" s="1"/>
  <c r="BD719" i="9"/>
  <c r="AL1301" i="9" s="1"/>
  <c r="AY116" i="9"/>
  <c r="AK96" i="9"/>
  <c r="AL96" i="9"/>
  <c r="AM96" i="9"/>
  <c r="AO96" i="9"/>
  <c r="AP96" i="9"/>
  <c r="AQ96" i="9"/>
  <c r="AS96" i="9"/>
  <c r="AT96" i="9"/>
  <c r="AU96" i="9"/>
  <c r="AW96" i="9"/>
  <c r="AX96" i="9"/>
  <c r="AY96" i="9"/>
  <c r="AK97" i="9"/>
  <c r="AL97" i="9"/>
  <c r="AM97" i="9"/>
  <c r="AO97" i="9"/>
  <c r="AP97" i="9"/>
  <c r="AQ97" i="9"/>
  <c r="AS97" i="9"/>
  <c r="AT97" i="9"/>
  <c r="AU97" i="9"/>
  <c r="AW97" i="9"/>
  <c r="AX97" i="9"/>
  <c r="AY97" i="9"/>
  <c r="AK98" i="9"/>
  <c r="AL98" i="9"/>
  <c r="AM98" i="9"/>
  <c r="AO98" i="9"/>
  <c r="AP98" i="9"/>
  <c r="AQ98" i="9"/>
  <c r="AS98" i="9"/>
  <c r="AT98" i="9"/>
  <c r="AU98" i="9"/>
  <c r="AW98" i="9"/>
  <c r="AX98" i="9"/>
  <c r="AY98" i="9"/>
  <c r="AK99" i="9"/>
  <c r="AL99" i="9"/>
  <c r="AM99" i="9"/>
  <c r="AO99" i="9"/>
  <c r="AP99" i="9"/>
  <c r="AQ99" i="9"/>
  <c r="AS99" i="9"/>
  <c r="AT99" i="9"/>
  <c r="AU99" i="9"/>
  <c r="AW99" i="9"/>
  <c r="AX99" i="9"/>
  <c r="AY99" i="9"/>
  <c r="AK100" i="9"/>
  <c r="AL100" i="9"/>
  <c r="AM100" i="9"/>
  <c r="AO100" i="9"/>
  <c r="AP100" i="9"/>
  <c r="AQ100" i="9"/>
  <c r="AS100" i="9"/>
  <c r="AT100" i="9"/>
  <c r="AU100" i="9"/>
  <c r="AW100" i="9"/>
  <c r="AZ100" i="9" s="1"/>
  <c r="AX100" i="9"/>
  <c r="AY100" i="9"/>
  <c r="AK101" i="9"/>
  <c r="AL101" i="9"/>
  <c r="AM101" i="9"/>
  <c r="AO101" i="9"/>
  <c r="AP101" i="9"/>
  <c r="AQ101" i="9"/>
  <c r="AS101" i="9"/>
  <c r="AT101" i="9"/>
  <c r="AU101" i="9"/>
  <c r="AW101" i="9"/>
  <c r="AX101" i="9"/>
  <c r="AY101" i="9"/>
  <c r="AK102" i="9"/>
  <c r="AL102" i="9"/>
  <c r="AM102" i="9"/>
  <c r="AO102" i="9"/>
  <c r="AP102" i="9"/>
  <c r="AQ102" i="9"/>
  <c r="AS102" i="9"/>
  <c r="AT102" i="9"/>
  <c r="AU102" i="9"/>
  <c r="AW102" i="9"/>
  <c r="AX102" i="9"/>
  <c r="AY102" i="9"/>
  <c r="AK103" i="9"/>
  <c r="AL103" i="9"/>
  <c r="AM103" i="9"/>
  <c r="AO103" i="9"/>
  <c r="AP103" i="9"/>
  <c r="AQ103" i="9"/>
  <c r="AS103" i="9"/>
  <c r="AT103" i="9"/>
  <c r="AU103" i="9"/>
  <c r="AW103" i="9"/>
  <c r="AX103" i="9"/>
  <c r="AY103" i="9"/>
  <c r="AK104" i="9"/>
  <c r="AL104" i="9"/>
  <c r="AM104" i="9"/>
  <c r="AO104" i="9"/>
  <c r="AP104" i="9"/>
  <c r="AQ104" i="9"/>
  <c r="AS104" i="9"/>
  <c r="AT104" i="9"/>
  <c r="AU104" i="9"/>
  <c r="AW104" i="9"/>
  <c r="AX104" i="9"/>
  <c r="AY104" i="9"/>
  <c r="AK105" i="9"/>
  <c r="AL105" i="9"/>
  <c r="AM105" i="9"/>
  <c r="AO105" i="9"/>
  <c r="AP105" i="9"/>
  <c r="AQ105" i="9"/>
  <c r="AS105" i="9"/>
  <c r="AT105" i="9"/>
  <c r="AU105" i="9"/>
  <c r="AW105" i="9"/>
  <c r="AX105" i="9"/>
  <c r="AY105" i="9"/>
  <c r="AK106" i="9"/>
  <c r="AL106" i="9"/>
  <c r="AM106" i="9"/>
  <c r="AO106" i="9"/>
  <c r="AP106" i="9"/>
  <c r="AQ106" i="9"/>
  <c r="AS106" i="9"/>
  <c r="AT106" i="9"/>
  <c r="AU106" i="9"/>
  <c r="AW106" i="9"/>
  <c r="AX106" i="9"/>
  <c r="AY106" i="9"/>
  <c r="AK107" i="9"/>
  <c r="AL107" i="9"/>
  <c r="AM107" i="9"/>
  <c r="AO107" i="9"/>
  <c r="AP107" i="9"/>
  <c r="AQ107" i="9"/>
  <c r="AS107" i="9"/>
  <c r="AT107" i="9"/>
  <c r="AU107" i="9"/>
  <c r="AW107" i="9"/>
  <c r="AX107" i="9"/>
  <c r="AY107" i="9"/>
  <c r="AK108" i="9"/>
  <c r="AL108" i="9"/>
  <c r="AM108" i="9"/>
  <c r="AO108" i="9"/>
  <c r="AP108" i="9"/>
  <c r="AQ108" i="9"/>
  <c r="AS108" i="9"/>
  <c r="AT108" i="9"/>
  <c r="AU108" i="9"/>
  <c r="AW108" i="9"/>
  <c r="AX108" i="9"/>
  <c r="AY108" i="9"/>
  <c r="AK109" i="9"/>
  <c r="AL109" i="9"/>
  <c r="AM109" i="9"/>
  <c r="AO109" i="9"/>
  <c r="AP109" i="9"/>
  <c r="AQ109" i="9"/>
  <c r="AS109" i="9"/>
  <c r="AT109" i="9"/>
  <c r="AU109" i="9"/>
  <c r="AW109" i="9"/>
  <c r="AX109" i="9"/>
  <c r="AY109" i="9"/>
  <c r="AK110" i="9"/>
  <c r="AL110" i="9"/>
  <c r="AM110" i="9"/>
  <c r="AO110" i="9"/>
  <c r="AP110" i="9"/>
  <c r="AQ110" i="9"/>
  <c r="AS110" i="9"/>
  <c r="AT110" i="9"/>
  <c r="AU110" i="9"/>
  <c r="AW110" i="9"/>
  <c r="AX110" i="9"/>
  <c r="AY110" i="9"/>
  <c r="AK111" i="9"/>
  <c r="AL111" i="9"/>
  <c r="AM111" i="9"/>
  <c r="AO111" i="9"/>
  <c r="AP111" i="9"/>
  <c r="AQ111" i="9"/>
  <c r="AS111" i="9"/>
  <c r="AT111" i="9"/>
  <c r="AU111" i="9"/>
  <c r="AW111" i="9"/>
  <c r="AX111" i="9"/>
  <c r="AY111" i="9"/>
  <c r="AK112" i="9"/>
  <c r="AL112" i="9"/>
  <c r="AM112" i="9"/>
  <c r="AO112" i="9"/>
  <c r="AP112" i="9"/>
  <c r="AQ112" i="9"/>
  <c r="AS112" i="9"/>
  <c r="AT112" i="9"/>
  <c r="AU112" i="9"/>
  <c r="AW112" i="9"/>
  <c r="AX112" i="9"/>
  <c r="AY112" i="9"/>
  <c r="AK113" i="9"/>
  <c r="AL113" i="9"/>
  <c r="AM113" i="9"/>
  <c r="AO113" i="9"/>
  <c r="AP113" i="9"/>
  <c r="AQ113" i="9"/>
  <c r="AS113" i="9"/>
  <c r="AT113" i="9"/>
  <c r="AU113" i="9"/>
  <c r="AW113" i="9"/>
  <c r="AX113" i="9"/>
  <c r="AY113" i="9"/>
  <c r="AK114" i="9"/>
  <c r="AL114" i="9"/>
  <c r="AM114" i="9"/>
  <c r="AO114" i="9"/>
  <c r="AP114" i="9"/>
  <c r="AQ114" i="9"/>
  <c r="AS114" i="9"/>
  <c r="AT114" i="9"/>
  <c r="AU114" i="9"/>
  <c r="AW114" i="9"/>
  <c r="AX114" i="9"/>
  <c r="AY114" i="9"/>
  <c r="AK115" i="9"/>
  <c r="AL115" i="9"/>
  <c r="AM115" i="9"/>
  <c r="AO115" i="9"/>
  <c r="AP115" i="9"/>
  <c r="AQ115" i="9"/>
  <c r="AS115" i="9"/>
  <c r="AT115" i="9"/>
  <c r="AU115" i="9"/>
  <c r="AW115" i="9"/>
  <c r="AX115" i="9"/>
  <c r="AY115" i="9"/>
  <c r="AK116" i="9"/>
  <c r="AL116" i="9"/>
  <c r="AM116" i="9"/>
  <c r="AO116" i="9"/>
  <c r="AP116" i="9"/>
  <c r="AQ116" i="9"/>
  <c r="AS116" i="9"/>
  <c r="AT116" i="9"/>
  <c r="AU116" i="9"/>
  <c r="AW116" i="9"/>
  <c r="AX116" i="9"/>
  <c r="AO95" i="9"/>
  <c r="AP95" i="9"/>
  <c r="AQ95" i="9"/>
  <c r="AS95" i="9"/>
  <c r="AT95" i="9"/>
  <c r="AU95" i="9"/>
  <c r="AW95" i="9"/>
  <c r="AX95" i="9"/>
  <c r="AY95" i="9"/>
  <c r="AM95" i="9"/>
  <c r="AL95" i="9"/>
  <c r="AK95" i="9"/>
  <c r="CD68" i="9"/>
  <c r="CE68" i="9"/>
  <c r="CF68" i="9"/>
  <c r="CH68" i="9"/>
  <c r="CI68" i="9"/>
  <c r="CJ68" i="9"/>
  <c r="CD69" i="9"/>
  <c r="CE69" i="9"/>
  <c r="CG69" i="9" s="1"/>
  <c r="CF69" i="9"/>
  <c r="CH69" i="9"/>
  <c r="CI69" i="9"/>
  <c r="CJ69" i="9"/>
  <c r="CD70" i="9"/>
  <c r="CE70" i="9"/>
  <c r="CG70" i="9" s="1"/>
  <c r="CF70" i="9"/>
  <c r="CH70" i="9"/>
  <c r="CI70" i="9"/>
  <c r="CJ70" i="9"/>
  <c r="CD71" i="9"/>
  <c r="CE71" i="9"/>
  <c r="CF71" i="9"/>
  <c r="CH71" i="9"/>
  <c r="CI71" i="9"/>
  <c r="CJ71" i="9"/>
  <c r="CD72" i="9"/>
  <c r="CE72" i="9"/>
  <c r="CF72" i="9"/>
  <c r="CH72" i="9"/>
  <c r="CI72" i="9"/>
  <c r="CJ72" i="9"/>
  <c r="CD73" i="9"/>
  <c r="CE73" i="9"/>
  <c r="CG73" i="9" s="1"/>
  <c r="CF73" i="9"/>
  <c r="CH73" i="9"/>
  <c r="CI73" i="9"/>
  <c r="CK73" i="9" s="1"/>
  <c r="CJ73" i="9"/>
  <c r="CD74" i="9"/>
  <c r="CE74" i="9"/>
  <c r="CG74" i="9" s="1"/>
  <c r="CF74" i="9"/>
  <c r="CH74" i="9"/>
  <c r="CI74" i="9"/>
  <c r="CJ74" i="9"/>
  <c r="CD75" i="9"/>
  <c r="CE75" i="9"/>
  <c r="CF75" i="9"/>
  <c r="CH75" i="9"/>
  <c r="CI75" i="9"/>
  <c r="CJ75" i="9"/>
  <c r="CD76" i="9"/>
  <c r="CE76" i="9"/>
  <c r="CF76" i="9"/>
  <c r="CH76" i="9"/>
  <c r="CI76" i="9"/>
  <c r="CJ76" i="9"/>
  <c r="CD77" i="9"/>
  <c r="CE77" i="9"/>
  <c r="CG77" i="9" s="1"/>
  <c r="CF77" i="9"/>
  <c r="CH77" i="9"/>
  <c r="CI77" i="9"/>
  <c r="CK77" i="9" s="1"/>
  <c r="CJ77" i="9"/>
  <c r="CD78" i="9"/>
  <c r="CE78" i="9"/>
  <c r="CG78" i="9" s="1"/>
  <c r="CF78" i="9"/>
  <c r="CH78" i="9"/>
  <c r="CI78" i="9"/>
  <c r="CJ78" i="9"/>
  <c r="CD79" i="9"/>
  <c r="CE79" i="9"/>
  <c r="CF79" i="9"/>
  <c r="CH79" i="9"/>
  <c r="CI79" i="9"/>
  <c r="CJ79" i="9"/>
  <c r="CD80" i="9"/>
  <c r="CE80" i="9"/>
  <c r="CF80" i="9"/>
  <c r="CH80" i="9"/>
  <c r="CI80" i="9"/>
  <c r="CJ80" i="9"/>
  <c r="CD81" i="9"/>
  <c r="CE81" i="9"/>
  <c r="CG81" i="9" s="1"/>
  <c r="CF81" i="9"/>
  <c r="CH81" i="9"/>
  <c r="CI81" i="9"/>
  <c r="CK81" i="9" s="1"/>
  <c r="CJ81" i="9"/>
  <c r="CD82" i="9"/>
  <c r="CE82" i="9"/>
  <c r="CG82" i="9" s="1"/>
  <c r="CF82" i="9"/>
  <c r="CH82" i="9"/>
  <c r="CI82" i="9"/>
  <c r="CJ82" i="9"/>
  <c r="CD83" i="9"/>
  <c r="CE83" i="9"/>
  <c r="CF83" i="9"/>
  <c r="CH83" i="9"/>
  <c r="CI83" i="9"/>
  <c r="CJ83" i="9"/>
  <c r="CD84" i="9"/>
  <c r="CE84" i="9"/>
  <c r="CF84" i="9"/>
  <c r="CH84" i="9"/>
  <c r="CI84" i="9"/>
  <c r="CJ84" i="9"/>
  <c r="CD85" i="9"/>
  <c r="CE85" i="9"/>
  <c r="CG85" i="9" s="1"/>
  <c r="CF85" i="9"/>
  <c r="CH85" i="9"/>
  <c r="CI85" i="9"/>
  <c r="CK85" i="9" s="1"/>
  <c r="CJ85" i="9"/>
  <c r="CD86" i="9"/>
  <c r="CE86" i="9"/>
  <c r="CG86" i="9" s="1"/>
  <c r="CF86" i="9"/>
  <c r="CH86" i="9"/>
  <c r="CI86" i="9"/>
  <c r="CJ86" i="9"/>
  <c r="CD87" i="9"/>
  <c r="CE87" i="9"/>
  <c r="CF87" i="9"/>
  <c r="CH87" i="9"/>
  <c r="CI87" i="9"/>
  <c r="CJ87" i="9"/>
  <c r="CD88" i="9"/>
  <c r="CE88" i="9"/>
  <c r="CF88" i="9"/>
  <c r="CH88" i="9"/>
  <c r="CI88" i="9"/>
  <c r="CJ88" i="9"/>
  <c r="CH67" i="9"/>
  <c r="CI67" i="9"/>
  <c r="CJ67" i="9"/>
  <c r="CF67" i="9"/>
  <c r="CE67" i="9"/>
  <c r="CD67" i="9"/>
  <c r="AD117" i="9"/>
  <c r="P117" i="9"/>
  <c r="Q117" i="9"/>
  <c r="R117" i="9"/>
  <c r="S117" i="9"/>
  <c r="T117" i="9"/>
  <c r="U117" i="9"/>
  <c r="V117" i="9"/>
  <c r="W117" i="9"/>
  <c r="X117" i="9"/>
  <c r="Y117" i="9"/>
  <c r="Z117" i="9"/>
  <c r="AA117" i="9"/>
  <c r="AB117" i="9"/>
  <c r="AC117" i="9"/>
  <c r="O117" i="9"/>
  <c r="X89" i="9"/>
  <c r="Y89" i="9"/>
  <c r="Z89" i="9"/>
  <c r="AA89" i="9"/>
  <c r="AB89" i="9"/>
  <c r="AC89" i="9"/>
  <c r="AD89" i="9"/>
  <c r="T89" i="9"/>
  <c r="W89" i="9"/>
  <c r="BJ68" i="9"/>
  <c r="BK68" i="9"/>
  <c r="BL68" i="9"/>
  <c r="BN68" i="9"/>
  <c r="BO68" i="9"/>
  <c r="BP68" i="9"/>
  <c r="BR68" i="9"/>
  <c r="BS68" i="9"/>
  <c r="BT68" i="9"/>
  <c r="BV68" i="9"/>
  <c r="BW68" i="9"/>
  <c r="BX68" i="9"/>
  <c r="BJ69" i="9"/>
  <c r="BK69" i="9"/>
  <c r="BL69" i="9"/>
  <c r="BN69" i="9"/>
  <c r="BO69" i="9"/>
  <c r="BP69" i="9"/>
  <c r="BR69" i="9"/>
  <c r="BS69" i="9"/>
  <c r="BT69" i="9"/>
  <c r="BV69" i="9"/>
  <c r="BW69" i="9"/>
  <c r="BX69" i="9"/>
  <c r="BJ70" i="9"/>
  <c r="BK70" i="9"/>
  <c r="BL70" i="9"/>
  <c r="BN70" i="9"/>
  <c r="BO70" i="9"/>
  <c r="BP70" i="9"/>
  <c r="BR70" i="9"/>
  <c r="BS70" i="9"/>
  <c r="BT70" i="9"/>
  <c r="BV70" i="9"/>
  <c r="BW70" i="9"/>
  <c r="BX70" i="9"/>
  <c r="BJ71" i="9"/>
  <c r="BK71" i="9"/>
  <c r="BL71" i="9"/>
  <c r="BN71" i="9"/>
  <c r="BO71" i="9"/>
  <c r="BP71" i="9"/>
  <c r="BR71" i="9"/>
  <c r="BS71" i="9"/>
  <c r="BT71" i="9"/>
  <c r="BV71" i="9"/>
  <c r="BW71" i="9"/>
  <c r="BX71" i="9"/>
  <c r="BJ72" i="9"/>
  <c r="BK72" i="9"/>
  <c r="BL72" i="9"/>
  <c r="BN72" i="9"/>
  <c r="BO72" i="9"/>
  <c r="BP72" i="9"/>
  <c r="BR72" i="9"/>
  <c r="BS72" i="9"/>
  <c r="BT72" i="9"/>
  <c r="BV72" i="9"/>
  <c r="BW72" i="9"/>
  <c r="BX72" i="9"/>
  <c r="BJ73" i="9"/>
  <c r="BK73" i="9"/>
  <c r="BL73" i="9"/>
  <c r="BN73" i="9"/>
  <c r="BO73" i="9"/>
  <c r="BP73" i="9"/>
  <c r="BR73" i="9"/>
  <c r="BS73" i="9"/>
  <c r="BT73" i="9"/>
  <c r="BV73" i="9"/>
  <c r="BW73" i="9"/>
  <c r="BX73" i="9"/>
  <c r="BJ74" i="9"/>
  <c r="BK74" i="9"/>
  <c r="BL74" i="9"/>
  <c r="BN74" i="9"/>
  <c r="BO74" i="9"/>
  <c r="BP74" i="9"/>
  <c r="BR74" i="9"/>
  <c r="BS74" i="9"/>
  <c r="BT74" i="9"/>
  <c r="BV74" i="9"/>
  <c r="BW74" i="9"/>
  <c r="BX74" i="9"/>
  <c r="BJ75" i="9"/>
  <c r="BK75" i="9"/>
  <c r="BL75" i="9"/>
  <c r="BN75" i="9"/>
  <c r="BO75" i="9"/>
  <c r="BP75" i="9"/>
  <c r="BR75" i="9"/>
  <c r="BS75" i="9"/>
  <c r="BT75" i="9"/>
  <c r="BV75" i="9"/>
  <c r="BW75" i="9"/>
  <c r="BX75" i="9"/>
  <c r="BJ76" i="9"/>
  <c r="BK76" i="9"/>
  <c r="BL76" i="9"/>
  <c r="BN76" i="9"/>
  <c r="BO76" i="9"/>
  <c r="BP76" i="9"/>
  <c r="BR76" i="9"/>
  <c r="BS76" i="9"/>
  <c r="BT76" i="9"/>
  <c r="BV76" i="9"/>
  <c r="BW76" i="9"/>
  <c r="BX76" i="9"/>
  <c r="BJ77" i="9"/>
  <c r="BK77" i="9"/>
  <c r="BL77" i="9"/>
  <c r="BN77" i="9"/>
  <c r="BO77" i="9"/>
  <c r="BP77" i="9"/>
  <c r="BR77" i="9"/>
  <c r="BS77" i="9"/>
  <c r="BT77" i="9"/>
  <c r="BV77" i="9"/>
  <c r="BW77" i="9"/>
  <c r="BX77" i="9"/>
  <c r="BJ78" i="9"/>
  <c r="BK78" i="9"/>
  <c r="BL78" i="9"/>
  <c r="BN78" i="9"/>
  <c r="BO78" i="9"/>
  <c r="BP78" i="9"/>
  <c r="BR78" i="9"/>
  <c r="BS78" i="9"/>
  <c r="BT78" i="9"/>
  <c r="BV78" i="9"/>
  <c r="BW78" i="9"/>
  <c r="BX78" i="9"/>
  <c r="BJ79" i="9"/>
  <c r="BK79" i="9"/>
  <c r="BL79" i="9"/>
  <c r="BN79" i="9"/>
  <c r="BO79" i="9"/>
  <c r="BP79" i="9"/>
  <c r="BR79" i="9"/>
  <c r="BS79" i="9"/>
  <c r="BT79" i="9"/>
  <c r="BV79" i="9"/>
  <c r="BW79" i="9"/>
  <c r="BX79" i="9"/>
  <c r="BJ80" i="9"/>
  <c r="BK80" i="9"/>
  <c r="BL80" i="9"/>
  <c r="BN80" i="9"/>
  <c r="BO80" i="9"/>
  <c r="BP80" i="9"/>
  <c r="BR80" i="9"/>
  <c r="BS80" i="9"/>
  <c r="BT80" i="9"/>
  <c r="BV80" i="9"/>
  <c r="BW80" i="9"/>
  <c r="BX80" i="9"/>
  <c r="BJ81" i="9"/>
  <c r="BK81" i="9"/>
  <c r="BL81" i="9"/>
  <c r="BN81" i="9"/>
  <c r="BO81" i="9"/>
  <c r="BP81" i="9"/>
  <c r="BR81" i="9"/>
  <c r="BS81" i="9"/>
  <c r="BT81" i="9"/>
  <c r="BV81" i="9"/>
  <c r="BW81" i="9"/>
  <c r="BX81" i="9"/>
  <c r="BJ82" i="9"/>
  <c r="BK82" i="9"/>
  <c r="BL82" i="9"/>
  <c r="BN82" i="9"/>
  <c r="BO82" i="9"/>
  <c r="BP82" i="9"/>
  <c r="BR82" i="9"/>
  <c r="BS82" i="9"/>
  <c r="BT82" i="9"/>
  <c r="BV82" i="9"/>
  <c r="BW82" i="9"/>
  <c r="BX82" i="9"/>
  <c r="BJ83" i="9"/>
  <c r="BK83" i="9"/>
  <c r="BL83" i="9"/>
  <c r="BN83" i="9"/>
  <c r="BO83" i="9"/>
  <c r="BP83" i="9"/>
  <c r="BR83" i="9"/>
  <c r="BS83" i="9"/>
  <c r="BT83" i="9"/>
  <c r="BV83" i="9"/>
  <c r="BW83" i="9"/>
  <c r="BX83" i="9"/>
  <c r="BJ84" i="9"/>
  <c r="BK84" i="9"/>
  <c r="BL84" i="9"/>
  <c r="BN84" i="9"/>
  <c r="BO84" i="9"/>
  <c r="BP84" i="9"/>
  <c r="BR84" i="9"/>
  <c r="BS84" i="9"/>
  <c r="BT84" i="9"/>
  <c r="BV84" i="9"/>
  <c r="BW84" i="9"/>
  <c r="BX84" i="9"/>
  <c r="BJ85" i="9"/>
  <c r="BK85" i="9"/>
  <c r="BL85" i="9"/>
  <c r="BN85" i="9"/>
  <c r="BO85" i="9"/>
  <c r="BP85" i="9"/>
  <c r="BR85" i="9"/>
  <c r="BS85" i="9"/>
  <c r="BT85" i="9"/>
  <c r="BV85" i="9"/>
  <c r="BW85" i="9"/>
  <c r="BX85" i="9"/>
  <c r="BJ86" i="9"/>
  <c r="BK86" i="9"/>
  <c r="BL86" i="9"/>
  <c r="BN86" i="9"/>
  <c r="BO86" i="9"/>
  <c r="BP86" i="9"/>
  <c r="BR86" i="9"/>
  <c r="BS86" i="9"/>
  <c r="BT86" i="9"/>
  <c r="BV86" i="9"/>
  <c r="BW86" i="9"/>
  <c r="BX86" i="9"/>
  <c r="BJ87" i="9"/>
  <c r="BK87" i="9"/>
  <c r="BL87" i="9"/>
  <c r="BN87" i="9"/>
  <c r="BO87" i="9"/>
  <c r="BP87" i="9"/>
  <c r="BR87" i="9"/>
  <c r="BS87" i="9"/>
  <c r="BT87" i="9"/>
  <c r="BV87" i="9"/>
  <c r="BW87" i="9"/>
  <c r="BX87" i="9"/>
  <c r="BJ88" i="9"/>
  <c r="BK88" i="9"/>
  <c r="BL88" i="9"/>
  <c r="BN88" i="9"/>
  <c r="BO88" i="9"/>
  <c r="BP88" i="9"/>
  <c r="BR88" i="9"/>
  <c r="BS88" i="9"/>
  <c r="BT88" i="9"/>
  <c r="BV88" i="9"/>
  <c r="BW88" i="9"/>
  <c r="BX88" i="9"/>
  <c r="BV67" i="9"/>
  <c r="BW67" i="9"/>
  <c r="BX67" i="9"/>
  <c r="BR67" i="9"/>
  <c r="BS67" i="9"/>
  <c r="BT67" i="9"/>
  <c r="BN67" i="9"/>
  <c r="BO67" i="9"/>
  <c r="BP67" i="9"/>
  <c r="BL67" i="9"/>
  <c r="BK67" i="9"/>
  <c r="BJ67" i="9"/>
  <c r="B120" i="9"/>
  <c r="AZ718" i="9" l="1"/>
  <c r="BA718" i="9" s="1"/>
  <c r="AR111" i="9"/>
  <c r="AR99" i="9"/>
  <c r="AR97" i="9"/>
  <c r="AZ111" i="9"/>
  <c r="AZ109" i="9"/>
  <c r="AZ105" i="9"/>
  <c r="CK69" i="9"/>
  <c r="AZ110" i="9"/>
  <c r="AZ108" i="9"/>
  <c r="AV103" i="9"/>
  <c r="AR115" i="9"/>
  <c r="AR107" i="9"/>
  <c r="AV115" i="9"/>
  <c r="AR114" i="9"/>
  <c r="AZ112" i="9"/>
  <c r="AZ99" i="9"/>
  <c r="AZ114" i="9"/>
  <c r="AR102" i="9"/>
  <c r="AR100" i="9"/>
  <c r="AR98" i="9"/>
  <c r="AZ104" i="9"/>
  <c r="AV99" i="9"/>
  <c r="AR113" i="9"/>
  <c r="AZ115" i="9"/>
  <c r="AZ107" i="9"/>
  <c r="AR103" i="9"/>
  <c r="AR116" i="9"/>
  <c r="AZ103" i="9"/>
  <c r="BQ67" i="9"/>
  <c r="BU87" i="9"/>
  <c r="BU85" i="9"/>
  <c r="BU83" i="9"/>
  <c r="BU81" i="9"/>
  <c r="BU79" i="9"/>
  <c r="BU77" i="9"/>
  <c r="BU75" i="9"/>
  <c r="BU73" i="9"/>
  <c r="BU71" i="9"/>
  <c r="BU69" i="9"/>
  <c r="AV95" i="9"/>
  <c r="AR105" i="9"/>
  <c r="AN104" i="9"/>
  <c r="AZ102" i="9"/>
  <c r="AZ97" i="9"/>
  <c r="AN95" i="9"/>
  <c r="AV111" i="9"/>
  <c r="AR110" i="9"/>
  <c r="AR108" i="9"/>
  <c r="AV112" i="9"/>
  <c r="AN110" i="9"/>
  <c r="AR101" i="9"/>
  <c r="AN100" i="9"/>
  <c r="AZ98" i="9"/>
  <c r="AZ113" i="9"/>
  <c r="AV107" i="9"/>
  <c r="AR106" i="9"/>
  <c r="AR104" i="9"/>
  <c r="AR109" i="9"/>
  <c r="AN108" i="9"/>
  <c r="AZ106" i="9"/>
  <c r="AZ101" i="9"/>
  <c r="AR112" i="9"/>
  <c r="AV108" i="9"/>
  <c r="AV104" i="9"/>
  <c r="AV100" i="9"/>
  <c r="BQ73" i="9"/>
  <c r="BQ71" i="9"/>
  <c r="BQ69" i="9"/>
  <c r="AN113" i="9"/>
  <c r="AV109" i="9"/>
  <c r="AN109" i="9"/>
  <c r="AN105" i="9"/>
  <c r="AN101" i="9"/>
  <c r="AN97" i="9"/>
  <c r="BM84" i="9"/>
  <c r="BM82" i="9"/>
  <c r="BM78" i="9"/>
  <c r="AV105" i="9"/>
  <c r="AV101" i="9"/>
  <c r="AV97" i="9"/>
  <c r="BM86" i="9"/>
  <c r="AN114" i="9"/>
  <c r="AV110" i="9"/>
  <c r="AN106" i="9"/>
  <c r="AN102" i="9"/>
  <c r="AN98" i="9"/>
  <c r="BM76" i="9"/>
  <c r="BM74" i="9"/>
  <c r="BM72" i="9"/>
  <c r="AV113" i="9"/>
  <c r="AR95" i="9"/>
  <c r="AV114" i="9"/>
  <c r="AN111" i="9"/>
  <c r="AV106" i="9"/>
  <c r="AV102" i="9"/>
  <c r="AV98" i="9"/>
  <c r="BM80" i="9"/>
  <c r="AZ95" i="9"/>
  <c r="AN115" i="9"/>
  <c r="AN107" i="9"/>
  <c r="AN103" i="9"/>
  <c r="AN99" i="9"/>
  <c r="AN112" i="9"/>
  <c r="BQ83" i="9"/>
  <c r="BQ81" i="9"/>
  <c r="BU82" i="9"/>
  <c r="BU80" i="9"/>
  <c r="BU78" i="9"/>
  <c r="BU76" i="9"/>
  <c r="BU74" i="9"/>
  <c r="BU72" i="9"/>
  <c r="BU70" i="9"/>
  <c r="CK67" i="9"/>
  <c r="CK87" i="9"/>
  <c r="CK83" i="9"/>
  <c r="CK79" i="9"/>
  <c r="CK75" i="9"/>
  <c r="CK71" i="9"/>
  <c r="BQ85" i="9"/>
  <c r="BU86" i="9"/>
  <c r="BY87" i="9"/>
  <c r="BY85" i="9"/>
  <c r="BY77" i="9"/>
  <c r="BY75" i="9"/>
  <c r="BY73" i="9"/>
  <c r="BY71" i="9"/>
  <c r="BY69" i="9"/>
  <c r="BQ79" i="9"/>
  <c r="BQ77" i="9"/>
  <c r="BY81" i="9"/>
  <c r="BY79" i="9"/>
  <c r="BM83" i="9"/>
  <c r="BM81" i="9"/>
  <c r="BM79" i="9"/>
  <c r="BM77" i="9"/>
  <c r="BM75" i="9"/>
  <c r="BM73" i="9"/>
  <c r="BM71" i="9"/>
  <c r="BM69" i="9"/>
  <c r="CK84" i="9"/>
  <c r="CK80" i="9"/>
  <c r="CK76" i="9"/>
  <c r="CK72" i="9"/>
  <c r="BQ75" i="9"/>
  <c r="BU84" i="9"/>
  <c r="BY83" i="9"/>
  <c r="BM87" i="9"/>
  <c r="BM85" i="9"/>
  <c r="BQ86" i="9"/>
  <c r="BQ84" i="9"/>
  <c r="BQ82" i="9"/>
  <c r="BQ80" i="9"/>
  <c r="BQ78" i="9"/>
  <c r="BQ76" i="9"/>
  <c r="BQ74" i="9"/>
  <c r="BQ72" i="9"/>
  <c r="BQ70" i="9"/>
  <c r="CG87" i="9"/>
  <c r="CG83" i="9"/>
  <c r="CG79" i="9"/>
  <c r="CG75" i="9"/>
  <c r="CG71" i="9"/>
  <c r="BQ87" i="9"/>
  <c r="BY86" i="9"/>
  <c r="BY84" i="9"/>
  <c r="BY82" i="9"/>
  <c r="BY80" i="9"/>
  <c r="BY78" i="9"/>
  <c r="BY76" i="9"/>
  <c r="BY74" i="9"/>
  <c r="BY72" i="9"/>
  <c r="BY70" i="9"/>
  <c r="CG84" i="9"/>
  <c r="CG80" i="9"/>
  <c r="CG76" i="9"/>
  <c r="CG72" i="9"/>
  <c r="BM70" i="9"/>
  <c r="CK86" i="9"/>
  <c r="CK82" i="9"/>
  <c r="CK78" i="9"/>
  <c r="CK74" i="9"/>
  <c r="CK70" i="9"/>
  <c r="AZ116" i="9"/>
  <c r="AV116" i="9"/>
  <c r="BU88" i="9"/>
  <c r="AN116" i="9"/>
  <c r="BY88" i="9"/>
  <c r="BQ88" i="9"/>
  <c r="CK88" i="9"/>
  <c r="BM88" i="9"/>
  <c r="CG88" i="9"/>
  <c r="CG68" i="9"/>
  <c r="CK68" i="9"/>
  <c r="AN96" i="9"/>
  <c r="AR96" i="9"/>
  <c r="AV96" i="9"/>
  <c r="BM68" i="9"/>
  <c r="BQ68" i="9"/>
  <c r="AZ96" i="9"/>
  <c r="BU68" i="9"/>
  <c r="BY68" i="9"/>
  <c r="CG67" i="9"/>
  <c r="BY67" i="9"/>
  <c r="BU67" i="9"/>
  <c r="BM67" i="9"/>
  <c r="AR117" i="9" l="1"/>
  <c r="BZ86" i="9"/>
  <c r="CA86" i="9" s="1"/>
  <c r="BZ69" i="9"/>
  <c r="CA69" i="9" s="1"/>
  <c r="BZ84" i="9"/>
  <c r="CA84" i="9" s="1"/>
  <c r="BZ71" i="9"/>
  <c r="CA71" i="9" s="1"/>
  <c r="BZ85" i="9"/>
  <c r="CA85" i="9" s="1"/>
  <c r="BZ76" i="9"/>
  <c r="CA76" i="9" s="1"/>
  <c r="BZ78" i="9"/>
  <c r="CA78" i="9" s="1"/>
  <c r="BZ73" i="9"/>
  <c r="CA73" i="9" s="1"/>
  <c r="BZ74" i="9"/>
  <c r="BZ80" i="9"/>
  <c r="CA80" i="9" s="1"/>
  <c r="BZ70" i="9"/>
  <c r="CA70" i="9" s="1"/>
  <c r="BZ67" i="9"/>
  <c r="CA67" i="9" s="1"/>
  <c r="BZ82" i="9"/>
  <c r="CA82" i="9" s="1"/>
  <c r="BZ77" i="9"/>
  <c r="CA77" i="9" s="1"/>
  <c r="BZ72" i="9"/>
  <c r="CA72" i="9" s="1"/>
  <c r="BZ79" i="9"/>
  <c r="CA79" i="9" s="1"/>
  <c r="BZ81" i="9"/>
  <c r="CA81" i="9" s="1"/>
  <c r="BZ83" i="9"/>
  <c r="CA83" i="9" s="1"/>
  <c r="BZ75" i="9"/>
  <c r="CA75" i="9" s="1"/>
  <c r="BZ87" i="9"/>
  <c r="CA87" i="9" s="1"/>
  <c r="AZ117" i="9"/>
  <c r="AV117" i="9"/>
  <c r="AN117" i="9"/>
  <c r="CK89" i="9"/>
  <c r="BZ88" i="9"/>
  <c r="CG89" i="9"/>
  <c r="BZ68" i="9"/>
  <c r="CA68" i="9" s="1"/>
  <c r="AL118" i="9" l="1"/>
  <c r="CE90" i="9"/>
  <c r="BZ89" i="9"/>
  <c r="CA88" i="9" s="1"/>
  <c r="AL119" i="9" l="1"/>
  <c r="CA74" i="9"/>
  <c r="CA89" i="9" s="1"/>
  <c r="CB89" i="9" s="1"/>
  <c r="B126" i="9" s="1"/>
  <c r="BH65" i="9" l="1"/>
  <c r="BH70" i="9" s="1" a="1"/>
  <c r="BH70" i="9" s="1"/>
  <c r="AS65" i="9"/>
  <c r="AS84" i="9" s="1" a="1"/>
  <c r="AS84" i="9" s="1"/>
  <c r="AS69" i="9" a="1"/>
  <c r="AS69" i="9" s="1"/>
  <c r="BG65" i="9"/>
  <c r="BG69" i="9" s="1" a="1"/>
  <c r="BG69" i="9" s="1"/>
  <c r="BF65" i="9"/>
  <c r="BF69" i="9" s="1" a="1"/>
  <c r="BF69" i="9" s="1"/>
  <c r="BE65" i="9"/>
  <c r="BE69" i="9" s="1" a="1"/>
  <c r="BE69" i="9" s="1"/>
  <c r="BD65" i="9"/>
  <c r="BD67" i="9" s="1" a="1"/>
  <c r="BD67" i="9" s="1"/>
  <c r="BC65" i="9"/>
  <c r="BC67" i="9" s="1" a="1"/>
  <c r="BC67" i="9" s="1"/>
  <c r="BB65" i="9"/>
  <c r="BB67" i="9" s="1" a="1"/>
  <c r="BB67" i="9" s="1"/>
  <c r="BA65" i="9"/>
  <c r="BA67" i="9" s="1" a="1"/>
  <c r="BA67" i="9" s="1"/>
  <c r="AZ65" i="9"/>
  <c r="AZ69" i="9" s="1" a="1"/>
  <c r="AZ69" i="9" s="1"/>
  <c r="AY65" i="9"/>
  <c r="AY69" i="9" s="1" a="1"/>
  <c r="AY69" i="9" s="1"/>
  <c r="AX65" i="9"/>
  <c r="AX69" i="9" s="1" a="1"/>
  <c r="AX69" i="9" s="1"/>
  <c r="AW65" i="9"/>
  <c r="AW67" i="9" s="1" a="1"/>
  <c r="AW67" i="9" s="1"/>
  <c r="AV65" i="9"/>
  <c r="AV67" i="9" s="1" a="1"/>
  <c r="AV67" i="9" s="1"/>
  <c r="AU65" i="9"/>
  <c r="AU67" i="9" s="1" a="1"/>
  <c r="AU67" i="9" s="1"/>
  <c r="AT65" i="9"/>
  <c r="AT69" i="9" s="1" a="1"/>
  <c r="AT69" i="9" s="1"/>
  <c r="AR65" i="9"/>
  <c r="AR69" i="9" s="1" a="1"/>
  <c r="AR69" i="9" s="1"/>
  <c r="AQ65" i="9"/>
  <c r="AQ69" i="9" s="1" a="1"/>
  <c r="AQ69" i="9" s="1"/>
  <c r="AP65" i="9"/>
  <c r="AP69" i="9" s="1" a="1"/>
  <c r="AP69" i="9" s="1"/>
  <c r="AO65" i="9"/>
  <c r="AO90" i="9" s="1" a="1"/>
  <c r="AO90" i="9" s="1"/>
  <c r="AJ88" i="9" a="1"/>
  <c r="AJ88" i="9" s="1"/>
  <c r="AJ68" i="9" a="1"/>
  <c r="AJ68" i="9" s="1"/>
  <c r="AJ69" i="9" a="1"/>
  <c r="AJ69" i="9" s="1"/>
  <c r="AJ70" i="9" a="1"/>
  <c r="AJ70" i="9" s="1"/>
  <c r="AJ71" i="9" a="1"/>
  <c r="AJ71" i="9" s="1"/>
  <c r="AJ72" i="9" a="1"/>
  <c r="AJ72" i="9" s="1"/>
  <c r="AJ73" i="9" a="1"/>
  <c r="AJ73" i="9" s="1"/>
  <c r="AJ74" i="9" a="1"/>
  <c r="AJ74" i="9" s="1"/>
  <c r="AJ75" i="9" a="1"/>
  <c r="AJ75" i="9" s="1"/>
  <c r="AJ76" i="9" a="1"/>
  <c r="AJ76" i="9" s="1"/>
  <c r="AJ77" i="9" a="1"/>
  <c r="AJ77" i="9" s="1"/>
  <c r="AJ78" i="9" a="1"/>
  <c r="AJ78" i="9" s="1"/>
  <c r="AJ79" i="9" a="1"/>
  <c r="AJ79" i="9" s="1"/>
  <c r="AJ80" i="9" a="1"/>
  <c r="AJ80" i="9" s="1"/>
  <c r="AJ81" i="9" a="1"/>
  <c r="AJ81" i="9" s="1"/>
  <c r="AJ82" i="9" a="1"/>
  <c r="AJ82" i="9" s="1"/>
  <c r="AJ83" i="9" a="1"/>
  <c r="AJ83" i="9" s="1"/>
  <c r="AJ84" i="9" a="1"/>
  <c r="AJ84" i="9" s="1"/>
  <c r="AJ85" i="9" a="1"/>
  <c r="AJ85" i="9" s="1"/>
  <c r="AJ86" i="9" a="1"/>
  <c r="AJ86" i="9" s="1"/>
  <c r="AJ87" i="9" a="1"/>
  <c r="AJ87" i="9" s="1"/>
  <c r="AJ67" i="9" a="1"/>
  <c r="AJ67" i="9" s="1"/>
  <c r="AI67" i="9" a="1"/>
  <c r="AI67" i="9" s="1"/>
  <c r="BF90" i="9" l="1" a="1"/>
  <c r="BF90" i="9" s="1"/>
  <c r="AT87" i="9" a="1"/>
  <c r="AT87" i="9" s="1"/>
  <c r="BG84" i="9" a="1"/>
  <c r="BG84" i="9" s="1"/>
  <c r="BH88" i="9" a="1"/>
  <c r="BH88" i="9" s="1"/>
  <c r="AT85" i="9" a="1"/>
  <c r="AT85" i="9" s="1"/>
  <c r="AY90" i="9" a="1"/>
  <c r="AY90" i="9" s="1"/>
  <c r="BB88" i="9" a="1"/>
  <c r="BB88" i="9" s="1"/>
  <c r="AO87" i="9" a="1"/>
  <c r="AO87" i="9" s="1"/>
  <c r="BB84" i="9" a="1"/>
  <c r="BB84" i="9" s="1"/>
  <c r="AS90" i="9" a="1"/>
  <c r="AS90" i="9" s="1"/>
  <c r="AP88" i="9" a="1"/>
  <c r="AP88" i="9" s="1"/>
  <c r="BG86" i="9" a="1"/>
  <c r="BG86" i="9" s="1"/>
  <c r="AQ84" i="9" a="1"/>
  <c r="AQ84" i="9" s="1"/>
  <c r="AR90" i="9" a="1"/>
  <c r="AR90" i="9" s="1"/>
  <c r="AO88" i="9" a="1"/>
  <c r="AO88" i="9" s="1"/>
  <c r="BB86" i="9" a="1"/>
  <c r="BB86" i="9" s="1"/>
  <c r="BB83" i="9" a="1"/>
  <c r="BB83" i="9" s="1"/>
  <c r="AO69" i="9" a="1"/>
  <c r="AO69" i="9" s="1"/>
  <c r="BC89" i="9" a="1"/>
  <c r="BC89" i="9" s="1"/>
  <c r="BG87" i="9" a="1"/>
  <c r="BG87" i="9" s="1"/>
  <c r="AW86" i="9" a="1"/>
  <c r="AW86" i="9" s="1"/>
  <c r="BA83" i="9" a="1"/>
  <c r="BA83" i="9" s="1"/>
  <c r="AX89" i="9" a="1"/>
  <c r="AX89" i="9" s="1"/>
  <c r="BA87" i="9" a="1"/>
  <c r="BA87" i="9" s="1"/>
  <c r="AQ86" i="9" a="1"/>
  <c r="AQ86" i="9" s="1"/>
  <c r="AQ89" i="9" a="1"/>
  <c r="AQ89" i="9" s="1"/>
  <c r="AZ87" i="9" a="1"/>
  <c r="AZ87" i="9" s="1"/>
  <c r="AY85" i="9" a="1"/>
  <c r="AY85" i="9" s="1"/>
  <c r="BH67" i="9" a="1"/>
  <c r="BH67" i="9" s="1"/>
  <c r="AZ90" i="9" a="1"/>
  <c r="AZ90" i="9" s="1"/>
  <c r="AT90" i="9" a="1"/>
  <c r="AT90" i="9" s="1"/>
  <c r="BE89" i="9" a="1"/>
  <c r="BE89" i="9" s="1"/>
  <c r="AR89" i="9" a="1"/>
  <c r="AR89" i="9" s="1"/>
  <c r="BC88" i="9" a="1"/>
  <c r="BC88" i="9" s="1"/>
  <c r="AW88" i="9" a="1"/>
  <c r="AW88" i="9" s="1"/>
  <c r="BH87" i="9" a="1"/>
  <c r="BH87" i="9" s="1"/>
  <c r="BB87" i="9" a="1"/>
  <c r="BB87" i="9" s="1"/>
  <c r="AU87" i="9" a="1"/>
  <c r="AU87" i="9" s="1"/>
  <c r="AP87" i="9" a="1"/>
  <c r="AP87" i="9" s="1"/>
  <c r="BH86" i="9" a="1"/>
  <c r="BH86" i="9" s="1"/>
  <c r="AR86" i="9" a="1"/>
  <c r="AR86" i="9" s="1"/>
  <c r="AZ85" i="9" a="1"/>
  <c r="AZ85" i="9" s="1"/>
  <c r="BH84" i="9" a="1"/>
  <c r="BH84" i="9" s="1"/>
  <c r="AR84" i="9" a="1"/>
  <c r="AR84" i="9" s="1"/>
  <c r="BC83" i="9" a="1"/>
  <c r="BC83" i="9" s="1"/>
  <c r="AO83" i="9" a="1"/>
  <c r="AO83" i="9" s="1"/>
  <c r="BF82" i="9" a="1"/>
  <c r="BF82" i="9" s="1"/>
  <c r="AX82" i="9" a="1"/>
  <c r="AX82" i="9" s="1"/>
  <c r="AP82" i="9" a="1"/>
  <c r="AP82" i="9" s="1"/>
  <c r="BF81" i="9" a="1"/>
  <c r="BF81" i="9" s="1"/>
  <c r="AX81" i="9" a="1"/>
  <c r="AX81" i="9" s="1"/>
  <c r="AP81" i="9" a="1"/>
  <c r="AP81" i="9" s="1"/>
  <c r="BF80" i="9" a="1"/>
  <c r="BF80" i="9" s="1"/>
  <c r="AX80" i="9" a="1"/>
  <c r="AX80" i="9" s="1"/>
  <c r="AP80" i="9" a="1"/>
  <c r="AP80" i="9" s="1"/>
  <c r="BF79" i="9" a="1"/>
  <c r="BF79" i="9" s="1"/>
  <c r="AX79" i="9" a="1"/>
  <c r="AX79" i="9" s="1"/>
  <c r="AP79" i="9" a="1"/>
  <c r="AP79" i="9" s="1"/>
  <c r="BF78" i="9" a="1"/>
  <c r="BF78" i="9" s="1"/>
  <c r="AX78" i="9" a="1"/>
  <c r="AX78" i="9" s="1"/>
  <c r="AP78" i="9" a="1"/>
  <c r="AP78" i="9" s="1"/>
  <c r="BF77" i="9" a="1"/>
  <c r="BF77" i="9" s="1"/>
  <c r="AX77" i="9" a="1"/>
  <c r="AX77" i="9" s="1"/>
  <c r="AP77" i="9" a="1"/>
  <c r="AP77" i="9" s="1"/>
  <c r="BF76" i="9" a="1"/>
  <c r="BF76" i="9" s="1"/>
  <c r="AX76" i="9" a="1"/>
  <c r="AX76" i="9" s="1"/>
  <c r="AP76" i="9" a="1"/>
  <c r="AP76" i="9" s="1"/>
  <c r="BF75" i="9" a="1"/>
  <c r="BF75" i="9" s="1"/>
  <c r="AX75" i="9" a="1"/>
  <c r="AX75" i="9" s="1"/>
  <c r="AP75" i="9" a="1"/>
  <c r="AP75" i="9" s="1"/>
  <c r="BF74" i="9" a="1"/>
  <c r="BF74" i="9" s="1"/>
  <c r="AX74" i="9" a="1"/>
  <c r="AX74" i="9" s="1"/>
  <c r="AP74" i="9" a="1"/>
  <c r="AP74" i="9" s="1"/>
  <c r="BF73" i="9" a="1"/>
  <c r="BF73" i="9" s="1"/>
  <c r="AX73" i="9" a="1"/>
  <c r="AX73" i="9" s="1"/>
  <c r="AP73" i="9" a="1"/>
  <c r="AP73" i="9" s="1"/>
  <c r="BF72" i="9" a="1"/>
  <c r="BF72" i="9" s="1"/>
  <c r="AX72" i="9" a="1"/>
  <c r="AX72" i="9" s="1"/>
  <c r="AP72" i="9" a="1"/>
  <c r="AP72" i="9" s="1"/>
  <c r="BF71" i="9" a="1"/>
  <c r="BF71" i="9" s="1"/>
  <c r="AX71" i="9" a="1"/>
  <c r="AX71" i="9" s="1"/>
  <c r="AP71" i="9" a="1"/>
  <c r="AP71" i="9" s="1"/>
  <c r="BF70" i="9" a="1"/>
  <c r="BF70" i="9" s="1"/>
  <c r="AX70" i="9" a="1"/>
  <c r="AX70" i="9" s="1"/>
  <c r="AP70" i="9" a="1"/>
  <c r="AP70" i="9" s="1"/>
  <c r="BE85" i="9" a="1"/>
  <c r="BE85" i="9" s="1"/>
  <c r="AO85" i="9" a="1"/>
  <c r="AO85" i="9" s="1"/>
  <c r="AW84" i="9" a="1"/>
  <c r="AW84" i="9" s="1"/>
  <c r="AV83" i="9" a="1"/>
  <c r="AV83" i="9" s="1"/>
  <c r="BE82" i="9" a="1"/>
  <c r="BE82" i="9" s="1"/>
  <c r="AW82" i="9" a="1"/>
  <c r="AW82" i="9" s="1"/>
  <c r="AO82" i="9" a="1"/>
  <c r="AO82" i="9" s="1"/>
  <c r="BE81" i="9" a="1"/>
  <c r="BE81" i="9" s="1"/>
  <c r="AW81" i="9" a="1"/>
  <c r="AW81" i="9" s="1"/>
  <c r="AO81" i="9" a="1"/>
  <c r="AO81" i="9" s="1"/>
  <c r="BE80" i="9" a="1"/>
  <c r="BE80" i="9" s="1"/>
  <c r="AW80" i="9" a="1"/>
  <c r="AW80" i="9" s="1"/>
  <c r="AO80" i="9" a="1"/>
  <c r="AO80" i="9" s="1"/>
  <c r="BE79" i="9" a="1"/>
  <c r="BE79" i="9" s="1"/>
  <c r="AW79" i="9" a="1"/>
  <c r="AW79" i="9" s="1"/>
  <c r="AO79" i="9" a="1"/>
  <c r="AO79" i="9" s="1"/>
  <c r="BE78" i="9" a="1"/>
  <c r="BE78" i="9" s="1"/>
  <c r="AW78" i="9" a="1"/>
  <c r="AW78" i="9" s="1"/>
  <c r="AO78" i="9" a="1"/>
  <c r="AO78" i="9" s="1"/>
  <c r="BE77" i="9" a="1"/>
  <c r="BE77" i="9" s="1"/>
  <c r="AW77" i="9" a="1"/>
  <c r="AW77" i="9" s="1"/>
  <c r="AO77" i="9" a="1"/>
  <c r="AO77" i="9" s="1"/>
  <c r="BE76" i="9" a="1"/>
  <c r="BE76" i="9" s="1"/>
  <c r="AW76" i="9" a="1"/>
  <c r="AW76" i="9" s="1"/>
  <c r="AO76" i="9" a="1"/>
  <c r="AO76" i="9" s="1"/>
  <c r="BE75" i="9" a="1"/>
  <c r="BE75" i="9" s="1"/>
  <c r="AW75" i="9" a="1"/>
  <c r="AW75" i="9" s="1"/>
  <c r="AO75" i="9" a="1"/>
  <c r="AO75" i="9" s="1"/>
  <c r="BE74" i="9" a="1"/>
  <c r="BE74" i="9" s="1"/>
  <c r="AW74" i="9" a="1"/>
  <c r="AW74" i="9" s="1"/>
  <c r="AO74" i="9" a="1"/>
  <c r="AO74" i="9" s="1"/>
  <c r="BE73" i="9" a="1"/>
  <c r="BE73" i="9" s="1"/>
  <c r="AW73" i="9" a="1"/>
  <c r="AW73" i="9" s="1"/>
  <c r="AO73" i="9" a="1"/>
  <c r="AO73" i="9" s="1"/>
  <c r="BE72" i="9" a="1"/>
  <c r="BE72" i="9" s="1"/>
  <c r="AW72" i="9" a="1"/>
  <c r="AW72" i="9" s="1"/>
  <c r="AO72" i="9" a="1"/>
  <c r="AO72" i="9" s="1"/>
  <c r="BE71" i="9" a="1"/>
  <c r="BE71" i="9" s="1"/>
  <c r="AW71" i="9" a="1"/>
  <c r="AW71" i="9" s="1"/>
  <c r="AO71" i="9" a="1"/>
  <c r="AO71" i="9" s="1"/>
  <c r="BE70" i="9" a="1"/>
  <c r="BE70" i="9" s="1"/>
  <c r="AW70" i="9" a="1"/>
  <c r="AW70" i="9" s="1"/>
  <c r="AO70" i="9" a="1"/>
  <c r="AO70" i="9" s="1"/>
  <c r="AV88" i="9" a="1"/>
  <c r="AV88" i="9" s="1"/>
  <c r="AV86" i="9" a="1"/>
  <c r="AV86" i="9" s="1"/>
  <c r="BD85" i="9" a="1"/>
  <c r="BD85" i="9" s="1"/>
  <c r="AV84" i="9" a="1"/>
  <c r="AV84" i="9" s="1"/>
  <c r="AU83" i="9" a="1"/>
  <c r="AU83" i="9" s="1"/>
  <c r="BD82" i="9" a="1"/>
  <c r="BD82" i="9" s="1"/>
  <c r="AV82" i="9" a="1"/>
  <c r="AV82" i="9" s="1"/>
  <c r="BD81" i="9" a="1"/>
  <c r="BD81" i="9" s="1"/>
  <c r="AV81" i="9" a="1"/>
  <c r="AV81" i="9" s="1"/>
  <c r="BD80" i="9" a="1"/>
  <c r="BD80" i="9" s="1"/>
  <c r="AV80" i="9" a="1"/>
  <c r="AV80" i="9" s="1"/>
  <c r="BD79" i="9" a="1"/>
  <c r="BD79" i="9" s="1"/>
  <c r="AV79" i="9" a="1"/>
  <c r="AV79" i="9" s="1"/>
  <c r="BD78" i="9" a="1"/>
  <c r="BD78" i="9" s="1"/>
  <c r="AV78" i="9" a="1"/>
  <c r="AV78" i="9" s="1"/>
  <c r="BD77" i="9" a="1"/>
  <c r="BD77" i="9" s="1"/>
  <c r="AV77" i="9" a="1"/>
  <c r="AV77" i="9" s="1"/>
  <c r="BD76" i="9" a="1"/>
  <c r="BD76" i="9" s="1"/>
  <c r="AV76" i="9" a="1"/>
  <c r="AV76" i="9" s="1"/>
  <c r="BD75" i="9" a="1"/>
  <c r="BD75" i="9" s="1"/>
  <c r="AV75" i="9" a="1"/>
  <c r="AV75" i="9" s="1"/>
  <c r="BD74" i="9" a="1"/>
  <c r="BD74" i="9" s="1"/>
  <c r="AV74" i="9" a="1"/>
  <c r="AV74" i="9" s="1"/>
  <c r="BD73" i="9" a="1"/>
  <c r="BD73" i="9" s="1"/>
  <c r="AV73" i="9" a="1"/>
  <c r="AV73" i="9" s="1"/>
  <c r="BD72" i="9" a="1"/>
  <c r="BD72" i="9" s="1"/>
  <c r="AV72" i="9" a="1"/>
  <c r="AV72" i="9" s="1"/>
  <c r="BD71" i="9" a="1"/>
  <c r="BD71" i="9" s="1"/>
  <c r="AV71" i="9" a="1"/>
  <c r="AV71" i="9" s="1"/>
  <c r="BD70" i="9" a="1"/>
  <c r="BD70" i="9" s="1"/>
  <c r="AV70" i="9" a="1"/>
  <c r="AV70" i="9" s="1"/>
  <c r="BD90" i="9" a="1"/>
  <c r="BD90" i="9" s="1"/>
  <c r="AX90" i="9" a="1"/>
  <c r="AX90" i="9" s="1"/>
  <c r="AQ90" i="9" a="1"/>
  <c r="AQ90" i="9" s="1"/>
  <c r="AV89" i="9" a="1"/>
  <c r="AV89" i="9" s="1"/>
  <c r="AP89" i="9" a="1"/>
  <c r="AP89" i="9" s="1"/>
  <c r="BG88" i="9" a="1"/>
  <c r="BG88" i="9" s="1"/>
  <c r="BA88" i="9" a="1"/>
  <c r="BA88" i="9" s="1"/>
  <c r="BF87" i="9" a="1"/>
  <c r="BF87" i="9" s="1"/>
  <c r="AY87" i="9" a="1"/>
  <c r="AY87" i="9" s="1"/>
  <c r="BF86" i="9" a="1"/>
  <c r="BF86" i="9" s="1"/>
  <c r="BA86" i="9" a="1"/>
  <c r="BA86" i="9" s="1"/>
  <c r="AU86" i="9" a="1"/>
  <c r="AU86" i="9" s="1"/>
  <c r="AP86" i="9" a="1"/>
  <c r="AP86" i="9" s="1"/>
  <c r="BC85" i="9" a="1"/>
  <c r="BC85" i="9" s="1"/>
  <c r="AX85" i="9" a="1"/>
  <c r="AX85" i="9" s="1"/>
  <c r="AS85" i="9" a="1"/>
  <c r="AS85" i="9" s="1"/>
  <c r="BF84" i="9" a="1"/>
  <c r="BF84" i="9" s="1"/>
  <c r="BA84" i="9" a="1"/>
  <c r="BA84" i="9" s="1"/>
  <c r="AU84" i="9" a="1"/>
  <c r="AU84" i="9" s="1"/>
  <c r="AP84" i="9" a="1"/>
  <c r="AP84" i="9" s="1"/>
  <c r="BH83" i="9" a="1"/>
  <c r="BH83" i="9" s="1"/>
  <c r="AT83" i="9" a="1"/>
  <c r="AT83" i="9" s="1"/>
  <c r="BC82" i="9" a="1"/>
  <c r="BC82" i="9" s="1"/>
  <c r="AU82" i="9" a="1"/>
  <c r="AU82" i="9" s="1"/>
  <c r="BC81" i="9" a="1"/>
  <c r="BC81" i="9" s="1"/>
  <c r="AU81" i="9" a="1"/>
  <c r="AU81" i="9" s="1"/>
  <c r="BC80" i="9" a="1"/>
  <c r="BC80" i="9" s="1"/>
  <c r="AU80" i="9" a="1"/>
  <c r="AU80" i="9" s="1"/>
  <c r="BC79" i="9" a="1"/>
  <c r="BC79" i="9" s="1"/>
  <c r="AU79" i="9" a="1"/>
  <c r="AU79" i="9" s="1"/>
  <c r="BC78" i="9" a="1"/>
  <c r="BC78" i="9" s="1"/>
  <c r="AU78" i="9" a="1"/>
  <c r="AU78" i="9" s="1"/>
  <c r="BC77" i="9" a="1"/>
  <c r="BC77" i="9" s="1"/>
  <c r="AU77" i="9" a="1"/>
  <c r="AU77" i="9" s="1"/>
  <c r="BC76" i="9" a="1"/>
  <c r="BC76" i="9" s="1"/>
  <c r="AU76" i="9" a="1"/>
  <c r="AU76" i="9" s="1"/>
  <c r="BC75" i="9" a="1"/>
  <c r="BC75" i="9" s="1"/>
  <c r="AU75" i="9" a="1"/>
  <c r="AU75" i="9" s="1"/>
  <c r="BC74" i="9" a="1"/>
  <c r="BC74" i="9" s="1"/>
  <c r="AU74" i="9" a="1"/>
  <c r="AU74" i="9" s="1"/>
  <c r="BC73" i="9" a="1"/>
  <c r="BC73" i="9" s="1"/>
  <c r="AU73" i="9" a="1"/>
  <c r="AU73" i="9" s="1"/>
  <c r="BC72" i="9" a="1"/>
  <c r="BC72" i="9" s="1"/>
  <c r="AU72" i="9" a="1"/>
  <c r="AU72" i="9" s="1"/>
  <c r="BC71" i="9" a="1"/>
  <c r="BC71" i="9" s="1"/>
  <c r="AU71" i="9" a="1"/>
  <c r="AU71" i="9" s="1"/>
  <c r="BC70" i="9" a="1"/>
  <c r="BC70" i="9" s="1"/>
  <c r="AU70" i="9" a="1"/>
  <c r="AU70" i="9" s="1"/>
  <c r="BD89" i="9" a="1"/>
  <c r="BD89" i="9" s="1"/>
  <c r="BE90" i="9" a="1"/>
  <c r="BE90" i="9" s="1"/>
  <c r="BH69" i="9" a="1"/>
  <c r="BH69" i="9" s="1"/>
  <c r="BC90" i="9" a="1"/>
  <c r="BC90" i="9" s="1"/>
  <c r="AW90" i="9" a="1"/>
  <c r="AW90" i="9" s="1"/>
  <c r="BH89" i="9" a="1"/>
  <c r="BH89" i="9" s="1"/>
  <c r="BB89" i="9" a="1"/>
  <c r="BB89" i="9" s="1"/>
  <c r="AU89" i="9" a="1"/>
  <c r="AU89" i="9" s="1"/>
  <c r="AO89" i="9" a="1"/>
  <c r="AO89" i="9" s="1"/>
  <c r="AZ88" i="9" a="1"/>
  <c r="AZ88" i="9" s="1"/>
  <c r="AT88" i="9" a="1"/>
  <c r="AT88" i="9" s="1"/>
  <c r="BE87" i="9" a="1"/>
  <c r="BE87" i="9" s="1"/>
  <c r="AS87" i="9" a="1"/>
  <c r="AS87" i="9" s="1"/>
  <c r="AZ86" i="9" a="1"/>
  <c r="AZ86" i="9" s="1"/>
  <c r="BH85" i="9" a="1"/>
  <c r="BH85" i="9" s="1"/>
  <c r="AR85" i="9" a="1"/>
  <c r="AR85" i="9" s="1"/>
  <c r="AZ84" i="9" a="1"/>
  <c r="AZ84" i="9" s="1"/>
  <c r="BG83" i="9" a="1"/>
  <c r="BG83" i="9" s="1"/>
  <c r="AZ83" i="9" a="1"/>
  <c r="AZ83" i="9" s="1"/>
  <c r="AS83" i="9" a="1"/>
  <c r="AS83" i="9" s="1"/>
  <c r="BB82" i="9" a="1"/>
  <c r="BB82" i="9" s="1"/>
  <c r="AT82" i="9" a="1"/>
  <c r="AT82" i="9" s="1"/>
  <c r="BB81" i="9" a="1"/>
  <c r="BB81" i="9" s="1"/>
  <c r="AT81" i="9" a="1"/>
  <c r="AT81" i="9" s="1"/>
  <c r="BB80" i="9" a="1"/>
  <c r="BB80" i="9" s="1"/>
  <c r="AT80" i="9" a="1"/>
  <c r="AT80" i="9" s="1"/>
  <c r="BB79" i="9" a="1"/>
  <c r="BB79" i="9" s="1"/>
  <c r="AT79" i="9" a="1"/>
  <c r="AT79" i="9" s="1"/>
  <c r="BB78" i="9" a="1"/>
  <c r="BB78" i="9" s="1"/>
  <c r="AT78" i="9" a="1"/>
  <c r="AT78" i="9" s="1"/>
  <c r="BB77" i="9" a="1"/>
  <c r="BB77" i="9" s="1"/>
  <c r="AT77" i="9" a="1"/>
  <c r="AT77" i="9" s="1"/>
  <c r="BB76" i="9" a="1"/>
  <c r="BB76" i="9" s="1"/>
  <c r="AT76" i="9" a="1"/>
  <c r="AT76" i="9" s="1"/>
  <c r="BB75" i="9" a="1"/>
  <c r="BB75" i="9" s="1"/>
  <c r="AT75" i="9" a="1"/>
  <c r="AT75" i="9" s="1"/>
  <c r="BB74" i="9" a="1"/>
  <c r="BB74" i="9" s="1"/>
  <c r="AT74" i="9" a="1"/>
  <c r="AT74" i="9" s="1"/>
  <c r="BB73" i="9" a="1"/>
  <c r="BB73" i="9" s="1"/>
  <c r="AT73" i="9" a="1"/>
  <c r="AT73" i="9" s="1"/>
  <c r="BB72" i="9" a="1"/>
  <c r="BB72" i="9" s="1"/>
  <c r="AT72" i="9" a="1"/>
  <c r="AT72" i="9" s="1"/>
  <c r="BB71" i="9" a="1"/>
  <c r="BB71" i="9" s="1"/>
  <c r="AT71" i="9" a="1"/>
  <c r="AT71" i="9" s="1"/>
  <c r="BB70" i="9" a="1"/>
  <c r="BB70" i="9" s="1"/>
  <c r="AT70" i="9" a="1"/>
  <c r="AT70" i="9" s="1"/>
  <c r="AU88" i="9" a="1"/>
  <c r="AU88" i="9" s="1"/>
  <c r="AO67" i="9" a="1"/>
  <c r="AO67" i="9" s="1"/>
  <c r="AV90" i="9" a="1"/>
  <c r="AV90" i="9" s="1"/>
  <c r="AP90" i="9" a="1"/>
  <c r="AP90" i="9" s="1"/>
  <c r="BG89" i="9" a="1"/>
  <c r="BG89" i="9" s="1"/>
  <c r="BA89" i="9" a="1"/>
  <c r="BA89" i="9" s="1"/>
  <c r="BF88" i="9" a="1"/>
  <c r="BF88" i="9" s="1"/>
  <c r="AY88" i="9" a="1"/>
  <c r="AY88" i="9" s="1"/>
  <c r="AS88" i="9" a="1"/>
  <c r="AS88" i="9" s="1"/>
  <c r="BD87" i="9" a="1"/>
  <c r="BD87" i="9" s="1"/>
  <c r="AX87" i="9" a="1"/>
  <c r="AX87" i="9" s="1"/>
  <c r="AR87" i="9" a="1"/>
  <c r="AR87" i="9" s="1"/>
  <c r="BE86" i="9" a="1"/>
  <c r="BE86" i="9" s="1"/>
  <c r="AY86" i="9" a="1"/>
  <c r="AY86" i="9" s="1"/>
  <c r="AT86" i="9" a="1"/>
  <c r="AT86" i="9" s="1"/>
  <c r="AO86" i="9" a="1"/>
  <c r="AO86" i="9" s="1"/>
  <c r="BG85" i="9" a="1"/>
  <c r="BG85" i="9" s="1"/>
  <c r="BB85" i="9" a="1"/>
  <c r="BB85" i="9" s="1"/>
  <c r="AW85" i="9" a="1"/>
  <c r="AW85" i="9" s="1"/>
  <c r="AQ85" i="9" a="1"/>
  <c r="AQ85" i="9" s="1"/>
  <c r="BE84" i="9" a="1"/>
  <c r="BE84" i="9" s="1"/>
  <c r="AY84" i="9" a="1"/>
  <c r="AY84" i="9" s="1"/>
  <c r="AT84" i="9" a="1"/>
  <c r="AT84" i="9" s="1"/>
  <c r="AO84" i="9" a="1"/>
  <c r="AO84" i="9" s="1"/>
  <c r="BF83" i="9" a="1"/>
  <c r="BF83" i="9" s="1"/>
  <c r="AY83" i="9" a="1"/>
  <c r="AY83" i="9" s="1"/>
  <c r="AR83" i="9" a="1"/>
  <c r="AR83" i="9" s="1"/>
  <c r="BA82" i="9" a="1"/>
  <c r="BA82" i="9" s="1"/>
  <c r="AS82" i="9" a="1"/>
  <c r="AS82" i="9" s="1"/>
  <c r="BA81" i="9" a="1"/>
  <c r="BA81" i="9" s="1"/>
  <c r="AS81" i="9" a="1"/>
  <c r="AS81" i="9" s="1"/>
  <c r="BA80" i="9" a="1"/>
  <c r="BA80" i="9" s="1"/>
  <c r="AS80" i="9" a="1"/>
  <c r="AS80" i="9" s="1"/>
  <c r="BA79" i="9" a="1"/>
  <c r="BA79" i="9" s="1"/>
  <c r="AS79" i="9" a="1"/>
  <c r="AS79" i="9" s="1"/>
  <c r="BA78" i="9" a="1"/>
  <c r="BA78" i="9" s="1"/>
  <c r="AS78" i="9" a="1"/>
  <c r="AS78" i="9" s="1"/>
  <c r="BA77" i="9" a="1"/>
  <c r="BA77" i="9" s="1"/>
  <c r="AS77" i="9" a="1"/>
  <c r="AS77" i="9" s="1"/>
  <c r="BA76" i="9" a="1"/>
  <c r="BA76" i="9" s="1"/>
  <c r="AS76" i="9" a="1"/>
  <c r="AS76" i="9" s="1"/>
  <c r="BA75" i="9" a="1"/>
  <c r="BA75" i="9" s="1"/>
  <c r="AS75" i="9" a="1"/>
  <c r="AS75" i="9" s="1"/>
  <c r="BA74" i="9" a="1"/>
  <c r="BA74" i="9" s="1"/>
  <c r="AS74" i="9" a="1"/>
  <c r="AS74" i="9" s="1"/>
  <c r="BA73" i="9" a="1"/>
  <c r="BA73" i="9" s="1"/>
  <c r="AS73" i="9" a="1"/>
  <c r="AS73" i="9" s="1"/>
  <c r="BA72" i="9" a="1"/>
  <c r="BA72" i="9" s="1"/>
  <c r="AS72" i="9" a="1"/>
  <c r="AS72" i="9" s="1"/>
  <c r="BA71" i="9" a="1"/>
  <c r="BA71" i="9" s="1"/>
  <c r="AS71" i="9" a="1"/>
  <c r="AS71" i="9" s="1"/>
  <c r="BA70" i="9" a="1"/>
  <c r="BA70" i="9" s="1"/>
  <c r="AS70" i="9" a="1"/>
  <c r="AS70" i="9" s="1"/>
  <c r="AS67" i="9" a="1"/>
  <c r="AS67" i="9" s="1"/>
  <c r="BH90" i="9" a="1"/>
  <c r="BH90" i="9" s="1"/>
  <c r="BB90" i="9" a="1"/>
  <c r="BB90" i="9" s="1"/>
  <c r="AU90" i="9" a="1"/>
  <c r="AU90" i="9" s="1"/>
  <c r="AZ89" i="9" a="1"/>
  <c r="AZ89" i="9" s="1"/>
  <c r="AT89" i="9" a="1"/>
  <c r="AT89" i="9" s="1"/>
  <c r="BE88" i="9" a="1"/>
  <c r="BE88" i="9" s="1"/>
  <c r="AR88" i="9" a="1"/>
  <c r="AR88" i="9" s="1"/>
  <c r="BC87" i="9" a="1"/>
  <c r="BC87" i="9" s="1"/>
  <c r="AW87" i="9" a="1"/>
  <c r="AW87" i="9" s="1"/>
  <c r="AQ87" i="9" a="1"/>
  <c r="AQ87" i="9" s="1"/>
  <c r="BD86" i="9" a="1"/>
  <c r="BD86" i="9" s="1"/>
  <c r="AV85" i="9" a="1"/>
  <c r="AV85" i="9" s="1"/>
  <c r="BD84" i="9" a="1"/>
  <c r="BD84" i="9" s="1"/>
  <c r="BE83" i="9" a="1"/>
  <c r="BE83" i="9" s="1"/>
  <c r="AX83" i="9" a="1"/>
  <c r="AX83" i="9" s="1"/>
  <c r="AQ83" i="9" a="1"/>
  <c r="AQ83" i="9" s="1"/>
  <c r="BH82" i="9" a="1"/>
  <c r="BH82" i="9" s="1"/>
  <c r="AZ82" i="9" a="1"/>
  <c r="AZ82" i="9" s="1"/>
  <c r="AR82" i="9" a="1"/>
  <c r="AR82" i="9" s="1"/>
  <c r="BH81" i="9" a="1"/>
  <c r="BH81" i="9" s="1"/>
  <c r="AZ81" i="9" a="1"/>
  <c r="AZ81" i="9" s="1"/>
  <c r="AR81" i="9" a="1"/>
  <c r="AR81" i="9" s="1"/>
  <c r="BH80" i="9" a="1"/>
  <c r="BH80" i="9" s="1"/>
  <c r="AZ80" i="9" a="1"/>
  <c r="AZ80" i="9" s="1"/>
  <c r="AR80" i="9" a="1"/>
  <c r="AR80" i="9" s="1"/>
  <c r="BH79" i="9" a="1"/>
  <c r="BH79" i="9" s="1"/>
  <c r="AZ79" i="9" a="1"/>
  <c r="AZ79" i="9" s="1"/>
  <c r="AR79" i="9" a="1"/>
  <c r="AR79" i="9" s="1"/>
  <c r="BH78" i="9" a="1"/>
  <c r="BH78" i="9" s="1"/>
  <c r="AZ78" i="9" a="1"/>
  <c r="AZ78" i="9" s="1"/>
  <c r="AR78" i="9" a="1"/>
  <c r="AR78" i="9" s="1"/>
  <c r="BH77" i="9" a="1"/>
  <c r="BH77" i="9" s="1"/>
  <c r="AZ77" i="9" a="1"/>
  <c r="AZ77" i="9" s="1"/>
  <c r="AR77" i="9" a="1"/>
  <c r="AR77" i="9" s="1"/>
  <c r="BH76" i="9" a="1"/>
  <c r="BH76" i="9" s="1"/>
  <c r="AZ76" i="9" a="1"/>
  <c r="AZ76" i="9" s="1"/>
  <c r="AR76" i="9" a="1"/>
  <c r="AR76" i="9" s="1"/>
  <c r="BH75" i="9" a="1"/>
  <c r="BH75" i="9" s="1"/>
  <c r="AZ75" i="9" a="1"/>
  <c r="AZ75" i="9" s="1"/>
  <c r="AR75" i="9" a="1"/>
  <c r="AR75" i="9" s="1"/>
  <c r="BH74" i="9" a="1"/>
  <c r="BH74" i="9" s="1"/>
  <c r="AZ74" i="9" a="1"/>
  <c r="AZ74" i="9" s="1"/>
  <c r="AR74" i="9" a="1"/>
  <c r="AR74" i="9" s="1"/>
  <c r="BH73" i="9" a="1"/>
  <c r="BH73" i="9" s="1"/>
  <c r="AZ73" i="9" a="1"/>
  <c r="AZ73" i="9" s="1"/>
  <c r="AR73" i="9" a="1"/>
  <c r="AR73" i="9" s="1"/>
  <c r="BH72" i="9" a="1"/>
  <c r="BH72" i="9" s="1"/>
  <c r="AZ72" i="9" a="1"/>
  <c r="AZ72" i="9" s="1"/>
  <c r="AR72" i="9" a="1"/>
  <c r="AR72" i="9" s="1"/>
  <c r="BH71" i="9" a="1"/>
  <c r="BH71" i="9" s="1"/>
  <c r="AZ71" i="9" a="1"/>
  <c r="AZ71" i="9" s="1"/>
  <c r="AR71" i="9" a="1"/>
  <c r="AR71" i="9" s="1"/>
  <c r="AZ70" i="9" a="1"/>
  <c r="AZ70" i="9" s="1"/>
  <c r="AR70" i="9" a="1"/>
  <c r="AR70" i="9" s="1"/>
  <c r="AW89" i="9" a="1"/>
  <c r="AW89" i="9" s="1"/>
  <c r="BG67" i="9" a="1"/>
  <c r="BG67" i="9" s="1"/>
  <c r="BG90" i="9" a="1"/>
  <c r="BG90" i="9" s="1"/>
  <c r="BA90" i="9" a="1"/>
  <c r="BA90" i="9" s="1"/>
  <c r="BF89" i="9" a="1"/>
  <c r="BF89" i="9" s="1"/>
  <c r="AY89" i="9" a="1"/>
  <c r="AY89" i="9" s="1"/>
  <c r="AS89" i="9" a="1"/>
  <c r="AS89" i="9" s="1"/>
  <c r="BD88" i="9" a="1"/>
  <c r="BD88" i="9" s="1"/>
  <c r="AX88" i="9" a="1"/>
  <c r="AX88" i="9" s="1"/>
  <c r="AQ88" i="9" a="1"/>
  <c r="AQ88" i="9" s="1"/>
  <c r="AV87" i="9" a="1"/>
  <c r="AV87" i="9" s="1"/>
  <c r="BC86" i="9" a="1"/>
  <c r="BC86" i="9" s="1"/>
  <c r="AX86" i="9" a="1"/>
  <c r="AX86" i="9" s="1"/>
  <c r="AS86" i="9" a="1"/>
  <c r="AS86" i="9" s="1"/>
  <c r="BF85" i="9" a="1"/>
  <c r="BF85" i="9" s="1"/>
  <c r="BA85" i="9" a="1"/>
  <c r="BA85" i="9" s="1"/>
  <c r="AU85" i="9" a="1"/>
  <c r="AU85" i="9" s="1"/>
  <c r="AP85" i="9" a="1"/>
  <c r="AP85" i="9" s="1"/>
  <c r="BC84" i="9" a="1"/>
  <c r="BC84" i="9" s="1"/>
  <c r="AX84" i="9" a="1"/>
  <c r="AX84" i="9" s="1"/>
  <c r="BD83" i="9" a="1"/>
  <c r="BD83" i="9" s="1"/>
  <c r="AW83" i="9" a="1"/>
  <c r="AW83" i="9" s="1"/>
  <c r="AP83" i="9" a="1"/>
  <c r="AP83" i="9" s="1"/>
  <c r="BG82" i="9" a="1"/>
  <c r="BG82" i="9" s="1"/>
  <c r="AY82" i="9" a="1"/>
  <c r="AY82" i="9" s="1"/>
  <c r="AQ82" i="9" a="1"/>
  <c r="AQ82" i="9" s="1"/>
  <c r="BG81" i="9" a="1"/>
  <c r="BG81" i="9" s="1"/>
  <c r="AY81" i="9" a="1"/>
  <c r="AY81" i="9" s="1"/>
  <c r="AQ81" i="9" a="1"/>
  <c r="AQ81" i="9" s="1"/>
  <c r="BG80" i="9" a="1"/>
  <c r="BG80" i="9" s="1"/>
  <c r="AY80" i="9" a="1"/>
  <c r="AY80" i="9" s="1"/>
  <c r="AQ80" i="9" a="1"/>
  <c r="AQ80" i="9" s="1"/>
  <c r="BG79" i="9" a="1"/>
  <c r="BG79" i="9" s="1"/>
  <c r="AY79" i="9" a="1"/>
  <c r="AY79" i="9" s="1"/>
  <c r="AQ79" i="9" a="1"/>
  <c r="AQ79" i="9" s="1"/>
  <c r="BG78" i="9" a="1"/>
  <c r="BG78" i="9" s="1"/>
  <c r="AY78" i="9" a="1"/>
  <c r="AY78" i="9" s="1"/>
  <c r="AQ78" i="9" a="1"/>
  <c r="AQ78" i="9" s="1"/>
  <c r="BG77" i="9" a="1"/>
  <c r="BG77" i="9" s="1"/>
  <c r="AY77" i="9" a="1"/>
  <c r="AY77" i="9" s="1"/>
  <c r="AQ77" i="9" a="1"/>
  <c r="AQ77" i="9" s="1"/>
  <c r="BG76" i="9" a="1"/>
  <c r="BG76" i="9" s="1"/>
  <c r="AY76" i="9" a="1"/>
  <c r="AY76" i="9" s="1"/>
  <c r="AQ76" i="9" a="1"/>
  <c r="AQ76" i="9" s="1"/>
  <c r="BG75" i="9" a="1"/>
  <c r="BG75" i="9" s="1"/>
  <c r="AY75" i="9" a="1"/>
  <c r="AY75" i="9" s="1"/>
  <c r="AQ75" i="9" a="1"/>
  <c r="AQ75" i="9" s="1"/>
  <c r="BG74" i="9" a="1"/>
  <c r="BG74" i="9" s="1"/>
  <c r="AY74" i="9" a="1"/>
  <c r="AY74" i="9" s="1"/>
  <c r="AQ74" i="9" a="1"/>
  <c r="AQ74" i="9" s="1"/>
  <c r="BG73" i="9" a="1"/>
  <c r="BG73" i="9" s="1"/>
  <c r="AY73" i="9" a="1"/>
  <c r="AY73" i="9" s="1"/>
  <c r="AQ73" i="9" a="1"/>
  <c r="AQ73" i="9" s="1"/>
  <c r="BG72" i="9" a="1"/>
  <c r="BG72" i="9" s="1"/>
  <c r="AY72" i="9" a="1"/>
  <c r="AY72" i="9" s="1"/>
  <c r="AQ72" i="9" a="1"/>
  <c r="AQ72" i="9" s="1"/>
  <c r="BG71" i="9" a="1"/>
  <c r="BG71" i="9" s="1"/>
  <c r="AY71" i="9" a="1"/>
  <c r="AY71" i="9" s="1"/>
  <c r="AQ71" i="9" a="1"/>
  <c r="AQ71" i="9" s="1"/>
  <c r="BG70" i="9" a="1"/>
  <c r="BG70" i="9" s="1"/>
  <c r="AY70" i="9" a="1"/>
  <c r="AY70" i="9" s="1"/>
  <c r="AQ70" i="9" a="1"/>
  <c r="AQ70" i="9" s="1"/>
  <c r="BF67" i="9" a="1"/>
  <c r="BF67" i="9" s="1"/>
  <c r="BE67" i="9" a="1"/>
  <c r="BE67" i="9" s="1"/>
  <c r="AZ67" i="9" a="1"/>
  <c r="AZ67" i="9" s="1"/>
  <c r="AX67" i="9" a="1"/>
  <c r="AX67" i="9" s="1"/>
  <c r="AQ67" i="9" a="1"/>
  <c r="AQ67" i="9" s="1"/>
  <c r="AT67" i="9" a="1"/>
  <c r="AT67" i="9" s="1"/>
  <c r="AJ89" i="9"/>
  <c r="AK122" i="9" s="1"/>
  <c r="AL122" i="9" s="1"/>
  <c r="BD69" i="9" a="1"/>
  <c r="BD69" i="9" s="1"/>
  <c r="AR67" i="9" a="1"/>
  <c r="AR67" i="9" s="1"/>
  <c r="AP67" i="9" a="1"/>
  <c r="AP67" i="9" s="1"/>
  <c r="AY67" i="9" a="1"/>
  <c r="AY67" i="9" s="1"/>
  <c r="BC69" i="9" a="1"/>
  <c r="BC69" i="9" s="1"/>
  <c r="AW69" i="9" a="1"/>
  <c r="AW69" i="9" s="1"/>
  <c r="BB69" i="9" a="1"/>
  <c r="BB69" i="9" s="1"/>
  <c r="AV69" i="9" a="1"/>
  <c r="AV69" i="9" s="1"/>
  <c r="AU69" i="9" a="1"/>
  <c r="AU69" i="9" s="1"/>
  <c r="BA69" i="9" a="1"/>
  <c r="BA69" i="9" s="1"/>
  <c r="AH88" i="9"/>
  <c r="AH68" i="9"/>
  <c r="AH69" i="9"/>
  <c r="AH70" i="9"/>
  <c r="AH71" i="9"/>
  <c r="AH72" i="9"/>
  <c r="AH73" i="9"/>
  <c r="AH74" i="9"/>
  <c r="AH75" i="9"/>
  <c r="AH76" i="9"/>
  <c r="AH77" i="9"/>
  <c r="AH78" i="9"/>
  <c r="AH79" i="9"/>
  <c r="AH80" i="9"/>
  <c r="AH81" i="9"/>
  <c r="AH82" i="9"/>
  <c r="AH83" i="9"/>
  <c r="AH84" i="9"/>
  <c r="AH85" i="9"/>
  <c r="AH86" i="9"/>
  <c r="AH87" i="9"/>
  <c r="AH67" i="9"/>
  <c r="AF67" i="9"/>
  <c r="B50" i="9"/>
  <c r="AA45" i="9"/>
  <c r="AN65" i="9" s="1"/>
  <c r="AI41" i="9"/>
  <c r="AJ41" i="9"/>
  <c r="AK41" i="9"/>
  <c r="AI42" i="9"/>
  <c r="AJ42" i="9"/>
  <c r="AK42" i="9"/>
  <c r="AI43" i="9"/>
  <c r="AJ43" i="9"/>
  <c r="AK43" i="9"/>
  <c r="AI44" i="9"/>
  <c r="AJ44" i="9"/>
  <c r="AK44" i="9"/>
  <c r="AK40" i="9"/>
  <c r="AI40" i="9"/>
  <c r="AJ40" i="9"/>
  <c r="AH40" i="9"/>
  <c r="B51" i="9" s="1"/>
  <c r="W45" i="9"/>
  <c r="AM65" i="9" s="1"/>
  <c r="S45" i="9"/>
  <c r="AL65" i="9" s="1"/>
  <c r="O45" i="9"/>
  <c r="AK65" i="9" s="1"/>
  <c r="AG40" i="9"/>
  <c r="B49" i="9" s="1"/>
  <c r="AL44" i="9" l="1"/>
  <c r="AL88" i="9" a="1"/>
  <c r="AL88" i="9" s="1"/>
  <c r="AL85" i="9" a="1"/>
  <c r="AL85" i="9" s="1"/>
  <c r="AL87" i="9" a="1"/>
  <c r="AL87" i="9" s="1"/>
  <c r="AL70" i="9" a="1"/>
  <c r="AL70" i="9" s="1"/>
  <c r="AL71" i="9" a="1"/>
  <c r="AL71" i="9" s="1"/>
  <c r="AL72" i="9" a="1"/>
  <c r="AL72" i="9" s="1"/>
  <c r="AL73" i="9" a="1"/>
  <c r="AL73" i="9" s="1"/>
  <c r="AL74" i="9" a="1"/>
  <c r="AL74" i="9" s="1"/>
  <c r="AL75" i="9" a="1"/>
  <c r="AL75" i="9" s="1"/>
  <c r="AL76" i="9" a="1"/>
  <c r="AL76" i="9" s="1"/>
  <c r="AL77" i="9" a="1"/>
  <c r="AL77" i="9" s="1"/>
  <c r="AL78" i="9" a="1"/>
  <c r="AL78" i="9" s="1"/>
  <c r="AL79" i="9" a="1"/>
  <c r="AL79" i="9" s="1"/>
  <c r="AL80" i="9" a="1"/>
  <c r="AL80" i="9" s="1"/>
  <c r="AL81" i="9" a="1"/>
  <c r="AL81" i="9" s="1"/>
  <c r="AL82" i="9" a="1"/>
  <c r="AL82" i="9" s="1"/>
  <c r="AL83" i="9" a="1"/>
  <c r="AL83" i="9" s="1"/>
  <c r="AL90" i="9" a="1"/>
  <c r="AL90" i="9" s="1"/>
  <c r="AL84" i="9" a="1"/>
  <c r="AL84" i="9" s="1"/>
  <c r="AL86" i="9" a="1"/>
  <c r="AL86" i="9" s="1"/>
  <c r="AL89" i="9" a="1"/>
  <c r="AL89" i="9" s="1"/>
  <c r="AK85" i="9" a="1"/>
  <c r="AK85" i="9" s="1"/>
  <c r="AK87" i="9" a="1"/>
  <c r="AK87" i="9" s="1"/>
  <c r="AK88" i="9" a="1"/>
  <c r="AK88" i="9" s="1"/>
  <c r="AK70" i="9" a="1"/>
  <c r="AK70" i="9" s="1"/>
  <c r="AK71" i="9" a="1"/>
  <c r="AK71" i="9" s="1"/>
  <c r="AK72" i="9" a="1"/>
  <c r="AK72" i="9" s="1"/>
  <c r="AK73" i="9" a="1"/>
  <c r="AK73" i="9" s="1"/>
  <c r="AK74" i="9" a="1"/>
  <c r="AK74" i="9" s="1"/>
  <c r="AK75" i="9" a="1"/>
  <c r="AK75" i="9" s="1"/>
  <c r="AK76" i="9" a="1"/>
  <c r="AK76" i="9" s="1"/>
  <c r="AK77" i="9" a="1"/>
  <c r="AK77" i="9" s="1"/>
  <c r="AK78" i="9" a="1"/>
  <c r="AK78" i="9" s="1"/>
  <c r="AK79" i="9" a="1"/>
  <c r="AK79" i="9" s="1"/>
  <c r="AK80" i="9" a="1"/>
  <c r="AK80" i="9" s="1"/>
  <c r="AK81" i="9" a="1"/>
  <c r="AK81" i="9" s="1"/>
  <c r="AK82" i="9" a="1"/>
  <c r="AK82" i="9" s="1"/>
  <c r="AK83" i="9" a="1"/>
  <c r="AK83" i="9" s="1"/>
  <c r="AK89" i="9" a="1"/>
  <c r="AK89" i="9" s="1"/>
  <c r="AK86" i="9" a="1"/>
  <c r="AK86" i="9" s="1"/>
  <c r="AK90" i="9" a="1"/>
  <c r="AK90" i="9" s="1"/>
  <c r="AK84" i="9" a="1"/>
  <c r="AK84" i="9" s="1"/>
  <c r="AM86" i="9" a="1"/>
  <c r="AM86" i="9" s="1"/>
  <c r="AM89" i="9" a="1"/>
  <c r="AM89" i="9" s="1"/>
  <c r="AM88" i="9" a="1"/>
  <c r="AM88" i="9" s="1"/>
  <c r="AM70" i="9" a="1"/>
  <c r="AM70" i="9" s="1"/>
  <c r="AM71" i="9" a="1"/>
  <c r="AM71" i="9" s="1"/>
  <c r="AM72" i="9" a="1"/>
  <c r="AM72" i="9" s="1"/>
  <c r="AM73" i="9" a="1"/>
  <c r="AM73" i="9" s="1"/>
  <c r="AM74" i="9" a="1"/>
  <c r="AM74" i="9" s="1"/>
  <c r="AM75" i="9" a="1"/>
  <c r="AM75" i="9" s="1"/>
  <c r="AM76" i="9" a="1"/>
  <c r="AM76" i="9" s="1"/>
  <c r="AM77" i="9" a="1"/>
  <c r="AM77" i="9" s="1"/>
  <c r="AM78" i="9" a="1"/>
  <c r="AM78" i="9" s="1"/>
  <c r="AM79" i="9" a="1"/>
  <c r="AM79" i="9" s="1"/>
  <c r="AM80" i="9" a="1"/>
  <c r="AM80" i="9" s="1"/>
  <c r="AM81" i="9" a="1"/>
  <c r="AM81" i="9" s="1"/>
  <c r="AM82" i="9" a="1"/>
  <c r="AM82" i="9" s="1"/>
  <c r="AM83" i="9" a="1"/>
  <c r="AM83" i="9" s="1"/>
  <c r="AM85" i="9" a="1"/>
  <c r="AM85" i="9" s="1"/>
  <c r="AM87" i="9" a="1"/>
  <c r="AM87" i="9" s="1"/>
  <c r="AM84" i="9" a="1"/>
  <c r="AM84" i="9" s="1"/>
  <c r="AM90" i="9" a="1"/>
  <c r="AM90" i="9" s="1"/>
  <c r="AN84" i="9" a="1"/>
  <c r="AN84" i="9" s="1"/>
  <c r="AN90" i="9" a="1"/>
  <c r="AN90" i="9" s="1"/>
  <c r="AN86" i="9" a="1"/>
  <c r="AN86" i="9" s="1"/>
  <c r="AN89" i="9" a="1"/>
  <c r="AN89" i="9" s="1"/>
  <c r="AN88" i="9" a="1"/>
  <c r="AN88" i="9" s="1"/>
  <c r="AN70" i="9" a="1"/>
  <c r="AN70" i="9" s="1"/>
  <c r="AN71" i="9" a="1"/>
  <c r="AN71" i="9" s="1"/>
  <c r="AN72" i="9" a="1"/>
  <c r="AN72" i="9" s="1"/>
  <c r="AN73" i="9" a="1"/>
  <c r="AN73" i="9" s="1"/>
  <c r="AN74" i="9" a="1"/>
  <c r="AN74" i="9" s="1"/>
  <c r="AN75" i="9" a="1"/>
  <c r="AN75" i="9" s="1"/>
  <c r="AN76" i="9" a="1"/>
  <c r="AN76" i="9" s="1"/>
  <c r="AN77" i="9" a="1"/>
  <c r="AN77" i="9" s="1"/>
  <c r="AN78" i="9" a="1"/>
  <c r="AN78" i="9" s="1"/>
  <c r="AN79" i="9" a="1"/>
  <c r="AN79" i="9" s="1"/>
  <c r="AN80" i="9" a="1"/>
  <c r="AN80" i="9" s="1"/>
  <c r="AN81" i="9" a="1"/>
  <c r="AN81" i="9" s="1"/>
  <c r="AN82" i="9" a="1"/>
  <c r="AN82" i="9" s="1"/>
  <c r="AN83" i="9" a="1"/>
  <c r="AN83" i="9" s="1"/>
  <c r="AN85" i="9" a="1"/>
  <c r="AN85" i="9" s="1"/>
  <c r="AN87" i="9" a="1"/>
  <c r="AN87" i="9" s="1"/>
  <c r="AL40" i="9"/>
  <c r="AH89" i="9"/>
  <c r="B125" i="9" s="1"/>
  <c r="AL42" i="9"/>
  <c r="AG89" i="9"/>
  <c r="B123" i="9" s="1"/>
  <c r="AN69" i="9" a="1"/>
  <c r="AN69" i="9" s="1"/>
  <c r="AN67" i="9" a="1"/>
  <c r="AN67" i="9" s="1"/>
  <c r="AL43" i="9"/>
  <c r="AK67" i="9" a="1"/>
  <c r="AK67" i="9" s="1"/>
  <c r="AK69" i="9" a="1"/>
  <c r="AK69" i="9" s="1"/>
  <c r="AL67" i="9" a="1"/>
  <c r="AL67" i="9" s="1"/>
  <c r="AL69" i="9" a="1"/>
  <c r="AL69" i="9" s="1"/>
  <c r="AM69" i="9" a="1"/>
  <c r="AM69" i="9" s="1"/>
  <c r="AM67" i="9" a="1"/>
  <c r="AM67" i="9" s="1"/>
  <c r="AL41" i="9"/>
  <c r="B31" i="9"/>
  <c r="AK26" i="9"/>
  <c r="AJ26" i="9"/>
  <c r="AI26" i="9"/>
  <c r="AH26" i="9"/>
  <c r="B32" i="9" s="1"/>
  <c r="AG26" i="9"/>
  <c r="B30" i="9" s="1"/>
  <c r="AF26" i="9"/>
  <c r="B34" i="9" s="1"/>
  <c r="AL26" i="9" l="1"/>
  <c r="B33" i="9" s="1"/>
  <c r="AL45" i="9"/>
  <c r="B52" i="9" s="1"/>
  <c r="BI90" i="9"/>
  <c r="AK123" i="9" s="1"/>
  <c r="BI67" i="9"/>
  <c r="B127" i="9" s="1"/>
  <c r="AL123" i="9" l="1"/>
  <c r="AJ125" i="9"/>
  <c r="B128" i="9" s="1"/>
  <c r="B106" i="24"/>
  <c r="B105" i="24"/>
  <c r="B104" i="24"/>
  <c r="B83" i="24"/>
  <c r="AH100" i="24"/>
  <c r="AG100" i="24"/>
  <c r="B87" i="24" l="1"/>
  <c r="B86" i="24"/>
  <c r="B84" i="24"/>
  <c r="B63" i="24"/>
  <c r="AF31" i="24"/>
  <c r="AO61" i="24" l="1"/>
  <c r="AO60" i="24"/>
  <c r="AO32" i="24"/>
  <c r="AO33" i="24"/>
  <c r="AO34" i="24"/>
  <c r="AO35" i="24"/>
  <c r="AO36" i="24"/>
  <c r="AO37" i="24"/>
  <c r="AO38" i="24"/>
  <c r="AO39" i="24"/>
  <c r="AO40" i="24"/>
  <c r="AO41" i="24"/>
  <c r="AO42" i="24"/>
  <c r="AO43" i="24"/>
  <c r="AO44" i="24"/>
  <c r="AO45" i="24"/>
  <c r="AO46" i="24"/>
  <c r="AO47" i="24"/>
  <c r="AO48" i="24"/>
  <c r="AO49" i="24"/>
  <c r="AO50" i="24"/>
  <c r="AO51" i="24"/>
  <c r="AO52" i="24"/>
  <c r="AO53" i="24"/>
  <c r="AO54" i="24"/>
  <c r="AO55" i="24"/>
  <c r="AO56" i="24"/>
  <c r="AO57" i="24"/>
  <c r="AO58" i="24"/>
  <c r="AO59" i="24"/>
  <c r="AO31" i="24"/>
  <c r="AN61" i="24"/>
  <c r="AM61" i="24"/>
  <c r="AM60" i="24"/>
  <c r="AM32" i="24"/>
  <c r="AM33" i="24"/>
  <c r="AM34" i="24"/>
  <c r="AM35" i="24"/>
  <c r="AM36" i="24"/>
  <c r="AM37" i="24"/>
  <c r="AM38" i="24"/>
  <c r="AM39" i="24"/>
  <c r="AM40" i="24"/>
  <c r="AM41" i="24"/>
  <c r="AM42" i="24"/>
  <c r="AM43" i="24"/>
  <c r="AM44" i="24"/>
  <c r="AM45" i="24"/>
  <c r="AM46" i="24"/>
  <c r="AM47" i="24"/>
  <c r="AM48" i="24"/>
  <c r="AM49" i="24"/>
  <c r="AM50" i="24"/>
  <c r="AM51" i="24"/>
  <c r="AM52" i="24"/>
  <c r="AM53" i="24"/>
  <c r="AM54" i="24"/>
  <c r="AM55" i="24"/>
  <c r="AM56" i="24"/>
  <c r="AM57" i="24"/>
  <c r="AM58" i="24"/>
  <c r="AM59" i="24"/>
  <c r="AM31" i="24"/>
  <c r="AL60" i="24"/>
  <c r="AL32" i="24"/>
  <c r="AL33" i="24"/>
  <c r="AL34" i="24"/>
  <c r="AL35" i="24"/>
  <c r="AL36" i="24"/>
  <c r="AL37" i="24"/>
  <c r="AL38" i="24"/>
  <c r="AL39" i="24"/>
  <c r="AL40" i="24"/>
  <c r="AL41" i="24"/>
  <c r="AL42" i="24"/>
  <c r="AL43" i="24"/>
  <c r="AL44" i="24"/>
  <c r="AL45" i="24"/>
  <c r="AL46" i="24"/>
  <c r="AL47" i="24"/>
  <c r="AL48" i="24"/>
  <c r="AL49" i="24"/>
  <c r="AL50" i="24"/>
  <c r="AL51" i="24"/>
  <c r="AL52" i="24"/>
  <c r="AL53" i="24"/>
  <c r="AL54" i="24"/>
  <c r="AL55" i="24"/>
  <c r="AL56" i="24"/>
  <c r="AL57" i="24"/>
  <c r="AL58" i="24"/>
  <c r="AL59" i="24"/>
  <c r="AL31" i="24"/>
  <c r="AK61" i="24"/>
  <c r="AK60" i="24"/>
  <c r="AK32" i="24"/>
  <c r="AK33" i="24"/>
  <c r="AK34" i="24"/>
  <c r="AK35" i="24"/>
  <c r="AK36" i="24"/>
  <c r="AK37" i="24"/>
  <c r="AK38" i="24"/>
  <c r="AK39" i="24"/>
  <c r="AK40" i="24"/>
  <c r="AK41" i="24"/>
  <c r="AK42" i="24"/>
  <c r="AK43" i="24"/>
  <c r="AK44" i="24"/>
  <c r="AK45" i="24"/>
  <c r="AK46" i="24"/>
  <c r="AK47" i="24"/>
  <c r="AK48" i="24"/>
  <c r="AK49" i="24"/>
  <c r="AK50" i="24"/>
  <c r="AK51" i="24"/>
  <c r="AK52" i="24"/>
  <c r="AK53" i="24"/>
  <c r="AK54" i="24"/>
  <c r="AK55" i="24"/>
  <c r="AK56" i="24"/>
  <c r="AK57" i="24"/>
  <c r="AK58" i="24"/>
  <c r="AK59" i="24"/>
  <c r="AK31" i="24"/>
  <c r="AJ60" i="24"/>
  <c r="AJ32" i="24"/>
  <c r="AJ33" i="24"/>
  <c r="AJ34" i="24"/>
  <c r="AJ35" i="24"/>
  <c r="AJ36" i="24"/>
  <c r="AJ37" i="24"/>
  <c r="AJ38" i="24"/>
  <c r="AJ39" i="24"/>
  <c r="AJ40" i="24"/>
  <c r="AJ41" i="24"/>
  <c r="AJ42" i="24"/>
  <c r="AJ43" i="24"/>
  <c r="AJ44" i="24"/>
  <c r="AJ45" i="24"/>
  <c r="AJ46" i="24"/>
  <c r="AJ47" i="24"/>
  <c r="AJ48" i="24"/>
  <c r="AJ49" i="24"/>
  <c r="AJ50" i="24"/>
  <c r="AJ51" i="24"/>
  <c r="AJ52" i="24"/>
  <c r="AJ53" i="24"/>
  <c r="AJ54" i="24"/>
  <c r="AJ55" i="24"/>
  <c r="AJ56" i="24"/>
  <c r="AJ57" i="24"/>
  <c r="AJ58" i="24"/>
  <c r="AJ59" i="24"/>
  <c r="AJ31" i="24"/>
  <c r="AI61" i="24"/>
  <c r="AI60"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31" i="24"/>
  <c r="AH60" i="24"/>
  <c r="AH32" i="24"/>
  <c r="AH33" i="24"/>
  <c r="AH34" i="24"/>
  <c r="AH35" i="24"/>
  <c r="AH36" i="24"/>
  <c r="AH37" i="24"/>
  <c r="AH38" i="24"/>
  <c r="AH39" i="24"/>
  <c r="AH40" i="24"/>
  <c r="AH41" i="24"/>
  <c r="AH42" i="24"/>
  <c r="AH43" i="24"/>
  <c r="AH44" i="24"/>
  <c r="AH45" i="24"/>
  <c r="AH46" i="24"/>
  <c r="AH47" i="24"/>
  <c r="AH48" i="24"/>
  <c r="AH49" i="24"/>
  <c r="AH50" i="24"/>
  <c r="AH51" i="24"/>
  <c r="AH52" i="24"/>
  <c r="AH53" i="24"/>
  <c r="AH54" i="24"/>
  <c r="AH55" i="24"/>
  <c r="AH56" i="24"/>
  <c r="AH57" i="24"/>
  <c r="AH58" i="24"/>
  <c r="AH59" i="24"/>
  <c r="AH31" i="24"/>
  <c r="AG60"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31" i="24"/>
  <c r="AH61" i="24" l="1"/>
  <c r="B85" i="24" s="1"/>
  <c r="AG61" i="24"/>
  <c r="B244" i="8" l="1"/>
  <c r="B238" i="8"/>
  <c r="AD235" i="8"/>
  <c r="B240" i="8" s="1"/>
  <c r="AH234" i="8"/>
  <c r="AH224" i="8"/>
  <c r="AH225" i="8"/>
  <c r="AH226" i="8"/>
  <c r="AH227" i="8"/>
  <c r="AH228" i="8"/>
  <c r="AH229" i="8"/>
  <c r="AH230" i="8"/>
  <c r="AH231" i="8"/>
  <c r="AH232" i="8"/>
  <c r="AH233" i="8"/>
  <c r="AH223" i="8"/>
  <c r="AG234" i="8"/>
  <c r="AG224" i="8"/>
  <c r="AG225" i="8"/>
  <c r="AG226" i="8"/>
  <c r="AG227" i="8"/>
  <c r="AG228" i="8"/>
  <c r="AG229" i="8"/>
  <c r="AG230" i="8"/>
  <c r="AG231" i="8"/>
  <c r="AG232" i="8"/>
  <c r="AG233" i="8"/>
  <c r="AG223" i="8"/>
  <c r="AC235" i="8"/>
  <c r="AB235" i="8"/>
  <c r="AA235" i="8"/>
  <c r="Z235" i="8"/>
  <c r="Y235" i="8"/>
  <c r="X235" i="8"/>
  <c r="W235" i="8"/>
  <c r="V235" i="8"/>
  <c r="U235" i="8"/>
  <c r="T235" i="8"/>
  <c r="S235" i="8"/>
  <c r="R235" i="8"/>
  <c r="Q235" i="8"/>
  <c r="P235" i="8"/>
  <c r="O235" i="8"/>
  <c r="N235" i="8"/>
  <c r="B210" i="8"/>
  <c r="B204" i="8"/>
  <c r="J201" i="8"/>
  <c r="AD201" i="8"/>
  <c r="B206" i="8" s="1"/>
  <c r="AH200" i="8"/>
  <c r="AH190" i="8"/>
  <c r="AH191" i="8"/>
  <c r="AH192" i="8"/>
  <c r="AH193" i="8"/>
  <c r="AH194" i="8"/>
  <c r="AH195" i="8"/>
  <c r="AH196" i="8"/>
  <c r="AH197" i="8"/>
  <c r="AH198" i="8"/>
  <c r="AH199" i="8"/>
  <c r="AH189" i="8"/>
  <c r="AG200" i="8"/>
  <c r="AG190" i="8"/>
  <c r="AG191" i="8"/>
  <c r="AG192" i="8"/>
  <c r="AG193" i="8"/>
  <c r="AG194" i="8"/>
  <c r="AG195" i="8"/>
  <c r="AG196" i="8"/>
  <c r="AG197" i="8"/>
  <c r="AG198" i="8"/>
  <c r="AG199" i="8"/>
  <c r="AG189" i="8"/>
  <c r="K201" i="8"/>
  <c r="L201" i="8"/>
  <c r="M201" i="8"/>
  <c r="N201" i="8"/>
  <c r="O201" i="8"/>
  <c r="P201" i="8"/>
  <c r="Q201" i="8"/>
  <c r="R201" i="8"/>
  <c r="S201" i="8"/>
  <c r="T201" i="8"/>
  <c r="U201" i="8"/>
  <c r="V201" i="8"/>
  <c r="W201" i="8"/>
  <c r="X201" i="8"/>
  <c r="Y201" i="8"/>
  <c r="Z201" i="8"/>
  <c r="AA201" i="8"/>
  <c r="AB201" i="8"/>
  <c r="AC201" i="8"/>
  <c r="B170" i="8"/>
  <c r="AK165" i="8"/>
  <c r="B174" i="8" s="1"/>
  <c r="AI165" i="8"/>
  <c r="AJ165" i="8" s="1"/>
  <c r="B173" i="8" s="1"/>
  <c r="AH165" i="8"/>
  <c r="B171" i="8" s="1"/>
  <c r="AG165" i="8"/>
  <c r="B169" i="8" s="1"/>
  <c r="AF165" i="8"/>
  <c r="B172" i="8" s="1"/>
  <c r="AG235" i="8" l="1"/>
  <c r="B243" i="8" s="1"/>
  <c r="AH235" i="8"/>
  <c r="B245" i="8" s="1"/>
  <c r="AH201" i="8"/>
  <c r="B211" i="8" s="1"/>
  <c r="AG201" i="8"/>
  <c r="B209" i="8" s="1"/>
  <c r="AG150" i="8"/>
  <c r="AG145" i="8"/>
  <c r="AG146" i="8"/>
  <c r="AG147" i="8"/>
  <c r="AG148" i="8"/>
  <c r="AG149" i="8"/>
  <c r="AG144" i="8"/>
  <c r="B156" i="8"/>
  <c r="Y151" i="8"/>
  <c r="AK150" i="8"/>
  <c r="AK145" i="8"/>
  <c r="AK146" i="8"/>
  <c r="AK147" i="8"/>
  <c r="AK148" i="8"/>
  <c r="AK149" i="8"/>
  <c r="AK144" i="8"/>
  <c r="AI150" i="8"/>
  <c r="AJ150" i="8" s="1"/>
  <c r="AI145" i="8"/>
  <c r="AJ145" i="8" s="1"/>
  <c r="AI146" i="8"/>
  <c r="AJ146" i="8" s="1"/>
  <c r="AI147" i="8"/>
  <c r="AJ147" i="8" s="1"/>
  <c r="AI148" i="8"/>
  <c r="AI149" i="8"/>
  <c r="AJ149" i="8" s="1"/>
  <c r="AI144" i="8"/>
  <c r="AJ144" i="8" s="1"/>
  <c r="AJ148" i="8"/>
  <c r="AH150" i="8"/>
  <c r="AH145" i="8"/>
  <c r="AH146" i="8"/>
  <c r="AH147" i="8"/>
  <c r="AH148" i="8"/>
  <c r="AH149" i="8"/>
  <c r="AH144" i="8"/>
  <c r="AF150" i="8"/>
  <c r="AF145" i="8"/>
  <c r="AF146" i="8"/>
  <c r="AF147" i="8"/>
  <c r="AF148" i="8"/>
  <c r="AF149" i="8"/>
  <c r="AF144" i="8"/>
  <c r="AG127" i="8"/>
  <c r="AG124" i="8"/>
  <c r="AG125" i="8"/>
  <c r="AG126" i="8"/>
  <c r="AG123" i="8"/>
  <c r="B137" i="8"/>
  <c r="B133" i="8"/>
  <c r="M128" i="8"/>
  <c r="AL144" i="8" l="1" a="1"/>
  <c r="AL144" i="8" s="1"/>
  <c r="B160" i="8" s="1"/>
  <c r="AK151" i="8"/>
  <c r="AF151" i="8"/>
  <c r="B158" i="8" s="1"/>
  <c r="AH151" i="8"/>
  <c r="B157" i="8" s="1"/>
  <c r="AG151" i="8"/>
  <c r="B155" i="8" s="1"/>
  <c r="AJ151" i="8"/>
  <c r="B159" i="8" l="1"/>
  <c r="AK127" i="8" l="1"/>
  <c r="AK124" i="8"/>
  <c r="AK125" i="8"/>
  <c r="AK126" i="8"/>
  <c r="AK123" i="8"/>
  <c r="AI127" i="8"/>
  <c r="AJ127" i="8" s="1"/>
  <c r="AI124" i="8"/>
  <c r="AJ124" i="8" s="1"/>
  <c r="AI125" i="8"/>
  <c r="AJ125" i="8" s="1"/>
  <c r="AI126" i="8"/>
  <c r="AJ126" i="8" s="1"/>
  <c r="AI123" i="8"/>
  <c r="AJ123" i="8" s="1"/>
  <c r="AH127" i="8"/>
  <c r="AH124" i="8"/>
  <c r="AH125" i="8"/>
  <c r="AH126" i="8"/>
  <c r="AH123" i="8"/>
  <c r="AO127" i="8"/>
  <c r="AP127" i="8" s="1"/>
  <c r="AM127" i="8"/>
  <c r="AN127" i="8" s="1"/>
  <c r="AL127" i="8"/>
  <c r="AO126" i="8"/>
  <c r="AP126" i="8" s="1"/>
  <c r="AM126" i="8"/>
  <c r="AN126" i="8" s="1"/>
  <c r="AL126" i="8"/>
  <c r="AO125" i="8"/>
  <c r="AP125" i="8" s="1"/>
  <c r="AM125" i="8"/>
  <c r="AN125" i="8" s="1"/>
  <c r="AL125" i="8"/>
  <c r="AO124" i="8"/>
  <c r="AP124" i="8" s="1"/>
  <c r="AM124" i="8"/>
  <c r="AN124" i="8" s="1"/>
  <c r="AL124" i="8"/>
  <c r="AO123" i="8"/>
  <c r="AP123" i="8" s="1"/>
  <c r="AM123" i="8"/>
  <c r="AN123" i="8" s="1"/>
  <c r="AL123" i="8"/>
  <c r="AI103" i="8"/>
  <c r="AJ103" i="8" s="1"/>
  <c r="B110" i="8"/>
  <c r="B108" i="8"/>
  <c r="AF103" i="8"/>
  <c r="B111" i="8" s="1"/>
  <c r="AK103" i="8"/>
  <c r="AH103" i="8"/>
  <c r="B109" i="8" s="1"/>
  <c r="AG103" i="8"/>
  <c r="B107" i="8" s="1"/>
  <c r="AL128" i="8" l="1"/>
  <c r="AJ128" i="8"/>
  <c r="AK128" i="8"/>
  <c r="AG128" i="8"/>
  <c r="B132" i="8" s="1"/>
  <c r="AH128" i="8"/>
  <c r="B134" i="8" s="1"/>
  <c r="AN128" i="8"/>
  <c r="AP128" i="8"/>
  <c r="B112" i="8"/>
  <c r="B135" i="8" l="1"/>
  <c r="AQ128" i="8"/>
  <c r="B129" i="8" s="1"/>
  <c r="B83" i="8" l="1"/>
  <c r="B82" i="8"/>
  <c r="AJ78" i="8"/>
  <c r="B86" i="8" s="1"/>
  <c r="AI86" i="8"/>
  <c r="AG86" i="8"/>
  <c r="AH86" i="8" s="1"/>
  <c r="AI85" i="8"/>
  <c r="AG85" i="8"/>
  <c r="AH85" i="8" s="1"/>
  <c r="AI84" i="8"/>
  <c r="AG84" i="8"/>
  <c r="AH84" i="8" s="1"/>
  <c r="AI83" i="8"/>
  <c r="AG83" i="8"/>
  <c r="AH83" i="8" s="1"/>
  <c r="AI82" i="8"/>
  <c r="AG82" i="8"/>
  <c r="AH82" i="8" s="1"/>
  <c r="AI81" i="8"/>
  <c r="AG81" i="8"/>
  <c r="AH81" i="8" s="1"/>
  <c r="AI80" i="8"/>
  <c r="AG80" i="8"/>
  <c r="AH80" i="8" s="1"/>
  <c r="AI79" i="8"/>
  <c r="AG79" i="8"/>
  <c r="AH79" i="8" s="1"/>
  <c r="AI78" i="8"/>
  <c r="AG78" i="8"/>
  <c r="AH78" i="8" s="1"/>
  <c r="B70" i="8"/>
  <c r="B67" i="8"/>
  <c r="Y62" i="8"/>
  <c r="AJ61" i="8"/>
  <c r="AH61" i="8"/>
  <c r="AI61" i="8" s="1"/>
  <c r="AJ60" i="8"/>
  <c r="AH60" i="8"/>
  <c r="AI60" i="8" s="1"/>
  <c r="AG60" i="8"/>
  <c r="AJ59" i="8"/>
  <c r="AH59" i="8"/>
  <c r="AI59" i="8" s="1"/>
  <c r="AG59" i="8"/>
  <c r="AJ58" i="8"/>
  <c r="AH58" i="8"/>
  <c r="AI58" i="8" s="1"/>
  <c r="AG58" i="8"/>
  <c r="AJ57" i="8"/>
  <c r="AH57" i="8"/>
  <c r="AI57" i="8" s="1"/>
  <c r="AG57" i="8"/>
  <c r="AJ56" i="8"/>
  <c r="AH56" i="8"/>
  <c r="AI56" i="8" s="1"/>
  <c r="AG56" i="8"/>
  <c r="AJ55" i="8"/>
  <c r="AH55" i="8"/>
  <c r="AI55" i="8" s="1"/>
  <c r="AG55" i="8"/>
  <c r="AJ54" i="8"/>
  <c r="AH54" i="8"/>
  <c r="AI54" i="8" s="1"/>
  <c r="AG54" i="8"/>
  <c r="AJ53" i="8"/>
  <c r="AH53" i="8"/>
  <c r="AI53" i="8" s="1"/>
  <c r="AG53" i="8"/>
  <c r="AJ52" i="8"/>
  <c r="AH52" i="8"/>
  <c r="AI52" i="8" s="1"/>
  <c r="AG52" i="8"/>
  <c r="AJ51" i="8"/>
  <c r="AH51" i="8"/>
  <c r="AI51" i="8" s="1"/>
  <c r="AG51" i="8"/>
  <c r="AJ50" i="8"/>
  <c r="AH50" i="8"/>
  <c r="AI50" i="8" s="1"/>
  <c r="AG50" i="8"/>
  <c r="AJ49" i="8"/>
  <c r="AH49" i="8"/>
  <c r="AI49" i="8" s="1"/>
  <c r="AG49" i="8"/>
  <c r="AJ48" i="8"/>
  <c r="AH48" i="8"/>
  <c r="AI48" i="8" s="1"/>
  <c r="AG48" i="8"/>
  <c r="AJ47" i="8"/>
  <c r="AH47" i="8"/>
  <c r="AI47" i="8" s="1"/>
  <c r="AG47" i="8"/>
  <c r="AJ46" i="8"/>
  <c r="AH46" i="8"/>
  <c r="AI46" i="8" s="1"/>
  <c r="AG46" i="8"/>
  <c r="AJ45" i="8"/>
  <c r="AH45" i="8"/>
  <c r="AI45" i="8" s="1"/>
  <c r="AG45" i="8"/>
  <c r="AJ44" i="8"/>
  <c r="AH44" i="8"/>
  <c r="AI44" i="8" s="1"/>
  <c r="AJ43" i="8"/>
  <c r="AH43" i="8"/>
  <c r="AI43" i="8" s="1"/>
  <c r="AJ42" i="8"/>
  <c r="AH42" i="8"/>
  <c r="AI42" i="8" s="1"/>
  <c r="D43" i="8"/>
  <c r="AG43" i="8" s="1"/>
  <c r="D44" i="8"/>
  <c r="AG44" i="8" s="1"/>
  <c r="D45" i="8"/>
  <c r="D46" i="8"/>
  <c r="D47" i="8"/>
  <c r="D48" i="8"/>
  <c r="D49" i="8"/>
  <c r="D50" i="8"/>
  <c r="D51" i="8"/>
  <c r="D52" i="8"/>
  <c r="D53" i="8"/>
  <c r="D54" i="8"/>
  <c r="D55" i="8"/>
  <c r="D56" i="8"/>
  <c r="D57" i="8"/>
  <c r="D58" i="8"/>
  <c r="D59" i="8"/>
  <c r="D60" i="8"/>
  <c r="D61" i="8"/>
  <c r="AG61" i="8" s="1"/>
  <c r="D42" i="8"/>
  <c r="AG42" i="8" s="1"/>
  <c r="B30" i="8"/>
  <c r="AI26" i="8"/>
  <c r="B32" i="8" s="1"/>
  <c r="AG26" i="8"/>
  <c r="AH26" i="8" s="1"/>
  <c r="B31" i="8" s="1"/>
  <c r="AI87" i="8" l="1"/>
  <c r="B85" i="8" s="1"/>
  <c r="AH87" i="8"/>
  <c r="B84" i="8" s="1"/>
  <c r="AI62" i="8"/>
  <c r="B68" i="8" s="1"/>
  <c r="AJ62" i="8"/>
  <c r="B69" i="8" s="1"/>
  <c r="AG62" i="8"/>
  <c r="B66" i="8" s="1"/>
  <c r="B2750" i="7"/>
  <c r="B2749" i="7"/>
  <c r="B2747" i="7"/>
  <c r="AF2742" i="7"/>
  <c r="BC2742" i="7"/>
  <c r="BF2742" i="7" s="1"/>
  <c r="BG2742" i="7" s="1"/>
  <c r="BD2742" i="7"/>
  <c r="BE2742" i="7"/>
  <c r="AY2742" i="7"/>
  <c r="BB2742" i="7" s="1"/>
  <c r="AZ2742" i="7"/>
  <c r="BA2742" i="7"/>
  <c r="AW2742" i="7"/>
  <c r="AV2742" i="7"/>
  <c r="AU2742" i="7"/>
  <c r="AX2742" i="7" l="1"/>
  <c r="AT2742" i="7" l="1"/>
  <c r="AL2742" i="7"/>
  <c r="AM2742" i="7"/>
  <c r="AN2742" i="7"/>
  <c r="AO2742" i="7"/>
  <c r="AP2742" i="7"/>
  <c r="AQ2742" i="7"/>
  <c r="AR2742" i="7"/>
  <c r="AS2742" i="7"/>
  <c r="AH2742" i="7"/>
  <c r="B2748" i="7" s="1"/>
  <c r="AG2742" i="7"/>
  <c r="B2746" i="7" s="1"/>
  <c r="AJ2742" i="7"/>
  <c r="AK2742" i="7" s="1"/>
  <c r="AJ2743" i="7" s="1"/>
  <c r="AI2742" i="7"/>
  <c r="B474" i="7" l="1"/>
  <c r="B2726" i="7" l="1"/>
  <c r="B477" i="7"/>
  <c r="B476" i="7"/>
  <c r="B473" i="7"/>
  <c r="DS982" i="7" l="1"/>
  <c r="DR982" i="7"/>
  <c r="DQ982" i="7"/>
  <c r="DP982" i="7"/>
  <c r="DO982" i="7"/>
  <c r="DN982" i="7"/>
  <c r="DM982" i="7"/>
  <c r="DL982" i="7"/>
  <c r="DK982" i="7"/>
  <c r="DJ982" i="7"/>
  <c r="DI982" i="7"/>
  <c r="DH982" i="7"/>
  <c r="DG982" i="7"/>
  <c r="DF982" i="7"/>
  <c r="DE982" i="7"/>
  <c r="DD982" i="7"/>
  <c r="DC982" i="7"/>
  <c r="DB982" i="7"/>
  <c r="DA982" i="7"/>
  <c r="CZ982" i="7"/>
  <c r="CY982" i="7"/>
  <c r="CX982" i="7"/>
  <c r="CW982" i="7"/>
  <c r="CV982" i="7"/>
  <c r="CU982" i="7"/>
  <c r="CT982" i="7"/>
  <c r="CS982" i="7"/>
  <c r="CR982" i="7"/>
  <c r="CQ982" i="7"/>
  <c r="CP982" i="7"/>
  <c r="CO982" i="7"/>
  <c r="CN982" i="7"/>
  <c r="CM982" i="7"/>
  <c r="CL982" i="7"/>
  <c r="CK982" i="7"/>
  <c r="CJ982" i="7"/>
  <c r="CI982" i="7"/>
  <c r="CH982" i="7"/>
  <c r="CG982" i="7"/>
  <c r="CF982" i="7"/>
  <c r="CE982" i="7"/>
  <c r="CD982" i="7"/>
  <c r="CC982" i="7"/>
  <c r="CB982" i="7"/>
  <c r="CA982" i="7"/>
  <c r="BZ982" i="7"/>
  <c r="BY982" i="7"/>
  <c r="BX982" i="7"/>
  <c r="BW982" i="7"/>
  <c r="BV982" i="7"/>
  <c r="BU982" i="7"/>
  <c r="BT982" i="7"/>
  <c r="BN998" i="7" l="1"/>
  <c r="BN999" i="7"/>
  <c r="BN1000" i="7"/>
  <c r="BN1001" i="7"/>
  <c r="BN1002" i="7"/>
  <c r="BN1003" i="7"/>
  <c r="BN1004" i="7"/>
  <c r="BN1005" i="7"/>
  <c r="BN1006" i="7"/>
  <c r="BN1007" i="7"/>
  <c r="BN1008" i="7"/>
  <c r="BN1009" i="7"/>
  <c r="BN1010" i="7"/>
  <c r="BN1011" i="7"/>
  <c r="BN1012" i="7"/>
  <c r="BN1013" i="7"/>
  <c r="BN1014" i="7"/>
  <c r="BN1015" i="7"/>
  <c r="BN1016" i="7"/>
  <c r="BN1017" i="7"/>
  <c r="BN1018" i="7"/>
  <c r="BN1019" i="7"/>
  <c r="BN1020" i="7"/>
  <c r="BN1021" i="7"/>
  <c r="BN1022" i="7"/>
  <c r="BN1023" i="7"/>
  <c r="BN1024" i="7"/>
  <c r="BN1025" i="7"/>
  <c r="BN1026" i="7"/>
  <c r="BN1027" i="7"/>
  <c r="BN1028" i="7"/>
  <c r="BN1029" i="7"/>
  <c r="BN1030" i="7"/>
  <c r="BN1031" i="7"/>
  <c r="BN1032" i="7"/>
  <c r="BN1033" i="7"/>
  <c r="BN1034" i="7"/>
  <c r="BN1035" i="7"/>
  <c r="BN1036" i="7"/>
  <c r="BN1037" i="7"/>
  <c r="BN1038" i="7"/>
  <c r="BN1039" i="7"/>
  <c r="BN1040" i="7"/>
  <c r="BN1041" i="7"/>
  <c r="BN1042" i="7"/>
  <c r="BN1043" i="7"/>
  <c r="BN1044" i="7"/>
  <c r="BN1045" i="7"/>
  <c r="BN1046" i="7"/>
  <c r="BN1047" i="7"/>
  <c r="BN1048" i="7"/>
  <c r="BN1049" i="7"/>
  <c r="BN1050" i="7"/>
  <c r="BN1051" i="7"/>
  <c r="BN1052" i="7"/>
  <c r="BN1053" i="7"/>
  <c r="BN1054" i="7"/>
  <c r="BN1055" i="7"/>
  <c r="BN1056" i="7"/>
  <c r="BN1057" i="7"/>
  <c r="BN1058" i="7"/>
  <c r="BN1059" i="7"/>
  <c r="BN1060" i="7"/>
  <c r="BN1061" i="7"/>
  <c r="BN1062" i="7"/>
  <c r="BN1063" i="7"/>
  <c r="BN1064" i="7"/>
  <c r="BN1065" i="7"/>
  <c r="BN1066" i="7"/>
  <c r="BN1067" i="7"/>
  <c r="BN1068" i="7"/>
  <c r="BN1069" i="7"/>
  <c r="BN1070" i="7"/>
  <c r="BN1071" i="7"/>
  <c r="BN1072" i="7"/>
  <c r="BN1073" i="7"/>
  <c r="BN1074" i="7"/>
  <c r="BN1075" i="7"/>
  <c r="BN1076" i="7"/>
  <c r="BN1077" i="7"/>
  <c r="BN1078" i="7"/>
  <c r="BN1079" i="7"/>
  <c r="BN1080" i="7"/>
  <c r="BN1081" i="7"/>
  <c r="BN1082" i="7"/>
  <c r="BN1083" i="7"/>
  <c r="BN1084" i="7"/>
  <c r="BN1085" i="7"/>
  <c r="BN1086" i="7"/>
  <c r="BN1087" i="7"/>
  <c r="BN1088" i="7"/>
  <c r="BN1089" i="7"/>
  <c r="BN1090" i="7"/>
  <c r="BN1091" i="7"/>
  <c r="BN1092" i="7"/>
  <c r="BN1093" i="7"/>
  <c r="BN1094" i="7"/>
  <c r="BN1095" i="7"/>
  <c r="BN1096" i="7"/>
  <c r="BN1097" i="7"/>
  <c r="BN1098" i="7"/>
  <c r="BN1099" i="7"/>
  <c r="BN1100" i="7"/>
  <c r="BN1101" i="7"/>
  <c r="BN1102" i="7"/>
  <c r="BN1103" i="7"/>
  <c r="BN1104" i="7"/>
  <c r="BN1105" i="7"/>
  <c r="BN1106" i="7"/>
  <c r="BN1107" i="7"/>
  <c r="BN1108" i="7"/>
  <c r="BN1109" i="7"/>
  <c r="BN1110" i="7"/>
  <c r="BN1111" i="7"/>
  <c r="BN1112" i="7"/>
  <c r="BN1113" i="7"/>
  <c r="BN1114" i="7"/>
  <c r="BN1115" i="7"/>
  <c r="BN1116" i="7"/>
  <c r="BN1117" i="7"/>
  <c r="BN1118" i="7"/>
  <c r="BN1119" i="7"/>
  <c r="BN1120" i="7"/>
  <c r="BN1121" i="7"/>
  <c r="BN1122" i="7"/>
  <c r="BN1123" i="7"/>
  <c r="BN1124" i="7"/>
  <c r="BN1125" i="7"/>
  <c r="BN1126" i="7"/>
  <c r="BN1127" i="7"/>
  <c r="BN1128" i="7"/>
  <c r="BN1129" i="7"/>
  <c r="BN1130" i="7"/>
  <c r="BN1131" i="7"/>
  <c r="BN1132" i="7"/>
  <c r="BN1133" i="7"/>
  <c r="BN1134" i="7"/>
  <c r="BN1135" i="7"/>
  <c r="BN1136" i="7"/>
  <c r="BN1137" i="7"/>
  <c r="BN1138" i="7"/>
  <c r="BN1139" i="7"/>
  <c r="BN1140" i="7"/>
  <c r="BN1141" i="7"/>
  <c r="BN1142" i="7"/>
  <c r="BN1143" i="7"/>
  <c r="BN1144" i="7"/>
  <c r="BN1145" i="7"/>
  <c r="BN1146" i="7"/>
  <c r="BN1147" i="7"/>
  <c r="BN1148" i="7"/>
  <c r="BN1149" i="7"/>
  <c r="BN1150" i="7"/>
  <c r="BN1151" i="7"/>
  <c r="BN1152" i="7"/>
  <c r="BN1153" i="7"/>
  <c r="BN1154" i="7"/>
  <c r="BN1155" i="7"/>
  <c r="BN1156" i="7"/>
  <c r="BN1157" i="7"/>
  <c r="BN1158" i="7"/>
  <c r="BN1159" i="7"/>
  <c r="BN1160" i="7"/>
  <c r="BN1161" i="7"/>
  <c r="BN1162" i="7"/>
  <c r="BN1163" i="7"/>
  <c r="BN1164" i="7"/>
  <c r="BN1165" i="7"/>
  <c r="BN1166" i="7"/>
  <c r="BN1167" i="7"/>
  <c r="BN1168" i="7"/>
  <c r="BN1169" i="7"/>
  <c r="BN1170" i="7"/>
  <c r="BN1171" i="7"/>
  <c r="BN1172" i="7"/>
  <c r="BN1173" i="7"/>
  <c r="BN1174" i="7"/>
  <c r="BN1175" i="7"/>
  <c r="BN1176" i="7"/>
  <c r="BN1177" i="7"/>
  <c r="BN1178" i="7"/>
  <c r="BN1179" i="7"/>
  <c r="BN1180" i="7"/>
  <c r="BN1181" i="7"/>
  <c r="BN1182" i="7"/>
  <c r="BN1183" i="7"/>
  <c r="BN1184" i="7"/>
  <c r="BN1185" i="7"/>
  <c r="BN1186" i="7"/>
  <c r="BN1187" i="7"/>
  <c r="BN1188" i="7"/>
  <c r="BN1189" i="7"/>
  <c r="BN1190" i="7"/>
  <c r="BN1191" i="7"/>
  <c r="BN1192" i="7"/>
  <c r="BN1193" i="7"/>
  <c r="BN1194" i="7"/>
  <c r="BN1195" i="7"/>
  <c r="BN1196" i="7"/>
  <c r="BN1197" i="7"/>
  <c r="BN1198" i="7"/>
  <c r="BN1199" i="7"/>
  <c r="BN1200" i="7"/>
  <c r="BN1201" i="7"/>
  <c r="BN1202" i="7"/>
  <c r="BN1203" i="7"/>
  <c r="BN1204" i="7"/>
  <c r="BN1205" i="7"/>
  <c r="BN1206" i="7"/>
  <c r="BN1207" i="7"/>
  <c r="BN1208" i="7"/>
  <c r="BN1209" i="7"/>
  <c r="BN1210" i="7"/>
  <c r="BN1211" i="7"/>
  <c r="BN1212" i="7"/>
  <c r="BN1213" i="7"/>
  <c r="BN1214" i="7"/>
  <c r="BN1215" i="7"/>
  <c r="BN1216" i="7"/>
  <c r="BN1217" i="7"/>
  <c r="BN1218" i="7"/>
  <c r="BN1219" i="7"/>
  <c r="BN1220" i="7"/>
  <c r="BN1221" i="7"/>
  <c r="BN1222" i="7"/>
  <c r="BN1223" i="7"/>
  <c r="BN1224" i="7"/>
  <c r="BN1225" i="7"/>
  <c r="BN1226" i="7"/>
  <c r="BN1227" i="7"/>
  <c r="BN1228" i="7"/>
  <c r="BN1229" i="7"/>
  <c r="BN1230" i="7"/>
  <c r="BN1231" i="7"/>
  <c r="BN1232" i="7"/>
  <c r="BN1233" i="7"/>
  <c r="BN1234" i="7"/>
  <c r="BN1235" i="7"/>
  <c r="BN1236" i="7"/>
  <c r="BN1237" i="7"/>
  <c r="BN1238" i="7"/>
  <c r="BN1239" i="7"/>
  <c r="BN1240" i="7"/>
  <c r="BN1241" i="7"/>
  <c r="BN1242" i="7"/>
  <c r="BN1243" i="7"/>
  <c r="BN1244" i="7"/>
  <c r="BN1245" i="7"/>
  <c r="BN1246" i="7"/>
  <c r="BN1247" i="7"/>
  <c r="BN1248" i="7"/>
  <c r="BN1249" i="7"/>
  <c r="BN1250" i="7"/>
  <c r="BN1251" i="7"/>
  <c r="BN1252" i="7"/>
  <c r="BN1253" i="7"/>
  <c r="BN1254" i="7"/>
  <c r="BN1255" i="7"/>
  <c r="BN1256" i="7"/>
  <c r="BN1257" i="7"/>
  <c r="BN1258" i="7"/>
  <c r="BN1259" i="7"/>
  <c r="BN1260" i="7"/>
  <c r="BN1261" i="7"/>
  <c r="BN1262" i="7"/>
  <c r="BN1263" i="7"/>
  <c r="BN1264" i="7"/>
  <c r="BN1265" i="7"/>
  <c r="BN1266" i="7"/>
  <c r="BN1267" i="7"/>
  <c r="BN1268" i="7"/>
  <c r="BN1269" i="7"/>
  <c r="BN1270" i="7"/>
  <c r="BN1271" i="7"/>
  <c r="BN1272" i="7"/>
  <c r="BN1273" i="7"/>
  <c r="BN1274" i="7"/>
  <c r="BN1275" i="7"/>
  <c r="BN1276" i="7"/>
  <c r="BN1277" i="7"/>
  <c r="BN1278" i="7"/>
  <c r="BN1279" i="7"/>
  <c r="BN1280" i="7"/>
  <c r="BN1281" i="7"/>
  <c r="BN1282" i="7"/>
  <c r="BN1283" i="7"/>
  <c r="BN1284" i="7"/>
  <c r="BN1285" i="7"/>
  <c r="BN1286" i="7"/>
  <c r="BN1287" i="7"/>
  <c r="BN1288" i="7"/>
  <c r="BN1289" i="7"/>
  <c r="BN1290" i="7"/>
  <c r="BN1291" i="7"/>
  <c r="BN1292" i="7"/>
  <c r="BN1293" i="7"/>
  <c r="BN1294" i="7"/>
  <c r="BN1295" i="7"/>
  <c r="BN1296" i="7"/>
  <c r="BN1297" i="7"/>
  <c r="BN1298" i="7"/>
  <c r="BN1299" i="7"/>
  <c r="BN1300" i="7"/>
  <c r="BN1301" i="7"/>
  <c r="BN1302" i="7"/>
  <c r="BN1303" i="7"/>
  <c r="BN1304" i="7"/>
  <c r="BN1305" i="7"/>
  <c r="BN1306" i="7"/>
  <c r="BN1307" i="7"/>
  <c r="BN1308" i="7"/>
  <c r="BN1309" i="7"/>
  <c r="BN1310" i="7"/>
  <c r="BN1311" i="7"/>
  <c r="BN1312" i="7"/>
  <c r="BN1313" i="7"/>
  <c r="BN1314" i="7"/>
  <c r="BN1315" i="7"/>
  <c r="BN1316" i="7"/>
  <c r="BN1317" i="7"/>
  <c r="BN1318" i="7"/>
  <c r="BN1319" i="7"/>
  <c r="BN1320" i="7"/>
  <c r="BN1321" i="7"/>
  <c r="BN1322" i="7"/>
  <c r="BN1323" i="7"/>
  <c r="BN1324" i="7"/>
  <c r="BN1325" i="7"/>
  <c r="BN1326" i="7"/>
  <c r="BN1327" i="7"/>
  <c r="BN1328" i="7"/>
  <c r="BN1329" i="7"/>
  <c r="BN1330" i="7"/>
  <c r="BN1331" i="7"/>
  <c r="BN1332" i="7"/>
  <c r="BN1333" i="7"/>
  <c r="BN1334" i="7"/>
  <c r="BN1335" i="7"/>
  <c r="BN1336" i="7"/>
  <c r="BN1337" i="7"/>
  <c r="BN1338" i="7"/>
  <c r="BN1339" i="7"/>
  <c r="BN1340" i="7"/>
  <c r="BN1341" i="7"/>
  <c r="BN1342" i="7"/>
  <c r="BN1343" i="7"/>
  <c r="BN1344" i="7"/>
  <c r="BN1345" i="7"/>
  <c r="BN1346" i="7"/>
  <c r="BN1347" i="7"/>
  <c r="BN1348" i="7"/>
  <c r="BN1349" i="7"/>
  <c r="BN1350" i="7"/>
  <c r="BN1351" i="7"/>
  <c r="BN1352" i="7"/>
  <c r="BN1353" i="7"/>
  <c r="BN1354" i="7"/>
  <c r="BN1355" i="7"/>
  <c r="BN1356" i="7"/>
  <c r="BN1357" i="7"/>
  <c r="BN1358" i="7"/>
  <c r="BN1359" i="7"/>
  <c r="BN1360" i="7"/>
  <c r="BN1361" i="7"/>
  <c r="BN1362" i="7"/>
  <c r="BN1363" i="7"/>
  <c r="BN1364" i="7"/>
  <c r="BN1365" i="7"/>
  <c r="BN1366" i="7"/>
  <c r="BN1367" i="7"/>
  <c r="BN1368" i="7"/>
  <c r="BN1369" i="7"/>
  <c r="BN1370" i="7"/>
  <c r="BN1371" i="7"/>
  <c r="BN1372" i="7"/>
  <c r="BN1373" i="7"/>
  <c r="BN1374" i="7"/>
  <c r="BN1375" i="7"/>
  <c r="BN1376" i="7"/>
  <c r="BN1377" i="7"/>
  <c r="BN1378" i="7"/>
  <c r="BN1379" i="7"/>
  <c r="BN1380" i="7"/>
  <c r="BN1381" i="7"/>
  <c r="BN1382" i="7"/>
  <c r="BN1383" i="7"/>
  <c r="BN1384" i="7"/>
  <c r="BN1385" i="7"/>
  <c r="BN1386" i="7"/>
  <c r="BN1387" i="7"/>
  <c r="BN1388" i="7"/>
  <c r="BN1389" i="7"/>
  <c r="BN1390" i="7"/>
  <c r="BN1391" i="7"/>
  <c r="BN1392" i="7"/>
  <c r="BN1393" i="7"/>
  <c r="BN1394" i="7"/>
  <c r="BN1395" i="7"/>
  <c r="BN1396" i="7"/>
  <c r="BN1397" i="7"/>
  <c r="BN1398" i="7"/>
  <c r="BN1399" i="7"/>
  <c r="BN1400" i="7"/>
  <c r="BN1401" i="7"/>
  <c r="BN1402" i="7"/>
  <c r="BN1403" i="7"/>
  <c r="BN1404" i="7"/>
  <c r="BN1405" i="7"/>
  <c r="BN1406" i="7"/>
  <c r="BN1407" i="7"/>
  <c r="BN1408" i="7"/>
  <c r="BN1409" i="7"/>
  <c r="BN1410" i="7"/>
  <c r="BN1411" i="7"/>
  <c r="BN1412" i="7"/>
  <c r="BN1413" i="7"/>
  <c r="BN1414" i="7"/>
  <c r="BN1415" i="7"/>
  <c r="BN1416" i="7"/>
  <c r="BN1417" i="7"/>
  <c r="BN1418" i="7"/>
  <c r="BN1419" i="7"/>
  <c r="BN1420" i="7"/>
  <c r="BN1421" i="7"/>
  <c r="BN1422" i="7"/>
  <c r="BN1423" i="7"/>
  <c r="BN1424" i="7"/>
  <c r="BN1425" i="7"/>
  <c r="BN1426" i="7"/>
  <c r="BN1427" i="7"/>
  <c r="BN1428" i="7"/>
  <c r="BN1429" i="7"/>
  <c r="BN1430" i="7"/>
  <c r="BN1431" i="7"/>
  <c r="BN1432" i="7"/>
  <c r="BN1433" i="7"/>
  <c r="BN1434" i="7"/>
  <c r="BN1435" i="7"/>
  <c r="BN1436" i="7"/>
  <c r="BN1437" i="7"/>
  <c r="BN1438" i="7"/>
  <c r="BN1439" i="7"/>
  <c r="BN1440" i="7"/>
  <c r="BN1441" i="7"/>
  <c r="BN1442" i="7"/>
  <c r="BN1443" i="7"/>
  <c r="BN1444" i="7"/>
  <c r="BN1445" i="7"/>
  <c r="BN1446" i="7"/>
  <c r="BN1447" i="7"/>
  <c r="BN1448" i="7"/>
  <c r="BN1449" i="7"/>
  <c r="BN1450" i="7"/>
  <c r="BN1451" i="7"/>
  <c r="BN1452" i="7"/>
  <c r="BN1453" i="7"/>
  <c r="BN1454" i="7"/>
  <c r="BN1455" i="7"/>
  <c r="BN1456" i="7"/>
  <c r="BN1457" i="7"/>
  <c r="BN1458" i="7"/>
  <c r="BN1459" i="7"/>
  <c r="BN1460" i="7"/>
  <c r="BN1461" i="7"/>
  <c r="BN1462" i="7"/>
  <c r="BN1463" i="7"/>
  <c r="BN1464" i="7"/>
  <c r="BN1465" i="7"/>
  <c r="BN1466" i="7"/>
  <c r="BN1467" i="7"/>
  <c r="BN1468" i="7"/>
  <c r="BN1469" i="7"/>
  <c r="BN1470" i="7"/>
  <c r="BN1471" i="7"/>
  <c r="BN1472" i="7"/>
  <c r="BN1473" i="7"/>
  <c r="BN1474" i="7"/>
  <c r="BN1475" i="7"/>
  <c r="BN1476" i="7"/>
  <c r="BN1477" i="7"/>
  <c r="BN1478" i="7"/>
  <c r="BN1479" i="7"/>
  <c r="BN1480" i="7"/>
  <c r="BN1481" i="7"/>
  <c r="BN1482" i="7"/>
  <c r="BN1483" i="7"/>
  <c r="BN1484" i="7"/>
  <c r="BN1485" i="7"/>
  <c r="BN1486" i="7"/>
  <c r="BN1487" i="7"/>
  <c r="BN1488" i="7"/>
  <c r="BN1489" i="7"/>
  <c r="BN1490" i="7"/>
  <c r="BN1491" i="7"/>
  <c r="BN1492" i="7"/>
  <c r="BN1493" i="7"/>
  <c r="BN1494" i="7"/>
  <c r="BN1495" i="7"/>
  <c r="BN1496" i="7"/>
  <c r="BN1497" i="7"/>
  <c r="BN1498" i="7"/>
  <c r="BN1499" i="7"/>
  <c r="BN1500" i="7"/>
  <c r="BN1501" i="7"/>
  <c r="BN1502" i="7"/>
  <c r="BN1503" i="7"/>
  <c r="BN1504" i="7"/>
  <c r="BN1505" i="7"/>
  <c r="BN1506" i="7"/>
  <c r="BN1507" i="7"/>
  <c r="BN1508" i="7"/>
  <c r="BN1509" i="7"/>
  <c r="BN1510" i="7"/>
  <c r="BN1511" i="7"/>
  <c r="BN1512" i="7"/>
  <c r="BN1513" i="7"/>
  <c r="BN1514" i="7"/>
  <c r="BN1515" i="7"/>
  <c r="BN1516" i="7"/>
  <c r="BN1517" i="7"/>
  <c r="BN1518" i="7"/>
  <c r="BN1519" i="7"/>
  <c r="BN1520" i="7"/>
  <c r="BN1521" i="7"/>
  <c r="BN1522" i="7"/>
  <c r="BN1523" i="7"/>
  <c r="BN1524" i="7"/>
  <c r="BN1525" i="7"/>
  <c r="BN1526" i="7"/>
  <c r="BN1527" i="7"/>
  <c r="BN1528" i="7"/>
  <c r="BN1529" i="7"/>
  <c r="BN1530" i="7"/>
  <c r="BN1531" i="7"/>
  <c r="BN1532" i="7"/>
  <c r="BN1533" i="7"/>
  <c r="BN1534" i="7"/>
  <c r="BN1535" i="7"/>
  <c r="BN1536" i="7"/>
  <c r="BN1537" i="7"/>
  <c r="BN1538" i="7"/>
  <c r="BN1539" i="7"/>
  <c r="BN1540" i="7"/>
  <c r="BN1541" i="7"/>
  <c r="BN1542" i="7"/>
  <c r="BN1543" i="7"/>
  <c r="BN1544" i="7"/>
  <c r="BN1545" i="7"/>
  <c r="BN1546" i="7"/>
  <c r="BN1547" i="7"/>
  <c r="BN1548" i="7"/>
  <c r="BN1549" i="7"/>
  <c r="BN1550" i="7"/>
  <c r="BN1551" i="7"/>
  <c r="BN1552" i="7"/>
  <c r="BN1553" i="7"/>
  <c r="BN1554" i="7"/>
  <c r="BN1555" i="7"/>
  <c r="BN1556" i="7"/>
  <c r="BN1557" i="7"/>
  <c r="BN1558" i="7"/>
  <c r="BM998" i="7"/>
  <c r="BM999" i="7"/>
  <c r="BM1000" i="7"/>
  <c r="BM1001" i="7"/>
  <c r="BM1002" i="7"/>
  <c r="BM1003" i="7"/>
  <c r="BM1004" i="7"/>
  <c r="BM1005" i="7"/>
  <c r="BM1006" i="7"/>
  <c r="BM1007" i="7"/>
  <c r="BM1008" i="7"/>
  <c r="BM1009" i="7"/>
  <c r="BM1010" i="7"/>
  <c r="BM1011" i="7"/>
  <c r="BM1012" i="7"/>
  <c r="BM1013" i="7"/>
  <c r="BM1014" i="7"/>
  <c r="BM1015" i="7"/>
  <c r="BM1016" i="7"/>
  <c r="BM1017" i="7"/>
  <c r="BM1018" i="7"/>
  <c r="BM1019" i="7"/>
  <c r="BM1020" i="7"/>
  <c r="BM1021" i="7"/>
  <c r="BM1022" i="7"/>
  <c r="BM1023" i="7"/>
  <c r="BM1024" i="7"/>
  <c r="BM1025" i="7"/>
  <c r="BM1026" i="7"/>
  <c r="BM1027" i="7"/>
  <c r="BM1028" i="7"/>
  <c r="BM1029" i="7"/>
  <c r="BM1030" i="7"/>
  <c r="BM1031" i="7"/>
  <c r="BM1032" i="7"/>
  <c r="BM1033" i="7"/>
  <c r="BM1034" i="7"/>
  <c r="BM1035" i="7"/>
  <c r="BM1036" i="7"/>
  <c r="BM1037" i="7"/>
  <c r="BM1038" i="7"/>
  <c r="BM1039" i="7"/>
  <c r="BM1040" i="7"/>
  <c r="BM1041" i="7"/>
  <c r="BM1042" i="7"/>
  <c r="BM1043" i="7"/>
  <c r="BM1044" i="7"/>
  <c r="BM1045" i="7"/>
  <c r="BM1046" i="7"/>
  <c r="BM1047" i="7"/>
  <c r="BM1048" i="7"/>
  <c r="BM1049" i="7"/>
  <c r="BM1050" i="7"/>
  <c r="BM1051" i="7"/>
  <c r="BM1052" i="7"/>
  <c r="BM1053" i="7"/>
  <c r="BM1054" i="7"/>
  <c r="BM1055" i="7"/>
  <c r="BM1056" i="7"/>
  <c r="BM1057" i="7"/>
  <c r="BM1058" i="7"/>
  <c r="BM1059" i="7"/>
  <c r="BM1060" i="7"/>
  <c r="BM1061" i="7"/>
  <c r="BM1062" i="7"/>
  <c r="BM1063" i="7"/>
  <c r="BM1064" i="7"/>
  <c r="BM1065" i="7"/>
  <c r="BM1066" i="7"/>
  <c r="BM1067" i="7"/>
  <c r="BM1068" i="7"/>
  <c r="BM1069" i="7"/>
  <c r="BM1070" i="7"/>
  <c r="BM1071" i="7"/>
  <c r="BM1072" i="7"/>
  <c r="BM1073" i="7"/>
  <c r="BM1074" i="7"/>
  <c r="BM1075" i="7"/>
  <c r="BM1076" i="7"/>
  <c r="BM1077" i="7"/>
  <c r="BM1078" i="7"/>
  <c r="BM1079" i="7"/>
  <c r="BM1080" i="7"/>
  <c r="BM1081" i="7"/>
  <c r="BM1082" i="7"/>
  <c r="BM1083" i="7"/>
  <c r="BM1084" i="7"/>
  <c r="BM1085" i="7"/>
  <c r="BM1086" i="7"/>
  <c r="BM1087" i="7"/>
  <c r="BM1088" i="7"/>
  <c r="BM1089" i="7"/>
  <c r="BM1090" i="7"/>
  <c r="BM1091" i="7"/>
  <c r="BM1092" i="7"/>
  <c r="BM1093" i="7"/>
  <c r="BM1094" i="7"/>
  <c r="BM1095" i="7"/>
  <c r="BM1096" i="7"/>
  <c r="BM1097" i="7"/>
  <c r="BM1098" i="7"/>
  <c r="BM1099" i="7"/>
  <c r="BM1100" i="7"/>
  <c r="BM1101" i="7"/>
  <c r="BM1102" i="7"/>
  <c r="BM1103" i="7"/>
  <c r="BM1104" i="7"/>
  <c r="BM1105" i="7"/>
  <c r="BM1106" i="7"/>
  <c r="BM1107" i="7"/>
  <c r="BM1108" i="7"/>
  <c r="BM1109" i="7"/>
  <c r="BM1110" i="7"/>
  <c r="BM1111" i="7"/>
  <c r="BM1112" i="7"/>
  <c r="BM1113" i="7"/>
  <c r="BM1114" i="7"/>
  <c r="BM1115" i="7"/>
  <c r="BM1116" i="7"/>
  <c r="BM1117" i="7"/>
  <c r="BM1118" i="7"/>
  <c r="BM1119" i="7"/>
  <c r="BM1120" i="7"/>
  <c r="BM1121" i="7"/>
  <c r="BM1122" i="7"/>
  <c r="BM1123" i="7"/>
  <c r="BM1124" i="7"/>
  <c r="BM1125" i="7"/>
  <c r="BM1126" i="7"/>
  <c r="BM1127" i="7"/>
  <c r="BM1128" i="7"/>
  <c r="BM1129" i="7"/>
  <c r="BM1130" i="7"/>
  <c r="BM1131" i="7"/>
  <c r="BM1132" i="7"/>
  <c r="BM1133" i="7"/>
  <c r="BM1134" i="7"/>
  <c r="BM1135" i="7"/>
  <c r="BM1136" i="7"/>
  <c r="BM1137" i="7"/>
  <c r="BM1138" i="7"/>
  <c r="BM1139" i="7"/>
  <c r="BM1140" i="7"/>
  <c r="BM1141" i="7"/>
  <c r="BM1142" i="7"/>
  <c r="BM1143" i="7"/>
  <c r="BM1144" i="7"/>
  <c r="BM1145" i="7"/>
  <c r="BM1146" i="7"/>
  <c r="BM1147" i="7"/>
  <c r="BM1148" i="7"/>
  <c r="BM1149" i="7"/>
  <c r="BM1150" i="7"/>
  <c r="BM1151" i="7"/>
  <c r="BM1152" i="7"/>
  <c r="BM1153" i="7"/>
  <c r="BM1154" i="7"/>
  <c r="BM1155" i="7"/>
  <c r="BM1156" i="7"/>
  <c r="BM1157" i="7"/>
  <c r="BM1158" i="7"/>
  <c r="BM1159" i="7"/>
  <c r="BM1160" i="7"/>
  <c r="BM1161" i="7"/>
  <c r="BM1162" i="7"/>
  <c r="BM1163" i="7"/>
  <c r="BM1164" i="7"/>
  <c r="BM1165" i="7"/>
  <c r="BM1166" i="7"/>
  <c r="BM1167" i="7"/>
  <c r="BM1168" i="7"/>
  <c r="BM1169" i="7"/>
  <c r="BM1170" i="7"/>
  <c r="BM1171" i="7"/>
  <c r="BM1172" i="7"/>
  <c r="BM1173" i="7"/>
  <c r="BM1174" i="7"/>
  <c r="BM1175" i="7"/>
  <c r="BM1176" i="7"/>
  <c r="BM1177" i="7"/>
  <c r="BM1178" i="7"/>
  <c r="BM1179" i="7"/>
  <c r="BM1180" i="7"/>
  <c r="BM1181" i="7"/>
  <c r="BM1182" i="7"/>
  <c r="BM1183" i="7"/>
  <c r="BM1184" i="7"/>
  <c r="BM1185" i="7"/>
  <c r="BM1186" i="7"/>
  <c r="BM1187" i="7"/>
  <c r="BM1188" i="7"/>
  <c r="BM1189" i="7"/>
  <c r="BM1190" i="7"/>
  <c r="BM1191" i="7"/>
  <c r="BM1192" i="7"/>
  <c r="BM1193" i="7"/>
  <c r="BM1194" i="7"/>
  <c r="BM1195" i="7"/>
  <c r="BM1196" i="7"/>
  <c r="BM1197" i="7"/>
  <c r="BM1198" i="7"/>
  <c r="BM1199" i="7"/>
  <c r="BM1200" i="7"/>
  <c r="BM1201" i="7"/>
  <c r="BM1202" i="7"/>
  <c r="BM1203" i="7"/>
  <c r="BM1204" i="7"/>
  <c r="BM1205" i="7"/>
  <c r="BM1206" i="7"/>
  <c r="BM1207" i="7"/>
  <c r="BM1208" i="7"/>
  <c r="BM1209" i="7"/>
  <c r="BM1210" i="7"/>
  <c r="BM1211" i="7"/>
  <c r="BM1212" i="7"/>
  <c r="BM1213" i="7"/>
  <c r="BM1214" i="7"/>
  <c r="BM1215" i="7"/>
  <c r="BM1216" i="7"/>
  <c r="BM1217" i="7"/>
  <c r="BM1218" i="7"/>
  <c r="BM1219" i="7"/>
  <c r="BM1220" i="7"/>
  <c r="BM1221" i="7"/>
  <c r="BM1222" i="7"/>
  <c r="BM1223" i="7"/>
  <c r="BM1224" i="7"/>
  <c r="BM1225" i="7"/>
  <c r="BM1226" i="7"/>
  <c r="BM1227" i="7"/>
  <c r="BM1228" i="7"/>
  <c r="BM1229" i="7"/>
  <c r="BM1230" i="7"/>
  <c r="BM1231" i="7"/>
  <c r="BM1232" i="7"/>
  <c r="BM1233" i="7"/>
  <c r="BM1234" i="7"/>
  <c r="BM1235" i="7"/>
  <c r="BM1236" i="7"/>
  <c r="BM1237" i="7"/>
  <c r="BM1238" i="7"/>
  <c r="BM1239" i="7"/>
  <c r="BM1240" i="7"/>
  <c r="BM1241" i="7"/>
  <c r="BM1242" i="7"/>
  <c r="BM1243" i="7"/>
  <c r="BM1244" i="7"/>
  <c r="BM1245" i="7"/>
  <c r="BM1246" i="7"/>
  <c r="BM1247" i="7"/>
  <c r="BM1248" i="7"/>
  <c r="BM1249" i="7"/>
  <c r="BM1250" i="7"/>
  <c r="BM1251" i="7"/>
  <c r="BM1252" i="7"/>
  <c r="BM1253" i="7"/>
  <c r="BM1254" i="7"/>
  <c r="BM1255" i="7"/>
  <c r="BM1256" i="7"/>
  <c r="BM1257" i="7"/>
  <c r="BM1258" i="7"/>
  <c r="BM1259" i="7"/>
  <c r="BM1260" i="7"/>
  <c r="BM1261" i="7"/>
  <c r="BM1262" i="7"/>
  <c r="BM1263" i="7"/>
  <c r="BM1264" i="7"/>
  <c r="BM1265" i="7"/>
  <c r="BM1266" i="7"/>
  <c r="BM1267" i="7"/>
  <c r="BM1268" i="7"/>
  <c r="BM1269" i="7"/>
  <c r="BM1270" i="7"/>
  <c r="BM1271" i="7"/>
  <c r="BM1272" i="7"/>
  <c r="BM1273" i="7"/>
  <c r="BM1274" i="7"/>
  <c r="BM1275" i="7"/>
  <c r="BM1276" i="7"/>
  <c r="BM1277" i="7"/>
  <c r="BM1278" i="7"/>
  <c r="BM1279" i="7"/>
  <c r="BM1280" i="7"/>
  <c r="BM1281" i="7"/>
  <c r="BM1282" i="7"/>
  <c r="BM1283" i="7"/>
  <c r="BM1284" i="7"/>
  <c r="BM1285" i="7"/>
  <c r="BM1286" i="7"/>
  <c r="BM1287" i="7"/>
  <c r="BM1288" i="7"/>
  <c r="BM1289" i="7"/>
  <c r="BM1290" i="7"/>
  <c r="BM1291" i="7"/>
  <c r="BM1292" i="7"/>
  <c r="BM1293" i="7"/>
  <c r="BM1294" i="7"/>
  <c r="BM1295" i="7"/>
  <c r="BM1296" i="7"/>
  <c r="BM1297" i="7"/>
  <c r="BM1298" i="7"/>
  <c r="BM1299" i="7"/>
  <c r="BM1300" i="7"/>
  <c r="BM1301" i="7"/>
  <c r="BM1302" i="7"/>
  <c r="BM1303" i="7"/>
  <c r="BM1304" i="7"/>
  <c r="BM1305" i="7"/>
  <c r="BM1306" i="7"/>
  <c r="BM1307" i="7"/>
  <c r="BM1308" i="7"/>
  <c r="BM1309" i="7"/>
  <c r="BM1310" i="7"/>
  <c r="BM1311" i="7"/>
  <c r="BM1312" i="7"/>
  <c r="BM1313" i="7"/>
  <c r="BM1314" i="7"/>
  <c r="BM1315" i="7"/>
  <c r="BM1316" i="7"/>
  <c r="BM1317" i="7"/>
  <c r="BM1318" i="7"/>
  <c r="BM1319" i="7"/>
  <c r="BM1320" i="7"/>
  <c r="BM1321" i="7"/>
  <c r="BM1322" i="7"/>
  <c r="BM1323" i="7"/>
  <c r="BM1324" i="7"/>
  <c r="BM1325" i="7"/>
  <c r="BM1326" i="7"/>
  <c r="BM1327" i="7"/>
  <c r="BM1328" i="7"/>
  <c r="BM1329" i="7"/>
  <c r="BM1330" i="7"/>
  <c r="BM1331" i="7"/>
  <c r="BM1332" i="7"/>
  <c r="BM1333" i="7"/>
  <c r="BM1334" i="7"/>
  <c r="BM1335" i="7"/>
  <c r="BM1336" i="7"/>
  <c r="BM1337" i="7"/>
  <c r="BM1338" i="7"/>
  <c r="BM1339" i="7"/>
  <c r="BM1340" i="7"/>
  <c r="BM1341" i="7"/>
  <c r="BM1342" i="7"/>
  <c r="BM1343" i="7"/>
  <c r="BM1344" i="7"/>
  <c r="BM1345" i="7"/>
  <c r="BM1346" i="7"/>
  <c r="BM1347" i="7"/>
  <c r="BM1348" i="7"/>
  <c r="BM1349" i="7"/>
  <c r="BM1350" i="7"/>
  <c r="BM1351" i="7"/>
  <c r="BM1352" i="7"/>
  <c r="BM1353" i="7"/>
  <c r="BM1354" i="7"/>
  <c r="BM1355" i="7"/>
  <c r="BM1356" i="7"/>
  <c r="BM1357" i="7"/>
  <c r="BM1358" i="7"/>
  <c r="BM1359" i="7"/>
  <c r="BM1360" i="7"/>
  <c r="BM1361" i="7"/>
  <c r="BM1362" i="7"/>
  <c r="BM1363" i="7"/>
  <c r="BM1364" i="7"/>
  <c r="BM1365" i="7"/>
  <c r="BM1366" i="7"/>
  <c r="BM1367" i="7"/>
  <c r="BM1368" i="7"/>
  <c r="BM1369" i="7"/>
  <c r="BM1370" i="7"/>
  <c r="BM1371" i="7"/>
  <c r="BM1372" i="7"/>
  <c r="BM1373" i="7"/>
  <c r="BM1374" i="7"/>
  <c r="BM1375" i="7"/>
  <c r="BM1376" i="7"/>
  <c r="BM1377" i="7"/>
  <c r="BM1378" i="7"/>
  <c r="BM1379" i="7"/>
  <c r="BM1380" i="7"/>
  <c r="BM1381" i="7"/>
  <c r="BM1382" i="7"/>
  <c r="BM1383" i="7"/>
  <c r="BM1384" i="7"/>
  <c r="BM1385" i="7"/>
  <c r="BM1386" i="7"/>
  <c r="BM1387" i="7"/>
  <c r="BM1388" i="7"/>
  <c r="BM1389" i="7"/>
  <c r="BM1390" i="7"/>
  <c r="BM1391" i="7"/>
  <c r="BM1392" i="7"/>
  <c r="BM1393" i="7"/>
  <c r="BM1394" i="7"/>
  <c r="BM1395" i="7"/>
  <c r="BM1396" i="7"/>
  <c r="BM1397" i="7"/>
  <c r="BM1398" i="7"/>
  <c r="BM1399" i="7"/>
  <c r="BM1400" i="7"/>
  <c r="BM1401" i="7"/>
  <c r="BM1402" i="7"/>
  <c r="BM1403" i="7"/>
  <c r="BM1404" i="7"/>
  <c r="BM1405" i="7"/>
  <c r="BM1406" i="7"/>
  <c r="BM1407" i="7"/>
  <c r="BM1408" i="7"/>
  <c r="BM1409" i="7"/>
  <c r="BM1410" i="7"/>
  <c r="BM1411" i="7"/>
  <c r="BM1412" i="7"/>
  <c r="BM1413" i="7"/>
  <c r="BM1414" i="7"/>
  <c r="BM1415" i="7"/>
  <c r="BM1416" i="7"/>
  <c r="BM1417" i="7"/>
  <c r="BM1418" i="7"/>
  <c r="BM1419" i="7"/>
  <c r="BM1420" i="7"/>
  <c r="BM1421" i="7"/>
  <c r="BM1422" i="7"/>
  <c r="BM1423" i="7"/>
  <c r="BM1424" i="7"/>
  <c r="BM1425" i="7"/>
  <c r="BM1426" i="7"/>
  <c r="BM1427" i="7"/>
  <c r="BM1428" i="7"/>
  <c r="BM1429" i="7"/>
  <c r="BM1430" i="7"/>
  <c r="BM1431" i="7"/>
  <c r="BM1432" i="7"/>
  <c r="BM1433" i="7"/>
  <c r="BM1434" i="7"/>
  <c r="BM1435" i="7"/>
  <c r="BM1436" i="7"/>
  <c r="BM1437" i="7"/>
  <c r="BM1438" i="7"/>
  <c r="BM1439" i="7"/>
  <c r="BM1440" i="7"/>
  <c r="BM1441" i="7"/>
  <c r="BM1442" i="7"/>
  <c r="BM1443" i="7"/>
  <c r="BM1444" i="7"/>
  <c r="BM1445" i="7"/>
  <c r="BM1446" i="7"/>
  <c r="BM1447" i="7"/>
  <c r="BM1448" i="7"/>
  <c r="BM1449" i="7"/>
  <c r="BM1450" i="7"/>
  <c r="BM1451" i="7"/>
  <c r="BM1452" i="7"/>
  <c r="BM1453" i="7"/>
  <c r="BM1454" i="7"/>
  <c r="BM1455" i="7"/>
  <c r="BM1456" i="7"/>
  <c r="BM1457" i="7"/>
  <c r="BM1458" i="7"/>
  <c r="BM1459" i="7"/>
  <c r="BM1460" i="7"/>
  <c r="BM1461" i="7"/>
  <c r="BM1462" i="7"/>
  <c r="BM1463" i="7"/>
  <c r="BM1464" i="7"/>
  <c r="BM1465" i="7"/>
  <c r="BM1466" i="7"/>
  <c r="BM1467" i="7"/>
  <c r="BM1468" i="7"/>
  <c r="BM1469" i="7"/>
  <c r="BM1470" i="7"/>
  <c r="BM1471" i="7"/>
  <c r="BM1472" i="7"/>
  <c r="BM1473" i="7"/>
  <c r="BM1474" i="7"/>
  <c r="BM1475" i="7"/>
  <c r="BM1476" i="7"/>
  <c r="BM1477" i="7"/>
  <c r="BM1478" i="7"/>
  <c r="BM1479" i="7"/>
  <c r="BM1480" i="7"/>
  <c r="BM1481" i="7"/>
  <c r="BM1482" i="7"/>
  <c r="BM1483" i="7"/>
  <c r="BM1484" i="7"/>
  <c r="BM1485" i="7"/>
  <c r="BM1486" i="7"/>
  <c r="BM1487" i="7"/>
  <c r="BM1488" i="7"/>
  <c r="BM1489" i="7"/>
  <c r="BM1490" i="7"/>
  <c r="BM1491" i="7"/>
  <c r="BM1492" i="7"/>
  <c r="BM1493" i="7"/>
  <c r="BM1494" i="7"/>
  <c r="BM1495" i="7"/>
  <c r="BM1496" i="7"/>
  <c r="BM1497" i="7"/>
  <c r="BM1498" i="7"/>
  <c r="BM1499" i="7"/>
  <c r="BM1500" i="7"/>
  <c r="BM1501" i="7"/>
  <c r="BM1502" i="7"/>
  <c r="BM1503" i="7"/>
  <c r="BM1504" i="7"/>
  <c r="BM1505" i="7"/>
  <c r="BM1506" i="7"/>
  <c r="BM1507" i="7"/>
  <c r="BM1508" i="7"/>
  <c r="BM1509" i="7"/>
  <c r="BM1510" i="7"/>
  <c r="BM1511" i="7"/>
  <c r="BM1512" i="7"/>
  <c r="BM1513" i="7"/>
  <c r="BM1514" i="7"/>
  <c r="BM1515" i="7"/>
  <c r="BM1516" i="7"/>
  <c r="BM1517" i="7"/>
  <c r="BM1518" i="7"/>
  <c r="BM1519" i="7"/>
  <c r="BM1520" i="7"/>
  <c r="BM1521" i="7"/>
  <c r="BM1522" i="7"/>
  <c r="BM1523" i="7"/>
  <c r="BM1524" i="7"/>
  <c r="BM1525" i="7"/>
  <c r="BM1526" i="7"/>
  <c r="BM1527" i="7"/>
  <c r="BM1528" i="7"/>
  <c r="BM1529" i="7"/>
  <c r="BM1530" i="7"/>
  <c r="BM1531" i="7"/>
  <c r="BM1532" i="7"/>
  <c r="BM1533" i="7"/>
  <c r="BM1534" i="7"/>
  <c r="BM1535" i="7"/>
  <c r="BM1536" i="7"/>
  <c r="BM1537" i="7"/>
  <c r="BM1538" i="7"/>
  <c r="BM1539" i="7"/>
  <c r="BM1540" i="7"/>
  <c r="BM1541" i="7"/>
  <c r="BM1542" i="7"/>
  <c r="BM1543" i="7"/>
  <c r="BM1544" i="7"/>
  <c r="BM1545" i="7"/>
  <c r="BM1546" i="7"/>
  <c r="BM1547" i="7"/>
  <c r="BM1548" i="7"/>
  <c r="BM1549" i="7"/>
  <c r="BM1550" i="7"/>
  <c r="BM1551" i="7"/>
  <c r="BM1552" i="7"/>
  <c r="BM1553" i="7"/>
  <c r="BM1554" i="7"/>
  <c r="BM1555" i="7"/>
  <c r="BM1556" i="7"/>
  <c r="BM1557" i="7"/>
  <c r="BM1558" i="7"/>
  <c r="BA986" i="7"/>
  <c r="BB986" i="7"/>
  <c r="BC986" i="7"/>
  <c r="BE986" i="7"/>
  <c r="BF986" i="7"/>
  <c r="BG986" i="7"/>
  <c r="BI986" i="7"/>
  <c r="BJ986" i="7"/>
  <c r="BK986" i="7"/>
  <c r="BA987" i="7"/>
  <c r="BB987" i="7"/>
  <c r="BC987" i="7"/>
  <c r="BE987" i="7"/>
  <c r="BF987" i="7"/>
  <c r="BG987" i="7"/>
  <c r="BI987" i="7"/>
  <c r="BJ987" i="7"/>
  <c r="BK987" i="7"/>
  <c r="BA988" i="7"/>
  <c r="BB988" i="7"/>
  <c r="BC988" i="7"/>
  <c r="BE988" i="7"/>
  <c r="BF988" i="7"/>
  <c r="BG988" i="7"/>
  <c r="BI988" i="7"/>
  <c r="BJ988" i="7"/>
  <c r="BK988" i="7"/>
  <c r="BA989" i="7"/>
  <c r="BB989" i="7"/>
  <c r="BD989" i="7" s="1"/>
  <c r="BC989" i="7"/>
  <c r="BE989" i="7"/>
  <c r="BF989" i="7"/>
  <c r="BG989" i="7"/>
  <c r="BI989" i="7"/>
  <c r="BJ989" i="7"/>
  <c r="BK989" i="7"/>
  <c r="BA990" i="7"/>
  <c r="BB990" i="7"/>
  <c r="BC990" i="7"/>
  <c r="BE990" i="7"/>
  <c r="BF990" i="7"/>
  <c r="BG990" i="7"/>
  <c r="BI990" i="7"/>
  <c r="BJ990" i="7"/>
  <c r="BK990" i="7"/>
  <c r="BA991" i="7"/>
  <c r="BB991" i="7"/>
  <c r="BC991" i="7"/>
  <c r="BE991" i="7"/>
  <c r="BF991" i="7"/>
  <c r="BG991" i="7"/>
  <c r="BI991" i="7"/>
  <c r="BJ991" i="7"/>
  <c r="BK991" i="7"/>
  <c r="BA992" i="7"/>
  <c r="BB992" i="7"/>
  <c r="BC992" i="7"/>
  <c r="BE992" i="7"/>
  <c r="BF992" i="7"/>
  <c r="BG992" i="7"/>
  <c r="BI992" i="7"/>
  <c r="BJ992" i="7"/>
  <c r="BK992" i="7"/>
  <c r="BA993" i="7"/>
  <c r="BB993" i="7"/>
  <c r="BC993" i="7"/>
  <c r="BE993" i="7"/>
  <c r="BF993" i="7"/>
  <c r="BG993" i="7"/>
  <c r="BI993" i="7"/>
  <c r="BJ993" i="7"/>
  <c r="BK993" i="7"/>
  <c r="BA994" i="7"/>
  <c r="BB994" i="7"/>
  <c r="BC994" i="7"/>
  <c r="BE994" i="7"/>
  <c r="BF994" i="7"/>
  <c r="BG994" i="7"/>
  <c r="BI994" i="7"/>
  <c r="BJ994" i="7"/>
  <c r="BK994" i="7"/>
  <c r="BA995" i="7"/>
  <c r="BB995" i="7"/>
  <c r="BC995" i="7"/>
  <c r="BE995" i="7"/>
  <c r="BF995" i="7"/>
  <c r="BG995" i="7"/>
  <c r="BI995" i="7"/>
  <c r="BJ995" i="7"/>
  <c r="BK995" i="7"/>
  <c r="BA996" i="7"/>
  <c r="BB996" i="7"/>
  <c r="BC996" i="7"/>
  <c r="BE996" i="7"/>
  <c r="BF996" i="7"/>
  <c r="BG996" i="7"/>
  <c r="BI996" i="7"/>
  <c r="BJ996" i="7"/>
  <c r="BK996" i="7"/>
  <c r="BA997" i="7"/>
  <c r="BB997" i="7"/>
  <c r="BD997" i="7" s="1"/>
  <c r="BC997" i="7"/>
  <c r="BE997" i="7"/>
  <c r="BH997" i="7" s="1"/>
  <c r="BF997" i="7"/>
  <c r="BG997" i="7"/>
  <c r="BI997" i="7"/>
  <c r="BJ997" i="7"/>
  <c r="BL997" i="7" s="1"/>
  <c r="BM997" i="7" s="1"/>
  <c r="BN997" i="7" s="1"/>
  <c r="BK997" i="7"/>
  <c r="BA998" i="7"/>
  <c r="BB998" i="7"/>
  <c r="BC998" i="7"/>
  <c r="BE998" i="7"/>
  <c r="BF998" i="7"/>
  <c r="BG998" i="7"/>
  <c r="BH998" i="7"/>
  <c r="BI998" i="7"/>
  <c r="BJ998" i="7"/>
  <c r="BK998" i="7"/>
  <c r="BA999" i="7"/>
  <c r="BB999" i="7"/>
  <c r="BD999" i="7" s="1"/>
  <c r="BC999" i="7"/>
  <c r="BE999" i="7"/>
  <c r="BH999" i="7" s="1"/>
  <c r="BF999" i="7"/>
  <c r="BG999" i="7"/>
  <c r="BI999" i="7"/>
  <c r="BJ999" i="7"/>
  <c r="BL999" i="7" s="1"/>
  <c r="BK999" i="7"/>
  <c r="BA1000" i="7"/>
  <c r="BB1000" i="7"/>
  <c r="BC1000" i="7"/>
  <c r="BE1000" i="7"/>
  <c r="BF1000" i="7"/>
  <c r="BH1000" i="7" s="1"/>
  <c r="BG1000" i="7"/>
  <c r="BI1000" i="7"/>
  <c r="BL1000" i="7" s="1"/>
  <c r="BJ1000" i="7"/>
  <c r="BK1000" i="7"/>
  <c r="BA1001" i="7"/>
  <c r="BB1001" i="7"/>
  <c r="BC1001" i="7"/>
  <c r="BD1001" i="7"/>
  <c r="BE1001" i="7"/>
  <c r="BF1001" i="7"/>
  <c r="BG1001" i="7"/>
  <c r="BI1001" i="7"/>
  <c r="BJ1001" i="7"/>
  <c r="BK1001" i="7"/>
  <c r="BL1001" i="7"/>
  <c r="BA1002" i="7"/>
  <c r="BD1002" i="7" s="1"/>
  <c r="BB1002" i="7"/>
  <c r="BC1002" i="7"/>
  <c r="BE1002" i="7"/>
  <c r="BF1002" i="7"/>
  <c r="BH1002" i="7" s="1"/>
  <c r="BG1002" i="7"/>
  <c r="BI1002" i="7"/>
  <c r="BL1002" i="7" s="1"/>
  <c r="BJ1002" i="7"/>
  <c r="BK1002" i="7"/>
  <c r="BA1003" i="7"/>
  <c r="BB1003" i="7"/>
  <c r="BC1003" i="7"/>
  <c r="BD1003" i="7"/>
  <c r="BE1003" i="7"/>
  <c r="BF1003" i="7"/>
  <c r="BG1003" i="7"/>
  <c r="BI1003" i="7"/>
  <c r="BJ1003" i="7"/>
  <c r="BK1003" i="7"/>
  <c r="BL1003" i="7"/>
  <c r="BA1004" i="7"/>
  <c r="BB1004" i="7"/>
  <c r="BC1004" i="7"/>
  <c r="BE1004" i="7"/>
  <c r="BF1004" i="7"/>
  <c r="BH1004" i="7" s="1"/>
  <c r="BG1004" i="7"/>
  <c r="BI1004" i="7"/>
  <c r="BL1004" i="7" s="1"/>
  <c r="BJ1004" i="7"/>
  <c r="BK1004" i="7"/>
  <c r="BA1005" i="7"/>
  <c r="BB1005" i="7"/>
  <c r="BD1005" i="7" s="1"/>
  <c r="BC1005" i="7"/>
  <c r="BE1005" i="7"/>
  <c r="BF1005" i="7"/>
  <c r="BG1005" i="7"/>
  <c r="BI1005" i="7"/>
  <c r="BJ1005" i="7"/>
  <c r="BL1005" i="7" s="1"/>
  <c r="BK1005" i="7"/>
  <c r="BA1006" i="7"/>
  <c r="BB1006" i="7"/>
  <c r="BC1006" i="7"/>
  <c r="BE1006" i="7"/>
  <c r="BF1006" i="7"/>
  <c r="BG1006" i="7"/>
  <c r="BH1006" i="7" s="1"/>
  <c r="BI1006" i="7"/>
  <c r="BJ1006" i="7"/>
  <c r="BK1006" i="7"/>
  <c r="BA1007" i="7"/>
  <c r="BB1007" i="7"/>
  <c r="BC1007" i="7"/>
  <c r="BD1007" i="7"/>
  <c r="BE1007" i="7"/>
  <c r="BH1007" i="7" s="1"/>
  <c r="BF1007" i="7"/>
  <c r="BG1007" i="7"/>
  <c r="BI1007" i="7"/>
  <c r="BJ1007" i="7"/>
  <c r="BL1007" i="7" s="1"/>
  <c r="BK1007" i="7"/>
  <c r="BA1008" i="7"/>
  <c r="BD1008" i="7" s="1"/>
  <c r="BB1008" i="7"/>
  <c r="BC1008" i="7"/>
  <c r="BE1008" i="7"/>
  <c r="BF1008" i="7"/>
  <c r="BG1008" i="7"/>
  <c r="BH1008" i="7" s="1"/>
  <c r="BI1008" i="7"/>
  <c r="BJ1008" i="7"/>
  <c r="BK1008" i="7"/>
  <c r="BA1009" i="7"/>
  <c r="BB1009" i="7"/>
  <c r="BC1009" i="7"/>
  <c r="BD1009" i="7"/>
  <c r="BE1009" i="7"/>
  <c r="BF1009" i="7"/>
  <c r="BG1009" i="7"/>
  <c r="BI1009" i="7"/>
  <c r="BJ1009" i="7"/>
  <c r="BL1009" i="7" s="1"/>
  <c r="BK1009" i="7"/>
  <c r="BA1010" i="7"/>
  <c r="BD1010" i="7" s="1"/>
  <c r="BB1010" i="7"/>
  <c r="BC1010" i="7"/>
  <c r="BE1010" i="7"/>
  <c r="BF1010" i="7"/>
  <c r="BH1010" i="7" s="1"/>
  <c r="BG1010" i="7"/>
  <c r="BI1010" i="7"/>
  <c r="BJ1010" i="7"/>
  <c r="BK1010" i="7"/>
  <c r="BA1011" i="7"/>
  <c r="BB1011" i="7"/>
  <c r="BD1011" i="7" s="1"/>
  <c r="BC1011" i="7"/>
  <c r="BE1011" i="7"/>
  <c r="BF1011" i="7"/>
  <c r="BG1011" i="7"/>
  <c r="BI1011" i="7"/>
  <c r="BJ1011" i="7"/>
  <c r="BK1011" i="7"/>
  <c r="BL1011" i="7" s="1"/>
  <c r="BA1012" i="7"/>
  <c r="BB1012" i="7"/>
  <c r="BC1012" i="7"/>
  <c r="BE1012" i="7"/>
  <c r="BF1012" i="7"/>
  <c r="BG1012" i="7"/>
  <c r="BH1012" i="7"/>
  <c r="BI1012" i="7"/>
  <c r="BL1012" i="7" s="1"/>
  <c r="BJ1012" i="7"/>
  <c r="BK1012" i="7"/>
  <c r="BA1013" i="7"/>
  <c r="BB1013" i="7"/>
  <c r="BD1013" i="7" s="1"/>
  <c r="BC1013" i="7"/>
  <c r="BE1013" i="7"/>
  <c r="BH1013" i="7" s="1"/>
  <c r="BF1013" i="7"/>
  <c r="BG1013" i="7"/>
  <c r="BI1013" i="7"/>
  <c r="BJ1013" i="7"/>
  <c r="BK1013" i="7"/>
  <c r="BL1013" i="7" s="1"/>
  <c r="BA1014" i="7"/>
  <c r="BB1014" i="7"/>
  <c r="BC1014" i="7"/>
  <c r="BE1014" i="7"/>
  <c r="BF1014" i="7"/>
  <c r="BG1014" i="7"/>
  <c r="BH1014" i="7"/>
  <c r="BI1014" i="7"/>
  <c r="BJ1014" i="7"/>
  <c r="BK1014" i="7"/>
  <c r="BA1015" i="7"/>
  <c r="BB1015" i="7"/>
  <c r="BD1015" i="7" s="1"/>
  <c r="BC1015" i="7"/>
  <c r="BE1015" i="7"/>
  <c r="BH1015" i="7" s="1"/>
  <c r="BF1015" i="7"/>
  <c r="BG1015" i="7"/>
  <c r="BI1015" i="7"/>
  <c r="BJ1015" i="7"/>
  <c r="BL1015" i="7" s="1"/>
  <c r="BK1015" i="7"/>
  <c r="BA1016" i="7"/>
  <c r="BB1016" i="7"/>
  <c r="BC1016" i="7"/>
  <c r="BE1016" i="7"/>
  <c r="BF1016" i="7"/>
  <c r="BH1016" i="7" s="1"/>
  <c r="BG1016" i="7"/>
  <c r="BI1016" i="7"/>
  <c r="BJ1016" i="7"/>
  <c r="BK1016" i="7"/>
  <c r="BA1017" i="7"/>
  <c r="BB1017" i="7"/>
  <c r="BC1017" i="7"/>
  <c r="BD1017" i="7" s="1"/>
  <c r="BE1017" i="7"/>
  <c r="BF1017" i="7"/>
  <c r="BG1017" i="7"/>
  <c r="BI1017" i="7"/>
  <c r="BJ1017" i="7"/>
  <c r="BK1017" i="7"/>
  <c r="BL1017" i="7"/>
  <c r="BA1018" i="7"/>
  <c r="BD1018" i="7" s="1"/>
  <c r="BB1018" i="7"/>
  <c r="BC1018" i="7"/>
  <c r="BE1018" i="7"/>
  <c r="BF1018" i="7"/>
  <c r="BH1018" i="7" s="1"/>
  <c r="BG1018" i="7"/>
  <c r="BI1018" i="7"/>
  <c r="BL1018" i="7" s="1"/>
  <c r="BJ1018" i="7"/>
  <c r="BK1018" i="7"/>
  <c r="BA1019" i="7"/>
  <c r="BB1019" i="7"/>
  <c r="BC1019" i="7"/>
  <c r="BD1019" i="7" s="1"/>
  <c r="BE1019" i="7"/>
  <c r="BF1019" i="7"/>
  <c r="BG1019" i="7"/>
  <c r="BI1019" i="7"/>
  <c r="BJ1019" i="7"/>
  <c r="BK1019" i="7"/>
  <c r="BL1019" i="7"/>
  <c r="BA1020" i="7"/>
  <c r="BB1020" i="7"/>
  <c r="BC1020" i="7"/>
  <c r="BE1020" i="7"/>
  <c r="BF1020" i="7"/>
  <c r="BH1020" i="7" s="1"/>
  <c r="BG1020" i="7"/>
  <c r="BI1020" i="7"/>
  <c r="BL1020" i="7" s="1"/>
  <c r="BJ1020" i="7"/>
  <c r="BK1020" i="7"/>
  <c r="BA1021" i="7"/>
  <c r="BB1021" i="7"/>
  <c r="BD1021" i="7" s="1"/>
  <c r="BC1021" i="7"/>
  <c r="BE1021" i="7"/>
  <c r="BF1021" i="7"/>
  <c r="BG1021" i="7"/>
  <c r="BI1021" i="7"/>
  <c r="BJ1021" i="7"/>
  <c r="BL1021" i="7" s="1"/>
  <c r="BK1021" i="7"/>
  <c r="BA1022" i="7"/>
  <c r="BB1022" i="7"/>
  <c r="BC1022" i="7"/>
  <c r="BE1022" i="7"/>
  <c r="BF1022" i="7"/>
  <c r="BG1022" i="7"/>
  <c r="BH1022" i="7"/>
  <c r="BI1022" i="7"/>
  <c r="BJ1022" i="7"/>
  <c r="BK1022" i="7"/>
  <c r="BA1023" i="7"/>
  <c r="BB1023" i="7"/>
  <c r="BC1023" i="7"/>
  <c r="BD1023" i="7"/>
  <c r="BE1023" i="7"/>
  <c r="BH1023" i="7" s="1"/>
  <c r="BF1023" i="7"/>
  <c r="BG1023" i="7"/>
  <c r="BI1023" i="7"/>
  <c r="BJ1023" i="7"/>
  <c r="BL1023" i="7" s="1"/>
  <c r="BK1023" i="7"/>
  <c r="BA1024" i="7"/>
  <c r="BB1024" i="7"/>
  <c r="BC1024" i="7"/>
  <c r="BE1024" i="7"/>
  <c r="BF1024" i="7"/>
  <c r="BG1024" i="7"/>
  <c r="BH1024" i="7" s="1"/>
  <c r="BI1024" i="7"/>
  <c r="BJ1024" i="7"/>
  <c r="BK1024" i="7"/>
  <c r="BA1025" i="7"/>
  <c r="BB1025" i="7"/>
  <c r="BC1025" i="7"/>
  <c r="BD1025" i="7"/>
  <c r="BE1025" i="7"/>
  <c r="BF1025" i="7"/>
  <c r="BG1025" i="7"/>
  <c r="BI1025" i="7"/>
  <c r="BJ1025" i="7"/>
  <c r="BL1025" i="7" s="1"/>
  <c r="BK1025" i="7"/>
  <c r="BA1026" i="7"/>
  <c r="BD1026" i="7" s="1"/>
  <c r="BB1026" i="7"/>
  <c r="BC1026" i="7"/>
  <c r="BE1026" i="7"/>
  <c r="BF1026" i="7"/>
  <c r="BH1026" i="7" s="1"/>
  <c r="BG1026" i="7"/>
  <c r="BI1026" i="7"/>
  <c r="BJ1026" i="7"/>
  <c r="BK1026" i="7"/>
  <c r="BA1027" i="7"/>
  <c r="BB1027" i="7"/>
  <c r="BC1027" i="7"/>
  <c r="BE1027" i="7"/>
  <c r="BF1027" i="7"/>
  <c r="BG1027" i="7"/>
  <c r="BI1027" i="7"/>
  <c r="BJ1027" i="7"/>
  <c r="BK1027" i="7"/>
  <c r="BL1027" i="7" s="1"/>
  <c r="BA1028" i="7"/>
  <c r="BB1028" i="7"/>
  <c r="BC1028" i="7"/>
  <c r="BE1028" i="7"/>
  <c r="BF1028" i="7"/>
  <c r="BG1028" i="7"/>
  <c r="BH1028" i="7"/>
  <c r="BI1028" i="7"/>
  <c r="BL1028" i="7" s="1"/>
  <c r="BJ1028" i="7"/>
  <c r="BK1028" i="7"/>
  <c r="BA1029" i="7"/>
  <c r="BB1029" i="7"/>
  <c r="BD1029" i="7" s="1"/>
  <c r="BC1029" i="7"/>
  <c r="BE1029" i="7"/>
  <c r="BF1029" i="7"/>
  <c r="BG1029" i="7"/>
  <c r="BI1029" i="7"/>
  <c r="BJ1029" i="7"/>
  <c r="BK1029" i="7"/>
  <c r="BL1029" i="7" s="1"/>
  <c r="BA1030" i="7"/>
  <c r="BB1030" i="7"/>
  <c r="BC1030" i="7"/>
  <c r="BE1030" i="7"/>
  <c r="BF1030" i="7"/>
  <c r="BG1030" i="7"/>
  <c r="BH1030" i="7"/>
  <c r="BI1030" i="7"/>
  <c r="BJ1030" i="7"/>
  <c r="BK1030" i="7"/>
  <c r="BA1031" i="7"/>
  <c r="BB1031" i="7"/>
  <c r="BD1031" i="7" s="1"/>
  <c r="BC1031" i="7"/>
  <c r="BE1031" i="7"/>
  <c r="BH1031" i="7" s="1"/>
  <c r="BF1031" i="7"/>
  <c r="BG1031" i="7"/>
  <c r="BI1031" i="7"/>
  <c r="BJ1031" i="7"/>
  <c r="BL1031" i="7" s="1"/>
  <c r="BK1031" i="7"/>
  <c r="BA1032" i="7"/>
  <c r="BB1032" i="7"/>
  <c r="BC1032" i="7"/>
  <c r="BE1032" i="7"/>
  <c r="BF1032" i="7"/>
  <c r="BG1032" i="7"/>
  <c r="BI1032" i="7"/>
  <c r="BJ1032" i="7"/>
  <c r="BK1032" i="7"/>
  <c r="BA1033" i="7"/>
  <c r="BB1033" i="7"/>
  <c r="BC1033" i="7"/>
  <c r="BD1033" i="7"/>
  <c r="BE1033" i="7"/>
  <c r="BF1033" i="7"/>
  <c r="BG1033" i="7"/>
  <c r="BI1033" i="7"/>
  <c r="BJ1033" i="7"/>
  <c r="BK1033" i="7"/>
  <c r="BL1033" i="7"/>
  <c r="BA1034" i="7"/>
  <c r="BB1034" i="7"/>
  <c r="BC1034" i="7"/>
  <c r="BE1034" i="7"/>
  <c r="BF1034" i="7"/>
  <c r="BH1034" i="7" s="1"/>
  <c r="BG1034" i="7"/>
  <c r="BI1034" i="7"/>
  <c r="BJ1034" i="7"/>
  <c r="BL1034" i="7" s="1"/>
  <c r="BK1034" i="7"/>
  <c r="BA1035" i="7"/>
  <c r="BB1035" i="7"/>
  <c r="BC1035" i="7"/>
  <c r="BD1035" i="7" s="1"/>
  <c r="BE1035" i="7"/>
  <c r="BF1035" i="7"/>
  <c r="BH1035" i="7" s="1"/>
  <c r="BG1035" i="7"/>
  <c r="BI1035" i="7"/>
  <c r="BJ1035" i="7"/>
  <c r="BK1035" i="7"/>
  <c r="BL1035" i="7"/>
  <c r="BA1036" i="7"/>
  <c r="BB1036" i="7"/>
  <c r="BC1036" i="7"/>
  <c r="BE1036" i="7"/>
  <c r="BF1036" i="7"/>
  <c r="BH1036" i="7" s="1"/>
  <c r="BG1036" i="7"/>
  <c r="BI1036" i="7"/>
  <c r="BJ1036" i="7"/>
  <c r="BK1036" i="7"/>
  <c r="BA1037" i="7"/>
  <c r="BB1037" i="7"/>
  <c r="BD1037" i="7" s="1"/>
  <c r="BC1037" i="7"/>
  <c r="BE1037" i="7"/>
  <c r="BF1037" i="7"/>
  <c r="BH1037" i="7" s="1"/>
  <c r="BG1037" i="7"/>
  <c r="BI1037" i="7"/>
  <c r="BJ1037" i="7"/>
  <c r="BK1037" i="7"/>
  <c r="BA1038" i="7"/>
  <c r="BB1038" i="7"/>
  <c r="BC1038" i="7"/>
  <c r="BE1038" i="7"/>
  <c r="BF1038" i="7"/>
  <c r="BG1038" i="7"/>
  <c r="BH1038" i="7" s="1"/>
  <c r="BI1038" i="7"/>
  <c r="BJ1038" i="7"/>
  <c r="BL1038" i="7" s="1"/>
  <c r="BK1038" i="7"/>
  <c r="BA1039" i="7"/>
  <c r="BB1039" i="7"/>
  <c r="BC1039" i="7"/>
  <c r="BD1039" i="7"/>
  <c r="BE1039" i="7"/>
  <c r="BF1039" i="7"/>
  <c r="BG1039" i="7"/>
  <c r="BI1039" i="7"/>
  <c r="BJ1039" i="7"/>
  <c r="BL1039" i="7" s="1"/>
  <c r="BK1039" i="7"/>
  <c r="BA1040" i="7"/>
  <c r="BB1040" i="7"/>
  <c r="BD1040" i="7" s="1"/>
  <c r="BC1040" i="7"/>
  <c r="BE1040" i="7"/>
  <c r="BF1040" i="7"/>
  <c r="BG1040" i="7"/>
  <c r="BH1040" i="7" s="1"/>
  <c r="BI1040" i="7"/>
  <c r="BJ1040" i="7"/>
  <c r="BK1040" i="7"/>
  <c r="BA1041" i="7"/>
  <c r="BB1041" i="7"/>
  <c r="BC1041" i="7"/>
  <c r="BD1041" i="7"/>
  <c r="BE1041" i="7"/>
  <c r="BF1041" i="7"/>
  <c r="BG1041" i="7"/>
  <c r="BI1041" i="7"/>
  <c r="BJ1041" i="7"/>
  <c r="BL1041" i="7" s="1"/>
  <c r="BK1041" i="7"/>
  <c r="BA1042" i="7"/>
  <c r="BB1042" i="7"/>
  <c r="BC1042" i="7"/>
  <c r="BE1042" i="7"/>
  <c r="BF1042" i="7"/>
  <c r="BH1042" i="7" s="1"/>
  <c r="BG1042" i="7"/>
  <c r="BI1042" i="7"/>
  <c r="BJ1042" i="7"/>
  <c r="BL1042" i="7" s="1"/>
  <c r="BK1042" i="7"/>
  <c r="BA1043" i="7"/>
  <c r="BB1043" i="7"/>
  <c r="BD1043" i="7" s="1"/>
  <c r="BC1043" i="7"/>
  <c r="BE1043" i="7"/>
  <c r="BF1043" i="7"/>
  <c r="BH1043" i="7" s="1"/>
  <c r="BG1043" i="7"/>
  <c r="BI1043" i="7"/>
  <c r="BJ1043" i="7"/>
  <c r="BL1043" i="7" s="1"/>
  <c r="BK1043" i="7"/>
  <c r="BA1044" i="7"/>
  <c r="BB1044" i="7"/>
  <c r="BD1044" i="7" s="1"/>
  <c r="BC1044" i="7"/>
  <c r="BE1044" i="7"/>
  <c r="BF1044" i="7"/>
  <c r="BH1044" i="7" s="1"/>
  <c r="BG1044" i="7"/>
  <c r="BI1044" i="7"/>
  <c r="BJ1044" i="7"/>
  <c r="BL1044" i="7" s="1"/>
  <c r="BK1044" i="7"/>
  <c r="BA1045" i="7"/>
  <c r="BB1045" i="7"/>
  <c r="BD1045" i="7" s="1"/>
  <c r="BC1045" i="7"/>
  <c r="BE1045" i="7"/>
  <c r="BF1045" i="7"/>
  <c r="BH1045" i="7" s="1"/>
  <c r="BG1045" i="7"/>
  <c r="BI1045" i="7"/>
  <c r="BJ1045" i="7"/>
  <c r="BL1045" i="7" s="1"/>
  <c r="BK1045" i="7"/>
  <c r="BA1046" i="7"/>
  <c r="BB1046" i="7"/>
  <c r="BD1046" i="7" s="1"/>
  <c r="BC1046" i="7"/>
  <c r="BE1046" i="7"/>
  <c r="BF1046" i="7"/>
  <c r="BH1046" i="7" s="1"/>
  <c r="BG1046" i="7"/>
  <c r="BI1046" i="7"/>
  <c r="BJ1046" i="7"/>
  <c r="BL1046" i="7" s="1"/>
  <c r="BK1046" i="7"/>
  <c r="BA1047" i="7"/>
  <c r="BB1047" i="7"/>
  <c r="BD1047" i="7" s="1"/>
  <c r="BC1047" i="7"/>
  <c r="BE1047" i="7"/>
  <c r="BF1047" i="7"/>
  <c r="BH1047" i="7" s="1"/>
  <c r="BG1047" i="7"/>
  <c r="BI1047" i="7"/>
  <c r="BJ1047" i="7"/>
  <c r="BL1047" i="7" s="1"/>
  <c r="BK1047" i="7"/>
  <c r="BA1048" i="7"/>
  <c r="BB1048" i="7"/>
  <c r="BD1048" i="7" s="1"/>
  <c r="BC1048" i="7"/>
  <c r="BE1048" i="7"/>
  <c r="BF1048" i="7"/>
  <c r="BH1048" i="7" s="1"/>
  <c r="BG1048" i="7"/>
  <c r="BI1048" i="7"/>
  <c r="BJ1048" i="7"/>
  <c r="BL1048" i="7" s="1"/>
  <c r="BK1048" i="7"/>
  <c r="BA1049" i="7"/>
  <c r="BB1049" i="7"/>
  <c r="BD1049" i="7" s="1"/>
  <c r="BC1049" i="7"/>
  <c r="BE1049" i="7"/>
  <c r="BF1049" i="7"/>
  <c r="BH1049" i="7" s="1"/>
  <c r="BG1049" i="7"/>
  <c r="BI1049" i="7"/>
  <c r="BJ1049" i="7"/>
  <c r="BL1049" i="7" s="1"/>
  <c r="BK1049" i="7"/>
  <c r="BA1050" i="7"/>
  <c r="BB1050" i="7"/>
  <c r="BD1050" i="7" s="1"/>
  <c r="BC1050" i="7"/>
  <c r="BE1050" i="7"/>
  <c r="BF1050" i="7"/>
  <c r="BH1050" i="7" s="1"/>
  <c r="BG1050" i="7"/>
  <c r="BI1050" i="7"/>
  <c r="BJ1050" i="7"/>
  <c r="BL1050" i="7" s="1"/>
  <c r="BK1050" i="7"/>
  <c r="BA1051" i="7"/>
  <c r="BB1051" i="7"/>
  <c r="BD1051" i="7" s="1"/>
  <c r="BC1051" i="7"/>
  <c r="BE1051" i="7"/>
  <c r="BF1051" i="7"/>
  <c r="BH1051" i="7" s="1"/>
  <c r="BG1051" i="7"/>
  <c r="BI1051" i="7"/>
  <c r="BJ1051" i="7"/>
  <c r="BL1051" i="7" s="1"/>
  <c r="BK1051" i="7"/>
  <c r="BA1052" i="7"/>
  <c r="BB1052" i="7"/>
  <c r="BD1052" i="7" s="1"/>
  <c r="BC1052" i="7"/>
  <c r="BE1052" i="7"/>
  <c r="BF1052" i="7"/>
  <c r="BH1052" i="7" s="1"/>
  <c r="BG1052" i="7"/>
  <c r="BI1052" i="7"/>
  <c r="BJ1052" i="7"/>
  <c r="BL1052" i="7" s="1"/>
  <c r="BK1052" i="7"/>
  <c r="BA1053" i="7"/>
  <c r="BB1053" i="7"/>
  <c r="BD1053" i="7" s="1"/>
  <c r="BC1053" i="7"/>
  <c r="BE1053" i="7"/>
  <c r="BF1053" i="7"/>
  <c r="BH1053" i="7" s="1"/>
  <c r="BG1053" i="7"/>
  <c r="BI1053" i="7"/>
  <c r="BJ1053" i="7"/>
  <c r="BL1053" i="7" s="1"/>
  <c r="BK1053" i="7"/>
  <c r="BA1054" i="7"/>
  <c r="BB1054" i="7"/>
  <c r="BD1054" i="7" s="1"/>
  <c r="BC1054" i="7"/>
  <c r="BE1054" i="7"/>
  <c r="BF1054" i="7"/>
  <c r="BG1054" i="7"/>
  <c r="BI1054" i="7"/>
  <c r="BJ1054" i="7"/>
  <c r="BL1054" i="7" s="1"/>
  <c r="BK1054" i="7"/>
  <c r="BA1055" i="7"/>
  <c r="BB1055" i="7"/>
  <c r="BC1055" i="7"/>
  <c r="BE1055" i="7"/>
  <c r="BF1055" i="7"/>
  <c r="BH1055" i="7" s="1"/>
  <c r="BG1055" i="7"/>
  <c r="BI1055" i="7"/>
  <c r="BL1055" i="7" s="1"/>
  <c r="BJ1055" i="7"/>
  <c r="BK1055" i="7"/>
  <c r="BA1056" i="7"/>
  <c r="BB1056" i="7"/>
  <c r="BC1056" i="7"/>
  <c r="BE1056" i="7"/>
  <c r="BH1056" i="7" s="1"/>
  <c r="BF1056" i="7"/>
  <c r="BG1056" i="7"/>
  <c r="BI1056" i="7"/>
  <c r="BJ1056" i="7"/>
  <c r="BL1056" i="7" s="1"/>
  <c r="BK1056" i="7"/>
  <c r="BA1057" i="7"/>
  <c r="BB1057" i="7"/>
  <c r="BC1057" i="7"/>
  <c r="BE1057" i="7"/>
  <c r="BF1057" i="7"/>
  <c r="BH1057" i="7" s="1"/>
  <c r="BG1057" i="7"/>
  <c r="BI1057" i="7"/>
  <c r="BJ1057" i="7"/>
  <c r="BK1057" i="7"/>
  <c r="BA1058" i="7"/>
  <c r="BB1058" i="7"/>
  <c r="BD1058" i="7" s="1"/>
  <c r="BC1058" i="7"/>
  <c r="BE1058" i="7"/>
  <c r="BH1058" i="7" s="1"/>
  <c r="BF1058" i="7"/>
  <c r="BG1058" i="7"/>
  <c r="BI1058" i="7"/>
  <c r="BJ1058" i="7"/>
  <c r="BK1058" i="7"/>
  <c r="BA1059" i="7"/>
  <c r="BD1059" i="7" s="1"/>
  <c r="BB1059" i="7"/>
  <c r="BC1059" i="7"/>
  <c r="BE1059" i="7"/>
  <c r="BF1059" i="7"/>
  <c r="BH1059" i="7" s="1"/>
  <c r="BG1059" i="7"/>
  <c r="BI1059" i="7"/>
  <c r="BJ1059" i="7"/>
  <c r="BK1059" i="7"/>
  <c r="BA1060" i="7"/>
  <c r="BB1060" i="7"/>
  <c r="BD1060" i="7" s="1"/>
  <c r="BC1060" i="7"/>
  <c r="BE1060" i="7"/>
  <c r="BF1060" i="7"/>
  <c r="BG1060" i="7"/>
  <c r="BI1060" i="7"/>
  <c r="BJ1060" i="7"/>
  <c r="BL1060" i="7" s="1"/>
  <c r="BK1060" i="7"/>
  <c r="BA1061" i="7"/>
  <c r="BD1061" i="7" s="1"/>
  <c r="BB1061" i="7"/>
  <c r="BC1061" i="7"/>
  <c r="BE1061" i="7"/>
  <c r="BF1061" i="7"/>
  <c r="BG1061" i="7"/>
  <c r="BI1061" i="7"/>
  <c r="BL1061" i="7" s="1"/>
  <c r="BJ1061" i="7"/>
  <c r="BK1061" i="7"/>
  <c r="BA1062" i="7"/>
  <c r="BB1062" i="7"/>
  <c r="BD1062" i="7" s="1"/>
  <c r="BC1062" i="7"/>
  <c r="BE1062" i="7"/>
  <c r="BF1062" i="7"/>
  <c r="BG1062" i="7"/>
  <c r="BI1062" i="7"/>
  <c r="BJ1062" i="7"/>
  <c r="BL1062" i="7" s="1"/>
  <c r="BK1062" i="7"/>
  <c r="BA1063" i="7"/>
  <c r="BB1063" i="7"/>
  <c r="BC1063" i="7"/>
  <c r="BE1063" i="7"/>
  <c r="BF1063" i="7"/>
  <c r="BH1063" i="7" s="1"/>
  <c r="BG1063" i="7"/>
  <c r="BI1063" i="7"/>
  <c r="BL1063" i="7" s="1"/>
  <c r="BJ1063" i="7"/>
  <c r="BK1063" i="7"/>
  <c r="BA1064" i="7"/>
  <c r="BB1064" i="7"/>
  <c r="BC1064" i="7"/>
  <c r="BE1064" i="7"/>
  <c r="BH1064" i="7" s="1"/>
  <c r="BF1064" i="7"/>
  <c r="BG1064" i="7"/>
  <c r="BI1064" i="7"/>
  <c r="BJ1064" i="7"/>
  <c r="BL1064" i="7" s="1"/>
  <c r="BK1064" i="7"/>
  <c r="BA1065" i="7"/>
  <c r="BB1065" i="7"/>
  <c r="BC1065" i="7"/>
  <c r="BE1065" i="7"/>
  <c r="BF1065" i="7"/>
  <c r="BH1065" i="7" s="1"/>
  <c r="BG1065" i="7"/>
  <c r="BI1065" i="7"/>
  <c r="BL1065" i="7" s="1"/>
  <c r="BJ1065" i="7"/>
  <c r="BK1065" i="7"/>
  <c r="BA1066" i="7"/>
  <c r="BB1066" i="7"/>
  <c r="BD1066" i="7" s="1"/>
  <c r="BC1066" i="7"/>
  <c r="BE1066" i="7"/>
  <c r="BH1066" i="7" s="1"/>
  <c r="BF1066" i="7"/>
  <c r="BG1066" i="7"/>
  <c r="BI1066" i="7"/>
  <c r="BJ1066" i="7"/>
  <c r="BK1066" i="7"/>
  <c r="BA1067" i="7"/>
  <c r="BD1067" i="7" s="1"/>
  <c r="BB1067" i="7"/>
  <c r="BC1067" i="7"/>
  <c r="BE1067" i="7"/>
  <c r="BF1067" i="7"/>
  <c r="BH1067" i="7" s="1"/>
  <c r="BG1067" i="7"/>
  <c r="BI1067" i="7"/>
  <c r="BJ1067" i="7"/>
  <c r="BK1067" i="7"/>
  <c r="BA1068" i="7"/>
  <c r="BB1068" i="7"/>
  <c r="BD1068" i="7" s="1"/>
  <c r="BC1068" i="7"/>
  <c r="BE1068" i="7"/>
  <c r="BH1068" i="7" s="1"/>
  <c r="BF1068" i="7"/>
  <c r="BG1068" i="7"/>
  <c r="BI1068" i="7"/>
  <c r="BJ1068" i="7"/>
  <c r="BL1068" i="7" s="1"/>
  <c r="BK1068" i="7"/>
  <c r="BA1069" i="7"/>
  <c r="BD1069" i="7" s="1"/>
  <c r="BB1069" i="7"/>
  <c r="BC1069" i="7"/>
  <c r="BE1069" i="7"/>
  <c r="BF1069" i="7"/>
  <c r="BG1069" i="7"/>
  <c r="BI1069" i="7"/>
  <c r="BL1069" i="7" s="1"/>
  <c r="BJ1069" i="7"/>
  <c r="BK1069" i="7"/>
  <c r="BA1070" i="7"/>
  <c r="BB1070" i="7"/>
  <c r="BD1070" i="7" s="1"/>
  <c r="BC1070" i="7"/>
  <c r="BE1070" i="7"/>
  <c r="BF1070" i="7"/>
  <c r="BG1070" i="7"/>
  <c r="BI1070" i="7"/>
  <c r="BJ1070" i="7"/>
  <c r="BL1070" i="7" s="1"/>
  <c r="BK1070" i="7"/>
  <c r="BA1071" i="7"/>
  <c r="BD1071" i="7" s="1"/>
  <c r="BB1071" i="7"/>
  <c r="BC1071" i="7"/>
  <c r="BE1071" i="7"/>
  <c r="BF1071" i="7"/>
  <c r="BH1071" i="7" s="1"/>
  <c r="BG1071" i="7"/>
  <c r="BI1071" i="7"/>
  <c r="BJ1071" i="7"/>
  <c r="BK1071" i="7"/>
  <c r="BA1072" i="7"/>
  <c r="BB1072" i="7"/>
  <c r="BC1072" i="7"/>
  <c r="BE1072" i="7"/>
  <c r="BH1072" i="7" s="1"/>
  <c r="BF1072" i="7"/>
  <c r="BG1072" i="7"/>
  <c r="BI1072" i="7"/>
  <c r="BJ1072" i="7"/>
  <c r="BL1072" i="7" s="1"/>
  <c r="BK1072" i="7"/>
  <c r="BA1073" i="7"/>
  <c r="BB1073" i="7"/>
  <c r="BC1073" i="7"/>
  <c r="BE1073" i="7"/>
  <c r="BF1073" i="7"/>
  <c r="BH1073" i="7" s="1"/>
  <c r="BG1073" i="7"/>
  <c r="BI1073" i="7"/>
  <c r="BL1073" i="7" s="1"/>
  <c r="BJ1073" i="7"/>
  <c r="BK1073" i="7"/>
  <c r="BA1074" i="7"/>
  <c r="BB1074" i="7"/>
  <c r="BD1074" i="7" s="1"/>
  <c r="BC1074" i="7"/>
  <c r="BE1074" i="7"/>
  <c r="BF1074" i="7"/>
  <c r="BG1074" i="7"/>
  <c r="BI1074" i="7"/>
  <c r="BJ1074" i="7"/>
  <c r="BK1074" i="7"/>
  <c r="BA1075" i="7"/>
  <c r="BD1075" i="7" s="1"/>
  <c r="BB1075" i="7"/>
  <c r="BC1075" i="7"/>
  <c r="BE1075" i="7"/>
  <c r="BF1075" i="7"/>
  <c r="BH1075" i="7" s="1"/>
  <c r="BG1075" i="7"/>
  <c r="BI1075" i="7"/>
  <c r="BJ1075" i="7"/>
  <c r="BK1075" i="7"/>
  <c r="BA1076" i="7"/>
  <c r="BB1076" i="7"/>
  <c r="BD1076" i="7" s="1"/>
  <c r="BC1076" i="7"/>
  <c r="BE1076" i="7"/>
  <c r="BH1076" i="7" s="1"/>
  <c r="BF1076" i="7"/>
  <c r="BG1076" i="7"/>
  <c r="BI1076" i="7"/>
  <c r="BJ1076" i="7"/>
  <c r="BL1076" i="7" s="1"/>
  <c r="BK1076" i="7"/>
  <c r="BA1077" i="7"/>
  <c r="BB1077" i="7"/>
  <c r="BC1077" i="7"/>
  <c r="BE1077" i="7"/>
  <c r="BF1077" i="7"/>
  <c r="BG1077" i="7"/>
  <c r="BI1077" i="7"/>
  <c r="BL1077" i="7" s="1"/>
  <c r="BJ1077" i="7"/>
  <c r="BK1077" i="7"/>
  <c r="BA1078" i="7"/>
  <c r="BB1078" i="7"/>
  <c r="BD1078" i="7" s="1"/>
  <c r="BC1078" i="7"/>
  <c r="BE1078" i="7"/>
  <c r="BF1078" i="7"/>
  <c r="BG1078" i="7"/>
  <c r="BI1078" i="7"/>
  <c r="BJ1078" i="7"/>
  <c r="BL1078" i="7" s="1"/>
  <c r="BK1078" i="7"/>
  <c r="BA1079" i="7"/>
  <c r="BD1079" i="7" s="1"/>
  <c r="BB1079" i="7"/>
  <c r="BC1079" i="7"/>
  <c r="BE1079" i="7"/>
  <c r="BF1079" i="7"/>
  <c r="BG1079" i="7"/>
  <c r="BI1079" i="7"/>
  <c r="BJ1079" i="7"/>
  <c r="BK1079" i="7"/>
  <c r="BA1080" i="7"/>
  <c r="BB1080" i="7"/>
  <c r="BC1080" i="7"/>
  <c r="BE1080" i="7"/>
  <c r="BF1080" i="7"/>
  <c r="BG1080" i="7"/>
  <c r="BI1080" i="7"/>
  <c r="BJ1080" i="7"/>
  <c r="BL1080" i="7" s="1"/>
  <c r="BK1080" i="7"/>
  <c r="BA1081" i="7"/>
  <c r="BB1081" i="7"/>
  <c r="BC1081" i="7"/>
  <c r="BE1081" i="7"/>
  <c r="BF1081" i="7"/>
  <c r="BH1081" i="7" s="1"/>
  <c r="BG1081" i="7"/>
  <c r="BI1081" i="7"/>
  <c r="BL1081" i="7" s="1"/>
  <c r="BJ1081" i="7"/>
  <c r="BK1081" i="7"/>
  <c r="BA1082" i="7"/>
  <c r="BB1082" i="7"/>
  <c r="BC1082" i="7"/>
  <c r="BE1082" i="7"/>
  <c r="BF1082" i="7"/>
  <c r="BG1082" i="7"/>
  <c r="BI1082" i="7"/>
  <c r="BJ1082" i="7"/>
  <c r="BK1082" i="7"/>
  <c r="BA1083" i="7"/>
  <c r="BB1083" i="7"/>
  <c r="BC1083" i="7"/>
  <c r="BE1083" i="7"/>
  <c r="BF1083" i="7"/>
  <c r="BH1083" i="7" s="1"/>
  <c r="BG1083" i="7"/>
  <c r="BI1083" i="7"/>
  <c r="BJ1083" i="7"/>
  <c r="BK1083" i="7"/>
  <c r="BA1084" i="7"/>
  <c r="BB1084" i="7"/>
  <c r="BD1084" i="7" s="1"/>
  <c r="BC1084" i="7"/>
  <c r="BE1084" i="7"/>
  <c r="BH1084" i="7" s="1"/>
  <c r="BF1084" i="7"/>
  <c r="BG1084" i="7"/>
  <c r="BI1084" i="7"/>
  <c r="BJ1084" i="7"/>
  <c r="BK1084" i="7"/>
  <c r="BA1085" i="7"/>
  <c r="BB1085" i="7"/>
  <c r="BC1085" i="7"/>
  <c r="BE1085" i="7"/>
  <c r="BF1085" i="7"/>
  <c r="BG1085" i="7"/>
  <c r="BH1085" i="7" s="1"/>
  <c r="BI1085" i="7"/>
  <c r="BL1085" i="7" s="1"/>
  <c r="BJ1085" i="7"/>
  <c r="BK1085" i="7"/>
  <c r="BA1086" i="7"/>
  <c r="BB1086" i="7"/>
  <c r="BC1086" i="7"/>
  <c r="BD1086" i="7"/>
  <c r="BE1086" i="7"/>
  <c r="BF1086" i="7"/>
  <c r="BG1086" i="7"/>
  <c r="BI1086" i="7"/>
  <c r="BJ1086" i="7"/>
  <c r="BL1086" i="7" s="1"/>
  <c r="BK1086" i="7"/>
  <c r="BA1087" i="7"/>
  <c r="BB1087" i="7"/>
  <c r="BC1087" i="7"/>
  <c r="BE1087" i="7"/>
  <c r="BF1087" i="7"/>
  <c r="BG1087" i="7"/>
  <c r="BH1087" i="7" s="1"/>
  <c r="BI1087" i="7"/>
  <c r="BJ1087" i="7"/>
  <c r="BK1087" i="7"/>
  <c r="BA1088" i="7"/>
  <c r="BB1088" i="7"/>
  <c r="BC1088" i="7"/>
  <c r="BD1088" i="7"/>
  <c r="BE1088" i="7"/>
  <c r="BF1088" i="7"/>
  <c r="BG1088" i="7"/>
  <c r="BI1088" i="7"/>
  <c r="BJ1088" i="7"/>
  <c r="BL1088" i="7" s="1"/>
  <c r="BK1088" i="7"/>
  <c r="BA1089" i="7"/>
  <c r="BD1089" i="7" s="1"/>
  <c r="BB1089" i="7"/>
  <c r="BC1089" i="7"/>
  <c r="BE1089" i="7"/>
  <c r="BF1089" i="7"/>
  <c r="BG1089" i="7"/>
  <c r="BI1089" i="7"/>
  <c r="BJ1089" i="7"/>
  <c r="BK1089" i="7"/>
  <c r="BA1090" i="7"/>
  <c r="BB1090" i="7"/>
  <c r="BC1090" i="7"/>
  <c r="BD1090" i="7"/>
  <c r="BE1090" i="7"/>
  <c r="BF1090" i="7"/>
  <c r="BG1090" i="7"/>
  <c r="BI1090" i="7"/>
  <c r="BJ1090" i="7"/>
  <c r="BK1090" i="7"/>
  <c r="BL1090" i="7" s="1"/>
  <c r="BA1091" i="7"/>
  <c r="BD1091" i="7" s="1"/>
  <c r="BB1091" i="7"/>
  <c r="BC1091" i="7"/>
  <c r="BE1091" i="7"/>
  <c r="BF1091" i="7"/>
  <c r="BG1091" i="7"/>
  <c r="BH1091" i="7"/>
  <c r="BI1091" i="7"/>
  <c r="BJ1091" i="7"/>
  <c r="BK1091" i="7"/>
  <c r="BA1092" i="7"/>
  <c r="BB1092" i="7"/>
  <c r="BD1092" i="7" s="1"/>
  <c r="BC1092" i="7"/>
  <c r="BE1092" i="7"/>
  <c r="BF1092" i="7"/>
  <c r="BG1092" i="7"/>
  <c r="BI1092" i="7"/>
  <c r="BJ1092" i="7"/>
  <c r="BK1092" i="7"/>
  <c r="BL1092" i="7" s="1"/>
  <c r="BA1093" i="7"/>
  <c r="BB1093" i="7"/>
  <c r="BC1093" i="7"/>
  <c r="BE1093" i="7"/>
  <c r="BF1093" i="7"/>
  <c r="BG1093" i="7"/>
  <c r="BH1093" i="7"/>
  <c r="BI1093" i="7"/>
  <c r="BJ1093" i="7"/>
  <c r="BK1093" i="7"/>
  <c r="BA1094" i="7"/>
  <c r="BB1094" i="7"/>
  <c r="BD1094" i="7" s="1"/>
  <c r="BC1094" i="7"/>
  <c r="BE1094" i="7"/>
  <c r="BH1094" i="7" s="1"/>
  <c r="BF1094" i="7"/>
  <c r="BG1094" i="7"/>
  <c r="BI1094" i="7"/>
  <c r="BJ1094" i="7"/>
  <c r="BK1094" i="7"/>
  <c r="BA1095" i="7"/>
  <c r="BB1095" i="7"/>
  <c r="BC1095" i="7"/>
  <c r="BE1095" i="7"/>
  <c r="BF1095" i="7"/>
  <c r="BG1095" i="7"/>
  <c r="BH1095" i="7"/>
  <c r="BI1095" i="7"/>
  <c r="BJ1095" i="7"/>
  <c r="BK1095" i="7"/>
  <c r="BA1096" i="7"/>
  <c r="BB1096" i="7"/>
  <c r="BC1096" i="7"/>
  <c r="BD1096" i="7" s="1"/>
  <c r="BE1096" i="7"/>
  <c r="BH1096" i="7" s="1"/>
  <c r="BF1096" i="7"/>
  <c r="BG1096" i="7"/>
  <c r="BI1096" i="7"/>
  <c r="BJ1096" i="7"/>
  <c r="BK1096" i="7"/>
  <c r="BL1096" i="7"/>
  <c r="BA1097" i="7"/>
  <c r="BB1097" i="7"/>
  <c r="BC1097" i="7"/>
  <c r="BE1097" i="7"/>
  <c r="BF1097" i="7"/>
  <c r="BH1097" i="7" s="1"/>
  <c r="BG1097" i="7"/>
  <c r="BI1097" i="7"/>
  <c r="BJ1097" i="7"/>
  <c r="BK1097" i="7"/>
  <c r="BA1098" i="7"/>
  <c r="BB1098" i="7"/>
  <c r="BC1098" i="7"/>
  <c r="BD1098" i="7" s="1"/>
  <c r="BE1098" i="7"/>
  <c r="BF1098" i="7"/>
  <c r="BG1098" i="7"/>
  <c r="BI1098" i="7"/>
  <c r="BJ1098" i="7"/>
  <c r="BK1098" i="7"/>
  <c r="BL1098" i="7"/>
  <c r="BA1099" i="7"/>
  <c r="BB1099" i="7"/>
  <c r="BC1099" i="7"/>
  <c r="BE1099" i="7"/>
  <c r="BF1099" i="7"/>
  <c r="BH1099" i="7" s="1"/>
  <c r="BG1099" i="7"/>
  <c r="BI1099" i="7"/>
  <c r="BL1099" i="7" s="1"/>
  <c r="BJ1099" i="7"/>
  <c r="BK1099" i="7"/>
  <c r="BA1100" i="7"/>
  <c r="BB1100" i="7"/>
  <c r="BC1100" i="7"/>
  <c r="BE1100" i="7"/>
  <c r="BF1100" i="7"/>
  <c r="BG1100" i="7"/>
  <c r="BI1100" i="7"/>
  <c r="BJ1100" i="7"/>
  <c r="BK1100" i="7"/>
  <c r="BL1100" i="7"/>
  <c r="BA1101" i="7"/>
  <c r="BB1101" i="7"/>
  <c r="BC1101" i="7"/>
  <c r="BE1101" i="7"/>
  <c r="BF1101" i="7"/>
  <c r="BG1101" i="7"/>
  <c r="BH1101" i="7" s="1"/>
  <c r="BI1101" i="7"/>
  <c r="BL1101" i="7" s="1"/>
  <c r="BJ1101" i="7"/>
  <c r="BK1101" i="7"/>
  <c r="BA1102" i="7"/>
  <c r="BB1102" i="7"/>
  <c r="BC1102" i="7"/>
  <c r="BD1102" i="7"/>
  <c r="BE1102" i="7"/>
  <c r="BF1102" i="7"/>
  <c r="BG1102" i="7"/>
  <c r="BI1102" i="7"/>
  <c r="BJ1102" i="7"/>
  <c r="BL1102" i="7" s="1"/>
  <c r="BK1102" i="7"/>
  <c r="BA1103" i="7"/>
  <c r="BB1103" i="7"/>
  <c r="BC1103" i="7"/>
  <c r="BE1103" i="7"/>
  <c r="BF1103" i="7"/>
  <c r="BG1103" i="7"/>
  <c r="BH1103" i="7" s="1"/>
  <c r="BI1103" i="7"/>
  <c r="BJ1103" i="7"/>
  <c r="BK1103" i="7"/>
  <c r="BA1104" i="7"/>
  <c r="BB1104" i="7"/>
  <c r="BC1104" i="7"/>
  <c r="BD1104" i="7"/>
  <c r="BE1104" i="7"/>
  <c r="BF1104" i="7"/>
  <c r="BG1104" i="7"/>
  <c r="BI1104" i="7"/>
  <c r="BJ1104" i="7"/>
  <c r="BL1104" i="7" s="1"/>
  <c r="BK1104" i="7"/>
  <c r="BA1105" i="7"/>
  <c r="BD1105" i="7" s="1"/>
  <c r="BB1105" i="7"/>
  <c r="BC1105" i="7"/>
  <c r="BE1105" i="7"/>
  <c r="BF1105" i="7"/>
  <c r="BG1105" i="7"/>
  <c r="BI1105" i="7"/>
  <c r="BJ1105" i="7"/>
  <c r="BK1105" i="7"/>
  <c r="BA1106" i="7"/>
  <c r="BB1106" i="7"/>
  <c r="BC1106" i="7"/>
  <c r="BD1106" i="7"/>
  <c r="BE1106" i="7"/>
  <c r="BF1106" i="7"/>
  <c r="BG1106" i="7"/>
  <c r="BI1106" i="7"/>
  <c r="BJ1106" i="7"/>
  <c r="BK1106" i="7"/>
  <c r="BL1106" i="7" s="1"/>
  <c r="BA1107" i="7"/>
  <c r="BD1107" i="7" s="1"/>
  <c r="BB1107" i="7"/>
  <c r="BC1107" i="7"/>
  <c r="BE1107" i="7"/>
  <c r="BF1107" i="7"/>
  <c r="BG1107" i="7"/>
  <c r="BH1107" i="7"/>
  <c r="BI1107" i="7"/>
  <c r="BJ1107" i="7"/>
  <c r="BK1107" i="7"/>
  <c r="BA1108" i="7"/>
  <c r="BB1108" i="7"/>
  <c r="BD1108" i="7" s="1"/>
  <c r="BC1108" i="7"/>
  <c r="BE1108" i="7"/>
  <c r="BF1108" i="7"/>
  <c r="BG1108" i="7"/>
  <c r="BI1108" i="7"/>
  <c r="BJ1108" i="7"/>
  <c r="BK1108" i="7"/>
  <c r="BL1108" i="7" s="1"/>
  <c r="BA1109" i="7"/>
  <c r="BB1109" i="7"/>
  <c r="BC1109" i="7"/>
  <c r="BE1109" i="7"/>
  <c r="BF1109" i="7"/>
  <c r="BG1109" i="7"/>
  <c r="BH1109" i="7"/>
  <c r="BI1109" i="7"/>
  <c r="BJ1109" i="7"/>
  <c r="BK1109" i="7"/>
  <c r="BA1110" i="7"/>
  <c r="BB1110" i="7"/>
  <c r="BD1110" i="7" s="1"/>
  <c r="BC1110" i="7"/>
  <c r="BE1110" i="7"/>
  <c r="BH1110" i="7" s="1"/>
  <c r="BF1110" i="7"/>
  <c r="BG1110" i="7"/>
  <c r="BI1110" i="7"/>
  <c r="BJ1110" i="7"/>
  <c r="BK1110" i="7"/>
  <c r="BA1111" i="7"/>
  <c r="BB1111" i="7"/>
  <c r="BC1111" i="7"/>
  <c r="BE1111" i="7"/>
  <c r="BF1111" i="7"/>
  <c r="BG1111" i="7"/>
  <c r="BH1111" i="7"/>
  <c r="BI1111" i="7"/>
  <c r="BJ1111" i="7"/>
  <c r="BK1111" i="7"/>
  <c r="BA1112" i="7"/>
  <c r="BB1112" i="7"/>
  <c r="BC1112" i="7"/>
  <c r="BD1112" i="7" s="1"/>
  <c r="BE1112" i="7"/>
  <c r="BH1112" i="7" s="1"/>
  <c r="BF1112" i="7"/>
  <c r="BG1112" i="7"/>
  <c r="BI1112" i="7"/>
  <c r="BJ1112" i="7"/>
  <c r="BK1112" i="7"/>
  <c r="BL1112" i="7"/>
  <c r="BA1113" i="7"/>
  <c r="BB1113" i="7"/>
  <c r="BC1113" i="7"/>
  <c r="BE1113" i="7"/>
  <c r="BF1113" i="7"/>
  <c r="BH1113" i="7" s="1"/>
  <c r="BG1113" i="7"/>
  <c r="BI1113" i="7"/>
  <c r="BJ1113" i="7"/>
  <c r="BK1113" i="7"/>
  <c r="BA1114" i="7"/>
  <c r="BB1114" i="7"/>
  <c r="BC1114" i="7"/>
  <c r="BD1114" i="7" s="1"/>
  <c r="BE1114" i="7"/>
  <c r="BF1114" i="7"/>
  <c r="BG1114" i="7"/>
  <c r="BI1114" i="7"/>
  <c r="BJ1114" i="7"/>
  <c r="BL1114" i="7" s="1"/>
  <c r="BK1114" i="7"/>
  <c r="BA1115" i="7"/>
  <c r="BB1115" i="7"/>
  <c r="BC1115" i="7"/>
  <c r="BE1115" i="7"/>
  <c r="BF1115" i="7"/>
  <c r="BH1115" i="7" s="1"/>
  <c r="BG1115" i="7"/>
  <c r="BI1115" i="7"/>
  <c r="BL1115" i="7" s="1"/>
  <c r="BJ1115" i="7"/>
  <c r="BK1115" i="7"/>
  <c r="BA1116" i="7"/>
  <c r="BB1116" i="7"/>
  <c r="BC1116" i="7"/>
  <c r="BE1116" i="7"/>
  <c r="BF1116" i="7"/>
  <c r="BG1116" i="7"/>
  <c r="BI1116" i="7"/>
  <c r="BJ1116" i="7"/>
  <c r="BK1116" i="7"/>
  <c r="BL1116" i="7"/>
  <c r="BA1117" i="7"/>
  <c r="BB1117" i="7"/>
  <c r="BC1117" i="7"/>
  <c r="BE1117" i="7"/>
  <c r="BF1117" i="7"/>
  <c r="BG1117" i="7"/>
  <c r="BH1117" i="7" s="1"/>
  <c r="BI1117" i="7"/>
  <c r="BL1117" i="7" s="1"/>
  <c r="BJ1117" i="7"/>
  <c r="BK1117" i="7"/>
  <c r="BA1118" i="7"/>
  <c r="BB1118" i="7"/>
  <c r="BC1118" i="7"/>
  <c r="BD1118" i="7"/>
  <c r="BE1118" i="7"/>
  <c r="BF1118" i="7"/>
  <c r="BG1118" i="7"/>
  <c r="BI1118" i="7"/>
  <c r="BJ1118" i="7"/>
  <c r="BL1118" i="7" s="1"/>
  <c r="BK1118" i="7"/>
  <c r="BA1119" i="7"/>
  <c r="BB1119" i="7"/>
  <c r="BC1119" i="7"/>
  <c r="BE1119" i="7"/>
  <c r="BF1119" i="7"/>
  <c r="BG1119" i="7"/>
  <c r="BH1119" i="7" s="1"/>
  <c r="BI1119" i="7"/>
  <c r="BJ1119" i="7"/>
  <c r="BK1119" i="7"/>
  <c r="BA1120" i="7"/>
  <c r="BB1120" i="7"/>
  <c r="BD1120" i="7" s="1"/>
  <c r="BC1120" i="7"/>
  <c r="BE1120" i="7"/>
  <c r="BF1120" i="7"/>
  <c r="BG1120" i="7"/>
  <c r="BI1120" i="7"/>
  <c r="BJ1120" i="7"/>
  <c r="BL1120" i="7" s="1"/>
  <c r="BK1120" i="7"/>
  <c r="BA1121" i="7"/>
  <c r="BD1121" i="7" s="1"/>
  <c r="BB1121" i="7"/>
  <c r="BC1121" i="7"/>
  <c r="BE1121" i="7"/>
  <c r="BF1121" i="7"/>
  <c r="BH1121" i="7" s="1"/>
  <c r="BG1121" i="7"/>
  <c r="BI1121" i="7"/>
  <c r="BJ1121" i="7"/>
  <c r="BK1121" i="7"/>
  <c r="BA1122" i="7"/>
  <c r="BB1122" i="7"/>
  <c r="BC1122" i="7"/>
  <c r="BD1122" i="7"/>
  <c r="BE1122" i="7"/>
  <c r="BF1122" i="7"/>
  <c r="BG1122" i="7"/>
  <c r="BI1122" i="7"/>
  <c r="BJ1122" i="7"/>
  <c r="BK1122" i="7"/>
  <c r="BL1122" i="7" s="1"/>
  <c r="BA1123" i="7"/>
  <c r="BD1123" i="7" s="1"/>
  <c r="BB1123" i="7"/>
  <c r="BC1123" i="7"/>
  <c r="BE1123" i="7"/>
  <c r="BF1123" i="7"/>
  <c r="BG1123" i="7"/>
  <c r="BH1123" i="7"/>
  <c r="BI1123" i="7"/>
  <c r="BJ1123" i="7"/>
  <c r="BK1123" i="7"/>
  <c r="BA1124" i="7"/>
  <c r="BB1124" i="7"/>
  <c r="BD1124" i="7" s="1"/>
  <c r="BC1124" i="7"/>
  <c r="BE1124" i="7"/>
  <c r="BF1124" i="7"/>
  <c r="BG1124" i="7"/>
  <c r="BI1124" i="7"/>
  <c r="BJ1124" i="7"/>
  <c r="BL1124" i="7" s="1"/>
  <c r="BK1124" i="7"/>
  <c r="BA1125" i="7"/>
  <c r="BB1125" i="7"/>
  <c r="BC1125" i="7"/>
  <c r="BE1125" i="7"/>
  <c r="BF1125" i="7"/>
  <c r="BH1125" i="7" s="1"/>
  <c r="BG1125" i="7"/>
  <c r="BI1125" i="7"/>
  <c r="BJ1125" i="7"/>
  <c r="BK1125" i="7"/>
  <c r="BA1126" i="7"/>
  <c r="BB1126" i="7"/>
  <c r="BD1126" i="7" s="1"/>
  <c r="BC1126" i="7"/>
  <c r="BE1126" i="7"/>
  <c r="BH1126" i="7" s="1"/>
  <c r="BF1126" i="7"/>
  <c r="BG1126" i="7"/>
  <c r="BI1126" i="7"/>
  <c r="BJ1126" i="7"/>
  <c r="BK1126" i="7"/>
  <c r="BA1127" i="7"/>
  <c r="BB1127" i="7"/>
  <c r="BC1127" i="7"/>
  <c r="BE1127" i="7"/>
  <c r="BF1127" i="7"/>
  <c r="BG1127" i="7"/>
  <c r="BH1127" i="7"/>
  <c r="BI1127" i="7"/>
  <c r="BL1127" i="7" s="1"/>
  <c r="BJ1127" i="7"/>
  <c r="BK1127" i="7"/>
  <c r="BA1128" i="7"/>
  <c r="BB1128" i="7"/>
  <c r="BC1128" i="7"/>
  <c r="BD1128" i="7" s="1"/>
  <c r="BE1128" i="7"/>
  <c r="BH1128" i="7" s="1"/>
  <c r="BF1128" i="7"/>
  <c r="BG1128" i="7"/>
  <c r="BI1128" i="7"/>
  <c r="BJ1128" i="7"/>
  <c r="BK1128" i="7"/>
  <c r="BL1128" i="7"/>
  <c r="BA1129" i="7"/>
  <c r="BB1129" i="7"/>
  <c r="BC1129" i="7"/>
  <c r="BE1129" i="7"/>
  <c r="BF1129" i="7"/>
  <c r="BH1129" i="7" s="1"/>
  <c r="BG1129" i="7"/>
  <c r="BI1129" i="7"/>
  <c r="BJ1129" i="7"/>
  <c r="BK1129" i="7"/>
  <c r="BA1130" i="7"/>
  <c r="BB1130" i="7"/>
  <c r="BD1130" i="7" s="1"/>
  <c r="BC1130" i="7"/>
  <c r="BE1130" i="7"/>
  <c r="BF1130" i="7"/>
  <c r="BG1130" i="7"/>
  <c r="BI1130" i="7"/>
  <c r="BJ1130" i="7"/>
  <c r="BL1130" i="7" s="1"/>
  <c r="BK1130" i="7"/>
  <c r="BA1131" i="7"/>
  <c r="BB1131" i="7"/>
  <c r="BC1131" i="7"/>
  <c r="BE1131" i="7"/>
  <c r="BF1131" i="7"/>
  <c r="BH1131" i="7" s="1"/>
  <c r="BG1131" i="7"/>
  <c r="BI1131" i="7"/>
  <c r="BL1131" i="7" s="1"/>
  <c r="BJ1131" i="7"/>
  <c r="BK1131" i="7"/>
  <c r="BA1132" i="7"/>
  <c r="BB1132" i="7"/>
  <c r="BC1132" i="7"/>
  <c r="BD1132" i="7" s="1"/>
  <c r="BE1132" i="7"/>
  <c r="BF1132" i="7"/>
  <c r="BG1132" i="7"/>
  <c r="BI1132" i="7"/>
  <c r="BJ1132" i="7"/>
  <c r="BK1132" i="7"/>
  <c r="BL1132" i="7"/>
  <c r="BA1133" i="7"/>
  <c r="BD1133" i="7" s="1"/>
  <c r="BB1133" i="7"/>
  <c r="BC1133" i="7"/>
  <c r="BE1133" i="7"/>
  <c r="BF1133" i="7"/>
  <c r="BG1133" i="7"/>
  <c r="BH1133" i="7" s="1"/>
  <c r="BI1133" i="7"/>
  <c r="BL1133" i="7" s="1"/>
  <c r="BJ1133" i="7"/>
  <c r="BK1133" i="7"/>
  <c r="BA1134" i="7"/>
  <c r="BB1134" i="7"/>
  <c r="BC1134" i="7"/>
  <c r="BD1134" i="7"/>
  <c r="BE1134" i="7"/>
  <c r="BF1134" i="7"/>
  <c r="BG1134" i="7"/>
  <c r="BI1134" i="7"/>
  <c r="BJ1134" i="7"/>
  <c r="BL1134" i="7" s="1"/>
  <c r="BK1134" i="7"/>
  <c r="BA1135" i="7"/>
  <c r="BB1135" i="7"/>
  <c r="BC1135" i="7"/>
  <c r="BE1135" i="7"/>
  <c r="BF1135" i="7"/>
  <c r="BH1135" i="7" s="1"/>
  <c r="BG1135" i="7"/>
  <c r="BI1135" i="7"/>
  <c r="BJ1135" i="7"/>
  <c r="BK1135" i="7"/>
  <c r="BA1136" i="7"/>
  <c r="BB1136" i="7"/>
  <c r="BD1136" i="7" s="1"/>
  <c r="BC1136" i="7"/>
  <c r="BE1136" i="7"/>
  <c r="BF1136" i="7"/>
  <c r="BG1136" i="7"/>
  <c r="BI1136" i="7"/>
  <c r="BJ1136" i="7"/>
  <c r="BL1136" i="7" s="1"/>
  <c r="BK1136" i="7"/>
  <c r="BA1137" i="7"/>
  <c r="BB1137" i="7"/>
  <c r="BC1137" i="7"/>
  <c r="BE1137" i="7"/>
  <c r="BF1137" i="7"/>
  <c r="BG1137" i="7"/>
  <c r="BH1137" i="7" s="1"/>
  <c r="BI1137" i="7"/>
  <c r="BJ1137" i="7"/>
  <c r="BK1137" i="7"/>
  <c r="BA1138" i="7"/>
  <c r="BB1138" i="7"/>
  <c r="BC1138" i="7"/>
  <c r="BD1138" i="7"/>
  <c r="BE1138" i="7"/>
  <c r="BH1138" i="7" s="1"/>
  <c r="BF1138" i="7"/>
  <c r="BG1138" i="7"/>
  <c r="BI1138" i="7"/>
  <c r="BJ1138" i="7"/>
  <c r="BK1138" i="7"/>
  <c r="BL1138" i="7" s="1"/>
  <c r="BA1139" i="7"/>
  <c r="BD1139" i="7" s="1"/>
  <c r="BB1139" i="7"/>
  <c r="BC1139" i="7"/>
  <c r="BE1139" i="7"/>
  <c r="BF1139" i="7"/>
  <c r="BG1139" i="7"/>
  <c r="BH1139" i="7"/>
  <c r="BI1139" i="7"/>
  <c r="BJ1139" i="7"/>
  <c r="BK1139" i="7"/>
  <c r="BA1140" i="7"/>
  <c r="BB1140" i="7"/>
  <c r="BD1140" i="7" s="1"/>
  <c r="BC1140" i="7"/>
  <c r="BE1140" i="7"/>
  <c r="BH1140" i="7" s="1"/>
  <c r="BF1140" i="7"/>
  <c r="BG1140" i="7"/>
  <c r="BI1140" i="7"/>
  <c r="BJ1140" i="7"/>
  <c r="BL1140" i="7" s="1"/>
  <c r="BK1140" i="7"/>
  <c r="BA1141" i="7"/>
  <c r="BB1141" i="7"/>
  <c r="BC1141" i="7"/>
  <c r="BE1141" i="7"/>
  <c r="BF1141" i="7"/>
  <c r="BH1141" i="7" s="1"/>
  <c r="BG1141" i="7"/>
  <c r="BI1141" i="7"/>
  <c r="BJ1141" i="7"/>
  <c r="BK1141" i="7"/>
  <c r="BA1142" i="7"/>
  <c r="BB1142" i="7"/>
  <c r="BD1142" i="7" s="1"/>
  <c r="BC1142" i="7"/>
  <c r="BE1142" i="7"/>
  <c r="BF1142" i="7"/>
  <c r="BG1142" i="7"/>
  <c r="BI1142" i="7"/>
  <c r="BJ1142" i="7"/>
  <c r="BK1142" i="7"/>
  <c r="BL1142" i="7" s="1"/>
  <c r="BA1143" i="7"/>
  <c r="BB1143" i="7"/>
  <c r="BC1143" i="7"/>
  <c r="BE1143" i="7"/>
  <c r="BF1143" i="7"/>
  <c r="BG1143" i="7"/>
  <c r="BH1143" i="7"/>
  <c r="BI1143" i="7"/>
  <c r="BL1143" i="7" s="1"/>
  <c r="BJ1143" i="7"/>
  <c r="BK1143" i="7"/>
  <c r="BA1144" i="7"/>
  <c r="BB1144" i="7"/>
  <c r="BC1144" i="7"/>
  <c r="BD1144" i="7" s="1"/>
  <c r="BE1144" i="7"/>
  <c r="BH1144" i="7" s="1"/>
  <c r="BF1144" i="7"/>
  <c r="BG1144" i="7"/>
  <c r="BI1144" i="7"/>
  <c r="BJ1144" i="7"/>
  <c r="BK1144" i="7"/>
  <c r="BL1144" i="7"/>
  <c r="BA1145" i="7"/>
  <c r="BB1145" i="7"/>
  <c r="BC1145" i="7"/>
  <c r="BE1145" i="7"/>
  <c r="BF1145" i="7"/>
  <c r="BG1145" i="7"/>
  <c r="BH1145" i="7"/>
  <c r="BI1145" i="7"/>
  <c r="BL1145" i="7" s="1"/>
  <c r="BJ1145" i="7"/>
  <c r="BK1145" i="7"/>
  <c r="BA1146" i="7"/>
  <c r="BB1146" i="7"/>
  <c r="BD1146" i="7" s="1"/>
  <c r="BC1146" i="7"/>
  <c r="BE1146" i="7"/>
  <c r="BF1146" i="7"/>
  <c r="BG1146" i="7"/>
  <c r="BI1146" i="7"/>
  <c r="BJ1146" i="7"/>
  <c r="BL1146" i="7" s="1"/>
  <c r="BK1146" i="7"/>
  <c r="BA1147" i="7"/>
  <c r="BB1147" i="7"/>
  <c r="BC1147" i="7"/>
  <c r="BE1147" i="7"/>
  <c r="BF1147" i="7"/>
  <c r="BH1147" i="7" s="1"/>
  <c r="BG1147" i="7"/>
  <c r="BI1147" i="7"/>
  <c r="BJ1147" i="7"/>
  <c r="BK1147" i="7"/>
  <c r="BA1148" i="7"/>
  <c r="BB1148" i="7"/>
  <c r="BC1148" i="7"/>
  <c r="BD1148" i="7" s="1"/>
  <c r="BE1148" i="7"/>
  <c r="BF1148" i="7"/>
  <c r="BG1148" i="7"/>
  <c r="BI1148" i="7"/>
  <c r="BJ1148" i="7"/>
  <c r="BK1148" i="7"/>
  <c r="BL1148" i="7"/>
  <c r="BA1149" i="7"/>
  <c r="BD1149" i="7" s="1"/>
  <c r="BB1149" i="7"/>
  <c r="BC1149" i="7"/>
  <c r="BE1149" i="7"/>
  <c r="BF1149" i="7"/>
  <c r="BH1149" i="7" s="1"/>
  <c r="BG1149" i="7"/>
  <c r="BI1149" i="7"/>
  <c r="BL1149" i="7" s="1"/>
  <c r="BJ1149" i="7"/>
  <c r="BK1149" i="7"/>
  <c r="BA1150" i="7"/>
  <c r="BB1150" i="7"/>
  <c r="BC1150" i="7"/>
  <c r="BD1150" i="7"/>
  <c r="BE1150" i="7"/>
  <c r="BF1150" i="7"/>
  <c r="BG1150" i="7"/>
  <c r="BI1150" i="7"/>
  <c r="BJ1150" i="7"/>
  <c r="BK1150" i="7"/>
  <c r="BL1150" i="7"/>
  <c r="BA1151" i="7"/>
  <c r="BB1151" i="7"/>
  <c r="BC1151" i="7"/>
  <c r="BE1151" i="7"/>
  <c r="BF1151" i="7"/>
  <c r="BH1151" i="7" s="1"/>
  <c r="BG1151" i="7"/>
  <c r="BI1151" i="7"/>
  <c r="BJ1151" i="7"/>
  <c r="BK1151" i="7"/>
  <c r="BA1152" i="7"/>
  <c r="BB1152" i="7"/>
  <c r="BD1152" i="7" s="1"/>
  <c r="BC1152" i="7"/>
  <c r="BE1152" i="7"/>
  <c r="BF1152" i="7"/>
  <c r="BG1152" i="7"/>
  <c r="BI1152" i="7"/>
  <c r="BJ1152" i="7"/>
  <c r="BL1152" i="7" s="1"/>
  <c r="BK1152" i="7"/>
  <c r="BA1153" i="7"/>
  <c r="BB1153" i="7"/>
  <c r="BC1153" i="7"/>
  <c r="BE1153" i="7"/>
  <c r="BF1153" i="7"/>
  <c r="BG1153" i="7"/>
  <c r="BH1153" i="7" s="1"/>
  <c r="BI1153" i="7"/>
  <c r="BL1153" i="7" s="1"/>
  <c r="BJ1153" i="7"/>
  <c r="BK1153" i="7"/>
  <c r="BA1154" i="7"/>
  <c r="BB1154" i="7"/>
  <c r="BD1154" i="7" s="1"/>
  <c r="BC1154" i="7"/>
  <c r="BE1154" i="7"/>
  <c r="BH1154" i="7" s="1"/>
  <c r="BF1154" i="7"/>
  <c r="BG1154" i="7"/>
  <c r="BI1154" i="7"/>
  <c r="BJ1154" i="7"/>
  <c r="BL1154" i="7" s="1"/>
  <c r="BK1154" i="7"/>
  <c r="BA1155" i="7"/>
  <c r="BD1155" i="7" s="1"/>
  <c r="BB1155" i="7"/>
  <c r="BC1155" i="7"/>
  <c r="BE1155" i="7"/>
  <c r="BF1155" i="7"/>
  <c r="BG1155" i="7"/>
  <c r="BH1155" i="7"/>
  <c r="BI1155" i="7"/>
  <c r="BJ1155" i="7"/>
  <c r="BK1155" i="7"/>
  <c r="BA1156" i="7"/>
  <c r="BB1156" i="7"/>
  <c r="BC1156" i="7"/>
  <c r="BD1156" i="7"/>
  <c r="BE1156" i="7"/>
  <c r="BF1156" i="7"/>
  <c r="BG1156" i="7"/>
  <c r="BI1156" i="7"/>
  <c r="BJ1156" i="7"/>
  <c r="BL1156" i="7" s="1"/>
  <c r="BK1156" i="7"/>
  <c r="BA1157" i="7"/>
  <c r="BB1157" i="7"/>
  <c r="BC1157" i="7"/>
  <c r="BE1157" i="7"/>
  <c r="BF1157" i="7"/>
  <c r="BH1157" i="7" s="1"/>
  <c r="BG1157" i="7"/>
  <c r="BI1157" i="7"/>
  <c r="BJ1157" i="7"/>
  <c r="BK1157" i="7"/>
  <c r="BA1158" i="7"/>
  <c r="BB1158" i="7"/>
  <c r="BD1158" i="7" s="1"/>
  <c r="BC1158" i="7"/>
  <c r="BE1158" i="7"/>
  <c r="BF1158" i="7"/>
  <c r="BG1158" i="7"/>
  <c r="BI1158" i="7"/>
  <c r="BJ1158" i="7"/>
  <c r="BK1158" i="7"/>
  <c r="BL1158" i="7" s="1"/>
  <c r="BA1159" i="7"/>
  <c r="BD1159" i="7" s="1"/>
  <c r="BB1159" i="7"/>
  <c r="BC1159" i="7"/>
  <c r="BE1159" i="7"/>
  <c r="BF1159" i="7"/>
  <c r="BH1159" i="7" s="1"/>
  <c r="BG1159" i="7"/>
  <c r="BI1159" i="7"/>
  <c r="BL1159" i="7" s="1"/>
  <c r="BJ1159" i="7"/>
  <c r="BK1159" i="7"/>
  <c r="BA1160" i="7"/>
  <c r="BB1160" i="7"/>
  <c r="BC1160" i="7"/>
  <c r="BE1160" i="7"/>
  <c r="BH1160" i="7" s="1"/>
  <c r="BF1160" i="7"/>
  <c r="BG1160" i="7"/>
  <c r="BI1160" i="7"/>
  <c r="BJ1160" i="7"/>
  <c r="BK1160" i="7"/>
  <c r="BL1160" i="7"/>
  <c r="BA1161" i="7"/>
  <c r="BB1161" i="7"/>
  <c r="BC1161" i="7"/>
  <c r="BE1161" i="7"/>
  <c r="BF1161" i="7"/>
  <c r="BG1161" i="7"/>
  <c r="BH1161" i="7"/>
  <c r="BI1161" i="7"/>
  <c r="BJ1161" i="7"/>
  <c r="BK1161" i="7"/>
  <c r="BA1162" i="7"/>
  <c r="BB1162" i="7"/>
  <c r="BD1162" i="7" s="1"/>
  <c r="BC1162" i="7"/>
  <c r="BE1162" i="7"/>
  <c r="BF1162" i="7"/>
  <c r="BG1162" i="7"/>
  <c r="BI1162" i="7"/>
  <c r="BJ1162" i="7"/>
  <c r="BL1162" i="7" s="1"/>
  <c r="BK1162" i="7"/>
  <c r="BA1163" i="7"/>
  <c r="BB1163" i="7"/>
  <c r="BC1163" i="7"/>
  <c r="BE1163" i="7"/>
  <c r="BF1163" i="7"/>
  <c r="BH1163" i="7" s="1"/>
  <c r="BG1163" i="7"/>
  <c r="BI1163" i="7"/>
  <c r="BJ1163" i="7"/>
  <c r="BK1163" i="7"/>
  <c r="BA1164" i="7"/>
  <c r="BB1164" i="7"/>
  <c r="BC1164" i="7"/>
  <c r="BD1164" i="7" s="1"/>
  <c r="BE1164" i="7"/>
  <c r="BH1164" i="7" s="1"/>
  <c r="BF1164" i="7"/>
  <c r="BG1164" i="7"/>
  <c r="BI1164" i="7"/>
  <c r="BJ1164" i="7"/>
  <c r="BL1164" i="7" s="1"/>
  <c r="BK1164" i="7"/>
  <c r="BA1165" i="7"/>
  <c r="BD1165" i="7" s="1"/>
  <c r="BB1165" i="7"/>
  <c r="BC1165" i="7"/>
  <c r="BE1165" i="7"/>
  <c r="BF1165" i="7"/>
  <c r="BG1165" i="7"/>
  <c r="BI1165" i="7"/>
  <c r="BL1165" i="7" s="1"/>
  <c r="BJ1165" i="7"/>
  <c r="BK1165" i="7"/>
  <c r="BA1166" i="7"/>
  <c r="BB1166" i="7"/>
  <c r="BC1166" i="7"/>
  <c r="BD1166" i="7"/>
  <c r="BE1166" i="7"/>
  <c r="BF1166" i="7"/>
  <c r="BG1166" i="7"/>
  <c r="BI1166" i="7"/>
  <c r="BJ1166" i="7"/>
  <c r="BK1166" i="7"/>
  <c r="BL1166" i="7"/>
  <c r="BA1167" i="7"/>
  <c r="BB1167" i="7"/>
  <c r="BC1167" i="7"/>
  <c r="BE1167" i="7"/>
  <c r="BF1167" i="7"/>
  <c r="BH1167" i="7" s="1"/>
  <c r="BG1167" i="7"/>
  <c r="BI1167" i="7"/>
  <c r="BJ1167" i="7"/>
  <c r="BK1167" i="7"/>
  <c r="BA1168" i="7"/>
  <c r="BB1168" i="7"/>
  <c r="BD1168" i="7" s="1"/>
  <c r="BC1168" i="7"/>
  <c r="BE1168" i="7"/>
  <c r="BF1168" i="7"/>
  <c r="BG1168" i="7"/>
  <c r="BI1168" i="7"/>
  <c r="BJ1168" i="7"/>
  <c r="BL1168" i="7" s="1"/>
  <c r="BK1168" i="7"/>
  <c r="BA1169" i="7"/>
  <c r="BB1169" i="7"/>
  <c r="BC1169" i="7"/>
  <c r="BE1169" i="7"/>
  <c r="BF1169" i="7"/>
  <c r="BG1169" i="7"/>
  <c r="BH1169" i="7" s="1"/>
  <c r="BI1169" i="7"/>
  <c r="BL1169" i="7" s="1"/>
  <c r="BJ1169" i="7"/>
  <c r="BK1169" i="7"/>
  <c r="BA1170" i="7"/>
  <c r="BB1170" i="7"/>
  <c r="BD1170" i="7" s="1"/>
  <c r="BC1170" i="7"/>
  <c r="BE1170" i="7"/>
  <c r="BH1170" i="7" s="1"/>
  <c r="BF1170" i="7"/>
  <c r="BG1170" i="7"/>
  <c r="BI1170" i="7"/>
  <c r="BJ1170" i="7"/>
  <c r="BK1170" i="7"/>
  <c r="BA1171" i="7"/>
  <c r="BD1171" i="7" s="1"/>
  <c r="BB1171" i="7"/>
  <c r="BC1171" i="7"/>
  <c r="BE1171" i="7"/>
  <c r="BF1171" i="7"/>
  <c r="BG1171" i="7"/>
  <c r="BH1171" i="7"/>
  <c r="BI1171" i="7"/>
  <c r="BJ1171" i="7"/>
  <c r="BK1171" i="7"/>
  <c r="BA1172" i="7"/>
  <c r="BB1172" i="7"/>
  <c r="BC1172" i="7"/>
  <c r="BD1172" i="7"/>
  <c r="BE1172" i="7"/>
  <c r="BF1172" i="7"/>
  <c r="BG1172" i="7"/>
  <c r="BI1172" i="7"/>
  <c r="BJ1172" i="7"/>
  <c r="BL1172" i="7" s="1"/>
  <c r="BK1172" i="7"/>
  <c r="BA1173" i="7"/>
  <c r="BB1173" i="7"/>
  <c r="BC1173" i="7"/>
  <c r="BE1173" i="7"/>
  <c r="BF1173" i="7"/>
  <c r="BH1173" i="7" s="1"/>
  <c r="BG1173" i="7"/>
  <c r="BI1173" i="7"/>
  <c r="BJ1173" i="7"/>
  <c r="BK1173" i="7"/>
  <c r="BA1174" i="7"/>
  <c r="BB1174" i="7"/>
  <c r="BD1174" i="7" s="1"/>
  <c r="BC1174" i="7"/>
  <c r="BE1174" i="7"/>
  <c r="BF1174" i="7"/>
  <c r="BG1174" i="7"/>
  <c r="BI1174" i="7"/>
  <c r="BJ1174" i="7"/>
  <c r="BK1174" i="7"/>
  <c r="BL1174" i="7" s="1"/>
  <c r="BA1175" i="7"/>
  <c r="BD1175" i="7" s="1"/>
  <c r="BB1175" i="7"/>
  <c r="BC1175" i="7"/>
  <c r="BE1175" i="7"/>
  <c r="BF1175" i="7"/>
  <c r="BH1175" i="7" s="1"/>
  <c r="BG1175" i="7"/>
  <c r="BI1175" i="7"/>
  <c r="BL1175" i="7" s="1"/>
  <c r="BJ1175" i="7"/>
  <c r="BK1175" i="7"/>
  <c r="BA1176" i="7"/>
  <c r="BB1176" i="7"/>
  <c r="BC1176" i="7"/>
  <c r="BE1176" i="7"/>
  <c r="BH1176" i="7" s="1"/>
  <c r="BF1176" i="7"/>
  <c r="BG1176" i="7"/>
  <c r="BI1176" i="7"/>
  <c r="BJ1176" i="7"/>
  <c r="BK1176" i="7"/>
  <c r="BL1176" i="7"/>
  <c r="BA1177" i="7"/>
  <c r="BB1177" i="7"/>
  <c r="BC1177" i="7"/>
  <c r="BE1177" i="7"/>
  <c r="BF1177" i="7"/>
  <c r="BG1177" i="7"/>
  <c r="BH1177" i="7"/>
  <c r="BI1177" i="7"/>
  <c r="BL1177" i="7" s="1"/>
  <c r="BJ1177" i="7"/>
  <c r="BK1177" i="7"/>
  <c r="BA1178" i="7"/>
  <c r="BB1178" i="7"/>
  <c r="BD1178" i="7" s="1"/>
  <c r="BC1178" i="7"/>
  <c r="BE1178" i="7"/>
  <c r="BF1178" i="7"/>
  <c r="BG1178" i="7"/>
  <c r="BI1178" i="7"/>
  <c r="BJ1178" i="7"/>
  <c r="BL1178" i="7" s="1"/>
  <c r="BK1178" i="7"/>
  <c r="BA1179" i="7"/>
  <c r="BB1179" i="7"/>
  <c r="BC1179" i="7"/>
  <c r="BE1179" i="7"/>
  <c r="BF1179" i="7"/>
  <c r="BH1179" i="7" s="1"/>
  <c r="BG1179" i="7"/>
  <c r="BI1179" i="7"/>
  <c r="BJ1179" i="7"/>
  <c r="BK1179" i="7"/>
  <c r="BA1180" i="7"/>
  <c r="BB1180" i="7"/>
  <c r="BC1180" i="7"/>
  <c r="BD1180" i="7"/>
  <c r="BE1180" i="7"/>
  <c r="BH1180" i="7" s="1"/>
  <c r="BF1180" i="7"/>
  <c r="BG1180" i="7"/>
  <c r="BI1180" i="7"/>
  <c r="BJ1180" i="7"/>
  <c r="BK1180" i="7"/>
  <c r="BL1180" i="7"/>
  <c r="BA1181" i="7"/>
  <c r="BD1181" i="7" s="1"/>
  <c r="BB1181" i="7"/>
  <c r="BC1181" i="7"/>
  <c r="BE1181" i="7"/>
  <c r="BF1181" i="7"/>
  <c r="BH1181" i="7" s="1"/>
  <c r="BG1181" i="7"/>
  <c r="BI1181" i="7"/>
  <c r="BL1181" i="7" s="1"/>
  <c r="BJ1181" i="7"/>
  <c r="BK1181" i="7"/>
  <c r="BA1182" i="7"/>
  <c r="BB1182" i="7"/>
  <c r="BC1182" i="7"/>
  <c r="BD1182" i="7"/>
  <c r="BE1182" i="7"/>
  <c r="BF1182" i="7"/>
  <c r="BG1182" i="7"/>
  <c r="BI1182" i="7"/>
  <c r="BJ1182" i="7"/>
  <c r="BK1182" i="7"/>
  <c r="BL1182" i="7"/>
  <c r="BA1183" i="7"/>
  <c r="BB1183" i="7"/>
  <c r="BC1183" i="7"/>
  <c r="BE1183" i="7"/>
  <c r="BF1183" i="7"/>
  <c r="BH1183" i="7" s="1"/>
  <c r="BG1183" i="7"/>
  <c r="BI1183" i="7"/>
  <c r="BJ1183" i="7"/>
  <c r="BK1183" i="7"/>
  <c r="BA1184" i="7"/>
  <c r="BB1184" i="7"/>
  <c r="BD1184" i="7" s="1"/>
  <c r="BC1184" i="7"/>
  <c r="BE1184" i="7"/>
  <c r="BF1184" i="7"/>
  <c r="BG1184" i="7"/>
  <c r="BI1184" i="7"/>
  <c r="BJ1184" i="7"/>
  <c r="BK1184" i="7"/>
  <c r="BL1184" i="7"/>
  <c r="BA1185" i="7"/>
  <c r="BB1185" i="7"/>
  <c r="BC1185" i="7"/>
  <c r="BE1185" i="7"/>
  <c r="BF1185" i="7"/>
  <c r="BG1185" i="7"/>
  <c r="BH1185" i="7" s="1"/>
  <c r="BI1185" i="7"/>
  <c r="BL1185" i="7" s="1"/>
  <c r="BJ1185" i="7"/>
  <c r="BK1185" i="7"/>
  <c r="BA1186" i="7"/>
  <c r="BB1186" i="7"/>
  <c r="BC1186" i="7"/>
  <c r="BD1186" i="7"/>
  <c r="BE1186" i="7"/>
  <c r="BF1186" i="7"/>
  <c r="BG1186" i="7"/>
  <c r="BI1186" i="7"/>
  <c r="BJ1186" i="7"/>
  <c r="BL1186" i="7" s="1"/>
  <c r="BK1186" i="7"/>
  <c r="BA1187" i="7"/>
  <c r="BB1187" i="7"/>
  <c r="BC1187" i="7"/>
  <c r="BE1187" i="7"/>
  <c r="BF1187" i="7"/>
  <c r="BG1187" i="7"/>
  <c r="BH1187" i="7" s="1"/>
  <c r="BI1187" i="7"/>
  <c r="BJ1187" i="7"/>
  <c r="BK1187" i="7"/>
  <c r="BA1188" i="7"/>
  <c r="BB1188" i="7"/>
  <c r="BC1188" i="7"/>
  <c r="BD1188" i="7"/>
  <c r="BE1188" i="7"/>
  <c r="BF1188" i="7"/>
  <c r="BG1188" i="7"/>
  <c r="BI1188" i="7"/>
  <c r="BJ1188" i="7"/>
  <c r="BL1188" i="7" s="1"/>
  <c r="BK1188" i="7"/>
  <c r="BA1189" i="7"/>
  <c r="BB1189" i="7"/>
  <c r="BC1189" i="7"/>
  <c r="BE1189" i="7"/>
  <c r="BF1189" i="7"/>
  <c r="BG1189" i="7"/>
  <c r="BI1189" i="7"/>
  <c r="BJ1189" i="7"/>
  <c r="BK1189" i="7"/>
  <c r="BA1190" i="7"/>
  <c r="BB1190" i="7"/>
  <c r="BC1190" i="7"/>
  <c r="BD1190" i="7"/>
  <c r="BE1190" i="7"/>
  <c r="BF1190" i="7"/>
  <c r="BG1190" i="7"/>
  <c r="BI1190" i="7"/>
  <c r="BJ1190" i="7"/>
  <c r="BK1190" i="7"/>
  <c r="BL1190" i="7" s="1"/>
  <c r="BA1191" i="7"/>
  <c r="BD1191" i="7" s="1"/>
  <c r="BB1191" i="7"/>
  <c r="BC1191" i="7"/>
  <c r="BE1191" i="7"/>
  <c r="BF1191" i="7"/>
  <c r="BG1191" i="7"/>
  <c r="BH1191" i="7"/>
  <c r="BI1191" i="7"/>
  <c r="BJ1191" i="7"/>
  <c r="BK1191" i="7"/>
  <c r="BA1192" i="7"/>
  <c r="BB1192" i="7"/>
  <c r="BD1192" i="7" s="1"/>
  <c r="BC1192" i="7"/>
  <c r="BE1192" i="7"/>
  <c r="BH1192" i="7" s="1"/>
  <c r="BF1192" i="7"/>
  <c r="BG1192" i="7"/>
  <c r="BI1192" i="7"/>
  <c r="BJ1192" i="7"/>
  <c r="BK1192" i="7"/>
  <c r="BL1192" i="7"/>
  <c r="BA1193" i="7"/>
  <c r="BB1193" i="7"/>
  <c r="BC1193" i="7"/>
  <c r="BE1193" i="7"/>
  <c r="BF1193" i="7"/>
  <c r="BG1193" i="7"/>
  <c r="BH1193" i="7"/>
  <c r="BI1193" i="7"/>
  <c r="BL1193" i="7" s="1"/>
  <c r="BJ1193" i="7"/>
  <c r="BK1193" i="7"/>
  <c r="BA1194" i="7"/>
  <c r="BB1194" i="7"/>
  <c r="BD1194" i="7" s="1"/>
  <c r="BC1194" i="7"/>
  <c r="BE1194" i="7"/>
  <c r="BH1194" i="7" s="1"/>
  <c r="BF1194" i="7"/>
  <c r="BG1194" i="7"/>
  <c r="BI1194" i="7"/>
  <c r="BJ1194" i="7"/>
  <c r="BL1194" i="7" s="1"/>
  <c r="BK1194" i="7"/>
  <c r="BA1195" i="7"/>
  <c r="BB1195" i="7"/>
  <c r="BC1195" i="7"/>
  <c r="BE1195" i="7"/>
  <c r="BF1195" i="7"/>
  <c r="BH1195" i="7" s="1"/>
  <c r="BG1195" i="7"/>
  <c r="BI1195" i="7"/>
  <c r="BJ1195" i="7"/>
  <c r="BK1195" i="7"/>
  <c r="BA1196" i="7"/>
  <c r="BB1196" i="7"/>
  <c r="BC1196" i="7"/>
  <c r="BD1196" i="7" s="1"/>
  <c r="BE1196" i="7"/>
  <c r="BH1196" i="7" s="1"/>
  <c r="BF1196" i="7"/>
  <c r="BG1196" i="7"/>
  <c r="BI1196" i="7"/>
  <c r="BJ1196" i="7"/>
  <c r="BK1196" i="7"/>
  <c r="BL1196" i="7"/>
  <c r="BA1197" i="7"/>
  <c r="BB1197" i="7"/>
  <c r="BC1197" i="7"/>
  <c r="BE1197" i="7"/>
  <c r="BF1197" i="7"/>
  <c r="BH1197" i="7" s="1"/>
  <c r="BG1197" i="7"/>
  <c r="BI1197" i="7"/>
  <c r="BL1197" i="7" s="1"/>
  <c r="BJ1197" i="7"/>
  <c r="BK1197" i="7"/>
  <c r="BA1198" i="7"/>
  <c r="BB1198" i="7"/>
  <c r="BC1198" i="7"/>
  <c r="BD1198" i="7"/>
  <c r="BE1198" i="7"/>
  <c r="BF1198" i="7"/>
  <c r="BG1198" i="7"/>
  <c r="BI1198" i="7"/>
  <c r="BJ1198" i="7"/>
  <c r="BK1198" i="7"/>
  <c r="BL1198" i="7"/>
  <c r="BA1199" i="7"/>
  <c r="BB1199" i="7"/>
  <c r="BC1199" i="7"/>
  <c r="BE1199" i="7"/>
  <c r="BF1199" i="7"/>
  <c r="BH1199" i="7" s="1"/>
  <c r="BG1199" i="7"/>
  <c r="BI1199" i="7"/>
  <c r="BJ1199" i="7"/>
  <c r="BK1199" i="7"/>
  <c r="BA1200" i="7"/>
  <c r="BB1200" i="7"/>
  <c r="BD1200" i="7" s="1"/>
  <c r="BC1200" i="7"/>
  <c r="BE1200" i="7"/>
  <c r="BF1200" i="7"/>
  <c r="BG1200" i="7"/>
  <c r="BI1200" i="7"/>
  <c r="BJ1200" i="7"/>
  <c r="BL1200" i="7" s="1"/>
  <c r="BK1200" i="7"/>
  <c r="BA1201" i="7"/>
  <c r="BB1201" i="7"/>
  <c r="BC1201" i="7"/>
  <c r="BE1201" i="7"/>
  <c r="BF1201" i="7"/>
  <c r="BG1201" i="7"/>
  <c r="BH1201" i="7" s="1"/>
  <c r="BI1201" i="7"/>
  <c r="BL1201" i="7" s="1"/>
  <c r="BJ1201" i="7"/>
  <c r="BK1201" i="7"/>
  <c r="BA1202" i="7"/>
  <c r="BB1202" i="7"/>
  <c r="BC1202" i="7"/>
  <c r="BD1202" i="7"/>
  <c r="BE1202" i="7"/>
  <c r="BF1202" i="7"/>
  <c r="BG1202" i="7"/>
  <c r="BI1202" i="7"/>
  <c r="BJ1202" i="7"/>
  <c r="BL1202" i="7" s="1"/>
  <c r="BK1202" i="7"/>
  <c r="BA1203" i="7"/>
  <c r="BD1203" i="7" s="1"/>
  <c r="BB1203" i="7"/>
  <c r="BC1203" i="7"/>
  <c r="BE1203" i="7"/>
  <c r="BF1203" i="7"/>
  <c r="BG1203" i="7"/>
  <c r="BH1203" i="7"/>
  <c r="BI1203" i="7"/>
  <c r="BJ1203" i="7"/>
  <c r="BK1203" i="7"/>
  <c r="BA1204" i="7"/>
  <c r="BB1204" i="7"/>
  <c r="BC1204" i="7"/>
  <c r="BD1204" i="7"/>
  <c r="BE1204" i="7"/>
  <c r="BF1204" i="7"/>
  <c r="BG1204" i="7"/>
  <c r="BI1204" i="7"/>
  <c r="BJ1204" i="7"/>
  <c r="BL1204" i="7" s="1"/>
  <c r="BK1204" i="7"/>
  <c r="BA1205" i="7"/>
  <c r="BB1205" i="7"/>
  <c r="BC1205" i="7"/>
  <c r="BE1205" i="7"/>
  <c r="BF1205" i="7"/>
  <c r="BH1205" i="7" s="1"/>
  <c r="BG1205" i="7"/>
  <c r="BI1205" i="7"/>
  <c r="BJ1205" i="7"/>
  <c r="BK1205" i="7"/>
  <c r="BA1206" i="7"/>
  <c r="BB1206" i="7"/>
  <c r="BD1206" i="7" s="1"/>
  <c r="BC1206" i="7"/>
  <c r="BE1206" i="7"/>
  <c r="BF1206" i="7"/>
  <c r="BG1206" i="7"/>
  <c r="BI1206" i="7"/>
  <c r="BJ1206" i="7"/>
  <c r="BK1206" i="7"/>
  <c r="BL1206" i="7" s="1"/>
  <c r="BA1207" i="7"/>
  <c r="BD1207" i="7" s="1"/>
  <c r="BB1207" i="7"/>
  <c r="BC1207" i="7"/>
  <c r="BE1207" i="7"/>
  <c r="BF1207" i="7"/>
  <c r="BG1207" i="7"/>
  <c r="BH1207" i="7"/>
  <c r="BI1207" i="7"/>
  <c r="BJ1207" i="7"/>
  <c r="BK1207" i="7"/>
  <c r="BA1208" i="7"/>
  <c r="BB1208" i="7"/>
  <c r="BD1208" i="7" s="1"/>
  <c r="BC1208" i="7"/>
  <c r="BE1208" i="7"/>
  <c r="BH1208" i="7" s="1"/>
  <c r="BF1208" i="7"/>
  <c r="BG1208" i="7"/>
  <c r="BI1208" i="7"/>
  <c r="BJ1208" i="7"/>
  <c r="BK1208" i="7"/>
  <c r="BL1208" i="7"/>
  <c r="BA1209" i="7"/>
  <c r="BB1209" i="7"/>
  <c r="BC1209" i="7"/>
  <c r="BE1209" i="7"/>
  <c r="BF1209" i="7"/>
  <c r="BG1209" i="7"/>
  <c r="BH1209" i="7"/>
  <c r="BI1209" i="7"/>
  <c r="BJ1209" i="7"/>
  <c r="BK1209" i="7"/>
  <c r="BA1210" i="7"/>
  <c r="BB1210" i="7"/>
  <c r="BD1210" i="7" s="1"/>
  <c r="BC1210" i="7"/>
  <c r="BE1210" i="7"/>
  <c r="BF1210" i="7"/>
  <c r="BG1210" i="7"/>
  <c r="BI1210" i="7"/>
  <c r="BJ1210" i="7"/>
  <c r="BL1210" i="7" s="1"/>
  <c r="BK1210" i="7"/>
  <c r="BA1211" i="7"/>
  <c r="BB1211" i="7"/>
  <c r="BC1211" i="7"/>
  <c r="BE1211" i="7"/>
  <c r="BF1211" i="7"/>
  <c r="BH1211" i="7" s="1"/>
  <c r="BG1211" i="7"/>
  <c r="BI1211" i="7"/>
  <c r="BJ1211" i="7"/>
  <c r="BK1211" i="7"/>
  <c r="BA1212" i="7"/>
  <c r="BB1212" i="7"/>
  <c r="BC1212" i="7"/>
  <c r="BD1212" i="7" s="1"/>
  <c r="BE1212" i="7"/>
  <c r="BH1212" i="7" s="1"/>
  <c r="BF1212" i="7"/>
  <c r="BG1212" i="7"/>
  <c r="BI1212" i="7"/>
  <c r="BJ1212" i="7"/>
  <c r="BK1212" i="7"/>
  <c r="BL1212" i="7"/>
  <c r="BA1213" i="7"/>
  <c r="BB1213" i="7"/>
  <c r="BC1213" i="7"/>
  <c r="BE1213" i="7"/>
  <c r="BF1213" i="7"/>
  <c r="BH1213" i="7" s="1"/>
  <c r="BG1213" i="7"/>
  <c r="BI1213" i="7"/>
  <c r="BL1213" i="7" s="1"/>
  <c r="BJ1213" i="7"/>
  <c r="BK1213" i="7"/>
  <c r="BA1214" i="7"/>
  <c r="BB1214" i="7"/>
  <c r="BC1214" i="7"/>
  <c r="BD1214" i="7"/>
  <c r="BE1214" i="7"/>
  <c r="BF1214" i="7"/>
  <c r="BG1214" i="7"/>
  <c r="BI1214" i="7"/>
  <c r="BJ1214" i="7"/>
  <c r="BL1214" i="7" s="1"/>
  <c r="BK1214" i="7"/>
  <c r="BA1215" i="7"/>
  <c r="BB1215" i="7"/>
  <c r="BC1215" i="7"/>
  <c r="BE1215" i="7"/>
  <c r="BF1215" i="7"/>
  <c r="BH1215" i="7" s="1"/>
  <c r="BG1215" i="7"/>
  <c r="BI1215" i="7"/>
  <c r="BJ1215" i="7"/>
  <c r="BK1215" i="7"/>
  <c r="BA1216" i="7"/>
  <c r="BB1216" i="7"/>
  <c r="BD1216" i="7" s="1"/>
  <c r="BC1216" i="7"/>
  <c r="BE1216" i="7"/>
  <c r="BF1216" i="7"/>
  <c r="BG1216" i="7"/>
  <c r="BI1216" i="7"/>
  <c r="BJ1216" i="7"/>
  <c r="BL1216" i="7" s="1"/>
  <c r="BK1216" i="7"/>
  <c r="BA1217" i="7"/>
  <c r="BB1217" i="7"/>
  <c r="BC1217" i="7"/>
  <c r="BE1217" i="7"/>
  <c r="BF1217" i="7"/>
  <c r="BG1217" i="7"/>
  <c r="BH1217" i="7" s="1"/>
  <c r="BI1217" i="7"/>
  <c r="BL1217" i="7" s="1"/>
  <c r="BJ1217" i="7"/>
  <c r="BK1217" i="7"/>
  <c r="BA1218" i="7"/>
  <c r="BB1218" i="7"/>
  <c r="BC1218" i="7"/>
  <c r="BD1218" i="7"/>
  <c r="BE1218" i="7"/>
  <c r="BF1218" i="7"/>
  <c r="BG1218" i="7"/>
  <c r="BI1218" i="7"/>
  <c r="BJ1218" i="7"/>
  <c r="BL1218" i="7" s="1"/>
  <c r="BK1218" i="7"/>
  <c r="BA1219" i="7"/>
  <c r="BD1219" i="7" s="1"/>
  <c r="BB1219" i="7"/>
  <c r="BC1219" i="7"/>
  <c r="BE1219" i="7"/>
  <c r="BF1219" i="7"/>
  <c r="BG1219" i="7"/>
  <c r="BH1219" i="7"/>
  <c r="BI1219" i="7"/>
  <c r="BJ1219" i="7"/>
  <c r="BK1219" i="7"/>
  <c r="BA1220" i="7"/>
  <c r="BB1220" i="7"/>
  <c r="BD1220" i="7" s="1"/>
  <c r="BC1220" i="7"/>
  <c r="BE1220" i="7"/>
  <c r="BF1220" i="7"/>
  <c r="BG1220" i="7"/>
  <c r="BI1220" i="7"/>
  <c r="BJ1220" i="7"/>
  <c r="BL1220" i="7" s="1"/>
  <c r="BK1220" i="7"/>
  <c r="BA1221" i="7"/>
  <c r="BB1221" i="7"/>
  <c r="BC1221" i="7"/>
  <c r="BE1221" i="7"/>
  <c r="BF1221" i="7"/>
  <c r="BH1221" i="7" s="1"/>
  <c r="BG1221" i="7"/>
  <c r="BI1221" i="7"/>
  <c r="BJ1221" i="7"/>
  <c r="BK1221" i="7"/>
  <c r="BA1222" i="7"/>
  <c r="BB1222" i="7"/>
  <c r="BD1222" i="7" s="1"/>
  <c r="BC1222" i="7"/>
  <c r="BE1222" i="7"/>
  <c r="BF1222" i="7"/>
  <c r="BG1222" i="7"/>
  <c r="BI1222" i="7"/>
  <c r="BJ1222" i="7"/>
  <c r="BK1222" i="7"/>
  <c r="BL1222" i="7" s="1"/>
  <c r="BA1223" i="7"/>
  <c r="BD1223" i="7" s="1"/>
  <c r="BB1223" i="7"/>
  <c r="BC1223" i="7"/>
  <c r="BE1223" i="7"/>
  <c r="BF1223" i="7"/>
  <c r="BG1223" i="7"/>
  <c r="BH1223" i="7"/>
  <c r="BI1223" i="7"/>
  <c r="BJ1223" i="7"/>
  <c r="BK1223" i="7"/>
  <c r="BA1224" i="7"/>
  <c r="BB1224" i="7"/>
  <c r="BD1224" i="7" s="1"/>
  <c r="BC1224" i="7"/>
  <c r="BE1224" i="7"/>
  <c r="BH1224" i="7" s="1"/>
  <c r="BF1224" i="7"/>
  <c r="BG1224" i="7"/>
  <c r="BI1224" i="7"/>
  <c r="BJ1224" i="7"/>
  <c r="BK1224" i="7"/>
  <c r="BL1224" i="7"/>
  <c r="BA1225" i="7"/>
  <c r="BB1225" i="7"/>
  <c r="BC1225" i="7"/>
  <c r="BE1225" i="7"/>
  <c r="BF1225" i="7"/>
  <c r="BH1225" i="7" s="1"/>
  <c r="BG1225" i="7"/>
  <c r="BI1225" i="7"/>
  <c r="BJ1225" i="7"/>
  <c r="BK1225" i="7"/>
  <c r="BA1226" i="7"/>
  <c r="BB1226" i="7"/>
  <c r="BD1226" i="7" s="1"/>
  <c r="BC1226" i="7"/>
  <c r="BE1226" i="7"/>
  <c r="BF1226" i="7"/>
  <c r="BG1226" i="7"/>
  <c r="BI1226" i="7"/>
  <c r="BJ1226" i="7"/>
  <c r="BL1226" i="7" s="1"/>
  <c r="BK1226" i="7"/>
  <c r="BA1227" i="7"/>
  <c r="BB1227" i="7"/>
  <c r="BC1227" i="7"/>
  <c r="BE1227" i="7"/>
  <c r="BF1227" i="7"/>
  <c r="BH1227" i="7" s="1"/>
  <c r="BG1227" i="7"/>
  <c r="BI1227" i="7"/>
  <c r="BJ1227" i="7"/>
  <c r="BK1227" i="7"/>
  <c r="BA1228" i="7"/>
  <c r="BB1228" i="7"/>
  <c r="BC1228" i="7"/>
  <c r="BD1228" i="7" s="1"/>
  <c r="BE1228" i="7"/>
  <c r="BH1228" i="7" s="1"/>
  <c r="BF1228" i="7"/>
  <c r="BG1228" i="7"/>
  <c r="BI1228" i="7"/>
  <c r="BJ1228" i="7"/>
  <c r="BK1228" i="7"/>
  <c r="BL1228" i="7"/>
  <c r="BA1229" i="7"/>
  <c r="BB1229" i="7"/>
  <c r="BC1229" i="7"/>
  <c r="BE1229" i="7"/>
  <c r="BF1229" i="7"/>
  <c r="BH1229" i="7" s="1"/>
  <c r="BG1229" i="7"/>
  <c r="BI1229" i="7"/>
  <c r="BJ1229" i="7"/>
  <c r="BK1229" i="7"/>
  <c r="BA1230" i="7"/>
  <c r="BB1230" i="7"/>
  <c r="BC1230" i="7"/>
  <c r="BD1230" i="7"/>
  <c r="BE1230" i="7"/>
  <c r="BF1230" i="7"/>
  <c r="BG1230" i="7"/>
  <c r="BI1230" i="7"/>
  <c r="BJ1230" i="7"/>
  <c r="BL1230" i="7" s="1"/>
  <c r="BK1230" i="7"/>
  <c r="BA1231" i="7"/>
  <c r="BB1231" i="7"/>
  <c r="BC1231" i="7"/>
  <c r="BE1231" i="7"/>
  <c r="BF1231" i="7"/>
  <c r="BH1231" i="7" s="1"/>
  <c r="BG1231" i="7"/>
  <c r="BI1231" i="7"/>
  <c r="BJ1231" i="7"/>
  <c r="BK1231" i="7"/>
  <c r="BA1232" i="7"/>
  <c r="BB1232" i="7"/>
  <c r="BC1232" i="7"/>
  <c r="BE1232" i="7"/>
  <c r="BF1232" i="7"/>
  <c r="BG1232" i="7"/>
  <c r="BI1232" i="7"/>
  <c r="BJ1232" i="7"/>
  <c r="BL1232" i="7" s="1"/>
  <c r="BK1232" i="7"/>
  <c r="BA1233" i="7"/>
  <c r="BB1233" i="7"/>
  <c r="BC1233" i="7"/>
  <c r="BE1233" i="7"/>
  <c r="BF1233" i="7"/>
  <c r="BG1233" i="7"/>
  <c r="BH1233" i="7" s="1"/>
  <c r="BI1233" i="7"/>
  <c r="BL1233" i="7" s="1"/>
  <c r="BJ1233" i="7"/>
  <c r="BK1233" i="7"/>
  <c r="BA1234" i="7"/>
  <c r="BB1234" i="7"/>
  <c r="BC1234" i="7"/>
  <c r="BD1234" i="7"/>
  <c r="BE1234" i="7"/>
  <c r="BF1234" i="7"/>
  <c r="BG1234" i="7"/>
  <c r="BI1234" i="7"/>
  <c r="BJ1234" i="7"/>
  <c r="BL1234" i="7" s="1"/>
  <c r="BK1234" i="7"/>
  <c r="BA1235" i="7"/>
  <c r="BD1235" i="7" s="1"/>
  <c r="BB1235" i="7"/>
  <c r="BC1235" i="7"/>
  <c r="BE1235" i="7"/>
  <c r="BF1235" i="7"/>
  <c r="BG1235" i="7"/>
  <c r="BH1235" i="7"/>
  <c r="BI1235" i="7"/>
  <c r="BJ1235" i="7"/>
  <c r="BL1235" i="7" s="1"/>
  <c r="BK1235" i="7"/>
  <c r="BA1236" i="7"/>
  <c r="BB1236" i="7"/>
  <c r="BC1236" i="7"/>
  <c r="BD1236" i="7"/>
  <c r="BE1236" i="7"/>
  <c r="BF1236" i="7"/>
  <c r="BH1236" i="7" s="1"/>
  <c r="BG1236" i="7"/>
  <c r="BI1236" i="7"/>
  <c r="BJ1236" i="7"/>
  <c r="BK1236" i="7"/>
  <c r="BL1236" i="7"/>
  <c r="BA1237" i="7"/>
  <c r="BB1237" i="7"/>
  <c r="BD1237" i="7" s="1"/>
  <c r="BC1237" i="7"/>
  <c r="BE1237" i="7"/>
  <c r="BF1237" i="7"/>
  <c r="BG1237" i="7"/>
  <c r="BH1237" i="7"/>
  <c r="BI1237" i="7"/>
  <c r="BJ1237" i="7"/>
  <c r="BL1237" i="7" s="1"/>
  <c r="BK1237" i="7"/>
  <c r="BA1238" i="7"/>
  <c r="BB1238" i="7"/>
  <c r="BC1238" i="7"/>
  <c r="BD1238" i="7"/>
  <c r="BE1238" i="7"/>
  <c r="BF1238" i="7"/>
  <c r="BH1238" i="7" s="1"/>
  <c r="BG1238" i="7"/>
  <c r="BI1238" i="7"/>
  <c r="BJ1238" i="7"/>
  <c r="BK1238" i="7"/>
  <c r="BL1238" i="7"/>
  <c r="BA1239" i="7"/>
  <c r="BB1239" i="7"/>
  <c r="BD1239" i="7" s="1"/>
  <c r="BC1239" i="7"/>
  <c r="BE1239" i="7"/>
  <c r="BF1239" i="7"/>
  <c r="BG1239" i="7"/>
  <c r="BH1239" i="7"/>
  <c r="BI1239" i="7"/>
  <c r="BJ1239" i="7"/>
  <c r="BL1239" i="7" s="1"/>
  <c r="BK1239" i="7"/>
  <c r="BA1240" i="7"/>
  <c r="BB1240" i="7"/>
  <c r="BC1240" i="7"/>
  <c r="BD1240" i="7"/>
  <c r="BE1240" i="7"/>
  <c r="BF1240" i="7"/>
  <c r="BH1240" i="7" s="1"/>
  <c r="BG1240" i="7"/>
  <c r="BI1240" i="7"/>
  <c r="BJ1240" i="7"/>
  <c r="BK1240" i="7"/>
  <c r="BL1240" i="7"/>
  <c r="BA1241" i="7"/>
  <c r="BB1241" i="7"/>
  <c r="BD1241" i="7" s="1"/>
  <c r="BC1241" i="7"/>
  <c r="BE1241" i="7"/>
  <c r="BF1241" i="7"/>
  <c r="BH1241" i="7" s="1"/>
  <c r="BG1241" i="7"/>
  <c r="BI1241" i="7"/>
  <c r="BJ1241" i="7"/>
  <c r="BL1241" i="7" s="1"/>
  <c r="BK1241" i="7"/>
  <c r="BA1242" i="7"/>
  <c r="BB1242" i="7"/>
  <c r="BD1242" i="7" s="1"/>
  <c r="BC1242" i="7"/>
  <c r="BE1242" i="7"/>
  <c r="BF1242" i="7"/>
  <c r="BG1242" i="7"/>
  <c r="BH1242" i="7"/>
  <c r="BI1242" i="7"/>
  <c r="BJ1242" i="7"/>
  <c r="BL1242" i="7" s="1"/>
  <c r="BK1242" i="7"/>
  <c r="BA1243" i="7"/>
  <c r="BB1243" i="7"/>
  <c r="BC1243" i="7"/>
  <c r="BD1243" i="7"/>
  <c r="BE1243" i="7"/>
  <c r="BF1243" i="7"/>
  <c r="BH1243" i="7" s="1"/>
  <c r="BG1243" i="7"/>
  <c r="BI1243" i="7"/>
  <c r="BJ1243" i="7"/>
  <c r="BK1243" i="7"/>
  <c r="BL1243" i="7"/>
  <c r="BA1244" i="7"/>
  <c r="BB1244" i="7"/>
  <c r="BD1244" i="7" s="1"/>
  <c r="BC1244" i="7"/>
  <c r="BE1244" i="7"/>
  <c r="BF1244" i="7"/>
  <c r="BH1244" i="7" s="1"/>
  <c r="BG1244" i="7"/>
  <c r="BI1244" i="7"/>
  <c r="BJ1244" i="7"/>
  <c r="BL1244" i="7" s="1"/>
  <c r="BK1244" i="7"/>
  <c r="BA1245" i="7"/>
  <c r="BB1245" i="7"/>
  <c r="BD1245" i="7" s="1"/>
  <c r="BC1245" i="7"/>
  <c r="BE1245" i="7"/>
  <c r="BF1245" i="7"/>
  <c r="BH1245" i="7" s="1"/>
  <c r="BG1245" i="7"/>
  <c r="BI1245" i="7"/>
  <c r="BJ1245" i="7"/>
  <c r="BK1245" i="7"/>
  <c r="BL1245" i="7"/>
  <c r="BA1246" i="7"/>
  <c r="BB1246" i="7"/>
  <c r="BD1246" i="7" s="1"/>
  <c r="BC1246" i="7"/>
  <c r="BE1246" i="7"/>
  <c r="BF1246" i="7"/>
  <c r="BH1246" i="7" s="1"/>
  <c r="BG1246" i="7"/>
  <c r="BI1246" i="7"/>
  <c r="BJ1246" i="7"/>
  <c r="BL1246" i="7" s="1"/>
  <c r="BK1246" i="7"/>
  <c r="BA1247" i="7"/>
  <c r="BB1247" i="7"/>
  <c r="BD1247" i="7" s="1"/>
  <c r="BC1247" i="7"/>
  <c r="BE1247" i="7"/>
  <c r="BF1247" i="7"/>
  <c r="BH1247" i="7" s="1"/>
  <c r="BG1247" i="7"/>
  <c r="BI1247" i="7"/>
  <c r="BJ1247" i="7"/>
  <c r="BK1247" i="7"/>
  <c r="BL1247" i="7"/>
  <c r="BA1248" i="7"/>
  <c r="BB1248" i="7"/>
  <c r="BD1248" i="7" s="1"/>
  <c r="BC1248" i="7"/>
  <c r="BE1248" i="7"/>
  <c r="BF1248" i="7"/>
  <c r="BG1248" i="7"/>
  <c r="BH1248" i="7"/>
  <c r="BI1248" i="7"/>
  <c r="BJ1248" i="7"/>
  <c r="BL1248" i="7" s="1"/>
  <c r="BK1248" i="7"/>
  <c r="BA1249" i="7"/>
  <c r="BB1249" i="7"/>
  <c r="BC1249" i="7"/>
  <c r="BD1249" i="7"/>
  <c r="BE1249" i="7"/>
  <c r="BF1249" i="7"/>
  <c r="BH1249" i="7" s="1"/>
  <c r="BG1249" i="7"/>
  <c r="BI1249" i="7"/>
  <c r="BJ1249" i="7"/>
  <c r="BL1249" i="7" s="1"/>
  <c r="BK1249" i="7"/>
  <c r="BA1250" i="7"/>
  <c r="BB1250" i="7"/>
  <c r="BD1250" i="7" s="1"/>
  <c r="BC1250" i="7"/>
  <c r="BE1250" i="7"/>
  <c r="BF1250" i="7"/>
  <c r="BH1250" i="7" s="1"/>
  <c r="BG1250" i="7"/>
  <c r="BI1250" i="7"/>
  <c r="BJ1250" i="7"/>
  <c r="BL1250" i="7" s="1"/>
  <c r="BK1250" i="7"/>
  <c r="BA1251" i="7"/>
  <c r="BB1251" i="7"/>
  <c r="BC1251" i="7"/>
  <c r="BD1251" i="7"/>
  <c r="BE1251" i="7"/>
  <c r="BF1251" i="7"/>
  <c r="BH1251" i="7" s="1"/>
  <c r="BG1251" i="7"/>
  <c r="BI1251" i="7"/>
  <c r="BJ1251" i="7"/>
  <c r="BL1251" i="7" s="1"/>
  <c r="BK1251" i="7"/>
  <c r="BA1252" i="7"/>
  <c r="BB1252" i="7"/>
  <c r="BD1252" i="7" s="1"/>
  <c r="BC1252" i="7"/>
  <c r="BE1252" i="7"/>
  <c r="BF1252" i="7"/>
  <c r="BH1252" i="7" s="1"/>
  <c r="BG1252" i="7"/>
  <c r="BI1252" i="7"/>
  <c r="BJ1252" i="7"/>
  <c r="BL1252" i="7" s="1"/>
  <c r="BK1252" i="7"/>
  <c r="BA1253" i="7"/>
  <c r="BB1253" i="7"/>
  <c r="BC1253" i="7"/>
  <c r="BD1253" i="7"/>
  <c r="BE1253" i="7"/>
  <c r="BF1253" i="7"/>
  <c r="BH1253" i="7" s="1"/>
  <c r="BG1253" i="7"/>
  <c r="BI1253" i="7"/>
  <c r="BJ1253" i="7"/>
  <c r="BK1253" i="7"/>
  <c r="BL1253" i="7"/>
  <c r="BA1254" i="7"/>
  <c r="BB1254" i="7"/>
  <c r="BD1254" i="7" s="1"/>
  <c r="BC1254" i="7"/>
  <c r="BE1254" i="7"/>
  <c r="BF1254" i="7"/>
  <c r="BG1254" i="7"/>
  <c r="BH1254" i="7"/>
  <c r="BI1254" i="7"/>
  <c r="BJ1254" i="7"/>
  <c r="BL1254" i="7" s="1"/>
  <c r="BK1254" i="7"/>
  <c r="BA1255" i="7"/>
  <c r="BB1255" i="7"/>
  <c r="BD1255" i="7" s="1"/>
  <c r="BC1255" i="7"/>
  <c r="BE1255" i="7"/>
  <c r="BF1255" i="7"/>
  <c r="BH1255" i="7" s="1"/>
  <c r="BG1255" i="7"/>
  <c r="BI1255" i="7"/>
  <c r="BJ1255" i="7"/>
  <c r="BL1255" i="7" s="1"/>
  <c r="BK1255" i="7"/>
  <c r="BA1256" i="7"/>
  <c r="BB1256" i="7"/>
  <c r="BD1256" i="7" s="1"/>
  <c r="BC1256" i="7"/>
  <c r="BE1256" i="7"/>
  <c r="BF1256" i="7"/>
  <c r="BG1256" i="7"/>
  <c r="BH1256" i="7"/>
  <c r="BI1256" i="7"/>
  <c r="BJ1256" i="7"/>
  <c r="BL1256" i="7" s="1"/>
  <c r="BK1256" i="7"/>
  <c r="BA1257" i="7"/>
  <c r="BB1257" i="7"/>
  <c r="BD1257" i="7" s="1"/>
  <c r="BC1257" i="7"/>
  <c r="BE1257" i="7"/>
  <c r="BF1257" i="7"/>
  <c r="BH1257" i="7" s="1"/>
  <c r="BG1257" i="7"/>
  <c r="BI1257" i="7"/>
  <c r="BJ1257" i="7"/>
  <c r="BL1257" i="7" s="1"/>
  <c r="BK1257" i="7"/>
  <c r="BA1258" i="7"/>
  <c r="BB1258" i="7"/>
  <c r="BD1258" i="7" s="1"/>
  <c r="BC1258" i="7"/>
  <c r="BE1258" i="7"/>
  <c r="BF1258" i="7"/>
  <c r="BG1258" i="7"/>
  <c r="BH1258" i="7"/>
  <c r="BI1258" i="7"/>
  <c r="BJ1258" i="7"/>
  <c r="BL1258" i="7" s="1"/>
  <c r="BK1258" i="7"/>
  <c r="BA1259" i="7"/>
  <c r="BB1259" i="7"/>
  <c r="BC1259" i="7"/>
  <c r="BD1259" i="7"/>
  <c r="BE1259" i="7"/>
  <c r="BF1259" i="7"/>
  <c r="BH1259" i="7" s="1"/>
  <c r="BG1259" i="7"/>
  <c r="BI1259" i="7"/>
  <c r="BJ1259" i="7"/>
  <c r="BL1259" i="7" s="1"/>
  <c r="BK1259" i="7"/>
  <c r="BA1260" i="7"/>
  <c r="BB1260" i="7"/>
  <c r="BD1260" i="7" s="1"/>
  <c r="BC1260" i="7"/>
  <c r="BE1260" i="7"/>
  <c r="BF1260" i="7"/>
  <c r="BH1260" i="7" s="1"/>
  <c r="BG1260" i="7"/>
  <c r="BI1260" i="7"/>
  <c r="BJ1260" i="7"/>
  <c r="BL1260" i="7" s="1"/>
  <c r="BK1260" i="7"/>
  <c r="BA1261" i="7"/>
  <c r="BB1261" i="7"/>
  <c r="BD1261" i="7" s="1"/>
  <c r="BC1261" i="7"/>
  <c r="BE1261" i="7"/>
  <c r="BF1261" i="7"/>
  <c r="BH1261" i="7" s="1"/>
  <c r="BG1261" i="7"/>
  <c r="BI1261" i="7"/>
  <c r="BJ1261" i="7"/>
  <c r="BK1261" i="7"/>
  <c r="BL1261" i="7"/>
  <c r="BA1262" i="7"/>
  <c r="BB1262" i="7"/>
  <c r="BD1262" i="7" s="1"/>
  <c r="BC1262" i="7"/>
  <c r="BE1262" i="7"/>
  <c r="BF1262" i="7"/>
  <c r="BH1262" i="7" s="1"/>
  <c r="BG1262" i="7"/>
  <c r="BI1262" i="7"/>
  <c r="BJ1262" i="7"/>
  <c r="BL1262" i="7" s="1"/>
  <c r="BK1262" i="7"/>
  <c r="BA1263" i="7"/>
  <c r="BB1263" i="7"/>
  <c r="BD1263" i="7" s="1"/>
  <c r="BC1263" i="7"/>
  <c r="BE1263" i="7"/>
  <c r="BF1263" i="7"/>
  <c r="BH1263" i="7" s="1"/>
  <c r="BG1263" i="7"/>
  <c r="BI1263" i="7"/>
  <c r="BJ1263" i="7"/>
  <c r="BK1263" i="7"/>
  <c r="BL1263" i="7"/>
  <c r="BA1264" i="7"/>
  <c r="BB1264" i="7"/>
  <c r="BD1264" i="7" s="1"/>
  <c r="BC1264" i="7"/>
  <c r="BE1264" i="7"/>
  <c r="BF1264" i="7"/>
  <c r="BG1264" i="7"/>
  <c r="BH1264" i="7"/>
  <c r="BI1264" i="7"/>
  <c r="BJ1264" i="7"/>
  <c r="BL1264" i="7" s="1"/>
  <c r="BK1264" i="7"/>
  <c r="BA1265" i="7"/>
  <c r="BB1265" i="7"/>
  <c r="BD1265" i="7" s="1"/>
  <c r="BC1265" i="7"/>
  <c r="BE1265" i="7"/>
  <c r="BF1265" i="7"/>
  <c r="BH1265" i="7" s="1"/>
  <c r="BG1265" i="7"/>
  <c r="BI1265" i="7"/>
  <c r="BJ1265" i="7"/>
  <c r="BL1265" i="7" s="1"/>
  <c r="BK1265" i="7"/>
  <c r="BA1266" i="7"/>
  <c r="BB1266" i="7"/>
  <c r="BD1266" i="7" s="1"/>
  <c r="BC1266" i="7"/>
  <c r="BE1266" i="7"/>
  <c r="BF1266" i="7"/>
  <c r="BH1266" i="7" s="1"/>
  <c r="BG1266" i="7"/>
  <c r="BI1266" i="7"/>
  <c r="BJ1266" i="7"/>
  <c r="BL1266" i="7" s="1"/>
  <c r="BK1266" i="7"/>
  <c r="BA1267" i="7"/>
  <c r="BB1267" i="7"/>
  <c r="BD1267" i="7" s="1"/>
  <c r="BC1267" i="7"/>
  <c r="BE1267" i="7"/>
  <c r="BF1267" i="7"/>
  <c r="BH1267" i="7" s="1"/>
  <c r="BG1267" i="7"/>
  <c r="BI1267" i="7"/>
  <c r="BJ1267" i="7"/>
  <c r="BL1267" i="7" s="1"/>
  <c r="BK1267" i="7"/>
  <c r="BA1268" i="7"/>
  <c r="BB1268" i="7"/>
  <c r="BD1268" i="7" s="1"/>
  <c r="BC1268" i="7"/>
  <c r="BE1268" i="7"/>
  <c r="BF1268" i="7"/>
  <c r="BH1268" i="7" s="1"/>
  <c r="BG1268" i="7"/>
  <c r="BI1268" i="7"/>
  <c r="BJ1268" i="7"/>
  <c r="BL1268" i="7" s="1"/>
  <c r="BK1268" i="7"/>
  <c r="BA1269" i="7"/>
  <c r="BB1269" i="7"/>
  <c r="BC1269" i="7"/>
  <c r="BD1269" i="7"/>
  <c r="BE1269" i="7"/>
  <c r="BF1269" i="7"/>
  <c r="BH1269" i="7" s="1"/>
  <c r="BG1269" i="7"/>
  <c r="BI1269" i="7"/>
  <c r="BJ1269" i="7"/>
  <c r="BK1269" i="7"/>
  <c r="BL1269" i="7"/>
  <c r="BA1270" i="7"/>
  <c r="BB1270" i="7"/>
  <c r="BD1270" i="7" s="1"/>
  <c r="BC1270" i="7"/>
  <c r="BE1270" i="7"/>
  <c r="BF1270" i="7"/>
  <c r="BH1270" i="7" s="1"/>
  <c r="BG1270" i="7"/>
  <c r="BI1270" i="7"/>
  <c r="BJ1270" i="7"/>
  <c r="BL1270" i="7" s="1"/>
  <c r="BK1270" i="7"/>
  <c r="BA1271" i="7"/>
  <c r="BB1271" i="7"/>
  <c r="BD1271" i="7" s="1"/>
  <c r="BC1271" i="7"/>
  <c r="BE1271" i="7"/>
  <c r="BF1271" i="7"/>
  <c r="BH1271" i="7" s="1"/>
  <c r="BG1271" i="7"/>
  <c r="BI1271" i="7"/>
  <c r="BJ1271" i="7"/>
  <c r="BK1271" i="7"/>
  <c r="BL1271" i="7"/>
  <c r="BA1272" i="7"/>
  <c r="BB1272" i="7"/>
  <c r="BD1272" i="7" s="1"/>
  <c r="BC1272" i="7"/>
  <c r="BE1272" i="7"/>
  <c r="BF1272" i="7"/>
  <c r="BH1272" i="7" s="1"/>
  <c r="BG1272" i="7"/>
  <c r="BI1272" i="7"/>
  <c r="BJ1272" i="7"/>
  <c r="BL1272" i="7" s="1"/>
  <c r="BK1272" i="7"/>
  <c r="BA1273" i="7"/>
  <c r="BB1273" i="7"/>
  <c r="BD1273" i="7" s="1"/>
  <c r="BC1273" i="7"/>
  <c r="BE1273" i="7"/>
  <c r="BF1273" i="7"/>
  <c r="BH1273" i="7" s="1"/>
  <c r="BG1273" i="7"/>
  <c r="BI1273" i="7"/>
  <c r="BJ1273" i="7"/>
  <c r="BL1273" i="7" s="1"/>
  <c r="BK1273" i="7"/>
  <c r="BA1274" i="7"/>
  <c r="BB1274" i="7"/>
  <c r="BD1274" i="7" s="1"/>
  <c r="BC1274" i="7"/>
  <c r="BE1274" i="7"/>
  <c r="BF1274" i="7"/>
  <c r="BG1274" i="7"/>
  <c r="BH1274" i="7"/>
  <c r="BI1274" i="7"/>
  <c r="BJ1274" i="7"/>
  <c r="BL1274" i="7" s="1"/>
  <c r="BK1274" i="7"/>
  <c r="BA1275" i="7"/>
  <c r="BB1275" i="7"/>
  <c r="BC1275" i="7"/>
  <c r="BD1275" i="7"/>
  <c r="BE1275" i="7"/>
  <c r="BF1275" i="7"/>
  <c r="BH1275" i="7" s="1"/>
  <c r="BG1275" i="7"/>
  <c r="BI1275" i="7"/>
  <c r="BJ1275" i="7"/>
  <c r="BL1275" i="7" s="1"/>
  <c r="BK1275" i="7"/>
  <c r="BA1276" i="7"/>
  <c r="BB1276" i="7"/>
  <c r="BD1276" i="7" s="1"/>
  <c r="BC1276" i="7"/>
  <c r="BE1276" i="7"/>
  <c r="BF1276" i="7"/>
  <c r="BH1276" i="7" s="1"/>
  <c r="BG1276" i="7"/>
  <c r="BI1276" i="7"/>
  <c r="BJ1276" i="7"/>
  <c r="BL1276" i="7" s="1"/>
  <c r="BK1276" i="7"/>
  <c r="BA1277" i="7"/>
  <c r="BB1277" i="7"/>
  <c r="BC1277" i="7"/>
  <c r="BD1277" i="7"/>
  <c r="BE1277" i="7"/>
  <c r="BF1277" i="7"/>
  <c r="BH1277" i="7" s="1"/>
  <c r="BG1277" i="7"/>
  <c r="BI1277" i="7"/>
  <c r="BJ1277" i="7"/>
  <c r="BL1277" i="7" s="1"/>
  <c r="BK1277" i="7"/>
  <c r="BA1278" i="7"/>
  <c r="BB1278" i="7"/>
  <c r="BD1278" i="7" s="1"/>
  <c r="BC1278" i="7"/>
  <c r="BE1278" i="7"/>
  <c r="BF1278" i="7"/>
  <c r="BH1278" i="7" s="1"/>
  <c r="BG1278" i="7"/>
  <c r="BI1278" i="7"/>
  <c r="BJ1278" i="7"/>
  <c r="BL1278" i="7" s="1"/>
  <c r="BK1278" i="7"/>
  <c r="BA1279" i="7"/>
  <c r="BB1279" i="7"/>
  <c r="BC1279" i="7"/>
  <c r="BE1279" i="7"/>
  <c r="BF1279" i="7"/>
  <c r="BH1279" i="7" s="1"/>
  <c r="BG1279" i="7"/>
  <c r="BI1279" i="7"/>
  <c r="BJ1279" i="7"/>
  <c r="BK1279" i="7"/>
  <c r="BL1279" i="7" s="1"/>
  <c r="BA1280" i="7"/>
  <c r="BB1280" i="7"/>
  <c r="BD1280" i="7" s="1"/>
  <c r="BC1280" i="7"/>
  <c r="BE1280" i="7"/>
  <c r="BF1280" i="7"/>
  <c r="BG1280" i="7"/>
  <c r="BH1280" i="7"/>
  <c r="BI1280" i="7"/>
  <c r="BJ1280" i="7"/>
  <c r="BL1280" i="7" s="1"/>
  <c r="BK1280" i="7"/>
  <c r="BA1281" i="7"/>
  <c r="BB1281" i="7"/>
  <c r="BD1281" i="7" s="1"/>
  <c r="BC1281" i="7"/>
  <c r="BE1281" i="7"/>
  <c r="BF1281" i="7"/>
  <c r="BH1281" i="7" s="1"/>
  <c r="BG1281" i="7"/>
  <c r="BI1281" i="7"/>
  <c r="BJ1281" i="7"/>
  <c r="BL1281" i="7" s="1"/>
  <c r="BK1281" i="7"/>
  <c r="BA1282" i="7"/>
  <c r="BB1282" i="7"/>
  <c r="BD1282" i="7" s="1"/>
  <c r="BC1282" i="7"/>
  <c r="BE1282" i="7"/>
  <c r="BF1282" i="7"/>
  <c r="BG1282" i="7"/>
  <c r="BH1282" i="7"/>
  <c r="BI1282" i="7"/>
  <c r="BJ1282" i="7"/>
  <c r="BL1282" i="7" s="1"/>
  <c r="BK1282" i="7"/>
  <c r="BA1283" i="7"/>
  <c r="BB1283" i="7"/>
  <c r="BD1283" i="7" s="1"/>
  <c r="BC1283" i="7"/>
  <c r="BE1283" i="7"/>
  <c r="BF1283" i="7"/>
  <c r="BH1283" i="7" s="1"/>
  <c r="BG1283" i="7"/>
  <c r="BI1283" i="7"/>
  <c r="BJ1283" i="7"/>
  <c r="BL1283" i="7" s="1"/>
  <c r="BK1283" i="7"/>
  <c r="BA1284" i="7"/>
  <c r="BB1284" i="7"/>
  <c r="BD1284" i="7" s="1"/>
  <c r="BC1284" i="7"/>
  <c r="BE1284" i="7"/>
  <c r="BF1284" i="7"/>
  <c r="BG1284" i="7"/>
  <c r="BI1284" i="7"/>
  <c r="BJ1284" i="7"/>
  <c r="BL1284" i="7" s="1"/>
  <c r="BK1284" i="7"/>
  <c r="BA1285" i="7"/>
  <c r="BB1285" i="7"/>
  <c r="BC1285" i="7"/>
  <c r="BD1285" i="7" s="1"/>
  <c r="BE1285" i="7"/>
  <c r="BF1285" i="7"/>
  <c r="BH1285" i="7" s="1"/>
  <c r="BG1285" i="7"/>
  <c r="BI1285" i="7"/>
  <c r="BJ1285" i="7"/>
  <c r="BK1285" i="7"/>
  <c r="BL1285" i="7"/>
  <c r="BA1286" i="7"/>
  <c r="BB1286" i="7"/>
  <c r="BD1286" i="7" s="1"/>
  <c r="BC1286" i="7"/>
  <c r="BE1286" i="7"/>
  <c r="BF1286" i="7"/>
  <c r="BH1286" i="7" s="1"/>
  <c r="BG1286" i="7"/>
  <c r="BI1286" i="7"/>
  <c r="BJ1286" i="7"/>
  <c r="BL1286" i="7" s="1"/>
  <c r="BK1286" i="7"/>
  <c r="BA1287" i="7"/>
  <c r="BB1287" i="7"/>
  <c r="BD1287" i="7" s="1"/>
  <c r="BC1287" i="7"/>
  <c r="BE1287" i="7"/>
  <c r="BF1287" i="7"/>
  <c r="BH1287" i="7" s="1"/>
  <c r="BG1287" i="7"/>
  <c r="BI1287" i="7"/>
  <c r="BJ1287" i="7"/>
  <c r="BK1287" i="7"/>
  <c r="BL1287" i="7"/>
  <c r="BA1288" i="7"/>
  <c r="BB1288" i="7"/>
  <c r="BD1288" i="7" s="1"/>
  <c r="BC1288" i="7"/>
  <c r="BE1288" i="7"/>
  <c r="BF1288" i="7"/>
  <c r="BH1288" i="7" s="1"/>
  <c r="BG1288" i="7"/>
  <c r="BI1288" i="7"/>
  <c r="BJ1288" i="7"/>
  <c r="BL1288" i="7" s="1"/>
  <c r="BK1288" i="7"/>
  <c r="BA1289" i="7"/>
  <c r="BB1289" i="7"/>
  <c r="BC1289" i="7"/>
  <c r="BE1289" i="7"/>
  <c r="BF1289" i="7"/>
  <c r="BH1289" i="7" s="1"/>
  <c r="BG1289" i="7"/>
  <c r="BI1289" i="7"/>
  <c r="BJ1289" i="7"/>
  <c r="BK1289" i="7"/>
  <c r="BL1289" i="7" s="1"/>
  <c r="BA1290" i="7"/>
  <c r="BB1290" i="7"/>
  <c r="BD1290" i="7" s="1"/>
  <c r="BC1290" i="7"/>
  <c r="BE1290" i="7"/>
  <c r="BF1290" i="7"/>
  <c r="BG1290" i="7"/>
  <c r="BH1290" i="7"/>
  <c r="BI1290" i="7"/>
  <c r="BJ1290" i="7"/>
  <c r="BL1290" i="7" s="1"/>
  <c r="BK1290" i="7"/>
  <c r="BA1291" i="7"/>
  <c r="BB1291" i="7"/>
  <c r="BC1291" i="7"/>
  <c r="BD1291" i="7"/>
  <c r="BE1291" i="7"/>
  <c r="BF1291" i="7"/>
  <c r="BH1291" i="7" s="1"/>
  <c r="BG1291" i="7"/>
  <c r="BI1291" i="7"/>
  <c r="BJ1291" i="7"/>
  <c r="BK1291" i="7"/>
  <c r="BL1291" i="7"/>
  <c r="BA1292" i="7"/>
  <c r="BB1292" i="7"/>
  <c r="BD1292" i="7" s="1"/>
  <c r="BC1292" i="7"/>
  <c r="BE1292" i="7"/>
  <c r="BF1292" i="7"/>
  <c r="BG1292" i="7"/>
  <c r="BH1292" i="7"/>
  <c r="BI1292" i="7"/>
  <c r="BJ1292" i="7"/>
  <c r="BL1292" i="7" s="1"/>
  <c r="BK1292" i="7"/>
  <c r="BA1293" i="7"/>
  <c r="BB1293" i="7"/>
  <c r="BC1293" i="7"/>
  <c r="BD1293" i="7"/>
  <c r="BE1293" i="7"/>
  <c r="BF1293" i="7"/>
  <c r="BH1293" i="7" s="1"/>
  <c r="BG1293" i="7"/>
  <c r="BI1293" i="7"/>
  <c r="BJ1293" i="7"/>
  <c r="BK1293" i="7"/>
  <c r="BL1293" i="7"/>
  <c r="BA1294" i="7"/>
  <c r="BB1294" i="7"/>
  <c r="BD1294" i="7" s="1"/>
  <c r="BC1294" i="7"/>
  <c r="BE1294" i="7"/>
  <c r="BF1294" i="7"/>
  <c r="BG1294" i="7"/>
  <c r="BH1294" i="7"/>
  <c r="BI1294" i="7"/>
  <c r="BJ1294" i="7"/>
  <c r="BL1294" i="7" s="1"/>
  <c r="BK1294" i="7"/>
  <c r="BA1295" i="7"/>
  <c r="BB1295" i="7"/>
  <c r="BC1295" i="7"/>
  <c r="BD1295" i="7"/>
  <c r="BE1295" i="7"/>
  <c r="BF1295" i="7"/>
  <c r="BH1295" i="7" s="1"/>
  <c r="BG1295" i="7"/>
  <c r="BI1295" i="7"/>
  <c r="BJ1295" i="7"/>
  <c r="BK1295" i="7"/>
  <c r="BL1295" i="7"/>
  <c r="BA1296" i="7"/>
  <c r="BB1296" i="7"/>
  <c r="BD1296" i="7" s="1"/>
  <c r="BC1296" i="7"/>
  <c r="BE1296" i="7"/>
  <c r="BF1296" i="7"/>
  <c r="BH1296" i="7" s="1"/>
  <c r="BG1296" i="7"/>
  <c r="BI1296" i="7"/>
  <c r="BJ1296" i="7"/>
  <c r="BL1296" i="7" s="1"/>
  <c r="BK1296" i="7"/>
  <c r="BA1297" i="7"/>
  <c r="BB1297" i="7"/>
  <c r="BC1297" i="7"/>
  <c r="BD1297" i="7"/>
  <c r="BE1297" i="7"/>
  <c r="BF1297" i="7"/>
  <c r="BH1297" i="7" s="1"/>
  <c r="BG1297" i="7"/>
  <c r="BI1297" i="7"/>
  <c r="BJ1297" i="7"/>
  <c r="BK1297" i="7"/>
  <c r="BL1297" i="7"/>
  <c r="BA1298" i="7"/>
  <c r="BB1298" i="7"/>
  <c r="BD1298" i="7" s="1"/>
  <c r="BC1298" i="7"/>
  <c r="BE1298" i="7"/>
  <c r="BF1298" i="7"/>
  <c r="BH1298" i="7" s="1"/>
  <c r="BG1298" i="7"/>
  <c r="BI1298" i="7"/>
  <c r="BJ1298" i="7"/>
  <c r="BL1298" i="7" s="1"/>
  <c r="BK1298" i="7"/>
  <c r="BA1299" i="7"/>
  <c r="BB1299" i="7"/>
  <c r="BC1299" i="7"/>
  <c r="BD1299" i="7"/>
  <c r="BE1299" i="7"/>
  <c r="BF1299" i="7"/>
  <c r="BH1299" i="7" s="1"/>
  <c r="BG1299" i="7"/>
  <c r="BI1299" i="7"/>
  <c r="BJ1299" i="7"/>
  <c r="BK1299" i="7"/>
  <c r="BL1299" i="7"/>
  <c r="BA1300" i="7"/>
  <c r="BB1300" i="7"/>
  <c r="BD1300" i="7" s="1"/>
  <c r="BC1300" i="7"/>
  <c r="BE1300" i="7"/>
  <c r="BF1300" i="7"/>
  <c r="BG1300" i="7"/>
  <c r="BH1300" i="7"/>
  <c r="BI1300" i="7"/>
  <c r="BJ1300" i="7"/>
  <c r="BL1300" i="7" s="1"/>
  <c r="BK1300" i="7"/>
  <c r="BA1301" i="7"/>
  <c r="BB1301" i="7"/>
  <c r="BC1301" i="7"/>
  <c r="BD1301" i="7"/>
  <c r="BE1301" i="7"/>
  <c r="BF1301" i="7"/>
  <c r="BH1301" i="7" s="1"/>
  <c r="BG1301" i="7"/>
  <c r="BI1301" i="7"/>
  <c r="BJ1301" i="7"/>
  <c r="BL1301" i="7" s="1"/>
  <c r="BK1301" i="7"/>
  <c r="BA1302" i="7"/>
  <c r="BB1302" i="7"/>
  <c r="BD1302" i="7" s="1"/>
  <c r="BC1302" i="7"/>
  <c r="BE1302" i="7"/>
  <c r="BF1302" i="7"/>
  <c r="BG1302" i="7"/>
  <c r="BH1302" i="7"/>
  <c r="BI1302" i="7"/>
  <c r="BJ1302" i="7"/>
  <c r="BL1302" i="7" s="1"/>
  <c r="BK1302" i="7"/>
  <c r="BA1303" i="7"/>
  <c r="BB1303" i="7"/>
  <c r="BC1303" i="7"/>
  <c r="BD1303" i="7"/>
  <c r="BE1303" i="7"/>
  <c r="BF1303" i="7"/>
  <c r="BH1303" i="7" s="1"/>
  <c r="BG1303" i="7"/>
  <c r="BI1303" i="7"/>
  <c r="BJ1303" i="7"/>
  <c r="BL1303" i="7" s="1"/>
  <c r="BK1303" i="7"/>
  <c r="BA1304" i="7"/>
  <c r="BB1304" i="7"/>
  <c r="BD1304" i="7" s="1"/>
  <c r="BC1304" i="7"/>
  <c r="BE1304" i="7"/>
  <c r="BF1304" i="7"/>
  <c r="BG1304" i="7"/>
  <c r="BH1304" i="7"/>
  <c r="BI1304" i="7"/>
  <c r="BJ1304" i="7"/>
  <c r="BL1304" i="7" s="1"/>
  <c r="BK1304" i="7"/>
  <c r="BA1305" i="7"/>
  <c r="BB1305" i="7"/>
  <c r="BC1305" i="7"/>
  <c r="BD1305" i="7"/>
  <c r="BE1305" i="7"/>
  <c r="BF1305" i="7"/>
  <c r="BH1305" i="7" s="1"/>
  <c r="BG1305" i="7"/>
  <c r="BI1305" i="7"/>
  <c r="BJ1305" i="7"/>
  <c r="BK1305" i="7"/>
  <c r="BL1305" i="7"/>
  <c r="BA1306" i="7"/>
  <c r="BB1306" i="7"/>
  <c r="BD1306" i="7" s="1"/>
  <c r="BC1306" i="7"/>
  <c r="BE1306" i="7"/>
  <c r="BF1306" i="7"/>
  <c r="BG1306" i="7"/>
  <c r="BH1306" i="7"/>
  <c r="BI1306" i="7"/>
  <c r="BJ1306" i="7"/>
  <c r="BL1306" i="7" s="1"/>
  <c r="BK1306" i="7"/>
  <c r="BA1307" i="7"/>
  <c r="BB1307" i="7"/>
  <c r="BD1307" i="7" s="1"/>
  <c r="BC1307" i="7"/>
  <c r="BE1307" i="7"/>
  <c r="BF1307" i="7"/>
  <c r="BH1307" i="7" s="1"/>
  <c r="BG1307" i="7"/>
  <c r="BI1307" i="7"/>
  <c r="BJ1307" i="7"/>
  <c r="BK1307" i="7"/>
  <c r="BL1307" i="7"/>
  <c r="BA1308" i="7"/>
  <c r="BB1308" i="7"/>
  <c r="BD1308" i="7" s="1"/>
  <c r="BC1308" i="7"/>
  <c r="BE1308" i="7"/>
  <c r="BF1308" i="7"/>
  <c r="BG1308" i="7"/>
  <c r="BH1308" i="7"/>
  <c r="BI1308" i="7"/>
  <c r="BJ1308" i="7"/>
  <c r="BL1308" i="7" s="1"/>
  <c r="BK1308" i="7"/>
  <c r="BA1309" i="7"/>
  <c r="BB1309" i="7"/>
  <c r="BD1309" i="7" s="1"/>
  <c r="BC1309" i="7"/>
  <c r="BE1309" i="7"/>
  <c r="BF1309" i="7"/>
  <c r="BH1309" i="7" s="1"/>
  <c r="BG1309" i="7"/>
  <c r="BI1309" i="7"/>
  <c r="BJ1309" i="7"/>
  <c r="BK1309" i="7"/>
  <c r="BL1309" i="7"/>
  <c r="BA1310" i="7"/>
  <c r="BB1310" i="7"/>
  <c r="BD1310" i="7" s="1"/>
  <c r="BC1310" i="7"/>
  <c r="BE1310" i="7"/>
  <c r="BF1310" i="7"/>
  <c r="BG1310" i="7"/>
  <c r="BH1310" i="7"/>
  <c r="BI1310" i="7"/>
  <c r="BJ1310" i="7"/>
  <c r="BL1310" i="7" s="1"/>
  <c r="BK1310" i="7"/>
  <c r="BA1311" i="7"/>
  <c r="BB1311" i="7"/>
  <c r="BC1311" i="7"/>
  <c r="BD1311" i="7"/>
  <c r="BE1311" i="7"/>
  <c r="BF1311" i="7"/>
  <c r="BH1311" i="7" s="1"/>
  <c r="BG1311" i="7"/>
  <c r="BI1311" i="7"/>
  <c r="BJ1311" i="7"/>
  <c r="BK1311" i="7"/>
  <c r="BL1311" i="7"/>
  <c r="BA1312" i="7"/>
  <c r="BB1312" i="7"/>
  <c r="BD1312" i="7" s="1"/>
  <c r="BC1312" i="7"/>
  <c r="BE1312" i="7"/>
  <c r="BF1312" i="7"/>
  <c r="BH1312" i="7" s="1"/>
  <c r="BG1312" i="7"/>
  <c r="BI1312" i="7"/>
  <c r="BJ1312" i="7"/>
  <c r="BL1312" i="7" s="1"/>
  <c r="BK1312" i="7"/>
  <c r="BA1313" i="7"/>
  <c r="BB1313" i="7"/>
  <c r="BC1313" i="7"/>
  <c r="BD1313" i="7"/>
  <c r="BE1313" i="7"/>
  <c r="BF1313" i="7"/>
  <c r="BH1313" i="7" s="1"/>
  <c r="BG1313" i="7"/>
  <c r="BI1313" i="7"/>
  <c r="BJ1313" i="7"/>
  <c r="BK1313" i="7"/>
  <c r="BL1313" i="7"/>
  <c r="BA1314" i="7"/>
  <c r="BB1314" i="7"/>
  <c r="BD1314" i="7" s="1"/>
  <c r="BC1314" i="7"/>
  <c r="BE1314" i="7"/>
  <c r="BF1314" i="7"/>
  <c r="BH1314" i="7" s="1"/>
  <c r="BG1314" i="7"/>
  <c r="BI1314" i="7"/>
  <c r="BJ1314" i="7"/>
  <c r="BL1314" i="7" s="1"/>
  <c r="BK1314" i="7"/>
  <c r="BA1315" i="7"/>
  <c r="BB1315" i="7"/>
  <c r="BC1315" i="7"/>
  <c r="BD1315" i="7"/>
  <c r="BE1315" i="7"/>
  <c r="BF1315" i="7"/>
  <c r="BH1315" i="7" s="1"/>
  <c r="BG1315" i="7"/>
  <c r="BI1315" i="7"/>
  <c r="BJ1315" i="7"/>
  <c r="BK1315" i="7"/>
  <c r="BL1315" i="7"/>
  <c r="BA1316" i="7"/>
  <c r="BB1316" i="7"/>
  <c r="BD1316" i="7" s="1"/>
  <c r="BC1316" i="7"/>
  <c r="BE1316" i="7"/>
  <c r="BF1316" i="7"/>
  <c r="BH1316" i="7" s="1"/>
  <c r="BG1316" i="7"/>
  <c r="BI1316" i="7"/>
  <c r="BJ1316" i="7"/>
  <c r="BL1316" i="7" s="1"/>
  <c r="BK1316" i="7"/>
  <c r="BA1317" i="7"/>
  <c r="BB1317" i="7"/>
  <c r="BC1317" i="7"/>
  <c r="BD1317" i="7"/>
  <c r="BE1317" i="7"/>
  <c r="BF1317" i="7"/>
  <c r="BH1317" i="7" s="1"/>
  <c r="BG1317" i="7"/>
  <c r="BI1317" i="7"/>
  <c r="BJ1317" i="7"/>
  <c r="BL1317" i="7" s="1"/>
  <c r="BK1317" i="7"/>
  <c r="BA1318" i="7"/>
  <c r="BB1318" i="7"/>
  <c r="BD1318" i="7" s="1"/>
  <c r="BC1318" i="7"/>
  <c r="BE1318" i="7"/>
  <c r="BF1318" i="7"/>
  <c r="BG1318" i="7"/>
  <c r="BH1318" i="7"/>
  <c r="BI1318" i="7"/>
  <c r="BJ1318" i="7"/>
  <c r="BL1318" i="7" s="1"/>
  <c r="BK1318" i="7"/>
  <c r="BA1319" i="7"/>
  <c r="BB1319" i="7"/>
  <c r="BC1319" i="7"/>
  <c r="BD1319" i="7"/>
  <c r="BE1319" i="7"/>
  <c r="BF1319" i="7"/>
  <c r="BH1319" i="7" s="1"/>
  <c r="BG1319" i="7"/>
  <c r="BI1319" i="7"/>
  <c r="BJ1319" i="7"/>
  <c r="BL1319" i="7" s="1"/>
  <c r="BK1319" i="7"/>
  <c r="BA1320" i="7"/>
  <c r="BB1320" i="7"/>
  <c r="BD1320" i="7" s="1"/>
  <c r="BC1320" i="7"/>
  <c r="BE1320" i="7"/>
  <c r="BF1320" i="7"/>
  <c r="BG1320" i="7"/>
  <c r="BH1320" i="7"/>
  <c r="BI1320" i="7"/>
  <c r="BJ1320" i="7"/>
  <c r="BL1320" i="7" s="1"/>
  <c r="BK1320" i="7"/>
  <c r="BA1321" i="7"/>
  <c r="BB1321" i="7"/>
  <c r="BC1321" i="7"/>
  <c r="BD1321" i="7"/>
  <c r="BE1321" i="7"/>
  <c r="BF1321" i="7"/>
  <c r="BH1321" i="7" s="1"/>
  <c r="BG1321" i="7"/>
  <c r="BI1321" i="7"/>
  <c r="BJ1321" i="7"/>
  <c r="BL1321" i="7" s="1"/>
  <c r="BK1321" i="7"/>
  <c r="BA1322" i="7"/>
  <c r="BB1322" i="7"/>
  <c r="BD1322" i="7" s="1"/>
  <c r="BC1322" i="7"/>
  <c r="BE1322" i="7"/>
  <c r="BF1322" i="7"/>
  <c r="BG1322" i="7"/>
  <c r="BH1322" i="7"/>
  <c r="BI1322" i="7"/>
  <c r="BJ1322" i="7"/>
  <c r="BL1322" i="7" s="1"/>
  <c r="BK1322" i="7"/>
  <c r="BA1323" i="7"/>
  <c r="BB1323" i="7"/>
  <c r="BD1323" i="7" s="1"/>
  <c r="BC1323" i="7"/>
  <c r="BE1323" i="7"/>
  <c r="BF1323" i="7"/>
  <c r="BH1323" i="7" s="1"/>
  <c r="BG1323" i="7"/>
  <c r="BI1323" i="7"/>
  <c r="BJ1323" i="7"/>
  <c r="BK1323" i="7"/>
  <c r="BL1323" i="7"/>
  <c r="BA1324" i="7"/>
  <c r="BB1324" i="7"/>
  <c r="BD1324" i="7" s="1"/>
  <c r="BC1324" i="7"/>
  <c r="BE1324" i="7"/>
  <c r="BF1324" i="7"/>
  <c r="BG1324" i="7"/>
  <c r="BH1324" i="7"/>
  <c r="BI1324" i="7"/>
  <c r="BJ1324" i="7"/>
  <c r="BL1324" i="7" s="1"/>
  <c r="BK1324" i="7"/>
  <c r="BA1325" i="7"/>
  <c r="BB1325" i="7"/>
  <c r="BD1325" i="7" s="1"/>
  <c r="BC1325" i="7"/>
  <c r="BE1325" i="7"/>
  <c r="BF1325" i="7"/>
  <c r="BH1325" i="7" s="1"/>
  <c r="BG1325" i="7"/>
  <c r="BI1325" i="7"/>
  <c r="BJ1325" i="7"/>
  <c r="BK1325" i="7"/>
  <c r="BL1325" i="7"/>
  <c r="BA1326" i="7"/>
  <c r="BB1326" i="7"/>
  <c r="BD1326" i="7" s="1"/>
  <c r="BC1326" i="7"/>
  <c r="BE1326" i="7"/>
  <c r="BF1326" i="7"/>
  <c r="BG1326" i="7"/>
  <c r="BH1326" i="7"/>
  <c r="BI1326" i="7"/>
  <c r="BJ1326" i="7"/>
  <c r="BL1326" i="7" s="1"/>
  <c r="BK1326" i="7"/>
  <c r="BA1327" i="7"/>
  <c r="BB1327" i="7"/>
  <c r="BD1327" i="7" s="1"/>
  <c r="BC1327" i="7"/>
  <c r="BE1327" i="7"/>
  <c r="BF1327" i="7"/>
  <c r="BH1327" i="7" s="1"/>
  <c r="BG1327" i="7"/>
  <c r="BI1327" i="7"/>
  <c r="BJ1327" i="7"/>
  <c r="BK1327" i="7"/>
  <c r="BL1327" i="7"/>
  <c r="BA1328" i="7"/>
  <c r="BB1328" i="7"/>
  <c r="BD1328" i="7" s="1"/>
  <c r="BC1328" i="7"/>
  <c r="BE1328" i="7"/>
  <c r="BF1328" i="7"/>
  <c r="BH1328" i="7" s="1"/>
  <c r="BG1328" i="7"/>
  <c r="BI1328" i="7"/>
  <c r="BJ1328" i="7"/>
  <c r="BL1328" i="7" s="1"/>
  <c r="BK1328" i="7"/>
  <c r="BA1329" i="7"/>
  <c r="BB1329" i="7"/>
  <c r="BC1329" i="7"/>
  <c r="BD1329" i="7"/>
  <c r="BE1329" i="7"/>
  <c r="BF1329" i="7"/>
  <c r="BH1329" i="7" s="1"/>
  <c r="BG1329" i="7"/>
  <c r="BI1329" i="7"/>
  <c r="BJ1329" i="7"/>
  <c r="BK1329" i="7"/>
  <c r="BL1329" i="7"/>
  <c r="BA1330" i="7"/>
  <c r="BB1330" i="7"/>
  <c r="BD1330" i="7" s="1"/>
  <c r="BC1330" i="7"/>
  <c r="BE1330" i="7"/>
  <c r="BF1330" i="7"/>
  <c r="BH1330" i="7" s="1"/>
  <c r="BG1330" i="7"/>
  <c r="BI1330" i="7"/>
  <c r="BJ1330" i="7"/>
  <c r="BL1330" i="7" s="1"/>
  <c r="BK1330" i="7"/>
  <c r="BA1331" i="7"/>
  <c r="BB1331" i="7"/>
  <c r="BC1331" i="7"/>
  <c r="BD1331" i="7"/>
  <c r="BE1331" i="7"/>
  <c r="BF1331" i="7"/>
  <c r="BH1331" i="7" s="1"/>
  <c r="BG1331" i="7"/>
  <c r="BI1331" i="7"/>
  <c r="BJ1331" i="7"/>
  <c r="BK1331" i="7"/>
  <c r="BL1331" i="7"/>
  <c r="BA1332" i="7"/>
  <c r="BB1332" i="7"/>
  <c r="BD1332" i="7" s="1"/>
  <c r="BC1332" i="7"/>
  <c r="BE1332" i="7"/>
  <c r="BF1332" i="7"/>
  <c r="BH1332" i="7" s="1"/>
  <c r="BG1332" i="7"/>
  <c r="BI1332" i="7"/>
  <c r="BJ1332" i="7"/>
  <c r="BL1332" i="7" s="1"/>
  <c r="BK1332" i="7"/>
  <c r="BA1333" i="7"/>
  <c r="BB1333" i="7"/>
  <c r="BC1333" i="7"/>
  <c r="BD1333" i="7"/>
  <c r="BE1333" i="7"/>
  <c r="BF1333" i="7"/>
  <c r="BH1333" i="7" s="1"/>
  <c r="BG1333" i="7"/>
  <c r="BI1333" i="7"/>
  <c r="BJ1333" i="7"/>
  <c r="BL1333" i="7" s="1"/>
  <c r="BK1333" i="7"/>
  <c r="BA1334" i="7"/>
  <c r="BB1334" i="7"/>
  <c r="BD1334" i="7" s="1"/>
  <c r="BC1334" i="7"/>
  <c r="BE1334" i="7"/>
  <c r="BF1334" i="7"/>
  <c r="BG1334" i="7"/>
  <c r="BH1334" i="7"/>
  <c r="BI1334" i="7"/>
  <c r="BJ1334" i="7"/>
  <c r="BL1334" i="7" s="1"/>
  <c r="BK1334" i="7"/>
  <c r="BA1335" i="7"/>
  <c r="BB1335" i="7"/>
  <c r="BC1335" i="7"/>
  <c r="BD1335" i="7"/>
  <c r="BE1335" i="7"/>
  <c r="BF1335" i="7"/>
  <c r="BH1335" i="7" s="1"/>
  <c r="BG1335" i="7"/>
  <c r="BI1335" i="7"/>
  <c r="BJ1335" i="7"/>
  <c r="BL1335" i="7" s="1"/>
  <c r="BK1335" i="7"/>
  <c r="BA1336" i="7"/>
  <c r="BB1336" i="7"/>
  <c r="BD1336" i="7" s="1"/>
  <c r="BC1336" i="7"/>
  <c r="BE1336" i="7"/>
  <c r="BF1336" i="7"/>
  <c r="BG1336" i="7"/>
  <c r="BH1336" i="7" s="1"/>
  <c r="BI1336" i="7"/>
  <c r="BJ1336" i="7"/>
  <c r="BL1336" i="7" s="1"/>
  <c r="BK1336" i="7"/>
  <c r="BA1337" i="7"/>
  <c r="BB1337" i="7"/>
  <c r="BC1337" i="7"/>
  <c r="BD1337" i="7"/>
  <c r="BE1337" i="7"/>
  <c r="BF1337" i="7"/>
  <c r="BH1337" i="7" s="1"/>
  <c r="BG1337" i="7"/>
  <c r="BI1337" i="7"/>
  <c r="BJ1337" i="7"/>
  <c r="BL1337" i="7" s="1"/>
  <c r="BK1337" i="7"/>
  <c r="BA1338" i="7"/>
  <c r="BB1338" i="7"/>
  <c r="BD1338" i="7" s="1"/>
  <c r="BC1338" i="7"/>
  <c r="BE1338" i="7"/>
  <c r="BF1338" i="7"/>
  <c r="BG1338" i="7"/>
  <c r="BH1338" i="7" s="1"/>
  <c r="BI1338" i="7"/>
  <c r="BJ1338" i="7"/>
  <c r="BL1338" i="7" s="1"/>
  <c r="BK1338" i="7"/>
  <c r="BA1339" i="7"/>
  <c r="BB1339" i="7"/>
  <c r="BD1339" i="7" s="1"/>
  <c r="BC1339" i="7"/>
  <c r="BE1339" i="7"/>
  <c r="BF1339" i="7"/>
  <c r="BH1339" i="7" s="1"/>
  <c r="BG1339" i="7"/>
  <c r="BI1339" i="7"/>
  <c r="BJ1339" i="7"/>
  <c r="BK1339" i="7"/>
  <c r="BL1339" i="7" s="1"/>
  <c r="BA1340" i="7"/>
  <c r="BB1340" i="7"/>
  <c r="BD1340" i="7" s="1"/>
  <c r="BC1340" i="7"/>
  <c r="BE1340" i="7"/>
  <c r="BF1340" i="7"/>
  <c r="BG1340" i="7"/>
  <c r="BH1340" i="7"/>
  <c r="BI1340" i="7"/>
  <c r="BJ1340" i="7"/>
  <c r="BL1340" i="7" s="1"/>
  <c r="BK1340" i="7"/>
  <c r="BA1341" i="7"/>
  <c r="BB1341" i="7"/>
  <c r="BD1341" i="7" s="1"/>
  <c r="BC1341" i="7"/>
  <c r="BE1341" i="7"/>
  <c r="BF1341" i="7"/>
  <c r="BH1341" i="7" s="1"/>
  <c r="BG1341" i="7"/>
  <c r="BI1341" i="7"/>
  <c r="BJ1341" i="7"/>
  <c r="BK1341" i="7"/>
  <c r="BL1341" i="7" s="1"/>
  <c r="BA1342" i="7"/>
  <c r="BB1342" i="7"/>
  <c r="BD1342" i="7" s="1"/>
  <c r="BC1342" i="7"/>
  <c r="BE1342" i="7"/>
  <c r="BF1342" i="7"/>
  <c r="BG1342" i="7"/>
  <c r="BH1342" i="7"/>
  <c r="BI1342" i="7"/>
  <c r="BJ1342" i="7"/>
  <c r="BL1342" i="7" s="1"/>
  <c r="BK1342" i="7"/>
  <c r="BA1343" i="7"/>
  <c r="BB1343" i="7"/>
  <c r="BD1343" i="7" s="1"/>
  <c r="BC1343" i="7"/>
  <c r="BE1343" i="7"/>
  <c r="BF1343" i="7"/>
  <c r="BH1343" i="7" s="1"/>
  <c r="BG1343" i="7"/>
  <c r="BI1343" i="7"/>
  <c r="BJ1343" i="7"/>
  <c r="BK1343" i="7"/>
  <c r="BL1343" i="7" s="1"/>
  <c r="BA1344" i="7"/>
  <c r="BB1344" i="7"/>
  <c r="BD1344" i="7" s="1"/>
  <c r="BC1344" i="7"/>
  <c r="BE1344" i="7"/>
  <c r="BF1344" i="7"/>
  <c r="BH1344" i="7" s="1"/>
  <c r="BG1344" i="7"/>
  <c r="BI1344" i="7"/>
  <c r="BJ1344" i="7"/>
  <c r="BL1344" i="7" s="1"/>
  <c r="BK1344" i="7"/>
  <c r="BA1345" i="7"/>
  <c r="BB1345" i="7"/>
  <c r="BC1345" i="7"/>
  <c r="BD1345" i="7" s="1"/>
  <c r="BE1345" i="7"/>
  <c r="BF1345" i="7"/>
  <c r="BH1345" i="7" s="1"/>
  <c r="BG1345" i="7"/>
  <c r="BI1345" i="7"/>
  <c r="BJ1345" i="7"/>
  <c r="BK1345" i="7"/>
  <c r="BL1345" i="7"/>
  <c r="BA1346" i="7"/>
  <c r="BB1346" i="7"/>
  <c r="BD1346" i="7" s="1"/>
  <c r="BC1346" i="7"/>
  <c r="BE1346" i="7"/>
  <c r="BF1346" i="7"/>
  <c r="BH1346" i="7" s="1"/>
  <c r="BG1346" i="7"/>
  <c r="BI1346" i="7"/>
  <c r="BJ1346" i="7"/>
  <c r="BL1346" i="7" s="1"/>
  <c r="BK1346" i="7"/>
  <c r="BA1347" i="7"/>
  <c r="BB1347" i="7"/>
  <c r="BC1347" i="7"/>
  <c r="BD1347" i="7" s="1"/>
  <c r="BE1347" i="7"/>
  <c r="BF1347" i="7"/>
  <c r="BH1347" i="7" s="1"/>
  <c r="BG1347" i="7"/>
  <c r="BI1347" i="7"/>
  <c r="BJ1347" i="7"/>
  <c r="BK1347" i="7"/>
  <c r="BL1347" i="7"/>
  <c r="BA1348" i="7"/>
  <c r="BB1348" i="7"/>
  <c r="BD1348" i="7" s="1"/>
  <c r="BC1348" i="7"/>
  <c r="BE1348" i="7"/>
  <c r="BF1348" i="7"/>
  <c r="BH1348" i="7" s="1"/>
  <c r="BG1348" i="7"/>
  <c r="BI1348" i="7"/>
  <c r="BJ1348" i="7"/>
  <c r="BL1348" i="7" s="1"/>
  <c r="BK1348" i="7"/>
  <c r="BA1349" i="7"/>
  <c r="BB1349" i="7"/>
  <c r="BC1349" i="7"/>
  <c r="BD1349" i="7" s="1"/>
  <c r="BE1349" i="7"/>
  <c r="BF1349" i="7"/>
  <c r="BH1349" i="7" s="1"/>
  <c r="BG1349" i="7"/>
  <c r="BI1349" i="7"/>
  <c r="BJ1349" i="7"/>
  <c r="BL1349" i="7" s="1"/>
  <c r="BK1349" i="7"/>
  <c r="BA1350" i="7"/>
  <c r="BB1350" i="7"/>
  <c r="BD1350" i="7" s="1"/>
  <c r="BC1350" i="7"/>
  <c r="BE1350" i="7"/>
  <c r="BF1350" i="7"/>
  <c r="BG1350" i="7"/>
  <c r="BH1350" i="7" s="1"/>
  <c r="BI1350" i="7"/>
  <c r="BJ1350" i="7"/>
  <c r="BL1350" i="7" s="1"/>
  <c r="BK1350" i="7"/>
  <c r="BA1351" i="7"/>
  <c r="BB1351" i="7"/>
  <c r="BC1351" i="7"/>
  <c r="BD1351" i="7"/>
  <c r="BE1351" i="7"/>
  <c r="BF1351" i="7"/>
  <c r="BH1351" i="7" s="1"/>
  <c r="BG1351" i="7"/>
  <c r="BI1351" i="7"/>
  <c r="BJ1351" i="7"/>
  <c r="BL1351" i="7" s="1"/>
  <c r="BK1351" i="7"/>
  <c r="BA1352" i="7"/>
  <c r="BB1352" i="7"/>
  <c r="BD1352" i="7" s="1"/>
  <c r="BC1352" i="7"/>
  <c r="BE1352" i="7"/>
  <c r="BF1352" i="7"/>
  <c r="BG1352" i="7"/>
  <c r="BH1352" i="7" s="1"/>
  <c r="BI1352" i="7"/>
  <c r="BJ1352" i="7"/>
  <c r="BL1352" i="7" s="1"/>
  <c r="BK1352" i="7"/>
  <c r="BA1353" i="7"/>
  <c r="BB1353" i="7"/>
  <c r="BC1353" i="7"/>
  <c r="BD1353" i="7"/>
  <c r="BE1353" i="7"/>
  <c r="BF1353" i="7"/>
  <c r="BH1353" i="7" s="1"/>
  <c r="BG1353" i="7"/>
  <c r="BI1353" i="7"/>
  <c r="BJ1353" i="7"/>
  <c r="BL1353" i="7" s="1"/>
  <c r="BK1353" i="7"/>
  <c r="BA1354" i="7"/>
  <c r="BB1354" i="7"/>
  <c r="BD1354" i="7" s="1"/>
  <c r="BC1354" i="7"/>
  <c r="BE1354" i="7"/>
  <c r="BF1354" i="7"/>
  <c r="BG1354" i="7"/>
  <c r="BH1354" i="7" s="1"/>
  <c r="BI1354" i="7"/>
  <c r="BJ1354" i="7"/>
  <c r="BL1354" i="7" s="1"/>
  <c r="BK1354" i="7"/>
  <c r="BA1355" i="7"/>
  <c r="BB1355" i="7"/>
  <c r="BD1355" i="7" s="1"/>
  <c r="BC1355" i="7"/>
  <c r="BE1355" i="7"/>
  <c r="BF1355" i="7"/>
  <c r="BH1355" i="7" s="1"/>
  <c r="BG1355" i="7"/>
  <c r="BI1355" i="7"/>
  <c r="BJ1355" i="7"/>
  <c r="BK1355" i="7"/>
  <c r="BL1355" i="7" s="1"/>
  <c r="BA1356" i="7"/>
  <c r="BB1356" i="7"/>
  <c r="BD1356" i="7" s="1"/>
  <c r="BC1356" i="7"/>
  <c r="BE1356" i="7"/>
  <c r="BF1356" i="7"/>
  <c r="BG1356" i="7"/>
  <c r="BH1356" i="7"/>
  <c r="BI1356" i="7"/>
  <c r="BJ1356" i="7"/>
  <c r="BL1356" i="7" s="1"/>
  <c r="BK1356" i="7"/>
  <c r="BA1357" i="7"/>
  <c r="BB1357" i="7"/>
  <c r="BD1357" i="7" s="1"/>
  <c r="BC1357" i="7"/>
  <c r="BE1357" i="7"/>
  <c r="BF1357" i="7"/>
  <c r="BH1357" i="7" s="1"/>
  <c r="BG1357" i="7"/>
  <c r="BI1357" i="7"/>
  <c r="BJ1357" i="7"/>
  <c r="BK1357" i="7"/>
  <c r="BL1357" i="7" s="1"/>
  <c r="BA1358" i="7"/>
  <c r="BB1358" i="7"/>
  <c r="BD1358" i="7" s="1"/>
  <c r="BC1358" i="7"/>
  <c r="BE1358" i="7"/>
  <c r="BF1358" i="7"/>
  <c r="BG1358" i="7"/>
  <c r="BH1358" i="7"/>
  <c r="BI1358" i="7"/>
  <c r="BJ1358" i="7"/>
  <c r="BL1358" i="7" s="1"/>
  <c r="BK1358" i="7"/>
  <c r="BA1359" i="7"/>
  <c r="BB1359" i="7"/>
  <c r="BD1359" i="7" s="1"/>
  <c r="BC1359" i="7"/>
  <c r="BE1359" i="7"/>
  <c r="BF1359" i="7"/>
  <c r="BH1359" i="7" s="1"/>
  <c r="BG1359" i="7"/>
  <c r="BI1359" i="7"/>
  <c r="BJ1359" i="7"/>
  <c r="BK1359" i="7"/>
  <c r="BL1359" i="7" s="1"/>
  <c r="BA1360" i="7"/>
  <c r="BB1360" i="7"/>
  <c r="BD1360" i="7" s="1"/>
  <c r="BC1360" i="7"/>
  <c r="BE1360" i="7"/>
  <c r="BF1360" i="7"/>
  <c r="BH1360" i="7" s="1"/>
  <c r="BG1360" i="7"/>
  <c r="BI1360" i="7"/>
  <c r="BJ1360" i="7"/>
  <c r="BL1360" i="7" s="1"/>
  <c r="BK1360" i="7"/>
  <c r="BA1361" i="7"/>
  <c r="BB1361" i="7"/>
  <c r="BC1361" i="7"/>
  <c r="BD1361" i="7" s="1"/>
  <c r="BE1361" i="7"/>
  <c r="BF1361" i="7"/>
  <c r="BH1361" i="7" s="1"/>
  <c r="BG1361" i="7"/>
  <c r="BI1361" i="7"/>
  <c r="BJ1361" i="7"/>
  <c r="BK1361" i="7"/>
  <c r="BL1361" i="7"/>
  <c r="BA1362" i="7"/>
  <c r="BB1362" i="7"/>
  <c r="BD1362" i="7" s="1"/>
  <c r="BC1362" i="7"/>
  <c r="BE1362" i="7"/>
  <c r="BF1362" i="7"/>
  <c r="BG1362" i="7"/>
  <c r="BI1362" i="7"/>
  <c r="BJ1362" i="7"/>
  <c r="BK1362" i="7"/>
  <c r="BA1363" i="7"/>
  <c r="BB1363" i="7"/>
  <c r="BC1363" i="7"/>
  <c r="BD1363" i="7" s="1"/>
  <c r="BE1363" i="7"/>
  <c r="BF1363" i="7"/>
  <c r="BH1363" i="7" s="1"/>
  <c r="BG1363" i="7"/>
  <c r="BI1363" i="7"/>
  <c r="BJ1363" i="7"/>
  <c r="BK1363" i="7"/>
  <c r="BL1363" i="7"/>
  <c r="BA1364" i="7"/>
  <c r="BB1364" i="7"/>
  <c r="BC1364" i="7"/>
  <c r="BE1364" i="7"/>
  <c r="BF1364" i="7"/>
  <c r="BH1364" i="7" s="1"/>
  <c r="BG1364" i="7"/>
  <c r="BI1364" i="7"/>
  <c r="BJ1364" i="7"/>
  <c r="BL1364" i="7" s="1"/>
  <c r="BK1364" i="7"/>
  <c r="BA1365" i="7"/>
  <c r="BB1365" i="7"/>
  <c r="BC1365" i="7"/>
  <c r="BD1365" i="7" s="1"/>
  <c r="BE1365" i="7"/>
  <c r="BF1365" i="7"/>
  <c r="BH1365" i="7" s="1"/>
  <c r="BG1365" i="7"/>
  <c r="BI1365" i="7"/>
  <c r="BJ1365" i="7"/>
  <c r="BL1365" i="7" s="1"/>
  <c r="BK1365" i="7"/>
  <c r="BA1366" i="7"/>
  <c r="BB1366" i="7"/>
  <c r="BC1366" i="7"/>
  <c r="BE1366" i="7"/>
  <c r="BF1366" i="7"/>
  <c r="BG1366" i="7"/>
  <c r="BH1366" i="7" s="1"/>
  <c r="BI1366" i="7"/>
  <c r="BJ1366" i="7"/>
  <c r="BL1366" i="7" s="1"/>
  <c r="BK1366" i="7"/>
  <c r="BA1367" i="7"/>
  <c r="BB1367" i="7"/>
  <c r="BD1367" i="7" s="1"/>
  <c r="BC1367" i="7"/>
  <c r="BE1367" i="7"/>
  <c r="BF1367" i="7"/>
  <c r="BH1367" i="7" s="1"/>
  <c r="BG1367" i="7"/>
  <c r="BI1367" i="7"/>
  <c r="BJ1367" i="7"/>
  <c r="BK1367" i="7"/>
  <c r="BA1368" i="7"/>
  <c r="BB1368" i="7"/>
  <c r="BC1368" i="7"/>
  <c r="BE1368" i="7"/>
  <c r="BF1368" i="7"/>
  <c r="BG1368" i="7"/>
  <c r="BH1368" i="7" s="1"/>
  <c r="BI1368" i="7"/>
  <c r="BJ1368" i="7"/>
  <c r="BL1368" i="7" s="1"/>
  <c r="BK1368" i="7"/>
  <c r="BA1369" i="7"/>
  <c r="BB1369" i="7"/>
  <c r="BC1369" i="7"/>
  <c r="BD1369" i="7"/>
  <c r="BE1369" i="7"/>
  <c r="BF1369" i="7"/>
  <c r="BG1369" i="7"/>
  <c r="BI1369" i="7"/>
  <c r="BJ1369" i="7"/>
  <c r="BL1369" i="7" s="1"/>
  <c r="BK1369" i="7"/>
  <c r="BA1370" i="7"/>
  <c r="BB1370" i="7"/>
  <c r="BD1370" i="7" s="1"/>
  <c r="BC1370" i="7"/>
  <c r="BE1370" i="7"/>
  <c r="BF1370" i="7"/>
  <c r="BG1370" i="7"/>
  <c r="BH1370" i="7" s="1"/>
  <c r="BI1370" i="7"/>
  <c r="BJ1370" i="7"/>
  <c r="BL1370" i="7" s="1"/>
  <c r="BK1370" i="7"/>
  <c r="BA1371" i="7"/>
  <c r="BB1371" i="7"/>
  <c r="BD1371" i="7" s="1"/>
  <c r="BC1371" i="7"/>
  <c r="BE1371" i="7"/>
  <c r="BF1371" i="7"/>
  <c r="BG1371" i="7"/>
  <c r="BI1371" i="7"/>
  <c r="BJ1371" i="7"/>
  <c r="BK1371" i="7"/>
  <c r="BL1371" i="7" s="1"/>
  <c r="BA1372" i="7"/>
  <c r="BB1372" i="7"/>
  <c r="BD1372" i="7" s="1"/>
  <c r="BC1372" i="7"/>
  <c r="BE1372" i="7"/>
  <c r="BF1372" i="7"/>
  <c r="BH1372" i="7" s="1"/>
  <c r="BG1372" i="7"/>
  <c r="BI1372" i="7"/>
  <c r="BJ1372" i="7"/>
  <c r="BL1372" i="7" s="1"/>
  <c r="BK1372" i="7"/>
  <c r="BA1373" i="7"/>
  <c r="BB1373" i="7"/>
  <c r="BC1373" i="7"/>
  <c r="BE1373" i="7"/>
  <c r="BF1373" i="7"/>
  <c r="BG1373" i="7"/>
  <c r="BI1373" i="7"/>
  <c r="BJ1373" i="7"/>
  <c r="BK1373" i="7"/>
  <c r="BL1373" i="7" s="1"/>
  <c r="BA1374" i="7"/>
  <c r="BB1374" i="7"/>
  <c r="BD1374" i="7" s="1"/>
  <c r="BC1374" i="7"/>
  <c r="BE1374" i="7"/>
  <c r="BF1374" i="7"/>
  <c r="BG1374" i="7"/>
  <c r="BH1374" i="7"/>
  <c r="BI1374" i="7"/>
  <c r="BJ1374" i="7"/>
  <c r="BK1374" i="7"/>
  <c r="BA1375" i="7"/>
  <c r="BB1375" i="7"/>
  <c r="BD1375" i="7" s="1"/>
  <c r="BC1375" i="7"/>
  <c r="BE1375" i="7"/>
  <c r="BF1375" i="7"/>
  <c r="BH1375" i="7" s="1"/>
  <c r="BG1375" i="7"/>
  <c r="BI1375" i="7"/>
  <c r="BJ1375" i="7"/>
  <c r="BK1375" i="7"/>
  <c r="BL1375" i="7" s="1"/>
  <c r="BA1376" i="7"/>
  <c r="BB1376" i="7"/>
  <c r="BC1376" i="7"/>
  <c r="BE1376" i="7"/>
  <c r="BF1376" i="7"/>
  <c r="BH1376" i="7" s="1"/>
  <c r="BG1376" i="7"/>
  <c r="BI1376" i="7"/>
  <c r="BJ1376" i="7"/>
  <c r="BK1376" i="7"/>
  <c r="BA1377" i="7"/>
  <c r="BB1377" i="7"/>
  <c r="BC1377" i="7"/>
  <c r="BD1377" i="7" s="1"/>
  <c r="BE1377" i="7"/>
  <c r="BF1377" i="7"/>
  <c r="BH1377" i="7" s="1"/>
  <c r="BG1377" i="7"/>
  <c r="BI1377" i="7"/>
  <c r="BJ1377" i="7"/>
  <c r="BK1377" i="7"/>
  <c r="BL1377" i="7"/>
  <c r="BA1378" i="7"/>
  <c r="BB1378" i="7"/>
  <c r="BD1378" i="7" s="1"/>
  <c r="BC1378" i="7"/>
  <c r="BE1378" i="7"/>
  <c r="BF1378" i="7"/>
  <c r="BG1378" i="7"/>
  <c r="BI1378" i="7"/>
  <c r="BJ1378" i="7"/>
  <c r="BK1378" i="7"/>
  <c r="BA1379" i="7"/>
  <c r="BB1379" i="7"/>
  <c r="BC1379" i="7"/>
  <c r="BD1379" i="7" s="1"/>
  <c r="BE1379" i="7"/>
  <c r="BF1379" i="7"/>
  <c r="BH1379" i="7" s="1"/>
  <c r="BG1379" i="7"/>
  <c r="BI1379" i="7"/>
  <c r="BJ1379" i="7"/>
  <c r="BK1379" i="7"/>
  <c r="BL1379" i="7"/>
  <c r="BA1380" i="7"/>
  <c r="BB1380" i="7"/>
  <c r="BC1380" i="7"/>
  <c r="BE1380" i="7"/>
  <c r="BF1380" i="7"/>
  <c r="BH1380" i="7" s="1"/>
  <c r="BG1380" i="7"/>
  <c r="BI1380" i="7"/>
  <c r="BJ1380" i="7"/>
  <c r="BL1380" i="7" s="1"/>
  <c r="BK1380" i="7"/>
  <c r="BA1381" i="7"/>
  <c r="BB1381" i="7"/>
  <c r="BC1381" i="7"/>
  <c r="BD1381" i="7" s="1"/>
  <c r="BE1381" i="7"/>
  <c r="BF1381" i="7"/>
  <c r="BG1381" i="7"/>
  <c r="BI1381" i="7"/>
  <c r="BJ1381" i="7"/>
  <c r="BL1381" i="7" s="1"/>
  <c r="BK1381" i="7"/>
  <c r="BA1382" i="7"/>
  <c r="BB1382" i="7"/>
  <c r="BC1382" i="7"/>
  <c r="BE1382" i="7"/>
  <c r="BF1382" i="7"/>
  <c r="BG1382" i="7"/>
  <c r="BH1382" i="7" s="1"/>
  <c r="BI1382" i="7"/>
  <c r="BJ1382" i="7"/>
  <c r="BL1382" i="7" s="1"/>
  <c r="BK1382" i="7"/>
  <c r="BA1383" i="7"/>
  <c r="BB1383" i="7"/>
  <c r="BC1383" i="7"/>
  <c r="BD1383" i="7"/>
  <c r="BE1383" i="7"/>
  <c r="BF1383" i="7"/>
  <c r="BH1383" i="7" s="1"/>
  <c r="BG1383" i="7"/>
  <c r="BI1383" i="7"/>
  <c r="BJ1383" i="7"/>
  <c r="BL1383" i="7" s="1"/>
  <c r="BK1383" i="7"/>
  <c r="BA1384" i="7"/>
  <c r="BB1384" i="7"/>
  <c r="BC1384" i="7"/>
  <c r="BE1384" i="7"/>
  <c r="BF1384" i="7"/>
  <c r="BG1384" i="7"/>
  <c r="BH1384" i="7"/>
  <c r="BI1384" i="7"/>
  <c r="BJ1384" i="7"/>
  <c r="BL1384" i="7" s="1"/>
  <c r="BK1384" i="7"/>
  <c r="BA1385" i="7"/>
  <c r="BB1385" i="7"/>
  <c r="BC1385" i="7"/>
  <c r="BD1385" i="7"/>
  <c r="BE1385" i="7"/>
  <c r="BF1385" i="7"/>
  <c r="BG1385" i="7"/>
  <c r="BI1385" i="7"/>
  <c r="BJ1385" i="7"/>
  <c r="BL1385" i="7" s="1"/>
  <c r="BK1385" i="7"/>
  <c r="BA1386" i="7"/>
  <c r="BB1386" i="7"/>
  <c r="BD1386" i="7" s="1"/>
  <c r="BC1386" i="7"/>
  <c r="BE1386" i="7"/>
  <c r="BF1386" i="7"/>
  <c r="BG1386" i="7"/>
  <c r="BH1386" i="7" s="1"/>
  <c r="BI1386" i="7"/>
  <c r="BJ1386" i="7"/>
  <c r="BL1386" i="7" s="1"/>
  <c r="BK1386" i="7"/>
  <c r="BA1387" i="7"/>
  <c r="BB1387" i="7"/>
  <c r="BC1387" i="7"/>
  <c r="BD1387" i="7"/>
  <c r="BE1387" i="7"/>
  <c r="BF1387" i="7"/>
  <c r="BG1387" i="7"/>
  <c r="BI1387" i="7"/>
  <c r="BJ1387" i="7"/>
  <c r="BK1387" i="7"/>
  <c r="BL1387" i="7" s="1"/>
  <c r="BA1388" i="7"/>
  <c r="BB1388" i="7"/>
  <c r="BD1388" i="7" s="1"/>
  <c r="BC1388" i="7"/>
  <c r="BE1388" i="7"/>
  <c r="BF1388" i="7"/>
  <c r="BG1388" i="7"/>
  <c r="BH1388" i="7"/>
  <c r="BI1388" i="7"/>
  <c r="BJ1388" i="7"/>
  <c r="BL1388" i="7" s="1"/>
  <c r="BK1388" i="7"/>
  <c r="BA1389" i="7"/>
  <c r="BB1389" i="7"/>
  <c r="BD1389" i="7" s="1"/>
  <c r="BC1389" i="7"/>
  <c r="BE1389" i="7"/>
  <c r="BF1389" i="7"/>
  <c r="BG1389" i="7"/>
  <c r="BI1389" i="7"/>
  <c r="BJ1389" i="7"/>
  <c r="BK1389" i="7"/>
  <c r="BL1389" i="7"/>
  <c r="BA1390" i="7"/>
  <c r="BB1390" i="7"/>
  <c r="BD1390" i="7" s="1"/>
  <c r="BC1390" i="7"/>
  <c r="BE1390" i="7"/>
  <c r="BF1390" i="7"/>
  <c r="BG1390" i="7"/>
  <c r="BH1390" i="7"/>
  <c r="BI1390" i="7"/>
  <c r="BJ1390" i="7"/>
  <c r="BK1390" i="7"/>
  <c r="BA1391" i="7"/>
  <c r="BB1391" i="7"/>
  <c r="BD1391" i="7" s="1"/>
  <c r="BC1391" i="7"/>
  <c r="BE1391" i="7"/>
  <c r="BF1391" i="7"/>
  <c r="BH1391" i="7" s="1"/>
  <c r="BG1391" i="7"/>
  <c r="BI1391" i="7"/>
  <c r="BJ1391" i="7"/>
  <c r="BK1391" i="7"/>
  <c r="BL1391" i="7" s="1"/>
  <c r="BA1392" i="7"/>
  <c r="BB1392" i="7"/>
  <c r="BC1392" i="7"/>
  <c r="BE1392" i="7"/>
  <c r="BF1392" i="7"/>
  <c r="BH1392" i="7" s="1"/>
  <c r="BG1392" i="7"/>
  <c r="BI1392" i="7"/>
  <c r="BJ1392" i="7"/>
  <c r="BK1392" i="7"/>
  <c r="BA1393" i="7"/>
  <c r="BB1393" i="7"/>
  <c r="BC1393" i="7"/>
  <c r="BD1393" i="7" s="1"/>
  <c r="BE1393" i="7"/>
  <c r="BF1393" i="7"/>
  <c r="BH1393" i="7" s="1"/>
  <c r="BG1393" i="7"/>
  <c r="BI1393" i="7"/>
  <c r="BJ1393" i="7"/>
  <c r="BL1393" i="7" s="1"/>
  <c r="BK1393" i="7"/>
  <c r="BA1394" i="7"/>
  <c r="BB1394" i="7"/>
  <c r="BD1394" i="7" s="1"/>
  <c r="BC1394" i="7"/>
  <c r="BE1394" i="7"/>
  <c r="BF1394" i="7"/>
  <c r="BH1394" i="7" s="1"/>
  <c r="BG1394" i="7"/>
  <c r="BI1394" i="7"/>
  <c r="BJ1394" i="7"/>
  <c r="BK1394" i="7"/>
  <c r="BA1395" i="7"/>
  <c r="BB1395" i="7"/>
  <c r="BC1395" i="7"/>
  <c r="BD1395" i="7"/>
  <c r="BE1395" i="7"/>
  <c r="BF1395" i="7"/>
  <c r="BH1395" i="7" s="1"/>
  <c r="BG1395" i="7"/>
  <c r="BI1395" i="7"/>
  <c r="BJ1395" i="7"/>
  <c r="BK1395" i="7"/>
  <c r="BL1395" i="7"/>
  <c r="BA1396" i="7"/>
  <c r="BB1396" i="7"/>
  <c r="BC1396" i="7"/>
  <c r="BE1396" i="7"/>
  <c r="BF1396" i="7"/>
  <c r="BH1396" i="7" s="1"/>
  <c r="BG1396" i="7"/>
  <c r="BI1396" i="7"/>
  <c r="BJ1396" i="7"/>
  <c r="BL1396" i="7" s="1"/>
  <c r="BK1396" i="7"/>
  <c r="BA1397" i="7"/>
  <c r="BB1397" i="7"/>
  <c r="BC1397" i="7"/>
  <c r="BD1397" i="7" s="1"/>
  <c r="BE1397" i="7"/>
  <c r="BF1397" i="7"/>
  <c r="BH1397" i="7" s="1"/>
  <c r="BG1397" i="7"/>
  <c r="BI1397" i="7"/>
  <c r="BJ1397" i="7"/>
  <c r="BK1397" i="7"/>
  <c r="BL1397" i="7"/>
  <c r="BA1398" i="7"/>
  <c r="BB1398" i="7"/>
  <c r="BC1398" i="7"/>
  <c r="BE1398" i="7"/>
  <c r="BF1398" i="7"/>
  <c r="BG1398" i="7"/>
  <c r="BH1398" i="7" s="1"/>
  <c r="BI1398" i="7"/>
  <c r="BJ1398" i="7"/>
  <c r="BL1398" i="7" s="1"/>
  <c r="BK1398" i="7"/>
  <c r="BA1399" i="7"/>
  <c r="BB1399" i="7"/>
  <c r="BD1399" i="7" s="1"/>
  <c r="BC1399" i="7"/>
  <c r="BE1399" i="7"/>
  <c r="BF1399" i="7"/>
  <c r="BH1399" i="7" s="1"/>
  <c r="BG1399" i="7"/>
  <c r="BI1399" i="7"/>
  <c r="BJ1399" i="7"/>
  <c r="BL1399" i="7" s="1"/>
  <c r="BK1399" i="7"/>
  <c r="BA1400" i="7"/>
  <c r="BB1400" i="7"/>
  <c r="BC1400" i="7"/>
  <c r="BE1400" i="7"/>
  <c r="BF1400" i="7"/>
  <c r="BG1400" i="7"/>
  <c r="BH1400" i="7"/>
  <c r="BI1400" i="7"/>
  <c r="BJ1400" i="7"/>
  <c r="BL1400" i="7" s="1"/>
  <c r="BK1400" i="7"/>
  <c r="BA1401" i="7"/>
  <c r="BB1401" i="7"/>
  <c r="BC1401" i="7"/>
  <c r="BD1401" i="7"/>
  <c r="BE1401" i="7"/>
  <c r="BF1401" i="7"/>
  <c r="BG1401" i="7"/>
  <c r="BH1401" i="7" s="1"/>
  <c r="BI1401" i="7"/>
  <c r="BJ1401" i="7"/>
  <c r="BK1401" i="7"/>
  <c r="BL1401" i="7"/>
  <c r="BA1402" i="7"/>
  <c r="BB1402" i="7"/>
  <c r="BC1402" i="7"/>
  <c r="BD1402" i="7" s="1"/>
  <c r="BE1402" i="7"/>
  <c r="BF1402" i="7"/>
  <c r="BH1402" i="7" s="1"/>
  <c r="BG1402" i="7"/>
  <c r="BI1402" i="7"/>
  <c r="BJ1402" i="7"/>
  <c r="BK1402" i="7"/>
  <c r="BL1402" i="7" s="1"/>
  <c r="BA1403" i="7"/>
  <c r="BB1403" i="7"/>
  <c r="BC1403" i="7"/>
  <c r="BD1403" i="7"/>
  <c r="BE1403" i="7"/>
  <c r="BF1403" i="7"/>
  <c r="BG1403" i="7"/>
  <c r="BH1403" i="7" s="1"/>
  <c r="BI1403" i="7"/>
  <c r="BJ1403" i="7"/>
  <c r="BL1403" i="7" s="1"/>
  <c r="BK1403" i="7"/>
  <c r="BA1404" i="7"/>
  <c r="BB1404" i="7"/>
  <c r="BC1404" i="7"/>
  <c r="BE1404" i="7"/>
  <c r="BF1404" i="7"/>
  <c r="BH1404" i="7" s="1"/>
  <c r="BG1404" i="7"/>
  <c r="BI1404" i="7"/>
  <c r="BJ1404" i="7"/>
  <c r="BL1404" i="7" s="1"/>
  <c r="BK1404" i="7"/>
  <c r="BA1405" i="7"/>
  <c r="BB1405" i="7"/>
  <c r="BC1405" i="7"/>
  <c r="BD1405" i="7"/>
  <c r="BE1405" i="7"/>
  <c r="BF1405" i="7"/>
  <c r="BG1405" i="7"/>
  <c r="BI1405" i="7"/>
  <c r="BJ1405" i="7"/>
  <c r="BL1405" i="7" s="1"/>
  <c r="BK1405" i="7"/>
  <c r="BA1406" i="7"/>
  <c r="BB1406" i="7"/>
  <c r="BC1406" i="7"/>
  <c r="BE1406" i="7"/>
  <c r="BF1406" i="7"/>
  <c r="BH1406" i="7" s="1"/>
  <c r="BG1406" i="7"/>
  <c r="BI1406" i="7"/>
  <c r="BJ1406" i="7"/>
  <c r="BL1406" i="7" s="1"/>
  <c r="BK1406" i="7"/>
  <c r="BA1407" i="7"/>
  <c r="BB1407" i="7"/>
  <c r="BC1407" i="7"/>
  <c r="BD1407" i="7"/>
  <c r="BE1407" i="7"/>
  <c r="BF1407" i="7"/>
  <c r="BH1407" i="7" s="1"/>
  <c r="BG1407" i="7"/>
  <c r="BI1407" i="7"/>
  <c r="BJ1407" i="7"/>
  <c r="BL1407" i="7" s="1"/>
  <c r="BK1407" i="7"/>
  <c r="BA1408" i="7"/>
  <c r="BB1408" i="7"/>
  <c r="BC1408" i="7"/>
  <c r="BE1408" i="7"/>
  <c r="BF1408" i="7"/>
  <c r="BG1408" i="7"/>
  <c r="BH1408" i="7"/>
  <c r="BI1408" i="7"/>
  <c r="BJ1408" i="7"/>
  <c r="BL1408" i="7" s="1"/>
  <c r="BK1408" i="7"/>
  <c r="BA1409" i="7"/>
  <c r="BB1409" i="7"/>
  <c r="BC1409" i="7"/>
  <c r="BD1409" i="7"/>
  <c r="BE1409" i="7"/>
  <c r="BF1409" i="7"/>
  <c r="BG1409" i="7"/>
  <c r="BI1409" i="7"/>
  <c r="BJ1409" i="7"/>
  <c r="BL1409" i="7" s="1"/>
  <c r="BK1409" i="7"/>
  <c r="BA1410" i="7"/>
  <c r="BB1410" i="7"/>
  <c r="BD1410" i="7" s="1"/>
  <c r="BC1410" i="7"/>
  <c r="BE1410" i="7"/>
  <c r="BF1410" i="7"/>
  <c r="BG1410" i="7"/>
  <c r="BH1410" i="7"/>
  <c r="BI1410" i="7"/>
  <c r="BJ1410" i="7"/>
  <c r="BK1410" i="7"/>
  <c r="BA1411" i="7"/>
  <c r="BB1411" i="7"/>
  <c r="BD1411" i="7" s="1"/>
  <c r="BC1411" i="7"/>
  <c r="BE1411" i="7"/>
  <c r="BF1411" i="7"/>
  <c r="BG1411" i="7"/>
  <c r="BI1411" i="7"/>
  <c r="BJ1411" i="7"/>
  <c r="BL1411" i="7" s="1"/>
  <c r="BK1411" i="7"/>
  <c r="BA1412" i="7"/>
  <c r="BB1412" i="7"/>
  <c r="BD1412" i="7" s="1"/>
  <c r="BC1412" i="7"/>
  <c r="BE1412" i="7"/>
  <c r="BF1412" i="7"/>
  <c r="BG1412" i="7"/>
  <c r="BH1412" i="7"/>
  <c r="BI1412" i="7"/>
  <c r="BJ1412" i="7"/>
  <c r="BL1412" i="7" s="1"/>
  <c r="BK1412" i="7"/>
  <c r="BA1413" i="7"/>
  <c r="BB1413" i="7"/>
  <c r="BD1413" i="7" s="1"/>
  <c r="BC1413" i="7"/>
  <c r="BE1413" i="7"/>
  <c r="BF1413" i="7"/>
  <c r="BG1413" i="7"/>
  <c r="BI1413" i="7"/>
  <c r="BJ1413" i="7"/>
  <c r="BK1413" i="7"/>
  <c r="BL1413" i="7"/>
  <c r="BA1414" i="7"/>
  <c r="BB1414" i="7"/>
  <c r="BD1414" i="7" s="1"/>
  <c r="BC1414" i="7"/>
  <c r="BE1414" i="7"/>
  <c r="BF1414" i="7"/>
  <c r="BG1414" i="7"/>
  <c r="BH1414" i="7"/>
  <c r="BI1414" i="7"/>
  <c r="BJ1414" i="7"/>
  <c r="BK1414" i="7"/>
  <c r="BA1415" i="7"/>
  <c r="BB1415" i="7"/>
  <c r="BD1415" i="7" s="1"/>
  <c r="BC1415" i="7"/>
  <c r="BE1415" i="7"/>
  <c r="BF1415" i="7"/>
  <c r="BH1415" i="7" s="1"/>
  <c r="BG1415" i="7"/>
  <c r="BI1415" i="7"/>
  <c r="BJ1415" i="7"/>
  <c r="BK1415" i="7"/>
  <c r="BL1415" i="7"/>
  <c r="BA1416" i="7"/>
  <c r="BB1416" i="7"/>
  <c r="BC1416" i="7"/>
  <c r="BE1416" i="7"/>
  <c r="BF1416" i="7"/>
  <c r="BH1416" i="7" s="1"/>
  <c r="BG1416" i="7"/>
  <c r="BI1416" i="7"/>
  <c r="BJ1416" i="7"/>
  <c r="BK1416" i="7"/>
  <c r="BA1417" i="7"/>
  <c r="BB1417" i="7"/>
  <c r="BD1417" i="7" s="1"/>
  <c r="BC1417" i="7"/>
  <c r="BE1417" i="7"/>
  <c r="BF1417" i="7"/>
  <c r="BH1417" i="7" s="1"/>
  <c r="BG1417" i="7"/>
  <c r="BI1417" i="7"/>
  <c r="BJ1417" i="7"/>
  <c r="BK1417" i="7"/>
  <c r="BL1417" i="7"/>
  <c r="BA1418" i="7"/>
  <c r="BB1418" i="7"/>
  <c r="BD1418" i="7" s="1"/>
  <c r="BC1418" i="7"/>
  <c r="BE1418" i="7"/>
  <c r="BF1418" i="7"/>
  <c r="BH1418" i="7" s="1"/>
  <c r="BG1418" i="7"/>
  <c r="BI1418" i="7"/>
  <c r="BJ1418" i="7"/>
  <c r="BK1418" i="7"/>
  <c r="BA1419" i="7"/>
  <c r="BB1419" i="7"/>
  <c r="BC1419" i="7"/>
  <c r="BD1419" i="7"/>
  <c r="BE1419" i="7"/>
  <c r="BF1419" i="7"/>
  <c r="BH1419" i="7" s="1"/>
  <c r="BG1419" i="7"/>
  <c r="BI1419" i="7"/>
  <c r="BJ1419" i="7"/>
  <c r="BK1419" i="7"/>
  <c r="BL1419" i="7"/>
  <c r="BA1420" i="7"/>
  <c r="BB1420" i="7"/>
  <c r="BC1420" i="7"/>
  <c r="BE1420" i="7"/>
  <c r="BF1420" i="7"/>
  <c r="BH1420" i="7" s="1"/>
  <c r="BG1420" i="7"/>
  <c r="BI1420" i="7"/>
  <c r="BJ1420" i="7"/>
  <c r="BL1420" i="7" s="1"/>
  <c r="BK1420" i="7"/>
  <c r="BA1421" i="7"/>
  <c r="BB1421" i="7"/>
  <c r="BC1421" i="7"/>
  <c r="BD1421" i="7"/>
  <c r="BE1421" i="7"/>
  <c r="BF1421" i="7"/>
  <c r="BG1421" i="7"/>
  <c r="BI1421" i="7"/>
  <c r="BJ1421" i="7"/>
  <c r="BL1421" i="7" s="1"/>
  <c r="BK1421" i="7"/>
  <c r="BA1422" i="7"/>
  <c r="BB1422" i="7"/>
  <c r="BC1422" i="7"/>
  <c r="BE1422" i="7"/>
  <c r="BF1422" i="7"/>
  <c r="BH1422" i="7" s="1"/>
  <c r="BG1422" i="7"/>
  <c r="BI1422" i="7"/>
  <c r="BJ1422" i="7"/>
  <c r="BL1422" i="7" s="1"/>
  <c r="BK1422" i="7"/>
  <c r="BA1423" i="7"/>
  <c r="BB1423" i="7"/>
  <c r="BC1423" i="7"/>
  <c r="BD1423" i="7"/>
  <c r="BE1423" i="7"/>
  <c r="BF1423" i="7"/>
  <c r="BH1423" i="7" s="1"/>
  <c r="BG1423" i="7"/>
  <c r="BI1423" i="7"/>
  <c r="BJ1423" i="7"/>
  <c r="BL1423" i="7" s="1"/>
  <c r="BK1423" i="7"/>
  <c r="BA1424" i="7"/>
  <c r="BB1424" i="7"/>
  <c r="BC1424" i="7"/>
  <c r="BE1424" i="7"/>
  <c r="BF1424" i="7"/>
  <c r="BG1424" i="7"/>
  <c r="BH1424" i="7"/>
  <c r="BI1424" i="7"/>
  <c r="BJ1424" i="7"/>
  <c r="BL1424" i="7" s="1"/>
  <c r="BK1424" i="7"/>
  <c r="BA1425" i="7"/>
  <c r="BB1425" i="7"/>
  <c r="BC1425" i="7"/>
  <c r="BD1425" i="7"/>
  <c r="BE1425" i="7"/>
  <c r="BF1425" i="7"/>
  <c r="BG1425" i="7"/>
  <c r="BI1425" i="7"/>
  <c r="BJ1425" i="7"/>
  <c r="BL1425" i="7" s="1"/>
  <c r="BK1425" i="7"/>
  <c r="BA1426" i="7"/>
  <c r="BB1426" i="7"/>
  <c r="BD1426" i="7" s="1"/>
  <c r="BC1426" i="7"/>
  <c r="BE1426" i="7"/>
  <c r="BF1426" i="7"/>
  <c r="BG1426" i="7"/>
  <c r="BH1426" i="7"/>
  <c r="BI1426" i="7"/>
  <c r="BJ1426" i="7"/>
  <c r="BK1426" i="7"/>
  <c r="BA1427" i="7"/>
  <c r="BB1427" i="7"/>
  <c r="BD1427" i="7" s="1"/>
  <c r="BC1427" i="7"/>
  <c r="BE1427" i="7"/>
  <c r="BF1427" i="7"/>
  <c r="BG1427" i="7"/>
  <c r="BI1427" i="7"/>
  <c r="BJ1427" i="7"/>
  <c r="BL1427" i="7" s="1"/>
  <c r="BK1427" i="7"/>
  <c r="BA1428" i="7"/>
  <c r="BB1428" i="7"/>
  <c r="BD1428" i="7" s="1"/>
  <c r="BC1428" i="7"/>
  <c r="BE1428" i="7"/>
  <c r="BF1428" i="7"/>
  <c r="BG1428" i="7"/>
  <c r="BH1428" i="7"/>
  <c r="BI1428" i="7"/>
  <c r="BJ1428" i="7"/>
  <c r="BL1428" i="7" s="1"/>
  <c r="BK1428" i="7"/>
  <c r="BA1429" i="7"/>
  <c r="BB1429" i="7"/>
  <c r="BD1429" i="7" s="1"/>
  <c r="BC1429" i="7"/>
  <c r="BE1429" i="7"/>
  <c r="BF1429" i="7"/>
  <c r="BG1429" i="7"/>
  <c r="BI1429" i="7"/>
  <c r="BJ1429" i="7"/>
  <c r="BK1429" i="7"/>
  <c r="BL1429" i="7"/>
  <c r="BA1430" i="7"/>
  <c r="BB1430" i="7"/>
  <c r="BD1430" i="7" s="1"/>
  <c r="BC1430" i="7"/>
  <c r="BE1430" i="7"/>
  <c r="BF1430" i="7"/>
  <c r="BG1430" i="7"/>
  <c r="BH1430" i="7"/>
  <c r="BI1430" i="7"/>
  <c r="BJ1430" i="7"/>
  <c r="BK1430" i="7"/>
  <c r="BA1431" i="7"/>
  <c r="BB1431" i="7"/>
  <c r="BD1431" i="7" s="1"/>
  <c r="BC1431" i="7"/>
  <c r="BE1431" i="7"/>
  <c r="BF1431" i="7"/>
  <c r="BH1431" i="7" s="1"/>
  <c r="BG1431" i="7"/>
  <c r="BI1431" i="7"/>
  <c r="BJ1431" i="7"/>
  <c r="BK1431" i="7"/>
  <c r="BL1431" i="7"/>
  <c r="BA1432" i="7"/>
  <c r="BB1432" i="7"/>
  <c r="BC1432" i="7"/>
  <c r="BE1432" i="7"/>
  <c r="BF1432" i="7"/>
  <c r="BH1432" i="7" s="1"/>
  <c r="BG1432" i="7"/>
  <c r="BI1432" i="7"/>
  <c r="BJ1432" i="7"/>
  <c r="BK1432" i="7"/>
  <c r="BA1433" i="7"/>
  <c r="BB1433" i="7"/>
  <c r="BD1433" i="7" s="1"/>
  <c r="BC1433" i="7"/>
  <c r="BE1433" i="7"/>
  <c r="BF1433" i="7"/>
  <c r="BH1433" i="7" s="1"/>
  <c r="BG1433" i="7"/>
  <c r="BI1433" i="7"/>
  <c r="BJ1433" i="7"/>
  <c r="BK1433" i="7"/>
  <c r="BL1433" i="7"/>
  <c r="BA1434" i="7"/>
  <c r="BB1434" i="7"/>
  <c r="BD1434" i="7" s="1"/>
  <c r="BC1434" i="7"/>
  <c r="BE1434" i="7"/>
  <c r="BF1434" i="7"/>
  <c r="BH1434" i="7" s="1"/>
  <c r="BG1434" i="7"/>
  <c r="BI1434" i="7"/>
  <c r="BJ1434" i="7"/>
  <c r="BK1434" i="7"/>
  <c r="BA1435" i="7"/>
  <c r="BB1435" i="7"/>
  <c r="BC1435" i="7"/>
  <c r="BD1435" i="7"/>
  <c r="BE1435" i="7"/>
  <c r="BF1435" i="7"/>
  <c r="BH1435" i="7" s="1"/>
  <c r="BG1435" i="7"/>
  <c r="BI1435" i="7"/>
  <c r="BJ1435" i="7"/>
  <c r="BK1435" i="7"/>
  <c r="BL1435" i="7"/>
  <c r="BA1436" i="7"/>
  <c r="BB1436" i="7"/>
  <c r="BC1436" i="7"/>
  <c r="BE1436" i="7"/>
  <c r="BF1436" i="7"/>
  <c r="BH1436" i="7" s="1"/>
  <c r="BG1436" i="7"/>
  <c r="BI1436" i="7"/>
  <c r="BJ1436" i="7"/>
  <c r="BL1436" i="7" s="1"/>
  <c r="BK1436" i="7"/>
  <c r="BA1437" i="7"/>
  <c r="BB1437" i="7"/>
  <c r="BC1437" i="7"/>
  <c r="BD1437" i="7"/>
  <c r="BE1437" i="7"/>
  <c r="BF1437" i="7"/>
  <c r="BG1437" i="7"/>
  <c r="BI1437" i="7"/>
  <c r="BJ1437" i="7"/>
  <c r="BL1437" i="7" s="1"/>
  <c r="BK1437" i="7"/>
  <c r="BA1438" i="7"/>
  <c r="BB1438" i="7"/>
  <c r="BC1438" i="7"/>
  <c r="BE1438" i="7"/>
  <c r="BF1438" i="7"/>
  <c r="BH1438" i="7" s="1"/>
  <c r="BG1438" i="7"/>
  <c r="BI1438" i="7"/>
  <c r="BJ1438" i="7"/>
  <c r="BL1438" i="7" s="1"/>
  <c r="BK1438" i="7"/>
  <c r="BA1439" i="7"/>
  <c r="BB1439" i="7"/>
  <c r="BC1439" i="7"/>
  <c r="BD1439" i="7"/>
  <c r="BE1439" i="7"/>
  <c r="BF1439" i="7"/>
  <c r="BH1439" i="7" s="1"/>
  <c r="BG1439" i="7"/>
  <c r="BI1439" i="7"/>
  <c r="BJ1439" i="7"/>
  <c r="BL1439" i="7" s="1"/>
  <c r="BK1439" i="7"/>
  <c r="BA1440" i="7"/>
  <c r="BB1440" i="7"/>
  <c r="BC1440" i="7"/>
  <c r="BE1440" i="7"/>
  <c r="BF1440" i="7"/>
  <c r="BG1440" i="7"/>
  <c r="BH1440" i="7"/>
  <c r="BI1440" i="7"/>
  <c r="BJ1440" i="7"/>
  <c r="BL1440" i="7" s="1"/>
  <c r="BK1440" i="7"/>
  <c r="BA1441" i="7"/>
  <c r="BB1441" i="7"/>
  <c r="BC1441" i="7"/>
  <c r="BD1441" i="7"/>
  <c r="BE1441" i="7"/>
  <c r="BF1441" i="7"/>
  <c r="BG1441" i="7"/>
  <c r="BI1441" i="7"/>
  <c r="BJ1441" i="7"/>
  <c r="BL1441" i="7" s="1"/>
  <c r="BK1441" i="7"/>
  <c r="BA1442" i="7"/>
  <c r="BB1442" i="7"/>
  <c r="BD1442" i="7" s="1"/>
  <c r="BC1442" i="7"/>
  <c r="BE1442" i="7"/>
  <c r="BF1442" i="7"/>
  <c r="BG1442" i="7"/>
  <c r="BH1442" i="7"/>
  <c r="BI1442" i="7"/>
  <c r="BJ1442" i="7"/>
  <c r="BK1442" i="7"/>
  <c r="BA1443" i="7"/>
  <c r="BB1443" i="7"/>
  <c r="BD1443" i="7" s="1"/>
  <c r="BC1443" i="7"/>
  <c r="BE1443" i="7"/>
  <c r="BF1443" i="7"/>
  <c r="BG1443" i="7"/>
  <c r="BI1443" i="7"/>
  <c r="BJ1443" i="7"/>
  <c r="BL1443" i="7" s="1"/>
  <c r="BK1443" i="7"/>
  <c r="BA1444" i="7"/>
  <c r="BB1444" i="7"/>
  <c r="BD1444" i="7" s="1"/>
  <c r="BC1444" i="7"/>
  <c r="BE1444" i="7"/>
  <c r="BF1444" i="7"/>
  <c r="BG1444" i="7"/>
  <c r="BH1444" i="7"/>
  <c r="BI1444" i="7"/>
  <c r="BJ1444" i="7"/>
  <c r="BL1444" i="7" s="1"/>
  <c r="BK1444" i="7"/>
  <c r="BA1445" i="7"/>
  <c r="BB1445" i="7"/>
  <c r="BC1445" i="7"/>
  <c r="BD1445" i="7"/>
  <c r="BE1445" i="7"/>
  <c r="BF1445" i="7"/>
  <c r="BH1445" i="7" s="1"/>
  <c r="BG1445" i="7"/>
  <c r="BI1445" i="7"/>
  <c r="BJ1445" i="7"/>
  <c r="BK1445" i="7"/>
  <c r="BL1445" i="7"/>
  <c r="BA1446" i="7"/>
  <c r="BB1446" i="7"/>
  <c r="BD1446" i="7" s="1"/>
  <c r="BC1446" i="7"/>
  <c r="BE1446" i="7"/>
  <c r="BF1446" i="7"/>
  <c r="BG1446" i="7"/>
  <c r="BH1446" i="7"/>
  <c r="BI1446" i="7"/>
  <c r="BJ1446" i="7"/>
  <c r="BL1446" i="7" s="1"/>
  <c r="BK1446" i="7"/>
  <c r="BA1447" i="7"/>
  <c r="BB1447" i="7"/>
  <c r="BC1447" i="7"/>
  <c r="BD1447" i="7"/>
  <c r="BE1447" i="7"/>
  <c r="BF1447" i="7"/>
  <c r="BH1447" i="7" s="1"/>
  <c r="BG1447" i="7"/>
  <c r="BI1447" i="7"/>
  <c r="BJ1447" i="7"/>
  <c r="BK1447" i="7"/>
  <c r="BL1447" i="7"/>
  <c r="BA1448" i="7"/>
  <c r="BB1448" i="7"/>
  <c r="BD1448" i="7" s="1"/>
  <c r="BC1448" i="7"/>
  <c r="BE1448" i="7"/>
  <c r="BF1448" i="7"/>
  <c r="BG1448" i="7"/>
  <c r="BH1448" i="7"/>
  <c r="BI1448" i="7"/>
  <c r="BJ1448" i="7"/>
  <c r="BL1448" i="7" s="1"/>
  <c r="BK1448" i="7"/>
  <c r="BA1449" i="7"/>
  <c r="BB1449" i="7"/>
  <c r="BC1449" i="7"/>
  <c r="BD1449" i="7"/>
  <c r="BE1449" i="7"/>
  <c r="BF1449" i="7"/>
  <c r="BH1449" i="7" s="1"/>
  <c r="BG1449" i="7"/>
  <c r="BI1449" i="7"/>
  <c r="BJ1449" i="7"/>
  <c r="BK1449" i="7"/>
  <c r="BL1449" i="7"/>
  <c r="BA1450" i="7"/>
  <c r="BB1450" i="7"/>
  <c r="BD1450" i="7" s="1"/>
  <c r="BC1450" i="7"/>
  <c r="BE1450" i="7"/>
  <c r="BF1450" i="7"/>
  <c r="BG1450" i="7"/>
  <c r="BH1450" i="7"/>
  <c r="BI1450" i="7"/>
  <c r="BJ1450" i="7"/>
  <c r="BL1450" i="7" s="1"/>
  <c r="BK1450" i="7"/>
  <c r="BA1451" i="7"/>
  <c r="BB1451" i="7"/>
  <c r="BC1451" i="7"/>
  <c r="BD1451" i="7"/>
  <c r="BE1451" i="7"/>
  <c r="BF1451" i="7"/>
  <c r="BH1451" i="7" s="1"/>
  <c r="BG1451" i="7"/>
  <c r="BI1451" i="7"/>
  <c r="BJ1451" i="7"/>
  <c r="BK1451" i="7"/>
  <c r="BL1451" i="7"/>
  <c r="BA1452" i="7"/>
  <c r="BB1452" i="7"/>
  <c r="BD1452" i="7" s="1"/>
  <c r="BC1452" i="7"/>
  <c r="BE1452" i="7"/>
  <c r="BF1452" i="7"/>
  <c r="BG1452" i="7"/>
  <c r="BH1452" i="7"/>
  <c r="BI1452" i="7"/>
  <c r="BJ1452" i="7"/>
  <c r="BL1452" i="7" s="1"/>
  <c r="BK1452" i="7"/>
  <c r="BA1453" i="7"/>
  <c r="BB1453" i="7"/>
  <c r="BC1453" i="7"/>
  <c r="BD1453" i="7"/>
  <c r="BE1453" i="7"/>
  <c r="BF1453" i="7"/>
  <c r="BH1453" i="7" s="1"/>
  <c r="BG1453" i="7"/>
  <c r="BI1453" i="7"/>
  <c r="BJ1453" i="7"/>
  <c r="BK1453" i="7"/>
  <c r="BL1453" i="7"/>
  <c r="BA1454" i="7"/>
  <c r="BB1454" i="7"/>
  <c r="BD1454" i="7" s="1"/>
  <c r="BC1454" i="7"/>
  <c r="BE1454" i="7"/>
  <c r="BF1454" i="7"/>
  <c r="BG1454" i="7"/>
  <c r="BH1454" i="7"/>
  <c r="BI1454" i="7"/>
  <c r="BJ1454" i="7"/>
  <c r="BL1454" i="7" s="1"/>
  <c r="BK1454" i="7"/>
  <c r="BA1455" i="7"/>
  <c r="BB1455" i="7"/>
  <c r="BC1455" i="7"/>
  <c r="BD1455" i="7"/>
  <c r="BE1455" i="7"/>
  <c r="BF1455" i="7"/>
  <c r="BH1455" i="7" s="1"/>
  <c r="BG1455" i="7"/>
  <c r="BI1455" i="7"/>
  <c r="BJ1455" i="7"/>
  <c r="BK1455" i="7"/>
  <c r="BL1455" i="7"/>
  <c r="BA1456" i="7"/>
  <c r="BB1456" i="7"/>
  <c r="BD1456" i="7" s="1"/>
  <c r="BC1456" i="7"/>
  <c r="BE1456" i="7"/>
  <c r="BF1456" i="7"/>
  <c r="BG1456" i="7"/>
  <c r="BH1456" i="7"/>
  <c r="BI1456" i="7"/>
  <c r="BJ1456" i="7"/>
  <c r="BL1456" i="7" s="1"/>
  <c r="BK1456" i="7"/>
  <c r="BA1457" i="7"/>
  <c r="BB1457" i="7"/>
  <c r="BC1457" i="7"/>
  <c r="BD1457" i="7"/>
  <c r="BE1457" i="7"/>
  <c r="BF1457" i="7"/>
  <c r="BH1457" i="7" s="1"/>
  <c r="BG1457" i="7"/>
  <c r="BI1457" i="7"/>
  <c r="BJ1457" i="7"/>
  <c r="BK1457" i="7"/>
  <c r="BL1457" i="7"/>
  <c r="BA1458" i="7"/>
  <c r="BB1458" i="7"/>
  <c r="BD1458" i="7" s="1"/>
  <c r="BC1458" i="7"/>
  <c r="BE1458" i="7"/>
  <c r="BF1458" i="7"/>
  <c r="BG1458" i="7"/>
  <c r="BH1458" i="7"/>
  <c r="BI1458" i="7"/>
  <c r="BJ1458" i="7"/>
  <c r="BL1458" i="7" s="1"/>
  <c r="BK1458" i="7"/>
  <c r="BA1459" i="7"/>
  <c r="BB1459" i="7"/>
  <c r="BC1459" i="7"/>
  <c r="BD1459" i="7"/>
  <c r="BE1459" i="7"/>
  <c r="BF1459" i="7"/>
  <c r="BH1459" i="7" s="1"/>
  <c r="BG1459" i="7"/>
  <c r="BI1459" i="7"/>
  <c r="BJ1459" i="7"/>
  <c r="BK1459" i="7"/>
  <c r="BL1459" i="7"/>
  <c r="BA1460" i="7"/>
  <c r="BB1460" i="7"/>
  <c r="BD1460" i="7" s="1"/>
  <c r="BC1460" i="7"/>
  <c r="BE1460" i="7"/>
  <c r="BF1460" i="7"/>
  <c r="BG1460" i="7"/>
  <c r="BH1460" i="7"/>
  <c r="BI1460" i="7"/>
  <c r="BJ1460" i="7"/>
  <c r="BL1460" i="7" s="1"/>
  <c r="BK1460" i="7"/>
  <c r="BA1461" i="7"/>
  <c r="BB1461" i="7"/>
  <c r="BC1461" i="7"/>
  <c r="BD1461" i="7"/>
  <c r="BE1461" i="7"/>
  <c r="BF1461" i="7"/>
  <c r="BH1461" i="7" s="1"/>
  <c r="BG1461" i="7"/>
  <c r="BI1461" i="7"/>
  <c r="BJ1461" i="7"/>
  <c r="BK1461" i="7"/>
  <c r="BL1461" i="7"/>
  <c r="BA1462" i="7"/>
  <c r="BB1462" i="7"/>
  <c r="BD1462" i="7" s="1"/>
  <c r="BC1462" i="7"/>
  <c r="BE1462" i="7"/>
  <c r="BF1462" i="7"/>
  <c r="BG1462" i="7"/>
  <c r="BH1462" i="7"/>
  <c r="BI1462" i="7"/>
  <c r="BJ1462" i="7"/>
  <c r="BL1462" i="7" s="1"/>
  <c r="BK1462" i="7"/>
  <c r="BA1463" i="7"/>
  <c r="BB1463" i="7"/>
  <c r="BC1463" i="7"/>
  <c r="BD1463" i="7"/>
  <c r="BE1463" i="7"/>
  <c r="BF1463" i="7"/>
  <c r="BH1463" i="7" s="1"/>
  <c r="BG1463" i="7"/>
  <c r="BI1463" i="7"/>
  <c r="BJ1463" i="7"/>
  <c r="BK1463" i="7"/>
  <c r="BL1463" i="7"/>
  <c r="BA1464" i="7"/>
  <c r="BB1464" i="7"/>
  <c r="BD1464" i="7" s="1"/>
  <c r="BC1464" i="7"/>
  <c r="BE1464" i="7"/>
  <c r="BF1464" i="7"/>
  <c r="BG1464" i="7"/>
  <c r="BH1464" i="7"/>
  <c r="BI1464" i="7"/>
  <c r="BJ1464" i="7"/>
  <c r="BL1464" i="7" s="1"/>
  <c r="BK1464" i="7"/>
  <c r="BA1465" i="7"/>
  <c r="BB1465" i="7"/>
  <c r="BC1465" i="7"/>
  <c r="BD1465" i="7"/>
  <c r="BE1465" i="7"/>
  <c r="BF1465" i="7"/>
  <c r="BH1465" i="7" s="1"/>
  <c r="BG1465" i="7"/>
  <c r="BI1465" i="7"/>
  <c r="BJ1465" i="7"/>
  <c r="BK1465" i="7"/>
  <c r="BL1465" i="7"/>
  <c r="BA1466" i="7"/>
  <c r="BB1466" i="7"/>
  <c r="BD1466" i="7" s="1"/>
  <c r="BC1466" i="7"/>
  <c r="BE1466" i="7"/>
  <c r="BF1466" i="7"/>
  <c r="BG1466" i="7"/>
  <c r="BH1466" i="7"/>
  <c r="BI1466" i="7"/>
  <c r="BJ1466" i="7"/>
  <c r="BL1466" i="7" s="1"/>
  <c r="BK1466" i="7"/>
  <c r="BA1467" i="7"/>
  <c r="BB1467" i="7"/>
  <c r="BC1467" i="7"/>
  <c r="BD1467" i="7"/>
  <c r="BE1467" i="7"/>
  <c r="BF1467" i="7"/>
  <c r="BH1467" i="7" s="1"/>
  <c r="BG1467" i="7"/>
  <c r="BI1467" i="7"/>
  <c r="BJ1467" i="7"/>
  <c r="BK1467" i="7"/>
  <c r="BL1467" i="7"/>
  <c r="BA1468" i="7"/>
  <c r="BB1468" i="7"/>
  <c r="BD1468" i="7" s="1"/>
  <c r="BC1468" i="7"/>
  <c r="BE1468" i="7"/>
  <c r="BF1468" i="7"/>
  <c r="BG1468" i="7"/>
  <c r="BH1468" i="7"/>
  <c r="BI1468" i="7"/>
  <c r="BJ1468" i="7"/>
  <c r="BL1468" i="7" s="1"/>
  <c r="BK1468" i="7"/>
  <c r="BA1469" i="7"/>
  <c r="BB1469" i="7"/>
  <c r="BC1469" i="7"/>
  <c r="BD1469" i="7"/>
  <c r="BE1469" i="7"/>
  <c r="BF1469" i="7"/>
  <c r="BH1469" i="7" s="1"/>
  <c r="BG1469" i="7"/>
  <c r="BI1469" i="7"/>
  <c r="BJ1469" i="7"/>
  <c r="BK1469" i="7"/>
  <c r="BL1469" i="7"/>
  <c r="BA1470" i="7"/>
  <c r="BB1470" i="7"/>
  <c r="BD1470" i="7" s="1"/>
  <c r="BC1470" i="7"/>
  <c r="BE1470" i="7"/>
  <c r="BF1470" i="7"/>
  <c r="BG1470" i="7"/>
  <c r="BH1470" i="7"/>
  <c r="BI1470" i="7"/>
  <c r="BJ1470" i="7"/>
  <c r="BL1470" i="7" s="1"/>
  <c r="BK1470" i="7"/>
  <c r="BA1471" i="7"/>
  <c r="BB1471" i="7"/>
  <c r="BC1471" i="7"/>
  <c r="BD1471" i="7"/>
  <c r="BE1471" i="7"/>
  <c r="BF1471" i="7"/>
  <c r="BH1471" i="7" s="1"/>
  <c r="BG1471" i="7"/>
  <c r="BI1471" i="7"/>
  <c r="BJ1471" i="7"/>
  <c r="BK1471" i="7"/>
  <c r="BL1471" i="7"/>
  <c r="BA1472" i="7"/>
  <c r="BB1472" i="7"/>
  <c r="BD1472" i="7" s="1"/>
  <c r="BC1472" i="7"/>
  <c r="BE1472" i="7"/>
  <c r="BF1472" i="7"/>
  <c r="BG1472" i="7"/>
  <c r="BH1472" i="7"/>
  <c r="BI1472" i="7"/>
  <c r="BJ1472" i="7"/>
  <c r="BL1472" i="7" s="1"/>
  <c r="BK1472" i="7"/>
  <c r="BA1473" i="7"/>
  <c r="BB1473" i="7"/>
  <c r="BC1473" i="7"/>
  <c r="BD1473" i="7"/>
  <c r="BE1473" i="7"/>
  <c r="BF1473" i="7"/>
  <c r="BH1473" i="7" s="1"/>
  <c r="BG1473" i="7"/>
  <c r="BI1473" i="7"/>
  <c r="BJ1473" i="7"/>
  <c r="BK1473" i="7"/>
  <c r="BL1473" i="7"/>
  <c r="BA1474" i="7"/>
  <c r="BB1474" i="7"/>
  <c r="BD1474" i="7" s="1"/>
  <c r="BC1474" i="7"/>
  <c r="BE1474" i="7"/>
  <c r="BF1474" i="7"/>
  <c r="BG1474" i="7"/>
  <c r="BH1474" i="7"/>
  <c r="BI1474" i="7"/>
  <c r="BJ1474" i="7"/>
  <c r="BL1474" i="7" s="1"/>
  <c r="BK1474" i="7"/>
  <c r="BA1475" i="7"/>
  <c r="BB1475" i="7"/>
  <c r="BC1475" i="7"/>
  <c r="BD1475" i="7"/>
  <c r="BE1475" i="7"/>
  <c r="BF1475" i="7"/>
  <c r="BH1475" i="7" s="1"/>
  <c r="BG1475" i="7"/>
  <c r="BI1475" i="7"/>
  <c r="BJ1475" i="7"/>
  <c r="BK1475" i="7"/>
  <c r="BL1475" i="7"/>
  <c r="BA1476" i="7"/>
  <c r="BB1476" i="7"/>
  <c r="BD1476" i="7" s="1"/>
  <c r="BC1476" i="7"/>
  <c r="BE1476" i="7"/>
  <c r="BF1476" i="7"/>
  <c r="BG1476" i="7"/>
  <c r="BH1476" i="7"/>
  <c r="BI1476" i="7"/>
  <c r="BJ1476" i="7"/>
  <c r="BL1476" i="7" s="1"/>
  <c r="BK1476" i="7"/>
  <c r="BA1477" i="7"/>
  <c r="BB1477" i="7"/>
  <c r="BC1477" i="7"/>
  <c r="BD1477" i="7"/>
  <c r="BE1477" i="7"/>
  <c r="BF1477" i="7"/>
  <c r="BH1477" i="7" s="1"/>
  <c r="BG1477" i="7"/>
  <c r="BI1477" i="7"/>
  <c r="BJ1477" i="7"/>
  <c r="BK1477" i="7"/>
  <c r="BL1477" i="7"/>
  <c r="BA1478" i="7"/>
  <c r="BB1478" i="7"/>
  <c r="BD1478" i="7" s="1"/>
  <c r="BC1478" i="7"/>
  <c r="BE1478" i="7"/>
  <c r="BF1478" i="7"/>
  <c r="BG1478" i="7"/>
  <c r="BH1478" i="7"/>
  <c r="BI1478" i="7"/>
  <c r="BJ1478" i="7"/>
  <c r="BL1478" i="7" s="1"/>
  <c r="BK1478" i="7"/>
  <c r="BA1479" i="7"/>
  <c r="BB1479" i="7"/>
  <c r="BC1479" i="7"/>
  <c r="BD1479" i="7"/>
  <c r="BE1479" i="7"/>
  <c r="BF1479" i="7"/>
  <c r="BH1479" i="7" s="1"/>
  <c r="BG1479" i="7"/>
  <c r="BI1479" i="7"/>
  <c r="BJ1479" i="7"/>
  <c r="BK1479" i="7"/>
  <c r="BL1479" i="7"/>
  <c r="BA1480" i="7"/>
  <c r="BB1480" i="7"/>
  <c r="BD1480" i="7" s="1"/>
  <c r="BC1480" i="7"/>
  <c r="BE1480" i="7"/>
  <c r="BF1480" i="7"/>
  <c r="BG1480" i="7"/>
  <c r="BH1480" i="7"/>
  <c r="BI1480" i="7"/>
  <c r="BJ1480" i="7"/>
  <c r="BL1480" i="7" s="1"/>
  <c r="BK1480" i="7"/>
  <c r="BA1481" i="7"/>
  <c r="BB1481" i="7"/>
  <c r="BC1481" i="7"/>
  <c r="BD1481" i="7"/>
  <c r="BE1481" i="7"/>
  <c r="BF1481" i="7"/>
  <c r="BH1481" i="7" s="1"/>
  <c r="BG1481" i="7"/>
  <c r="BI1481" i="7"/>
  <c r="BJ1481" i="7"/>
  <c r="BK1481" i="7"/>
  <c r="BL1481" i="7"/>
  <c r="BA1482" i="7"/>
  <c r="BB1482" i="7"/>
  <c r="BD1482" i="7" s="1"/>
  <c r="BC1482" i="7"/>
  <c r="BE1482" i="7"/>
  <c r="BF1482" i="7"/>
  <c r="BG1482" i="7"/>
  <c r="BH1482" i="7"/>
  <c r="BI1482" i="7"/>
  <c r="BJ1482" i="7"/>
  <c r="BL1482" i="7" s="1"/>
  <c r="BK1482" i="7"/>
  <c r="BA1483" i="7"/>
  <c r="BB1483" i="7"/>
  <c r="BC1483" i="7"/>
  <c r="BD1483" i="7"/>
  <c r="BE1483" i="7"/>
  <c r="BF1483" i="7"/>
  <c r="BH1483" i="7" s="1"/>
  <c r="BG1483" i="7"/>
  <c r="BI1483" i="7"/>
  <c r="BJ1483" i="7"/>
  <c r="BK1483" i="7"/>
  <c r="BL1483" i="7"/>
  <c r="BA1484" i="7"/>
  <c r="BB1484" i="7"/>
  <c r="BD1484" i="7" s="1"/>
  <c r="BC1484" i="7"/>
  <c r="BE1484" i="7"/>
  <c r="BF1484" i="7"/>
  <c r="BG1484" i="7"/>
  <c r="BH1484" i="7"/>
  <c r="BI1484" i="7"/>
  <c r="BJ1484" i="7"/>
  <c r="BL1484" i="7" s="1"/>
  <c r="BK1484" i="7"/>
  <c r="BA1485" i="7"/>
  <c r="BB1485" i="7"/>
  <c r="BC1485" i="7"/>
  <c r="BD1485" i="7"/>
  <c r="BE1485" i="7"/>
  <c r="BF1485" i="7"/>
  <c r="BH1485" i="7" s="1"/>
  <c r="BG1485" i="7"/>
  <c r="BI1485" i="7"/>
  <c r="BJ1485" i="7"/>
  <c r="BK1485" i="7"/>
  <c r="BL1485" i="7"/>
  <c r="BA1486" i="7"/>
  <c r="BB1486" i="7"/>
  <c r="BD1486" i="7" s="1"/>
  <c r="BC1486" i="7"/>
  <c r="BE1486" i="7"/>
  <c r="BF1486" i="7"/>
  <c r="BG1486" i="7"/>
  <c r="BH1486" i="7"/>
  <c r="BI1486" i="7"/>
  <c r="BJ1486" i="7"/>
  <c r="BL1486" i="7" s="1"/>
  <c r="BK1486" i="7"/>
  <c r="BA1487" i="7"/>
  <c r="BB1487" i="7"/>
  <c r="BC1487" i="7"/>
  <c r="BD1487" i="7"/>
  <c r="BE1487" i="7"/>
  <c r="BF1487" i="7"/>
  <c r="BH1487" i="7" s="1"/>
  <c r="BG1487" i="7"/>
  <c r="BI1487" i="7"/>
  <c r="BJ1487" i="7"/>
  <c r="BK1487" i="7"/>
  <c r="BL1487" i="7"/>
  <c r="BA1488" i="7"/>
  <c r="BB1488" i="7"/>
  <c r="BD1488" i="7" s="1"/>
  <c r="BC1488" i="7"/>
  <c r="BE1488" i="7"/>
  <c r="BF1488" i="7"/>
  <c r="BG1488" i="7"/>
  <c r="BH1488" i="7"/>
  <c r="BI1488" i="7"/>
  <c r="BJ1488" i="7"/>
  <c r="BL1488" i="7" s="1"/>
  <c r="BK1488" i="7"/>
  <c r="BA1489" i="7"/>
  <c r="BB1489" i="7"/>
  <c r="BC1489" i="7"/>
  <c r="BD1489" i="7"/>
  <c r="BE1489" i="7"/>
  <c r="BF1489" i="7"/>
  <c r="BH1489" i="7" s="1"/>
  <c r="BG1489" i="7"/>
  <c r="BI1489" i="7"/>
  <c r="BJ1489" i="7"/>
  <c r="BK1489" i="7"/>
  <c r="BL1489" i="7"/>
  <c r="BA1490" i="7"/>
  <c r="BB1490" i="7"/>
  <c r="BD1490" i="7" s="1"/>
  <c r="BC1490" i="7"/>
  <c r="BE1490" i="7"/>
  <c r="BF1490" i="7"/>
  <c r="BG1490" i="7"/>
  <c r="BH1490" i="7"/>
  <c r="BI1490" i="7"/>
  <c r="BJ1490" i="7"/>
  <c r="BL1490" i="7" s="1"/>
  <c r="BK1490" i="7"/>
  <c r="BA1491" i="7"/>
  <c r="BB1491" i="7"/>
  <c r="BC1491" i="7"/>
  <c r="BD1491" i="7"/>
  <c r="BE1491" i="7"/>
  <c r="BF1491" i="7"/>
  <c r="BH1491" i="7" s="1"/>
  <c r="BG1491" i="7"/>
  <c r="BI1491" i="7"/>
  <c r="BJ1491" i="7"/>
  <c r="BK1491" i="7"/>
  <c r="BL1491" i="7"/>
  <c r="BA1492" i="7"/>
  <c r="BB1492" i="7"/>
  <c r="BD1492" i="7" s="1"/>
  <c r="BC1492" i="7"/>
  <c r="BE1492" i="7"/>
  <c r="BF1492" i="7"/>
  <c r="BG1492" i="7"/>
  <c r="BH1492" i="7"/>
  <c r="BI1492" i="7"/>
  <c r="BJ1492" i="7"/>
  <c r="BL1492" i="7" s="1"/>
  <c r="BK1492" i="7"/>
  <c r="BA1493" i="7"/>
  <c r="BB1493" i="7"/>
  <c r="BC1493" i="7"/>
  <c r="BD1493" i="7"/>
  <c r="BE1493" i="7"/>
  <c r="BF1493" i="7"/>
  <c r="BH1493" i="7" s="1"/>
  <c r="BG1493" i="7"/>
  <c r="BI1493" i="7"/>
  <c r="BJ1493" i="7"/>
  <c r="BK1493" i="7"/>
  <c r="BL1493" i="7"/>
  <c r="BA1494" i="7"/>
  <c r="BB1494" i="7"/>
  <c r="BD1494" i="7" s="1"/>
  <c r="BC1494" i="7"/>
  <c r="BE1494" i="7"/>
  <c r="BF1494" i="7"/>
  <c r="BG1494" i="7"/>
  <c r="BH1494" i="7"/>
  <c r="BI1494" i="7"/>
  <c r="BJ1494" i="7"/>
  <c r="BL1494" i="7" s="1"/>
  <c r="BK1494" i="7"/>
  <c r="BA1495" i="7"/>
  <c r="BB1495" i="7"/>
  <c r="BC1495" i="7"/>
  <c r="BD1495" i="7"/>
  <c r="BE1495" i="7"/>
  <c r="BF1495" i="7"/>
  <c r="BH1495" i="7" s="1"/>
  <c r="BG1495" i="7"/>
  <c r="BI1495" i="7"/>
  <c r="BJ1495" i="7"/>
  <c r="BK1495" i="7"/>
  <c r="BL1495" i="7"/>
  <c r="BA1496" i="7"/>
  <c r="BB1496" i="7"/>
  <c r="BD1496" i="7" s="1"/>
  <c r="BC1496" i="7"/>
  <c r="BE1496" i="7"/>
  <c r="BF1496" i="7"/>
  <c r="BG1496" i="7"/>
  <c r="BH1496" i="7"/>
  <c r="BI1496" i="7"/>
  <c r="BJ1496" i="7"/>
  <c r="BL1496" i="7" s="1"/>
  <c r="BK1496" i="7"/>
  <c r="BA1497" i="7"/>
  <c r="BB1497" i="7"/>
  <c r="BC1497" i="7"/>
  <c r="BD1497" i="7"/>
  <c r="BE1497" i="7"/>
  <c r="BF1497" i="7"/>
  <c r="BH1497" i="7" s="1"/>
  <c r="BG1497" i="7"/>
  <c r="BI1497" i="7"/>
  <c r="BJ1497" i="7"/>
  <c r="BK1497" i="7"/>
  <c r="BL1497" i="7"/>
  <c r="BA1498" i="7"/>
  <c r="BB1498" i="7"/>
  <c r="BD1498" i="7" s="1"/>
  <c r="BC1498" i="7"/>
  <c r="BE1498" i="7"/>
  <c r="BF1498" i="7"/>
  <c r="BG1498" i="7"/>
  <c r="BH1498" i="7"/>
  <c r="BI1498" i="7"/>
  <c r="BJ1498" i="7"/>
  <c r="BL1498" i="7" s="1"/>
  <c r="BK1498" i="7"/>
  <c r="BA1499" i="7"/>
  <c r="BB1499" i="7"/>
  <c r="BC1499" i="7"/>
  <c r="BD1499" i="7"/>
  <c r="BE1499" i="7"/>
  <c r="BF1499" i="7"/>
  <c r="BH1499" i="7" s="1"/>
  <c r="BG1499" i="7"/>
  <c r="BI1499" i="7"/>
  <c r="BJ1499" i="7"/>
  <c r="BK1499" i="7"/>
  <c r="BL1499" i="7"/>
  <c r="BA1500" i="7"/>
  <c r="BB1500" i="7"/>
  <c r="BD1500" i="7" s="1"/>
  <c r="BC1500" i="7"/>
  <c r="BE1500" i="7"/>
  <c r="BF1500" i="7"/>
  <c r="BG1500" i="7"/>
  <c r="BH1500" i="7"/>
  <c r="BI1500" i="7"/>
  <c r="BJ1500" i="7"/>
  <c r="BL1500" i="7" s="1"/>
  <c r="BK1500" i="7"/>
  <c r="BA1501" i="7"/>
  <c r="BB1501" i="7"/>
  <c r="BC1501" i="7"/>
  <c r="BD1501" i="7"/>
  <c r="BE1501" i="7"/>
  <c r="BF1501" i="7"/>
  <c r="BH1501" i="7" s="1"/>
  <c r="BG1501" i="7"/>
  <c r="BI1501" i="7"/>
  <c r="BJ1501" i="7"/>
  <c r="BK1501" i="7"/>
  <c r="BL1501" i="7"/>
  <c r="BA1502" i="7"/>
  <c r="BB1502" i="7"/>
  <c r="BD1502" i="7" s="1"/>
  <c r="BC1502" i="7"/>
  <c r="BE1502" i="7"/>
  <c r="BF1502" i="7"/>
  <c r="BG1502" i="7"/>
  <c r="BH1502" i="7"/>
  <c r="BI1502" i="7"/>
  <c r="BJ1502" i="7"/>
  <c r="BL1502" i="7" s="1"/>
  <c r="BK1502" i="7"/>
  <c r="BA1503" i="7"/>
  <c r="BB1503" i="7"/>
  <c r="BC1503" i="7"/>
  <c r="BD1503" i="7"/>
  <c r="BE1503" i="7"/>
  <c r="BF1503" i="7"/>
  <c r="BH1503" i="7" s="1"/>
  <c r="BG1503" i="7"/>
  <c r="BI1503" i="7"/>
  <c r="BJ1503" i="7"/>
  <c r="BK1503" i="7"/>
  <c r="BL1503" i="7"/>
  <c r="BA1504" i="7"/>
  <c r="BB1504" i="7"/>
  <c r="BD1504" i="7" s="1"/>
  <c r="BC1504" i="7"/>
  <c r="BE1504" i="7"/>
  <c r="BF1504" i="7"/>
  <c r="BG1504" i="7"/>
  <c r="BH1504" i="7"/>
  <c r="BI1504" i="7"/>
  <c r="BJ1504" i="7"/>
  <c r="BL1504" i="7" s="1"/>
  <c r="BK1504" i="7"/>
  <c r="BA1505" i="7"/>
  <c r="BB1505" i="7"/>
  <c r="BC1505" i="7"/>
  <c r="BD1505" i="7"/>
  <c r="BE1505" i="7"/>
  <c r="BF1505" i="7"/>
  <c r="BH1505" i="7" s="1"/>
  <c r="BG1505" i="7"/>
  <c r="BI1505" i="7"/>
  <c r="BJ1505" i="7"/>
  <c r="BK1505" i="7"/>
  <c r="BL1505" i="7"/>
  <c r="BA1506" i="7"/>
  <c r="BB1506" i="7"/>
  <c r="BD1506" i="7" s="1"/>
  <c r="BC1506" i="7"/>
  <c r="BE1506" i="7"/>
  <c r="BF1506" i="7"/>
  <c r="BG1506" i="7"/>
  <c r="BH1506" i="7"/>
  <c r="BI1506" i="7"/>
  <c r="BJ1506" i="7"/>
  <c r="BL1506" i="7" s="1"/>
  <c r="BK1506" i="7"/>
  <c r="BA1507" i="7"/>
  <c r="BB1507" i="7"/>
  <c r="BC1507" i="7"/>
  <c r="BD1507" i="7"/>
  <c r="BE1507" i="7"/>
  <c r="BF1507" i="7"/>
  <c r="BH1507" i="7" s="1"/>
  <c r="BG1507" i="7"/>
  <c r="BI1507" i="7"/>
  <c r="BJ1507" i="7"/>
  <c r="BK1507" i="7"/>
  <c r="BL1507" i="7"/>
  <c r="BA1508" i="7"/>
  <c r="BB1508" i="7"/>
  <c r="BD1508" i="7" s="1"/>
  <c r="BC1508" i="7"/>
  <c r="BE1508" i="7"/>
  <c r="BF1508" i="7"/>
  <c r="BG1508" i="7"/>
  <c r="BH1508" i="7"/>
  <c r="BI1508" i="7"/>
  <c r="BJ1508" i="7"/>
  <c r="BL1508" i="7" s="1"/>
  <c r="BK1508" i="7"/>
  <c r="BA1509" i="7"/>
  <c r="BB1509" i="7"/>
  <c r="BC1509" i="7"/>
  <c r="BD1509" i="7"/>
  <c r="BE1509" i="7"/>
  <c r="BF1509" i="7"/>
  <c r="BH1509" i="7" s="1"/>
  <c r="BG1509" i="7"/>
  <c r="BI1509" i="7"/>
  <c r="BJ1509" i="7"/>
  <c r="BK1509" i="7"/>
  <c r="BL1509" i="7"/>
  <c r="BA1510" i="7"/>
  <c r="BB1510" i="7"/>
  <c r="BD1510" i="7" s="1"/>
  <c r="BC1510" i="7"/>
  <c r="BE1510" i="7"/>
  <c r="BF1510" i="7"/>
  <c r="BG1510" i="7"/>
  <c r="BH1510" i="7"/>
  <c r="BI1510" i="7"/>
  <c r="BJ1510" i="7"/>
  <c r="BL1510" i="7" s="1"/>
  <c r="BK1510" i="7"/>
  <c r="BA1511" i="7"/>
  <c r="BB1511" i="7"/>
  <c r="BC1511" i="7"/>
  <c r="BD1511" i="7"/>
  <c r="BE1511" i="7"/>
  <c r="BF1511" i="7"/>
  <c r="BH1511" i="7" s="1"/>
  <c r="BG1511" i="7"/>
  <c r="BI1511" i="7"/>
  <c r="BJ1511" i="7"/>
  <c r="BK1511" i="7"/>
  <c r="BL1511" i="7"/>
  <c r="BA1512" i="7"/>
  <c r="BB1512" i="7"/>
  <c r="BD1512" i="7" s="1"/>
  <c r="BC1512" i="7"/>
  <c r="BE1512" i="7"/>
  <c r="BF1512" i="7"/>
  <c r="BG1512" i="7"/>
  <c r="BH1512" i="7"/>
  <c r="BI1512" i="7"/>
  <c r="BJ1512" i="7"/>
  <c r="BL1512" i="7" s="1"/>
  <c r="BK1512" i="7"/>
  <c r="BA1513" i="7"/>
  <c r="BB1513" i="7"/>
  <c r="BC1513" i="7"/>
  <c r="BD1513" i="7"/>
  <c r="BE1513" i="7"/>
  <c r="BF1513" i="7"/>
  <c r="BH1513" i="7" s="1"/>
  <c r="BG1513" i="7"/>
  <c r="BI1513" i="7"/>
  <c r="BJ1513" i="7"/>
  <c r="BK1513" i="7"/>
  <c r="BL1513" i="7"/>
  <c r="BA1514" i="7"/>
  <c r="BB1514" i="7"/>
  <c r="BD1514" i="7" s="1"/>
  <c r="BC1514" i="7"/>
  <c r="BE1514" i="7"/>
  <c r="BF1514" i="7"/>
  <c r="BG1514" i="7"/>
  <c r="BH1514" i="7"/>
  <c r="BI1514" i="7"/>
  <c r="BJ1514" i="7"/>
  <c r="BL1514" i="7" s="1"/>
  <c r="BK1514" i="7"/>
  <c r="BA1515" i="7"/>
  <c r="BB1515" i="7"/>
  <c r="BC1515" i="7"/>
  <c r="BD1515" i="7"/>
  <c r="BE1515" i="7"/>
  <c r="BF1515" i="7"/>
  <c r="BH1515" i="7" s="1"/>
  <c r="BG1515" i="7"/>
  <c r="BI1515" i="7"/>
  <c r="BJ1515" i="7"/>
  <c r="BK1515" i="7"/>
  <c r="BL1515" i="7"/>
  <c r="BA1516" i="7"/>
  <c r="BB1516" i="7"/>
  <c r="BD1516" i="7" s="1"/>
  <c r="BC1516" i="7"/>
  <c r="BE1516" i="7"/>
  <c r="BF1516" i="7"/>
  <c r="BG1516" i="7"/>
  <c r="BH1516" i="7"/>
  <c r="BI1516" i="7"/>
  <c r="BJ1516" i="7"/>
  <c r="BL1516" i="7" s="1"/>
  <c r="BK1516" i="7"/>
  <c r="BA1517" i="7"/>
  <c r="BB1517" i="7"/>
  <c r="BC1517" i="7"/>
  <c r="BD1517" i="7"/>
  <c r="BE1517" i="7"/>
  <c r="BF1517" i="7"/>
  <c r="BH1517" i="7" s="1"/>
  <c r="BG1517" i="7"/>
  <c r="BI1517" i="7"/>
  <c r="BJ1517" i="7"/>
  <c r="BK1517" i="7"/>
  <c r="BL1517" i="7"/>
  <c r="BA1518" i="7"/>
  <c r="BB1518" i="7"/>
  <c r="BD1518" i="7" s="1"/>
  <c r="BC1518" i="7"/>
  <c r="BE1518" i="7"/>
  <c r="BF1518" i="7"/>
  <c r="BG1518" i="7"/>
  <c r="BH1518" i="7"/>
  <c r="BI1518" i="7"/>
  <c r="BJ1518" i="7"/>
  <c r="BL1518" i="7" s="1"/>
  <c r="BK1518" i="7"/>
  <c r="BA1519" i="7"/>
  <c r="BB1519" i="7"/>
  <c r="BC1519" i="7"/>
  <c r="BD1519" i="7"/>
  <c r="BE1519" i="7"/>
  <c r="BF1519" i="7"/>
  <c r="BH1519" i="7" s="1"/>
  <c r="BG1519" i="7"/>
  <c r="BI1519" i="7"/>
  <c r="BJ1519" i="7"/>
  <c r="BK1519" i="7"/>
  <c r="BL1519" i="7"/>
  <c r="BA1520" i="7"/>
  <c r="BB1520" i="7"/>
  <c r="BD1520" i="7" s="1"/>
  <c r="BC1520" i="7"/>
  <c r="BE1520" i="7"/>
  <c r="BF1520" i="7"/>
  <c r="BG1520" i="7"/>
  <c r="BH1520" i="7"/>
  <c r="BI1520" i="7"/>
  <c r="BJ1520" i="7"/>
  <c r="BL1520" i="7" s="1"/>
  <c r="BK1520" i="7"/>
  <c r="BA1521" i="7"/>
  <c r="BB1521" i="7"/>
  <c r="BC1521" i="7"/>
  <c r="BD1521" i="7"/>
  <c r="BE1521" i="7"/>
  <c r="BF1521" i="7"/>
  <c r="BH1521" i="7" s="1"/>
  <c r="BG1521" i="7"/>
  <c r="BI1521" i="7"/>
  <c r="BJ1521" i="7"/>
  <c r="BK1521" i="7"/>
  <c r="BL1521" i="7"/>
  <c r="BA1522" i="7"/>
  <c r="BB1522" i="7"/>
  <c r="BD1522" i="7" s="1"/>
  <c r="BC1522" i="7"/>
  <c r="BE1522" i="7"/>
  <c r="BF1522" i="7"/>
  <c r="BG1522" i="7"/>
  <c r="BH1522" i="7"/>
  <c r="BI1522" i="7"/>
  <c r="BJ1522" i="7"/>
  <c r="BL1522" i="7" s="1"/>
  <c r="BK1522" i="7"/>
  <c r="BA1523" i="7"/>
  <c r="BB1523" i="7"/>
  <c r="BC1523" i="7"/>
  <c r="BD1523" i="7"/>
  <c r="BE1523" i="7"/>
  <c r="BF1523" i="7"/>
  <c r="BH1523" i="7" s="1"/>
  <c r="BG1523" i="7"/>
  <c r="BI1523" i="7"/>
  <c r="BJ1523" i="7"/>
  <c r="BK1523" i="7"/>
  <c r="BL1523" i="7"/>
  <c r="BA1524" i="7"/>
  <c r="BB1524" i="7"/>
  <c r="BD1524" i="7" s="1"/>
  <c r="BC1524" i="7"/>
  <c r="BE1524" i="7"/>
  <c r="BF1524" i="7"/>
  <c r="BG1524" i="7"/>
  <c r="BH1524" i="7"/>
  <c r="BI1524" i="7"/>
  <c r="BJ1524" i="7"/>
  <c r="BL1524" i="7" s="1"/>
  <c r="BK1524" i="7"/>
  <c r="BA1525" i="7"/>
  <c r="BB1525" i="7"/>
  <c r="BC1525" i="7"/>
  <c r="BD1525" i="7"/>
  <c r="BE1525" i="7"/>
  <c r="BF1525" i="7"/>
  <c r="BH1525" i="7" s="1"/>
  <c r="BG1525" i="7"/>
  <c r="BI1525" i="7"/>
  <c r="BJ1525" i="7"/>
  <c r="BK1525" i="7"/>
  <c r="BL1525" i="7"/>
  <c r="BA1526" i="7"/>
  <c r="BB1526" i="7"/>
  <c r="BD1526" i="7" s="1"/>
  <c r="BC1526" i="7"/>
  <c r="BE1526" i="7"/>
  <c r="BF1526" i="7"/>
  <c r="BG1526" i="7"/>
  <c r="BH1526" i="7"/>
  <c r="BI1526" i="7"/>
  <c r="BJ1526" i="7"/>
  <c r="BL1526" i="7" s="1"/>
  <c r="BK1526" i="7"/>
  <c r="BA1527" i="7"/>
  <c r="BB1527" i="7"/>
  <c r="BC1527" i="7"/>
  <c r="BD1527" i="7"/>
  <c r="BE1527" i="7"/>
  <c r="BF1527" i="7"/>
  <c r="BH1527" i="7" s="1"/>
  <c r="BG1527" i="7"/>
  <c r="BI1527" i="7"/>
  <c r="BJ1527" i="7"/>
  <c r="BK1527" i="7"/>
  <c r="BL1527" i="7"/>
  <c r="BA1528" i="7"/>
  <c r="BB1528" i="7"/>
  <c r="BD1528" i="7" s="1"/>
  <c r="BC1528" i="7"/>
  <c r="BE1528" i="7"/>
  <c r="BF1528" i="7"/>
  <c r="BG1528" i="7"/>
  <c r="BH1528" i="7"/>
  <c r="BI1528" i="7"/>
  <c r="BJ1528" i="7"/>
  <c r="BL1528" i="7" s="1"/>
  <c r="BK1528" i="7"/>
  <c r="BA1529" i="7"/>
  <c r="BB1529" i="7"/>
  <c r="BC1529" i="7"/>
  <c r="BD1529" i="7"/>
  <c r="BE1529" i="7"/>
  <c r="BF1529" i="7"/>
  <c r="BH1529" i="7" s="1"/>
  <c r="BG1529" i="7"/>
  <c r="BI1529" i="7"/>
  <c r="BJ1529" i="7"/>
  <c r="BK1529" i="7"/>
  <c r="BL1529" i="7"/>
  <c r="BA1530" i="7"/>
  <c r="BB1530" i="7"/>
  <c r="BD1530" i="7" s="1"/>
  <c r="BC1530" i="7"/>
  <c r="BE1530" i="7"/>
  <c r="BF1530" i="7"/>
  <c r="BG1530" i="7"/>
  <c r="BH1530" i="7"/>
  <c r="BI1530" i="7"/>
  <c r="BJ1530" i="7"/>
  <c r="BL1530" i="7" s="1"/>
  <c r="BK1530" i="7"/>
  <c r="BA1531" i="7"/>
  <c r="BB1531" i="7"/>
  <c r="BC1531" i="7"/>
  <c r="BD1531" i="7"/>
  <c r="BE1531" i="7"/>
  <c r="BF1531" i="7"/>
  <c r="BH1531" i="7" s="1"/>
  <c r="BG1531" i="7"/>
  <c r="BI1531" i="7"/>
  <c r="BJ1531" i="7"/>
  <c r="BK1531" i="7"/>
  <c r="BL1531" i="7"/>
  <c r="BA1532" i="7"/>
  <c r="BB1532" i="7"/>
  <c r="BD1532" i="7" s="1"/>
  <c r="BC1532" i="7"/>
  <c r="BE1532" i="7"/>
  <c r="BF1532" i="7"/>
  <c r="BG1532" i="7"/>
  <c r="BH1532" i="7"/>
  <c r="BI1532" i="7"/>
  <c r="BJ1532" i="7"/>
  <c r="BL1532" i="7" s="1"/>
  <c r="BK1532" i="7"/>
  <c r="BA1533" i="7"/>
  <c r="BB1533" i="7"/>
  <c r="BC1533" i="7"/>
  <c r="BD1533" i="7"/>
  <c r="BE1533" i="7"/>
  <c r="BF1533" i="7"/>
  <c r="BH1533" i="7" s="1"/>
  <c r="BG1533" i="7"/>
  <c r="BI1533" i="7"/>
  <c r="BJ1533" i="7"/>
  <c r="BK1533" i="7"/>
  <c r="BL1533" i="7"/>
  <c r="BA1534" i="7"/>
  <c r="BB1534" i="7"/>
  <c r="BD1534" i="7" s="1"/>
  <c r="BC1534" i="7"/>
  <c r="BE1534" i="7"/>
  <c r="BF1534" i="7"/>
  <c r="BG1534" i="7"/>
  <c r="BH1534" i="7"/>
  <c r="BI1534" i="7"/>
  <c r="BJ1534" i="7"/>
  <c r="BL1534" i="7" s="1"/>
  <c r="BK1534" i="7"/>
  <c r="BA1535" i="7"/>
  <c r="BB1535" i="7"/>
  <c r="BC1535" i="7"/>
  <c r="BD1535" i="7"/>
  <c r="BE1535" i="7"/>
  <c r="BF1535" i="7"/>
  <c r="BH1535" i="7" s="1"/>
  <c r="BG1535" i="7"/>
  <c r="BI1535" i="7"/>
  <c r="BJ1535" i="7"/>
  <c r="BK1535" i="7"/>
  <c r="BL1535" i="7"/>
  <c r="BA1536" i="7"/>
  <c r="BB1536" i="7"/>
  <c r="BD1536" i="7" s="1"/>
  <c r="BC1536" i="7"/>
  <c r="BE1536" i="7"/>
  <c r="BF1536" i="7"/>
  <c r="BG1536" i="7"/>
  <c r="BH1536" i="7"/>
  <c r="BI1536" i="7"/>
  <c r="BJ1536" i="7"/>
  <c r="BL1536" i="7" s="1"/>
  <c r="BK1536" i="7"/>
  <c r="BA1537" i="7"/>
  <c r="BB1537" i="7"/>
  <c r="BC1537" i="7"/>
  <c r="BD1537" i="7"/>
  <c r="BE1537" i="7"/>
  <c r="BF1537" i="7"/>
  <c r="BH1537" i="7" s="1"/>
  <c r="BG1537" i="7"/>
  <c r="BI1537" i="7"/>
  <c r="BJ1537" i="7"/>
  <c r="BK1537" i="7"/>
  <c r="BL1537" i="7"/>
  <c r="BA1538" i="7"/>
  <c r="BB1538" i="7"/>
  <c r="BD1538" i="7" s="1"/>
  <c r="BC1538" i="7"/>
  <c r="BE1538" i="7"/>
  <c r="BF1538" i="7"/>
  <c r="BG1538" i="7"/>
  <c r="BH1538" i="7"/>
  <c r="BI1538" i="7"/>
  <c r="BJ1538" i="7"/>
  <c r="BL1538" i="7" s="1"/>
  <c r="BK1538" i="7"/>
  <c r="BA1539" i="7"/>
  <c r="BB1539" i="7"/>
  <c r="BC1539" i="7"/>
  <c r="BD1539" i="7"/>
  <c r="BE1539" i="7"/>
  <c r="BF1539" i="7"/>
  <c r="BH1539" i="7" s="1"/>
  <c r="BG1539" i="7"/>
  <c r="BI1539" i="7"/>
  <c r="BJ1539" i="7"/>
  <c r="BK1539" i="7"/>
  <c r="BL1539" i="7"/>
  <c r="BA1540" i="7"/>
  <c r="BB1540" i="7"/>
  <c r="BD1540" i="7" s="1"/>
  <c r="BC1540" i="7"/>
  <c r="BE1540" i="7"/>
  <c r="BF1540" i="7"/>
  <c r="BG1540" i="7"/>
  <c r="BH1540" i="7"/>
  <c r="BI1540" i="7"/>
  <c r="BJ1540" i="7"/>
  <c r="BL1540" i="7" s="1"/>
  <c r="BK1540" i="7"/>
  <c r="BA1541" i="7"/>
  <c r="BB1541" i="7"/>
  <c r="BC1541" i="7"/>
  <c r="BD1541" i="7"/>
  <c r="BE1541" i="7"/>
  <c r="BF1541" i="7"/>
  <c r="BH1541" i="7" s="1"/>
  <c r="BG1541" i="7"/>
  <c r="BI1541" i="7"/>
  <c r="BJ1541" i="7"/>
  <c r="BK1541" i="7"/>
  <c r="BL1541" i="7"/>
  <c r="BA1542" i="7"/>
  <c r="BB1542" i="7"/>
  <c r="BD1542" i="7" s="1"/>
  <c r="BC1542" i="7"/>
  <c r="BE1542" i="7"/>
  <c r="BF1542" i="7"/>
  <c r="BG1542" i="7"/>
  <c r="BH1542" i="7"/>
  <c r="BI1542" i="7"/>
  <c r="BJ1542" i="7"/>
  <c r="BL1542" i="7" s="1"/>
  <c r="BK1542" i="7"/>
  <c r="BA1543" i="7"/>
  <c r="BB1543" i="7"/>
  <c r="BC1543" i="7"/>
  <c r="BD1543" i="7"/>
  <c r="BE1543" i="7"/>
  <c r="BF1543" i="7"/>
  <c r="BH1543" i="7" s="1"/>
  <c r="BG1543" i="7"/>
  <c r="BI1543" i="7"/>
  <c r="BJ1543" i="7"/>
  <c r="BK1543" i="7"/>
  <c r="BL1543" i="7"/>
  <c r="BA1544" i="7"/>
  <c r="BB1544" i="7"/>
  <c r="BD1544" i="7" s="1"/>
  <c r="BC1544" i="7"/>
  <c r="BE1544" i="7"/>
  <c r="BF1544" i="7"/>
  <c r="BG1544" i="7"/>
  <c r="BH1544" i="7"/>
  <c r="BI1544" i="7"/>
  <c r="BJ1544" i="7"/>
  <c r="BL1544" i="7" s="1"/>
  <c r="BK1544" i="7"/>
  <c r="BA1545" i="7"/>
  <c r="BB1545" i="7"/>
  <c r="BC1545" i="7"/>
  <c r="BD1545" i="7"/>
  <c r="BE1545" i="7"/>
  <c r="BF1545" i="7"/>
  <c r="BH1545" i="7" s="1"/>
  <c r="BG1545" i="7"/>
  <c r="BI1545" i="7"/>
  <c r="BJ1545" i="7"/>
  <c r="BK1545" i="7"/>
  <c r="BL1545" i="7"/>
  <c r="BA1546" i="7"/>
  <c r="BB1546" i="7"/>
  <c r="BD1546" i="7" s="1"/>
  <c r="BC1546" i="7"/>
  <c r="BE1546" i="7"/>
  <c r="BF1546" i="7"/>
  <c r="BG1546" i="7"/>
  <c r="BH1546" i="7"/>
  <c r="BI1546" i="7"/>
  <c r="BJ1546" i="7"/>
  <c r="BL1546" i="7" s="1"/>
  <c r="BK1546" i="7"/>
  <c r="BA1547" i="7"/>
  <c r="BB1547" i="7"/>
  <c r="BC1547" i="7"/>
  <c r="BD1547" i="7"/>
  <c r="BE1547" i="7"/>
  <c r="BF1547" i="7"/>
  <c r="BH1547" i="7" s="1"/>
  <c r="BG1547" i="7"/>
  <c r="BI1547" i="7"/>
  <c r="BJ1547" i="7"/>
  <c r="BK1547" i="7"/>
  <c r="BL1547" i="7"/>
  <c r="BA1548" i="7"/>
  <c r="BB1548" i="7"/>
  <c r="BD1548" i="7" s="1"/>
  <c r="BC1548" i="7"/>
  <c r="BE1548" i="7"/>
  <c r="BF1548" i="7"/>
  <c r="BG1548" i="7"/>
  <c r="BH1548" i="7"/>
  <c r="BI1548" i="7"/>
  <c r="BJ1548" i="7"/>
  <c r="BL1548" i="7" s="1"/>
  <c r="BK1548" i="7"/>
  <c r="BA1549" i="7"/>
  <c r="BB1549" i="7"/>
  <c r="BC1549" i="7"/>
  <c r="BD1549" i="7"/>
  <c r="BE1549" i="7"/>
  <c r="BF1549" i="7"/>
  <c r="BH1549" i="7" s="1"/>
  <c r="BG1549" i="7"/>
  <c r="BI1549" i="7"/>
  <c r="BJ1549" i="7"/>
  <c r="BK1549" i="7"/>
  <c r="BL1549" i="7"/>
  <c r="BA1550" i="7"/>
  <c r="BB1550" i="7"/>
  <c r="BD1550" i="7" s="1"/>
  <c r="BC1550" i="7"/>
  <c r="BE1550" i="7"/>
  <c r="BF1550" i="7"/>
  <c r="BG1550" i="7"/>
  <c r="BH1550" i="7"/>
  <c r="BI1550" i="7"/>
  <c r="BJ1550" i="7"/>
  <c r="BL1550" i="7" s="1"/>
  <c r="BK1550" i="7"/>
  <c r="BA1551" i="7"/>
  <c r="BB1551" i="7"/>
  <c r="BC1551" i="7"/>
  <c r="BD1551" i="7"/>
  <c r="BE1551" i="7"/>
  <c r="BF1551" i="7"/>
  <c r="BH1551" i="7" s="1"/>
  <c r="BG1551" i="7"/>
  <c r="BI1551" i="7"/>
  <c r="BJ1551" i="7"/>
  <c r="BK1551" i="7"/>
  <c r="BL1551" i="7"/>
  <c r="BA1552" i="7"/>
  <c r="BB1552" i="7"/>
  <c r="BD1552" i="7" s="1"/>
  <c r="BC1552" i="7"/>
  <c r="BE1552" i="7"/>
  <c r="BF1552" i="7"/>
  <c r="BG1552" i="7"/>
  <c r="BH1552" i="7"/>
  <c r="BI1552" i="7"/>
  <c r="BJ1552" i="7"/>
  <c r="BL1552" i="7" s="1"/>
  <c r="BK1552" i="7"/>
  <c r="BA1553" i="7"/>
  <c r="BB1553" i="7"/>
  <c r="BC1553" i="7"/>
  <c r="BD1553" i="7"/>
  <c r="BE1553" i="7"/>
  <c r="BF1553" i="7"/>
  <c r="BH1553" i="7" s="1"/>
  <c r="BG1553" i="7"/>
  <c r="BI1553" i="7"/>
  <c r="BJ1553" i="7"/>
  <c r="BK1553" i="7"/>
  <c r="BL1553" i="7"/>
  <c r="BA1554" i="7"/>
  <c r="BB1554" i="7"/>
  <c r="BD1554" i="7" s="1"/>
  <c r="BC1554" i="7"/>
  <c r="BE1554" i="7"/>
  <c r="BF1554" i="7"/>
  <c r="BG1554" i="7"/>
  <c r="BH1554" i="7"/>
  <c r="BI1554" i="7"/>
  <c r="BJ1554" i="7"/>
  <c r="BL1554" i="7" s="1"/>
  <c r="BK1554" i="7"/>
  <c r="BA1555" i="7"/>
  <c r="BB1555" i="7"/>
  <c r="BC1555" i="7"/>
  <c r="BD1555" i="7"/>
  <c r="BE1555" i="7"/>
  <c r="BF1555" i="7"/>
  <c r="BH1555" i="7" s="1"/>
  <c r="BG1555" i="7"/>
  <c r="BI1555" i="7"/>
  <c r="BJ1555" i="7"/>
  <c r="BK1555" i="7"/>
  <c r="BL1555" i="7"/>
  <c r="BA1556" i="7"/>
  <c r="BB1556" i="7"/>
  <c r="BD1556" i="7" s="1"/>
  <c r="BC1556" i="7"/>
  <c r="BE1556" i="7"/>
  <c r="BF1556" i="7"/>
  <c r="BG1556" i="7"/>
  <c r="BH1556" i="7"/>
  <c r="BI1556" i="7"/>
  <c r="BJ1556" i="7"/>
  <c r="BL1556" i="7" s="1"/>
  <c r="BK1556" i="7"/>
  <c r="BA1557" i="7"/>
  <c r="BB1557" i="7"/>
  <c r="BC1557" i="7"/>
  <c r="BD1557" i="7"/>
  <c r="BE1557" i="7"/>
  <c r="BF1557" i="7"/>
  <c r="BH1557" i="7" s="1"/>
  <c r="BG1557" i="7"/>
  <c r="BI1557" i="7"/>
  <c r="BJ1557" i="7"/>
  <c r="BK1557" i="7"/>
  <c r="BL1557" i="7"/>
  <c r="BA1558" i="7"/>
  <c r="BB1558" i="7"/>
  <c r="BD1558" i="7" s="1"/>
  <c r="BC1558" i="7"/>
  <c r="BE1558" i="7"/>
  <c r="BF1558" i="7"/>
  <c r="BG1558" i="7"/>
  <c r="BH1558" i="7"/>
  <c r="BI1558" i="7"/>
  <c r="BJ1558" i="7"/>
  <c r="BL1558" i="7" s="1"/>
  <c r="BK1558" i="7"/>
  <c r="BA1559" i="7"/>
  <c r="BB1559" i="7"/>
  <c r="BC1559" i="7"/>
  <c r="BD1559" i="7"/>
  <c r="BE1559" i="7"/>
  <c r="BF1559" i="7"/>
  <c r="BH1559" i="7" s="1"/>
  <c r="BG1559" i="7"/>
  <c r="BI1559" i="7"/>
  <c r="BJ1559" i="7"/>
  <c r="BK1559" i="7"/>
  <c r="BI985" i="7"/>
  <c r="BJ985" i="7"/>
  <c r="BK985" i="7"/>
  <c r="BF985" i="7"/>
  <c r="BE985" i="7"/>
  <c r="BG985" i="7"/>
  <c r="BC985" i="7"/>
  <c r="BB985" i="7"/>
  <c r="BA985" i="7"/>
  <c r="BL995" i="7" l="1"/>
  <c r="BD993" i="7"/>
  <c r="BD995" i="7"/>
  <c r="BD987" i="7"/>
  <c r="BL993" i="7"/>
  <c r="BD991" i="7"/>
  <c r="BH988" i="7"/>
  <c r="BH994" i="7"/>
  <c r="BH992" i="7"/>
  <c r="BD994" i="7"/>
  <c r="BL989" i="7"/>
  <c r="BH991" i="7"/>
  <c r="BD992" i="7"/>
  <c r="BL987" i="7"/>
  <c r="BL991" i="7"/>
  <c r="BL986" i="7"/>
  <c r="BH986" i="7"/>
  <c r="BH990" i="7"/>
  <c r="BH996" i="7"/>
  <c r="BL996" i="7"/>
  <c r="BL1559" i="7"/>
  <c r="BM1559" i="7" s="1"/>
  <c r="BN1559" i="7" s="1"/>
  <c r="BD986" i="7"/>
  <c r="BD1440" i="7"/>
  <c r="BL1434" i="7"/>
  <c r="BH1429" i="7"/>
  <c r="BD1424" i="7"/>
  <c r="BL1418" i="7"/>
  <c r="BH1413" i="7"/>
  <c r="BD1408" i="7"/>
  <c r="BH1362" i="7"/>
  <c r="BH1441" i="7"/>
  <c r="BD1436" i="7"/>
  <c r="BL1430" i="7"/>
  <c r="BH1425" i="7"/>
  <c r="BD1420" i="7"/>
  <c r="BL1414" i="7"/>
  <c r="BH1409" i="7"/>
  <c r="BD1404" i="7"/>
  <c r="BD1392" i="7"/>
  <c r="BH1381" i="7"/>
  <c r="BD1373" i="7"/>
  <c r="BL1442" i="7"/>
  <c r="BL1426" i="7"/>
  <c r="BH1421" i="7"/>
  <c r="BD1416" i="7"/>
  <c r="BL1410" i="7"/>
  <c r="BH1405" i="7"/>
  <c r="BH1437" i="7"/>
  <c r="BD1432" i="7"/>
  <c r="BH1443" i="7"/>
  <c r="BD1438" i="7"/>
  <c r="BL1432" i="7"/>
  <c r="BH1427" i="7"/>
  <c r="BD1422" i="7"/>
  <c r="BL1416" i="7"/>
  <c r="BH1411" i="7"/>
  <c r="BD1406" i="7"/>
  <c r="BD1376" i="7"/>
  <c r="BL1367" i="7"/>
  <c r="BH1378" i="7"/>
  <c r="BD1400" i="7"/>
  <c r="BL1394" i="7"/>
  <c r="BH1389" i="7"/>
  <c r="BD1384" i="7"/>
  <c r="BL1378" i="7"/>
  <c r="BH1373" i="7"/>
  <c r="BD1368" i="7"/>
  <c r="BL1362" i="7"/>
  <c r="BD1396" i="7"/>
  <c r="BL1390" i="7"/>
  <c r="BH1385" i="7"/>
  <c r="BD1380" i="7"/>
  <c r="BL1374" i="7"/>
  <c r="BH1369" i="7"/>
  <c r="BD1364" i="7"/>
  <c r="BH1284" i="7"/>
  <c r="BD1398" i="7"/>
  <c r="BL1392" i="7"/>
  <c r="BH1387" i="7"/>
  <c r="BD1382" i="7"/>
  <c r="BL1376" i="7"/>
  <c r="BH1371" i="7"/>
  <c r="BD1366" i="7"/>
  <c r="BD1289" i="7"/>
  <c r="BD1279" i="7"/>
  <c r="BL1229" i="7"/>
  <c r="BD1232" i="7"/>
  <c r="BH1230" i="7"/>
  <c r="BD1225" i="7"/>
  <c r="BL1219" i="7"/>
  <c r="BH1214" i="7"/>
  <c r="BD1209" i="7"/>
  <c r="BL1203" i="7"/>
  <c r="BH1198" i="7"/>
  <c r="BH1186" i="7"/>
  <c r="BH1172" i="7"/>
  <c r="BL1170" i="7"/>
  <c r="BL1110" i="7"/>
  <c r="BD1231" i="7"/>
  <c r="BL1225" i="7"/>
  <c r="BH1220" i="7"/>
  <c r="BD1215" i="7"/>
  <c r="BL1209" i="7"/>
  <c r="BH1204" i="7"/>
  <c r="BD1199" i="7"/>
  <c r="BD1183" i="7"/>
  <c r="BH1156" i="7"/>
  <c r="BL1094" i="7"/>
  <c r="BL1231" i="7"/>
  <c r="BH1226" i="7"/>
  <c r="BD1221" i="7"/>
  <c r="BL1215" i="7"/>
  <c r="BH1210" i="7"/>
  <c r="BD1205" i="7"/>
  <c r="BL1199" i="7"/>
  <c r="BH1189" i="7"/>
  <c r="BD1187" i="7"/>
  <c r="BL1126" i="7"/>
  <c r="BH1232" i="7"/>
  <c r="BD1227" i="7"/>
  <c r="BL1221" i="7"/>
  <c r="BH1216" i="7"/>
  <c r="BD1211" i="7"/>
  <c r="BL1205" i="7"/>
  <c r="BH1200" i="7"/>
  <c r="BL1191" i="7"/>
  <c r="BD1167" i="7"/>
  <c r="BH1165" i="7"/>
  <c r="BH1105" i="7"/>
  <c r="BD1233" i="7"/>
  <c r="BL1227" i="7"/>
  <c r="BH1222" i="7"/>
  <c r="BD1217" i="7"/>
  <c r="BL1211" i="7"/>
  <c r="BH1206" i="7"/>
  <c r="BD1201" i="7"/>
  <c r="BH1188" i="7"/>
  <c r="BD1151" i="7"/>
  <c r="BH1089" i="7"/>
  <c r="BD1176" i="7"/>
  <c r="BH1234" i="7"/>
  <c r="BD1229" i="7"/>
  <c r="BL1223" i="7"/>
  <c r="BH1218" i="7"/>
  <c r="BD1213" i="7"/>
  <c r="BL1207" i="7"/>
  <c r="BH1202" i="7"/>
  <c r="BD1197" i="7"/>
  <c r="BD1189" i="7"/>
  <c r="BL1161" i="7"/>
  <c r="BD1160" i="7"/>
  <c r="BD1116" i="7"/>
  <c r="BD1100" i="7"/>
  <c r="BD1193" i="7"/>
  <c r="BL1187" i="7"/>
  <c r="BH1182" i="7"/>
  <c r="BD1177" i="7"/>
  <c r="BL1171" i="7"/>
  <c r="BH1166" i="7"/>
  <c r="BD1161" i="7"/>
  <c r="BL1155" i="7"/>
  <c r="BH1150" i="7"/>
  <c r="BD1145" i="7"/>
  <c r="BL1139" i="7"/>
  <c r="BH1134" i="7"/>
  <c r="BD1129" i="7"/>
  <c r="BL1123" i="7"/>
  <c r="BH1118" i="7"/>
  <c r="BD1113" i="7"/>
  <c r="BL1107" i="7"/>
  <c r="BH1102" i="7"/>
  <c r="BD1097" i="7"/>
  <c r="BL1091" i="7"/>
  <c r="BH1086" i="7"/>
  <c r="BL1084" i="7"/>
  <c r="BD1083" i="7"/>
  <c r="BD1082" i="7"/>
  <c r="BH1080" i="7"/>
  <c r="BH1079" i="7"/>
  <c r="BD1135" i="7"/>
  <c r="BL1129" i="7"/>
  <c r="BH1124" i="7"/>
  <c r="BD1119" i="7"/>
  <c r="BL1113" i="7"/>
  <c r="BH1108" i="7"/>
  <c r="BD1103" i="7"/>
  <c r="BL1097" i="7"/>
  <c r="BH1092" i="7"/>
  <c r="BD1087" i="7"/>
  <c r="BL1183" i="7"/>
  <c r="BH1178" i="7"/>
  <c r="BD1173" i="7"/>
  <c r="BL1167" i="7"/>
  <c r="BH1162" i="7"/>
  <c r="BD1157" i="7"/>
  <c r="BL1151" i="7"/>
  <c r="BH1146" i="7"/>
  <c r="BD1141" i="7"/>
  <c r="BL1135" i="7"/>
  <c r="BH1130" i="7"/>
  <c r="BD1125" i="7"/>
  <c r="BL1119" i="7"/>
  <c r="BH1114" i="7"/>
  <c r="BD1109" i="7"/>
  <c r="BL1103" i="7"/>
  <c r="BH1098" i="7"/>
  <c r="BD1093" i="7"/>
  <c r="BL1087" i="7"/>
  <c r="BL1083" i="7"/>
  <c r="BL1082" i="7"/>
  <c r="BD1195" i="7"/>
  <c r="BL1189" i="7"/>
  <c r="BH1184" i="7"/>
  <c r="BD1179" i="7"/>
  <c r="BL1173" i="7"/>
  <c r="BH1168" i="7"/>
  <c r="BD1163" i="7"/>
  <c r="BL1157" i="7"/>
  <c r="BH1152" i="7"/>
  <c r="BD1147" i="7"/>
  <c r="BL1141" i="7"/>
  <c r="BH1136" i="7"/>
  <c r="BD1131" i="7"/>
  <c r="BL1125" i="7"/>
  <c r="BH1120" i="7"/>
  <c r="BD1115" i="7"/>
  <c r="BL1109" i="7"/>
  <c r="BH1104" i="7"/>
  <c r="BD1099" i="7"/>
  <c r="BL1093" i="7"/>
  <c r="BH1088" i="7"/>
  <c r="BL1195" i="7"/>
  <c r="BH1190" i="7"/>
  <c r="BD1185" i="7"/>
  <c r="BL1179" i="7"/>
  <c r="BH1174" i="7"/>
  <c r="BD1169" i="7"/>
  <c r="BL1163" i="7"/>
  <c r="BH1158" i="7"/>
  <c r="BD1153" i="7"/>
  <c r="BL1147" i="7"/>
  <c r="BH1142" i="7"/>
  <c r="BD1137" i="7"/>
  <c r="BH1148" i="7"/>
  <c r="BD1143" i="7"/>
  <c r="BL1137" i="7"/>
  <c r="BH1132" i="7"/>
  <c r="BD1127" i="7"/>
  <c r="BL1121" i="7"/>
  <c r="BH1116" i="7"/>
  <c r="BD1111" i="7"/>
  <c r="BL1105" i="7"/>
  <c r="BH1100" i="7"/>
  <c r="BD1095" i="7"/>
  <c r="BL1089" i="7"/>
  <c r="BH1122" i="7"/>
  <c r="BD1117" i="7"/>
  <c r="BL1111" i="7"/>
  <c r="BH1106" i="7"/>
  <c r="BD1101" i="7"/>
  <c r="BL1095" i="7"/>
  <c r="BH1090" i="7"/>
  <c r="BD1085" i="7"/>
  <c r="BH1082" i="7"/>
  <c r="BL1079" i="7"/>
  <c r="BD1081" i="7"/>
  <c r="BD1080" i="7"/>
  <c r="BH1078" i="7"/>
  <c r="BH1077" i="7"/>
  <c r="BL1075" i="7"/>
  <c r="BL1074" i="7"/>
  <c r="BD1073" i="7"/>
  <c r="BD1072" i="7"/>
  <c r="BH1070" i="7"/>
  <c r="BH1069" i="7"/>
  <c r="BL1067" i="7"/>
  <c r="BL1066" i="7"/>
  <c r="BD1065" i="7"/>
  <c r="BD1064" i="7"/>
  <c r="BH1062" i="7"/>
  <c r="BH1061" i="7"/>
  <c r="BL1059" i="7"/>
  <c r="BL1058" i="7"/>
  <c r="BD1057" i="7"/>
  <c r="BD1056" i="7"/>
  <c r="BH1054" i="7"/>
  <c r="BL1037" i="7"/>
  <c r="BH1029" i="7"/>
  <c r="BD1063" i="7"/>
  <c r="BH1060" i="7"/>
  <c r="BL1057" i="7"/>
  <c r="BD1055" i="7"/>
  <c r="BL1040" i="7"/>
  <c r="BH1032" i="7"/>
  <c r="BD1024" i="7"/>
  <c r="BD1077" i="7"/>
  <c r="BH1074" i="7"/>
  <c r="BL1071" i="7"/>
  <c r="BD1027" i="7"/>
  <c r="BH1041" i="7"/>
  <c r="BD1036" i="7"/>
  <c r="BD1030" i="7"/>
  <c r="BL1024" i="7"/>
  <c r="BH1019" i="7"/>
  <c r="BD1014" i="7"/>
  <c r="BL1008" i="7"/>
  <c r="BH1003" i="7"/>
  <c r="BD998" i="7"/>
  <c r="BL992" i="7"/>
  <c r="BH987" i="7"/>
  <c r="BM987" i="7" s="1"/>
  <c r="BN987" i="7" s="1"/>
  <c r="BD1042" i="7"/>
  <c r="BL1036" i="7"/>
  <c r="BL1030" i="7"/>
  <c r="BH1025" i="7"/>
  <c r="BD1020" i="7"/>
  <c r="BL1014" i="7"/>
  <c r="BH1009" i="7"/>
  <c r="BD1004" i="7"/>
  <c r="BL998" i="7"/>
  <c r="BH993" i="7"/>
  <c r="BM993" i="7" s="1"/>
  <c r="BN993" i="7" s="1"/>
  <c r="BD988" i="7"/>
  <c r="BL988" i="7"/>
  <c r="BD1038" i="7"/>
  <c r="BD1032" i="7"/>
  <c r="BL1026" i="7"/>
  <c r="BH1021" i="7"/>
  <c r="BD1016" i="7"/>
  <c r="BL1010" i="7"/>
  <c r="BH1005" i="7"/>
  <c r="BD1000" i="7"/>
  <c r="BL994" i="7"/>
  <c r="BH989" i="7"/>
  <c r="BM989" i="7" s="1"/>
  <c r="BN989" i="7" s="1"/>
  <c r="BL1032" i="7"/>
  <c r="BH1027" i="7"/>
  <c r="BD1022" i="7"/>
  <c r="BL1016" i="7"/>
  <c r="BH1011" i="7"/>
  <c r="BD1006" i="7"/>
  <c r="BH995" i="7"/>
  <c r="BM995" i="7" s="1"/>
  <c r="BN995" i="7" s="1"/>
  <c r="BD990" i="7"/>
  <c r="BH1039" i="7"/>
  <c r="BD1034" i="7"/>
  <c r="BH1033" i="7"/>
  <c r="BD1028" i="7"/>
  <c r="BL1022" i="7"/>
  <c r="BH1017" i="7"/>
  <c r="BD1012" i="7"/>
  <c r="BL1006" i="7"/>
  <c r="BH1001" i="7"/>
  <c r="BD996" i="7"/>
  <c r="BL990" i="7"/>
  <c r="BM991" i="7" l="1"/>
  <c r="BN991" i="7" s="1"/>
  <c r="BM994" i="7"/>
  <c r="BN994" i="7" s="1"/>
  <c r="BM988" i="7"/>
  <c r="BN988" i="7" s="1"/>
  <c r="BM986" i="7"/>
  <c r="BN986" i="7" s="1"/>
  <c r="BM992" i="7"/>
  <c r="BN992" i="7" s="1"/>
  <c r="BM990" i="7"/>
  <c r="BM996" i="7"/>
  <c r="BL985" i="7"/>
  <c r="BH985" i="7"/>
  <c r="BD985" i="7"/>
  <c r="BM985" i="7" l="1"/>
  <c r="BN985" i="7" l="1"/>
  <c r="BM1560" i="7"/>
  <c r="AD2146" i="7"/>
  <c r="AC2146" i="7"/>
  <c r="AB2146" i="7"/>
  <c r="AA2146" i="7"/>
  <c r="Z2146" i="7"/>
  <c r="Y2146" i="7"/>
  <c r="X2146" i="7"/>
  <c r="W2146" i="7"/>
  <c r="V2146" i="7"/>
  <c r="U2146" i="7"/>
  <c r="T2146" i="7"/>
  <c r="S2146" i="7"/>
  <c r="R2146" i="7"/>
  <c r="Q2146" i="7"/>
  <c r="P2146" i="7"/>
  <c r="O2146" i="7"/>
  <c r="N2146" i="7"/>
  <c r="M2146" i="7"/>
  <c r="AD1565" i="7"/>
  <c r="AC1565" i="7"/>
  <c r="AB1565" i="7"/>
  <c r="AA1565" i="7"/>
  <c r="Z1565" i="7"/>
  <c r="Y1565" i="7"/>
  <c r="X1565" i="7"/>
  <c r="W1565" i="7"/>
  <c r="V1565" i="7"/>
  <c r="U1565" i="7"/>
  <c r="T1565" i="7"/>
  <c r="S1565" i="7"/>
  <c r="R1565" i="7"/>
  <c r="Q1565" i="7"/>
  <c r="P1565" i="7"/>
  <c r="O1565" i="7"/>
  <c r="N1565" i="7"/>
  <c r="M1565" i="7"/>
  <c r="N984" i="7"/>
  <c r="O984" i="7"/>
  <c r="P984" i="7"/>
  <c r="Q984" i="7"/>
  <c r="R984" i="7"/>
  <c r="S984" i="7"/>
  <c r="T984" i="7"/>
  <c r="U984" i="7"/>
  <c r="V984" i="7"/>
  <c r="W984" i="7"/>
  <c r="X984" i="7"/>
  <c r="Y984" i="7"/>
  <c r="Z984" i="7"/>
  <c r="AA984" i="7"/>
  <c r="AB984" i="7"/>
  <c r="AC984" i="7"/>
  <c r="AD984" i="7"/>
  <c r="M984" i="7"/>
  <c r="AZ2721" i="7"/>
  <c r="AY2721" i="7"/>
  <c r="AX2721" i="7"/>
  <c r="AW2721" i="7"/>
  <c r="AV2721" i="7"/>
  <c r="AU2721" i="7"/>
  <c r="AS2721" i="7"/>
  <c r="AT2721" i="7" s="1"/>
  <c r="AR2721" i="7"/>
  <c r="AQ2721" i="7"/>
  <c r="AP2721" i="7"/>
  <c r="AO2721" i="7"/>
  <c r="AM2721" i="7"/>
  <c r="AL2721" i="7"/>
  <c r="AN2721" i="7" s="1"/>
  <c r="AK2721" i="7"/>
  <c r="AJ2721" i="7"/>
  <c r="AI2721" i="7"/>
  <c r="AZ2720" i="7"/>
  <c r="AY2720" i="7"/>
  <c r="AX2720" i="7"/>
  <c r="AW2720" i="7"/>
  <c r="AV2720" i="7"/>
  <c r="AU2720" i="7"/>
  <c r="AT2720" i="7"/>
  <c r="AS2720" i="7"/>
  <c r="AR2720" i="7"/>
  <c r="AQ2720" i="7"/>
  <c r="AP2720" i="7"/>
  <c r="AO2720" i="7"/>
  <c r="AN2720" i="7"/>
  <c r="AM2720" i="7"/>
  <c r="AL2720" i="7"/>
  <c r="AK2720" i="7"/>
  <c r="AJ2720" i="7"/>
  <c r="AI2720" i="7"/>
  <c r="AZ2719" i="7"/>
  <c r="AY2719" i="7"/>
  <c r="AX2719" i="7"/>
  <c r="AW2719" i="7"/>
  <c r="AV2719" i="7"/>
  <c r="AU2719" i="7"/>
  <c r="AT2719" i="7"/>
  <c r="AS2719" i="7"/>
  <c r="AR2719" i="7"/>
  <c r="AQ2719" i="7"/>
  <c r="AP2719" i="7"/>
  <c r="AO2719" i="7"/>
  <c r="AN2719" i="7"/>
  <c r="AM2719" i="7"/>
  <c r="AL2719" i="7"/>
  <c r="AK2719" i="7"/>
  <c r="AJ2719" i="7"/>
  <c r="AI2719" i="7"/>
  <c r="AZ2718" i="7"/>
  <c r="AY2718" i="7"/>
  <c r="AX2718" i="7"/>
  <c r="AW2718" i="7"/>
  <c r="AV2718" i="7"/>
  <c r="AU2718" i="7"/>
  <c r="AT2718" i="7"/>
  <c r="AS2718" i="7"/>
  <c r="AR2718" i="7"/>
  <c r="AQ2718" i="7"/>
  <c r="AP2718" i="7"/>
  <c r="AO2718" i="7"/>
  <c r="AN2718" i="7"/>
  <c r="AM2718" i="7"/>
  <c r="AL2718" i="7"/>
  <c r="AK2718" i="7"/>
  <c r="AJ2718" i="7"/>
  <c r="AI2718" i="7"/>
  <c r="AZ2717" i="7"/>
  <c r="AY2717" i="7"/>
  <c r="AX2717" i="7"/>
  <c r="AW2717" i="7"/>
  <c r="AV2717" i="7"/>
  <c r="AU2717" i="7"/>
  <c r="AT2717" i="7"/>
  <c r="AS2717" i="7"/>
  <c r="AR2717" i="7"/>
  <c r="AQ2717" i="7"/>
  <c r="AP2717" i="7"/>
  <c r="AO2717" i="7"/>
  <c r="AN2717" i="7"/>
  <c r="AM2717" i="7"/>
  <c r="AL2717" i="7"/>
  <c r="AK2717" i="7"/>
  <c r="AJ2717" i="7"/>
  <c r="AI2717" i="7"/>
  <c r="AZ2716" i="7"/>
  <c r="AY2716" i="7"/>
  <c r="AX2716" i="7"/>
  <c r="AW2716" i="7"/>
  <c r="AV2716" i="7"/>
  <c r="AU2716" i="7"/>
  <c r="AT2716" i="7"/>
  <c r="AS2716" i="7"/>
  <c r="AR2716" i="7"/>
  <c r="AQ2716" i="7"/>
  <c r="AP2716" i="7"/>
  <c r="AO2716" i="7"/>
  <c r="AN2716" i="7"/>
  <c r="AM2716" i="7"/>
  <c r="AL2716" i="7"/>
  <c r="AK2716" i="7"/>
  <c r="AJ2716" i="7"/>
  <c r="AI2716" i="7"/>
  <c r="AZ2715" i="7"/>
  <c r="AY2715" i="7"/>
  <c r="AX2715" i="7"/>
  <c r="AW2715" i="7"/>
  <c r="AV2715" i="7"/>
  <c r="AU2715" i="7"/>
  <c r="AT2715" i="7"/>
  <c r="AS2715" i="7"/>
  <c r="AR2715" i="7"/>
  <c r="AQ2715" i="7"/>
  <c r="AP2715" i="7"/>
  <c r="AO2715" i="7"/>
  <c r="AN2715" i="7"/>
  <c r="AM2715" i="7"/>
  <c r="AL2715" i="7"/>
  <c r="AK2715" i="7"/>
  <c r="AJ2715" i="7"/>
  <c r="AI2715" i="7"/>
  <c r="AZ2714" i="7"/>
  <c r="AY2714" i="7"/>
  <c r="AX2714" i="7"/>
  <c r="AW2714" i="7"/>
  <c r="AV2714" i="7"/>
  <c r="AU2714" i="7"/>
  <c r="AT2714" i="7"/>
  <c r="AS2714" i="7"/>
  <c r="AR2714" i="7"/>
  <c r="AQ2714" i="7"/>
  <c r="AP2714" i="7"/>
  <c r="AO2714" i="7"/>
  <c r="AN2714" i="7"/>
  <c r="AM2714" i="7"/>
  <c r="AL2714" i="7"/>
  <c r="AK2714" i="7"/>
  <c r="AJ2714" i="7"/>
  <c r="AI2714" i="7"/>
  <c r="AZ2713" i="7"/>
  <c r="AY2713" i="7"/>
  <c r="AX2713" i="7"/>
  <c r="AW2713" i="7"/>
  <c r="AV2713" i="7"/>
  <c r="AU2713" i="7"/>
  <c r="AT2713" i="7"/>
  <c r="AS2713" i="7"/>
  <c r="AR2713" i="7"/>
  <c r="AQ2713" i="7"/>
  <c r="AP2713" i="7"/>
  <c r="AO2713" i="7"/>
  <c r="AN2713" i="7"/>
  <c r="AM2713" i="7"/>
  <c r="AL2713" i="7"/>
  <c r="AK2713" i="7"/>
  <c r="AJ2713" i="7"/>
  <c r="AI2713" i="7"/>
  <c r="AZ2712" i="7"/>
  <c r="AY2712" i="7"/>
  <c r="AX2712" i="7"/>
  <c r="AW2712" i="7"/>
  <c r="AV2712" i="7"/>
  <c r="AU2712" i="7"/>
  <c r="AT2712" i="7"/>
  <c r="AS2712" i="7"/>
  <c r="AR2712" i="7"/>
  <c r="AQ2712" i="7"/>
  <c r="AP2712" i="7"/>
  <c r="AO2712" i="7"/>
  <c r="AN2712" i="7"/>
  <c r="AM2712" i="7"/>
  <c r="AL2712" i="7"/>
  <c r="AK2712" i="7"/>
  <c r="AJ2712" i="7"/>
  <c r="AI2712" i="7"/>
  <c r="AZ2711" i="7"/>
  <c r="AY2711" i="7"/>
  <c r="AX2711" i="7"/>
  <c r="AW2711" i="7"/>
  <c r="AV2711" i="7"/>
  <c r="AU2711" i="7"/>
  <c r="AT2711" i="7"/>
  <c r="AS2711" i="7"/>
  <c r="AR2711" i="7"/>
  <c r="AQ2711" i="7"/>
  <c r="AP2711" i="7"/>
  <c r="AO2711" i="7"/>
  <c r="AN2711" i="7"/>
  <c r="AM2711" i="7"/>
  <c r="AL2711" i="7"/>
  <c r="AK2711" i="7"/>
  <c r="AJ2711" i="7"/>
  <c r="AI2711" i="7"/>
  <c r="AZ2710" i="7"/>
  <c r="AY2710" i="7"/>
  <c r="AX2710" i="7"/>
  <c r="AW2710" i="7"/>
  <c r="AV2710" i="7"/>
  <c r="AU2710" i="7"/>
  <c r="AT2710" i="7"/>
  <c r="AS2710" i="7"/>
  <c r="AR2710" i="7"/>
  <c r="AQ2710" i="7"/>
  <c r="AP2710" i="7"/>
  <c r="AO2710" i="7"/>
  <c r="AN2710" i="7"/>
  <c r="AM2710" i="7"/>
  <c r="AL2710" i="7"/>
  <c r="AK2710" i="7"/>
  <c r="AJ2710" i="7"/>
  <c r="AI2710" i="7"/>
  <c r="AZ2709" i="7"/>
  <c r="AY2709" i="7"/>
  <c r="AX2709" i="7"/>
  <c r="AW2709" i="7"/>
  <c r="AV2709" i="7"/>
  <c r="AU2709" i="7"/>
  <c r="AT2709" i="7"/>
  <c r="AS2709" i="7"/>
  <c r="AR2709" i="7"/>
  <c r="AQ2709" i="7"/>
  <c r="AP2709" i="7"/>
  <c r="AO2709" i="7"/>
  <c r="AN2709" i="7"/>
  <c r="AM2709" i="7"/>
  <c r="AL2709" i="7"/>
  <c r="AK2709" i="7"/>
  <c r="AJ2709" i="7"/>
  <c r="AI2709" i="7"/>
  <c r="AZ2708" i="7"/>
  <c r="AY2708" i="7"/>
  <c r="AX2708" i="7"/>
  <c r="AW2708" i="7"/>
  <c r="AV2708" i="7"/>
  <c r="AU2708" i="7"/>
  <c r="AT2708" i="7"/>
  <c r="AS2708" i="7"/>
  <c r="AR2708" i="7"/>
  <c r="AQ2708" i="7"/>
  <c r="AP2708" i="7"/>
  <c r="AO2708" i="7"/>
  <c r="AN2708" i="7"/>
  <c r="AM2708" i="7"/>
  <c r="AL2708" i="7"/>
  <c r="AK2708" i="7"/>
  <c r="AJ2708" i="7"/>
  <c r="AI2708" i="7"/>
  <c r="AZ2707" i="7"/>
  <c r="AY2707" i="7"/>
  <c r="AX2707" i="7"/>
  <c r="AW2707" i="7"/>
  <c r="AV2707" i="7"/>
  <c r="AU2707" i="7"/>
  <c r="AT2707" i="7"/>
  <c r="AS2707" i="7"/>
  <c r="AR2707" i="7"/>
  <c r="AQ2707" i="7"/>
  <c r="AP2707" i="7"/>
  <c r="AO2707" i="7"/>
  <c r="AN2707" i="7"/>
  <c r="AM2707" i="7"/>
  <c r="AL2707" i="7"/>
  <c r="AK2707" i="7"/>
  <c r="AJ2707" i="7"/>
  <c r="AI2707" i="7"/>
  <c r="AZ2706" i="7"/>
  <c r="AY2706" i="7"/>
  <c r="AX2706" i="7"/>
  <c r="AW2706" i="7"/>
  <c r="AV2706" i="7"/>
  <c r="AU2706" i="7"/>
  <c r="AT2706" i="7"/>
  <c r="AS2706" i="7"/>
  <c r="AR2706" i="7"/>
  <c r="AQ2706" i="7"/>
  <c r="AP2706" i="7"/>
  <c r="AO2706" i="7"/>
  <c r="AN2706" i="7"/>
  <c r="AM2706" i="7"/>
  <c r="AL2706" i="7"/>
  <c r="AK2706" i="7"/>
  <c r="AJ2706" i="7"/>
  <c r="AI2706" i="7"/>
  <c r="AZ2705" i="7"/>
  <c r="AY2705" i="7"/>
  <c r="AX2705" i="7"/>
  <c r="AW2705" i="7"/>
  <c r="AV2705" i="7"/>
  <c r="AU2705" i="7"/>
  <c r="AT2705" i="7"/>
  <c r="AS2705" i="7"/>
  <c r="AR2705" i="7"/>
  <c r="AQ2705" i="7"/>
  <c r="AP2705" i="7"/>
  <c r="AO2705" i="7"/>
  <c r="AN2705" i="7"/>
  <c r="AM2705" i="7"/>
  <c r="AL2705" i="7"/>
  <c r="AK2705" i="7"/>
  <c r="AJ2705" i="7"/>
  <c r="AI2705" i="7"/>
  <c r="AZ2704" i="7"/>
  <c r="AY2704" i="7"/>
  <c r="AX2704" i="7"/>
  <c r="AW2704" i="7"/>
  <c r="AV2704" i="7"/>
  <c r="AU2704" i="7"/>
  <c r="AT2704" i="7"/>
  <c r="AS2704" i="7"/>
  <c r="AR2704" i="7"/>
  <c r="AQ2704" i="7"/>
  <c r="AP2704" i="7"/>
  <c r="AO2704" i="7"/>
  <c r="AN2704" i="7"/>
  <c r="AM2704" i="7"/>
  <c r="AL2704" i="7"/>
  <c r="AK2704" i="7"/>
  <c r="AJ2704" i="7"/>
  <c r="AI2704" i="7"/>
  <c r="AZ2703" i="7"/>
  <c r="AY2703" i="7"/>
  <c r="AX2703" i="7"/>
  <c r="AW2703" i="7"/>
  <c r="AV2703" i="7"/>
  <c r="AU2703" i="7"/>
  <c r="AT2703" i="7"/>
  <c r="AS2703" i="7"/>
  <c r="AR2703" i="7"/>
  <c r="AQ2703" i="7"/>
  <c r="AP2703" i="7"/>
  <c r="AO2703" i="7"/>
  <c r="AN2703" i="7"/>
  <c r="AM2703" i="7"/>
  <c r="AL2703" i="7"/>
  <c r="AK2703" i="7"/>
  <c r="AJ2703" i="7"/>
  <c r="AI2703" i="7"/>
  <c r="AZ2702" i="7"/>
  <c r="AY2702" i="7"/>
  <c r="AX2702" i="7"/>
  <c r="AW2702" i="7"/>
  <c r="AV2702" i="7"/>
  <c r="AU2702" i="7"/>
  <c r="AT2702" i="7"/>
  <c r="AS2702" i="7"/>
  <c r="AR2702" i="7"/>
  <c r="AQ2702" i="7"/>
  <c r="AP2702" i="7"/>
  <c r="AO2702" i="7"/>
  <c r="AN2702" i="7"/>
  <c r="AM2702" i="7"/>
  <c r="AL2702" i="7"/>
  <c r="AK2702" i="7"/>
  <c r="AJ2702" i="7"/>
  <c r="AI2702" i="7"/>
  <c r="AZ2701" i="7"/>
  <c r="AY2701" i="7"/>
  <c r="AX2701" i="7"/>
  <c r="AW2701" i="7"/>
  <c r="AV2701" i="7"/>
  <c r="AU2701" i="7"/>
  <c r="AT2701" i="7"/>
  <c r="AS2701" i="7"/>
  <c r="AR2701" i="7"/>
  <c r="AQ2701" i="7"/>
  <c r="AP2701" i="7"/>
  <c r="AO2701" i="7"/>
  <c r="AN2701" i="7"/>
  <c r="AM2701" i="7"/>
  <c r="AL2701" i="7"/>
  <c r="AK2701" i="7"/>
  <c r="AJ2701" i="7"/>
  <c r="AI2701" i="7"/>
  <c r="AZ2700" i="7"/>
  <c r="AY2700" i="7"/>
  <c r="AX2700" i="7"/>
  <c r="AW2700" i="7"/>
  <c r="AV2700" i="7"/>
  <c r="AU2700" i="7"/>
  <c r="AT2700" i="7"/>
  <c r="AS2700" i="7"/>
  <c r="AR2700" i="7"/>
  <c r="AQ2700" i="7"/>
  <c r="AP2700" i="7"/>
  <c r="AO2700" i="7"/>
  <c r="AN2700" i="7"/>
  <c r="AM2700" i="7"/>
  <c r="AL2700" i="7"/>
  <c r="AK2700" i="7"/>
  <c r="AJ2700" i="7"/>
  <c r="AI2700" i="7"/>
  <c r="AZ2699" i="7"/>
  <c r="AY2699" i="7"/>
  <c r="AX2699" i="7"/>
  <c r="AW2699" i="7"/>
  <c r="AV2699" i="7"/>
  <c r="AU2699" i="7"/>
  <c r="AT2699" i="7"/>
  <c r="AS2699" i="7"/>
  <c r="AR2699" i="7"/>
  <c r="AQ2699" i="7"/>
  <c r="AP2699" i="7"/>
  <c r="AO2699" i="7"/>
  <c r="AN2699" i="7"/>
  <c r="AM2699" i="7"/>
  <c r="AL2699" i="7"/>
  <c r="AK2699" i="7"/>
  <c r="AJ2699" i="7"/>
  <c r="AI2699" i="7"/>
  <c r="AZ2698" i="7"/>
  <c r="AY2698" i="7"/>
  <c r="AX2698" i="7"/>
  <c r="AW2698" i="7"/>
  <c r="AV2698" i="7"/>
  <c r="AU2698" i="7"/>
  <c r="AT2698" i="7"/>
  <c r="AS2698" i="7"/>
  <c r="AR2698" i="7"/>
  <c r="AQ2698" i="7"/>
  <c r="AP2698" i="7"/>
  <c r="AO2698" i="7"/>
  <c r="AN2698" i="7"/>
  <c r="AM2698" i="7"/>
  <c r="AL2698" i="7"/>
  <c r="AK2698" i="7"/>
  <c r="AJ2698" i="7"/>
  <c r="AI2698" i="7"/>
  <c r="AZ2697" i="7"/>
  <c r="AY2697" i="7"/>
  <c r="AX2697" i="7"/>
  <c r="AW2697" i="7"/>
  <c r="AV2697" i="7"/>
  <c r="AU2697" i="7"/>
  <c r="AT2697" i="7"/>
  <c r="AS2697" i="7"/>
  <c r="AR2697" i="7"/>
  <c r="AQ2697" i="7"/>
  <c r="AP2697" i="7"/>
  <c r="AO2697" i="7"/>
  <c r="AN2697" i="7"/>
  <c r="AM2697" i="7"/>
  <c r="AL2697" i="7"/>
  <c r="AK2697" i="7"/>
  <c r="AJ2697" i="7"/>
  <c r="AI2697" i="7"/>
  <c r="AZ2696" i="7"/>
  <c r="AY2696" i="7"/>
  <c r="AX2696" i="7"/>
  <c r="AW2696" i="7"/>
  <c r="AV2696" i="7"/>
  <c r="AU2696" i="7"/>
  <c r="AT2696" i="7"/>
  <c r="AS2696" i="7"/>
  <c r="AR2696" i="7"/>
  <c r="AQ2696" i="7"/>
  <c r="AP2696" i="7"/>
  <c r="AO2696" i="7"/>
  <c r="AN2696" i="7"/>
  <c r="AM2696" i="7"/>
  <c r="AL2696" i="7"/>
  <c r="AK2696" i="7"/>
  <c r="AJ2696" i="7"/>
  <c r="AI2696" i="7"/>
  <c r="AZ2695" i="7"/>
  <c r="AY2695" i="7"/>
  <c r="AX2695" i="7"/>
  <c r="AW2695" i="7"/>
  <c r="AV2695" i="7"/>
  <c r="AU2695" i="7"/>
  <c r="AT2695" i="7"/>
  <c r="AS2695" i="7"/>
  <c r="AR2695" i="7"/>
  <c r="AQ2695" i="7"/>
  <c r="AP2695" i="7"/>
  <c r="AO2695" i="7"/>
  <c r="AN2695" i="7"/>
  <c r="AM2695" i="7"/>
  <c r="AL2695" i="7"/>
  <c r="AK2695" i="7"/>
  <c r="AJ2695" i="7"/>
  <c r="AI2695" i="7"/>
  <c r="AZ2694" i="7"/>
  <c r="AY2694" i="7"/>
  <c r="AX2694" i="7"/>
  <c r="AW2694" i="7"/>
  <c r="AV2694" i="7"/>
  <c r="AU2694" i="7"/>
  <c r="AT2694" i="7"/>
  <c r="AS2694" i="7"/>
  <c r="AR2694" i="7"/>
  <c r="AQ2694" i="7"/>
  <c r="AP2694" i="7"/>
  <c r="AO2694" i="7"/>
  <c r="AN2694" i="7"/>
  <c r="AM2694" i="7"/>
  <c r="AL2694" i="7"/>
  <c r="AK2694" i="7"/>
  <c r="AJ2694" i="7"/>
  <c r="AI2694" i="7"/>
  <c r="AZ2693" i="7"/>
  <c r="AY2693" i="7"/>
  <c r="AX2693" i="7"/>
  <c r="AW2693" i="7"/>
  <c r="AV2693" i="7"/>
  <c r="AU2693" i="7"/>
  <c r="AT2693" i="7"/>
  <c r="AS2693" i="7"/>
  <c r="AR2693" i="7"/>
  <c r="AQ2693" i="7"/>
  <c r="AP2693" i="7"/>
  <c r="AO2693" i="7"/>
  <c r="AN2693" i="7"/>
  <c r="AM2693" i="7"/>
  <c r="AL2693" i="7"/>
  <c r="AK2693" i="7"/>
  <c r="AJ2693" i="7"/>
  <c r="AI2693" i="7"/>
  <c r="AZ2692" i="7"/>
  <c r="AY2692" i="7"/>
  <c r="AX2692" i="7"/>
  <c r="AW2692" i="7"/>
  <c r="AV2692" i="7"/>
  <c r="AU2692" i="7"/>
  <c r="AT2692" i="7"/>
  <c r="AS2692" i="7"/>
  <c r="AR2692" i="7"/>
  <c r="AQ2692" i="7"/>
  <c r="AP2692" i="7"/>
  <c r="AO2692" i="7"/>
  <c r="AN2692" i="7"/>
  <c r="AM2692" i="7"/>
  <c r="AL2692" i="7"/>
  <c r="AK2692" i="7"/>
  <c r="AJ2692" i="7"/>
  <c r="AI2692" i="7"/>
  <c r="AZ2691" i="7"/>
  <c r="AY2691" i="7"/>
  <c r="AX2691" i="7"/>
  <c r="AW2691" i="7"/>
  <c r="AV2691" i="7"/>
  <c r="AU2691" i="7"/>
  <c r="AT2691" i="7"/>
  <c r="AS2691" i="7"/>
  <c r="AR2691" i="7"/>
  <c r="AQ2691" i="7"/>
  <c r="AP2691" i="7"/>
  <c r="AO2691" i="7"/>
  <c r="AN2691" i="7"/>
  <c r="AM2691" i="7"/>
  <c r="AL2691" i="7"/>
  <c r="AK2691" i="7"/>
  <c r="AJ2691" i="7"/>
  <c r="AI2691" i="7"/>
  <c r="AZ2690" i="7"/>
  <c r="AY2690" i="7"/>
  <c r="AX2690" i="7"/>
  <c r="AW2690" i="7"/>
  <c r="AV2690" i="7"/>
  <c r="AU2690" i="7"/>
  <c r="AT2690" i="7"/>
  <c r="AS2690" i="7"/>
  <c r="AR2690" i="7"/>
  <c r="AQ2690" i="7"/>
  <c r="AP2690" i="7"/>
  <c r="AO2690" i="7"/>
  <c r="AN2690" i="7"/>
  <c r="AM2690" i="7"/>
  <c r="AL2690" i="7"/>
  <c r="AK2690" i="7"/>
  <c r="AJ2690" i="7"/>
  <c r="AI2690" i="7"/>
  <c r="AZ2689" i="7"/>
  <c r="AY2689" i="7"/>
  <c r="AX2689" i="7"/>
  <c r="AW2689" i="7"/>
  <c r="AV2689" i="7"/>
  <c r="AU2689" i="7"/>
  <c r="AT2689" i="7"/>
  <c r="AS2689" i="7"/>
  <c r="AR2689" i="7"/>
  <c r="AQ2689" i="7"/>
  <c r="AP2689" i="7"/>
  <c r="AO2689" i="7"/>
  <c r="AN2689" i="7"/>
  <c r="AM2689" i="7"/>
  <c r="AL2689" i="7"/>
  <c r="AK2689" i="7"/>
  <c r="AJ2689" i="7"/>
  <c r="AI2689" i="7"/>
  <c r="AZ2688" i="7"/>
  <c r="AY2688" i="7"/>
  <c r="AX2688" i="7"/>
  <c r="AW2688" i="7"/>
  <c r="AV2688" i="7"/>
  <c r="AU2688" i="7"/>
  <c r="AT2688" i="7"/>
  <c r="AS2688" i="7"/>
  <c r="AR2688" i="7"/>
  <c r="AQ2688" i="7"/>
  <c r="AP2688" i="7"/>
  <c r="AO2688" i="7"/>
  <c r="AN2688" i="7"/>
  <c r="AM2688" i="7"/>
  <c r="AL2688" i="7"/>
  <c r="AK2688" i="7"/>
  <c r="AJ2688" i="7"/>
  <c r="AI2688" i="7"/>
  <c r="AZ2687" i="7"/>
  <c r="AY2687" i="7"/>
  <c r="AX2687" i="7"/>
  <c r="AW2687" i="7"/>
  <c r="AV2687" i="7"/>
  <c r="AU2687" i="7"/>
  <c r="AT2687" i="7"/>
  <c r="AS2687" i="7"/>
  <c r="AR2687" i="7"/>
  <c r="AQ2687" i="7"/>
  <c r="AP2687" i="7"/>
  <c r="AO2687" i="7"/>
  <c r="AN2687" i="7"/>
  <c r="AM2687" i="7"/>
  <c r="AL2687" i="7"/>
  <c r="AK2687" i="7"/>
  <c r="AJ2687" i="7"/>
  <c r="AI2687" i="7"/>
  <c r="AZ2686" i="7"/>
  <c r="AY2686" i="7"/>
  <c r="AX2686" i="7"/>
  <c r="AW2686" i="7"/>
  <c r="AV2686" i="7"/>
  <c r="AU2686" i="7"/>
  <c r="AT2686" i="7"/>
  <c r="AS2686" i="7"/>
  <c r="AR2686" i="7"/>
  <c r="AQ2686" i="7"/>
  <c r="AP2686" i="7"/>
  <c r="AO2686" i="7"/>
  <c r="AN2686" i="7"/>
  <c r="AM2686" i="7"/>
  <c r="AL2686" i="7"/>
  <c r="AK2686" i="7"/>
  <c r="AJ2686" i="7"/>
  <c r="AI2686" i="7"/>
  <c r="AZ2685" i="7"/>
  <c r="AY2685" i="7"/>
  <c r="AX2685" i="7"/>
  <c r="AW2685" i="7"/>
  <c r="AV2685" i="7"/>
  <c r="AU2685" i="7"/>
  <c r="AT2685" i="7"/>
  <c r="AS2685" i="7"/>
  <c r="AR2685" i="7"/>
  <c r="AQ2685" i="7"/>
  <c r="AP2685" i="7"/>
  <c r="AO2685" i="7"/>
  <c r="AN2685" i="7"/>
  <c r="AM2685" i="7"/>
  <c r="AL2685" i="7"/>
  <c r="AK2685" i="7"/>
  <c r="AJ2685" i="7"/>
  <c r="AI2685" i="7"/>
  <c r="AZ2684" i="7"/>
  <c r="AY2684" i="7"/>
  <c r="AX2684" i="7"/>
  <c r="AW2684" i="7"/>
  <c r="AV2684" i="7"/>
  <c r="AU2684" i="7"/>
  <c r="AT2684" i="7"/>
  <c r="AS2684" i="7"/>
  <c r="AR2684" i="7"/>
  <c r="AQ2684" i="7"/>
  <c r="AP2684" i="7"/>
  <c r="AO2684" i="7"/>
  <c r="AN2684" i="7"/>
  <c r="AM2684" i="7"/>
  <c r="AL2684" i="7"/>
  <c r="AK2684" i="7"/>
  <c r="AJ2684" i="7"/>
  <c r="AI2684" i="7"/>
  <c r="AZ2683" i="7"/>
  <c r="AY2683" i="7"/>
  <c r="AX2683" i="7"/>
  <c r="AW2683" i="7"/>
  <c r="AV2683" i="7"/>
  <c r="AU2683" i="7"/>
  <c r="AT2683" i="7"/>
  <c r="AS2683" i="7"/>
  <c r="AR2683" i="7"/>
  <c r="AQ2683" i="7"/>
  <c r="AP2683" i="7"/>
  <c r="AO2683" i="7"/>
  <c r="AN2683" i="7"/>
  <c r="AM2683" i="7"/>
  <c r="AL2683" i="7"/>
  <c r="AK2683" i="7"/>
  <c r="AJ2683" i="7"/>
  <c r="AI2683" i="7"/>
  <c r="AZ2682" i="7"/>
  <c r="AY2682" i="7"/>
  <c r="AX2682" i="7"/>
  <c r="AW2682" i="7"/>
  <c r="AV2682" i="7"/>
  <c r="AU2682" i="7"/>
  <c r="AT2682" i="7"/>
  <c r="AS2682" i="7"/>
  <c r="AR2682" i="7"/>
  <c r="AQ2682" i="7"/>
  <c r="AP2682" i="7"/>
  <c r="AO2682" i="7"/>
  <c r="AN2682" i="7"/>
  <c r="AM2682" i="7"/>
  <c r="AL2682" i="7"/>
  <c r="AK2682" i="7"/>
  <c r="AJ2682" i="7"/>
  <c r="AI2682" i="7"/>
  <c r="AZ2681" i="7"/>
  <c r="AY2681" i="7"/>
  <c r="AX2681" i="7"/>
  <c r="AW2681" i="7"/>
  <c r="AV2681" i="7"/>
  <c r="AU2681" i="7"/>
  <c r="AT2681" i="7"/>
  <c r="AS2681" i="7"/>
  <c r="AR2681" i="7"/>
  <c r="AQ2681" i="7"/>
  <c r="AP2681" i="7"/>
  <c r="AO2681" i="7"/>
  <c r="AN2681" i="7"/>
  <c r="AM2681" i="7"/>
  <c r="AL2681" i="7"/>
  <c r="AK2681" i="7"/>
  <c r="AJ2681" i="7"/>
  <c r="AI2681" i="7"/>
  <c r="AZ2680" i="7"/>
  <c r="AY2680" i="7"/>
  <c r="AX2680" i="7"/>
  <c r="AW2680" i="7"/>
  <c r="AV2680" i="7"/>
  <c r="AU2680" i="7"/>
  <c r="AT2680" i="7"/>
  <c r="AS2680" i="7"/>
  <c r="AR2680" i="7"/>
  <c r="AQ2680" i="7"/>
  <c r="AP2680" i="7"/>
  <c r="AO2680" i="7"/>
  <c r="AN2680" i="7"/>
  <c r="AM2680" i="7"/>
  <c r="AL2680" i="7"/>
  <c r="AK2680" i="7"/>
  <c r="AJ2680" i="7"/>
  <c r="AI2680" i="7"/>
  <c r="AZ2679" i="7"/>
  <c r="AY2679" i="7"/>
  <c r="AX2679" i="7"/>
  <c r="AW2679" i="7"/>
  <c r="AV2679" i="7"/>
  <c r="AU2679" i="7"/>
  <c r="AT2679" i="7"/>
  <c r="AS2679" i="7"/>
  <c r="AR2679" i="7"/>
  <c r="AQ2679" i="7"/>
  <c r="AP2679" i="7"/>
  <c r="AO2679" i="7"/>
  <c r="AN2679" i="7"/>
  <c r="AM2679" i="7"/>
  <c r="AL2679" i="7"/>
  <c r="AK2679" i="7"/>
  <c r="AJ2679" i="7"/>
  <c r="AI2679" i="7"/>
  <c r="AZ2678" i="7"/>
  <c r="AY2678" i="7"/>
  <c r="AX2678" i="7"/>
  <c r="AW2678" i="7"/>
  <c r="AV2678" i="7"/>
  <c r="AU2678" i="7"/>
  <c r="AT2678" i="7"/>
  <c r="AS2678" i="7"/>
  <c r="AR2678" i="7"/>
  <c r="AQ2678" i="7"/>
  <c r="AP2678" i="7"/>
  <c r="AO2678" i="7"/>
  <c r="AN2678" i="7"/>
  <c r="AM2678" i="7"/>
  <c r="AL2678" i="7"/>
  <c r="AK2678" i="7"/>
  <c r="AJ2678" i="7"/>
  <c r="AI2678" i="7"/>
  <c r="AZ2677" i="7"/>
  <c r="AY2677" i="7"/>
  <c r="AX2677" i="7"/>
  <c r="AW2677" i="7"/>
  <c r="AV2677" i="7"/>
  <c r="AU2677" i="7"/>
  <c r="AT2677" i="7"/>
  <c r="AS2677" i="7"/>
  <c r="AR2677" i="7"/>
  <c r="AQ2677" i="7"/>
  <c r="AP2677" i="7"/>
  <c r="AO2677" i="7"/>
  <c r="AN2677" i="7"/>
  <c r="AM2677" i="7"/>
  <c r="AL2677" i="7"/>
  <c r="AK2677" i="7"/>
  <c r="AJ2677" i="7"/>
  <c r="AI2677" i="7"/>
  <c r="AZ2676" i="7"/>
  <c r="AY2676" i="7"/>
  <c r="AX2676" i="7"/>
  <c r="AW2676" i="7"/>
  <c r="AV2676" i="7"/>
  <c r="AU2676" i="7"/>
  <c r="AT2676" i="7"/>
  <c r="AS2676" i="7"/>
  <c r="AR2676" i="7"/>
  <c r="AQ2676" i="7"/>
  <c r="AP2676" i="7"/>
  <c r="AO2676" i="7"/>
  <c r="AN2676" i="7"/>
  <c r="AM2676" i="7"/>
  <c r="AL2676" i="7"/>
  <c r="AK2676" i="7"/>
  <c r="AJ2676" i="7"/>
  <c r="AI2676" i="7"/>
  <c r="AZ2675" i="7"/>
  <c r="AY2675" i="7"/>
  <c r="AX2675" i="7"/>
  <c r="AW2675" i="7"/>
  <c r="AV2675" i="7"/>
  <c r="AU2675" i="7"/>
  <c r="AT2675" i="7"/>
  <c r="AS2675" i="7"/>
  <c r="AR2675" i="7"/>
  <c r="AQ2675" i="7"/>
  <c r="AP2675" i="7"/>
  <c r="AO2675" i="7"/>
  <c r="AN2675" i="7"/>
  <c r="AM2675" i="7"/>
  <c r="AL2675" i="7"/>
  <c r="AK2675" i="7"/>
  <c r="AJ2675" i="7"/>
  <c r="AI2675" i="7"/>
  <c r="AZ2674" i="7"/>
  <c r="AY2674" i="7"/>
  <c r="AX2674" i="7"/>
  <c r="AW2674" i="7"/>
  <c r="AV2674" i="7"/>
  <c r="AU2674" i="7"/>
  <c r="AT2674" i="7"/>
  <c r="AS2674" i="7"/>
  <c r="AR2674" i="7"/>
  <c r="AQ2674" i="7"/>
  <c r="AP2674" i="7"/>
  <c r="AO2674" i="7"/>
  <c r="AN2674" i="7"/>
  <c r="AM2674" i="7"/>
  <c r="AL2674" i="7"/>
  <c r="AK2674" i="7"/>
  <c r="AJ2674" i="7"/>
  <c r="AI2674" i="7"/>
  <c r="AZ2673" i="7"/>
  <c r="AY2673" i="7"/>
  <c r="AX2673" i="7"/>
  <c r="AW2673" i="7"/>
  <c r="AV2673" i="7"/>
  <c r="AU2673" i="7"/>
  <c r="AT2673" i="7"/>
  <c r="AS2673" i="7"/>
  <c r="AR2673" i="7"/>
  <c r="AQ2673" i="7"/>
  <c r="AP2673" i="7"/>
  <c r="AO2673" i="7"/>
  <c r="AN2673" i="7"/>
  <c r="AM2673" i="7"/>
  <c r="AL2673" i="7"/>
  <c r="AK2673" i="7"/>
  <c r="AJ2673" i="7"/>
  <c r="AI2673" i="7"/>
  <c r="AZ2672" i="7"/>
  <c r="AY2672" i="7"/>
  <c r="AX2672" i="7"/>
  <c r="AW2672" i="7"/>
  <c r="AV2672" i="7"/>
  <c r="AU2672" i="7"/>
  <c r="AT2672" i="7"/>
  <c r="AS2672" i="7"/>
  <c r="AR2672" i="7"/>
  <c r="AQ2672" i="7"/>
  <c r="AP2672" i="7"/>
  <c r="AO2672" i="7"/>
  <c r="AN2672" i="7"/>
  <c r="AM2672" i="7"/>
  <c r="AL2672" i="7"/>
  <c r="AK2672" i="7"/>
  <c r="AJ2672" i="7"/>
  <c r="AI2672" i="7"/>
  <c r="AZ2671" i="7"/>
  <c r="AY2671" i="7"/>
  <c r="AX2671" i="7"/>
  <c r="AW2671" i="7"/>
  <c r="AV2671" i="7"/>
  <c r="AU2671" i="7"/>
  <c r="AT2671" i="7"/>
  <c r="AS2671" i="7"/>
  <c r="AR2671" i="7"/>
  <c r="AQ2671" i="7"/>
  <c r="AP2671" i="7"/>
  <c r="AO2671" i="7"/>
  <c r="AN2671" i="7"/>
  <c r="AM2671" i="7"/>
  <c r="AL2671" i="7"/>
  <c r="AK2671" i="7"/>
  <c r="AJ2671" i="7"/>
  <c r="AI2671" i="7"/>
  <c r="AZ2670" i="7"/>
  <c r="AY2670" i="7"/>
  <c r="AX2670" i="7"/>
  <c r="AW2670" i="7"/>
  <c r="AV2670" i="7"/>
  <c r="AU2670" i="7"/>
  <c r="AT2670" i="7"/>
  <c r="AS2670" i="7"/>
  <c r="AR2670" i="7"/>
  <c r="AQ2670" i="7"/>
  <c r="AP2670" i="7"/>
  <c r="AO2670" i="7"/>
  <c r="AN2670" i="7"/>
  <c r="AM2670" i="7"/>
  <c r="AL2670" i="7"/>
  <c r="AK2670" i="7"/>
  <c r="AJ2670" i="7"/>
  <c r="AI2670" i="7"/>
  <c r="AZ2669" i="7"/>
  <c r="AY2669" i="7"/>
  <c r="AX2669" i="7"/>
  <c r="AW2669" i="7"/>
  <c r="AV2669" i="7"/>
  <c r="AU2669" i="7"/>
  <c r="AT2669" i="7"/>
  <c r="AS2669" i="7"/>
  <c r="AR2669" i="7"/>
  <c r="AQ2669" i="7"/>
  <c r="AP2669" i="7"/>
  <c r="AO2669" i="7"/>
  <c r="AN2669" i="7"/>
  <c r="AM2669" i="7"/>
  <c r="AL2669" i="7"/>
  <c r="AK2669" i="7"/>
  <c r="AJ2669" i="7"/>
  <c r="AI2669" i="7"/>
  <c r="AZ2668" i="7"/>
  <c r="AY2668" i="7"/>
  <c r="AX2668" i="7"/>
  <c r="AW2668" i="7"/>
  <c r="AV2668" i="7"/>
  <c r="AU2668" i="7"/>
  <c r="AT2668" i="7"/>
  <c r="AS2668" i="7"/>
  <c r="AR2668" i="7"/>
  <c r="AQ2668" i="7"/>
  <c r="AP2668" i="7"/>
  <c r="AO2668" i="7"/>
  <c r="AN2668" i="7"/>
  <c r="AM2668" i="7"/>
  <c r="AL2668" i="7"/>
  <c r="AK2668" i="7"/>
  <c r="AJ2668" i="7"/>
  <c r="AI2668" i="7"/>
  <c r="AZ2667" i="7"/>
  <c r="AY2667" i="7"/>
  <c r="AX2667" i="7"/>
  <c r="AW2667" i="7"/>
  <c r="AV2667" i="7"/>
  <c r="AU2667" i="7"/>
  <c r="AT2667" i="7"/>
  <c r="AS2667" i="7"/>
  <c r="AR2667" i="7"/>
  <c r="AQ2667" i="7"/>
  <c r="AP2667" i="7"/>
  <c r="AO2667" i="7"/>
  <c r="AN2667" i="7"/>
  <c r="AM2667" i="7"/>
  <c r="AL2667" i="7"/>
  <c r="AK2667" i="7"/>
  <c r="AJ2667" i="7"/>
  <c r="AI2667" i="7"/>
  <c r="AZ2666" i="7"/>
  <c r="AY2666" i="7"/>
  <c r="AX2666" i="7"/>
  <c r="AW2666" i="7"/>
  <c r="AV2666" i="7"/>
  <c r="AU2666" i="7"/>
  <c r="AT2666" i="7"/>
  <c r="AS2666" i="7"/>
  <c r="AR2666" i="7"/>
  <c r="AQ2666" i="7"/>
  <c r="AP2666" i="7"/>
  <c r="AO2666" i="7"/>
  <c r="AN2666" i="7"/>
  <c r="AM2666" i="7"/>
  <c r="AL2666" i="7"/>
  <c r="AK2666" i="7"/>
  <c r="AJ2666" i="7"/>
  <c r="AI2666" i="7"/>
  <c r="AZ2665" i="7"/>
  <c r="AY2665" i="7"/>
  <c r="AX2665" i="7"/>
  <c r="AW2665" i="7"/>
  <c r="AV2665" i="7"/>
  <c r="AU2665" i="7"/>
  <c r="AT2665" i="7"/>
  <c r="AS2665" i="7"/>
  <c r="AR2665" i="7"/>
  <c r="AQ2665" i="7"/>
  <c r="AP2665" i="7"/>
  <c r="AO2665" i="7"/>
  <c r="AN2665" i="7"/>
  <c r="AM2665" i="7"/>
  <c r="AL2665" i="7"/>
  <c r="AK2665" i="7"/>
  <c r="AJ2665" i="7"/>
  <c r="AI2665" i="7"/>
  <c r="AZ2664" i="7"/>
  <c r="AY2664" i="7"/>
  <c r="AX2664" i="7"/>
  <c r="AW2664" i="7"/>
  <c r="AV2664" i="7"/>
  <c r="AU2664" i="7"/>
  <c r="AT2664" i="7"/>
  <c r="AS2664" i="7"/>
  <c r="AR2664" i="7"/>
  <c r="AQ2664" i="7"/>
  <c r="AP2664" i="7"/>
  <c r="AO2664" i="7"/>
  <c r="AN2664" i="7"/>
  <c r="AM2664" i="7"/>
  <c r="AL2664" i="7"/>
  <c r="AK2664" i="7"/>
  <c r="AJ2664" i="7"/>
  <c r="AI2664" i="7"/>
  <c r="AZ2663" i="7"/>
  <c r="AY2663" i="7"/>
  <c r="AX2663" i="7"/>
  <c r="AW2663" i="7"/>
  <c r="AV2663" i="7"/>
  <c r="AU2663" i="7"/>
  <c r="AT2663" i="7"/>
  <c r="AS2663" i="7"/>
  <c r="AR2663" i="7"/>
  <c r="AQ2663" i="7"/>
  <c r="AP2663" i="7"/>
  <c r="AO2663" i="7"/>
  <c r="AN2663" i="7"/>
  <c r="AM2663" i="7"/>
  <c r="AL2663" i="7"/>
  <c r="AK2663" i="7"/>
  <c r="AJ2663" i="7"/>
  <c r="AI2663" i="7"/>
  <c r="AZ2662" i="7"/>
  <c r="AY2662" i="7"/>
  <c r="AX2662" i="7"/>
  <c r="AW2662" i="7"/>
  <c r="AV2662" i="7"/>
  <c r="AU2662" i="7"/>
  <c r="AT2662" i="7"/>
  <c r="AS2662" i="7"/>
  <c r="AR2662" i="7"/>
  <c r="AQ2662" i="7"/>
  <c r="AP2662" i="7"/>
  <c r="AO2662" i="7"/>
  <c r="AN2662" i="7"/>
  <c r="AM2662" i="7"/>
  <c r="AL2662" i="7"/>
  <c r="AK2662" i="7"/>
  <c r="AJ2662" i="7"/>
  <c r="AI2662" i="7"/>
  <c r="AZ2661" i="7"/>
  <c r="AY2661" i="7"/>
  <c r="AX2661" i="7"/>
  <c r="AW2661" i="7"/>
  <c r="AV2661" i="7"/>
  <c r="AU2661" i="7"/>
  <c r="AT2661" i="7"/>
  <c r="AS2661" i="7"/>
  <c r="AR2661" i="7"/>
  <c r="AQ2661" i="7"/>
  <c r="AP2661" i="7"/>
  <c r="AO2661" i="7"/>
  <c r="AN2661" i="7"/>
  <c r="AM2661" i="7"/>
  <c r="AL2661" i="7"/>
  <c r="AK2661" i="7"/>
  <c r="AJ2661" i="7"/>
  <c r="AI2661" i="7"/>
  <c r="AZ2660" i="7"/>
  <c r="AY2660" i="7"/>
  <c r="AX2660" i="7"/>
  <c r="AW2660" i="7"/>
  <c r="AV2660" i="7"/>
  <c r="AU2660" i="7"/>
  <c r="AT2660" i="7"/>
  <c r="AS2660" i="7"/>
  <c r="AR2660" i="7"/>
  <c r="AQ2660" i="7"/>
  <c r="AP2660" i="7"/>
  <c r="AO2660" i="7"/>
  <c r="AN2660" i="7"/>
  <c r="AM2660" i="7"/>
  <c r="AL2660" i="7"/>
  <c r="AK2660" i="7"/>
  <c r="AJ2660" i="7"/>
  <c r="AI2660" i="7"/>
  <c r="AZ2659" i="7"/>
  <c r="AY2659" i="7"/>
  <c r="AX2659" i="7"/>
  <c r="AW2659" i="7"/>
  <c r="AV2659" i="7"/>
  <c r="AU2659" i="7"/>
  <c r="AT2659" i="7"/>
  <c r="AS2659" i="7"/>
  <c r="AR2659" i="7"/>
  <c r="AQ2659" i="7"/>
  <c r="AP2659" i="7"/>
  <c r="AO2659" i="7"/>
  <c r="AN2659" i="7"/>
  <c r="AM2659" i="7"/>
  <c r="AL2659" i="7"/>
  <c r="AK2659" i="7"/>
  <c r="AJ2659" i="7"/>
  <c r="AI2659" i="7"/>
  <c r="AZ2658" i="7"/>
  <c r="AY2658" i="7"/>
  <c r="AX2658" i="7"/>
  <c r="AW2658" i="7"/>
  <c r="AV2658" i="7"/>
  <c r="AU2658" i="7"/>
  <c r="AT2658" i="7"/>
  <c r="AS2658" i="7"/>
  <c r="AR2658" i="7"/>
  <c r="AQ2658" i="7"/>
  <c r="AP2658" i="7"/>
  <c r="AO2658" i="7"/>
  <c r="AN2658" i="7"/>
  <c r="AM2658" i="7"/>
  <c r="AL2658" i="7"/>
  <c r="AK2658" i="7"/>
  <c r="AJ2658" i="7"/>
  <c r="AI2658" i="7"/>
  <c r="AZ2657" i="7"/>
  <c r="AY2657" i="7"/>
  <c r="AX2657" i="7"/>
  <c r="AW2657" i="7"/>
  <c r="AV2657" i="7"/>
  <c r="AU2657" i="7"/>
  <c r="AT2657" i="7"/>
  <c r="AS2657" i="7"/>
  <c r="AR2657" i="7"/>
  <c r="AQ2657" i="7"/>
  <c r="AP2657" i="7"/>
  <c r="AO2657" i="7"/>
  <c r="AN2657" i="7"/>
  <c r="AM2657" i="7"/>
  <c r="AL2657" i="7"/>
  <c r="AK2657" i="7"/>
  <c r="AJ2657" i="7"/>
  <c r="AI2657" i="7"/>
  <c r="AZ2656" i="7"/>
  <c r="AY2656" i="7"/>
  <c r="AX2656" i="7"/>
  <c r="AW2656" i="7"/>
  <c r="AV2656" i="7"/>
  <c r="AU2656" i="7"/>
  <c r="AT2656" i="7"/>
  <c r="AS2656" i="7"/>
  <c r="AR2656" i="7"/>
  <c r="AQ2656" i="7"/>
  <c r="AP2656" i="7"/>
  <c r="AO2656" i="7"/>
  <c r="AN2656" i="7"/>
  <c r="AM2656" i="7"/>
  <c r="AL2656" i="7"/>
  <c r="AK2656" i="7"/>
  <c r="AJ2656" i="7"/>
  <c r="AI2656" i="7"/>
  <c r="AZ2655" i="7"/>
  <c r="AY2655" i="7"/>
  <c r="AX2655" i="7"/>
  <c r="AW2655" i="7"/>
  <c r="AV2655" i="7"/>
  <c r="AU2655" i="7"/>
  <c r="AT2655" i="7"/>
  <c r="AS2655" i="7"/>
  <c r="AR2655" i="7"/>
  <c r="AQ2655" i="7"/>
  <c r="AP2655" i="7"/>
  <c r="AO2655" i="7"/>
  <c r="AN2655" i="7"/>
  <c r="AM2655" i="7"/>
  <c r="AL2655" i="7"/>
  <c r="AK2655" i="7"/>
  <c r="AJ2655" i="7"/>
  <c r="AI2655" i="7"/>
  <c r="AZ2654" i="7"/>
  <c r="AY2654" i="7"/>
  <c r="AX2654" i="7"/>
  <c r="AW2654" i="7"/>
  <c r="AV2654" i="7"/>
  <c r="AU2654" i="7"/>
  <c r="AT2654" i="7"/>
  <c r="AS2654" i="7"/>
  <c r="AR2654" i="7"/>
  <c r="AQ2654" i="7"/>
  <c r="AP2654" i="7"/>
  <c r="AO2654" i="7"/>
  <c r="AN2654" i="7"/>
  <c r="AM2654" i="7"/>
  <c r="AL2654" i="7"/>
  <c r="AK2654" i="7"/>
  <c r="AJ2654" i="7"/>
  <c r="AI2654" i="7"/>
  <c r="AZ2653" i="7"/>
  <c r="AY2653" i="7"/>
  <c r="AX2653" i="7"/>
  <c r="AW2653" i="7"/>
  <c r="AV2653" i="7"/>
  <c r="AU2653" i="7"/>
  <c r="AT2653" i="7"/>
  <c r="AS2653" i="7"/>
  <c r="AR2653" i="7"/>
  <c r="AQ2653" i="7"/>
  <c r="AP2653" i="7"/>
  <c r="AO2653" i="7"/>
  <c r="AN2653" i="7"/>
  <c r="AM2653" i="7"/>
  <c r="AL2653" i="7"/>
  <c r="AK2653" i="7"/>
  <c r="AJ2653" i="7"/>
  <c r="AI2653" i="7"/>
  <c r="AZ2652" i="7"/>
  <c r="AY2652" i="7"/>
  <c r="AX2652" i="7"/>
  <c r="AW2652" i="7"/>
  <c r="AV2652" i="7"/>
  <c r="AU2652" i="7"/>
  <c r="AT2652" i="7"/>
  <c r="AS2652" i="7"/>
  <c r="AR2652" i="7"/>
  <c r="AQ2652" i="7"/>
  <c r="AP2652" i="7"/>
  <c r="AO2652" i="7"/>
  <c r="AN2652" i="7"/>
  <c r="AM2652" i="7"/>
  <c r="AL2652" i="7"/>
  <c r="AK2652" i="7"/>
  <c r="AJ2652" i="7"/>
  <c r="AI2652" i="7"/>
  <c r="AZ2651" i="7"/>
  <c r="AY2651" i="7"/>
  <c r="AX2651" i="7"/>
  <c r="AW2651" i="7"/>
  <c r="AV2651" i="7"/>
  <c r="AU2651" i="7"/>
  <c r="AT2651" i="7"/>
  <c r="AS2651" i="7"/>
  <c r="AR2651" i="7"/>
  <c r="AQ2651" i="7"/>
  <c r="AP2651" i="7"/>
  <c r="AO2651" i="7"/>
  <c r="AN2651" i="7"/>
  <c r="AM2651" i="7"/>
  <c r="AL2651" i="7"/>
  <c r="AK2651" i="7"/>
  <c r="AJ2651" i="7"/>
  <c r="AI2651" i="7"/>
  <c r="AZ2650" i="7"/>
  <c r="AY2650" i="7"/>
  <c r="AX2650" i="7"/>
  <c r="AW2650" i="7"/>
  <c r="AV2650" i="7"/>
  <c r="AU2650" i="7"/>
  <c r="AT2650" i="7"/>
  <c r="AS2650" i="7"/>
  <c r="AR2650" i="7"/>
  <c r="AQ2650" i="7"/>
  <c r="AP2650" i="7"/>
  <c r="AO2650" i="7"/>
  <c r="AN2650" i="7"/>
  <c r="AM2650" i="7"/>
  <c r="AL2650" i="7"/>
  <c r="AK2650" i="7"/>
  <c r="AJ2650" i="7"/>
  <c r="AI2650" i="7"/>
  <c r="AZ2649" i="7"/>
  <c r="AY2649" i="7"/>
  <c r="AX2649" i="7"/>
  <c r="AW2649" i="7"/>
  <c r="AV2649" i="7"/>
  <c r="AU2649" i="7"/>
  <c r="AT2649" i="7"/>
  <c r="AS2649" i="7"/>
  <c r="AR2649" i="7"/>
  <c r="AQ2649" i="7"/>
  <c r="AP2649" i="7"/>
  <c r="AO2649" i="7"/>
  <c r="AN2649" i="7"/>
  <c r="AM2649" i="7"/>
  <c r="AL2649" i="7"/>
  <c r="AK2649" i="7"/>
  <c r="AJ2649" i="7"/>
  <c r="AI2649" i="7"/>
  <c r="AZ2648" i="7"/>
  <c r="AY2648" i="7"/>
  <c r="AX2648" i="7"/>
  <c r="AW2648" i="7"/>
  <c r="AV2648" i="7"/>
  <c r="AU2648" i="7"/>
  <c r="AT2648" i="7"/>
  <c r="AS2648" i="7"/>
  <c r="AR2648" i="7"/>
  <c r="AQ2648" i="7"/>
  <c r="AP2648" i="7"/>
  <c r="AO2648" i="7"/>
  <c r="AN2648" i="7"/>
  <c r="AM2648" i="7"/>
  <c r="AL2648" i="7"/>
  <c r="AK2648" i="7"/>
  <c r="AJ2648" i="7"/>
  <c r="AI2648" i="7"/>
  <c r="AZ2647" i="7"/>
  <c r="AY2647" i="7"/>
  <c r="AX2647" i="7"/>
  <c r="AW2647" i="7"/>
  <c r="AV2647" i="7"/>
  <c r="AU2647" i="7"/>
  <c r="AT2647" i="7"/>
  <c r="AS2647" i="7"/>
  <c r="AR2647" i="7"/>
  <c r="AQ2647" i="7"/>
  <c r="AP2647" i="7"/>
  <c r="AO2647" i="7"/>
  <c r="AN2647" i="7"/>
  <c r="AM2647" i="7"/>
  <c r="AL2647" i="7"/>
  <c r="AK2647" i="7"/>
  <c r="AJ2647" i="7"/>
  <c r="AI2647" i="7"/>
  <c r="AZ2646" i="7"/>
  <c r="AY2646" i="7"/>
  <c r="AX2646" i="7"/>
  <c r="AW2646" i="7"/>
  <c r="AV2646" i="7"/>
  <c r="AU2646" i="7"/>
  <c r="AT2646" i="7"/>
  <c r="AS2646" i="7"/>
  <c r="AR2646" i="7"/>
  <c r="AQ2646" i="7"/>
  <c r="AP2646" i="7"/>
  <c r="AO2646" i="7"/>
  <c r="AN2646" i="7"/>
  <c r="AM2646" i="7"/>
  <c r="AL2646" i="7"/>
  <c r="AK2646" i="7"/>
  <c r="AJ2646" i="7"/>
  <c r="AI2646" i="7"/>
  <c r="AZ2645" i="7"/>
  <c r="AY2645" i="7"/>
  <c r="AX2645" i="7"/>
  <c r="AW2645" i="7"/>
  <c r="AV2645" i="7"/>
  <c r="AU2645" i="7"/>
  <c r="AT2645" i="7"/>
  <c r="AS2645" i="7"/>
  <c r="AR2645" i="7"/>
  <c r="AQ2645" i="7"/>
  <c r="AP2645" i="7"/>
  <c r="AO2645" i="7"/>
  <c r="AN2645" i="7"/>
  <c r="AM2645" i="7"/>
  <c r="AL2645" i="7"/>
  <c r="AK2645" i="7"/>
  <c r="AJ2645" i="7"/>
  <c r="AI2645" i="7"/>
  <c r="AZ2644" i="7"/>
  <c r="AY2644" i="7"/>
  <c r="AX2644" i="7"/>
  <c r="AW2644" i="7"/>
  <c r="AV2644" i="7"/>
  <c r="AU2644" i="7"/>
  <c r="AT2644" i="7"/>
  <c r="AS2644" i="7"/>
  <c r="AR2644" i="7"/>
  <c r="AQ2644" i="7"/>
  <c r="AP2644" i="7"/>
  <c r="AO2644" i="7"/>
  <c r="AN2644" i="7"/>
  <c r="AM2644" i="7"/>
  <c r="AL2644" i="7"/>
  <c r="AK2644" i="7"/>
  <c r="AJ2644" i="7"/>
  <c r="AI2644" i="7"/>
  <c r="AZ2643" i="7"/>
  <c r="AY2643" i="7"/>
  <c r="AX2643" i="7"/>
  <c r="AW2643" i="7"/>
  <c r="AV2643" i="7"/>
  <c r="AU2643" i="7"/>
  <c r="AT2643" i="7"/>
  <c r="AS2643" i="7"/>
  <c r="AR2643" i="7"/>
  <c r="AQ2643" i="7"/>
  <c r="AP2643" i="7"/>
  <c r="AO2643" i="7"/>
  <c r="AN2643" i="7"/>
  <c r="AM2643" i="7"/>
  <c r="AL2643" i="7"/>
  <c r="AK2643" i="7"/>
  <c r="AJ2643" i="7"/>
  <c r="AI2643" i="7"/>
  <c r="AZ2642" i="7"/>
  <c r="AY2642" i="7"/>
  <c r="AX2642" i="7"/>
  <c r="AW2642" i="7"/>
  <c r="AV2642" i="7"/>
  <c r="AU2642" i="7"/>
  <c r="AT2642" i="7"/>
  <c r="AS2642" i="7"/>
  <c r="AR2642" i="7"/>
  <c r="AQ2642" i="7"/>
  <c r="AP2642" i="7"/>
  <c r="AO2642" i="7"/>
  <c r="AN2642" i="7"/>
  <c r="AM2642" i="7"/>
  <c r="AL2642" i="7"/>
  <c r="AK2642" i="7"/>
  <c r="AJ2642" i="7"/>
  <c r="AI2642" i="7"/>
  <c r="AZ2641" i="7"/>
  <c r="AY2641" i="7"/>
  <c r="AX2641" i="7"/>
  <c r="AW2641" i="7"/>
  <c r="AV2641" i="7"/>
  <c r="AU2641" i="7"/>
  <c r="AT2641" i="7"/>
  <c r="AS2641" i="7"/>
  <c r="AR2641" i="7"/>
  <c r="AQ2641" i="7"/>
  <c r="AP2641" i="7"/>
  <c r="AO2641" i="7"/>
  <c r="AN2641" i="7"/>
  <c r="AM2641" i="7"/>
  <c r="AL2641" i="7"/>
  <c r="AK2641" i="7"/>
  <c r="AJ2641" i="7"/>
  <c r="AI2641" i="7"/>
  <c r="AZ2640" i="7"/>
  <c r="AY2640" i="7"/>
  <c r="AX2640" i="7"/>
  <c r="AW2640" i="7"/>
  <c r="AV2640" i="7"/>
  <c r="AU2640" i="7"/>
  <c r="AT2640" i="7"/>
  <c r="AS2640" i="7"/>
  <c r="AR2640" i="7"/>
  <c r="AQ2640" i="7"/>
  <c r="AP2640" i="7"/>
  <c r="AO2640" i="7"/>
  <c r="AN2640" i="7"/>
  <c r="AM2640" i="7"/>
  <c r="AL2640" i="7"/>
  <c r="AK2640" i="7"/>
  <c r="AJ2640" i="7"/>
  <c r="AI2640" i="7"/>
  <c r="AZ2639" i="7"/>
  <c r="AY2639" i="7"/>
  <c r="AX2639" i="7"/>
  <c r="AW2639" i="7"/>
  <c r="AV2639" i="7"/>
  <c r="AU2639" i="7"/>
  <c r="AT2639" i="7"/>
  <c r="AS2639" i="7"/>
  <c r="AR2639" i="7"/>
  <c r="AQ2639" i="7"/>
  <c r="AP2639" i="7"/>
  <c r="AO2639" i="7"/>
  <c r="AN2639" i="7"/>
  <c r="AM2639" i="7"/>
  <c r="AL2639" i="7"/>
  <c r="AK2639" i="7"/>
  <c r="AJ2639" i="7"/>
  <c r="AI2639" i="7"/>
  <c r="AZ2638" i="7"/>
  <c r="AY2638" i="7"/>
  <c r="AX2638" i="7"/>
  <c r="AW2638" i="7"/>
  <c r="AV2638" i="7"/>
  <c r="AU2638" i="7"/>
  <c r="AT2638" i="7"/>
  <c r="AS2638" i="7"/>
  <c r="AR2638" i="7"/>
  <c r="AQ2638" i="7"/>
  <c r="AP2638" i="7"/>
  <c r="AO2638" i="7"/>
  <c r="AN2638" i="7"/>
  <c r="AM2638" i="7"/>
  <c r="AL2638" i="7"/>
  <c r="AK2638" i="7"/>
  <c r="AJ2638" i="7"/>
  <c r="AI2638" i="7"/>
  <c r="AZ2637" i="7"/>
  <c r="AY2637" i="7"/>
  <c r="AX2637" i="7"/>
  <c r="AW2637" i="7"/>
  <c r="AV2637" i="7"/>
  <c r="AU2637" i="7"/>
  <c r="AT2637" i="7"/>
  <c r="AS2637" i="7"/>
  <c r="AR2637" i="7"/>
  <c r="AQ2637" i="7"/>
  <c r="AP2637" i="7"/>
  <c r="AO2637" i="7"/>
  <c r="AN2637" i="7"/>
  <c r="AM2637" i="7"/>
  <c r="AL2637" i="7"/>
  <c r="AK2637" i="7"/>
  <c r="AJ2637" i="7"/>
  <c r="AI2637" i="7"/>
  <c r="AZ2636" i="7"/>
  <c r="AY2636" i="7"/>
  <c r="AX2636" i="7"/>
  <c r="AW2636" i="7"/>
  <c r="AV2636" i="7"/>
  <c r="AU2636" i="7"/>
  <c r="AT2636" i="7"/>
  <c r="AS2636" i="7"/>
  <c r="AR2636" i="7"/>
  <c r="AQ2636" i="7"/>
  <c r="AP2636" i="7"/>
  <c r="AO2636" i="7"/>
  <c r="AN2636" i="7"/>
  <c r="AM2636" i="7"/>
  <c r="AL2636" i="7"/>
  <c r="AK2636" i="7"/>
  <c r="AJ2636" i="7"/>
  <c r="AI2636" i="7"/>
  <c r="AZ2635" i="7"/>
  <c r="AY2635" i="7"/>
  <c r="AX2635" i="7"/>
  <c r="AW2635" i="7"/>
  <c r="AV2635" i="7"/>
  <c r="AU2635" i="7"/>
  <c r="AT2635" i="7"/>
  <c r="AS2635" i="7"/>
  <c r="AR2635" i="7"/>
  <c r="AQ2635" i="7"/>
  <c r="AP2635" i="7"/>
  <c r="AO2635" i="7"/>
  <c r="AN2635" i="7"/>
  <c r="AM2635" i="7"/>
  <c r="AL2635" i="7"/>
  <c r="AK2635" i="7"/>
  <c r="AJ2635" i="7"/>
  <c r="AI2635" i="7"/>
  <c r="AZ2634" i="7"/>
  <c r="AY2634" i="7"/>
  <c r="AX2634" i="7"/>
  <c r="AW2634" i="7"/>
  <c r="AV2634" i="7"/>
  <c r="AU2634" i="7"/>
  <c r="AT2634" i="7"/>
  <c r="AS2634" i="7"/>
  <c r="AR2634" i="7"/>
  <c r="AQ2634" i="7"/>
  <c r="AP2634" i="7"/>
  <c r="AO2634" i="7"/>
  <c r="AN2634" i="7"/>
  <c r="AM2634" i="7"/>
  <c r="AL2634" i="7"/>
  <c r="AK2634" i="7"/>
  <c r="AJ2634" i="7"/>
  <c r="AI2634" i="7"/>
  <c r="AZ2633" i="7"/>
  <c r="AY2633" i="7"/>
  <c r="AX2633" i="7"/>
  <c r="AW2633" i="7"/>
  <c r="AV2633" i="7"/>
  <c r="AU2633" i="7"/>
  <c r="AT2633" i="7"/>
  <c r="AS2633" i="7"/>
  <c r="AR2633" i="7"/>
  <c r="AQ2633" i="7"/>
  <c r="AP2633" i="7"/>
  <c r="AO2633" i="7"/>
  <c r="AN2633" i="7"/>
  <c r="AM2633" i="7"/>
  <c r="AL2633" i="7"/>
  <c r="AK2633" i="7"/>
  <c r="AJ2633" i="7"/>
  <c r="AI2633" i="7"/>
  <c r="AZ2632" i="7"/>
  <c r="AY2632" i="7"/>
  <c r="AX2632" i="7"/>
  <c r="AW2632" i="7"/>
  <c r="AV2632" i="7"/>
  <c r="AU2632" i="7"/>
  <c r="AT2632" i="7"/>
  <c r="AS2632" i="7"/>
  <c r="AR2632" i="7"/>
  <c r="AQ2632" i="7"/>
  <c r="AP2632" i="7"/>
  <c r="AO2632" i="7"/>
  <c r="AN2632" i="7"/>
  <c r="AM2632" i="7"/>
  <c r="AL2632" i="7"/>
  <c r="AK2632" i="7"/>
  <c r="AJ2632" i="7"/>
  <c r="AI2632" i="7"/>
  <c r="AZ2631" i="7"/>
  <c r="AY2631" i="7"/>
  <c r="AX2631" i="7"/>
  <c r="AW2631" i="7"/>
  <c r="AV2631" i="7"/>
  <c r="AU2631" i="7"/>
  <c r="AT2631" i="7"/>
  <c r="AS2631" i="7"/>
  <c r="AR2631" i="7"/>
  <c r="AQ2631" i="7"/>
  <c r="AP2631" i="7"/>
  <c r="AO2631" i="7"/>
  <c r="AN2631" i="7"/>
  <c r="AM2631" i="7"/>
  <c r="AL2631" i="7"/>
  <c r="AK2631" i="7"/>
  <c r="AJ2631" i="7"/>
  <c r="AI2631" i="7"/>
  <c r="AZ2630" i="7"/>
  <c r="AY2630" i="7"/>
  <c r="AX2630" i="7"/>
  <c r="AW2630" i="7"/>
  <c r="AV2630" i="7"/>
  <c r="AU2630" i="7"/>
  <c r="AT2630" i="7"/>
  <c r="AS2630" i="7"/>
  <c r="AR2630" i="7"/>
  <c r="AQ2630" i="7"/>
  <c r="AP2630" i="7"/>
  <c r="AO2630" i="7"/>
  <c r="AN2630" i="7"/>
  <c r="AM2630" i="7"/>
  <c r="AL2630" i="7"/>
  <c r="AK2630" i="7"/>
  <c r="AJ2630" i="7"/>
  <c r="AI2630" i="7"/>
  <c r="AZ2629" i="7"/>
  <c r="AY2629" i="7"/>
  <c r="AX2629" i="7"/>
  <c r="AW2629" i="7"/>
  <c r="AV2629" i="7"/>
  <c r="AU2629" i="7"/>
  <c r="AT2629" i="7"/>
  <c r="AS2629" i="7"/>
  <c r="AR2629" i="7"/>
  <c r="AQ2629" i="7"/>
  <c r="AP2629" i="7"/>
  <c r="AO2629" i="7"/>
  <c r="AN2629" i="7"/>
  <c r="AM2629" i="7"/>
  <c r="AL2629" i="7"/>
  <c r="AK2629" i="7"/>
  <c r="AJ2629" i="7"/>
  <c r="AI2629" i="7"/>
  <c r="AZ2628" i="7"/>
  <c r="AY2628" i="7"/>
  <c r="AX2628" i="7"/>
  <c r="AW2628" i="7"/>
  <c r="AV2628" i="7"/>
  <c r="AU2628" i="7"/>
  <c r="AT2628" i="7"/>
  <c r="AS2628" i="7"/>
  <c r="AR2628" i="7"/>
  <c r="AQ2628" i="7"/>
  <c r="AP2628" i="7"/>
  <c r="AO2628" i="7"/>
  <c r="AN2628" i="7"/>
  <c r="AM2628" i="7"/>
  <c r="AL2628" i="7"/>
  <c r="AK2628" i="7"/>
  <c r="AJ2628" i="7"/>
  <c r="AI2628" i="7"/>
  <c r="AZ2627" i="7"/>
  <c r="AY2627" i="7"/>
  <c r="AX2627" i="7"/>
  <c r="AW2627" i="7"/>
  <c r="AV2627" i="7"/>
  <c r="AU2627" i="7"/>
  <c r="AT2627" i="7"/>
  <c r="AS2627" i="7"/>
  <c r="AR2627" i="7"/>
  <c r="AQ2627" i="7"/>
  <c r="AP2627" i="7"/>
  <c r="AO2627" i="7"/>
  <c r="AN2627" i="7"/>
  <c r="AM2627" i="7"/>
  <c r="AL2627" i="7"/>
  <c r="AK2627" i="7"/>
  <c r="AJ2627" i="7"/>
  <c r="AI2627" i="7"/>
  <c r="AZ2626" i="7"/>
  <c r="AY2626" i="7"/>
  <c r="AX2626" i="7"/>
  <c r="AW2626" i="7"/>
  <c r="AV2626" i="7"/>
  <c r="AU2626" i="7"/>
  <c r="AT2626" i="7"/>
  <c r="AS2626" i="7"/>
  <c r="AR2626" i="7"/>
  <c r="AQ2626" i="7"/>
  <c r="AP2626" i="7"/>
  <c r="AO2626" i="7"/>
  <c r="AN2626" i="7"/>
  <c r="AM2626" i="7"/>
  <c r="AL2626" i="7"/>
  <c r="AK2626" i="7"/>
  <c r="AJ2626" i="7"/>
  <c r="AI2626" i="7"/>
  <c r="AZ2625" i="7"/>
  <c r="AY2625" i="7"/>
  <c r="AX2625" i="7"/>
  <c r="AW2625" i="7"/>
  <c r="AV2625" i="7"/>
  <c r="AU2625" i="7"/>
  <c r="AT2625" i="7"/>
  <c r="AS2625" i="7"/>
  <c r="AR2625" i="7"/>
  <c r="AQ2625" i="7"/>
  <c r="AP2625" i="7"/>
  <c r="AO2625" i="7"/>
  <c r="AN2625" i="7"/>
  <c r="AM2625" i="7"/>
  <c r="AL2625" i="7"/>
  <c r="AK2625" i="7"/>
  <c r="AJ2625" i="7"/>
  <c r="AI2625" i="7"/>
  <c r="AZ2624" i="7"/>
  <c r="AY2624" i="7"/>
  <c r="AX2624" i="7"/>
  <c r="AW2624" i="7"/>
  <c r="AV2624" i="7"/>
  <c r="AU2624" i="7"/>
  <c r="AT2624" i="7"/>
  <c r="AS2624" i="7"/>
  <c r="AR2624" i="7"/>
  <c r="AQ2624" i="7"/>
  <c r="AP2624" i="7"/>
  <c r="AO2624" i="7"/>
  <c r="AN2624" i="7"/>
  <c r="AM2624" i="7"/>
  <c r="AL2624" i="7"/>
  <c r="AK2624" i="7"/>
  <c r="AJ2624" i="7"/>
  <c r="AI2624" i="7"/>
  <c r="AZ2623" i="7"/>
  <c r="AY2623" i="7"/>
  <c r="AX2623" i="7"/>
  <c r="AW2623" i="7"/>
  <c r="AV2623" i="7"/>
  <c r="AU2623" i="7"/>
  <c r="AT2623" i="7"/>
  <c r="AS2623" i="7"/>
  <c r="AR2623" i="7"/>
  <c r="AQ2623" i="7"/>
  <c r="AP2623" i="7"/>
  <c r="AO2623" i="7"/>
  <c r="AN2623" i="7"/>
  <c r="AM2623" i="7"/>
  <c r="AL2623" i="7"/>
  <c r="AK2623" i="7"/>
  <c r="AJ2623" i="7"/>
  <c r="AI2623" i="7"/>
  <c r="AZ2622" i="7"/>
  <c r="AY2622" i="7"/>
  <c r="AX2622" i="7"/>
  <c r="AW2622" i="7"/>
  <c r="AV2622" i="7"/>
  <c r="AU2622" i="7"/>
  <c r="AT2622" i="7"/>
  <c r="AS2622" i="7"/>
  <c r="AR2622" i="7"/>
  <c r="AQ2622" i="7"/>
  <c r="AP2622" i="7"/>
  <c r="AO2622" i="7"/>
  <c r="AN2622" i="7"/>
  <c r="AM2622" i="7"/>
  <c r="AL2622" i="7"/>
  <c r="AK2622" i="7"/>
  <c r="AJ2622" i="7"/>
  <c r="AI2622" i="7"/>
  <c r="AZ2621" i="7"/>
  <c r="AY2621" i="7"/>
  <c r="AX2621" i="7"/>
  <c r="AW2621" i="7"/>
  <c r="AV2621" i="7"/>
  <c r="AU2621" i="7"/>
  <c r="AT2621" i="7"/>
  <c r="AS2621" i="7"/>
  <c r="AR2621" i="7"/>
  <c r="AQ2621" i="7"/>
  <c r="AP2621" i="7"/>
  <c r="AO2621" i="7"/>
  <c r="AN2621" i="7"/>
  <c r="AM2621" i="7"/>
  <c r="AL2621" i="7"/>
  <c r="AK2621" i="7"/>
  <c r="AJ2621" i="7"/>
  <c r="AI2621" i="7"/>
  <c r="AZ2620" i="7"/>
  <c r="AY2620" i="7"/>
  <c r="AX2620" i="7"/>
  <c r="AW2620" i="7"/>
  <c r="AV2620" i="7"/>
  <c r="AU2620" i="7"/>
  <c r="AT2620" i="7"/>
  <c r="AS2620" i="7"/>
  <c r="AR2620" i="7"/>
  <c r="AQ2620" i="7"/>
  <c r="AP2620" i="7"/>
  <c r="AO2620" i="7"/>
  <c r="AN2620" i="7"/>
  <c r="AM2620" i="7"/>
  <c r="AL2620" i="7"/>
  <c r="AK2620" i="7"/>
  <c r="AJ2620" i="7"/>
  <c r="AI2620" i="7"/>
  <c r="AZ2619" i="7"/>
  <c r="AY2619" i="7"/>
  <c r="AX2619" i="7"/>
  <c r="AW2619" i="7"/>
  <c r="AV2619" i="7"/>
  <c r="AU2619" i="7"/>
  <c r="AT2619" i="7"/>
  <c r="AS2619" i="7"/>
  <c r="AR2619" i="7"/>
  <c r="AQ2619" i="7"/>
  <c r="AP2619" i="7"/>
  <c r="AO2619" i="7"/>
  <c r="AN2619" i="7"/>
  <c r="AM2619" i="7"/>
  <c r="AL2619" i="7"/>
  <c r="AK2619" i="7"/>
  <c r="AJ2619" i="7"/>
  <c r="AI2619" i="7"/>
  <c r="AZ2618" i="7"/>
  <c r="AY2618" i="7"/>
  <c r="AX2618" i="7"/>
  <c r="AW2618" i="7"/>
  <c r="AV2618" i="7"/>
  <c r="AU2618" i="7"/>
  <c r="AT2618" i="7"/>
  <c r="AS2618" i="7"/>
  <c r="AR2618" i="7"/>
  <c r="AQ2618" i="7"/>
  <c r="AP2618" i="7"/>
  <c r="AO2618" i="7"/>
  <c r="AN2618" i="7"/>
  <c r="AM2618" i="7"/>
  <c r="AL2618" i="7"/>
  <c r="AK2618" i="7"/>
  <c r="AJ2618" i="7"/>
  <c r="AI2618" i="7"/>
  <c r="AZ2617" i="7"/>
  <c r="AY2617" i="7"/>
  <c r="AX2617" i="7"/>
  <c r="AW2617" i="7"/>
  <c r="AV2617" i="7"/>
  <c r="AU2617" i="7"/>
  <c r="AT2617" i="7"/>
  <c r="AS2617" i="7"/>
  <c r="AR2617" i="7"/>
  <c r="AQ2617" i="7"/>
  <c r="AP2617" i="7"/>
  <c r="AO2617" i="7"/>
  <c r="AN2617" i="7"/>
  <c r="AM2617" i="7"/>
  <c r="AL2617" i="7"/>
  <c r="AK2617" i="7"/>
  <c r="AJ2617" i="7"/>
  <c r="AI2617" i="7"/>
  <c r="AZ2616" i="7"/>
  <c r="AY2616" i="7"/>
  <c r="AX2616" i="7"/>
  <c r="AW2616" i="7"/>
  <c r="AV2616" i="7"/>
  <c r="AU2616" i="7"/>
  <c r="AT2616" i="7"/>
  <c r="AS2616" i="7"/>
  <c r="AR2616" i="7"/>
  <c r="AQ2616" i="7"/>
  <c r="AP2616" i="7"/>
  <c r="AO2616" i="7"/>
  <c r="AN2616" i="7"/>
  <c r="AM2616" i="7"/>
  <c r="AL2616" i="7"/>
  <c r="AK2616" i="7"/>
  <c r="AJ2616" i="7"/>
  <c r="AI2616" i="7"/>
  <c r="AZ2615" i="7"/>
  <c r="AY2615" i="7"/>
  <c r="AX2615" i="7"/>
  <c r="AW2615" i="7"/>
  <c r="AV2615" i="7"/>
  <c r="AU2615" i="7"/>
  <c r="AT2615" i="7"/>
  <c r="AS2615" i="7"/>
  <c r="AR2615" i="7"/>
  <c r="AQ2615" i="7"/>
  <c r="AP2615" i="7"/>
  <c r="AO2615" i="7"/>
  <c r="AN2615" i="7"/>
  <c r="AM2615" i="7"/>
  <c r="AL2615" i="7"/>
  <c r="AK2615" i="7"/>
  <c r="AJ2615" i="7"/>
  <c r="AI2615" i="7"/>
  <c r="AZ2614" i="7"/>
  <c r="AY2614" i="7"/>
  <c r="AX2614" i="7"/>
  <c r="AW2614" i="7"/>
  <c r="AV2614" i="7"/>
  <c r="AU2614" i="7"/>
  <c r="AT2614" i="7"/>
  <c r="AS2614" i="7"/>
  <c r="AR2614" i="7"/>
  <c r="AQ2614" i="7"/>
  <c r="AP2614" i="7"/>
  <c r="AO2614" i="7"/>
  <c r="AN2614" i="7"/>
  <c r="AM2614" i="7"/>
  <c r="AL2614" i="7"/>
  <c r="AK2614" i="7"/>
  <c r="AJ2614" i="7"/>
  <c r="AI2614" i="7"/>
  <c r="AZ2613" i="7"/>
  <c r="AY2613" i="7"/>
  <c r="AX2613" i="7"/>
  <c r="AW2613" i="7"/>
  <c r="AV2613" i="7"/>
  <c r="AU2613" i="7"/>
  <c r="AT2613" i="7"/>
  <c r="AS2613" i="7"/>
  <c r="AR2613" i="7"/>
  <c r="AQ2613" i="7"/>
  <c r="AP2613" i="7"/>
  <c r="AO2613" i="7"/>
  <c r="AN2613" i="7"/>
  <c r="AM2613" i="7"/>
  <c r="AL2613" i="7"/>
  <c r="AK2613" i="7"/>
  <c r="AJ2613" i="7"/>
  <c r="AI2613" i="7"/>
  <c r="AZ2612" i="7"/>
  <c r="AY2612" i="7"/>
  <c r="AX2612" i="7"/>
  <c r="AW2612" i="7"/>
  <c r="AV2612" i="7"/>
  <c r="AU2612" i="7"/>
  <c r="AT2612" i="7"/>
  <c r="AS2612" i="7"/>
  <c r="AR2612" i="7"/>
  <c r="AQ2612" i="7"/>
  <c r="AP2612" i="7"/>
  <c r="AO2612" i="7"/>
  <c r="AN2612" i="7"/>
  <c r="AM2612" i="7"/>
  <c r="AL2612" i="7"/>
  <c r="AK2612" i="7"/>
  <c r="AJ2612" i="7"/>
  <c r="AI2612" i="7"/>
  <c r="AZ2611" i="7"/>
  <c r="AY2611" i="7"/>
  <c r="AX2611" i="7"/>
  <c r="AW2611" i="7"/>
  <c r="AV2611" i="7"/>
  <c r="AU2611" i="7"/>
  <c r="AT2611" i="7"/>
  <c r="AS2611" i="7"/>
  <c r="AR2611" i="7"/>
  <c r="AQ2611" i="7"/>
  <c r="AP2611" i="7"/>
  <c r="AO2611" i="7"/>
  <c r="AN2611" i="7"/>
  <c r="AM2611" i="7"/>
  <c r="AL2611" i="7"/>
  <c r="AK2611" i="7"/>
  <c r="AJ2611" i="7"/>
  <c r="AI2611" i="7"/>
  <c r="AZ2610" i="7"/>
  <c r="AY2610" i="7"/>
  <c r="AX2610" i="7"/>
  <c r="AW2610" i="7"/>
  <c r="AV2610" i="7"/>
  <c r="AU2610" i="7"/>
  <c r="AT2610" i="7"/>
  <c r="AS2610" i="7"/>
  <c r="AR2610" i="7"/>
  <c r="AQ2610" i="7"/>
  <c r="AP2610" i="7"/>
  <c r="AO2610" i="7"/>
  <c r="AN2610" i="7"/>
  <c r="AM2610" i="7"/>
  <c r="AL2610" i="7"/>
  <c r="AK2610" i="7"/>
  <c r="AJ2610" i="7"/>
  <c r="AI2610" i="7"/>
  <c r="AZ2609" i="7"/>
  <c r="AY2609" i="7"/>
  <c r="AX2609" i="7"/>
  <c r="AW2609" i="7"/>
  <c r="AV2609" i="7"/>
  <c r="AU2609" i="7"/>
  <c r="AT2609" i="7"/>
  <c r="AS2609" i="7"/>
  <c r="AR2609" i="7"/>
  <c r="AQ2609" i="7"/>
  <c r="AP2609" i="7"/>
  <c r="AO2609" i="7"/>
  <c r="AN2609" i="7"/>
  <c r="AM2609" i="7"/>
  <c r="AL2609" i="7"/>
  <c r="AK2609" i="7"/>
  <c r="AJ2609" i="7"/>
  <c r="AI2609" i="7"/>
  <c r="AZ2608" i="7"/>
  <c r="AY2608" i="7"/>
  <c r="AX2608" i="7"/>
  <c r="AW2608" i="7"/>
  <c r="AV2608" i="7"/>
  <c r="AU2608" i="7"/>
  <c r="AT2608" i="7"/>
  <c r="AS2608" i="7"/>
  <c r="AR2608" i="7"/>
  <c r="AQ2608" i="7"/>
  <c r="AP2608" i="7"/>
  <c r="AO2608" i="7"/>
  <c r="AN2608" i="7"/>
  <c r="AM2608" i="7"/>
  <c r="AL2608" i="7"/>
  <c r="AK2608" i="7"/>
  <c r="AJ2608" i="7"/>
  <c r="AI2608" i="7"/>
  <c r="AZ2607" i="7"/>
  <c r="AY2607" i="7"/>
  <c r="AX2607" i="7"/>
  <c r="AW2607" i="7"/>
  <c r="AV2607" i="7"/>
  <c r="AU2607" i="7"/>
  <c r="AT2607" i="7"/>
  <c r="AS2607" i="7"/>
  <c r="AR2607" i="7"/>
  <c r="AQ2607" i="7"/>
  <c r="AP2607" i="7"/>
  <c r="AO2607" i="7"/>
  <c r="AN2607" i="7"/>
  <c r="AM2607" i="7"/>
  <c r="AL2607" i="7"/>
  <c r="AK2607" i="7"/>
  <c r="AJ2607" i="7"/>
  <c r="AI2607" i="7"/>
  <c r="AZ2606" i="7"/>
  <c r="AY2606" i="7"/>
  <c r="AX2606" i="7"/>
  <c r="AW2606" i="7"/>
  <c r="AV2606" i="7"/>
  <c r="AU2606" i="7"/>
  <c r="AT2606" i="7"/>
  <c r="AS2606" i="7"/>
  <c r="AR2606" i="7"/>
  <c r="AQ2606" i="7"/>
  <c r="AP2606" i="7"/>
  <c r="AO2606" i="7"/>
  <c r="AN2606" i="7"/>
  <c r="AM2606" i="7"/>
  <c r="AL2606" i="7"/>
  <c r="AK2606" i="7"/>
  <c r="AJ2606" i="7"/>
  <c r="AI2606" i="7"/>
  <c r="AZ2605" i="7"/>
  <c r="AY2605" i="7"/>
  <c r="AX2605" i="7"/>
  <c r="AW2605" i="7"/>
  <c r="AV2605" i="7"/>
  <c r="AU2605" i="7"/>
  <c r="AT2605" i="7"/>
  <c r="AS2605" i="7"/>
  <c r="AR2605" i="7"/>
  <c r="AQ2605" i="7"/>
  <c r="AP2605" i="7"/>
  <c r="AO2605" i="7"/>
  <c r="AN2605" i="7"/>
  <c r="AM2605" i="7"/>
  <c r="AL2605" i="7"/>
  <c r="AK2605" i="7"/>
  <c r="AJ2605" i="7"/>
  <c r="AI2605" i="7"/>
  <c r="AZ2604" i="7"/>
  <c r="AY2604" i="7"/>
  <c r="AX2604" i="7"/>
  <c r="AW2604" i="7"/>
  <c r="AV2604" i="7"/>
  <c r="AU2604" i="7"/>
  <c r="AT2604" i="7"/>
  <c r="AS2604" i="7"/>
  <c r="AR2604" i="7"/>
  <c r="AQ2604" i="7"/>
  <c r="AP2604" i="7"/>
  <c r="AO2604" i="7"/>
  <c r="AN2604" i="7"/>
  <c r="AM2604" i="7"/>
  <c r="AL2604" i="7"/>
  <c r="AK2604" i="7"/>
  <c r="AJ2604" i="7"/>
  <c r="AI2604" i="7"/>
  <c r="AZ2603" i="7"/>
  <c r="AY2603" i="7"/>
  <c r="AX2603" i="7"/>
  <c r="AW2603" i="7"/>
  <c r="AV2603" i="7"/>
  <c r="AU2603" i="7"/>
  <c r="AT2603" i="7"/>
  <c r="AS2603" i="7"/>
  <c r="AR2603" i="7"/>
  <c r="AQ2603" i="7"/>
  <c r="AP2603" i="7"/>
  <c r="AO2603" i="7"/>
  <c r="AN2603" i="7"/>
  <c r="AM2603" i="7"/>
  <c r="AL2603" i="7"/>
  <c r="AK2603" i="7"/>
  <c r="AJ2603" i="7"/>
  <c r="AI2603" i="7"/>
  <c r="AZ2602" i="7"/>
  <c r="AY2602" i="7"/>
  <c r="AX2602" i="7"/>
  <c r="AW2602" i="7"/>
  <c r="AV2602" i="7"/>
  <c r="AU2602" i="7"/>
  <c r="AT2602" i="7"/>
  <c r="AS2602" i="7"/>
  <c r="AR2602" i="7"/>
  <c r="AQ2602" i="7"/>
  <c r="AP2602" i="7"/>
  <c r="AO2602" i="7"/>
  <c r="AN2602" i="7"/>
  <c r="AM2602" i="7"/>
  <c r="AL2602" i="7"/>
  <c r="AK2602" i="7"/>
  <c r="AJ2602" i="7"/>
  <c r="AI2602" i="7"/>
  <c r="AZ2601" i="7"/>
  <c r="AY2601" i="7"/>
  <c r="AX2601" i="7"/>
  <c r="AW2601" i="7"/>
  <c r="AV2601" i="7"/>
  <c r="AU2601" i="7"/>
  <c r="AT2601" i="7"/>
  <c r="AS2601" i="7"/>
  <c r="AR2601" i="7"/>
  <c r="AQ2601" i="7"/>
  <c r="AP2601" i="7"/>
  <c r="AO2601" i="7"/>
  <c r="AN2601" i="7"/>
  <c r="AM2601" i="7"/>
  <c r="AL2601" i="7"/>
  <c r="AK2601" i="7"/>
  <c r="AJ2601" i="7"/>
  <c r="AI2601" i="7"/>
  <c r="AZ2600" i="7"/>
  <c r="AY2600" i="7"/>
  <c r="AX2600" i="7"/>
  <c r="AW2600" i="7"/>
  <c r="AV2600" i="7"/>
  <c r="AU2600" i="7"/>
  <c r="AT2600" i="7"/>
  <c r="AS2600" i="7"/>
  <c r="AR2600" i="7"/>
  <c r="AQ2600" i="7"/>
  <c r="AP2600" i="7"/>
  <c r="AO2600" i="7"/>
  <c r="AN2600" i="7"/>
  <c r="AM2600" i="7"/>
  <c r="AL2600" i="7"/>
  <c r="AK2600" i="7"/>
  <c r="AJ2600" i="7"/>
  <c r="AI2600" i="7"/>
  <c r="AZ2599" i="7"/>
  <c r="AY2599" i="7"/>
  <c r="AX2599" i="7"/>
  <c r="AW2599" i="7"/>
  <c r="AV2599" i="7"/>
  <c r="AU2599" i="7"/>
  <c r="AT2599" i="7"/>
  <c r="AS2599" i="7"/>
  <c r="AR2599" i="7"/>
  <c r="AQ2599" i="7"/>
  <c r="AP2599" i="7"/>
  <c r="AO2599" i="7"/>
  <c r="AN2599" i="7"/>
  <c r="AM2599" i="7"/>
  <c r="AL2599" i="7"/>
  <c r="AK2599" i="7"/>
  <c r="AJ2599" i="7"/>
  <c r="AI2599" i="7"/>
  <c r="AZ2598" i="7"/>
  <c r="AY2598" i="7"/>
  <c r="AX2598" i="7"/>
  <c r="AW2598" i="7"/>
  <c r="AV2598" i="7"/>
  <c r="AU2598" i="7"/>
  <c r="AT2598" i="7"/>
  <c r="AS2598" i="7"/>
  <c r="AR2598" i="7"/>
  <c r="AQ2598" i="7"/>
  <c r="AP2598" i="7"/>
  <c r="AO2598" i="7"/>
  <c r="AN2598" i="7"/>
  <c r="AM2598" i="7"/>
  <c r="AL2598" i="7"/>
  <c r="AK2598" i="7"/>
  <c r="AJ2598" i="7"/>
  <c r="AI2598" i="7"/>
  <c r="AZ2597" i="7"/>
  <c r="AY2597" i="7"/>
  <c r="AX2597" i="7"/>
  <c r="AW2597" i="7"/>
  <c r="AV2597" i="7"/>
  <c r="AU2597" i="7"/>
  <c r="AT2597" i="7"/>
  <c r="AS2597" i="7"/>
  <c r="AR2597" i="7"/>
  <c r="AQ2597" i="7"/>
  <c r="AP2597" i="7"/>
  <c r="AO2597" i="7"/>
  <c r="AN2597" i="7"/>
  <c r="AM2597" i="7"/>
  <c r="AL2597" i="7"/>
  <c r="AK2597" i="7"/>
  <c r="AJ2597" i="7"/>
  <c r="AI2597" i="7"/>
  <c r="AZ2596" i="7"/>
  <c r="AY2596" i="7"/>
  <c r="AX2596" i="7"/>
  <c r="AW2596" i="7"/>
  <c r="AV2596" i="7"/>
  <c r="AU2596" i="7"/>
  <c r="AT2596" i="7"/>
  <c r="AS2596" i="7"/>
  <c r="AR2596" i="7"/>
  <c r="AQ2596" i="7"/>
  <c r="AP2596" i="7"/>
  <c r="AO2596" i="7"/>
  <c r="AN2596" i="7"/>
  <c r="AM2596" i="7"/>
  <c r="AL2596" i="7"/>
  <c r="AK2596" i="7"/>
  <c r="AJ2596" i="7"/>
  <c r="AI2596" i="7"/>
  <c r="AZ2595" i="7"/>
  <c r="AY2595" i="7"/>
  <c r="AX2595" i="7"/>
  <c r="AW2595" i="7"/>
  <c r="AV2595" i="7"/>
  <c r="AU2595" i="7"/>
  <c r="AT2595" i="7"/>
  <c r="AS2595" i="7"/>
  <c r="AR2595" i="7"/>
  <c r="AQ2595" i="7"/>
  <c r="AP2595" i="7"/>
  <c r="AO2595" i="7"/>
  <c r="AN2595" i="7"/>
  <c r="AM2595" i="7"/>
  <c r="AL2595" i="7"/>
  <c r="AK2595" i="7"/>
  <c r="AJ2595" i="7"/>
  <c r="AI2595" i="7"/>
  <c r="AZ2594" i="7"/>
  <c r="AY2594" i="7"/>
  <c r="AX2594" i="7"/>
  <c r="AW2594" i="7"/>
  <c r="AV2594" i="7"/>
  <c r="AU2594" i="7"/>
  <c r="AT2594" i="7"/>
  <c r="AS2594" i="7"/>
  <c r="AR2594" i="7"/>
  <c r="AQ2594" i="7"/>
  <c r="AP2594" i="7"/>
  <c r="AO2594" i="7"/>
  <c r="AN2594" i="7"/>
  <c r="AM2594" i="7"/>
  <c r="AL2594" i="7"/>
  <c r="AK2594" i="7"/>
  <c r="AJ2594" i="7"/>
  <c r="AI2594" i="7"/>
  <c r="AZ2593" i="7"/>
  <c r="AY2593" i="7"/>
  <c r="AX2593" i="7"/>
  <c r="AW2593" i="7"/>
  <c r="AV2593" i="7"/>
  <c r="AU2593" i="7"/>
  <c r="AT2593" i="7"/>
  <c r="AS2593" i="7"/>
  <c r="AR2593" i="7"/>
  <c r="AQ2593" i="7"/>
  <c r="AP2593" i="7"/>
  <c r="AO2593" i="7"/>
  <c r="AN2593" i="7"/>
  <c r="AM2593" i="7"/>
  <c r="AL2593" i="7"/>
  <c r="AK2593" i="7"/>
  <c r="AJ2593" i="7"/>
  <c r="AI2593" i="7"/>
  <c r="AZ2592" i="7"/>
  <c r="AY2592" i="7"/>
  <c r="AX2592" i="7"/>
  <c r="AW2592" i="7"/>
  <c r="AV2592" i="7"/>
  <c r="AU2592" i="7"/>
  <c r="AT2592" i="7"/>
  <c r="AS2592" i="7"/>
  <c r="AR2592" i="7"/>
  <c r="AQ2592" i="7"/>
  <c r="AP2592" i="7"/>
  <c r="AO2592" i="7"/>
  <c r="AN2592" i="7"/>
  <c r="AM2592" i="7"/>
  <c r="AL2592" i="7"/>
  <c r="AK2592" i="7"/>
  <c r="AJ2592" i="7"/>
  <c r="AI2592" i="7"/>
  <c r="AZ2591" i="7"/>
  <c r="AY2591" i="7"/>
  <c r="AX2591" i="7"/>
  <c r="AW2591" i="7"/>
  <c r="AV2591" i="7"/>
  <c r="AU2591" i="7"/>
  <c r="AT2591" i="7"/>
  <c r="AS2591" i="7"/>
  <c r="AR2591" i="7"/>
  <c r="AQ2591" i="7"/>
  <c r="AP2591" i="7"/>
  <c r="AO2591" i="7"/>
  <c r="AN2591" i="7"/>
  <c r="AM2591" i="7"/>
  <c r="AL2591" i="7"/>
  <c r="AK2591" i="7"/>
  <c r="AJ2591" i="7"/>
  <c r="AI2591" i="7"/>
  <c r="AZ2590" i="7"/>
  <c r="AY2590" i="7"/>
  <c r="AX2590" i="7"/>
  <c r="AW2590" i="7"/>
  <c r="AV2590" i="7"/>
  <c r="AU2590" i="7"/>
  <c r="AT2590" i="7"/>
  <c r="AS2590" i="7"/>
  <c r="AR2590" i="7"/>
  <c r="AQ2590" i="7"/>
  <c r="AP2590" i="7"/>
  <c r="AO2590" i="7"/>
  <c r="AN2590" i="7"/>
  <c r="AM2590" i="7"/>
  <c r="AL2590" i="7"/>
  <c r="AK2590" i="7"/>
  <c r="AJ2590" i="7"/>
  <c r="AI2590" i="7"/>
  <c r="AZ2589" i="7"/>
  <c r="AY2589" i="7"/>
  <c r="AX2589" i="7"/>
  <c r="AW2589" i="7"/>
  <c r="AV2589" i="7"/>
  <c r="AU2589" i="7"/>
  <c r="AT2589" i="7"/>
  <c r="AS2589" i="7"/>
  <c r="AR2589" i="7"/>
  <c r="AQ2589" i="7"/>
  <c r="AP2589" i="7"/>
  <c r="AO2589" i="7"/>
  <c r="AN2589" i="7"/>
  <c r="AM2589" i="7"/>
  <c r="AL2589" i="7"/>
  <c r="AK2589" i="7"/>
  <c r="AJ2589" i="7"/>
  <c r="AI2589" i="7"/>
  <c r="AZ2588" i="7"/>
  <c r="AY2588" i="7"/>
  <c r="AX2588" i="7"/>
  <c r="AW2588" i="7"/>
  <c r="AV2588" i="7"/>
  <c r="AU2588" i="7"/>
  <c r="AT2588" i="7"/>
  <c r="AS2588" i="7"/>
  <c r="AR2588" i="7"/>
  <c r="AQ2588" i="7"/>
  <c r="AP2588" i="7"/>
  <c r="AO2588" i="7"/>
  <c r="AN2588" i="7"/>
  <c r="AM2588" i="7"/>
  <c r="AL2588" i="7"/>
  <c r="AK2588" i="7"/>
  <c r="AJ2588" i="7"/>
  <c r="AI2588" i="7"/>
  <c r="AZ2587" i="7"/>
  <c r="AY2587" i="7"/>
  <c r="AX2587" i="7"/>
  <c r="AW2587" i="7"/>
  <c r="AV2587" i="7"/>
  <c r="AU2587" i="7"/>
  <c r="AT2587" i="7"/>
  <c r="AS2587" i="7"/>
  <c r="AR2587" i="7"/>
  <c r="AQ2587" i="7"/>
  <c r="AP2587" i="7"/>
  <c r="AO2587" i="7"/>
  <c r="AN2587" i="7"/>
  <c r="AM2587" i="7"/>
  <c r="AL2587" i="7"/>
  <c r="AK2587" i="7"/>
  <c r="AJ2587" i="7"/>
  <c r="AI2587" i="7"/>
  <c r="AZ2586" i="7"/>
  <c r="AY2586" i="7"/>
  <c r="AX2586" i="7"/>
  <c r="AW2586" i="7"/>
  <c r="AV2586" i="7"/>
  <c r="AU2586" i="7"/>
  <c r="AT2586" i="7"/>
  <c r="AS2586" i="7"/>
  <c r="AR2586" i="7"/>
  <c r="AQ2586" i="7"/>
  <c r="AP2586" i="7"/>
  <c r="AO2586" i="7"/>
  <c r="AN2586" i="7"/>
  <c r="AM2586" i="7"/>
  <c r="AL2586" i="7"/>
  <c r="AK2586" i="7"/>
  <c r="AJ2586" i="7"/>
  <c r="AI2586" i="7"/>
  <c r="AZ2585" i="7"/>
  <c r="AY2585" i="7"/>
  <c r="AX2585" i="7"/>
  <c r="AW2585" i="7"/>
  <c r="AV2585" i="7"/>
  <c r="AU2585" i="7"/>
  <c r="AT2585" i="7"/>
  <c r="AS2585" i="7"/>
  <c r="AR2585" i="7"/>
  <c r="AQ2585" i="7"/>
  <c r="AP2585" i="7"/>
  <c r="AO2585" i="7"/>
  <c r="AN2585" i="7"/>
  <c r="AM2585" i="7"/>
  <c r="AL2585" i="7"/>
  <c r="AK2585" i="7"/>
  <c r="AJ2585" i="7"/>
  <c r="AI2585" i="7"/>
  <c r="AZ2584" i="7"/>
  <c r="AY2584" i="7"/>
  <c r="AX2584" i="7"/>
  <c r="AW2584" i="7"/>
  <c r="AV2584" i="7"/>
  <c r="AU2584" i="7"/>
  <c r="AT2584" i="7"/>
  <c r="AS2584" i="7"/>
  <c r="AR2584" i="7"/>
  <c r="AQ2584" i="7"/>
  <c r="AP2584" i="7"/>
  <c r="AO2584" i="7"/>
  <c r="AN2584" i="7"/>
  <c r="AM2584" i="7"/>
  <c r="AL2584" i="7"/>
  <c r="AK2584" i="7"/>
  <c r="AJ2584" i="7"/>
  <c r="AI2584" i="7"/>
  <c r="AZ2583" i="7"/>
  <c r="AY2583" i="7"/>
  <c r="AX2583" i="7"/>
  <c r="AW2583" i="7"/>
  <c r="AV2583" i="7"/>
  <c r="AU2583" i="7"/>
  <c r="AT2583" i="7"/>
  <c r="AS2583" i="7"/>
  <c r="AR2583" i="7"/>
  <c r="AQ2583" i="7"/>
  <c r="AP2583" i="7"/>
  <c r="AO2583" i="7"/>
  <c r="AN2583" i="7"/>
  <c r="AM2583" i="7"/>
  <c r="AL2583" i="7"/>
  <c r="AK2583" i="7"/>
  <c r="AJ2583" i="7"/>
  <c r="AI2583" i="7"/>
  <c r="AZ2582" i="7"/>
  <c r="AY2582" i="7"/>
  <c r="AX2582" i="7"/>
  <c r="AW2582" i="7"/>
  <c r="AV2582" i="7"/>
  <c r="AU2582" i="7"/>
  <c r="AT2582" i="7"/>
  <c r="AS2582" i="7"/>
  <c r="AR2582" i="7"/>
  <c r="AQ2582" i="7"/>
  <c r="AP2582" i="7"/>
  <c r="AO2582" i="7"/>
  <c r="AN2582" i="7"/>
  <c r="AM2582" i="7"/>
  <c r="AL2582" i="7"/>
  <c r="AK2582" i="7"/>
  <c r="AJ2582" i="7"/>
  <c r="AI2582" i="7"/>
  <c r="AZ2581" i="7"/>
  <c r="AY2581" i="7"/>
  <c r="AX2581" i="7"/>
  <c r="AW2581" i="7"/>
  <c r="AV2581" i="7"/>
  <c r="AU2581" i="7"/>
  <c r="AT2581" i="7"/>
  <c r="AS2581" i="7"/>
  <c r="AR2581" i="7"/>
  <c r="AQ2581" i="7"/>
  <c r="AP2581" i="7"/>
  <c r="AO2581" i="7"/>
  <c r="AN2581" i="7"/>
  <c r="AM2581" i="7"/>
  <c r="AL2581" i="7"/>
  <c r="AK2581" i="7"/>
  <c r="AJ2581" i="7"/>
  <c r="AI2581" i="7"/>
  <c r="AZ2580" i="7"/>
  <c r="AY2580" i="7"/>
  <c r="AX2580" i="7"/>
  <c r="AW2580" i="7"/>
  <c r="AV2580" i="7"/>
  <c r="AU2580" i="7"/>
  <c r="AT2580" i="7"/>
  <c r="AS2580" i="7"/>
  <c r="AR2580" i="7"/>
  <c r="AQ2580" i="7"/>
  <c r="AP2580" i="7"/>
  <c r="AO2580" i="7"/>
  <c r="AN2580" i="7"/>
  <c r="AM2580" i="7"/>
  <c r="AL2580" i="7"/>
  <c r="AK2580" i="7"/>
  <c r="AJ2580" i="7"/>
  <c r="AI2580" i="7"/>
  <c r="AZ2579" i="7"/>
  <c r="AY2579" i="7"/>
  <c r="AX2579" i="7"/>
  <c r="AW2579" i="7"/>
  <c r="AV2579" i="7"/>
  <c r="AU2579" i="7"/>
  <c r="AT2579" i="7"/>
  <c r="AS2579" i="7"/>
  <c r="AR2579" i="7"/>
  <c r="AQ2579" i="7"/>
  <c r="AP2579" i="7"/>
  <c r="AO2579" i="7"/>
  <c r="AN2579" i="7"/>
  <c r="AM2579" i="7"/>
  <c r="AL2579" i="7"/>
  <c r="AK2579" i="7"/>
  <c r="AJ2579" i="7"/>
  <c r="AI2579" i="7"/>
  <c r="AZ2578" i="7"/>
  <c r="AY2578" i="7"/>
  <c r="AX2578" i="7"/>
  <c r="AW2578" i="7"/>
  <c r="AV2578" i="7"/>
  <c r="AU2578" i="7"/>
  <c r="AT2578" i="7"/>
  <c r="AS2578" i="7"/>
  <c r="AR2578" i="7"/>
  <c r="AQ2578" i="7"/>
  <c r="AP2578" i="7"/>
  <c r="AO2578" i="7"/>
  <c r="AN2578" i="7"/>
  <c r="AM2578" i="7"/>
  <c r="AL2578" i="7"/>
  <c r="AK2578" i="7"/>
  <c r="AJ2578" i="7"/>
  <c r="AI2578" i="7"/>
  <c r="AZ2577" i="7"/>
  <c r="AY2577" i="7"/>
  <c r="AX2577" i="7"/>
  <c r="AW2577" i="7"/>
  <c r="AV2577" i="7"/>
  <c r="AU2577" i="7"/>
  <c r="AT2577" i="7"/>
  <c r="AS2577" i="7"/>
  <c r="AR2577" i="7"/>
  <c r="AQ2577" i="7"/>
  <c r="AP2577" i="7"/>
  <c r="AO2577" i="7"/>
  <c r="AN2577" i="7"/>
  <c r="AM2577" i="7"/>
  <c r="AL2577" i="7"/>
  <c r="AK2577" i="7"/>
  <c r="AJ2577" i="7"/>
  <c r="AI2577" i="7"/>
  <c r="AZ2576" i="7"/>
  <c r="AY2576" i="7"/>
  <c r="AX2576" i="7"/>
  <c r="AW2576" i="7"/>
  <c r="AV2576" i="7"/>
  <c r="AU2576" i="7"/>
  <c r="AT2576" i="7"/>
  <c r="AS2576" i="7"/>
  <c r="AR2576" i="7"/>
  <c r="AQ2576" i="7"/>
  <c r="AP2576" i="7"/>
  <c r="AO2576" i="7"/>
  <c r="AN2576" i="7"/>
  <c r="AM2576" i="7"/>
  <c r="AL2576" i="7"/>
  <c r="AK2576" i="7"/>
  <c r="AJ2576" i="7"/>
  <c r="AI2576" i="7"/>
  <c r="AZ2575" i="7"/>
  <c r="AY2575" i="7"/>
  <c r="AX2575" i="7"/>
  <c r="AW2575" i="7"/>
  <c r="AV2575" i="7"/>
  <c r="AU2575" i="7"/>
  <c r="AT2575" i="7"/>
  <c r="AS2575" i="7"/>
  <c r="AR2575" i="7"/>
  <c r="AQ2575" i="7"/>
  <c r="AP2575" i="7"/>
  <c r="AO2575" i="7"/>
  <c r="AN2575" i="7"/>
  <c r="AM2575" i="7"/>
  <c r="AL2575" i="7"/>
  <c r="AK2575" i="7"/>
  <c r="AJ2575" i="7"/>
  <c r="AI2575" i="7"/>
  <c r="AZ2574" i="7"/>
  <c r="AY2574" i="7"/>
  <c r="AX2574" i="7"/>
  <c r="AW2574" i="7"/>
  <c r="AV2574" i="7"/>
  <c r="AU2574" i="7"/>
  <c r="AT2574" i="7"/>
  <c r="AS2574" i="7"/>
  <c r="AR2574" i="7"/>
  <c r="AQ2574" i="7"/>
  <c r="AP2574" i="7"/>
  <c r="AO2574" i="7"/>
  <c r="AN2574" i="7"/>
  <c r="AM2574" i="7"/>
  <c r="AL2574" i="7"/>
  <c r="AK2574" i="7"/>
  <c r="AJ2574" i="7"/>
  <c r="AI2574" i="7"/>
  <c r="AZ2573" i="7"/>
  <c r="AY2573" i="7"/>
  <c r="AX2573" i="7"/>
  <c r="AW2573" i="7"/>
  <c r="AV2573" i="7"/>
  <c r="AU2573" i="7"/>
  <c r="AT2573" i="7"/>
  <c r="AS2573" i="7"/>
  <c r="AR2573" i="7"/>
  <c r="AQ2573" i="7"/>
  <c r="AP2573" i="7"/>
  <c r="AO2573" i="7"/>
  <c r="AN2573" i="7"/>
  <c r="AM2573" i="7"/>
  <c r="AL2573" i="7"/>
  <c r="AK2573" i="7"/>
  <c r="AJ2573" i="7"/>
  <c r="AI2573" i="7"/>
  <c r="AZ2572" i="7"/>
  <c r="AY2572" i="7"/>
  <c r="AX2572" i="7"/>
  <c r="AW2572" i="7"/>
  <c r="AV2572" i="7"/>
  <c r="AU2572" i="7"/>
  <c r="AT2572" i="7"/>
  <c r="AS2572" i="7"/>
  <c r="AR2572" i="7"/>
  <c r="AQ2572" i="7"/>
  <c r="AP2572" i="7"/>
  <c r="AO2572" i="7"/>
  <c r="AN2572" i="7"/>
  <c r="AM2572" i="7"/>
  <c r="AL2572" i="7"/>
  <c r="AK2572" i="7"/>
  <c r="AJ2572" i="7"/>
  <c r="AI2572" i="7"/>
  <c r="AZ2571" i="7"/>
  <c r="AY2571" i="7"/>
  <c r="AX2571" i="7"/>
  <c r="AW2571" i="7"/>
  <c r="AV2571" i="7"/>
  <c r="AU2571" i="7"/>
  <c r="AT2571" i="7"/>
  <c r="AS2571" i="7"/>
  <c r="AR2571" i="7"/>
  <c r="AQ2571" i="7"/>
  <c r="AP2571" i="7"/>
  <c r="AO2571" i="7"/>
  <c r="AN2571" i="7"/>
  <c r="AM2571" i="7"/>
  <c r="AL2571" i="7"/>
  <c r="AK2571" i="7"/>
  <c r="AJ2571" i="7"/>
  <c r="AI2571" i="7"/>
  <c r="AZ2570" i="7"/>
  <c r="AY2570" i="7"/>
  <c r="AX2570" i="7"/>
  <c r="AW2570" i="7"/>
  <c r="AV2570" i="7"/>
  <c r="AU2570" i="7"/>
  <c r="AT2570" i="7"/>
  <c r="AS2570" i="7"/>
  <c r="AR2570" i="7"/>
  <c r="AQ2570" i="7"/>
  <c r="AP2570" i="7"/>
  <c r="AO2570" i="7"/>
  <c r="AN2570" i="7"/>
  <c r="AM2570" i="7"/>
  <c r="AL2570" i="7"/>
  <c r="AK2570" i="7"/>
  <c r="AJ2570" i="7"/>
  <c r="AI2570" i="7"/>
  <c r="AZ2569" i="7"/>
  <c r="AY2569" i="7"/>
  <c r="AX2569" i="7"/>
  <c r="AW2569" i="7"/>
  <c r="AV2569" i="7"/>
  <c r="AU2569" i="7"/>
  <c r="AT2569" i="7"/>
  <c r="AS2569" i="7"/>
  <c r="AR2569" i="7"/>
  <c r="AQ2569" i="7"/>
  <c r="AP2569" i="7"/>
  <c r="AO2569" i="7"/>
  <c r="AN2569" i="7"/>
  <c r="AM2569" i="7"/>
  <c r="AL2569" i="7"/>
  <c r="AK2569" i="7"/>
  <c r="AJ2569" i="7"/>
  <c r="AI2569" i="7"/>
  <c r="AZ2568" i="7"/>
  <c r="AY2568" i="7"/>
  <c r="AX2568" i="7"/>
  <c r="AW2568" i="7"/>
  <c r="AV2568" i="7"/>
  <c r="AU2568" i="7"/>
  <c r="AT2568" i="7"/>
  <c r="AS2568" i="7"/>
  <c r="AR2568" i="7"/>
  <c r="AQ2568" i="7"/>
  <c r="AP2568" i="7"/>
  <c r="AO2568" i="7"/>
  <c r="AN2568" i="7"/>
  <c r="AM2568" i="7"/>
  <c r="AL2568" i="7"/>
  <c r="AK2568" i="7"/>
  <c r="AJ2568" i="7"/>
  <c r="AI2568" i="7"/>
  <c r="AZ2567" i="7"/>
  <c r="AY2567" i="7"/>
  <c r="AX2567" i="7"/>
  <c r="AW2567" i="7"/>
  <c r="AV2567" i="7"/>
  <c r="AU2567" i="7"/>
  <c r="AT2567" i="7"/>
  <c r="AS2567" i="7"/>
  <c r="AR2567" i="7"/>
  <c r="AQ2567" i="7"/>
  <c r="AP2567" i="7"/>
  <c r="AO2567" i="7"/>
  <c r="AN2567" i="7"/>
  <c r="AM2567" i="7"/>
  <c r="AL2567" i="7"/>
  <c r="AK2567" i="7"/>
  <c r="AJ2567" i="7"/>
  <c r="AI2567" i="7"/>
  <c r="AZ2566" i="7"/>
  <c r="AY2566" i="7"/>
  <c r="AX2566" i="7"/>
  <c r="AW2566" i="7"/>
  <c r="AV2566" i="7"/>
  <c r="AU2566" i="7"/>
  <c r="AT2566" i="7"/>
  <c r="AS2566" i="7"/>
  <c r="AR2566" i="7"/>
  <c r="AQ2566" i="7"/>
  <c r="AP2566" i="7"/>
  <c r="AO2566" i="7"/>
  <c r="AN2566" i="7"/>
  <c r="AM2566" i="7"/>
  <c r="AL2566" i="7"/>
  <c r="AK2566" i="7"/>
  <c r="AJ2566" i="7"/>
  <c r="AI2566" i="7"/>
  <c r="AZ2565" i="7"/>
  <c r="AY2565" i="7"/>
  <c r="AX2565" i="7"/>
  <c r="AW2565" i="7"/>
  <c r="AV2565" i="7"/>
  <c r="AU2565" i="7"/>
  <c r="AT2565" i="7"/>
  <c r="AS2565" i="7"/>
  <c r="AR2565" i="7"/>
  <c r="AQ2565" i="7"/>
  <c r="AP2565" i="7"/>
  <c r="AO2565" i="7"/>
  <c r="AN2565" i="7"/>
  <c r="AM2565" i="7"/>
  <c r="AL2565" i="7"/>
  <c r="AK2565" i="7"/>
  <c r="AJ2565" i="7"/>
  <c r="AI2565" i="7"/>
  <c r="AZ2564" i="7"/>
  <c r="AY2564" i="7"/>
  <c r="AX2564" i="7"/>
  <c r="AW2564" i="7"/>
  <c r="AV2564" i="7"/>
  <c r="AU2564" i="7"/>
  <c r="AT2564" i="7"/>
  <c r="AS2564" i="7"/>
  <c r="AR2564" i="7"/>
  <c r="AQ2564" i="7"/>
  <c r="AP2564" i="7"/>
  <c r="AO2564" i="7"/>
  <c r="AN2564" i="7"/>
  <c r="AM2564" i="7"/>
  <c r="AL2564" i="7"/>
  <c r="AK2564" i="7"/>
  <c r="AJ2564" i="7"/>
  <c r="AI2564" i="7"/>
  <c r="AZ2563" i="7"/>
  <c r="AY2563" i="7"/>
  <c r="AX2563" i="7"/>
  <c r="AW2563" i="7"/>
  <c r="AV2563" i="7"/>
  <c r="AU2563" i="7"/>
  <c r="AT2563" i="7"/>
  <c r="AS2563" i="7"/>
  <c r="AR2563" i="7"/>
  <c r="AQ2563" i="7"/>
  <c r="AP2563" i="7"/>
  <c r="AO2563" i="7"/>
  <c r="AN2563" i="7"/>
  <c r="AM2563" i="7"/>
  <c r="AL2563" i="7"/>
  <c r="AK2563" i="7"/>
  <c r="AJ2563" i="7"/>
  <c r="AI2563" i="7"/>
  <c r="AZ2562" i="7"/>
  <c r="AY2562" i="7"/>
  <c r="AX2562" i="7"/>
  <c r="AW2562" i="7"/>
  <c r="AV2562" i="7"/>
  <c r="AU2562" i="7"/>
  <c r="AT2562" i="7"/>
  <c r="AS2562" i="7"/>
  <c r="AR2562" i="7"/>
  <c r="AQ2562" i="7"/>
  <c r="AP2562" i="7"/>
  <c r="AO2562" i="7"/>
  <c r="AN2562" i="7"/>
  <c r="AM2562" i="7"/>
  <c r="AL2562" i="7"/>
  <c r="AK2562" i="7"/>
  <c r="AJ2562" i="7"/>
  <c r="AI2562" i="7"/>
  <c r="AZ2561" i="7"/>
  <c r="AY2561" i="7"/>
  <c r="AX2561" i="7"/>
  <c r="AW2561" i="7"/>
  <c r="AV2561" i="7"/>
  <c r="AU2561" i="7"/>
  <c r="AT2561" i="7"/>
  <c r="AS2561" i="7"/>
  <c r="AR2561" i="7"/>
  <c r="AQ2561" i="7"/>
  <c r="AP2561" i="7"/>
  <c r="AO2561" i="7"/>
  <c r="AN2561" i="7"/>
  <c r="AM2561" i="7"/>
  <c r="AL2561" i="7"/>
  <c r="AK2561" i="7"/>
  <c r="AJ2561" i="7"/>
  <c r="AI2561" i="7"/>
  <c r="AZ2560" i="7"/>
  <c r="AY2560" i="7"/>
  <c r="AX2560" i="7"/>
  <c r="AW2560" i="7"/>
  <c r="AV2560" i="7"/>
  <c r="AU2560" i="7"/>
  <c r="AT2560" i="7"/>
  <c r="AS2560" i="7"/>
  <c r="AR2560" i="7"/>
  <c r="AQ2560" i="7"/>
  <c r="AP2560" i="7"/>
  <c r="AO2560" i="7"/>
  <c r="AN2560" i="7"/>
  <c r="AM2560" i="7"/>
  <c r="AL2560" i="7"/>
  <c r="AK2560" i="7"/>
  <c r="AJ2560" i="7"/>
  <c r="AI2560" i="7"/>
  <c r="AZ2559" i="7"/>
  <c r="AY2559" i="7"/>
  <c r="AX2559" i="7"/>
  <c r="AW2559" i="7"/>
  <c r="AV2559" i="7"/>
  <c r="AU2559" i="7"/>
  <c r="AT2559" i="7"/>
  <c r="AS2559" i="7"/>
  <c r="AR2559" i="7"/>
  <c r="AQ2559" i="7"/>
  <c r="AP2559" i="7"/>
  <c r="AO2559" i="7"/>
  <c r="AN2559" i="7"/>
  <c r="AM2559" i="7"/>
  <c r="AL2559" i="7"/>
  <c r="AK2559" i="7"/>
  <c r="AJ2559" i="7"/>
  <c r="AI2559" i="7"/>
  <c r="AZ2558" i="7"/>
  <c r="AY2558" i="7"/>
  <c r="AX2558" i="7"/>
  <c r="AW2558" i="7"/>
  <c r="AV2558" i="7"/>
  <c r="AU2558" i="7"/>
  <c r="AT2558" i="7"/>
  <c r="AS2558" i="7"/>
  <c r="AR2558" i="7"/>
  <c r="AQ2558" i="7"/>
  <c r="AP2558" i="7"/>
  <c r="AO2558" i="7"/>
  <c r="AN2558" i="7"/>
  <c r="AM2558" i="7"/>
  <c r="AL2558" i="7"/>
  <c r="AK2558" i="7"/>
  <c r="AJ2558" i="7"/>
  <c r="AI2558" i="7"/>
  <c r="AZ2557" i="7"/>
  <c r="AY2557" i="7"/>
  <c r="AX2557" i="7"/>
  <c r="AW2557" i="7"/>
  <c r="AV2557" i="7"/>
  <c r="AU2557" i="7"/>
  <c r="AT2557" i="7"/>
  <c r="AS2557" i="7"/>
  <c r="AR2557" i="7"/>
  <c r="AQ2557" i="7"/>
  <c r="AP2557" i="7"/>
  <c r="AO2557" i="7"/>
  <c r="AN2557" i="7"/>
  <c r="AM2557" i="7"/>
  <c r="AL2557" i="7"/>
  <c r="AK2557" i="7"/>
  <c r="AJ2557" i="7"/>
  <c r="AI2557" i="7"/>
  <c r="AZ2556" i="7"/>
  <c r="AY2556" i="7"/>
  <c r="AX2556" i="7"/>
  <c r="AW2556" i="7"/>
  <c r="AV2556" i="7"/>
  <c r="AU2556" i="7"/>
  <c r="AT2556" i="7"/>
  <c r="AS2556" i="7"/>
  <c r="AR2556" i="7"/>
  <c r="AQ2556" i="7"/>
  <c r="AP2556" i="7"/>
  <c r="AO2556" i="7"/>
  <c r="AN2556" i="7"/>
  <c r="AM2556" i="7"/>
  <c r="AL2556" i="7"/>
  <c r="AK2556" i="7"/>
  <c r="AJ2556" i="7"/>
  <c r="AI2556" i="7"/>
  <c r="AZ2555" i="7"/>
  <c r="AY2555" i="7"/>
  <c r="AX2555" i="7"/>
  <c r="AW2555" i="7"/>
  <c r="AV2555" i="7"/>
  <c r="AU2555" i="7"/>
  <c r="AT2555" i="7"/>
  <c r="AS2555" i="7"/>
  <c r="AR2555" i="7"/>
  <c r="AQ2555" i="7"/>
  <c r="AP2555" i="7"/>
  <c r="AO2555" i="7"/>
  <c r="AN2555" i="7"/>
  <c r="AM2555" i="7"/>
  <c r="AL2555" i="7"/>
  <c r="AK2555" i="7"/>
  <c r="AJ2555" i="7"/>
  <c r="AI2555" i="7"/>
  <c r="AZ2554" i="7"/>
  <c r="AY2554" i="7"/>
  <c r="AX2554" i="7"/>
  <c r="AW2554" i="7"/>
  <c r="AV2554" i="7"/>
  <c r="AU2554" i="7"/>
  <c r="AT2554" i="7"/>
  <c r="AS2554" i="7"/>
  <c r="AR2554" i="7"/>
  <c r="AQ2554" i="7"/>
  <c r="AP2554" i="7"/>
  <c r="AO2554" i="7"/>
  <c r="AN2554" i="7"/>
  <c r="AM2554" i="7"/>
  <c r="AL2554" i="7"/>
  <c r="AK2554" i="7"/>
  <c r="AJ2554" i="7"/>
  <c r="AI2554" i="7"/>
  <c r="AZ2553" i="7"/>
  <c r="AY2553" i="7"/>
  <c r="AX2553" i="7"/>
  <c r="AW2553" i="7"/>
  <c r="AV2553" i="7"/>
  <c r="AU2553" i="7"/>
  <c r="AT2553" i="7"/>
  <c r="AS2553" i="7"/>
  <c r="AR2553" i="7"/>
  <c r="AQ2553" i="7"/>
  <c r="AP2553" i="7"/>
  <c r="AO2553" i="7"/>
  <c r="AN2553" i="7"/>
  <c r="AM2553" i="7"/>
  <c r="AL2553" i="7"/>
  <c r="AK2553" i="7"/>
  <c r="AJ2553" i="7"/>
  <c r="AI2553" i="7"/>
  <c r="AZ2552" i="7"/>
  <c r="AY2552" i="7"/>
  <c r="AX2552" i="7"/>
  <c r="AW2552" i="7"/>
  <c r="AV2552" i="7"/>
  <c r="AU2552" i="7"/>
  <c r="AT2552" i="7"/>
  <c r="AS2552" i="7"/>
  <c r="AR2552" i="7"/>
  <c r="AQ2552" i="7"/>
  <c r="AP2552" i="7"/>
  <c r="AO2552" i="7"/>
  <c r="AN2552" i="7"/>
  <c r="AM2552" i="7"/>
  <c r="AL2552" i="7"/>
  <c r="AK2552" i="7"/>
  <c r="AJ2552" i="7"/>
  <c r="AI2552" i="7"/>
  <c r="AZ2551" i="7"/>
  <c r="AY2551" i="7"/>
  <c r="AX2551" i="7"/>
  <c r="AW2551" i="7"/>
  <c r="AV2551" i="7"/>
  <c r="AU2551" i="7"/>
  <c r="AT2551" i="7"/>
  <c r="AS2551" i="7"/>
  <c r="AR2551" i="7"/>
  <c r="AQ2551" i="7"/>
  <c r="AP2551" i="7"/>
  <c r="AO2551" i="7"/>
  <c r="AN2551" i="7"/>
  <c r="AM2551" i="7"/>
  <c r="AL2551" i="7"/>
  <c r="AK2551" i="7"/>
  <c r="AJ2551" i="7"/>
  <c r="AI2551" i="7"/>
  <c r="AZ2550" i="7"/>
  <c r="AY2550" i="7"/>
  <c r="AX2550" i="7"/>
  <c r="AW2550" i="7"/>
  <c r="AV2550" i="7"/>
  <c r="AU2550" i="7"/>
  <c r="AT2550" i="7"/>
  <c r="AS2550" i="7"/>
  <c r="AR2550" i="7"/>
  <c r="AQ2550" i="7"/>
  <c r="AP2550" i="7"/>
  <c r="AO2550" i="7"/>
  <c r="AN2550" i="7"/>
  <c r="AM2550" i="7"/>
  <c r="AL2550" i="7"/>
  <c r="AK2550" i="7"/>
  <c r="AJ2550" i="7"/>
  <c r="AI2550" i="7"/>
  <c r="AZ2549" i="7"/>
  <c r="AY2549" i="7"/>
  <c r="AX2549" i="7"/>
  <c r="AW2549" i="7"/>
  <c r="AV2549" i="7"/>
  <c r="AU2549" i="7"/>
  <c r="AT2549" i="7"/>
  <c r="AS2549" i="7"/>
  <c r="AR2549" i="7"/>
  <c r="AQ2549" i="7"/>
  <c r="AP2549" i="7"/>
  <c r="AO2549" i="7"/>
  <c r="AN2549" i="7"/>
  <c r="AM2549" i="7"/>
  <c r="AL2549" i="7"/>
  <c r="AK2549" i="7"/>
  <c r="AJ2549" i="7"/>
  <c r="AI2549" i="7"/>
  <c r="AZ2548" i="7"/>
  <c r="AY2548" i="7"/>
  <c r="AX2548" i="7"/>
  <c r="AW2548" i="7"/>
  <c r="AV2548" i="7"/>
  <c r="AU2548" i="7"/>
  <c r="AT2548" i="7"/>
  <c r="AS2548" i="7"/>
  <c r="AR2548" i="7"/>
  <c r="AQ2548" i="7"/>
  <c r="AP2548" i="7"/>
  <c r="AO2548" i="7"/>
  <c r="AN2548" i="7"/>
  <c r="AM2548" i="7"/>
  <c r="AL2548" i="7"/>
  <c r="AK2548" i="7"/>
  <c r="AJ2548" i="7"/>
  <c r="AI2548" i="7"/>
  <c r="AZ2547" i="7"/>
  <c r="AY2547" i="7"/>
  <c r="AX2547" i="7"/>
  <c r="AW2547" i="7"/>
  <c r="AV2547" i="7"/>
  <c r="AU2547" i="7"/>
  <c r="AT2547" i="7"/>
  <c r="AS2547" i="7"/>
  <c r="AR2547" i="7"/>
  <c r="AQ2547" i="7"/>
  <c r="AP2547" i="7"/>
  <c r="AO2547" i="7"/>
  <c r="AN2547" i="7"/>
  <c r="AM2547" i="7"/>
  <c r="AL2547" i="7"/>
  <c r="AK2547" i="7"/>
  <c r="AJ2547" i="7"/>
  <c r="AI2547" i="7"/>
  <c r="AZ2546" i="7"/>
  <c r="AY2546" i="7"/>
  <c r="AX2546" i="7"/>
  <c r="AW2546" i="7"/>
  <c r="AV2546" i="7"/>
  <c r="AU2546" i="7"/>
  <c r="AT2546" i="7"/>
  <c r="AS2546" i="7"/>
  <c r="AR2546" i="7"/>
  <c r="AQ2546" i="7"/>
  <c r="AP2546" i="7"/>
  <c r="AO2546" i="7"/>
  <c r="AN2546" i="7"/>
  <c r="AM2546" i="7"/>
  <c r="AL2546" i="7"/>
  <c r="AK2546" i="7"/>
  <c r="AJ2546" i="7"/>
  <c r="AI2546" i="7"/>
  <c r="AZ2545" i="7"/>
  <c r="AY2545" i="7"/>
  <c r="AX2545" i="7"/>
  <c r="AW2545" i="7"/>
  <c r="AV2545" i="7"/>
  <c r="AU2545" i="7"/>
  <c r="AT2545" i="7"/>
  <c r="AS2545" i="7"/>
  <c r="AR2545" i="7"/>
  <c r="AQ2545" i="7"/>
  <c r="AP2545" i="7"/>
  <c r="AO2545" i="7"/>
  <c r="AN2545" i="7"/>
  <c r="AM2545" i="7"/>
  <c r="AL2545" i="7"/>
  <c r="AK2545" i="7"/>
  <c r="AJ2545" i="7"/>
  <c r="AI2545" i="7"/>
  <c r="AZ2544" i="7"/>
  <c r="AY2544" i="7"/>
  <c r="AX2544" i="7"/>
  <c r="AW2544" i="7"/>
  <c r="AV2544" i="7"/>
  <c r="AU2544" i="7"/>
  <c r="AT2544" i="7"/>
  <c r="AS2544" i="7"/>
  <c r="AR2544" i="7"/>
  <c r="AQ2544" i="7"/>
  <c r="AP2544" i="7"/>
  <c r="AO2544" i="7"/>
  <c r="AN2544" i="7"/>
  <c r="AM2544" i="7"/>
  <c r="AL2544" i="7"/>
  <c r="AK2544" i="7"/>
  <c r="AJ2544" i="7"/>
  <c r="AI2544" i="7"/>
  <c r="AZ2543" i="7"/>
  <c r="AY2543" i="7"/>
  <c r="AX2543" i="7"/>
  <c r="AW2543" i="7"/>
  <c r="AV2543" i="7"/>
  <c r="AU2543" i="7"/>
  <c r="AT2543" i="7"/>
  <c r="AS2543" i="7"/>
  <c r="AR2543" i="7"/>
  <c r="AQ2543" i="7"/>
  <c r="AP2543" i="7"/>
  <c r="AO2543" i="7"/>
  <c r="AN2543" i="7"/>
  <c r="AM2543" i="7"/>
  <c r="AL2543" i="7"/>
  <c r="AK2543" i="7"/>
  <c r="AJ2543" i="7"/>
  <c r="AI2543" i="7"/>
  <c r="AZ2542" i="7"/>
  <c r="AY2542" i="7"/>
  <c r="AX2542" i="7"/>
  <c r="AW2542" i="7"/>
  <c r="AV2542" i="7"/>
  <c r="AU2542" i="7"/>
  <c r="AT2542" i="7"/>
  <c r="AS2542" i="7"/>
  <c r="AR2542" i="7"/>
  <c r="AQ2542" i="7"/>
  <c r="AP2542" i="7"/>
  <c r="AO2542" i="7"/>
  <c r="AN2542" i="7"/>
  <c r="AM2542" i="7"/>
  <c r="AL2542" i="7"/>
  <c r="AK2542" i="7"/>
  <c r="AJ2542" i="7"/>
  <c r="AI2542" i="7"/>
  <c r="AZ2541" i="7"/>
  <c r="AY2541" i="7"/>
  <c r="AX2541" i="7"/>
  <c r="AW2541" i="7"/>
  <c r="AV2541" i="7"/>
  <c r="AU2541" i="7"/>
  <c r="AT2541" i="7"/>
  <c r="AS2541" i="7"/>
  <c r="AR2541" i="7"/>
  <c r="AQ2541" i="7"/>
  <c r="AP2541" i="7"/>
  <c r="AO2541" i="7"/>
  <c r="AN2541" i="7"/>
  <c r="AM2541" i="7"/>
  <c r="AL2541" i="7"/>
  <c r="AK2541" i="7"/>
  <c r="AJ2541" i="7"/>
  <c r="AI2541" i="7"/>
  <c r="AZ2540" i="7"/>
  <c r="AY2540" i="7"/>
  <c r="AX2540" i="7"/>
  <c r="AW2540" i="7"/>
  <c r="AV2540" i="7"/>
  <c r="AU2540" i="7"/>
  <c r="AT2540" i="7"/>
  <c r="AS2540" i="7"/>
  <c r="AR2540" i="7"/>
  <c r="AQ2540" i="7"/>
  <c r="AP2540" i="7"/>
  <c r="AO2540" i="7"/>
  <c r="AN2540" i="7"/>
  <c r="AM2540" i="7"/>
  <c r="AL2540" i="7"/>
  <c r="AK2540" i="7"/>
  <c r="AJ2540" i="7"/>
  <c r="AI2540" i="7"/>
  <c r="AZ2539" i="7"/>
  <c r="AY2539" i="7"/>
  <c r="AX2539" i="7"/>
  <c r="AW2539" i="7"/>
  <c r="AV2539" i="7"/>
  <c r="AU2539" i="7"/>
  <c r="AT2539" i="7"/>
  <c r="AS2539" i="7"/>
  <c r="AR2539" i="7"/>
  <c r="AQ2539" i="7"/>
  <c r="AP2539" i="7"/>
  <c r="AO2539" i="7"/>
  <c r="AN2539" i="7"/>
  <c r="AM2539" i="7"/>
  <c r="AL2539" i="7"/>
  <c r="AK2539" i="7"/>
  <c r="AJ2539" i="7"/>
  <c r="AI2539" i="7"/>
  <c r="AZ2538" i="7"/>
  <c r="AY2538" i="7"/>
  <c r="AX2538" i="7"/>
  <c r="AW2538" i="7"/>
  <c r="AV2538" i="7"/>
  <c r="AU2538" i="7"/>
  <c r="AT2538" i="7"/>
  <c r="AS2538" i="7"/>
  <c r="AR2538" i="7"/>
  <c r="AQ2538" i="7"/>
  <c r="AP2538" i="7"/>
  <c r="AO2538" i="7"/>
  <c r="AN2538" i="7"/>
  <c r="AM2538" i="7"/>
  <c r="AL2538" i="7"/>
  <c r="AK2538" i="7"/>
  <c r="AJ2538" i="7"/>
  <c r="AI2538" i="7"/>
  <c r="AZ2537" i="7"/>
  <c r="AY2537" i="7"/>
  <c r="AX2537" i="7"/>
  <c r="AW2537" i="7"/>
  <c r="AV2537" i="7"/>
  <c r="AU2537" i="7"/>
  <c r="AT2537" i="7"/>
  <c r="AS2537" i="7"/>
  <c r="AR2537" i="7"/>
  <c r="AQ2537" i="7"/>
  <c r="AP2537" i="7"/>
  <c r="AO2537" i="7"/>
  <c r="AN2537" i="7"/>
  <c r="AM2537" i="7"/>
  <c r="AL2537" i="7"/>
  <c r="AK2537" i="7"/>
  <c r="AJ2537" i="7"/>
  <c r="AI2537" i="7"/>
  <c r="AZ2536" i="7"/>
  <c r="AY2536" i="7"/>
  <c r="AX2536" i="7"/>
  <c r="AW2536" i="7"/>
  <c r="AV2536" i="7"/>
  <c r="AU2536" i="7"/>
  <c r="AT2536" i="7"/>
  <c r="AS2536" i="7"/>
  <c r="AR2536" i="7"/>
  <c r="AQ2536" i="7"/>
  <c r="AP2536" i="7"/>
  <c r="AO2536" i="7"/>
  <c r="AN2536" i="7"/>
  <c r="AM2536" i="7"/>
  <c r="AL2536" i="7"/>
  <c r="AK2536" i="7"/>
  <c r="AJ2536" i="7"/>
  <c r="AI2536" i="7"/>
  <c r="AZ2535" i="7"/>
  <c r="AY2535" i="7"/>
  <c r="AX2535" i="7"/>
  <c r="AW2535" i="7"/>
  <c r="AV2535" i="7"/>
  <c r="AU2535" i="7"/>
  <c r="AT2535" i="7"/>
  <c r="AS2535" i="7"/>
  <c r="AR2535" i="7"/>
  <c r="AQ2535" i="7"/>
  <c r="AP2535" i="7"/>
  <c r="AO2535" i="7"/>
  <c r="AN2535" i="7"/>
  <c r="AM2535" i="7"/>
  <c r="AL2535" i="7"/>
  <c r="AK2535" i="7"/>
  <c r="AJ2535" i="7"/>
  <c r="AI2535" i="7"/>
  <c r="AZ2534" i="7"/>
  <c r="AY2534" i="7"/>
  <c r="AX2534" i="7"/>
  <c r="AW2534" i="7"/>
  <c r="AV2534" i="7"/>
  <c r="AU2534" i="7"/>
  <c r="AT2534" i="7"/>
  <c r="AS2534" i="7"/>
  <c r="AR2534" i="7"/>
  <c r="AQ2534" i="7"/>
  <c r="AP2534" i="7"/>
  <c r="AO2534" i="7"/>
  <c r="AN2534" i="7"/>
  <c r="AM2534" i="7"/>
  <c r="AL2534" i="7"/>
  <c r="AK2534" i="7"/>
  <c r="AJ2534" i="7"/>
  <c r="AI2534" i="7"/>
  <c r="AZ2533" i="7"/>
  <c r="AY2533" i="7"/>
  <c r="AX2533" i="7"/>
  <c r="AW2533" i="7"/>
  <c r="AV2533" i="7"/>
  <c r="AU2533" i="7"/>
  <c r="AT2533" i="7"/>
  <c r="AS2533" i="7"/>
  <c r="AR2533" i="7"/>
  <c r="AQ2533" i="7"/>
  <c r="AP2533" i="7"/>
  <c r="AO2533" i="7"/>
  <c r="AN2533" i="7"/>
  <c r="AM2533" i="7"/>
  <c r="AL2533" i="7"/>
  <c r="AK2533" i="7"/>
  <c r="AJ2533" i="7"/>
  <c r="AI2533" i="7"/>
  <c r="AZ2532" i="7"/>
  <c r="AY2532" i="7"/>
  <c r="AX2532" i="7"/>
  <c r="AW2532" i="7"/>
  <c r="AV2532" i="7"/>
  <c r="AU2532" i="7"/>
  <c r="AT2532" i="7"/>
  <c r="AS2532" i="7"/>
  <c r="AR2532" i="7"/>
  <c r="AQ2532" i="7"/>
  <c r="AP2532" i="7"/>
  <c r="AO2532" i="7"/>
  <c r="AN2532" i="7"/>
  <c r="AM2532" i="7"/>
  <c r="AL2532" i="7"/>
  <c r="AK2532" i="7"/>
  <c r="AJ2532" i="7"/>
  <c r="AI2532" i="7"/>
  <c r="AZ2531" i="7"/>
  <c r="AY2531" i="7"/>
  <c r="AX2531" i="7"/>
  <c r="AW2531" i="7"/>
  <c r="AV2531" i="7"/>
  <c r="AU2531" i="7"/>
  <c r="AT2531" i="7"/>
  <c r="AS2531" i="7"/>
  <c r="AR2531" i="7"/>
  <c r="AQ2531" i="7"/>
  <c r="AP2531" i="7"/>
  <c r="AO2531" i="7"/>
  <c r="AN2531" i="7"/>
  <c r="AM2531" i="7"/>
  <c r="AL2531" i="7"/>
  <c r="AK2531" i="7"/>
  <c r="AJ2531" i="7"/>
  <c r="AI2531" i="7"/>
  <c r="AZ2530" i="7"/>
  <c r="AY2530" i="7"/>
  <c r="AX2530" i="7"/>
  <c r="AW2530" i="7"/>
  <c r="AV2530" i="7"/>
  <c r="AU2530" i="7"/>
  <c r="AT2530" i="7"/>
  <c r="AS2530" i="7"/>
  <c r="AR2530" i="7"/>
  <c r="AQ2530" i="7"/>
  <c r="AP2530" i="7"/>
  <c r="AO2530" i="7"/>
  <c r="AN2530" i="7"/>
  <c r="AM2530" i="7"/>
  <c r="AL2530" i="7"/>
  <c r="AK2530" i="7"/>
  <c r="AJ2530" i="7"/>
  <c r="AI2530" i="7"/>
  <c r="AZ2529" i="7"/>
  <c r="AY2529" i="7"/>
  <c r="AX2529" i="7"/>
  <c r="AW2529" i="7"/>
  <c r="AV2529" i="7"/>
  <c r="AU2529" i="7"/>
  <c r="AT2529" i="7"/>
  <c r="AS2529" i="7"/>
  <c r="AR2529" i="7"/>
  <c r="AQ2529" i="7"/>
  <c r="AP2529" i="7"/>
  <c r="AO2529" i="7"/>
  <c r="AN2529" i="7"/>
  <c r="AM2529" i="7"/>
  <c r="AL2529" i="7"/>
  <c r="AK2529" i="7"/>
  <c r="AJ2529" i="7"/>
  <c r="AI2529" i="7"/>
  <c r="AZ2528" i="7"/>
  <c r="AY2528" i="7"/>
  <c r="AX2528" i="7"/>
  <c r="AW2528" i="7"/>
  <c r="AV2528" i="7"/>
  <c r="AU2528" i="7"/>
  <c r="AT2528" i="7"/>
  <c r="AS2528" i="7"/>
  <c r="AR2528" i="7"/>
  <c r="AQ2528" i="7"/>
  <c r="AP2528" i="7"/>
  <c r="AO2528" i="7"/>
  <c r="AN2528" i="7"/>
  <c r="AM2528" i="7"/>
  <c r="AL2528" i="7"/>
  <c r="AK2528" i="7"/>
  <c r="AJ2528" i="7"/>
  <c r="AI2528" i="7"/>
  <c r="AZ2527" i="7"/>
  <c r="AY2527" i="7"/>
  <c r="AX2527" i="7"/>
  <c r="AW2527" i="7"/>
  <c r="AV2527" i="7"/>
  <c r="AU2527" i="7"/>
  <c r="AT2527" i="7"/>
  <c r="AS2527" i="7"/>
  <c r="AR2527" i="7"/>
  <c r="AQ2527" i="7"/>
  <c r="AP2527" i="7"/>
  <c r="AO2527" i="7"/>
  <c r="AN2527" i="7"/>
  <c r="AM2527" i="7"/>
  <c r="AL2527" i="7"/>
  <c r="AK2527" i="7"/>
  <c r="AJ2527" i="7"/>
  <c r="AI2527" i="7"/>
  <c r="AZ2526" i="7"/>
  <c r="AY2526" i="7"/>
  <c r="AX2526" i="7"/>
  <c r="AW2526" i="7"/>
  <c r="AV2526" i="7"/>
  <c r="AU2526" i="7"/>
  <c r="AT2526" i="7"/>
  <c r="AS2526" i="7"/>
  <c r="AR2526" i="7"/>
  <c r="AQ2526" i="7"/>
  <c r="AP2526" i="7"/>
  <c r="AO2526" i="7"/>
  <c r="AN2526" i="7"/>
  <c r="AM2526" i="7"/>
  <c r="AL2526" i="7"/>
  <c r="AK2526" i="7"/>
  <c r="AJ2526" i="7"/>
  <c r="AI2526" i="7"/>
  <c r="AZ2525" i="7"/>
  <c r="AY2525" i="7"/>
  <c r="AX2525" i="7"/>
  <c r="AW2525" i="7"/>
  <c r="AV2525" i="7"/>
  <c r="AU2525" i="7"/>
  <c r="AT2525" i="7"/>
  <c r="AS2525" i="7"/>
  <c r="AR2525" i="7"/>
  <c r="AQ2525" i="7"/>
  <c r="AP2525" i="7"/>
  <c r="AO2525" i="7"/>
  <c r="AN2525" i="7"/>
  <c r="AM2525" i="7"/>
  <c r="AL2525" i="7"/>
  <c r="AK2525" i="7"/>
  <c r="AJ2525" i="7"/>
  <c r="AI2525" i="7"/>
  <c r="AZ2524" i="7"/>
  <c r="AY2524" i="7"/>
  <c r="AX2524" i="7"/>
  <c r="AW2524" i="7"/>
  <c r="AV2524" i="7"/>
  <c r="AU2524" i="7"/>
  <c r="AT2524" i="7"/>
  <c r="AS2524" i="7"/>
  <c r="AR2524" i="7"/>
  <c r="AQ2524" i="7"/>
  <c r="AP2524" i="7"/>
  <c r="AO2524" i="7"/>
  <c r="AN2524" i="7"/>
  <c r="AM2524" i="7"/>
  <c r="AL2524" i="7"/>
  <c r="AK2524" i="7"/>
  <c r="AJ2524" i="7"/>
  <c r="AI2524" i="7"/>
  <c r="AZ2523" i="7"/>
  <c r="AY2523" i="7"/>
  <c r="AX2523" i="7"/>
  <c r="AW2523" i="7"/>
  <c r="AV2523" i="7"/>
  <c r="AU2523" i="7"/>
  <c r="AT2523" i="7"/>
  <c r="AS2523" i="7"/>
  <c r="AR2523" i="7"/>
  <c r="AQ2523" i="7"/>
  <c r="AP2523" i="7"/>
  <c r="AO2523" i="7"/>
  <c r="AN2523" i="7"/>
  <c r="AM2523" i="7"/>
  <c r="AL2523" i="7"/>
  <c r="AK2523" i="7"/>
  <c r="AJ2523" i="7"/>
  <c r="AI2523" i="7"/>
  <c r="AZ2522" i="7"/>
  <c r="AY2522" i="7"/>
  <c r="AX2522" i="7"/>
  <c r="AW2522" i="7"/>
  <c r="AV2522" i="7"/>
  <c r="AU2522" i="7"/>
  <c r="AT2522" i="7"/>
  <c r="AS2522" i="7"/>
  <c r="AR2522" i="7"/>
  <c r="AQ2522" i="7"/>
  <c r="AP2522" i="7"/>
  <c r="AO2522" i="7"/>
  <c r="AN2522" i="7"/>
  <c r="AM2522" i="7"/>
  <c r="AL2522" i="7"/>
  <c r="AK2522" i="7"/>
  <c r="AJ2522" i="7"/>
  <c r="AI2522" i="7"/>
  <c r="AZ2521" i="7"/>
  <c r="AY2521" i="7"/>
  <c r="AX2521" i="7"/>
  <c r="AW2521" i="7"/>
  <c r="AV2521" i="7"/>
  <c r="AU2521" i="7"/>
  <c r="AT2521" i="7"/>
  <c r="AS2521" i="7"/>
  <c r="AR2521" i="7"/>
  <c r="AQ2521" i="7"/>
  <c r="AP2521" i="7"/>
  <c r="AO2521" i="7"/>
  <c r="AN2521" i="7"/>
  <c r="AM2521" i="7"/>
  <c r="AL2521" i="7"/>
  <c r="AK2521" i="7"/>
  <c r="AJ2521" i="7"/>
  <c r="AI2521" i="7"/>
  <c r="AZ2520" i="7"/>
  <c r="AY2520" i="7"/>
  <c r="AX2520" i="7"/>
  <c r="AW2520" i="7"/>
  <c r="AV2520" i="7"/>
  <c r="AU2520" i="7"/>
  <c r="AT2520" i="7"/>
  <c r="AS2520" i="7"/>
  <c r="AR2520" i="7"/>
  <c r="AQ2520" i="7"/>
  <c r="AP2520" i="7"/>
  <c r="AO2520" i="7"/>
  <c r="AN2520" i="7"/>
  <c r="AM2520" i="7"/>
  <c r="AL2520" i="7"/>
  <c r="AK2520" i="7"/>
  <c r="AJ2520" i="7"/>
  <c r="AI2520" i="7"/>
  <c r="AZ2519" i="7"/>
  <c r="AY2519" i="7"/>
  <c r="AX2519" i="7"/>
  <c r="AW2519" i="7"/>
  <c r="AV2519" i="7"/>
  <c r="AU2519" i="7"/>
  <c r="AT2519" i="7"/>
  <c r="AS2519" i="7"/>
  <c r="AR2519" i="7"/>
  <c r="AQ2519" i="7"/>
  <c r="AP2519" i="7"/>
  <c r="AO2519" i="7"/>
  <c r="AN2519" i="7"/>
  <c r="AM2519" i="7"/>
  <c r="AL2519" i="7"/>
  <c r="AK2519" i="7"/>
  <c r="AJ2519" i="7"/>
  <c r="AI2519" i="7"/>
  <c r="AZ2518" i="7"/>
  <c r="AY2518" i="7"/>
  <c r="AX2518" i="7"/>
  <c r="AW2518" i="7"/>
  <c r="AV2518" i="7"/>
  <c r="AU2518" i="7"/>
  <c r="AT2518" i="7"/>
  <c r="AS2518" i="7"/>
  <c r="AR2518" i="7"/>
  <c r="AQ2518" i="7"/>
  <c r="AP2518" i="7"/>
  <c r="AO2518" i="7"/>
  <c r="AN2518" i="7"/>
  <c r="AM2518" i="7"/>
  <c r="AL2518" i="7"/>
  <c r="AK2518" i="7"/>
  <c r="AJ2518" i="7"/>
  <c r="AI2518" i="7"/>
  <c r="AZ2517" i="7"/>
  <c r="AY2517" i="7"/>
  <c r="AX2517" i="7"/>
  <c r="AW2517" i="7"/>
  <c r="AV2517" i="7"/>
  <c r="AU2517" i="7"/>
  <c r="AT2517" i="7"/>
  <c r="AS2517" i="7"/>
  <c r="AR2517" i="7"/>
  <c r="AQ2517" i="7"/>
  <c r="AP2517" i="7"/>
  <c r="AO2517" i="7"/>
  <c r="AN2517" i="7"/>
  <c r="AM2517" i="7"/>
  <c r="AL2517" i="7"/>
  <c r="AK2517" i="7"/>
  <c r="AJ2517" i="7"/>
  <c r="AI2517" i="7"/>
  <c r="AZ2516" i="7"/>
  <c r="AY2516" i="7"/>
  <c r="AX2516" i="7"/>
  <c r="AW2516" i="7"/>
  <c r="AV2516" i="7"/>
  <c r="AU2516" i="7"/>
  <c r="AT2516" i="7"/>
  <c r="AS2516" i="7"/>
  <c r="AR2516" i="7"/>
  <c r="AQ2516" i="7"/>
  <c r="AP2516" i="7"/>
  <c r="AO2516" i="7"/>
  <c r="AN2516" i="7"/>
  <c r="AM2516" i="7"/>
  <c r="AL2516" i="7"/>
  <c r="AK2516" i="7"/>
  <c r="AJ2516" i="7"/>
  <c r="AI2516" i="7"/>
  <c r="AZ2515" i="7"/>
  <c r="AY2515" i="7"/>
  <c r="AX2515" i="7"/>
  <c r="AW2515" i="7"/>
  <c r="AV2515" i="7"/>
  <c r="AU2515" i="7"/>
  <c r="AT2515" i="7"/>
  <c r="AS2515" i="7"/>
  <c r="AR2515" i="7"/>
  <c r="AQ2515" i="7"/>
  <c r="AP2515" i="7"/>
  <c r="AO2515" i="7"/>
  <c r="AN2515" i="7"/>
  <c r="AM2515" i="7"/>
  <c r="AL2515" i="7"/>
  <c r="AK2515" i="7"/>
  <c r="AJ2515" i="7"/>
  <c r="AI2515" i="7"/>
  <c r="AZ2514" i="7"/>
  <c r="AY2514" i="7"/>
  <c r="AX2514" i="7"/>
  <c r="AW2514" i="7"/>
  <c r="AV2514" i="7"/>
  <c r="AU2514" i="7"/>
  <c r="AT2514" i="7"/>
  <c r="AS2514" i="7"/>
  <c r="AR2514" i="7"/>
  <c r="AQ2514" i="7"/>
  <c r="AP2514" i="7"/>
  <c r="AO2514" i="7"/>
  <c r="AN2514" i="7"/>
  <c r="AM2514" i="7"/>
  <c r="AL2514" i="7"/>
  <c r="AK2514" i="7"/>
  <c r="AJ2514" i="7"/>
  <c r="AI2514" i="7"/>
  <c r="AZ2513" i="7"/>
  <c r="AY2513" i="7"/>
  <c r="AX2513" i="7"/>
  <c r="AW2513" i="7"/>
  <c r="AV2513" i="7"/>
  <c r="AU2513" i="7"/>
  <c r="AT2513" i="7"/>
  <c r="AS2513" i="7"/>
  <c r="AR2513" i="7"/>
  <c r="AQ2513" i="7"/>
  <c r="AP2513" i="7"/>
  <c r="AO2513" i="7"/>
  <c r="AN2513" i="7"/>
  <c r="AM2513" i="7"/>
  <c r="AL2513" i="7"/>
  <c r="AK2513" i="7"/>
  <c r="AJ2513" i="7"/>
  <c r="AI2513" i="7"/>
  <c r="AZ2512" i="7"/>
  <c r="AY2512" i="7"/>
  <c r="AX2512" i="7"/>
  <c r="AW2512" i="7"/>
  <c r="AV2512" i="7"/>
  <c r="AU2512" i="7"/>
  <c r="AT2512" i="7"/>
  <c r="AS2512" i="7"/>
  <c r="AR2512" i="7"/>
  <c r="AQ2512" i="7"/>
  <c r="AP2512" i="7"/>
  <c r="AO2512" i="7"/>
  <c r="AN2512" i="7"/>
  <c r="AM2512" i="7"/>
  <c r="AL2512" i="7"/>
  <c r="AK2512" i="7"/>
  <c r="AJ2512" i="7"/>
  <c r="AI2512" i="7"/>
  <c r="AZ2511" i="7"/>
  <c r="AY2511" i="7"/>
  <c r="AX2511" i="7"/>
  <c r="AW2511" i="7"/>
  <c r="AV2511" i="7"/>
  <c r="AU2511" i="7"/>
  <c r="AT2511" i="7"/>
  <c r="AS2511" i="7"/>
  <c r="AR2511" i="7"/>
  <c r="AQ2511" i="7"/>
  <c r="AP2511" i="7"/>
  <c r="AO2511" i="7"/>
  <c r="AN2511" i="7"/>
  <c r="AM2511" i="7"/>
  <c r="AL2511" i="7"/>
  <c r="AK2511" i="7"/>
  <c r="AJ2511" i="7"/>
  <c r="AI2511" i="7"/>
  <c r="AZ2510" i="7"/>
  <c r="AY2510" i="7"/>
  <c r="AX2510" i="7"/>
  <c r="AW2510" i="7"/>
  <c r="AV2510" i="7"/>
  <c r="AU2510" i="7"/>
  <c r="AT2510" i="7"/>
  <c r="AS2510" i="7"/>
  <c r="AR2510" i="7"/>
  <c r="AQ2510" i="7"/>
  <c r="AP2510" i="7"/>
  <c r="AO2510" i="7"/>
  <c r="AN2510" i="7"/>
  <c r="AM2510" i="7"/>
  <c r="AL2510" i="7"/>
  <c r="AK2510" i="7"/>
  <c r="AJ2510" i="7"/>
  <c r="AI2510" i="7"/>
  <c r="AZ2509" i="7"/>
  <c r="AY2509" i="7"/>
  <c r="AX2509" i="7"/>
  <c r="AW2509" i="7"/>
  <c r="AV2509" i="7"/>
  <c r="AU2509" i="7"/>
  <c r="AT2509" i="7"/>
  <c r="AS2509" i="7"/>
  <c r="AR2509" i="7"/>
  <c r="AQ2509" i="7"/>
  <c r="AP2509" i="7"/>
  <c r="AO2509" i="7"/>
  <c r="AN2509" i="7"/>
  <c r="AM2509" i="7"/>
  <c r="AL2509" i="7"/>
  <c r="AK2509" i="7"/>
  <c r="AJ2509" i="7"/>
  <c r="AI2509" i="7"/>
  <c r="AZ2508" i="7"/>
  <c r="AY2508" i="7"/>
  <c r="AX2508" i="7"/>
  <c r="AW2508" i="7"/>
  <c r="AV2508" i="7"/>
  <c r="AU2508" i="7"/>
  <c r="AT2508" i="7"/>
  <c r="AS2508" i="7"/>
  <c r="AR2508" i="7"/>
  <c r="AQ2508" i="7"/>
  <c r="AP2508" i="7"/>
  <c r="AO2508" i="7"/>
  <c r="AN2508" i="7"/>
  <c r="AM2508" i="7"/>
  <c r="AL2508" i="7"/>
  <c r="AK2508" i="7"/>
  <c r="AJ2508" i="7"/>
  <c r="AI2508" i="7"/>
  <c r="AZ2507" i="7"/>
  <c r="AY2507" i="7"/>
  <c r="AX2507" i="7"/>
  <c r="AW2507" i="7"/>
  <c r="AV2507" i="7"/>
  <c r="AU2507" i="7"/>
  <c r="AT2507" i="7"/>
  <c r="AS2507" i="7"/>
  <c r="AR2507" i="7"/>
  <c r="AQ2507" i="7"/>
  <c r="AP2507" i="7"/>
  <c r="AO2507" i="7"/>
  <c r="AN2507" i="7"/>
  <c r="AM2507" i="7"/>
  <c r="AL2507" i="7"/>
  <c r="AK2507" i="7"/>
  <c r="AJ2507" i="7"/>
  <c r="AI2507" i="7"/>
  <c r="AZ2506" i="7"/>
  <c r="AY2506" i="7"/>
  <c r="AX2506" i="7"/>
  <c r="AW2506" i="7"/>
  <c r="AV2506" i="7"/>
  <c r="AU2506" i="7"/>
  <c r="AT2506" i="7"/>
  <c r="AS2506" i="7"/>
  <c r="AR2506" i="7"/>
  <c r="AQ2506" i="7"/>
  <c r="AP2506" i="7"/>
  <c r="AO2506" i="7"/>
  <c r="AN2506" i="7"/>
  <c r="AM2506" i="7"/>
  <c r="AL2506" i="7"/>
  <c r="AK2506" i="7"/>
  <c r="AJ2506" i="7"/>
  <c r="AI2506" i="7"/>
  <c r="AZ2505" i="7"/>
  <c r="AY2505" i="7"/>
  <c r="AX2505" i="7"/>
  <c r="AW2505" i="7"/>
  <c r="AV2505" i="7"/>
  <c r="AU2505" i="7"/>
  <c r="AT2505" i="7"/>
  <c r="AS2505" i="7"/>
  <c r="AR2505" i="7"/>
  <c r="AQ2505" i="7"/>
  <c r="AP2505" i="7"/>
  <c r="AO2505" i="7"/>
  <c r="AN2505" i="7"/>
  <c r="AM2505" i="7"/>
  <c r="AL2505" i="7"/>
  <c r="AK2505" i="7"/>
  <c r="AJ2505" i="7"/>
  <c r="AI2505" i="7"/>
  <c r="AZ2504" i="7"/>
  <c r="AY2504" i="7"/>
  <c r="AX2504" i="7"/>
  <c r="AW2504" i="7"/>
  <c r="AV2504" i="7"/>
  <c r="AU2504" i="7"/>
  <c r="AT2504" i="7"/>
  <c r="AS2504" i="7"/>
  <c r="AR2504" i="7"/>
  <c r="AQ2504" i="7"/>
  <c r="AP2504" i="7"/>
  <c r="AO2504" i="7"/>
  <c r="AN2504" i="7"/>
  <c r="AM2504" i="7"/>
  <c r="AL2504" i="7"/>
  <c r="AK2504" i="7"/>
  <c r="AJ2504" i="7"/>
  <c r="AI2504" i="7"/>
  <c r="AZ2503" i="7"/>
  <c r="AY2503" i="7"/>
  <c r="AX2503" i="7"/>
  <c r="AW2503" i="7"/>
  <c r="AV2503" i="7"/>
  <c r="AU2503" i="7"/>
  <c r="AT2503" i="7"/>
  <c r="AS2503" i="7"/>
  <c r="AR2503" i="7"/>
  <c r="AQ2503" i="7"/>
  <c r="AP2503" i="7"/>
  <c r="AO2503" i="7"/>
  <c r="AN2503" i="7"/>
  <c r="AM2503" i="7"/>
  <c r="AL2503" i="7"/>
  <c r="AK2503" i="7"/>
  <c r="AJ2503" i="7"/>
  <c r="AI2503" i="7"/>
  <c r="AZ2502" i="7"/>
  <c r="AY2502" i="7"/>
  <c r="AX2502" i="7"/>
  <c r="AW2502" i="7"/>
  <c r="AV2502" i="7"/>
  <c r="AU2502" i="7"/>
  <c r="AT2502" i="7"/>
  <c r="AS2502" i="7"/>
  <c r="AR2502" i="7"/>
  <c r="AQ2502" i="7"/>
  <c r="AP2502" i="7"/>
  <c r="AO2502" i="7"/>
  <c r="AN2502" i="7"/>
  <c r="AM2502" i="7"/>
  <c r="AL2502" i="7"/>
  <c r="AK2502" i="7"/>
  <c r="AJ2502" i="7"/>
  <c r="AI2502" i="7"/>
  <c r="AZ2501" i="7"/>
  <c r="AY2501" i="7"/>
  <c r="AX2501" i="7"/>
  <c r="AW2501" i="7"/>
  <c r="AV2501" i="7"/>
  <c r="AU2501" i="7"/>
  <c r="AT2501" i="7"/>
  <c r="AS2501" i="7"/>
  <c r="AR2501" i="7"/>
  <c r="AQ2501" i="7"/>
  <c r="AP2501" i="7"/>
  <c r="AO2501" i="7"/>
  <c r="AN2501" i="7"/>
  <c r="AM2501" i="7"/>
  <c r="AL2501" i="7"/>
  <c r="AK2501" i="7"/>
  <c r="AJ2501" i="7"/>
  <c r="AI2501" i="7"/>
  <c r="AZ2500" i="7"/>
  <c r="AY2500" i="7"/>
  <c r="AX2500" i="7"/>
  <c r="AW2500" i="7"/>
  <c r="AV2500" i="7"/>
  <c r="AU2500" i="7"/>
  <c r="AT2500" i="7"/>
  <c r="AS2500" i="7"/>
  <c r="AR2500" i="7"/>
  <c r="AQ2500" i="7"/>
  <c r="AP2500" i="7"/>
  <c r="AO2500" i="7"/>
  <c r="AN2500" i="7"/>
  <c r="AM2500" i="7"/>
  <c r="AL2500" i="7"/>
  <c r="AK2500" i="7"/>
  <c r="AJ2500" i="7"/>
  <c r="AI2500" i="7"/>
  <c r="AZ2499" i="7"/>
  <c r="AY2499" i="7"/>
  <c r="AX2499" i="7"/>
  <c r="AW2499" i="7"/>
  <c r="AV2499" i="7"/>
  <c r="AU2499" i="7"/>
  <c r="AT2499" i="7"/>
  <c r="AS2499" i="7"/>
  <c r="AR2499" i="7"/>
  <c r="AQ2499" i="7"/>
  <c r="AP2499" i="7"/>
  <c r="AO2499" i="7"/>
  <c r="AN2499" i="7"/>
  <c r="AM2499" i="7"/>
  <c r="AL2499" i="7"/>
  <c r="AK2499" i="7"/>
  <c r="AJ2499" i="7"/>
  <c r="AI2499" i="7"/>
  <c r="AZ2498" i="7"/>
  <c r="AY2498" i="7"/>
  <c r="AX2498" i="7"/>
  <c r="AW2498" i="7"/>
  <c r="AV2498" i="7"/>
  <c r="AU2498" i="7"/>
  <c r="AT2498" i="7"/>
  <c r="AS2498" i="7"/>
  <c r="AR2498" i="7"/>
  <c r="AQ2498" i="7"/>
  <c r="AP2498" i="7"/>
  <c r="AO2498" i="7"/>
  <c r="AN2498" i="7"/>
  <c r="AM2498" i="7"/>
  <c r="AL2498" i="7"/>
  <c r="AK2498" i="7"/>
  <c r="AJ2498" i="7"/>
  <c r="AI2498" i="7"/>
  <c r="AZ2497" i="7"/>
  <c r="AY2497" i="7"/>
  <c r="AX2497" i="7"/>
  <c r="AW2497" i="7"/>
  <c r="AV2497" i="7"/>
  <c r="AU2497" i="7"/>
  <c r="AT2497" i="7"/>
  <c r="AS2497" i="7"/>
  <c r="AR2497" i="7"/>
  <c r="AQ2497" i="7"/>
  <c r="AP2497" i="7"/>
  <c r="AO2497" i="7"/>
  <c r="AN2497" i="7"/>
  <c r="AM2497" i="7"/>
  <c r="AL2497" i="7"/>
  <c r="AK2497" i="7"/>
  <c r="AJ2497" i="7"/>
  <c r="AI2497" i="7"/>
  <c r="AZ2496" i="7"/>
  <c r="AY2496" i="7"/>
  <c r="AX2496" i="7"/>
  <c r="AW2496" i="7"/>
  <c r="AV2496" i="7"/>
  <c r="AU2496" i="7"/>
  <c r="AT2496" i="7"/>
  <c r="AS2496" i="7"/>
  <c r="AR2496" i="7"/>
  <c r="AQ2496" i="7"/>
  <c r="AP2496" i="7"/>
  <c r="AO2496" i="7"/>
  <c r="AN2496" i="7"/>
  <c r="AM2496" i="7"/>
  <c r="AL2496" i="7"/>
  <c r="AK2496" i="7"/>
  <c r="AJ2496" i="7"/>
  <c r="AI2496" i="7"/>
  <c r="AZ2495" i="7"/>
  <c r="AY2495" i="7"/>
  <c r="AX2495" i="7"/>
  <c r="AW2495" i="7"/>
  <c r="AV2495" i="7"/>
  <c r="AU2495" i="7"/>
  <c r="AT2495" i="7"/>
  <c r="AS2495" i="7"/>
  <c r="AR2495" i="7"/>
  <c r="AQ2495" i="7"/>
  <c r="AP2495" i="7"/>
  <c r="AO2495" i="7"/>
  <c r="AN2495" i="7"/>
  <c r="AM2495" i="7"/>
  <c r="AL2495" i="7"/>
  <c r="AK2495" i="7"/>
  <c r="AJ2495" i="7"/>
  <c r="AI2495" i="7"/>
  <c r="AZ2494" i="7"/>
  <c r="AY2494" i="7"/>
  <c r="AX2494" i="7"/>
  <c r="AW2494" i="7"/>
  <c r="AV2494" i="7"/>
  <c r="AU2494" i="7"/>
  <c r="AT2494" i="7"/>
  <c r="AS2494" i="7"/>
  <c r="AR2494" i="7"/>
  <c r="AQ2494" i="7"/>
  <c r="AP2494" i="7"/>
  <c r="AO2494" i="7"/>
  <c r="AN2494" i="7"/>
  <c r="AM2494" i="7"/>
  <c r="AL2494" i="7"/>
  <c r="AK2494" i="7"/>
  <c r="AJ2494" i="7"/>
  <c r="AI2494" i="7"/>
  <c r="AZ2493" i="7"/>
  <c r="AY2493" i="7"/>
  <c r="AX2493" i="7"/>
  <c r="AW2493" i="7"/>
  <c r="AV2493" i="7"/>
  <c r="AU2493" i="7"/>
  <c r="AT2493" i="7"/>
  <c r="AS2493" i="7"/>
  <c r="AR2493" i="7"/>
  <c r="AQ2493" i="7"/>
  <c r="AP2493" i="7"/>
  <c r="AO2493" i="7"/>
  <c r="AN2493" i="7"/>
  <c r="AM2493" i="7"/>
  <c r="AL2493" i="7"/>
  <c r="AK2493" i="7"/>
  <c r="AJ2493" i="7"/>
  <c r="AI2493" i="7"/>
  <c r="AZ2492" i="7"/>
  <c r="AY2492" i="7"/>
  <c r="AX2492" i="7"/>
  <c r="AW2492" i="7"/>
  <c r="AV2492" i="7"/>
  <c r="AU2492" i="7"/>
  <c r="AT2492" i="7"/>
  <c r="AS2492" i="7"/>
  <c r="AR2492" i="7"/>
  <c r="AQ2492" i="7"/>
  <c r="AP2492" i="7"/>
  <c r="AO2492" i="7"/>
  <c r="AN2492" i="7"/>
  <c r="AM2492" i="7"/>
  <c r="AL2492" i="7"/>
  <c r="AK2492" i="7"/>
  <c r="AJ2492" i="7"/>
  <c r="AI2492" i="7"/>
  <c r="AZ2491" i="7"/>
  <c r="AY2491" i="7"/>
  <c r="AX2491" i="7"/>
  <c r="AW2491" i="7"/>
  <c r="AV2491" i="7"/>
  <c r="AU2491" i="7"/>
  <c r="AT2491" i="7"/>
  <c r="AS2491" i="7"/>
  <c r="AR2491" i="7"/>
  <c r="AQ2491" i="7"/>
  <c r="AP2491" i="7"/>
  <c r="AO2491" i="7"/>
  <c r="AN2491" i="7"/>
  <c r="AM2491" i="7"/>
  <c r="AL2491" i="7"/>
  <c r="AK2491" i="7"/>
  <c r="AJ2491" i="7"/>
  <c r="AI2491" i="7"/>
  <c r="AZ2490" i="7"/>
  <c r="AY2490" i="7"/>
  <c r="AX2490" i="7"/>
  <c r="AW2490" i="7"/>
  <c r="AV2490" i="7"/>
  <c r="AU2490" i="7"/>
  <c r="AT2490" i="7"/>
  <c r="AS2490" i="7"/>
  <c r="AR2490" i="7"/>
  <c r="AQ2490" i="7"/>
  <c r="AP2490" i="7"/>
  <c r="AO2490" i="7"/>
  <c r="AN2490" i="7"/>
  <c r="AM2490" i="7"/>
  <c r="AL2490" i="7"/>
  <c r="AK2490" i="7"/>
  <c r="AJ2490" i="7"/>
  <c r="AI2490" i="7"/>
  <c r="AZ2489" i="7"/>
  <c r="AY2489" i="7"/>
  <c r="AX2489" i="7"/>
  <c r="AW2489" i="7"/>
  <c r="AV2489" i="7"/>
  <c r="AU2489" i="7"/>
  <c r="AT2489" i="7"/>
  <c r="AS2489" i="7"/>
  <c r="AR2489" i="7"/>
  <c r="AQ2489" i="7"/>
  <c r="AP2489" i="7"/>
  <c r="AO2489" i="7"/>
  <c r="AN2489" i="7"/>
  <c r="AM2489" i="7"/>
  <c r="AL2489" i="7"/>
  <c r="AK2489" i="7"/>
  <c r="AJ2489" i="7"/>
  <c r="AI2489" i="7"/>
  <c r="AZ2488" i="7"/>
  <c r="AY2488" i="7"/>
  <c r="AX2488" i="7"/>
  <c r="AW2488" i="7"/>
  <c r="AV2488" i="7"/>
  <c r="AU2488" i="7"/>
  <c r="AT2488" i="7"/>
  <c r="AS2488" i="7"/>
  <c r="AR2488" i="7"/>
  <c r="AQ2488" i="7"/>
  <c r="AP2488" i="7"/>
  <c r="AO2488" i="7"/>
  <c r="AN2488" i="7"/>
  <c r="AM2488" i="7"/>
  <c r="AL2488" i="7"/>
  <c r="AK2488" i="7"/>
  <c r="AJ2488" i="7"/>
  <c r="AI2488" i="7"/>
  <c r="AZ2487" i="7"/>
  <c r="AY2487" i="7"/>
  <c r="AX2487" i="7"/>
  <c r="AW2487" i="7"/>
  <c r="AV2487" i="7"/>
  <c r="AU2487" i="7"/>
  <c r="AT2487" i="7"/>
  <c r="AS2487" i="7"/>
  <c r="AR2487" i="7"/>
  <c r="AQ2487" i="7"/>
  <c r="AP2487" i="7"/>
  <c r="AO2487" i="7"/>
  <c r="AN2487" i="7"/>
  <c r="AM2487" i="7"/>
  <c r="AL2487" i="7"/>
  <c r="AK2487" i="7"/>
  <c r="AJ2487" i="7"/>
  <c r="AI2487" i="7"/>
  <c r="AZ2486" i="7"/>
  <c r="AY2486" i="7"/>
  <c r="AX2486" i="7"/>
  <c r="AW2486" i="7"/>
  <c r="AV2486" i="7"/>
  <c r="AU2486" i="7"/>
  <c r="AT2486" i="7"/>
  <c r="AS2486" i="7"/>
  <c r="AR2486" i="7"/>
  <c r="AQ2486" i="7"/>
  <c r="AP2486" i="7"/>
  <c r="AO2486" i="7"/>
  <c r="AN2486" i="7"/>
  <c r="AM2486" i="7"/>
  <c r="AL2486" i="7"/>
  <c r="AK2486" i="7"/>
  <c r="AJ2486" i="7"/>
  <c r="AI2486" i="7"/>
  <c r="AZ2485" i="7"/>
  <c r="AY2485" i="7"/>
  <c r="AX2485" i="7"/>
  <c r="AW2485" i="7"/>
  <c r="AV2485" i="7"/>
  <c r="AU2485" i="7"/>
  <c r="AT2485" i="7"/>
  <c r="AS2485" i="7"/>
  <c r="AR2485" i="7"/>
  <c r="AQ2485" i="7"/>
  <c r="AP2485" i="7"/>
  <c r="AO2485" i="7"/>
  <c r="AN2485" i="7"/>
  <c r="AM2485" i="7"/>
  <c r="AL2485" i="7"/>
  <c r="AK2485" i="7"/>
  <c r="AJ2485" i="7"/>
  <c r="AI2485" i="7"/>
  <c r="AZ2484" i="7"/>
  <c r="AY2484" i="7"/>
  <c r="AX2484" i="7"/>
  <c r="AW2484" i="7"/>
  <c r="AV2484" i="7"/>
  <c r="AU2484" i="7"/>
  <c r="AT2484" i="7"/>
  <c r="AS2484" i="7"/>
  <c r="AR2484" i="7"/>
  <c r="AQ2484" i="7"/>
  <c r="AP2484" i="7"/>
  <c r="AO2484" i="7"/>
  <c r="AN2484" i="7"/>
  <c r="AM2484" i="7"/>
  <c r="AL2484" i="7"/>
  <c r="AK2484" i="7"/>
  <c r="AJ2484" i="7"/>
  <c r="AI2484" i="7"/>
  <c r="AZ2483" i="7"/>
  <c r="AY2483" i="7"/>
  <c r="AX2483" i="7"/>
  <c r="AW2483" i="7"/>
  <c r="AV2483" i="7"/>
  <c r="AU2483" i="7"/>
  <c r="AT2483" i="7"/>
  <c r="AS2483" i="7"/>
  <c r="AR2483" i="7"/>
  <c r="AQ2483" i="7"/>
  <c r="AP2483" i="7"/>
  <c r="AO2483" i="7"/>
  <c r="AN2483" i="7"/>
  <c r="AM2483" i="7"/>
  <c r="AL2483" i="7"/>
  <c r="AK2483" i="7"/>
  <c r="AJ2483" i="7"/>
  <c r="AI2483" i="7"/>
  <c r="AZ2482" i="7"/>
  <c r="AY2482" i="7"/>
  <c r="AX2482" i="7"/>
  <c r="AW2482" i="7"/>
  <c r="AV2482" i="7"/>
  <c r="AU2482" i="7"/>
  <c r="AT2482" i="7"/>
  <c r="AS2482" i="7"/>
  <c r="AR2482" i="7"/>
  <c r="AQ2482" i="7"/>
  <c r="AP2482" i="7"/>
  <c r="AO2482" i="7"/>
  <c r="AN2482" i="7"/>
  <c r="AM2482" i="7"/>
  <c r="AL2482" i="7"/>
  <c r="AK2482" i="7"/>
  <c r="AJ2482" i="7"/>
  <c r="AI2482" i="7"/>
  <c r="AZ2481" i="7"/>
  <c r="AY2481" i="7"/>
  <c r="AX2481" i="7"/>
  <c r="AW2481" i="7"/>
  <c r="AV2481" i="7"/>
  <c r="AU2481" i="7"/>
  <c r="AT2481" i="7"/>
  <c r="AS2481" i="7"/>
  <c r="AR2481" i="7"/>
  <c r="AQ2481" i="7"/>
  <c r="AP2481" i="7"/>
  <c r="AO2481" i="7"/>
  <c r="AN2481" i="7"/>
  <c r="AM2481" i="7"/>
  <c r="AL2481" i="7"/>
  <c r="AK2481" i="7"/>
  <c r="AJ2481" i="7"/>
  <c r="AI2481" i="7"/>
  <c r="AZ2480" i="7"/>
  <c r="AY2480" i="7"/>
  <c r="AX2480" i="7"/>
  <c r="AW2480" i="7"/>
  <c r="AV2480" i="7"/>
  <c r="AU2480" i="7"/>
  <c r="AT2480" i="7"/>
  <c r="AS2480" i="7"/>
  <c r="AR2480" i="7"/>
  <c r="AQ2480" i="7"/>
  <c r="AP2480" i="7"/>
  <c r="AO2480" i="7"/>
  <c r="AN2480" i="7"/>
  <c r="AM2480" i="7"/>
  <c r="AL2480" i="7"/>
  <c r="AK2480" i="7"/>
  <c r="AJ2480" i="7"/>
  <c r="AI2480" i="7"/>
  <c r="AZ2479" i="7"/>
  <c r="AY2479" i="7"/>
  <c r="AX2479" i="7"/>
  <c r="AW2479" i="7"/>
  <c r="AV2479" i="7"/>
  <c r="AU2479" i="7"/>
  <c r="AT2479" i="7"/>
  <c r="AS2479" i="7"/>
  <c r="AR2479" i="7"/>
  <c r="AQ2479" i="7"/>
  <c r="AP2479" i="7"/>
  <c r="AO2479" i="7"/>
  <c r="AN2479" i="7"/>
  <c r="AM2479" i="7"/>
  <c r="AL2479" i="7"/>
  <c r="AK2479" i="7"/>
  <c r="AJ2479" i="7"/>
  <c r="AI2479" i="7"/>
  <c r="AZ2478" i="7"/>
  <c r="AY2478" i="7"/>
  <c r="AX2478" i="7"/>
  <c r="AW2478" i="7"/>
  <c r="AV2478" i="7"/>
  <c r="AU2478" i="7"/>
  <c r="AT2478" i="7"/>
  <c r="AS2478" i="7"/>
  <c r="AR2478" i="7"/>
  <c r="AQ2478" i="7"/>
  <c r="AP2478" i="7"/>
  <c r="AO2478" i="7"/>
  <c r="AN2478" i="7"/>
  <c r="AM2478" i="7"/>
  <c r="AL2478" i="7"/>
  <c r="AK2478" i="7"/>
  <c r="AJ2478" i="7"/>
  <c r="AI2478" i="7"/>
  <c r="AZ2477" i="7"/>
  <c r="AY2477" i="7"/>
  <c r="AX2477" i="7"/>
  <c r="AW2477" i="7"/>
  <c r="AV2477" i="7"/>
  <c r="AU2477" i="7"/>
  <c r="AT2477" i="7"/>
  <c r="AS2477" i="7"/>
  <c r="AR2477" i="7"/>
  <c r="AQ2477" i="7"/>
  <c r="AP2477" i="7"/>
  <c r="AO2477" i="7"/>
  <c r="AN2477" i="7"/>
  <c r="AM2477" i="7"/>
  <c r="AL2477" i="7"/>
  <c r="AK2477" i="7"/>
  <c r="AJ2477" i="7"/>
  <c r="AI2477" i="7"/>
  <c r="AZ2476" i="7"/>
  <c r="AY2476" i="7"/>
  <c r="AX2476" i="7"/>
  <c r="AW2476" i="7"/>
  <c r="AV2476" i="7"/>
  <c r="AU2476" i="7"/>
  <c r="AT2476" i="7"/>
  <c r="AS2476" i="7"/>
  <c r="AR2476" i="7"/>
  <c r="AQ2476" i="7"/>
  <c r="AP2476" i="7"/>
  <c r="AO2476" i="7"/>
  <c r="AN2476" i="7"/>
  <c r="AM2476" i="7"/>
  <c r="AL2476" i="7"/>
  <c r="AK2476" i="7"/>
  <c r="AJ2476" i="7"/>
  <c r="AI2476" i="7"/>
  <c r="AZ2475" i="7"/>
  <c r="AY2475" i="7"/>
  <c r="AX2475" i="7"/>
  <c r="AW2475" i="7"/>
  <c r="AV2475" i="7"/>
  <c r="AU2475" i="7"/>
  <c r="AT2475" i="7"/>
  <c r="AS2475" i="7"/>
  <c r="AR2475" i="7"/>
  <c r="AQ2475" i="7"/>
  <c r="AP2475" i="7"/>
  <c r="AO2475" i="7"/>
  <c r="AN2475" i="7"/>
  <c r="AM2475" i="7"/>
  <c r="AL2475" i="7"/>
  <c r="AK2475" i="7"/>
  <c r="AJ2475" i="7"/>
  <c r="AI2475" i="7"/>
  <c r="AZ2474" i="7"/>
  <c r="AY2474" i="7"/>
  <c r="AX2474" i="7"/>
  <c r="AW2474" i="7"/>
  <c r="AV2474" i="7"/>
  <c r="AU2474" i="7"/>
  <c r="AT2474" i="7"/>
  <c r="AS2474" i="7"/>
  <c r="AR2474" i="7"/>
  <c r="AQ2474" i="7"/>
  <c r="AP2474" i="7"/>
  <c r="AO2474" i="7"/>
  <c r="AN2474" i="7"/>
  <c r="AM2474" i="7"/>
  <c r="AL2474" i="7"/>
  <c r="AK2474" i="7"/>
  <c r="AJ2474" i="7"/>
  <c r="AI2474" i="7"/>
  <c r="AZ2473" i="7"/>
  <c r="AY2473" i="7"/>
  <c r="AX2473" i="7"/>
  <c r="AW2473" i="7"/>
  <c r="AV2473" i="7"/>
  <c r="AU2473" i="7"/>
  <c r="AT2473" i="7"/>
  <c r="AS2473" i="7"/>
  <c r="AR2473" i="7"/>
  <c r="AQ2473" i="7"/>
  <c r="AP2473" i="7"/>
  <c r="AO2473" i="7"/>
  <c r="AN2473" i="7"/>
  <c r="AM2473" i="7"/>
  <c r="AL2473" i="7"/>
  <c r="AK2473" i="7"/>
  <c r="AJ2473" i="7"/>
  <c r="AI2473" i="7"/>
  <c r="AZ2472" i="7"/>
  <c r="AY2472" i="7"/>
  <c r="AX2472" i="7"/>
  <c r="AW2472" i="7"/>
  <c r="AV2472" i="7"/>
  <c r="AU2472" i="7"/>
  <c r="AT2472" i="7"/>
  <c r="AS2472" i="7"/>
  <c r="AR2472" i="7"/>
  <c r="AQ2472" i="7"/>
  <c r="AP2472" i="7"/>
  <c r="AO2472" i="7"/>
  <c r="AN2472" i="7"/>
  <c r="AM2472" i="7"/>
  <c r="AL2472" i="7"/>
  <c r="AK2472" i="7"/>
  <c r="AJ2472" i="7"/>
  <c r="AI2472" i="7"/>
  <c r="AZ2471" i="7"/>
  <c r="AY2471" i="7"/>
  <c r="AX2471" i="7"/>
  <c r="AW2471" i="7"/>
  <c r="AV2471" i="7"/>
  <c r="AU2471" i="7"/>
  <c r="AT2471" i="7"/>
  <c r="AS2471" i="7"/>
  <c r="AR2471" i="7"/>
  <c r="AQ2471" i="7"/>
  <c r="AP2471" i="7"/>
  <c r="AO2471" i="7"/>
  <c r="AN2471" i="7"/>
  <c r="AM2471" i="7"/>
  <c r="AL2471" i="7"/>
  <c r="AK2471" i="7"/>
  <c r="AJ2471" i="7"/>
  <c r="AI2471" i="7"/>
  <c r="AZ2470" i="7"/>
  <c r="AY2470" i="7"/>
  <c r="AX2470" i="7"/>
  <c r="AW2470" i="7"/>
  <c r="AV2470" i="7"/>
  <c r="AU2470" i="7"/>
  <c r="AT2470" i="7"/>
  <c r="AS2470" i="7"/>
  <c r="AR2470" i="7"/>
  <c r="AQ2470" i="7"/>
  <c r="AP2470" i="7"/>
  <c r="AO2470" i="7"/>
  <c r="AN2470" i="7"/>
  <c r="AM2470" i="7"/>
  <c r="AL2470" i="7"/>
  <c r="AK2470" i="7"/>
  <c r="AJ2470" i="7"/>
  <c r="AI2470" i="7"/>
  <c r="AZ2469" i="7"/>
  <c r="AY2469" i="7"/>
  <c r="AX2469" i="7"/>
  <c r="AW2469" i="7"/>
  <c r="AV2469" i="7"/>
  <c r="AU2469" i="7"/>
  <c r="AT2469" i="7"/>
  <c r="AS2469" i="7"/>
  <c r="AR2469" i="7"/>
  <c r="AQ2469" i="7"/>
  <c r="AP2469" i="7"/>
  <c r="AO2469" i="7"/>
  <c r="AN2469" i="7"/>
  <c r="AM2469" i="7"/>
  <c r="AL2469" i="7"/>
  <c r="AK2469" i="7"/>
  <c r="AJ2469" i="7"/>
  <c r="AI2469" i="7"/>
  <c r="AZ2468" i="7"/>
  <c r="AY2468" i="7"/>
  <c r="AX2468" i="7"/>
  <c r="AW2468" i="7"/>
  <c r="AV2468" i="7"/>
  <c r="AU2468" i="7"/>
  <c r="AT2468" i="7"/>
  <c r="AS2468" i="7"/>
  <c r="AR2468" i="7"/>
  <c r="AQ2468" i="7"/>
  <c r="AP2468" i="7"/>
  <c r="AO2468" i="7"/>
  <c r="AN2468" i="7"/>
  <c r="AM2468" i="7"/>
  <c r="AL2468" i="7"/>
  <c r="AK2468" i="7"/>
  <c r="AJ2468" i="7"/>
  <c r="AI2468" i="7"/>
  <c r="AZ2467" i="7"/>
  <c r="AY2467" i="7"/>
  <c r="AX2467" i="7"/>
  <c r="AW2467" i="7"/>
  <c r="AV2467" i="7"/>
  <c r="AU2467" i="7"/>
  <c r="AT2467" i="7"/>
  <c r="AS2467" i="7"/>
  <c r="AR2467" i="7"/>
  <c r="AQ2467" i="7"/>
  <c r="AP2467" i="7"/>
  <c r="AO2467" i="7"/>
  <c r="AN2467" i="7"/>
  <c r="AM2467" i="7"/>
  <c r="AL2467" i="7"/>
  <c r="AK2467" i="7"/>
  <c r="AJ2467" i="7"/>
  <c r="AI2467" i="7"/>
  <c r="AZ2466" i="7"/>
  <c r="AY2466" i="7"/>
  <c r="AX2466" i="7"/>
  <c r="AW2466" i="7"/>
  <c r="AV2466" i="7"/>
  <c r="AU2466" i="7"/>
  <c r="AT2466" i="7"/>
  <c r="AS2466" i="7"/>
  <c r="AR2466" i="7"/>
  <c r="AQ2466" i="7"/>
  <c r="AP2466" i="7"/>
  <c r="AO2466" i="7"/>
  <c r="AN2466" i="7"/>
  <c r="AM2466" i="7"/>
  <c r="AL2466" i="7"/>
  <c r="AK2466" i="7"/>
  <c r="AJ2466" i="7"/>
  <c r="AI2466" i="7"/>
  <c r="AZ2465" i="7"/>
  <c r="AY2465" i="7"/>
  <c r="AX2465" i="7"/>
  <c r="AW2465" i="7"/>
  <c r="AV2465" i="7"/>
  <c r="AU2465" i="7"/>
  <c r="AT2465" i="7"/>
  <c r="AS2465" i="7"/>
  <c r="AR2465" i="7"/>
  <c r="AQ2465" i="7"/>
  <c r="AP2465" i="7"/>
  <c r="AO2465" i="7"/>
  <c r="AN2465" i="7"/>
  <c r="AM2465" i="7"/>
  <c r="AL2465" i="7"/>
  <c r="AK2465" i="7"/>
  <c r="AJ2465" i="7"/>
  <c r="AI2465" i="7"/>
  <c r="AZ2464" i="7"/>
  <c r="AY2464" i="7"/>
  <c r="AX2464" i="7"/>
  <c r="AW2464" i="7"/>
  <c r="AV2464" i="7"/>
  <c r="AU2464" i="7"/>
  <c r="AT2464" i="7"/>
  <c r="AS2464" i="7"/>
  <c r="AR2464" i="7"/>
  <c r="AQ2464" i="7"/>
  <c r="AP2464" i="7"/>
  <c r="AO2464" i="7"/>
  <c r="AN2464" i="7"/>
  <c r="AM2464" i="7"/>
  <c r="AL2464" i="7"/>
  <c r="AK2464" i="7"/>
  <c r="AJ2464" i="7"/>
  <c r="AI2464" i="7"/>
  <c r="AZ2463" i="7"/>
  <c r="AY2463" i="7"/>
  <c r="AX2463" i="7"/>
  <c r="AW2463" i="7"/>
  <c r="AV2463" i="7"/>
  <c r="AU2463" i="7"/>
  <c r="AT2463" i="7"/>
  <c r="AS2463" i="7"/>
  <c r="AR2463" i="7"/>
  <c r="AQ2463" i="7"/>
  <c r="AP2463" i="7"/>
  <c r="AO2463" i="7"/>
  <c r="AN2463" i="7"/>
  <c r="AM2463" i="7"/>
  <c r="AL2463" i="7"/>
  <c r="AK2463" i="7"/>
  <c r="AJ2463" i="7"/>
  <c r="AI2463" i="7"/>
  <c r="AZ2462" i="7"/>
  <c r="AY2462" i="7"/>
  <c r="AX2462" i="7"/>
  <c r="AW2462" i="7"/>
  <c r="AV2462" i="7"/>
  <c r="AU2462" i="7"/>
  <c r="AT2462" i="7"/>
  <c r="AS2462" i="7"/>
  <c r="AR2462" i="7"/>
  <c r="AQ2462" i="7"/>
  <c r="AP2462" i="7"/>
  <c r="AO2462" i="7"/>
  <c r="AN2462" i="7"/>
  <c r="AM2462" i="7"/>
  <c r="AL2462" i="7"/>
  <c r="AK2462" i="7"/>
  <c r="AJ2462" i="7"/>
  <c r="AI2462" i="7"/>
  <c r="AZ2461" i="7"/>
  <c r="AY2461" i="7"/>
  <c r="AX2461" i="7"/>
  <c r="AW2461" i="7"/>
  <c r="AV2461" i="7"/>
  <c r="AU2461" i="7"/>
  <c r="AT2461" i="7"/>
  <c r="AS2461" i="7"/>
  <c r="AR2461" i="7"/>
  <c r="AQ2461" i="7"/>
  <c r="AP2461" i="7"/>
  <c r="AO2461" i="7"/>
  <c r="AN2461" i="7"/>
  <c r="AM2461" i="7"/>
  <c r="AL2461" i="7"/>
  <c r="AK2461" i="7"/>
  <c r="AJ2461" i="7"/>
  <c r="AI2461" i="7"/>
  <c r="AZ2460" i="7"/>
  <c r="AY2460" i="7"/>
  <c r="AX2460" i="7"/>
  <c r="AW2460" i="7"/>
  <c r="AV2460" i="7"/>
  <c r="AU2460" i="7"/>
  <c r="AT2460" i="7"/>
  <c r="AS2460" i="7"/>
  <c r="AR2460" i="7"/>
  <c r="AQ2460" i="7"/>
  <c r="AP2460" i="7"/>
  <c r="AO2460" i="7"/>
  <c r="AN2460" i="7"/>
  <c r="AM2460" i="7"/>
  <c r="AL2460" i="7"/>
  <c r="AK2460" i="7"/>
  <c r="AJ2460" i="7"/>
  <c r="AI2460" i="7"/>
  <c r="AZ2459" i="7"/>
  <c r="AY2459" i="7"/>
  <c r="AX2459" i="7"/>
  <c r="AW2459" i="7"/>
  <c r="AV2459" i="7"/>
  <c r="AU2459" i="7"/>
  <c r="AT2459" i="7"/>
  <c r="AS2459" i="7"/>
  <c r="AR2459" i="7"/>
  <c r="AQ2459" i="7"/>
  <c r="AP2459" i="7"/>
  <c r="AO2459" i="7"/>
  <c r="AN2459" i="7"/>
  <c r="AM2459" i="7"/>
  <c r="AL2459" i="7"/>
  <c r="AK2459" i="7"/>
  <c r="AJ2459" i="7"/>
  <c r="AI2459" i="7"/>
  <c r="AZ2458" i="7"/>
  <c r="AY2458" i="7"/>
  <c r="AX2458" i="7"/>
  <c r="AW2458" i="7"/>
  <c r="AV2458" i="7"/>
  <c r="AU2458" i="7"/>
  <c r="AT2458" i="7"/>
  <c r="AS2458" i="7"/>
  <c r="AR2458" i="7"/>
  <c r="AQ2458" i="7"/>
  <c r="AP2458" i="7"/>
  <c r="AO2458" i="7"/>
  <c r="AN2458" i="7"/>
  <c r="AM2458" i="7"/>
  <c r="AL2458" i="7"/>
  <c r="AK2458" i="7"/>
  <c r="AJ2458" i="7"/>
  <c r="AI2458" i="7"/>
  <c r="AZ2457" i="7"/>
  <c r="AY2457" i="7"/>
  <c r="AX2457" i="7"/>
  <c r="AW2457" i="7"/>
  <c r="AV2457" i="7"/>
  <c r="AU2457" i="7"/>
  <c r="AT2457" i="7"/>
  <c r="AS2457" i="7"/>
  <c r="AR2457" i="7"/>
  <c r="AQ2457" i="7"/>
  <c r="AP2457" i="7"/>
  <c r="AO2457" i="7"/>
  <c r="AN2457" i="7"/>
  <c r="AM2457" i="7"/>
  <c r="AL2457" i="7"/>
  <c r="AK2457" i="7"/>
  <c r="AJ2457" i="7"/>
  <c r="AI2457" i="7"/>
  <c r="AZ2456" i="7"/>
  <c r="AY2456" i="7"/>
  <c r="AX2456" i="7"/>
  <c r="AW2456" i="7"/>
  <c r="AV2456" i="7"/>
  <c r="AU2456" i="7"/>
  <c r="AT2456" i="7"/>
  <c r="AS2456" i="7"/>
  <c r="AR2456" i="7"/>
  <c r="AQ2456" i="7"/>
  <c r="AP2456" i="7"/>
  <c r="AO2456" i="7"/>
  <c r="AN2456" i="7"/>
  <c r="AM2456" i="7"/>
  <c r="AL2456" i="7"/>
  <c r="AK2456" i="7"/>
  <c r="AJ2456" i="7"/>
  <c r="AI2456" i="7"/>
  <c r="AZ2455" i="7"/>
  <c r="AY2455" i="7"/>
  <c r="AX2455" i="7"/>
  <c r="AW2455" i="7"/>
  <c r="AV2455" i="7"/>
  <c r="AU2455" i="7"/>
  <c r="AT2455" i="7"/>
  <c r="AS2455" i="7"/>
  <c r="AR2455" i="7"/>
  <c r="AQ2455" i="7"/>
  <c r="AP2455" i="7"/>
  <c r="AO2455" i="7"/>
  <c r="AN2455" i="7"/>
  <c r="AM2455" i="7"/>
  <c r="AL2455" i="7"/>
  <c r="AK2455" i="7"/>
  <c r="AJ2455" i="7"/>
  <c r="AI2455" i="7"/>
  <c r="AZ2454" i="7"/>
  <c r="AY2454" i="7"/>
  <c r="AX2454" i="7"/>
  <c r="AW2454" i="7"/>
  <c r="AV2454" i="7"/>
  <c r="AU2454" i="7"/>
  <c r="AT2454" i="7"/>
  <c r="AS2454" i="7"/>
  <c r="AR2454" i="7"/>
  <c r="AQ2454" i="7"/>
  <c r="AP2454" i="7"/>
  <c r="AO2454" i="7"/>
  <c r="AN2454" i="7"/>
  <c r="AM2454" i="7"/>
  <c r="AL2454" i="7"/>
  <c r="AK2454" i="7"/>
  <c r="AJ2454" i="7"/>
  <c r="AI2454" i="7"/>
  <c r="AZ2453" i="7"/>
  <c r="AY2453" i="7"/>
  <c r="AX2453" i="7"/>
  <c r="AW2453" i="7"/>
  <c r="AV2453" i="7"/>
  <c r="AU2453" i="7"/>
  <c r="AT2453" i="7"/>
  <c r="AS2453" i="7"/>
  <c r="AR2453" i="7"/>
  <c r="AQ2453" i="7"/>
  <c r="AP2453" i="7"/>
  <c r="AO2453" i="7"/>
  <c r="AN2453" i="7"/>
  <c r="AM2453" i="7"/>
  <c r="AL2453" i="7"/>
  <c r="AK2453" i="7"/>
  <c r="AJ2453" i="7"/>
  <c r="AI2453" i="7"/>
  <c r="AZ2452" i="7"/>
  <c r="AY2452" i="7"/>
  <c r="AX2452" i="7"/>
  <c r="AW2452" i="7"/>
  <c r="AV2452" i="7"/>
  <c r="AU2452" i="7"/>
  <c r="AT2452" i="7"/>
  <c r="AS2452" i="7"/>
  <c r="AR2452" i="7"/>
  <c r="AQ2452" i="7"/>
  <c r="AP2452" i="7"/>
  <c r="AO2452" i="7"/>
  <c r="AN2452" i="7"/>
  <c r="AM2452" i="7"/>
  <c r="AL2452" i="7"/>
  <c r="AK2452" i="7"/>
  <c r="AJ2452" i="7"/>
  <c r="AI2452" i="7"/>
  <c r="AZ2451" i="7"/>
  <c r="AY2451" i="7"/>
  <c r="AX2451" i="7"/>
  <c r="AW2451" i="7"/>
  <c r="AV2451" i="7"/>
  <c r="AU2451" i="7"/>
  <c r="AT2451" i="7"/>
  <c r="AS2451" i="7"/>
  <c r="AR2451" i="7"/>
  <c r="AQ2451" i="7"/>
  <c r="AP2451" i="7"/>
  <c r="AO2451" i="7"/>
  <c r="AN2451" i="7"/>
  <c r="AM2451" i="7"/>
  <c r="AL2451" i="7"/>
  <c r="AK2451" i="7"/>
  <c r="AJ2451" i="7"/>
  <c r="AI2451" i="7"/>
  <c r="AZ2450" i="7"/>
  <c r="AY2450" i="7"/>
  <c r="AX2450" i="7"/>
  <c r="AW2450" i="7"/>
  <c r="AV2450" i="7"/>
  <c r="AU2450" i="7"/>
  <c r="AT2450" i="7"/>
  <c r="AS2450" i="7"/>
  <c r="AR2450" i="7"/>
  <c r="AQ2450" i="7"/>
  <c r="AP2450" i="7"/>
  <c r="AO2450" i="7"/>
  <c r="AN2450" i="7"/>
  <c r="AM2450" i="7"/>
  <c r="AL2450" i="7"/>
  <c r="AK2450" i="7"/>
  <c r="AJ2450" i="7"/>
  <c r="AI2450" i="7"/>
  <c r="AZ2449" i="7"/>
  <c r="AY2449" i="7"/>
  <c r="AX2449" i="7"/>
  <c r="AW2449" i="7"/>
  <c r="AV2449" i="7"/>
  <c r="AU2449" i="7"/>
  <c r="AT2449" i="7"/>
  <c r="AS2449" i="7"/>
  <c r="AR2449" i="7"/>
  <c r="AQ2449" i="7"/>
  <c r="AP2449" i="7"/>
  <c r="AO2449" i="7"/>
  <c r="AN2449" i="7"/>
  <c r="AM2449" i="7"/>
  <c r="AL2449" i="7"/>
  <c r="AK2449" i="7"/>
  <c r="AJ2449" i="7"/>
  <c r="AI2449" i="7"/>
  <c r="AZ2448" i="7"/>
  <c r="AY2448" i="7"/>
  <c r="AX2448" i="7"/>
  <c r="AW2448" i="7"/>
  <c r="AV2448" i="7"/>
  <c r="AU2448" i="7"/>
  <c r="AT2448" i="7"/>
  <c r="AS2448" i="7"/>
  <c r="AR2448" i="7"/>
  <c r="AQ2448" i="7"/>
  <c r="AP2448" i="7"/>
  <c r="AO2448" i="7"/>
  <c r="AN2448" i="7"/>
  <c r="AM2448" i="7"/>
  <c r="AL2448" i="7"/>
  <c r="AK2448" i="7"/>
  <c r="AJ2448" i="7"/>
  <c r="AI2448" i="7"/>
  <c r="AZ2447" i="7"/>
  <c r="AY2447" i="7"/>
  <c r="AX2447" i="7"/>
  <c r="AW2447" i="7"/>
  <c r="AV2447" i="7"/>
  <c r="AU2447" i="7"/>
  <c r="AT2447" i="7"/>
  <c r="AS2447" i="7"/>
  <c r="AR2447" i="7"/>
  <c r="AQ2447" i="7"/>
  <c r="AP2447" i="7"/>
  <c r="AO2447" i="7"/>
  <c r="AN2447" i="7"/>
  <c r="AM2447" i="7"/>
  <c r="AL2447" i="7"/>
  <c r="AK2447" i="7"/>
  <c r="AJ2447" i="7"/>
  <c r="AI2447" i="7"/>
  <c r="AZ2446" i="7"/>
  <c r="AY2446" i="7"/>
  <c r="AX2446" i="7"/>
  <c r="AW2446" i="7"/>
  <c r="AV2446" i="7"/>
  <c r="AU2446" i="7"/>
  <c r="AT2446" i="7"/>
  <c r="AS2446" i="7"/>
  <c r="AR2446" i="7"/>
  <c r="AQ2446" i="7"/>
  <c r="AP2446" i="7"/>
  <c r="AO2446" i="7"/>
  <c r="AN2446" i="7"/>
  <c r="AM2446" i="7"/>
  <c r="AL2446" i="7"/>
  <c r="AK2446" i="7"/>
  <c r="AJ2446" i="7"/>
  <c r="AI2446" i="7"/>
  <c r="AZ2445" i="7"/>
  <c r="AY2445" i="7"/>
  <c r="AX2445" i="7"/>
  <c r="AW2445" i="7"/>
  <c r="AV2445" i="7"/>
  <c r="AU2445" i="7"/>
  <c r="AT2445" i="7"/>
  <c r="AS2445" i="7"/>
  <c r="AR2445" i="7"/>
  <c r="AQ2445" i="7"/>
  <c r="AP2445" i="7"/>
  <c r="AO2445" i="7"/>
  <c r="AN2445" i="7"/>
  <c r="AM2445" i="7"/>
  <c r="AL2445" i="7"/>
  <c r="AK2445" i="7"/>
  <c r="AJ2445" i="7"/>
  <c r="AI2445" i="7"/>
  <c r="AZ2444" i="7"/>
  <c r="AY2444" i="7"/>
  <c r="AX2444" i="7"/>
  <c r="AW2444" i="7"/>
  <c r="AV2444" i="7"/>
  <c r="AU2444" i="7"/>
  <c r="AT2444" i="7"/>
  <c r="AS2444" i="7"/>
  <c r="AR2444" i="7"/>
  <c r="AQ2444" i="7"/>
  <c r="AP2444" i="7"/>
  <c r="AO2444" i="7"/>
  <c r="AN2444" i="7"/>
  <c r="AM2444" i="7"/>
  <c r="AL2444" i="7"/>
  <c r="AK2444" i="7"/>
  <c r="AJ2444" i="7"/>
  <c r="AI2444" i="7"/>
  <c r="AZ2443" i="7"/>
  <c r="AY2443" i="7"/>
  <c r="AX2443" i="7"/>
  <c r="AW2443" i="7"/>
  <c r="AV2443" i="7"/>
  <c r="AU2443" i="7"/>
  <c r="AT2443" i="7"/>
  <c r="AS2443" i="7"/>
  <c r="AR2443" i="7"/>
  <c r="AQ2443" i="7"/>
  <c r="AP2443" i="7"/>
  <c r="AO2443" i="7"/>
  <c r="AN2443" i="7"/>
  <c r="AM2443" i="7"/>
  <c r="AL2443" i="7"/>
  <c r="AK2443" i="7"/>
  <c r="AJ2443" i="7"/>
  <c r="AI2443" i="7"/>
  <c r="AZ2442" i="7"/>
  <c r="AY2442" i="7"/>
  <c r="AX2442" i="7"/>
  <c r="AW2442" i="7"/>
  <c r="AV2442" i="7"/>
  <c r="AU2442" i="7"/>
  <c r="AT2442" i="7"/>
  <c r="AS2442" i="7"/>
  <c r="AR2442" i="7"/>
  <c r="AQ2442" i="7"/>
  <c r="AP2442" i="7"/>
  <c r="AO2442" i="7"/>
  <c r="AN2442" i="7"/>
  <c r="AM2442" i="7"/>
  <c r="AL2442" i="7"/>
  <c r="AK2442" i="7"/>
  <c r="AJ2442" i="7"/>
  <c r="AI2442" i="7"/>
  <c r="AZ2441" i="7"/>
  <c r="AY2441" i="7"/>
  <c r="AX2441" i="7"/>
  <c r="AW2441" i="7"/>
  <c r="AV2441" i="7"/>
  <c r="AU2441" i="7"/>
  <c r="AT2441" i="7"/>
  <c r="AS2441" i="7"/>
  <c r="AR2441" i="7"/>
  <c r="AQ2441" i="7"/>
  <c r="AP2441" i="7"/>
  <c r="AO2441" i="7"/>
  <c r="AN2441" i="7"/>
  <c r="AM2441" i="7"/>
  <c r="AL2441" i="7"/>
  <c r="AK2441" i="7"/>
  <c r="AJ2441" i="7"/>
  <c r="AI2441" i="7"/>
  <c r="AZ2440" i="7"/>
  <c r="AY2440" i="7"/>
  <c r="AX2440" i="7"/>
  <c r="AW2440" i="7"/>
  <c r="AV2440" i="7"/>
  <c r="AU2440" i="7"/>
  <c r="AT2440" i="7"/>
  <c r="AS2440" i="7"/>
  <c r="AR2440" i="7"/>
  <c r="AQ2440" i="7"/>
  <c r="AP2440" i="7"/>
  <c r="AO2440" i="7"/>
  <c r="AN2440" i="7"/>
  <c r="AM2440" i="7"/>
  <c r="AL2440" i="7"/>
  <c r="AK2440" i="7"/>
  <c r="AJ2440" i="7"/>
  <c r="AI2440" i="7"/>
  <c r="AZ2439" i="7"/>
  <c r="AY2439" i="7"/>
  <c r="AX2439" i="7"/>
  <c r="AW2439" i="7"/>
  <c r="AV2439" i="7"/>
  <c r="AU2439" i="7"/>
  <c r="AT2439" i="7"/>
  <c r="AS2439" i="7"/>
  <c r="AR2439" i="7"/>
  <c r="AQ2439" i="7"/>
  <c r="AP2439" i="7"/>
  <c r="AO2439" i="7"/>
  <c r="AN2439" i="7"/>
  <c r="AM2439" i="7"/>
  <c r="AL2439" i="7"/>
  <c r="AK2439" i="7"/>
  <c r="AJ2439" i="7"/>
  <c r="AI2439" i="7"/>
  <c r="AZ2438" i="7"/>
  <c r="AY2438" i="7"/>
  <c r="AX2438" i="7"/>
  <c r="AW2438" i="7"/>
  <c r="AV2438" i="7"/>
  <c r="AU2438" i="7"/>
  <c r="AT2438" i="7"/>
  <c r="AS2438" i="7"/>
  <c r="AR2438" i="7"/>
  <c r="AQ2438" i="7"/>
  <c r="AP2438" i="7"/>
  <c r="AO2438" i="7"/>
  <c r="AN2438" i="7"/>
  <c r="AM2438" i="7"/>
  <c r="AL2438" i="7"/>
  <c r="AK2438" i="7"/>
  <c r="AJ2438" i="7"/>
  <c r="AI2438" i="7"/>
  <c r="AZ2437" i="7"/>
  <c r="AY2437" i="7"/>
  <c r="AX2437" i="7"/>
  <c r="AW2437" i="7"/>
  <c r="AV2437" i="7"/>
  <c r="AU2437" i="7"/>
  <c r="AT2437" i="7"/>
  <c r="AS2437" i="7"/>
  <c r="AR2437" i="7"/>
  <c r="AQ2437" i="7"/>
  <c r="AP2437" i="7"/>
  <c r="AO2437" i="7"/>
  <c r="AN2437" i="7"/>
  <c r="AM2437" i="7"/>
  <c r="AL2437" i="7"/>
  <c r="AK2437" i="7"/>
  <c r="AJ2437" i="7"/>
  <c r="AI2437" i="7"/>
  <c r="AZ2436" i="7"/>
  <c r="AY2436" i="7"/>
  <c r="AX2436" i="7"/>
  <c r="AW2436" i="7"/>
  <c r="AV2436" i="7"/>
  <c r="AU2436" i="7"/>
  <c r="AT2436" i="7"/>
  <c r="AS2436" i="7"/>
  <c r="AR2436" i="7"/>
  <c r="AQ2436" i="7"/>
  <c r="AP2436" i="7"/>
  <c r="AO2436" i="7"/>
  <c r="AN2436" i="7"/>
  <c r="AM2436" i="7"/>
  <c r="AL2436" i="7"/>
  <c r="AK2436" i="7"/>
  <c r="AJ2436" i="7"/>
  <c r="AI2436" i="7"/>
  <c r="AZ2435" i="7"/>
  <c r="AY2435" i="7"/>
  <c r="AX2435" i="7"/>
  <c r="AW2435" i="7"/>
  <c r="AV2435" i="7"/>
  <c r="AU2435" i="7"/>
  <c r="AT2435" i="7"/>
  <c r="AS2435" i="7"/>
  <c r="AR2435" i="7"/>
  <c r="AQ2435" i="7"/>
  <c r="AP2435" i="7"/>
  <c r="AO2435" i="7"/>
  <c r="AN2435" i="7"/>
  <c r="AM2435" i="7"/>
  <c r="AL2435" i="7"/>
  <c r="AK2435" i="7"/>
  <c r="AJ2435" i="7"/>
  <c r="AI2435" i="7"/>
  <c r="AZ2434" i="7"/>
  <c r="AY2434" i="7"/>
  <c r="AX2434" i="7"/>
  <c r="AW2434" i="7"/>
  <c r="AV2434" i="7"/>
  <c r="AU2434" i="7"/>
  <c r="AT2434" i="7"/>
  <c r="AS2434" i="7"/>
  <c r="AR2434" i="7"/>
  <c r="AQ2434" i="7"/>
  <c r="AP2434" i="7"/>
  <c r="AO2434" i="7"/>
  <c r="AN2434" i="7"/>
  <c r="AM2434" i="7"/>
  <c r="AL2434" i="7"/>
  <c r="AK2434" i="7"/>
  <c r="AJ2434" i="7"/>
  <c r="AI2434" i="7"/>
  <c r="AZ2433" i="7"/>
  <c r="AY2433" i="7"/>
  <c r="AX2433" i="7"/>
  <c r="AW2433" i="7"/>
  <c r="AV2433" i="7"/>
  <c r="AU2433" i="7"/>
  <c r="AT2433" i="7"/>
  <c r="AS2433" i="7"/>
  <c r="AR2433" i="7"/>
  <c r="AQ2433" i="7"/>
  <c r="AP2433" i="7"/>
  <c r="AO2433" i="7"/>
  <c r="AN2433" i="7"/>
  <c r="AM2433" i="7"/>
  <c r="AL2433" i="7"/>
  <c r="AK2433" i="7"/>
  <c r="AJ2433" i="7"/>
  <c r="AI2433" i="7"/>
  <c r="AZ2432" i="7"/>
  <c r="AY2432" i="7"/>
  <c r="AX2432" i="7"/>
  <c r="AW2432" i="7"/>
  <c r="AV2432" i="7"/>
  <c r="AU2432" i="7"/>
  <c r="AT2432" i="7"/>
  <c r="AS2432" i="7"/>
  <c r="AR2432" i="7"/>
  <c r="AQ2432" i="7"/>
  <c r="AP2432" i="7"/>
  <c r="AO2432" i="7"/>
  <c r="AN2432" i="7"/>
  <c r="AM2432" i="7"/>
  <c r="AL2432" i="7"/>
  <c r="AK2432" i="7"/>
  <c r="AJ2432" i="7"/>
  <c r="AI2432" i="7"/>
  <c r="AZ2431" i="7"/>
  <c r="AY2431" i="7"/>
  <c r="AX2431" i="7"/>
  <c r="AW2431" i="7"/>
  <c r="AV2431" i="7"/>
  <c r="AU2431" i="7"/>
  <c r="AT2431" i="7"/>
  <c r="AS2431" i="7"/>
  <c r="AR2431" i="7"/>
  <c r="AQ2431" i="7"/>
  <c r="AP2431" i="7"/>
  <c r="AO2431" i="7"/>
  <c r="AN2431" i="7"/>
  <c r="AM2431" i="7"/>
  <c r="AL2431" i="7"/>
  <c r="AK2431" i="7"/>
  <c r="AJ2431" i="7"/>
  <c r="AI2431" i="7"/>
  <c r="AZ2430" i="7"/>
  <c r="AY2430" i="7"/>
  <c r="AX2430" i="7"/>
  <c r="AW2430" i="7"/>
  <c r="AV2430" i="7"/>
  <c r="AU2430" i="7"/>
  <c r="AT2430" i="7"/>
  <c r="AS2430" i="7"/>
  <c r="AR2430" i="7"/>
  <c r="AQ2430" i="7"/>
  <c r="AP2430" i="7"/>
  <c r="AO2430" i="7"/>
  <c r="AN2430" i="7"/>
  <c r="AM2430" i="7"/>
  <c r="AL2430" i="7"/>
  <c r="AK2430" i="7"/>
  <c r="AJ2430" i="7"/>
  <c r="AI2430" i="7"/>
  <c r="AZ2429" i="7"/>
  <c r="AY2429" i="7"/>
  <c r="AX2429" i="7"/>
  <c r="AW2429" i="7"/>
  <c r="AV2429" i="7"/>
  <c r="AU2429" i="7"/>
  <c r="AT2429" i="7"/>
  <c r="AS2429" i="7"/>
  <c r="AR2429" i="7"/>
  <c r="AQ2429" i="7"/>
  <c r="AP2429" i="7"/>
  <c r="AO2429" i="7"/>
  <c r="AN2429" i="7"/>
  <c r="AM2429" i="7"/>
  <c r="AL2429" i="7"/>
  <c r="AK2429" i="7"/>
  <c r="AJ2429" i="7"/>
  <c r="AI2429" i="7"/>
  <c r="AZ2428" i="7"/>
  <c r="AY2428" i="7"/>
  <c r="AX2428" i="7"/>
  <c r="AW2428" i="7"/>
  <c r="AV2428" i="7"/>
  <c r="AU2428" i="7"/>
  <c r="AT2428" i="7"/>
  <c r="AS2428" i="7"/>
  <c r="AR2428" i="7"/>
  <c r="AQ2428" i="7"/>
  <c r="AP2428" i="7"/>
  <c r="AO2428" i="7"/>
  <c r="AN2428" i="7"/>
  <c r="AM2428" i="7"/>
  <c r="AL2428" i="7"/>
  <c r="AK2428" i="7"/>
  <c r="AJ2428" i="7"/>
  <c r="AI2428" i="7"/>
  <c r="AZ2427" i="7"/>
  <c r="AY2427" i="7"/>
  <c r="AX2427" i="7"/>
  <c r="AW2427" i="7"/>
  <c r="AV2427" i="7"/>
  <c r="AU2427" i="7"/>
  <c r="AT2427" i="7"/>
  <c r="AS2427" i="7"/>
  <c r="AR2427" i="7"/>
  <c r="AQ2427" i="7"/>
  <c r="AP2427" i="7"/>
  <c r="AO2427" i="7"/>
  <c r="AN2427" i="7"/>
  <c r="AM2427" i="7"/>
  <c r="AL2427" i="7"/>
  <c r="AK2427" i="7"/>
  <c r="AJ2427" i="7"/>
  <c r="AI2427" i="7"/>
  <c r="AZ2426" i="7"/>
  <c r="AY2426" i="7"/>
  <c r="AX2426" i="7"/>
  <c r="AW2426" i="7"/>
  <c r="AV2426" i="7"/>
  <c r="AU2426" i="7"/>
  <c r="AT2426" i="7"/>
  <c r="AS2426" i="7"/>
  <c r="AR2426" i="7"/>
  <c r="AQ2426" i="7"/>
  <c r="AP2426" i="7"/>
  <c r="AO2426" i="7"/>
  <c r="AN2426" i="7"/>
  <c r="AM2426" i="7"/>
  <c r="AL2426" i="7"/>
  <c r="AK2426" i="7"/>
  <c r="AJ2426" i="7"/>
  <c r="AI2426" i="7"/>
  <c r="AZ2425" i="7"/>
  <c r="AY2425" i="7"/>
  <c r="AX2425" i="7"/>
  <c r="AW2425" i="7"/>
  <c r="AV2425" i="7"/>
  <c r="AU2425" i="7"/>
  <c r="AT2425" i="7"/>
  <c r="AS2425" i="7"/>
  <c r="AR2425" i="7"/>
  <c r="AQ2425" i="7"/>
  <c r="AP2425" i="7"/>
  <c r="AO2425" i="7"/>
  <c r="AN2425" i="7"/>
  <c r="AM2425" i="7"/>
  <c r="AL2425" i="7"/>
  <c r="AK2425" i="7"/>
  <c r="AJ2425" i="7"/>
  <c r="AI2425" i="7"/>
  <c r="AZ2424" i="7"/>
  <c r="AY2424" i="7"/>
  <c r="AX2424" i="7"/>
  <c r="AW2424" i="7"/>
  <c r="AV2424" i="7"/>
  <c r="AU2424" i="7"/>
  <c r="AT2424" i="7"/>
  <c r="AS2424" i="7"/>
  <c r="AR2424" i="7"/>
  <c r="AQ2424" i="7"/>
  <c r="AP2424" i="7"/>
  <c r="AO2424" i="7"/>
  <c r="AN2424" i="7"/>
  <c r="AM2424" i="7"/>
  <c r="AL2424" i="7"/>
  <c r="AK2424" i="7"/>
  <c r="AJ2424" i="7"/>
  <c r="AI2424" i="7"/>
  <c r="AZ2423" i="7"/>
  <c r="AY2423" i="7"/>
  <c r="AX2423" i="7"/>
  <c r="AW2423" i="7"/>
  <c r="AV2423" i="7"/>
  <c r="AU2423" i="7"/>
  <c r="AT2423" i="7"/>
  <c r="AS2423" i="7"/>
  <c r="AR2423" i="7"/>
  <c r="AQ2423" i="7"/>
  <c r="AP2423" i="7"/>
  <c r="AO2423" i="7"/>
  <c r="AN2423" i="7"/>
  <c r="AM2423" i="7"/>
  <c r="AL2423" i="7"/>
  <c r="AK2423" i="7"/>
  <c r="AJ2423" i="7"/>
  <c r="AI2423" i="7"/>
  <c r="AZ2422" i="7"/>
  <c r="AY2422" i="7"/>
  <c r="AX2422" i="7"/>
  <c r="AW2422" i="7"/>
  <c r="AV2422" i="7"/>
  <c r="AU2422" i="7"/>
  <c r="AT2422" i="7"/>
  <c r="AS2422" i="7"/>
  <c r="AR2422" i="7"/>
  <c r="AQ2422" i="7"/>
  <c r="AP2422" i="7"/>
  <c r="AO2422" i="7"/>
  <c r="AN2422" i="7"/>
  <c r="AM2422" i="7"/>
  <c r="AL2422" i="7"/>
  <c r="AK2422" i="7"/>
  <c r="AJ2422" i="7"/>
  <c r="AI2422" i="7"/>
  <c r="AZ2421" i="7"/>
  <c r="AY2421" i="7"/>
  <c r="AX2421" i="7"/>
  <c r="AW2421" i="7"/>
  <c r="AV2421" i="7"/>
  <c r="AU2421" i="7"/>
  <c r="AT2421" i="7"/>
  <c r="AS2421" i="7"/>
  <c r="AR2421" i="7"/>
  <c r="AQ2421" i="7"/>
  <c r="AP2421" i="7"/>
  <c r="AO2421" i="7"/>
  <c r="AN2421" i="7"/>
  <c r="AM2421" i="7"/>
  <c r="AL2421" i="7"/>
  <c r="AK2421" i="7"/>
  <c r="AJ2421" i="7"/>
  <c r="AI2421" i="7"/>
  <c r="AZ2420" i="7"/>
  <c r="AY2420" i="7"/>
  <c r="AX2420" i="7"/>
  <c r="AW2420" i="7"/>
  <c r="AV2420" i="7"/>
  <c r="AU2420" i="7"/>
  <c r="AT2420" i="7"/>
  <c r="AS2420" i="7"/>
  <c r="AR2420" i="7"/>
  <c r="AQ2420" i="7"/>
  <c r="AP2420" i="7"/>
  <c r="AO2420" i="7"/>
  <c r="AN2420" i="7"/>
  <c r="AM2420" i="7"/>
  <c r="AL2420" i="7"/>
  <c r="AK2420" i="7"/>
  <c r="AJ2420" i="7"/>
  <c r="AI2420" i="7"/>
  <c r="AZ2419" i="7"/>
  <c r="AY2419" i="7"/>
  <c r="AX2419" i="7"/>
  <c r="AW2419" i="7"/>
  <c r="AV2419" i="7"/>
  <c r="AU2419" i="7"/>
  <c r="AT2419" i="7"/>
  <c r="AS2419" i="7"/>
  <c r="AR2419" i="7"/>
  <c r="AQ2419" i="7"/>
  <c r="AP2419" i="7"/>
  <c r="AO2419" i="7"/>
  <c r="AN2419" i="7"/>
  <c r="AM2419" i="7"/>
  <c r="AL2419" i="7"/>
  <c r="AK2419" i="7"/>
  <c r="AJ2419" i="7"/>
  <c r="AI2419" i="7"/>
  <c r="AZ2418" i="7"/>
  <c r="AY2418" i="7"/>
  <c r="AX2418" i="7"/>
  <c r="AW2418" i="7"/>
  <c r="AV2418" i="7"/>
  <c r="AU2418" i="7"/>
  <c r="AT2418" i="7"/>
  <c r="AS2418" i="7"/>
  <c r="AR2418" i="7"/>
  <c r="AQ2418" i="7"/>
  <c r="AP2418" i="7"/>
  <c r="AO2418" i="7"/>
  <c r="AN2418" i="7"/>
  <c r="AM2418" i="7"/>
  <c r="AL2418" i="7"/>
  <c r="AK2418" i="7"/>
  <c r="AJ2418" i="7"/>
  <c r="AI2418" i="7"/>
  <c r="AZ2417" i="7"/>
  <c r="AY2417" i="7"/>
  <c r="AX2417" i="7"/>
  <c r="AW2417" i="7"/>
  <c r="AV2417" i="7"/>
  <c r="AU2417" i="7"/>
  <c r="AT2417" i="7"/>
  <c r="AS2417" i="7"/>
  <c r="AR2417" i="7"/>
  <c r="AQ2417" i="7"/>
  <c r="AP2417" i="7"/>
  <c r="AO2417" i="7"/>
  <c r="AN2417" i="7"/>
  <c r="AM2417" i="7"/>
  <c r="AL2417" i="7"/>
  <c r="AK2417" i="7"/>
  <c r="AJ2417" i="7"/>
  <c r="AI2417" i="7"/>
  <c r="AZ2416" i="7"/>
  <c r="AY2416" i="7"/>
  <c r="AX2416" i="7"/>
  <c r="AW2416" i="7"/>
  <c r="AV2416" i="7"/>
  <c r="AU2416" i="7"/>
  <c r="AT2416" i="7"/>
  <c r="AS2416" i="7"/>
  <c r="AR2416" i="7"/>
  <c r="AQ2416" i="7"/>
  <c r="AP2416" i="7"/>
  <c r="AO2416" i="7"/>
  <c r="AN2416" i="7"/>
  <c r="AM2416" i="7"/>
  <c r="AL2416" i="7"/>
  <c r="AK2416" i="7"/>
  <c r="AJ2416" i="7"/>
  <c r="AI2416" i="7"/>
  <c r="AZ2415" i="7"/>
  <c r="AY2415" i="7"/>
  <c r="AX2415" i="7"/>
  <c r="AW2415" i="7"/>
  <c r="AV2415" i="7"/>
  <c r="AU2415" i="7"/>
  <c r="AT2415" i="7"/>
  <c r="AS2415" i="7"/>
  <c r="AR2415" i="7"/>
  <c r="AQ2415" i="7"/>
  <c r="AP2415" i="7"/>
  <c r="AO2415" i="7"/>
  <c r="AN2415" i="7"/>
  <c r="AM2415" i="7"/>
  <c r="AL2415" i="7"/>
  <c r="AK2415" i="7"/>
  <c r="AJ2415" i="7"/>
  <c r="AI2415" i="7"/>
  <c r="AZ2414" i="7"/>
  <c r="AY2414" i="7"/>
  <c r="AX2414" i="7"/>
  <c r="AW2414" i="7"/>
  <c r="AV2414" i="7"/>
  <c r="AU2414" i="7"/>
  <c r="AT2414" i="7"/>
  <c r="AS2414" i="7"/>
  <c r="AR2414" i="7"/>
  <c r="AQ2414" i="7"/>
  <c r="AP2414" i="7"/>
  <c r="AO2414" i="7"/>
  <c r="AN2414" i="7"/>
  <c r="AM2414" i="7"/>
  <c r="AL2414" i="7"/>
  <c r="AK2414" i="7"/>
  <c r="AJ2414" i="7"/>
  <c r="AI2414" i="7"/>
  <c r="AZ2413" i="7"/>
  <c r="AY2413" i="7"/>
  <c r="AX2413" i="7"/>
  <c r="AW2413" i="7"/>
  <c r="AV2413" i="7"/>
  <c r="AU2413" i="7"/>
  <c r="AT2413" i="7"/>
  <c r="AS2413" i="7"/>
  <c r="AR2413" i="7"/>
  <c r="AQ2413" i="7"/>
  <c r="AP2413" i="7"/>
  <c r="AO2413" i="7"/>
  <c r="AN2413" i="7"/>
  <c r="AM2413" i="7"/>
  <c r="AL2413" i="7"/>
  <c r="AK2413" i="7"/>
  <c r="AJ2413" i="7"/>
  <c r="AI2413" i="7"/>
  <c r="AZ2412" i="7"/>
  <c r="AY2412" i="7"/>
  <c r="AX2412" i="7"/>
  <c r="AW2412" i="7"/>
  <c r="AV2412" i="7"/>
  <c r="AU2412" i="7"/>
  <c r="AT2412" i="7"/>
  <c r="AS2412" i="7"/>
  <c r="AR2412" i="7"/>
  <c r="AQ2412" i="7"/>
  <c r="AP2412" i="7"/>
  <c r="AO2412" i="7"/>
  <c r="AN2412" i="7"/>
  <c r="AM2412" i="7"/>
  <c r="AL2412" i="7"/>
  <c r="AK2412" i="7"/>
  <c r="AJ2412" i="7"/>
  <c r="AI2412" i="7"/>
  <c r="AZ2411" i="7"/>
  <c r="AY2411" i="7"/>
  <c r="AX2411" i="7"/>
  <c r="AW2411" i="7"/>
  <c r="AV2411" i="7"/>
  <c r="AU2411" i="7"/>
  <c r="AT2411" i="7"/>
  <c r="AS2411" i="7"/>
  <c r="AR2411" i="7"/>
  <c r="AQ2411" i="7"/>
  <c r="AP2411" i="7"/>
  <c r="AO2411" i="7"/>
  <c r="AN2411" i="7"/>
  <c r="AM2411" i="7"/>
  <c r="AL2411" i="7"/>
  <c r="AK2411" i="7"/>
  <c r="AJ2411" i="7"/>
  <c r="AI2411" i="7"/>
  <c r="AZ2410" i="7"/>
  <c r="AY2410" i="7"/>
  <c r="AX2410" i="7"/>
  <c r="AW2410" i="7"/>
  <c r="AV2410" i="7"/>
  <c r="AU2410" i="7"/>
  <c r="AT2410" i="7"/>
  <c r="AS2410" i="7"/>
  <c r="AR2410" i="7"/>
  <c r="AQ2410" i="7"/>
  <c r="AP2410" i="7"/>
  <c r="AO2410" i="7"/>
  <c r="AN2410" i="7"/>
  <c r="AM2410" i="7"/>
  <c r="AL2410" i="7"/>
  <c r="AK2410" i="7"/>
  <c r="AJ2410" i="7"/>
  <c r="AI2410" i="7"/>
  <c r="AZ2409" i="7"/>
  <c r="AY2409" i="7"/>
  <c r="AX2409" i="7"/>
  <c r="AW2409" i="7"/>
  <c r="AV2409" i="7"/>
  <c r="AU2409" i="7"/>
  <c r="AT2409" i="7"/>
  <c r="AS2409" i="7"/>
  <c r="AR2409" i="7"/>
  <c r="AQ2409" i="7"/>
  <c r="AP2409" i="7"/>
  <c r="AO2409" i="7"/>
  <c r="AN2409" i="7"/>
  <c r="AM2409" i="7"/>
  <c r="AL2409" i="7"/>
  <c r="AK2409" i="7"/>
  <c r="AJ2409" i="7"/>
  <c r="AI2409" i="7"/>
  <c r="AZ2408" i="7"/>
  <c r="AY2408" i="7"/>
  <c r="AX2408" i="7"/>
  <c r="AW2408" i="7"/>
  <c r="AV2408" i="7"/>
  <c r="AU2408" i="7"/>
  <c r="AT2408" i="7"/>
  <c r="AS2408" i="7"/>
  <c r="AR2408" i="7"/>
  <c r="AQ2408" i="7"/>
  <c r="AP2408" i="7"/>
  <c r="AO2408" i="7"/>
  <c r="AN2408" i="7"/>
  <c r="AM2408" i="7"/>
  <c r="AL2408" i="7"/>
  <c r="AK2408" i="7"/>
  <c r="AJ2408" i="7"/>
  <c r="AI2408" i="7"/>
  <c r="AZ2407" i="7"/>
  <c r="AY2407" i="7"/>
  <c r="AX2407" i="7"/>
  <c r="AW2407" i="7"/>
  <c r="AV2407" i="7"/>
  <c r="AU2407" i="7"/>
  <c r="AT2407" i="7"/>
  <c r="AS2407" i="7"/>
  <c r="AR2407" i="7"/>
  <c r="AQ2407" i="7"/>
  <c r="AP2407" i="7"/>
  <c r="AO2407" i="7"/>
  <c r="AN2407" i="7"/>
  <c r="AM2407" i="7"/>
  <c r="AL2407" i="7"/>
  <c r="AK2407" i="7"/>
  <c r="AJ2407" i="7"/>
  <c r="AI2407" i="7"/>
  <c r="AZ2406" i="7"/>
  <c r="AY2406" i="7"/>
  <c r="AX2406" i="7"/>
  <c r="AW2406" i="7"/>
  <c r="AV2406" i="7"/>
  <c r="AU2406" i="7"/>
  <c r="AT2406" i="7"/>
  <c r="AS2406" i="7"/>
  <c r="AR2406" i="7"/>
  <c r="AQ2406" i="7"/>
  <c r="AP2406" i="7"/>
  <c r="AO2406" i="7"/>
  <c r="AN2406" i="7"/>
  <c r="AM2406" i="7"/>
  <c r="AL2406" i="7"/>
  <c r="AK2406" i="7"/>
  <c r="AJ2406" i="7"/>
  <c r="AI2406" i="7"/>
  <c r="AZ2405" i="7"/>
  <c r="AY2405" i="7"/>
  <c r="AX2405" i="7"/>
  <c r="AW2405" i="7"/>
  <c r="AV2405" i="7"/>
  <c r="AU2405" i="7"/>
  <c r="AT2405" i="7"/>
  <c r="AS2405" i="7"/>
  <c r="AR2405" i="7"/>
  <c r="AQ2405" i="7"/>
  <c r="AP2405" i="7"/>
  <c r="AO2405" i="7"/>
  <c r="AN2405" i="7"/>
  <c r="AM2405" i="7"/>
  <c r="AL2405" i="7"/>
  <c r="AK2405" i="7"/>
  <c r="AJ2405" i="7"/>
  <c r="AI2405" i="7"/>
  <c r="AZ2404" i="7"/>
  <c r="AY2404" i="7"/>
  <c r="AX2404" i="7"/>
  <c r="AW2404" i="7"/>
  <c r="AV2404" i="7"/>
  <c r="AU2404" i="7"/>
  <c r="AT2404" i="7"/>
  <c r="AS2404" i="7"/>
  <c r="AR2404" i="7"/>
  <c r="AQ2404" i="7"/>
  <c r="AP2404" i="7"/>
  <c r="AO2404" i="7"/>
  <c r="AN2404" i="7"/>
  <c r="AM2404" i="7"/>
  <c r="AL2404" i="7"/>
  <c r="AK2404" i="7"/>
  <c r="AJ2404" i="7"/>
  <c r="AI2404" i="7"/>
  <c r="AZ2403" i="7"/>
  <c r="AY2403" i="7"/>
  <c r="AX2403" i="7"/>
  <c r="AW2403" i="7"/>
  <c r="AV2403" i="7"/>
  <c r="AU2403" i="7"/>
  <c r="AT2403" i="7"/>
  <c r="AS2403" i="7"/>
  <c r="AR2403" i="7"/>
  <c r="AQ2403" i="7"/>
  <c r="AP2403" i="7"/>
  <c r="AO2403" i="7"/>
  <c r="AN2403" i="7"/>
  <c r="AM2403" i="7"/>
  <c r="AL2403" i="7"/>
  <c r="AK2403" i="7"/>
  <c r="AJ2403" i="7"/>
  <c r="AI2403" i="7"/>
  <c r="AZ2402" i="7"/>
  <c r="AY2402" i="7"/>
  <c r="AX2402" i="7"/>
  <c r="AW2402" i="7"/>
  <c r="AV2402" i="7"/>
  <c r="AU2402" i="7"/>
  <c r="AT2402" i="7"/>
  <c r="AS2402" i="7"/>
  <c r="AR2402" i="7"/>
  <c r="AQ2402" i="7"/>
  <c r="AP2402" i="7"/>
  <c r="AO2402" i="7"/>
  <c r="AN2402" i="7"/>
  <c r="AM2402" i="7"/>
  <c r="AL2402" i="7"/>
  <c r="AK2402" i="7"/>
  <c r="AJ2402" i="7"/>
  <c r="AI2402" i="7"/>
  <c r="AZ2401" i="7"/>
  <c r="AY2401" i="7"/>
  <c r="AX2401" i="7"/>
  <c r="AW2401" i="7"/>
  <c r="AV2401" i="7"/>
  <c r="AU2401" i="7"/>
  <c r="AT2401" i="7"/>
  <c r="AS2401" i="7"/>
  <c r="AR2401" i="7"/>
  <c r="AQ2401" i="7"/>
  <c r="AP2401" i="7"/>
  <c r="AO2401" i="7"/>
  <c r="AN2401" i="7"/>
  <c r="AM2401" i="7"/>
  <c r="AL2401" i="7"/>
  <c r="AK2401" i="7"/>
  <c r="AJ2401" i="7"/>
  <c r="AI2401" i="7"/>
  <c r="AZ2400" i="7"/>
  <c r="AY2400" i="7"/>
  <c r="AX2400" i="7"/>
  <c r="AW2400" i="7"/>
  <c r="AV2400" i="7"/>
  <c r="AU2400" i="7"/>
  <c r="AT2400" i="7"/>
  <c r="AS2400" i="7"/>
  <c r="AR2400" i="7"/>
  <c r="AQ2400" i="7"/>
  <c r="AP2400" i="7"/>
  <c r="AO2400" i="7"/>
  <c r="AN2400" i="7"/>
  <c r="AM2400" i="7"/>
  <c r="AL2400" i="7"/>
  <c r="AK2400" i="7"/>
  <c r="AJ2400" i="7"/>
  <c r="AI2400" i="7"/>
  <c r="AZ2399" i="7"/>
  <c r="AY2399" i="7"/>
  <c r="AX2399" i="7"/>
  <c r="AW2399" i="7"/>
  <c r="AV2399" i="7"/>
  <c r="AU2399" i="7"/>
  <c r="AT2399" i="7"/>
  <c r="AS2399" i="7"/>
  <c r="AR2399" i="7"/>
  <c r="AQ2399" i="7"/>
  <c r="AP2399" i="7"/>
  <c r="AO2399" i="7"/>
  <c r="AN2399" i="7"/>
  <c r="AM2399" i="7"/>
  <c r="AL2399" i="7"/>
  <c r="AK2399" i="7"/>
  <c r="AJ2399" i="7"/>
  <c r="AI2399" i="7"/>
  <c r="AZ2398" i="7"/>
  <c r="AY2398" i="7"/>
  <c r="AX2398" i="7"/>
  <c r="AW2398" i="7"/>
  <c r="AV2398" i="7"/>
  <c r="AU2398" i="7"/>
  <c r="AT2398" i="7"/>
  <c r="AS2398" i="7"/>
  <c r="AR2398" i="7"/>
  <c r="AQ2398" i="7"/>
  <c r="AP2398" i="7"/>
  <c r="AO2398" i="7"/>
  <c r="AN2398" i="7"/>
  <c r="AM2398" i="7"/>
  <c r="AL2398" i="7"/>
  <c r="AK2398" i="7"/>
  <c r="AJ2398" i="7"/>
  <c r="AI2398" i="7"/>
  <c r="AZ2397" i="7"/>
  <c r="AY2397" i="7"/>
  <c r="AX2397" i="7"/>
  <c r="AW2397" i="7"/>
  <c r="AV2397" i="7"/>
  <c r="AU2397" i="7"/>
  <c r="AT2397" i="7"/>
  <c r="AS2397" i="7"/>
  <c r="AR2397" i="7"/>
  <c r="AQ2397" i="7"/>
  <c r="AP2397" i="7"/>
  <c r="AO2397" i="7"/>
  <c r="AN2397" i="7"/>
  <c r="AM2397" i="7"/>
  <c r="AL2397" i="7"/>
  <c r="AK2397" i="7"/>
  <c r="AJ2397" i="7"/>
  <c r="AI2397" i="7"/>
  <c r="AZ2396" i="7"/>
  <c r="AY2396" i="7"/>
  <c r="AX2396" i="7"/>
  <c r="AW2396" i="7"/>
  <c r="AV2396" i="7"/>
  <c r="AU2396" i="7"/>
  <c r="AT2396" i="7"/>
  <c r="AS2396" i="7"/>
  <c r="AR2396" i="7"/>
  <c r="AQ2396" i="7"/>
  <c r="AP2396" i="7"/>
  <c r="AO2396" i="7"/>
  <c r="AN2396" i="7"/>
  <c r="AM2396" i="7"/>
  <c r="AL2396" i="7"/>
  <c r="AK2396" i="7"/>
  <c r="AJ2396" i="7"/>
  <c r="AI2396" i="7"/>
  <c r="AZ2395" i="7"/>
  <c r="AY2395" i="7"/>
  <c r="AX2395" i="7"/>
  <c r="AW2395" i="7"/>
  <c r="AV2395" i="7"/>
  <c r="AU2395" i="7"/>
  <c r="AT2395" i="7"/>
  <c r="AS2395" i="7"/>
  <c r="AR2395" i="7"/>
  <c r="AQ2395" i="7"/>
  <c r="AP2395" i="7"/>
  <c r="AO2395" i="7"/>
  <c r="AN2395" i="7"/>
  <c r="AM2395" i="7"/>
  <c r="AL2395" i="7"/>
  <c r="AK2395" i="7"/>
  <c r="AJ2395" i="7"/>
  <c r="AI2395" i="7"/>
  <c r="AZ2394" i="7"/>
  <c r="AY2394" i="7"/>
  <c r="AX2394" i="7"/>
  <c r="AW2394" i="7"/>
  <c r="AV2394" i="7"/>
  <c r="AU2394" i="7"/>
  <c r="AT2394" i="7"/>
  <c r="AS2394" i="7"/>
  <c r="AR2394" i="7"/>
  <c r="AQ2394" i="7"/>
  <c r="AP2394" i="7"/>
  <c r="AO2394" i="7"/>
  <c r="AN2394" i="7"/>
  <c r="AM2394" i="7"/>
  <c r="AL2394" i="7"/>
  <c r="AK2394" i="7"/>
  <c r="AJ2394" i="7"/>
  <c r="AI2394" i="7"/>
  <c r="AZ2393" i="7"/>
  <c r="AY2393" i="7"/>
  <c r="AX2393" i="7"/>
  <c r="AW2393" i="7"/>
  <c r="AV2393" i="7"/>
  <c r="AU2393" i="7"/>
  <c r="AT2393" i="7"/>
  <c r="AS2393" i="7"/>
  <c r="AR2393" i="7"/>
  <c r="AQ2393" i="7"/>
  <c r="AP2393" i="7"/>
  <c r="AO2393" i="7"/>
  <c r="AN2393" i="7"/>
  <c r="AM2393" i="7"/>
  <c r="AL2393" i="7"/>
  <c r="AK2393" i="7"/>
  <c r="AJ2393" i="7"/>
  <c r="AI2393" i="7"/>
  <c r="AZ2392" i="7"/>
  <c r="AY2392" i="7"/>
  <c r="AX2392" i="7"/>
  <c r="AW2392" i="7"/>
  <c r="AV2392" i="7"/>
  <c r="AU2392" i="7"/>
  <c r="AT2392" i="7"/>
  <c r="AS2392" i="7"/>
  <c r="AR2392" i="7"/>
  <c r="AQ2392" i="7"/>
  <c r="AP2392" i="7"/>
  <c r="AO2392" i="7"/>
  <c r="AN2392" i="7"/>
  <c r="AM2392" i="7"/>
  <c r="AL2392" i="7"/>
  <c r="AK2392" i="7"/>
  <c r="AJ2392" i="7"/>
  <c r="AI2392" i="7"/>
  <c r="AZ2391" i="7"/>
  <c r="AY2391" i="7"/>
  <c r="AX2391" i="7"/>
  <c r="AW2391" i="7"/>
  <c r="AV2391" i="7"/>
  <c r="AU2391" i="7"/>
  <c r="AT2391" i="7"/>
  <c r="AS2391" i="7"/>
  <c r="AR2391" i="7"/>
  <c r="AQ2391" i="7"/>
  <c r="AP2391" i="7"/>
  <c r="AO2391" i="7"/>
  <c r="AN2391" i="7"/>
  <c r="AM2391" i="7"/>
  <c r="AL2391" i="7"/>
  <c r="AK2391" i="7"/>
  <c r="AJ2391" i="7"/>
  <c r="AI2391" i="7"/>
  <c r="AZ2390" i="7"/>
  <c r="AY2390" i="7"/>
  <c r="AX2390" i="7"/>
  <c r="AW2390" i="7"/>
  <c r="AV2390" i="7"/>
  <c r="AU2390" i="7"/>
  <c r="AT2390" i="7"/>
  <c r="AS2390" i="7"/>
  <c r="AR2390" i="7"/>
  <c r="AQ2390" i="7"/>
  <c r="AP2390" i="7"/>
  <c r="AO2390" i="7"/>
  <c r="AN2390" i="7"/>
  <c r="AM2390" i="7"/>
  <c r="AL2390" i="7"/>
  <c r="AK2390" i="7"/>
  <c r="AJ2390" i="7"/>
  <c r="AI2390" i="7"/>
  <c r="AZ2389" i="7"/>
  <c r="AY2389" i="7"/>
  <c r="AX2389" i="7"/>
  <c r="AW2389" i="7"/>
  <c r="AV2389" i="7"/>
  <c r="AU2389" i="7"/>
  <c r="AT2389" i="7"/>
  <c r="AS2389" i="7"/>
  <c r="AR2389" i="7"/>
  <c r="AQ2389" i="7"/>
  <c r="AP2389" i="7"/>
  <c r="AO2389" i="7"/>
  <c r="AN2389" i="7"/>
  <c r="AM2389" i="7"/>
  <c r="AL2389" i="7"/>
  <c r="AK2389" i="7"/>
  <c r="AJ2389" i="7"/>
  <c r="AI2389" i="7"/>
  <c r="AZ2388" i="7"/>
  <c r="AY2388" i="7"/>
  <c r="AX2388" i="7"/>
  <c r="AW2388" i="7"/>
  <c r="AV2388" i="7"/>
  <c r="AU2388" i="7"/>
  <c r="AT2388" i="7"/>
  <c r="AS2388" i="7"/>
  <c r="AR2388" i="7"/>
  <c r="AQ2388" i="7"/>
  <c r="AP2388" i="7"/>
  <c r="AO2388" i="7"/>
  <c r="AN2388" i="7"/>
  <c r="AM2388" i="7"/>
  <c r="AL2388" i="7"/>
  <c r="AK2388" i="7"/>
  <c r="AJ2388" i="7"/>
  <c r="AI2388" i="7"/>
  <c r="AZ2387" i="7"/>
  <c r="AY2387" i="7"/>
  <c r="AX2387" i="7"/>
  <c r="AW2387" i="7"/>
  <c r="AV2387" i="7"/>
  <c r="AU2387" i="7"/>
  <c r="AT2387" i="7"/>
  <c r="AS2387" i="7"/>
  <c r="AR2387" i="7"/>
  <c r="AQ2387" i="7"/>
  <c r="AP2387" i="7"/>
  <c r="AO2387" i="7"/>
  <c r="AN2387" i="7"/>
  <c r="AM2387" i="7"/>
  <c r="AL2387" i="7"/>
  <c r="AK2387" i="7"/>
  <c r="AJ2387" i="7"/>
  <c r="AI2387" i="7"/>
  <c r="AZ2386" i="7"/>
  <c r="AY2386" i="7"/>
  <c r="AX2386" i="7"/>
  <c r="AW2386" i="7"/>
  <c r="AV2386" i="7"/>
  <c r="AU2386" i="7"/>
  <c r="AT2386" i="7"/>
  <c r="AS2386" i="7"/>
  <c r="AR2386" i="7"/>
  <c r="AQ2386" i="7"/>
  <c r="AP2386" i="7"/>
  <c r="AO2386" i="7"/>
  <c r="AN2386" i="7"/>
  <c r="AM2386" i="7"/>
  <c r="AL2386" i="7"/>
  <c r="AK2386" i="7"/>
  <c r="AJ2386" i="7"/>
  <c r="AI2386" i="7"/>
  <c r="AZ2385" i="7"/>
  <c r="AY2385" i="7"/>
  <c r="AX2385" i="7"/>
  <c r="AW2385" i="7"/>
  <c r="AV2385" i="7"/>
  <c r="AU2385" i="7"/>
  <c r="AT2385" i="7"/>
  <c r="AS2385" i="7"/>
  <c r="AR2385" i="7"/>
  <c r="AQ2385" i="7"/>
  <c r="AP2385" i="7"/>
  <c r="AO2385" i="7"/>
  <c r="AN2385" i="7"/>
  <c r="AM2385" i="7"/>
  <c r="AL2385" i="7"/>
  <c r="AK2385" i="7"/>
  <c r="AJ2385" i="7"/>
  <c r="AI2385" i="7"/>
  <c r="AZ2384" i="7"/>
  <c r="AY2384" i="7"/>
  <c r="AX2384" i="7"/>
  <c r="AW2384" i="7"/>
  <c r="AV2384" i="7"/>
  <c r="AU2384" i="7"/>
  <c r="AT2384" i="7"/>
  <c r="AS2384" i="7"/>
  <c r="AR2384" i="7"/>
  <c r="AQ2384" i="7"/>
  <c r="AP2384" i="7"/>
  <c r="AO2384" i="7"/>
  <c r="AN2384" i="7"/>
  <c r="AM2384" i="7"/>
  <c r="AL2384" i="7"/>
  <c r="AK2384" i="7"/>
  <c r="AJ2384" i="7"/>
  <c r="AI2384" i="7"/>
  <c r="AZ2383" i="7"/>
  <c r="AY2383" i="7"/>
  <c r="AX2383" i="7"/>
  <c r="AW2383" i="7"/>
  <c r="AV2383" i="7"/>
  <c r="AU2383" i="7"/>
  <c r="AT2383" i="7"/>
  <c r="AS2383" i="7"/>
  <c r="AR2383" i="7"/>
  <c r="AQ2383" i="7"/>
  <c r="AP2383" i="7"/>
  <c r="AO2383" i="7"/>
  <c r="AN2383" i="7"/>
  <c r="AM2383" i="7"/>
  <c r="AL2383" i="7"/>
  <c r="AK2383" i="7"/>
  <c r="AJ2383" i="7"/>
  <c r="AI2383" i="7"/>
  <c r="AZ2382" i="7"/>
  <c r="AY2382" i="7"/>
  <c r="AX2382" i="7"/>
  <c r="AW2382" i="7"/>
  <c r="AV2382" i="7"/>
  <c r="AU2382" i="7"/>
  <c r="AT2382" i="7"/>
  <c r="AS2382" i="7"/>
  <c r="AR2382" i="7"/>
  <c r="AQ2382" i="7"/>
  <c r="AP2382" i="7"/>
  <c r="AO2382" i="7"/>
  <c r="AN2382" i="7"/>
  <c r="AM2382" i="7"/>
  <c r="AL2382" i="7"/>
  <c r="AK2382" i="7"/>
  <c r="AJ2382" i="7"/>
  <c r="AI2382" i="7"/>
  <c r="AZ2381" i="7"/>
  <c r="AY2381" i="7"/>
  <c r="AX2381" i="7"/>
  <c r="AW2381" i="7"/>
  <c r="AV2381" i="7"/>
  <c r="AU2381" i="7"/>
  <c r="AT2381" i="7"/>
  <c r="AS2381" i="7"/>
  <c r="AR2381" i="7"/>
  <c r="AQ2381" i="7"/>
  <c r="AP2381" i="7"/>
  <c r="AO2381" i="7"/>
  <c r="AN2381" i="7"/>
  <c r="AM2381" i="7"/>
  <c r="AL2381" i="7"/>
  <c r="AK2381" i="7"/>
  <c r="AJ2381" i="7"/>
  <c r="AI2381" i="7"/>
  <c r="AZ2380" i="7"/>
  <c r="AY2380" i="7"/>
  <c r="AX2380" i="7"/>
  <c r="AW2380" i="7"/>
  <c r="AV2380" i="7"/>
  <c r="AU2380" i="7"/>
  <c r="AT2380" i="7"/>
  <c r="AS2380" i="7"/>
  <c r="AR2380" i="7"/>
  <c r="AQ2380" i="7"/>
  <c r="AP2380" i="7"/>
  <c r="AO2380" i="7"/>
  <c r="AN2380" i="7"/>
  <c r="AM2380" i="7"/>
  <c r="AL2380" i="7"/>
  <c r="AK2380" i="7"/>
  <c r="AJ2380" i="7"/>
  <c r="AI2380" i="7"/>
  <c r="AZ2379" i="7"/>
  <c r="AY2379" i="7"/>
  <c r="AX2379" i="7"/>
  <c r="AW2379" i="7"/>
  <c r="AV2379" i="7"/>
  <c r="AU2379" i="7"/>
  <c r="AT2379" i="7"/>
  <c r="AS2379" i="7"/>
  <c r="AR2379" i="7"/>
  <c r="AQ2379" i="7"/>
  <c r="AP2379" i="7"/>
  <c r="AO2379" i="7"/>
  <c r="AN2379" i="7"/>
  <c r="AM2379" i="7"/>
  <c r="AL2379" i="7"/>
  <c r="AK2379" i="7"/>
  <c r="AJ2379" i="7"/>
  <c r="AI2379" i="7"/>
  <c r="AZ2378" i="7"/>
  <c r="AY2378" i="7"/>
  <c r="AX2378" i="7"/>
  <c r="AW2378" i="7"/>
  <c r="AV2378" i="7"/>
  <c r="AU2378" i="7"/>
  <c r="AT2378" i="7"/>
  <c r="AS2378" i="7"/>
  <c r="AR2378" i="7"/>
  <c r="AQ2378" i="7"/>
  <c r="AP2378" i="7"/>
  <c r="AO2378" i="7"/>
  <c r="AN2378" i="7"/>
  <c r="AM2378" i="7"/>
  <c r="AL2378" i="7"/>
  <c r="AK2378" i="7"/>
  <c r="AJ2378" i="7"/>
  <c r="AI2378" i="7"/>
  <c r="AZ2377" i="7"/>
  <c r="AY2377" i="7"/>
  <c r="AX2377" i="7"/>
  <c r="AW2377" i="7"/>
  <c r="AV2377" i="7"/>
  <c r="AU2377" i="7"/>
  <c r="AT2377" i="7"/>
  <c r="AS2377" i="7"/>
  <c r="AR2377" i="7"/>
  <c r="AQ2377" i="7"/>
  <c r="AP2377" i="7"/>
  <c r="AO2377" i="7"/>
  <c r="AN2377" i="7"/>
  <c r="AM2377" i="7"/>
  <c r="AL2377" i="7"/>
  <c r="AK2377" i="7"/>
  <c r="AJ2377" i="7"/>
  <c r="AI2377" i="7"/>
  <c r="AZ2376" i="7"/>
  <c r="AY2376" i="7"/>
  <c r="AX2376" i="7"/>
  <c r="AW2376" i="7"/>
  <c r="AV2376" i="7"/>
  <c r="AU2376" i="7"/>
  <c r="AT2376" i="7"/>
  <c r="AS2376" i="7"/>
  <c r="AR2376" i="7"/>
  <c r="AQ2376" i="7"/>
  <c r="AP2376" i="7"/>
  <c r="AO2376" i="7"/>
  <c r="AN2376" i="7"/>
  <c r="AM2376" i="7"/>
  <c r="AL2376" i="7"/>
  <c r="AK2376" i="7"/>
  <c r="AJ2376" i="7"/>
  <c r="AI2376" i="7"/>
  <c r="AZ2375" i="7"/>
  <c r="AY2375" i="7"/>
  <c r="AX2375" i="7"/>
  <c r="AW2375" i="7"/>
  <c r="AV2375" i="7"/>
  <c r="AU2375" i="7"/>
  <c r="AT2375" i="7"/>
  <c r="AS2375" i="7"/>
  <c r="AR2375" i="7"/>
  <c r="AQ2375" i="7"/>
  <c r="AP2375" i="7"/>
  <c r="AO2375" i="7"/>
  <c r="AN2375" i="7"/>
  <c r="AM2375" i="7"/>
  <c r="AL2375" i="7"/>
  <c r="AK2375" i="7"/>
  <c r="AJ2375" i="7"/>
  <c r="AI2375" i="7"/>
  <c r="AZ2374" i="7"/>
  <c r="AY2374" i="7"/>
  <c r="AX2374" i="7"/>
  <c r="AW2374" i="7"/>
  <c r="AV2374" i="7"/>
  <c r="AU2374" i="7"/>
  <c r="AT2374" i="7"/>
  <c r="AS2374" i="7"/>
  <c r="AR2374" i="7"/>
  <c r="AQ2374" i="7"/>
  <c r="AP2374" i="7"/>
  <c r="AO2374" i="7"/>
  <c r="AN2374" i="7"/>
  <c r="AM2374" i="7"/>
  <c r="AL2374" i="7"/>
  <c r="AK2374" i="7"/>
  <c r="AJ2374" i="7"/>
  <c r="AI2374" i="7"/>
  <c r="AZ2373" i="7"/>
  <c r="AY2373" i="7"/>
  <c r="AX2373" i="7"/>
  <c r="AW2373" i="7"/>
  <c r="AV2373" i="7"/>
  <c r="AU2373" i="7"/>
  <c r="AT2373" i="7"/>
  <c r="AS2373" i="7"/>
  <c r="AR2373" i="7"/>
  <c r="AQ2373" i="7"/>
  <c r="AP2373" i="7"/>
  <c r="AO2373" i="7"/>
  <c r="AN2373" i="7"/>
  <c r="AM2373" i="7"/>
  <c r="AL2373" i="7"/>
  <c r="AK2373" i="7"/>
  <c r="AJ2373" i="7"/>
  <c r="AI2373" i="7"/>
  <c r="AZ2372" i="7"/>
  <c r="AY2372" i="7"/>
  <c r="AX2372" i="7"/>
  <c r="AW2372" i="7"/>
  <c r="AV2372" i="7"/>
  <c r="AU2372" i="7"/>
  <c r="AT2372" i="7"/>
  <c r="AS2372" i="7"/>
  <c r="AR2372" i="7"/>
  <c r="AQ2372" i="7"/>
  <c r="AP2372" i="7"/>
  <c r="AO2372" i="7"/>
  <c r="AN2372" i="7"/>
  <c r="AM2372" i="7"/>
  <c r="AL2372" i="7"/>
  <c r="AK2372" i="7"/>
  <c r="AJ2372" i="7"/>
  <c r="AI2372" i="7"/>
  <c r="AZ2371" i="7"/>
  <c r="AY2371" i="7"/>
  <c r="AX2371" i="7"/>
  <c r="AW2371" i="7"/>
  <c r="AV2371" i="7"/>
  <c r="AU2371" i="7"/>
  <c r="AT2371" i="7"/>
  <c r="AS2371" i="7"/>
  <c r="AR2371" i="7"/>
  <c r="AQ2371" i="7"/>
  <c r="AP2371" i="7"/>
  <c r="AO2371" i="7"/>
  <c r="AN2371" i="7"/>
  <c r="AM2371" i="7"/>
  <c r="AL2371" i="7"/>
  <c r="AK2371" i="7"/>
  <c r="AJ2371" i="7"/>
  <c r="AI2371" i="7"/>
  <c r="AZ2370" i="7"/>
  <c r="AY2370" i="7"/>
  <c r="AX2370" i="7"/>
  <c r="AW2370" i="7"/>
  <c r="AV2370" i="7"/>
  <c r="AU2370" i="7"/>
  <c r="AT2370" i="7"/>
  <c r="AS2370" i="7"/>
  <c r="AR2370" i="7"/>
  <c r="AQ2370" i="7"/>
  <c r="AP2370" i="7"/>
  <c r="AO2370" i="7"/>
  <c r="AN2370" i="7"/>
  <c r="AM2370" i="7"/>
  <c r="AL2370" i="7"/>
  <c r="AK2370" i="7"/>
  <c r="AJ2370" i="7"/>
  <c r="AI2370" i="7"/>
  <c r="AZ2369" i="7"/>
  <c r="AY2369" i="7"/>
  <c r="AX2369" i="7"/>
  <c r="AW2369" i="7"/>
  <c r="AV2369" i="7"/>
  <c r="AU2369" i="7"/>
  <c r="AT2369" i="7"/>
  <c r="AS2369" i="7"/>
  <c r="AR2369" i="7"/>
  <c r="AQ2369" i="7"/>
  <c r="AP2369" i="7"/>
  <c r="AO2369" i="7"/>
  <c r="AN2369" i="7"/>
  <c r="AM2369" i="7"/>
  <c r="AL2369" i="7"/>
  <c r="AK2369" i="7"/>
  <c r="AJ2369" i="7"/>
  <c r="AI2369" i="7"/>
  <c r="AZ2368" i="7"/>
  <c r="AY2368" i="7"/>
  <c r="AX2368" i="7"/>
  <c r="AW2368" i="7"/>
  <c r="AV2368" i="7"/>
  <c r="AU2368" i="7"/>
  <c r="AT2368" i="7"/>
  <c r="AS2368" i="7"/>
  <c r="AR2368" i="7"/>
  <c r="AQ2368" i="7"/>
  <c r="AP2368" i="7"/>
  <c r="AO2368" i="7"/>
  <c r="AN2368" i="7"/>
  <c r="AM2368" i="7"/>
  <c r="AL2368" i="7"/>
  <c r="AK2368" i="7"/>
  <c r="AJ2368" i="7"/>
  <c r="AI2368" i="7"/>
  <c r="AZ2367" i="7"/>
  <c r="AY2367" i="7"/>
  <c r="AX2367" i="7"/>
  <c r="AW2367" i="7"/>
  <c r="AV2367" i="7"/>
  <c r="AU2367" i="7"/>
  <c r="AT2367" i="7"/>
  <c r="AS2367" i="7"/>
  <c r="AR2367" i="7"/>
  <c r="AQ2367" i="7"/>
  <c r="AP2367" i="7"/>
  <c r="AO2367" i="7"/>
  <c r="AN2367" i="7"/>
  <c r="AM2367" i="7"/>
  <c r="AL2367" i="7"/>
  <c r="AK2367" i="7"/>
  <c r="AJ2367" i="7"/>
  <c r="AI2367" i="7"/>
  <c r="AZ2366" i="7"/>
  <c r="AY2366" i="7"/>
  <c r="AX2366" i="7"/>
  <c r="AW2366" i="7"/>
  <c r="AV2366" i="7"/>
  <c r="AU2366" i="7"/>
  <c r="AT2366" i="7"/>
  <c r="AS2366" i="7"/>
  <c r="AR2366" i="7"/>
  <c r="AQ2366" i="7"/>
  <c r="AP2366" i="7"/>
  <c r="AO2366" i="7"/>
  <c r="AN2366" i="7"/>
  <c r="AM2366" i="7"/>
  <c r="AL2366" i="7"/>
  <c r="AK2366" i="7"/>
  <c r="AJ2366" i="7"/>
  <c r="AI2366" i="7"/>
  <c r="AZ2365" i="7"/>
  <c r="AY2365" i="7"/>
  <c r="AX2365" i="7"/>
  <c r="AW2365" i="7"/>
  <c r="AV2365" i="7"/>
  <c r="AU2365" i="7"/>
  <c r="AT2365" i="7"/>
  <c r="AS2365" i="7"/>
  <c r="AR2365" i="7"/>
  <c r="AQ2365" i="7"/>
  <c r="AP2365" i="7"/>
  <c r="AO2365" i="7"/>
  <c r="AN2365" i="7"/>
  <c r="AM2365" i="7"/>
  <c r="AL2365" i="7"/>
  <c r="AK2365" i="7"/>
  <c r="AJ2365" i="7"/>
  <c r="AI2365" i="7"/>
  <c r="AZ2364" i="7"/>
  <c r="AY2364" i="7"/>
  <c r="AX2364" i="7"/>
  <c r="AW2364" i="7"/>
  <c r="AV2364" i="7"/>
  <c r="AU2364" i="7"/>
  <c r="AT2364" i="7"/>
  <c r="AS2364" i="7"/>
  <c r="AR2364" i="7"/>
  <c r="AQ2364" i="7"/>
  <c r="AP2364" i="7"/>
  <c r="AO2364" i="7"/>
  <c r="AN2364" i="7"/>
  <c r="AM2364" i="7"/>
  <c r="AL2364" i="7"/>
  <c r="AK2364" i="7"/>
  <c r="AJ2364" i="7"/>
  <c r="AI2364" i="7"/>
  <c r="AZ2363" i="7"/>
  <c r="AY2363" i="7"/>
  <c r="AX2363" i="7"/>
  <c r="AW2363" i="7"/>
  <c r="AV2363" i="7"/>
  <c r="AU2363" i="7"/>
  <c r="AT2363" i="7"/>
  <c r="AS2363" i="7"/>
  <c r="AR2363" i="7"/>
  <c r="AQ2363" i="7"/>
  <c r="AP2363" i="7"/>
  <c r="AO2363" i="7"/>
  <c r="AN2363" i="7"/>
  <c r="AM2363" i="7"/>
  <c r="AL2363" i="7"/>
  <c r="AK2363" i="7"/>
  <c r="AJ2363" i="7"/>
  <c r="AI2363" i="7"/>
  <c r="AZ2362" i="7"/>
  <c r="AY2362" i="7"/>
  <c r="AX2362" i="7"/>
  <c r="AW2362" i="7"/>
  <c r="AV2362" i="7"/>
  <c r="AU2362" i="7"/>
  <c r="AT2362" i="7"/>
  <c r="AS2362" i="7"/>
  <c r="AR2362" i="7"/>
  <c r="AQ2362" i="7"/>
  <c r="AP2362" i="7"/>
  <c r="AO2362" i="7"/>
  <c r="AN2362" i="7"/>
  <c r="AM2362" i="7"/>
  <c r="AL2362" i="7"/>
  <c r="AK2362" i="7"/>
  <c r="AJ2362" i="7"/>
  <c r="AI2362" i="7"/>
  <c r="AZ2361" i="7"/>
  <c r="AY2361" i="7"/>
  <c r="AX2361" i="7"/>
  <c r="AW2361" i="7"/>
  <c r="AV2361" i="7"/>
  <c r="AU2361" i="7"/>
  <c r="AT2361" i="7"/>
  <c r="AS2361" i="7"/>
  <c r="AR2361" i="7"/>
  <c r="AQ2361" i="7"/>
  <c r="AP2361" i="7"/>
  <c r="AO2361" i="7"/>
  <c r="AN2361" i="7"/>
  <c r="AM2361" i="7"/>
  <c r="AL2361" i="7"/>
  <c r="AK2361" i="7"/>
  <c r="AJ2361" i="7"/>
  <c r="AI2361" i="7"/>
  <c r="AZ2360" i="7"/>
  <c r="AY2360" i="7"/>
  <c r="AX2360" i="7"/>
  <c r="AW2360" i="7"/>
  <c r="AV2360" i="7"/>
  <c r="AU2360" i="7"/>
  <c r="AT2360" i="7"/>
  <c r="AS2360" i="7"/>
  <c r="AR2360" i="7"/>
  <c r="AQ2360" i="7"/>
  <c r="AP2360" i="7"/>
  <c r="AO2360" i="7"/>
  <c r="AN2360" i="7"/>
  <c r="AM2360" i="7"/>
  <c r="AL2360" i="7"/>
  <c r="AK2360" i="7"/>
  <c r="AJ2360" i="7"/>
  <c r="AI2360" i="7"/>
  <c r="AZ2359" i="7"/>
  <c r="AY2359" i="7"/>
  <c r="AX2359" i="7"/>
  <c r="AW2359" i="7"/>
  <c r="AV2359" i="7"/>
  <c r="AU2359" i="7"/>
  <c r="AT2359" i="7"/>
  <c r="AS2359" i="7"/>
  <c r="AR2359" i="7"/>
  <c r="AQ2359" i="7"/>
  <c r="AP2359" i="7"/>
  <c r="AO2359" i="7"/>
  <c r="AN2359" i="7"/>
  <c r="AM2359" i="7"/>
  <c r="AL2359" i="7"/>
  <c r="AK2359" i="7"/>
  <c r="AJ2359" i="7"/>
  <c r="AI2359" i="7"/>
  <c r="AZ2358" i="7"/>
  <c r="AY2358" i="7"/>
  <c r="AX2358" i="7"/>
  <c r="AW2358" i="7"/>
  <c r="AV2358" i="7"/>
  <c r="AU2358" i="7"/>
  <c r="AT2358" i="7"/>
  <c r="AS2358" i="7"/>
  <c r="AR2358" i="7"/>
  <c r="AQ2358" i="7"/>
  <c r="AP2358" i="7"/>
  <c r="AO2358" i="7"/>
  <c r="AN2358" i="7"/>
  <c r="AM2358" i="7"/>
  <c r="AL2358" i="7"/>
  <c r="AK2358" i="7"/>
  <c r="AJ2358" i="7"/>
  <c r="AI2358" i="7"/>
  <c r="AZ2357" i="7"/>
  <c r="AY2357" i="7"/>
  <c r="AX2357" i="7"/>
  <c r="AW2357" i="7"/>
  <c r="AV2357" i="7"/>
  <c r="AU2357" i="7"/>
  <c r="AT2357" i="7"/>
  <c r="AS2357" i="7"/>
  <c r="AR2357" i="7"/>
  <c r="AQ2357" i="7"/>
  <c r="AP2357" i="7"/>
  <c r="AO2357" i="7"/>
  <c r="AN2357" i="7"/>
  <c r="AM2357" i="7"/>
  <c r="AL2357" i="7"/>
  <c r="AK2357" i="7"/>
  <c r="AJ2357" i="7"/>
  <c r="AI2357" i="7"/>
  <c r="AZ2356" i="7"/>
  <c r="AY2356" i="7"/>
  <c r="AX2356" i="7"/>
  <c r="AW2356" i="7"/>
  <c r="AV2356" i="7"/>
  <c r="AU2356" i="7"/>
  <c r="AT2356" i="7"/>
  <c r="AS2356" i="7"/>
  <c r="AR2356" i="7"/>
  <c r="AQ2356" i="7"/>
  <c r="AP2356" i="7"/>
  <c r="AO2356" i="7"/>
  <c r="AN2356" i="7"/>
  <c r="AM2356" i="7"/>
  <c r="AL2356" i="7"/>
  <c r="AK2356" i="7"/>
  <c r="AJ2356" i="7"/>
  <c r="AI2356" i="7"/>
  <c r="AZ2355" i="7"/>
  <c r="AY2355" i="7"/>
  <c r="AX2355" i="7"/>
  <c r="AW2355" i="7"/>
  <c r="AV2355" i="7"/>
  <c r="AU2355" i="7"/>
  <c r="AT2355" i="7"/>
  <c r="AS2355" i="7"/>
  <c r="AR2355" i="7"/>
  <c r="AQ2355" i="7"/>
  <c r="AP2355" i="7"/>
  <c r="AO2355" i="7"/>
  <c r="AN2355" i="7"/>
  <c r="AM2355" i="7"/>
  <c r="AL2355" i="7"/>
  <c r="AK2355" i="7"/>
  <c r="AJ2355" i="7"/>
  <c r="AI2355" i="7"/>
  <c r="AZ2354" i="7"/>
  <c r="AY2354" i="7"/>
  <c r="AX2354" i="7"/>
  <c r="AW2354" i="7"/>
  <c r="AV2354" i="7"/>
  <c r="AU2354" i="7"/>
  <c r="AT2354" i="7"/>
  <c r="AS2354" i="7"/>
  <c r="AR2354" i="7"/>
  <c r="AQ2354" i="7"/>
  <c r="AP2354" i="7"/>
  <c r="AO2354" i="7"/>
  <c r="AN2354" i="7"/>
  <c r="AM2354" i="7"/>
  <c r="AL2354" i="7"/>
  <c r="AK2354" i="7"/>
  <c r="AJ2354" i="7"/>
  <c r="AI2354" i="7"/>
  <c r="AZ2353" i="7"/>
  <c r="AY2353" i="7"/>
  <c r="AX2353" i="7"/>
  <c r="AW2353" i="7"/>
  <c r="AV2353" i="7"/>
  <c r="AU2353" i="7"/>
  <c r="AT2353" i="7"/>
  <c r="AS2353" i="7"/>
  <c r="AR2353" i="7"/>
  <c r="AQ2353" i="7"/>
  <c r="AP2353" i="7"/>
  <c r="AO2353" i="7"/>
  <c r="AN2353" i="7"/>
  <c r="AM2353" i="7"/>
  <c r="AL2353" i="7"/>
  <c r="AK2353" i="7"/>
  <c r="AJ2353" i="7"/>
  <c r="AI2353" i="7"/>
  <c r="AZ2352" i="7"/>
  <c r="AY2352" i="7"/>
  <c r="AX2352" i="7"/>
  <c r="AW2352" i="7"/>
  <c r="AV2352" i="7"/>
  <c r="AU2352" i="7"/>
  <c r="AT2352" i="7"/>
  <c r="AS2352" i="7"/>
  <c r="AR2352" i="7"/>
  <c r="AQ2352" i="7"/>
  <c r="AP2352" i="7"/>
  <c r="AO2352" i="7"/>
  <c r="AN2352" i="7"/>
  <c r="AM2352" i="7"/>
  <c r="AL2352" i="7"/>
  <c r="AK2352" i="7"/>
  <c r="AJ2352" i="7"/>
  <c r="AI2352" i="7"/>
  <c r="AZ2351" i="7"/>
  <c r="AY2351" i="7"/>
  <c r="AX2351" i="7"/>
  <c r="AW2351" i="7"/>
  <c r="AV2351" i="7"/>
  <c r="AU2351" i="7"/>
  <c r="AT2351" i="7"/>
  <c r="AS2351" i="7"/>
  <c r="AR2351" i="7"/>
  <c r="AQ2351" i="7"/>
  <c r="AP2351" i="7"/>
  <c r="AO2351" i="7"/>
  <c r="AN2351" i="7"/>
  <c r="AM2351" i="7"/>
  <c r="AL2351" i="7"/>
  <c r="AK2351" i="7"/>
  <c r="AJ2351" i="7"/>
  <c r="AI2351" i="7"/>
  <c r="AZ2350" i="7"/>
  <c r="AY2350" i="7"/>
  <c r="AX2350" i="7"/>
  <c r="AW2350" i="7"/>
  <c r="AV2350" i="7"/>
  <c r="AU2350" i="7"/>
  <c r="AT2350" i="7"/>
  <c r="AS2350" i="7"/>
  <c r="AR2350" i="7"/>
  <c r="AQ2350" i="7"/>
  <c r="AP2350" i="7"/>
  <c r="AO2350" i="7"/>
  <c r="AN2350" i="7"/>
  <c r="AM2350" i="7"/>
  <c r="AL2350" i="7"/>
  <c r="AK2350" i="7"/>
  <c r="AJ2350" i="7"/>
  <c r="AI2350" i="7"/>
  <c r="AZ2349" i="7"/>
  <c r="AY2349" i="7"/>
  <c r="AX2349" i="7"/>
  <c r="AW2349" i="7"/>
  <c r="AV2349" i="7"/>
  <c r="AU2349" i="7"/>
  <c r="AT2349" i="7"/>
  <c r="AS2349" i="7"/>
  <c r="AR2349" i="7"/>
  <c r="AQ2349" i="7"/>
  <c r="AP2349" i="7"/>
  <c r="AO2349" i="7"/>
  <c r="AN2349" i="7"/>
  <c r="AM2349" i="7"/>
  <c r="AL2349" i="7"/>
  <c r="AK2349" i="7"/>
  <c r="AJ2349" i="7"/>
  <c r="AI2349" i="7"/>
  <c r="AZ2348" i="7"/>
  <c r="AY2348" i="7"/>
  <c r="AX2348" i="7"/>
  <c r="AW2348" i="7"/>
  <c r="AV2348" i="7"/>
  <c r="AU2348" i="7"/>
  <c r="AT2348" i="7"/>
  <c r="AS2348" i="7"/>
  <c r="AR2348" i="7"/>
  <c r="AQ2348" i="7"/>
  <c r="AP2348" i="7"/>
  <c r="AO2348" i="7"/>
  <c r="AN2348" i="7"/>
  <c r="AM2348" i="7"/>
  <c r="AL2348" i="7"/>
  <c r="AK2348" i="7"/>
  <c r="AJ2348" i="7"/>
  <c r="AI2348" i="7"/>
  <c r="AZ2347" i="7"/>
  <c r="AY2347" i="7"/>
  <c r="AX2347" i="7"/>
  <c r="AW2347" i="7"/>
  <c r="AV2347" i="7"/>
  <c r="AU2347" i="7"/>
  <c r="AT2347" i="7"/>
  <c r="AS2347" i="7"/>
  <c r="AR2347" i="7"/>
  <c r="AQ2347" i="7"/>
  <c r="AP2347" i="7"/>
  <c r="AO2347" i="7"/>
  <c r="AN2347" i="7"/>
  <c r="AM2347" i="7"/>
  <c r="AL2347" i="7"/>
  <c r="AK2347" i="7"/>
  <c r="AJ2347" i="7"/>
  <c r="AI2347" i="7"/>
  <c r="AZ2346" i="7"/>
  <c r="AY2346" i="7"/>
  <c r="AX2346" i="7"/>
  <c r="AW2346" i="7"/>
  <c r="AV2346" i="7"/>
  <c r="AU2346" i="7"/>
  <c r="AT2346" i="7"/>
  <c r="AS2346" i="7"/>
  <c r="AR2346" i="7"/>
  <c r="AQ2346" i="7"/>
  <c r="AP2346" i="7"/>
  <c r="AO2346" i="7"/>
  <c r="AN2346" i="7"/>
  <c r="AM2346" i="7"/>
  <c r="AL2346" i="7"/>
  <c r="AK2346" i="7"/>
  <c r="AJ2346" i="7"/>
  <c r="AI2346" i="7"/>
  <c r="AZ2345" i="7"/>
  <c r="AY2345" i="7"/>
  <c r="AX2345" i="7"/>
  <c r="AW2345" i="7"/>
  <c r="AV2345" i="7"/>
  <c r="AU2345" i="7"/>
  <c r="AT2345" i="7"/>
  <c r="AS2345" i="7"/>
  <c r="AR2345" i="7"/>
  <c r="AQ2345" i="7"/>
  <c r="AP2345" i="7"/>
  <c r="AO2345" i="7"/>
  <c r="AN2345" i="7"/>
  <c r="AM2345" i="7"/>
  <c r="AL2345" i="7"/>
  <c r="AK2345" i="7"/>
  <c r="AJ2345" i="7"/>
  <c r="AI2345" i="7"/>
  <c r="AZ2344" i="7"/>
  <c r="AY2344" i="7"/>
  <c r="AX2344" i="7"/>
  <c r="AW2344" i="7"/>
  <c r="AV2344" i="7"/>
  <c r="AU2344" i="7"/>
  <c r="AT2344" i="7"/>
  <c r="AS2344" i="7"/>
  <c r="AR2344" i="7"/>
  <c r="AQ2344" i="7"/>
  <c r="AP2344" i="7"/>
  <c r="AO2344" i="7"/>
  <c r="AN2344" i="7"/>
  <c r="AM2344" i="7"/>
  <c r="AL2344" i="7"/>
  <c r="AK2344" i="7"/>
  <c r="AJ2344" i="7"/>
  <c r="AI2344" i="7"/>
  <c r="AZ2343" i="7"/>
  <c r="AY2343" i="7"/>
  <c r="AX2343" i="7"/>
  <c r="AW2343" i="7"/>
  <c r="AV2343" i="7"/>
  <c r="AU2343" i="7"/>
  <c r="AT2343" i="7"/>
  <c r="AS2343" i="7"/>
  <c r="AR2343" i="7"/>
  <c r="AQ2343" i="7"/>
  <c r="AP2343" i="7"/>
  <c r="AO2343" i="7"/>
  <c r="AN2343" i="7"/>
  <c r="AM2343" i="7"/>
  <c r="AL2343" i="7"/>
  <c r="AK2343" i="7"/>
  <c r="AJ2343" i="7"/>
  <c r="AI2343" i="7"/>
  <c r="AZ2342" i="7"/>
  <c r="AY2342" i="7"/>
  <c r="AX2342" i="7"/>
  <c r="AW2342" i="7"/>
  <c r="AV2342" i="7"/>
  <c r="AU2342" i="7"/>
  <c r="AT2342" i="7"/>
  <c r="AS2342" i="7"/>
  <c r="AR2342" i="7"/>
  <c r="AQ2342" i="7"/>
  <c r="AP2342" i="7"/>
  <c r="AO2342" i="7"/>
  <c r="AN2342" i="7"/>
  <c r="AM2342" i="7"/>
  <c r="AL2342" i="7"/>
  <c r="AK2342" i="7"/>
  <c r="AJ2342" i="7"/>
  <c r="AI2342" i="7"/>
  <c r="AZ2341" i="7"/>
  <c r="AY2341" i="7"/>
  <c r="AX2341" i="7"/>
  <c r="AW2341" i="7"/>
  <c r="AV2341" i="7"/>
  <c r="AU2341" i="7"/>
  <c r="AT2341" i="7"/>
  <c r="AS2341" i="7"/>
  <c r="AR2341" i="7"/>
  <c r="AQ2341" i="7"/>
  <c r="AP2341" i="7"/>
  <c r="AO2341" i="7"/>
  <c r="AN2341" i="7"/>
  <c r="AM2341" i="7"/>
  <c r="AL2341" i="7"/>
  <c r="AK2341" i="7"/>
  <c r="AJ2341" i="7"/>
  <c r="AI2341" i="7"/>
  <c r="AZ2340" i="7"/>
  <c r="AY2340" i="7"/>
  <c r="AX2340" i="7"/>
  <c r="AW2340" i="7"/>
  <c r="AV2340" i="7"/>
  <c r="AU2340" i="7"/>
  <c r="AT2340" i="7"/>
  <c r="AS2340" i="7"/>
  <c r="AR2340" i="7"/>
  <c r="AQ2340" i="7"/>
  <c r="AP2340" i="7"/>
  <c r="AO2340" i="7"/>
  <c r="AN2340" i="7"/>
  <c r="AM2340" i="7"/>
  <c r="AL2340" i="7"/>
  <c r="AK2340" i="7"/>
  <c r="AJ2340" i="7"/>
  <c r="AI2340" i="7"/>
  <c r="AZ2339" i="7"/>
  <c r="AY2339" i="7"/>
  <c r="AX2339" i="7"/>
  <c r="AW2339" i="7"/>
  <c r="AV2339" i="7"/>
  <c r="AU2339" i="7"/>
  <c r="AT2339" i="7"/>
  <c r="AS2339" i="7"/>
  <c r="AR2339" i="7"/>
  <c r="AQ2339" i="7"/>
  <c r="AP2339" i="7"/>
  <c r="AO2339" i="7"/>
  <c r="AN2339" i="7"/>
  <c r="AM2339" i="7"/>
  <c r="AL2339" i="7"/>
  <c r="AK2339" i="7"/>
  <c r="AJ2339" i="7"/>
  <c r="AI2339" i="7"/>
  <c r="AZ2338" i="7"/>
  <c r="AY2338" i="7"/>
  <c r="AX2338" i="7"/>
  <c r="AW2338" i="7"/>
  <c r="AV2338" i="7"/>
  <c r="AU2338" i="7"/>
  <c r="AT2338" i="7"/>
  <c r="AS2338" i="7"/>
  <c r="AR2338" i="7"/>
  <c r="AQ2338" i="7"/>
  <c r="AP2338" i="7"/>
  <c r="AO2338" i="7"/>
  <c r="AN2338" i="7"/>
  <c r="AM2338" i="7"/>
  <c r="AL2338" i="7"/>
  <c r="AK2338" i="7"/>
  <c r="AJ2338" i="7"/>
  <c r="AI2338" i="7"/>
  <c r="AZ2337" i="7"/>
  <c r="AY2337" i="7"/>
  <c r="AX2337" i="7"/>
  <c r="AW2337" i="7"/>
  <c r="AV2337" i="7"/>
  <c r="AU2337" i="7"/>
  <c r="AT2337" i="7"/>
  <c r="AS2337" i="7"/>
  <c r="AR2337" i="7"/>
  <c r="AQ2337" i="7"/>
  <c r="AP2337" i="7"/>
  <c r="AO2337" i="7"/>
  <c r="AN2337" i="7"/>
  <c r="AM2337" i="7"/>
  <c r="AL2337" i="7"/>
  <c r="AK2337" i="7"/>
  <c r="AJ2337" i="7"/>
  <c r="AI2337" i="7"/>
  <c r="AZ2336" i="7"/>
  <c r="AY2336" i="7"/>
  <c r="AX2336" i="7"/>
  <c r="AW2336" i="7"/>
  <c r="AV2336" i="7"/>
  <c r="AU2336" i="7"/>
  <c r="AT2336" i="7"/>
  <c r="AS2336" i="7"/>
  <c r="AR2336" i="7"/>
  <c r="AQ2336" i="7"/>
  <c r="AP2336" i="7"/>
  <c r="AO2336" i="7"/>
  <c r="AN2336" i="7"/>
  <c r="AM2336" i="7"/>
  <c r="AL2336" i="7"/>
  <c r="AK2336" i="7"/>
  <c r="AJ2336" i="7"/>
  <c r="AI2336" i="7"/>
  <c r="AZ2335" i="7"/>
  <c r="AY2335" i="7"/>
  <c r="AX2335" i="7"/>
  <c r="AW2335" i="7"/>
  <c r="AV2335" i="7"/>
  <c r="AU2335" i="7"/>
  <c r="AT2335" i="7"/>
  <c r="AS2335" i="7"/>
  <c r="AR2335" i="7"/>
  <c r="AQ2335" i="7"/>
  <c r="AP2335" i="7"/>
  <c r="AO2335" i="7"/>
  <c r="AN2335" i="7"/>
  <c r="AM2335" i="7"/>
  <c r="AL2335" i="7"/>
  <c r="AK2335" i="7"/>
  <c r="AJ2335" i="7"/>
  <c r="AI2335" i="7"/>
  <c r="AZ2334" i="7"/>
  <c r="AY2334" i="7"/>
  <c r="AX2334" i="7"/>
  <c r="AW2334" i="7"/>
  <c r="AV2334" i="7"/>
  <c r="AU2334" i="7"/>
  <c r="AT2334" i="7"/>
  <c r="AS2334" i="7"/>
  <c r="AR2334" i="7"/>
  <c r="AQ2334" i="7"/>
  <c r="AP2334" i="7"/>
  <c r="AO2334" i="7"/>
  <c r="AN2334" i="7"/>
  <c r="AM2334" i="7"/>
  <c r="AL2334" i="7"/>
  <c r="AK2334" i="7"/>
  <c r="AJ2334" i="7"/>
  <c r="AI2334" i="7"/>
  <c r="AZ2333" i="7"/>
  <c r="AY2333" i="7"/>
  <c r="AX2333" i="7"/>
  <c r="AW2333" i="7"/>
  <c r="AV2333" i="7"/>
  <c r="AU2333" i="7"/>
  <c r="AT2333" i="7"/>
  <c r="AS2333" i="7"/>
  <c r="AR2333" i="7"/>
  <c r="AQ2333" i="7"/>
  <c r="AP2333" i="7"/>
  <c r="AO2333" i="7"/>
  <c r="AN2333" i="7"/>
  <c r="AM2333" i="7"/>
  <c r="AL2333" i="7"/>
  <c r="AK2333" i="7"/>
  <c r="AJ2333" i="7"/>
  <c r="AI2333" i="7"/>
  <c r="AZ2332" i="7"/>
  <c r="AY2332" i="7"/>
  <c r="AX2332" i="7"/>
  <c r="AW2332" i="7"/>
  <c r="AV2332" i="7"/>
  <c r="AU2332" i="7"/>
  <c r="AT2332" i="7"/>
  <c r="AS2332" i="7"/>
  <c r="AR2332" i="7"/>
  <c r="AQ2332" i="7"/>
  <c r="AP2332" i="7"/>
  <c r="AO2332" i="7"/>
  <c r="AN2332" i="7"/>
  <c r="AM2332" i="7"/>
  <c r="AL2332" i="7"/>
  <c r="AK2332" i="7"/>
  <c r="AJ2332" i="7"/>
  <c r="AI2332" i="7"/>
  <c r="AZ2331" i="7"/>
  <c r="AY2331" i="7"/>
  <c r="AX2331" i="7"/>
  <c r="AW2331" i="7"/>
  <c r="AV2331" i="7"/>
  <c r="AU2331" i="7"/>
  <c r="AT2331" i="7"/>
  <c r="AS2331" i="7"/>
  <c r="AR2331" i="7"/>
  <c r="AQ2331" i="7"/>
  <c r="AP2331" i="7"/>
  <c r="AO2331" i="7"/>
  <c r="AN2331" i="7"/>
  <c r="AM2331" i="7"/>
  <c r="AL2331" i="7"/>
  <c r="AK2331" i="7"/>
  <c r="AJ2331" i="7"/>
  <c r="AI2331" i="7"/>
  <c r="AZ2330" i="7"/>
  <c r="AY2330" i="7"/>
  <c r="AX2330" i="7"/>
  <c r="AW2330" i="7"/>
  <c r="AV2330" i="7"/>
  <c r="AU2330" i="7"/>
  <c r="AT2330" i="7"/>
  <c r="AS2330" i="7"/>
  <c r="AR2330" i="7"/>
  <c r="AQ2330" i="7"/>
  <c r="AP2330" i="7"/>
  <c r="AO2330" i="7"/>
  <c r="AN2330" i="7"/>
  <c r="AM2330" i="7"/>
  <c r="AL2330" i="7"/>
  <c r="AK2330" i="7"/>
  <c r="AJ2330" i="7"/>
  <c r="AI2330" i="7"/>
  <c r="AZ2329" i="7"/>
  <c r="AY2329" i="7"/>
  <c r="AX2329" i="7"/>
  <c r="AW2329" i="7"/>
  <c r="AV2329" i="7"/>
  <c r="AU2329" i="7"/>
  <c r="AT2329" i="7"/>
  <c r="AS2329" i="7"/>
  <c r="AR2329" i="7"/>
  <c r="AQ2329" i="7"/>
  <c r="AP2329" i="7"/>
  <c r="AO2329" i="7"/>
  <c r="AN2329" i="7"/>
  <c r="AM2329" i="7"/>
  <c r="AL2329" i="7"/>
  <c r="AK2329" i="7"/>
  <c r="AJ2329" i="7"/>
  <c r="AI2329" i="7"/>
  <c r="AZ2328" i="7"/>
  <c r="AY2328" i="7"/>
  <c r="AX2328" i="7"/>
  <c r="AW2328" i="7"/>
  <c r="AV2328" i="7"/>
  <c r="AU2328" i="7"/>
  <c r="AT2328" i="7"/>
  <c r="AS2328" i="7"/>
  <c r="AR2328" i="7"/>
  <c r="AQ2328" i="7"/>
  <c r="AP2328" i="7"/>
  <c r="AO2328" i="7"/>
  <c r="AN2328" i="7"/>
  <c r="AM2328" i="7"/>
  <c r="AL2328" i="7"/>
  <c r="AK2328" i="7"/>
  <c r="AJ2328" i="7"/>
  <c r="AI2328" i="7"/>
  <c r="AZ2327" i="7"/>
  <c r="AY2327" i="7"/>
  <c r="AX2327" i="7"/>
  <c r="AW2327" i="7"/>
  <c r="AV2327" i="7"/>
  <c r="AU2327" i="7"/>
  <c r="AT2327" i="7"/>
  <c r="AS2327" i="7"/>
  <c r="AR2327" i="7"/>
  <c r="AQ2327" i="7"/>
  <c r="AP2327" i="7"/>
  <c r="AO2327" i="7"/>
  <c r="AN2327" i="7"/>
  <c r="AM2327" i="7"/>
  <c r="AL2327" i="7"/>
  <c r="AK2327" i="7"/>
  <c r="AJ2327" i="7"/>
  <c r="AI2327" i="7"/>
  <c r="AZ2326" i="7"/>
  <c r="AY2326" i="7"/>
  <c r="AX2326" i="7"/>
  <c r="AW2326" i="7"/>
  <c r="AV2326" i="7"/>
  <c r="AU2326" i="7"/>
  <c r="AT2326" i="7"/>
  <c r="AS2326" i="7"/>
  <c r="AR2326" i="7"/>
  <c r="AQ2326" i="7"/>
  <c r="AP2326" i="7"/>
  <c r="AO2326" i="7"/>
  <c r="AN2326" i="7"/>
  <c r="AM2326" i="7"/>
  <c r="AL2326" i="7"/>
  <c r="AK2326" i="7"/>
  <c r="AJ2326" i="7"/>
  <c r="AI2326" i="7"/>
  <c r="AZ2325" i="7"/>
  <c r="AY2325" i="7"/>
  <c r="AX2325" i="7"/>
  <c r="AW2325" i="7"/>
  <c r="AV2325" i="7"/>
  <c r="AU2325" i="7"/>
  <c r="AT2325" i="7"/>
  <c r="AS2325" i="7"/>
  <c r="AR2325" i="7"/>
  <c r="AQ2325" i="7"/>
  <c r="AP2325" i="7"/>
  <c r="AO2325" i="7"/>
  <c r="AN2325" i="7"/>
  <c r="AM2325" i="7"/>
  <c r="AL2325" i="7"/>
  <c r="AK2325" i="7"/>
  <c r="AJ2325" i="7"/>
  <c r="AI2325" i="7"/>
  <c r="AZ2324" i="7"/>
  <c r="AY2324" i="7"/>
  <c r="AX2324" i="7"/>
  <c r="AW2324" i="7"/>
  <c r="AV2324" i="7"/>
  <c r="AU2324" i="7"/>
  <c r="AT2324" i="7"/>
  <c r="AS2324" i="7"/>
  <c r="AR2324" i="7"/>
  <c r="AQ2324" i="7"/>
  <c r="AP2324" i="7"/>
  <c r="AO2324" i="7"/>
  <c r="AN2324" i="7"/>
  <c r="AM2324" i="7"/>
  <c r="AL2324" i="7"/>
  <c r="AK2324" i="7"/>
  <c r="AJ2324" i="7"/>
  <c r="AI2324" i="7"/>
  <c r="AZ2323" i="7"/>
  <c r="AY2323" i="7"/>
  <c r="AX2323" i="7"/>
  <c r="AW2323" i="7"/>
  <c r="AV2323" i="7"/>
  <c r="AU2323" i="7"/>
  <c r="AT2323" i="7"/>
  <c r="AS2323" i="7"/>
  <c r="AR2323" i="7"/>
  <c r="AQ2323" i="7"/>
  <c r="AP2323" i="7"/>
  <c r="AO2323" i="7"/>
  <c r="AN2323" i="7"/>
  <c r="AM2323" i="7"/>
  <c r="AL2323" i="7"/>
  <c r="AK2323" i="7"/>
  <c r="AJ2323" i="7"/>
  <c r="AI2323" i="7"/>
  <c r="AZ2322" i="7"/>
  <c r="AY2322" i="7"/>
  <c r="AX2322" i="7"/>
  <c r="AW2322" i="7"/>
  <c r="AV2322" i="7"/>
  <c r="AU2322" i="7"/>
  <c r="AT2322" i="7"/>
  <c r="AS2322" i="7"/>
  <c r="AR2322" i="7"/>
  <c r="AQ2322" i="7"/>
  <c r="AP2322" i="7"/>
  <c r="AO2322" i="7"/>
  <c r="AN2322" i="7"/>
  <c r="AM2322" i="7"/>
  <c r="AL2322" i="7"/>
  <c r="AK2322" i="7"/>
  <c r="AJ2322" i="7"/>
  <c r="AI2322" i="7"/>
  <c r="AZ2321" i="7"/>
  <c r="AY2321" i="7"/>
  <c r="AX2321" i="7"/>
  <c r="AW2321" i="7"/>
  <c r="AV2321" i="7"/>
  <c r="AU2321" i="7"/>
  <c r="AT2321" i="7"/>
  <c r="AS2321" i="7"/>
  <c r="AR2321" i="7"/>
  <c r="AQ2321" i="7"/>
  <c r="AP2321" i="7"/>
  <c r="AO2321" i="7"/>
  <c r="AN2321" i="7"/>
  <c r="AM2321" i="7"/>
  <c r="AL2321" i="7"/>
  <c r="AK2321" i="7"/>
  <c r="AJ2321" i="7"/>
  <c r="AI2321" i="7"/>
  <c r="AZ2320" i="7"/>
  <c r="AY2320" i="7"/>
  <c r="AX2320" i="7"/>
  <c r="AW2320" i="7"/>
  <c r="AV2320" i="7"/>
  <c r="AU2320" i="7"/>
  <c r="AT2320" i="7"/>
  <c r="AS2320" i="7"/>
  <c r="AR2320" i="7"/>
  <c r="AQ2320" i="7"/>
  <c r="AP2320" i="7"/>
  <c r="AO2320" i="7"/>
  <c r="AN2320" i="7"/>
  <c r="AM2320" i="7"/>
  <c r="AL2320" i="7"/>
  <c r="AK2320" i="7"/>
  <c r="AJ2320" i="7"/>
  <c r="AI2320" i="7"/>
  <c r="AZ2319" i="7"/>
  <c r="AY2319" i="7"/>
  <c r="AX2319" i="7"/>
  <c r="AW2319" i="7"/>
  <c r="AV2319" i="7"/>
  <c r="AU2319" i="7"/>
  <c r="AT2319" i="7"/>
  <c r="AS2319" i="7"/>
  <c r="AR2319" i="7"/>
  <c r="AQ2319" i="7"/>
  <c r="AP2319" i="7"/>
  <c r="AO2319" i="7"/>
  <c r="AN2319" i="7"/>
  <c r="AM2319" i="7"/>
  <c r="AL2319" i="7"/>
  <c r="AK2319" i="7"/>
  <c r="AJ2319" i="7"/>
  <c r="AI2319" i="7"/>
  <c r="AZ2318" i="7"/>
  <c r="AY2318" i="7"/>
  <c r="AX2318" i="7"/>
  <c r="AW2318" i="7"/>
  <c r="AV2318" i="7"/>
  <c r="AU2318" i="7"/>
  <c r="AT2318" i="7"/>
  <c r="AS2318" i="7"/>
  <c r="AR2318" i="7"/>
  <c r="AQ2318" i="7"/>
  <c r="AP2318" i="7"/>
  <c r="AO2318" i="7"/>
  <c r="AN2318" i="7"/>
  <c r="AM2318" i="7"/>
  <c r="AL2318" i="7"/>
  <c r="AK2318" i="7"/>
  <c r="AJ2318" i="7"/>
  <c r="AI2318" i="7"/>
  <c r="AZ2317" i="7"/>
  <c r="AY2317" i="7"/>
  <c r="AX2317" i="7"/>
  <c r="AW2317" i="7"/>
  <c r="AV2317" i="7"/>
  <c r="AU2317" i="7"/>
  <c r="AT2317" i="7"/>
  <c r="AS2317" i="7"/>
  <c r="AR2317" i="7"/>
  <c r="AQ2317" i="7"/>
  <c r="AP2317" i="7"/>
  <c r="AO2317" i="7"/>
  <c r="AN2317" i="7"/>
  <c r="AM2317" i="7"/>
  <c r="AL2317" i="7"/>
  <c r="AK2317" i="7"/>
  <c r="AJ2317" i="7"/>
  <c r="AI2317" i="7"/>
  <c r="AZ2316" i="7"/>
  <c r="AY2316" i="7"/>
  <c r="AX2316" i="7"/>
  <c r="AW2316" i="7"/>
  <c r="AV2316" i="7"/>
  <c r="AU2316" i="7"/>
  <c r="AT2316" i="7"/>
  <c r="AS2316" i="7"/>
  <c r="AR2316" i="7"/>
  <c r="AQ2316" i="7"/>
  <c r="AP2316" i="7"/>
  <c r="AO2316" i="7"/>
  <c r="AN2316" i="7"/>
  <c r="AM2316" i="7"/>
  <c r="AL2316" i="7"/>
  <c r="AK2316" i="7"/>
  <c r="AJ2316" i="7"/>
  <c r="AI2316" i="7"/>
  <c r="AZ2315" i="7"/>
  <c r="AY2315" i="7"/>
  <c r="AX2315" i="7"/>
  <c r="AW2315" i="7"/>
  <c r="AV2315" i="7"/>
  <c r="AU2315" i="7"/>
  <c r="AT2315" i="7"/>
  <c r="AS2315" i="7"/>
  <c r="AR2315" i="7"/>
  <c r="AQ2315" i="7"/>
  <c r="AP2315" i="7"/>
  <c r="AO2315" i="7"/>
  <c r="AN2315" i="7"/>
  <c r="AM2315" i="7"/>
  <c r="AL2315" i="7"/>
  <c r="AK2315" i="7"/>
  <c r="AJ2315" i="7"/>
  <c r="AI2315" i="7"/>
  <c r="AZ2314" i="7"/>
  <c r="AY2314" i="7"/>
  <c r="AX2314" i="7"/>
  <c r="AW2314" i="7"/>
  <c r="AV2314" i="7"/>
  <c r="AU2314" i="7"/>
  <c r="AT2314" i="7"/>
  <c r="AS2314" i="7"/>
  <c r="AR2314" i="7"/>
  <c r="AQ2314" i="7"/>
  <c r="AP2314" i="7"/>
  <c r="AO2314" i="7"/>
  <c r="AN2314" i="7"/>
  <c r="AM2314" i="7"/>
  <c r="AL2314" i="7"/>
  <c r="AK2314" i="7"/>
  <c r="AJ2314" i="7"/>
  <c r="AI2314" i="7"/>
  <c r="AZ2313" i="7"/>
  <c r="AY2313" i="7"/>
  <c r="AX2313" i="7"/>
  <c r="AW2313" i="7"/>
  <c r="AV2313" i="7"/>
  <c r="AU2313" i="7"/>
  <c r="AT2313" i="7"/>
  <c r="AS2313" i="7"/>
  <c r="AR2313" i="7"/>
  <c r="AQ2313" i="7"/>
  <c r="AP2313" i="7"/>
  <c r="AO2313" i="7"/>
  <c r="AN2313" i="7"/>
  <c r="AM2313" i="7"/>
  <c r="AL2313" i="7"/>
  <c r="AK2313" i="7"/>
  <c r="AJ2313" i="7"/>
  <c r="AI2313" i="7"/>
  <c r="AZ2312" i="7"/>
  <c r="AY2312" i="7"/>
  <c r="AX2312" i="7"/>
  <c r="AW2312" i="7"/>
  <c r="AV2312" i="7"/>
  <c r="AU2312" i="7"/>
  <c r="AT2312" i="7"/>
  <c r="AS2312" i="7"/>
  <c r="AR2312" i="7"/>
  <c r="AQ2312" i="7"/>
  <c r="AP2312" i="7"/>
  <c r="AO2312" i="7"/>
  <c r="AN2312" i="7"/>
  <c r="AM2312" i="7"/>
  <c r="AL2312" i="7"/>
  <c r="AK2312" i="7"/>
  <c r="AJ2312" i="7"/>
  <c r="AI2312" i="7"/>
  <c r="AZ2311" i="7"/>
  <c r="AY2311" i="7"/>
  <c r="AX2311" i="7"/>
  <c r="AW2311" i="7"/>
  <c r="AV2311" i="7"/>
  <c r="AU2311" i="7"/>
  <c r="AT2311" i="7"/>
  <c r="AS2311" i="7"/>
  <c r="AR2311" i="7"/>
  <c r="AQ2311" i="7"/>
  <c r="AP2311" i="7"/>
  <c r="AO2311" i="7"/>
  <c r="AN2311" i="7"/>
  <c r="AM2311" i="7"/>
  <c r="AL2311" i="7"/>
  <c r="AK2311" i="7"/>
  <c r="AJ2311" i="7"/>
  <c r="AI2311" i="7"/>
  <c r="AZ2310" i="7"/>
  <c r="AY2310" i="7"/>
  <c r="AX2310" i="7"/>
  <c r="AW2310" i="7"/>
  <c r="AV2310" i="7"/>
  <c r="AU2310" i="7"/>
  <c r="AT2310" i="7"/>
  <c r="AS2310" i="7"/>
  <c r="AR2310" i="7"/>
  <c r="AQ2310" i="7"/>
  <c r="AP2310" i="7"/>
  <c r="AO2310" i="7"/>
  <c r="AN2310" i="7"/>
  <c r="AM2310" i="7"/>
  <c r="AL2310" i="7"/>
  <c r="AK2310" i="7"/>
  <c r="AJ2310" i="7"/>
  <c r="AI2310" i="7"/>
  <c r="AZ2309" i="7"/>
  <c r="AY2309" i="7"/>
  <c r="AX2309" i="7"/>
  <c r="AW2309" i="7"/>
  <c r="AV2309" i="7"/>
  <c r="AU2309" i="7"/>
  <c r="AT2309" i="7"/>
  <c r="AS2309" i="7"/>
  <c r="AR2309" i="7"/>
  <c r="AQ2309" i="7"/>
  <c r="AP2309" i="7"/>
  <c r="AO2309" i="7"/>
  <c r="AN2309" i="7"/>
  <c r="AM2309" i="7"/>
  <c r="AL2309" i="7"/>
  <c r="AK2309" i="7"/>
  <c r="AJ2309" i="7"/>
  <c r="AI2309" i="7"/>
  <c r="AZ2308" i="7"/>
  <c r="AY2308" i="7"/>
  <c r="AX2308" i="7"/>
  <c r="AW2308" i="7"/>
  <c r="AV2308" i="7"/>
  <c r="AU2308" i="7"/>
  <c r="AT2308" i="7"/>
  <c r="AS2308" i="7"/>
  <c r="AR2308" i="7"/>
  <c r="AQ2308" i="7"/>
  <c r="AP2308" i="7"/>
  <c r="AO2308" i="7"/>
  <c r="AN2308" i="7"/>
  <c r="AM2308" i="7"/>
  <c r="AL2308" i="7"/>
  <c r="AK2308" i="7"/>
  <c r="AJ2308" i="7"/>
  <c r="AI2308" i="7"/>
  <c r="AZ2307" i="7"/>
  <c r="AY2307" i="7"/>
  <c r="AX2307" i="7"/>
  <c r="AW2307" i="7"/>
  <c r="AV2307" i="7"/>
  <c r="AU2307" i="7"/>
  <c r="AT2307" i="7"/>
  <c r="AS2307" i="7"/>
  <c r="AR2307" i="7"/>
  <c r="AQ2307" i="7"/>
  <c r="AP2307" i="7"/>
  <c r="AO2307" i="7"/>
  <c r="AN2307" i="7"/>
  <c r="AM2307" i="7"/>
  <c r="AL2307" i="7"/>
  <c r="AK2307" i="7"/>
  <c r="AJ2307" i="7"/>
  <c r="AI2307" i="7"/>
  <c r="AZ2306" i="7"/>
  <c r="AY2306" i="7"/>
  <c r="AX2306" i="7"/>
  <c r="AW2306" i="7"/>
  <c r="AV2306" i="7"/>
  <c r="AU2306" i="7"/>
  <c r="AT2306" i="7"/>
  <c r="AS2306" i="7"/>
  <c r="AR2306" i="7"/>
  <c r="AQ2306" i="7"/>
  <c r="AP2306" i="7"/>
  <c r="AO2306" i="7"/>
  <c r="AN2306" i="7"/>
  <c r="AM2306" i="7"/>
  <c r="AL2306" i="7"/>
  <c r="AK2306" i="7"/>
  <c r="AJ2306" i="7"/>
  <c r="AI2306" i="7"/>
  <c r="AZ2305" i="7"/>
  <c r="AY2305" i="7"/>
  <c r="AX2305" i="7"/>
  <c r="AW2305" i="7"/>
  <c r="AV2305" i="7"/>
  <c r="AU2305" i="7"/>
  <c r="AT2305" i="7"/>
  <c r="AS2305" i="7"/>
  <c r="AR2305" i="7"/>
  <c r="AQ2305" i="7"/>
  <c r="AP2305" i="7"/>
  <c r="AO2305" i="7"/>
  <c r="AN2305" i="7"/>
  <c r="AM2305" i="7"/>
  <c r="AL2305" i="7"/>
  <c r="AK2305" i="7"/>
  <c r="AJ2305" i="7"/>
  <c r="AI2305" i="7"/>
  <c r="AZ2304" i="7"/>
  <c r="AY2304" i="7"/>
  <c r="AX2304" i="7"/>
  <c r="AW2304" i="7"/>
  <c r="AV2304" i="7"/>
  <c r="AU2304" i="7"/>
  <c r="AT2304" i="7"/>
  <c r="AS2304" i="7"/>
  <c r="AR2304" i="7"/>
  <c r="AQ2304" i="7"/>
  <c r="AP2304" i="7"/>
  <c r="AO2304" i="7"/>
  <c r="AN2304" i="7"/>
  <c r="AM2304" i="7"/>
  <c r="AL2304" i="7"/>
  <c r="AK2304" i="7"/>
  <c r="AJ2304" i="7"/>
  <c r="AI2304" i="7"/>
  <c r="AZ2303" i="7"/>
  <c r="AY2303" i="7"/>
  <c r="AX2303" i="7"/>
  <c r="AW2303" i="7"/>
  <c r="AV2303" i="7"/>
  <c r="AU2303" i="7"/>
  <c r="AT2303" i="7"/>
  <c r="AS2303" i="7"/>
  <c r="AR2303" i="7"/>
  <c r="AQ2303" i="7"/>
  <c r="AP2303" i="7"/>
  <c r="AO2303" i="7"/>
  <c r="AN2303" i="7"/>
  <c r="AM2303" i="7"/>
  <c r="AL2303" i="7"/>
  <c r="AK2303" i="7"/>
  <c r="AJ2303" i="7"/>
  <c r="AI2303" i="7"/>
  <c r="AZ2302" i="7"/>
  <c r="AY2302" i="7"/>
  <c r="AX2302" i="7"/>
  <c r="AW2302" i="7"/>
  <c r="AV2302" i="7"/>
  <c r="AU2302" i="7"/>
  <c r="AT2302" i="7"/>
  <c r="AS2302" i="7"/>
  <c r="AR2302" i="7"/>
  <c r="AQ2302" i="7"/>
  <c r="AP2302" i="7"/>
  <c r="AO2302" i="7"/>
  <c r="AN2302" i="7"/>
  <c r="AM2302" i="7"/>
  <c r="AL2302" i="7"/>
  <c r="AK2302" i="7"/>
  <c r="AJ2302" i="7"/>
  <c r="AI2302" i="7"/>
  <c r="AZ2301" i="7"/>
  <c r="AY2301" i="7"/>
  <c r="AX2301" i="7"/>
  <c r="AW2301" i="7"/>
  <c r="AV2301" i="7"/>
  <c r="AU2301" i="7"/>
  <c r="AT2301" i="7"/>
  <c r="AS2301" i="7"/>
  <c r="AR2301" i="7"/>
  <c r="AQ2301" i="7"/>
  <c r="AP2301" i="7"/>
  <c r="AO2301" i="7"/>
  <c r="AN2301" i="7"/>
  <c r="AM2301" i="7"/>
  <c r="AL2301" i="7"/>
  <c r="AK2301" i="7"/>
  <c r="AJ2301" i="7"/>
  <c r="AI2301" i="7"/>
  <c r="AZ2300" i="7"/>
  <c r="AY2300" i="7"/>
  <c r="AX2300" i="7"/>
  <c r="AW2300" i="7"/>
  <c r="AV2300" i="7"/>
  <c r="AU2300" i="7"/>
  <c r="AT2300" i="7"/>
  <c r="AS2300" i="7"/>
  <c r="AR2300" i="7"/>
  <c r="AQ2300" i="7"/>
  <c r="AP2300" i="7"/>
  <c r="AO2300" i="7"/>
  <c r="AN2300" i="7"/>
  <c r="AM2300" i="7"/>
  <c r="AL2300" i="7"/>
  <c r="AK2300" i="7"/>
  <c r="AJ2300" i="7"/>
  <c r="AI2300" i="7"/>
  <c r="AZ2299" i="7"/>
  <c r="AY2299" i="7"/>
  <c r="AX2299" i="7"/>
  <c r="AW2299" i="7"/>
  <c r="AV2299" i="7"/>
  <c r="AU2299" i="7"/>
  <c r="AT2299" i="7"/>
  <c r="AS2299" i="7"/>
  <c r="AR2299" i="7"/>
  <c r="AQ2299" i="7"/>
  <c r="AP2299" i="7"/>
  <c r="AO2299" i="7"/>
  <c r="AN2299" i="7"/>
  <c r="AM2299" i="7"/>
  <c r="AL2299" i="7"/>
  <c r="AK2299" i="7"/>
  <c r="AJ2299" i="7"/>
  <c r="AI2299" i="7"/>
  <c r="AZ2298" i="7"/>
  <c r="AY2298" i="7"/>
  <c r="AX2298" i="7"/>
  <c r="AW2298" i="7"/>
  <c r="AV2298" i="7"/>
  <c r="AU2298" i="7"/>
  <c r="AT2298" i="7"/>
  <c r="AS2298" i="7"/>
  <c r="AR2298" i="7"/>
  <c r="AQ2298" i="7"/>
  <c r="AP2298" i="7"/>
  <c r="AO2298" i="7"/>
  <c r="AN2298" i="7"/>
  <c r="AM2298" i="7"/>
  <c r="AL2298" i="7"/>
  <c r="AK2298" i="7"/>
  <c r="AJ2298" i="7"/>
  <c r="AI2298" i="7"/>
  <c r="AZ2297" i="7"/>
  <c r="AY2297" i="7"/>
  <c r="AX2297" i="7"/>
  <c r="AW2297" i="7"/>
  <c r="AV2297" i="7"/>
  <c r="AU2297" i="7"/>
  <c r="AT2297" i="7"/>
  <c r="AS2297" i="7"/>
  <c r="AR2297" i="7"/>
  <c r="AQ2297" i="7"/>
  <c r="AP2297" i="7"/>
  <c r="AO2297" i="7"/>
  <c r="AN2297" i="7"/>
  <c r="AM2297" i="7"/>
  <c r="AL2297" i="7"/>
  <c r="AK2297" i="7"/>
  <c r="AJ2297" i="7"/>
  <c r="AI2297" i="7"/>
  <c r="AZ2296" i="7"/>
  <c r="AY2296" i="7"/>
  <c r="AX2296" i="7"/>
  <c r="AW2296" i="7"/>
  <c r="AV2296" i="7"/>
  <c r="AU2296" i="7"/>
  <c r="AT2296" i="7"/>
  <c r="AS2296" i="7"/>
  <c r="AR2296" i="7"/>
  <c r="AQ2296" i="7"/>
  <c r="AP2296" i="7"/>
  <c r="AO2296" i="7"/>
  <c r="AN2296" i="7"/>
  <c r="AM2296" i="7"/>
  <c r="AL2296" i="7"/>
  <c r="AK2296" i="7"/>
  <c r="AJ2296" i="7"/>
  <c r="AI2296" i="7"/>
  <c r="AZ2295" i="7"/>
  <c r="AY2295" i="7"/>
  <c r="AX2295" i="7"/>
  <c r="AW2295" i="7"/>
  <c r="AV2295" i="7"/>
  <c r="AU2295" i="7"/>
  <c r="AT2295" i="7"/>
  <c r="AS2295" i="7"/>
  <c r="AR2295" i="7"/>
  <c r="AQ2295" i="7"/>
  <c r="AP2295" i="7"/>
  <c r="AO2295" i="7"/>
  <c r="AN2295" i="7"/>
  <c r="AM2295" i="7"/>
  <c r="AL2295" i="7"/>
  <c r="AK2295" i="7"/>
  <c r="AJ2295" i="7"/>
  <c r="AI2295" i="7"/>
  <c r="AZ2294" i="7"/>
  <c r="AY2294" i="7"/>
  <c r="AX2294" i="7"/>
  <c r="AW2294" i="7"/>
  <c r="AV2294" i="7"/>
  <c r="AU2294" i="7"/>
  <c r="AT2294" i="7"/>
  <c r="AS2294" i="7"/>
  <c r="AR2294" i="7"/>
  <c r="AQ2294" i="7"/>
  <c r="AP2294" i="7"/>
  <c r="AO2294" i="7"/>
  <c r="AN2294" i="7"/>
  <c r="AM2294" i="7"/>
  <c r="AL2294" i="7"/>
  <c r="AK2294" i="7"/>
  <c r="AJ2294" i="7"/>
  <c r="AI2294" i="7"/>
  <c r="AZ2293" i="7"/>
  <c r="AY2293" i="7"/>
  <c r="AX2293" i="7"/>
  <c r="AW2293" i="7"/>
  <c r="AV2293" i="7"/>
  <c r="AU2293" i="7"/>
  <c r="AT2293" i="7"/>
  <c r="AS2293" i="7"/>
  <c r="AR2293" i="7"/>
  <c r="AQ2293" i="7"/>
  <c r="AP2293" i="7"/>
  <c r="AO2293" i="7"/>
  <c r="AN2293" i="7"/>
  <c r="AM2293" i="7"/>
  <c r="AL2293" i="7"/>
  <c r="AK2293" i="7"/>
  <c r="AJ2293" i="7"/>
  <c r="AI2293" i="7"/>
  <c r="AZ2292" i="7"/>
  <c r="AY2292" i="7"/>
  <c r="AX2292" i="7"/>
  <c r="AW2292" i="7"/>
  <c r="AV2292" i="7"/>
  <c r="AU2292" i="7"/>
  <c r="AT2292" i="7"/>
  <c r="AS2292" i="7"/>
  <c r="AR2292" i="7"/>
  <c r="AQ2292" i="7"/>
  <c r="AP2292" i="7"/>
  <c r="AO2292" i="7"/>
  <c r="AN2292" i="7"/>
  <c r="AM2292" i="7"/>
  <c r="AL2292" i="7"/>
  <c r="AK2292" i="7"/>
  <c r="AJ2292" i="7"/>
  <c r="AI2292" i="7"/>
  <c r="AZ2291" i="7"/>
  <c r="AY2291" i="7"/>
  <c r="AX2291" i="7"/>
  <c r="AW2291" i="7"/>
  <c r="AV2291" i="7"/>
  <c r="AU2291" i="7"/>
  <c r="AT2291" i="7"/>
  <c r="AS2291" i="7"/>
  <c r="AR2291" i="7"/>
  <c r="AQ2291" i="7"/>
  <c r="AP2291" i="7"/>
  <c r="AO2291" i="7"/>
  <c r="AN2291" i="7"/>
  <c r="AM2291" i="7"/>
  <c r="AL2291" i="7"/>
  <c r="AK2291" i="7"/>
  <c r="AJ2291" i="7"/>
  <c r="AI2291" i="7"/>
  <c r="AZ2290" i="7"/>
  <c r="AY2290" i="7"/>
  <c r="AX2290" i="7"/>
  <c r="AW2290" i="7"/>
  <c r="AV2290" i="7"/>
  <c r="AU2290" i="7"/>
  <c r="AT2290" i="7"/>
  <c r="AS2290" i="7"/>
  <c r="AR2290" i="7"/>
  <c r="AQ2290" i="7"/>
  <c r="AP2290" i="7"/>
  <c r="AO2290" i="7"/>
  <c r="AN2290" i="7"/>
  <c r="AM2290" i="7"/>
  <c r="AL2290" i="7"/>
  <c r="AK2290" i="7"/>
  <c r="AJ2290" i="7"/>
  <c r="AI2290" i="7"/>
  <c r="AZ2289" i="7"/>
  <c r="AY2289" i="7"/>
  <c r="AX2289" i="7"/>
  <c r="AW2289" i="7"/>
  <c r="AV2289" i="7"/>
  <c r="AU2289" i="7"/>
  <c r="AT2289" i="7"/>
  <c r="AS2289" i="7"/>
  <c r="AR2289" i="7"/>
  <c r="AQ2289" i="7"/>
  <c r="AP2289" i="7"/>
  <c r="AO2289" i="7"/>
  <c r="AN2289" i="7"/>
  <c r="AM2289" i="7"/>
  <c r="AL2289" i="7"/>
  <c r="AK2289" i="7"/>
  <c r="AJ2289" i="7"/>
  <c r="AI2289" i="7"/>
  <c r="AZ2288" i="7"/>
  <c r="AY2288" i="7"/>
  <c r="AX2288" i="7"/>
  <c r="AW2288" i="7"/>
  <c r="AV2288" i="7"/>
  <c r="AU2288" i="7"/>
  <c r="AT2288" i="7"/>
  <c r="AS2288" i="7"/>
  <c r="AR2288" i="7"/>
  <c r="AQ2288" i="7"/>
  <c r="AP2288" i="7"/>
  <c r="AO2288" i="7"/>
  <c r="AN2288" i="7"/>
  <c r="AM2288" i="7"/>
  <c r="AL2288" i="7"/>
  <c r="AK2288" i="7"/>
  <c r="AJ2288" i="7"/>
  <c r="AI2288" i="7"/>
  <c r="AZ2287" i="7"/>
  <c r="AY2287" i="7"/>
  <c r="AX2287" i="7"/>
  <c r="AW2287" i="7"/>
  <c r="AV2287" i="7"/>
  <c r="AU2287" i="7"/>
  <c r="AT2287" i="7"/>
  <c r="AS2287" i="7"/>
  <c r="AR2287" i="7"/>
  <c r="AQ2287" i="7"/>
  <c r="AP2287" i="7"/>
  <c r="AO2287" i="7"/>
  <c r="AN2287" i="7"/>
  <c r="AM2287" i="7"/>
  <c r="AL2287" i="7"/>
  <c r="AK2287" i="7"/>
  <c r="AJ2287" i="7"/>
  <c r="AI2287" i="7"/>
  <c r="AZ2286" i="7"/>
  <c r="AY2286" i="7"/>
  <c r="AX2286" i="7"/>
  <c r="AW2286" i="7"/>
  <c r="AV2286" i="7"/>
  <c r="AU2286" i="7"/>
  <c r="AT2286" i="7"/>
  <c r="AS2286" i="7"/>
  <c r="AR2286" i="7"/>
  <c r="AQ2286" i="7"/>
  <c r="AP2286" i="7"/>
  <c r="AO2286" i="7"/>
  <c r="AN2286" i="7"/>
  <c r="AM2286" i="7"/>
  <c r="AL2286" i="7"/>
  <c r="AK2286" i="7"/>
  <c r="AJ2286" i="7"/>
  <c r="AI2286" i="7"/>
  <c r="AZ2285" i="7"/>
  <c r="AY2285" i="7"/>
  <c r="AX2285" i="7"/>
  <c r="AW2285" i="7"/>
  <c r="AV2285" i="7"/>
  <c r="AU2285" i="7"/>
  <c r="AT2285" i="7"/>
  <c r="AS2285" i="7"/>
  <c r="AR2285" i="7"/>
  <c r="AQ2285" i="7"/>
  <c r="AP2285" i="7"/>
  <c r="AO2285" i="7"/>
  <c r="AN2285" i="7"/>
  <c r="AM2285" i="7"/>
  <c r="AL2285" i="7"/>
  <c r="AK2285" i="7"/>
  <c r="AJ2285" i="7"/>
  <c r="AI2285" i="7"/>
  <c r="AZ2284" i="7"/>
  <c r="AY2284" i="7"/>
  <c r="AX2284" i="7"/>
  <c r="AW2284" i="7"/>
  <c r="AV2284" i="7"/>
  <c r="AU2284" i="7"/>
  <c r="AT2284" i="7"/>
  <c r="AS2284" i="7"/>
  <c r="AR2284" i="7"/>
  <c r="AQ2284" i="7"/>
  <c r="AP2284" i="7"/>
  <c r="AO2284" i="7"/>
  <c r="AN2284" i="7"/>
  <c r="AM2284" i="7"/>
  <c r="AL2284" i="7"/>
  <c r="AK2284" i="7"/>
  <c r="AJ2284" i="7"/>
  <c r="AI2284" i="7"/>
  <c r="AZ2283" i="7"/>
  <c r="AY2283" i="7"/>
  <c r="AX2283" i="7"/>
  <c r="AW2283" i="7"/>
  <c r="AV2283" i="7"/>
  <c r="AU2283" i="7"/>
  <c r="AT2283" i="7"/>
  <c r="AS2283" i="7"/>
  <c r="AR2283" i="7"/>
  <c r="AQ2283" i="7"/>
  <c r="AP2283" i="7"/>
  <c r="AO2283" i="7"/>
  <c r="AN2283" i="7"/>
  <c r="AM2283" i="7"/>
  <c r="AL2283" i="7"/>
  <c r="AK2283" i="7"/>
  <c r="AJ2283" i="7"/>
  <c r="AI2283" i="7"/>
  <c r="AZ2282" i="7"/>
  <c r="AY2282" i="7"/>
  <c r="AX2282" i="7"/>
  <c r="AW2282" i="7"/>
  <c r="AV2282" i="7"/>
  <c r="AU2282" i="7"/>
  <c r="AT2282" i="7"/>
  <c r="AS2282" i="7"/>
  <c r="AR2282" i="7"/>
  <c r="AQ2282" i="7"/>
  <c r="AP2282" i="7"/>
  <c r="AO2282" i="7"/>
  <c r="AN2282" i="7"/>
  <c r="AM2282" i="7"/>
  <c r="AL2282" i="7"/>
  <c r="AK2282" i="7"/>
  <c r="AJ2282" i="7"/>
  <c r="AI2282" i="7"/>
  <c r="AZ2281" i="7"/>
  <c r="AY2281" i="7"/>
  <c r="AX2281" i="7"/>
  <c r="AW2281" i="7"/>
  <c r="AV2281" i="7"/>
  <c r="AU2281" i="7"/>
  <c r="AT2281" i="7"/>
  <c r="AS2281" i="7"/>
  <c r="AR2281" i="7"/>
  <c r="AQ2281" i="7"/>
  <c r="AP2281" i="7"/>
  <c r="AO2281" i="7"/>
  <c r="AN2281" i="7"/>
  <c r="AM2281" i="7"/>
  <c r="AL2281" i="7"/>
  <c r="AK2281" i="7"/>
  <c r="AJ2281" i="7"/>
  <c r="AI2281" i="7"/>
  <c r="AZ2280" i="7"/>
  <c r="AY2280" i="7"/>
  <c r="AX2280" i="7"/>
  <c r="AW2280" i="7"/>
  <c r="AV2280" i="7"/>
  <c r="AU2280" i="7"/>
  <c r="AT2280" i="7"/>
  <c r="AS2280" i="7"/>
  <c r="AR2280" i="7"/>
  <c r="AQ2280" i="7"/>
  <c r="AP2280" i="7"/>
  <c r="AO2280" i="7"/>
  <c r="AN2280" i="7"/>
  <c r="AM2280" i="7"/>
  <c r="AL2280" i="7"/>
  <c r="AK2280" i="7"/>
  <c r="AJ2280" i="7"/>
  <c r="AI2280" i="7"/>
  <c r="AZ2279" i="7"/>
  <c r="AY2279" i="7"/>
  <c r="AX2279" i="7"/>
  <c r="AW2279" i="7"/>
  <c r="AV2279" i="7"/>
  <c r="AU2279" i="7"/>
  <c r="AT2279" i="7"/>
  <c r="AS2279" i="7"/>
  <c r="AR2279" i="7"/>
  <c r="AQ2279" i="7"/>
  <c r="AP2279" i="7"/>
  <c r="AO2279" i="7"/>
  <c r="AN2279" i="7"/>
  <c r="AM2279" i="7"/>
  <c r="AL2279" i="7"/>
  <c r="AK2279" i="7"/>
  <c r="AJ2279" i="7"/>
  <c r="AI2279" i="7"/>
  <c r="AZ2278" i="7"/>
  <c r="AY2278" i="7"/>
  <c r="AX2278" i="7"/>
  <c r="AW2278" i="7"/>
  <c r="AV2278" i="7"/>
  <c r="AU2278" i="7"/>
  <c r="AT2278" i="7"/>
  <c r="AS2278" i="7"/>
  <c r="AR2278" i="7"/>
  <c r="AQ2278" i="7"/>
  <c r="AP2278" i="7"/>
  <c r="AO2278" i="7"/>
  <c r="AN2278" i="7"/>
  <c r="AM2278" i="7"/>
  <c r="AL2278" i="7"/>
  <c r="AK2278" i="7"/>
  <c r="AJ2278" i="7"/>
  <c r="AI2278" i="7"/>
  <c r="AZ2277" i="7"/>
  <c r="AY2277" i="7"/>
  <c r="AX2277" i="7"/>
  <c r="AW2277" i="7"/>
  <c r="AV2277" i="7"/>
  <c r="AU2277" i="7"/>
  <c r="AT2277" i="7"/>
  <c r="AS2277" i="7"/>
  <c r="AR2277" i="7"/>
  <c r="AQ2277" i="7"/>
  <c r="AP2277" i="7"/>
  <c r="AO2277" i="7"/>
  <c r="AN2277" i="7"/>
  <c r="AM2277" i="7"/>
  <c r="AL2277" i="7"/>
  <c r="AK2277" i="7"/>
  <c r="AJ2277" i="7"/>
  <c r="AI2277" i="7"/>
  <c r="AZ2276" i="7"/>
  <c r="AY2276" i="7"/>
  <c r="AX2276" i="7"/>
  <c r="AW2276" i="7"/>
  <c r="AV2276" i="7"/>
  <c r="AU2276" i="7"/>
  <c r="AT2276" i="7"/>
  <c r="AS2276" i="7"/>
  <c r="AR2276" i="7"/>
  <c r="AQ2276" i="7"/>
  <c r="AP2276" i="7"/>
  <c r="AO2276" i="7"/>
  <c r="AN2276" i="7"/>
  <c r="AM2276" i="7"/>
  <c r="AL2276" i="7"/>
  <c r="AK2276" i="7"/>
  <c r="AJ2276" i="7"/>
  <c r="AI2276" i="7"/>
  <c r="AZ2275" i="7"/>
  <c r="AY2275" i="7"/>
  <c r="AX2275" i="7"/>
  <c r="AW2275" i="7"/>
  <c r="AV2275" i="7"/>
  <c r="AU2275" i="7"/>
  <c r="AT2275" i="7"/>
  <c r="AS2275" i="7"/>
  <c r="AR2275" i="7"/>
  <c r="AQ2275" i="7"/>
  <c r="AP2275" i="7"/>
  <c r="AO2275" i="7"/>
  <c r="AN2275" i="7"/>
  <c r="AM2275" i="7"/>
  <c r="AL2275" i="7"/>
  <c r="AK2275" i="7"/>
  <c r="AJ2275" i="7"/>
  <c r="AI2275" i="7"/>
  <c r="AZ2274" i="7"/>
  <c r="AY2274" i="7"/>
  <c r="AX2274" i="7"/>
  <c r="AW2274" i="7"/>
  <c r="AV2274" i="7"/>
  <c r="AU2274" i="7"/>
  <c r="AT2274" i="7"/>
  <c r="AS2274" i="7"/>
  <c r="AR2274" i="7"/>
  <c r="AQ2274" i="7"/>
  <c r="AP2274" i="7"/>
  <c r="AO2274" i="7"/>
  <c r="AN2274" i="7"/>
  <c r="AM2274" i="7"/>
  <c r="AL2274" i="7"/>
  <c r="AK2274" i="7"/>
  <c r="AJ2274" i="7"/>
  <c r="AI2274" i="7"/>
  <c r="AZ2273" i="7"/>
  <c r="AY2273" i="7"/>
  <c r="AX2273" i="7"/>
  <c r="AW2273" i="7"/>
  <c r="AV2273" i="7"/>
  <c r="AU2273" i="7"/>
  <c r="AT2273" i="7"/>
  <c r="AS2273" i="7"/>
  <c r="AR2273" i="7"/>
  <c r="AQ2273" i="7"/>
  <c r="AP2273" i="7"/>
  <c r="AO2273" i="7"/>
  <c r="AN2273" i="7"/>
  <c r="AM2273" i="7"/>
  <c r="AL2273" i="7"/>
  <c r="AK2273" i="7"/>
  <c r="AJ2273" i="7"/>
  <c r="AI2273" i="7"/>
  <c r="AZ2272" i="7"/>
  <c r="AY2272" i="7"/>
  <c r="AX2272" i="7"/>
  <c r="AW2272" i="7"/>
  <c r="AV2272" i="7"/>
  <c r="AU2272" i="7"/>
  <c r="AT2272" i="7"/>
  <c r="AS2272" i="7"/>
  <c r="AR2272" i="7"/>
  <c r="AQ2272" i="7"/>
  <c r="AP2272" i="7"/>
  <c r="AO2272" i="7"/>
  <c r="AN2272" i="7"/>
  <c r="AM2272" i="7"/>
  <c r="AL2272" i="7"/>
  <c r="AK2272" i="7"/>
  <c r="AJ2272" i="7"/>
  <c r="AI2272" i="7"/>
  <c r="AZ2271" i="7"/>
  <c r="AY2271" i="7"/>
  <c r="AX2271" i="7"/>
  <c r="AW2271" i="7"/>
  <c r="AV2271" i="7"/>
  <c r="AU2271" i="7"/>
  <c r="AT2271" i="7"/>
  <c r="AS2271" i="7"/>
  <c r="AR2271" i="7"/>
  <c r="AQ2271" i="7"/>
  <c r="AP2271" i="7"/>
  <c r="AO2271" i="7"/>
  <c r="AN2271" i="7"/>
  <c r="AM2271" i="7"/>
  <c r="AL2271" i="7"/>
  <c r="AK2271" i="7"/>
  <c r="AJ2271" i="7"/>
  <c r="AI2271" i="7"/>
  <c r="AZ2270" i="7"/>
  <c r="AY2270" i="7"/>
  <c r="AX2270" i="7"/>
  <c r="AW2270" i="7"/>
  <c r="AV2270" i="7"/>
  <c r="AU2270" i="7"/>
  <c r="AT2270" i="7"/>
  <c r="AS2270" i="7"/>
  <c r="AR2270" i="7"/>
  <c r="AQ2270" i="7"/>
  <c r="AP2270" i="7"/>
  <c r="AO2270" i="7"/>
  <c r="AN2270" i="7"/>
  <c r="AM2270" i="7"/>
  <c r="AL2270" i="7"/>
  <c r="AK2270" i="7"/>
  <c r="AJ2270" i="7"/>
  <c r="AI2270" i="7"/>
  <c r="AZ2269" i="7"/>
  <c r="AY2269" i="7"/>
  <c r="AX2269" i="7"/>
  <c r="AW2269" i="7"/>
  <c r="AV2269" i="7"/>
  <c r="AU2269" i="7"/>
  <c r="AT2269" i="7"/>
  <c r="AS2269" i="7"/>
  <c r="AR2269" i="7"/>
  <c r="AQ2269" i="7"/>
  <c r="AP2269" i="7"/>
  <c r="AO2269" i="7"/>
  <c r="AN2269" i="7"/>
  <c r="AM2269" i="7"/>
  <c r="AL2269" i="7"/>
  <c r="AK2269" i="7"/>
  <c r="AJ2269" i="7"/>
  <c r="AI2269" i="7"/>
  <c r="AZ2268" i="7"/>
  <c r="AY2268" i="7"/>
  <c r="AX2268" i="7"/>
  <c r="AW2268" i="7"/>
  <c r="AV2268" i="7"/>
  <c r="AU2268" i="7"/>
  <c r="AT2268" i="7"/>
  <c r="AS2268" i="7"/>
  <c r="AR2268" i="7"/>
  <c r="AQ2268" i="7"/>
  <c r="AP2268" i="7"/>
  <c r="AO2268" i="7"/>
  <c r="AN2268" i="7"/>
  <c r="AM2268" i="7"/>
  <c r="AL2268" i="7"/>
  <c r="AK2268" i="7"/>
  <c r="AJ2268" i="7"/>
  <c r="AI2268" i="7"/>
  <c r="AZ2267" i="7"/>
  <c r="AY2267" i="7"/>
  <c r="AX2267" i="7"/>
  <c r="AW2267" i="7"/>
  <c r="AV2267" i="7"/>
  <c r="AU2267" i="7"/>
  <c r="AT2267" i="7"/>
  <c r="AS2267" i="7"/>
  <c r="AR2267" i="7"/>
  <c r="AQ2267" i="7"/>
  <c r="AP2267" i="7"/>
  <c r="AO2267" i="7"/>
  <c r="AN2267" i="7"/>
  <c r="AM2267" i="7"/>
  <c r="AL2267" i="7"/>
  <c r="AK2267" i="7"/>
  <c r="AJ2267" i="7"/>
  <c r="AI2267" i="7"/>
  <c r="AZ2266" i="7"/>
  <c r="AY2266" i="7"/>
  <c r="AX2266" i="7"/>
  <c r="AW2266" i="7"/>
  <c r="AV2266" i="7"/>
  <c r="AU2266" i="7"/>
  <c r="AT2266" i="7"/>
  <c r="AS2266" i="7"/>
  <c r="AR2266" i="7"/>
  <c r="AQ2266" i="7"/>
  <c r="AP2266" i="7"/>
  <c r="AO2266" i="7"/>
  <c r="AN2266" i="7"/>
  <c r="AM2266" i="7"/>
  <c r="AL2266" i="7"/>
  <c r="AK2266" i="7"/>
  <c r="AJ2266" i="7"/>
  <c r="AI2266" i="7"/>
  <c r="AZ2265" i="7"/>
  <c r="AY2265" i="7"/>
  <c r="AX2265" i="7"/>
  <c r="AW2265" i="7"/>
  <c r="AV2265" i="7"/>
  <c r="AU2265" i="7"/>
  <c r="AT2265" i="7"/>
  <c r="AS2265" i="7"/>
  <c r="AR2265" i="7"/>
  <c r="AQ2265" i="7"/>
  <c r="AP2265" i="7"/>
  <c r="AO2265" i="7"/>
  <c r="AN2265" i="7"/>
  <c r="AM2265" i="7"/>
  <c r="AL2265" i="7"/>
  <c r="AK2265" i="7"/>
  <c r="AJ2265" i="7"/>
  <c r="AI2265" i="7"/>
  <c r="AZ2264" i="7"/>
  <c r="AY2264" i="7"/>
  <c r="AX2264" i="7"/>
  <c r="AW2264" i="7"/>
  <c r="AV2264" i="7"/>
  <c r="AU2264" i="7"/>
  <c r="AT2264" i="7"/>
  <c r="AS2264" i="7"/>
  <c r="AR2264" i="7"/>
  <c r="AQ2264" i="7"/>
  <c r="AP2264" i="7"/>
  <c r="AO2264" i="7"/>
  <c r="AN2264" i="7"/>
  <c r="AM2264" i="7"/>
  <c r="AL2264" i="7"/>
  <c r="AK2264" i="7"/>
  <c r="AJ2264" i="7"/>
  <c r="AI2264" i="7"/>
  <c r="AZ2263" i="7"/>
  <c r="AY2263" i="7"/>
  <c r="AX2263" i="7"/>
  <c r="AW2263" i="7"/>
  <c r="AV2263" i="7"/>
  <c r="AU2263" i="7"/>
  <c r="AT2263" i="7"/>
  <c r="AS2263" i="7"/>
  <c r="AR2263" i="7"/>
  <c r="AQ2263" i="7"/>
  <c r="AP2263" i="7"/>
  <c r="AO2263" i="7"/>
  <c r="AN2263" i="7"/>
  <c r="AM2263" i="7"/>
  <c r="AL2263" i="7"/>
  <c r="AK2263" i="7"/>
  <c r="AJ2263" i="7"/>
  <c r="AI2263" i="7"/>
  <c r="AZ2262" i="7"/>
  <c r="AY2262" i="7"/>
  <c r="AX2262" i="7"/>
  <c r="AW2262" i="7"/>
  <c r="AV2262" i="7"/>
  <c r="AU2262" i="7"/>
  <c r="AT2262" i="7"/>
  <c r="AS2262" i="7"/>
  <c r="AR2262" i="7"/>
  <c r="AQ2262" i="7"/>
  <c r="AP2262" i="7"/>
  <c r="AO2262" i="7"/>
  <c r="AN2262" i="7"/>
  <c r="AM2262" i="7"/>
  <c r="AL2262" i="7"/>
  <c r="AK2262" i="7"/>
  <c r="AJ2262" i="7"/>
  <c r="AI2262" i="7"/>
  <c r="AZ2261" i="7"/>
  <c r="AY2261" i="7"/>
  <c r="AX2261" i="7"/>
  <c r="AW2261" i="7"/>
  <c r="AV2261" i="7"/>
  <c r="AU2261" i="7"/>
  <c r="AT2261" i="7"/>
  <c r="AS2261" i="7"/>
  <c r="AR2261" i="7"/>
  <c r="AQ2261" i="7"/>
  <c r="AP2261" i="7"/>
  <c r="AO2261" i="7"/>
  <c r="AN2261" i="7"/>
  <c r="AM2261" i="7"/>
  <c r="AL2261" i="7"/>
  <c r="AK2261" i="7"/>
  <c r="AJ2261" i="7"/>
  <c r="AI2261" i="7"/>
  <c r="AZ2260" i="7"/>
  <c r="AY2260" i="7"/>
  <c r="AX2260" i="7"/>
  <c r="AW2260" i="7"/>
  <c r="AV2260" i="7"/>
  <c r="AU2260" i="7"/>
  <c r="AT2260" i="7"/>
  <c r="AS2260" i="7"/>
  <c r="AR2260" i="7"/>
  <c r="AQ2260" i="7"/>
  <c r="AP2260" i="7"/>
  <c r="AO2260" i="7"/>
  <c r="AN2260" i="7"/>
  <c r="AM2260" i="7"/>
  <c r="AL2260" i="7"/>
  <c r="AK2260" i="7"/>
  <c r="AJ2260" i="7"/>
  <c r="AI2260" i="7"/>
  <c r="AZ2259" i="7"/>
  <c r="AY2259" i="7"/>
  <c r="AX2259" i="7"/>
  <c r="AW2259" i="7"/>
  <c r="AV2259" i="7"/>
  <c r="AU2259" i="7"/>
  <c r="AT2259" i="7"/>
  <c r="AS2259" i="7"/>
  <c r="AR2259" i="7"/>
  <c r="AQ2259" i="7"/>
  <c r="AP2259" i="7"/>
  <c r="AO2259" i="7"/>
  <c r="AN2259" i="7"/>
  <c r="AM2259" i="7"/>
  <c r="AL2259" i="7"/>
  <c r="AK2259" i="7"/>
  <c r="AJ2259" i="7"/>
  <c r="AI2259" i="7"/>
  <c r="AZ2258" i="7"/>
  <c r="AY2258" i="7"/>
  <c r="AX2258" i="7"/>
  <c r="AW2258" i="7"/>
  <c r="AV2258" i="7"/>
  <c r="AU2258" i="7"/>
  <c r="AT2258" i="7"/>
  <c r="AS2258" i="7"/>
  <c r="AR2258" i="7"/>
  <c r="AQ2258" i="7"/>
  <c r="AP2258" i="7"/>
  <c r="AO2258" i="7"/>
  <c r="AN2258" i="7"/>
  <c r="AM2258" i="7"/>
  <c r="AL2258" i="7"/>
  <c r="AK2258" i="7"/>
  <c r="AJ2258" i="7"/>
  <c r="AI2258" i="7"/>
  <c r="AZ2257" i="7"/>
  <c r="AY2257" i="7"/>
  <c r="AX2257" i="7"/>
  <c r="AW2257" i="7"/>
  <c r="AV2257" i="7"/>
  <c r="AU2257" i="7"/>
  <c r="AT2257" i="7"/>
  <c r="AS2257" i="7"/>
  <c r="AR2257" i="7"/>
  <c r="AQ2257" i="7"/>
  <c r="AP2257" i="7"/>
  <c r="AO2257" i="7"/>
  <c r="AN2257" i="7"/>
  <c r="AM2257" i="7"/>
  <c r="AL2257" i="7"/>
  <c r="AK2257" i="7"/>
  <c r="AJ2257" i="7"/>
  <c r="AI2257" i="7"/>
  <c r="AZ2256" i="7"/>
  <c r="AY2256" i="7"/>
  <c r="AX2256" i="7"/>
  <c r="AW2256" i="7"/>
  <c r="AV2256" i="7"/>
  <c r="AU2256" i="7"/>
  <c r="AT2256" i="7"/>
  <c r="AS2256" i="7"/>
  <c r="AR2256" i="7"/>
  <c r="AQ2256" i="7"/>
  <c r="AP2256" i="7"/>
  <c r="AO2256" i="7"/>
  <c r="AN2256" i="7"/>
  <c r="AM2256" i="7"/>
  <c r="AL2256" i="7"/>
  <c r="AK2256" i="7"/>
  <c r="AJ2256" i="7"/>
  <c r="AI2256" i="7"/>
  <c r="AZ2255" i="7"/>
  <c r="AY2255" i="7"/>
  <c r="AX2255" i="7"/>
  <c r="AW2255" i="7"/>
  <c r="AV2255" i="7"/>
  <c r="AU2255" i="7"/>
  <c r="AT2255" i="7"/>
  <c r="AS2255" i="7"/>
  <c r="AR2255" i="7"/>
  <c r="AQ2255" i="7"/>
  <c r="AP2255" i="7"/>
  <c r="AO2255" i="7"/>
  <c r="AN2255" i="7"/>
  <c r="AM2255" i="7"/>
  <c r="AL2255" i="7"/>
  <c r="AK2255" i="7"/>
  <c r="AJ2255" i="7"/>
  <c r="AI2255" i="7"/>
  <c r="AZ2254" i="7"/>
  <c r="AY2254" i="7"/>
  <c r="AX2254" i="7"/>
  <c r="AW2254" i="7"/>
  <c r="AV2254" i="7"/>
  <c r="AU2254" i="7"/>
  <c r="AT2254" i="7"/>
  <c r="AS2254" i="7"/>
  <c r="AR2254" i="7"/>
  <c r="AQ2254" i="7"/>
  <c r="AP2254" i="7"/>
  <c r="AO2254" i="7"/>
  <c r="AN2254" i="7"/>
  <c r="AM2254" i="7"/>
  <c r="AL2254" i="7"/>
  <c r="AK2254" i="7"/>
  <c r="AJ2254" i="7"/>
  <c r="AI2254" i="7"/>
  <c r="AZ2253" i="7"/>
  <c r="AY2253" i="7"/>
  <c r="AX2253" i="7"/>
  <c r="AW2253" i="7"/>
  <c r="AV2253" i="7"/>
  <c r="AU2253" i="7"/>
  <c r="AT2253" i="7"/>
  <c r="AS2253" i="7"/>
  <c r="AR2253" i="7"/>
  <c r="AQ2253" i="7"/>
  <c r="AP2253" i="7"/>
  <c r="AO2253" i="7"/>
  <c r="AN2253" i="7"/>
  <c r="AM2253" i="7"/>
  <c r="AL2253" i="7"/>
  <c r="AK2253" i="7"/>
  <c r="AJ2253" i="7"/>
  <c r="AI2253" i="7"/>
  <c r="AZ2252" i="7"/>
  <c r="AY2252" i="7"/>
  <c r="AX2252" i="7"/>
  <c r="AW2252" i="7"/>
  <c r="AV2252" i="7"/>
  <c r="AU2252" i="7"/>
  <c r="AT2252" i="7"/>
  <c r="AS2252" i="7"/>
  <c r="AR2252" i="7"/>
  <c r="AQ2252" i="7"/>
  <c r="AP2252" i="7"/>
  <c r="AO2252" i="7"/>
  <c r="AN2252" i="7"/>
  <c r="AM2252" i="7"/>
  <c r="AL2252" i="7"/>
  <c r="AK2252" i="7"/>
  <c r="AJ2252" i="7"/>
  <c r="AI2252" i="7"/>
  <c r="AZ2251" i="7"/>
  <c r="AY2251" i="7"/>
  <c r="AX2251" i="7"/>
  <c r="AW2251" i="7"/>
  <c r="AV2251" i="7"/>
  <c r="AU2251" i="7"/>
  <c r="AT2251" i="7"/>
  <c r="AS2251" i="7"/>
  <c r="AR2251" i="7"/>
  <c r="AQ2251" i="7"/>
  <c r="AP2251" i="7"/>
  <c r="AO2251" i="7"/>
  <c r="AN2251" i="7"/>
  <c r="AM2251" i="7"/>
  <c r="AL2251" i="7"/>
  <c r="AK2251" i="7"/>
  <c r="AJ2251" i="7"/>
  <c r="AI2251" i="7"/>
  <c r="AZ2250" i="7"/>
  <c r="AY2250" i="7"/>
  <c r="AX2250" i="7"/>
  <c r="AW2250" i="7"/>
  <c r="AV2250" i="7"/>
  <c r="AU2250" i="7"/>
  <c r="AT2250" i="7"/>
  <c r="AS2250" i="7"/>
  <c r="AR2250" i="7"/>
  <c r="AQ2250" i="7"/>
  <c r="AP2250" i="7"/>
  <c r="AO2250" i="7"/>
  <c r="AN2250" i="7"/>
  <c r="AM2250" i="7"/>
  <c r="AL2250" i="7"/>
  <c r="AK2250" i="7"/>
  <c r="AJ2250" i="7"/>
  <c r="AI2250" i="7"/>
  <c r="AZ2249" i="7"/>
  <c r="AY2249" i="7"/>
  <c r="AX2249" i="7"/>
  <c r="AW2249" i="7"/>
  <c r="AV2249" i="7"/>
  <c r="AU2249" i="7"/>
  <c r="AT2249" i="7"/>
  <c r="AS2249" i="7"/>
  <c r="AR2249" i="7"/>
  <c r="AQ2249" i="7"/>
  <c r="AP2249" i="7"/>
  <c r="AO2249" i="7"/>
  <c r="AN2249" i="7"/>
  <c r="AM2249" i="7"/>
  <c r="AL2249" i="7"/>
  <c r="AK2249" i="7"/>
  <c r="AJ2249" i="7"/>
  <c r="AI2249" i="7"/>
  <c r="AZ2248" i="7"/>
  <c r="AY2248" i="7"/>
  <c r="AX2248" i="7"/>
  <c r="AW2248" i="7"/>
  <c r="AV2248" i="7"/>
  <c r="AU2248" i="7"/>
  <c r="AT2248" i="7"/>
  <c r="AS2248" i="7"/>
  <c r="AR2248" i="7"/>
  <c r="AQ2248" i="7"/>
  <c r="AP2248" i="7"/>
  <c r="AO2248" i="7"/>
  <c r="AN2248" i="7"/>
  <c r="AM2248" i="7"/>
  <c r="AL2248" i="7"/>
  <c r="AK2248" i="7"/>
  <c r="AJ2248" i="7"/>
  <c r="AI2248" i="7"/>
  <c r="AZ2247" i="7"/>
  <c r="AY2247" i="7"/>
  <c r="AX2247" i="7"/>
  <c r="AW2247" i="7"/>
  <c r="AV2247" i="7"/>
  <c r="AU2247" i="7"/>
  <c r="AT2247" i="7"/>
  <c r="AS2247" i="7"/>
  <c r="AR2247" i="7"/>
  <c r="AQ2247" i="7"/>
  <c r="AP2247" i="7"/>
  <c r="AO2247" i="7"/>
  <c r="AN2247" i="7"/>
  <c r="AM2247" i="7"/>
  <c r="AL2247" i="7"/>
  <c r="AK2247" i="7"/>
  <c r="AJ2247" i="7"/>
  <c r="AI2247" i="7"/>
  <c r="AZ2246" i="7"/>
  <c r="AY2246" i="7"/>
  <c r="AX2246" i="7"/>
  <c r="AW2246" i="7"/>
  <c r="AV2246" i="7"/>
  <c r="AU2246" i="7"/>
  <c r="AT2246" i="7"/>
  <c r="AS2246" i="7"/>
  <c r="AR2246" i="7"/>
  <c r="AQ2246" i="7"/>
  <c r="AP2246" i="7"/>
  <c r="AO2246" i="7"/>
  <c r="AN2246" i="7"/>
  <c r="AM2246" i="7"/>
  <c r="AL2246" i="7"/>
  <c r="AK2246" i="7"/>
  <c r="AJ2246" i="7"/>
  <c r="AI2246" i="7"/>
  <c r="AZ2245" i="7"/>
  <c r="AY2245" i="7"/>
  <c r="AX2245" i="7"/>
  <c r="AW2245" i="7"/>
  <c r="AV2245" i="7"/>
  <c r="AU2245" i="7"/>
  <c r="AT2245" i="7"/>
  <c r="AS2245" i="7"/>
  <c r="AR2245" i="7"/>
  <c r="AQ2245" i="7"/>
  <c r="AP2245" i="7"/>
  <c r="AO2245" i="7"/>
  <c r="AN2245" i="7"/>
  <c r="AM2245" i="7"/>
  <c r="AL2245" i="7"/>
  <c r="AK2245" i="7"/>
  <c r="AJ2245" i="7"/>
  <c r="AI2245" i="7"/>
  <c r="AZ2244" i="7"/>
  <c r="AY2244" i="7"/>
  <c r="AX2244" i="7"/>
  <c r="AW2244" i="7"/>
  <c r="AV2244" i="7"/>
  <c r="AU2244" i="7"/>
  <c r="AT2244" i="7"/>
  <c r="AS2244" i="7"/>
  <c r="AR2244" i="7"/>
  <c r="AQ2244" i="7"/>
  <c r="AP2244" i="7"/>
  <c r="AO2244" i="7"/>
  <c r="AN2244" i="7"/>
  <c r="AM2244" i="7"/>
  <c r="AL2244" i="7"/>
  <c r="AK2244" i="7"/>
  <c r="AJ2244" i="7"/>
  <c r="AI2244" i="7"/>
  <c r="AZ2243" i="7"/>
  <c r="AY2243" i="7"/>
  <c r="AX2243" i="7"/>
  <c r="AW2243" i="7"/>
  <c r="AV2243" i="7"/>
  <c r="AU2243" i="7"/>
  <c r="AT2243" i="7"/>
  <c r="AS2243" i="7"/>
  <c r="AR2243" i="7"/>
  <c r="AQ2243" i="7"/>
  <c r="AP2243" i="7"/>
  <c r="AO2243" i="7"/>
  <c r="AN2243" i="7"/>
  <c r="AM2243" i="7"/>
  <c r="AL2243" i="7"/>
  <c r="AK2243" i="7"/>
  <c r="AJ2243" i="7"/>
  <c r="AI2243" i="7"/>
  <c r="AZ2242" i="7"/>
  <c r="AY2242" i="7"/>
  <c r="AX2242" i="7"/>
  <c r="AW2242" i="7"/>
  <c r="AV2242" i="7"/>
  <c r="AU2242" i="7"/>
  <c r="AT2242" i="7"/>
  <c r="AS2242" i="7"/>
  <c r="AR2242" i="7"/>
  <c r="AQ2242" i="7"/>
  <c r="AP2242" i="7"/>
  <c r="AO2242" i="7"/>
  <c r="AN2242" i="7"/>
  <c r="AM2242" i="7"/>
  <c r="AL2242" i="7"/>
  <c r="AK2242" i="7"/>
  <c r="AJ2242" i="7"/>
  <c r="AI2242" i="7"/>
  <c r="AZ2241" i="7"/>
  <c r="AY2241" i="7"/>
  <c r="AX2241" i="7"/>
  <c r="AW2241" i="7"/>
  <c r="AV2241" i="7"/>
  <c r="AU2241" i="7"/>
  <c r="AT2241" i="7"/>
  <c r="AS2241" i="7"/>
  <c r="AR2241" i="7"/>
  <c r="AQ2241" i="7"/>
  <c r="AP2241" i="7"/>
  <c r="AO2241" i="7"/>
  <c r="AN2241" i="7"/>
  <c r="AM2241" i="7"/>
  <c r="AL2241" i="7"/>
  <c r="AK2241" i="7"/>
  <c r="AJ2241" i="7"/>
  <c r="AI2241" i="7"/>
  <c r="AZ2240" i="7"/>
  <c r="AY2240" i="7"/>
  <c r="AX2240" i="7"/>
  <c r="AW2240" i="7"/>
  <c r="AV2240" i="7"/>
  <c r="AU2240" i="7"/>
  <c r="AT2240" i="7"/>
  <c r="AS2240" i="7"/>
  <c r="AR2240" i="7"/>
  <c r="AQ2240" i="7"/>
  <c r="AP2240" i="7"/>
  <c r="AO2240" i="7"/>
  <c r="AN2240" i="7"/>
  <c r="AM2240" i="7"/>
  <c r="AL2240" i="7"/>
  <c r="AK2240" i="7"/>
  <c r="AJ2240" i="7"/>
  <c r="AI2240" i="7"/>
  <c r="AZ2239" i="7"/>
  <c r="AY2239" i="7"/>
  <c r="AX2239" i="7"/>
  <c r="AW2239" i="7"/>
  <c r="AV2239" i="7"/>
  <c r="AU2239" i="7"/>
  <c r="AT2239" i="7"/>
  <c r="AS2239" i="7"/>
  <c r="AR2239" i="7"/>
  <c r="AQ2239" i="7"/>
  <c r="AP2239" i="7"/>
  <c r="AO2239" i="7"/>
  <c r="AN2239" i="7"/>
  <c r="AM2239" i="7"/>
  <c r="AL2239" i="7"/>
  <c r="AK2239" i="7"/>
  <c r="AJ2239" i="7"/>
  <c r="AI2239" i="7"/>
  <c r="AZ2238" i="7"/>
  <c r="AY2238" i="7"/>
  <c r="AX2238" i="7"/>
  <c r="AW2238" i="7"/>
  <c r="AV2238" i="7"/>
  <c r="AU2238" i="7"/>
  <c r="AT2238" i="7"/>
  <c r="AS2238" i="7"/>
  <c r="AR2238" i="7"/>
  <c r="AQ2238" i="7"/>
  <c r="AP2238" i="7"/>
  <c r="AO2238" i="7"/>
  <c r="AN2238" i="7"/>
  <c r="AM2238" i="7"/>
  <c r="AL2238" i="7"/>
  <c r="AK2238" i="7"/>
  <c r="AJ2238" i="7"/>
  <c r="AI2238" i="7"/>
  <c r="AZ2237" i="7"/>
  <c r="AY2237" i="7"/>
  <c r="AX2237" i="7"/>
  <c r="AW2237" i="7"/>
  <c r="AV2237" i="7"/>
  <c r="AU2237" i="7"/>
  <c r="AT2237" i="7"/>
  <c r="AS2237" i="7"/>
  <c r="AR2237" i="7"/>
  <c r="AQ2237" i="7"/>
  <c r="AP2237" i="7"/>
  <c r="AO2237" i="7"/>
  <c r="AN2237" i="7"/>
  <c r="AM2237" i="7"/>
  <c r="AL2237" i="7"/>
  <c r="AK2237" i="7"/>
  <c r="AJ2237" i="7"/>
  <c r="AI2237" i="7"/>
  <c r="AZ2236" i="7"/>
  <c r="AY2236" i="7"/>
  <c r="AX2236" i="7"/>
  <c r="AW2236" i="7"/>
  <c r="AV2236" i="7"/>
  <c r="AU2236" i="7"/>
  <c r="AT2236" i="7"/>
  <c r="AS2236" i="7"/>
  <c r="AR2236" i="7"/>
  <c r="AQ2236" i="7"/>
  <c r="AP2236" i="7"/>
  <c r="AO2236" i="7"/>
  <c r="AN2236" i="7"/>
  <c r="AM2236" i="7"/>
  <c r="AL2236" i="7"/>
  <c r="AK2236" i="7"/>
  <c r="AJ2236" i="7"/>
  <c r="AI2236" i="7"/>
  <c r="AZ2235" i="7"/>
  <c r="AY2235" i="7"/>
  <c r="AX2235" i="7"/>
  <c r="AW2235" i="7"/>
  <c r="AV2235" i="7"/>
  <c r="AU2235" i="7"/>
  <c r="AT2235" i="7"/>
  <c r="AS2235" i="7"/>
  <c r="AR2235" i="7"/>
  <c r="AQ2235" i="7"/>
  <c r="AP2235" i="7"/>
  <c r="AO2235" i="7"/>
  <c r="AN2235" i="7"/>
  <c r="AM2235" i="7"/>
  <c r="AL2235" i="7"/>
  <c r="AK2235" i="7"/>
  <c r="AJ2235" i="7"/>
  <c r="AI2235" i="7"/>
  <c r="AZ2234" i="7"/>
  <c r="AY2234" i="7"/>
  <c r="AX2234" i="7"/>
  <c r="AW2234" i="7"/>
  <c r="AV2234" i="7"/>
  <c r="AU2234" i="7"/>
  <c r="AT2234" i="7"/>
  <c r="AS2234" i="7"/>
  <c r="AR2234" i="7"/>
  <c r="AQ2234" i="7"/>
  <c r="AP2234" i="7"/>
  <c r="AO2234" i="7"/>
  <c r="AN2234" i="7"/>
  <c r="AM2234" i="7"/>
  <c r="AL2234" i="7"/>
  <c r="AK2234" i="7"/>
  <c r="AJ2234" i="7"/>
  <c r="AI2234" i="7"/>
  <c r="AZ2233" i="7"/>
  <c r="AY2233" i="7"/>
  <c r="AX2233" i="7"/>
  <c r="AW2233" i="7"/>
  <c r="AV2233" i="7"/>
  <c r="AU2233" i="7"/>
  <c r="AT2233" i="7"/>
  <c r="AS2233" i="7"/>
  <c r="AR2233" i="7"/>
  <c r="AQ2233" i="7"/>
  <c r="AP2233" i="7"/>
  <c r="AO2233" i="7"/>
  <c r="AN2233" i="7"/>
  <c r="AM2233" i="7"/>
  <c r="AL2233" i="7"/>
  <c r="AK2233" i="7"/>
  <c r="AJ2233" i="7"/>
  <c r="AI2233" i="7"/>
  <c r="AZ2232" i="7"/>
  <c r="AY2232" i="7"/>
  <c r="AX2232" i="7"/>
  <c r="AW2232" i="7"/>
  <c r="AV2232" i="7"/>
  <c r="AU2232" i="7"/>
  <c r="AT2232" i="7"/>
  <c r="AS2232" i="7"/>
  <c r="AR2232" i="7"/>
  <c r="AQ2232" i="7"/>
  <c r="AP2232" i="7"/>
  <c r="AO2232" i="7"/>
  <c r="AN2232" i="7"/>
  <c r="AM2232" i="7"/>
  <c r="AL2232" i="7"/>
  <c r="AK2232" i="7"/>
  <c r="AJ2232" i="7"/>
  <c r="AI2232" i="7"/>
  <c r="AZ2231" i="7"/>
  <c r="AY2231" i="7"/>
  <c r="AX2231" i="7"/>
  <c r="AW2231" i="7"/>
  <c r="AV2231" i="7"/>
  <c r="AU2231" i="7"/>
  <c r="AT2231" i="7"/>
  <c r="AS2231" i="7"/>
  <c r="AR2231" i="7"/>
  <c r="AQ2231" i="7"/>
  <c r="AP2231" i="7"/>
  <c r="AO2231" i="7"/>
  <c r="AN2231" i="7"/>
  <c r="AM2231" i="7"/>
  <c r="AL2231" i="7"/>
  <c r="AK2231" i="7"/>
  <c r="AJ2231" i="7"/>
  <c r="AI2231" i="7"/>
  <c r="AZ2230" i="7"/>
  <c r="AY2230" i="7"/>
  <c r="AX2230" i="7"/>
  <c r="AW2230" i="7"/>
  <c r="AV2230" i="7"/>
  <c r="AU2230" i="7"/>
  <c r="AT2230" i="7"/>
  <c r="AS2230" i="7"/>
  <c r="AR2230" i="7"/>
  <c r="AQ2230" i="7"/>
  <c r="AP2230" i="7"/>
  <c r="AO2230" i="7"/>
  <c r="AN2230" i="7"/>
  <c r="AM2230" i="7"/>
  <c r="AL2230" i="7"/>
  <c r="AK2230" i="7"/>
  <c r="AJ2230" i="7"/>
  <c r="AI2230" i="7"/>
  <c r="AZ2229" i="7"/>
  <c r="AY2229" i="7"/>
  <c r="AX2229" i="7"/>
  <c r="AW2229" i="7"/>
  <c r="AV2229" i="7"/>
  <c r="AU2229" i="7"/>
  <c r="AT2229" i="7"/>
  <c r="AS2229" i="7"/>
  <c r="AR2229" i="7"/>
  <c r="AQ2229" i="7"/>
  <c r="AP2229" i="7"/>
  <c r="AO2229" i="7"/>
  <c r="AN2229" i="7"/>
  <c r="AM2229" i="7"/>
  <c r="AL2229" i="7"/>
  <c r="AK2229" i="7"/>
  <c r="AJ2229" i="7"/>
  <c r="AI2229" i="7"/>
  <c r="AZ2228" i="7"/>
  <c r="AY2228" i="7"/>
  <c r="AX2228" i="7"/>
  <c r="AW2228" i="7"/>
  <c r="AV2228" i="7"/>
  <c r="AU2228" i="7"/>
  <c r="AT2228" i="7"/>
  <c r="AS2228" i="7"/>
  <c r="AR2228" i="7"/>
  <c r="AQ2228" i="7"/>
  <c r="AP2228" i="7"/>
  <c r="AO2228" i="7"/>
  <c r="AN2228" i="7"/>
  <c r="AM2228" i="7"/>
  <c r="AL2228" i="7"/>
  <c r="AK2228" i="7"/>
  <c r="AJ2228" i="7"/>
  <c r="AI2228" i="7"/>
  <c r="AZ2227" i="7"/>
  <c r="AY2227" i="7"/>
  <c r="AX2227" i="7"/>
  <c r="AW2227" i="7"/>
  <c r="AV2227" i="7"/>
  <c r="AU2227" i="7"/>
  <c r="AT2227" i="7"/>
  <c r="AS2227" i="7"/>
  <c r="AR2227" i="7"/>
  <c r="AQ2227" i="7"/>
  <c r="AP2227" i="7"/>
  <c r="AO2227" i="7"/>
  <c r="AN2227" i="7"/>
  <c r="AM2227" i="7"/>
  <c r="AL2227" i="7"/>
  <c r="AK2227" i="7"/>
  <c r="AJ2227" i="7"/>
  <c r="AI2227" i="7"/>
  <c r="AZ2226" i="7"/>
  <c r="AY2226" i="7"/>
  <c r="AX2226" i="7"/>
  <c r="AW2226" i="7"/>
  <c r="AV2226" i="7"/>
  <c r="AU2226" i="7"/>
  <c r="AT2226" i="7"/>
  <c r="AS2226" i="7"/>
  <c r="AR2226" i="7"/>
  <c r="AQ2226" i="7"/>
  <c r="AP2226" i="7"/>
  <c r="AO2226" i="7"/>
  <c r="AN2226" i="7"/>
  <c r="AM2226" i="7"/>
  <c r="AL2226" i="7"/>
  <c r="AK2226" i="7"/>
  <c r="AJ2226" i="7"/>
  <c r="AI2226" i="7"/>
  <c r="AZ2225" i="7"/>
  <c r="AY2225" i="7"/>
  <c r="AX2225" i="7"/>
  <c r="AW2225" i="7"/>
  <c r="AV2225" i="7"/>
  <c r="AU2225" i="7"/>
  <c r="AT2225" i="7"/>
  <c r="AS2225" i="7"/>
  <c r="AR2225" i="7"/>
  <c r="AQ2225" i="7"/>
  <c r="AP2225" i="7"/>
  <c r="AO2225" i="7"/>
  <c r="AN2225" i="7"/>
  <c r="AM2225" i="7"/>
  <c r="AL2225" i="7"/>
  <c r="AK2225" i="7"/>
  <c r="AJ2225" i="7"/>
  <c r="AI2225" i="7"/>
  <c r="AZ2224" i="7"/>
  <c r="AY2224" i="7"/>
  <c r="AX2224" i="7"/>
  <c r="AW2224" i="7"/>
  <c r="AV2224" i="7"/>
  <c r="AU2224" i="7"/>
  <c r="AT2224" i="7"/>
  <c r="AS2224" i="7"/>
  <c r="AR2224" i="7"/>
  <c r="AQ2224" i="7"/>
  <c r="AP2224" i="7"/>
  <c r="AO2224" i="7"/>
  <c r="AN2224" i="7"/>
  <c r="AM2224" i="7"/>
  <c r="AL2224" i="7"/>
  <c r="AK2224" i="7"/>
  <c r="AJ2224" i="7"/>
  <c r="AI2224" i="7"/>
  <c r="AZ2223" i="7"/>
  <c r="AY2223" i="7"/>
  <c r="AX2223" i="7"/>
  <c r="AW2223" i="7"/>
  <c r="AV2223" i="7"/>
  <c r="AU2223" i="7"/>
  <c r="AT2223" i="7"/>
  <c r="AS2223" i="7"/>
  <c r="AR2223" i="7"/>
  <c r="AQ2223" i="7"/>
  <c r="AP2223" i="7"/>
  <c r="AO2223" i="7"/>
  <c r="AN2223" i="7"/>
  <c r="AM2223" i="7"/>
  <c r="AL2223" i="7"/>
  <c r="AK2223" i="7"/>
  <c r="AJ2223" i="7"/>
  <c r="AI2223" i="7"/>
  <c r="AZ2222" i="7"/>
  <c r="AY2222" i="7"/>
  <c r="AX2222" i="7"/>
  <c r="AW2222" i="7"/>
  <c r="AV2222" i="7"/>
  <c r="AU2222" i="7"/>
  <c r="AT2222" i="7"/>
  <c r="AS2222" i="7"/>
  <c r="AR2222" i="7"/>
  <c r="AQ2222" i="7"/>
  <c r="AP2222" i="7"/>
  <c r="AO2222" i="7"/>
  <c r="AN2222" i="7"/>
  <c r="AM2222" i="7"/>
  <c r="AL2222" i="7"/>
  <c r="AK2222" i="7"/>
  <c r="AJ2222" i="7"/>
  <c r="AI2222" i="7"/>
  <c r="AZ2221" i="7"/>
  <c r="AY2221" i="7"/>
  <c r="AX2221" i="7"/>
  <c r="AW2221" i="7"/>
  <c r="AV2221" i="7"/>
  <c r="AU2221" i="7"/>
  <c r="AT2221" i="7"/>
  <c r="AS2221" i="7"/>
  <c r="AR2221" i="7"/>
  <c r="AQ2221" i="7"/>
  <c r="AP2221" i="7"/>
  <c r="AO2221" i="7"/>
  <c r="AN2221" i="7"/>
  <c r="AM2221" i="7"/>
  <c r="AL2221" i="7"/>
  <c r="AK2221" i="7"/>
  <c r="AJ2221" i="7"/>
  <c r="AI2221" i="7"/>
  <c r="AZ2220" i="7"/>
  <c r="AY2220" i="7"/>
  <c r="AX2220" i="7"/>
  <c r="AW2220" i="7"/>
  <c r="AV2220" i="7"/>
  <c r="AU2220" i="7"/>
  <c r="AT2220" i="7"/>
  <c r="AS2220" i="7"/>
  <c r="AR2220" i="7"/>
  <c r="AQ2220" i="7"/>
  <c r="AP2220" i="7"/>
  <c r="AO2220" i="7"/>
  <c r="AN2220" i="7"/>
  <c r="AM2220" i="7"/>
  <c r="AL2220" i="7"/>
  <c r="AK2220" i="7"/>
  <c r="AJ2220" i="7"/>
  <c r="AI2220" i="7"/>
  <c r="AZ2219" i="7"/>
  <c r="AY2219" i="7"/>
  <c r="AX2219" i="7"/>
  <c r="AW2219" i="7"/>
  <c r="AV2219" i="7"/>
  <c r="AU2219" i="7"/>
  <c r="AT2219" i="7"/>
  <c r="AS2219" i="7"/>
  <c r="AR2219" i="7"/>
  <c r="AQ2219" i="7"/>
  <c r="AP2219" i="7"/>
  <c r="AO2219" i="7"/>
  <c r="AN2219" i="7"/>
  <c r="AM2219" i="7"/>
  <c r="AL2219" i="7"/>
  <c r="AK2219" i="7"/>
  <c r="AJ2219" i="7"/>
  <c r="AI2219" i="7"/>
  <c r="AZ2218" i="7"/>
  <c r="AY2218" i="7"/>
  <c r="AX2218" i="7"/>
  <c r="AW2218" i="7"/>
  <c r="AV2218" i="7"/>
  <c r="AU2218" i="7"/>
  <c r="AT2218" i="7"/>
  <c r="AS2218" i="7"/>
  <c r="AR2218" i="7"/>
  <c r="AQ2218" i="7"/>
  <c r="AP2218" i="7"/>
  <c r="AO2218" i="7"/>
  <c r="AN2218" i="7"/>
  <c r="AM2218" i="7"/>
  <c r="AL2218" i="7"/>
  <c r="AK2218" i="7"/>
  <c r="AJ2218" i="7"/>
  <c r="AI2218" i="7"/>
  <c r="AZ2217" i="7"/>
  <c r="AY2217" i="7"/>
  <c r="AX2217" i="7"/>
  <c r="AW2217" i="7"/>
  <c r="AV2217" i="7"/>
  <c r="AU2217" i="7"/>
  <c r="AT2217" i="7"/>
  <c r="AS2217" i="7"/>
  <c r="AR2217" i="7"/>
  <c r="AQ2217" i="7"/>
  <c r="AP2217" i="7"/>
  <c r="AO2217" i="7"/>
  <c r="AN2217" i="7"/>
  <c r="AM2217" i="7"/>
  <c r="AL2217" i="7"/>
  <c r="AK2217" i="7"/>
  <c r="AJ2217" i="7"/>
  <c r="AI2217" i="7"/>
  <c r="AZ2216" i="7"/>
  <c r="AY2216" i="7"/>
  <c r="AX2216" i="7"/>
  <c r="AW2216" i="7"/>
  <c r="AV2216" i="7"/>
  <c r="AU2216" i="7"/>
  <c r="AT2216" i="7"/>
  <c r="AS2216" i="7"/>
  <c r="AR2216" i="7"/>
  <c r="AQ2216" i="7"/>
  <c r="AP2216" i="7"/>
  <c r="AO2216" i="7"/>
  <c r="AN2216" i="7"/>
  <c r="AM2216" i="7"/>
  <c r="AL2216" i="7"/>
  <c r="AK2216" i="7"/>
  <c r="AJ2216" i="7"/>
  <c r="AI2216" i="7"/>
  <c r="AZ2215" i="7"/>
  <c r="AY2215" i="7"/>
  <c r="AX2215" i="7"/>
  <c r="AW2215" i="7"/>
  <c r="AV2215" i="7"/>
  <c r="AU2215" i="7"/>
  <c r="AT2215" i="7"/>
  <c r="AS2215" i="7"/>
  <c r="AR2215" i="7"/>
  <c r="AQ2215" i="7"/>
  <c r="AP2215" i="7"/>
  <c r="AO2215" i="7"/>
  <c r="AN2215" i="7"/>
  <c r="AM2215" i="7"/>
  <c r="AL2215" i="7"/>
  <c r="AK2215" i="7"/>
  <c r="AJ2215" i="7"/>
  <c r="AI2215" i="7"/>
  <c r="AZ2214" i="7"/>
  <c r="AY2214" i="7"/>
  <c r="AX2214" i="7"/>
  <c r="AW2214" i="7"/>
  <c r="AV2214" i="7"/>
  <c r="AU2214" i="7"/>
  <c r="AT2214" i="7"/>
  <c r="AS2214" i="7"/>
  <c r="AR2214" i="7"/>
  <c r="AQ2214" i="7"/>
  <c r="AP2214" i="7"/>
  <c r="AO2214" i="7"/>
  <c r="AN2214" i="7"/>
  <c r="AM2214" i="7"/>
  <c r="AL2214" i="7"/>
  <c r="AK2214" i="7"/>
  <c r="AJ2214" i="7"/>
  <c r="AI2214" i="7"/>
  <c r="AZ2213" i="7"/>
  <c r="AY2213" i="7"/>
  <c r="AX2213" i="7"/>
  <c r="AW2213" i="7"/>
  <c r="AV2213" i="7"/>
  <c r="AU2213" i="7"/>
  <c r="AT2213" i="7"/>
  <c r="AS2213" i="7"/>
  <c r="AR2213" i="7"/>
  <c r="AQ2213" i="7"/>
  <c r="AP2213" i="7"/>
  <c r="AO2213" i="7"/>
  <c r="AN2213" i="7"/>
  <c r="AM2213" i="7"/>
  <c r="AL2213" i="7"/>
  <c r="AK2213" i="7"/>
  <c r="AJ2213" i="7"/>
  <c r="AI2213" i="7"/>
  <c r="AZ2212" i="7"/>
  <c r="AY2212" i="7"/>
  <c r="AX2212" i="7"/>
  <c r="AW2212" i="7"/>
  <c r="AV2212" i="7"/>
  <c r="AU2212" i="7"/>
  <c r="AT2212" i="7"/>
  <c r="AS2212" i="7"/>
  <c r="AR2212" i="7"/>
  <c r="AQ2212" i="7"/>
  <c r="AP2212" i="7"/>
  <c r="AO2212" i="7"/>
  <c r="AN2212" i="7"/>
  <c r="AM2212" i="7"/>
  <c r="AL2212" i="7"/>
  <c r="AK2212" i="7"/>
  <c r="AJ2212" i="7"/>
  <c r="AI2212" i="7"/>
  <c r="AZ2211" i="7"/>
  <c r="AY2211" i="7"/>
  <c r="AX2211" i="7"/>
  <c r="AW2211" i="7"/>
  <c r="AV2211" i="7"/>
  <c r="AU2211" i="7"/>
  <c r="AT2211" i="7"/>
  <c r="AS2211" i="7"/>
  <c r="AR2211" i="7"/>
  <c r="AQ2211" i="7"/>
  <c r="AP2211" i="7"/>
  <c r="AO2211" i="7"/>
  <c r="AN2211" i="7"/>
  <c r="AM2211" i="7"/>
  <c r="AL2211" i="7"/>
  <c r="AK2211" i="7"/>
  <c r="AJ2211" i="7"/>
  <c r="AI2211" i="7"/>
  <c r="AZ2210" i="7"/>
  <c r="AY2210" i="7"/>
  <c r="AX2210" i="7"/>
  <c r="AW2210" i="7"/>
  <c r="AV2210" i="7"/>
  <c r="AU2210" i="7"/>
  <c r="AT2210" i="7"/>
  <c r="AS2210" i="7"/>
  <c r="AR2210" i="7"/>
  <c r="AQ2210" i="7"/>
  <c r="AP2210" i="7"/>
  <c r="AO2210" i="7"/>
  <c r="AN2210" i="7"/>
  <c r="AM2210" i="7"/>
  <c r="AL2210" i="7"/>
  <c r="AK2210" i="7"/>
  <c r="AJ2210" i="7"/>
  <c r="AI2210" i="7"/>
  <c r="AZ2209" i="7"/>
  <c r="AY2209" i="7"/>
  <c r="AX2209" i="7"/>
  <c r="AW2209" i="7"/>
  <c r="AV2209" i="7"/>
  <c r="AU2209" i="7"/>
  <c r="AT2209" i="7"/>
  <c r="AS2209" i="7"/>
  <c r="AR2209" i="7"/>
  <c r="AQ2209" i="7"/>
  <c r="AP2209" i="7"/>
  <c r="AO2209" i="7"/>
  <c r="AN2209" i="7"/>
  <c r="AM2209" i="7"/>
  <c r="AL2209" i="7"/>
  <c r="AK2209" i="7"/>
  <c r="AJ2209" i="7"/>
  <c r="AI2209" i="7"/>
  <c r="AZ2208" i="7"/>
  <c r="AY2208" i="7"/>
  <c r="AX2208" i="7"/>
  <c r="AW2208" i="7"/>
  <c r="AV2208" i="7"/>
  <c r="AU2208" i="7"/>
  <c r="AT2208" i="7"/>
  <c r="AS2208" i="7"/>
  <c r="AR2208" i="7"/>
  <c r="AQ2208" i="7"/>
  <c r="AP2208" i="7"/>
  <c r="AO2208" i="7"/>
  <c r="AN2208" i="7"/>
  <c r="AM2208" i="7"/>
  <c r="AL2208" i="7"/>
  <c r="AK2208" i="7"/>
  <c r="AJ2208" i="7"/>
  <c r="AI2208" i="7"/>
  <c r="AZ2207" i="7"/>
  <c r="AY2207" i="7"/>
  <c r="AX2207" i="7"/>
  <c r="AW2207" i="7"/>
  <c r="AV2207" i="7"/>
  <c r="AU2207" i="7"/>
  <c r="AT2207" i="7"/>
  <c r="AS2207" i="7"/>
  <c r="AR2207" i="7"/>
  <c r="AQ2207" i="7"/>
  <c r="AP2207" i="7"/>
  <c r="AO2207" i="7"/>
  <c r="AN2207" i="7"/>
  <c r="AM2207" i="7"/>
  <c r="AL2207" i="7"/>
  <c r="AK2207" i="7"/>
  <c r="AJ2207" i="7"/>
  <c r="AI2207" i="7"/>
  <c r="AZ2206" i="7"/>
  <c r="AY2206" i="7"/>
  <c r="AX2206" i="7"/>
  <c r="AW2206" i="7"/>
  <c r="AV2206" i="7"/>
  <c r="AU2206" i="7"/>
  <c r="AT2206" i="7"/>
  <c r="AS2206" i="7"/>
  <c r="AR2206" i="7"/>
  <c r="AQ2206" i="7"/>
  <c r="AP2206" i="7"/>
  <c r="AO2206" i="7"/>
  <c r="AN2206" i="7"/>
  <c r="AM2206" i="7"/>
  <c r="AL2206" i="7"/>
  <c r="AK2206" i="7"/>
  <c r="AJ2206" i="7"/>
  <c r="AI2206" i="7"/>
  <c r="AZ2205" i="7"/>
  <c r="AY2205" i="7"/>
  <c r="AX2205" i="7"/>
  <c r="AW2205" i="7"/>
  <c r="AV2205" i="7"/>
  <c r="AU2205" i="7"/>
  <c r="AT2205" i="7"/>
  <c r="AS2205" i="7"/>
  <c r="AR2205" i="7"/>
  <c r="AQ2205" i="7"/>
  <c r="AP2205" i="7"/>
  <c r="AO2205" i="7"/>
  <c r="AN2205" i="7"/>
  <c r="AM2205" i="7"/>
  <c r="AL2205" i="7"/>
  <c r="AK2205" i="7"/>
  <c r="AJ2205" i="7"/>
  <c r="AI2205" i="7"/>
  <c r="AZ2204" i="7"/>
  <c r="AY2204" i="7"/>
  <c r="AX2204" i="7"/>
  <c r="AW2204" i="7"/>
  <c r="AV2204" i="7"/>
  <c r="AU2204" i="7"/>
  <c r="AT2204" i="7"/>
  <c r="AS2204" i="7"/>
  <c r="AR2204" i="7"/>
  <c r="AQ2204" i="7"/>
  <c r="AP2204" i="7"/>
  <c r="AO2204" i="7"/>
  <c r="AN2204" i="7"/>
  <c r="AM2204" i="7"/>
  <c r="AL2204" i="7"/>
  <c r="AK2204" i="7"/>
  <c r="AJ2204" i="7"/>
  <c r="AI2204" i="7"/>
  <c r="AZ2203" i="7"/>
  <c r="AY2203" i="7"/>
  <c r="AX2203" i="7"/>
  <c r="AW2203" i="7"/>
  <c r="AV2203" i="7"/>
  <c r="AU2203" i="7"/>
  <c r="AT2203" i="7"/>
  <c r="AS2203" i="7"/>
  <c r="AR2203" i="7"/>
  <c r="AQ2203" i="7"/>
  <c r="AP2203" i="7"/>
  <c r="AO2203" i="7"/>
  <c r="AN2203" i="7"/>
  <c r="AM2203" i="7"/>
  <c r="AL2203" i="7"/>
  <c r="AK2203" i="7"/>
  <c r="AJ2203" i="7"/>
  <c r="AI2203" i="7"/>
  <c r="AZ2202" i="7"/>
  <c r="AY2202" i="7"/>
  <c r="AX2202" i="7"/>
  <c r="AW2202" i="7"/>
  <c r="AV2202" i="7"/>
  <c r="AU2202" i="7"/>
  <c r="AT2202" i="7"/>
  <c r="AS2202" i="7"/>
  <c r="AR2202" i="7"/>
  <c r="AQ2202" i="7"/>
  <c r="AP2202" i="7"/>
  <c r="AO2202" i="7"/>
  <c r="AN2202" i="7"/>
  <c r="AM2202" i="7"/>
  <c r="AL2202" i="7"/>
  <c r="AK2202" i="7"/>
  <c r="AJ2202" i="7"/>
  <c r="AI2202" i="7"/>
  <c r="AZ2201" i="7"/>
  <c r="AY2201" i="7"/>
  <c r="AX2201" i="7"/>
  <c r="AW2201" i="7"/>
  <c r="AV2201" i="7"/>
  <c r="AU2201" i="7"/>
  <c r="AT2201" i="7"/>
  <c r="AS2201" i="7"/>
  <c r="AR2201" i="7"/>
  <c r="AQ2201" i="7"/>
  <c r="AP2201" i="7"/>
  <c r="AO2201" i="7"/>
  <c r="AN2201" i="7"/>
  <c r="AM2201" i="7"/>
  <c r="AL2201" i="7"/>
  <c r="AK2201" i="7"/>
  <c r="AJ2201" i="7"/>
  <c r="AI2201" i="7"/>
  <c r="AZ2200" i="7"/>
  <c r="AY2200" i="7"/>
  <c r="AX2200" i="7"/>
  <c r="AW2200" i="7"/>
  <c r="AV2200" i="7"/>
  <c r="AU2200" i="7"/>
  <c r="AT2200" i="7"/>
  <c r="AS2200" i="7"/>
  <c r="AR2200" i="7"/>
  <c r="AQ2200" i="7"/>
  <c r="AP2200" i="7"/>
  <c r="AO2200" i="7"/>
  <c r="AN2200" i="7"/>
  <c r="AM2200" i="7"/>
  <c r="AL2200" i="7"/>
  <c r="AK2200" i="7"/>
  <c r="AJ2200" i="7"/>
  <c r="AI2200" i="7"/>
  <c r="AZ2199" i="7"/>
  <c r="AY2199" i="7"/>
  <c r="AX2199" i="7"/>
  <c r="AW2199" i="7"/>
  <c r="AV2199" i="7"/>
  <c r="AU2199" i="7"/>
  <c r="AT2199" i="7"/>
  <c r="AS2199" i="7"/>
  <c r="AR2199" i="7"/>
  <c r="AQ2199" i="7"/>
  <c r="AP2199" i="7"/>
  <c r="AO2199" i="7"/>
  <c r="AN2199" i="7"/>
  <c r="AM2199" i="7"/>
  <c r="AL2199" i="7"/>
  <c r="AK2199" i="7"/>
  <c r="AJ2199" i="7"/>
  <c r="AI2199" i="7"/>
  <c r="AZ2198" i="7"/>
  <c r="AY2198" i="7"/>
  <c r="AX2198" i="7"/>
  <c r="AW2198" i="7"/>
  <c r="AV2198" i="7"/>
  <c r="AU2198" i="7"/>
  <c r="AT2198" i="7"/>
  <c r="AS2198" i="7"/>
  <c r="AR2198" i="7"/>
  <c r="AQ2198" i="7"/>
  <c r="AP2198" i="7"/>
  <c r="AO2198" i="7"/>
  <c r="AN2198" i="7"/>
  <c r="AM2198" i="7"/>
  <c r="AL2198" i="7"/>
  <c r="AK2198" i="7"/>
  <c r="AJ2198" i="7"/>
  <c r="AI2198" i="7"/>
  <c r="AZ2197" i="7"/>
  <c r="AY2197" i="7"/>
  <c r="AX2197" i="7"/>
  <c r="AW2197" i="7"/>
  <c r="AV2197" i="7"/>
  <c r="AU2197" i="7"/>
  <c r="AT2197" i="7"/>
  <c r="AS2197" i="7"/>
  <c r="AR2197" i="7"/>
  <c r="AQ2197" i="7"/>
  <c r="AP2197" i="7"/>
  <c r="AO2197" i="7"/>
  <c r="AN2197" i="7"/>
  <c r="AM2197" i="7"/>
  <c r="AL2197" i="7"/>
  <c r="AK2197" i="7"/>
  <c r="AJ2197" i="7"/>
  <c r="AI2197" i="7"/>
  <c r="AZ2196" i="7"/>
  <c r="AY2196" i="7"/>
  <c r="AX2196" i="7"/>
  <c r="AW2196" i="7"/>
  <c r="AV2196" i="7"/>
  <c r="AU2196" i="7"/>
  <c r="AT2196" i="7"/>
  <c r="AS2196" i="7"/>
  <c r="AR2196" i="7"/>
  <c r="AQ2196" i="7"/>
  <c r="AP2196" i="7"/>
  <c r="AO2196" i="7"/>
  <c r="AN2196" i="7"/>
  <c r="AM2196" i="7"/>
  <c r="AL2196" i="7"/>
  <c r="AK2196" i="7"/>
  <c r="AJ2196" i="7"/>
  <c r="AI2196" i="7"/>
  <c r="AZ2195" i="7"/>
  <c r="AY2195" i="7"/>
  <c r="AX2195" i="7"/>
  <c r="AW2195" i="7"/>
  <c r="AV2195" i="7"/>
  <c r="AU2195" i="7"/>
  <c r="AT2195" i="7"/>
  <c r="AS2195" i="7"/>
  <c r="AR2195" i="7"/>
  <c r="AQ2195" i="7"/>
  <c r="AP2195" i="7"/>
  <c r="AO2195" i="7"/>
  <c r="AN2195" i="7"/>
  <c r="AM2195" i="7"/>
  <c r="AL2195" i="7"/>
  <c r="AK2195" i="7"/>
  <c r="AJ2195" i="7"/>
  <c r="AI2195" i="7"/>
  <c r="AZ2194" i="7"/>
  <c r="AY2194" i="7"/>
  <c r="AX2194" i="7"/>
  <c r="AW2194" i="7"/>
  <c r="AV2194" i="7"/>
  <c r="AU2194" i="7"/>
  <c r="AT2194" i="7"/>
  <c r="AS2194" i="7"/>
  <c r="AR2194" i="7"/>
  <c r="AQ2194" i="7"/>
  <c r="AP2194" i="7"/>
  <c r="AO2194" i="7"/>
  <c r="AN2194" i="7"/>
  <c r="AM2194" i="7"/>
  <c r="AL2194" i="7"/>
  <c r="AK2194" i="7"/>
  <c r="AJ2194" i="7"/>
  <c r="AI2194" i="7"/>
  <c r="AZ2193" i="7"/>
  <c r="AY2193" i="7"/>
  <c r="AX2193" i="7"/>
  <c r="AW2193" i="7"/>
  <c r="AV2193" i="7"/>
  <c r="AU2193" i="7"/>
  <c r="AT2193" i="7"/>
  <c r="AS2193" i="7"/>
  <c r="AR2193" i="7"/>
  <c r="AQ2193" i="7"/>
  <c r="AP2193" i="7"/>
  <c r="AO2193" i="7"/>
  <c r="AN2193" i="7"/>
  <c r="AM2193" i="7"/>
  <c r="AL2193" i="7"/>
  <c r="AK2193" i="7"/>
  <c r="AJ2193" i="7"/>
  <c r="AI2193" i="7"/>
  <c r="AZ2192" i="7"/>
  <c r="AY2192" i="7"/>
  <c r="AX2192" i="7"/>
  <c r="AW2192" i="7"/>
  <c r="AV2192" i="7"/>
  <c r="AU2192" i="7"/>
  <c r="AT2192" i="7"/>
  <c r="AS2192" i="7"/>
  <c r="AR2192" i="7"/>
  <c r="AQ2192" i="7"/>
  <c r="AP2192" i="7"/>
  <c r="AO2192" i="7"/>
  <c r="AN2192" i="7"/>
  <c r="AM2192" i="7"/>
  <c r="AL2192" i="7"/>
  <c r="AK2192" i="7"/>
  <c r="AJ2192" i="7"/>
  <c r="AI2192" i="7"/>
  <c r="AZ2191" i="7"/>
  <c r="AY2191" i="7"/>
  <c r="AX2191" i="7"/>
  <c r="AW2191" i="7"/>
  <c r="AV2191" i="7"/>
  <c r="AU2191" i="7"/>
  <c r="AT2191" i="7"/>
  <c r="AS2191" i="7"/>
  <c r="AR2191" i="7"/>
  <c r="AQ2191" i="7"/>
  <c r="AP2191" i="7"/>
  <c r="AO2191" i="7"/>
  <c r="AN2191" i="7"/>
  <c r="AM2191" i="7"/>
  <c r="AL2191" i="7"/>
  <c r="AK2191" i="7"/>
  <c r="AJ2191" i="7"/>
  <c r="AI2191" i="7"/>
  <c r="AZ2190" i="7"/>
  <c r="AY2190" i="7"/>
  <c r="AX2190" i="7"/>
  <c r="AW2190" i="7"/>
  <c r="AV2190" i="7"/>
  <c r="AU2190" i="7"/>
  <c r="AT2190" i="7"/>
  <c r="AS2190" i="7"/>
  <c r="AR2190" i="7"/>
  <c r="AQ2190" i="7"/>
  <c r="AP2190" i="7"/>
  <c r="AO2190" i="7"/>
  <c r="AN2190" i="7"/>
  <c r="AM2190" i="7"/>
  <c r="AL2190" i="7"/>
  <c r="AK2190" i="7"/>
  <c r="AJ2190" i="7"/>
  <c r="AI2190" i="7"/>
  <c r="AZ2189" i="7"/>
  <c r="AY2189" i="7"/>
  <c r="AX2189" i="7"/>
  <c r="AW2189" i="7"/>
  <c r="AV2189" i="7"/>
  <c r="AU2189" i="7"/>
  <c r="AT2189" i="7"/>
  <c r="AS2189" i="7"/>
  <c r="AR2189" i="7"/>
  <c r="AQ2189" i="7"/>
  <c r="AP2189" i="7"/>
  <c r="AO2189" i="7"/>
  <c r="AN2189" i="7"/>
  <c r="AM2189" i="7"/>
  <c r="AL2189" i="7"/>
  <c r="AK2189" i="7"/>
  <c r="AJ2189" i="7"/>
  <c r="AI2189" i="7"/>
  <c r="AZ2188" i="7"/>
  <c r="AY2188" i="7"/>
  <c r="AX2188" i="7"/>
  <c r="AW2188" i="7"/>
  <c r="AV2188" i="7"/>
  <c r="AU2188" i="7"/>
  <c r="AT2188" i="7"/>
  <c r="AS2188" i="7"/>
  <c r="AR2188" i="7"/>
  <c r="AQ2188" i="7"/>
  <c r="AP2188" i="7"/>
  <c r="AO2188" i="7"/>
  <c r="AN2188" i="7"/>
  <c r="AM2188" i="7"/>
  <c r="AL2188" i="7"/>
  <c r="AK2188" i="7"/>
  <c r="AJ2188" i="7"/>
  <c r="AI2188" i="7"/>
  <c r="AZ2187" i="7"/>
  <c r="AY2187" i="7"/>
  <c r="AX2187" i="7"/>
  <c r="AW2187" i="7"/>
  <c r="AV2187" i="7"/>
  <c r="AU2187" i="7"/>
  <c r="AT2187" i="7"/>
  <c r="AS2187" i="7"/>
  <c r="AR2187" i="7"/>
  <c r="AQ2187" i="7"/>
  <c r="AP2187" i="7"/>
  <c r="AO2187" i="7"/>
  <c r="AN2187" i="7"/>
  <c r="AM2187" i="7"/>
  <c r="AL2187" i="7"/>
  <c r="AK2187" i="7"/>
  <c r="AJ2187" i="7"/>
  <c r="AI2187" i="7"/>
  <c r="AZ2186" i="7"/>
  <c r="AY2186" i="7"/>
  <c r="AX2186" i="7"/>
  <c r="AW2186" i="7"/>
  <c r="AV2186" i="7"/>
  <c r="AU2186" i="7"/>
  <c r="AT2186" i="7"/>
  <c r="AS2186" i="7"/>
  <c r="AR2186" i="7"/>
  <c r="AQ2186" i="7"/>
  <c r="AP2186" i="7"/>
  <c r="AO2186" i="7"/>
  <c r="AN2186" i="7"/>
  <c r="AM2186" i="7"/>
  <c r="AL2186" i="7"/>
  <c r="AK2186" i="7"/>
  <c r="AJ2186" i="7"/>
  <c r="AI2186" i="7"/>
  <c r="AZ2185" i="7"/>
  <c r="AY2185" i="7"/>
  <c r="AX2185" i="7"/>
  <c r="AW2185" i="7"/>
  <c r="AV2185" i="7"/>
  <c r="AU2185" i="7"/>
  <c r="AT2185" i="7"/>
  <c r="AS2185" i="7"/>
  <c r="AR2185" i="7"/>
  <c r="AQ2185" i="7"/>
  <c r="AP2185" i="7"/>
  <c r="AO2185" i="7"/>
  <c r="AN2185" i="7"/>
  <c r="AM2185" i="7"/>
  <c r="AL2185" i="7"/>
  <c r="AK2185" i="7"/>
  <c r="AJ2185" i="7"/>
  <c r="AI2185" i="7"/>
  <c r="AZ2184" i="7"/>
  <c r="AY2184" i="7"/>
  <c r="AX2184" i="7"/>
  <c r="AW2184" i="7"/>
  <c r="AV2184" i="7"/>
  <c r="AU2184" i="7"/>
  <c r="AT2184" i="7"/>
  <c r="AS2184" i="7"/>
  <c r="AR2184" i="7"/>
  <c r="AQ2184" i="7"/>
  <c r="AP2184" i="7"/>
  <c r="AO2184" i="7"/>
  <c r="AN2184" i="7"/>
  <c r="AM2184" i="7"/>
  <c r="AL2184" i="7"/>
  <c r="AK2184" i="7"/>
  <c r="AJ2184" i="7"/>
  <c r="AI2184" i="7"/>
  <c r="AZ2183" i="7"/>
  <c r="AY2183" i="7"/>
  <c r="AX2183" i="7"/>
  <c r="AW2183" i="7"/>
  <c r="AV2183" i="7"/>
  <c r="AU2183" i="7"/>
  <c r="AT2183" i="7"/>
  <c r="AS2183" i="7"/>
  <c r="AR2183" i="7"/>
  <c r="AQ2183" i="7"/>
  <c r="AP2183" i="7"/>
  <c r="AO2183" i="7"/>
  <c r="AN2183" i="7"/>
  <c r="AM2183" i="7"/>
  <c r="AL2183" i="7"/>
  <c r="AK2183" i="7"/>
  <c r="AJ2183" i="7"/>
  <c r="AI2183" i="7"/>
  <c r="AZ2182" i="7"/>
  <c r="AY2182" i="7"/>
  <c r="AX2182" i="7"/>
  <c r="AW2182" i="7"/>
  <c r="AV2182" i="7"/>
  <c r="AU2182" i="7"/>
  <c r="AT2182" i="7"/>
  <c r="AS2182" i="7"/>
  <c r="AR2182" i="7"/>
  <c r="AQ2182" i="7"/>
  <c r="AP2182" i="7"/>
  <c r="AO2182" i="7"/>
  <c r="AN2182" i="7"/>
  <c r="AM2182" i="7"/>
  <c r="AL2182" i="7"/>
  <c r="AK2182" i="7"/>
  <c r="AJ2182" i="7"/>
  <c r="AI2182" i="7"/>
  <c r="AZ2181" i="7"/>
  <c r="AY2181" i="7"/>
  <c r="AX2181" i="7"/>
  <c r="AW2181" i="7"/>
  <c r="AV2181" i="7"/>
  <c r="AU2181" i="7"/>
  <c r="AT2181" i="7"/>
  <c r="AS2181" i="7"/>
  <c r="AR2181" i="7"/>
  <c r="AQ2181" i="7"/>
  <c r="AP2181" i="7"/>
  <c r="AO2181" i="7"/>
  <c r="AN2181" i="7"/>
  <c r="AM2181" i="7"/>
  <c r="AL2181" i="7"/>
  <c r="AK2181" i="7"/>
  <c r="AJ2181" i="7"/>
  <c r="AI2181" i="7"/>
  <c r="AZ2180" i="7"/>
  <c r="AY2180" i="7"/>
  <c r="AX2180" i="7"/>
  <c r="AW2180" i="7"/>
  <c r="AV2180" i="7"/>
  <c r="AU2180" i="7"/>
  <c r="AT2180" i="7"/>
  <c r="AS2180" i="7"/>
  <c r="AR2180" i="7"/>
  <c r="AQ2180" i="7"/>
  <c r="AP2180" i="7"/>
  <c r="AO2180" i="7"/>
  <c r="AN2180" i="7"/>
  <c r="AM2180" i="7"/>
  <c r="AL2180" i="7"/>
  <c r="AK2180" i="7"/>
  <c r="AJ2180" i="7"/>
  <c r="AI2180" i="7"/>
  <c r="AZ2179" i="7"/>
  <c r="AY2179" i="7"/>
  <c r="AX2179" i="7"/>
  <c r="AW2179" i="7"/>
  <c r="AV2179" i="7"/>
  <c r="AU2179" i="7"/>
  <c r="AT2179" i="7"/>
  <c r="AS2179" i="7"/>
  <c r="AR2179" i="7"/>
  <c r="AQ2179" i="7"/>
  <c r="AP2179" i="7"/>
  <c r="AO2179" i="7"/>
  <c r="AN2179" i="7"/>
  <c r="AM2179" i="7"/>
  <c r="AL2179" i="7"/>
  <c r="AK2179" i="7"/>
  <c r="AJ2179" i="7"/>
  <c r="AI2179" i="7"/>
  <c r="AZ2178" i="7"/>
  <c r="AY2178" i="7"/>
  <c r="AX2178" i="7"/>
  <c r="AW2178" i="7"/>
  <c r="AV2178" i="7"/>
  <c r="AU2178" i="7"/>
  <c r="AT2178" i="7"/>
  <c r="AS2178" i="7"/>
  <c r="AR2178" i="7"/>
  <c r="AQ2178" i="7"/>
  <c r="AP2178" i="7"/>
  <c r="AO2178" i="7"/>
  <c r="AN2178" i="7"/>
  <c r="AM2178" i="7"/>
  <c r="AL2178" i="7"/>
  <c r="AK2178" i="7"/>
  <c r="AJ2178" i="7"/>
  <c r="AI2178" i="7"/>
  <c r="AZ2177" i="7"/>
  <c r="AY2177" i="7"/>
  <c r="AX2177" i="7"/>
  <c r="AW2177" i="7"/>
  <c r="AV2177" i="7"/>
  <c r="AU2177" i="7"/>
  <c r="AT2177" i="7"/>
  <c r="AS2177" i="7"/>
  <c r="AR2177" i="7"/>
  <c r="AQ2177" i="7"/>
  <c r="AP2177" i="7"/>
  <c r="AO2177" i="7"/>
  <c r="AN2177" i="7"/>
  <c r="AM2177" i="7"/>
  <c r="AL2177" i="7"/>
  <c r="AK2177" i="7"/>
  <c r="AJ2177" i="7"/>
  <c r="AI2177" i="7"/>
  <c r="AZ2176" i="7"/>
  <c r="AY2176" i="7"/>
  <c r="AX2176" i="7"/>
  <c r="AW2176" i="7"/>
  <c r="AV2176" i="7"/>
  <c r="AU2176" i="7"/>
  <c r="AT2176" i="7"/>
  <c r="AS2176" i="7"/>
  <c r="AR2176" i="7"/>
  <c r="AQ2176" i="7"/>
  <c r="AP2176" i="7"/>
  <c r="AO2176" i="7"/>
  <c r="AN2176" i="7"/>
  <c r="AM2176" i="7"/>
  <c r="AL2176" i="7"/>
  <c r="AK2176" i="7"/>
  <c r="AJ2176" i="7"/>
  <c r="AI2176" i="7"/>
  <c r="AZ2175" i="7"/>
  <c r="AY2175" i="7"/>
  <c r="AX2175" i="7"/>
  <c r="AW2175" i="7"/>
  <c r="AV2175" i="7"/>
  <c r="AU2175" i="7"/>
  <c r="AT2175" i="7"/>
  <c r="AS2175" i="7"/>
  <c r="AR2175" i="7"/>
  <c r="AQ2175" i="7"/>
  <c r="AP2175" i="7"/>
  <c r="AO2175" i="7"/>
  <c r="AN2175" i="7"/>
  <c r="AM2175" i="7"/>
  <c r="AL2175" i="7"/>
  <c r="AK2175" i="7"/>
  <c r="AJ2175" i="7"/>
  <c r="AI2175" i="7"/>
  <c r="AZ2174" i="7"/>
  <c r="AY2174" i="7"/>
  <c r="AX2174" i="7"/>
  <c r="AW2174" i="7"/>
  <c r="AV2174" i="7"/>
  <c r="AU2174" i="7"/>
  <c r="AT2174" i="7"/>
  <c r="AS2174" i="7"/>
  <c r="AR2174" i="7"/>
  <c r="AQ2174" i="7"/>
  <c r="AP2174" i="7"/>
  <c r="AO2174" i="7"/>
  <c r="AN2174" i="7"/>
  <c r="AM2174" i="7"/>
  <c r="AL2174" i="7"/>
  <c r="AK2174" i="7"/>
  <c r="AJ2174" i="7"/>
  <c r="AI2174" i="7"/>
  <c r="AZ2173" i="7"/>
  <c r="AY2173" i="7"/>
  <c r="AX2173" i="7"/>
  <c r="AW2173" i="7"/>
  <c r="AV2173" i="7"/>
  <c r="AU2173" i="7"/>
  <c r="AT2173" i="7"/>
  <c r="AS2173" i="7"/>
  <c r="AR2173" i="7"/>
  <c r="AQ2173" i="7"/>
  <c r="AP2173" i="7"/>
  <c r="AO2173" i="7"/>
  <c r="AN2173" i="7"/>
  <c r="AM2173" i="7"/>
  <c r="AL2173" i="7"/>
  <c r="AK2173" i="7"/>
  <c r="AJ2173" i="7"/>
  <c r="AI2173" i="7"/>
  <c r="AZ2172" i="7"/>
  <c r="AY2172" i="7"/>
  <c r="AX2172" i="7"/>
  <c r="AW2172" i="7"/>
  <c r="AV2172" i="7"/>
  <c r="AU2172" i="7"/>
  <c r="AT2172" i="7"/>
  <c r="AS2172" i="7"/>
  <c r="AR2172" i="7"/>
  <c r="AQ2172" i="7"/>
  <c r="AP2172" i="7"/>
  <c r="AO2172" i="7"/>
  <c r="AN2172" i="7"/>
  <c r="AM2172" i="7"/>
  <c r="AL2172" i="7"/>
  <c r="AK2172" i="7"/>
  <c r="AJ2172" i="7"/>
  <c r="AI2172" i="7"/>
  <c r="AZ2171" i="7"/>
  <c r="AY2171" i="7"/>
  <c r="AX2171" i="7"/>
  <c r="AW2171" i="7"/>
  <c r="AV2171" i="7"/>
  <c r="AU2171" i="7"/>
  <c r="AT2171" i="7"/>
  <c r="AS2171" i="7"/>
  <c r="AR2171" i="7"/>
  <c r="AQ2171" i="7"/>
  <c r="AP2171" i="7"/>
  <c r="AO2171" i="7"/>
  <c r="AN2171" i="7"/>
  <c r="AM2171" i="7"/>
  <c r="AL2171" i="7"/>
  <c r="AK2171" i="7"/>
  <c r="AJ2171" i="7"/>
  <c r="AI2171" i="7"/>
  <c r="AZ2170" i="7"/>
  <c r="AY2170" i="7"/>
  <c r="AX2170" i="7"/>
  <c r="AW2170" i="7"/>
  <c r="AV2170" i="7"/>
  <c r="AU2170" i="7"/>
  <c r="AT2170" i="7"/>
  <c r="AS2170" i="7"/>
  <c r="AR2170" i="7"/>
  <c r="AQ2170" i="7"/>
  <c r="AP2170" i="7"/>
  <c r="AO2170" i="7"/>
  <c r="AN2170" i="7"/>
  <c r="AM2170" i="7"/>
  <c r="AL2170" i="7"/>
  <c r="AK2170" i="7"/>
  <c r="AJ2170" i="7"/>
  <c r="AI2170" i="7"/>
  <c r="AZ2169" i="7"/>
  <c r="AY2169" i="7"/>
  <c r="AX2169" i="7"/>
  <c r="AW2169" i="7"/>
  <c r="AV2169" i="7"/>
  <c r="AU2169" i="7"/>
  <c r="AT2169" i="7"/>
  <c r="AS2169" i="7"/>
  <c r="AR2169" i="7"/>
  <c r="AQ2169" i="7"/>
  <c r="AP2169" i="7"/>
  <c r="AO2169" i="7"/>
  <c r="AN2169" i="7"/>
  <c r="AM2169" i="7"/>
  <c r="AL2169" i="7"/>
  <c r="AK2169" i="7"/>
  <c r="AJ2169" i="7"/>
  <c r="AI2169" i="7"/>
  <c r="AZ2168" i="7"/>
  <c r="AY2168" i="7"/>
  <c r="AX2168" i="7"/>
  <c r="AW2168" i="7"/>
  <c r="AV2168" i="7"/>
  <c r="AU2168" i="7"/>
  <c r="AT2168" i="7"/>
  <c r="AS2168" i="7"/>
  <c r="AR2168" i="7"/>
  <c r="AQ2168" i="7"/>
  <c r="AP2168" i="7"/>
  <c r="AO2168" i="7"/>
  <c r="AN2168" i="7"/>
  <c r="AM2168" i="7"/>
  <c r="AL2168" i="7"/>
  <c r="AK2168" i="7"/>
  <c r="AJ2168" i="7"/>
  <c r="AI2168" i="7"/>
  <c r="AZ2167" i="7"/>
  <c r="AY2167" i="7"/>
  <c r="AX2167" i="7"/>
  <c r="AW2167" i="7"/>
  <c r="AV2167" i="7"/>
  <c r="AU2167" i="7"/>
  <c r="AT2167" i="7"/>
  <c r="AS2167" i="7"/>
  <c r="AR2167" i="7"/>
  <c r="AQ2167" i="7"/>
  <c r="AP2167" i="7"/>
  <c r="AO2167" i="7"/>
  <c r="AN2167" i="7"/>
  <c r="AM2167" i="7"/>
  <c r="AL2167" i="7"/>
  <c r="AK2167" i="7"/>
  <c r="AJ2167" i="7"/>
  <c r="AI2167" i="7"/>
  <c r="AZ2166" i="7"/>
  <c r="AY2166" i="7"/>
  <c r="AX2166" i="7"/>
  <c r="AW2166" i="7"/>
  <c r="AV2166" i="7"/>
  <c r="AU2166" i="7"/>
  <c r="AT2166" i="7"/>
  <c r="AS2166" i="7"/>
  <c r="AR2166" i="7"/>
  <c r="AQ2166" i="7"/>
  <c r="AP2166" i="7"/>
  <c r="AO2166" i="7"/>
  <c r="AN2166" i="7"/>
  <c r="AM2166" i="7"/>
  <c r="AL2166" i="7"/>
  <c r="AK2166" i="7"/>
  <c r="AJ2166" i="7"/>
  <c r="AI2166" i="7"/>
  <c r="AZ2165" i="7"/>
  <c r="AY2165" i="7"/>
  <c r="AX2165" i="7"/>
  <c r="AW2165" i="7"/>
  <c r="AV2165" i="7"/>
  <c r="AU2165" i="7"/>
  <c r="AT2165" i="7"/>
  <c r="AS2165" i="7"/>
  <c r="AR2165" i="7"/>
  <c r="AQ2165" i="7"/>
  <c r="AP2165" i="7"/>
  <c r="AO2165" i="7"/>
  <c r="AN2165" i="7"/>
  <c r="AM2165" i="7"/>
  <c r="AL2165" i="7"/>
  <c r="AK2165" i="7"/>
  <c r="AJ2165" i="7"/>
  <c r="AI2165" i="7"/>
  <c r="AZ2164" i="7"/>
  <c r="AY2164" i="7"/>
  <c r="AX2164" i="7"/>
  <c r="AW2164" i="7"/>
  <c r="AV2164" i="7"/>
  <c r="AU2164" i="7"/>
  <c r="AT2164" i="7"/>
  <c r="AS2164" i="7"/>
  <c r="AR2164" i="7"/>
  <c r="AQ2164" i="7"/>
  <c r="AP2164" i="7"/>
  <c r="AO2164" i="7"/>
  <c r="AN2164" i="7"/>
  <c r="AM2164" i="7"/>
  <c r="AL2164" i="7"/>
  <c r="AK2164" i="7"/>
  <c r="AJ2164" i="7"/>
  <c r="AI2164" i="7"/>
  <c r="AZ2163" i="7"/>
  <c r="AY2163" i="7"/>
  <c r="AX2163" i="7"/>
  <c r="AW2163" i="7"/>
  <c r="AV2163" i="7"/>
  <c r="AU2163" i="7"/>
  <c r="AT2163" i="7"/>
  <c r="AS2163" i="7"/>
  <c r="AR2163" i="7"/>
  <c r="AQ2163" i="7"/>
  <c r="AP2163" i="7"/>
  <c r="AO2163" i="7"/>
  <c r="AN2163" i="7"/>
  <c r="AM2163" i="7"/>
  <c r="AL2163" i="7"/>
  <c r="AK2163" i="7"/>
  <c r="AJ2163" i="7"/>
  <c r="AI2163" i="7"/>
  <c r="AZ2162" i="7"/>
  <c r="AY2162" i="7"/>
  <c r="AX2162" i="7"/>
  <c r="AW2162" i="7"/>
  <c r="AV2162" i="7"/>
  <c r="AU2162" i="7"/>
  <c r="AT2162" i="7"/>
  <c r="AS2162" i="7"/>
  <c r="AR2162" i="7"/>
  <c r="AQ2162" i="7"/>
  <c r="AP2162" i="7"/>
  <c r="AO2162" i="7"/>
  <c r="AN2162" i="7"/>
  <c r="AM2162" i="7"/>
  <c r="AL2162" i="7"/>
  <c r="AK2162" i="7"/>
  <c r="AJ2162" i="7"/>
  <c r="AI2162" i="7"/>
  <c r="AZ2161" i="7"/>
  <c r="AY2161" i="7"/>
  <c r="AX2161" i="7"/>
  <c r="AW2161" i="7"/>
  <c r="AV2161" i="7"/>
  <c r="AU2161" i="7"/>
  <c r="AT2161" i="7"/>
  <c r="AS2161" i="7"/>
  <c r="AR2161" i="7"/>
  <c r="AQ2161" i="7"/>
  <c r="AP2161" i="7"/>
  <c r="AO2161" i="7"/>
  <c r="AN2161" i="7"/>
  <c r="AM2161" i="7"/>
  <c r="AL2161" i="7"/>
  <c r="AK2161" i="7"/>
  <c r="AJ2161" i="7"/>
  <c r="AI2161" i="7"/>
  <c r="AZ2160" i="7"/>
  <c r="AY2160" i="7"/>
  <c r="AX2160" i="7"/>
  <c r="AW2160" i="7"/>
  <c r="AV2160" i="7"/>
  <c r="AU2160" i="7"/>
  <c r="AT2160" i="7"/>
  <c r="AS2160" i="7"/>
  <c r="AR2160" i="7"/>
  <c r="AQ2160" i="7"/>
  <c r="AP2160" i="7"/>
  <c r="AO2160" i="7"/>
  <c r="AN2160" i="7"/>
  <c r="AM2160" i="7"/>
  <c r="AL2160" i="7"/>
  <c r="AK2160" i="7"/>
  <c r="AJ2160" i="7"/>
  <c r="AI2160" i="7"/>
  <c r="AZ2159" i="7"/>
  <c r="AY2159" i="7"/>
  <c r="AX2159" i="7"/>
  <c r="AW2159" i="7"/>
  <c r="AV2159" i="7"/>
  <c r="AU2159" i="7"/>
  <c r="AT2159" i="7"/>
  <c r="AS2159" i="7"/>
  <c r="AR2159" i="7"/>
  <c r="AQ2159" i="7"/>
  <c r="AP2159" i="7"/>
  <c r="AO2159" i="7"/>
  <c r="AN2159" i="7"/>
  <c r="AM2159" i="7"/>
  <c r="AL2159" i="7"/>
  <c r="AK2159" i="7"/>
  <c r="AJ2159" i="7"/>
  <c r="AI2159" i="7"/>
  <c r="AY2158" i="7"/>
  <c r="AX2158" i="7"/>
  <c r="AZ2158" i="7" s="1"/>
  <c r="AV2158" i="7"/>
  <c r="AU2158" i="7"/>
  <c r="AS2158" i="7"/>
  <c r="AR2158" i="7"/>
  <c r="AT2158" i="7" s="1"/>
  <c r="AP2158" i="7"/>
  <c r="AO2158" i="7"/>
  <c r="AM2158" i="7"/>
  <c r="AL2158" i="7"/>
  <c r="AJ2158" i="7"/>
  <c r="AI2158" i="7"/>
  <c r="AZ2157" i="7"/>
  <c r="AY2157" i="7"/>
  <c r="AX2157" i="7"/>
  <c r="AW2157" i="7"/>
  <c r="AV2157" i="7"/>
  <c r="AU2157" i="7"/>
  <c r="AT2157" i="7"/>
  <c r="AS2157" i="7"/>
  <c r="AR2157" i="7"/>
  <c r="AQ2157" i="7"/>
  <c r="AP2157" i="7"/>
  <c r="AO2157" i="7"/>
  <c r="AN2157" i="7"/>
  <c r="AM2157" i="7"/>
  <c r="AL2157" i="7"/>
  <c r="AK2157" i="7"/>
  <c r="AJ2157" i="7"/>
  <c r="AI2157" i="7"/>
  <c r="AZ2156" i="7"/>
  <c r="AY2156" i="7"/>
  <c r="AX2156" i="7"/>
  <c r="AW2156" i="7"/>
  <c r="AV2156" i="7"/>
  <c r="AU2156" i="7"/>
  <c r="AT2156" i="7"/>
  <c r="AS2156" i="7"/>
  <c r="AR2156" i="7"/>
  <c r="AQ2156" i="7"/>
  <c r="AP2156" i="7"/>
  <c r="AO2156" i="7"/>
  <c r="AN2156" i="7"/>
  <c r="AM2156" i="7"/>
  <c r="AL2156" i="7"/>
  <c r="AK2156" i="7"/>
  <c r="AJ2156" i="7"/>
  <c r="AI2156" i="7"/>
  <c r="AZ2155" i="7"/>
  <c r="AY2155" i="7"/>
  <c r="AX2155" i="7"/>
  <c r="AW2155" i="7"/>
  <c r="AV2155" i="7"/>
  <c r="AU2155" i="7"/>
  <c r="AT2155" i="7"/>
  <c r="AS2155" i="7"/>
  <c r="AR2155" i="7"/>
  <c r="AQ2155" i="7"/>
  <c r="AP2155" i="7"/>
  <c r="AO2155" i="7"/>
  <c r="AN2155" i="7"/>
  <c r="AM2155" i="7"/>
  <c r="AL2155" i="7"/>
  <c r="AK2155" i="7"/>
  <c r="AJ2155" i="7"/>
  <c r="AI2155" i="7"/>
  <c r="AZ2154" i="7"/>
  <c r="AY2154" i="7"/>
  <c r="AX2154" i="7"/>
  <c r="AW2154" i="7"/>
  <c r="AV2154" i="7"/>
  <c r="AU2154" i="7"/>
  <c r="AT2154" i="7"/>
  <c r="AS2154" i="7"/>
  <c r="AR2154" i="7"/>
  <c r="AQ2154" i="7"/>
  <c r="AP2154" i="7"/>
  <c r="AO2154" i="7"/>
  <c r="AN2154" i="7"/>
  <c r="AM2154" i="7"/>
  <c r="AL2154" i="7"/>
  <c r="AK2154" i="7"/>
  <c r="AJ2154" i="7"/>
  <c r="AI2154" i="7"/>
  <c r="AZ2153" i="7"/>
  <c r="AY2153" i="7"/>
  <c r="AX2153" i="7"/>
  <c r="AW2153" i="7"/>
  <c r="AV2153" i="7"/>
  <c r="AU2153" i="7"/>
  <c r="AT2153" i="7"/>
  <c r="AS2153" i="7"/>
  <c r="AR2153" i="7"/>
  <c r="AQ2153" i="7"/>
  <c r="AP2153" i="7"/>
  <c r="AO2153" i="7"/>
  <c r="AN2153" i="7"/>
  <c r="AM2153" i="7"/>
  <c r="AL2153" i="7"/>
  <c r="AK2153" i="7"/>
  <c r="AJ2153" i="7"/>
  <c r="AI2153" i="7"/>
  <c r="AZ2152" i="7"/>
  <c r="AY2152" i="7"/>
  <c r="AX2152" i="7"/>
  <c r="AW2152" i="7"/>
  <c r="AV2152" i="7"/>
  <c r="AU2152" i="7"/>
  <c r="AT2152" i="7"/>
  <c r="AS2152" i="7"/>
  <c r="AR2152" i="7"/>
  <c r="AQ2152" i="7"/>
  <c r="AP2152" i="7"/>
  <c r="AO2152" i="7"/>
  <c r="AN2152" i="7"/>
  <c r="AM2152" i="7"/>
  <c r="AL2152" i="7"/>
  <c r="AK2152" i="7"/>
  <c r="AJ2152" i="7"/>
  <c r="AI2152" i="7"/>
  <c r="AZ2151" i="7"/>
  <c r="AY2151" i="7"/>
  <c r="AX2151" i="7"/>
  <c r="AW2151" i="7"/>
  <c r="AV2151" i="7"/>
  <c r="AU2151" i="7"/>
  <c r="AT2151" i="7"/>
  <c r="AS2151" i="7"/>
  <c r="AR2151" i="7"/>
  <c r="AQ2151" i="7"/>
  <c r="AP2151" i="7"/>
  <c r="AO2151" i="7"/>
  <c r="AN2151" i="7"/>
  <c r="AM2151" i="7"/>
  <c r="AL2151" i="7"/>
  <c r="AK2151" i="7"/>
  <c r="AJ2151" i="7"/>
  <c r="AI2151" i="7"/>
  <c r="AZ2150" i="7"/>
  <c r="AY2150" i="7"/>
  <c r="AX2150" i="7"/>
  <c r="AW2150" i="7"/>
  <c r="AV2150" i="7"/>
  <c r="AU2150" i="7"/>
  <c r="AT2150" i="7"/>
  <c r="AS2150" i="7"/>
  <c r="AR2150" i="7"/>
  <c r="AQ2150" i="7"/>
  <c r="AP2150" i="7"/>
  <c r="AO2150" i="7"/>
  <c r="AN2150" i="7"/>
  <c r="AM2150" i="7"/>
  <c r="AL2150" i="7"/>
  <c r="AK2150" i="7"/>
  <c r="AJ2150" i="7"/>
  <c r="AI2150" i="7"/>
  <c r="AZ2149" i="7"/>
  <c r="AY2149" i="7"/>
  <c r="AX2149" i="7"/>
  <c r="AW2149" i="7"/>
  <c r="AV2149" i="7"/>
  <c r="AU2149" i="7"/>
  <c r="AT2149" i="7"/>
  <c r="AS2149" i="7"/>
  <c r="AR2149" i="7"/>
  <c r="AQ2149" i="7"/>
  <c r="AP2149" i="7"/>
  <c r="AO2149" i="7"/>
  <c r="AM2149" i="7"/>
  <c r="AL2149" i="7"/>
  <c r="AK2149" i="7"/>
  <c r="AJ2149" i="7"/>
  <c r="AI2149" i="7"/>
  <c r="AZ2148" i="7"/>
  <c r="AY2148" i="7"/>
  <c r="AX2148" i="7"/>
  <c r="AW2148" i="7"/>
  <c r="AV2148" i="7"/>
  <c r="AU2148" i="7"/>
  <c r="AT2148" i="7"/>
  <c r="AS2148" i="7"/>
  <c r="AR2148" i="7"/>
  <c r="AQ2148" i="7"/>
  <c r="AP2148" i="7"/>
  <c r="AO2148" i="7"/>
  <c r="AN2148" i="7"/>
  <c r="AM2148" i="7"/>
  <c r="AL2148" i="7"/>
  <c r="AK2148" i="7"/>
  <c r="AJ2148" i="7"/>
  <c r="AI2148" i="7"/>
  <c r="AY2147" i="7"/>
  <c r="AX2147" i="7"/>
  <c r="AV2147" i="7"/>
  <c r="AU2147" i="7"/>
  <c r="AS2147" i="7"/>
  <c r="AR2147" i="7"/>
  <c r="AP2147" i="7"/>
  <c r="AO2147" i="7"/>
  <c r="AQ2147" i="7" s="1"/>
  <c r="AM2147" i="7"/>
  <c r="AL2147" i="7"/>
  <c r="AJ2147" i="7"/>
  <c r="AI2147" i="7"/>
  <c r="AZ2140" i="7"/>
  <c r="AY2140" i="7"/>
  <c r="AX2140" i="7"/>
  <c r="AW2140" i="7"/>
  <c r="AV2140" i="7"/>
  <c r="AU2140" i="7"/>
  <c r="AT2140" i="7"/>
  <c r="AS2140" i="7"/>
  <c r="AR2140" i="7"/>
  <c r="AP2140" i="7"/>
  <c r="AQ2140" i="7" s="1"/>
  <c r="AO2140" i="7"/>
  <c r="AN2140" i="7"/>
  <c r="AM2140" i="7"/>
  <c r="AL2140" i="7"/>
  <c r="AK2140" i="7"/>
  <c r="AJ2140" i="7"/>
  <c r="AI2140" i="7"/>
  <c r="AZ2139" i="7"/>
  <c r="AY2139" i="7"/>
  <c r="AX2139" i="7"/>
  <c r="AW2139" i="7"/>
  <c r="AV2139" i="7"/>
  <c r="AU2139" i="7"/>
  <c r="AT2139" i="7"/>
  <c r="AS2139" i="7"/>
  <c r="AR2139" i="7"/>
  <c r="AQ2139" i="7"/>
  <c r="AP2139" i="7"/>
  <c r="AO2139" i="7"/>
  <c r="AN2139" i="7"/>
  <c r="AM2139" i="7"/>
  <c r="AL2139" i="7"/>
  <c r="AK2139" i="7"/>
  <c r="AJ2139" i="7"/>
  <c r="AI2139" i="7"/>
  <c r="AZ2138" i="7"/>
  <c r="AY2138" i="7"/>
  <c r="AX2138" i="7"/>
  <c r="AW2138" i="7"/>
  <c r="AV2138" i="7"/>
  <c r="AU2138" i="7"/>
  <c r="AT2138" i="7"/>
  <c r="AS2138" i="7"/>
  <c r="AR2138" i="7"/>
  <c r="AQ2138" i="7"/>
  <c r="AP2138" i="7"/>
  <c r="AO2138" i="7"/>
  <c r="AN2138" i="7"/>
  <c r="AM2138" i="7"/>
  <c r="AL2138" i="7"/>
  <c r="AK2138" i="7"/>
  <c r="AJ2138" i="7"/>
  <c r="AI2138" i="7"/>
  <c r="AZ2137" i="7"/>
  <c r="AY2137" i="7"/>
  <c r="AX2137" i="7"/>
  <c r="AW2137" i="7"/>
  <c r="AV2137" i="7"/>
  <c r="AU2137" i="7"/>
  <c r="AT2137" i="7"/>
  <c r="AS2137" i="7"/>
  <c r="AR2137" i="7"/>
  <c r="AQ2137" i="7"/>
  <c r="AP2137" i="7"/>
  <c r="AO2137" i="7"/>
  <c r="AN2137" i="7"/>
  <c r="AM2137" i="7"/>
  <c r="AL2137" i="7"/>
  <c r="AK2137" i="7"/>
  <c r="AJ2137" i="7"/>
  <c r="AI2137" i="7"/>
  <c r="AZ2136" i="7"/>
  <c r="AY2136" i="7"/>
  <c r="AX2136" i="7"/>
  <c r="AW2136" i="7"/>
  <c r="AV2136" i="7"/>
  <c r="AU2136" i="7"/>
  <c r="AT2136" i="7"/>
  <c r="AS2136" i="7"/>
  <c r="AR2136" i="7"/>
  <c r="AQ2136" i="7"/>
  <c r="AP2136" i="7"/>
  <c r="AO2136" i="7"/>
  <c r="AN2136" i="7"/>
  <c r="AM2136" i="7"/>
  <c r="AL2136" i="7"/>
  <c r="AK2136" i="7"/>
  <c r="AJ2136" i="7"/>
  <c r="AI2136" i="7"/>
  <c r="AZ2135" i="7"/>
  <c r="AY2135" i="7"/>
  <c r="AX2135" i="7"/>
  <c r="AW2135" i="7"/>
  <c r="AV2135" i="7"/>
  <c r="AU2135" i="7"/>
  <c r="AT2135" i="7"/>
  <c r="AS2135" i="7"/>
  <c r="AR2135" i="7"/>
  <c r="AQ2135" i="7"/>
  <c r="AP2135" i="7"/>
  <c r="AO2135" i="7"/>
  <c r="AN2135" i="7"/>
  <c r="AM2135" i="7"/>
  <c r="AL2135" i="7"/>
  <c r="AK2135" i="7"/>
  <c r="AJ2135" i="7"/>
  <c r="AI2135" i="7"/>
  <c r="AZ2134" i="7"/>
  <c r="AY2134" i="7"/>
  <c r="AX2134" i="7"/>
  <c r="AW2134" i="7"/>
  <c r="AV2134" i="7"/>
  <c r="AU2134" i="7"/>
  <c r="AT2134" i="7"/>
  <c r="AS2134" i="7"/>
  <c r="AR2134" i="7"/>
  <c r="AQ2134" i="7"/>
  <c r="AP2134" i="7"/>
  <c r="AO2134" i="7"/>
  <c r="AN2134" i="7"/>
  <c r="AM2134" i="7"/>
  <c r="AL2134" i="7"/>
  <c r="AK2134" i="7"/>
  <c r="AJ2134" i="7"/>
  <c r="AI2134" i="7"/>
  <c r="AZ2133" i="7"/>
  <c r="AY2133" i="7"/>
  <c r="AX2133" i="7"/>
  <c r="AW2133" i="7"/>
  <c r="AV2133" i="7"/>
  <c r="AU2133" i="7"/>
  <c r="AT2133" i="7"/>
  <c r="AS2133" i="7"/>
  <c r="AR2133" i="7"/>
  <c r="AQ2133" i="7"/>
  <c r="AP2133" i="7"/>
  <c r="AO2133" i="7"/>
  <c r="AN2133" i="7"/>
  <c r="AM2133" i="7"/>
  <c r="AL2133" i="7"/>
  <c r="AK2133" i="7"/>
  <c r="AJ2133" i="7"/>
  <c r="AI2133" i="7"/>
  <c r="AZ2132" i="7"/>
  <c r="AY2132" i="7"/>
  <c r="AX2132" i="7"/>
  <c r="AW2132" i="7"/>
  <c r="AV2132" i="7"/>
  <c r="AU2132" i="7"/>
  <c r="AT2132" i="7"/>
  <c r="AS2132" i="7"/>
  <c r="AR2132" i="7"/>
  <c r="AQ2132" i="7"/>
  <c r="AP2132" i="7"/>
  <c r="AO2132" i="7"/>
  <c r="AN2132" i="7"/>
  <c r="AM2132" i="7"/>
  <c r="AL2132" i="7"/>
  <c r="AK2132" i="7"/>
  <c r="AJ2132" i="7"/>
  <c r="AI2132" i="7"/>
  <c r="AZ2131" i="7"/>
  <c r="AY2131" i="7"/>
  <c r="AX2131" i="7"/>
  <c r="AW2131" i="7"/>
  <c r="AV2131" i="7"/>
  <c r="AU2131" i="7"/>
  <c r="AT2131" i="7"/>
  <c r="AS2131" i="7"/>
  <c r="AR2131" i="7"/>
  <c r="AQ2131" i="7"/>
  <c r="AP2131" i="7"/>
  <c r="AO2131" i="7"/>
  <c r="AN2131" i="7"/>
  <c r="AM2131" i="7"/>
  <c r="AL2131" i="7"/>
  <c r="AK2131" i="7"/>
  <c r="AJ2131" i="7"/>
  <c r="AI2131" i="7"/>
  <c r="AZ2130" i="7"/>
  <c r="AY2130" i="7"/>
  <c r="AX2130" i="7"/>
  <c r="AW2130" i="7"/>
  <c r="AV2130" i="7"/>
  <c r="AU2130" i="7"/>
  <c r="AT2130" i="7"/>
  <c r="AS2130" i="7"/>
  <c r="AR2130" i="7"/>
  <c r="AQ2130" i="7"/>
  <c r="AP2130" i="7"/>
  <c r="AO2130" i="7"/>
  <c r="AN2130" i="7"/>
  <c r="AM2130" i="7"/>
  <c r="AL2130" i="7"/>
  <c r="AK2130" i="7"/>
  <c r="AJ2130" i="7"/>
  <c r="AI2130" i="7"/>
  <c r="AZ2129" i="7"/>
  <c r="AY2129" i="7"/>
  <c r="AX2129" i="7"/>
  <c r="AW2129" i="7"/>
  <c r="AV2129" i="7"/>
  <c r="AU2129" i="7"/>
  <c r="AT2129" i="7"/>
  <c r="AS2129" i="7"/>
  <c r="AR2129" i="7"/>
  <c r="AQ2129" i="7"/>
  <c r="AP2129" i="7"/>
  <c r="AO2129" i="7"/>
  <c r="AN2129" i="7"/>
  <c r="AM2129" i="7"/>
  <c r="AL2129" i="7"/>
  <c r="AK2129" i="7"/>
  <c r="AJ2129" i="7"/>
  <c r="AI2129" i="7"/>
  <c r="AZ2128" i="7"/>
  <c r="AY2128" i="7"/>
  <c r="AX2128" i="7"/>
  <c r="AW2128" i="7"/>
  <c r="AV2128" i="7"/>
  <c r="AU2128" i="7"/>
  <c r="AT2128" i="7"/>
  <c r="AS2128" i="7"/>
  <c r="AR2128" i="7"/>
  <c r="AQ2128" i="7"/>
  <c r="AP2128" i="7"/>
  <c r="AO2128" i="7"/>
  <c r="AN2128" i="7"/>
  <c r="AM2128" i="7"/>
  <c r="AL2128" i="7"/>
  <c r="AK2128" i="7"/>
  <c r="AJ2128" i="7"/>
  <c r="AI2128" i="7"/>
  <c r="AZ2127" i="7"/>
  <c r="AY2127" i="7"/>
  <c r="AX2127" i="7"/>
  <c r="AW2127" i="7"/>
  <c r="AV2127" i="7"/>
  <c r="AU2127" i="7"/>
  <c r="AT2127" i="7"/>
  <c r="AS2127" i="7"/>
  <c r="AR2127" i="7"/>
  <c r="AQ2127" i="7"/>
  <c r="AP2127" i="7"/>
  <c r="AO2127" i="7"/>
  <c r="AN2127" i="7"/>
  <c r="AM2127" i="7"/>
  <c r="AL2127" i="7"/>
  <c r="AK2127" i="7"/>
  <c r="AJ2127" i="7"/>
  <c r="AI2127" i="7"/>
  <c r="AZ2126" i="7"/>
  <c r="AY2126" i="7"/>
  <c r="AX2126" i="7"/>
  <c r="AW2126" i="7"/>
  <c r="AV2126" i="7"/>
  <c r="AU2126" i="7"/>
  <c r="AT2126" i="7"/>
  <c r="AS2126" i="7"/>
  <c r="AR2126" i="7"/>
  <c r="AQ2126" i="7"/>
  <c r="AP2126" i="7"/>
  <c r="AO2126" i="7"/>
  <c r="AN2126" i="7"/>
  <c r="AM2126" i="7"/>
  <c r="AL2126" i="7"/>
  <c r="AK2126" i="7"/>
  <c r="AJ2126" i="7"/>
  <c r="AI2126" i="7"/>
  <c r="AZ2125" i="7"/>
  <c r="AY2125" i="7"/>
  <c r="AX2125" i="7"/>
  <c r="AW2125" i="7"/>
  <c r="AV2125" i="7"/>
  <c r="AU2125" i="7"/>
  <c r="AT2125" i="7"/>
  <c r="AS2125" i="7"/>
  <c r="AR2125" i="7"/>
  <c r="AQ2125" i="7"/>
  <c r="AP2125" i="7"/>
  <c r="AO2125" i="7"/>
  <c r="AN2125" i="7"/>
  <c r="AM2125" i="7"/>
  <c r="AL2125" i="7"/>
  <c r="AK2125" i="7"/>
  <c r="AJ2125" i="7"/>
  <c r="AI2125" i="7"/>
  <c r="AZ2124" i="7"/>
  <c r="AY2124" i="7"/>
  <c r="AX2124" i="7"/>
  <c r="AW2124" i="7"/>
  <c r="AV2124" i="7"/>
  <c r="AU2124" i="7"/>
  <c r="AT2124" i="7"/>
  <c r="AS2124" i="7"/>
  <c r="AR2124" i="7"/>
  <c r="AQ2124" i="7"/>
  <c r="AP2124" i="7"/>
  <c r="AO2124" i="7"/>
  <c r="AN2124" i="7"/>
  <c r="AM2124" i="7"/>
  <c r="AL2124" i="7"/>
  <c r="AK2124" i="7"/>
  <c r="AJ2124" i="7"/>
  <c r="AI2124" i="7"/>
  <c r="AZ2123" i="7"/>
  <c r="AY2123" i="7"/>
  <c r="AX2123" i="7"/>
  <c r="AW2123" i="7"/>
  <c r="AV2123" i="7"/>
  <c r="AU2123" i="7"/>
  <c r="AT2123" i="7"/>
  <c r="AS2123" i="7"/>
  <c r="AR2123" i="7"/>
  <c r="AQ2123" i="7"/>
  <c r="AP2123" i="7"/>
  <c r="AO2123" i="7"/>
  <c r="AN2123" i="7"/>
  <c r="AM2123" i="7"/>
  <c r="AL2123" i="7"/>
  <c r="AK2123" i="7"/>
  <c r="AJ2123" i="7"/>
  <c r="AI2123" i="7"/>
  <c r="AZ2122" i="7"/>
  <c r="AY2122" i="7"/>
  <c r="AX2122" i="7"/>
  <c r="AW2122" i="7"/>
  <c r="AV2122" i="7"/>
  <c r="AU2122" i="7"/>
  <c r="AT2122" i="7"/>
  <c r="AS2122" i="7"/>
  <c r="AR2122" i="7"/>
  <c r="AQ2122" i="7"/>
  <c r="AP2122" i="7"/>
  <c r="AO2122" i="7"/>
  <c r="AN2122" i="7"/>
  <c r="AM2122" i="7"/>
  <c r="AL2122" i="7"/>
  <c r="AK2122" i="7"/>
  <c r="AJ2122" i="7"/>
  <c r="AI2122" i="7"/>
  <c r="AZ2121" i="7"/>
  <c r="AY2121" i="7"/>
  <c r="AX2121" i="7"/>
  <c r="AW2121" i="7"/>
  <c r="AV2121" i="7"/>
  <c r="AU2121" i="7"/>
  <c r="AT2121" i="7"/>
  <c r="AS2121" i="7"/>
  <c r="AR2121" i="7"/>
  <c r="AQ2121" i="7"/>
  <c r="AP2121" i="7"/>
  <c r="AO2121" i="7"/>
  <c r="AN2121" i="7"/>
  <c r="AM2121" i="7"/>
  <c r="AL2121" i="7"/>
  <c r="AK2121" i="7"/>
  <c r="AJ2121" i="7"/>
  <c r="AI2121" i="7"/>
  <c r="AZ2120" i="7"/>
  <c r="AY2120" i="7"/>
  <c r="AX2120" i="7"/>
  <c r="AW2120" i="7"/>
  <c r="AV2120" i="7"/>
  <c r="AU2120" i="7"/>
  <c r="AT2120" i="7"/>
  <c r="AS2120" i="7"/>
  <c r="AR2120" i="7"/>
  <c r="AQ2120" i="7"/>
  <c r="AP2120" i="7"/>
  <c r="AO2120" i="7"/>
  <c r="AN2120" i="7"/>
  <c r="AM2120" i="7"/>
  <c r="AL2120" i="7"/>
  <c r="AK2120" i="7"/>
  <c r="AJ2120" i="7"/>
  <c r="AI2120" i="7"/>
  <c r="AZ2119" i="7"/>
  <c r="AY2119" i="7"/>
  <c r="AX2119" i="7"/>
  <c r="AW2119" i="7"/>
  <c r="AV2119" i="7"/>
  <c r="AU2119" i="7"/>
  <c r="AT2119" i="7"/>
  <c r="AS2119" i="7"/>
  <c r="AR2119" i="7"/>
  <c r="AQ2119" i="7"/>
  <c r="AP2119" i="7"/>
  <c r="AO2119" i="7"/>
  <c r="AN2119" i="7"/>
  <c r="AM2119" i="7"/>
  <c r="AL2119" i="7"/>
  <c r="AK2119" i="7"/>
  <c r="AJ2119" i="7"/>
  <c r="AI2119" i="7"/>
  <c r="AZ2118" i="7"/>
  <c r="AY2118" i="7"/>
  <c r="AX2118" i="7"/>
  <c r="AW2118" i="7"/>
  <c r="AV2118" i="7"/>
  <c r="AU2118" i="7"/>
  <c r="AT2118" i="7"/>
  <c r="AS2118" i="7"/>
  <c r="AR2118" i="7"/>
  <c r="AQ2118" i="7"/>
  <c r="AP2118" i="7"/>
  <c r="AO2118" i="7"/>
  <c r="AN2118" i="7"/>
  <c r="AM2118" i="7"/>
  <c r="AL2118" i="7"/>
  <c r="AK2118" i="7"/>
  <c r="AJ2118" i="7"/>
  <c r="AI2118" i="7"/>
  <c r="AZ2117" i="7"/>
  <c r="AY2117" i="7"/>
  <c r="AX2117" i="7"/>
  <c r="AW2117" i="7"/>
  <c r="AV2117" i="7"/>
  <c r="AU2117" i="7"/>
  <c r="AT2117" i="7"/>
  <c r="AS2117" i="7"/>
  <c r="AR2117" i="7"/>
  <c r="AQ2117" i="7"/>
  <c r="AP2117" i="7"/>
  <c r="AO2117" i="7"/>
  <c r="AN2117" i="7"/>
  <c r="AM2117" i="7"/>
  <c r="AL2117" i="7"/>
  <c r="AK2117" i="7"/>
  <c r="AJ2117" i="7"/>
  <c r="AI2117" i="7"/>
  <c r="AZ2116" i="7"/>
  <c r="AY2116" i="7"/>
  <c r="AX2116" i="7"/>
  <c r="AW2116" i="7"/>
  <c r="AV2116" i="7"/>
  <c r="AU2116" i="7"/>
  <c r="AT2116" i="7"/>
  <c r="AS2116" i="7"/>
  <c r="AR2116" i="7"/>
  <c r="AQ2116" i="7"/>
  <c r="AP2116" i="7"/>
  <c r="AO2116" i="7"/>
  <c r="AN2116" i="7"/>
  <c r="AM2116" i="7"/>
  <c r="AL2116" i="7"/>
  <c r="AK2116" i="7"/>
  <c r="AJ2116" i="7"/>
  <c r="AI2116" i="7"/>
  <c r="AZ2115" i="7"/>
  <c r="AY2115" i="7"/>
  <c r="AX2115" i="7"/>
  <c r="AW2115" i="7"/>
  <c r="AV2115" i="7"/>
  <c r="AU2115" i="7"/>
  <c r="AT2115" i="7"/>
  <c r="AS2115" i="7"/>
  <c r="AR2115" i="7"/>
  <c r="AQ2115" i="7"/>
  <c r="AP2115" i="7"/>
  <c r="AO2115" i="7"/>
  <c r="AN2115" i="7"/>
  <c r="AM2115" i="7"/>
  <c r="AL2115" i="7"/>
  <c r="AK2115" i="7"/>
  <c r="AJ2115" i="7"/>
  <c r="AI2115" i="7"/>
  <c r="AZ2114" i="7"/>
  <c r="AY2114" i="7"/>
  <c r="AX2114" i="7"/>
  <c r="AW2114" i="7"/>
  <c r="AV2114" i="7"/>
  <c r="AU2114" i="7"/>
  <c r="AT2114" i="7"/>
  <c r="AS2114" i="7"/>
  <c r="AR2114" i="7"/>
  <c r="AQ2114" i="7"/>
  <c r="AP2114" i="7"/>
  <c r="AO2114" i="7"/>
  <c r="AN2114" i="7"/>
  <c r="AM2114" i="7"/>
  <c r="AL2114" i="7"/>
  <c r="AK2114" i="7"/>
  <c r="AJ2114" i="7"/>
  <c r="AI2114" i="7"/>
  <c r="AZ2113" i="7"/>
  <c r="AY2113" i="7"/>
  <c r="AX2113" i="7"/>
  <c r="AW2113" i="7"/>
  <c r="AV2113" i="7"/>
  <c r="AU2113" i="7"/>
  <c r="AT2113" i="7"/>
  <c r="AS2113" i="7"/>
  <c r="AR2113" i="7"/>
  <c r="AQ2113" i="7"/>
  <c r="AP2113" i="7"/>
  <c r="AO2113" i="7"/>
  <c r="AN2113" i="7"/>
  <c r="AM2113" i="7"/>
  <c r="AL2113" i="7"/>
  <c r="AK2113" i="7"/>
  <c r="AJ2113" i="7"/>
  <c r="AI2113" i="7"/>
  <c r="AZ2112" i="7"/>
  <c r="AY2112" i="7"/>
  <c r="AX2112" i="7"/>
  <c r="AW2112" i="7"/>
  <c r="AV2112" i="7"/>
  <c r="AU2112" i="7"/>
  <c r="AT2112" i="7"/>
  <c r="AS2112" i="7"/>
  <c r="AR2112" i="7"/>
  <c r="AQ2112" i="7"/>
  <c r="AP2112" i="7"/>
  <c r="AO2112" i="7"/>
  <c r="AN2112" i="7"/>
  <c r="AM2112" i="7"/>
  <c r="AL2112" i="7"/>
  <c r="AK2112" i="7"/>
  <c r="AJ2112" i="7"/>
  <c r="AI2112" i="7"/>
  <c r="AZ2111" i="7"/>
  <c r="AY2111" i="7"/>
  <c r="AX2111" i="7"/>
  <c r="AW2111" i="7"/>
  <c r="AV2111" i="7"/>
  <c r="AU2111" i="7"/>
  <c r="AT2111" i="7"/>
  <c r="AS2111" i="7"/>
  <c r="AR2111" i="7"/>
  <c r="AQ2111" i="7"/>
  <c r="AP2111" i="7"/>
  <c r="AO2111" i="7"/>
  <c r="AN2111" i="7"/>
  <c r="AM2111" i="7"/>
  <c r="AL2111" i="7"/>
  <c r="AK2111" i="7"/>
  <c r="AJ2111" i="7"/>
  <c r="AI2111" i="7"/>
  <c r="AZ2110" i="7"/>
  <c r="AY2110" i="7"/>
  <c r="AX2110" i="7"/>
  <c r="AW2110" i="7"/>
  <c r="AV2110" i="7"/>
  <c r="AU2110" i="7"/>
  <c r="AT2110" i="7"/>
  <c r="AS2110" i="7"/>
  <c r="AR2110" i="7"/>
  <c r="AQ2110" i="7"/>
  <c r="AP2110" i="7"/>
  <c r="AO2110" i="7"/>
  <c r="AN2110" i="7"/>
  <c r="AM2110" i="7"/>
  <c r="AL2110" i="7"/>
  <c r="AK2110" i="7"/>
  <c r="AJ2110" i="7"/>
  <c r="AI2110" i="7"/>
  <c r="AZ2109" i="7"/>
  <c r="AY2109" i="7"/>
  <c r="AX2109" i="7"/>
  <c r="AW2109" i="7"/>
  <c r="AV2109" i="7"/>
  <c r="AU2109" i="7"/>
  <c r="AT2109" i="7"/>
  <c r="AS2109" i="7"/>
  <c r="AR2109" i="7"/>
  <c r="AQ2109" i="7"/>
  <c r="AP2109" i="7"/>
  <c r="AO2109" i="7"/>
  <c r="AN2109" i="7"/>
  <c r="AM2109" i="7"/>
  <c r="AL2109" i="7"/>
  <c r="AK2109" i="7"/>
  <c r="AJ2109" i="7"/>
  <c r="AI2109" i="7"/>
  <c r="AZ2108" i="7"/>
  <c r="AY2108" i="7"/>
  <c r="AX2108" i="7"/>
  <c r="AW2108" i="7"/>
  <c r="AV2108" i="7"/>
  <c r="AU2108" i="7"/>
  <c r="AT2108" i="7"/>
  <c r="AS2108" i="7"/>
  <c r="AR2108" i="7"/>
  <c r="AQ2108" i="7"/>
  <c r="AP2108" i="7"/>
  <c r="AO2108" i="7"/>
  <c r="AN2108" i="7"/>
  <c r="AM2108" i="7"/>
  <c r="AL2108" i="7"/>
  <c r="AK2108" i="7"/>
  <c r="AJ2108" i="7"/>
  <c r="AI2108" i="7"/>
  <c r="AZ2107" i="7"/>
  <c r="AY2107" i="7"/>
  <c r="AX2107" i="7"/>
  <c r="AW2107" i="7"/>
  <c r="AV2107" i="7"/>
  <c r="AU2107" i="7"/>
  <c r="AT2107" i="7"/>
  <c r="AS2107" i="7"/>
  <c r="AR2107" i="7"/>
  <c r="AQ2107" i="7"/>
  <c r="AP2107" i="7"/>
  <c r="AO2107" i="7"/>
  <c r="AN2107" i="7"/>
  <c r="AM2107" i="7"/>
  <c r="AL2107" i="7"/>
  <c r="AK2107" i="7"/>
  <c r="AJ2107" i="7"/>
  <c r="AI2107" i="7"/>
  <c r="AZ2106" i="7"/>
  <c r="AY2106" i="7"/>
  <c r="AX2106" i="7"/>
  <c r="AW2106" i="7"/>
  <c r="AV2106" i="7"/>
  <c r="AU2106" i="7"/>
  <c r="AT2106" i="7"/>
  <c r="AS2106" i="7"/>
  <c r="AR2106" i="7"/>
  <c r="AQ2106" i="7"/>
  <c r="AP2106" i="7"/>
  <c r="AO2106" i="7"/>
  <c r="AN2106" i="7"/>
  <c r="AM2106" i="7"/>
  <c r="AL2106" i="7"/>
  <c r="AK2106" i="7"/>
  <c r="AJ2106" i="7"/>
  <c r="AI2106" i="7"/>
  <c r="AZ2105" i="7"/>
  <c r="AY2105" i="7"/>
  <c r="AX2105" i="7"/>
  <c r="AW2105" i="7"/>
  <c r="AV2105" i="7"/>
  <c r="AU2105" i="7"/>
  <c r="AT2105" i="7"/>
  <c r="AS2105" i="7"/>
  <c r="AR2105" i="7"/>
  <c r="AQ2105" i="7"/>
  <c r="AP2105" i="7"/>
  <c r="AO2105" i="7"/>
  <c r="AN2105" i="7"/>
  <c r="AM2105" i="7"/>
  <c r="AL2105" i="7"/>
  <c r="AK2105" i="7"/>
  <c r="AJ2105" i="7"/>
  <c r="AI2105" i="7"/>
  <c r="AZ2104" i="7"/>
  <c r="AY2104" i="7"/>
  <c r="AX2104" i="7"/>
  <c r="AW2104" i="7"/>
  <c r="AV2104" i="7"/>
  <c r="AU2104" i="7"/>
  <c r="AT2104" i="7"/>
  <c r="AS2104" i="7"/>
  <c r="AR2104" i="7"/>
  <c r="AQ2104" i="7"/>
  <c r="AP2104" i="7"/>
  <c r="AO2104" i="7"/>
  <c r="AN2104" i="7"/>
  <c r="AM2104" i="7"/>
  <c r="AL2104" i="7"/>
  <c r="AK2104" i="7"/>
  <c r="AJ2104" i="7"/>
  <c r="AI2104" i="7"/>
  <c r="AZ2103" i="7"/>
  <c r="AY2103" i="7"/>
  <c r="AX2103" i="7"/>
  <c r="AW2103" i="7"/>
  <c r="AV2103" i="7"/>
  <c r="AU2103" i="7"/>
  <c r="AT2103" i="7"/>
  <c r="AS2103" i="7"/>
  <c r="AR2103" i="7"/>
  <c r="AQ2103" i="7"/>
  <c r="AP2103" i="7"/>
  <c r="AO2103" i="7"/>
  <c r="AN2103" i="7"/>
  <c r="AM2103" i="7"/>
  <c r="AL2103" i="7"/>
  <c r="AK2103" i="7"/>
  <c r="AJ2103" i="7"/>
  <c r="AI2103" i="7"/>
  <c r="AZ2102" i="7"/>
  <c r="AY2102" i="7"/>
  <c r="AX2102" i="7"/>
  <c r="AW2102" i="7"/>
  <c r="AV2102" i="7"/>
  <c r="AU2102" i="7"/>
  <c r="AT2102" i="7"/>
  <c r="AS2102" i="7"/>
  <c r="AR2102" i="7"/>
  <c r="AQ2102" i="7"/>
  <c r="AP2102" i="7"/>
  <c r="AO2102" i="7"/>
  <c r="AN2102" i="7"/>
  <c r="AM2102" i="7"/>
  <c r="AL2102" i="7"/>
  <c r="AK2102" i="7"/>
  <c r="AJ2102" i="7"/>
  <c r="AI2102" i="7"/>
  <c r="AZ2101" i="7"/>
  <c r="AY2101" i="7"/>
  <c r="AX2101" i="7"/>
  <c r="AW2101" i="7"/>
  <c r="AV2101" i="7"/>
  <c r="AU2101" i="7"/>
  <c r="AT2101" i="7"/>
  <c r="AS2101" i="7"/>
  <c r="AR2101" i="7"/>
  <c r="AQ2101" i="7"/>
  <c r="AP2101" i="7"/>
  <c r="AO2101" i="7"/>
  <c r="AN2101" i="7"/>
  <c r="AM2101" i="7"/>
  <c r="AL2101" i="7"/>
  <c r="AK2101" i="7"/>
  <c r="AJ2101" i="7"/>
  <c r="AI2101" i="7"/>
  <c r="AZ2100" i="7"/>
  <c r="AY2100" i="7"/>
  <c r="AX2100" i="7"/>
  <c r="AW2100" i="7"/>
  <c r="AV2100" i="7"/>
  <c r="AU2100" i="7"/>
  <c r="AT2100" i="7"/>
  <c r="AS2100" i="7"/>
  <c r="AR2100" i="7"/>
  <c r="AQ2100" i="7"/>
  <c r="AP2100" i="7"/>
  <c r="AO2100" i="7"/>
  <c r="AN2100" i="7"/>
  <c r="AM2100" i="7"/>
  <c r="AL2100" i="7"/>
  <c r="AK2100" i="7"/>
  <c r="AJ2100" i="7"/>
  <c r="AI2100" i="7"/>
  <c r="AZ2099" i="7"/>
  <c r="AY2099" i="7"/>
  <c r="AX2099" i="7"/>
  <c r="AW2099" i="7"/>
  <c r="AV2099" i="7"/>
  <c r="AU2099" i="7"/>
  <c r="AT2099" i="7"/>
  <c r="AS2099" i="7"/>
  <c r="AR2099" i="7"/>
  <c r="AQ2099" i="7"/>
  <c r="AP2099" i="7"/>
  <c r="AO2099" i="7"/>
  <c r="AN2099" i="7"/>
  <c r="AM2099" i="7"/>
  <c r="AL2099" i="7"/>
  <c r="AK2099" i="7"/>
  <c r="AJ2099" i="7"/>
  <c r="AI2099" i="7"/>
  <c r="AZ2098" i="7"/>
  <c r="AY2098" i="7"/>
  <c r="AX2098" i="7"/>
  <c r="AW2098" i="7"/>
  <c r="AV2098" i="7"/>
  <c r="AU2098" i="7"/>
  <c r="AT2098" i="7"/>
  <c r="AS2098" i="7"/>
  <c r="AR2098" i="7"/>
  <c r="AQ2098" i="7"/>
  <c r="AP2098" i="7"/>
  <c r="AO2098" i="7"/>
  <c r="AN2098" i="7"/>
  <c r="AM2098" i="7"/>
  <c r="AL2098" i="7"/>
  <c r="AK2098" i="7"/>
  <c r="AJ2098" i="7"/>
  <c r="AI2098" i="7"/>
  <c r="AZ2097" i="7"/>
  <c r="AY2097" i="7"/>
  <c r="AX2097" i="7"/>
  <c r="AW2097" i="7"/>
  <c r="AV2097" i="7"/>
  <c r="AU2097" i="7"/>
  <c r="AT2097" i="7"/>
  <c r="AS2097" i="7"/>
  <c r="AR2097" i="7"/>
  <c r="AQ2097" i="7"/>
  <c r="AP2097" i="7"/>
  <c r="AO2097" i="7"/>
  <c r="AN2097" i="7"/>
  <c r="AM2097" i="7"/>
  <c r="AL2097" i="7"/>
  <c r="AK2097" i="7"/>
  <c r="AJ2097" i="7"/>
  <c r="AI2097" i="7"/>
  <c r="AZ2096" i="7"/>
  <c r="AY2096" i="7"/>
  <c r="AX2096" i="7"/>
  <c r="AW2096" i="7"/>
  <c r="AV2096" i="7"/>
  <c r="AU2096" i="7"/>
  <c r="AT2096" i="7"/>
  <c r="AS2096" i="7"/>
  <c r="AR2096" i="7"/>
  <c r="AQ2096" i="7"/>
  <c r="AP2096" i="7"/>
  <c r="AO2096" i="7"/>
  <c r="AN2096" i="7"/>
  <c r="AM2096" i="7"/>
  <c r="AL2096" i="7"/>
  <c r="AK2096" i="7"/>
  <c r="AJ2096" i="7"/>
  <c r="AI2096" i="7"/>
  <c r="AZ2095" i="7"/>
  <c r="AY2095" i="7"/>
  <c r="AX2095" i="7"/>
  <c r="AW2095" i="7"/>
  <c r="AV2095" i="7"/>
  <c r="AU2095" i="7"/>
  <c r="AT2095" i="7"/>
  <c r="AS2095" i="7"/>
  <c r="AR2095" i="7"/>
  <c r="AQ2095" i="7"/>
  <c r="AP2095" i="7"/>
  <c r="AO2095" i="7"/>
  <c r="AN2095" i="7"/>
  <c r="AM2095" i="7"/>
  <c r="AL2095" i="7"/>
  <c r="AK2095" i="7"/>
  <c r="AJ2095" i="7"/>
  <c r="AI2095" i="7"/>
  <c r="AZ2094" i="7"/>
  <c r="AY2094" i="7"/>
  <c r="AX2094" i="7"/>
  <c r="AW2094" i="7"/>
  <c r="AV2094" i="7"/>
  <c r="AU2094" i="7"/>
  <c r="AT2094" i="7"/>
  <c r="AS2094" i="7"/>
  <c r="AR2094" i="7"/>
  <c r="AQ2094" i="7"/>
  <c r="AP2094" i="7"/>
  <c r="AO2094" i="7"/>
  <c r="AN2094" i="7"/>
  <c r="AM2094" i="7"/>
  <c r="AL2094" i="7"/>
  <c r="AK2094" i="7"/>
  <c r="AJ2094" i="7"/>
  <c r="AI2094" i="7"/>
  <c r="AZ2093" i="7"/>
  <c r="AY2093" i="7"/>
  <c r="AX2093" i="7"/>
  <c r="AW2093" i="7"/>
  <c r="AV2093" i="7"/>
  <c r="AU2093" i="7"/>
  <c r="AT2093" i="7"/>
  <c r="AS2093" i="7"/>
  <c r="AR2093" i="7"/>
  <c r="AQ2093" i="7"/>
  <c r="AP2093" i="7"/>
  <c r="AO2093" i="7"/>
  <c r="AN2093" i="7"/>
  <c r="AM2093" i="7"/>
  <c r="AL2093" i="7"/>
  <c r="AK2093" i="7"/>
  <c r="AJ2093" i="7"/>
  <c r="AI2093" i="7"/>
  <c r="AZ2092" i="7"/>
  <c r="AY2092" i="7"/>
  <c r="AX2092" i="7"/>
  <c r="AW2092" i="7"/>
  <c r="AV2092" i="7"/>
  <c r="AU2092" i="7"/>
  <c r="AT2092" i="7"/>
  <c r="AS2092" i="7"/>
  <c r="AR2092" i="7"/>
  <c r="AQ2092" i="7"/>
  <c r="AP2092" i="7"/>
  <c r="AO2092" i="7"/>
  <c r="AN2092" i="7"/>
  <c r="AM2092" i="7"/>
  <c r="AL2092" i="7"/>
  <c r="AK2092" i="7"/>
  <c r="AJ2092" i="7"/>
  <c r="AI2092" i="7"/>
  <c r="AZ2091" i="7"/>
  <c r="AY2091" i="7"/>
  <c r="AX2091" i="7"/>
  <c r="AW2091" i="7"/>
  <c r="AV2091" i="7"/>
  <c r="AU2091" i="7"/>
  <c r="AT2091" i="7"/>
  <c r="AS2091" i="7"/>
  <c r="AR2091" i="7"/>
  <c r="AQ2091" i="7"/>
  <c r="AP2091" i="7"/>
  <c r="AO2091" i="7"/>
  <c r="AN2091" i="7"/>
  <c r="AM2091" i="7"/>
  <c r="AL2091" i="7"/>
  <c r="AK2091" i="7"/>
  <c r="AJ2091" i="7"/>
  <c r="AI2091" i="7"/>
  <c r="AZ2090" i="7"/>
  <c r="AY2090" i="7"/>
  <c r="AX2090" i="7"/>
  <c r="AW2090" i="7"/>
  <c r="AV2090" i="7"/>
  <c r="AU2090" i="7"/>
  <c r="AT2090" i="7"/>
  <c r="AS2090" i="7"/>
  <c r="AR2090" i="7"/>
  <c r="AQ2090" i="7"/>
  <c r="AP2090" i="7"/>
  <c r="AO2090" i="7"/>
  <c r="AN2090" i="7"/>
  <c r="AM2090" i="7"/>
  <c r="AL2090" i="7"/>
  <c r="AK2090" i="7"/>
  <c r="AJ2090" i="7"/>
  <c r="AI2090" i="7"/>
  <c r="AZ2089" i="7"/>
  <c r="AY2089" i="7"/>
  <c r="AX2089" i="7"/>
  <c r="AW2089" i="7"/>
  <c r="AV2089" i="7"/>
  <c r="AU2089" i="7"/>
  <c r="AT2089" i="7"/>
  <c r="AS2089" i="7"/>
  <c r="AR2089" i="7"/>
  <c r="AQ2089" i="7"/>
  <c r="AP2089" i="7"/>
  <c r="AO2089" i="7"/>
  <c r="AN2089" i="7"/>
  <c r="AM2089" i="7"/>
  <c r="AL2089" i="7"/>
  <c r="AK2089" i="7"/>
  <c r="AJ2089" i="7"/>
  <c r="AI2089" i="7"/>
  <c r="AZ2088" i="7"/>
  <c r="AY2088" i="7"/>
  <c r="AX2088" i="7"/>
  <c r="AW2088" i="7"/>
  <c r="AV2088" i="7"/>
  <c r="AU2088" i="7"/>
  <c r="AT2088" i="7"/>
  <c r="AS2088" i="7"/>
  <c r="AR2088" i="7"/>
  <c r="AQ2088" i="7"/>
  <c r="AP2088" i="7"/>
  <c r="AO2088" i="7"/>
  <c r="AN2088" i="7"/>
  <c r="AM2088" i="7"/>
  <c r="AL2088" i="7"/>
  <c r="AK2088" i="7"/>
  <c r="AJ2088" i="7"/>
  <c r="AI2088" i="7"/>
  <c r="AZ2087" i="7"/>
  <c r="AY2087" i="7"/>
  <c r="AX2087" i="7"/>
  <c r="AW2087" i="7"/>
  <c r="AV2087" i="7"/>
  <c r="AU2087" i="7"/>
  <c r="AT2087" i="7"/>
  <c r="AS2087" i="7"/>
  <c r="AR2087" i="7"/>
  <c r="AQ2087" i="7"/>
  <c r="AP2087" i="7"/>
  <c r="AO2087" i="7"/>
  <c r="AN2087" i="7"/>
  <c r="AM2087" i="7"/>
  <c r="AL2087" i="7"/>
  <c r="AK2087" i="7"/>
  <c r="AJ2087" i="7"/>
  <c r="AI2087" i="7"/>
  <c r="AZ2086" i="7"/>
  <c r="AY2086" i="7"/>
  <c r="AX2086" i="7"/>
  <c r="AW2086" i="7"/>
  <c r="AV2086" i="7"/>
  <c r="AU2086" i="7"/>
  <c r="AT2086" i="7"/>
  <c r="AS2086" i="7"/>
  <c r="AR2086" i="7"/>
  <c r="AQ2086" i="7"/>
  <c r="AP2086" i="7"/>
  <c r="AO2086" i="7"/>
  <c r="AN2086" i="7"/>
  <c r="AM2086" i="7"/>
  <c r="AL2086" i="7"/>
  <c r="AK2086" i="7"/>
  <c r="AJ2086" i="7"/>
  <c r="AI2086" i="7"/>
  <c r="AZ2085" i="7"/>
  <c r="AY2085" i="7"/>
  <c r="AX2085" i="7"/>
  <c r="AW2085" i="7"/>
  <c r="AV2085" i="7"/>
  <c r="AU2085" i="7"/>
  <c r="AT2085" i="7"/>
  <c r="AS2085" i="7"/>
  <c r="AR2085" i="7"/>
  <c r="AQ2085" i="7"/>
  <c r="AP2085" i="7"/>
  <c r="AO2085" i="7"/>
  <c r="AN2085" i="7"/>
  <c r="AM2085" i="7"/>
  <c r="AL2085" i="7"/>
  <c r="AK2085" i="7"/>
  <c r="AJ2085" i="7"/>
  <c r="AI2085" i="7"/>
  <c r="AZ2084" i="7"/>
  <c r="AY2084" i="7"/>
  <c r="AX2084" i="7"/>
  <c r="AW2084" i="7"/>
  <c r="AV2084" i="7"/>
  <c r="AU2084" i="7"/>
  <c r="AT2084" i="7"/>
  <c r="AS2084" i="7"/>
  <c r="AR2084" i="7"/>
  <c r="AQ2084" i="7"/>
  <c r="AP2084" i="7"/>
  <c r="AO2084" i="7"/>
  <c r="AN2084" i="7"/>
  <c r="AM2084" i="7"/>
  <c r="AL2084" i="7"/>
  <c r="AK2084" i="7"/>
  <c r="AJ2084" i="7"/>
  <c r="AI2084" i="7"/>
  <c r="AZ2083" i="7"/>
  <c r="AY2083" i="7"/>
  <c r="AX2083" i="7"/>
  <c r="AW2083" i="7"/>
  <c r="AV2083" i="7"/>
  <c r="AU2083" i="7"/>
  <c r="AT2083" i="7"/>
  <c r="AS2083" i="7"/>
  <c r="AR2083" i="7"/>
  <c r="AQ2083" i="7"/>
  <c r="AP2083" i="7"/>
  <c r="AO2083" i="7"/>
  <c r="AN2083" i="7"/>
  <c r="AM2083" i="7"/>
  <c r="AL2083" i="7"/>
  <c r="AK2083" i="7"/>
  <c r="AJ2083" i="7"/>
  <c r="AI2083" i="7"/>
  <c r="AZ2082" i="7"/>
  <c r="AY2082" i="7"/>
  <c r="AX2082" i="7"/>
  <c r="AW2082" i="7"/>
  <c r="AV2082" i="7"/>
  <c r="AU2082" i="7"/>
  <c r="AT2082" i="7"/>
  <c r="AS2082" i="7"/>
  <c r="AR2082" i="7"/>
  <c r="AQ2082" i="7"/>
  <c r="AP2082" i="7"/>
  <c r="AO2082" i="7"/>
  <c r="AN2082" i="7"/>
  <c r="AM2082" i="7"/>
  <c r="AL2082" i="7"/>
  <c r="AK2082" i="7"/>
  <c r="AJ2082" i="7"/>
  <c r="AI2082" i="7"/>
  <c r="AZ2081" i="7"/>
  <c r="AY2081" i="7"/>
  <c r="AX2081" i="7"/>
  <c r="AW2081" i="7"/>
  <c r="AV2081" i="7"/>
  <c r="AU2081" i="7"/>
  <c r="AT2081" i="7"/>
  <c r="AS2081" i="7"/>
  <c r="AR2081" i="7"/>
  <c r="AQ2081" i="7"/>
  <c r="AP2081" i="7"/>
  <c r="AO2081" i="7"/>
  <c r="AN2081" i="7"/>
  <c r="AM2081" i="7"/>
  <c r="AL2081" i="7"/>
  <c r="AK2081" i="7"/>
  <c r="AJ2081" i="7"/>
  <c r="AI2081" i="7"/>
  <c r="AZ2080" i="7"/>
  <c r="AY2080" i="7"/>
  <c r="AX2080" i="7"/>
  <c r="AW2080" i="7"/>
  <c r="AV2080" i="7"/>
  <c r="AU2080" i="7"/>
  <c r="AT2080" i="7"/>
  <c r="AS2080" i="7"/>
  <c r="AR2080" i="7"/>
  <c r="AQ2080" i="7"/>
  <c r="AP2080" i="7"/>
  <c r="AO2080" i="7"/>
  <c r="AN2080" i="7"/>
  <c r="AM2080" i="7"/>
  <c r="AL2080" i="7"/>
  <c r="AK2080" i="7"/>
  <c r="AJ2080" i="7"/>
  <c r="AI2080" i="7"/>
  <c r="AZ2079" i="7"/>
  <c r="AY2079" i="7"/>
  <c r="AX2079" i="7"/>
  <c r="AW2079" i="7"/>
  <c r="AV2079" i="7"/>
  <c r="AU2079" i="7"/>
  <c r="AT2079" i="7"/>
  <c r="AS2079" i="7"/>
  <c r="AR2079" i="7"/>
  <c r="AQ2079" i="7"/>
  <c r="AP2079" i="7"/>
  <c r="AO2079" i="7"/>
  <c r="AN2079" i="7"/>
  <c r="AM2079" i="7"/>
  <c r="AL2079" i="7"/>
  <c r="AK2079" i="7"/>
  <c r="AJ2079" i="7"/>
  <c r="AI2079" i="7"/>
  <c r="AZ2078" i="7"/>
  <c r="AY2078" i="7"/>
  <c r="AX2078" i="7"/>
  <c r="AW2078" i="7"/>
  <c r="AV2078" i="7"/>
  <c r="AU2078" i="7"/>
  <c r="AT2078" i="7"/>
  <c r="AS2078" i="7"/>
  <c r="AR2078" i="7"/>
  <c r="AQ2078" i="7"/>
  <c r="AP2078" i="7"/>
  <c r="AO2078" i="7"/>
  <c r="AN2078" i="7"/>
  <c r="AM2078" i="7"/>
  <c r="AL2078" i="7"/>
  <c r="AK2078" i="7"/>
  <c r="AJ2078" i="7"/>
  <c r="AI2078" i="7"/>
  <c r="AZ2077" i="7"/>
  <c r="AY2077" i="7"/>
  <c r="AX2077" i="7"/>
  <c r="AW2077" i="7"/>
  <c r="AV2077" i="7"/>
  <c r="AU2077" i="7"/>
  <c r="AT2077" i="7"/>
  <c r="AS2077" i="7"/>
  <c r="AR2077" i="7"/>
  <c r="AQ2077" i="7"/>
  <c r="AP2077" i="7"/>
  <c r="AO2077" i="7"/>
  <c r="AN2077" i="7"/>
  <c r="AM2077" i="7"/>
  <c r="AL2077" i="7"/>
  <c r="AK2077" i="7"/>
  <c r="AJ2077" i="7"/>
  <c r="AI2077" i="7"/>
  <c r="AZ2076" i="7"/>
  <c r="AY2076" i="7"/>
  <c r="AX2076" i="7"/>
  <c r="AW2076" i="7"/>
  <c r="AV2076" i="7"/>
  <c r="AU2076" i="7"/>
  <c r="AT2076" i="7"/>
  <c r="AS2076" i="7"/>
  <c r="AR2076" i="7"/>
  <c r="AQ2076" i="7"/>
  <c r="AP2076" i="7"/>
  <c r="AO2076" i="7"/>
  <c r="AN2076" i="7"/>
  <c r="AM2076" i="7"/>
  <c r="AL2076" i="7"/>
  <c r="AK2076" i="7"/>
  <c r="AJ2076" i="7"/>
  <c r="AI2076" i="7"/>
  <c r="AZ2075" i="7"/>
  <c r="AY2075" i="7"/>
  <c r="AX2075" i="7"/>
  <c r="AW2075" i="7"/>
  <c r="AV2075" i="7"/>
  <c r="AU2075" i="7"/>
  <c r="AT2075" i="7"/>
  <c r="AS2075" i="7"/>
  <c r="AR2075" i="7"/>
  <c r="AQ2075" i="7"/>
  <c r="AP2075" i="7"/>
  <c r="AO2075" i="7"/>
  <c r="AN2075" i="7"/>
  <c r="AM2075" i="7"/>
  <c r="AL2075" i="7"/>
  <c r="AK2075" i="7"/>
  <c r="AJ2075" i="7"/>
  <c r="AI2075" i="7"/>
  <c r="AZ2074" i="7"/>
  <c r="AY2074" i="7"/>
  <c r="AX2074" i="7"/>
  <c r="AW2074" i="7"/>
  <c r="AV2074" i="7"/>
  <c r="AU2074" i="7"/>
  <c r="AT2074" i="7"/>
  <c r="AS2074" i="7"/>
  <c r="AR2074" i="7"/>
  <c r="AQ2074" i="7"/>
  <c r="AP2074" i="7"/>
  <c r="AO2074" i="7"/>
  <c r="AN2074" i="7"/>
  <c r="AM2074" i="7"/>
  <c r="AL2074" i="7"/>
  <c r="AK2074" i="7"/>
  <c r="AJ2074" i="7"/>
  <c r="AI2074" i="7"/>
  <c r="AZ2073" i="7"/>
  <c r="AY2073" i="7"/>
  <c r="AX2073" i="7"/>
  <c r="AW2073" i="7"/>
  <c r="AV2073" i="7"/>
  <c r="AU2073" i="7"/>
  <c r="AT2073" i="7"/>
  <c r="AS2073" i="7"/>
  <c r="AR2073" i="7"/>
  <c r="AQ2073" i="7"/>
  <c r="AP2073" i="7"/>
  <c r="AO2073" i="7"/>
  <c r="AN2073" i="7"/>
  <c r="AM2073" i="7"/>
  <c r="AL2073" i="7"/>
  <c r="AK2073" i="7"/>
  <c r="AJ2073" i="7"/>
  <c r="AI2073" i="7"/>
  <c r="AZ2072" i="7"/>
  <c r="AY2072" i="7"/>
  <c r="AX2072" i="7"/>
  <c r="AW2072" i="7"/>
  <c r="AV2072" i="7"/>
  <c r="AU2072" i="7"/>
  <c r="AT2072" i="7"/>
  <c r="AS2072" i="7"/>
  <c r="AR2072" i="7"/>
  <c r="AQ2072" i="7"/>
  <c r="AP2072" i="7"/>
  <c r="AO2072" i="7"/>
  <c r="AN2072" i="7"/>
  <c r="AM2072" i="7"/>
  <c r="AL2072" i="7"/>
  <c r="AK2072" i="7"/>
  <c r="AJ2072" i="7"/>
  <c r="AI2072" i="7"/>
  <c r="AZ2071" i="7"/>
  <c r="AY2071" i="7"/>
  <c r="AX2071" i="7"/>
  <c r="AW2071" i="7"/>
  <c r="AV2071" i="7"/>
  <c r="AU2071" i="7"/>
  <c r="AT2071" i="7"/>
  <c r="AS2071" i="7"/>
  <c r="AR2071" i="7"/>
  <c r="AQ2071" i="7"/>
  <c r="AP2071" i="7"/>
  <c r="AO2071" i="7"/>
  <c r="AN2071" i="7"/>
  <c r="AM2071" i="7"/>
  <c r="AL2071" i="7"/>
  <c r="AK2071" i="7"/>
  <c r="AJ2071" i="7"/>
  <c r="AI2071" i="7"/>
  <c r="AZ2070" i="7"/>
  <c r="AY2070" i="7"/>
  <c r="AX2070" i="7"/>
  <c r="AW2070" i="7"/>
  <c r="AV2070" i="7"/>
  <c r="AU2070" i="7"/>
  <c r="AT2070" i="7"/>
  <c r="AS2070" i="7"/>
  <c r="AR2070" i="7"/>
  <c r="AQ2070" i="7"/>
  <c r="AP2070" i="7"/>
  <c r="AO2070" i="7"/>
  <c r="AN2070" i="7"/>
  <c r="AM2070" i="7"/>
  <c r="AL2070" i="7"/>
  <c r="AK2070" i="7"/>
  <c r="AJ2070" i="7"/>
  <c r="AI2070" i="7"/>
  <c r="AZ2069" i="7"/>
  <c r="AY2069" i="7"/>
  <c r="AX2069" i="7"/>
  <c r="AW2069" i="7"/>
  <c r="AV2069" i="7"/>
  <c r="AU2069" i="7"/>
  <c r="AT2069" i="7"/>
  <c r="AS2069" i="7"/>
  <c r="AR2069" i="7"/>
  <c r="AQ2069" i="7"/>
  <c r="AP2069" i="7"/>
  <c r="AO2069" i="7"/>
  <c r="AN2069" i="7"/>
  <c r="AM2069" i="7"/>
  <c r="AL2069" i="7"/>
  <c r="AK2069" i="7"/>
  <c r="AJ2069" i="7"/>
  <c r="AI2069" i="7"/>
  <c r="AZ2068" i="7"/>
  <c r="AY2068" i="7"/>
  <c r="AX2068" i="7"/>
  <c r="AW2068" i="7"/>
  <c r="AV2068" i="7"/>
  <c r="AU2068" i="7"/>
  <c r="AT2068" i="7"/>
  <c r="AS2068" i="7"/>
  <c r="AR2068" i="7"/>
  <c r="AQ2068" i="7"/>
  <c r="AP2068" i="7"/>
  <c r="AO2068" i="7"/>
  <c r="AN2068" i="7"/>
  <c r="AM2068" i="7"/>
  <c r="AL2068" i="7"/>
  <c r="AK2068" i="7"/>
  <c r="AJ2068" i="7"/>
  <c r="AI2068" i="7"/>
  <c r="AZ2067" i="7"/>
  <c r="AY2067" i="7"/>
  <c r="AX2067" i="7"/>
  <c r="AW2067" i="7"/>
  <c r="AV2067" i="7"/>
  <c r="AU2067" i="7"/>
  <c r="AT2067" i="7"/>
  <c r="AS2067" i="7"/>
  <c r="AR2067" i="7"/>
  <c r="AQ2067" i="7"/>
  <c r="AP2067" i="7"/>
  <c r="AO2067" i="7"/>
  <c r="AN2067" i="7"/>
  <c r="AM2067" i="7"/>
  <c r="AL2067" i="7"/>
  <c r="AK2067" i="7"/>
  <c r="AJ2067" i="7"/>
  <c r="AI2067" i="7"/>
  <c r="AZ2066" i="7"/>
  <c r="AY2066" i="7"/>
  <c r="AX2066" i="7"/>
  <c r="AW2066" i="7"/>
  <c r="AV2066" i="7"/>
  <c r="AU2066" i="7"/>
  <c r="AT2066" i="7"/>
  <c r="AS2066" i="7"/>
  <c r="AR2066" i="7"/>
  <c r="AQ2066" i="7"/>
  <c r="AP2066" i="7"/>
  <c r="AO2066" i="7"/>
  <c r="AN2066" i="7"/>
  <c r="AM2066" i="7"/>
  <c r="AL2066" i="7"/>
  <c r="AK2066" i="7"/>
  <c r="AJ2066" i="7"/>
  <c r="AI2066" i="7"/>
  <c r="AZ2065" i="7"/>
  <c r="AY2065" i="7"/>
  <c r="AX2065" i="7"/>
  <c r="AW2065" i="7"/>
  <c r="AV2065" i="7"/>
  <c r="AU2065" i="7"/>
  <c r="AT2065" i="7"/>
  <c r="AS2065" i="7"/>
  <c r="AR2065" i="7"/>
  <c r="AQ2065" i="7"/>
  <c r="AP2065" i="7"/>
  <c r="AO2065" i="7"/>
  <c r="AN2065" i="7"/>
  <c r="AM2065" i="7"/>
  <c r="AL2065" i="7"/>
  <c r="AK2065" i="7"/>
  <c r="AJ2065" i="7"/>
  <c r="AI2065" i="7"/>
  <c r="AZ2064" i="7"/>
  <c r="AY2064" i="7"/>
  <c r="AX2064" i="7"/>
  <c r="AW2064" i="7"/>
  <c r="AV2064" i="7"/>
  <c r="AU2064" i="7"/>
  <c r="AT2064" i="7"/>
  <c r="AS2064" i="7"/>
  <c r="AR2064" i="7"/>
  <c r="AQ2064" i="7"/>
  <c r="AP2064" i="7"/>
  <c r="AO2064" i="7"/>
  <c r="AN2064" i="7"/>
  <c r="AM2064" i="7"/>
  <c r="AL2064" i="7"/>
  <c r="AK2064" i="7"/>
  <c r="AJ2064" i="7"/>
  <c r="AI2064" i="7"/>
  <c r="AZ2063" i="7"/>
  <c r="AY2063" i="7"/>
  <c r="AX2063" i="7"/>
  <c r="AW2063" i="7"/>
  <c r="AV2063" i="7"/>
  <c r="AU2063" i="7"/>
  <c r="AT2063" i="7"/>
  <c r="AS2063" i="7"/>
  <c r="AR2063" i="7"/>
  <c r="AQ2063" i="7"/>
  <c r="AP2063" i="7"/>
  <c r="AO2063" i="7"/>
  <c r="AN2063" i="7"/>
  <c r="AM2063" i="7"/>
  <c r="AL2063" i="7"/>
  <c r="AK2063" i="7"/>
  <c r="AJ2063" i="7"/>
  <c r="AI2063" i="7"/>
  <c r="AZ2062" i="7"/>
  <c r="AY2062" i="7"/>
  <c r="AX2062" i="7"/>
  <c r="AW2062" i="7"/>
  <c r="AV2062" i="7"/>
  <c r="AU2062" i="7"/>
  <c r="AT2062" i="7"/>
  <c r="AS2062" i="7"/>
  <c r="AR2062" i="7"/>
  <c r="AQ2062" i="7"/>
  <c r="AP2062" i="7"/>
  <c r="AO2062" i="7"/>
  <c r="AN2062" i="7"/>
  <c r="AM2062" i="7"/>
  <c r="AL2062" i="7"/>
  <c r="AK2062" i="7"/>
  <c r="AJ2062" i="7"/>
  <c r="AI2062" i="7"/>
  <c r="AZ2061" i="7"/>
  <c r="AY2061" i="7"/>
  <c r="AX2061" i="7"/>
  <c r="AW2061" i="7"/>
  <c r="AV2061" i="7"/>
  <c r="AU2061" i="7"/>
  <c r="AT2061" i="7"/>
  <c r="AS2061" i="7"/>
  <c r="AR2061" i="7"/>
  <c r="AQ2061" i="7"/>
  <c r="AP2061" i="7"/>
  <c r="AO2061" i="7"/>
  <c r="AN2061" i="7"/>
  <c r="AM2061" i="7"/>
  <c r="AL2061" i="7"/>
  <c r="AK2061" i="7"/>
  <c r="AJ2061" i="7"/>
  <c r="AI2061" i="7"/>
  <c r="AZ2060" i="7"/>
  <c r="AY2060" i="7"/>
  <c r="AX2060" i="7"/>
  <c r="AW2060" i="7"/>
  <c r="AV2060" i="7"/>
  <c r="AU2060" i="7"/>
  <c r="AT2060" i="7"/>
  <c r="AS2060" i="7"/>
  <c r="AR2060" i="7"/>
  <c r="AQ2060" i="7"/>
  <c r="AP2060" i="7"/>
  <c r="AO2060" i="7"/>
  <c r="AN2060" i="7"/>
  <c r="AM2060" i="7"/>
  <c r="AL2060" i="7"/>
  <c r="AK2060" i="7"/>
  <c r="AJ2060" i="7"/>
  <c r="AI2060" i="7"/>
  <c r="AZ2059" i="7"/>
  <c r="AY2059" i="7"/>
  <c r="AX2059" i="7"/>
  <c r="AW2059" i="7"/>
  <c r="AV2059" i="7"/>
  <c r="AU2059" i="7"/>
  <c r="AT2059" i="7"/>
  <c r="AS2059" i="7"/>
  <c r="AR2059" i="7"/>
  <c r="AQ2059" i="7"/>
  <c r="AP2059" i="7"/>
  <c r="AO2059" i="7"/>
  <c r="AN2059" i="7"/>
  <c r="AM2059" i="7"/>
  <c r="AL2059" i="7"/>
  <c r="AK2059" i="7"/>
  <c r="AJ2059" i="7"/>
  <c r="AI2059" i="7"/>
  <c r="AZ2058" i="7"/>
  <c r="AY2058" i="7"/>
  <c r="AX2058" i="7"/>
  <c r="AW2058" i="7"/>
  <c r="AV2058" i="7"/>
  <c r="AU2058" i="7"/>
  <c r="AT2058" i="7"/>
  <c r="AS2058" i="7"/>
  <c r="AR2058" i="7"/>
  <c r="AQ2058" i="7"/>
  <c r="AP2058" i="7"/>
  <c r="AO2058" i="7"/>
  <c r="AN2058" i="7"/>
  <c r="AM2058" i="7"/>
  <c r="AL2058" i="7"/>
  <c r="AK2058" i="7"/>
  <c r="AJ2058" i="7"/>
  <c r="AI2058" i="7"/>
  <c r="AZ2057" i="7"/>
  <c r="AY2057" i="7"/>
  <c r="AX2057" i="7"/>
  <c r="AW2057" i="7"/>
  <c r="AV2057" i="7"/>
  <c r="AU2057" i="7"/>
  <c r="AT2057" i="7"/>
  <c r="AS2057" i="7"/>
  <c r="AR2057" i="7"/>
  <c r="AQ2057" i="7"/>
  <c r="AP2057" i="7"/>
  <c r="AO2057" i="7"/>
  <c r="AN2057" i="7"/>
  <c r="AM2057" i="7"/>
  <c r="AL2057" i="7"/>
  <c r="AK2057" i="7"/>
  <c r="AJ2057" i="7"/>
  <c r="AI2057" i="7"/>
  <c r="AZ2056" i="7"/>
  <c r="AY2056" i="7"/>
  <c r="AX2056" i="7"/>
  <c r="AW2056" i="7"/>
  <c r="AV2056" i="7"/>
  <c r="AU2056" i="7"/>
  <c r="AT2056" i="7"/>
  <c r="AS2056" i="7"/>
  <c r="AR2056" i="7"/>
  <c r="AQ2056" i="7"/>
  <c r="AP2056" i="7"/>
  <c r="AO2056" i="7"/>
  <c r="AN2056" i="7"/>
  <c r="AM2056" i="7"/>
  <c r="AL2056" i="7"/>
  <c r="AK2056" i="7"/>
  <c r="AJ2056" i="7"/>
  <c r="AI2056" i="7"/>
  <c r="AZ2055" i="7"/>
  <c r="AY2055" i="7"/>
  <c r="AX2055" i="7"/>
  <c r="AW2055" i="7"/>
  <c r="AV2055" i="7"/>
  <c r="AU2055" i="7"/>
  <c r="AT2055" i="7"/>
  <c r="AS2055" i="7"/>
  <c r="AR2055" i="7"/>
  <c r="AQ2055" i="7"/>
  <c r="AP2055" i="7"/>
  <c r="AO2055" i="7"/>
  <c r="AN2055" i="7"/>
  <c r="AM2055" i="7"/>
  <c r="AL2055" i="7"/>
  <c r="AK2055" i="7"/>
  <c r="AJ2055" i="7"/>
  <c r="AI2055" i="7"/>
  <c r="AZ2054" i="7"/>
  <c r="AY2054" i="7"/>
  <c r="AX2054" i="7"/>
  <c r="AW2054" i="7"/>
  <c r="AV2054" i="7"/>
  <c r="AU2054" i="7"/>
  <c r="AT2054" i="7"/>
  <c r="AS2054" i="7"/>
  <c r="AR2054" i="7"/>
  <c r="AQ2054" i="7"/>
  <c r="AP2054" i="7"/>
  <c r="AO2054" i="7"/>
  <c r="AN2054" i="7"/>
  <c r="AM2054" i="7"/>
  <c r="AL2054" i="7"/>
  <c r="AK2054" i="7"/>
  <c r="AJ2054" i="7"/>
  <c r="AI2054" i="7"/>
  <c r="AZ2053" i="7"/>
  <c r="AY2053" i="7"/>
  <c r="AX2053" i="7"/>
  <c r="AW2053" i="7"/>
  <c r="AV2053" i="7"/>
  <c r="AU2053" i="7"/>
  <c r="AT2053" i="7"/>
  <c r="AS2053" i="7"/>
  <c r="AR2053" i="7"/>
  <c r="AQ2053" i="7"/>
  <c r="AP2053" i="7"/>
  <c r="AO2053" i="7"/>
  <c r="AN2053" i="7"/>
  <c r="AM2053" i="7"/>
  <c r="AL2053" i="7"/>
  <c r="AK2053" i="7"/>
  <c r="AJ2053" i="7"/>
  <c r="AI2053" i="7"/>
  <c r="AZ2052" i="7"/>
  <c r="AY2052" i="7"/>
  <c r="AX2052" i="7"/>
  <c r="AW2052" i="7"/>
  <c r="AV2052" i="7"/>
  <c r="AU2052" i="7"/>
  <c r="AT2052" i="7"/>
  <c r="AS2052" i="7"/>
  <c r="AR2052" i="7"/>
  <c r="AQ2052" i="7"/>
  <c r="AP2052" i="7"/>
  <c r="AO2052" i="7"/>
  <c r="AN2052" i="7"/>
  <c r="AM2052" i="7"/>
  <c r="AL2052" i="7"/>
  <c r="AK2052" i="7"/>
  <c r="AJ2052" i="7"/>
  <c r="AI2052" i="7"/>
  <c r="AZ2051" i="7"/>
  <c r="AY2051" i="7"/>
  <c r="AX2051" i="7"/>
  <c r="AW2051" i="7"/>
  <c r="AV2051" i="7"/>
  <c r="AU2051" i="7"/>
  <c r="AT2051" i="7"/>
  <c r="AS2051" i="7"/>
  <c r="AR2051" i="7"/>
  <c r="AQ2051" i="7"/>
  <c r="AP2051" i="7"/>
  <c r="AO2051" i="7"/>
  <c r="AN2051" i="7"/>
  <c r="AM2051" i="7"/>
  <c r="AL2051" i="7"/>
  <c r="AK2051" i="7"/>
  <c r="AJ2051" i="7"/>
  <c r="AI2051" i="7"/>
  <c r="AZ2050" i="7"/>
  <c r="AY2050" i="7"/>
  <c r="AX2050" i="7"/>
  <c r="AW2050" i="7"/>
  <c r="AV2050" i="7"/>
  <c r="AU2050" i="7"/>
  <c r="AT2050" i="7"/>
  <c r="AS2050" i="7"/>
  <c r="AR2050" i="7"/>
  <c r="AQ2050" i="7"/>
  <c r="AP2050" i="7"/>
  <c r="AO2050" i="7"/>
  <c r="AN2050" i="7"/>
  <c r="AM2050" i="7"/>
  <c r="AL2050" i="7"/>
  <c r="AK2050" i="7"/>
  <c r="AJ2050" i="7"/>
  <c r="AI2050" i="7"/>
  <c r="AZ2049" i="7"/>
  <c r="AY2049" i="7"/>
  <c r="AX2049" i="7"/>
  <c r="AW2049" i="7"/>
  <c r="AV2049" i="7"/>
  <c r="AU2049" i="7"/>
  <c r="AT2049" i="7"/>
  <c r="AS2049" i="7"/>
  <c r="AR2049" i="7"/>
  <c r="AQ2049" i="7"/>
  <c r="AP2049" i="7"/>
  <c r="AO2049" i="7"/>
  <c r="AN2049" i="7"/>
  <c r="AM2049" i="7"/>
  <c r="AL2049" i="7"/>
  <c r="AK2049" i="7"/>
  <c r="AJ2049" i="7"/>
  <c r="AI2049" i="7"/>
  <c r="AZ2048" i="7"/>
  <c r="AY2048" i="7"/>
  <c r="AX2048" i="7"/>
  <c r="AW2048" i="7"/>
  <c r="AV2048" i="7"/>
  <c r="AU2048" i="7"/>
  <c r="AT2048" i="7"/>
  <c r="AS2048" i="7"/>
  <c r="AR2048" i="7"/>
  <c r="AQ2048" i="7"/>
  <c r="AP2048" i="7"/>
  <c r="AO2048" i="7"/>
  <c r="AN2048" i="7"/>
  <c r="AM2048" i="7"/>
  <c r="AL2048" i="7"/>
  <c r="AK2048" i="7"/>
  <c r="AJ2048" i="7"/>
  <c r="AI2048" i="7"/>
  <c r="AZ2047" i="7"/>
  <c r="AY2047" i="7"/>
  <c r="AX2047" i="7"/>
  <c r="AW2047" i="7"/>
  <c r="AV2047" i="7"/>
  <c r="AU2047" i="7"/>
  <c r="AT2047" i="7"/>
  <c r="AS2047" i="7"/>
  <c r="AR2047" i="7"/>
  <c r="AQ2047" i="7"/>
  <c r="AP2047" i="7"/>
  <c r="AO2047" i="7"/>
  <c r="AN2047" i="7"/>
  <c r="AM2047" i="7"/>
  <c r="AL2047" i="7"/>
  <c r="AK2047" i="7"/>
  <c r="AJ2047" i="7"/>
  <c r="AI2047" i="7"/>
  <c r="AZ2046" i="7"/>
  <c r="AY2046" i="7"/>
  <c r="AX2046" i="7"/>
  <c r="AW2046" i="7"/>
  <c r="AV2046" i="7"/>
  <c r="AU2046" i="7"/>
  <c r="AT2046" i="7"/>
  <c r="AS2046" i="7"/>
  <c r="AR2046" i="7"/>
  <c r="AQ2046" i="7"/>
  <c r="AP2046" i="7"/>
  <c r="AO2046" i="7"/>
  <c r="AN2046" i="7"/>
  <c r="AM2046" i="7"/>
  <c r="AL2046" i="7"/>
  <c r="AK2046" i="7"/>
  <c r="AJ2046" i="7"/>
  <c r="AI2046" i="7"/>
  <c r="AZ2045" i="7"/>
  <c r="AY2045" i="7"/>
  <c r="AX2045" i="7"/>
  <c r="AW2045" i="7"/>
  <c r="AV2045" i="7"/>
  <c r="AU2045" i="7"/>
  <c r="AT2045" i="7"/>
  <c r="AS2045" i="7"/>
  <c r="AR2045" i="7"/>
  <c r="AQ2045" i="7"/>
  <c r="AP2045" i="7"/>
  <c r="AO2045" i="7"/>
  <c r="AN2045" i="7"/>
  <c r="AM2045" i="7"/>
  <c r="AL2045" i="7"/>
  <c r="AK2045" i="7"/>
  <c r="AJ2045" i="7"/>
  <c r="AI2045" i="7"/>
  <c r="AZ2044" i="7"/>
  <c r="AY2044" i="7"/>
  <c r="AX2044" i="7"/>
  <c r="AW2044" i="7"/>
  <c r="AV2044" i="7"/>
  <c r="AU2044" i="7"/>
  <c r="AT2044" i="7"/>
  <c r="AS2044" i="7"/>
  <c r="AR2044" i="7"/>
  <c r="AQ2044" i="7"/>
  <c r="AP2044" i="7"/>
  <c r="AO2044" i="7"/>
  <c r="AN2044" i="7"/>
  <c r="AM2044" i="7"/>
  <c r="AL2044" i="7"/>
  <c r="AK2044" i="7"/>
  <c r="AJ2044" i="7"/>
  <c r="AI2044" i="7"/>
  <c r="AZ2043" i="7"/>
  <c r="AY2043" i="7"/>
  <c r="AX2043" i="7"/>
  <c r="AW2043" i="7"/>
  <c r="AV2043" i="7"/>
  <c r="AU2043" i="7"/>
  <c r="AT2043" i="7"/>
  <c r="AS2043" i="7"/>
  <c r="AR2043" i="7"/>
  <c r="AQ2043" i="7"/>
  <c r="AP2043" i="7"/>
  <c r="AO2043" i="7"/>
  <c r="AN2043" i="7"/>
  <c r="AM2043" i="7"/>
  <c r="AL2043" i="7"/>
  <c r="AK2043" i="7"/>
  <c r="AJ2043" i="7"/>
  <c r="AI2043" i="7"/>
  <c r="AZ2042" i="7"/>
  <c r="AY2042" i="7"/>
  <c r="AX2042" i="7"/>
  <c r="AW2042" i="7"/>
  <c r="AV2042" i="7"/>
  <c r="AU2042" i="7"/>
  <c r="AT2042" i="7"/>
  <c r="AS2042" i="7"/>
  <c r="AR2042" i="7"/>
  <c r="AQ2042" i="7"/>
  <c r="AP2042" i="7"/>
  <c r="AO2042" i="7"/>
  <c r="AN2042" i="7"/>
  <c r="AM2042" i="7"/>
  <c r="AL2042" i="7"/>
  <c r="AK2042" i="7"/>
  <c r="AJ2042" i="7"/>
  <c r="AI2042" i="7"/>
  <c r="AZ2041" i="7"/>
  <c r="AY2041" i="7"/>
  <c r="AX2041" i="7"/>
  <c r="AW2041" i="7"/>
  <c r="AV2041" i="7"/>
  <c r="AU2041" i="7"/>
  <c r="AT2041" i="7"/>
  <c r="AS2041" i="7"/>
  <c r="AR2041" i="7"/>
  <c r="AQ2041" i="7"/>
  <c r="AP2041" i="7"/>
  <c r="AO2041" i="7"/>
  <c r="AN2041" i="7"/>
  <c r="AM2041" i="7"/>
  <c r="AL2041" i="7"/>
  <c r="AK2041" i="7"/>
  <c r="AJ2041" i="7"/>
  <c r="AI2041" i="7"/>
  <c r="AZ2040" i="7"/>
  <c r="AY2040" i="7"/>
  <c r="AX2040" i="7"/>
  <c r="AW2040" i="7"/>
  <c r="AV2040" i="7"/>
  <c r="AU2040" i="7"/>
  <c r="AT2040" i="7"/>
  <c r="AS2040" i="7"/>
  <c r="AR2040" i="7"/>
  <c r="AQ2040" i="7"/>
  <c r="AP2040" i="7"/>
  <c r="AO2040" i="7"/>
  <c r="AN2040" i="7"/>
  <c r="AM2040" i="7"/>
  <c r="AL2040" i="7"/>
  <c r="AK2040" i="7"/>
  <c r="AJ2040" i="7"/>
  <c r="AI2040" i="7"/>
  <c r="AZ2039" i="7"/>
  <c r="AY2039" i="7"/>
  <c r="AX2039" i="7"/>
  <c r="AW2039" i="7"/>
  <c r="AV2039" i="7"/>
  <c r="AU2039" i="7"/>
  <c r="AT2039" i="7"/>
  <c r="AS2039" i="7"/>
  <c r="AR2039" i="7"/>
  <c r="AQ2039" i="7"/>
  <c r="AP2039" i="7"/>
  <c r="AO2039" i="7"/>
  <c r="AN2039" i="7"/>
  <c r="AM2039" i="7"/>
  <c r="AL2039" i="7"/>
  <c r="AK2039" i="7"/>
  <c r="AJ2039" i="7"/>
  <c r="AI2039" i="7"/>
  <c r="AZ2038" i="7"/>
  <c r="AY2038" i="7"/>
  <c r="AX2038" i="7"/>
  <c r="AW2038" i="7"/>
  <c r="AV2038" i="7"/>
  <c r="AU2038" i="7"/>
  <c r="AT2038" i="7"/>
  <c r="AS2038" i="7"/>
  <c r="AR2038" i="7"/>
  <c r="AQ2038" i="7"/>
  <c r="AP2038" i="7"/>
  <c r="AO2038" i="7"/>
  <c r="AN2038" i="7"/>
  <c r="AM2038" i="7"/>
  <c r="AL2038" i="7"/>
  <c r="AK2038" i="7"/>
  <c r="AJ2038" i="7"/>
  <c r="AI2038" i="7"/>
  <c r="AZ2037" i="7"/>
  <c r="AY2037" i="7"/>
  <c r="AX2037" i="7"/>
  <c r="AW2037" i="7"/>
  <c r="AV2037" i="7"/>
  <c r="AU2037" i="7"/>
  <c r="AT2037" i="7"/>
  <c r="AS2037" i="7"/>
  <c r="AR2037" i="7"/>
  <c r="AQ2037" i="7"/>
  <c r="AP2037" i="7"/>
  <c r="AO2037" i="7"/>
  <c r="AN2037" i="7"/>
  <c r="AM2037" i="7"/>
  <c r="AL2037" i="7"/>
  <c r="AK2037" i="7"/>
  <c r="AJ2037" i="7"/>
  <c r="AI2037" i="7"/>
  <c r="AZ2036" i="7"/>
  <c r="AY2036" i="7"/>
  <c r="AX2036" i="7"/>
  <c r="AW2036" i="7"/>
  <c r="AV2036" i="7"/>
  <c r="AU2036" i="7"/>
  <c r="AT2036" i="7"/>
  <c r="AS2036" i="7"/>
  <c r="AR2036" i="7"/>
  <c r="AQ2036" i="7"/>
  <c r="AP2036" i="7"/>
  <c r="AO2036" i="7"/>
  <c r="AN2036" i="7"/>
  <c r="AM2036" i="7"/>
  <c r="AL2036" i="7"/>
  <c r="AK2036" i="7"/>
  <c r="AJ2036" i="7"/>
  <c r="AI2036" i="7"/>
  <c r="AZ2035" i="7"/>
  <c r="AY2035" i="7"/>
  <c r="AX2035" i="7"/>
  <c r="AW2035" i="7"/>
  <c r="AV2035" i="7"/>
  <c r="AU2035" i="7"/>
  <c r="AT2035" i="7"/>
  <c r="AS2035" i="7"/>
  <c r="AR2035" i="7"/>
  <c r="AQ2035" i="7"/>
  <c r="AP2035" i="7"/>
  <c r="AO2035" i="7"/>
  <c r="AN2035" i="7"/>
  <c r="AM2035" i="7"/>
  <c r="AL2035" i="7"/>
  <c r="AK2035" i="7"/>
  <c r="AJ2035" i="7"/>
  <c r="AI2035" i="7"/>
  <c r="AZ2034" i="7"/>
  <c r="AY2034" i="7"/>
  <c r="AX2034" i="7"/>
  <c r="AW2034" i="7"/>
  <c r="AV2034" i="7"/>
  <c r="AU2034" i="7"/>
  <c r="AT2034" i="7"/>
  <c r="AS2034" i="7"/>
  <c r="AR2034" i="7"/>
  <c r="AQ2034" i="7"/>
  <c r="AP2034" i="7"/>
  <c r="AO2034" i="7"/>
  <c r="AN2034" i="7"/>
  <c r="AM2034" i="7"/>
  <c r="AL2034" i="7"/>
  <c r="AK2034" i="7"/>
  <c r="AJ2034" i="7"/>
  <c r="AI2034" i="7"/>
  <c r="AZ2033" i="7"/>
  <c r="AY2033" i="7"/>
  <c r="AX2033" i="7"/>
  <c r="AW2033" i="7"/>
  <c r="AV2033" i="7"/>
  <c r="AU2033" i="7"/>
  <c r="AT2033" i="7"/>
  <c r="AS2033" i="7"/>
  <c r="AR2033" i="7"/>
  <c r="AQ2033" i="7"/>
  <c r="AP2033" i="7"/>
  <c r="AO2033" i="7"/>
  <c r="AN2033" i="7"/>
  <c r="AM2033" i="7"/>
  <c r="AL2033" i="7"/>
  <c r="AK2033" i="7"/>
  <c r="AJ2033" i="7"/>
  <c r="AI2033" i="7"/>
  <c r="AZ2032" i="7"/>
  <c r="AY2032" i="7"/>
  <c r="AX2032" i="7"/>
  <c r="AW2032" i="7"/>
  <c r="AV2032" i="7"/>
  <c r="AU2032" i="7"/>
  <c r="AT2032" i="7"/>
  <c r="AS2032" i="7"/>
  <c r="AR2032" i="7"/>
  <c r="AQ2032" i="7"/>
  <c r="AP2032" i="7"/>
  <c r="AO2032" i="7"/>
  <c r="AN2032" i="7"/>
  <c r="AM2032" i="7"/>
  <c r="AL2032" i="7"/>
  <c r="AK2032" i="7"/>
  <c r="AJ2032" i="7"/>
  <c r="AI2032" i="7"/>
  <c r="AZ2031" i="7"/>
  <c r="AY2031" i="7"/>
  <c r="AX2031" i="7"/>
  <c r="AW2031" i="7"/>
  <c r="AV2031" i="7"/>
  <c r="AU2031" i="7"/>
  <c r="AT2031" i="7"/>
  <c r="AS2031" i="7"/>
  <c r="AR2031" i="7"/>
  <c r="AQ2031" i="7"/>
  <c r="AP2031" i="7"/>
  <c r="AO2031" i="7"/>
  <c r="AN2031" i="7"/>
  <c r="AM2031" i="7"/>
  <c r="AL2031" i="7"/>
  <c r="AK2031" i="7"/>
  <c r="AJ2031" i="7"/>
  <c r="AI2031" i="7"/>
  <c r="AZ2030" i="7"/>
  <c r="AY2030" i="7"/>
  <c r="AX2030" i="7"/>
  <c r="AW2030" i="7"/>
  <c r="AV2030" i="7"/>
  <c r="AU2030" i="7"/>
  <c r="AT2030" i="7"/>
  <c r="AS2030" i="7"/>
  <c r="AR2030" i="7"/>
  <c r="AQ2030" i="7"/>
  <c r="AP2030" i="7"/>
  <c r="AO2030" i="7"/>
  <c r="AN2030" i="7"/>
  <c r="AM2030" i="7"/>
  <c r="AL2030" i="7"/>
  <c r="AK2030" i="7"/>
  <c r="AJ2030" i="7"/>
  <c r="AI2030" i="7"/>
  <c r="AZ2029" i="7"/>
  <c r="AY2029" i="7"/>
  <c r="AX2029" i="7"/>
  <c r="AW2029" i="7"/>
  <c r="AV2029" i="7"/>
  <c r="AU2029" i="7"/>
  <c r="AT2029" i="7"/>
  <c r="AS2029" i="7"/>
  <c r="AR2029" i="7"/>
  <c r="AQ2029" i="7"/>
  <c r="AP2029" i="7"/>
  <c r="AO2029" i="7"/>
  <c r="AN2029" i="7"/>
  <c r="AM2029" i="7"/>
  <c r="AL2029" i="7"/>
  <c r="AK2029" i="7"/>
  <c r="AJ2029" i="7"/>
  <c r="AI2029" i="7"/>
  <c r="AZ2028" i="7"/>
  <c r="AY2028" i="7"/>
  <c r="AX2028" i="7"/>
  <c r="AW2028" i="7"/>
  <c r="AV2028" i="7"/>
  <c r="AU2028" i="7"/>
  <c r="AT2028" i="7"/>
  <c r="AS2028" i="7"/>
  <c r="AR2028" i="7"/>
  <c r="AQ2028" i="7"/>
  <c r="AP2028" i="7"/>
  <c r="AO2028" i="7"/>
  <c r="AN2028" i="7"/>
  <c r="AM2028" i="7"/>
  <c r="AL2028" i="7"/>
  <c r="AK2028" i="7"/>
  <c r="AJ2028" i="7"/>
  <c r="AI2028" i="7"/>
  <c r="AZ2027" i="7"/>
  <c r="AY2027" i="7"/>
  <c r="AX2027" i="7"/>
  <c r="AW2027" i="7"/>
  <c r="AV2027" i="7"/>
  <c r="AU2027" i="7"/>
  <c r="AT2027" i="7"/>
  <c r="AS2027" i="7"/>
  <c r="AR2027" i="7"/>
  <c r="AQ2027" i="7"/>
  <c r="AP2027" i="7"/>
  <c r="AO2027" i="7"/>
  <c r="AN2027" i="7"/>
  <c r="AM2027" i="7"/>
  <c r="AL2027" i="7"/>
  <c r="AK2027" i="7"/>
  <c r="AJ2027" i="7"/>
  <c r="AI2027" i="7"/>
  <c r="AZ2026" i="7"/>
  <c r="AY2026" i="7"/>
  <c r="AX2026" i="7"/>
  <c r="AW2026" i="7"/>
  <c r="AV2026" i="7"/>
  <c r="AU2026" i="7"/>
  <c r="AT2026" i="7"/>
  <c r="AS2026" i="7"/>
  <c r="AR2026" i="7"/>
  <c r="AQ2026" i="7"/>
  <c r="AP2026" i="7"/>
  <c r="AO2026" i="7"/>
  <c r="AN2026" i="7"/>
  <c r="AM2026" i="7"/>
  <c r="AL2026" i="7"/>
  <c r="AK2026" i="7"/>
  <c r="AJ2026" i="7"/>
  <c r="AI2026" i="7"/>
  <c r="AZ2025" i="7"/>
  <c r="AY2025" i="7"/>
  <c r="AX2025" i="7"/>
  <c r="AW2025" i="7"/>
  <c r="AV2025" i="7"/>
  <c r="AU2025" i="7"/>
  <c r="AT2025" i="7"/>
  <c r="AS2025" i="7"/>
  <c r="AR2025" i="7"/>
  <c r="AQ2025" i="7"/>
  <c r="AP2025" i="7"/>
  <c r="AO2025" i="7"/>
  <c r="AN2025" i="7"/>
  <c r="AM2025" i="7"/>
  <c r="AL2025" i="7"/>
  <c r="AK2025" i="7"/>
  <c r="AJ2025" i="7"/>
  <c r="AI2025" i="7"/>
  <c r="AZ2024" i="7"/>
  <c r="AY2024" i="7"/>
  <c r="AX2024" i="7"/>
  <c r="AW2024" i="7"/>
  <c r="AV2024" i="7"/>
  <c r="AU2024" i="7"/>
  <c r="AT2024" i="7"/>
  <c r="AS2024" i="7"/>
  <c r="AR2024" i="7"/>
  <c r="AQ2024" i="7"/>
  <c r="AP2024" i="7"/>
  <c r="AO2024" i="7"/>
  <c r="AN2024" i="7"/>
  <c r="AM2024" i="7"/>
  <c r="AL2024" i="7"/>
  <c r="AK2024" i="7"/>
  <c r="AJ2024" i="7"/>
  <c r="AI2024" i="7"/>
  <c r="AZ2023" i="7"/>
  <c r="AY2023" i="7"/>
  <c r="AX2023" i="7"/>
  <c r="AW2023" i="7"/>
  <c r="AV2023" i="7"/>
  <c r="AU2023" i="7"/>
  <c r="AT2023" i="7"/>
  <c r="AS2023" i="7"/>
  <c r="AR2023" i="7"/>
  <c r="AQ2023" i="7"/>
  <c r="AP2023" i="7"/>
  <c r="AO2023" i="7"/>
  <c r="AN2023" i="7"/>
  <c r="AM2023" i="7"/>
  <c r="AL2023" i="7"/>
  <c r="AK2023" i="7"/>
  <c r="AJ2023" i="7"/>
  <c r="AI2023" i="7"/>
  <c r="AZ2022" i="7"/>
  <c r="AY2022" i="7"/>
  <c r="AX2022" i="7"/>
  <c r="AW2022" i="7"/>
  <c r="AV2022" i="7"/>
  <c r="AU2022" i="7"/>
  <c r="AT2022" i="7"/>
  <c r="AS2022" i="7"/>
  <c r="AR2022" i="7"/>
  <c r="AQ2022" i="7"/>
  <c r="AP2022" i="7"/>
  <c r="AO2022" i="7"/>
  <c r="AN2022" i="7"/>
  <c r="AM2022" i="7"/>
  <c r="AL2022" i="7"/>
  <c r="AK2022" i="7"/>
  <c r="AJ2022" i="7"/>
  <c r="AI2022" i="7"/>
  <c r="AZ2021" i="7"/>
  <c r="AY2021" i="7"/>
  <c r="AX2021" i="7"/>
  <c r="AW2021" i="7"/>
  <c r="AV2021" i="7"/>
  <c r="AU2021" i="7"/>
  <c r="AT2021" i="7"/>
  <c r="AS2021" i="7"/>
  <c r="AR2021" i="7"/>
  <c r="AQ2021" i="7"/>
  <c r="AP2021" i="7"/>
  <c r="AO2021" i="7"/>
  <c r="AN2021" i="7"/>
  <c r="AM2021" i="7"/>
  <c r="AL2021" i="7"/>
  <c r="AK2021" i="7"/>
  <c r="AJ2021" i="7"/>
  <c r="AI2021" i="7"/>
  <c r="AZ2020" i="7"/>
  <c r="AY2020" i="7"/>
  <c r="AX2020" i="7"/>
  <c r="AW2020" i="7"/>
  <c r="AV2020" i="7"/>
  <c r="AU2020" i="7"/>
  <c r="AT2020" i="7"/>
  <c r="AS2020" i="7"/>
  <c r="AR2020" i="7"/>
  <c r="AQ2020" i="7"/>
  <c r="AP2020" i="7"/>
  <c r="AO2020" i="7"/>
  <c r="AN2020" i="7"/>
  <c r="AM2020" i="7"/>
  <c r="AL2020" i="7"/>
  <c r="AK2020" i="7"/>
  <c r="AJ2020" i="7"/>
  <c r="AI2020" i="7"/>
  <c r="AZ2019" i="7"/>
  <c r="AY2019" i="7"/>
  <c r="AX2019" i="7"/>
  <c r="AW2019" i="7"/>
  <c r="AV2019" i="7"/>
  <c r="AU2019" i="7"/>
  <c r="AT2019" i="7"/>
  <c r="AS2019" i="7"/>
  <c r="AR2019" i="7"/>
  <c r="AQ2019" i="7"/>
  <c r="AP2019" i="7"/>
  <c r="AO2019" i="7"/>
  <c r="AN2019" i="7"/>
  <c r="AM2019" i="7"/>
  <c r="AL2019" i="7"/>
  <c r="AK2019" i="7"/>
  <c r="AJ2019" i="7"/>
  <c r="AI2019" i="7"/>
  <c r="AZ2018" i="7"/>
  <c r="AY2018" i="7"/>
  <c r="AX2018" i="7"/>
  <c r="AW2018" i="7"/>
  <c r="AV2018" i="7"/>
  <c r="AU2018" i="7"/>
  <c r="AT2018" i="7"/>
  <c r="AS2018" i="7"/>
  <c r="AR2018" i="7"/>
  <c r="AQ2018" i="7"/>
  <c r="AP2018" i="7"/>
  <c r="AO2018" i="7"/>
  <c r="AN2018" i="7"/>
  <c r="AM2018" i="7"/>
  <c r="AL2018" i="7"/>
  <c r="AK2018" i="7"/>
  <c r="AJ2018" i="7"/>
  <c r="AI2018" i="7"/>
  <c r="AZ2017" i="7"/>
  <c r="AY2017" i="7"/>
  <c r="AX2017" i="7"/>
  <c r="AW2017" i="7"/>
  <c r="AV2017" i="7"/>
  <c r="AU2017" i="7"/>
  <c r="AT2017" i="7"/>
  <c r="AS2017" i="7"/>
  <c r="AR2017" i="7"/>
  <c r="AQ2017" i="7"/>
  <c r="AP2017" i="7"/>
  <c r="AO2017" i="7"/>
  <c r="AN2017" i="7"/>
  <c r="AM2017" i="7"/>
  <c r="AL2017" i="7"/>
  <c r="AK2017" i="7"/>
  <c r="AJ2017" i="7"/>
  <c r="AI2017" i="7"/>
  <c r="AZ2016" i="7"/>
  <c r="AY2016" i="7"/>
  <c r="AX2016" i="7"/>
  <c r="AW2016" i="7"/>
  <c r="AV2016" i="7"/>
  <c r="AU2016" i="7"/>
  <c r="AT2016" i="7"/>
  <c r="AS2016" i="7"/>
  <c r="AR2016" i="7"/>
  <c r="AQ2016" i="7"/>
  <c r="AP2016" i="7"/>
  <c r="AO2016" i="7"/>
  <c r="AN2016" i="7"/>
  <c r="AM2016" i="7"/>
  <c r="AL2016" i="7"/>
  <c r="AK2016" i="7"/>
  <c r="AJ2016" i="7"/>
  <c r="AI2016" i="7"/>
  <c r="AZ2015" i="7"/>
  <c r="AY2015" i="7"/>
  <c r="AX2015" i="7"/>
  <c r="AW2015" i="7"/>
  <c r="AV2015" i="7"/>
  <c r="AU2015" i="7"/>
  <c r="AT2015" i="7"/>
  <c r="AS2015" i="7"/>
  <c r="AR2015" i="7"/>
  <c r="AQ2015" i="7"/>
  <c r="AP2015" i="7"/>
  <c r="AO2015" i="7"/>
  <c r="AN2015" i="7"/>
  <c r="AM2015" i="7"/>
  <c r="AL2015" i="7"/>
  <c r="AK2015" i="7"/>
  <c r="AJ2015" i="7"/>
  <c r="AI2015" i="7"/>
  <c r="AZ2014" i="7"/>
  <c r="AY2014" i="7"/>
  <c r="AX2014" i="7"/>
  <c r="AW2014" i="7"/>
  <c r="AV2014" i="7"/>
  <c r="AU2014" i="7"/>
  <c r="AT2014" i="7"/>
  <c r="AS2014" i="7"/>
  <c r="AR2014" i="7"/>
  <c r="AQ2014" i="7"/>
  <c r="AP2014" i="7"/>
  <c r="AO2014" i="7"/>
  <c r="AN2014" i="7"/>
  <c r="AM2014" i="7"/>
  <c r="AL2014" i="7"/>
  <c r="AK2014" i="7"/>
  <c r="AJ2014" i="7"/>
  <c r="AI2014" i="7"/>
  <c r="AZ2013" i="7"/>
  <c r="AY2013" i="7"/>
  <c r="AX2013" i="7"/>
  <c r="AW2013" i="7"/>
  <c r="AV2013" i="7"/>
  <c r="AU2013" i="7"/>
  <c r="AT2013" i="7"/>
  <c r="AS2013" i="7"/>
  <c r="AR2013" i="7"/>
  <c r="AQ2013" i="7"/>
  <c r="AP2013" i="7"/>
  <c r="AO2013" i="7"/>
  <c r="AN2013" i="7"/>
  <c r="AM2013" i="7"/>
  <c r="AL2013" i="7"/>
  <c r="AK2013" i="7"/>
  <c r="AJ2013" i="7"/>
  <c r="AI2013" i="7"/>
  <c r="AZ2012" i="7"/>
  <c r="AY2012" i="7"/>
  <c r="AX2012" i="7"/>
  <c r="AW2012" i="7"/>
  <c r="AV2012" i="7"/>
  <c r="AU2012" i="7"/>
  <c r="AT2012" i="7"/>
  <c r="AS2012" i="7"/>
  <c r="AR2012" i="7"/>
  <c r="AQ2012" i="7"/>
  <c r="AP2012" i="7"/>
  <c r="AO2012" i="7"/>
  <c r="AN2012" i="7"/>
  <c r="AM2012" i="7"/>
  <c r="AL2012" i="7"/>
  <c r="AK2012" i="7"/>
  <c r="AJ2012" i="7"/>
  <c r="AI2012" i="7"/>
  <c r="AZ2011" i="7"/>
  <c r="AY2011" i="7"/>
  <c r="AX2011" i="7"/>
  <c r="AW2011" i="7"/>
  <c r="AV2011" i="7"/>
  <c r="AU2011" i="7"/>
  <c r="AT2011" i="7"/>
  <c r="AS2011" i="7"/>
  <c r="AR2011" i="7"/>
  <c r="AQ2011" i="7"/>
  <c r="AP2011" i="7"/>
  <c r="AO2011" i="7"/>
  <c r="AN2011" i="7"/>
  <c r="AM2011" i="7"/>
  <c r="AL2011" i="7"/>
  <c r="AK2011" i="7"/>
  <c r="AJ2011" i="7"/>
  <c r="AI2011" i="7"/>
  <c r="AZ2010" i="7"/>
  <c r="AY2010" i="7"/>
  <c r="AX2010" i="7"/>
  <c r="AW2010" i="7"/>
  <c r="AV2010" i="7"/>
  <c r="AU2010" i="7"/>
  <c r="AT2010" i="7"/>
  <c r="AS2010" i="7"/>
  <c r="AR2010" i="7"/>
  <c r="AQ2010" i="7"/>
  <c r="AP2010" i="7"/>
  <c r="AO2010" i="7"/>
  <c r="AN2010" i="7"/>
  <c r="AM2010" i="7"/>
  <c r="AL2010" i="7"/>
  <c r="AK2010" i="7"/>
  <c r="AJ2010" i="7"/>
  <c r="AI2010" i="7"/>
  <c r="AZ2009" i="7"/>
  <c r="AY2009" i="7"/>
  <c r="AX2009" i="7"/>
  <c r="AW2009" i="7"/>
  <c r="AV2009" i="7"/>
  <c r="AU2009" i="7"/>
  <c r="AT2009" i="7"/>
  <c r="AS2009" i="7"/>
  <c r="AR2009" i="7"/>
  <c r="AQ2009" i="7"/>
  <c r="AP2009" i="7"/>
  <c r="AO2009" i="7"/>
  <c r="AN2009" i="7"/>
  <c r="AM2009" i="7"/>
  <c r="AL2009" i="7"/>
  <c r="AK2009" i="7"/>
  <c r="AJ2009" i="7"/>
  <c r="AI2009" i="7"/>
  <c r="AZ2008" i="7"/>
  <c r="AY2008" i="7"/>
  <c r="AX2008" i="7"/>
  <c r="AW2008" i="7"/>
  <c r="AV2008" i="7"/>
  <c r="AU2008" i="7"/>
  <c r="AT2008" i="7"/>
  <c r="AS2008" i="7"/>
  <c r="AR2008" i="7"/>
  <c r="AQ2008" i="7"/>
  <c r="AP2008" i="7"/>
  <c r="AO2008" i="7"/>
  <c r="AN2008" i="7"/>
  <c r="AM2008" i="7"/>
  <c r="AL2008" i="7"/>
  <c r="AK2008" i="7"/>
  <c r="AJ2008" i="7"/>
  <c r="AI2008" i="7"/>
  <c r="AZ2007" i="7"/>
  <c r="AY2007" i="7"/>
  <c r="AX2007" i="7"/>
  <c r="AW2007" i="7"/>
  <c r="AV2007" i="7"/>
  <c r="AU2007" i="7"/>
  <c r="AT2007" i="7"/>
  <c r="AS2007" i="7"/>
  <c r="AR2007" i="7"/>
  <c r="AQ2007" i="7"/>
  <c r="AP2007" i="7"/>
  <c r="AO2007" i="7"/>
  <c r="AN2007" i="7"/>
  <c r="AM2007" i="7"/>
  <c r="AL2007" i="7"/>
  <c r="AK2007" i="7"/>
  <c r="AJ2007" i="7"/>
  <c r="AI2007" i="7"/>
  <c r="AZ2006" i="7"/>
  <c r="AY2006" i="7"/>
  <c r="AX2006" i="7"/>
  <c r="AW2006" i="7"/>
  <c r="AV2006" i="7"/>
  <c r="AU2006" i="7"/>
  <c r="AT2006" i="7"/>
  <c r="AS2006" i="7"/>
  <c r="AR2006" i="7"/>
  <c r="AQ2006" i="7"/>
  <c r="AP2006" i="7"/>
  <c r="AO2006" i="7"/>
  <c r="AN2006" i="7"/>
  <c r="AM2006" i="7"/>
  <c r="AL2006" i="7"/>
  <c r="AK2006" i="7"/>
  <c r="AJ2006" i="7"/>
  <c r="AI2006" i="7"/>
  <c r="AZ2005" i="7"/>
  <c r="AY2005" i="7"/>
  <c r="AX2005" i="7"/>
  <c r="AW2005" i="7"/>
  <c r="AV2005" i="7"/>
  <c r="AU2005" i="7"/>
  <c r="AT2005" i="7"/>
  <c r="AS2005" i="7"/>
  <c r="AR2005" i="7"/>
  <c r="AQ2005" i="7"/>
  <c r="AP2005" i="7"/>
  <c r="AO2005" i="7"/>
  <c r="AN2005" i="7"/>
  <c r="AM2005" i="7"/>
  <c r="AL2005" i="7"/>
  <c r="AK2005" i="7"/>
  <c r="AJ2005" i="7"/>
  <c r="AI2005" i="7"/>
  <c r="AZ2004" i="7"/>
  <c r="AY2004" i="7"/>
  <c r="AX2004" i="7"/>
  <c r="AW2004" i="7"/>
  <c r="AV2004" i="7"/>
  <c r="AU2004" i="7"/>
  <c r="AT2004" i="7"/>
  <c r="AS2004" i="7"/>
  <c r="AR2004" i="7"/>
  <c r="AQ2004" i="7"/>
  <c r="AP2004" i="7"/>
  <c r="AO2004" i="7"/>
  <c r="AN2004" i="7"/>
  <c r="AM2004" i="7"/>
  <c r="AL2004" i="7"/>
  <c r="AK2004" i="7"/>
  <c r="AJ2004" i="7"/>
  <c r="AI2004" i="7"/>
  <c r="AZ2003" i="7"/>
  <c r="AY2003" i="7"/>
  <c r="AX2003" i="7"/>
  <c r="AW2003" i="7"/>
  <c r="AV2003" i="7"/>
  <c r="AU2003" i="7"/>
  <c r="AT2003" i="7"/>
  <c r="AS2003" i="7"/>
  <c r="AR2003" i="7"/>
  <c r="AQ2003" i="7"/>
  <c r="AP2003" i="7"/>
  <c r="AO2003" i="7"/>
  <c r="AN2003" i="7"/>
  <c r="AM2003" i="7"/>
  <c r="AL2003" i="7"/>
  <c r="AK2003" i="7"/>
  <c r="AJ2003" i="7"/>
  <c r="AI2003" i="7"/>
  <c r="AZ2002" i="7"/>
  <c r="AY2002" i="7"/>
  <c r="AX2002" i="7"/>
  <c r="AW2002" i="7"/>
  <c r="AV2002" i="7"/>
  <c r="AU2002" i="7"/>
  <c r="AT2002" i="7"/>
  <c r="AS2002" i="7"/>
  <c r="AR2002" i="7"/>
  <c r="AQ2002" i="7"/>
  <c r="AP2002" i="7"/>
  <c r="AO2002" i="7"/>
  <c r="AN2002" i="7"/>
  <c r="AM2002" i="7"/>
  <c r="AL2002" i="7"/>
  <c r="AK2002" i="7"/>
  <c r="AJ2002" i="7"/>
  <c r="AI2002" i="7"/>
  <c r="AZ2001" i="7"/>
  <c r="AY2001" i="7"/>
  <c r="AX2001" i="7"/>
  <c r="AW2001" i="7"/>
  <c r="AV2001" i="7"/>
  <c r="AU2001" i="7"/>
  <c r="AT2001" i="7"/>
  <c r="AS2001" i="7"/>
  <c r="AR2001" i="7"/>
  <c r="AQ2001" i="7"/>
  <c r="AP2001" i="7"/>
  <c r="AO2001" i="7"/>
  <c r="AN2001" i="7"/>
  <c r="AM2001" i="7"/>
  <c r="AL2001" i="7"/>
  <c r="AK2001" i="7"/>
  <c r="AJ2001" i="7"/>
  <c r="AI2001" i="7"/>
  <c r="AZ2000" i="7"/>
  <c r="AY2000" i="7"/>
  <c r="AX2000" i="7"/>
  <c r="AW2000" i="7"/>
  <c r="AV2000" i="7"/>
  <c r="AU2000" i="7"/>
  <c r="AT2000" i="7"/>
  <c r="AS2000" i="7"/>
  <c r="AR2000" i="7"/>
  <c r="AQ2000" i="7"/>
  <c r="AP2000" i="7"/>
  <c r="AO2000" i="7"/>
  <c r="AN2000" i="7"/>
  <c r="AM2000" i="7"/>
  <c r="AL2000" i="7"/>
  <c r="AK2000" i="7"/>
  <c r="AJ2000" i="7"/>
  <c r="AI2000" i="7"/>
  <c r="AZ1999" i="7"/>
  <c r="AY1999" i="7"/>
  <c r="AX1999" i="7"/>
  <c r="AW1999" i="7"/>
  <c r="AV1999" i="7"/>
  <c r="AU1999" i="7"/>
  <c r="AT1999" i="7"/>
  <c r="AS1999" i="7"/>
  <c r="AR1999" i="7"/>
  <c r="AQ1999" i="7"/>
  <c r="AP1999" i="7"/>
  <c r="AO1999" i="7"/>
  <c r="AN1999" i="7"/>
  <c r="AM1999" i="7"/>
  <c r="AL1999" i="7"/>
  <c r="AK1999" i="7"/>
  <c r="AJ1999" i="7"/>
  <c r="AI1999" i="7"/>
  <c r="AZ1998" i="7"/>
  <c r="AY1998" i="7"/>
  <c r="AX1998" i="7"/>
  <c r="AW1998" i="7"/>
  <c r="AV1998" i="7"/>
  <c r="AU1998" i="7"/>
  <c r="AT1998" i="7"/>
  <c r="AS1998" i="7"/>
  <c r="AR1998" i="7"/>
  <c r="AQ1998" i="7"/>
  <c r="AP1998" i="7"/>
  <c r="AO1998" i="7"/>
  <c r="AN1998" i="7"/>
  <c r="AM1998" i="7"/>
  <c r="AL1998" i="7"/>
  <c r="AK1998" i="7"/>
  <c r="AJ1998" i="7"/>
  <c r="AI1998" i="7"/>
  <c r="AZ1997" i="7"/>
  <c r="AY1997" i="7"/>
  <c r="AX1997" i="7"/>
  <c r="AW1997" i="7"/>
  <c r="AV1997" i="7"/>
  <c r="AU1997" i="7"/>
  <c r="AT1997" i="7"/>
  <c r="AS1997" i="7"/>
  <c r="AR1997" i="7"/>
  <c r="AQ1997" i="7"/>
  <c r="AP1997" i="7"/>
  <c r="AO1997" i="7"/>
  <c r="AN1997" i="7"/>
  <c r="AM1997" i="7"/>
  <c r="AL1997" i="7"/>
  <c r="AK1997" i="7"/>
  <c r="AJ1997" i="7"/>
  <c r="AI1997" i="7"/>
  <c r="AZ1996" i="7"/>
  <c r="AY1996" i="7"/>
  <c r="AX1996" i="7"/>
  <c r="AW1996" i="7"/>
  <c r="AV1996" i="7"/>
  <c r="AU1996" i="7"/>
  <c r="AT1996" i="7"/>
  <c r="AS1996" i="7"/>
  <c r="AR1996" i="7"/>
  <c r="AQ1996" i="7"/>
  <c r="AP1996" i="7"/>
  <c r="AO1996" i="7"/>
  <c r="AN1996" i="7"/>
  <c r="AM1996" i="7"/>
  <c r="AL1996" i="7"/>
  <c r="AK1996" i="7"/>
  <c r="AJ1996" i="7"/>
  <c r="AI1996" i="7"/>
  <c r="AZ1995" i="7"/>
  <c r="AY1995" i="7"/>
  <c r="AX1995" i="7"/>
  <c r="AW1995" i="7"/>
  <c r="AV1995" i="7"/>
  <c r="AU1995" i="7"/>
  <c r="AT1995" i="7"/>
  <c r="AS1995" i="7"/>
  <c r="AR1995" i="7"/>
  <c r="AQ1995" i="7"/>
  <c r="AP1995" i="7"/>
  <c r="AO1995" i="7"/>
  <c r="AN1995" i="7"/>
  <c r="AM1995" i="7"/>
  <c r="AL1995" i="7"/>
  <c r="AK1995" i="7"/>
  <c r="AJ1995" i="7"/>
  <c r="AI1995" i="7"/>
  <c r="AZ1994" i="7"/>
  <c r="AY1994" i="7"/>
  <c r="AX1994" i="7"/>
  <c r="AW1994" i="7"/>
  <c r="AV1994" i="7"/>
  <c r="AU1994" i="7"/>
  <c r="AT1994" i="7"/>
  <c r="AS1994" i="7"/>
  <c r="AR1994" i="7"/>
  <c r="AQ1994" i="7"/>
  <c r="AP1994" i="7"/>
  <c r="AO1994" i="7"/>
  <c r="AN1994" i="7"/>
  <c r="AM1994" i="7"/>
  <c r="AL1994" i="7"/>
  <c r="AK1994" i="7"/>
  <c r="AJ1994" i="7"/>
  <c r="AI1994" i="7"/>
  <c r="AZ1993" i="7"/>
  <c r="AY1993" i="7"/>
  <c r="AX1993" i="7"/>
  <c r="AW1993" i="7"/>
  <c r="AV1993" i="7"/>
  <c r="AU1993" i="7"/>
  <c r="AT1993" i="7"/>
  <c r="AS1993" i="7"/>
  <c r="AR1993" i="7"/>
  <c r="AQ1993" i="7"/>
  <c r="AP1993" i="7"/>
  <c r="AO1993" i="7"/>
  <c r="AN1993" i="7"/>
  <c r="AM1993" i="7"/>
  <c r="AL1993" i="7"/>
  <c r="AK1993" i="7"/>
  <c r="AJ1993" i="7"/>
  <c r="AI1993" i="7"/>
  <c r="AZ1992" i="7"/>
  <c r="AY1992" i="7"/>
  <c r="AX1992" i="7"/>
  <c r="AW1992" i="7"/>
  <c r="AV1992" i="7"/>
  <c r="AU1992" i="7"/>
  <c r="AT1992" i="7"/>
  <c r="AS1992" i="7"/>
  <c r="AR1992" i="7"/>
  <c r="AQ1992" i="7"/>
  <c r="AP1992" i="7"/>
  <c r="AO1992" i="7"/>
  <c r="AN1992" i="7"/>
  <c r="AM1992" i="7"/>
  <c r="AL1992" i="7"/>
  <c r="AK1992" i="7"/>
  <c r="AJ1992" i="7"/>
  <c r="AI1992" i="7"/>
  <c r="AZ1991" i="7"/>
  <c r="AY1991" i="7"/>
  <c r="AX1991" i="7"/>
  <c r="AW1991" i="7"/>
  <c r="AV1991" i="7"/>
  <c r="AU1991" i="7"/>
  <c r="AT1991" i="7"/>
  <c r="AS1991" i="7"/>
  <c r="AR1991" i="7"/>
  <c r="AQ1991" i="7"/>
  <c r="AP1991" i="7"/>
  <c r="AO1991" i="7"/>
  <c r="AN1991" i="7"/>
  <c r="AM1991" i="7"/>
  <c r="AL1991" i="7"/>
  <c r="AK1991" i="7"/>
  <c r="AJ1991" i="7"/>
  <c r="AI1991" i="7"/>
  <c r="AZ1990" i="7"/>
  <c r="AY1990" i="7"/>
  <c r="AX1990" i="7"/>
  <c r="AW1990" i="7"/>
  <c r="AV1990" i="7"/>
  <c r="AU1990" i="7"/>
  <c r="AT1990" i="7"/>
  <c r="AS1990" i="7"/>
  <c r="AR1990" i="7"/>
  <c r="AQ1990" i="7"/>
  <c r="AP1990" i="7"/>
  <c r="AO1990" i="7"/>
  <c r="AN1990" i="7"/>
  <c r="AM1990" i="7"/>
  <c r="AL1990" i="7"/>
  <c r="AK1990" i="7"/>
  <c r="AJ1990" i="7"/>
  <c r="AI1990" i="7"/>
  <c r="AZ1989" i="7"/>
  <c r="AY1989" i="7"/>
  <c r="AX1989" i="7"/>
  <c r="AW1989" i="7"/>
  <c r="AV1989" i="7"/>
  <c r="AU1989" i="7"/>
  <c r="AT1989" i="7"/>
  <c r="AS1989" i="7"/>
  <c r="AR1989" i="7"/>
  <c r="AQ1989" i="7"/>
  <c r="AP1989" i="7"/>
  <c r="AO1989" i="7"/>
  <c r="AN1989" i="7"/>
  <c r="AM1989" i="7"/>
  <c r="AL1989" i="7"/>
  <c r="AK1989" i="7"/>
  <c r="AJ1989" i="7"/>
  <c r="AI1989" i="7"/>
  <c r="AZ1988" i="7"/>
  <c r="AY1988" i="7"/>
  <c r="AX1988" i="7"/>
  <c r="AW1988" i="7"/>
  <c r="AV1988" i="7"/>
  <c r="AU1988" i="7"/>
  <c r="AT1988" i="7"/>
  <c r="AS1988" i="7"/>
  <c r="AR1988" i="7"/>
  <c r="AQ1988" i="7"/>
  <c r="AP1988" i="7"/>
  <c r="AO1988" i="7"/>
  <c r="AN1988" i="7"/>
  <c r="AM1988" i="7"/>
  <c r="AL1988" i="7"/>
  <c r="AK1988" i="7"/>
  <c r="AJ1988" i="7"/>
  <c r="AI1988" i="7"/>
  <c r="AZ1987" i="7"/>
  <c r="AY1987" i="7"/>
  <c r="AX1987" i="7"/>
  <c r="AW1987" i="7"/>
  <c r="AV1987" i="7"/>
  <c r="AU1987" i="7"/>
  <c r="AT1987" i="7"/>
  <c r="AS1987" i="7"/>
  <c r="AR1987" i="7"/>
  <c r="AQ1987" i="7"/>
  <c r="AP1987" i="7"/>
  <c r="AO1987" i="7"/>
  <c r="AN1987" i="7"/>
  <c r="AM1987" i="7"/>
  <c r="AL1987" i="7"/>
  <c r="AK1987" i="7"/>
  <c r="AJ1987" i="7"/>
  <c r="AI1987" i="7"/>
  <c r="AZ1986" i="7"/>
  <c r="AY1986" i="7"/>
  <c r="AX1986" i="7"/>
  <c r="AW1986" i="7"/>
  <c r="AV1986" i="7"/>
  <c r="AU1986" i="7"/>
  <c r="AT1986" i="7"/>
  <c r="AS1986" i="7"/>
  <c r="AR1986" i="7"/>
  <c r="AQ1986" i="7"/>
  <c r="AP1986" i="7"/>
  <c r="AO1986" i="7"/>
  <c r="AN1986" i="7"/>
  <c r="AM1986" i="7"/>
  <c r="AL1986" i="7"/>
  <c r="AK1986" i="7"/>
  <c r="AJ1986" i="7"/>
  <c r="AI1986" i="7"/>
  <c r="AZ1985" i="7"/>
  <c r="AY1985" i="7"/>
  <c r="AX1985" i="7"/>
  <c r="AW1985" i="7"/>
  <c r="AV1985" i="7"/>
  <c r="AU1985" i="7"/>
  <c r="AT1985" i="7"/>
  <c r="AS1985" i="7"/>
  <c r="AR1985" i="7"/>
  <c r="AQ1985" i="7"/>
  <c r="AP1985" i="7"/>
  <c r="AO1985" i="7"/>
  <c r="AN1985" i="7"/>
  <c r="AM1985" i="7"/>
  <c r="AL1985" i="7"/>
  <c r="AK1985" i="7"/>
  <c r="AJ1985" i="7"/>
  <c r="AI1985" i="7"/>
  <c r="AZ1984" i="7"/>
  <c r="AY1984" i="7"/>
  <c r="AX1984" i="7"/>
  <c r="AW1984" i="7"/>
  <c r="AV1984" i="7"/>
  <c r="AU1984" i="7"/>
  <c r="AT1984" i="7"/>
  <c r="AS1984" i="7"/>
  <c r="AR1984" i="7"/>
  <c r="AQ1984" i="7"/>
  <c r="AP1984" i="7"/>
  <c r="AO1984" i="7"/>
  <c r="AN1984" i="7"/>
  <c r="AM1984" i="7"/>
  <c r="AL1984" i="7"/>
  <c r="AK1984" i="7"/>
  <c r="AJ1984" i="7"/>
  <c r="AI1984" i="7"/>
  <c r="AZ1983" i="7"/>
  <c r="AY1983" i="7"/>
  <c r="AX1983" i="7"/>
  <c r="AW1983" i="7"/>
  <c r="AV1983" i="7"/>
  <c r="AU1983" i="7"/>
  <c r="AT1983" i="7"/>
  <c r="AS1983" i="7"/>
  <c r="AR1983" i="7"/>
  <c r="AQ1983" i="7"/>
  <c r="AP1983" i="7"/>
  <c r="AO1983" i="7"/>
  <c r="AN1983" i="7"/>
  <c r="AM1983" i="7"/>
  <c r="AL1983" i="7"/>
  <c r="AK1983" i="7"/>
  <c r="AJ1983" i="7"/>
  <c r="AI1983" i="7"/>
  <c r="AZ1982" i="7"/>
  <c r="AY1982" i="7"/>
  <c r="AX1982" i="7"/>
  <c r="AW1982" i="7"/>
  <c r="AV1982" i="7"/>
  <c r="AU1982" i="7"/>
  <c r="AT1982" i="7"/>
  <c r="AS1982" i="7"/>
  <c r="AR1982" i="7"/>
  <c r="AQ1982" i="7"/>
  <c r="AP1982" i="7"/>
  <c r="AO1982" i="7"/>
  <c r="AN1982" i="7"/>
  <c r="AM1982" i="7"/>
  <c r="AL1982" i="7"/>
  <c r="AK1982" i="7"/>
  <c r="AJ1982" i="7"/>
  <c r="AI1982" i="7"/>
  <c r="AZ1981" i="7"/>
  <c r="AY1981" i="7"/>
  <c r="AX1981" i="7"/>
  <c r="AW1981" i="7"/>
  <c r="AV1981" i="7"/>
  <c r="AU1981" i="7"/>
  <c r="AT1981" i="7"/>
  <c r="AS1981" i="7"/>
  <c r="AR1981" i="7"/>
  <c r="AQ1981" i="7"/>
  <c r="AP1981" i="7"/>
  <c r="AO1981" i="7"/>
  <c r="AN1981" i="7"/>
  <c r="AM1981" i="7"/>
  <c r="AL1981" i="7"/>
  <c r="AK1981" i="7"/>
  <c r="AJ1981" i="7"/>
  <c r="AI1981" i="7"/>
  <c r="AZ1980" i="7"/>
  <c r="AY1980" i="7"/>
  <c r="AX1980" i="7"/>
  <c r="AW1980" i="7"/>
  <c r="AV1980" i="7"/>
  <c r="AU1980" i="7"/>
  <c r="AT1980" i="7"/>
  <c r="AS1980" i="7"/>
  <c r="AR1980" i="7"/>
  <c r="AQ1980" i="7"/>
  <c r="AP1980" i="7"/>
  <c r="AO1980" i="7"/>
  <c r="AN1980" i="7"/>
  <c r="AM1980" i="7"/>
  <c r="AL1980" i="7"/>
  <c r="AK1980" i="7"/>
  <c r="AJ1980" i="7"/>
  <c r="AI1980" i="7"/>
  <c r="AZ1979" i="7"/>
  <c r="AY1979" i="7"/>
  <c r="AX1979" i="7"/>
  <c r="AW1979" i="7"/>
  <c r="AV1979" i="7"/>
  <c r="AU1979" i="7"/>
  <c r="AT1979" i="7"/>
  <c r="AS1979" i="7"/>
  <c r="AR1979" i="7"/>
  <c r="AQ1979" i="7"/>
  <c r="AP1979" i="7"/>
  <c r="AO1979" i="7"/>
  <c r="AN1979" i="7"/>
  <c r="AM1979" i="7"/>
  <c r="AL1979" i="7"/>
  <c r="AK1979" i="7"/>
  <c r="AJ1979" i="7"/>
  <c r="AI1979" i="7"/>
  <c r="AZ1978" i="7"/>
  <c r="AY1978" i="7"/>
  <c r="AX1978" i="7"/>
  <c r="AW1978" i="7"/>
  <c r="AV1978" i="7"/>
  <c r="AU1978" i="7"/>
  <c r="AT1978" i="7"/>
  <c r="AS1978" i="7"/>
  <c r="AR1978" i="7"/>
  <c r="AQ1978" i="7"/>
  <c r="AP1978" i="7"/>
  <c r="AO1978" i="7"/>
  <c r="AN1978" i="7"/>
  <c r="AM1978" i="7"/>
  <c r="AL1978" i="7"/>
  <c r="AK1978" i="7"/>
  <c r="AJ1978" i="7"/>
  <c r="AI1978" i="7"/>
  <c r="AZ1977" i="7"/>
  <c r="AY1977" i="7"/>
  <c r="AX1977" i="7"/>
  <c r="AW1977" i="7"/>
  <c r="AV1977" i="7"/>
  <c r="AU1977" i="7"/>
  <c r="AT1977" i="7"/>
  <c r="AS1977" i="7"/>
  <c r="AR1977" i="7"/>
  <c r="AQ1977" i="7"/>
  <c r="AP1977" i="7"/>
  <c r="AO1977" i="7"/>
  <c r="AN1977" i="7"/>
  <c r="AM1977" i="7"/>
  <c r="AL1977" i="7"/>
  <c r="AK1977" i="7"/>
  <c r="AJ1977" i="7"/>
  <c r="AI1977" i="7"/>
  <c r="AZ1976" i="7"/>
  <c r="AY1976" i="7"/>
  <c r="AX1976" i="7"/>
  <c r="AW1976" i="7"/>
  <c r="AV1976" i="7"/>
  <c r="AU1976" i="7"/>
  <c r="AT1976" i="7"/>
  <c r="AS1976" i="7"/>
  <c r="AR1976" i="7"/>
  <c r="AQ1976" i="7"/>
  <c r="AP1976" i="7"/>
  <c r="AO1976" i="7"/>
  <c r="AN1976" i="7"/>
  <c r="AM1976" i="7"/>
  <c r="AL1976" i="7"/>
  <c r="AK1976" i="7"/>
  <c r="AJ1976" i="7"/>
  <c r="AI1976" i="7"/>
  <c r="AZ1975" i="7"/>
  <c r="AY1975" i="7"/>
  <c r="AX1975" i="7"/>
  <c r="AW1975" i="7"/>
  <c r="AV1975" i="7"/>
  <c r="AU1975" i="7"/>
  <c r="AT1975" i="7"/>
  <c r="AS1975" i="7"/>
  <c r="AR1975" i="7"/>
  <c r="AQ1975" i="7"/>
  <c r="AP1975" i="7"/>
  <c r="AO1975" i="7"/>
  <c r="AN1975" i="7"/>
  <c r="AM1975" i="7"/>
  <c r="AL1975" i="7"/>
  <c r="AK1975" i="7"/>
  <c r="AJ1975" i="7"/>
  <c r="AI1975" i="7"/>
  <c r="AZ1974" i="7"/>
  <c r="AY1974" i="7"/>
  <c r="AX1974" i="7"/>
  <c r="AW1974" i="7"/>
  <c r="AV1974" i="7"/>
  <c r="AU1974" i="7"/>
  <c r="AT1974" i="7"/>
  <c r="AS1974" i="7"/>
  <c r="AR1974" i="7"/>
  <c r="AQ1974" i="7"/>
  <c r="AP1974" i="7"/>
  <c r="AO1974" i="7"/>
  <c r="AN1974" i="7"/>
  <c r="AM1974" i="7"/>
  <c r="AL1974" i="7"/>
  <c r="AK1974" i="7"/>
  <c r="AJ1974" i="7"/>
  <c r="AI1974" i="7"/>
  <c r="AZ1973" i="7"/>
  <c r="AY1973" i="7"/>
  <c r="AX1973" i="7"/>
  <c r="AW1973" i="7"/>
  <c r="AV1973" i="7"/>
  <c r="AU1973" i="7"/>
  <c r="AT1973" i="7"/>
  <c r="AS1973" i="7"/>
  <c r="AR1973" i="7"/>
  <c r="AQ1973" i="7"/>
  <c r="AP1973" i="7"/>
  <c r="AO1973" i="7"/>
  <c r="AN1973" i="7"/>
  <c r="AM1973" i="7"/>
  <c r="AL1973" i="7"/>
  <c r="AK1973" i="7"/>
  <c r="AJ1973" i="7"/>
  <c r="AI1973" i="7"/>
  <c r="AZ1972" i="7"/>
  <c r="AY1972" i="7"/>
  <c r="AX1972" i="7"/>
  <c r="AW1972" i="7"/>
  <c r="AV1972" i="7"/>
  <c r="AU1972" i="7"/>
  <c r="AT1972" i="7"/>
  <c r="AS1972" i="7"/>
  <c r="AR1972" i="7"/>
  <c r="AQ1972" i="7"/>
  <c r="AP1972" i="7"/>
  <c r="AO1972" i="7"/>
  <c r="AN1972" i="7"/>
  <c r="AM1972" i="7"/>
  <c r="AL1972" i="7"/>
  <c r="AK1972" i="7"/>
  <c r="AJ1972" i="7"/>
  <c r="AI1972" i="7"/>
  <c r="AZ1971" i="7"/>
  <c r="AY1971" i="7"/>
  <c r="AX1971" i="7"/>
  <c r="AW1971" i="7"/>
  <c r="AV1971" i="7"/>
  <c r="AU1971" i="7"/>
  <c r="AT1971" i="7"/>
  <c r="AS1971" i="7"/>
  <c r="AR1971" i="7"/>
  <c r="AQ1971" i="7"/>
  <c r="AP1971" i="7"/>
  <c r="AO1971" i="7"/>
  <c r="AN1971" i="7"/>
  <c r="AM1971" i="7"/>
  <c r="AL1971" i="7"/>
  <c r="AK1971" i="7"/>
  <c r="AJ1971" i="7"/>
  <c r="AI1971" i="7"/>
  <c r="AZ1970" i="7"/>
  <c r="AY1970" i="7"/>
  <c r="AX1970" i="7"/>
  <c r="AW1970" i="7"/>
  <c r="AV1970" i="7"/>
  <c r="AU1970" i="7"/>
  <c r="AT1970" i="7"/>
  <c r="AS1970" i="7"/>
  <c r="AR1970" i="7"/>
  <c r="AQ1970" i="7"/>
  <c r="AP1970" i="7"/>
  <c r="AO1970" i="7"/>
  <c r="AN1970" i="7"/>
  <c r="AM1970" i="7"/>
  <c r="AL1970" i="7"/>
  <c r="AK1970" i="7"/>
  <c r="AJ1970" i="7"/>
  <c r="AI1970" i="7"/>
  <c r="AZ1969" i="7"/>
  <c r="AY1969" i="7"/>
  <c r="AX1969" i="7"/>
  <c r="AW1969" i="7"/>
  <c r="AV1969" i="7"/>
  <c r="AU1969" i="7"/>
  <c r="AT1969" i="7"/>
  <c r="AS1969" i="7"/>
  <c r="AR1969" i="7"/>
  <c r="AQ1969" i="7"/>
  <c r="AP1969" i="7"/>
  <c r="AO1969" i="7"/>
  <c r="AN1969" i="7"/>
  <c r="AM1969" i="7"/>
  <c r="AL1969" i="7"/>
  <c r="AK1969" i="7"/>
  <c r="AJ1969" i="7"/>
  <c r="AI1969" i="7"/>
  <c r="AZ1968" i="7"/>
  <c r="AY1968" i="7"/>
  <c r="AX1968" i="7"/>
  <c r="AW1968" i="7"/>
  <c r="AV1968" i="7"/>
  <c r="AU1968" i="7"/>
  <c r="AT1968" i="7"/>
  <c r="AS1968" i="7"/>
  <c r="AR1968" i="7"/>
  <c r="AQ1968" i="7"/>
  <c r="AP1968" i="7"/>
  <c r="AO1968" i="7"/>
  <c r="AN1968" i="7"/>
  <c r="AM1968" i="7"/>
  <c r="AL1968" i="7"/>
  <c r="AK1968" i="7"/>
  <c r="AJ1968" i="7"/>
  <c r="AI1968" i="7"/>
  <c r="AZ1967" i="7"/>
  <c r="AY1967" i="7"/>
  <c r="AX1967" i="7"/>
  <c r="AW1967" i="7"/>
  <c r="AV1967" i="7"/>
  <c r="AU1967" i="7"/>
  <c r="AT1967" i="7"/>
  <c r="AS1967" i="7"/>
  <c r="AR1967" i="7"/>
  <c r="AQ1967" i="7"/>
  <c r="AP1967" i="7"/>
  <c r="AO1967" i="7"/>
  <c r="AN1967" i="7"/>
  <c r="AM1967" i="7"/>
  <c r="AL1967" i="7"/>
  <c r="AK1967" i="7"/>
  <c r="AJ1967" i="7"/>
  <c r="AI1967" i="7"/>
  <c r="AZ1966" i="7"/>
  <c r="AY1966" i="7"/>
  <c r="AX1966" i="7"/>
  <c r="AW1966" i="7"/>
  <c r="AV1966" i="7"/>
  <c r="AU1966" i="7"/>
  <c r="AT1966" i="7"/>
  <c r="AS1966" i="7"/>
  <c r="AR1966" i="7"/>
  <c r="AQ1966" i="7"/>
  <c r="AP1966" i="7"/>
  <c r="AO1966" i="7"/>
  <c r="AN1966" i="7"/>
  <c r="AM1966" i="7"/>
  <c r="AL1966" i="7"/>
  <c r="AK1966" i="7"/>
  <c r="AJ1966" i="7"/>
  <c r="AI1966" i="7"/>
  <c r="AZ1965" i="7"/>
  <c r="AY1965" i="7"/>
  <c r="AX1965" i="7"/>
  <c r="AW1965" i="7"/>
  <c r="AV1965" i="7"/>
  <c r="AU1965" i="7"/>
  <c r="AT1965" i="7"/>
  <c r="AS1965" i="7"/>
  <c r="AR1965" i="7"/>
  <c r="AQ1965" i="7"/>
  <c r="AP1965" i="7"/>
  <c r="AO1965" i="7"/>
  <c r="AN1965" i="7"/>
  <c r="AM1965" i="7"/>
  <c r="AL1965" i="7"/>
  <c r="AK1965" i="7"/>
  <c r="AJ1965" i="7"/>
  <c r="AI1965" i="7"/>
  <c r="AZ1964" i="7"/>
  <c r="AY1964" i="7"/>
  <c r="AX1964" i="7"/>
  <c r="AW1964" i="7"/>
  <c r="AV1964" i="7"/>
  <c r="AU1964" i="7"/>
  <c r="AT1964" i="7"/>
  <c r="AS1964" i="7"/>
  <c r="AR1964" i="7"/>
  <c r="AQ1964" i="7"/>
  <c r="AP1964" i="7"/>
  <c r="AO1964" i="7"/>
  <c r="AN1964" i="7"/>
  <c r="AM1964" i="7"/>
  <c r="AL1964" i="7"/>
  <c r="AK1964" i="7"/>
  <c r="AJ1964" i="7"/>
  <c r="AI1964" i="7"/>
  <c r="AZ1963" i="7"/>
  <c r="AY1963" i="7"/>
  <c r="AX1963" i="7"/>
  <c r="AW1963" i="7"/>
  <c r="AV1963" i="7"/>
  <c r="AU1963" i="7"/>
  <c r="AT1963" i="7"/>
  <c r="AS1963" i="7"/>
  <c r="AR1963" i="7"/>
  <c r="AQ1963" i="7"/>
  <c r="AP1963" i="7"/>
  <c r="AO1963" i="7"/>
  <c r="AN1963" i="7"/>
  <c r="AM1963" i="7"/>
  <c r="AL1963" i="7"/>
  <c r="AK1963" i="7"/>
  <c r="AJ1963" i="7"/>
  <c r="AI1963" i="7"/>
  <c r="AZ1962" i="7"/>
  <c r="AY1962" i="7"/>
  <c r="AX1962" i="7"/>
  <c r="AW1962" i="7"/>
  <c r="AV1962" i="7"/>
  <c r="AU1962" i="7"/>
  <c r="AT1962" i="7"/>
  <c r="AS1962" i="7"/>
  <c r="AR1962" i="7"/>
  <c r="AQ1962" i="7"/>
  <c r="AP1962" i="7"/>
  <c r="AO1962" i="7"/>
  <c r="AN1962" i="7"/>
  <c r="AM1962" i="7"/>
  <c r="AL1962" i="7"/>
  <c r="AK1962" i="7"/>
  <c r="AJ1962" i="7"/>
  <c r="AI1962" i="7"/>
  <c r="AZ1961" i="7"/>
  <c r="AY1961" i="7"/>
  <c r="AX1961" i="7"/>
  <c r="AW1961" i="7"/>
  <c r="AV1961" i="7"/>
  <c r="AU1961" i="7"/>
  <c r="AT1961" i="7"/>
  <c r="AS1961" i="7"/>
  <c r="AR1961" i="7"/>
  <c r="AQ1961" i="7"/>
  <c r="AP1961" i="7"/>
  <c r="AO1961" i="7"/>
  <c r="AN1961" i="7"/>
  <c r="AM1961" i="7"/>
  <c r="AL1961" i="7"/>
  <c r="AK1961" i="7"/>
  <c r="AJ1961" i="7"/>
  <c r="AI1961" i="7"/>
  <c r="AZ1960" i="7"/>
  <c r="AY1960" i="7"/>
  <c r="AX1960" i="7"/>
  <c r="AW1960" i="7"/>
  <c r="AV1960" i="7"/>
  <c r="AU1960" i="7"/>
  <c r="AT1960" i="7"/>
  <c r="AS1960" i="7"/>
  <c r="AR1960" i="7"/>
  <c r="AQ1960" i="7"/>
  <c r="AP1960" i="7"/>
  <c r="AO1960" i="7"/>
  <c r="AN1960" i="7"/>
  <c r="AM1960" i="7"/>
  <c r="AL1960" i="7"/>
  <c r="AK1960" i="7"/>
  <c r="AJ1960" i="7"/>
  <c r="AI1960" i="7"/>
  <c r="AZ1959" i="7"/>
  <c r="AY1959" i="7"/>
  <c r="AX1959" i="7"/>
  <c r="AW1959" i="7"/>
  <c r="AV1959" i="7"/>
  <c r="AU1959" i="7"/>
  <c r="AT1959" i="7"/>
  <c r="AS1959" i="7"/>
  <c r="AR1959" i="7"/>
  <c r="AQ1959" i="7"/>
  <c r="AP1959" i="7"/>
  <c r="AO1959" i="7"/>
  <c r="AN1959" i="7"/>
  <c r="AM1959" i="7"/>
  <c r="AL1959" i="7"/>
  <c r="AK1959" i="7"/>
  <c r="AJ1959" i="7"/>
  <c r="AI1959" i="7"/>
  <c r="AZ1958" i="7"/>
  <c r="AY1958" i="7"/>
  <c r="AX1958" i="7"/>
  <c r="AW1958" i="7"/>
  <c r="AV1958" i="7"/>
  <c r="AU1958" i="7"/>
  <c r="AT1958" i="7"/>
  <c r="AS1958" i="7"/>
  <c r="AR1958" i="7"/>
  <c r="AQ1958" i="7"/>
  <c r="AP1958" i="7"/>
  <c r="AO1958" i="7"/>
  <c r="AN1958" i="7"/>
  <c r="AM1958" i="7"/>
  <c r="AL1958" i="7"/>
  <c r="AK1958" i="7"/>
  <c r="AJ1958" i="7"/>
  <c r="AI1958" i="7"/>
  <c r="AZ1957" i="7"/>
  <c r="AY1957" i="7"/>
  <c r="AX1957" i="7"/>
  <c r="AW1957" i="7"/>
  <c r="AV1957" i="7"/>
  <c r="AU1957" i="7"/>
  <c r="AT1957" i="7"/>
  <c r="AS1957" i="7"/>
  <c r="AR1957" i="7"/>
  <c r="AQ1957" i="7"/>
  <c r="AP1957" i="7"/>
  <c r="AO1957" i="7"/>
  <c r="AN1957" i="7"/>
  <c r="AM1957" i="7"/>
  <c r="AL1957" i="7"/>
  <c r="AK1957" i="7"/>
  <c r="AJ1957" i="7"/>
  <c r="AI1957" i="7"/>
  <c r="AZ1956" i="7"/>
  <c r="AY1956" i="7"/>
  <c r="AX1956" i="7"/>
  <c r="AW1956" i="7"/>
  <c r="AV1956" i="7"/>
  <c r="AU1956" i="7"/>
  <c r="AT1956" i="7"/>
  <c r="AS1956" i="7"/>
  <c r="AR1956" i="7"/>
  <c r="AQ1956" i="7"/>
  <c r="AP1956" i="7"/>
  <c r="AO1956" i="7"/>
  <c r="AN1956" i="7"/>
  <c r="AM1956" i="7"/>
  <c r="AL1956" i="7"/>
  <c r="AK1956" i="7"/>
  <c r="AJ1956" i="7"/>
  <c r="AI1956" i="7"/>
  <c r="AZ1955" i="7"/>
  <c r="AY1955" i="7"/>
  <c r="AX1955" i="7"/>
  <c r="AW1955" i="7"/>
  <c r="AV1955" i="7"/>
  <c r="AU1955" i="7"/>
  <c r="AT1955" i="7"/>
  <c r="AS1955" i="7"/>
  <c r="AR1955" i="7"/>
  <c r="AQ1955" i="7"/>
  <c r="AP1955" i="7"/>
  <c r="AO1955" i="7"/>
  <c r="AN1955" i="7"/>
  <c r="AM1955" i="7"/>
  <c r="AL1955" i="7"/>
  <c r="AK1955" i="7"/>
  <c r="AJ1955" i="7"/>
  <c r="AI1955" i="7"/>
  <c r="AZ1954" i="7"/>
  <c r="AY1954" i="7"/>
  <c r="AX1954" i="7"/>
  <c r="AW1954" i="7"/>
  <c r="AV1954" i="7"/>
  <c r="AU1954" i="7"/>
  <c r="AT1954" i="7"/>
  <c r="AS1954" i="7"/>
  <c r="AR1954" i="7"/>
  <c r="AQ1954" i="7"/>
  <c r="AP1954" i="7"/>
  <c r="AO1954" i="7"/>
  <c r="AN1954" i="7"/>
  <c r="AM1954" i="7"/>
  <c r="AL1954" i="7"/>
  <c r="AK1954" i="7"/>
  <c r="AJ1954" i="7"/>
  <c r="AI1954" i="7"/>
  <c r="AZ1953" i="7"/>
  <c r="AY1953" i="7"/>
  <c r="AX1953" i="7"/>
  <c r="AW1953" i="7"/>
  <c r="AV1953" i="7"/>
  <c r="AU1953" i="7"/>
  <c r="AT1953" i="7"/>
  <c r="AS1953" i="7"/>
  <c r="AR1953" i="7"/>
  <c r="AQ1953" i="7"/>
  <c r="AP1953" i="7"/>
  <c r="AO1953" i="7"/>
  <c r="AN1953" i="7"/>
  <c r="AM1953" i="7"/>
  <c r="AL1953" i="7"/>
  <c r="AK1953" i="7"/>
  <c r="AJ1953" i="7"/>
  <c r="AI1953" i="7"/>
  <c r="AZ1952" i="7"/>
  <c r="AY1952" i="7"/>
  <c r="AX1952" i="7"/>
  <c r="AW1952" i="7"/>
  <c r="AV1952" i="7"/>
  <c r="AU1952" i="7"/>
  <c r="AT1952" i="7"/>
  <c r="AS1952" i="7"/>
  <c r="AR1952" i="7"/>
  <c r="AQ1952" i="7"/>
  <c r="AP1952" i="7"/>
  <c r="AO1952" i="7"/>
  <c r="AN1952" i="7"/>
  <c r="AM1952" i="7"/>
  <c r="AL1952" i="7"/>
  <c r="AK1952" i="7"/>
  <c r="AJ1952" i="7"/>
  <c r="AI1952" i="7"/>
  <c r="AZ1951" i="7"/>
  <c r="AY1951" i="7"/>
  <c r="AX1951" i="7"/>
  <c r="AW1951" i="7"/>
  <c r="AV1951" i="7"/>
  <c r="AU1951" i="7"/>
  <c r="AT1951" i="7"/>
  <c r="AS1951" i="7"/>
  <c r="AR1951" i="7"/>
  <c r="AQ1951" i="7"/>
  <c r="AP1951" i="7"/>
  <c r="AO1951" i="7"/>
  <c r="AN1951" i="7"/>
  <c r="AM1951" i="7"/>
  <c r="AL1951" i="7"/>
  <c r="AK1951" i="7"/>
  <c r="AJ1951" i="7"/>
  <c r="AI1951" i="7"/>
  <c r="AZ1950" i="7"/>
  <c r="AY1950" i="7"/>
  <c r="AX1950" i="7"/>
  <c r="AW1950" i="7"/>
  <c r="AV1950" i="7"/>
  <c r="AU1950" i="7"/>
  <c r="AT1950" i="7"/>
  <c r="AS1950" i="7"/>
  <c r="AR1950" i="7"/>
  <c r="AQ1950" i="7"/>
  <c r="AP1950" i="7"/>
  <c r="AO1950" i="7"/>
  <c r="AN1950" i="7"/>
  <c r="AM1950" i="7"/>
  <c r="AL1950" i="7"/>
  <c r="AK1950" i="7"/>
  <c r="AJ1950" i="7"/>
  <c r="AI1950" i="7"/>
  <c r="AZ1949" i="7"/>
  <c r="AY1949" i="7"/>
  <c r="AX1949" i="7"/>
  <c r="AW1949" i="7"/>
  <c r="AV1949" i="7"/>
  <c r="AU1949" i="7"/>
  <c r="AT1949" i="7"/>
  <c r="AS1949" i="7"/>
  <c r="AR1949" i="7"/>
  <c r="AQ1949" i="7"/>
  <c r="AP1949" i="7"/>
  <c r="AO1949" i="7"/>
  <c r="AN1949" i="7"/>
  <c r="AM1949" i="7"/>
  <c r="AL1949" i="7"/>
  <c r="AK1949" i="7"/>
  <c r="AJ1949" i="7"/>
  <c r="AI1949" i="7"/>
  <c r="AZ1948" i="7"/>
  <c r="AY1948" i="7"/>
  <c r="AX1948" i="7"/>
  <c r="AW1948" i="7"/>
  <c r="AV1948" i="7"/>
  <c r="AU1948" i="7"/>
  <c r="AT1948" i="7"/>
  <c r="AS1948" i="7"/>
  <c r="AR1948" i="7"/>
  <c r="AQ1948" i="7"/>
  <c r="AP1948" i="7"/>
  <c r="AO1948" i="7"/>
  <c r="AN1948" i="7"/>
  <c r="AM1948" i="7"/>
  <c r="AL1948" i="7"/>
  <c r="AK1948" i="7"/>
  <c r="AJ1948" i="7"/>
  <c r="AI1948" i="7"/>
  <c r="AZ1947" i="7"/>
  <c r="AY1947" i="7"/>
  <c r="AX1947" i="7"/>
  <c r="AW1947" i="7"/>
  <c r="AV1947" i="7"/>
  <c r="AU1947" i="7"/>
  <c r="AT1947" i="7"/>
  <c r="AS1947" i="7"/>
  <c r="AR1947" i="7"/>
  <c r="AQ1947" i="7"/>
  <c r="AP1947" i="7"/>
  <c r="AO1947" i="7"/>
  <c r="AN1947" i="7"/>
  <c r="AM1947" i="7"/>
  <c r="AL1947" i="7"/>
  <c r="AK1947" i="7"/>
  <c r="AJ1947" i="7"/>
  <c r="AI1947" i="7"/>
  <c r="AZ1946" i="7"/>
  <c r="AY1946" i="7"/>
  <c r="AX1946" i="7"/>
  <c r="AW1946" i="7"/>
  <c r="AV1946" i="7"/>
  <c r="AU1946" i="7"/>
  <c r="AT1946" i="7"/>
  <c r="AS1946" i="7"/>
  <c r="AR1946" i="7"/>
  <c r="AQ1946" i="7"/>
  <c r="AP1946" i="7"/>
  <c r="AO1946" i="7"/>
  <c r="AN1946" i="7"/>
  <c r="AM1946" i="7"/>
  <c r="AL1946" i="7"/>
  <c r="AK1946" i="7"/>
  <c r="AJ1946" i="7"/>
  <c r="AI1946" i="7"/>
  <c r="AZ1945" i="7"/>
  <c r="AY1945" i="7"/>
  <c r="AX1945" i="7"/>
  <c r="AW1945" i="7"/>
  <c r="AV1945" i="7"/>
  <c r="AU1945" i="7"/>
  <c r="AT1945" i="7"/>
  <c r="AS1945" i="7"/>
  <c r="AR1945" i="7"/>
  <c r="AQ1945" i="7"/>
  <c r="AP1945" i="7"/>
  <c r="AO1945" i="7"/>
  <c r="AN1945" i="7"/>
  <c r="AM1945" i="7"/>
  <c r="AL1945" i="7"/>
  <c r="AK1945" i="7"/>
  <c r="AJ1945" i="7"/>
  <c r="AI1945" i="7"/>
  <c r="AZ1944" i="7"/>
  <c r="AY1944" i="7"/>
  <c r="AX1944" i="7"/>
  <c r="AW1944" i="7"/>
  <c r="AV1944" i="7"/>
  <c r="AU1944" i="7"/>
  <c r="AT1944" i="7"/>
  <c r="AS1944" i="7"/>
  <c r="AR1944" i="7"/>
  <c r="AQ1944" i="7"/>
  <c r="AP1944" i="7"/>
  <c r="AO1944" i="7"/>
  <c r="AN1944" i="7"/>
  <c r="AM1944" i="7"/>
  <c r="AL1944" i="7"/>
  <c r="AK1944" i="7"/>
  <c r="AJ1944" i="7"/>
  <c r="AI1944" i="7"/>
  <c r="AZ1943" i="7"/>
  <c r="AY1943" i="7"/>
  <c r="AX1943" i="7"/>
  <c r="AW1943" i="7"/>
  <c r="AV1943" i="7"/>
  <c r="AU1943" i="7"/>
  <c r="AT1943" i="7"/>
  <c r="AS1943" i="7"/>
  <c r="AR1943" i="7"/>
  <c r="AQ1943" i="7"/>
  <c r="AP1943" i="7"/>
  <c r="AO1943" i="7"/>
  <c r="AN1943" i="7"/>
  <c r="AM1943" i="7"/>
  <c r="AL1943" i="7"/>
  <c r="AK1943" i="7"/>
  <c r="AJ1943" i="7"/>
  <c r="AI1943" i="7"/>
  <c r="AZ1942" i="7"/>
  <c r="AY1942" i="7"/>
  <c r="AX1942" i="7"/>
  <c r="AW1942" i="7"/>
  <c r="AV1942" i="7"/>
  <c r="AU1942" i="7"/>
  <c r="AT1942" i="7"/>
  <c r="AS1942" i="7"/>
  <c r="AR1942" i="7"/>
  <c r="AQ1942" i="7"/>
  <c r="AP1942" i="7"/>
  <c r="AO1942" i="7"/>
  <c r="AN1942" i="7"/>
  <c r="AM1942" i="7"/>
  <c r="AL1942" i="7"/>
  <c r="AK1942" i="7"/>
  <c r="AJ1942" i="7"/>
  <c r="AI1942" i="7"/>
  <c r="AZ1941" i="7"/>
  <c r="AY1941" i="7"/>
  <c r="AX1941" i="7"/>
  <c r="AW1941" i="7"/>
  <c r="AV1941" i="7"/>
  <c r="AU1941" i="7"/>
  <c r="AT1941" i="7"/>
  <c r="AS1941" i="7"/>
  <c r="AR1941" i="7"/>
  <c r="AQ1941" i="7"/>
  <c r="AP1941" i="7"/>
  <c r="AO1941" i="7"/>
  <c r="AN1941" i="7"/>
  <c r="AM1941" i="7"/>
  <c r="AL1941" i="7"/>
  <c r="AK1941" i="7"/>
  <c r="AJ1941" i="7"/>
  <c r="AI1941" i="7"/>
  <c r="AZ1940" i="7"/>
  <c r="AY1940" i="7"/>
  <c r="AX1940" i="7"/>
  <c r="AW1940" i="7"/>
  <c r="AV1940" i="7"/>
  <c r="AU1940" i="7"/>
  <c r="AT1940" i="7"/>
  <c r="AS1940" i="7"/>
  <c r="AR1940" i="7"/>
  <c r="AQ1940" i="7"/>
  <c r="AP1940" i="7"/>
  <c r="AO1940" i="7"/>
  <c r="AN1940" i="7"/>
  <c r="AM1940" i="7"/>
  <c r="AL1940" i="7"/>
  <c r="AK1940" i="7"/>
  <c r="AJ1940" i="7"/>
  <c r="AI1940" i="7"/>
  <c r="AZ1939" i="7"/>
  <c r="AY1939" i="7"/>
  <c r="AX1939" i="7"/>
  <c r="AW1939" i="7"/>
  <c r="AV1939" i="7"/>
  <c r="AU1939" i="7"/>
  <c r="AT1939" i="7"/>
  <c r="AS1939" i="7"/>
  <c r="AR1939" i="7"/>
  <c r="AQ1939" i="7"/>
  <c r="AP1939" i="7"/>
  <c r="AO1939" i="7"/>
  <c r="AN1939" i="7"/>
  <c r="AM1939" i="7"/>
  <c r="AL1939" i="7"/>
  <c r="AK1939" i="7"/>
  <c r="AJ1939" i="7"/>
  <c r="AI1939" i="7"/>
  <c r="AZ1938" i="7"/>
  <c r="AY1938" i="7"/>
  <c r="AX1938" i="7"/>
  <c r="AW1938" i="7"/>
  <c r="AV1938" i="7"/>
  <c r="AU1938" i="7"/>
  <c r="AT1938" i="7"/>
  <c r="AS1938" i="7"/>
  <c r="AR1938" i="7"/>
  <c r="AQ1938" i="7"/>
  <c r="AP1938" i="7"/>
  <c r="AO1938" i="7"/>
  <c r="AN1938" i="7"/>
  <c r="AM1938" i="7"/>
  <c r="AL1938" i="7"/>
  <c r="AK1938" i="7"/>
  <c r="AJ1938" i="7"/>
  <c r="AI1938" i="7"/>
  <c r="AZ1937" i="7"/>
  <c r="AY1937" i="7"/>
  <c r="AX1937" i="7"/>
  <c r="AW1937" i="7"/>
  <c r="AV1937" i="7"/>
  <c r="AU1937" i="7"/>
  <c r="AT1937" i="7"/>
  <c r="AS1937" i="7"/>
  <c r="AR1937" i="7"/>
  <c r="AQ1937" i="7"/>
  <c r="AP1937" i="7"/>
  <c r="AO1937" i="7"/>
  <c r="AN1937" i="7"/>
  <c r="AM1937" i="7"/>
  <c r="AL1937" i="7"/>
  <c r="AK1937" i="7"/>
  <c r="AJ1937" i="7"/>
  <c r="AI1937" i="7"/>
  <c r="AZ1936" i="7"/>
  <c r="AY1936" i="7"/>
  <c r="AX1936" i="7"/>
  <c r="AW1936" i="7"/>
  <c r="AV1936" i="7"/>
  <c r="AU1936" i="7"/>
  <c r="AT1936" i="7"/>
  <c r="AS1936" i="7"/>
  <c r="AR1936" i="7"/>
  <c r="AQ1936" i="7"/>
  <c r="AP1936" i="7"/>
  <c r="AO1936" i="7"/>
  <c r="AN1936" i="7"/>
  <c r="AM1936" i="7"/>
  <c r="AL1936" i="7"/>
  <c r="AK1936" i="7"/>
  <c r="AJ1936" i="7"/>
  <c r="AI1936" i="7"/>
  <c r="AZ1935" i="7"/>
  <c r="AY1935" i="7"/>
  <c r="AX1935" i="7"/>
  <c r="AW1935" i="7"/>
  <c r="AV1935" i="7"/>
  <c r="AU1935" i="7"/>
  <c r="AT1935" i="7"/>
  <c r="AS1935" i="7"/>
  <c r="AR1935" i="7"/>
  <c r="AQ1935" i="7"/>
  <c r="AP1935" i="7"/>
  <c r="AO1935" i="7"/>
  <c r="AN1935" i="7"/>
  <c r="AM1935" i="7"/>
  <c r="AL1935" i="7"/>
  <c r="AK1935" i="7"/>
  <c r="AJ1935" i="7"/>
  <c r="AI1935" i="7"/>
  <c r="AZ1934" i="7"/>
  <c r="AY1934" i="7"/>
  <c r="AX1934" i="7"/>
  <c r="AW1934" i="7"/>
  <c r="AV1934" i="7"/>
  <c r="AU1934" i="7"/>
  <c r="AT1934" i="7"/>
  <c r="AS1934" i="7"/>
  <c r="AR1934" i="7"/>
  <c r="AQ1934" i="7"/>
  <c r="AP1934" i="7"/>
  <c r="AO1934" i="7"/>
  <c r="AN1934" i="7"/>
  <c r="AM1934" i="7"/>
  <c r="AL1934" i="7"/>
  <c r="AK1934" i="7"/>
  <c r="AJ1934" i="7"/>
  <c r="AI1934" i="7"/>
  <c r="AZ1933" i="7"/>
  <c r="AY1933" i="7"/>
  <c r="AX1933" i="7"/>
  <c r="AW1933" i="7"/>
  <c r="AV1933" i="7"/>
  <c r="AU1933" i="7"/>
  <c r="AT1933" i="7"/>
  <c r="AS1933" i="7"/>
  <c r="AR1933" i="7"/>
  <c r="AQ1933" i="7"/>
  <c r="AP1933" i="7"/>
  <c r="AO1933" i="7"/>
  <c r="AN1933" i="7"/>
  <c r="AM1933" i="7"/>
  <c r="AL1933" i="7"/>
  <c r="AK1933" i="7"/>
  <c r="AJ1933" i="7"/>
  <c r="AI1933" i="7"/>
  <c r="AZ1932" i="7"/>
  <c r="AY1932" i="7"/>
  <c r="AX1932" i="7"/>
  <c r="AW1932" i="7"/>
  <c r="AV1932" i="7"/>
  <c r="AU1932" i="7"/>
  <c r="AT1932" i="7"/>
  <c r="AS1932" i="7"/>
  <c r="AR1932" i="7"/>
  <c r="AQ1932" i="7"/>
  <c r="AP1932" i="7"/>
  <c r="AO1932" i="7"/>
  <c r="AN1932" i="7"/>
  <c r="AM1932" i="7"/>
  <c r="AL1932" i="7"/>
  <c r="AK1932" i="7"/>
  <c r="AJ1932" i="7"/>
  <c r="AI1932" i="7"/>
  <c r="AZ1931" i="7"/>
  <c r="AY1931" i="7"/>
  <c r="AX1931" i="7"/>
  <c r="AW1931" i="7"/>
  <c r="AV1931" i="7"/>
  <c r="AU1931" i="7"/>
  <c r="AT1931" i="7"/>
  <c r="AS1931" i="7"/>
  <c r="AR1931" i="7"/>
  <c r="AQ1931" i="7"/>
  <c r="AP1931" i="7"/>
  <c r="AO1931" i="7"/>
  <c r="AN1931" i="7"/>
  <c r="AM1931" i="7"/>
  <c r="AL1931" i="7"/>
  <c r="AK1931" i="7"/>
  <c r="AJ1931" i="7"/>
  <c r="AI1931" i="7"/>
  <c r="AZ1930" i="7"/>
  <c r="AY1930" i="7"/>
  <c r="AX1930" i="7"/>
  <c r="AW1930" i="7"/>
  <c r="AV1930" i="7"/>
  <c r="AU1930" i="7"/>
  <c r="AT1930" i="7"/>
  <c r="AS1930" i="7"/>
  <c r="AR1930" i="7"/>
  <c r="AQ1930" i="7"/>
  <c r="AP1930" i="7"/>
  <c r="AO1930" i="7"/>
  <c r="AN1930" i="7"/>
  <c r="AM1930" i="7"/>
  <c r="AL1930" i="7"/>
  <c r="AK1930" i="7"/>
  <c r="AJ1930" i="7"/>
  <c r="AI1930" i="7"/>
  <c r="AZ1929" i="7"/>
  <c r="AY1929" i="7"/>
  <c r="AX1929" i="7"/>
  <c r="AW1929" i="7"/>
  <c r="AV1929" i="7"/>
  <c r="AU1929" i="7"/>
  <c r="AT1929" i="7"/>
  <c r="AS1929" i="7"/>
  <c r="AR1929" i="7"/>
  <c r="AQ1929" i="7"/>
  <c r="AP1929" i="7"/>
  <c r="AO1929" i="7"/>
  <c r="AN1929" i="7"/>
  <c r="AM1929" i="7"/>
  <c r="AL1929" i="7"/>
  <c r="AK1929" i="7"/>
  <c r="AJ1929" i="7"/>
  <c r="AI1929" i="7"/>
  <c r="AZ1928" i="7"/>
  <c r="AY1928" i="7"/>
  <c r="AX1928" i="7"/>
  <c r="AW1928" i="7"/>
  <c r="AV1928" i="7"/>
  <c r="AU1928" i="7"/>
  <c r="AT1928" i="7"/>
  <c r="AS1928" i="7"/>
  <c r="AR1928" i="7"/>
  <c r="AQ1928" i="7"/>
  <c r="AP1928" i="7"/>
  <c r="AO1928" i="7"/>
  <c r="AN1928" i="7"/>
  <c r="AM1928" i="7"/>
  <c r="AL1928" i="7"/>
  <c r="AK1928" i="7"/>
  <c r="AJ1928" i="7"/>
  <c r="AI1928" i="7"/>
  <c r="AZ1927" i="7"/>
  <c r="AY1927" i="7"/>
  <c r="AX1927" i="7"/>
  <c r="AW1927" i="7"/>
  <c r="AV1927" i="7"/>
  <c r="AU1927" i="7"/>
  <c r="AT1927" i="7"/>
  <c r="AS1927" i="7"/>
  <c r="AR1927" i="7"/>
  <c r="AQ1927" i="7"/>
  <c r="AP1927" i="7"/>
  <c r="AO1927" i="7"/>
  <c r="AN1927" i="7"/>
  <c r="AM1927" i="7"/>
  <c r="AL1927" i="7"/>
  <c r="AK1927" i="7"/>
  <c r="AJ1927" i="7"/>
  <c r="AI1927" i="7"/>
  <c r="AZ1926" i="7"/>
  <c r="AY1926" i="7"/>
  <c r="AX1926" i="7"/>
  <c r="AW1926" i="7"/>
  <c r="AV1926" i="7"/>
  <c r="AU1926" i="7"/>
  <c r="AT1926" i="7"/>
  <c r="AS1926" i="7"/>
  <c r="AR1926" i="7"/>
  <c r="AQ1926" i="7"/>
  <c r="AP1926" i="7"/>
  <c r="AO1926" i="7"/>
  <c r="AN1926" i="7"/>
  <c r="AM1926" i="7"/>
  <c r="AL1926" i="7"/>
  <c r="AK1926" i="7"/>
  <c r="AJ1926" i="7"/>
  <c r="AI1926" i="7"/>
  <c r="AZ1925" i="7"/>
  <c r="AY1925" i="7"/>
  <c r="AX1925" i="7"/>
  <c r="AW1925" i="7"/>
  <c r="AV1925" i="7"/>
  <c r="AU1925" i="7"/>
  <c r="AT1925" i="7"/>
  <c r="AS1925" i="7"/>
  <c r="AR1925" i="7"/>
  <c r="AQ1925" i="7"/>
  <c r="AP1925" i="7"/>
  <c r="AO1925" i="7"/>
  <c r="AN1925" i="7"/>
  <c r="AM1925" i="7"/>
  <c r="AL1925" i="7"/>
  <c r="AK1925" i="7"/>
  <c r="AJ1925" i="7"/>
  <c r="AI1925" i="7"/>
  <c r="AZ1924" i="7"/>
  <c r="AY1924" i="7"/>
  <c r="AX1924" i="7"/>
  <c r="AW1924" i="7"/>
  <c r="AV1924" i="7"/>
  <c r="AU1924" i="7"/>
  <c r="AT1924" i="7"/>
  <c r="AS1924" i="7"/>
  <c r="AR1924" i="7"/>
  <c r="AQ1924" i="7"/>
  <c r="AP1924" i="7"/>
  <c r="AO1924" i="7"/>
  <c r="AN1924" i="7"/>
  <c r="AM1924" i="7"/>
  <c r="AL1924" i="7"/>
  <c r="AK1924" i="7"/>
  <c r="AJ1924" i="7"/>
  <c r="AI1924" i="7"/>
  <c r="AZ1923" i="7"/>
  <c r="AY1923" i="7"/>
  <c r="AX1923" i="7"/>
  <c r="AW1923" i="7"/>
  <c r="AV1923" i="7"/>
  <c r="AU1923" i="7"/>
  <c r="AT1923" i="7"/>
  <c r="AS1923" i="7"/>
  <c r="AR1923" i="7"/>
  <c r="AQ1923" i="7"/>
  <c r="AP1923" i="7"/>
  <c r="AO1923" i="7"/>
  <c r="AN1923" i="7"/>
  <c r="AM1923" i="7"/>
  <c r="AL1923" i="7"/>
  <c r="AK1923" i="7"/>
  <c r="AJ1923" i="7"/>
  <c r="AI1923" i="7"/>
  <c r="AZ1922" i="7"/>
  <c r="AY1922" i="7"/>
  <c r="AX1922" i="7"/>
  <c r="AW1922" i="7"/>
  <c r="AV1922" i="7"/>
  <c r="AU1922" i="7"/>
  <c r="AT1922" i="7"/>
  <c r="AS1922" i="7"/>
  <c r="AR1922" i="7"/>
  <c r="AQ1922" i="7"/>
  <c r="AP1922" i="7"/>
  <c r="AO1922" i="7"/>
  <c r="AN1922" i="7"/>
  <c r="AM1922" i="7"/>
  <c r="AL1922" i="7"/>
  <c r="AK1922" i="7"/>
  <c r="AJ1922" i="7"/>
  <c r="AI1922" i="7"/>
  <c r="AZ1921" i="7"/>
  <c r="AY1921" i="7"/>
  <c r="AX1921" i="7"/>
  <c r="AW1921" i="7"/>
  <c r="AV1921" i="7"/>
  <c r="AU1921" i="7"/>
  <c r="AT1921" i="7"/>
  <c r="AS1921" i="7"/>
  <c r="AR1921" i="7"/>
  <c r="AQ1921" i="7"/>
  <c r="AP1921" i="7"/>
  <c r="AO1921" i="7"/>
  <c r="AN1921" i="7"/>
  <c r="AM1921" i="7"/>
  <c r="AL1921" i="7"/>
  <c r="AK1921" i="7"/>
  <c r="AJ1921" i="7"/>
  <c r="AI1921" i="7"/>
  <c r="AZ1920" i="7"/>
  <c r="AY1920" i="7"/>
  <c r="AX1920" i="7"/>
  <c r="AW1920" i="7"/>
  <c r="AV1920" i="7"/>
  <c r="AU1920" i="7"/>
  <c r="AT1920" i="7"/>
  <c r="AS1920" i="7"/>
  <c r="AR1920" i="7"/>
  <c r="AQ1920" i="7"/>
  <c r="AP1920" i="7"/>
  <c r="AO1920" i="7"/>
  <c r="AN1920" i="7"/>
  <c r="AM1920" i="7"/>
  <c r="AL1920" i="7"/>
  <c r="AK1920" i="7"/>
  <c r="AJ1920" i="7"/>
  <c r="AI1920" i="7"/>
  <c r="AZ1919" i="7"/>
  <c r="AY1919" i="7"/>
  <c r="AX1919" i="7"/>
  <c r="AW1919" i="7"/>
  <c r="AV1919" i="7"/>
  <c r="AU1919" i="7"/>
  <c r="AT1919" i="7"/>
  <c r="AS1919" i="7"/>
  <c r="AR1919" i="7"/>
  <c r="AQ1919" i="7"/>
  <c r="AP1919" i="7"/>
  <c r="AO1919" i="7"/>
  <c r="AN1919" i="7"/>
  <c r="AM1919" i="7"/>
  <c r="AL1919" i="7"/>
  <c r="AK1919" i="7"/>
  <c r="AJ1919" i="7"/>
  <c r="AI1919" i="7"/>
  <c r="AZ1918" i="7"/>
  <c r="AY1918" i="7"/>
  <c r="AX1918" i="7"/>
  <c r="AW1918" i="7"/>
  <c r="AV1918" i="7"/>
  <c r="AU1918" i="7"/>
  <c r="AT1918" i="7"/>
  <c r="AS1918" i="7"/>
  <c r="AR1918" i="7"/>
  <c r="AQ1918" i="7"/>
  <c r="AP1918" i="7"/>
  <c r="AO1918" i="7"/>
  <c r="AN1918" i="7"/>
  <c r="AM1918" i="7"/>
  <c r="AL1918" i="7"/>
  <c r="AK1918" i="7"/>
  <c r="AJ1918" i="7"/>
  <c r="AI1918" i="7"/>
  <c r="AZ1917" i="7"/>
  <c r="AY1917" i="7"/>
  <c r="AX1917" i="7"/>
  <c r="AW1917" i="7"/>
  <c r="AV1917" i="7"/>
  <c r="AU1917" i="7"/>
  <c r="AT1917" i="7"/>
  <c r="AS1917" i="7"/>
  <c r="AR1917" i="7"/>
  <c r="AQ1917" i="7"/>
  <c r="AP1917" i="7"/>
  <c r="AO1917" i="7"/>
  <c r="AN1917" i="7"/>
  <c r="AM1917" i="7"/>
  <c r="AL1917" i="7"/>
  <c r="AK1917" i="7"/>
  <c r="AJ1917" i="7"/>
  <c r="AI1917" i="7"/>
  <c r="AZ1916" i="7"/>
  <c r="AY1916" i="7"/>
  <c r="AX1916" i="7"/>
  <c r="AW1916" i="7"/>
  <c r="AV1916" i="7"/>
  <c r="AU1916" i="7"/>
  <c r="AT1916" i="7"/>
  <c r="AS1916" i="7"/>
  <c r="AR1916" i="7"/>
  <c r="AQ1916" i="7"/>
  <c r="AP1916" i="7"/>
  <c r="AO1916" i="7"/>
  <c r="AN1916" i="7"/>
  <c r="AM1916" i="7"/>
  <c r="AL1916" i="7"/>
  <c r="AK1916" i="7"/>
  <c r="AJ1916" i="7"/>
  <c r="AI1916" i="7"/>
  <c r="AZ1915" i="7"/>
  <c r="AY1915" i="7"/>
  <c r="AX1915" i="7"/>
  <c r="AW1915" i="7"/>
  <c r="AV1915" i="7"/>
  <c r="AU1915" i="7"/>
  <c r="AT1915" i="7"/>
  <c r="AS1915" i="7"/>
  <c r="AR1915" i="7"/>
  <c r="AQ1915" i="7"/>
  <c r="AP1915" i="7"/>
  <c r="AO1915" i="7"/>
  <c r="AN1915" i="7"/>
  <c r="AM1915" i="7"/>
  <c r="AL1915" i="7"/>
  <c r="AK1915" i="7"/>
  <c r="AJ1915" i="7"/>
  <c r="AI1915" i="7"/>
  <c r="AZ1914" i="7"/>
  <c r="AY1914" i="7"/>
  <c r="AX1914" i="7"/>
  <c r="AW1914" i="7"/>
  <c r="AV1914" i="7"/>
  <c r="AU1914" i="7"/>
  <c r="AT1914" i="7"/>
  <c r="AS1914" i="7"/>
  <c r="AR1914" i="7"/>
  <c r="AQ1914" i="7"/>
  <c r="AP1914" i="7"/>
  <c r="AO1914" i="7"/>
  <c r="AN1914" i="7"/>
  <c r="AM1914" i="7"/>
  <c r="AL1914" i="7"/>
  <c r="AK1914" i="7"/>
  <c r="AJ1914" i="7"/>
  <c r="AI1914" i="7"/>
  <c r="AZ1913" i="7"/>
  <c r="AY1913" i="7"/>
  <c r="AX1913" i="7"/>
  <c r="AW1913" i="7"/>
  <c r="AV1913" i="7"/>
  <c r="AU1913" i="7"/>
  <c r="AT1913" i="7"/>
  <c r="AS1913" i="7"/>
  <c r="AR1913" i="7"/>
  <c r="AQ1913" i="7"/>
  <c r="AP1913" i="7"/>
  <c r="AO1913" i="7"/>
  <c r="AN1913" i="7"/>
  <c r="AM1913" i="7"/>
  <c r="AL1913" i="7"/>
  <c r="AK1913" i="7"/>
  <c r="AJ1913" i="7"/>
  <c r="AI1913" i="7"/>
  <c r="AZ1912" i="7"/>
  <c r="AY1912" i="7"/>
  <c r="AX1912" i="7"/>
  <c r="AW1912" i="7"/>
  <c r="AV1912" i="7"/>
  <c r="AU1912" i="7"/>
  <c r="AT1912" i="7"/>
  <c r="AS1912" i="7"/>
  <c r="AR1912" i="7"/>
  <c r="AQ1912" i="7"/>
  <c r="AP1912" i="7"/>
  <c r="AO1912" i="7"/>
  <c r="AN1912" i="7"/>
  <c r="AM1912" i="7"/>
  <c r="AL1912" i="7"/>
  <c r="AK1912" i="7"/>
  <c r="AJ1912" i="7"/>
  <c r="AI1912" i="7"/>
  <c r="AZ1911" i="7"/>
  <c r="AY1911" i="7"/>
  <c r="AX1911" i="7"/>
  <c r="AW1911" i="7"/>
  <c r="AV1911" i="7"/>
  <c r="AU1911" i="7"/>
  <c r="AT1911" i="7"/>
  <c r="AS1911" i="7"/>
  <c r="AR1911" i="7"/>
  <c r="AQ1911" i="7"/>
  <c r="AP1911" i="7"/>
  <c r="AO1911" i="7"/>
  <c r="AN1911" i="7"/>
  <c r="AM1911" i="7"/>
  <c r="AL1911" i="7"/>
  <c r="AK1911" i="7"/>
  <c r="AJ1911" i="7"/>
  <c r="AI1911" i="7"/>
  <c r="AZ1910" i="7"/>
  <c r="AY1910" i="7"/>
  <c r="AX1910" i="7"/>
  <c r="AW1910" i="7"/>
  <c r="AV1910" i="7"/>
  <c r="AU1910" i="7"/>
  <c r="AT1910" i="7"/>
  <c r="AS1910" i="7"/>
  <c r="AR1910" i="7"/>
  <c r="AQ1910" i="7"/>
  <c r="AP1910" i="7"/>
  <c r="AO1910" i="7"/>
  <c r="AN1910" i="7"/>
  <c r="AM1910" i="7"/>
  <c r="AL1910" i="7"/>
  <c r="AK1910" i="7"/>
  <c r="AJ1910" i="7"/>
  <c r="AI1910" i="7"/>
  <c r="AZ1909" i="7"/>
  <c r="AY1909" i="7"/>
  <c r="AX1909" i="7"/>
  <c r="AW1909" i="7"/>
  <c r="AV1909" i="7"/>
  <c r="AU1909" i="7"/>
  <c r="AT1909" i="7"/>
  <c r="AS1909" i="7"/>
  <c r="AR1909" i="7"/>
  <c r="AQ1909" i="7"/>
  <c r="AP1909" i="7"/>
  <c r="AO1909" i="7"/>
  <c r="AN1909" i="7"/>
  <c r="AM1909" i="7"/>
  <c r="AL1909" i="7"/>
  <c r="AK1909" i="7"/>
  <c r="AJ1909" i="7"/>
  <c r="AI1909" i="7"/>
  <c r="AZ1908" i="7"/>
  <c r="AY1908" i="7"/>
  <c r="AX1908" i="7"/>
  <c r="AW1908" i="7"/>
  <c r="AV1908" i="7"/>
  <c r="AU1908" i="7"/>
  <c r="AT1908" i="7"/>
  <c r="AS1908" i="7"/>
  <c r="AR1908" i="7"/>
  <c r="AQ1908" i="7"/>
  <c r="AP1908" i="7"/>
  <c r="AO1908" i="7"/>
  <c r="AN1908" i="7"/>
  <c r="AM1908" i="7"/>
  <c r="AL1908" i="7"/>
  <c r="AK1908" i="7"/>
  <c r="AJ1908" i="7"/>
  <c r="AI1908" i="7"/>
  <c r="AZ1907" i="7"/>
  <c r="AY1907" i="7"/>
  <c r="AX1907" i="7"/>
  <c r="AW1907" i="7"/>
  <c r="AV1907" i="7"/>
  <c r="AU1907" i="7"/>
  <c r="AT1907" i="7"/>
  <c r="AS1907" i="7"/>
  <c r="AR1907" i="7"/>
  <c r="AQ1907" i="7"/>
  <c r="AP1907" i="7"/>
  <c r="AO1907" i="7"/>
  <c r="AN1907" i="7"/>
  <c r="AM1907" i="7"/>
  <c r="AL1907" i="7"/>
  <c r="AK1907" i="7"/>
  <c r="AJ1907" i="7"/>
  <c r="AI1907" i="7"/>
  <c r="AZ1906" i="7"/>
  <c r="AY1906" i="7"/>
  <c r="AX1906" i="7"/>
  <c r="AW1906" i="7"/>
  <c r="AV1906" i="7"/>
  <c r="AU1906" i="7"/>
  <c r="AT1906" i="7"/>
  <c r="AS1906" i="7"/>
  <c r="AR1906" i="7"/>
  <c r="AQ1906" i="7"/>
  <c r="AP1906" i="7"/>
  <c r="AO1906" i="7"/>
  <c r="AN1906" i="7"/>
  <c r="AM1906" i="7"/>
  <c r="AL1906" i="7"/>
  <c r="AK1906" i="7"/>
  <c r="AJ1906" i="7"/>
  <c r="AI1906" i="7"/>
  <c r="AZ1905" i="7"/>
  <c r="AY1905" i="7"/>
  <c r="AX1905" i="7"/>
  <c r="AW1905" i="7"/>
  <c r="AV1905" i="7"/>
  <c r="AU1905" i="7"/>
  <c r="AT1905" i="7"/>
  <c r="AS1905" i="7"/>
  <c r="AR1905" i="7"/>
  <c r="AQ1905" i="7"/>
  <c r="AP1905" i="7"/>
  <c r="AO1905" i="7"/>
  <c r="AN1905" i="7"/>
  <c r="AM1905" i="7"/>
  <c r="AL1905" i="7"/>
  <c r="AK1905" i="7"/>
  <c r="AJ1905" i="7"/>
  <c r="AI1905" i="7"/>
  <c r="AZ1904" i="7"/>
  <c r="AY1904" i="7"/>
  <c r="AX1904" i="7"/>
  <c r="AW1904" i="7"/>
  <c r="AV1904" i="7"/>
  <c r="AU1904" i="7"/>
  <c r="AT1904" i="7"/>
  <c r="AS1904" i="7"/>
  <c r="AR1904" i="7"/>
  <c r="AQ1904" i="7"/>
  <c r="AP1904" i="7"/>
  <c r="AO1904" i="7"/>
  <c r="AN1904" i="7"/>
  <c r="AM1904" i="7"/>
  <c r="AL1904" i="7"/>
  <c r="AK1904" i="7"/>
  <c r="AJ1904" i="7"/>
  <c r="AI1904" i="7"/>
  <c r="AZ1903" i="7"/>
  <c r="AY1903" i="7"/>
  <c r="AX1903" i="7"/>
  <c r="AW1903" i="7"/>
  <c r="AV1903" i="7"/>
  <c r="AU1903" i="7"/>
  <c r="AT1903" i="7"/>
  <c r="AS1903" i="7"/>
  <c r="AR1903" i="7"/>
  <c r="AQ1903" i="7"/>
  <c r="AP1903" i="7"/>
  <c r="AO1903" i="7"/>
  <c r="AN1903" i="7"/>
  <c r="AM1903" i="7"/>
  <c r="AL1903" i="7"/>
  <c r="AK1903" i="7"/>
  <c r="AJ1903" i="7"/>
  <c r="AI1903" i="7"/>
  <c r="AZ1902" i="7"/>
  <c r="AY1902" i="7"/>
  <c r="AX1902" i="7"/>
  <c r="AW1902" i="7"/>
  <c r="AV1902" i="7"/>
  <c r="AU1902" i="7"/>
  <c r="AT1902" i="7"/>
  <c r="AS1902" i="7"/>
  <c r="AR1902" i="7"/>
  <c r="AQ1902" i="7"/>
  <c r="AP1902" i="7"/>
  <c r="AO1902" i="7"/>
  <c r="AN1902" i="7"/>
  <c r="AM1902" i="7"/>
  <c r="AL1902" i="7"/>
  <c r="AK1902" i="7"/>
  <c r="AJ1902" i="7"/>
  <c r="AI1902" i="7"/>
  <c r="AZ1901" i="7"/>
  <c r="AY1901" i="7"/>
  <c r="AX1901" i="7"/>
  <c r="AW1901" i="7"/>
  <c r="AV1901" i="7"/>
  <c r="AU1901" i="7"/>
  <c r="AT1901" i="7"/>
  <c r="AS1901" i="7"/>
  <c r="AR1901" i="7"/>
  <c r="AQ1901" i="7"/>
  <c r="AP1901" i="7"/>
  <c r="AO1901" i="7"/>
  <c r="AN1901" i="7"/>
  <c r="AM1901" i="7"/>
  <c r="AL1901" i="7"/>
  <c r="AK1901" i="7"/>
  <c r="AJ1901" i="7"/>
  <c r="AI1901" i="7"/>
  <c r="AZ1900" i="7"/>
  <c r="AY1900" i="7"/>
  <c r="AX1900" i="7"/>
  <c r="AW1900" i="7"/>
  <c r="AV1900" i="7"/>
  <c r="AU1900" i="7"/>
  <c r="AT1900" i="7"/>
  <c r="AS1900" i="7"/>
  <c r="AR1900" i="7"/>
  <c r="AQ1900" i="7"/>
  <c r="AP1900" i="7"/>
  <c r="AO1900" i="7"/>
  <c r="AN1900" i="7"/>
  <c r="AM1900" i="7"/>
  <c r="AL1900" i="7"/>
  <c r="AK1900" i="7"/>
  <c r="AJ1900" i="7"/>
  <c r="AI1900" i="7"/>
  <c r="AZ1899" i="7"/>
  <c r="AY1899" i="7"/>
  <c r="AX1899" i="7"/>
  <c r="AW1899" i="7"/>
  <c r="AV1899" i="7"/>
  <c r="AU1899" i="7"/>
  <c r="AT1899" i="7"/>
  <c r="AS1899" i="7"/>
  <c r="AR1899" i="7"/>
  <c r="AQ1899" i="7"/>
  <c r="AP1899" i="7"/>
  <c r="AO1899" i="7"/>
  <c r="AN1899" i="7"/>
  <c r="AM1899" i="7"/>
  <c r="AL1899" i="7"/>
  <c r="AK1899" i="7"/>
  <c r="AJ1899" i="7"/>
  <c r="AI1899" i="7"/>
  <c r="AZ1898" i="7"/>
  <c r="AY1898" i="7"/>
  <c r="AX1898" i="7"/>
  <c r="AW1898" i="7"/>
  <c r="AV1898" i="7"/>
  <c r="AU1898" i="7"/>
  <c r="AT1898" i="7"/>
  <c r="AS1898" i="7"/>
  <c r="AR1898" i="7"/>
  <c r="AQ1898" i="7"/>
  <c r="AP1898" i="7"/>
  <c r="AO1898" i="7"/>
  <c r="AN1898" i="7"/>
  <c r="AM1898" i="7"/>
  <c r="AL1898" i="7"/>
  <c r="AK1898" i="7"/>
  <c r="AJ1898" i="7"/>
  <c r="AI1898" i="7"/>
  <c r="AZ1897" i="7"/>
  <c r="AY1897" i="7"/>
  <c r="AX1897" i="7"/>
  <c r="AW1897" i="7"/>
  <c r="AV1897" i="7"/>
  <c r="AU1897" i="7"/>
  <c r="AT1897" i="7"/>
  <c r="AS1897" i="7"/>
  <c r="AR1897" i="7"/>
  <c r="AQ1897" i="7"/>
  <c r="AP1897" i="7"/>
  <c r="AO1897" i="7"/>
  <c r="AN1897" i="7"/>
  <c r="AM1897" i="7"/>
  <c r="AL1897" i="7"/>
  <c r="AK1897" i="7"/>
  <c r="AJ1897" i="7"/>
  <c r="AI1897" i="7"/>
  <c r="AZ1896" i="7"/>
  <c r="AY1896" i="7"/>
  <c r="AX1896" i="7"/>
  <c r="AW1896" i="7"/>
  <c r="AV1896" i="7"/>
  <c r="AU1896" i="7"/>
  <c r="AT1896" i="7"/>
  <c r="AS1896" i="7"/>
  <c r="AR1896" i="7"/>
  <c r="AQ1896" i="7"/>
  <c r="AP1896" i="7"/>
  <c r="AO1896" i="7"/>
  <c r="AN1896" i="7"/>
  <c r="AM1896" i="7"/>
  <c r="AL1896" i="7"/>
  <c r="AK1896" i="7"/>
  <c r="AJ1896" i="7"/>
  <c r="AI1896" i="7"/>
  <c r="AZ1895" i="7"/>
  <c r="AY1895" i="7"/>
  <c r="AX1895" i="7"/>
  <c r="AW1895" i="7"/>
  <c r="AV1895" i="7"/>
  <c r="AU1895" i="7"/>
  <c r="AT1895" i="7"/>
  <c r="AS1895" i="7"/>
  <c r="AR1895" i="7"/>
  <c r="AQ1895" i="7"/>
  <c r="AP1895" i="7"/>
  <c r="AO1895" i="7"/>
  <c r="AN1895" i="7"/>
  <c r="AM1895" i="7"/>
  <c r="AL1895" i="7"/>
  <c r="AK1895" i="7"/>
  <c r="AJ1895" i="7"/>
  <c r="AI1895" i="7"/>
  <c r="AZ1894" i="7"/>
  <c r="AY1894" i="7"/>
  <c r="AX1894" i="7"/>
  <c r="AW1894" i="7"/>
  <c r="AV1894" i="7"/>
  <c r="AU1894" i="7"/>
  <c r="AT1894" i="7"/>
  <c r="AS1894" i="7"/>
  <c r="AR1894" i="7"/>
  <c r="AQ1894" i="7"/>
  <c r="AP1894" i="7"/>
  <c r="AO1894" i="7"/>
  <c r="AN1894" i="7"/>
  <c r="AM1894" i="7"/>
  <c r="AL1894" i="7"/>
  <c r="AK1894" i="7"/>
  <c r="AJ1894" i="7"/>
  <c r="AI1894" i="7"/>
  <c r="AZ1893" i="7"/>
  <c r="AY1893" i="7"/>
  <c r="AX1893" i="7"/>
  <c r="AW1893" i="7"/>
  <c r="AV1893" i="7"/>
  <c r="AU1893" i="7"/>
  <c r="AT1893" i="7"/>
  <c r="AS1893" i="7"/>
  <c r="AR1893" i="7"/>
  <c r="AQ1893" i="7"/>
  <c r="AP1893" i="7"/>
  <c r="AO1893" i="7"/>
  <c r="AN1893" i="7"/>
  <c r="AM1893" i="7"/>
  <c r="AL1893" i="7"/>
  <c r="AK1893" i="7"/>
  <c r="AJ1893" i="7"/>
  <c r="AI1893" i="7"/>
  <c r="AZ1892" i="7"/>
  <c r="AY1892" i="7"/>
  <c r="AX1892" i="7"/>
  <c r="AW1892" i="7"/>
  <c r="AV1892" i="7"/>
  <c r="AU1892" i="7"/>
  <c r="AT1892" i="7"/>
  <c r="AS1892" i="7"/>
  <c r="AR1892" i="7"/>
  <c r="AQ1892" i="7"/>
  <c r="AP1892" i="7"/>
  <c r="AO1892" i="7"/>
  <c r="AN1892" i="7"/>
  <c r="AM1892" i="7"/>
  <c r="AL1892" i="7"/>
  <c r="AK1892" i="7"/>
  <c r="AJ1892" i="7"/>
  <c r="AI1892" i="7"/>
  <c r="AZ1891" i="7"/>
  <c r="AY1891" i="7"/>
  <c r="AX1891" i="7"/>
  <c r="AW1891" i="7"/>
  <c r="AV1891" i="7"/>
  <c r="AU1891" i="7"/>
  <c r="AT1891" i="7"/>
  <c r="AS1891" i="7"/>
  <c r="AR1891" i="7"/>
  <c r="AQ1891" i="7"/>
  <c r="AP1891" i="7"/>
  <c r="AO1891" i="7"/>
  <c r="AN1891" i="7"/>
  <c r="AM1891" i="7"/>
  <c r="AL1891" i="7"/>
  <c r="AK1891" i="7"/>
  <c r="AJ1891" i="7"/>
  <c r="AI1891" i="7"/>
  <c r="AZ1890" i="7"/>
  <c r="AY1890" i="7"/>
  <c r="AX1890" i="7"/>
  <c r="AW1890" i="7"/>
  <c r="AV1890" i="7"/>
  <c r="AU1890" i="7"/>
  <c r="AT1890" i="7"/>
  <c r="AS1890" i="7"/>
  <c r="AR1890" i="7"/>
  <c r="AQ1890" i="7"/>
  <c r="AP1890" i="7"/>
  <c r="AO1890" i="7"/>
  <c r="AN1890" i="7"/>
  <c r="AM1890" i="7"/>
  <c r="AL1890" i="7"/>
  <c r="AK1890" i="7"/>
  <c r="AJ1890" i="7"/>
  <c r="AI1890" i="7"/>
  <c r="AZ1889" i="7"/>
  <c r="AY1889" i="7"/>
  <c r="AX1889" i="7"/>
  <c r="AW1889" i="7"/>
  <c r="AV1889" i="7"/>
  <c r="AU1889" i="7"/>
  <c r="AT1889" i="7"/>
  <c r="AS1889" i="7"/>
  <c r="AR1889" i="7"/>
  <c r="AQ1889" i="7"/>
  <c r="AP1889" i="7"/>
  <c r="AO1889" i="7"/>
  <c r="AN1889" i="7"/>
  <c r="AM1889" i="7"/>
  <c r="AL1889" i="7"/>
  <c r="AK1889" i="7"/>
  <c r="AJ1889" i="7"/>
  <c r="AI1889" i="7"/>
  <c r="AZ1888" i="7"/>
  <c r="AY1888" i="7"/>
  <c r="AX1888" i="7"/>
  <c r="AW1888" i="7"/>
  <c r="AV1888" i="7"/>
  <c r="AU1888" i="7"/>
  <c r="AT1888" i="7"/>
  <c r="AS1888" i="7"/>
  <c r="AR1888" i="7"/>
  <c r="AQ1888" i="7"/>
  <c r="AP1888" i="7"/>
  <c r="AO1888" i="7"/>
  <c r="AN1888" i="7"/>
  <c r="AM1888" i="7"/>
  <c r="AL1888" i="7"/>
  <c r="AK1888" i="7"/>
  <c r="AJ1888" i="7"/>
  <c r="AI1888" i="7"/>
  <c r="AZ1887" i="7"/>
  <c r="AY1887" i="7"/>
  <c r="AX1887" i="7"/>
  <c r="AW1887" i="7"/>
  <c r="AV1887" i="7"/>
  <c r="AU1887" i="7"/>
  <c r="AT1887" i="7"/>
  <c r="AS1887" i="7"/>
  <c r="AR1887" i="7"/>
  <c r="AQ1887" i="7"/>
  <c r="AP1887" i="7"/>
  <c r="AO1887" i="7"/>
  <c r="AN1887" i="7"/>
  <c r="AM1887" i="7"/>
  <c r="AL1887" i="7"/>
  <c r="AK1887" i="7"/>
  <c r="AJ1887" i="7"/>
  <c r="AI1887" i="7"/>
  <c r="AZ1886" i="7"/>
  <c r="AY1886" i="7"/>
  <c r="AX1886" i="7"/>
  <c r="AW1886" i="7"/>
  <c r="AV1886" i="7"/>
  <c r="AU1886" i="7"/>
  <c r="AT1886" i="7"/>
  <c r="AS1886" i="7"/>
  <c r="AR1886" i="7"/>
  <c r="AQ1886" i="7"/>
  <c r="AP1886" i="7"/>
  <c r="AO1886" i="7"/>
  <c r="AN1886" i="7"/>
  <c r="AM1886" i="7"/>
  <c r="AL1886" i="7"/>
  <c r="AK1886" i="7"/>
  <c r="AJ1886" i="7"/>
  <c r="AI1886" i="7"/>
  <c r="AZ1885" i="7"/>
  <c r="AY1885" i="7"/>
  <c r="AX1885" i="7"/>
  <c r="AW1885" i="7"/>
  <c r="AV1885" i="7"/>
  <c r="AU1885" i="7"/>
  <c r="AT1885" i="7"/>
  <c r="AS1885" i="7"/>
  <c r="AR1885" i="7"/>
  <c r="AQ1885" i="7"/>
  <c r="AP1885" i="7"/>
  <c r="AO1885" i="7"/>
  <c r="AN1885" i="7"/>
  <c r="AM1885" i="7"/>
  <c r="AL1885" i="7"/>
  <c r="AK1885" i="7"/>
  <c r="AJ1885" i="7"/>
  <c r="AI1885" i="7"/>
  <c r="AZ1884" i="7"/>
  <c r="AY1884" i="7"/>
  <c r="AX1884" i="7"/>
  <c r="AW1884" i="7"/>
  <c r="AV1884" i="7"/>
  <c r="AU1884" i="7"/>
  <c r="AT1884" i="7"/>
  <c r="AS1884" i="7"/>
  <c r="AR1884" i="7"/>
  <c r="AQ1884" i="7"/>
  <c r="AP1884" i="7"/>
  <c r="AO1884" i="7"/>
  <c r="AN1884" i="7"/>
  <c r="AM1884" i="7"/>
  <c r="AL1884" i="7"/>
  <c r="AK1884" i="7"/>
  <c r="AJ1884" i="7"/>
  <c r="AI1884" i="7"/>
  <c r="AZ1883" i="7"/>
  <c r="AY1883" i="7"/>
  <c r="AX1883" i="7"/>
  <c r="AW1883" i="7"/>
  <c r="AV1883" i="7"/>
  <c r="AU1883" i="7"/>
  <c r="AT1883" i="7"/>
  <c r="AS1883" i="7"/>
  <c r="AR1883" i="7"/>
  <c r="AQ1883" i="7"/>
  <c r="AP1883" i="7"/>
  <c r="AO1883" i="7"/>
  <c r="AN1883" i="7"/>
  <c r="AM1883" i="7"/>
  <c r="AL1883" i="7"/>
  <c r="AK1883" i="7"/>
  <c r="AJ1883" i="7"/>
  <c r="AI1883" i="7"/>
  <c r="AZ1882" i="7"/>
  <c r="AY1882" i="7"/>
  <c r="AX1882" i="7"/>
  <c r="AW1882" i="7"/>
  <c r="AV1882" i="7"/>
  <c r="AU1882" i="7"/>
  <c r="AT1882" i="7"/>
  <c r="AS1882" i="7"/>
  <c r="AR1882" i="7"/>
  <c r="AQ1882" i="7"/>
  <c r="AP1882" i="7"/>
  <c r="AO1882" i="7"/>
  <c r="AN1882" i="7"/>
  <c r="AM1882" i="7"/>
  <c r="AL1882" i="7"/>
  <c r="AK1882" i="7"/>
  <c r="AJ1882" i="7"/>
  <c r="AI1882" i="7"/>
  <c r="AZ1881" i="7"/>
  <c r="AY1881" i="7"/>
  <c r="AX1881" i="7"/>
  <c r="AW1881" i="7"/>
  <c r="AV1881" i="7"/>
  <c r="AU1881" i="7"/>
  <c r="AT1881" i="7"/>
  <c r="AS1881" i="7"/>
  <c r="AR1881" i="7"/>
  <c r="AQ1881" i="7"/>
  <c r="AP1881" i="7"/>
  <c r="AO1881" i="7"/>
  <c r="AN1881" i="7"/>
  <c r="AM1881" i="7"/>
  <c r="AL1881" i="7"/>
  <c r="AK1881" i="7"/>
  <c r="AJ1881" i="7"/>
  <c r="AI1881" i="7"/>
  <c r="AZ1880" i="7"/>
  <c r="AY1880" i="7"/>
  <c r="AX1880" i="7"/>
  <c r="AW1880" i="7"/>
  <c r="AV1880" i="7"/>
  <c r="AU1880" i="7"/>
  <c r="AT1880" i="7"/>
  <c r="AS1880" i="7"/>
  <c r="AR1880" i="7"/>
  <c r="AQ1880" i="7"/>
  <c r="AP1880" i="7"/>
  <c r="AO1880" i="7"/>
  <c r="AN1880" i="7"/>
  <c r="AM1880" i="7"/>
  <c r="AL1880" i="7"/>
  <c r="AK1880" i="7"/>
  <c r="AJ1880" i="7"/>
  <c r="AI1880" i="7"/>
  <c r="AZ1879" i="7"/>
  <c r="AY1879" i="7"/>
  <c r="AX1879" i="7"/>
  <c r="AW1879" i="7"/>
  <c r="AV1879" i="7"/>
  <c r="AU1879" i="7"/>
  <c r="AT1879" i="7"/>
  <c r="AS1879" i="7"/>
  <c r="AR1879" i="7"/>
  <c r="AQ1879" i="7"/>
  <c r="AP1879" i="7"/>
  <c r="AO1879" i="7"/>
  <c r="AN1879" i="7"/>
  <c r="AM1879" i="7"/>
  <c r="AL1879" i="7"/>
  <c r="AK1879" i="7"/>
  <c r="AJ1879" i="7"/>
  <c r="AI1879" i="7"/>
  <c r="AZ1878" i="7"/>
  <c r="AY1878" i="7"/>
  <c r="AX1878" i="7"/>
  <c r="AW1878" i="7"/>
  <c r="AV1878" i="7"/>
  <c r="AU1878" i="7"/>
  <c r="AT1878" i="7"/>
  <c r="AS1878" i="7"/>
  <c r="AR1878" i="7"/>
  <c r="AQ1878" i="7"/>
  <c r="AP1878" i="7"/>
  <c r="AO1878" i="7"/>
  <c r="AN1878" i="7"/>
  <c r="AM1878" i="7"/>
  <c r="AL1878" i="7"/>
  <c r="AK1878" i="7"/>
  <c r="AJ1878" i="7"/>
  <c r="AI1878" i="7"/>
  <c r="AZ1877" i="7"/>
  <c r="AY1877" i="7"/>
  <c r="AX1877" i="7"/>
  <c r="AW1877" i="7"/>
  <c r="AV1877" i="7"/>
  <c r="AU1877" i="7"/>
  <c r="AT1877" i="7"/>
  <c r="AS1877" i="7"/>
  <c r="AR1877" i="7"/>
  <c r="AQ1877" i="7"/>
  <c r="AP1877" i="7"/>
  <c r="AO1877" i="7"/>
  <c r="AN1877" i="7"/>
  <c r="AM1877" i="7"/>
  <c r="AL1877" i="7"/>
  <c r="AK1877" i="7"/>
  <c r="AJ1877" i="7"/>
  <c r="AI1877" i="7"/>
  <c r="AZ1876" i="7"/>
  <c r="AY1876" i="7"/>
  <c r="AX1876" i="7"/>
  <c r="AW1876" i="7"/>
  <c r="AV1876" i="7"/>
  <c r="AU1876" i="7"/>
  <c r="AT1876" i="7"/>
  <c r="AS1876" i="7"/>
  <c r="AR1876" i="7"/>
  <c r="AQ1876" i="7"/>
  <c r="AP1876" i="7"/>
  <c r="AO1876" i="7"/>
  <c r="AN1876" i="7"/>
  <c r="AM1876" i="7"/>
  <c r="AL1876" i="7"/>
  <c r="AK1876" i="7"/>
  <c r="AJ1876" i="7"/>
  <c r="AI1876" i="7"/>
  <c r="AZ1875" i="7"/>
  <c r="AY1875" i="7"/>
  <c r="AX1875" i="7"/>
  <c r="AW1875" i="7"/>
  <c r="AV1875" i="7"/>
  <c r="AU1875" i="7"/>
  <c r="AT1875" i="7"/>
  <c r="AS1875" i="7"/>
  <c r="AR1875" i="7"/>
  <c r="AQ1875" i="7"/>
  <c r="AP1875" i="7"/>
  <c r="AO1875" i="7"/>
  <c r="AN1875" i="7"/>
  <c r="AM1875" i="7"/>
  <c r="AL1875" i="7"/>
  <c r="AK1875" i="7"/>
  <c r="AJ1875" i="7"/>
  <c r="AI1875" i="7"/>
  <c r="AZ1874" i="7"/>
  <c r="AY1874" i="7"/>
  <c r="AX1874" i="7"/>
  <c r="AW1874" i="7"/>
  <c r="AV1874" i="7"/>
  <c r="AU1874" i="7"/>
  <c r="AT1874" i="7"/>
  <c r="AS1874" i="7"/>
  <c r="AR1874" i="7"/>
  <c r="AQ1874" i="7"/>
  <c r="AP1874" i="7"/>
  <c r="AO1874" i="7"/>
  <c r="AN1874" i="7"/>
  <c r="AM1874" i="7"/>
  <c r="AL1874" i="7"/>
  <c r="AK1874" i="7"/>
  <c r="AJ1874" i="7"/>
  <c r="AI1874" i="7"/>
  <c r="AZ1873" i="7"/>
  <c r="AY1873" i="7"/>
  <c r="AX1873" i="7"/>
  <c r="AW1873" i="7"/>
  <c r="AV1873" i="7"/>
  <c r="AU1873" i="7"/>
  <c r="AT1873" i="7"/>
  <c r="AS1873" i="7"/>
  <c r="AR1873" i="7"/>
  <c r="AQ1873" i="7"/>
  <c r="AP1873" i="7"/>
  <c r="AO1873" i="7"/>
  <c r="AN1873" i="7"/>
  <c r="AM1873" i="7"/>
  <c r="AL1873" i="7"/>
  <c r="AK1873" i="7"/>
  <c r="AJ1873" i="7"/>
  <c r="AI1873" i="7"/>
  <c r="AZ1872" i="7"/>
  <c r="AY1872" i="7"/>
  <c r="AX1872" i="7"/>
  <c r="AW1872" i="7"/>
  <c r="AV1872" i="7"/>
  <c r="AU1872" i="7"/>
  <c r="AT1872" i="7"/>
  <c r="AS1872" i="7"/>
  <c r="AR1872" i="7"/>
  <c r="AQ1872" i="7"/>
  <c r="AP1872" i="7"/>
  <c r="AO1872" i="7"/>
  <c r="AN1872" i="7"/>
  <c r="AM1872" i="7"/>
  <c r="AL1872" i="7"/>
  <c r="AK1872" i="7"/>
  <c r="AJ1872" i="7"/>
  <c r="AI1872" i="7"/>
  <c r="AZ1871" i="7"/>
  <c r="AY1871" i="7"/>
  <c r="AX1871" i="7"/>
  <c r="AW1871" i="7"/>
  <c r="AV1871" i="7"/>
  <c r="AU1871" i="7"/>
  <c r="AT1871" i="7"/>
  <c r="AS1871" i="7"/>
  <c r="AR1871" i="7"/>
  <c r="AQ1871" i="7"/>
  <c r="AP1871" i="7"/>
  <c r="AO1871" i="7"/>
  <c r="AN1871" i="7"/>
  <c r="AM1871" i="7"/>
  <c r="AL1871" i="7"/>
  <c r="AK1871" i="7"/>
  <c r="AJ1871" i="7"/>
  <c r="AI1871" i="7"/>
  <c r="AZ1870" i="7"/>
  <c r="AY1870" i="7"/>
  <c r="AX1870" i="7"/>
  <c r="AW1870" i="7"/>
  <c r="AV1870" i="7"/>
  <c r="AU1870" i="7"/>
  <c r="AT1870" i="7"/>
  <c r="AS1870" i="7"/>
  <c r="AR1870" i="7"/>
  <c r="AQ1870" i="7"/>
  <c r="AP1870" i="7"/>
  <c r="AO1870" i="7"/>
  <c r="AN1870" i="7"/>
  <c r="AM1870" i="7"/>
  <c r="AL1870" i="7"/>
  <c r="AK1870" i="7"/>
  <c r="AJ1870" i="7"/>
  <c r="AI1870" i="7"/>
  <c r="AZ1869" i="7"/>
  <c r="AY1869" i="7"/>
  <c r="AX1869" i="7"/>
  <c r="AW1869" i="7"/>
  <c r="AV1869" i="7"/>
  <c r="AU1869" i="7"/>
  <c r="AT1869" i="7"/>
  <c r="AS1869" i="7"/>
  <c r="AR1869" i="7"/>
  <c r="AQ1869" i="7"/>
  <c r="AP1869" i="7"/>
  <c r="AO1869" i="7"/>
  <c r="AN1869" i="7"/>
  <c r="AM1869" i="7"/>
  <c r="AL1869" i="7"/>
  <c r="AK1869" i="7"/>
  <c r="AJ1869" i="7"/>
  <c r="AI1869" i="7"/>
  <c r="AZ1868" i="7"/>
  <c r="AY1868" i="7"/>
  <c r="AX1868" i="7"/>
  <c r="AW1868" i="7"/>
  <c r="AV1868" i="7"/>
  <c r="AU1868" i="7"/>
  <c r="AT1868" i="7"/>
  <c r="AS1868" i="7"/>
  <c r="AR1868" i="7"/>
  <c r="AQ1868" i="7"/>
  <c r="AP1868" i="7"/>
  <c r="AO1868" i="7"/>
  <c r="AN1868" i="7"/>
  <c r="AM1868" i="7"/>
  <c r="AL1868" i="7"/>
  <c r="AK1868" i="7"/>
  <c r="AJ1868" i="7"/>
  <c r="AI1868" i="7"/>
  <c r="AZ1867" i="7"/>
  <c r="AY1867" i="7"/>
  <c r="AX1867" i="7"/>
  <c r="AW1867" i="7"/>
  <c r="AV1867" i="7"/>
  <c r="AU1867" i="7"/>
  <c r="AT1867" i="7"/>
  <c r="AS1867" i="7"/>
  <c r="AR1867" i="7"/>
  <c r="AQ1867" i="7"/>
  <c r="AP1867" i="7"/>
  <c r="AO1867" i="7"/>
  <c r="AN1867" i="7"/>
  <c r="AM1867" i="7"/>
  <c r="AL1867" i="7"/>
  <c r="AK1867" i="7"/>
  <c r="AJ1867" i="7"/>
  <c r="AI1867" i="7"/>
  <c r="AZ1866" i="7"/>
  <c r="AY1866" i="7"/>
  <c r="AX1866" i="7"/>
  <c r="AW1866" i="7"/>
  <c r="AV1866" i="7"/>
  <c r="AU1866" i="7"/>
  <c r="AT1866" i="7"/>
  <c r="AS1866" i="7"/>
  <c r="AR1866" i="7"/>
  <c r="AQ1866" i="7"/>
  <c r="AP1866" i="7"/>
  <c r="AO1866" i="7"/>
  <c r="AN1866" i="7"/>
  <c r="AM1866" i="7"/>
  <c r="AL1866" i="7"/>
  <c r="AK1866" i="7"/>
  <c r="AJ1866" i="7"/>
  <c r="AI1866" i="7"/>
  <c r="AZ1865" i="7"/>
  <c r="AY1865" i="7"/>
  <c r="AX1865" i="7"/>
  <c r="AW1865" i="7"/>
  <c r="AV1865" i="7"/>
  <c r="AU1865" i="7"/>
  <c r="AT1865" i="7"/>
  <c r="AS1865" i="7"/>
  <c r="AR1865" i="7"/>
  <c r="AQ1865" i="7"/>
  <c r="AP1865" i="7"/>
  <c r="AO1865" i="7"/>
  <c r="AN1865" i="7"/>
  <c r="AM1865" i="7"/>
  <c r="AL1865" i="7"/>
  <c r="AK1865" i="7"/>
  <c r="AJ1865" i="7"/>
  <c r="AI1865" i="7"/>
  <c r="AZ1864" i="7"/>
  <c r="AY1864" i="7"/>
  <c r="AX1864" i="7"/>
  <c r="AW1864" i="7"/>
  <c r="AV1864" i="7"/>
  <c r="AU1864" i="7"/>
  <c r="AT1864" i="7"/>
  <c r="AS1864" i="7"/>
  <c r="AR1864" i="7"/>
  <c r="AQ1864" i="7"/>
  <c r="AP1864" i="7"/>
  <c r="AO1864" i="7"/>
  <c r="AN1864" i="7"/>
  <c r="AM1864" i="7"/>
  <c r="AL1864" i="7"/>
  <c r="AK1864" i="7"/>
  <c r="AJ1864" i="7"/>
  <c r="AI1864" i="7"/>
  <c r="AZ1863" i="7"/>
  <c r="AY1863" i="7"/>
  <c r="AX1863" i="7"/>
  <c r="AW1863" i="7"/>
  <c r="AV1863" i="7"/>
  <c r="AU1863" i="7"/>
  <c r="AT1863" i="7"/>
  <c r="AS1863" i="7"/>
  <c r="AR1863" i="7"/>
  <c r="AQ1863" i="7"/>
  <c r="AP1863" i="7"/>
  <c r="AO1863" i="7"/>
  <c r="AN1863" i="7"/>
  <c r="AM1863" i="7"/>
  <c r="AL1863" i="7"/>
  <c r="AK1863" i="7"/>
  <c r="AJ1863" i="7"/>
  <c r="AI1863" i="7"/>
  <c r="AZ1862" i="7"/>
  <c r="AY1862" i="7"/>
  <c r="AX1862" i="7"/>
  <c r="AW1862" i="7"/>
  <c r="AV1862" i="7"/>
  <c r="AU1862" i="7"/>
  <c r="AT1862" i="7"/>
  <c r="AS1862" i="7"/>
  <c r="AR1862" i="7"/>
  <c r="AQ1862" i="7"/>
  <c r="AP1862" i="7"/>
  <c r="AO1862" i="7"/>
  <c r="AN1862" i="7"/>
  <c r="AM1862" i="7"/>
  <c r="AL1862" i="7"/>
  <c r="AK1862" i="7"/>
  <c r="AJ1862" i="7"/>
  <c r="AI1862" i="7"/>
  <c r="AZ1861" i="7"/>
  <c r="AY1861" i="7"/>
  <c r="AX1861" i="7"/>
  <c r="AW1861" i="7"/>
  <c r="AV1861" i="7"/>
  <c r="AU1861" i="7"/>
  <c r="AT1861" i="7"/>
  <c r="AS1861" i="7"/>
  <c r="AR1861" i="7"/>
  <c r="AQ1861" i="7"/>
  <c r="AP1861" i="7"/>
  <c r="AO1861" i="7"/>
  <c r="AN1861" i="7"/>
  <c r="AM1861" i="7"/>
  <c r="AL1861" i="7"/>
  <c r="AK1861" i="7"/>
  <c r="AJ1861" i="7"/>
  <c r="AI1861" i="7"/>
  <c r="AZ1860" i="7"/>
  <c r="AY1860" i="7"/>
  <c r="AX1860" i="7"/>
  <c r="AW1860" i="7"/>
  <c r="AV1860" i="7"/>
  <c r="AU1860" i="7"/>
  <c r="AT1860" i="7"/>
  <c r="AS1860" i="7"/>
  <c r="AR1860" i="7"/>
  <c r="AQ1860" i="7"/>
  <c r="AP1860" i="7"/>
  <c r="AO1860" i="7"/>
  <c r="AN1860" i="7"/>
  <c r="AM1860" i="7"/>
  <c r="AL1860" i="7"/>
  <c r="AK1860" i="7"/>
  <c r="AJ1860" i="7"/>
  <c r="AI1860" i="7"/>
  <c r="AZ1859" i="7"/>
  <c r="AY1859" i="7"/>
  <c r="AX1859" i="7"/>
  <c r="AW1859" i="7"/>
  <c r="AV1859" i="7"/>
  <c r="AU1859" i="7"/>
  <c r="AT1859" i="7"/>
  <c r="AS1859" i="7"/>
  <c r="AR1859" i="7"/>
  <c r="AQ1859" i="7"/>
  <c r="AP1859" i="7"/>
  <c r="AO1859" i="7"/>
  <c r="AN1859" i="7"/>
  <c r="AM1859" i="7"/>
  <c r="AL1859" i="7"/>
  <c r="AK1859" i="7"/>
  <c r="AJ1859" i="7"/>
  <c r="AI1859" i="7"/>
  <c r="AZ1858" i="7"/>
  <c r="AY1858" i="7"/>
  <c r="AX1858" i="7"/>
  <c r="AW1858" i="7"/>
  <c r="AV1858" i="7"/>
  <c r="AU1858" i="7"/>
  <c r="AT1858" i="7"/>
  <c r="AS1858" i="7"/>
  <c r="AR1858" i="7"/>
  <c r="AQ1858" i="7"/>
  <c r="AP1858" i="7"/>
  <c r="AO1858" i="7"/>
  <c r="AN1858" i="7"/>
  <c r="AM1858" i="7"/>
  <c r="AL1858" i="7"/>
  <c r="AK1858" i="7"/>
  <c r="AJ1858" i="7"/>
  <c r="AI1858" i="7"/>
  <c r="AZ1857" i="7"/>
  <c r="AY1857" i="7"/>
  <c r="AX1857" i="7"/>
  <c r="AW1857" i="7"/>
  <c r="AV1857" i="7"/>
  <c r="AU1857" i="7"/>
  <c r="AT1857" i="7"/>
  <c r="AS1857" i="7"/>
  <c r="AR1857" i="7"/>
  <c r="AQ1857" i="7"/>
  <c r="AP1857" i="7"/>
  <c r="AO1857" i="7"/>
  <c r="AN1857" i="7"/>
  <c r="AM1857" i="7"/>
  <c r="AL1857" i="7"/>
  <c r="AK1857" i="7"/>
  <c r="AJ1857" i="7"/>
  <c r="AI1857" i="7"/>
  <c r="AZ1856" i="7"/>
  <c r="AY1856" i="7"/>
  <c r="AX1856" i="7"/>
  <c r="AW1856" i="7"/>
  <c r="AV1856" i="7"/>
  <c r="AU1856" i="7"/>
  <c r="AT1856" i="7"/>
  <c r="AS1856" i="7"/>
  <c r="AR1856" i="7"/>
  <c r="AQ1856" i="7"/>
  <c r="AP1856" i="7"/>
  <c r="AO1856" i="7"/>
  <c r="AN1856" i="7"/>
  <c r="AM1856" i="7"/>
  <c r="AL1856" i="7"/>
  <c r="AK1856" i="7"/>
  <c r="AJ1856" i="7"/>
  <c r="AI1856" i="7"/>
  <c r="AZ1855" i="7"/>
  <c r="AY1855" i="7"/>
  <c r="AX1855" i="7"/>
  <c r="AW1855" i="7"/>
  <c r="AV1855" i="7"/>
  <c r="AU1855" i="7"/>
  <c r="AT1855" i="7"/>
  <c r="AS1855" i="7"/>
  <c r="AR1855" i="7"/>
  <c r="AQ1855" i="7"/>
  <c r="AP1855" i="7"/>
  <c r="AO1855" i="7"/>
  <c r="AN1855" i="7"/>
  <c r="AM1855" i="7"/>
  <c r="AL1855" i="7"/>
  <c r="AK1855" i="7"/>
  <c r="AJ1855" i="7"/>
  <c r="AI1855" i="7"/>
  <c r="AZ1854" i="7"/>
  <c r="AY1854" i="7"/>
  <c r="AX1854" i="7"/>
  <c r="AW1854" i="7"/>
  <c r="AV1854" i="7"/>
  <c r="AU1854" i="7"/>
  <c r="AT1854" i="7"/>
  <c r="AS1854" i="7"/>
  <c r="AR1854" i="7"/>
  <c r="AQ1854" i="7"/>
  <c r="AP1854" i="7"/>
  <c r="AO1854" i="7"/>
  <c r="AN1854" i="7"/>
  <c r="AM1854" i="7"/>
  <c r="AL1854" i="7"/>
  <c r="AK1854" i="7"/>
  <c r="AJ1854" i="7"/>
  <c r="AI1854" i="7"/>
  <c r="AZ1853" i="7"/>
  <c r="AY1853" i="7"/>
  <c r="AX1853" i="7"/>
  <c r="AW1853" i="7"/>
  <c r="AV1853" i="7"/>
  <c r="AU1853" i="7"/>
  <c r="AT1853" i="7"/>
  <c r="AS1853" i="7"/>
  <c r="AR1853" i="7"/>
  <c r="AQ1853" i="7"/>
  <c r="AP1853" i="7"/>
  <c r="AO1853" i="7"/>
  <c r="AN1853" i="7"/>
  <c r="AM1853" i="7"/>
  <c r="AL1853" i="7"/>
  <c r="AK1853" i="7"/>
  <c r="AJ1853" i="7"/>
  <c r="AI1853" i="7"/>
  <c r="AZ1852" i="7"/>
  <c r="AY1852" i="7"/>
  <c r="AX1852" i="7"/>
  <c r="AW1852" i="7"/>
  <c r="AV1852" i="7"/>
  <c r="AU1852" i="7"/>
  <c r="AT1852" i="7"/>
  <c r="AS1852" i="7"/>
  <c r="AR1852" i="7"/>
  <c r="AQ1852" i="7"/>
  <c r="AP1852" i="7"/>
  <c r="AO1852" i="7"/>
  <c r="AN1852" i="7"/>
  <c r="AM1852" i="7"/>
  <c r="AL1852" i="7"/>
  <c r="AK1852" i="7"/>
  <c r="AJ1852" i="7"/>
  <c r="AI1852" i="7"/>
  <c r="AZ1851" i="7"/>
  <c r="AY1851" i="7"/>
  <c r="AX1851" i="7"/>
  <c r="AW1851" i="7"/>
  <c r="AV1851" i="7"/>
  <c r="AU1851" i="7"/>
  <c r="AT1851" i="7"/>
  <c r="AS1851" i="7"/>
  <c r="AR1851" i="7"/>
  <c r="AQ1851" i="7"/>
  <c r="AP1851" i="7"/>
  <c r="AO1851" i="7"/>
  <c r="AN1851" i="7"/>
  <c r="AM1851" i="7"/>
  <c r="AL1851" i="7"/>
  <c r="AK1851" i="7"/>
  <c r="AJ1851" i="7"/>
  <c r="AI1851" i="7"/>
  <c r="AZ1850" i="7"/>
  <c r="AY1850" i="7"/>
  <c r="AX1850" i="7"/>
  <c r="AW1850" i="7"/>
  <c r="AV1850" i="7"/>
  <c r="AU1850" i="7"/>
  <c r="AT1850" i="7"/>
  <c r="AS1850" i="7"/>
  <c r="AR1850" i="7"/>
  <c r="AQ1850" i="7"/>
  <c r="AP1850" i="7"/>
  <c r="AO1850" i="7"/>
  <c r="AN1850" i="7"/>
  <c r="AM1850" i="7"/>
  <c r="AL1850" i="7"/>
  <c r="AK1850" i="7"/>
  <c r="AJ1850" i="7"/>
  <c r="AI1850" i="7"/>
  <c r="AZ1849" i="7"/>
  <c r="AY1849" i="7"/>
  <c r="AX1849" i="7"/>
  <c r="AW1849" i="7"/>
  <c r="AV1849" i="7"/>
  <c r="AU1849" i="7"/>
  <c r="AT1849" i="7"/>
  <c r="AS1849" i="7"/>
  <c r="AR1849" i="7"/>
  <c r="AQ1849" i="7"/>
  <c r="AP1849" i="7"/>
  <c r="AO1849" i="7"/>
  <c r="AN1849" i="7"/>
  <c r="AM1849" i="7"/>
  <c r="AL1849" i="7"/>
  <c r="AK1849" i="7"/>
  <c r="AJ1849" i="7"/>
  <c r="AI1849" i="7"/>
  <c r="AZ1848" i="7"/>
  <c r="AY1848" i="7"/>
  <c r="AX1848" i="7"/>
  <c r="AW1848" i="7"/>
  <c r="AV1848" i="7"/>
  <c r="AU1848" i="7"/>
  <c r="AT1848" i="7"/>
  <c r="AS1848" i="7"/>
  <c r="AR1848" i="7"/>
  <c r="AQ1848" i="7"/>
  <c r="AP1848" i="7"/>
  <c r="AO1848" i="7"/>
  <c r="AN1848" i="7"/>
  <c r="AM1848" i="7"/>
  <c r="AL1848" i="7"/>
  <c r="AK1848" i="7"/>
  <c r="AJ1848" i="7"/>
  <c r="AI1848" i="7"/>
  <c r="AZ1847" i="7"/>
  <c r="AY1847" i="7"/>
  <c r="AX1847" i="7"/>
  <c r="AW1847" i="7"/>
  <c r="AV1847" i="7"/>
  <c r="AU1847" i="7"/>
  <c r="AT1847" i="7"/>
  <c r="AS1847" i="7"/>
  <c r="AR1847" i="7"/>
  <c r="AQ1847" i="7"/>
  <c r="AP1847" i="7"/>
  <c r="AO1847" i="7"/>
  <c r="AN1847" i="7"/>
  <c r="AM1847" i="7"/>
  <c r="AL1847" i="7"/>
  <c r="AK1847" i="7"/>
  <c r="AJ1847" i="7"/>
  <c r="AI1847" i="7"/>
  <c r="AZ1846" i="7"/>
  <c r="AY1846" i="7"/>
  <c r="AX1846" i="7"/>
  <c r="AW1846" i="7"/>
  <c r="AV1846" i="7"/>
  <c r="AU1846" i="7"/>
  <c r="AT1846" i="7"/>
  <c r="AS1846" i="7"/>
  <c r="AR1846" i="7"/>
  <c r="AQ1846" i="7"/>
  <c r="AP1846" i="7"/>
  <c r="AO1846" i="7"/>
  <c r="AN1846" i="7"/>
  <c r="AM1846" i="7"/>
  <c r="AL1846" i="7"/>
  <c r="AK1846" i="7"/>
  <c r="AJ1846" i="7"/>
  <c r="AI1846" i="7"/>
  <c r="AZ1845" i="7"/>
  <c r="AY1845" i="7"/>
  <c r="AX1845" i="7"/>
  <c r="AW1845" i="7"/>
  <c r="AV1845" i="7"/>
  <c r="AU1845" i="7"/>
  <c r="AT1845" i="7"/>
  <c r="AS1845" i="7"/>
  <c r="AR1845" i="7"/>
  <c r="AQ1845" i="7"/>
  <c r="AP1845" i="7"/>
  <c r="AO1845" i="7"/>
  <c r="AN1845" i="7"/>
  <c r="AM1845" i="7"/>
  <c r="AL1845" i="7"/>
  <c r="AK1845" i="7"/>
  <c r="AJ1845" i="7"/>
  <c r="AI1845" i="7"/>
  <c r="AZ1844" i="7"/>
  <c r="AY1844" i="7"/>
  <c r="AX1844" i="7"/>
  <c r="AW1844" i="7"/>
  <c r="AV1844" i="7"/>
  <c r="AU1844" i="7"/>
  <c r="AT1844" i="7"/>
  <c r="AS1844" i="7"/>
  <c r="AR1844" i="7"/>
  <c r="AQ1844" i="7"/>
  <c r="AP1844" i="7"/>
  <c r="AO1844" i="7"/>
  <c r="AN1844" i="7"/>
  <c r="AM1844" i="7"/>
  <c r="AL1844" i="7"/>
  <c r="AK1844" i="7"/>
  <c r="AJ1844" i="7"/>
  <c r="AI1844" i="7"/>
  <c r="AZ1843" i="7"/>
  <c r="AY1843" i="7"/>
  <c r="AX1843" i="7"/>
  <c r="AW1843" i="7"/>
  <c r="AV1843" i="7"/>
  <c r="AU1843" i="7"/>
  <c r="AT1843" i="7"/>
  <c r="AS1843" i="7"/>
  <c r="AR1843" i="7"/>
  <c r="AQ1843" i="7"/>
  <c r="AP1843" i="7"/>
  <c r="AO1843" i="7"/>
  <c r="AN1843" i="7"/>
  <c r="AM1843" i="7"/>
  <c r="AL1843" i="7"/>
  <c r="AK1843" i="7"/>
  <c r="AJ1843" i="7"/>
  <c r="AI1843" i="7"/>
  <c r="AZ1842" i="7"/>
  <c r="AY1842" i="7"/>
  <c r="AX1842" i="7"/>
  <c r="AW1842" i="7"/>
  <c r="AV1842" i="7"/>
  <c r="AU1842" i="7"/>
  <c r="AT1842" i="7"/>
  <c r="AS1842" i="7"/>
  <c r="AR1842" i="7"/>
  <c r="AQ1842" i="7"/>
  <c r="AP1842" i="7"/>
  <c r="AO1842" i="7"/>
  <c r="AN1842" i="7"/>
  <c r="AM1842" i="7"/>
  <c r="AL1842" i="7"/>
  <c r="AK1842" i="7"/>
  <c r="AJ1842" i="7"/>
  <c r="AI1842" i="7"/>
  <c r="AZ1841" i="7"/>
  <c r="AY1841" i="7"/>
  <c r="AX1841" i="7"/>
  <c r="AW1841" i="7"/>
  <c r="AV1841" i="7"/>
  <c r="AU1841" i="7"/>
  <c r="AT1841" i="7"/>
  <c r="AS1841" i="7"/>
  <c r="AR1841" i="7"/>
  <c r="AQ1841" i="7"/>
  <c r="AP1841" i="7"/>
  <c r="AO1841" i="7"/>
  <c r="AN1841" i="7"/>
  <c r="AM1841" i="7"/>
  <c r="AL1841" i="7"/>
  <c r="AK1841" i="7"/>
  <c r="AJ1841" i="7"/>
  <c r="AI1841" i="7"/>
  <c r="AZ1840" i="7"/>
  <c r="AY1840" i="7"/>
  <c r="AX1840" i="7"/>
  <c r="AW1840" i="7"/>
  <c r="AV1840" i="7"/>
  <c r="AU1840" i="7"/>
  <c r="AT1840" i="7"/>
  <c r="AS1840" i="7"/>
  <c r="AR1840" i="7"/>
  <c r="AQ1840" i="7"/>
  <c r="AP1840" i="7"/>
  <c r="AO1840" i="7"/>
  <c r="AN1840" i="7"/>
  <c r="AM1840" i="7"/>
  <c r="AL1840" i="7"/>
  <c r="AK1840" i="7"/>
  <c r="AJ1840" i="7"/>
  <c r="AI1840" i="7"/>
  <c r="AZ1839" i="7"/>
  <c r="AY1839" i="7"/>
  <c r="AX1839" i="7"/>
  <c r="AW1839" i="7"/>
  <c r="AV1839" i="7"/>
  <c r="AU1839" i="7"/>
  <c r="AT1839" i="7"/>
  <c r="AS1839" i="7"/>
  <c r="AR1839" i="7"/>
  <c r="AQ1839" i="7"/>
  <c r="AP1839" i="7"/>
  <c r="AO1839" i="7"/>
  <c r="AN1839" i="7"/>
  <c r="AM1839" i="7"/>
  <c r="AL1839" i="7"/>
  <c r="AK1839" i="7"/>
  <c r="AJ1839" i="7"/>
  <c r="AI1839" i="7"/>
  <c r="AZ1838" i="7"/>
  <c r="AY1838" i="7"/>
  <c r="AX1838" i="7"/>
  <c r="AW1838" i="7"/>
  <c r="AV1838" i="7"/>
  <c r="AU1838" i="7"/>
  <c r="AT1838" i="7"/>
  <c r="AS1838" i="7"/>
  <c r="AR1838" i="7"/>
  <c r="AQ1838" i="7"/>
  <c r="AP1838" i="7"/>
  <c r="AO1838" i="7"/>
  <c r="AN1838" i="7"/>
  <c r="AM1838" i="7"/>
  <c r="AL1838" i="7"/>
  <c r="AK1838" i="7"/>
  <c r="AJ1838" i="7"/>
  <c r="AI1838" i="7"/>
  <c r="AZ1837" i="7"/>
  <c r="AY1837" i="7"/>
  <c r="AX1837" i="7"/>
  <c r="AW1837" i="7"/>
  <c r="AV1837" i="7"/>
  <c r="AU1837" i="7"/>
  <c r="AT1837" i="7"/>
  <c r="AS1837" i="7"/>
  <c r="AR1837" i="7"/>
  <c r="AQ1837" i="7"/>
  <c r="AP1837" i="7"/>
  <c r="AO1837" i="7"/>
  <c r="AN1837" i="7"/>
  <c r="AM1837" i="7"/>
  <c r="AL1837" i="7"/>
  <c r="AK1837" i="7"/>
  <c r="AJ1837" i="7"/>
  <c r="AI1837" i="7"/>
  <c r="AZ1836" i="7"/>
  <c r="AY1836" i="7"/>
  <c r="AX1836" i="7"/>
  <c r="AW1836" i="7"/>
  <c r="AV1836" i="7"/>
  <c r="AU1836" i="7"/>
  <c r="AT1836" i="7"/>
  <c r="AS1836" i="7"/>
  <c r="AR1836" i="7"/>
  <c r="AQ1836" i="7"/>
  <c r="AP1836" i="7"/>
  <c r="AO1836" i="7"/>
  <c r="AN1836" i="7"/>
  <c r="AM1836" i="7"/>
  <c r="AL1836" i="7"/>
  <c r="AK1836" i="7"/>
  <c r="AJ1836" i="7"/>
  <c r="AI1836" i="7"/>
  <c r="AZ1835" i="7"/>
  <c r="AY1835" i="7"/>
  <c r="AX1835" i="7"/>
  <c r="AW1835" i="7"/>
  <c r="AV1835" i="7"/>
  <c r="AU1835" i="7"/>
  <c r="AT1835" i="7"/>
  <c r="AS1835" i="7"/>
  <c r="AR1835" i="7"/>
  <c r="AQ1835" i="7"/>
  <c r="AP1835" i="7"/>
  <c r="AO1835" i="7"/>
  <c r="AN1835" i="7"/>
  <c r="AM1835" i="7"/>
  <c r="AL1835" i="7"/>
  <c r="AK1835" i="7"/>
  <c r="AJ1835" i="7"/>
  <c r="AI1835" i="7"/>
  <c r="AZ1834" i="7"/>
  <c r="AY1834" i="7"/>
  <c r="AX1834" i="7"/>
  <c r="AW1834" i="7"/>
  <c r="AV1834" i="7"/>
  <c r="AU1834" i="7"/>
  <c r="AT1834" i="7"/>
  <c r="AS1834" i="7"/>
  <c r="AR1834" i="7"/>
  <c r="AQ1834" i="7"/>
  <c r="AP1834" i="7"/>
  <c r="AO1834" i="7"/>
  <c r="AN1834" i="7"/>
  <c r="AM1834" i="7"/>
  <c r="AL1834" i="7"/>
  <c r="AK1834" i="7"/>
  <c r="AJ1834" i="7"/>
  <c r="AI1834" i="7"/>
  <c r="AZ1833" i="7"/>
  <c r="AY1833" i="7"/>
  <c r="AX1833" i="7"/>
  <c r="AW1833" i="7"/>
  <c r="AV1833" i="7"/>
  <c r="AU1833" i="7"/>
  <c r="AT1833" i="7"/>
  <c r="AS1833" i="7"/>
  <c r="AR1833" i="7"/>
  <c r="AQ1833" i="7"/>
  <c r="AP1833" i="7"/>
  <c r="AO1833" i="7"/>
  <c r="AN1833" i="7"/>
  <c r="AM1833" i="7"/>
  <c r="AL1833" i="7"/>
  <c r="AK1833" i="7"/>
  <c r="AJ1833" i="7"/>
  <c r="AI1833" i="7"/>
  <c r="AZ1832" i="7"/>
  <c r="AY1832" i="7"/>
  <c r="AX1832" i="7"/>
  <c r="AW1832" i="7"/>
  <c r="AV1832" i="7"/>
  <c r="AU1832" i="7"/>
  <c r="AT1832" i="7"/>
  <c r="AS1832" i="7"/>
  <c r="AR1832" i="7"/>
  <c r="AQ1832" i="7"/>
  <c r="AP1832" i="7"/>
  <c r="AO1832" i="7"/>
  <c r="AN1832" i="7"/>
  <c r="AM1832" i="7"/>
  <c r="AL1832" i="7"/>
  <c r="AK1832" i="7"/>
  <c r="AJ1832" i="7"/>
  <c r="AI1832" i="7"/>
  <c r="AZ1831" i="7"/>
  <c r="AY1831" i="7"/>
  <c r="AX1831" i="7"/>
  <c r="AW1831" i="7"/>
  <c r="AV1831" i="7"/>
  <c r="AU1831" i="7"/>
  <c r="AT1831" i="7"/>
  <c r="AS1831" i="7"/>
  <c r="AR1831" i="7"/>
  <c r="AQ1831" i="7"/>
  <c r="AP1831" i="7"/>
  <c r="AO1831" i="7"/>
  <c r="AN1831" i="7"/>
  <c r="AM1831" i="7"/>
  <c r="AL1831" i="7"/>
  <c r="AK1831" i="7"/>
  <c r="AJ1831" i="7"/>
  <c r="AI1831" i="7"/>
  <c r="AZ1830" i="7"/>
  <c r="AY1830" i="7"/>
  <c r="AX1830" i="7"/>
  <c r="AW1830" i="7"/>
  <c r="AV1830" i="7"/>
  <c r="AU1830" i="7"/>
  <c r="AT1830" i="7"/>
  <c r="AS1830" i="7"/>
  <c r="AR1830" i="7"/>
  <c r="AQ1830" i="7"/>
  <c r="AP1830" i="7"/>
  <c r="AO1830" i="7"/>
  <c r="AN1830" i="7"/>
  <c r="AM1830" i="7"/>
  <c r="AL1830" i="7"/>
  <c r="AK1830" i="7"/>
  <c r="AJ1830" i="7"/>
  <c r="AI1830" i="7"/>
  <c r="AZ1829" i="7"/>
  <c r="AY1829" i="7"/>
  <c r="AX1829" i="7"/>
  <c r="AW1829" i="7"/>
  <c r="AV1829" i="7"/>
  <c r="AU1829" i="7"/>
  <c r="AT1829" i="7"/>
  <c r="AS1829" i="7"/>
  <c r="AR1829" i="7"/>
  <c r="AQ1829" i="7"/>
  <c r="AP1829" i="7"/>
  <c r="AO1829" i="7"/>
  <c r="AN1829" i="7"/>
  <c r="AM1829" i="7"/>
  <c r="AL1829" i="7"/>
  <c r="AK1829" i="7"/>
  <c r="AJ1829" i="7"/>
  <c r="AI1829" i="7"/>
  <c r="AZ1828" i="7"/>
  <c r="AY1828" i="7"/>
  <c r="AX1828" i="7"/>
  <c r="AW1828" i="7"/>
  <c r="AV1828" i="7"/>
  <c r="AU1828" i="7"/>
  <c r="AT1828" i="7"/>
  <c r="AS1828" i="7"/>
  <c r="AR1828" i="7"/>
  <c r="AQ1828" i="7"/>
  <c r="AP1828" i="7"/>
  <c r="AO1828" i="7"/>
  <c r="AN1828" i="7"/>
  <c r="AM1828" i="7"/>
  <c r="AL1828" i="7"/>
  <c r="AK1828" i="7"/>
  <c r="AJ1828" i="7"/>
  <c r="AI1828" i="7"/>
  <c r="AZ1827" i="7"/>
  <c r="AY1827" i="7"/>
  <c r="AX1827" i="7"/>
  <c r="AW1827" i="7"/>
  <c r="AV1827" i="7"/>
  <c r="AU1827" i="7"/>
  <c r="AT1827" i="7"/>
  <c r="AS1827" i="7"/>
  <c r="AR1827" i="7"/>
  <c r="AQ1827" i="7"/>
  <c r="AP1827" i="7"/>
  <c r="AO1827" i="7"/>
  <c r="AN1827" i="7"/>
  <c r="AM1827" i="7"/>
  <c r="AL1827" i="7"/>
  <c r="AK1827" i="7"/>
  <c r="AJ1827" i="7"/>
  <c r="AI1827" i="7"/>
  <c r="AZ1826" i="7"/>
  <c r="AY1826" i="7"/>
  <c r="AX1826" i="7"/>
  <c r="AW1826" i="7"/>
  <c r="AV1826" i="7"/>
  <c r="AU1826" i="7"/>
  <c r="AT1826" i="7"/>
  <c r="AS1826" i="7"/>
  <c r="AR1826" i="7"/>
  <c r="AQ1826" i="7"/>
  <c r="AP1826" i="7"/>
  <c r="AO1826" i="7"/>
  <c r="AN1826" i="7"/>
  <c r="AM1826" i="7"/>
  <c r="AL1826" i="7"/>
  <c r="AK1826" i="7"/>
  <c r="AJ1826" i="7"/>
  <c r="AI1826" i="7"/>
  <c r="AZ1825" i="7"/>
  <c r="AY1825" i="7"/>
  <c r="AX1825" i="7"/>
  <c r="AW1825" i="7"/>
  <c r="AV1825" i="7"/>
  <c r="AU1825" i="7"/>
  <c r="AT1825" i="7"/>
  <c r="AS1825" i="7"/>
  <c r="AR1825" i="7"/>
  <c r="AQ1825" i="7"/>
  <c r="AP1825" i="7"/>
  <c r="AO1825" i="7"/>
  <c r="AN1825" i="7"/>
  <c r="AM1825" i="7"/>
  <c r="AL1825" i="7"/>
  <c r="AK1825" i="7"/>
  <c r="AJ1825" i="7"/>
  <c r="AI1825" i="7"/>
  <c r="AZ1824" i="7"/>
  <c r="AY1824" i="7"/>
  <c r="AX1824" i="7"/>
  <c r="AW1824" i="7"/>
  <c r="AV1824" i="7"/>
  <c r="AU1824" i="7"/>
  <c r="AT1824" i="7"/>
  <c r="AS1824" i="7"/>
  <c r="AR1824" i="7"/>
  <c r="AQ1824" i="7"/>
  <c r="AP1824" i="7"/>
  <c r="AO1824" i="7"/>
  <c r="AN1824" i="7"/>
  <c r="AM1824" i="7"/>
  <c r="AL1824" i="7"/>
  <c r="AK1824" i="7"/>
  <c r="AJ1824" i="7"/>
  <c r="AI1824" i="7"/>
  <c r="AZ1823" i="7"/>
  <c r="AY1823" i="7"/>
  <c r="AX1823" i="7"/>
  <c r="AW1823" i="7"/>
  <c r="AV1823" i="7"/>
  <c r="AU1823" i="7"/>
  <c r="AT1823" i="7"/>
  <c r="AS1823" i="7"/>
  <c r="AR1823" i="7"/>
  <c r="AQ1823" i="7"/>
  <c r="AP1823" i="7"/>
  <c r="AO1823" i="7"/>
  <c r="AN1823" i="7"/>
  <c r="AM1823" i="7"/>
  <c r="AL1823" i="7"/>
  <c r="AK1823" i="7"/>
  <c r="AJ1823" i="7"/>
  <c r="AI1823" i="7"/>
  <c r="AZ1822" i="7"/>
  <c r="AY1822" i="7"/>
  <c r="AX1822" i="7"/>
  <c r="AW1822" i="7"/>
  <c r="AV1822" i="7"/>
  <c r="AU1822" i="7"/>
  <c r="AT1822" i="7"/>
  <c r="AS1822" i="7"/>
  <c r="AR1822" i="7"/>
  <c r="AQ1822" i="7"/>
  <c r="AP1822" i="7"/>
  <c r="AO1822" i="7"/>
  <c r="AN1822" i="7"/>
  <c r="AM1822" i="7"/>
  <c r="AL1822" i="7"/>
  <c r="AK1822" i="7"/>
  <c r="AJ1822" i="7"/>
  <c r="AI1822" i="7"/>
  <c r="AZ1821" i="7"/>
  <c r="AY1821" i="7"/>
  <c r="AX1821" i="7"/>
  <c r="AW1821" i="7"/>
  <c r="AV1821" i="7"/>
  <c r="AU1821" i="7"/>
  <c r="AT1821" i="7"/>
  <c r="AS1821" i="7"/>
  <c r="AR1821" i="7"/>
  <c r="AQ1821" i="7"/>
  <c r="AP1821" i="7"/>
  <c r="AO1821" i="7"/>
  <c r="AN1821" i="7"/>
  <c r="AM1821" i="7"/>
  <c r="AL1821" i="7"/>
  <c r="AK1821" i="7"/>
  <c r="AJ1821" i="7"/>
  <c r="AI1821" i="7"/>
  <c r="AZ1820" i="7"/>
  <c r="AY1820" i="7"/>
  <c r="AX1820" i="7"/>
  <c r="AW1820" i="7"/>
  <c r="AV1820" i="7"/>
  <c r="AU1820" i="7"/>
  <c r="AT1820" i="7"/>
  <c r="AS1820" i="7"/>
  <c r="AR1820" i="7"/>
  <c r="AQ1820" i="7"/>
  <c r="AP1820" i="7"/>
  <c r="AO1820" i="7"/>
  <c r="AN1820" i="7"/>
  <c r="AM1820" i="7"/>
  <c r="AL1820" i="7"/>
  <c r="AK1820" i="7"/>
  <c r="AJ1820" i="7"/>
  <c r="AI1820" i="7"/>
  <c r="AZ1819" i="7"/>
  <c r="AY1819" i="7"/>
  <c r="AX1819" i="7"/>
  <c r="AW1819" i="7"/>
  <c r="AV1819" i="7"/>
  <c r="AU1819" i="7"/>
  <c r="AT1819" i="7"/>
  <c r="AS1819" i="7"/>
  <c r="AR1819" i="7"/>
  <c r="AQ1819" i="7"/>
  <c r="AP1819" i="7"/>
  <c r="AO1819" i="7"/>
  <c r="AN1819" i="7"/>
  <c r="AM1819" i="7"/>
  <c r="AL1819" i="7"/>
  <c r="AK1819" i="7"/>
  <c r="AJ1819" i="7"/>
  <c r="AI1819" i="7"/>
  <c r="AZ1818" i="7"/>
  <c r="AY1818" i="7"/>
  <c r="AX1818" i="7"/>
  <c r="AW1818" i="7"/>
  <c r="AV1818" i="7"/>
  <c r="AU1818" i="7"/>
  <c r="AT1818" i="7"/>
  <c r="AS1818" i="7"/>
  <c r="AR1818" i="7"/>
  <c r="AQ1818" i="7"/>
  <c r="AP1818" i="7"/>
  <c r="AO1818" i="7"/>
  <c r="AN1818" i="7"/>
  <c r="AM1818" i="7"/>
  <c r="AL1818" i="7"/>
  <c r="AK1818" i="7"/>
  <c r="AJ1818" i="7"/>
  <c r="AI1818" i="7"/>
  <c r="AZ1817" i="7"/>
  <c r="AY1817" i="7"/>
  <c r="AX1817" i="7"/>
  <c r="AW1817" i="7"/>
  <c r="AV1817" i="7"/>
  <c r="AU1817" i="7"/>
  <c r="AT1817" i="7"/>
  <c r="AS1817" i="7"/>
  <c r="AR1817" i="7"/>
  <c r="AQ1817" i="7"/>
  <c r="AP1817" i="7"/>
  <c r="AO1817" i="7"/>
  <c r="AN1817" i="7"/>
  <c r="AM1817" i="7"/>
  <c r="AL1817" i="7"/>
  <c r="AK1817" i="7"/>
  <c r="AJ1817" i="7"/>
  <c r="AI1817" i="7"/>
  <c r="AZ1816" i="7"/>
  <c r="AY1816" i="7"/>
  <c r="AX1816" i="7"/>
  <c r="AW1816" i="7"/>
  <c r="AV1816" i="7"/>
  <c r="AU1816" i="7"/>
  <c r="AT1816" i="7"/>
  <c r="AS1816" i="7"/>
  <c r="AR1816" i="7"/>
  <c r="AQ1816" i="7"/>
  <c r="AP1816" i="7"/>
  <c r="AO1816" i="7"/>
  <c r="AN1816" i="7"/>
  <c r="AM1816" i="7"/>
  <c r="AL1816" i="7"/>
  <c r="AK1816" i="7"/>
  <c r="AJ1816" i="7"/>
  <c r="AI1816" i="7"/>
  <c r="AZ1815" i="7"/>
  <c r="AY1815" i="7"/>
  <c r="AX1815" i="7"/>
  <c r="AW1815" i="7"/>
  <c r="AV1815" i="7"/>
  <c r="AU1815" i="7"/>
  <c r="AT1815" i="7"/>
  <c r="AS1815" i="7"/>
  <c r="AR1815" i="7"/>
  <c r="AQ1815" i="7"/>
  <c r="AP1815" i="7"/>
  <c r="AO1815" i="7"/>
  <c r="AN1815" i="7"/>
  <c r="AM1815" i="7"/>
  <c r="AL1815" i="7"/>
  <c r="AK1815" i="7"/>
  <c r="AJ1815" i="7"/>
  <c r="AI1815" i="7"/>
  <c r="AZ1814" i="7"/>
  <c r="AY1814" i="7"/>
  <c r="AX1814" i="7"/>
  <c r="AW1814" i="7"/>
  <c r="AV1814" i="7"/>
  <c r="AU1814" i="7"/>
  <c r="AT1814" i="7"/>
  <c r="AS1814" i="7"/>
  <c r="AR1814" i="7"/>
  <c r="AQ1814" i="7"/>
  <c r="AP1814" i="7"/>
  <c r="AO1814" i="7"/>
  <c r="AN1814" i="7"/>
  <c r="AM1814" i="7"/>
  <c r="AL1814" i="7"/>
  <c r="AK1814" i="7"/>
  <c r="AJ1814" i="7"/>
  <c r="AI1814" i="7"/>
  <c r="AZ1813" i="7"/>
  <c r="AY1813" i="7"/>
  <c r="AX1813" i="7"/>
  <c r="AW1813" i="7"/>
  <c r="AV1813" i="7"/>
  <c r="AU1813" i="7"/>
  <c r="AT1813" i="7"/>
  <c r="AS1813" i="7"/>
  <c r="AR1813" i="7"/>
  <c r="AQ1813" i="7"/>
  <c r="AP1813" i="7"/>
  <c r="AO1813" i="7"/>
  <c r="AN1813" i="7"/>
  <c r="AM1813" i="7"/>
  <c r="AL1813" i="7"/>
  <c r="AK1813" i="7"/>
  <c r="AJ1813" i="7"/>
  <c r="AI1813" i="7"/>
  <c r="AZ1812" i="7"/>
  <c r="AY1812" i="7"/>
  <c r="AX1812" i="7"/>
  <c r="AW1812" i="7"/>
  <c r="AV1812" i="7"/>
  <c r="AU1812" i="7"/>
  <c r="AT1812" i="7"/>
  <c r="AS1812" i="7"/>
  <c r="AR1812" i="7"/>
  <c r="AQ1812" i="7"/>
  <c r="AP1812" i="7"/>
  <c r="AO1812" i="7"/>
  <c r="AN1812" i="7"/>
  <c r="AM1812" i="7"/>
  <c r="AL1812" i="7"/>
  <c r="AK1812" i="7"/>
  <c r="AJ1812" i="7"/>
  <c r="AI1812" i="7"/>
  <c r="AZ1811" i="7"/>
  <c r="AY1811" i="7"/>
  <c r="AX1811" i="7"/>
  <c r="AW1811" i="7"/>
  <c r="AV1811" i="7"/>
  <c r="AU1811" i="7"/>
  <c r="AT1811" i="7"/>
  <c r="AS1811" i="7"/>
  <c r="AR1811" i="7"/>
  <c r="AQ1811" i="7"/>
  <c r="AP1811" i="7"/>
  <c r="AO1811" i="7"/>
  <c r="AN1811" i="7"/>
  <c r="AM1811" i="7"/>
  <c r="AL1811" i="7"/>
  <c r="AK1811" i="7"/>
  <c r="AJ1811" i="7"/>
  <c r="AI1811" i="7"/>
  <c r="AZ1810" i="7"/>
  <c r="AY1810" i="7"/>
  <c r="AX1810" i="7"/>
  <c r="AW1810" i="7"/>
  <c r="AV1810" i="7"/>
  <c r="AU1810" i="7"/>
  <c r="AT1810" i="7"/>
  <c r="AS1810" i="7"/>
  <c r="AR1810" i="7"/>
  <c r="AQ1810" i="7"/>
  <c r="AP1810" i="7"/>
  <c r="AO1810" i="7"/>
  <c r="AN1810" i="7"/>
  <c r="AM1810" i="7"/>
  <c r="AL1810" i="7"/>
  <c r="AK1810" i="7"/>
  <c r="AJ1810" i="7"/>
  <c r="AI1810" i="7"/>
  <c r="AZ1809" i="7"/>
  <c r="AY1809" i="7"/>
  <c r="AX1809" i="7"/>
  <c r="AW1809" i="7"/>
  <c r="AV1809" i="7"/>
  <c r="AU1809" i="7"/>
  <c r="AT1809" i="7"/>
  <c r="AS1809" i="7"/>
  <c r="AR1809" i="7"/>
  <c r="AQ1809" i="7"/>
  <c r="AP1809" i="7"/>
  <c r="AO1809" i="7"/>
  <c r="AN1809" i="7"/>
  <c r="AM1809" i="7"/>
  <c r="AL1809" i="7"/>
  <c r="AK1809" i="7"/>
  <c r="AJ1809" i="7"/>
  <c r="AI1809" i="7"/>
  <c r="AZ1808" i="7"/>
  <c r="AY1808" i="7"/>
  <c r="AX1808" i="7"/>
  <c r="AW1808" i="7"/>
  <c r="AV1808" i="7"/>
  <c r="AU1808" i="7"/>
  <c r="AT1808" i="7"/>
  <c r="AS1808" i="7"/>
  <c r="AR1808" i="7"/>
  <c r="AQ1808" i="7"/>
  <c r="AP1808" i="7"/>
  <c r="AO1808" i="7"/>
  <c r="AN1808" i="7"/>
  <c r="AM1808" i="7"/>
  <c r="AL1808" i="7"/>
  <c r="AK1808" i="7"/>
  <c r="AJ1808" i="7"/>
  <c r="AI1808" i="7"/>
  <c r="AZ1807" i="7"/>
  <c r="AY1807" i="7"/>
  <c r="AX1807" i="7"/>
  <c r="AW1807" i="7"/>
  <c r="AV1807" i="7"/>
  <c r="AU1807" i="7"/>
  <c r="AT1807" i="7"/>
  <c r="AS1807" i="7"/>
  <c r="AR1807" i="7"/>
  <c r="AQ1807" i="7"/>
  <c r="AP1807" i="7"/>
  <c r="AO1807" i="7"/>
  <c r="AN1807" i="7"/>
  <c r="AM1807" i="7"/>
  <c r="AL1807" i="7"/>
  <c r="AK1807" i="7"/>
  <c r="AJ1807" i="7"/>
  <c r="AI1807" i="7"/>
  <c r="AZ1806" i="7"/>
  <c r="AY1806" i="7"/>
  <c r="AX1806" i="7"/>
  <c r="AW1806" i="7"/>
  <c r="AV1806" i="7"/>
  <c r="AU1806" i="7"/>
  <c r="AT1806" i="7"/>
  <c r="AS1806" i="7"/>
  <c r="AR1806" i="7"/>
  <c r="AQ1806" i="7"/>
  <c r="AP1806" i="7"/>
  <c r="AO1806" i="7"/>
  <c r="AN1806" i="7"/>
  <c r="AM1806" i="7"/>
  <c r="AL1806" i="7"/>
  <c r="AK1806" i="7"/>
  <c r="AJ1806" i="7"/>
  <c r="AI1806" i="7"/>
  <c r="AZ1805" i="7"/>
  <c r="AY1805" i="7"/>
  <c r="AX1805" i="7"/>
  <c r="AW1805" i="7"/>
  <c r="AV1805" i="7"/>
  <c r="AU1805" i="7"/>
  <c r="AT1805" i="7"/>
  <c r="AS1805" i="7"/>
  <c r="AR1805" i="7"/>
  <c r="AQ1805" i="7"/>
  <c r="AP1805" i="7"/>
  <c r="AO1805" i="7"/>
  <c r="AN1805" i="7"/>
  <c r="AM1805" i="7"/>
  <c r="AL1805" i="7"/>
  <c r="AK1805" i="7"/>
  <c r="AJ1805" i="7"/>
  <c r="AI1805" i="7"/>
  <c r="AZ1804" i="7"/>
  <c r="AY1804" i="7"/>
  <c r="AX1804" i="7"/>
  <c r="AW1804" i="7"/>
  <c r="AV1804" i="7"/>
  <c r="AU1804" i="7"/>
  <c r="AT1804" i="7"/>
  <c r="AS1804" i="7"/>
  <c r="AR1804" i="7"/>
  <c r="AQ1804" i="7"/>
  <c r="AP1804" i="7"/>
  <c r="AO1804" i="7"/>
  <c r="AN1804" i="7"/>
  <c r="AM1804" i="7"/>
  <c r="AL1804" i="7"/>
  <c r="AK1804" i="7"/>
  <c r="AJ1804" i="7"/>
  <c r="AI1804" i="7"/>
  <c r="AZ1803" i="7"/>
  <c r="AY1803" i="7"/>
  <c r="AX1803" i="7"/>
  <c r="AW1803" i="7"/>
  <c r="AV1803" i="7"/>
  <c r="AU1803" i="7"/>
  <c r="AT1803" i="7"/>
  <c r="AS1803" i="7"/>
  <c r="AR1803" i="7"/>
  <c r="AQ1803" i="7"/>
  <c r="AP1803" i="7"/>
  <c r="AO1803" i="7"/>
  <c r="AN1803" i="7"/>
  <c r="AM1803" i="7"/>
  <c r="AL1803" i="7"/>
  <c r="AK1803" i="7"/>
  <c r="AJ1803" i="7"/>
  <c r="AI1803" i="7"/>
  <c r="AZ1802" i="7"/>
  <c r="AY1802" i="7"/>
  <c r="AX1802" i="7"/>
  <c r="AW1802" i="7"/>
  <c r="AV1802" i="7"/>
  <c r="AU1802" i="7"/>
  <c r="AT1802" i="7"/>
  <c r="AS1802" i="7"/>
  <c r="AR1802" i="7"/>
  <c r="AQ1802" i="7"/>
  <c r="AP1802" i="7"/>
  <c r="AO1802" i="7"/>
  <c r="AN1802" i="7"/>
  <c r="AM1802" i="7"/>
  <c r="AL1802" i="7"/>
  <c r="AK1802" i="7"/>
  <c r="AJ1802" i="7"/>
  <c r="AI1802" i="7"/>
  <c r="AZ1801" i="7"/>
  <c r="AY1801" i="7"/>
  <c r="AX1801" i="7"/>
  <c r="AW1801" i="7"/>
  <c r="AV1801" i="7"/>
  <c r="AU1801" i="7"/>
  <c r="AT1801" i="7"/>
  <c r="AS1801" i="7"/>
  <c r="AR1801" i="7"/>
  <c r="AQ1801" i="7"/>
  <c r="AP1801" i="7"/>
  <c r="AO1801" i="7"/>
  <c r="AN1801" i="7"/>
  <c r="AM1801" i="7"/>
  <c r="AL1801" i="7"/>
  <c r="AK1801" i="7"/>
  <c r="AJ1801" i="7"/>
  <c r="AI1801" i="7"/>
  <c r="AZ1800" i="7"/>
  <c r="AY1800" i="7"/>
  <c r="AX1800" i="7"/>
  <c r="AW1800" i="7"/>
  <c r="AV1800" i="7"/>
  <c r="AU1800" i="7"/>
  <c r="AT1800" i="7"/>
  <c r="AS1800" i="7"/>
  <c r="AR1800" i="7"/>
  <c r="AQ1800" i="7"/>
  <c r="AP1800" i="7"/>
  <c r="AO1800" i="7"/>
  <c r="AN1800" i="7"/>
  <c r="AM1800" i="7"/>
  <c r="AL1800" i="7"/>
  <c r="AK1800" i="7"/>
  <c r="AJ1800" i="7"/>
  <c r="AI1800" i="7"/>
  <c r="AZ1799" i="7"/>
  <c r="AY1799" i="7"/>
  <c r="AX1799" i="7"/>
  <c r="AW1799" i="7"/>
  <c r="AV1799" i="7"/>
  <c r="AU1799" i="7"/>
  <c r="AT1799" i="7"/>
  <c r="AS1799" i="7"/>
  <c r="AR1799" i="7"/>
  <c r="AQ1799" i="7"/>
  <c r="AP1799" i="7"/>
  <c r="AO1799" i="7"/>
  <c r="AN1799" i="7"/>
  <c r="AM1799" i="7"/>
  <c r="AL1799" i="7"/>
  <c r="AK1799" i="7"/>
  <c r="AJ1799" i="7"/>
  <c r="AI1799" i="7"/>
  <c r="AZ1798" i="7"/>
  <c r="AY1798" i="7"/>
  <c r="AX1798" i="7"/>
  <c r="AW1798" i="7"/>
  <c r="AV1798" i="7"/>
  <c r="AU1798" i="7"/>
  <c r="AT1798" i="7"/>
  <c r="AS1798" i="7"/>
  <c r="AR1798" i="7"/>
  <c r="AQ1798" i="7"/>
  <c r="AP1798" i="7"/>
  <c r="AO1798" i="7"/>
  <c r="AN1798" i="7"/>
  <c r="AM1798" i="7"/>
  <c r="AL1798" i="7"/>
  <c r="AK1798" i="7"/>
  <c r="AJ1798" i="7"/>
  <c r="AI1798" i="7"/>
  <c r="AZ1797" i="7"/>
  <c r="AY1797" i="7"/>
  <c r="AX1797" i="7"/>
  <c r="AW1797" i="7"/>
  <c r="AV1797" i="7"/>
  <c r="AU1797" i="7"/>
  <c r="AT1797" i="7"/>
  <c r="AS1797" i="7"/>
  <c r="AR1797" i="7"/>
  <c r="AQ1797" i="7"/>
  <c r="AP1797" i="7"/>
  <c r="AO1797" i="7"/>
  <c r="AN1797" i="7"/>
  <c r="AM1797" i="7"/>
  <c r="AL1797" i="7"/>
  <c r="AK1797" i="7"/>
  <c r="AJ1797" i="7"/>
  <c r="AI1797" i="7"/>
  <c r="AZ1796" i="7"/>
  <c r="AY1796" i="7"/>
  <c r="AX1796" i="7"/>
  <c r="AW1796" i="7"/>
  <c r="AV1796" i="7"/>
  <c r="AU1796" i="7"/>
  <c r="AT1796" i="7"/>
  <c r="AS1796" i="7"/>
  <c r="AR1796" i="7"/>
  <c r="AQ1796" i="7"/>
  <c r="AP1796" i="7"/>
  <c r="AO1796" i="7"/>
  <c r="AN1796" i="7"/>
  <c r="AM1796" i="7"/>
  <c r="AL1796" i="7"/>
  <c r="AK1796" i="7"/>
  <c r="AJ1796" i="7"/>
  <c r="AI1796" i="7"/>
  <c r="AZ1795" i="7"/>
  <c r="AY1795" i="7"/>
  <c r="AX1795" i="7"/>
  <c r="AW1795" i="7"/>
  <c r="AV1795" i="7"/>
  <c r="AU1795" i="7"/>
  <c r="AT1795" i="7"/>
  <c r="AS1795" i="7"/>
  <c r="AR1795" i="7"/>
  <c r="AQ1795" i="7"/>
  <c r="AP1795" i="7"/>
  <c r="AO1795" i="7"/>
  <c r="AN1795" i="7"/>
  <c r="AM1795" i="7"/>
  <c r="AL1795" i="7"/>
  <c r="AK1795" i="7"/>
  <c r="AJ1795" i="7"/>
  <c r="AI1795" i="7"/>
  <c r="AZ1794" i="7"/>
  <c r="AY1794" i="7"/>
  <c r="AX1794" i="7"/>
  <c r="AW1794" i="7"/>
  <c r="AV1794" i="7"/>
  <c r="AU1794" i="7"/>
  <c r="AT1794" i="7"/>
  <c r="AS1794" i="7"/>
  <c r="AR1794" i="7"/>
  <c r="AQ1794" i="7"/>
  <c r="AP1794" i="7"/>
  <c r="AO1794" i="7"/>
  <c r="AN1794" i="7"/>
  <c r="AM1794" i="7"/>
  <c r="AL1794" i="7"/>
  <c r="AK1794" i="7"/>
  <c r="AJ1794" i="7"/>
  <c r="AI1794" i="7"/>
  <c r="AZ1793" i="7"/>
  <c r="AY1793" i="7"/>
  <c r="AX1793" i="7"/>
  <c r="AW1793" i="7"/>
  <c r="AV1793" i="7"/>
  <c r="AU1793" i="7"/>
  <c r="AT1793" i="7"/>
  <c r="AS1793" i="7"/>
  <c r="AR1793" i="7"/>
  <c r="AQ1793" i="7"/>
  <c r="AP1793" i="7"/>
  <c r="AO1793" i="7"/>
  <c r="AN1793" i="7"/>
  <c r="AM1793" i="7"/>
  <c r="AL1793" i="7"/>
  <c r="AK1793" i="7"/>
  <c r="AJ1793" i="7"/>
  <c r="AI1793" i="7"/>
  <c r="AZ1792" i="7"/>
  <c r="AY1792" i="7"/>
  <c r="AX1792" i="7"/>
  <c r="AW1792" i="7"/>
  <c r="AV1792" i="7"/>
  <c r="AU1792" i="7"/>
  <c r="AT1792" i="7"/>
  <c r="AS1792" i="7"/>
  <c r="AR1792" i="7"/>
  <c r="AQ1792" i="7"/>
  <c r="AP1792" i="7"/>
  <c r="AO1792" i="7"/>
  <c r="AN1792" i="7"/>
  <c r="AM1792" i="7"/>
  <c r="AL1792" i="7"/>
  <c r="AK1792" i="7"/>
  <c r="AJ1792" i="7"/>
  <c r="AI1792" i="7"/>
  <c r="AZ1791" i="7"/>
  <c r="AY1791" i="7"/>
  <c r="AX1791" i="7"/>
  <c r="AW1791" i="7"/>
  <c r="AV1791" i="7"/>
  <c r="AU1791" i="7"/>
  <c r="AT1791" i="7"/>
  <c r="AS1791" i="7"/>
  <c r="AR1791" i="7"/>
  <c r="AQ1791" i="7"/>
  <c r="AP1791" i="7"/>
  <c r="AO1791" i="7"/>
  <c r="AN1791" i="7"/>
  <c r="AM1791" i="7"/>
  <c r="AL1791" i="7"/>
  <c r="AK1791" i="7"/>
  <c r="AJ1791" i="7"/>
  <c r="AI1791" i="7"/>
  <c r="AZ1790" i="7"/>
  <c r="AY1790" i="7"/>
  <c r="AX1790" i="7"/>
  <c r="AW1790" i="7"/>
  <c r="AV1790" i="7"/>
  <c r="AU1790" i="7"/>
  <c r="AT1790" i="7"/>
  <c r="AS1790" i="7"/>
  <c r="AR1790" i="7"/>
  <c r="AQ1790" i="7"/>
  <c r="AP1790" i="7"/>
  <c r="AO1790" i="7"/>
  <c r="AN1790" i="7"/>
  <c r="AM1790" i="7"/>
  <c r="AL1790" i="7"/>
  <c r="AK1790" i="7"/>
  <c r="AJ1790" i="7"/>
  <c r="AI1790" i="7"/>
  <c r="AZ1789" i="7"/>
  <c r="AY1789" i="7"/>
  <c r="AX1789" i="7"/>
  <c r="AW1789" i="7"/>
  <c r="AV1789" i="7"/>
  <c r="AU1789" i="7"/>
  <c r="AT1789" i="7"/>
  <c r="AS1789" i="7"/>
  <c r="AR1789" i="7"/>
  <c r="AQ1789" i="7"/>
  <c r="AP1789" i="7"/>
  <c r="AO1789" i="7"/>
  <c r="AN1789" i="7"/>
  <c r="AM1789" i="7"/>
  <c r="AL1789" i="7"/>
  <c r="AK1789" i="7"/>
  <c r="AJ1789" i="7"/>
  <c r="AI1789" i="7"/>
  <c r="AZ1788" i="7"/>
  <c r="AY1788" i="7"/>
  <c r="AX1788" i="7"/>
  <c r="AW1788" i="7"/>
  <c r="AV1788" i="7"/>
  <c r="AU1788" i="7"/>
  <c r="AT1788" i="7"/>
  <c r="AS1788" i="7"/>
  <c r="AR1788" i="7"/>
  <c r="AQ1788" i="7"/>
  <c r="AP1788" i="7"/>
  <c r="AO1788" i="7"/>
  <c r="AN1788" i="7"/>
  <c r="AM1788" i="7"/>
  <c r="AL1788" i="7"/>
  <c r="AK1788" i="7"/>
  <c r="AJ1788" i="7"/>
  <c r="AI1788" i="7"/>
  <c r="AZ1787" i="7"/>
  <c r="AY1787" i="7"/>
  <c r="AX1787" i="7"/>
  <c r="AW1787" i="7"/>
  <c r="AV1787" i="7"/>
  <c r="AU1787" i="7"/>
  <c r="AT1787" i="7"/>
  <c r="AS1787" i="7"/>
  <c r="AR1787" i="7"/>
  <c r="AQ1787" i="7"/>
  <c r="AP1787" i="7"/>
  <c r="AO1787" i="7"/>
  <c r="AN1787" i="7"/>
  <c r="AM1787" i="7"/>
  <c r="AL1787" i="7"/>
  <c r="AK1787" i="7"/>
  <c r="AJ1787" i="7"/>
  <c r="AI1787" i="7"/>
  <c r="AZ1786" i="7"/>
  <c r="AY1786" i="7"/>
  <c r="AX1786" i="7"/>
  <c r="AW1786" i="7"/>
  <c r="AV1786" i="7"/>
  <c r="AU1786" i="7"/>
  <c r="AT1786" i="7"/>
  <c r="AS1786" i="7"/>
  <c r="AR1786" i="7"/>
  <c r="AQ1786" i="7"/>
  <c r="AP1786" i="7"/>
  <c r="AO1786" i="7"/>
  <c r="AN1786" i="7"/>
  <c r="AM1786" i="7"/>
  <c r="AL1786" i="7"/>
  <c r="AK1786" i="7"/>
  <c r="AJ1786" i="7"/>
  <c r="AI1786" i="7"/>
  <c r="AZ1785" i="7"/>
  <c r="AY1785" i="7"/>
  <c r="AX1785" i="7"/>
  <c r="AW1785" i="7"/>
  <c r="AV1785" i="7"/>
  <c r="AU1785" i="7"/>
  <c r="AT1785" i="7"/>
  <c r="AS1785" i="7"/>
  <c r="AR1785" i="7"/>
  <c r="AQ1785" i="7"/>
  <c r="AP1785" i="7"/>
  <c r="AO1785" i="7"/>
  <c r="AN1785" i="7"/>
  <c r="AM1785" i="7"/>
  <c r="AL1785" i="7"/>
  <c r="AK1785" i="7"/>
  <c r="AJ1785" i="7"/>
  <c r="AI1785" i="7"/>
  <c r="AZ1784" i="7"/>
  <c r="AY1784" i="7"/>
  <c r="AX1784" i="7"/>
  <c r="AW1784" i="7"/>
  <c r="AV1784" i="7"/>
  <c r="AU1784" i="7"/>
  <c r="AT1784" i="7"/>
  <c r="AS1784" i="7"/>
  <c r="AR1784" i="7"/>
  <c r="AQ1784" i="7"/>
  <c r="AP1784" i="7"/>
  <c r="AO1784" i="7"/>
  <c r="AN1784" i="7"/>
  <c r="AM1784" i="7"/>
  <c r="AL1784" i="7"/>
  <c r="AK1784" i="7"/>
  <c r="AJ1784" i="7"/>
  <c r="AI1784" i="7"/>
  <c r="AZ1783" i="7"/>
  <c r="AY1783" i="7"/>
  <c r="AX1783" i="7"/>
  <c r="AW1783" i="7"/>
  <c r="AV1783" i="7"/>
  <c r="AU1783" i="7"/>
  <c r="AT1783" i="7"/>
  <c r="AS1783" i="7"/>
  <c r="AR1783" i="7"/>
  <c r="AQ1783" i="7"/>
  <c r="AP1783" i="7"/>
  <c r="AO1783" i="7"/>
  <c r="AN1783" i="7"/>
  <c r="AM1783" i="7"/>
  <c r="AL1783" i="7"/>
  <c r="AK1783" i="7"/>
  <c r="AJ1783" i="7"/>
  <c r="AI1783" i="7"/>
  <c r="AZ1782" i="7"/>
  <c r="AY1782" i="7"/>
  <c r="AX1782" i="7"/>
  <c r="AW1782" i="7"/>
  <c r="AV1782" i="7"/>
  <c r="AU1782" i="7"/>
  <c r="AT1782" i="7"/>
  <c r="AS1782" i="7"/>
  <c r="AR1782" i="7"/>
  <c r="AQ1782" i="7"/>
  <c r="AP1782" i="7"/>
  <c r="AO1782" i="7"/>
  <c r="AN1782" i="7"/>
  <c r="AM1782" i="7"/>
  <c r="AL1782" i="7"/>
  <c r="AK1782" i="7"/>
  <c r="AJ1782" i="7"/>
  <c r="AI1782" i="7"/>
  <c r="AZ1781" i="7"/>
  <c r="AY1781" i="7"/>
  <c r="AX1781" i="7"/>
  <c r="AW1781" i="7"/>
  <c r="AV1781" i="7"/>
  <c r="AU1781" i="7"/>
  <c r="AT1781" i="7"/>
  <c r="AS1781" i="7"/>
  <c r="AR1781" i="7"/>
  <c r="AQ1781" i="7"/>
  <c r="AP1781" i="7"/>
  <c r="AO1781" i="7"/>
  <c r="AN1781" i="7"/>
  <c r="AM1781" i="7"/>
  <c r="AL1781" i="7"/>
  <c r="AK1781" i="7"/>
  <c r="AJ1781" i="7"/>
  <c r="AI1781" i="7"/>
  <c r="AZ1780" i="7"/>
  <c r="AY1780" i="7"/>
  <c r="AX1780" i="7"/>
  <c r="AW1780" i="7"/>
  <c r="AV1780" i="7"/>
  <c r="AU1780" i="7"/>
  <c r="AT1780" i="7"/>
  <c r="AS1780" i="7"/>
  <c r="AR1780" i="7"/>
  <c r="AQ1780" i="7"/>
  <c r="AP1780" i="7"/>
  <c r="AO1780" i="7"/>
  <c r="AN1780" i="7"/>
  <c r="AM1780" i="7"/>
  <c r="AL1780" i="7"/>
  <c r="AK1780" i="7"/>
  <c r="AJ1780" i="7"/>
  <c r="AI1780" i="7"/>
  <c r="AZ1779" i="7"/>
  <c r="AY1779" i="7"/>
  <c r="AX1779" i="7"/>
  <c r="AW1779" i="7"/>
  <c r="AV1779" i="7"/>
  <c r="AU1779" i="7"/>
  <c r="AT1779" i="7"/>
  <c r="AS1779" i="7"/>
  <c r="AR1779" i="7"/>
  <c r="AQ1779" i="7"/>
  <c r="AP1779" i="7"/>
  <c r="AO1779" i="7"/>
  <c r="AN1779" i="7"/>
  <c r="AM1779" i="7"/>
  <c r="AL1779" i="7"/>
  <c r="AK1779" i="7"/>
  <c r="AJ1779" i="7"/>
  <c r="AI1779" i="7"/>
  <c r="AZ1778" i="7"/>
  <c r="AY1778" i="7"/>
  <c r="AX1778" i="7"/>
  <c r="AW1778" i="7"/>
  <c r="AV1778" i="7"/>
  <c r="AU1778" i="7"/>
  <c r="AT1778" i="7"/>
  <c r="AS1778" i="7"/>
  <c r="AR1778" i="7"/>
  <c r="AQ1778" i="7"/>
  <c r="AP1778" i="7"/>
  <c r="AO1778" i="7"/>
  <c r="AN1778" i="7"/>
  <c r="AM1778" i="7"/>
  <c r="AL1778" i="7"/>
  <c r="AK1778" i="7"/>
  <c r="AJ1778" i="7"/>
  <c r="AI1778" i="7"/>
  <c r="AZ1777" i="7"/>
  <c r="AY1777" i="7"/>
  <c r="AX1777" i="7"/>
  <c r="AW1777" i="7"/>
  <c r="AV1777" i="7"/>
  <c r="AU1777" i="7"/>
  <c r="AT1777" i="7"/>
  <c r="AS1777" i="7"/>
  <c r="AR1777" i="7"/>
  <c r="AQ1777" i="7"/>
  <c r="AP1777" i="7"/>
  <c r="AO1777" i="7"/>
  <c r="AN1777" i="7"/>
  <c r="AM1777" i="7"/>
  <c r="AL1777" i="7"/>
  <c r="AK1777" i="7"/>
  <c r="AJ1777" i="7"/>
  <c r="AI1777" i="7"/>
  <c r="AZ1776" i="7"/>
  <c r="AY1776" i="7"/>
  <c r="AX1776" i="7"/>
  <c r="AW1776" i="7"/>
  <c r="AV1776" i="7"/>
  <c r="AU1776" i="7"/>
  <c r="AT1776" i="7"/>
  <c r="AS1776" i="7"/>
  <c r="AR1776" i="7"/>
  <c r="AQ1776" i="7"/>
  <c r="AP1776" i="7"/>
  <c r="AO1776" i="7"/>
  <c r="AN1776" i="7"/>
  <c r="AM1776" i="7"/>
  <c r="AL1776" i="7"/>
  <c r="AK1776" i="7"/>
  <c r="AJ1776" i="7"/>
  <c r="AI1776" i="7"/>
  <c r="AZ1775" i="7"/>
  <c r="AY1775" i="7"/>
  <c r="AX1775" i="7"/>
  <c r="AW1775" i="7"/>
  <c r="AV1775" i="7"/>
  <c r="AU1775" i="7"/>
  <c r="AT1775" i="7"/>
  <c r="AS1775" i="7"/>
  <c r="AR1775" i="7"/>
  <c r="AQ1775" i="7"/>
  <c r="AP1775" i="7"/>
  <c r="AO1775" i="7"/>
  <c r="AN1775" i="7"/>
  <c r="AM1775" i="7"/>
  <c r="AL1775" i="7"/>
  <c r="AK1775" i="7"/>
  <c r="AJ1775" i="7"/>
  <c r="AI1775" i="7"/>
  <c r="AZ1774" i="7"/>
  <c r="AY1774" i="7"/>
  <c r="AX1774" i="7"/>
  <c r="AW1774" i="7"/>
  <c r="AV1774" i="7"/>
  <c r="AU1774" i="7"/>
  <c r="AT1774" i="7"/>
  <c r="AS1774" i="7"/>
  <c r="AR1774" i="7"/>
  <c r="AQ1774" i="7"/>
  <c r="AP1774" i="7"/>
  <c r="AO1774" i="7"/>
  <c r="AN1774" i="7"/>
  <c r="AM1774" i="7"/>
  <c r="AL1774" i="7"/>
  <c r="AK1774" i="7"/>
  <c r="AJ1774" i="7"/>
  <c r="AI1774" i="7"/>
  <c r="AZ1773" i="7"/>
  <c r="AY1773" i="7"/>
  <c r="AX1773" i="7"/>
  <c r="AW1773" i="7"/>
  <c r="AV1773" i="7"/>
  <c r="AU1773" i="7"/>
  <c r="AT1773" i="7"/>
  <c r="AS1773" i="7"/>
  <c r="AR1773" i="7"/>
  <c r="AQ1773" i="7"/>
  <c r="AP1773" i="7"/>
  <c r="AO1773" i="7"/>
  <c r="AN1773" i="7"/>
  <c r="AM1773" i="7"/>
  <c r="AL1773" i="7"/>
  <c r="AK1773" i="7"/>
  <c r="AJ1773" i="7"/>
  <c r="AI1773" i="7"/>
  <c r="AZ1772" i="7"/>
  <c r="AY1772" i="7"/>
  <c r="AX1772" i="7"/>
  <c r="AW1772" i="7"/>
  <c r="AV1772" i="7"/>
  <c r="AU1772" i="7"/>
  <c r="AT1772" i="7"/>
  <c r="AS1772" i="7"/>
  <c r="AR1772" i="7"/>
  <c r="AQ1772" i="7"/>
  <c r="AP1772" i="7"/>
  <c r="AO1772" i="7"/>
  <c r="AN1772" i="7"/>
  <c r="AM1772" i="7"/>
  <c r="AL1772" i="7"/>
  <c r="AK1772" i="7"/>
  <c r="AJ1772" i="7"/>
  <c r="AI1772" i="7"/>
  <c r="AZ1771" i="7"/>
  <c r="AY1771" i="7"/>
  <c r="AX1771" i="7"/>
  <c r="AW1771" i="7"/>
  <c r="AV1771" i="7"/>
  <c r="AU1771" i="7"/>
  <c r="AT1771" i="7"/>
  <c r="AS1771" i="7"/>
  <c r="AR1771" i="7"/>
  <c r="AQ1771" i="7"/>
  <c r="AP1771" i="7"/>
  <c r="AO1771" i="7"/>
  <c r="AN1771" i="7"/>
  <c r="AM1771" i="7"/>
  <c r="AL1771" i="7"/>
  <c r="AK1771" i="7"/>
  <c r="AJ1771" i="7"/>
  <c r="AI1771" i="7"/>
  <c r="AZ1770" i="7"/>
  <c r="AY1770" i="7"/>
  <c r="AX1770" i="7"/>
  <c r="AW1770" i="7"/>
  <c r="AV1770" i="7"/>
  <c r="AU1770" i="7"/>
  <c r="AT1770" i="7"/>
  <c r="AS1770" i="7"/>
  <c r="AR1770" i="7"/>
  <c r="AQ1770" i="7"/>
  <c r="AP1770" i="7"/>
  <c r="AO1770" i="7"/>
  <c r="AN1770" i="7"/>
  <c r="AM1770" i="7"/>
  <c r="AL1770" i="7"/>
  <c r="AK1770" i="7"/>
  <c r="AJ1770" i="7"/>
  <c r="AI1770" i="7"/>
  <c r="AZ1769" i="7"/>
  <c r="AY1769" i="7"/>
  <c r="AX1769" i="7"/>
  <c r="AW1769" i="7"/>
  <c r="AV1769" i="7"/>
  <c r="AU1769" i="7"/>
  <c r="AT1769" i="7"/>
  <c r="AS1769" i="7"/>
  <c r="AR1769" i="7"/>
  <c r="AQ1769" i="7"/>
  <c r="AP1769" i="7"/>
  <c r="AO1769" i="7"/>
  <c r="AN1769" i="7"/>
  <c r="AM1769" i="7"/>
  <c r="AL1769" i="7"/>
  <c r="AK1769" i="7"/>
  <c r="AJ1769" i="7"/>
  <c r="AI1769" i="7"/>
  <c r="AZ1768" i="7"/>
  <c r="AY1768" i="7"/>
  <c r="AX1768" i="7"/>
  <c r="AW1768" i="7"/>
  <c r="AV1768" i="7"/>
  <c r="AU1768" i="7"/>
  <c r="AT1768" i="7"/>
  <c r="AS1768" i="7"/>
  <c r="AR1768" i="7"/>
  <c r="AQ1768" i="7"/>
  <c r="AP1768" i="7"/>
  <c r="AO1768" i="7"/>
  <c r="AN1768" i="7"/>
  <c r="AM1768" i="7"/>
  <c r="AL1768" i="7"/>
  <c r="AK1768" i="7"/>
  <c r="AJ1768" i="7"/>
  <c r="AI1768" i="7"/>
  <c r="AZ1767" i="7"/>
  <c r="AY1767" i="7"/>
  <c r="AX1767" i="7"/>
  <c r="AW1767" i="7"/>
  <c r="AV1767" i="7"/>
  <c r="AU1767" i="7"/>
  <c r="AT1767" i="7"/>
  <c r="AS1767" i="7"/>
  <c r="AR1767" i="7"/>
  <c r="AQ1767" i="7"/>
  <c r="AP1767" i="7"/>
  <c r="AO1767" i="7"/>
  <c r="AN1767" i="7"/>
  <c r="AM1767" i="7"/>
  <c r="AL1767" i="7"/>
  <c r="AK1767" i="7"/>
  <c r="AJ1767" i="7"/>
  <c r="AI1767" i="7"/>
  <c r="AZ1766" i="7"/>
  <c r="AY1766" i="7"/>
  <c r="AX1766" i="7"/>
  <c r="AW1766" i="7"/>
  <c r="AV1766" i="7"/>
  <c r="AU1766" i="7"/>
  <c r="AT1766" i="7"/>
  <c r="AS1766" i="7"/>
  <c r="AR1766" i="7"/>
  <c r="AQ1766" i="7"/>
  <c r="AP1766" i="7"/>
  <c r="AO1766" i="7"/>
  <c r="AN1766" i="7"/>
  <c r="AM1766" i="7"/>
  <c r="AL1766" i="7"/>
  <c r="AK1766" i="7"/>
  <c r="AJ1766" i="7"/>
  <c r="AI1766" i="7"/>
  <c r="AZ1765" i="7"/>
  <c r="AY1765" i="7"/>
  <c r="AX1765" i="7"/>
  <c r="AW1765" i="7"/>
  <c r="AV1765" i="7"/>
  <c r="AU1765" i="7"/>
  <c r="AT1765" i="7"/>
  <c r="AS1765" i="7"/>
  <c r="AR1765" i="7"/>
  <c r="AQ1765" i="7"/>
  <c r="AP1765" i="7"/>
  <c r="AO1765" i="7"/>
  <c r="AN1765" i="7"/>
  <c r="AM1765" i="7"/>
  <c r="AL1765" i="7"/>
  <c r="AK1765" i="7"/>
  <c r="AJ1765" i="7"/>
  <c r="AI1765" i="7"/>
  <c r="AZ1764" i="7"/>
  <c r="AY1764" i="7"/>
  <c r="AX1764" i="7"/>
  <c r="AW1764" i="7"/>
  <c r="AV1764" i="7"/>
  <c r="AU1764" i="7"/>
  <c r="AT1764" i="7"/>
  <c r="AS1764" i="7"/>
  <c r="AR1764" i="7"/>
  <c r="AQ1764" i="7"/>
  <c r="AP1764" i="7"/>
  <c r="AO1764" i="7"/>
  <c r="AN1764" i="7"/>
  <c r="AM1764" i="7"/>
  <c r="AL1764" i="7"/>
  <c r="AK1764" i="7"/>
  <c r="AJ1764" i="7"/>
  <c r="AI1764" i="7"/>
  <c r="AZ1763" i="7"/>
  <c r="AY1763" i="7"/>
  <c r="AX1763" i="7"/>
  <c r="AW1763" i="7"/>
  <c r="AV1763" i="7"/>
  <c r="AU1763" i="7"/>
  <c r="AT1763" i="7"/>
  <c r="AS1763" i="7"/>
  <c r="AR1763" i="7"/>
  <c r="AQ1763" i="7"/>
  <c r="AP1763" i="7"/>
  <c r="AO1763" i="7"/>
  <c r="AN1763" i="7"/>
  <c r="AM1763" i="7"/>
  <c r="AL1763" i="7"/>
  <c r="AK1763" i="7"/>
  <c r="AJ1763" i="7"/>
  <c r="AI1763" i="7"/>
  <c r="AZ1762" i="7"/>
  <c r="AY1762" i="7"/>
  <c r="AX1762" i="7"/>
  <c r="AW1762" i="7"/>
  <c r="AV1762" i="7"/>
  <c r="AU1762" i="7"/>
  <c r="AT1762" i="7"/>
  <c r="AS1762" i="7"/>
  <c r="AR1762" i="7"/>
  <c r="AQ1762" i="7"/>
  <c r="AP1762" i="7"/>
  <c r="AO1762" i="7"/>
  <c r="AN1762" i="7"/>
  <c r="AM1762" i="7"/>
  <c r="AL1762" i="7"/>
  <c r="AK1762" i="7"/>
  <c r="AJ1762" i="7"/>
  <c r="AI1762" i="7"/>
  <c r="AZ1761" i="7"/>
  <c r="AY1761" i="7"/>
  <c r="AX1761" i="7"/>
  <c r="AW1761" i="7"/>
  <c r="AV1761" i="7"/>
  <c r="AU1761" i="7"/>
  <c r="AT1761" i="7"/>
  <c r="AS1761" i="7"/>
  <c r="AR1761" i="7"/>
  <c r="AQ1761" i="7"/>
  <c r="AP1761" i="7"/>
  <c r="AO1761" i="7"/>
  <c r="AN1761" i="7"/>
  <c r="AM1761" i="7"/>
  <c r="AL1761" i="7"/>
  <c r="AK1761" i="7"/>
  <c r="AJ1761" i="7"/>
  <c r="AI1761" i="7"/>
  <c r="AZ1760" i="7"/>
  <c r="AY1760" i="7"/>
  <c r="AX1760" i="7"/>
  <c r="AW1760" i="7"/>
  <c r="AV1760" i="7"/>
  <c r="AU1760" i="7"/>
  <c r="AT1760" i="7"/>
  <c r="AS1760" i="7"/>
  <c r="AR1760" i="7"/>
  <c r="AQ1760" i="7"/>
  <c r="AP1760" i="7"/>
  <c r="AO1760" i="7"/>
  <c r="AN1760" i="7"/>
  <c r="AM1760" i="7"/>
  <c r="AL1760" i="7"/>
  <c r="AK1760" i="7"/>
  <c r="AJ1760" i="7"/>
  <c r="AI1760" i="7"/>
  <c r="AZ1759" i="7"/>
  <c r="AY1759" i="7"/>
  <c r="AX1759" i="7"/>
  <c r="AW1759" i="7"/>
  <c r="AV1759" i="7"/>
  <c r="AU1759" i="7"/>
  <c r="AT1759" i="7"/>
  <c r="AS1759" i="7"/>
  <c r="AR1759" i="7"/>
  <c r="AQ1759" i="7"/>
  <c r="AP1759" i="7"/>
  <c r="AO1759" i="7"/>
  <c r="AN1759" i="7"/>
  <c r="AM1759" i="7"/>
  <c r="AL1759" i="7"/>
  <c r="AK1759" i="7"/>
  <c r="AJ1759" i="7"/>
  <c r="AI1759" i="7"/>
  <c r="AZ1758" i="7"/>
  <c r="AY1758" i="7"/>
  <c r="AX1758" i="7"/>
  <c r="AW1758" i="7"/>
  <c r="AV1758" i="7"/>
  <c r="AU1758" i="7"/>
  <c r="AT1758" i="7"/>
  <c r="AS1758" i="7"/>
  <c r="AR1758" i="7"/>
  <c r="AQ1758" i="7"/>
  <c r="AP1758" i="7"/>
  <c r="AO1758" i="7"/>
  <c r="AN1758" i="7"/>
  <c r="AM1758" i="7"/>
  <c r="AL1758" i="7"/>
  <c r="AK1758" i="7"/>
  <c r="AJ1758" i="7"/>
  <c r="AI1758" i="7"/>
  <c r="AZ1757" i="7"/>
  <c r="AY1757" i="7"/>
  <c r="AX1757" i="7"/>
  <c r="AW1757" i="7"/>
  <c r="AV1757" i="7"/>
  <c r="AU1757" i="7"/>
  <c r="AT1757" i="7"/>
  <c r="AS1757" i="7"/>
  <c r="AR1757" i="7"/>
  <c r="AQ1757" i="7"/>
  <c r="AP1757" i="7"/>
  <c r="AO1757" i="7"/>
  <c r="AN1757" i="7"/>
  <c r="AM1757" i="7"/>
  <c r="AL1757" i="7"/>
  <c r="AK1757" i="7"/>
  <c r="AJ1757" i="7"/>
  <c r="AI1757" i="7"/>
  <c r="AZ1756" i="7"/>
  <c r="AY1756" i="7"/>
  <c r="AX1756" i="7"/>
  <c r="AW1756" i="7"/>
  <c r="AV1756" i="7"/>
  <c r="AU1756" i="7"/>
  <c r="AT1756" i="7"/>
  <c r="AS1756" i="7"/>
  <c r="AR1756" i="7"/>
  <c r="AQ1756" i="7"/>
  <c r="AP1756" i="7"/>
  <c r="AO1756" i="7"/>
  <c r="AN1756" i="7"/>
  <c r="AM1756" i="7"/>
  <c r="AL1756" i="7"/>
  <c r="AK1756" i="7"/>
  <c r="AJ1756" i="7"/>
  <c r="AI1756" i="7"/>
  <c r="AZ1755" i="7"/>
  <c r="AY1755" i="7"/>
  <c r="AX1755" i="7"/>
  <c r="AW1755" i="7"/>
  <c r="AV1755" i="7"/>
  <c r="AU1755" i="7"/>
  <c r="AT1755" i="7"/>
  <c r="AS1755" i="7"/>
  <c r="AR1755" i="7"/>
  <c r="AQ1755" i="7"/>
  <c r="AP1755" i="7"/>
  <c r="AO1755" i="7"/>
  <c r="AN1755" i="7"/>
  <c r="AM1755" i="7"/>
  <c r="AL1755" i="7"/>
  <c r="AK1755" i="7"/>
  <c r="AJ1755" i="7"/>
  <c r="AI1755" i="7"/>
  <c r="AZ1754" i="7"/>
  <c r="AY1754" i="7"/>
  <c r="AX1754" i="7"/>
  <c r="AW1754" i="7"/>
  <c r="AV1754" i="7"/>
  <c r="AU1754" i="7"/>
  <c r="AT1754" i="7"/>
  <c r="AS1754" i="7"/>
  <c r="AR1754" i="7"/>
  <c r="AQ1754" i="7"/>
  <c r="AP1754" i="7"/>
  <c r="AO1754" i="7"/>
  <c r="AN1754" i="7"/>
  <c r="AM1754" i="7"/>
  <c r="AL1754" i="7"/>
  <c r="AK1754" i="7"/>
  <c r="AJ1754" i="7"/>
  <c r="AI1754" i="7"/>
  <c r="AZ1753" i="7"/>
  <c r="AY1753" i="7"/>
  <c r="AX1753" i="7"/>
  <c r="AW1753" i="7"/>
  <c r="AV1753" i="7"/>
  <c r="AU1753" i="7"/>
  <c r="AT1753" i="7"/>
  <c r="AS1753" i="7"/>
  <c r="AR1753" i="7"/>
  <c r="AQ1753" i="7"/>
  <c r="AP1753" i="7"/>
  <c r="AO1753" i="7"/>
  <c r="AN1753" i="7"/>
  <c r="AM1753" i="7"/>
  <c r="AL1753" i="7"/>
  <c r="AK1753" i="7"/>
  <c r="AJ1753" i="7"/>
  <c r="AI1753" i="7"/>
  <c r="AZ1752" i="7"/>
  <c r="AY1752" i="7"/>
  <c r="AX1752" i="7"/>
  <c r="AW1752" i="7"/>
  <c r="AV1752" i="7"/>
  <c r="AU1752" i="7"/>
  <c r="AT1752" i="7"/>
  <c r="AS1752" i="7"/>
  <c r="AR1752" i="7"/>
  <c r="AQ1752" i="7"/>
  <c r="AP1752" i="7"/>
  <c r="AO1752" i="7"/>
  <c r="AN1752" i="7"/>
  <c r="AM1752" i="7"/>
  <c r="AL1752" i="7"/>
  <c r="AK1752" i="7"/>
  <c r="AJ1752" i="7"/>
  <c r="AI1752" i="7"/>
  <c r="AZ1751" i="7"/>
  <c r="AY1751" i="7"/>
  <c r="AX1751" i="7"/>
  <c r="AW1751" i="7"/>
  <c r="AV1751" i="7"/>
  <c r="AU1751" i="7"/>
  <c r="AT1751" i="7"/>
  <c r="AS1751" i="7"/>
  <c r="AR1751" i="7"/>
  <c r="AQ1751" i="7"/>
  <c r="AP1751" i="7"/>
  <c r="AO1751" i="7"/>
  <c r="AN1751" i="7"/>
  <c r="AM1751" i="7"/>
  <c r="AL1751" i="7"/>
  <c r="AK1751" i="7"/>
  <c r="AJ1751" i="7"/>
  <c r="AI1751" i="7"/>
  <c r="AZ1750" i="7"/>
  <c r="AY1750" i="7"/>
  <c r="AX1750" i="7"/>
  <c r="AW1750" i="7"/>
  <c r="AV1750" i="7"/>
  <c r="AU1750" i="7"/>
  <c r="AT1750" i="7"/>
  <c r="AS1750" i="7"/>
  <c r="AR1750" i="7"/>
  <c r="AQ1750" i="7"/>
  <c r="AP1750" i="7"/>
  <c r="AO1750" i="7"/>
  <c r="AN1750" i="7"/>
  <c r="AM1750" i="7"/>
  <c r="AL1750" i="7"/>
  <c r="AK1750" i="7"/>
  <c r="AJ1750" i="7"/>
  <c r="AI1750" i="7"/>
  <c r="AZ1749" i="7"/>
  <c r="AY1749" i="7"/>
  <c r="AX1749" i="7"/>
  <c r="AW1749" i="7"/>
  <c r="AV1749" i="7"/>
  <c r="AU1749" i="7"/>
  <c r="AT1749" i="7"/>
  <c r="AS1749" i="7"/>
  <c r="AR1749" i="7"/>
  <c r="AQ1749" i="7"/>
  <c r="AP1749" i="7"/>
  <c r="AO1749" i="7"/>
  <c r="AN1749" i="7"/>
  <c r="AM1749" i="7"/>
  <c r="AL1749" i="7"/>
  <c r="AK1749" i="7"/>
  <c r="AJ1749" i="7"/>
  <c r="AI1749" i="7"/>
  <c r="AZ1748" i="7"/>
  <c r="AY1748" i="7"/>
  <c r="AX1748" i="7"/>
  <c r="AW1748" i="7"/>
  <c r="AV1748" i="7"/>
  <c r="AU1748" i="7"/>
  <c r="AT1748" i="7"/>
  <c r="AS1748" i="7"/>
  <c r="AR1748" i="7"/>
  <c r="AQ1748" i="7"/>
  <c r="AP1748" i="7"/>
  <c r="AO1748" i="7"/>
  <c r="AN1748" i="7"/>
  <c r="AM1748" i="7"/>
  <c r="AL1748" i="7"/>
  <c r="AK1748" i="7"/>
  <c r="AJ1748" i="7"/>
  <c r="AI1748" i="7"/>
  <c r="AZ1747" i="7"/>
  <c r="AY1747" i="7"/>
  <c r="AX1747" i="7"/>
  <c r="AW1747" i="7"/>
  <c r="AV1747" i="7"/>
  <c r="AU1747" i="7"/>
  <c r="AT1747" i="7"/>
  <c r="AS1747" i="7"/>
  <c r="AR1747" i="7"/>
  <c r="AQ1747" i="7"/>
  <c r="AP1747" i="7"/>
  <c r="AO1747" i="7"/>
  <c r="AN1747" i="7"/>
  <c r="AM1747" i="7"/>
  <c r="AL1747" i="7"/>
  <c r="AK1747" i="7"/>
  <c r="AJ1747" i="7"/>
  <c r="AI1747" i="7"/>
  <c r="AZ1746" i="7"/>
  <c r="AY1746" i="7"/>
  <c r="AX1746" i="7"/>
  <c r="AW1746" i="7"/>
  <c r="AV1746" i="7"/>
  <c r="AU1746" i="7"/>
  <c r="AT1746" i="7"/>
  <c r="AS1746" i="7"/>
  <c r="AR1746" i="7"/>
  <c r="AQ1746" i="7"/>
  <c r="AP1746" i="7"/>
  <c r="AO1746" i="7"/>
  <c r="AN1746" i="7"/>
  <c r="AM1746" i="7"/>
  <c r="AL1746" i="7"/>
  <c r="AK1746" i="7"/>
  <c r="AJ1746" i="7"/>
  <c r="AI1746" i="7"/>
  <c r="AZ1745" i="7"/>
  <c r="AY1745" i="7"/>
  <c r="AX1745" i="7"/>
  <c r="AW1745" i="7"/>
  <c r="AV1745" i="7"/>
  <c r="AU1745" i="7"/>
  <c r="AT1745" i="7"/>
  <c r="AS1745" i="7"/>
  <c r="AR1745" i="7"/>
  <c r="AQ1745" i="7"/>
  <c r="AP1745" i="7"/>
  <c r="AO1745" i="7"/>
  <c r="AN1745" i="7"/>
  <c r="AM1745" i="7"/>
  <c r="AL1745" i="7"/>
  <c r="AK1745" i="7"/>
  <c r="AJ1745" i="7"/>
  <c r="AI1745" i="7"/>
  <c r="AZ1744" i="7"/>
  <c r="AY1744" i="7"/>
  <c r="AX1744" i="7"/>
  <c r="AW1744" i="7"/>
  <c r="AV1744" i="7"/>
  <c r="AU1744" i="7"/>
  <c r="AT1744" i="7"/>
  <c r="AS1744" i="7"/>
  <c r="AR1744" i="7"/>
  <c r="AQ1744" i="7"/>
  <c r="AP1744" i="7"/>
  <c r="AO1744" i="7"/>
  <c r="AN1744" i="7"/>
  <c r="AM1744" i="7"/>
  <c r="AL1744" i="7"/>
  <c r="AK1744" i="7"/>
  <c r="AJ1744" i="7"/>
  <c r="AI1744" i="7"/>
  <c r="AZ1743" i="7"/>
  <c r="AY1743" i="7"/>
  <c r="AX1743" i="7"/>
  <c r="AW1743" i="7"/>
  <c r="AV1743" i="7"/>
  <c r="AU1743" i="7"/>
  <c r="AT1743" i="7"/>
  <c r="AS1743" i="7"/>
  <c r="AR1743" i="7"/>
  <c r="AQ1743" i="7"/>
  <c r="AP1743" i="7"/>
  <c r="AO1743" i="7"/>
  <c r="AN1743" i="7"/>
  <c r="AM1743" i="7"/>
  <c r="AL1743" i="7"/>
  <c r="AK1743" i="7"/>
  <c r="AJ1743" i="7"/>
  <c r="AI1743" i="7"/>
  <c r="AZ1742" i="7"/>
  <c r="AY1742" i="7"/>
  <c r="AX1742" i="7"/>
  <c r="AW1742" i="7"/>
  <c r="AV1742" i="7"/>
  <c r="AU1742" i="7"/>
  <c r="AT1742" i="7"/>
  <c r="AS1742" i="7"/>
  <c r="AR1742" i="7"/>
  <c r="AQ1742" i="7"/>
  <c r="AP1742" i="7"/>
  <c r="AO1742" i="7"/>
  <c r="AN1742" i="7"/>
  <c r="AM1742" i="7"/>
  <c r="AL1742" i="7"/>
  <c r="AK1742" i="7"/>
  <c r="AJ1742" i="7"/>
  <c r="AI1742" i="7"/>
  <c r="AZ1741" i="7"/>
  <c r="AY1741" i="7"/>
  <c r="AX1741" i="7"/>
  <c r="AW1741" i="7"/>
  <c r="AV1741" i="7"/>
  <c r="AU1741" i="7"/>
  <c r="AT1741" i="7"/>
  <c r="AS1741" i="7"/>
  <c r="AR1741" i="7"/>
  <c r="AQ1741" i="7"/>
  <c r="AP1741" i="7"/>
  <c r="AO1741" i="7"/>
  <c r="AN1741" i="7"/>
  <c r="AM1741" i="7"/>
  <c r="AL1741" i="7"/>
  <c r="AK1741" i="7"/>
  <c r="AJ1741" i="7"/>
  <c r="AI1741" i="7"/>
  <c r="AZ1740" i="7"/>
  <c r="AY1740" i="7"/>
  <c r="AX1740" i="7"/>
  <c r="AW1740" i="7"/>
  <c r="AV1740" i="7"/>
  <c r="AU1740" i="7"/>
  <c r="AT1740" i="7"/>
  <c r="AS1740" i="7"/>
  <c r="AR1740" i="7"/>
  <c r="AQ1740" i="7"/>
  <c r="AP1740" i="7"/>
  <c r="AO1740" i="7"/>
  <c r="AN1740" i="7"/>
  <c r="AM1740" i="7"/>
  <c r="AL1740" i="7"/>
  <c r="AK1740" i="7"/>
  <c r="AJ1740" i="7"/>
  <c r="AI1740" i="7"/>
  <c r="AZ1739" i="7"/>
  <c r="AY1739" i="7"/>
  <c r="AX1739" i="7"/>
  <c r="AW1739" i="7"/>
  <c r="AV1739" i="7"/>
  <c r="AU1739" i="7"/>
  <c r="AT1739" i="7"/>
  <c r="AS1739" i="7"/>
  <c r="AR1739" i="7"/>
  <c r="AQ1739" i="7"/>
  <c r="AP1739" i="7"/>
  <c r="AO1739" i="7"/>
  <c r="AN1739" i="7"/>
  <c r="AM1739" i="7"/>
  <c r="AL1739" i="7"/>
  <c r="AK1739" i="7"/>
  <c r="AJ1739" i="7"/>
  <c r="AI1739" i="7"/>
  <c r="AZ1738" i="7"/>
  <c r="AY1738" i="7"/>
  <c r="AX1738" i="7"/>
  <c r="AW1738" i="7"/>
  <c r="AV1738" i="7"/>
  <c r="AU1738" i="7"/>
  <c r="AT1738" i="7"/>
  <c r="AS1738" i="7"/>
  <c r="AR1738" i="7"/>
  <c r="AQ1738" i="7"/>
  <c r="AP1738" i="7"/>
  <c r="AO1738" i="7"/>
  <c r="AN1738" i="7"/>
  <c r="AM1738" i="7"/>
  <c r="AL1738" i="7"/>
  <c r="AK1738" i="7"/>
  <c r="AJ1738" i="7"/>
  <c r="AI1738" i="7"/>
  <c r="AZ1737" i="7"/>
  <c r="AY1737" i="7"/>
  <c r="AX1737" i="7"/>
  <c r="AW1737" i="7"/>
  <c r="AV1737" i="7"/>
  <c r="AU1737" i="7"/>
  <c r="AT1737" i="7"/>
  <c r="AS1737" i="7"/>
  <c r="AR1737" i="7"/>
  <c r="AQ1737" i="7"/>
  <c r="AP1737" i="7"/>
  <c r="AO1737" i="7"/>
  <c r="AN1737" i="7"/>
  <c r="AM1737" i="7"/>
  <c r="AL1737" i="7"/>
  <c r="AK1737" i="7"/>
  <c r="AJ1737" i="7"/>
  <c r="AI1737" i="7"/>
  <c r="AZ1736" i="7"/>
  <c r="AY1736" i="7"/>
  <c r="AX1736" i="7"/>
  <c r="AW1736" i="7"/>
  <c r="AV1736" i="7"/>
  <c r="AU1736" i="7"/>
  <c r="AT1736" i="7"/>
  <c r="AS1736" i="7"/>
  <c r="AR1736" i="7"/>
  <c r="AQ1736" i="7"/>
  <c r="AP1736" i="7"/>
  <c r="AO1736" i="7"/>
  <c r="AN1736" i="7"/>
  <c r="AM1736" i="7"/>
  <c r="AL1736" i="7"/>
  <c r="AK1736" i="7"/>
  <c r="AJ1736" i="7"/>
  <c r="AI1736" i="7"/>
  <c r="AZ1735" i="7"/>
  <c r="AY1735" i="7"/>
  <c r="AX1735" i="7"/>
  <c r="AW1735" i="7"/>
  <c r="AV1735" i="7"/>
  <c r="AU1735" i="7"/>
  <c r="AT1735" i="7"/>
  <c r="AS1735" i="7"/>
  <c r="AR1735" i="7"/>
  <c r="AQ1735" i="7"/>
  <c r="AP1735" i="7"/>
  <c r="AO1735" i="7"/>
  <c r="AN1735" i="7"/>
  <c r="AM1735" i="7"/>
  <c r="AL1735" i="7"/>
  <c r="AK1735" i="7"/>
  <c r="AJ1735" i="7"/>
  <c r="AI1735" i="7"/>
  <c r="AZ1734" i="7"/>
  <c r="AY1734" i="7"/>
  <c r="AX1734" i="7"/>
  <c r="AW1734" i="7"/>
  <c r="AV1734" i="7"/>
  <c r="AU1734" i="7"/>
  <c r="AT1734" i="7"/>
  <c r="AS1734" i="7"/>
  <c r="AR1734" i="7"/>
  <c r="AQ1734" i="7"/>
  <c r="AP1734" i="7"/>
  <c r="AO1734" i="7"/>
  <c r="AN1734" i="7"/>
  <c r="AM1734" i="7"/>
  <c r="AL1734" i="7"/>
  <c r="AK1734" i="7"/>
  <c r="AJ1734" i="7"/>
  <c r="AI1734" i="7"/>
  <c r="AZ1733" i="7"/>
  <c r="AY1733" i="7"/>
  <c r="AX1733" i="7"/>
  <c r="AW1733" i="7"/>
  <c r="AV1733" i="7"/>
  <c r="AU1733" i="7"/>
  <c r="AT1733" i="7"/>
  <c r="AS1733" i="7"/>
  <c r="AR1733" i="7"/>
  <c r="AQ1733" i="7"/>
  <c r="AP1733" i="7"/>
  <c r="AO1733" i="7"/>
  <c r="AN1733" i="7"/>
  <c r="AM1733" i="7"/>
  <c r="AL1733" i="7"/>
  <c r="AK1733" i="7"/>
  <c r="AJ1733" i="7"/>
  <c r="AI1733" i="7"/>
  <c r="AZ1732" i="7"/>
  <c r="AY1732" i="7"/>
  <c r="AX1732" i="7"/>
  <c r="AW1732" i="7"/>
  <c r="AV1732" i="7"/>
  <c r="AU1732" i="7"/>
  <c r="AT1732" i="7"/>
  <c r="AS1732" i="7"/>
  <c r="AR1732" i="7"/>
  <c r="AQ1732" i="7"/>
  <c r="AP1732" i="7"/>
  <c r="AO1732" i="7"/>
  <c r="AN1732" i="7"/>
  <c r="AM1732" i="7"/>
  <c r="AL1732" i="7"/>
  <c r="AK1732" i="7"/>
  <c r="AJ1732" i="7"/>
  <c r="AI1732" i="7"/>
  <c r="AZ1731" i="7"/>
  <c r="AY1731" i="7"/>
  <c r="AX1731" i="7"/>
  <c r="AW1731" i="7"/>
  <c r="AV1731" i="7"/>
  <c r="AU1731" i="7"/>
  <c r="AT1731" i="7"/>
  <c r="AS1731" i="7"/>
  <c r="AR1731" i="7"/>
  <c r="AQ1731" i="7"/>
  <c r="AP1731" i="7"/>
  <c r="AO1731" i="7"/>
  <c r="AN1731" i="7"/>
  <c r="AM1731" i="7"/>
  <c r="AL1731" i="7"/>
  <c r="AK1731" i="7"/>
  <c r="AJ1731" i="7"/>
  <c r="AI1731" i="7"/>
  <c r="AZ1730" i="7"/>
  <c r="AY1730" i="7"/>
  <c r="AX1730" i="7"/>
  <c r="AW1730" i="7"/>
  <c r="AV1730" i="7"/>
  <c r="AU1730" i="7"/>
  <c r="AT1730" i="7"/>
  <c r="AS1730" i="7"/>
  <c r="AR1730" i="7"/>
  <c r="AQ1730" i="7"/>
  <c r="AP1730" i="7"/>
  <c r="AO1730" i="7"/>
  <c r="AN1730" i="7"/>
  <c r="AM1730" i="7"/>
  <c r="AL1730" i="7"/>
  <c r="AK1730" i="7"/>
  <c r="AJ1730" i="7"/>
  <c r="AI1730" i="7"/>
  <c r="AZ1729" i="7"/>
  <c r="AY1729" i="7"/>
  <c r="AX1729" i="7"/>
  <c r="AW1729" i="7"/>
  <c r="AV1729" i="7"/>
  <c r="AU1729" i="7"/>
  <c r="AT1729" i="7"/>
  <c r="AS1729" i="7"/>
  <c r="AR1729" i="7"/>
  <c r="AQ1729" i="7"/>
  <c r="AP1729" i="7"/>
  <c r="AO1729" i="7"/>
  <c r="AN1729" i="7"/>
  <c r="AM1729" i="7"/>
  <c r="AL1729" i="7"/>
  <c r="AK1729" i="7"/>
  <c r="AJ1729" i="7"/>
  <c r="AI1729" i="7"/>
  <c r="AZ1728" i="7"/>
  <c r="AY1728" i="7"/>
  <c r="AX1728" i="7"/>
  <c r="AW1728" i="7"/>
  <c r="AV1728" i="7"/>
  <c r="AU1728" i="7"/>
  <c r="AT1728" i="7"/>
  <c r="AS1728" i="7"/>
  <c r="AR1728" i="7"/>
  <c r="AQ1728" i="7"/>
  <c r="AP1728" i="7"/>
  <c r="AO1728" i="7"/>
  <c r="AN1728" i="7"/>
  <c r="AM1728" i="7"/>
  <c r="AL1728" i="7"/>
  <c r="AK1728" i="7"/>
  <c r="AJ1728" i="7"/>
  <c r="AI1728" i="7"/>
  <c r="AZ1727" i="7"/>
  <c r="AY1727" i="7"/>
  <c r="AX1727" i="7"/>
  <c r="AW1727" i="7"/>
  <c r="AV1727" i="7"/>
  <c r="AU1727" i="7"/>
  <c r="AT1727" i="7"/>
  <c r="AS1727" i="7"/>
  <c r="AR1727" i="7"/>
  <c r="AQ1727" i="7"/>
  <c r="AP1727" i="7"/>
  <c r="AO1727" i="7"/>
  <c r="AN1727" i="7"/>
  <c r="AM1727" i="7"/>
  <c r="AL1727" i="7"/>
  <c r="AK1727" i="7"/>
  <c r="AJ1727" i="7"/>
  <c r="AI1727" i="7"/>
  <c r="AZ1726" i="7"/>
  <c r="AY1726" i="7"/>
  <c r="AX1726" i="7"/>
  <c r="AW1726" i="7"/>
  <c r="AV1726" i="7"/>
  <c r="AU1726" i="7"/>
  <c r="AT1726" i="7"/>
  <c r="AS1726" i="7"/>
  <c r="AR1726" i="7"/>
  <c r="AQ1726" i="7"/>
  <c r="AP1726" i="7"/>
  <c r="AO1726" i="7"/>
  <c r="AN1726" i="7"/>
  <c r="AM1726" i="7"/>
  <c r="AL1726" i="7"/>
  <c r="AK1726" i="7"/>
  <c r="AJ1726" i="7"/>
  <c r="AI1726" i="7"/>
  <c r="AZ1725" i="7"/>
  <c r="AY1725" i="7"/>
  <c r="AX1725" i="7"/>
  <c r="AW1725" i="7"/>
  <c r="AV1725" i="7"/>
  <c r="AU1725" i="7"/>
  <c r="AT1725" i="7"/>
  <c r="AS1725" i="7"/>
  <c r="AR1725" i="7"/>
  <c r="AQ1725" i="7"/>
  <c r="AP1725" i="7"/>
  <c r="AO1725" i="7"/>
  <c r="AN1725" i="7"/>
  <c r="AM1725" i="7"/>
  <c r="AL1725" i="7"/>
  <c r="AK1725" i="7"/>
  <c r="AJ1725" i="7"/>
  <c r="AI1725" i="7"/>
  <c r="AZ1724" i="7"/>
  <c r="AY1724" i="7"/>
  <c r="AX1724" i="7"/>
  <c r="AW1724" i="7"/>
  <c r="AV1724" i="7"/>
  <c r="AU1724" i="7"/>
  <c r="AT1724" i="7"/>
  <c r="AS1724" i="7"/>
  <c r="AR1724" i="7"/>
  <c r="AQ1724" i="7"/>
  <c r="AP1724" i="7"/>
  <c r="AO1724" i="7"/>
  <c r="AN1724" i="7"/>
  <c r="AM1724" i="7"/>
  <c r="AL1724" i="7"/>
  <c r="AK1724" i="7"/>
  <c r="AJ1724" i="7"/>
  <c r="AI1724" i="7"/>
  <c r="AZ1723" i="7"/>
  <c r="AY1723" i="7"/>
  <c r="AX1723" i="7"/>
  <c r="AW1723" i="7"/>
  <c r="AV1723" i="7"/>
  <c r="AU1723" i="7"/>
  <c r="AT1723" i="7"/>
  <c r="AS1723" i="7"/>
  <c r="AR1723" i="7"/>
  <c r="AQ1723" i="7"/>
  <c r="AP1723" i="7"/>
  <c r="AO1723" i="7"/>
  <c r="AN1723" i="7"/>
  <c r="AM1723" i="7"/>
  <c r="AL1723" i="7"/>
  <c r="AK1723" i="7"/>
  <c r="AJ1723" i="7"/>
  <c r="AI1723" i="7"/>
  <c r="AZ1722" i="7"/>
  <c r="AY1722" i="7"/>
  <c r="AX1722" i="7"/>
  <c r="AW1722" i="7"/>
  <c r="AV1722" i="7"/>
  <c r="AU1722" i="7"/>
  <c r="AT1722" i="7"/>
  <c r="AS1722" i="7"/>
  <c r="AR1722" i="7"/>
  <c r="AQ1722" i="7"/>
  <c r="AP1722" i="7"/>
  <c r="AO1722" i="7"/>
  <c r="AN1722" i="7"/>
  <c r="AM1722" i="7"/>
  <c r="AL1722" i="7"/>
  <c r="AK1722" i="7"/>
  <c r="AJ1722" i="7"/>
  <c r="AI1722" i="7"/>
  <c r="AZ1721" i="7"/>
  <c r="AY1721" i="7"/>
  <c r="AX1721" i="7"/>
  <c r="AW1721" i="7"/>
  <c r="AV1721" i="7"/>
  <c r="AU1721" i="7"/>
  <c r="AT1721" i="7"/>
  <c r="AS1721" i="7"/>
  <c r="AR1721" i="7"/>
  <c r="AQ1721" i="7"/>
  <c r="AP1721" i="7"/>
  <c r="AO1721" i="7"/>
  <c r="AN1721" i="7"/>
  <c r="AM1721" i="7"/>
  <c r="AL1721" i="7"/>
  <c r="AK1721" i="7"/>
  <c r="AJ1721" i="7"/>
  <c r="AI1721" i="7"/>
  <c r="AZ1720" i="7"/>
  <c r="AY1720" i="7"/>
  <c r="AX1720" i="7"/>
  <c r="AW1720" i="7"/>
  <c r="AV1720" i="7"/>
  <c r="AU1720" i="7"/>
  <c r="AT1720" i="7"/>
  <c r="AS1720" i="7"/>
  <c r="AR1720" i="7"/>
  <c r="AQ1720" i="7"/>
  <c r="AP1720" i="7"/>
  <c r="AO1720" i="7"/>
  <c r="AN1720" i="7"/>
  <c r="AM1720" i="7"/>
  <c r="AL1720" i="7"/>
  <c r="AK1720" i="7"/>
  <c r="AJ1720" i="7"/>
  <c r="AI1720" i="7"/>
  <c r="AZ1719" i="7"/>
  <c r="AY1719" i="7"/>
  <c r="AX1719" i="7"/>
  <c r="AW1719" i="7"/>
  <c r="AV1719" i="7"/>
  <c r="AU1719" i="7"/>
  <c r="AT1719" i="7"/>
  <c r="AS1719" i="7"/>
  <c r="AR1719" i="7"/>
  <c r="AQ1719" i="7"/>
  <c r="AP1719" i="7"/>
  <c r="AO1719" i="7"/>
  <c r="AN1719" i="7"/>
  <c r="AM1719" i="7"/>
  <c r="AL1719" i="7"/>
  <c r="AK1719" i="7"/>
  <c r="AJ1719" i="7"/>
  <c r="AI1719" i="7"/>
  <c r="AZ1718" i="7"/>
  <c r="AY1718" i="7"/>
  <c r="AX1718" i="7"/>
  <c r="AW1718" i="7"/>
  <c r="AV1718" i="7"/>
  <c r="AU1718" i="7"/>
  <c r="AT1718" i="7"/>
  <c r="AS1718" i="7"/>
  <c r="AR1718" i="7"/>
  <c r="AQ1718" i="7"/>
  <c r="AP1718" i="7"/>
  <c r="AO1718" i="7"/>
  <c r="AN1718" i="7"/>
  <c r="AM1718" i="7"/>
  <c r="AL1718" i="7"/>
  <c r="AK1718" i="7"/>
  <c r="AJ1718" i="7"/>
  <c r="AI1718" i="7"/>
  <c r="AZ1717" i="7"/>
  <c r="AY1717" i="7"/>
  <c r="AX1717" i="7"/>
  <c r="AW1717" i="7"/>
  <c r="AV1717" i="7"/>
  <c r="AU1717" i="7"/>
  <c r="AT1717" i="7"/>
  <c r="AS1717" i="7"/>
  <c r="AR1717" i="7"/>
  <c r="AQ1717" i="7"/>
  <c r="AP1717" i="7"/>
  <c r="AO1717" i="7"/>
  <c r="AN1717" i="7"/>
  <c r="AM1717" i="7"/>
  <c r="AL1717" i="7"/>
  <c r="AK1717" i="7"/>
  <c r="AJ1717" i="7"/>
  <c r="AI1717" i="7"/>
  <c r="AZ1716" i="7"/>
  <c r="AY1716" i="7"/>
  <c r="AX1716" i="7"/>
  <c r="AW1716" i="7"/>
  <c r="AV1716" i="7"/>
  <c r="AU1716" i="7"/>
  <c r="AT1716" i="7"/>
  <c r="AS1716" i="7"/>
  <c r="AR1716" i="7"/>
  <c r="AQ1716" i="7"/>
  <c r="AP1716" i="7"/>
  <c r="AO1716" i="7"/>
  <c r="AN1716" i="7"/>
  <c r="AM1716" i="7"/>
  <c r="AL1716" i="7"/>
  <c r="AK1716" i="7"/>
  <c r="AJ1716" i="7"/>
  <c r="AI1716" i="7"/>
  <c r="AZ1715" i="7"/>
  <c r="AY1715" i="7"/>
  <c r="AX1715" i="7"/>
  <c r="AW1715" i="7"/>
  <c r="AV1715" i="7"/>
  <c r="AU1715" i="7"/>
  <c r="AT1715" i="7"/>
  <c r="AS1715" i="7"/>
  <c r="AR1715" i="7"/>
  <c r="AQ1715" i="7"/>
  <c r="AP1715" i="7"/>
  <c r="AO1715" i="7"/>
  <c r="AN1715" i="7"/>
  <c r="AM1715" i="7"/>
  <c r="AL1715" i="7"/>
  <c r="AK1715" i="7"/>
  <c r="AJ1715" i="7"/>
  <c r="AI1715" i="7"/>
  <c r="AZ1714" i="7"/>
  <c r="AY1714" i="7"/>
  <c r="AX1714" i="7"/>
  <c r="AW1714" i="7"/>
  <c r="AV1714" i="7"/>
  <c r="AU1714" i="7"/>
  <c r="AT1714" i="7"/>
  <c r="AS1714" i="7"/>
  <c r="AR1714" i="7"/>
  <c r="AQ1714" i="7"/>
  <c r="AP1714" i="7"/>
  <c r="AO1714" i="7"/>
  <c r="AN1714" i="7"/>
  <c r="AM1714" i="7"/>
  <c r="AL1714" i="7"/>
  <c r="AK1714" i="7"/>
  <c r="AJ1714" i="7"/>
  <c r="AI1714" i="7"/>
  <c r="AZ1713" i="7"/>
  <c r="AY1713" i="7"/>
  <c r="AX1713" i="7"/>
  <c r="AW1713" i="7"/>
  <c r="AV1713" i="7"/>
  <c r="AU1713" i="7"/>
  <c r="AT1713" i="7"/>
  <c r="AS1713" i="7"/>
  <c r="AR1713" i="7"/>
  <c r="AQ1713" i="7"/>
  <c r="AP1713" i="7"/>
  <c r="AO1713" i="7"/>
  <c r="AN1713" i="7"/>
  <c r="AM1713" i="7"/>
  <c r="AL1713" i="7"/>
  <c r="AK1713" i="7"/>
  <c r="AJ1713" i="7"/>
  <c r="AI1713" i="7"/>
  <c r="AZ1712" i="7"/>
  <c r="AY1712" i="7"/>
  <c r="AX1712" i="7"/>
  <c r="AW1712" i="7"/>
  <c r="AV1712" i="7"/>
  <c r="AU1712" i="7"/>
  <c r="AT1712" i="7"/>
  <c r="AS1712" i="7"/>
  <c r="AR1712" i="7"/>
  <c r="AQ1712" i="7"/>
  <c r="AP1712" i="7"/>
  <c r="AO1712" i="7"/>
  <c r="AN1712" i="7"/>
  <c r="AM1712" i="7"/>
  <c r="AL1712" i="7"/>
  <c r="AK1712" i="7"/>
  <c r="AJ1712" i="7"/>
  <c r="AI1712" i="7"/>
  <c r="AZ1711" i="7"/>
  <c r="AY1711" i="7"/>
  <c r="AX1711" i="7"/>
  <c r="AW1711" i="7"/>
  <c r="AV1711" i="7"/>
  <c r="AU1711" i="7"/>
  <c r="AT1711" i="7"/>
  <c r="AS1711" i="7"/>
  <c r="AR1711" i="7"/>
  <c r="AQ1711" i="7"/>
  <c r="AP1711" i="7"/>
  <c r="AO1711" i="7"/>
  <c r="AN1711" i="7"/>
  <c r="AM1711" i="7"/>
  <c r="AL1711" i="7"/>
  <c r="AK1711" i="7"/>
  <c r="AJ1711" i="7"/>
  <c r="AI1711" i="7"/>
  <c r="AZ1710" i="7"/>
  <c r="AY1710" i="7"/>
  <c r="AX1710" i="7"/>
  <c r="AW1710" i="7"/>
  <c r="AV1710" i="7"/>
  <c r="AU1710" i="7"/>
  <c r="AT1710" i="7"/>
  <c r="AS1710" i="7"/>
  <c r="AR1710" i="7"/>
  <c r="AQ1710" i="7"/>
  <c r="AP1710" i="7"/>
  <c r="AO1710" i="7"/>
  <c r="AN1710" i="7"/>
  <c r="AM1710" i="7"/>
  <c r="AL1710" i="7"/>
  <c r="AK1710" i="7"/>
  <c r="AJ1710" i="7"/>
  <c r="AI1710" i="7"/>
  <c r="AZ1709" i="7"/>
  <c r="AY1709" i="7"/>
  <c r="AX1709" i="7"/>
  <c r="AW1709" i="7"/>
  <c r="AV1709" i="7"/>
  <c r="AU1709" i="7"/>
  <c r="AT1709" i="7"/>
  <c r="AS1709" i="7"/>
  <c r="AR1709" i="7"/>
  <c r="AQ1709" i="7"/>
  <c r="AP1709" i="7"/>
  <c r="AO1709" i="7"/>
  <c r="AN1709" i="7"/>
  <c r="AM1709" i="7"/>
  <c r="AL1709" i="7"/>
  <c r="AK1709" i="7"/>
  <c r="AJ1709" i="7"/>
  <c r="AI1709" i="7"/>
  <c r="AZ1708" i="7"/>
  <c r="AY1708" i="7"/>
  <c r="AX1708" i="7"/>
  <c r="AW1708" i="7"/>
  <c r="AV1708" i="7"/>
  <c r="AU1708" i="7"/>
  <c r="AT1708" i="7"/>
  <c r="AS1708" i="7"/>
  <c r="AR1708" i="7"/>
  <c r="AQ1708" i="7"/>
  <c r="AP1708" i="7"/>
  <c r="AO1708" i="7"/>
  <c r="AN1708" i="7"/>
  <c r="AM1708" i="7"/>
  <c r="AL1708" i="7"/>
  <c r="AK1708" i="7"/>
  <c r="AJ1708" i="7"/>
  <c r="AI1708" i="7"/>
  <c r="AZ1707" i="7"/>
  <c r="AY1707" i="7"/>
  <c r="AX1707" i="7"/>
  <c r="AW1707" i="7"/>
  <c r="AV1707" i="7"/>
  <c r="AU1707" i="7"/>
  <c r="AT1707" i="7"/>
  <c r="AS1707" i="7"/>
  <c r="AR1707" i="7"/>
  <c r="AQ1707" i="7"/>
  <c r="AP1707" i="7"/>
  <c r="AO1707" i="7"/>
  <c r="AN1707" i="7"/>
  <c r="AM1707" i="7"/>
  <c r="AL1707" i="7"/>
  <c r="AK1707" i="7"/>
  <c r="AJ1707" i="7"/>
  <c r="AI1707" i="7"/>
  <c r="AZ1706" i="7"/>
  <c r="AY1706" i="7"/>
  <c r="AX1706" i="7"/>
  <c r="AW1706" i="7"/>
  <c r="AV1706" i="7"/>
  <c r="AU1706" i="7"/>
  <c r="AT1706" i="7"/>
  <c r="AS1706" i="7"/>
  <c r="AR1706" i="7"/>
  <c r="AQ1706" i="7"/>
  <c r="AP1706" i="7"/>
  <c r="AO1706" i="7"/>
  <c r="AN1706" i="7"/>
  <c r="AM1706" i="7"/>
  <c r="AL1706" i="7"/>
  <c r="AK1706" i="7"/>
  <c r="AJ1706" i="7"/>
  <c r="AI1706" i="7"/>
  <c r="AZ1705" i="7"/>
  <c r="AY1705" i="7"/>
  <c r="AX1705" i="7"/>
  <c r="AW1705" i="7"/>
  <c r="AV1705" i="7"/>
  <c r="AU1705" i="7"/>
  <c r="AT1705" i="7"/>
  <c r="AS1705" i="7"/>
  <c r="AR1705" i="7"/>
  <c r="AQ1705" i="7"/>
  <c r="AP1705" i="7"/>
  <c r="AO1705" i="7"/>
  <c r="AN1705" i="7"/>
  <c r="AM1705" i="7"/>
  <c r="AL1705" i="7"/>
  <c r="AK1705" i="7"/>
  <c r="AJ1705" i="7"/>
  <c r="AI1705" i="7"/>
  <c r="AZ1704" i="7"/>
  <c r="AY1704" i="7"/>
  <c r="AX1704" i="7"/>
  <c r="AW1704" i="7"/>
  <c r="AV1704" i="7"/>
  <c r="AU1704" i="7"/>
  <c r="AT1704" i="7"/>
  <c r="AS1704" i="7"/>
  <c r="AR1704" i="7"/>
  <c r="AQ1704" i="7"/>
  <c r="AP1704" i="7"/>
  <c r="AO1704" i="7"/>
  <c r="AN1704" i="7"/>
  <c r="AM1704" i="7"/>
  <c r="AL1704" i="7"/>
  <c r="AK1704" i="7"/>
  <c r="AJ1704" i="7"/>
  <c r="AI1704" i="7"/>
  <c r="AZ1703" i="7"/>
  <c r="AY1703" i="7"/>
  <c r="AX1703" i="7"/>
  <c r="AW1703" i="7"/>
  <c r="AV1703" i="7"/>
  <c r="AU1703" i="7"/>
  <c r="AT1703" i="7"/>
  <c r="AS1703" i="7"/>
  <c r="AR1703" i="7"/>
  <c r="AQ1703" i="7"/>
  <c r="AP1703" i="7"/>
  <c r="AO1703" i="7"/>
  <c r="AN1703" i="7"/>
  <c r="AM1703" i="7"/>
  <c r="AL1703" i="7"/>
  <c r="AK1703" i="7"/>
  <c r="AJ1703" i="7"/>
  <c r="AI1703" i="7"/>
  <c r="AZ1702" i="7"/>
  <c r="AY1702" i="7"/>
  <c r="AX1702" i="7"/>
  <c r="AW1702" i="7"/>
  <c r="AV1702" i="7"/>
  <c r="AU1702" i="7"/>
  <c r="AT1702" i="7"/>
  <c r="AS1702" i="7"/>
  <c r="AR1702" i="7"/>
  <c r="AQ1702" i="7"/>
  <c r="AP1702" i="7"/>
  <c r="AO1702" i="7"/>
  <c r="AN1702" i="7"/>
  <c r="AM1702" i="7"/>
  <c r="AL1702" i="7"/>
  <c r="AK1702" i="7"/>
  <c r="AJ1702" i="7"/>
  <c r="AI1702" i="7"/>
  <c r="AZ1701" i="7"/>
  <c r="AY1701" i="7"/>
  <c r="AX1701" i="7"/>
  <c r="AW1701" i="7"/>
  <c r="AV1701" i="7"/>
  <c r="AU1701" i="7"/>
  <c r="AT1701" i="7"/>
  <c r="AS1701" i="7"/>
  <c r="AR1701" i="7"/>
  <c r="AQ1701" i="7"/>
  <c r="AP1701" i="7"/>
  <c r="AO1701" i="7"/>
  <c r="AN1701" i="7"/>
  <c r="AM1701" i="7"/>
  <c r="AL1701" i="7"/>
  <c r="AK1701" i="7"/>
  <c r="AJ1701" i="7"/>
  <c r="AI1701" i="7"/>
  <c r="AZ1700" i="7"/>
  <c r="AY1700" i="7"/>
  <c r="AX1700" i="7"/>
  <c r="AW1700" i="7"/>
  <c r="AV1700" i="7"/>
  <c r="AU1700" i="7"/>
  <c r="AT1700" i="7"/>
  <c r="AS1700" i="7"/>
  <c r="AR1700" i="7"/>
  <c r="AQ1700" i="7"/>
  <c r="AP1700" i="7"/>
  <c r="AO1700" i="7"/>
  <c r="AN1700" i="7"/>
  <c r="AM1700" i="7"/>
  <c r="AL1700" i="7"/>
  <c r="AK1700" i="7"/>
  <c r="AJ1700" i="7"/>
  <c r="AI1700" i="7"/>
  <c r="AZ1699" i="7"/>
  <c r="AY1699" i="7"/>
  <c r="AX1699" i="7"/>
  <c r="AW1699" i="7"/>
  <c r="AV1699" i="7"/>
  <c r="AU1699" i="7"/>
  <c r="AT1699" i="7"/>
  <c r="AS1699" i="7"/>
  <c r="AR1699" i="7"/>
  <c r="AQ1699" i="7"/>
  <c r="AP1699" i="7"/>
  <c r="AO1699" i="7"/>
  <c r="AN1699" i="7"/>
  <c r="AM1699" i="7"/>
  <c r="AL1699" i="7"/>
  <c r="AK1699" i="7"/>
  <c r="AJ1699" i="7"/>
  <c r="AI1699" i="7"/>
  <c r="AZ1698" i="7"/>
  <c r="AY1698" i="7"/>
  <c r="AX1698" i="7"/>
  <c r="AW1698" i="7"/>
  <c r="AV1698" i="7"/>
  <c r="AU1698" i="7"/>
  <c r="AT1698" i="7"/>
  <c r="AS1698" i="7"/>
  <c r="AR1698" i="7"/>
  <c r="AQ1698" i="7"/>
  <c r="AP1698" i="7"/>
  <c r="AO1698" i="7"/>
  <c r="AN1698" i="7"/>
  <c r="AM1698" i="7"/>
  <c r="AL1698" i="7"/>
  <c r="AK1698" i="7"/>
  <c r="AJ1698" i="7"/>
  <c r="AI1698" i="7"/>
  <c r="AZ1697" i="7"/>
  <c r="AY1697" i="7"/>
  <c r="AX1697" i="7"/>
  <c r="AW1697" i="7"/>
  <c r="AV1697" i="7"/>
  <c r="AU1697" i="7"/>
  <c r="AT1697" i="7"/>
  <c r="AS1697" i="7"/>
  <c r="AR1697" i="7"/>
  <c r="AQ1697" i="7"/>
  <c r="AP1697" i="7"/>
  <c r="AO1697" i="7"/>
  <c r="AN1697" i="7"/>
  <c r="AM1697" i="7"/>
  <c r="AL1697" i="7"/>
  <c r="AK1697" i="7"/>
  <c r="AJ1697" i="7"/>
  <c r="AI1697" i="7"/>
  <c r="AZ1696" i="7"/>
  <c r="AY1696" i="7"/>
  <c r="AX1696" i="7"/>
  <c r="AW1696" i="7"/>
  <c r="AV1696" i="7"/>
  <c r="AU1696" i="7"/>
  <c r="AT1696" i="7"/>
  <c r="AS1696" i="7"/>
  <c r="AR1696" i="7"/>
  <c r="AQ1696" i="7"/>
  <c r="AP1696" i="7"/>
  <c r="AO1696" i="7"/>
  <c r="AN1696" i="7"/>
  <c r="AM1696" i="7"/>
  <c r="AL1696" i="7"/>
  <c r="AK1696" i="7"/>
  <c r="AJ1696" i="7"/>
  <c r="AI1696" i="7"/>
  <c r="AZ1695" i="7"/>
  <c r="AY1695" i="7"/>
  <c r="AX1695" i="7"/>
  <c r="AW1695" i="7"/>
  <c r="AV1695" i="7"/>
  <c r="AU1695" i="7"/>
  <c r="AT1695" i="7"/>
  <c r="AS1695" i="7"/>
  <c r="AR1695" i="7"/>
  <c r="AQ1695" i="7"/>
  <c r="AP1695" i="7"/>
  <c r="AO1695" i="7"/>
  <c r="AN1695" i="7"/>
  <c r="AM1695" i="7"/>
  <c r="AL1695" i="7"/>
  <c r="AK1695" i="7"/>
  <c r="AJ1695" i="7"/>
  <c r="AI1695" i="7"/>
  <c r="AZ1694" i="7"/>
  <c r="AY1694" i="7"/>
  <c r="AX1694" i="7"/>
  <c r="AW1694" i="7"/>
  <c r="AV1694" i="7"/>
  <c r="AU1694" i="7"/>
  <c r="AT1694" i="7"/>
  <c r="AS1694" i="7"/>
  <c r="AR1694" i="7"/>
  <c r="AQ1694" i="7"/>
  <c r="AP1694" i="7"/>
  <c r="AO1694" i="7"/>
  <c r="AN1694" i="7"/>
  <c r="AM1694" i="7"/>
  <c r="AL1694" i="7"/>
  <c r="AK1694" i="7"/>
  <c r="AJ1694" i="7"/>
  <c r="AI1694" i="7"/>
  <c r="AZ1693" i="7"/>
  <c r="AY1693" i="7"/>
  <c r="AX1693" i="7"/>
  <c r="AW1693" i="7"/>
  <c r="AV1693" i="7"/>
  <c r="AU1693" i="7"/>
  <c r="AT1693" i="7"/>
  <c r="AS1693" i="7"/>
  <c r="AR1693" i="7"/>
  <c r="AQ1693" i="7"/>
  <c r="AP1693" i="7"/>
  <c r="AO1693" i="7"/>
  <c r="AN1693" i="7"/>
  <c r="AM1693" i="7"/>
  <c r="AL1693" i="7"/>
  <c r="AK1693" i="7"/>
  <c r="AJ1693" i="7"/>
  <c r="AI1693" i="7"/>
  <c r="AZ1692" i="7"/>
  <c r="AY1692" i="7"/>
  <c r="AX1692" i="7"/>
  <c r="AW1692" i="7"/>
  <c r="AV1692" i="7"/>
  <c r="AU1692" i="7"/>
  <c r="AT1692" i="7"/>
  <c r="AS1692" i="7"/>
  <c r="AR1692" i="7"/>
  <c r="AQ1692" i="7"/>
  <c r="AP1692" i="7"/>
  <c r="AO1692" i="7"/>
  <c r="AN1692" i="7"/>
  <c r="AM1692" i="7"/>
  <c r="AL1692" i="7"/>
  <c r="AK1692" i="7"/>
  <c r="AJ1692" i="7"/>
  <c r="AI1692" i="7"/>
  <c r="AZ1691" i="7"/>
  <c r="AY1691" i="7"/>
  <c r="AX1691" i="7"/>
  <c r="AW1691" i="7"/>
  <c r="AV1691" i="7"/>
  <c r="AU1691" i="7"/>
  <c r="AT1691" i="7"/>
  <c r="AS1691" i="7"/>
  <c r="AR1691" i="7"/>
  <c r="AQ1691" i="7"/>
  <c r="AP1691" i="7"/>
  <c r="AO1691" i="7"/>
  <c r="AN1691" i="7"/>
  <c r="AM1691" i="7"/>
  <c r="AL1691" i="7"/>
  <c r="AK1691" i="7"/>
  <c r="AJ1691" i="7"/>
  <c r="AI1691" i="7"/>
  <c r="AZ1690" i="7"/>
  <c r="AY1690" i="7"/>
  <c r="AX1690" i="7"/>
  <c r="AW1690" i="7"/>
  <c r="AV1690" i="7"/>
  <c r="AU1690" i="7"/>
  <c r="AT1690" i="7"/>
  <c r="AS1690" i="7"/>
  <c r="AR1690" i="7"/>
  <c r="AQ1690" i="7"/>
  <c r="AP1690" i="7"/>
  <c r="AO1690" i="7"/>
  <c r="AN1690" i="7"/>
  <c r="AM1690" i="7"/>
  <c r="AL1690" i="7"/>
  <c r="AK1690" i="7"/>
  <c r="AJ1690" i="7"/>
  <c r="AI1690" i="7"/>
  <c r="AZ1689" i="7"/>
  <c r="AY1689" i="7"/>
  <c r="AX1689" i="7"/>
  <c r="AW1689" i="7"/>
  <c r="AV1689" i="7"/>
  <c r="AU1689" i="7"/>
  <c r="AT1689" i="7"/>
  <c r="AS1689" i="7"/>
  <c r="AR1689" i="7"/>
  <c r="AQ1689" i="7"/>
  <c r="AP1689" i="7"/>
  <c r="AO1689" i="7"/>
  <c r="AN1689" i="7"/>
  <c r="AM1689" i="7"/>
  <c r="AL1689" i="7"/>
  <c r="AK1689" i="7"/>
  <c r="AJ1689" i="7"/>
  <c r="AI1689" i="7"/>
  <c r="AZ1688" i="7"/>
  <c r="AY1688" i="7"/>
  <c r="AX1688" i="7"/>
  <c r="AW1688" i="7"/>
  <c r="AV1688" i="7"/>
  <c r="AU1688" i="7"/>
  <c r="AT1688" i="7"/>
  <c r="AS1688" i="7"/>
  <c r="AR1688" i="7"/>
  <c r="AQ1688" i="7"/>
  <c r="AP1688" i="7"/>
  <c r="AO1688" i="7"/>
  <c r="AN1688" i="7"/>
  <c r="AM1688" i="7"/>
  <c r="AL1688" i="7"/>
  <c r="AK1688" i="7"/>
  <c r="AJ1688" i="7"/>
  <c r="AI1688" i="7"/>
  <c r="AZ1687" i="7"/>
  <c r="AY1687" i="7"/>
  <c r="AX1687" i="7"/>
  <c r="AW1687" i="7"/>
  <c r="AV1687" i="7"/>
  <c r="AU1687" i="7"/>
  <c r="AT1687" i="7"/>
  <c r="AS1687" i="7"/>
  <c r="AR1687" i="7"/>
  <c r="AQ1687" i="7"/>
  <c r="AP1687" i="7"/>
  <c r="AO1687" i="7"/>
  <c r="AN1687" i="7"/>
  <c r="AM1687" i="7"/>
  <c r="AL1687" i="7"/>
  <c r="AK1687" i="7"/>
  <c r="AJ1687" i="7"/>
  <c r="AI1687" i="7"/>
  <c r="AZ1686" i="7"/>
  <c r="AY1686" i="7"/>
  <c r="AX1686" i="7"/>
  <c r="AW1686" i="7"/>
  <c r="AV1686" i="7"/>
  <c r="AU1686" i="7"/>
  <c r="AT1686" i="7"/>
  <c r="AS1686" i="7"/>
  <c r="AR1686" i="7"/>
  <c r="AQ1686" i="7"/>
  <c r="AP1686" i="7"/>
  <c r="AO1686" i="7"/>
  <c r="AN1686" i="7"/>
  <c r="AM1686" i="7"/>
  <c r="AL1686" i="7"/>
  <c r="AK1686" i="7"/>
  <c r="AJ1686" i="7"/>
  <c r="AI1686" i="7"/>
  <c r="AZ1685" i="7"/>
  <c r="AY1685" i="7"/>
  <c r="AX1685" i="7"/>
  <c r="AW1685" i="7"/>
  <c r="AV1685" i="7"/>
  <c r="AU1685" i="7"/>
  <c r="AT1685" i="7"/>
  <c r="AS1685" i="7"/>
  <c r="AR1685" i="7"/>
  <c r="AQ1685" i="7"/>
  <c r="AP1685" i="7"/>
  <c r="AO1685" i="7"/>
  <c r="AN1685" i="7"/>
  <c r="AM1685" i="7"/>
  <c r="AL1685" i="7"/>
  <c r="AK1685" i="7"/>
  <c r="AJ1685" i="7"/>
  <c r="AI1685" i="7"/>
  <c r="AZ1684" i="7"/>
  <c r="AY1684" i="7"/>
  <c r="AX1684" i="7"/>
  <c r="AW1684" i="7"/>
  <c r="AV1684" i="7"/>
  <c r="AU1684" i="7"/>
  <c r="AT1684" i="7"/>
  <c r="AS1684" i="7"/>
  <c r="AR1684" i="7"/>
  <c r="AQ1684" i="7"/>
  <c r="AP1684" i="7"/>
  <c r="AO1684" i="7"/>
  <c r="AN1684" i="7"/>
  <c r="AM1684" i="7"/>
  <c r="AL1684" i="7"/>
  <c r="AK1684" i="7"/>
  <c r="AJ1684" i="7"/>
  <c r="AI1684" i="7"/>
  <c r="AZ1683" i="7"/>
  <c r="AY1683" i="7"/>
  <c r="AX1683" i="7"/>
  <c r="AW1683" i="7"/>
  <c r="AV1683" i="7"/>
  <c r="AU1683" i="7"/>
  <c r="AT1683" i="7"/>
  <c r="AS1683" i="7"/>
  <c r="AR1683" i="7"/>
  <c r="AQ1683" i="7"/>
  <c r="AP1683" i="7"/>
  <c r="AO1683" i="7"/>
  <c r="AN1683" i="7"/>
  <c r="AM1683" i="7"/>
  <c r="AL1683" i="7"/>
  <c r="AK1683" i="7"/>
  <c r="AJ1683" i="7"/>
  <c r="AI1683" i="7"/>
  <c r="AZ1682" i="7"/>
  <c r="AY1682" i="7"/>
  <c r="AX1682" i="7"/>
  <c r="AW1682" i="7"/>
  <c r="AV1682" i="7"/>
  <c r="AU1682" i="7"/>
  <c r="AT1682" i="7"/>
  <c r="AS1682" i="7"/>
  <c r="AR1682" i="7"/>
  <c r="AQ1682" i="7"/>
  <c r="AP1682" i="7"/>
  <c r="AO1682" i="7"/>
  <c r="AN1682" i="7"/>
  <c r="AM1682" i="7"/>
  <c r="AL1682" i="7"/>
  <c r="AK1682" i="7"/>
  <c r="AJ1682" i="7"/>
  <c r="AI1682" i="7"/>
  <c r="AZ1681" i="7"/>
  <c r="AY1681" i="7"/>
  <c r="AX1681" i="7"/>
  <c r="AW1681" i="7"/>
  <c r="AV1681" i="7"/>
  <c r="AU1681" i="7"/>
  <c r="AT1681" i="7"/>
  <c r="AS1681" i="7"/>
  <c r="AR1681" i="7"/>
  <c r="AQ1681" i="7"/>
  <c r="AP1681" i="7"/>
  <c r="AO1681" i="7"/>
  <c r="AN1681" i="7"/>
  <c r="AM1681" i="7"/>
  <c r="AL1681" i="7"/>
  <c r="AK1681" i="7"/>
  <c r="AJ1681" i="7"/>
  <c r="AI1681" i="7"/>
  <c r="AZ1680" i="7"/>
  <c r="AY1680" i="7"/>
  <c r="AX1680" i="7"/>
  <c r="AW1680" i="7"/>
  <c r="AV1680" i="7"/>
  <c r="AU1680" i="7"/>
  <c r="AT1680" i="7"/>
  <c r="AS1680" i="7"/>
  <c r="AR1680" i="7"/>
  <c r="AQ1680" i="7"/>
  <c r="AP1680" i="7"/>
  <c r="AO1680" i="7"/>
  <c r="AN1680" i="7"/>
  <c r="AM1680" i="7"/>
  <c r="AL1680" i="7"/>
  <c r="AK1680" i="7"/>
  <c r="AJ1680" i="7"/>
  <c r="AI1680" i="7"/>
  <c r="AZ1679" i="7"/>
  <c r="AY1679" i="7"/>
  <c r="AX1679" i="7"/>
  <c r="AW1679" i="7"/>
  <c r="AV1679" i="7"/>
  <c r="AU1679" i="7"/>
  <c r="AT1679" i="7"/>
  <c r="AS1679" i="7"/>
  <c r="AR1679" i="7"/>
  <c r="AQ1679" i="7"/>
  <c r="AP1679" i="7"/>
  <c r="AO1679" i="7"/>
  <c r="AN1679" i="7"/>
  <c r="AM1679" i="7"/>
  <c r="AL1679" i="7"/>
  <c r="AK1679" i="7"/>
  <c r="AJ1679" i="7"/>
  <c r="AI1679" i="7"/>
  <c r="AZ1678" i="7"/>
  <c r="AY1678" i="7"/>
  <c r="AX1678" i="7"/>
  <c r="AW1678" i="7"/>
  <c r="AV1678" i="7"/>
  <c r="AU1678" i="7"/>
  <c r="AT1678" i="7"/>
  <c r="AS1678" i="7"/>
  <c r="AR1678" i="7"/>
  <c r="AQ1678" i="7"/>
  <c r="AP1678" i="7"/>
  <c r="AO1678" i="7"/>
  <c r="AN1678" i="7"/>
  <c r="AM1678" i="7"/>
  <c r="AL1678" i="7"/>
  <c r="AK1678" i="7"/>
  <c r="AJ1678" i="7"/>
  <c r="AI1678" i="7"/>
  <c r="AZ1677" i="7"/>
  <c r="AY1677" i="7"/>
  <c r="AX1677" i="7"/>
  <c r="AW1677" i="7"/>
  <c r="AV1677" i="7"/>
  <c r="AU1677" i="7"/>
  <c r="AT1677" i="7"/>
  <c r="AS1677" i="7"/>
  <c r="AR1677" i="7"/>
  <c r="AQ1677" i="7"/>
  <c r="AP1677" i="7"/>
  <c r="AO1677" i="7"/>
  <c r="AN1677" i="7"/>
  <c r="AM1677" i="7"/>
  <c r="AL1677" i="7"/>
  <c r="AK1677" i="7"/>
  <c r="AJ1677" i="7"/>
  <c r="AI1677" i="7"/>
  <c r="AZ1676" i="7"/>
  <c r="AY1676" i="7"/>
  <c r="AX1676" i="7"/>
  <c r="AW1676" i="7"/>
  <c r="AV1676" i="7"/>
  <c r="AU1676" i="7"/>
  <c r="AT1676" i="7"/>
  <c r="AS1676" i="7"/>
  <c r="AR1676" i="7"/>
  <c r="AQ1676" i="7"/>
  <c r="AP1676" i="7"/>
  <c r="AO1676" i="7"/>
  <c r="AN1676" i="7"/>
  <c r="AM1676" i="7"/>
  <c r="AL1676" i="7"/>
  <c r="AK1676" i="7"/>
  <c r="AJ1676" i="7"/>
  <c r="AI1676" i="7"/>
  <c r="AZ1675" i="7"/>
  <c r="AY1675" i="7"/>
  <c r="AX1675" i="7"/>
  <c r="AW1675" i="7"/>
  <c r="AV1675" i="7"/>
  <c r="AU1675" i="7"/>
  <c r="AT1675" i="7"/>
  <c r="AS1675" i="7"/>
  <c r="AR1675" i="7"/>
  <c r="AQ1675" i="7"/>
  <c r="AP1675" i="7"/>
  <c r="AO1675" i="7"/>
  <c r="AN1675" i="7"/>
  <c r="AM1675" i="7"/>
  <c r="AL1675" i="7"/>
  <c r="AK1675" i="7"/>
  <c r="AJ1675" i="7"/>
  <c r="AI1675" i="7"/>
  <c r="AZ1674" i="7"/>
  <c r="AY1674" i="7"/>
  <c r="AX1674" i="7"/>
  <c r="AW1674" i="7"/>
  <c r="AV1674" i="7"/>
  <c r="AU1674" i="7"/>
  <c r="AT1674" i="7"/>
  <c r="AS1674" i="7"/>
  <c r="AR1674" i="7"/>
  <c r="AQ1674" i="7"/>
  <c r="AP1674" i="7"/>
  <c r="AO1674" i="7"/>
  <c r="AN1674" i="7"/>
  <c r="AM1674" i="7"/>
  <c r="AL1674" i="7"/>
  <c r="AK1674" i="7"/>
  <c r="AJ1674" i="7"/>
  <c r="AI1674" i="7"/>
  <c r="AZ1673" i="7"/>
  <c r="AY1673" i="7"/>
  <c r="AX1673" i="7"/>
  <c r="AW1673" i="7"/>
  <c r="AV1673" i="7"/>
  <c r="AU1673" i="7"/>
  <c r="AT1673" i="7"/>
  <c r="AS1673" i="7"/>
  <c r="AR1673" i="7"/>
  <c r="AQ1673" i="7"/>
  <c r="AP1673" i="7"/>
  <c r="AO1673" i="7"/>
  <c r="AN1673" i="7"/>
  <c r="AM1673" i="7"/>
  <c r="AL1673" i="7"/>
  <c r="AK1673" i="7"/>
  <c r="AJ1673" i="7"/>
  <c r="AI1673" i="7"/>
  <c r="AZ1672" i="7"/>
  <c r="AY1672" i="7"/>
  <c r="AX1672" i="7"/>
  <c r="AW1672" i="7"/>
  <c r="AV1672" i="7"/>
  <c r="AU1672" i="7"/>
  <c r="AT1672" i="7"/>
  <c r="AS1672" i="7"/>
  <c r="AR1672" i="7"/>
  <c r="AQ1672" i="7"/>
  <c r="AP1672" i="7"/>
  <c r="AO1672" i="7"/>
  <c r="AN1672" i="7"/>
  <c r="AM1672" i="7"/>
  <c r="AL1672" i="7"/>
  <c r="AK1672" i="7"/>
  <c r="AJ1672" i="7"/>
  <c r="AI1672" i="7"/>
  <c r="AZ1671" i="7"/>
  <c r="AY1671" i="7"/>
  <c r="AX1671" i="7"/>
  <c r="AW1671" i="7"/>
  <c r="AV1671" i="7"/>
  <c r="AU1671" i="7"/>
  <c r="AT1671" i="7"/>
  <c r="AS1671" i="7"/>
  <c r="AR1671" i="7"/>
  <c r="AQ1671" i="7"/>
  <c r="AP1671" i="7"/>
  <c r="AO1671" i="7"/>
  <c r="AN1671" i="7"/>
  <c r="AM1671" i="7"/>
  <c r="AL1671" i="7"/>
  <c r="AK1671" i="7"/>
  <c r="AJ1671" i="7"/>
  <c r="AI1671" i="7"/>
  <c r="AZ1670" i="7"/>
  <c r="AY1670" i="7"/>
  <c r="AX1670" i="7"/>
  <c r="AW1670" i="7"/>
  <c r="AV1670" i="7"/>
  <c r="AU1670" i="7"/>
  <c r="AT1670" i="7"/>
  <c r="AS1670" i="7"/>
  <c r="AR1670" i="7"/>
  <c r="AQ1670" i="7"/>
  <c r="AP1670" i="7"/>
  <c r="AO1670" i="7"/>
  <c r="AN1670" i="7"/>
  <c r="AM1670" i="7"/>
  <c r="AL1670" i="7"/>
  <c r="AK1670" i="7"/>
  <c r="AJ1670" i="7"/>
  <c r="AI1670" i="7"/>
  <c r="AZ1669" i="7"/>
  <c r="AY1669" i="7"/>
  <c r="AX1669" i="7"/>
  <c r="AW1669" i="7"/>
  <c r="AV1669" i="7"/>
  <c r="AU1669" i="7"/>
  <c r="AT1669" i="7"/>
  <c r="AS1669" i="7"/>
  <c r="AR1669" i="7"/>
  <c r="AQ1669" i="7"/>
  <c r="AP1669" i="7"/>
  <c r="AO1669" i="7"/>
  <c r="AN1669" i="7"/>
  <c r="AM1669" i="7"/>
  <c r="AL1669" i="7"/>
  <c r="AK1669" i="7"/>
  <c r="AJ1669" i="7"/>
  <c r="AI1669" i="7"/>
  <c r="AZ1668" i="7"/>
  <c r="AY1668" i="7"/>
  <c r="AX1668" i="7"/>
  <c r="AW1668" i="7"/>
  <c r="AV1668" i="7"/>
  <c r="AU1668" i="7"/>
  <c r="AT1668" i="7"/>
  <c r="AS1668" i="7"/>
  <c r="AR1668" i="7"/>
  <c r="AQ1668" i="7"/>
  <c r="AP1668" i="7"/>
  <c r="AO1668" i="7"/>
  <c r="AN1668" i="7"/>
  <c r="AM1668" i="7"/>
  <c r="AL1668" i="7"/>
  <c r="AK1668" i="7"/>
  <c r="AJ1668" i="7"/>
  <c r="AI1668" i="7"/>
  <c r="AZ1667" i="7"/>
  <c r="AY1667" i="7"/>
  <c r="AX1667" i="7"/>
  <c r="AW1667" i="7"/>
  <c r="AV1667" i="7"/>
  <c r="AU1667" i="7"/>
  <c r="AT1667" i="7"/>
  <c r="AS1667" i="7"/>
  <c r="AR1667" i="7"/>
  <c r="AQ1667" i="7"/>
  <c r="AP1667" i="7"/>
  <c r="AO1667" i="7"/>
  <c r="AN1667" i="7"/>
  <c r="AM1667" i="7"/>
  <c r="AL1667" i="7"/>
  <c r="AK1667" i="7"/>
  <c r="AJ1667" i="7"/>
  <c r="AI1667" i="7"/>
  <c r="AZ1666" i="7"/>
  <c r="AY1666" i="7"/>
  <c r="AX1666" i="7"/>
  <c r="AW1666" i="7"/>
  <c r="AV1666" i="7"/>
  <c r="AU1666" i="7"/>
  <c r="AT1666" i="7"/>
  <c r="AS1666" i="7"/>
  <c r="AR1666" i="7"/>
  <c r="AQ1666" i="7"/>
  <c r="AP1666" i="7"/>
  <c r="AO1666" i="7"/>
  <c r="AN1666" i="7"/>
  <c r="AM1666" i="7"/>
  <c r="AL1666" i="7"/>
  <c r="AK1666" i="7"/>
  <c r="AJ1666" i="7"/>
  <c r="AI1666" i="7"/>
  <c r="AZ1665" i="7"/>
  <c r="AY1665" i="7"/>
  <c r="AX1665" i="7"/>
  <c r="AW1665" i="7"/>
  <c r="AV1665" i="7"/>
  <c r="AU1665" i="7"/>
  <c r="AT1665" i="7"/>
  <c r="AS1665" i="7"/>
  <c r="AR1665" i="7"/>
  <c r="AQ1665" i="7"/>
  <c r="AP1665" i="7"/>
  <c r="AO1665" i="7"/>
  <c r="AN1665" i="7"/>
  <c r="AM1665" i="7"/>
  <c r="AL1665" i="7"/>
  <c r="AK1665" i="7"/>
  <c r="AJ1665" i="7"/>
  <c r="AI1665" i="7"/>
  <c r="AZ1664" i="7"/>
  <c r="AY1664" i="7"/>
  <c r="AX1664" i="7"/>
  <c r="AW1664" i="7"/>
  <c r="AV1664" i="7"/>
  <c r="AU1664" i="7"/>
  <c r="AT1664" i="7"/>
  <c r="AS1664" i="7"/>
  <c r="AR1664" i="7"/>
  <c r="AQ1664" i="7"/>
  <c r="AP1664" i="7"/>
  <c r="AO1664" i="7"/>
  <c r="AN1664" i="7"/>
  <c r="AM1664" i="7"/>
  <c r="AL1664" i="7"/>
  <c r="AK1664" i="7"/>
  <c r="AJ1664" i="7"/>
  <c r="AI1664" i="7"/>
  <c r="AZ1663" i="7"/>
  <c r="AY1663" i="7"/>
  <c r="AX1663" i="7"/>
  <c r="AW1663" i="7"/>
  <c r="AV1663" i="7"/>
  <c r="AU1663" i="7"/>
  <c r="AT1663" i="7"/>
  <c r="AS1663" i="7"/>
  <c r="AR1663" i="7"/>
  <c r="AQ1663" i="7"/>
  <c r="AP1663" i="7"/>
  <c r="AO1663" i="7"/>
  <c r="AN1663" i="7"/>
  <c r="AM1663" i="7"/>
  <c r="AL1663" i="7"/>
  <c r="AK1663" i="7"/>
  <c r="AJ1663" i="7"/>
  <c r="AI1663" i="7"/>
  <c r="AZ1662" i="7"/>
  <c r="AY1662" i="7"/>
  <c r="AX1662" i="7"/>
  <c r="AW1662" i="7"/>
  <c r="AV1662" i="7"/>
  <c r="AU1662" i="7"/>
  <c r="AT1662" i="7"/>
  <c r="AS1662" i="7"/>
  <c r="AR1662" i="7"/>
  <c r="AQ1662" i="7"/>
  <c r="AP1662" i="7"/>
  <c r="AO1662" i="7"/>
  <c r="AN1662" i="7"/>
  <c r="AM1662" i="7"/>
  <c r="AL1662" i="7"/>
  <c r="AK1662" i="7"/>
  <c r="AJ1662" i="7"/>
  <c r="AI1662" i="7"/>
  <c r="AZ1661" i="7"/>
  <c r="AY1661" i="7"/>
  <c r="AX1661" i="7"/>
  <c r="AW1661" i="7"/>
  <c r="AV1661" i="7"/>
  <c r="AU1661" i="7"/>
  <c r="AT1661" i="7"/>
  <c r="AS1661" i="7"/>
  <c r="AR1661" i="7"/>
  <c r="AQ1661" i="7"/>
  <c r="AP1661" i="7"/>
  <c r="AO1661" i="7"/>
  <c r="AN1661" i="7"/>
  <c r="AM1661" i="7"/>
  <c r="AL1661" i="7"/>
  <c r="AK1661" i="7"/>
  <c r="AJ1661" i="7"/>
  <c r="AI1661" i="7"/>
  <c r="AZ1660" i="7"/>
  <c r="AY1660" i="7"/>
  <c r="AX1660" i="7"/>
  <c r="AW1660" i="7"/>
  <c r="AV1660" i="7"/>
  <c r="AU1660" i="7"/>
  <c r="AT1660" i="7"/>
  <c r="AS1660" i="7"/>
  <c r="AR1660" i="7"/>
  <c r="AQ1660" i="7"/>
  <c r="AP1660" i="7"/>
  <c r="AO1660" i="7"/>
  <c r="AN1660" i="7"/>
  <c r="AM1660" i="7"/>
  <c r="AL1660" i="7"/>
  <c r="AK1660" i="7"/>
  <c r="AJ1660" i="7"/>
  <c r="AI1660" i="7"/>
  <c r="AZ1659" i="7"/>
  <c r="AY1659" i="7"/>
  <c r="AX1659" i="7"/>
  <c r="AW1659" i="7"/>
  <c r="AV1659" i="7"/>
  <c r="AU1659" i="7"/>
  <c r="AT1659" i="7"/>
  <c r="AS1659" i="7"/>
  <c r="AR1659" i="7"/>
  <c r="AQ1659" i="7"/>
  <c r="AP1659" i="7"/>
  <c r="AO1659" i="7"/>
  <c r="AN1659" i="7"/>
  <c r="AM1659" i="7"/>
  <c r="AL1659" i="7"/>
  <c r="AK1659" i="7"/>
  <c r="AJ1659" i="7"/>
  <c r="AI1659" i="7"/>
  <c r="AZ1658" i="7"/>
  <c r="AY1658" i="7"/>
  <c r="AX1658" i="7"/>
  <c r="AW1658" i="7"/>
  <c r="AV1658" i="7"/>
  <c r="AU1658" i="7"/>
  <c r="AT1658" i="7"/>
  <c r="AS1658" i="7"/>
  <c r="AR1658" i="7"/>
  <c r="AQ1658" i="7"/>
  <c r="AP1658" i="7"/>
  <c r="AO1658" i="7"/>
  <c r="AN1658" i="7"/>
  <c r="AM1658" i="7"/>
  <c r="AL1658" i="7"/>
  <c r="AK1658" i="7"/>
  <c r="AJ1658" i="7"/>
  <c r="AI1658" i="7"/>
  <c r="AZ1657" i="7"/>
  <c r="AY1657" i="7"/>
  <c r="AX1657" i="7"/>
  <c r="AW1657" i="7"/>
  <c r="AV1657" i="7"/>
  <c r="AU1657" i="7"/>
  <c r="AT1657" i="7"/>
  <c r="AS1657" i="7"/>
  <c r="AR1657" i="7"/>
  <c r="AQ1657" i="7"/>
  <c r="AP1657" i="7"/>
  <c r="AO1657" i="7"/>
  <c r="AN1657" i="7"/>
  <c r="AM1657" i="7"/>
  <c r="AL1657" i="7"/>
  <c r="AK1657" i="7"/>
  <c r="AJ1657" i="7"/>
  <c r="AI1657" i="7"/>
  <c r="AZ1656" i="7"/>
  <c r="AY1656" i="7"/>
  <c r="AX1656" i="7"/>
  <c r="AW1656" i="7"/>
  <c r="AV1656" i="7"/>
  <c r="AU1656" i="7"/>
  <c r="AT1656" i="7"/>
  <c r="AS1656" i="7"/>
  <c r="AR1656" i="7"/>
  <c r="AQ1656" i="7"/>
  <c r="AP1656" i="7"/>
  <c r="AO1656" i="7"/>
  <c r="AN1656" i="7"/>
  <c r="AM1656" i="7"/>
  <c r="AL1656" i="7"/>
  <c r="AK1656" i="7"/>
  <c r="AJ1656" i="7"/>
  <c r="AI1656" i="7"/>
  <c r="AZ1655" i="7"/>
  <c r="AY1655" i="7"/>
  <c r="AX1655" i="7"/>
  <c r="AW1655" i="7"/>
  <c r="AV1655" i="7"/>
  <c r="AU1655" i="7"/>
  <c r="AT1655" i="7"/>
  <c r="AS1655" i="7"/>
  <c r="AR1655" i="7"/>
  <c r="AQ1655" i="7"/>
  <c r="AP1655" i="7"/>
  <c r="AO1655" i="7"/>
  <c r="AN1655" i="7"/>
  <c r="AM1655" i="7"/>
  <c r="AL1655" i="7"/>
  <c r="AK1655" i="7"/>
  <c r="AJ1655" i="7"/>
  <c r="AI1655" i="7"/>
  <c r="AZ1654" i="7"/>
  <c r="AY1654" i="7"/>
  <c r="AX1654" i="7"/>
  <c r="AW1654" i="7"/>
  <c r="AV1654" i="7"/>
  <c r="AU1654" i="7"/>
  <c r="AT1654" i="7"/>
  <c r="AS1654" i="7"/>
  <c r="AR1654" i="7"/>
  <c r="AQ1654" i="7"/>
  <c r="AP1654" i="7"/>
  <c r="AO1654" i="7"/>
  <c r="AN1654" i="7"/>
  <c r="AM1654" i="7"/>
  <c r="AL1654" i="7"/>
  <c r="AK1654" i="7"/>
  <c r="AJ1654" i="7"/>
  <c r="AI1654" i="7"/>
  <c r="AZ1653" i="7"/>
  <c r="AY1653" i="7"/>
  <c r="AX1653" i="7"/>
  <c r="AW1653" i="7"/>
  <c r="AV1653" i="7"/>
  <c r="AU1653" i="7"/>
  <c r="AT1653" i="7"/>
  <c r="AS1653" i="7"/>
  <c r="AR1653" i="7"/>
  <c r="AQ1653" i="7"/>
  <c r="AP1653" i="7"/>
  <c r="AO1653" i="7"/>
  <c r="AN1653" i="7"/>
  <c r="AM1653" i="7"/>
  <c r="AL1653" i="7"/>
  <c r="AK1653" i="7"/>
  <c r="AJ1653" i="7"/>
  <c r="AI1653" i="7"/>
  <c r="AZ1652" i="7"/>
  <c r="AY1652" i="7"/>
  <c r="AX1652" i="7"/>
  <c r="AW1652" i="7"/>
  <c r="AV1652" i="7"/>
  <c r="AU1652" i="7"/>
  <c r="AT1652" i="7"/>
  <c r="AS1652" i="7"/>
  <c r="AR1652" i="7"/>
  <c r="AQ1652" i="7"/>
  <c r="AP1652" i="7"/>
  <c r="AO1652" i="7"/>
  <c r="AN1652" i="7"/>
  <c r="AM1652" i="7"/>
  <c r="AL1652" i="7"/>
  <c r="AK1652" i="7"/>
  <c r="AJ1652" i="7"/>
  <c r="AI1652" i="7"/>
  <c r="AZ1651" i="7"/>
  <c r="AY1651" i="7"/>
  <c r="AX1651" i="7"/>
  <c r="AW1651" i="7"/>
  <c r="AV1651" i="7"/>
  <c r="AU1651" i="7"/>
  <c r="AT1651" i="7"/>
  <c r="AS1651" i="7"/>
  <c r="AR1651" i="7"/>
  <c r="AQ1651" i="7"/>
  <c r="AP1651" i="7"/>
  <c r="AO1651" i="7"/>
  <c r="AN1651" i="7"/>
  <c r="AM1651" i="7"/>
  <c r="AL1651" i="7"/>
  <c r="AK1651" i="7"/>
  <c r="AJ1651" i="7"/>
  <c r="AI1651" i="7"/>
  <c r="AZ1650" i="7"/>
  <c r="AY1650" i="7"/>
  <c r="AX1650" i="7"/>
  <c r="AW1650" i="7"/>
  <c r="AV1650" i="7"/>
  <c r="AU1650" i="7"/>
  <c r="AT1650" i="7"/>
  <c r="AS1650" i="7"/>
  <c r="AR1650" i="7"/>
  <c r="AQ1650" i="7"/>
  <c r="AP1650" i="7"/>
  <c r="AO1650" i="7"/>
  <c r="AN1650" i="7"/>
  <c r="AM1650" i="7"/>
  <c r="AL1650" i="7"/>
  <c r="AK1650" i="7"/>
  <c r="AJ1650" i="7"/>
  <c r="AI1650" i="7"/>
  <c r="AZ1649" i="7"/>
  <c r="AY1649" i="7"/>
  <c r="AX1649" i="7"/>
  <c r="AW1649" i="7"/>
  <c r="AV1649" i="7"/>
  <c r="AU1649" i="7"/>
  <c r="AT1649" i="7"/>
  <c r="AS1649" i="7"/>
  <c r="AR1649" i="7"/>
  <c r="AQ1649" i="7"/>
  <c r="AP1649" i="7"/>
  <c r="AO1649" i="7"/>
  <c r="AN1649" i="7"/>
  <c r="AM1649" i="7"/>
  <c r="AL1649" i="7"/>
  <c r="AK1649" i="7"/>
  <c r="AJ1649" i="7"/>
  <c r="AI1649" i="7"/>
  <c r="AZ1648" i="7"/>
  <c r="AY1648" i="7"/>
  <c r="AX1648" i="7"/>
  <c r="AW1648" i="7"/>
  <c r="AV1648" i="7"/>
  <c r="AU1648" i="7"/>
  <c r="AT1648" i="7"/>
  <c r="AS1648" i="7"/>
  <c r="AR1648" i="7"/>
  <c r="AQ1648" i="7"/>
  <c r="AP1648" i="7"/>
  <c r="AO1648" i="7"/>
  <c r="AN1648" i="7"/>
  <c r="AM1648" i="7"/>
  <c r="AL1648" i="7"/>
  <c r="AK1648" i="7"/>
  <c r="AJ1648" i="7"/>
  <c r="AI1648" i="7"/>
  <c r="AZ1647" i="7"/>
  <c r="AY1647" i="7"/>
  <c r="AX1647" i="7"/>
  <c r="AW1647" i="7"/>
  <c r="AV1647" i="7"/>
  <c r="AU1647" i="7"/>
  <c r="AT1647" i="7"/>
  <c r="AS1647" i="7"/>
  <c r="AR1647" i="7"/>
  <c r="AQ1647" i="7"/>
  <c r="AP1647" i="7"/>
  <c r="AO1647" i="7"/>
  <c r="AN1647" i="7"/>
  <c r="AM1647" i="7"/>
  <c r="AL1647" i="7"/>
  <c r="AK1647" i="7"/>
  <c r="AJ1647" i="7"/>
  <c r="AI1647" i="7"/>
  <c r="AZ1646" i="7"/>
  <c r="AY1646" i="7"/>
  <c r="AX1646" i="7"/>
  <c r="AW1646" i="7"/>
  <c r="AV1646" i="7"/>
  <c r="AU1646" i="7"/>
  <c r="AT1646" i="7"/>
  <c r="AS1646" i="7"/>
  <c r="AR1646" i="7"/>
  <c r="AQ1646" i="7"/>
  <c r="AP1646" i="7"/>
  <c r="AO1646" i="7"/>
  <c r="AN1646" i="7"/>
  <c r="AM1646" i="7"/>
  <c r="AL1646" i="7"/>
  <c r="AK1646" i="7"/>
  <c r="AJ1646" i="7"/>
  <c r="AI1646" i="7"/>
  <c r="AZ1645" i="7"/>
  <c r="AY1645" i="7"/>
  <c r="AX1645" i="7"/>
  <c r="AW1645" i="7"/>
  <c r="AV1645" i="7"/>
  <c r="AU1645" i="7"/>
  <c r="AT1645" i="7"/>
  <c r="AS1645" i="7"/>
  <c r="AR1645" i="7"/>
  <c r="AQ1645" i="7"/>
  <c r="AP1645" i="7"/>
  <c r="AO1645" i="7"/>
  <c r="AN1645" i="7"/>
  <c r="AM1645" i="7"/>
  <c r="AL1645" i="7"/>
  <c r="AK1645" i="7"/>
  <c r="AJ1645" i="7"/>
  <c r="AI1645" i="7"/>
  <c r="AZ1644" i="7"/>
  <c r="AY1644" i="7"/>
  <c r="AX1644" i="7"/>
  <c r="AW1644" i="7"/>
  <c r="AV1644" i="7"/>
  <c r="AU1644" i="7"/>
  <c r="AT1644" i="7"/>
  <c r="AS1644" i="7"/>
  <c r="AR1644" i="7"/>
  <c r="AQ1644" i="7"/>
  <c r="AP1644" i="7"/>
  <c r="AO1644" i="7"/>
  <c r="AN1644" i="7"/>
  <c r="AM1644" i="7"/>
  <c r="AL1644" i="7"/>
  <c r="AK1644" i="7"/>
  <c r="AJ1644" i="7"/>
  <c r="AI1644" i="7"/>
  <c r="AZ1643" i="7"/>
  <c r="AY1643" i="7"/>
  <c r="AX1643" i="7"/>
  <c r="AW1643" i="7"/>
  <c r="AV1643" i="7"/>
  <c r="AU1643" i="7"/>
  <c r="AT1643" i="7"/>
  <c r="AS1643" i="7"/>
  <c r="AR1643" i="7"/>
  <c r="AQ1643" i="7"/>
  <c r="AP1643" i="7"/>
  <c r="AO1643" i="7"/>
  <c r="AN1643" i="7"/>
  <c r="AM1643" i="7"/>
  <c r="AL1643" i="7"/>
  <c r="AK1643" i="7"/>
  <c r="AJ1643" i="7"/>
  <c r="AI1643" i="7"/>
  <c r="AZ1642" i="7"/>
  <c r="AY1642" i="7"/>
  <c r="AX1642" i="7"/>
  <c r="AW1642" i="7"/>
  <c r="AV1642" i="7"/>
  <c r="AU1642" i="7"/>
  <c r="AT1642" i="7"/>
  <c r="AS1642" i="7"/>
  <c r="AR1642" i="7"/>
  <c r="AQ1642" i="7"/>
  <c r="AP1642" i="7"/>
  <c r="AO1642" i="7"/>
  <c r="AN1642" i="7"/>
  <c r="AM1642" i="7"/>
  <c r="AL1642" i="7"/>
  <c r="AK1642" i="7"/>
  <c r="AJ1642" i="7"/>
  <c r="AI1642" i="7"/>
  <c r="AZ1641" i="7"/>
  <c r="AY1641" i="7"/>
  <c r="AX1641" i="7"/>
  <c r="AW1641" i="7"/>
  <c r="AV1641" i="7"/>
  <c r="AU1641" i="7"/>
  <c r="AT1641" i="7"/>
  <c r="AS1641" i="7"/>
  <c r="AR1641" i="7"/>
  <c r="AQ1641" i="7"/>
  <c r="AP1641" i="7"/>
  <c r="AO1641" i="7"/>
  <c r="AN1641" i="7"/>
  <c r="AM1641" i="7"/>
  <c r="AL1641" i="7"/>
  <c r="AK1641" i="7"/>
  <c r="AJ1641" i="7"/>
  <c r="AI1641" i="7"/>
  <c r="AZ1640" i="7"/>
  <c r="AY1640" i="7"/>
  <c r="AX1640" i="7"/>
  <c r="AW1640" i="7"/>
  <c r="AV1640" i="7"/>
  <c r="AU1640" i="7"/>
  <c r="AT1640" i="7"/>
  <c r="AS1640" i="7"/>
  <c r="AR1640" i="7"/>
  <c r="AQ1640" i="7"/>
  <c r="AP1640" i="7"/>
  <c r="AO1640" i="7"/>
  <c r="AN1640" i="7"/>
  <c r="AM1640" i="7"/>
  <c r="AL1640" i="7"/>
  <c r="AK1640" i="7"/>
  <c r="AJ1640" i="7"/>
  <c r="AI1640" i="7"/>
  <c r="AZ1639" i="7"/>
  <c r="AY1639" i="7"/>
  <c r="AX1639" i="7"/>
  <c r="AW1639" i="7"/>
  <c r="AV1639" i="7"/>
  <c r="AU1639" i="7"/>
  <c r="AT1639" i="7"/>
  <c r="AS1639" i="7"/>
  <c r="AR1639" i="7"/>
  <c r="AQ1639" i="7"/>
  <c r="AP1639" i="7"/>
  <c r="AO1639" i="7"/>
  <c r="AN1639" i="7"/>
  <c r="AM1639" i="7"/>
  <c r="AL1639" i="7"/>
  <c r="AK1639" i="7"/>
  <c r="AJ1639" i="7"/>
  <c r="AI1639" i="7"/>
  <c r="AZ1638" i="7"/>
  <c r="AY1638" i="7"/>
  <c r="AX1638" i="7"/>
  <c r="AW1638" i="7"/>
  <c r="AV1638" i="7"/>
  <c r="AU1638" i="7"/>
  <c r="AT1638" i="7"/>
  <c r="AS1638" i="7"/>
  <c r="AR1638" i="7"/>
  <c r="AQ1638" i="7"/>
  <c r="AP1638" i="7"/>
  <c r="AO1638" i="7"/>
  <c r="AN1638" i="7"/>
  <c r="AM1638" i="7"/>
  <c r="AL1638" i="7"/>
  <c r="AK1638" i="7"/>
  <c r="AJ1638" i="7"/>
  <c r="AI1638" i="7"/>
  <c r="AZ1637" i="7"/>
  <c r="AY1637" i="7"/>
  <c r="AX1637" i="7"/>
  <c r="AW1637" i="7"/>
  <c r="AV1637" i="7"/>
  <c r="AU1637" i="7"/>
  <c r="AT1637" i="7"/>
  <c r="AS1637" i="7"/>
  <c r="AR1637" i="7"/>
  <c r="AQ1637" i="7"/>
  <c r="AP1637" i="7"/>
  <c r="AO1637" i="7"/>
  <c r="AN1637" i="7"/>
  <c r="AM1637" i="7"/>
  <c r="AL1637" i="7"/>
  <c r="AK1637" i="7"/>
  <c r="AJ1637" i="7"/>
  <c r="AI1637" i="7"/>
  <c r="AZ1636" i="7"/>
  <c r="AY1636" i="7"/>
  <c r="AX1636" i="7"/>
  <c r="AW1636" i="7"/>
  <c r="AV1636" i="7"/>
  <c r="AU1636" i="7"/>
  <c r="AT1636" i="7"/>
  <c r="AS1636" i="7"/>
  <c r="AR1636" i="7"/>
  <c r="AQ1636" i="7"/>
  <c r="AP1636" i="7"/>
  <c r="AO1636" i="7"/>
  <c r="AN1636" i="7"/>
  <c r="AM1636" i="7"/>
  <c r="AL1636" i="7"/>
  <c r="AK1636" i="7"/>
  <c r="AJ1636" i="7"/>
  <c r="AI1636" i="7"/>
  <c r="AZ1635" i="7"/>
  <c r="AY1635" i="7"/>
  <c r="AX1635" i="7"/>
  <c r="AW1635" i="7"/>
  <c r="AV1635" i="7"/>
  <c r="AU1635" i="7"/>
  <c r="AT1635" i="7"/>
  <c r="AS1635" i="7"/>
  <c r="AR1635" i="7"/>
  <c r="AQ1635" i="7"/>
  <c r="AP1635" i="7"/>
  <c r="AO1635" i="7"/>
  <c r="AN1635" i="7"/>
  <c r="AM1635" i="7"/>
  <c r="AL1635" i="7"/>
  <c r="AK1635" i="7"/>
  <c r="AJ1635" i="7"/>
  <c r="AI1635" i="7"/>
  <c r="AZ1634" i="7"/>
  <c r="AY1634" i="7"/>
  <c r="AX1634" i="7"/>
  <c r="AW1634" i="7"/>
  <c r="AV1634" i="7"/>
  <c r="AU1634" i="7"/>
  <c r="AT1634" i="7"/>
  <c r="AS1634" i="7"/>
  <c r="AR1634" i="7"/>
  <c r="AQ1634" i="7"/>
  <c r="AP1634" i="7"/>
  <c r="AO1634" i="7"/>
  <c r="AN1634" i="7"/>
  <c r="AM1634" i="7"/>
  <c r="AL1634" i="7"/>
  <c r="AK1634" i="7"/>
  <c r="AJ1634" i="7"/>
  <c r="AI1634" i="7"/>
  <c r="AZ1633" i="7"/>
  <c r="AY1633" i="7"/>
  <c r="AX1633" i="7"/>
  <c r="AW1633" i="7"/>
  <c r="AV1633" i="7"/>
  <c r="AU1633" i="7"/>
  <c r="AT1633" i="7"/>
  <c r="AS1633" i="7"/>
  <c r="AR1633" i="7"/>
  <c r="AQ1633" i="7"/>
  <c r="AP1633" i="7"/>
  <c r="AO1633" i="7"/>
  <c r="AN1633" i="7"/>
  <c r="AM1633" i="7"/>
  <c r="AL1633" i="7"/>
  <c r="AK1633" i="7"/>
  <c r="AJ1633" i="7"/>
  <c r="AI1633" i="7"/>
  <c r="AZ1632" i="7"/>
  <c r="AY1632" i="7"/>
  <c r="AX1632" i="7"/>
  <c r="AW1632" i="7"/>
  <c r="AV1632" i="7"/>
  <c r="AU1632" i="7"/>
  <c r="AT1632" i="7"/>
  <c r="AS1632" i="7"/>
  <c r="AR1632" i="7"/>
  <c r="AQ1632" i="7"/>
  <c r="AP1632" i="7"/>
  <c r="AO1632" i="7"/>
  <c r="AN1632" i="7"/>
  <c r="AM1632" i="7"/>
  <c r="AL1632" i="7"/>
  <c r="AK1632" i="7"/>
  <c r="AJ1632" i="7"/>
  <c r="AI1632" i="7"/>
  <c r="AZ1631" i="7"/>
  <c r="AY1631" i="7"/>
  <c r="AX1631" i="7"/>
  <c r="AW1631" i="7"/>
  <c r="AV1631" i="7"/>
  <c r="AU1631" i="7"/>
  <c r="AT1631" i="7"/>
  <c r="AS1631" i="7"/>
  <c r="AR1631" i="7"/>
  <c r="AQ1631" i="7"/>
  <c r="AP1631" i="7"/>
  <c r="AO1631" i="7"/>
  <c r="AN1631" i="7"/>
  <c r="AM1631" i="7"/>
  <c r="AL1631" i="7"/>
  <c r="AK1631" i="7"/>
  <c r="AJ1631" i="7"/>
  <c r="AI1631" i="7"/>
  <c r="AZ1630" i="7"/>
  <c r="AY1630" i="7"/>
  <c r="AX1630" i="7"/>
  <c r="AW1630" i="7"/>
  <c r="AV1630" i="7"/>
  <c r="AU1630" i="7"/>
  <c r="AT1630" i="7"/>
  <c r="AS1630" i="7"/>
  <c r="AR1630" i="7"/>
  <c r="AQ1630" i="7"/>
  <c r="AP1630" i="7"/>
  <c r="AO1630" i="7"/>
  <c r="AN1630" i="7"/>
  <c r="AM1630" i="7"/>
  <c r="AL1630" i="7"/>
  <c r="AK1630" i="7"/>
  <c r="AJ1630" i="7"/>
  <c r="AI1630" i="7"/>
  <c r="AZ1629" i="7"/>
  <c r="AY1629" i="7"/>
  <c r="AX1629" i="7"/>
  <c r="AW1629" i="7"/>
  <c r="AV1629" i="7"/>
  <c r="AU1629" i="7"/>
  <c r="AT1629" i="7"/>
  <c r="AS1629" i="7"/>
  <c r="AR1629" i="7"/>
  <c r="AQ1629" i="7"/>
  <c r="AP1629" i="7"/>
  <c r="AO1629" i="7"/>
  <c r="AN1629" i="7"/>
  <c r="AM1629" i="7"/>
  <c r="AL1629" i="7"/>
  <c r="AK1629" i="7"/>
  <c r="AJ1629" i="7"/>
  <c r="AI1629" i="7"/>
  <c r="AZ1628" i="7"/>
  <c r="AY1628" i="7"/>
  <c r="AX1628" i="7"/>
  <c r="AW1628" i="7"/>
  <c r="AV1628" i="7"/>
  <c r="AU1628" i="7"/>
  <c r="AT1628" i="7"/>
  <c r="AS1628" i="7"/>
  <c r="AR1628" i="7"/>
  <c r="AQ1628" i="7"/>
  <c r="AP1628" i="7"/>
  <c r="AO1628" i="7"/>
  <c r="AN1628" i="7"/>
  <c r="AM1628" i="7"/>
  <c r="AL1628" i="7"/>
  <c r="AK1628" i="7"/>
  <c r="AJ1628" i="7"/>
  <c r="AI1628" i="7"/>
  <c r="AZ1627" i="7"/>
  <c r="AY1627" i="7"/>
  <c r="AX1627" i="7"/>
  <c r="AW1627" i="7"/>
  <c r="AV1627" i="7"/>
  <c r="AU1627" i="7"/>
  <c r="AT1627" i="7"/>
  <c r="AS1627" i="7"/>
  <c r="AR1627" i="7"/>
  <c r="AQ1627" i="7"/>
  <c r="AP1627" i="7"/>
  <c r="AO1627" i="7"/>
  <c r="AN1627" i="7"/>
  <c r="AM1627" i="7"/>
  <c r="AL1627" i="7"/>
  <c r="AK1627" i="7"/>
  <c r="AJ1627" i="7"/>
  <c r="AI1627" i="7"/>
  <c r="AZ1626" i="7"/>
  <c r="AY1626" i="7"/>
  <c r="AX1626" i="7"/>
  <c r="AW1626" i="7"/>
  <c r="AV1626" i="7"/>
  <c r="AU1626" i="7"/>
  <c r="AT1626" i="7"/>
  <c r="AS1626" i="7"/>
  <c r="AR1626" i="7"/>
  <c r="AQ1626" i="7"/>
  <c r="AP1626" i="7"/>
  <c r="AO1626" i="7"/>
  <c r="AN1626" i="7"/>
  <c r="AM1626" i="7"/>
  <c r="AL1626" i="7"/>
  <c r="AK1626" i="7"/>
  <c r="AJ1626" i="7"/>
  <c r="AI1626" i="7"/>
  <c r="AZ1625" i="7"/>
  <c r="AY1625" i="7"/>
  <c r="AX1625" i="7"/>
  <c r="AW1625" i="7"/>
  <c r="AV1625" i="7"/>
  <c r="AU1625" i="7"/>
  <c r="AT1625" i="7"/>
  <c r="AS1625" i="7"/>
  <c r="AR1625" i="7"/>
  <c r="AQ1625" i="7"/>
  <c r="AP1625" i="7"/>
  <c r="AO1625" i="7"/>
  <c r="AN1625" i="7"/>
  <c r="AM1625" i="7"/>
  <c r="AL1625" i="7"/>
  <c r="AK1625" i="7"/>
  <c r="AJ1625" i="7"/>
  <c r="AI1625" i="7"/>
  <c r="AZ1624" i="7"/>
  <c r="AY1624" i="7"/>
  <c r="AX1624" i="7"/>
  <c r="AW1624" i="7"/>
  <c r="AV1624" i="7"/>
  <c r="AU1624" i="7"/>
  <c r="AT1624" i="7"/>
  <c r="AS1624" i="7"/>
  <c r="AR1624" i="7"/>
  <c r="AQ1624" i="7"/>
  <c r="AP1624" i="7"/>
  <c r="AO1624" i="7"/>
  <c r="AN1624" i="7"/>
  <c r="AM1624" i="7"/>
  <c r="AL1624" i="7"/>
  <c r="AK1624" i="7"/>
  <c r="AJ1624" i="7"/>
  <c r="AI1624" i="7"/>
  <c r="AZ1623" i="7"/>
  <c r="AY1623" i="7"/>
  <c r="AX1623" i="7"/>
  <c r="AW1623" i="7"/>
  <c r="AV1623" i="7"/>
  <c r="AU1623" i="7"/>
  <c r="AT1623" i="7"/>
  <c r="AS1623" i="7"/>
  <c r="AR1623" i="7"/>
  <c r="AQ1623" i="7"/>
  <c r="AP1623" i="7"/>
  <c r="AO1623" i="7"/>
  <c r="AN1623" i="7"/>
  <c r="AM1623" i="7"/>
  <c r="AL1623" i="7"/>
  <c r="AK1623" i="7"/>
  <c r="AJ1623" i="7"/>
  <c r="AI1623" i="7"/>
  <c r="AZ1622" i="7"/>
  <c r="AY1622" i="7"/>
  <c r="AX1622" i="7"/>
  <c r="AW1622" i="7"/>
  <c r="AV1622" i="7"/>
  <c r="AU1622" i="7"/>
  <c r="AT1622" i="7"/>
  <c r="AS1622" i="7"/>
  <c r="AR1622" i="7"/>
  <c r="AQ1622" i="7"/>
  <c r="AP1622" i="7"/>
  <c r="AO1622" i="7"/>
  <c r="AN1622" i="7"/>
  <c r="AM1622" i="7"/>
  <c r="AL1622" i="7"/>
  <c r="AK1622" i="7"/>
  <c r="AJ1622" i="7"/>
  <c r="AI1622" i="7"/>
  <c r="AZ1621" i="7"/>
  <c r="AY1621" i="7"/>
  <c r="AX1621" i="7"/>
  <c r="AW1621" i="7"/>
  <c r="AV1621" i="7"/>
  <c r="AU1621" i="7"/>
  <c r="AT1621" i="7"/>
  <c r="AS1621" i="7"/>
  <c r="AR1621" i="7"/>
  <c r="AQ1621" i="7"/>
  <c r="AP1621" i="7"/>
  <c r="AO1621" i="7"/>
  <c r="AN1621" i="7"/>
  <c r="AM1621" i="7"/>
  <c r="AL1621" i="7"/>
  <c r="AK1621" i="7"/>
  <c r="AJ1621" i="7"/>
  <c r="AI1621" i="7"/>
  <c r="AZ1620" i="7"/>
  <c r="AY1620" i="7"/>
  <c r="AX1620" i="7"/>
  <c r="AW1620" i="7"/>
  <c r="AV1620" i="7"/>
  <c r="AU1620" i="7"/>
  <c r="AT1620" i="7"/>
  <c r="AS1620" i="7"/>
  <c r="AR1620" i="7"/>
  <c r="AQ1620" i="7"/>
  <c r="AP1620" i="7"/>
  <c r="AO1620" i="7"/>
  <c r="AN1620" i="7"/>
  <c r="AM1620" i="7"/>
  <c r="AL1620" i="7"/>
  <c r="AK1620" i="7"/>
  <c r="AJ1620" i="7"/>
  <c r="AI1620" i="7"/>
  <c r="AZ1619" i="7"/>
  <c r="AY1619" i="7"/>
  <c r="AX1619" i="7"/>
  <c r="AW1619" i="7"/>
  <c r="AV1619" i="7"/>
  <c r="AU1619" i="7"/>
  <c r="AT1619" i="7"/>
  <c r="AS1619" i="7"/>
  <c r="AR1619" i="7"/>
  <c r="AQ1619" i="7"/>
  <c r="AP1619" i="7"/>
  <c r="AO1619" i="7"/>
  <c r="AN1619" i="7"/>
  <c r="AM1619" i="7"/>
  <c r="AL1619" i="7"/>
  <c r="AK1619" i="7"/>
  <c r="AJ1619" i="7"/>
  <c r="AI1619" i="7"/>
  <c r="AZ1618" i="7"/>
  <c r="AY1618" i="7"/>
  <c r="AX1618" i="7"/>
  <c r="AW1618" i="7"/>
  <c r="AV1618" i="7"/>
  <c r="AU1618" i="7"/>
  <c r="AT1618" i="7"/>
  <c r="AS1618" i="7"/>
  <c r="AR1618" i="7"/>
  <c r="AQ1618" i="7"/>
  <c r="AP1618" i="7"/>
  <c r="AO1618" i="7"/>
  <c r="AN1618" i="7"/>
  <c r="AM1618" i="7"/>
  <c r="AL1618" i="7"/>
  <c r="AK1618" i="7"/>
  <c r="AJ1618" i="7"/>
  <c r="AI1618" i="7"/>
  <c r="AZ1617" i="7"/>
  <c r="AY1617" i="7"/>
  <c r="AX1617" i="7"/>
  <c r="AW1617" i="7"/>
  <c r="AV1617" i="7"/>
  <c r="AU1617" i="7"/>
  <c r="AT1617" i="7"/>
  <c r="AS1617" i="7"/>
  <c r="AR1617" i="7"/>
  <c r="AQ1617" i="7"/>
  <c r="AP1617" i="7"/>
  <c r="AO1617" i="7"/>
  <c r="AN1617" i="7"/>
  <c r="AM1617" i="7"/>
  <c r="AL1617" i="7"/>
  <c r="AK1617" i="7"/>
  <c r="AJ1617" i="7"/>
  <c r="AI1617" i="7"/>
  <c r="AZ1616" i="7"/>
  <c r="AY1616" i="7"/>
  <c r="AX1616" i="7"/>
  <c r="AW1616" i="7"/>
  <c r="AV1616" i="7"/>
  <c r="AU1616" i="7"/>
  <c r="AT1616" i="7"/>
  <c r="AS1616" i="7"/>
  <c r="AR1616" i="7"/>
  <c r="AQ1616" i="7"/>
  <c r="AP1616" i="7"/>
  <c r="AO1616" i="7"/>
  <c r="AN1616" i="7"/>
  <c r="AM1616" i="7"/>
  <c r="AL1616" i="7"/>
  <c r="AK1616" i="7"/>
  <c r="AJ1616" i="7"/>
  <c r="AI1616" i="7"/>
  <c r="AZ1615" i="7"/>
  <c r="AY1615" i="7"/>
  <c r="AX1615" i="7"/>
  <c r="AW1615" i="7"/>
  <c r="AV1615" i="7"/>
  <c r="AU1615" i="7"/>
  <c r="AT1615" i="7"/>
  <c r="AS1615" i="7"/>
  <c r="AR1615" i="7"/>
  <c r="AQ1615" i="7"/>
  <c r="AP1615" i="7"/>
  <c r="AO1615" i="7"/>
  <c r="AN1615" i="7"/>
  <c r="AM1615" i="7"/>
  <c r="AL1615" i="7"/>
  <c r="AK1615" i="7"/>
  <c r="AJ1615" i="7"/>
  <c r="AI1615" i="7"/>
  <c r="AZ1614" i="7"/>
  <c r="AY1614" i="7"/>
  <c r="AX1614" i="7"/>
  <c r="AW1614" i="7"/>
  <c r="AV1614" i="7"/>
  <c r="AU1614" i="7"/>
  <c r="AT1614" i="7"/>
  <c r="AS1614" i="7"/>
  <c r="AR1614" i="7"/>
  <c r="AQ1614" i="7"/>
  <c r="AP1614" i="7"/>
  <c r="AO1614" i="7"/>
  <c r="AN1614" i="7"/>
  <c r="AM1614" i="7"/>
  <c r="AL1614" i="7"/>
  <c r="AK1614" i="7"/>
  <c r="AJ1614" i="7"/>
  <c r="AI1614" i="7"/>
  <c r="AZ1613" i="7"/>
  <c r="AY1613" i="7"/>
  <c r="AX1613" i="7"/>
  <c r="AW1613" i="7"/>
  <c r="AV1613" i="7"/>
  <c r="AU1613" i="7"/>
  <c r="AT1613" i="7"/>
  <c r="AS1613" i="7"/>
  <c r="AR1613" i="7"/>
  <c r="AQ1613" i="7"/>
  <c r="AP1613" i="7"/>
  <c r="AO1613" i="7"/>
  <c r="AN1613" i="7"/>
  <c r="AM1613" i="7"/>
  <c r="AL1613" i="7"/>
  <c r="AK1613" i="7"/>
  <c r="AJ1613" i="7"/>
  <c r="AI1613" i="7"/>
  <c r="AZ1612" i="7"/>
  <c r="AY1612" i="7"/>
  <c r="AX1612" i="7"/>
  <c r="AW1612" i="7"/>
  <c r="AV1612" i="7"/>
  <c r="AU1612" i="7"/>
  <c r="AT1612" i="7"/>
  <c r="AS1612" i="7"/>
  <c r="AR1612" i="7"/>
  <c r="AQ1612" i="7"/>
  <c r="AP1612" i="7"/>
  <c r="AO1612" i="7"/>
  <c r="AN1612" i="7"/>
  <c r="AM1612" i="7"/>
  <c r="AL1612" i="7"/>
  <c r="AK1612" i="7"/>
  <c r="AJ1612" i="7"/>
  <c r="AI1612" i="7"/>
  <c r="AZ1611" i="7"/>
  <c r="AY1611" i="7"/>
  <c r="AX1611" i="7"/>
  <c r="AW1611" i="7"/>
  <c r="AV1611" i="7"/>
  <c r="AU1611" i="7"/>
  <c r="AT1611" i="7"/>
  <c r="AS1611" i="7"/>
  <c r="AR1611" i="7"/>
  <c r="AQ1611" i="7"/>
  <c r="AP1611" i="7"/>
  <c r="AO1611" i="7"/>
  <c r="AN1611" i="7"/>
  <c r="AM1611" i="7"/>
  <c r="AL1611" i="7"/>
  <c r="AK1611" i="7"/>
  <c r="AJ1611" i="7"/>
  <c r="AI1611" i="7"/>
  <c r="AZ1610" i="7"/>
  <c r="AY1610" i="7"/>
  <c r="AX1610" i="7"/>
  <c r="AW1610" i="7"/>
  <c r="AV1610" i="7"/>
  <c r="AU1610" i="7"/>
  <c r="AT1610" i="7"/>
  <c r="AS1610" i="7"/>
  <c r="AR1610" i="7"/>
  <c r="AQ1610" i="7"/>
  <c r="AP1610" i="7"/>
  <c r="AO1610" i="7"/>
  <c r="AN1610" i="7"/>
  <c r="AM1610" i="7"/>
  <c r="AL1610" i="7"/>
  <c r="AK1610" i="7"/>
  <c r="AJ1610" i="7"/>
  <c r="AI1610" i="7"/>
  <c r="AZ1609" i="7"/>
  <c r="AY1609" i="7"/>
  <c r="AX1609" i="7"/>
  <c r="AW1609" i="7"/>
  <c r="AV1609" i="7"/>
  <c r="AU1609" i="7"/>
  <c r="AT1609" i="7"/>
  <c r="AS1609" i="7"/>
  <c r="AR1609" i="7"/>
  <c r="AQ1609" i="7"/>
  <c r="AP1609" i="7"/>
  <c r="AO1609" i="7"/>
  <c r="AN1609" i="7"/>
  <c r="AM1609" i="7"/>
  <c r="AL1609" i="7"/>
  <c r="AK1609" i="7"/>
  <c r="AJ1609" i="7"/>
  <c r="AI1609" i="7"/>
  <c r="AZ1608" i="7"/>
  <c r="AY1608" i="7"/>
  <c r="AX1608" i="7"/>
  <c r="AW1608" i="7"/>
  <c r="AV1608" i="7"/>
  <c r="AU1608" i="7"/>
  <c r="AT1608" i="7"/>
  <c r="AS1608" i="7"/>
  <c r="AR1608" i="7"/>
  <c r="AQ1608" i="7"/>
  <c r="AP1608" i="7"/>
  <c r="AO1608" i="7"/>
  <c r="AN1608" i="7"/>
  <c r="AM1608" i="7"/>
  <c r="AL1608" i="7"/>
  <c r="AK1608" i="7"/>
  <c r="AJ1608" i="7"/>
  <c r="AI1608" i="7"/>
  <c r="AZ1607" i="7"/>
  <c r="AY1607" i="7"/>
  <c r="AX1607" i="7"/>
  <c r="AW1607" i="7"/>
  <c r="AV1607" i="7"/>
  <c r="AU1607" i="7"/>
  <c r="AT1607" i="7"/>
  <c r="AS1607" i="7"/>
  <c r="AR1607" i="7"/>
  <c r="AQ1607" i="7"/>
  <c r="AP1607" i="7"/>
  <c r="AO1607" i="7"/>
  <c r="AN1607" i="7"/>
  <c r="AM1607" i="7"/>
  <c r="AL1607" i="7"/>
  <c r="AK1607" i="7"/>
  <c r="AJ1607" i="7"/>
  <c r="AI1607" i="7"/>
  <c r="AZ1606" i="7"/>
  <c r="AY1606" i="7"/>
  <c r="AX1606" i="7"/>
  <c r="AW1606" i="7"/>
  <c r="AV1606" i="7"/>
  <c r="AU1606" i="7"/>
  <c r="AT1606" i="7"/>
  <c r="AS1606" i="7"/>
  <c r="AR1606" i="7"/>
  <c r="AQ1606" i="7"/>
  <c r="AP1606" i="7"/>
  <c r="AO1606" i="7"/>
  <c r="AN1606" i="7"/>
  <c r="AM1606" i="7"/>
  <c r="AL1606" i="7"/>
  <c r="AK1606" i="7"/>
  <c r="AJ1606" i="7"/>
  <c r="AI1606" i="7"/>
  <c r="AZ1605" i="7"/>
  <c r="AY1605" i="7"/>
  <c r="AX1605" i="7"/>
  <c r="AW1605" i="7"/>
  <c r="AV1605" i="7"/>
  <c r="AU1605" i="7"/>
  <c r="AT1605" i="7"/>
  <c r="AS1605" i="7"/>
  <c r="AR1605" i="7"/>
  <c r="AQ1605" i="7"/>
  <c r="AP1605" i="7"/>
  <c r="AO1605" i="7"/>
  <c r="AN1605" i="7"/>
  <c r="AM1605" i="7"/>
  <c r="AL1605" i="7"/>
  <c r="AK1605" i="7"/>
  <c r="AJ1605" i="7"/>
  <c r="AI1605" i="7"/>
  <c r="AZ1604" i="7"/>
  <c r="AY1604" i="7"/>
  <c r="AX1604" i="7"/>
  <c r="AW1604" i="7"/>
  <c r="AV1604" i="7"/>
  <c r="AU1604" i="7"/>
  <c r="AT1604" i="7"/>
  <c r="AS1604" i="7"/>
  <c r="AR1604" i="7"/>
  <c r="AQ1604" i="7"/>
  <c r="AP1604" i="7"/>
  <c r="AO1604" i="7"/>
  <c r="AN1604" i="7"/>
  <c r="AM1604" i="7"/>
  <c r="AL1604" i="7"/>
  <c r="AK1604" i="7"/>
  <c r="AJ1604" i="7"/>
  <c r="AI1604" i="7"/>
  <c r="AZ1603" i="7"/>
  <c r="AY1603" i="7"/>
  <c r="AX1603" i="7"/>
  <c r="AW1603" i="7"/>
  <c r="AV1603" i="7"/>
  <c r="AU1603" i="7"/>
  <c r="AT1603" i="7"/>
  <c r="AS1603" i="7"/>
  <c r="AR1603" i="7"/>
  <c r="AQ1603" i="7"/>
  <c r="AP1603" i="7"/>
  <c r="AO1603" i="7"/>
  <c r="AN1603" i="7"/>
  <c r="AM1603" i="7"/>
  <c r="AL1603" i="7"/>
  <c r="AK1603" i="7"/>
  <c r="AJ1603" i="7"/>
  <c r="AI1603" i="7"/>
  <c r="AZ1602" i="7"/>
  <c r="AY1602" i="7"/>
  <c r="AX1602" i="7"/>
  <c r="AW1602" i="7"/>
  <c r="AV1602" i="7"/>
  <c r="AU1602" i="7"/>
  <c r="AT1602" i="7"/>
  <c r="AS1602" i="7"/>
  <c r="AR1602" i="7"/>
  <c r="AQ1602" i="7"/>
  <c r="AP1602" i="7"/>
  <c r="AO1602" i="7"/>
  <c r="AN1602" i="7"/>
  <c r="AM1602" i="7"/>
  <c r="AL1602" i="7"/>
  <c r="AK1602" i="7"/>
  <c r="AJ1602" i="7"/>
  <c r="AI1602" i="7"/>
  <c r="AZ1601" i="7"/>
  <c r="AY1601" i="7"/>
  <c r="AX1601" i="7"/>
  <c r="AW1601" i="7"/>
  <c r="AV1601" i="7"/>
  <c r="AU1601" i="7"/>
  <c r="AT1601" i="7"/>
  <c r="AS1601" i="7"/>
  <c r="AR1601" i="7"/>
  <c r="AQ1601" i="7"/>
  <c r="AP1601" i="7"/>
  <c r="AO1601" i="7"/>
  <c r="AN1601" i="7"/>
  <c r="AM1601" i="7"/>
  <c r="AL1601" i="7"/>
  <c r="AK1601" i="7"/>
  <c r="AJ1601" i="7"/>
  <c r="AI1601" i="7"/>
  <c r="AZ1600" i="7"/>
  <c r="AY1600" i="7"/>
  <c r="AX1600" i="7"/>
  <c r="AW1600" i="7"/>
  <c r="AV1600" i="7"/>
  <c r="AU1600" i="7"/>
  <c r="AT1600" i="7"/>
  <c r="AS1600" i="7"/>
  <c r="AR1600" i="7"/>
  <c r="AQ1600" i="7"/>
  <c r="AP1600" i="7"/>
  <c r="AO1600" i="7"/>
  <c r="AN1600" i="7"/>
  <c r="AM1600" i="7"/>
  <c r="AL1600" i="7"/>
  <c r="AK1600" i="7"/>
  <c r="AJ1600" i="7"/>
  <c r="AI1600" i="7"/>
  <c r="AZ1599" i="7"/>
  <c r="AY1599" i="7"/>
  <c r="AX1599" i="7"/>
  <c r="AW1599" i="7"/>
  <c r="AV1599" i="7"/>
  <c r="AU1599" i="7"/>
  <c r="AT1599" i="7"/>
  <c r="AS1599" i="7"/>
  <c r="AR1599" i="7"/>
  <c r="AQ1599" i="7"/>
  <c r="AP1599" i="7"/>
  <c r="AO1599" i="7"/>
  <c r="AN1599" i="7"/>
  <c r="AM1599" i="7"/>
  <c r="AL1599" i="7"/>
  <c r="AK1599" i="7"/>
  <c r="AJ1599" i="7"/>
  <c r="AI1599" i="7"/>
  <c r="AZ1598" i="7"/>
  <c r="AY1598" i="7"/>
  <c r="AX1598" i="7"/>
  <c r="AW1598" i="7"/>
  <c r="AV1598" i="7"/>
  <c r="AU1598" i="7"/>
  <c r="AT1598" i="7"/>
  <c r="AS1598" i="7"/>
  <c r="AR1598" i="7"/>
  <c r="AQ1598" i="7"/>
  <c r="AP1598" i="7"/>
  <c r="AO1598" i="7"/>
  <c r="AN1598" i="7"/>
  <c r="AM1598" i="7"/>
  <c r="AL1598" i="7"/>
  <c r="AK1598" i="7"/>
  <c r="AJ1598" i="7"/>
  <c r="AI1598" i="7"/>
  <c r="AZ1597" i="7"/>
  <c r="AY1597" i="7"/>
  <c r="AX1597" i="7"/>
  <c r="AW1597" i="7"/>
  <c r="AV1597" i="7"/>
  <c r="AU1597" i="7"/>
  <c r="AT1597" i="7"/>
  <c r="AS1597" i="7"/>
  <c r="AR1597" i="7"/>
  <c r="AQ1597" i="7"/>
  <c r="AP1597" i="7"/>
  <c r="AO1597" i="7"/>
  <c r="AN1597" i="7"/>
  <c r="AM1597" i="7"/>
  <c r="AL1597" i="7"/>
  <c r="AK1597" i="7"/>
  <c r="AJ1597" i="7"/>
  <c r="AI1597" i="7"/>
  <c r="AZ1596" i="7"/>
  <c r="AY1596" i="7"/>
  <c r="AX1596" i="7"/>
  <c r="AW1596" i="7"/>
  <c r="AV1596" i="7"/>
  <c r="AU1596" i="7"/>
  <c r="AT1596" i="7"/>
  <c r="AS1596" i="7"/>
  <c r="AR1596" i="7"/>
  <c r="AQ1596" i="7"/>
  <c r="AP1596" i="7"/>
  <c r="AO1596" i="7"/>
  <c r="AN1596" i="7"/>
  <c r="AM1596" i="7"/>
  <c r="AL1596" i="7"/>
  <c r="AK1596" i="7"/>
  <c r="AJ1596" i="7"/>
  <c r="AI1596" i="7"/>
  <c r="AZ1595" i="7"/>
  <c r="AY1595" i="7"/>
  <c r="AX1595" i="7"/>
  <c r="AW1595" i="7"/>
  <c r="AV1595" i="7"/>
  <c r="AU1595" i="7"/>
  <c r="AT1595" i="7"/>
  <c r="AS1595" i="7"/>
  <c r="AR1595" i="7"/>
  <c r="AQ1595" i="7"/>
  <c r="AP1595" i="7"/>
  <c r="AO1595" i="7"/>
  <c r="AN1595" i="7"/>
  <c r="AM1595" i="7"/>
  <c r="AL1595" i="7"/>
  <c r="AK1595" i="7"/>
  <c r="AJ1595" i="7"/>
  <c r="AI1595" i="7"/>
  <c r="AZ1594" i="7"/>
  <c r="AY1594" i="7"/>
  <c r="AX1594" i="7"/>
  <c r="AW1594" i="7"/>
  <c r="AV1594" i="7"/>
  <c r="AU1594" i="7"/>
  <c r="AT1594" i="7"/>
  <c r="AS1594" i="7"/>
  <c r="AR1594" i="7"/>
  <c r="AQ1594" i="7"/>
  <c r="AP1594" i="7"/>
  <c r="AO1594" i="7"/>
  <c r="AN1594" i="7"/>
  <c r="AM1594" i="7"/>
  <c r="AL1594" i="7"/>
  <c r="AK1594" i="7"/>
  <c r="AJ1594" i="7"/>
  <c r="AI1594" i="7"/>
  <c r="AZ1593" i="7"/>
  <c r="AY1593" i="7"/>
  <c r="AX1593" i="7"/>
  <c r="AW1593" i="7"/>
  <c r="AV1593" i="7"/>
  <c r="AU1593" i="7"/>
  <c r="AT1593" i="7"/>
  <c r="AS1593" i="7"/>
  <c r="AR1593" i="7"/>
  <c r="AQ1593" i="7"/>
  <c r="AP1593" i="7"/>
  <c r="AO1593" i="7"/>
  <c r="AN1593" i="7"/>
  <c r="AM1593" i="7"/>
  <c r="AL1593" i="7"/>
  <c r="AK1593" i="7"/>
  <c r="AJ1593" i="7"/>
  <c r="AI1593" i="7"/>
  <c r="AZ1592" i="7"/>
  <c r="AY1592" i="7"/>
  <c r="AX1592" i="7"/>
  <c r="AW1592" i="7"/>
  <c r="AV1592" i="7"/>
  <c r="AU1592" i="7"/>
  <c r="AT1592" i="7"/>
  <c r="AS1592" i="7"/>
  <c r="AR1592" i="7"/>
  <c r="AQ1592" i="7"/>
  <c r="AP1592" i="7"/>
  <c r="AO1592" i="7"/>
  <c r="AN1592" i="7"/>
  <c r="AM1592" i="7"/>
  <c r="AL1592" i="7"/>
  <c r="AK1592" i="7"/>
  <c r="AJ1592" i="7"/>
  <c r="AI1592" i="7"/>
  <c r="AZ1591" i="7"/>
  <c r="AY1591" i="7"/>
  <c r="AX1591" i="7"/>
  <c r="AW1591" i="7"/>
  <c r="AV1591" i="7"/>
  <c r="AU1591" i="7"/>
  <c r="AT1591" i="7"/>
  <c r="AS1591" i="7"/>
  <c r="AR1591" i="7"/>
  <c r="AQ1591" i="7"/>
  <c r="AP1591" i="7"/>
  <c r="AO1591" i="7"/>
  <c r="AN1591" i="7"/>
  <c r="AM1591" i="7"/>
  <c r="AL1591" i="7"/>
  <c r="AK1591" i="7"/>
  <c r="AJ1591" i="7"/>
  <c r="AI1591" i="7"/>
  <c r="AZ1590" i="7"/>
  <c r="AY1590" i="7"/>
  <c r="AX1590" i="7"/>
  <c r="AW1590" i="7"/>
  <c r="AV1590" i="7"/>
  <c r="AU1590" i="7"/>
  <c r="AT1590" i="7"/>
  <c r="AS1590" i="7"/>
  <c r="AR1590" i="7"/>
  <c r="AQ1590" i="7"/>
  <c r="AP1590" i="7"/>
  <c r="AO1590" i="7"/>
  <c r="AN1590" i="7"/>
  <c r="AM1590" i="7"/>
  <c r="AL1590" i="7"/>
  <c r="AK1590" i="7"/>
  <c r="AJ1590" i="7"/>
  <c r="AI1590" i="7"/>
  <c r="AZ1589" i="7"/>
  <c r="AY1589" i="7"/>
  <c r="AX1589" i="7"/>
  <c r="AW1589" i="7"/>
  <c r="AV1589" i="7"/>
  <c r="AU1589" i="7"/>
  <c r="AT1589" i="7"/>
  <c r="AS1589" i="7"/>
  <c r="AR1589" i="7"/>
  <c r="AQ1589" i="7"/>
  <c r="AP1589" i="7"/>
  <c r="AO1589" i="7"/>
  <c r="AN1589" i="7"/>
  <c r="AM1589" i="7"/>
  <c r="AL1589" i="7"/>
  <c r="AK1589" i="7"/>
  <c r="AJ1589" i="7"/>
  <c r="AI1589" i="7"/>
  <c r="AZ1588" i="7"/>
  <c r="AY1588" i="7"/>
  <c r="AX1588" i="7"/>
  <c r="AW1588" i="7"/>
  <c r="AV1588" i="7"/>
  <c r="AU1588" i="7"/>
  <c r="AT1588" i="7"/>
  <c r="AS1588" i="7"/>
  <c r="AR1588" i="7"/>
  <c r="AQ1588" i="7"/>
  <c r="AP1588" i="7"/>
  <c r="AO1588" i="7"/>
  <c r="AN1588" i="7"/>
  <c r="AM1588" i="7"/>
  <c r="AL1588" i="7"/>
  <c r="AK1588" i="7"/>
  <c r="AJ1588" i="7"/>
  <c r="AI1588" i="7"/>
  <c r="AZ1587" i="7"/>
  <c r="AY1587" i="7"/>
  <c r="AX1587" i="7"/>
  <c r="AW1587" i="7"/>
  <c r="AV1587" i="7"/>
  <c r="AU1587" i="7"/>
  <c r="AT1587" i="7"/>
  <c r="AS1587" i="7"/>
  <c r="AR1587" i="7"/>
  <c r="AQ1587" i="7"/>
  <c r="AP1587" i="7"/>
  <c r="AO1587" i="7"/>
  <c r="AN1587" i="7"/>
  <c r="AM1587" i="7"/>
  <c r="AL1587" i="7"/>
  <c r="AK1587" i="7"/>
  <c r="AJ1587" i="7"/>
  <c r="AI1587" i="7"/>
  <c r="AZ1586" i="7"/>
  <c r="AY1586" i="7"/>
  <c r="AX1586" i="7"/>
  <c r="AW1586" i="7"/>
  <c r="AV1586" i="7"/>
  <c r="AU1586" i="7"/>
  <c r="AT1586" i="7"/>
  <c r="AS1586" i="7"/>
  <c r="AR1586" i="7"/>
  <c r="AQ1586" i="7"/>
  <c r="AP1586" i="7"/>
  <c r="AO1586" i="7"/>
  <c r="AN1586" i="7"/>
  <c r="AM1586" i="7"/>
  <c r="AL1586" i="7"/>
  <c r="AK1586" i="7"/>
  <c r="AJ1586" i="7"/>
  <c r="AI1586" i="7"/>
  <c r="AZ1585" i="7"/>
  <c r="AY1585" i="7"/>
  <c r="AX1585" i="7"/>
  <c r="AW1585" i="7"/>
  <c r="AV1585" i="7"/>
  <c r="AU1585" i="7"/>
  <c r="AT1585" i="7"/>
  <c r="AS1585" i="7"/>
  <c r="AR1585" i="7"/>
  <c r="AQ1585" i="7"/>
  <c r="AP1585" i="7"/>
  <c r="AO1585" i="7"/>
  <c r="AN1585" i="7"/>
  <c r="AM1585" i="7"/>
  <c r="AL1585" i="7"/>
  <c r="AK1585" i="7"/>
  <c r="AJ1585" i="7"/>
  <c r="AI1585" i="7"/>
  <c r="AZ1584" i="7"/>
  <c r="AY1584" i="7"/>
  <c r="AX1584" i="7"/>
  <c r="AW1584" i="7"/>
  <c r="AV1584" i="7"/>
  <c r="AU1584" i="7"/>
  <c r="AT1584" i="7"/>
  <c r="AS1584" i="7"/>
  <c r="AR1584" i="7"/>
  <c r="AQ1584" i="7"/>
  <c r="AP1584" i="7"/>
  <c r="AO1584" i="7"/>
  <c r="AN1584" i="7"/>
  <c r="AM1584" i="7"/>
  <c r="AL1584" i="7"/>
  <c r="AK1584" i="7"/>
  <c r="AJ1584" i="7"/>
  <c r="AI1584" i="7"/>
  <c r="AZ1583" i="7"/>
  <c r="AY1583" i="7"/>
  <c r="AX1583" i="7"/>
  <c r="AW1583" i="7"/>
  <c r="AV1583" i="7"/>
  <c r="AU1583" i="7"/>
  <c r="AT1583" i="7"/>
  <c r="AS1583" i="7"/>
  <c r="AR1583" i="7"/>
  <c r="AQ1583" i="7"/>
  <c r="AP1583" i="7"/>
  <c r="AO1583" i="7"/>
  <c r="AN1583" i="7"/>
  <c r="AM1583" i="7"/>
  <c r="AL1583" i="7"/>
  <c r="AK1583" i="7"/>
  <c r="AJ1583" i="7"/>
  <c r="AI1583" i="7"/>
  <c r="AZ1582" i="7"/>
  <c r="AY1582" i="7"/>
  <c r="AX1582" i="7"/>
  <c r="AW1582" i="7"/>
  <c r="AV1582" i="7"/>
  <c r="AU1582" i="7"/>
  <c r="AT1582" i="7"/>
  <c r="AS1582" i="7"/>
  <c r="AR1582" i="7"/>
  <c r="AQ1582" i="7"/>
  <c r="AP1582" i="7"/>
  <c r="AO1582" i="7"/>
  <c r="AN1582" i="7"/>
  <c r="AM1582" i="7"/>
  <c r="AL1582" i="7"/>
  <c r="AK1582" i="7"/>
  <c r="AJ1582" i="7"/>
  <c r="AI1582" i="7"/>
  <c r="AZ1581" i="7"/>
  <c r="AY1581" i="7"/>
  <c r="AX1581" i="7"/>
  <c r="AW1581" i="7"/>
  <c r="AV1581" i="7"/>
  <c r="AU1581" i="7"/>
  <c r="AT1581" i="7"/>
  <c r="AS1581" i="7"/>
  <c r="AR1581" i="7"/>
  <c r="AQ1581" i="7"/>
  <c r="AP1581" i="7"/>
  <c r="AO1581" i="7"/>
  <c r="AN1581" i="7"/>
  <c r="AM1581" i="7"/>
  <c r="AL1581" i="7"/>
  <c r="AK1581" i="7"/>
  <c r="AJ1581" i="7"/>
  <c r="AI1581" i="7"/>
  <c r="AZ1580" i="7"/>
  <c r="AY1580" i="7"/>
  <c r="AX1580" i="7"/>
  <c r="AW1580" i="7"/>
  <c r="AV1580" i="7"/>
  <c r="AU1580" i="7"/>
  <c r="AT1580" i="7"/>
  <c r="AS1580" i="7"/>
  <c r="AR1580" i="7"/>
  <c r="AQ1580" i="7"/>
  <c r="AP1580" i="7"/>
  <c r="AO1580" i="7"/>
  <c r="AN1580" i="7"/>
  <c r="AM1580" i="7"/>
  <c r="AL1580" i="7"/>
  <c r="AK1580" i="7"/>
  <c r="AJ1580" i="7"/>
  <c r="AI1580" i="7"/>
  <c r="AZ1579" i="7"/>
  <c r="AY1579" i="7"/>
  <c r="AX1579" i="7"/>
  <c r="AW1579" i="7"/>
  <c r="AV1579" i="7"/>
  <c r="AU1579" i="7"/>
  <c r="AT1579" i="7"/>
  <c r="AS1579" i="7"/>
  <c r="AR1579" i="7"/>
  <c r="AQ1579" i="7"/>
  <c r="AP1579" i="7"/>
  <c r="AO1579" i="7"/>
  <c r="AN1579" i="7"/>
  <c r="AM1579" i="7"/>
  <c r="AL1579" i="7"/>
  <c r="AK1579" i="7"/>
  <c r="AJ1579" i="7"/>
  <c r="AI1579" i="7"/>
  <c r="AZ1578" i="7"/>
  <c r="AY1578" i="7"/>
  <c r="AX1578" i="7"/>
  <c r="AW1578" i="7"/>
  <c r="AV1578" i="7"/>
  <c r="AU1578" i="7"/>
  <c r="AT1578" i="7"/>
  <c r="AS1578" i="7"/>
  <c r="AR1578" i="7"/>
  <c r="AQ1578" i="7"/>
  <c r="AP1578" i="7"/>
  <c r="AO1578" i="7"/>
  <c r="AN1578" i="7"/>
  <c r="AM1578" i="7"/>
  <c r="AL1578" i="7"/>
  <c r="AK1578" i="7"/>
  <c r="AJ1578" i="7"/>
  <c r="AI1578" i="7"/>
  <c r="AZ1577" i="7"/>
  <c r="AY1577" i="7"/>
  <c r="AX1577" i="7"/>
  <c r="AV1577" i="7"/>
  <c r="AW1577" i="7" s="1"/>
  <c r="AU1577" i="7"/>
  <c r="AS1577" i="7"/>
  <c r="AR1577" i="7"/>
  <c r="AT1577" i="7" s="1"/>
  <c r="AP1577" i="7"/>
  <c r="AO1577" i="7"/>
  <c r="AQ1577" i="7" s="1"/>
  <c r="AM1577" i="7"/>
  <c r="AN1577" i="7" s="1"/>
  <c r="AL1577" i="7"/>
  <c r="AJ1577" i="7"/>
  <c r="AI1577" i="7"/>
  <c r="AZ1576" i="7"/>
  <c r="AY1576" i="7"/>
  <c r="AX1576" i="7"/>
  <c r="AW1576" i="7"/>
  <c r="AV1576" i="7"/>
  <c r="AU1576" i="7"/>
  <c r="AT1576" i="7"/>
  <c r="AS1576" i="7"/>
  <c r="AR1576" i="7"/>
  <c r="AQ1576" i="7"/>
  <c r="AP1576" i="7"/>
  <c r="AO1576" i="7"/>
  <c r="AN1576" i="7"/>
  <c r="AM1576" i="7"/>
  <c r="AL1576" i="7"/>
  <c r="AK1576" i="7"/>
  <c r="AJ1576" i="7"/>
  <c r="AI1576" i="7"/>
  <c r="AZ1575" i="7"/>
  <c r="AY1575" i="7"/>
  <c r="AX1575" i="7"/>
  <c r="AW1575" i="7"/>
  <c r="AV1575" i="7"/>
  <c r="AU1575" i="7"/>
  <c r="AT1575" i="7"/>
  <c r="AS1575" i="7"/>
  <c r="AR1575" i="7"/>
  <c r="AQ1575" i="7"/>
  <c r="AP1575" i="7"/>
  <c r="AO1575" i="7"/>
  <c r="AN1575" i="7"/>
  <c r="AM1575" i="7"/>
  <c r="AL1575" i="7"/>
  <c r="AK1575" i="7"/>
  <c r="AJ1575" i="7"/>
  <c r="AI1575" i="7"/>
  <c r="AZ1574" i="7"/>
  <c r="AY1574" i="7"/>
  <c r="AX1574" i="7"/>
  <c r="AW1574" i="7"/>
  <c r="AV1574" i="7"/>
  <c r="AU1574" i="7"/>
  <c r="AT1574" i="7"/>
  <c r="AS1574" i="7"/>
  <c r="AR1574" i="7"/>
  <c r="AQ1574" i="7"/>
  <c r="AP1574" i="7"/>
  <c r="AO1574" i="7"/>
  <c r="AN1574" i="7"/>
  <c r="AM1574" i="7"/>
  <c r="AL1574" i="7"/>
  <c r="AK1574" i="7"/>
  <c r="AJ1574" i="7"/>
  <c r="AI1574" i="7"/>
  <c r="AZ1573" i="7"/>
  <c r="AY1573" i="7"/>
  <c r="AX1573" i="7"/>
  <c r="AW1573" i="7"/>
  <c r="AV1573" i="7"/>
  <c r="AU1573" i="7"/>
  <c r="AT1573" i="7"/>
  <c r="AS1573" i="7"/>
  <c r="AR1573" i="7"/>
  <c r="AQ1573" i="7"/>
  <c r="AP1573" i="7"/>
  <c r="AO1573" i="7"/>
  <c r="AN1573" i="7"/>
  <c r="AM1573" i="7"/>
  <c r="AL1573" i="7"/>
  <c r="AK1573" i="7"/>
  <c r="AJ1573" i="7"/>
  <c r="AI1573" i="7"/>
  <c r="AZ1572" i="7"/>
  <c r="AY1572" i="7"/>
  <c r="AX1572" i="7"/>
  <c r="AW1572" i="7"/>
  <c r="AV1572" i="7"/>
  <c r="AU1572" i="7"/>
  <c r="AT1572" i="7"/>
  <c r="AS1572" i="7"/>
  <c r="AR1572" i="7"/>
  <c r="AQ1572" i="7"/>
  <c r="AP1572" i="7"/>
  <c r="AO1572" i="7"/>
  <c r="AN1572" i="7"/>
  <c r="AM1572" i="7"/>
  <c r="AL1572" i="7"/>
  <c r="AK1572" i="7"/>
  <c r="AJ1572" i="7"/>
  <c r="AI1572" i="7"/>
  <c r="AZ1571" i="7"/>
  <c r="AY1571" i="7"/>
  <c r="AX1571" i="7"/>
  <c r="AW1571" i="7"/>
  <c r="AV1571" i="7"/>
  <c r="AU1571" i="7"/>
  <c r="AT1571" i="7"/>
  <c r="AS1571" i="7"/>
  <c r="AR1571" i="7"/>
  <c r="AQ1571" i="7"/>
  <c r="AP1571" i="7"/>
  <c r="AO1571" i="7"/>
  <c r="AN1571" i="7"/>
  <c r="AM1571" i="7"/>
  <c r="AL1571" i="7"/>
  <c r="AK1571" i="7"/>
  <c r="AJ1571" i="7"/>
  <c r="AI1571" i="7"/>
  <c r="AZ1570" i="7"/>
  <c r="AY1570" i="7"/>
  <c r="AX1570" i="7"/>
  <c r="AW1570" i="7"/>
  <c r="AV1570" i="7"/>
  <c r="AU1570" i="7"/>
  <c r="AT1570" i="7"/>
  <c r="AS1570" i="7"/>
  <c r="AR1570" i="7"/>
  <c r="AQ1570" i="7"/>
  <c r="AP1570" i="7"/>
  <c r="AO1570" i="7"/>
  <c r="AN1570" i="7"/>
  <c r="AM1570" i="7"/>
  <c r="AL1570" i="7"/>
  <c r="AK1570" i="7"/>
  <c r="AJ1570" i="7"/>
  <c r="AI1570" i="7"/>
  <c r="AZ1569" i="7"/>
  <c r="AY1569" i="7"/>
  <c r="AX1569" i="7"/>
  <c r="AW1569" i="7"/>
  <c r="AV1569" i="7"/>
  <c r="AU1569" i="7"/>
  <c r="AT1569" i="7"/>
  <c r="AS1569" i="7"/>
  <c r="AR1569" i="7"/>
  <c r="AQ1569" i="7"/>
  <c r="AP1569" i="7"/>
  <c r="AO1569" i="7"/>
  <c r="AN1569" i="7"/>
  <c r="AM1569" i="7"/>
  <c r="AL1569" i="7"/>
  <c r="AK1569" i="7"/>
  <c r="AJ1569" i="7"/>
  <c r="AI1569" i="7"/>
  <c r="AZ1568" i="7"/>
  <c r="AY1568" i="7"/>
  <c r="AX1568" i="7"/>
  <c r="AW1568" i="7"/>
  <c r="AV1568" i="7"/>
  <c r="AU1568" i="7"/>
  <c r="AT1568" i="7"/>
  <c r="AS1568" i="7"/>
  <c r="AR1568" i="7"/>
  <c r="AQ1568" i="7"/>
  <c r="AP1568" i="7"/>
  <c r="AO1568" i="7"/>
  <c r="AN1568" i="7"/>
  <c r="AM1568" i="7"/>
  <c r="AL1568" i="7"/>
  <c r="AK1568" i="7"/>
  <c r="AJ1568" i="7"/>
  <c r="AI1568" i="7"/>
  <c r="AZ1567" i="7"/>
  <c r="AY1567" i="7"/>
  <c r="AX1567" i="7"/>
  <c r="AW1567" i="7"/>
  <c r="AV1567" i="7"/>
  <c r="AU1567" i="7"/>
  <c r="AT1567" i="7"/>
  <c r="AS1567" i="7"/>
  <c r="AR1567" i="7"/>
  <c r="AQ1567" i="7"/>
  <c r="AP1567" i="7"/>
  <c r="AO1567" i="7"/>
  <c r="AM1567" i="7"/>
  <c r="AL1567" i="7"/>
  <c r="AK1567" i="7"/>
  <c r="AJ1567" i="7"/>
  <c r="AI1567" i="7"/>
  <c r="AY1566" i="7"/>
  <c r="AX1566" i="7"/>
  <c r="AZ1566" i="7" s="1"/>
  <c r="AW1566" i="7"/>
  <c r="AV1566" i="7"/>
  <c r="AU1566" i="7"/>
  <c r="AS1566" i="7"/>
  <c r="AR1566" i="7"/>
  <c r="AT1566" i="7" s="1"/>
  <c r="AQ1566" i="7"/>
  <c r="AP1566" i="7"/>
  <c r="AO1566" i="7"/>
  <c r="AM1566" i="7"/>
  <c r="AL1566" i="7"/>
  <c r="AJ1566" i="7"/>
  <c r="AI1566" i="7"/>
  <c r="AK1566" i="7" s="1"/>
  <c r="AZ1559" i="7"/>
  <c r="AI985" i="7"/>
  <c r="AJ985" i="7"/>
  <c r="AK985" i="7" s="1"/>
  <c r="AL985" i="7"/>
  <c r="AM985" i="7"/>
  <c r="AO985" i="7"/>
  <c r="AP985" i="7"/>
  <c r="AQ985" i="7"/>
  <c r="AR985" i="7"/>
  <c r="AS985" i="7"/>
  <c r="AT985" i="7"/>
  <c r="AU985" i="7"/>
  <c r="AV985" i="7"/>
  <c r="AX985" i="7"/>
  <c r="AY985" i="7"/>
  <c r="AZ985" i="7"/>
  <c r="AI986" i="7"/>
  <c r="AK986" i="7" s="1"/>
  <c r="AJ986" i="7"/>
  <c r="AL986" i="7"/>
  <c r="AM986" i="7"/>
  <c r="AN986" i="7"/>
  <c r="AO986" i="7"/>
  <c r="AP986" i="7"/>
  <c r="AQ986" i="7"/>
  <c r="AR986" i="7"/>
  <c r="AS986" i="7"/>
  <c r="AT986" i="7"/>
  <c r="AU986" i="7"/>
  <c r="AV986" i="7"/>
  <c r="AW986" i="7"/>
  <c r="AX986" i="7"/>
  <c r="AY986" i="7"/>
  <c r="AZ986" i="7"/>
  <c r="AI987" i="7"/>
  <c r="AJ987" i="7"/>
  <c r="AK987" i="7" s="1"/>
  <c r="AL987" i="7"/>
  <c r="AM987" i="7"/>
  <c r="AN987" i="7"/>
  <c r="AO987" i="7"/>
  <c r="AP987" i="7"/>
  <c r="AQ987" i="7"/>
  <c r="AR987" i="7"/>
  <c r="AS987" i="7"/>
  <c r="AT987" i="7"/>
  <c r="AU987" i="7"/>
  <c r="AV987" i="7"/>
  <c r="AW987" i="7"/>
  <c r="AX987" i="7"/>
  <c r="AY987" i="7"/>
  <c r="AZ987" i="7"/>
  <c r="AI988" i="7"/>
  <c r="AJ988" i="7"/>
  <c r="AK988" i="7"/>
  <c r="AL988" i="7"/>
  <c r="AM988" i="7"/>
  <c r="AN988" i="7"/>
  <c r="AO988" i="7"/>
  <c r="AP988" i="7"/>
  <c r="AQ988" i="7"/>
  <c r="AR988" i="7"/>
  <c r="AS988" i="7"/>
  <c r="AT988" i="7"/>
  <c r="AU988" i="7"/>
  <c r="AV988" i="7"/>
  <c r="AW988" i="7"/>
  <c r="AX988" i="7"/>
  <c r="AY988" i="7"/>
  <c r="AZ988" i="7"/>
  <c r="AI989" i="7"/>
  <c r="AJ989" i="7"/>
  <c r="AK989" i="7"/>
  <c r="AL989" i="7"/>
  <c r="AM989" i="7"/>
  <c r="AN989" i="7"/>
  <c r="AO989" i="7"/>
  <c r="AP989" i="7"/>
  <c r="AQ989" i="7"/>
  <c r="AR989" i="7"/>
  <c r="AS989" i="7"/>
  <c r="AT989" i="7"/>
  <c r="AU989" i="7"/>
  <c r="AV989" i="7"/>
  <c r="AW989" i="7"/>
  <c r="AX989" i="7"/>
  <c r="AY989" i="7"/>
  <c r="AZ989" i="7"/>
  <c r="AI990" i="7"/>
  <c r="AJ990" i="7"/>
  <c r="AK990" i="7"/>
  <c r="AL990" i="7"/>
  <c r="AM990" i="7"/>
  <c r="AN990" i="7"/>
  <c r="AO990" i="7"/>
  <c r="AP990" i="7"/>
  <c r="AQ990" i="7"/>
  <c r="AR990" i="7"/>
  <c r="AR1560" i="7" s="1"/>
  <c r="AS990" i="7"/>
  <c r="AT990" i="7"/>
  <c r="AU990" i="7"/>
  <c r="AV990" i="7"/>
  <c r="AW990" i="7"/>
  <c r="AX990" i="7"/>
  <c r="AY990" i="7"/>
  <c r="AZ990" i="7"/>
  <c r="AI991" i="7"/>
  <c r="AJ991" i="7"/>
  <c r="AK991" i="7"/>
  <c r="AL991" i="7"/>
  <c r="AM991" i="7"/>
  <c r="AN991" i="7"/>
  <c r="AO991" i="7"/>
  <c r="AP991" i="7"/>
  <c r="AQ991" i="7"/>
  <c r="AR991" i="7"/>
  <c r="AS991" i="7"/>
  <c r="AT991" i="7"/>
  <c r="AU991" i="7"/>
  <c r="AV991" i="7"/>
  <c r="AW991" i="7"/>
  <c r="AX991" i="7"/>
  <c r="AY991" i="7"/>
  <c r="AZ991" i="7"/>
  <c r="AI992" i="7"/>
  <c r="AJ992" i="7"/>
  <c r="AK992" i="7"/>
  <c r="AL992" i="7"/>
  <c r="AM992" i="7"/>
  <c r="AN992" i="7"/>
  <c r="AO992" i="7"/>
  <c r="AP992" i="7"/>
  <c r="AQ992" i="7"/>
  <c r="AR992" i="7"/>
  <c r="AS992" i="7"/>
  <c r="AT992" i="7"/>
  <c r="AU992" i="7"/>
  <c r="AV992" i="7"/>
  <c r="AW992" i="7"/>
  <c r="AX992" i="7"/>
  <c r="AY992" i="7"/>
  <c r="AZ992" i="7"/>
  <c r="AI993" i="7"/>
  <c r="AJ993" i="7"/>
  <c r="AK993" i="7"/>
  <c r="AL993" i="7"/>
  <c r="AM993" i="7"/>
  <c r="AN993" i="7"/>
  <c r="AO993" i="7"/>
  <c r="AP993" i="7"/>
  <c r="AQ993" i="7"/>
  <c r="AR993" i="7"/>
  <c r="AS993" i="7"/>
  <c r="AT993" i="7"/>
  <c r="AU993" i="7"/>
  <c r="AV993" i="7"/>
  <c r="AW993" i="7"/>
  <c r="AX993" i="7"/>
  <c r="AY993" i="7"/>
  <c r="AZ993" i="7"/>
  <c r="AI994" i="7"/>
  <c r="AJ994" i="7"/>
  <c r="AK994" i="7"/>
  <c r="AL994" i="7"/>
  <c r="AM994" i="7"/>
  <c r="AN994" i="7"/>
  <c r="AO994" i="7"/>
  <c r="AP994" i="7"/>
  <c r="AQ994" i="7"/>
  <c r="AR994" i="7"/>
  <c r="AS994" i="7"/>
  <c r="AT994" i="7"/>
  <c r="AU994" i="7"/>
  <c r="AV994" i="7"/>
  <c r="AW994" i="7"/>
  <c r="AX994" i="7"/>
  <c r="AY994" i="7"/>
  <c r="AZ994" i="7"/>
  <c r="AI995" i="7"/>
  <c r="AJ995" i="7"/>
  <c r="AK995" i="7"/>
  <c r="AL995" i="7"/>
  <c r="AM995" i="7"/>
  <c r="AN995" i="7"/>
  <c r="AO995" i="7"/>
  <c r="AP995" i="7"/>
  <c r="AQ995" i="7"/>
  <c r="AR995" i="7"/>
  <c r="AS995" i="7"/>
  <c r="AT995" i="7"/>
  <c r="AU995" i="7"/>
  <c r="AV995" i="7"/>
  <c r="AW995" i="7"/>
  <c r="AX995" i="7"/>
  <c r="AY995" i="7"/>
  <c r="AZ995" i="7"/>
  <c r="AI996" i="7"/>
  <c r="AK996" i="7" s="1"/>
  <c r="AJ996" i="7"/>
  <c r="AL996" i="7"/>
  <c r="AM996" i="7"/>
  <c r="AN996" i="7" s="1"/>
  <c r="AO996" i="7"/>
  <c r="AQ996" i="7" s="1"/>
  <c r="AP996" i="7"/>
  <c r="AR996" i="7"/>
  <c r="AT996" i="7" s="1"/>
  <c r="AS996" i="7"/>
  <c r="AU996" i="7"/>
  <c r="AW996" i="7" s="1"/>
  <c r="AV996" i="7"/>
  <c r="AX996" i="7"/>
  <c r="AY996" i="7"/>
  <c r="AI997" i="7"/>
  <c r="AJ997" i="7"/>
  <c r="AK997" i="7"/>
  <c r="AL997" i="7"/>
  <c r="AM997" i="7"/>
  <c r="AN997" i="7"/>
  <c r="AO997" i="7"/>
  <c r="AP997" i="7"/>
  <c r="AQ997" i="7"/>
  <c r="AR997" i="7"/>
  <c r="AS997" i="7"/>
  <c r="AT997" i="7"/>
  <c r="AU997" i="7"/>
  <c r="AV997" i="7"/>
  <c r="AW997" i="7"/>
  <c r="AX997" i="7"/>
  <c r="AY997" i="7"/>
  <c r="AZ997" i="7"/>
  <c r="AI998" i="7"/>
  <c r="AJ998" i="7"/>
  <c r="AK998" i="7"/>
  <c r="AL998" i="7"/>
  <c r="AM998" i="7"/>
  <c r="AN998" i="7"/>
  <c r="AO998" i="7"/>
  <c r="AP998" i="7"/>
  <c r="AQ998" i="7"/>
  <c r="AR998" i="7"/>
  <c r="AS998" i="7"/>
  <c r="AT998" i="7"/>
  <c r="AU998" i="7"/>
  <c r="AV998" i="7"/>
  <c r="AW998" i="7"/>
  <c r="AX998" i="7"/>
  <c r="AY998" i="7"/>
  <c r="AZ998" i="7"/>
  <c r="AI999" i="7"/>
  <c r="AJ999" i="7"/>
  <c r="AK999" i="7"/>
  <c r="AL999" i="7"/>
  <c r="AM999" i="7"/>
  <c r="AN999" i="7"/>
  <c r="AO999" i="7"/>
  <c r="AP999" i="7"/>
  <c r="AQ999" i="7"/>
  <c r="AR999" i="7"/>
  <c r="AS999" i="7"/>
  <c r="AT999" i="7"/>
  <c r="AU999" i="7"/>
  <c r="AV999" i="7"/>
  <c r="AW999" i="7"/>
  <c r="AX999" i="7"/>
  <c r="AY999" i="7"/>
  <c r="AZ999" i="7"/>
  <c r="AI1000" i="7"/>
  <c r="AJ1000" i="7"/>
  <c r="AK1000" i="7"/>
  <c r="AL1000" i="7"/>
  <c r="AM1000" i="7"/>
  <c r="AN1000" i="7"/>
  <c r="AO1000" i="7"/>
  <c r="AP1000" i="7"/>
  <c r="AQ1000" i="7"/>
  <c r="AR1000" i="7"/>
  <c r="AS1000" i="7"/>
  <c r="AT1000" i="7"/>
  <c r="AU1000" i="7"/>
  <c r="AV1000" i="7"/>
  <c r="AW1000" i="7"/>
  <c r="AX1000" i="7"/>
  <c r="AY1000" i="7"/>
  <c r="AZ1000" i="7"/>
  <c r="AI1001" i="7"/>
  <c r="AJ1001" i="7"/>
  <c r="AK1001" i="7"/>
  <c r="AL1001" i="7"/>
  <c r="AM1001" i="7"/>
  <c r="AN1001" i="7"/>
  <c r="AO1001" i="7"/>
  <c r="AP1001" i="7"/>
  <c r="AQ1001" i="7"/>
  <c r="AR1001" i="7"/>
  <c r="AS1001" i="7"/>
  <c r="AT1001" i="7"/>
  <c r="AU1001" i="7"/>
  <c r="AV1001" i="7"/>
  <c r="AW1001" i="7"/>
  <c r="AX1001" i="7"/>
  <c r="AY1001" i="7"/>
  <c r="AZ1001" i="7"/>
  <c r="AI1002" i="7"/>
  <c r="AJ1002" i="7"/>
  <c r="AK1002" i="7"/>
  <c r="AL1002" i="7"/>
  <c r="AM1002" i="7"/>
  <c r="AN1002" i="7"/>
  <c r="AO1002" i="7"/>
  <c r="AP1002" i="7"/>
  <c r="AQ1002" i="7"/>
  <c r="AR1002" i="7"/>
  <c r="AS1002" i="7"/>
  <c r="AT1002" i="7"/>
  <c r="AU1002" i="7"/>
  <c r="AV1002" i="7"/>
  <c r="AW1002" i="7"/>
  <c r="AX1002" i="7"/>
  <c r="AY1002" i="7"/>
  <c r="AZ1002" i="7"/>
  <c r="AI1003" i="7"/>
  <c r="AJ1003" i="7"/>
  <c r="AK1003" i="7"/>
  <c r="AL1003" i="7"/>
  <c r="AM1003" i="7"/>
  <c r="AN1003" i="7"/>
  <c r="AO1003" i="7"/>
  <c r="AP1003" i="7"/>
  <c r="AQ1003" i="7"/>
  <c r="AR1003" i="7"/>
  <c r="AS1003" i="7"/>
  <c r="AT1003" i="7"/>
  <c r="AU1003" i="7"/>
  <c r="AV1003" i="7"/>
  <c r="AW1003" i="7"/>
  <c r="AX1003" i="7"/>
  <c r="AY1003" i="7"/>
  <c r="AZ1003" i="7"/>
  <c r="AI1004" i="7"/>
  <c r="AJ1004" i="7"/>
  <c r="AK1004" i="7"/>
  <c r="AL1004" i="7"/>
  <c r="AM1004" i="7"/>
  <c r="AN1004" i="7"/>
  <c r="AO1004" i="7"/>
  <c r="AP1004" i="7"/>
  <c r="AQ1004" i="7"/>
  <c r="AR1004" i="7"/>
  <c r="AS1004" i="7"/>
  <c r="AT1004" i="7"/>
  <c r="AU1004" i="7"/>
  <c r="AV1004" i="7"/>
  <c r="AW1004" i="7"/>
  <c r="AX1004" i="7"/>
  <c r="AY1004" i="7"/>
  <c r="AZ1004" i="7"/>
  <c r="AI1005" i="7"/>
  <c r="AJ1005" i="7"/>
  <c r="AK1005" i="7"/>
  <c r="AL1005" i="7"/>
  <c r="AM1005" i="7"/>
  <c r="AN1005" i="7"/>
  <c r="AO1005" i="7"/>
  <c r="AP1005" i="7"/>
  <c r="AQ1005" i="7"/>
  <c r="AR1005" i="7"/>
  <c r="AS1005" i="7"/>
  <c r="AT1005" i="7"/>
  <c r="AU1005" i="7"/>
  <c r="AV1005" i="7"/>
  <c r="AW1005" i="7"/>
  <c r="AX1005" i="7"/>
  <c r="AY1005" i="7"/>
  <c r="AZ1005" i="7"/>
  <c r="AI1006" i="7"/>
  <c r="AJ1006" i="7"/>
  <c r="AK1006" i="7"/>
  <c r="AL1006" i="7"/>
  <c r="AM1006" i="7"/>
  <c r="AN1006" i="7"/>
  <c r="AO1006" i="7"/>
  <c r="AP1006" i="7"/>
  <c r="AQ1006" i="7"/>
  <c r="AR1006" i="7"/>
  <c r="AS1006" i="7"/>
  <c r="AT1006" i="7"/>
  <c r="AU1006" i="7"/>
  <c r="AV1006" i="7"/>
  <c r="AW1006" i="7"/>
  <c r="AX1006" i="7"/>
  <c r="AY1006" i="7"/>
  <c r="AZ1006" i="7"/>
  <c r="AI1007" i="7"/>
  <c r="AJ1007" i="7"/>
  <c r="AK1007" i="7"/>
  <c r="AL1007" i="7"/>
  <c r="AM1007" i="7"/>
  <c r="AN1007" i="7"/>
  <c r="AO1007" i="7"/>
  <c r="AP1007" i="7"/>
  <c r="AQ1007" i="7"/>
  <c r="AR1007" i="7"/>
  <c r="AS1007" i="7"/>
  <c r="AT1007" i="7"/>
  <c r="AU1007" i="7"/>
  <c r="AV1007" i="7"/>
  <c r="AW1007" i="7"/>
  <c r="AX1007" i="7"/>
  <c r="AY1007" i="7"/>
  <c r="AZ1007" i="7"/>
  <c r="AI1008" i="7"/>
  <c r="AJ1008" i="7"/>
  <c r="AK1008" i="7"/>
  <c r="AL1008" i="7"/>
  <c r="AM1008" i="7"/>
  <c r="AN1008" i="7"/>
  <c r="AO1008" i="7"/>
  <c r="AP1008" i="7"/>
  <c r="AQ1008" i="7"/>
  <c r="AR1008" i="7"/>
  <c r="AS1008" i="7"/>
  <c r="AT1008" i="7"/>
  <c r="AU1008" i="7"/>
  <c r="AV1008" i="7"/>
  <c r="AW1008" i="7"/>
  <c r="AX1008" i="7"/>
  <c r="AY1008" i="7"/>
  <c r="AZ1008" i="7"/>
  <c r="AI1009" i="7"/>
  <c r="AJ1009" i="7"/>
  <c r="AK1009" i="7"/>
  <c r="AL1009" i="7"/>
  <c r="AM1009" i="7"/>
  <c r="AN1009" i="7"/>
  <c r="AO1009" i="7"/>
  <c r="AP1009" i="7"/>
  <c r="AQ1009" i="7"/>
  <c r="AR1009" i="7"/>
  <c r="AS1009" i="7"/>
  <c r="AT1009" i="7"/>
  <c r="AU1009" i="7"/>
  <c r="AV1009" i="7"/>
  <c r="AW1009" i="7"/>
  <c r="AX1009" i="7"/>
  <c r="AY1009" i="7"/>
  <c r="AZ1009" i="7"/>
  <c r="AI1010" i="7"/>
  <c r="AJ1010" i="7"/>
  <c r="AK1010" i="7"/>
  <c r="AL1010" i="7"/>
  <c r="AM1010" i="7"/>
  <c r="AN1010" i="7"/>
  <c r="AO1010" i="7"/>
  <c r="AP1010" i="7"/>
  <c r="AQ1010" i="7"/>
  <c r="AR1010" i="7"/>
  <c r="AS1010" i="7"/>
  <c r="AT1010" i="7"/>
  <c r="AU1010" i="7"/>
  <c r="AV1010" i="7"/>
  <c r="AW1010" i="7"/>
  <c r="AX1010" i="7"/>
  <c r="AY1010" i="7"/>
  <c r="AZ1010" i="7"/>
  <c r="AI1011" i="7"/>
  <c r="AJ1011" i="7"/>
  <c r="AK1011" i="7"/>
  <c r="AL1011" i="7"/>
  <c r="AM1011" i="7"/>
  <c r="AN1011" i="7"/>
  <c r="AO1011" i="7"/>
  <c r="AP1011" i="7"/>
  <c r="AQ1011" i="7"/>
  <c r="AR1011" i="7"/>
  <c r="AS1011" i="7"/>
  <c r="AT1011" i="7"/>
  <c r="AU1011" i="7"/>
  <c r="AV1011" i="7"/>
  <c r="AW1011" i="7"/>
  <c r="AX1011" i="7"/>
  <c r="AY1011" i="7"/>
  <c r="AZ1011" i="7"/>
  <c r="AI1012" i="7"/>
  <c r="AJ1012" i="7"/>
  <c r="AK1012" i="7"/>
  <c r="AL1012" i="7"/>
  <c r="AM1012" i="7"/>
  <c r="AN1012" i="7"/>
  <c r="AO1012" i="7"/>
  <c r="AP1012" i="7"/>
  <c r="AQ1012" i="7"/>
  <c r="AR1012" i="7"/>
  <c r="AS1012" i="7"/>
  <c r="AT1012" i="7"/>
  <c r="AU1012" i="7"/>
  <c r="AV1012" i="7"/>
  <c r="AW1012" i="7"/>
  <c r="AX1012" i="7"/>
  <c r="AY1012" i="7"/>
  <c r="AZ1012" i="7"/>
  <c r="AI1013" i="7"/>
  <c r="AJ1013" i="7"/>
  <c r="AK1013" i="7"/>
  <c r="AL1013" i="7"/>
  <c r="AM1013" i="7"/>
  <c r="AN1013" i="7"/>
  <c r="AO1013" i="7"/>
  <c r="AP1013" i="7"/>
  <c r="AQ1013" i="7"/>
  <c r="AR1013" i="7"/>
  <c r="AS1013" i="7"/>
  <c r="AT1013" i="7"/>
  <c r="AU1013" i="7"/>
  <c r="AV1013" i="7"/>
  <c r="AW1013" i="7"/>
  <c r="AX1013" i="7"/>
  <c r="AY1013" i="7"/>
  <c r="AZ1013" i="7"/>
  <c r="AI1014" i="7"/>
  <c r="AJ1014" i="7"/>
  <c r="AK1014" i="7"/>
  <c r="AL1014" i="7"/>
  <c r="AM1014" i="7"/>
  <c r="AN1014" i="7"/>
  <c r="AO1014" i="7"/>
  <c r="AP1014" i="7"/>
  <c r="AQ1014" i="7"/>
  <c r="AR1014" i="7"/>
  <c r="AS1014" i="7"/>
  <c r="AT1014" i="7"/>
  <c r="AU1014" i="7"/>
  <c r="AV1014" i="7"/>
  <c r="AW1014" i="7"/>
  <c r="AX1014" i="7"/>
  <c r="AY1014" i="7"/>
  <c r="AZ1014" i="7"/>
  <c r="AI1015" i="7"/>
  <c r="AJ1015" i="7"/>
  <c r="AK1015" i="7"/>
  <c r="AL1015" i="7"/>
  <c r="AM1015" i="7"/>
  <c r="AN1015" i="7"/>
  <c r="AO1015" i="7"/>
  <c r="AP1015" i="7"/>
  <c r="AQ1015" i="7"/>
  <c r="AR1015" i="7"/>
  <c r="AS1015" i="7"/>
  <c r="AT1015" i="7"/>
  <c r="AU1015" i="7"/>
  <c r="AV1015" i="7"/>
  <c r="AW1015" i="7"/>
  <c r="AX1015" i="7"/>
  <c r="AY1015" i="7"/>
  <c r="AZ1015" i="7"/>
  <c r="AI1016" i="7"/>
  <c r="AJ1016" i="7"/>
  <c r="AK1016" i="7"/>
  <c r="AL1016" i="7"/>
  <c r="AM1016" i="7"/>
  <c r="AN1016" i="7"/>
  <c r="AO1016" i="7"/>
  <c r="AP1016" i="7"/>
  <c r="AQ1016" i="7"/>
  <c r="AR1016" i="7"/>
  <c r="AS1016" i="7"/>
  <c r="AT1016" i="7"/>
  <c r="AU1016" i="7"/>
  <c r="AV1016" i="7"/>
  <c r="AW1016" i="7"/>
  <c r="AX1016" i="7"/>
  <c r="AY1016" i="7"/>
  <c r="AZ1016" i="7"/>
  <c r="AI1017" i="7"/>
  <c r="AJ1017" i="7"/>
  <c r="AK1017" i="7"/>
  <c r="AL1017" i="7"/>
  <c r="AM1017" i="7"/>
  <c r="AN1017" i="7"/>
  <c r="AO1017" i="7"/>
  <c r="AP1017" i="7"/>
  <c r="AQ1017" i="7"/>
  <c r="AR1017" i="7"/>
  <c r="AS1017" i="7"/>
  <c r="AT1017" i="7"/>
  <c r="AU1017" i="7"/>
  <c r="AV1017" i="7"/>
  <c r="AW1017" i="7"/>
  <c r="AX1017" i="7"/>
  <c r="AY1017" i="7"/>
  <c r="AZ1017" i="7"/>
  <c r="AI1018" i="7"/>
  <c r="AJ1018" i="7"/>
  <c r="AK1018" i="7"/>
  <c r="AL1018" i="7"/>
  <c r="AM1018" i="7"/>
  <c r="AN1018" i="7"/>
  <c r="AO1018" i="7"/>
  <c r="AP1018" i="7"/>
  <c r="AQ1018" i="7"/>
  <c r="AR1018" i="7"/>
  <c r="AS1018" i="7"/>
  <c r="AT1018" i="7"/>
  <c r="AU1018" i="7"/>
  <c r="AV1018" i="7"/>
  <c r="AW1018" i="7"/>
  <c r="AX1018" i="7"/>
  <c r="AY1018" i="7"/>
  <c r="AZ1018" i="7"/>
  <c r="AI1019" i="7"/>
  <c r="AJ1019" i="7"/>
  <c r="AK1019" i="7"/>
  <c r="AL1019" i="7"/>
  <c r="AM1019" i="7"/>
  <c r="AN1019" i="7"/>
  <c r="AO1019" i="7"/>
  <c r="AP1019" i="7"/>
  <c r="AQ1019" i="7"/>
  <c r="AR1019" i="7"/>
  <c r="AS1019" i="7"/>
  <c r="AT1019" i="7"/>
  <c r="AU1019" i="7"/>
  <c r="AV1019" i="7"/>
  <c r="AW1019" i="7"/>
  <c r="AX1019" i="7"/>
  <c r="AY1019" i="7"/>
  <c r="AZ1019" i="7"/>
  <c r="AI1020" i="7"/>
  <c r="AJ1020" i="7"/>
  <c r="AK1020" i="7"/>
  <c r="AL1020" i="7"/>
  <c r="AM1020" i="7"/>
  <c r="AN1020" i="7"/>
  <c r="AO1020" i="7"/>
  <c r="AP1020" i="7"/>
  <c r="AQ1020" i="7"/>
  <c r="AR1020" i="7"/>
  <c r="AS1020" i="7"/>
  <c r="AT1020" i="7"/>
  <c r="AU1020" i="7"/>
  <c r="AV1020" i="7"/>
  <c r="AW1020" i="7"/>
  <c r="AX1020" i="7"/>
  <c r="AY1020" i="7"/>
  <c r="AZ1020" i="7"/>
  <c r="AI1021" i="7"/>
  <c r="AJ1021" i="7"/>
  <c r="AK1021" i="7"/>
  <c r="AL1021" i="7"/>
  <c r="AM1021" i="7"/>
  <c r="AN1021" i="7"/>
  <c r="AO1021" i="7"/>
  <c r="AP1021" i="7"/>
  <c r="AQ1021" i="7"/>
  <c r="AR1021" i="7"/>
  <c r="AS1021" i="7"/>
  <c r="AT1021" i="7"/>
  <c r="AU1021" i="7"/>
  <c r="AV1021" i="7"/>
  <c r="AW1021" i="7"/>
  <c r="AX1021" i="7"/>
  <c r="AY1021" i="7"/>
  <c r="AZ1021" i="7"/>
  <c r="AI1022" i="7"/>
  <c r="AJ1022" i="7"/>
  <c r="AK1022" i="7"/>
  <c r="AL1022" i="7"/>
  <c r="AM1022" i="7"/>
  <c r="AN1022" i="7"/>
  <c r="AO1022" i="7"/>
  <c r="AP1022" i="7"/>
  <c r="AQ1022" i="7"/>
  <c r="AR1022" i="7"/>
  <c r="AS1022" i="7"/>
  <c r="AT1022" i="7"/>
  <c r="AU1022" i="7"/>
  <c r="AV1022" i="7"/>
  <c r="AW1022" i="7"/>
  <c r="AX1022" i="7"/>
  <c r="AY1022" i="7"/>
  <c r="AZ1022" i="7"/>
  <c r="AI1023" i="7"/>
  <c r="AJ1023" i="7"/>
  <c r="AK1023" i="7"/>
  <c r="AL1023" i="7"/>
  <c r="AM1023" i="7"/>
  <c r="AN1023" i="7"/>
  <c r="AO1023" i="7"/>
  <c r="AP1023" i="7"/>
  <c r="AQ1023" i="7"/>
  <c r="AR1023" i="7"/>
  <c r="AS1023" i="7"/>
  <c r="AT1023" i="7"/>
  <c r="AU1023" i="7"/>
  <c r="AV1023" i="7"/>
  <c r="AW1023" i="7"/>
  <c r="AX1023" i="7"/>
  <c r="AY1023" i="7"/>
  <c r="AZ1023" i="7"/>
  <c r="AI1024" i="7"/>
  <c r="AJ1024" i="7"/>
  <c r="AK1024" i="7"/>
  <c r="AL1024" i="7"/>
  <c r="AM1024" i="7"/>
  <c r="AN1024" i="7"/>
  <c r="AO1024" i="7"/>
  <c r="AP1024" i="7"/>
  <c r="AQ1024" i="7"/>
  <c r="AR1024" i="7"/>
  <c r="AS1024" i="7"/>
  <c r="AT1024" i="7"/>
  <c r="AU1024" i="7"/>
  <c r="AV1024" i="7"/>
  <c r="AW1024" i="7"/>
  <c r="AX1024" i="7"/>
  <c r="AY1024" i="7"/>
  <c r="AZ1024" i="7"/>
  <c r="AI1025" i="7"/>
  <c r="AJ1025" i="7"/>
  <c r="AK1025" i="7"/>
  <c r="AL1025" i="7"/>
  <c r="AM1025" i="7"/>
  <c r="AN1025" i="7"/>
  <c r="AO1025" i="7"/>
  <c r="AP1025" i="7"/>
  <c r="AQ1025" i="7"/>
  <c r="AR1025" i="7"/>
  <c r="AS1025" i="7"/>
  <c r="AT1025" i="7"/>
  <c r="AU1025" i="7"/>
  <c r="AV1025" i="7"/>
  <c r="AW1025" i="7"/>
  <c r="AX1025" i="7"/>
  <c r="AY1025" i="7"/>
  <c r="AZ1025" i="7"/>
  <c r="AI1026" i="7"/>
  <c r="AJ1026" i="7"/>
  <c r="AK1026" i="7"/>
  <c r="AL1026" i="7"/>
  <c r="AM1026" i="7"/>
  <c r="AN1026" i="7"/>
  <c r="AO1026" i="7"/>
  <c r="AP1026" i="7"/>
  <c r="AQ1026" i="7"/>
  <c r="AR1026" i="7"/>
  <c r="AS1026" i="7"/>
  <c r="AT1026" i="7"/>
  <c r="AU1026" i="7"/>
  <c r="AV1026" i="7"/>
  <c r="AW1026" i="7"/>
  <c r="AX1026" i="7"/>
  <c r="AY1026" i="7"/>
  <c r="AZ1026" i="7"/>
  <c r="AI1027" i="7"/>
  <c r="AJ1027" i="7"/>
  <c r="AK1027" i="7"/>
  <c r="AL1027" i="7"/>
  <c r="AM1027" i="7"/>
  <c r="AN1027" i="7"/>
  <c r="AO1027" i="7"/>
  <c r="AP1027" i="7"/>
  <c r="AQ1027" i="7"/>
  <c r="AR1027" i="7"/>
  <c r="AS1027" i="7"/>
  <c r="AT1027" i="7"/>
  <c r="AU1027" i="7"/>
  <c r="AV1027" i="7"/>
  <c r="AW1027" i="7"/>
  <c r="AX1027" i="7"/>
  <c r="AY1027" i="7"/>
  <c r="AZ1027" i="7"/>
  <c r="AI1028" i="7"/>
  <c r="AJ1028" i="7"/>
  <c r="AK1028" i="7"/>
  <c r="AL1028" i="7"/>
  <c r="AM1028" i="7"/>
  <c r="AN1028" i="7"/>
  <c r="AO1028" i="7"/>
  <c r="AP1028" i="7"/>
  <c r="AQ1028" i="7"/>
  <c r="AR1028" i="7"/>
  <c r="AS1028" i="7"/>
  <c r="AT1028" i="7"/>
  <c r="AU1028" i="7"/>
  <c r="AV1028" i="7"/>
  <c r="AW1028" i="7"/>
  <c r="AX1028" i="7"/>
  <c r="AY1028" i="7"/>
  <c r="AZ1028" i="7"/>
  <c r="AI1029" i="7"/>
  <c r="AJ1029" i="7"/>
  <c r="AK1029" i="7"/>
  <c r="AL1029" i="7"/>
  <c r="AM1029" i="7"/>
  <c r="AN1029" i="7"/>
  <c r="AO1029" i="7"/>
  <c r="AP1029" i="7"/>
  <c r="AQ1029" i="7"/>
  <c r="AR1029" i="7"/>
  <c r="AS1029" i="7"/>
  <c r="AT1029" i="7"/>
  <c r="AU1029" i="7"/>
  <c r="AV1029" i="7"/>
  <c r="AW1029" i="7"/>
  <c r="AX1029" i="7"/>
  <c r="AY1029" i="7"/>
  <c r="AZ1029" i="7"/>
  <c r="AI1030" i="7"/>
  <c r="AJ1030" i="7"/>
  <c r="AK1030" i="7"/>
  <c r="AL1030" i="7"/>
  <c r="AM1030" i="7"/>
  <c r="AN1030" i="7"/>
  <c r="AO1030" i="7"/>
  <c r="AP1030" i="7"/>
  <c r="AQ1030" i="7"/>
  <c r="AR1030" i="7"/>
  <c r="AS1030" i="7"/>
  <c r="AT1030" i="7"/>
  <c r="AU1030" i="7"/>
  <c r="AV1030" i="7"/>
  <c r="AW1030" i="7"/>
  <c r="AX1030" i="7"/>
  <c r="AY1030" i="7"/>
  <c r="AZ1030" i="7"/>
  <c r="AI1031" i="7"/>
  <c r="AJ1031" i="7"/>
  <c r="AK1031" i="7"/>
  <c r="AL1031" i="7"/>
  <c r="AM1031" i="7"/>
  <c r="AN1031" i="7"/>
  <c r="AO1031" i="7"/>
  <c r="AP1031" i="7"/>
  <c r="AQ1031" i="7"/>
  <c r="AR1031" i="7"/>
  <c r="AS1031" i="7"/>
  <c r="AT1031" i="7"/>
  <c r="AU1031" i="7"/>
  <c r="AV1031" i="7"/>
  <c r="AW1031" i="7"/>
  <c r="AX1031" i="7"/>
  <c r="AY1031" i="7"/>
  <c r="AZ1031" i="7"/>
  <c r="AI1032" i="7"/>
  <c r="AJ1032" i="7"/>
  <c r="AK1032" i="7"/>
  <c r="AL1032" i="7"/>
  <c r="AM1032" i="7"/>
  <c r="AN1032" i="7"/>
  <c r="AO1032" i="7"/>
  <c r="AP1032" i="7"/>
  <c r="AQ1032" i="7"/>
  <c r="AR1032" i="7"/>
  <c r="AS1032" i="7"/>
  <c r="AT1032" i="7"/>
  <c r="AU1032" i="7"/>
  <c r="AV1032" i="7"/>
  <c r="AW1032" i="7"/>
  <c r="AX1032" i="7"/>
  <c r="AY1032" i="7"/>
  <c r="AZ1032" i="7"/>
  <c r="AI1033" i="7"/>
  <c r="AJ1033" i="7"/>
  <c r="AK1033" i="7"/>
  <c r="AL1033" i="7"/>
  <c r="AM1033" i="7"/>
  <c r="AN1033" i="7"/>
  <c r="AO1033" i="7"/>
  <c r="AP1033" i="7"/>
  <c r="AQ1033" i="7"/>
  <c r="AR1033" i="7"/>
  <c r="AS1033" i="7"/>
  <c r="AT1033" i="7"/>
  <c r="AU1033" i="7"/>
  <c r="AV1033" i="7"/>
  <c r="AW1033" i="7"/>
  <c r="AX1033" i="7"/>
  <c r="AY1033" i="7"/>
  <c r="AZ1033" i="7"/>
  <c r="AI1034" i="7"/>
  <c r="AJ1034" i="7"/>
  <c r="AK1034" i="7"/>
  <c r="AL1034" i="7"/>
  <c r="AM1034" i="7"/>
  <c r="AN1034" i="7"/>
  <c r="AO1034" i="7"/>
  <c r="AP1034" i="7"/>
  <c r="AQ1034" i="7"/>
  <c r="AR1034" i="7"/>
  <c r="AS1034" i="7"/>
  <c r="AT1034" i="7"/>
  <c r="AU1034" i="7"/>
  <c r="AV1034" i="7"/>
  <c r="AW1034" i="7"/>
  <c r="AX1034" i="7"/>
  <c r="AY1034" i="7"/>
  <c r="AZ1034" i="7"/>
  <c r="AI1035" i="7"/>
  <c r="AJ1035" i="7"/>
  <c r="AK1035" i="7"/>
  <c r="AL1035" i="7"/>
  <c r="AM1035" i="7"/>
  <c r="AN1035" i="7"/>
  <c r="AO1035" i="7"/>
  <c r="AP1035" i="7"/>
  <c r="AQ1035" i="7"/>
  <c r="AR1035" i="7"/>
  <c r="AS1035" i="7"/>
  <c r="AT1035" i="7"/>
  <c r="AU1035" i="7"/>
  <c r="AV1035" i="7"/>
  <c r="AW1035" i="7"/>
  <c r="AX1035" i="7"/>
  <c r="AY1035" i="7"/>
  <c r="AZ1035" i="7"/>
  <c r="AI1036" i="7"/>
  <c r="AJ1036" i="7"/>
  <c r="AK1036" i="7"/>
  <c r="AL1036" i="7"/>
  <c r="AM1036" i="7"/>
  <c r="AN1036" i="7"/>
  <c r="AO1036" i="7"/>
  <c r="AP1036" i="7"/>
  <c r="AQ1036" i="7"/>
  <c r="AR1036" i="7"/>
  <c r="AS1036" i="7"/>
  <c r="AT1036" i="7"/>
  <c r="AU1036" i="7"/>
  <c r="AV1036" i="7"/>
  <c r="AW1036" i="7"/>
  <c r="AX1036" i="7"/>
  <c r="AY1036" i="7"/>
  <c r="AZ1036" i="7"/>
  <c r="AI1037" i="7"/>
  <c r="AJ1037" i="7"/>
  <c r="AK1037" i="7"/>
  <c r="AL1037" i="7"/>
  <c r="AM1037" i="7"/>
  <c r="AN1037" i="7"/>
  <c r="AO1037" i="7"/>
  <c r="AP1037" i="7"/>
  <c r="AQ1037" i="7"/>
  <c r="AR1037" i="7"/>
  <c r="AS1037" i="7"/>
  <c r="AT1037" i="7"/>
  <c r="AU1037" i="7"/>
  <c r="AV1037" i="7"/>
  <c r="AW1037" i="7"/>
  <c r="AX1037" i="7"/>
  <c r="AY1037" i="7"/>
  <c r="AZ1037" i="7"/>
  <c r="AI1038" i="7"/>
  <c r="AJ1038" i="7"/>
  <c r="AK1038" i="7"/>
  <c r="AL1038" i="7"/>
  <c r="AM1038" i="7"/>
  <c r="AN1038" i="7"/>
  <c r="AO1038" i="7"/>
  <c r="AP1038" i="7"/>
  <c r="AQ1038" i="7"/>
  <c r="AR1038" i="7"/>
  <c r="AS1038" i="7"/>
  <c r="AT1038" i="7"/>
  <c r="AU1038" i="7"/>
  <c r="AV1038" i="7"/>
  <c r="AW1038" i="7"/>
  <c r="AX1038" i="7"/>
  <c r="AY1038" i="7"/>
  <c r="AZ1038" i="7"/>
  <c r="AI1039" i="7"/>
  <c r="AJ1039" i="7"/>
  <c r="AK1039" i="7"/>
  <c r="AL1039" i="7"/>
  <c r="AM1039" i="7"/>
  <c r="AN1039" i="7"/>
  <c r="AO1039" i="7"/>
  <c r="AP1039" i="7"/>
  <c r="AQ1039" i="7"/>
  <c r="AR1039" i="7"/>
  <c r="AS1039" i="7"/>
  <c r="AT1039" i="7"/>
  <c r="AU1039" i="7"/>
  <c r="AV1039" i="7"/>
  <c r="AW1039" i="7"/>
  <c r="AX1039" i="7"/>
  <c r="AY1039" i="7"/>
  <c r="AZ1039" i="7"/>
  <c r="AI1040" i="7"/>
  <c r="AJ1040" i="7"/>
  <c r="AK1040" i="7"/>
  <c r="AL1040" i="7"/>
  <c r="AM1040" i="7"/>
  <c r="AN1040" i="7"/>
  <c r="AO1040" i="7"/>
  <c r="AP1040" i="7"/>
  <c r="AQ1040" i="7"/>
  <c r="AR1040" i="7"/>
  <c r="AS1040" i="7"/>
  <c r="AT1040" i="7"/>
  <c r="AU1040" i="7"/>
  <c r="AV1040" i="7"/>
  <c r="AW1040" i="7"/>
  <c r="AX1040" i="7"/>
  <c r="AY1040" i="7"/>
  <c r="AZ1040" i="7"/>
  <c r="AI1041" i="7"/>
  <c r="AJ1041" i="7"/>
  <c r="AK1041" i="7"/>
  <c r="AL1041" i="7"/>
  <c r="AM1041" i="7"/>
  <c r="AN1041" i="7"/>
  <c r="AO1041" i="7"/>
  <c r="AP1041" i="7"/>
  <c r="AQ1041" i="7"/>
  <c r="AR1041" i="7"/>
  <c r="AS1041" i="7"/>
  <c r="AT1041" i="7"/>
  <c r="AU1041" i="7"/>
  <c r="AV1041" i="7"/>
  <c r="AW1041" i="7"/>
  <c r="AX1041" i="7"/>
  <c r="AY1041" i="7"/>
  <c r="AZ1041" i="7"/>
  <c r="AI1042" i="7"/>
  <c r="AJ1042" i="7"/>
  <c r="AK1042" i="7"/>
  <c r="AL1042" i="7"/>
  <c r="AM1042" i="7"/>
  <c r="AN1042" i="7"/>
  <c r="AO1042" i="7"/>
  <c r="AP1042" i="7"/>
  <c r="AQ1042" i="7"/>
  <c r="AR1042" i="7"/>
  <c r="AS1042" i="7"/>
  <c r="AT1042" i="7"/>
  <c r="AU1042" i="7"/>
  <c r="AV1042" i="7"/>
  <c r="AW1042" i="7"/>
  <c r="AX1042" i="7"/>
  <c r="AY1042" i="7"/>
  <c r="AZ1042" i="7"/>
  <c r="AI1043" i="7"/>
  <c r="AJ1043" i="7"/>
  <c r="AK1043" i="7"/>
  <c r="AL1043" i="7"/>
  <c r="AM1043" i="7"/>
  <c r="AN1043" i="7"/>
  <c r="AO1043" i="7"/>
  <c r="AP1043" i="7"/>
  <c r="AQ1043" i="7"/>
  <c r="AR1043" i="7"/>
  <c r="AS1043" i="7"/>
  <c r="AT1043" i="7"/>
  <c r="AU1043" i="7"/>
  <c r="AV1043" i="7"/>
  <c r="AW1043" i="7"/>
  <c r="AX1043" i="7"/>
  <c r="AY1043" i="7"/>
  <c r="AZ1043" i="7"/>
  <c r="AI1044" i="7"/>
  <c r="AJ1044" i="7"/>
  <c r="AK1044" i="7"/>
  <c r="AL1044" i="7"/>
  <c r="AM1044" i="7"/>
  <c r="AN1044" i="7"/>
  <c r="AO1044" i="7"/>
  <c r="AP1044" i="7"/>
  <c r="AQ1044" i="7"/>
  <c r="AR1044" i="7"/>
  <c r="AS1044" i="7"/>
  <c r="AT1044" i="7"/>
  <c r="AU1044" i="7"/>
  <c r="AV1044" i="7"/>
  <c r="AW1044" i="7"/>
  <c r="AX1044" i="7"/>
  <c r="AY1044" i="7"/>
  <c r="AZ1044" i="7"/>
  <c r="AI1045" i="7"/>
  <c r="AJ1045" i="7"/>
  <c r="AK1045" i="7"/>
  <c r="AL1045" i="7"/>
  <c r="AM1045" i="7"/>
  <c r="AN1045" i="7"/>
  <c r="AO1045" i="7"/>
  <c r="AP1045" i="7"/>
  <c r="AQ1045" i="7"/>
  <c r="AR1045" i="7"/>
  <c r="AS1045" i="7"/>
  <c r="AT1045" i="7"/>
  <c r="AU1045" i="7"/>
  <c r="AV1045" i="7"/>
  <c r="AW1045" i="7"/>
  <c r="AX1045" i="7"/>
  <c r="AY1045" i="7"/>
  <c r="AZ1045" i="7"/>
  <c r="AI1046" i="7"/>
  <c r="AJ1046" i="7"/>
  <c r="AK1046" i="7"/>
  <c r="AL1046" i="7"/>
  <c r="AM1046" i="7"/>
  <c r="AN1046" i="7"/>
  <c r="AO1046" i="7"/>
  <c r="AP1046" i="7"/>
  <c r="AQ1046" i="7"/>
  <c r="AR1046" i="7"/>
  <c r="AS1046" i="7"/>
  <c r="AT1046" i="7"/>
  <c r="AU1046" i="7"/>
  <c r="AV1046" i="7"/>
  <c r="AW1046" i="7"/>
  <c r="AX1046" i="7"/>
  <c r="AY1046" i="7"/>
  <c r="AZ1046" i="7"/>
  <c r="AI1047" i="7"/>
  <c r="AJ1047" i="7"/>
  <c r="AK1047" i="7"/>
  <c r="AL1047" i="7"/>
  <c r="AM1047" i="7"/>
  <c r="AN1047" i="7"/>
  <c r="AO1047" i="7"/>
  <c r="AP1047" i="7"/>
  <c r="AQ1047" i="7"/>
  <c r="AR1047" i="7"/>
  <c r="AS1047" i="7"/>
  <c r="AT1047" i="7"/>
  <c r="AU1047" i="7"/>
  <c r="AV1047" i="7"/>
  <c r="AW1047" i="7"/>
  <c r="AX1047" i="7"/>
  <c r="AY1047" i="7"/>
  <c r="AZ1047" i="7"/>
  <c r="AI1048" i="7"/>
  <c r="AJ1048" i="7"/>
  <c r="AK1048" i="7"/>
  <c r="AL1048" i="7"/>
  <c r="AM1048" i="7"/>
  <c r="AN1048" i="7"/>
  <c r="AO1048" i="7"/>
  <c r="AP1048" i="7"/>
  <c r="AQ1048" i="7"/>
  <c r="AR1048" i="7"/>
  <c r="AS1048" i="7"/>
  <c r="AT1048" i="7"/>
  <c r="AU1048" i="7"/>
  <c r="AV1048" i="7"/>
  <c r="AW1048" i="7"/>
  <c r="AX1048" i="7"/>
  <c r="AY1048" i="7"/>
  <c r="AZ1048" i="7"/>
  <c r="AI1049" i="7"/>
  <c r="AJ1049" i="7"/>
  <c r="AK1049" i="7"/>
  <c r="AL1049" i="7"/>
  <c r="AM1049" i="7"/>
  <c r="AN1049" i="7"/>
  <c r="AO1049" i="7"/>
  <c r="AP1049" i="7"/>
  <c r="AQ1049" i="7"/>
  <c r="AR1049" i="7"/>
  <c r="AS1049" i="7"/>
  <c r="AT1049" i="7"/>
  <c r="AU1049" i="7"/>
  <c r="AV1049" i="7"/>
  <c r="AW1049" i="7"/>
  <c r="AX1049" i="7"/>
  <c r="AY1049" i="7"/>
  <c r="AZ1049" i="7"/>
  <c r="AI1050" i="7"/>
  <c r="AJ1050" i="7"/>
  <c r="AK1050" i="7"/>
  <c r="AL1050" i="7"/>
  <c r="AM1050" i="7"/>
  <c r="AN1050" i="7"/>
  <c r="AO1050" i="7"/>
  <c r="AP1050" i="7"/>
  <c r="AQ1050" i="7"/>
  <c r="AR1050" i="7"/>
  <c r="AS1050" i="7"/>
  <c r="AT1050" i="7"/>
  <c r="AU1050" i="7"/>
  <c r="AV1050" i="7"/>
  <c r="AW1050" i="7"/>
  <c r="AX1050" i="7"/>
  <c r="AY1050" i="7"/>
  <c r="AZ1050" i="7"/>
  <c r="AI1051" i="7"/>
  <c r="AJ1051" i="7"/>
  <c r="AK1051" i="7"/>
  <c r="AL1051" i="7"/>
  <c r="AM1051" i="7"/>
  <c r="AN1051" i="7"/>
  <c r="AO1051" i="7"/>
  <c r="AP1051" i="7"/>
  <c r="AQ1051" i="7"/>
  <c r="AR1051" i="7"/>
  <c r="AS1051" i="7"/>
  <c r="AT1051" i="7"/>
  <c r="AU1051" i="7"/>
  <c r="AV1051" i="7"/>
  <c r="AW1051" i="7"/>
  <c r="AX1051" i="7"/>
  <c r="AY1051" i="7"/>
  <c r="AZ1051" i="7"/>
  <c r="AI1052" i="7"/>
  <c r="AJ1052" i="7"/>
  <c r="AK1052" i="7"/>
  <c r="AL1052" i="7"/>
  <c r="AM1052" i="7"/>
  <c r="AN1052" i="7"/>
  <c r="AO1052" i="7"/>
  <c r="AP1052" i="7"/>
  <c r="AQ1052" i="7"/>
  <c r="AR1052" i="7"/>
  <c r="AS1052" i="7"/>
  <c r="AT1052" i="7"/>
  <c r="AU1052" i="7"/>
  <c r="AV1052" i="7"/>
  <c r="AW1052" i="7"/>
  <c r="AX1052" i="7"/>
  <c r="AY1052" i="7"/>
  <c r="AZ1052" i="7"/>
  <c r="AI1053" i="7"/>
  <c r="AJ1053" i="7"/>
  <c r="AK1053" i="7"/>
  <c r="AL1053" i="7"/>
  <c r="AM1053" i="7"/>
  <c r="AN1053" i="7"/>
  <c r="AO1053" i="7"/>
  <c r="AP1053" i="7"/>
  <c r="AQ1053" i="7"/>
  <c r="AR1053" i="7"/>
  <c r="AS1053" i="7"/>
  <c r="AT1053" i="7"/>
  <c r="AU1053" i="7"/>
  <c r="AV1053" i="7"/>
  <c r="AW1053" i="7"/>
  <c r="AX1053" i="7"/>
  <c r="AY1053" i="7"/>
  <c r="AZ1053" i="7"/>
  <c r="AI1054" i="7"/>
  <c r="AJ1054" i="7"/>
  <c r="AK1054" i="7"/>
  <c r="AL1054" i="7"/>
  <c r="AM1054" i="7"/>
  <c r="AN1054" i="7"/>
  <c r="AO1054" i="7"/>
  <c r="AP1054" i="7"/>
  <c r="AQ1054" i="7"/>
  <c r="AR1054" i="7"/>
  <c r="AS1054" i="7"/>
  <c r="AT1054" i="7"/>
  <c r="AU1054" i="7"/>
  <c r="AV1054" i="7"/>
  <c r="AW1054" i="7"/>
  <c r="AX1054" i="7"/>
  <c r="AY1054" i="7"/>
  <c r="AZ1054" i="7"/>
  <c r="AI1055" i="7"/>
  <c r="AJ1055" i="7"/>
  <c r="AK1055" i="7"/>
  <c r="AL1055" i="7"/>
  <c r="AM1055" i="7"/>
  <c r="AN1055" i="7"/>
  <c r="AO1055" i="7"/>
  <c r="AP1055" i="7"/>
  <c r="AQ1055" i="7"/>
  <c r="AR1055" i="7"/>
  <c r="AS1055" i="7"/>
  <c r="AT1055" i="7"/>
  <c r="AU1055" i="7"/>
  <c r="AV1055" i="7"/>
  <c r="AW1055" i="7"/>
  <c r="AX1055" i="7"/>
  <c r="AY1055" i="7"/>
  <c r="AZ1055" i="7"/>
  <c r="AI1056" i="7"/>
  <c r="AJ1056" i="7"/>
  <c r="AK1056" i="7"/>
  <c r="AL1056" i="7"/>
  <c r="AM1056" i="7"/>
  <c r="AN1056" i="7"/>
  <c r="AO1056" i="7"/>
  <c r="AP1056" i="7"/>
  <c r="AQ1056" i="7"/>
  <c r="AR1056" i="7"/>
  <c r="AS1056" i="7"/>
  <c r="AT1056" i="7"/>
  <c r="AU1056" i="7"/>
  <c r="AV1056" i="7"/>
  <c r="AW1056" i="7"/>
  <c r="AX1056" i="7"/>
  <c r="AY1056" i="7"/>
  <c r="AZ1056" i="7"/>
  <c r="AI1057" i="7"/>
  <c r="AJ1057" i="7"/>
  <c r="AK1057" i="7"/>
  <c r="AL1057" i="7"/>
  <c r="AM1057" i="7"/>
  <c r="AN1057" i="7"/>
  <c r="AO1057" i="7"/>
  <c r="AP1057" i="7"/>
  <c r="AQ1057" i="7"/>
  <c r="AR1057" i="7"/>
  <c r="AS1057" i="7"/>
  <c r="AT1057" i="7"/>
  <c r="AU1057" i="7"/>
  <c r="AV1057" i="7"/>
  <c r="AW1057" i="7"/>
  <c r="AX1057" i="7"/>
  <c r="AY1057" i="7"/>
  <c r="AZ1057" i="7"/>
  <c r="AI1058" i="7"/>
  <c r="AJ1058" i="7"/>
  <c r="AK1058" i="7"/>
  <c r="AL1058" i="7"/>
  <c r="AM1058" i="7"/>
  <c r="AN1058" i="7"/>
  <c r="AO1058" i="7"/>
  <c r="AP1058" i="7"/>
  <c r="AQ1058" i="7"/>
  <c r="AR1058" i="7"/>
  <c r="AS1058" i="7"/>
  <c r="AT1058" i="7"/>
  <c r="AU1058" i="7"/>
  <c r="AV1058" i="7"/>
  <c r="AW1058" i="7"/>
  <c r="AX1058" i="7"/>
  <c r="AY1058" i="7"/>
  <c r="AZ1058" i="7"/>
  <c r="AI1059" i="7"/>
  <c r="AJ1059" i="7"/>
  <c r="AK1059" i="7"/>
  <c r="AL1059" i="7"/>
  <c r="AM1059" i="7"/>
  <c r="AN1059" i="7"/>
  <c r="AO1059" i="7"/>
  <c r="AP1059" i="7"/>
  <c r="AQ1059" i="7"/>
  <c r="AR1059" i="7"/>
  <c r="AS1059" i="7"/>
  <c r="AT1059" i="7"/>
  <c r="AU1059" i="7"/>
  <c r="AV1059" i="7"/>
  <c r="AW1059" i="7"/>
  <c r="AX1059" i="7"/>
  <c r="AY1059" i="7"/>
  <c r="AZ1059" i="7"/>
  <c r="AI1060" i="7"/>
  <c r="AJ1060" i="7"/>
  <c r="AK1060" i="7"/>
  <c r="AL1060" i="7"/>
  <c r="AM1060" i="7"/>
  <c r="AN1060" i="7"/>
  <c r="AO1060" i="7"/>
  <c r="AP1060" i="7"/>
  <c r="AQ1060" i="7"/>
  <c r="AR1060" i="7"/>
  <c r="AS1060" i="7"/>
  <c r="AT1060" i="7"/>
  <c r="AU1060" i="7"/>
  <c r="AV1060" i="7"/>
  <c r="AW1060" i="7"/>
  <c r="AX1060" i="7"/>
  <c r="AY1060" i="7"/>
  <c r="AZ1060" i="7"/>
  <c r="AI1061" i="7"/>
  <c r="AJ1061" i="7"/>
  <c r="AK1061" i="7"/>
  <c r="AL1061" i="7"/>
  <c r="AM1061" i="7"/>
  <c r="AN1061" i="7"/>
  <c r="AO1061" i="7"/>
  <c r="AP1061" i="7"/>
  <c r="AQ1061" i="7"/>
  <c r="AR1061" i="7"/>
  <c r="AS1061" i="7"/>
  <c r="AT1061" i="7"/>
  <c r="AU1061" i="7"/>
  <c r="AV1061" i="7"/>
  <c r="AW1061" i="7"/>
  <c r="AX1061" i="7"/>
  <c r="AY1061" i="7"/>
  <c r="AZ1061" i="7"/>
  <c r="AI1062" i="7"/>
  <c r="AJ1062" i="7"/>
  <c r="AK1062" i="7"/>
  <c r="AL1062" i="7"/>
  <c r="AM1062" i="7"/>
  <c r="AN1062" i="7"/>
  <c r="AO1062" i="7"/>
  <c r="AP1062" i="7"/>
  <c r="AQ1062" i="7"/>
  <c r="AR1062" i="7"/>
  <c r="AS1062" i="7"/>
  <c r="AT1062" i="7"/>
  <c r="AU1062" i="7"/>
  <c r="AV1062" i="7"/>
  <c r="AW1062" i="7"/>
  <c r="AX1062" i="7"/>
  <c r="AY1062" i="7"/>
  <c r="AZ1062" i="7"/>
  <c r="AI1063" i="7"/>
  <c r="AJ1063" i="7"/>
  <c r="AK1063" i="7"/>
  <c r="AL1063" i="7"/>
  <c r="AM1063" i="7"/>
  <c r="AN1063" i="7"/>
  <c r="AO1063" i="7"/>
  <c r="AP1063" i="7"/>
  <c r="AQ1063" i="7"/>
  <c r="AR1063" i="7"/>
  <c r="AS1063" i="7"/>
  <c r="AT1063" i="7"/>
  <c r="AU1063" i="7"/>
  <c r="AV1063" i="7"/>
  <c r="AW1063" i="7"/>
  <c r="AX1063" i="7"/>
  <c r="AY1063" i="7"/>
  <c r="AZ1063" i="7"/>
  <c r="AI1064" i="7"/>
  <c r="AJ1064" i="7"/>
  <c r="AK1064" i="7"/>
  <c r="AL1064" i="7"/>
  <c r="AM1064" i="7"/>
  <c r="AN1064" i="7"/>
  <c r="AO1064" i="7"/>
  <c r="AP1064" i="7"/>
  <c r="AQ1064" i="7"/>
  <c r="AR1064" i="7"/>
  <c r="AS1064" i="7"/>
  <c r="AT1064" i="7"/>
  <c r="AU1064" i="7"/>
  <c r="AV1064" i="7"/>
  <c r="AW1064" i="7"/>
  <c r="AX1064" i="7"/>
  <c r="AY1064" i="7"/>
  <c r="AZ1064" i="7"/>
  <c r="AI1065" i="7"/>
  <c r="AJ1065" i="7"/>
  <c r="AK1065" i="7"/>
  <c r="AL1065" i="7"/>
  <c r="AM1065" i="7"/>
  <c r="AN1065" i="7"/>
  <c r="AO1065" i="7"/>
  <c r="AP1065" i="7"/>
  <c r="AQ1065" i="7"/>
  <c r="AR1065" i="7"/>
  <c r="AS1065" i="7"/>
  <c r="AT1065" i="7"/>
  <c r="AU1065" i="7"/>
  <c r="AV1065" i="7"/>
  <c r="AW1065" i="7"/>
  <c r="AX1065" i="7"/>
  <c r="AY1065" i="7"/>
  <c r="AZ1065" i="7"/>
  <c r="AI1066" i="7"/>
  <c r="AJ1066" i="7"/>
  <c r="AK1066" i="7"/>
  <c r="AL1066" i="7"/>
  <c r="AM1066" i="7"/>
  <c r="AN1066" i="7"/>
  <c r="AO1066" i="7"/>
  <c r="AP1066" i="7"/>
  <c r="AQ1066" i="7"/>
  <c r="AR1066" i="7"/>
  <c r="AS1066" i="7"/>
  <c r="AT1066" i="7"/>
  <c r="AU1066" i="7"/>
  <c r="AV1066" i="7"/>
  <c r="AW1066" i="7"/>
  <c r="AX1066" i="7"/>
  <c r="AY1066" i="7"/>
  <c r="AZ1066" i="7"/>
  <c r="AI1067" i="7"/>
  <c r="AJ1067" i="7"/>
  <c r="AK1067" i="7"/>
  <c r="AL1067" i="7"/>
  <c r="AM1067" i="7"/>
  <c r="AN1067" i="7"/>
  <c r="AO1067" i="7"/>
  <c r="AP1067" i="7"/>
  <c r="AQ1067" i="7"/>
  <c r="AR1067" i="7"/>
  <c r="AS1067" i="7"/>
  <c r="AT1067" i="7"/>
  <c r="AU1067" i="7"/>
  <c r="AV1067" i="7"/>
  <c r="AW1067" i="7"/>
  <c r="AX1067" i="7"/>
  <c r="AY1067" i="7"/>
  <c r="AZ1067" i="7"/>
  <c r="AI1068" i="7"/>
  <c r="AJ1068" i="7"/>
  <c r="AK1068" i="7"/>
  <c r="AL1068" i="7"/>
  <c r="AM1068" i="7"/>
  <c r="AN1068" i="7"/>
  <c r="AO1068" i="7"/>
  <c r="AP1068" i="7"/>
  <c r="AQ1068" i="7"/>
  <c r="AR1068" i="7"/>
  <c r="AS1068" i="7"/>
  <c r="AT1068" i="7"/>
  <c r="AU1068" i="7"/>
  <c r="AV1068" i="7"/>
  <c r="AW1068" i="7"/>
  <c r="AX1068" i="7"/>
  <c r="AY1068" i="7"/>
  <c r="AZ1068" i="7"/>
  <c r="AI1069" i="7"/>
  <c r="AJ1069" i="7"/>
  <c r="AK1069" i="7"/>
  <c r="AL1069" i="7"/>
  <c r="AM1069" i="7"/>
  <c r="AN1069" i="7"/>
  <c r="AO1069" i="7"/>
  <c r="AP1069" i="7"/>
  <c r="AQ1069" i="7"/>
  <c r="AR1069" i="7"/>
  <c r="AS1069" i="7"/>
  <c r="AT1069" i="7"/>
  <c r="AU1069" i="7"/>
  <c r="AV1069" i="7"/>
  <c r="AW1069" i="7"/>
  <c r="AX1069" i="7"/>
  <c r="AY1069" i="7"/>
  <c r="AZ1069" i="7"/>
  <c r="AI1070" i="7"/>
  <c r="AJ1070" i="7"/>
  <c r="AK1070" i="7"/>
  <c r="AL1070" i="7"/>
  <c r="AM1070" i="7"/>
  <c r="AN1070" i="7"/>
  <c r="AO1070" i="7"/>
  <c r="AP1070" i="7"/>
  <c r="AQ1070" i="7"/>
  <c r="AR1070" i="7"/>
  <c r="AS1070" i="7"/>
  <c r="AT1070" i="7"/>
  <c r="AU1070" i="7"/>
  <c r="AV1070" i="7"/>
  <c r="AW1070" i="7"/>
  <c r="AX1070" i="7"/>
  <c r="AY1070" i="7"/>
  <c r="AZ1070" i="7"/>
  <c r="AI1071" i="7"/>
  <c r="AJ1071" i="7"/>
  <c r="AK1071" i="7"/>
  <c r="AL1071" i="7"/>
  <c r="AM1071" i="7"/>
  <c r="AN1071" i="7"/>
  <c r="AO1071" i="7"/>
  <c r="AP1071" i="7"/>
  <c r="AQ1071" i="7"/>
  <c r="AR1071" i="7"/>
  <c r="AS1071" i="7"/>
  <c r="AT1071" i="7"/>
  <c r="AU1071" i="7"/>
  <c r="AV1071" i="7"/>
  <c r="AW1071" i="7"/>
  <c r="AX1071" i="7"/>
  <c r="AY1071" i="7"/>
  <c r="AZ1071" i="7"/>
  <c r="AI1072" i="7"/>
  <c r="AJ1072" i="7"/>
  <c r="AK1072" i="7"/>
  <c r="AL1072" i="7"/>
  <c r="AM1072" i="7"/>
  <c r="AN1072" i="7"/>
  <c r="AO1072" i="7"/>
  <c r="AP1072" i="7"/>
  <c r="AQ1072" i="7"/>
  <c r="AR1072" i="7"/>
  <c r="AS1072" i="7"/>
  <c r="AT1072" i="7"/>
  <c r="AU1072" i="7"/>
  <c r="AV1072" i="7"/>
  <c r="AW1072" i="7"/>
  <c r="AX1072" i="7"/>
  <c r="AY1072" i="7"/>
  <c r="AZ1072" i="7"/>
  <c r="AI1073" i="7"/>
  <c r="AJ1073" i="7"/>
  <c r="AK1073" i="7"/>
  <c r="AL1073" i="7"/>
  <c r="AM1073" i="7"/>
  <c r="AN1073" i="7"/>
  <c r="AO1073" i="7"/>
  <c r="AP1073" i="7"/>
  <c r="AQ1073" i="7"/>
  <c r="AR1073" i="7"/>
  <c r="AS1073" i="7"/>
  <c r="AT1073" i="7"/>
  <c r="AU1073" i="7"/>
  <c r="AV1073" i="7"/>
  <c r="AW1073" i="7"/>
  <c r="AX1073" i="7"/>
  <c r="AY1073" i="7"/>
  <c r="AZ1073" i="7"/>
  <c r="AI1074" i="7"/>
  <c r="AJ1074" i="7"/>
  <c r="AK1074" i="7"/>
  <c r="AL1074" i="7"/>
  <c r="AM1074" i="7"/>
  <c r="AN1074" i="7"/>
  <c r="AO1074" i="7"/>
  <c r="AP1074" i="7"/>
  <c r="AQ1074" i="7"/>
  <c r="AR1074" i="7"/>
  <c r="AS1074" i="7"/>
  <c r="AT1074" i="7"/>
  <c r="AU1074" i="7"/>
  <c r="AV1074" i="7"/>
  <c r="AW1074" i="7"/>
  <c r="AX1074" i="7"/>
  <c r="AY1074" i="7"/>
  <c r="AZ1074" i="7"/>
  <c r="AI1075" i="7"/>
  <c r="AJ1075" i="7"/>
  <c r="AK1075" i="7"/>
  <c r="AL1075" i="7"/>
  <c r="AM1075" i="7"/>
  <c r="AN1075" i="7"/>
  <c r="AO1075" i="7"/>
  <c r="AP1075" i="7"/>
  <c r="AQ1075" i="7"/>
  <c r="AR1075" i="7"/>
  <c r="AS1075" i="7"/>
  <c r="AT1075" i="7"/>
  <c r="AU1075" i="7"/>
  <c r="AV1075" i="7"/>
  <c r="AW1075" i="7"/>
  <c r="AX1075" i="7"/>
  <c r="AY1075" i="7"/>
  <c r="AZ1075" i="7"/>
  <c r="AI1076" i="7"/>
  <c r="AJ1076" i="7"/>
  <c r="AK1076" i="7"/>
  <c r="AL1076" i="7"/>
  <c r="AM1076" i="7"/>
  <c r="AN1076" i="7"/>
  <c r="AO1076" i="7"/>
  <c r="AP1076" i="7"/>
  <c r="AQ1076" i="7"/>
  <c r="AR1076" i="7"/>
  <c r="AS1076" i="7"/>
  <c r="AT1076" i="7"/>
  <c r="AU1076" i="7"/>
  <c r="AV1076" i="7"/>
  <c r="AW1076" i="7"/>
  <c r="AX1076" i="7"/>
  <c r="AY1076" i="7"/>
  <c r="AZ1076" i="7"/>
  <c r="AI1077" i="7"/>
  <c r="AJ1077" i="7"/>
  <c r="AK1077" i="7"/>
  <c r="AL1077" i="7"/>
  <c r="AM1077" i="7"/>
  <c r="AN1077" i="7"/>
  <c r="AO1077" i="7"/>
  <c r="AP1077" i="7"/>
  <c r="AQ1077" i="7"/>
  <c r="AR1077" i="7"/>
  <c r="AS1077" i="7"/>
  <c r="AT1077" i="7"/>
  <c r="AU1077" i="7"/>
  <c r="AV1077" i="7"/>
  <c r="AW1077" i="7"/>
  <c r="AX1077" i="7"/>
  <c r="AY1077" i="7"/>
  <c r="AZ1077" i="7"/>
  <c r="AI1078" i="7"/>
  <c r="AJ1078" i="7"/>
  <c r="AK1078" i="7"/>
  <c r="AL1078" i="7"/>
  <c r="AM1078" i="7"/>
  <c r="AN1078" i="7"/>
  <c r="AO1078" i="7"/>
  <c r="AP1078" i="7"/>
  <c r="AQ1078" i="7"/>
  <c r="AR1078" i="7"/>
  <c r="AS1078" i="7"/>
  <c r="AT1078" i="7"/>
  <c r="AU1078" i="7"/>
  <c r="AV1078" i="7"/>
  <c r="AW1078" i="7"/>
  <c r="AX1078" i="7"/>
  <c r="AY1078" i="7"/>
  <c r="AZ1078" i="7"/>
  <c r="AI1079" i="7"/>
  <c r="AJ1079" i="7"/>
  <c r="AK1079" i="7"/>
  <c r="AL1079" i="7"/>
  <c r="AM1079" i="7"/>
  <c r="AN1079" i="7"/>
  <c r="AO1079" i="7"/>
  <c r="AP1079" i="7"/>
  <c r="AQ1079" i="7"/>
  <c r="AR1079" i="7"/>
  <c r="AS1079" i="7"/>
  <c r="AT1079" i="7"/>
  <c r="AU1079" i="7"/>
  <c r="AV1079" i="7"/>
  <c r="AW1079" i="7"/>
  <c r="AX1079" i="7"/>
  <c r="AY1079" i="7"/>
  <c r="AZ1079" i="7"/>
  <c r="AI1080" i="7"/>
  <c r="AJ1080" i="7"/>
  <c r="AK1080" i="7"/>
  <c r="AL1080" i="7"/>
  <c r="AM1080" i="7"/>
  <c r="AN1080" i="7"/>
  <c r="AO1080" i="7"/>
  <c r="AP1080" i="7"/>
  <c r="AQ1080" i="7"/>
  <c r="AR1080" i="7"/>
  <c r="AS1080" i="7"/>
  <c r="AT1080" i="7"/>
  <c r="AU1080" i="7"/>
  <c r="AV1080" i="7"/>
  <c r="AW1080" i="7"/>
  <c r="AX1080" i="7"/>
  <c r="AY1080" i="7"/>
  <c r="AZ1080" i="7"/>
  <c r="AI1081" i="7"/>
  <c r="AJ1081" i="7"/>
  <c r="AK1081" i="7"/>
  <c r="AL1081" i="7"/>
  <c r="AM1081" i="7"/>
  <c r="AN1081" i="7"/>
  <c r="AO1081" i="7"/>
  <c r="AP1081" i="7"/>
  <c r="AQ1081" i="7"/>
  <c r="AR1081" i="7"/>
  <c r="AS1081" i="7"/>
  <c r="AT1081" i="7"/>
  <c r="AU1081" i="7"/>
  <c r="AV1081" i="7"/>
  <c r="AW1081" i="7"/>
  <c r="AX1081" i="7"/>
  <c r="AY1081" i="7"/>
  <c r="AZ1081" i="7"/>
  <c r="AI1082" i="7"/>
  <c r="AJ1082" i="7"/>
  <c r="AK1082" i="7"/>
  <c r="AL1082" i="7"/>
  <c r="AM1082" i="7"/>
  <c r="AN1082" i="7"/>
  <c r="AO1082" i="7"/>
  <c r="AP1082" i="7"/>
  <c r="AQ1082" i="7"/>
  <c r="AR1082" i="7"/>
  <c r="AS1082" i="7"/>
  <c r="AT1082" i="7"/>
  <c r="AU1082" i="7"/>
  <c r="AV1082" i="7"/>
  <c r="AW1082" i="7"/>
  <c r="AX1082" i="7"/>
  <c r="AY1082" i="7"/>
  <c r="AZ1082" i="7"/>
  <c r="AI1083" i="7"/>
  <c r="AJ1083" i="7"/>
  <c r="AK1083" i="7"/>
  <c r="AL1083" i="7"/>
  <c r="AM1083" i="7"/>
  <c r="AN1083" i="7"/>
  <c r="AO1083" i="7"/>
  <c r="AP1083" i="7"/>
  <c r="AQ1083" i="7"/>
  <c r="AR1083" i="7"/>
  <c r="AS1083" i="7"/>
  <c r="AT1083" i="7"/>
  <c r="AU1083" i="7"/>
  <c r="AV1083" i="7"/>
  <c r="AW1083" i="7"/>
  <c r="AX1083" i="7"/>
  <c r="AY1083" i="7"/>
  <c r="AZ1083" i="7"/>
  <c r="AI1084" i="7"/>
  <c r="AJ1084" i="7"/>
  <c r="AK1084" i="7"/>
  <c r="AL1084" i="7"/>
  <c r="AM1084" i="7"/>
  <c r="AN1084" i="7"/>
  <c r="AO1084" i="7"/>
  <c r="AP1084" i="7"/>
  <c r="AQ1084" i="7"/>
  <c r="AR1084" i="7"/>
  <c r="AS1084" i="7"/>
  <c r="AT1084" i="7"/>
  <c r="AU1084" i="7"/>
  <c r="AV1084" i="7"/>
  <c r="AW1084" i="7"/>
  <c r="AX1084" i="7"/>
  <c r="AY1084" i="7"/>
  <c r="AZ1084" i="7"/>
  <c r="AI1085" i="7"/>
  <c r="AJ1085" i="7"/>
  <c r="AK1085" i="7"/>
  <c r="AL1085" i="7"/>
  <c r="AM1085" i="7"/>
  <c r="AN1085" i="7"/>
  <c r="AO1085" i="7"/>
  <c r="AP1085" i="7"/>
  <c r="AQ1085" i="7"/>
  <c r="AR1085" i="7"/>
  <c r="AS1085" i="7"/>
  <c r="AT1085" i="7"/>
  <c r="AU1085" i="7"/>
  <c r="AV1085" i="7"/>
  <c r="AW1085" i="7"/>
  <c r="AX1085" i="7"/>
  <c r="AY1085" i="7"/>
  <c r="AZ1085" i="7"/>
  <c r="AI1086" i="7"/>
  <c r="AJ1086" i="7"/>
  <c r="AK1086" i="7"/>
  <c r="AL1086" i="7"/>
  <c r="AM1086" i="7"/>
  <c r="AN1086" i="7"/>
  <c r="AO1086" i="7"/>
  <c r="AP1086" i="7"/>
  <c r="AQ1086" i="7"/>
  <c r="AR1086" i="7"/>
  <c r="AS1086" i="7"/>
  <c r="AT1086" i="7"/>
  <c r="AU1086" i="7"/>
  <c r="AV1086" i="7"/>
  <c r="AW1086" i="7"/>
  <c r="AX1086" i="7"/>
  <c r="AY1086" i="7"/>
  <c r="AZ1086" i="7"/>
  <c r="AI1087" i="7"/>
  <c r="AJ1087" i="7"/>
  <c r="AK1087" i="7"/>
  <c r="AL1087" i="7"/>
  <c r="AM1087" i="7"/>
  <c r="AN1087" i="7"/>
  <c r="AO1087" i="7"/>
  <c r="AP1087" i="7"/>
  <c r="AQ1087" i="7"/>
  <c r="AR1087" i="7"/>
  <c r="AS1087" i="7"/>
  <c r="AT1087" i="7"/>
  <c r="AU1087" i="7"/>
  <c r="AV1087" i="7"/>
  <c r="AW1087" i="7"/>
  <c r="AX1087" i="7"/>
  <c r="AY1087" i="7"/>
  <c r="AZ1087" i="7"/>
  <c r="AI1088" i="7"/>
  <c r="AJ1088" i="7"/>
  <c r="AK1088" i="7"/>
  <c r="AL1088" i="7"/>
  <c r="AM1088" i="7"/>
  <c r="AN1088" i="7"/>
  <c r="AO1088" i="7"/>
  <c r="AP1088" i="7"/>
  <c r="AQ1088" i="7"/>
  <c r="AR1088" i="7"/>
  <c r="AS1088" i="7"/>
  <c r="AT1088" i="7"/>
  <c r="AU1088" i="7"/>
  <c r="AV1088" i="7"/>
  <c r="AW1088" i="7"/>
  <c r="AX1088" i="7"/>
  <c r="AY1088" i="7"/>
  <c r="AZ1088" i="7"/>
  <c r="AI1089" i="7"/>
  <c r="AJ1089" i="7"/>
  <c r="AK1089" i="7"/>
  <c r="AL1089" i="7"/>
  <c r="AM1089" i="7"/>
  <c r="AN1089" i="7"/>
  <c r="AO1089" i="7"/>
  <c r="AP1089" i="7"/>
  <c r="AQ1089" i="7"/>
  <c r="AR1089" i="7"/>
  <c r="AS1089" i="7"/>
  <c r="AT1089" i="7"/>
  <c r="AU1089" i="7"/>
  <c r="AV1089" i="7"/>
  <c r="AW1089" i="7"/>
  <c r="AX1089" i="7"/>
  <c r="AY1089" i="7"/>
  <c r="AZ1089" i="7"/>
  <c r="AI1090" i="7"/>
  <c r="AJ1090" i="7"/>
  <c r="AK1090" i="7"/>
  <c r="AL1090" i="7"/>
  <c r="AM1090" i="7"/>
  <c r="AN1090" i="7"/>
  <c r="AO1090" i="7"/>
  <c r="AP1090" i="7"/>
  <c r="AQ1090" i="7"/>
  <c r="AR1090" i="7"/>
  <c r="AS1090" i="7"/>
  <c r="AT1090" i="7"/>
  <c r="AU1090" i="7"/>
  <c r="AV1090" i="7"/>
  <c r="AW1090" i="7"/>
  <c r="AX1090" i="7"/>
  <c r="AY1090" i="7"/>
  <c r="AZ1090" i="7"/>
  <c r="AI1091" i="7"/>
  <c r="AJ1091" i="7"/>
  <c r="AK1091" i="7"/>
  <c r="AL1091" i="7"/>
  <c r="AM1091" i="7"/>
  <c r="AN1091" i="7"/>
  <c r="AO1091" i="7"/>
  <c r="AP1091" i="7"/>
  <c r="AQ1091" i="7"/>
  <c r="AR1091" i="7"/>
  <c r="AS1091" i="7"/>
  <c r="AT1091" i="7"/>
  <c r="AU1091" i="7"/>
  <c r="AV1091" i="7"/>
  <c r="AW1091" i="7"/>
  <c r="AX1091" i="7"/>
  <c r="AY1091" i="7"/>
  <c r="AZ1091" i="7"/>
  <c r="AI1092" i="7"/>
  <c r="AJ1092" i="7"/>
  <c r="AK1092" i="7"/>
  <c r="AL1092" i="7"/>
  <c r="AM1092" i="7"/>
  <c r="AN1092" i="7"/>
  <c r="AO1092" i="7"/>
  <c r="AP1092" i="7"/>
  <c r="AQ1092" i="7"/>
  <c r="AR1092" i="7"/>
  <c r="AS1092" i="7"/>
  <c r="AT1092" i="7"/>
  <c r="AU1092" i="7"/>
  <c r="AV1092" i="7"/>
  <c r="AW1092" i="7"/>
  <c r="AX1092" i="7"/>
  <c r="AY1092" i="7"/>
  <c r="AZ1092" i="7"/>
  <c r="AI1093" i="7"/>
  <c r="AJ1093" i="7"/>
  <c r="AK1093" i="7"/>
  <c r="AL1093" i="7"/>
  <c r="AM1093" i="7"/>
  <c r="AN1093" i="7"/>
  <c r="AO1093" i="7"/>
  <c r="AP1093" i="7"/>
  <c r="AQ1093" i="7"/>
  <c r="AR1093" i="7"/>
  <c r="AS1093" i="7"/>
  <c r="AT1093" i="7"/>
  <c r="AU1093" i="7"/>
  <c r="AV1093" i="7"/>
  <c r="AW1093" i="7"/>
  <c r="AX1093" i="7"/>
  <c r="AY1093" i="7"/>
  <c r="AZ1093" i="7"/>
  <c r="AI1094" i="7"/>
  <c r="AJ1094" i="7"/>
  <c r="AK1094" i="7"/>
  <c r="AL1094" i="7"/>
  <c r="AM1094" i="7"/>
  <c r="AN1094" i="7"/>
  <c r="AO1094" i="7"/>
  <c r="AP1094" i="7"/>
  <c r="AQ1094" i="7"/>
  <c r="AR1094" i="7"/>
  <c r="AS1094" i="7"/>
  <c r="AT1094" i="7"/>
  <c r="AU1094" i="7"/>
  <c r="AV1094" i="7"/>
  <c r="AW1094" i="7"/>
  <c r="AX1094" i="7"/>
  <c r="AY1094" i="7"/>
  <c r="AZ1094" i="7"/>
  <c r="AI1095" i="7"/>
  <c r="AJ1095" i="7"/>
  <c r="AK1095" i="7"/>
  <c r="AL1095" i="7"/>
  <c r="AM1095" i="7"/>
  <c r="AN1095" i="7"/>
  <c r="AO1095" i="7"/>
  <c r="AP1095" i="7"/>
  <c r="AQ1095" i="7"/>
  <c r="AR1095" i="7"/>
  <c r="AS1095" i="7"/>
  <c r="AT1095" i="7"/>
  <c r="AU1095" i="7"/>
  <c r="AV1095" i="7"/>
  <c r="AW1095" i="7"/>
  <c r="AX1095" i="7"/>
  <c r="AY1095" i="7"/>
  <c r="AZ1095" i="7"/>
  <c r="AI1096" i="7"/>
  <c r="AJ1096" i="7"/>
  <c r="AK1096" i="7"/>
  <c r="AL1096" i="7"/>
  <c r="AM1096" i="7"/>
  <c r="AN1096" i="7"/>
  <c r="AO1096" i="7"/>
  <c r="AP1096" i="7"/>
  <c r="AQ1096" i="7"/>
  <c r="AR1096" i="7"/>
  <c r="AS1096" i="7"/>
  <c r="AT1096" i="7"/>
  <c r="AU1096" i="7"/>
  <c r="AV1096" i="7"/>
  <c r="AW1096" i="7"/>
  <c r="AX1096" i="7"/>
  <c r="AY1096" i="7"/>
  <c r="AZ1096" i="7"/>
  <c r="AI1097" i="7"/>
  <c r="AJ1097" i="7"/>
  <c r="AK1097" i="7"/>
  <c r="AL1097" i="7"/>
  <c r="AM1097" i="7"/>
  <c r="AN1097" i="7"/>
  <c r="AO1097" i="7"/>
  <c r="AP1097" i="7"/>
  <c r="AQ1097" i="7"/>
  <c r="AR1097" i="7"/>
  <c r="AS1097" i="7"/>
  <c r="AT1097" i="7"/>
  <c r="AU1097" i="7"/>
  <c r="AV1097" i="7"/>
  <c r="AW1097" i="7"/>
  <c r="AX1097" i="7"/>
  <c r="AY1097" i="7"/>
  <c r="AZ1097" i="7"/>
  <c r="AI1098" i="7"/>
  <c r="AJ1098" i="7"/>
  <c r="AK1098" i="7"/>
  <c r="AL1098" i="7"/>
  <c r="AM1098" i="7"/>
  <c r="AN1098" i="7"/>
  <c r="AO1098" i="7"/>
  <c r="AP1098" i="7"/>
  <c r="AQ1098" i="7"/>
  <c r="AR1098" i="7"/>
  <c r="AS1098" i="7"/>
  <c r="AT1098" i="7"/>
  <c r="AU1098" i="7"/>
  <c r="AV1098" i="7"/>
  <c r="AW1098" i="7"/>
  <c r="AX1098" i="7"/>
  <c r="AY1098" i="7"/>
  <c r="AZ1098" i="7"/>
  <c r="AI1099" i="7"/>
  <c r="AJ1099" i="7"/>
  <c r="AK1099" i="7"/>
  <c r="AL1099" i="7"/>
  <c r="AM1099" i="7"/>
  <c r="AN1099" i="7"/>
  <c r="AO1099" i="7"/>
  <c r="AP1099" i="7"/>
  <c r="AQ1099" i="7"/>
  <c r="AR1099" i="7"/>
  <c r="AS1099" i="7"/>
  <c r="AT1099" i="7"/>
  <c r="AU1099" i="7"/>
  <c r="AV1099" i="7"/>
  <c r="AW1099" i="7"/>
  <c r="AX1099" i="7"/>
  <c r="AY1099" i="7"/>
  <c r="AZ1099" i="7"/>
  <c r="AI1100" i="7"/>
  <c r="AJ1100" i="7"/>
  <c r="AK1100" i="7"/>
  <c r="AL1100" i="7"/>
  <c r="AM1100" i="7"/>
  <c r="AN1100" i="7"/>
  <c r="AO1100" i="7"/>
  <c r="AP1100" i="7"/>
  <c r="AQ1100" i="7"/>
  <c r="AR1100" i="7"/>
  <c r="AS1100" i="7"/>
  <c r="AT1100" i="7"/>
  <c r="AU1100" i="7"/>
  <c r="AV1100" i="7"/>
  <c r="AW1100" i="7"/>
  <c r="AX1100" i="7"/>
  <c r="AY1100" i="7"/>
  <c r="AZ1100" i="7"/>
  <c r="AI1101" i="7"/>
  <c r="AJ1101" i="7"/>
  <c r="AK1101" i="7"/>
  <c r="AL1101" i="7"/>
  <c r="AM1101" i="7"/>
  <c r="AN1101" i="7"/>
  <c r="AO1101" i="7"/>
  <c r="AP1101" i="7"/>
  <c r="AQ1101" i="7"/>
  <c r="AR1101" i="7"/>
  <c r="AS1101" i="7"/>
  <c r="AT1101" i="7"/>
  <c r="AU1101" i="7"/>
  <c r="AV1101" i="7"/>
  <c r="AW1101" i="7"/>
  <c r="AX1101" i="7"/>
  <c r="AY1101" i="7"/>
  <c r="AZ1101" i="7"/>
  <c r="AI1102" i="7"/>
  <c r="AJ1102" i="7"/>
  <c r="AK1102" i="7"/>
  <c r="AL1102" i="7"/>
  <c r="AM1102" i="7"/>
  <c r="AN1102" i="7"/>
  <c r="AO1102" i="7"/>
  <c r="AP1102" i="7"/>
  <c r="AQ1102" i="7"/>
  <c r="AR1102" i="7"/>
  <c r="AS1102" i="7"/>
  <c r="AT1102" i="7"/>
  <c r="AU1102" i="7"/>
  <c r="AV1102" i="7"/>
  <c r="AW1102" i="7"/>
  <c r="AX1102" i="7"/>
  <c r="AY1102" i="7"/>
  <c r="AZ1102" i="7"/>
  <c r="AI1103" i="7"/>
  <c r="AJ1103" i="7"/>
  <c r="AK1103" i="7"/>
  <c r="AL1103" i="7"/>
  <c r="AM1103" i="7"/>
  <c r="AN1103" i="7"/>
  <c r="AO1103" i="7"/>
  <c r="AP1103" i="7"/>
  <c r="AQ1103" i="7"/>
  <c r="AR1103" i="7"/>
  <c r="AS1103" i="7"/>
  <c r="AT1103" i="7"/>
  <c r="AU1103" i="7"/>
  <c r="AV1103" i="7"/>
  <c r="AW1103" i="7"/>
  <c r="AX1103" i="7"/>
  <c r="AY1103" i="7"/>
  <c r="AZ1103" i="7"/>
  <c r="AI1104" i="7"/>
  <c r="AJ1104" i="7"/>
  <c r="AK1104" i="7"/>
  <c r="AL1104" i="7"/>
  <c r="AM1104" i="7"/>
  <c r="AN1104" i="7"/>
  <c r="AO1104" i="7"/>
  <c r="AP1104" i="7"/>
  <c r="AQ1104" i="7"/>
  <c r="AR1104" i="7"/>
  <c r="AS1104" i="7"/>
  <c r="AT1104" i="7"/>
  <c r="AU1104" i="7"/>
  <c r="AV1104" i="7"/>
  <c r="AW1104" i="7"/>
  <c r="AX1104" i="7"/>
  <c r="AY1104" i="7"/>
  <c r="AZ1104" i="7"/>
  <c r="AI1105" i="7"/>
  <c r="AJ1105" i="7"/>
  <c r="AK1105" i="7"/>
  <c r="AL1105" i="7"/>
  <c r="AM1105" i="7"/>
  <c r="AN1105" i="7"/>
  <c r="AO1105" i="7"/>
  <c r="AP1105" i="7"/>
  <c r="AQ1105" i="7"/>
  <c r="AR1105" i="7"/>
  <c r="AS1105" i="7"/>
  <c r="AT1105" i="7"/>
  <c r="AU1105" i="7"/>
  <c r="AV1105" i="7"/>
  <c r="AW1105" i="7"/>
  <c r="AX1105" i="7"/>
  <c r="AY1105" i="7"/>
  <c r="AZ1105" i="7"/>
  <c r="AI1106" i="7"/>
  <c r="AJ1106" i="7"/>
  <c r="AK1106" i="7"/>
  <c r="AL1106" i="7"/>
  <c r="AM1106" i="7"/>
  <c r="AN1106" i="7"/>
  <c r="AO1106" i="7"/>
  <c r="AP1106" i="7"/>
  <c r="AQ1106" i="7"/>
  <c r="AR1106" i="7"/>
  <c r="AS1106" i="7"/>
  <c r="AT1106" i="7"/>
  <c r="AU1106" i="7"/>
  <c r="AV1106" i="7"/>
  <c r="AW1106" i="7"/>
  <c r="AX1106" i="7"/>
  <c r="AY1106" i="7"/>
  <c r="AZ1106" i="7"/>
  <c r="AI1107" i="7"/>
  <c r="AJ1107" i="7"/>
  <c r="AK1107" i="7"/>
  <c r="AL1107" i="7"/>
  <c r="AM1107" i="7"/>
  <c r="AN1107" i="7"/>
  <c r="AO1107" i="7"/>
  <c r="AP1107" i="7"/>
  <c r="AQ1107" i="7"/>
  <c r="AR1107" i="7"/>
  <c r="AS1107" i="7"/>
  <c r="AT1107" i="7"/>
  <c r="AU1107" i="7"/>
  <c r="AV1107" i="7"/>
  <c r="AW1107" i="7"/>
  <c r="AX1107" i="7"/>
  <c r="AY1107" i="7"/>
  <c r="AZ1107" i="7"/>
  <c r="AI1108" i="7"/>
  <c r="AJ1108" i="7"/>
  <c r="AK1108" i="7"/>
  <c r="AL1108" i="7"/>
  <c r="AM1108" i="7"/>
  <c r="AN1108" i="7"/>
  <c r="AO1108" i="7"/>
  <c r="AP1108" i="7"/>
  <c r="AQ1108" i="7"/>
  <c r="AR1108" i="7"/>
  <c r="AS1108" i="7"/>
  <c r="AT1108" i="7"/>
  <c r="AU1108" i="7"/>
  <c r="AV1108" i="7"/>
  <c r="AW1108" i="7"/>
  <c r="AX1108" i="7"/>
  <c r="AY1108" i="7"/>
  <c r="AZ1108" i="7"/>
  <c r="AI1109" i="7"/>
  <c r="AJ1109" i="7"/>
  <c r="AK1109" i="7"/>
  <c r="AL1109" i="7"/>
  <c r="AM1109" i="7"/>
  <c r="AN1109" i="7"/>
  <c r="AO1109" i="7"/>
  <c r="AP1109" i="7"/>
  <c r="AQ1109" i="7"/>
  <c r="AR1109" i="7"/>
  <c r="AS1109" i="7"/>
  <c r="AT1109" i="7"/>
  <c r="AU1109" i="7"/>
  <c r="AV1109" i="7"/>
  <c r="AW1109" i="7"/>
  <c r="AX1109" i="7"/>
  <c r="AY1109" i="7"/>
  <c r="AZ1109" i="7"/>
  <c r="AI1110" i="7"/>
  <c r="AJ1110" i="7"/>
  <c r="AK1110" i="7"/>
  <c r="AL1110" i="7"/>
  <c r="AM1110" i="7"/>
  <c r="AN1110" i="7"/>
  <c r="AO1110" i="7"/>
  <c r="AP1110" i="7"/>
  <c r="AQ1110" i="7"/>
  <c r="AR1110" i="7"/>
  <c r="AS1110" i="7"/>
  <c r="AT1110" i="7"/>
  <c r="AU1110" i="7"/>
  <c r="AV1110" i="7"/>
  <c r="AW1110" i="7"/>
  <c r="AX1110" i="7"/>
  <c r="AY1110" i="7"/>
  <c r="AZ1110" i="7"/>
  <c r="AI1111" i="7"/>
  <c r="AJ1111" i="7"/>
  <c r="AK1111" i="7"/>
  <c r="AL1111" i="7"/>
  <c r="AM1111" i="7"/>
  <c r="AN1111" i="7"/>
  <c r="AO1111" i="7"/>
  <c r="AP1111" i="7"/>
  <c r="AQ1111" i="7"/>
  <c r="AR1111" i="7"/>
  <c r="AS1111" i="7"/>
  <c r="AT1111" i="7"/>
  <c r="AU1111" i="7"/>
  <c r="AV1111" i="7"/>
  <c r="AW1111" i="7"/>
  <c r="AX1111" i="7"/>
  <c r="AY1111" i="7"/>
  <c r="AZ1111" i="7"/>
  <c r="AI1112" i="7"/>
  <c r="AJ1112" i="7"/>
  <c r="AK1112" i="7"/>
  <c r="AL1112" i="7"/>
  <c r="AM1112" i="7"/>
  <c r="AN1112" i="7"/>
  <c r="AO1112" i="7"/>
  <c r="AP1112" i="7"/>
  <c r="AQ1112" i="7"/>
  <c r="AR1112" i="7"/>
  <c r="AS1112" i="7"/>
  <c r="AT1112" i="7"/>
  <c r="AU1112" i="7"/>
  <c r="AV1112" i="7"/>
  <c r="AW1112" i="7"/>
  <c r="AX1112" i="7"/>
  <c r="AY1112" i="7"/>
  <c r="AZ1112" i="7"/>
  <c r="AI1113" i="7"/>
  <c r="AJ1113" i="7"/>
  <c r="AK1113" i="7"/>
  <c r="AL1113" i="7"/>
  <c r="AM1113" i="7"/>
  <c r="AN1113" i="7"/>
  <c r="AO1113" i="7"/>
  <c r="AP1113" i="7"/>
  <c r="AQ1113" i="7"/>
  <c r="AR1113" i="7"/>
  <c r="AS1113" i="7"/>
  <c r="AT1113" i="7"/>
  <c r="AU1113" i="7"/>
  <c r="AV1113" i="7"/>
  <c r="AW1113" i="7"/>
  <c r="AX1113" i="7"/>
  <c r="AY1113" i="7"/>
  <c r="AZ1113" i="7"/>
  <c r="AI1114" i="7"/>
  <c r="AJ1114" i="7"/>
  <c r="AK1114" i="7"/>
  <c r="AL1114" i="7"/>
  <c r="AM1114" i="7"/>
  <c r="AN1114" i="7"/>
  <c r="AO1114" i="7"/>
  <c r="AP1114" i="7"/>
  <c r="AQ1114" i="7"/>
  <c r="AR1114" i="7"/>
  <c r="AS1114" i="7"/>
  <c r="AT1114" i="7"/>
  <c r="AU1114" i="7"/>
  <c r="AV1114" i="7"/>
  <c r="AW1114" i="7"/>
  <c r="AX1114" i="7"/>
  <c r="AY1114" i="7"/>
  <c r="AZ1114" i="7"/>
  <c r="AI1115" i="7"/>
  <c r="AJ1115" i="7"/>
  <c r="AK1115" i="7"/>
  <c r="AL1115" i="7"/>
  <c r="AM1115" i="7"/>
  <c r="AN1115" i="7"/>
  <c r="AO1115" i="7"/>
  <c r="AP1115" i="7"/>
  <c r="AQ1115" i="7"/>
  <c r="AR1115" i="7"/>
  <c r="AS1115" i="7"/>
  <c r="AT1115" i="7"/>
  <c r="AU1115" i="7"/>
  <c r="AV1115" i="7"/>
  <c r="AW1115" i="7"/>
  <c r="AX1115" i="7"/>
  <c r="AY1115" i="7"/>
  <c r="AZ1115" i="7"/>
  <c r="AI1116" i="7"/>
  <c r="AJ1116" i="7"/>
  <c r="AK1116" i="7"/>
  <c r="AL1116" i="7"/>
  <c r="AM1116" i="7"/>
  <c r="AN1116" i="7"/>
  <c r="AO1116" i="7"/>
  <c r="AP1116" i="7"/>
  <c r="AQ1116" i="7"/>
  <c r="AR1116" i="7"/>
  <c r="AS1116" i="7"/>
  <c r="AT1116" i="7"/>
  <c r="AU1116" i="7"/>
  <c r="AV1116" i="7"/>
  <c r="AW1116" i="7"/>
  <c r="AX1116" i="7"/>
  <c r="AY1116" i="7"/>
  <c r="AZ1116" i="7"/>
  <c r="AI1117" i="7"/>
  <c r="AJ1117" i="7"/>
  <c r="AK1117" i="7"/>
  <c r="AL1117" i="7"/>
  <c r="AM1117" i="7"/>
  <c r="AN1117" i="7"/>
  <c r="AO1117" i="7"/>
  <c r="AP1117" i="7"/>
  <c r="AQ1117" i="7"/>
  <c r="AR1117" i="7"/>
  <c r="AS1117" i="7"/>
  <c r="AT1117" i="7"/>
  <c r="AU1117" i="7"/>
  <c r="AV1117" i="7"/>
  <c r="AW1117" i="7"/>
  <c r="AX1117" i="7"/>
  <c r="AY1117" i="7"/>
  <c r="AZ1117" i="7"/>
  <c r="AI1118" i="7"/>
  <c r="AJ1118" i="7"/>
  <c r="AK1118" i="7"/>
  <c r="AL1118" i="7"/>
  <c r="AM1118" i="7"/>
  <c r="AN1118" i="7"/>
  <c r="AO1118" i="7"/>
  <c r="AP1118" i="7"/>
  <c r="AQ1118" i="7"/>
  <c r="AR1118" i="7"/>
  <c r="AS1118" i="7"/>
  <c r="AT1118" i="7"/>
  <c r="AU1118" i="7"/>
  <c r="AV1118" i="7"/>
  <c r="AW1118" i="7"/>
  <c r="AX1118" i="7"/>
  <c r="AY1118" i="7"/>
  <c r="AZ1118" i="7"/>
  <c r="AI1119" i="7"/>
  <c r="AJ1119" i="7"/>
  <c r="AK1119" i="7"/>
  <c r="AL1119" i="7"/>
  <c r="AM1119" i="7"/>
  <c r="AN1119" i="7"/>
  <c r="AO1119" i="7"/>
  <c r="AP1119" i="7"/>
  <c r="AQ1119" i="7"/>
  <c r="AR1119" i="7"/>
  <c r="AS1119" i="7"/>
  <c r="AT1119" i="7"/>
  <c r="AU1119" i="7"/>
  <c r="AV1119" i="7"/>
  <c r="AW1119" i="7"/>
  <c r="AX1119" i="7"/>
  <c r="AY1119" i="7"/>
  <c r="AZ1119" i="7"/>
  <c r="AI1120" i="7"/>
  <c r="AJ1120" i="7"/>
  <c r="AK1120" i="7"/>
  <c r="AL1120" i="7"/>
  <c r="AM1120" i="7"/>
  <c r="AN1120" i="7"/>
  <c r="AO1120" i="7"/>
  <c r="AP1120" i="7"/>
  <c r="AQ1120" i="7"/>
  <c r="AR1120" i="7"/>
  <c r="AS1120" i="7"/>
  <c r="AT1120" i="7"/>
  <c r="AU1120" i="7"/>
  <c r="AV1120" i="7"/>
  <c r="AW1120" i="7"/>
  <c r="AX1120" i="7"/>
  <c r="AY1120" i="7"/>
  <c r="AZ1120" i="7"/>
  <c r="AI1121" i="7"/>
  <c r="AJ1121" i="7"/>
  <c r="AK1121" i="7"/>
  <c r="AL1121" i="7"/>
  <c r="AM1121" i="7"/>
  <c r="AN1121" i="7"/>
  <c r="AO1121" i="7"/>
  <c r="AP1121" i="7"/>
  <c r="AQ1121" i="7"/>
  <c r="AR1121" i="7"/>
  <c r="AS1121" i="7"/>
  <c r="AT1121" i="7"/>
  <c r="AU1121" i="7"/>
  <c r="AV1121" i="7"/>
  <c r="AW1121" i="7"/>
  <c r="AX1121" i="7"/>
  <c r="AY1121" i="7"/>
  <c r="AZ1121" i="7"/>
  <c r="AI1122" i="7"/>
  <c r="AJ1122" i="7"/>
  <c r="AK1122" i="7"/>
  <c r="AL1122" i="7"/>
  <c r="AM1122" i="7"/>
  <c r="AN1122" i="7"/>
  <c r="AO1122" i="7"/>
  <c r="AP1122" i="7"/>
  <c r="AQ1122" i="7"/>
  <c r="AR1122" i="7"/>
  <c r="AS1122" i="7"/>
  <c r="AT1122" i="7"/>
  <c r="AU1122" i="7"/>
  <c r="AV1122" i="7"/>
  <c r="AW1122" i="7"/>
  <c r="AX1122" i="7"/>
  <c r="AY1122" i="7"/>
  <c r="AZ1122" i="7"/>
  <c r="AI1123" i="7"/>
  <c r="AJ1123" i="7"/>
  <c r="AK1123" i="7"/>
  <c r="AL1123" i="7"/>
  <c r="AM1123" i="7"/>
  <c r="AN1123" i="7"/>
  <c r="AO1123" i="7"/>
  <c r="AP1123" i="7"/>
  <c r="AQ1123" i="7"/>
  <c r="AR1123" i="7"/>
  <c r="AS1123" i="7"/>
  <c r="AT1123" i="7"/>
  <c r="AU1123" i="7"/>
  <c r="AV1123" i="7"/>
  <c r="AW1123" i="7"/>
  <c r="AX1123" i="7"/>
  <c r="AY1123" i="7"/>
  <c r="AZ1123" i="7"/>
  <c r="AI1124" i="7"/>
  <c r="AJ1124" i="7"/>
  <c r="AK1124" i="7"/>
  <c r="AL1124" i="7"/>
  <c r="AM1124" i="7"/>
  <c r="AN1124" i="7"/>
  <c r="AO1124" i="7"/>
  <c r="AP1124" i="7"/>
  <c r="AQ1124" i="7"/>
  <c r="AR1124" i="7"/>
  <c r="AS1124" i="7"/>
  <c r="AT1124" i="7"/>
  <c r="AU1124" i="7"/>
  <c r="AV1124" i="7"/>
  <c r="AW1124" i="7"/>
  <c r="AX1124" i="7"/>
  <c r="AY1124" i="7"/>
  <c r="AZ1124" i="7"/>
  <c r="AI1125" i="7"/>
  <c r="AJ1125" i="7"/>
  <c r="AK1125" i="7"/>
  <c r="AL1125" i="7"/>
  <c r="AM1125" i="7"/>
  <c r="AN1125" i="7"/>
  <c r="AO1125" i="7"/>
  <c r="AP1125" i="7"/>
  <c r="AQ1125" i="7"/>
  <c r="AR1125" i="7"/>
  <c r="AS1125" i="7"/>
  <c r="AT1125" i="7"/>
  <c r="AU1125" i="7"/>
  <c r="AV1125" i="7"/>
  <c r="AW1125" i="7"/>
  <c r="AX1125" i="7"/>
  <c r="AY1125" i="7"/>
  <c r="AZ1125" i="7"/>
  <c r="AI1126" i="7"/>
  <c r="AJ1126" i="7"/>
  <c r="AK1126" i="7"/>
  <c r="AL1126" i="7"/>
  <c r="AM1126" i="7"/>
  <c r="AN1126" i="7"/>
  <c r="AO1126" i="7"/>
  <c r="AP1126" i="7"/>
  <c r="AQ1126" i="7"/>
  <c r="AR1126" i="7"/>
  <c r="AS1126" i="7"/>
  <c r="AT1126" i="7"/>
  <c r="AU1126" i="7"/>
  <c r="AV1126" i="7"/>
  <c r="AW1126" i="7"/>
  <c r="AX1126" i="7"/>
  <c r="AY1126" i="7"/>
  <c r="AZ1126" i="7"/>
  <c r="AI1127" i="7"/>
  <c r="AJ1127" i="7"/>
  <c r="AK1127" i="7"/>
  <c r="AL1127" i="7"/>
  <c r="AM1127" i="7"/>
  <c r="AN1127" i="7"/>
  <c r="AO1127" i="7"/>
  <c r="AP1127" i="7"/>
  <c r="AQ1127" i="7"/>
  <c r="AR1127" i="7"/>
  <c r="AS1127" i="7"/>
  <c r="AT1127" i="7"/>
  <c r="AU1127" i="7"/>
  <c r="AV1127" i="7"/>
  <c r="AW1127" i="7"/>
  <c r="AX1127" i="7"/>
  <c r="AY1127" i="7"/>
  <c r="AZ1127" i="7"/>
  <c r="AI1128" i="7"/>
  <c r="AJ1128" i="7"/>
  <c r="AK1128" i="7"/>
  <c r="AL1128" i="7"/>
  <c r="AM1128" i="7"/>
  <c r="AN1128" i="7"/>
  <c r="AO1128" i="7"/>
  <c r="AP1128" i="7"/>
  <c r="AQ1128" i="7"/>
  <c r="AR1128" i="7"/>
  <c r="AS1128" i="7"/>
  <c r="AT1128" i="7"/>
  <c r="AU1128" i="7"/>
  <c r="AV1128" i="7"/>
  <c r="AW1128" i="7"/>
  <c r="AX1128" i="7"/>
  <c r="AY1128" i="7"/>
  <c r="AZ1128" i="7"/>
  <c r="AI1129" i="7"/>
  <c r="AJ1129" i="7"/>
  <c r="AK1129" i="7"/>
  <c r="AL1129" i="7"/>
  <c r="AM1129" i="7"/>
  <c r="AN1129" i="7"/>
  <c r="AO1129" i="7"/>
  <c r="AP1129" i="7"/>
  <c r="AQ1129" i="7"/>
  <c r="AR1129" i="7"/>
  <c r="AS1129" i="7"/>
  <c r="AT1129" i="7"/>
  <c r="AU1129" i="7"/>
  <c r="AV1129" i="7"/>
  <c r="AW1129" i="7"/>
  <c r="AX1129" i="7"/>
  <c r="AY1129" i="7"/>
  <c r="AZ1129" i="7"/>
  <c r="AI1130" i="7"/>
  <c r="AJ1130" i="7"/>
  <c r="AK1130" i="7"/>
  <c r="AL1130" i="7"/>
  <c r="AM1130" i="7"/>
  <c r="AN1130" i="7"/>
  <c r="AO1130" i="7"/>
  <c r="AP1130" i="7"/>
  <c r="AQ1130" i="7"/>
  <c r="AR1130" i="7"/>
  <c r="AS1130" i="7"/>
  <c r="AT1130" i="7"/>
  <c r="AU1130" i="7"/>
  <c r="AV1130" i="7"/>
  <c r="AW1130" i="7"/>
  <c r="AX1130" i="7"/>
  <c r="AY1130" i="7"/>
  <c r="AZ1130" i="7"/>
  <c r="AI1131" i="7"/>
  <c r="AJ1131" i="7"/>
  <c r="AK1131" i="7"/>
  <c r="AL1131" i="7"/>
  <c r="AM1131" i="7"/>
  <c r="AN1131" i="7"/>
  <c r="AO1131" i="7"/>
  <c r="AP1131" i="7"/>
  <c r="AQ1131" i="7"/>
  <c r="AR1131" i="7"/>
  <c r="AS1131" i="7"/>
  <c r="AT1131" i="7"/>
  <c r="AU1131" i="7"/>
  <c r="AV1131" i="7"/>
  <c r="AW1131" i="7"/>
  <c r="AX1131" i="7"/>
  <c r="AY1131" i="7"/>
  <c r="AZ1131" i="7"/>
  <c r="AI1132" i="7"/>
  <c r="AJ1132" i="7"/>
  <c r="AK1132" i="7"/>
  <c r="AL1132" i="7"/>
  <c r="AM1132" i="7"/>
  <c r="AN1132" i="7"/>
  <c r="AO1132" i="7"/>
  <c r="AP1132" i="7"/>
  <c r="AQ1132" i="7"/>
  <c r="AR1132" i="7"/>
  <c r="AS1132" i="7"/>
  <c r="AT1132" i="7"/>
  <c r="AU1132" i="7"/>
  <c r="AV1132" i="7"/>
  <c r="AW1132" i="7"/>
  <c r="AX1132" i="7"/>
  <c r="AY1132" i="7"/>
  <c r="AZ1132" i="7"/>
  <c r="AI1133" i="7"/>
  <c r="AJ1133" i="7"/>
  <c r="AK1133" i="7"/>
  <c r="AL1133" i="7"/>
  <c r="AM1133" i="7"/>
  <c r="AN1133" i="7"/>
  <c r="AO1133" i="7"/>
  <c r="AP1133" i="7"/>
  <c r="AQ1133" i="7"/>
  <c r="AR1133" i="7"/>
  <c r="AS1133" i="7"/>
  <c r="AT1133" i="7"/>
  <c r="AU1133" i="7"/>
  <c r="AV1133" i="7"/>
  <c r="AW1133" i="7"/>
  <c r="AX1133" i="7"/>
  <c r="AY1133" i="7"/>
  <c r="AZ1133" i="7"/>
  <c r="AI1134" i="7"/>
  <c r="AJ1134" i="7"/>
  <c r="AK1134" i="7"/>
  <c r="AL1134" i="7"/>
  <c r="AM1134" i="7"/>
  <c r="AN1134" i="7"/>
  <c r="AO1134" i="7"/>
  <c r="AP1134" i="7"/>
  <c r="AQ1134" i="7"/>
  <c r="AR1134" i="7"/>
  <c r="AS1134" i="7"/>
  <c r="AT1134" i="7"/>
  <c r="AU1134" i="7"/>
  <c r="AV1134" i="7"/>
  <c r="AW1134" i="7"/>
  <c r="AX1134" i="7"/>
  <c r="AY1134" i="7"/>
  <c r="AZ1134" i="7"/>
  <c r="AI1135" i="7"/>
  <c r="AJ1135" i="7"/>
  <c r="AK1135" i="7"/>
  <c r="AL1135" i="7"/>
  <c r="AM1135" i="7"/>
  <c r="AN1135" i="7"/>
  <c r="AO1135" i="7"/>
  <c r="AP1135" i="7"/>
  <c r="AQ1135" i="7"/>
  <c r="AR1135" i="7"/>
  <c r="AS1135" i="7"/>
  <c r="AT1135" i="7"/>
  <c r="AU1135" i="7"/>
  <c r="AV1135" i="7"/>
  <c r="AW1135" i="7"/>
  <c r="AX1135" i="7"/>
  <c r="AY1135" i="7"/>
  <c r="AZ1135" i="7"/>
  <c r="AI1136" i="7"/>
  <c r="AJ1136" i="7"/>
  <c r="AK1136" i="7"/>
  <c r="AL1136" i="7"/>
  <c r="AM1136" i="7"/>
  <c r="AN1136" i="7"/>
  <c r="AO1136" i="7"/>
  <c r="AP1136" i="7"/>
  <c r="AQ1136" i="7"/>
  <c r="AR1136" i="7"/>
  <c r="AS1136" i="7"/>
  <c r="AT1136" i="7"/>
  <c r="AU1136" i="7"/>
  <c r="AV1136" i="7"/>
  <c r="AW1136" i="7"/>
  <c r="AX1136" i="7"/>
  <c r="AY1136" i="7"/>
  <c r="AZ1136" i="7"/>
  <c r="AI1137" i="7"/>
  <c r="AJ1137" i="7"/>
  <c r="AK1137" i="7"/>
  <c r="AL1137" i="7"/>
  <c r="AM1137" i="7"/>
  <c r="AN1137" i="7"/>
  <c r="AO1137" i="7"/>
  <c r="AP1137" i="7"/>
  <c r="AQ1137" i="7"/>
  <c r="AR1137" i="7"/>
  <c r="AS1137" i="7"/>
  <c r="AT1137" i="7"/>
  <c r="AU1137" i="7"/>
  <c r="AV1137" i="7"/>
  <c r="AW1137" i="7"/>
  <c r="AX1137" i="7"/>
  <c r="AY1137" i="7"/>
  <c r="AZ1137" i="7"/>
  <c r="AI1138" i="7"/>
  <c r="AJ1138" i="7"/>
  <c r="AK1138" i="7"/>
  <c r="AL1138" i="7"/>
  <c r="AM1138" i="7"/>
  <c r="AN1138" i="7"/>
  <c r="AO1138" i="7"/>
  <c r="AP1138" i="7"/>
  <c r="AQ1138" i="7"/>
  <c r="AR1138" i="7"/>
  <c r="AS1138" i="7"/>
  <c r="AT1138" i="7"/>
  <c r="AU1138" i="7"/>
  <c r="AV1138" i="7"/>
  <c r="AW1138" i="7"/>
  <c r="AX1138" i="7"/>
  <c r="AY1138" i="7"/>
  <c r="AZ1138" i="7"/>
  <c r="AI1139" i="7"/>
  <c r="AJ1139" i="7"/>
  <c r="AK1139" i="7"/>
  <c r="AL1139" i="7"/>
  <c r="AM1139" i="7"/>
  <c r="AN1139" i="7"/>
  <c r="AO1139" i="7"/>
  <c r="AP1139" i="7"/>
  <c r="AQ1139" i="7"/>
  <c r="AR1139" i="7"/>
  <c r="AS1139" i="7"/>
  <c r="AT1139" i="7"/>
  <c r="AU1139" i="7"/>
  <c r="AV1139" i="7"/>
  <c r="AW1139" i="7"/>
  <c r="AX1139" i="7"/>
  <c r="AY1139" i="7"/>
  <c r="AZ1139" i="7"/>
  <c r="AI1140" i="7"/>
  <c r="AJ1140" i="7"/>
  <c r="AK1140" i="7"/>
  <c r="AL1140" i="7"/>
  <c r="AM1140" i="7"/>
  <c r="AN1140" i="7"/>
  <c r="AO1140" i="7"/>
  <c r="AP1140" i="7"/>
  <c r="AQ1140" i="7"/>
  <c r="AR1140" i="7"/>
  <c r="AS1140" i="7"/>
  <c r="AT1140" i="7"/>
  <c r="AU1140" i="7"/>
  <c r="AV1140" i="7"/>
  <c r="AW1140" i="7"/>
  <c r="AX1140" i="7"/>
  <c r="AY1140" i="7"/>
  <c r="AZ1140" i="7"/>
  <c r="AI1141" i="7"/>
  <c r="AJ1141" i="7"/>
  <c r="AK1141" i="7"/>
  <c r="AL1141" i="7"/>
  <c r="AM1141" i="7"/>
  <c r="AN1141" i="7"/>
  <c r="AO1141" i="7"/>
  <c r="AP1141" i="7"/>
  <c r="AQ1141" i="7"/>
  <c r="AR1141" i="7"/>
  <c r="AS1141" i="7"/>
  <c r="AT1141" i="7"/>
  <c r="AU1141" i="7"/>
  <c r="AV1141" i="7"/>
  <c r="AW1141" i="7"/>
  <c r="AX1141" i="7"/>
  <c r="AY1141" i="7"/>
  <c r="AZ1141" i="7"/>
  <c r="AI1142" i="7"/>
  <c r="AJ1142" i="7"/>
  <c r="AK1142" i="7"/>
  <c r="AL1142" i="7"/>
  <c r="AM1142" i="7"/>
  <c r="AN1142" i="7"/>
  <c r="AO1142" i="7"/>
  <c r="AP1142" i="7"/>
  <c r="AQ1142" i="7"/>
  <c r="AR1142" i="7"/>
  <c r="AS1142" i="7"/>
  <c r="AT1142" i="7"/>
  <c r="AU1142" i="7"/>
  <c r="AV1142" i="7"/>
  <c r="AW1142" i="7"/>
  <c r="AX1142" i="7"/>
  <c r="AY1142" i="7"/>
  <c r="AZ1142" i="7"/>
  <c r="AI1143" i="7"/>
  <c r="AJ1143" i="7"/>
  <c r="AK1143" i="7"/>
  <c r="AL1143" i="7"/>
  <c r="AM1143" i="7"/>
  <c r="AN1143" i="7"/>
  <c r="AO1143" i="7"/>
  <c r="AP1143" i="7"/>
  <c r="AQ1143" i="7"/>
  <c r="AR1143" i="7"/>
  <c r="AS1143" i="7"/>
  <c r="AT1143" i="7"/>
  <c r="AU1143" i="7"/>
  <c r="AV1143" i="7"/>
  <c r="AW1143" i="7"/>
  <c r="AX1143" i="7"/>
  <c r="AY1143" i="7"/>
  <c r="AZ1143" i="7"/>
  <c r="AI1144" i="7"/>
  <c r="AJ1144" i="7"/>
  <c r="AK1144" i="7"/>
  <c r="AL1144" i="7"/>
  <c r="AM1144" i="7"/>
  <c r="AN1144" i="7"/>
  <c r="AO1144" i="7"/>
  <c r="AP1144" i="7"/>
  <c r="AQ1144" i="7"/>
  <c r="AR1144" i="7"/>
  <c r="AS1144" i="7"/>
  <c r="AT1144" i="7"/>
  <c r="AU1144" i="7"/>
  <c r="AV1144" i="7"/>
  <c r="AW1144" i="7"/>
  <c r="AX1144" i="7"/>
  <c r="AY1144" i="7"/>
  <c r="AZ1144" i="7"/>
  <c r="AI1145" i="7"/>
  <c r="AJ1145" i="7"/>
  <c r="AK1145" i="7"/>
  <c r="AL1145" i="7"/>
  <c r="AM1145" i="7"/>
  <c r="AN1145" i="7"/>
  <c r="AO1145" i="7"/>
  <c r="AP1145" i="7"/>
  <c r="AQ1145" i="7"/>
  <c r="AR1145" i="7"/>
  <c r="AS1145" i="7"/>
  <c r="AT1145" i="7"/>
  <c r="AU1145" i="7"/>
  <c r="AV1145" i="7"/>
  <c r="AW1145" i="7"/>
  <c r="AX1145" i="7"/>
  <c r="AY1145" i="7"/>
  <c r="AZ1145" i="7"/>
  <c r="AI1146" i="7"/>
  <c r="AJ1146" i="7"/>
  <c r="AK1146" i="7"/>
  <c r="AL1146" i="7"/>
  <c r="AM1146" i="7"/>
  <c r="AN1146" i="7"/>
  <c r="AO1146" i="7"/>
  <c r="AP1146" i="7"/>
  <c r="AQ1146" i="7"/>
  <c r="AR1146" i="7"/>
  <c r="AS1146" i="7"/>
  <c r="AT1146" i="7"/>
  <c r="AU1146" i="7"/>
  <c r="AV1146" i="7"/>
  <c r="AW1146" i="7"/>
  <c r="AX1146" i="7"/>
  <c r="AY1146" i="7"/>
  <c r="AZ1146" i="7"/>
  <c r="AI1147" i="7"/>
  <c r="AJ1147" i="7"/>
  <c r="AK1147" i="7"/>
  <c r="AL1147" i="7"/>
  <c r="AM1147" i="7"/>
  <c r="AN1147" i="7"/>
  <c r="AO1147" i="7"/>
  <c r="AP1147" i="7"/>
  <c r="AQ1147" i="7"/>
  <c r="AR1147" i="7"/>
  <c r="AS1147" i="7"/>
  <c r="AT1147" i="7"/>
  <c r="AU1147" i="7"/>
  <c r="AV1147" i="7"/>
  <c r="AW1147" i="7"/>
  <c r="AX1147" i="7"/>
  <c r="AY1147" i="7"/>
  <c r="AZ1147" i="7"/>
  <c r="AI1148" i="7"/>
  <c r="AJ1148" i="7"/>
  <c r="AK1148" i="7"/>
  <c r="AL1148" i="7"/>
  <c r="AM1148" i="7"/>
  <c r="AN1148" i="7"/>
  <c r="AO1148" i="7"/>
  <c r="AP1148" i="7"/>
  <c r="AQ1148" i="7"/>
  <c r="AR1148" i="7"/>
  <c r="AS1148" i="7"/>
  <c r="AT1148" i="7"/>
  <c r="AU1148" i="7"/>
  <c r="AV1148" i="7"/>
  <c r="AW1148" i="7"/>
  <c r="AX1148" i="7"/>
  <c r="AY1148" i="7"/>
  <c r="AZ1148" i="7"/>
  <c r="AI1149" i="7"/>
  <c r="AJ1149" i="7"/>
  <c r="AK1149" i="7"/>
  <c r="AL1149" i="7"/>
  <c r="AM1149" i="7"/>
  <c r="AN1149" i="7"/>
  <c r="AO1149" i="7"/>
  <c r="AP1149" i="7"/>
  <c r="AQ1149" i="7"/>
  <c r="AR1149" i="7"/>
  <c r="AS1149" i="7"/>
  <c r="AT1149" i="7"/>
  <c r="AU1149" i="7"/>
  <c r="AV1149" i="7"/>
  <c r="AW1149" i="7"/>
  <c r="AX1149" i="7"/>
  <c r="AY1149" i="7"/>
  <c r="AZ1149" i="7"/>
  <c r="AI1150" i="7"/>
  <c r="AJ1150" i="7"/>
  <c r="AK1150" i="7"/>
  <c r="AL1150" i="7"/>
  <c r="AM1150" i="7"/>
  <c r="AN1150" i="7"/>
  <c r="AO1150" i="7"/>
  <c r="AP1150" i="7"/>
  <c r="AQ1150" i="7"/>
  <c r="AR1150" i="7"/>
  <c r="AS1150" i="7"/>
  <c r="AT1150" i="7"/>
  <c r="AU1150" i="7"/>
  <c r="AV1150" i="7"/>
  <c r="AW1150" i="7"/>
  <c r="AX1150" i="7"/>
  <c r="AY1150" i="7"/>
  <c r="AZ1150" i="7"/>
  <c r="AI1151" i="7"/>
  <c r="AJ1151" i="7"/>
  <c r="AK1151" i="7"/>
  <c r="AL1151" i="7"/>
  <c r="AM1151" i="7"/>
  <c r="AN1151" i="7"/>
  <c r="AO1151" i="7"/>
  <c r="AP1151" i="7"/>
  <c r="AQ1151" i="7"/>
  <c r="AR1151" i="7"/>
  <c r="AS1151" i="7"/>
  <c r="AT1151" i="7"/>
  <c r="AU1151" i="7"/>
  <c r="AV1151" i="7"/>
  <c r="AW1151" i="7"/>
  <c r="AX1151" i="7"/>
  <c r="AY1151" i="7"/>
  <c r="AZ1151" i="7"/>
  <c r="AI1152" i="7"/>
  <c r="AJ1152" i="7"/>
  <c r="AK1152" i="7"/>
  <c r="AL1152" i="7"/>
  <c r="AM1152" i="7"/>
  <c r="AN1152" i="7"/>
  <c r="AO1152" i="7"/>
  <c r="AP1152" i="7"/>
  <c r="AQ1152" i="7"/>
  <c r="AR1152" i="7"/>
  <c r="AS1152" i="7"/>
  <c r="AT1152" i="7"/>
  <c r="AU1152" i="7"/>
  <c r="AV1152" i="7"/>
  <c r="AW1152" i="7"/>
  <c r="AX1152" i="7"/>
  <c r="AY1152" i="7"/>
  <c r="AZ1152" i="7"/>
  <c r="AI1153" i="7"/>
  <c r="AJ1153" i="7"/>
  <c r="AK1153" i="7"/>
  <c r="AL1153" i="7"/>
  <c r="AM1153" i="7"/>
  <c r="AN1153" i="7"/>
  <c r="AO1153" i="7"/>
  <c r="AP1153" i="7"/>
  <c r="AQ1153" i="7"/>
  <c r="AR1153" i="7"/>
  <c r="AS1153" i="7"/>
  <c r="AT1153" i="7"/>
  <c r="AU1153" i="7"/>
  <c r="AV1153" i="7"/>
  <c r="AW1153" i="7"/>
  <c r="AX1153" i="7"/>
  <c r="AY1153" i="7"/>
  <c r="AZ1153" i="7"/>
  <c r="AI1154" i="7"/>
  <c r="AJ1154" i="7"/>
  <c r="AK1154" i="7"/>
  <c r="AL1154" i="7"/>
  <c r="AM1154" i="7"/>
  <c r="AN1154" i="7"/>
  <c r="AO1154" i="7"/>
  <c r="AP1154" i="7"/>
  <c r="AQ1154" i="7"/>
  <c r="AR1154" i="7"/>
  <c r="AS1154" i="7"/>
  <c r="AT1154" i="7"/>
  <c r="AU1154" i="7"/>
  <c r="AV1154" i="7"/>
  <c r="AW1154" i="7"/>
  <c r="AX1154" i="7"/>
  <c r="AY1154" i="7"/>
  <c r="AZ1154" i="7"/>
  <c r="AI1155" i="7"/>
  <c r="AJ1155" i="7"/>
  <c r="AK1155" i="7"/>
  <c r="AL1155" i="7"/>
  <c r="AM1155" i="7"/>
  <c r="AN1155" i="7"/>
  <c r="AO1155" i="7"/>
  <c r="AP1155" i="7"/>
  <c r="AQ1155" i="7"/>
  <c r="AR1155" i="7"/>
  <c r="AS1155" i="7"/>
  <c r="AT1155" i="7"/>
  <c r="AU1155" i="7"/>
  <c r="AV1155" i="7"/>
  <c r="AW1155" i="7"/>
  <c r="AX1155" i="7"/>
  <c r="AY1155" i="7"/>
  <c r="AZ1155" i="7"/>
  <c r="AI1156" i="7"/>
  <c r="AJ1156" i="7"/>
  <c r="AK1156" i="7"/>
  <c r="AL1156" i="7"/>
  <c r="AM1156" i="7"/>
  <c r="AN1156" i="7"/>
  <c r="AO1156" i="7"/>
  <c r="AP1156" i="7"/>
  <c r="AQ1156" i="7"/>
  <c r="AR1156" i="7"/>
  <c r="AS1156" i="7"/>
  <c r="AT1156" i="7"/>
  <c r="AU1156" i="7"/>
  <c r="AV1156" i="7"/>
  <c r="AW1156" i="7"/>
  <c r="AX1156" i="7"/>
  <c r="AY1156" i="7"/>
  <c r="AZ1156" i="7"/>
  <c r="AI1157" i="7"/>
  <c r="AJ1157" i="7"/>
  <c r="AK1157" i="7"/>
  <c r="AL1157" i="7"/>
  <c r="AM1157" i="7"/>
  <c r="AN1157" i="7"/>
  <c r="AO1157" i="7"/>
  <c r="AP1157" i="7"/>
  <c r="AQ1157" i="7"/>
  <c r="AR1157" i="7"/>
  <c r="AS1157" i="7"/>
  <c r="AT1157" i="7"/>
  <c r="AU1157" i="7"/>
  <c r="AV1157" i="7"/>
  <c r="AW1157" i="7"/>
  <c r="AX1157" i="7"/>
  <c r="AY1157" i="7"/>
  <c r="AZ1157" i="7"/>
  <c r="AI1158" i="7"/>
  <c r="AJ1158" i="7"/>
  <c r="AK1158" i="7"/>
  <c r="AL1158" i="7"/>
  <c r="AM1158" i="7"/>
  <c r="AN1158" i="7"/>
  <c r="AO1158" i="7"/>
  <c r="AP1158" i="7"/>
  <c r="AQ1158" i="7"/>
  <c r="AR1158" i="7"/>
  <c r="AS1158" i="7"/>
  <c r="AT1158" i="7"/>
  <c r="AU1158" i="7"/>
  <c r="AV1158" i="7"/>
  <c r="AW1158" i="7"/>
  <c r="AX1158" i="7"/>
  <c r="AY1158" i="7"/>
  <c r="AZ1158" i="7"/>
  <c r="AI1159" i="7"/>
  <c r="AJ1159" i="7"/>
  <c r="AK1159" i="7"/>
  <c r="AL1159" i="7"/>
  <c r="AM1159" i="7"/>
  <c r="AN1159" i="7"/>
  <c r="AO1159" i="7"/>
  <c r="AP1159" i="7"/>
  <c r="AQ1159" i="7"/>
  <c r="AR1159" i="7"/>
  <c r="AS1159" i="7"/>
  <c r="AT1159" i="7"/>
  <c r="AU1159" i="7"/>
  <c r="AV1159" i="7"/>
  <c r="AW1159" i="7"/>
  <c r="AX1159" i="7"/>
  <c r="AY1159" i="7"/>
  <c r="AZ1159" i="7"/>
  <c r="AI1160" i="7"/>
  <c r="AJ1160" i="7"/>
  <c r="AK1160" i="7"/>
  <c r="AL1160" i="7"/>
  <c r="AM1160" i="7"/>
  <c r="AN1160" i="7"/>
  <c r="AO1160" i="7"/>
  <c r="AP1160" i="7"/>
  <c r="AQ1160" i="7"/>
  <c r="AR1160" i="7"/>
  <c r="AS1160" i="7"/>
  <c r="AT1160" i="7"/>
  <c r="AU1160" i="7"/>
  <c r="AV1160" i="7"/>
  <c r="AW1160" i="7"/>
  <c r="AX1160" i="7"/>
  <c r="AY1160" i="7"/>
  <c r="AZ1160" i="7"/>
  <c r="AI1161" i="7"/>
  <c r="AJ1161" i="7"/>
  <c r="AK1161" i="7"/>
  <c r="AL1161" i="7"/>
  <c r="AM1161" i="7"/>
  <c r="AN1161" i="7"/>
  <c r="AO1161" i="7"/>
  <c r="AP1161" i="7"/>
  <c r="AQ1161" i="7"/>
  <c r="AR1161" i="7"/>
  <c r="AS1161" i="7"/>
  <c r="AT1161" i="7"/>
  <c r="AU1161" i="7"/>
  <c r="AV1161" i="7"/>
  <c r="AW1161" i="7"/>
  <c r="AX1161" i="7"/>
  <c r="AY1161" i="7"/>
  <c r="AZ1161" i="7"/>
  <c r="AI1162" i="7"/>
  <c r="AJ1162" i="7"/>
  <c r="AK1162" i="7"/>
  <c r="AL1162" i="7"/>
  <c r="AM1162" i="7"/>
  <c r="AN1162" i="7"/>
  <c r="AO1162" i="7"/>
  <c r="AP1162" i="7"/>
  <c r="AQ1162" i="7"/>
  <c r="AR1162" i="7"/>
  <c r="AS1162" i="7"/>
  <c r="AT1162" i="7"/>
  <c r="AU1162" i="7"/>
  <c r="AV1162" i="7"/>
  <c r="AW1162" i="7"/>
  <c r="AX1162" i="7"/>
  <c r="AY1162" i="7"/>
  <c r="AZ1162" i="7"/>
  <c r="AI1163" i="7"/>
  <c r="AJ1163" i="7"/>
  <c r="AK1163" i="7"/>
  <c r="AL1163" i="7"/>
  <c r="AM1163" i="7"/>
  <c r="AN1163" i="7"/>
  <c r="AO1163" i="7"/>
  <c r="AP1163" i="7"/>
  <c r="AQ1163" i="7"/>
  <c r="AR1163" i="7"/>
  <c r="AS1163" i="7"/>
  <c r="AT1163" i="7"/>
  <c r="AU1163" i="7"/>
  <c r="AV1163" i="7"/>
  <c r="AW1163" i="7"/>
  <c r="AX1163" i="7"/>
  <c r="AY1163" i="7"/>
  <c r="AZ1163" i="7"/>
  <c r="AI1164" i="7"/>
  <c r="AJ1164" i="7"/>
  <c r="AK1164" i="7"/>
  <c r="AL1164" i="7"/>
  <c r="AM1164" i="7"/>
  <c r="AN1164" i="7"/>
  <c r="AO1164" i="7"/>
  <c r="AP1164" i="7"/>
  <c r="AQ1164" i="7"/>
  <c r="AR1164" i="7"/>
  <c r="AS1164" i="7"/>
  <c r="AT1164" i="7"/>
  <c r="AU1164" i="7"/>
  <c r="AV1164" i="7"/>
  <c r="AW1164" i="7"/>
  <c r="AX1164" i="7"/>
  <c r="AY1164" i="7"/>
  <c r="AZ1164" i="7"/>
  <c r="AI1165" i="7"/>
  <c r="AJ1165" i="7"/>
  <c r="AK1165" i="7"/>
  <c r="AL1165" i="7"/>
  <c r="AM1165" i="7"/>
  <c r="AN1165" i="7"/>
  <c r="AO1165" i="7"/>
  <c r="AP1165" i="7"/>
  <c r="AQ1165" i="7"/>
  <c r="AR1165" i="7"/>
  <c r="AS1165" i="7"/>
  <c r="AT1165" i="7"/>
  <c r="AU1165" i="7"/>
  <c r="AV1165" i="7"/>
  <c r="AW1165" i="7"/>
  <c r="AX1165" i="7"/>
  <c r="AY1165" i="7"/>
  <c r="AZ1165" i="7"/>
  <c r="AI1166" i="7"/>
  <c r="AJ1166" i="7"/>
  <c r="AK1166" i="7"/>
  <c r="AL1166" i="7"/>
  <c r="AM1166" i="7"/>
  <c r="AN1166" i="7"/>
  <c r="AO1166" i="7"/>
  <c r="AP1166" i="7"/>
  <c r="AQ1166" i="7"/>
  <c r="AR1166" i="7"/>
  <c r="AS1166" i="7"/>
  <c r="AT1166" i="7"/>
  <c r="AU1166" i="7"/>
  <c r="AV1166" i="7"/>
  <c r="AW1166" i="7"/>
  <c r="AX1166" i="7"/>
  <c r="AY1166" i="7"/>
  <c r="AZ1166" i="7"/>
  <c r="AI1167" i="7"/>
  <c r="AJ1167" i="7"/>
  <c r="AK1167" i="7"/>
  <c r="AL1167" i="7"/>
  <c r="AM1167" i="7"/>
  <c r="AN1167" i="7"/>
  <c r="AO1167" i="7"/>
  <c r="AP1167" i="7"/>
  <c r="AQ1167" i="7"/>
  <c r="AR1167" i="7"/>
  <c r="AS1167" i="7"/>
  <c r="AT1167" i="7"/>
  <c r="AU1167" i="7"/>
  <c r="AV1167" i="7"/>
  <c r="AW1167" i="7"/>
  <c r="AX1167" i="7"/>
  <c r="AY1167" i="7"/>
  <c r="AZ1167" i="7"/>
  <c r="AI1168" i="7"/>
  <c r="AJ1168" i="7"/>
  <c r="AK1168" i="7"/>
  <c r="AL1168" i="7"/>
  <c r="AM1168" i="7"/>
  <c r="AN1168" i="7"/>
  <c r="AO1168" i="7"/>
  <c r="AP1168" i="7"/>
  <c r="AQ1168" i="7"/>
  <c r="AR1168" i="7"/>
  <c r="AS1168" i="7"/>
  <c r="AT1168" i="7"/>
  <c r="AU1168" i="7"/>
  <c r="AV1168" i="7"/>
  <c r="AW1168" i="7"/>
  <c r="AX1168" i="7"/>
  <c r="AY1168" i="7"/>
  <c r="AZ1168" i="7"/>
  <c r="AI1169" i="7"/>
  <c r="AJ1169" i="7"/>
  <c r="AK1169" i="7"/>
  <c r="AL1169" i="7"/>
  <c r="AM1169" i="7"/>
  <c r="AN1169" i="7"/>
  <c r="AO1169" i="7"/>
  <c r="AP1169" i="7"/>
  <c r="AQ1169" i="7"/>
  <c r="AR1169" i="7"/>
  <c r="AS1169" i="7"/>
  <c r="AT1169" i="7"/>
  <c r="AU1169" i="7"/>
  <c r="AV1169" i="7"/>
  <c r="AW1169" i="7"/>
  <c r="AX1169" i="7"/>
  <c r="AY1169" i="7"/>
  <c r="AZ1169" i="7"/>
  <c r="AI1170" i="7"/>
  <c r="AJ1170" i="7"/>
  <c r="AK1170" i="7"/>
  <c r="AL1170" i="7"/>
  <c r="AM1170" i="7"/>
  <c r="AN1170" i="7"/>
  <c r="AO1170" i="7"/>
  <c r="AP1170" i="7"/>
  <c r="AQ1170" i="7"/>
  <c r="AR1170" i="7"/>
  <c r="AS1170" i="7"/>
  <c r="AT1170" i="7"/>
  <c r="AU1170" i="7"/>
  <c r="AV1170" i="7"/>
  <c r="AW1170" i="7"/>
  <c r="AX1170" i="7"/>
  <c r="AY1170" i="7"/>
  <c r="AZ1170" i="7"/>
  <c r="AI1171" i="7"/>
  <c r="AJ1171" i="7"/>
  <c r="AK1171" i="7"/>
  <c r="AL1171" i="7"/>
  <c r="AM1171" i="7"/>
  <c r="AN1171" i="7"/>
  <c r="AO1171" i="7"/>
  <c r="AP1171" i="7"/>
  <c r="AQ1171" i="7"/>
  <c r="AR1171" i="7"/>
  <c r="AS1171" i="7"/>
  <c r="AT1171" i="7"/>
  <c r="AU1171" i="7"/>
  <c r="AV1171" i="7"/>
  <c r="AW1171" i="7"/>
  <c r="AX1171" i="7"/>
  <c r="AY1171" i="7"/>
  <c r="AZ1171" i="7"/>
  <c r="AI1172" i="7"/>
  <c r="AJ1172" i="7"/>
  <c r="AK1172" i="7"/>
  <c r="AL1172" i="7"/>
  <c r="AM1172" i="7"/>
  <c r="AN1172" i="7"/>
  <c r="AO1172" i="7"/>
  <c r="AP1172" i="7"/>
  <c r="AQ1172" i="7"/>
  <c r="AR1172" i="7"/>
  <c r="AS1172" i="7"/>
  <c r="AT1172" i="7"/>
  <c r="AU1172" i="7"/>
  <c r="AV1172" i="7"/>
  <c r="AW1172" i="7"/>
  <c r="AX1172" i="7"/>
  <c r="AY1172" i="7"/>
  <c r="AZ1172" i="7"/>
  <c r="AI1173" i="7"/>
  <c r="AJ1173" i="7"/>
  <c r="AK1173" i="7"/>
  <c r="AL1173" i="7"/>
  <c r="AM1173" i="7"/>
  <c r="AN1173" i="7"/>
  <c r="AO1173" i="7"/>
  <c r="AP1173" i="7"/>
  <c r="AQ1173" i="7"/>
  <c r="AR1173" i="7"/>
  <c r="AS1173" i="7"/>
  <c r="AT1173" i="7"/>
  <c r="AU1173" i="7"/>
  <c r="AV1173" i="7"/>
  <c r="AW1173" i="7"/>
  <c r="AX1173" i="7"/>
  <c r="AY1173" i="7"/>
  <c r="AZ1173" i="7"/>
  <c r="AI1174" i="7"/>
  <c r="AJ1174" i="7"/>
  <c r="AK1174" i="7"/>
  <c r="AL1174" i="7"/>
  <c r="AM1174" i="7"/>
  <c r="AN1174" i="7"/>
  <c r="AO1174" i="7"/>
  <c r="AP1174" i="7"/>
  <c r="AQ1174" i="7"/>
  <c r="AR1174" i="7"/>
  <c r="AS1174" i="7"/>
  <c r="AT1174" i="7"/>
  <c r="AU1174" i="7"/>
  <c r="AV1174" i="7"/>
  <c r="AW1174" i="7"/>
  <c r="AX1174" i="7"/>
  <c r="AY1174" i="7"/>
  <c r="AZ1174" i="7"/>
  <c r="AI1175" i="7"/>
  <c r="AJ1175" i="7"/>
  <c r="AK1175" i="7"/>
  <c r="AL1175" i="7"/>
  <c r="AM1175" i="7"/>
  <c r="AN1175" i="7"/>
  <c r="AO1175" i="7"/>
  <c r="AP1175" i="7"/>
  <c r="AQ1175" i="7"/>
  <c r="AR1175" i="7"/>
  <c r="AS1175" i="7"/>
  <c r="AT1175" i="7"/>
  <c r="AU1175" i="7"/>
  <c r="AV1175" i="7"/>
  <c r="AW1175" i="7"/>
  <c r="AX1175" i="7"/>
  <c r="AY1175" i="7"/>
  <c r="AZ1175" i="7"/>
  <c r="AI1176" i="7"/>
  <c r="AJ1176" i="7"/>
  <c r="AK1176" i="7"/>
  <c r="AL1176" i="7"/>
  <c r="AM1176" i="7"/>
  <c r="AN1176" i="7"/>
  <c r="AO1176" i="7"/>
  <c r="AP1176" i="7"/>
  <c r="AQ1176" i="7"/>
  <c r="AR1176" i="7"/>
  <c r="AS1176" i="7"/>
  <c r="AT1176" i="7"/>
  <c r="AU1176" i="7"/>
  <c r="AV1176" i="7"/>
  <c r="AW1176" i="7"/>
  <c r="AX1176" i="7"/>
  <c r="AY1176" i="7"/>
  <c r="AZ1176" i="7"/>
  <c r="AI1177" i="7"/>
  <c r="AJ1177" i="7"/>
  <c r="AK1177" i="7"/>
  <c r="AL1177" i="7"/>
  <c r="AM1177" i="7"/>
  <c r="AN1177" i="7"/>
  <c r="AO1177" i="7"/>
  <c r="AP1177" i="7"/>
  <c r="AQ1177" i="7"/>
  <c r="AR1177" i="7"/>
  <c r="AS1177" i="7"/>
  <c r="AT1177" i="7"/>
  <c r="AU1177" i="7"/>
  <c r="AV1177" i="7"/>
  <c r="AW1177" i="7"/>
  <c r="AX1177" i="7"/>
  <c r="AY1177" i="7"/>
  <c r="AZ1177" i="7"/>
  <c r="AI1178" i="7"/>
  <c r="AJ1178" i="7"/>
  <c r="AK1178" i="7"/>
  <c r="AL1178" i="7"/>
  <c r="AM1178" i="7"/>
  <c r="AN1178" i="7"/>
  <c r="AO1178" i="7"/>
  <c r="AP1178" i="7"/>
  <c r="AQ1178" i="7"/>
  <c r="AR1178" i="7"/>
  <c r="AS1178" i="7"/>
  <c r="AT1178" i="7"/>
  <c r="AU1178" i="7"/>
  <c r="AV1178" i="7"/>
  <c r="AW1178" i="7"/>
  <c r="AX1178" i="7"/>
  <c r="AY1178" i="7"/>
  <c r="AZ1178" i="7"/>
  <c r="AI1179" i="7"/>
  <c r="AJ1179" i="7"/>
  <c r="AK1179" i="7"/>
  <c r="AL1179" i="7"/>
  <c r="AM1179" i="7"/>
  <c r="AN1179" i="7"/>
  <c r="AO1179" i="7"/>
  <c r="AP1179" i="7"/>
  <c r="AQ1179" i="7"/>
  <c r="AR1179" i="7"/>
  <c r="AS1179" i="7"/>
  <c r="AT1179" i="7"/>
  <c r="AU1179" i="7"/>
  <c r="AV1179" i="7"/>
  <c r="AW1179" i="7"/>
  <c r="AX1179" i="7"/>
  <c r="AY1179" i="7"/>
  <c r="AZ1179" i="7"/>
  <c r="AI1180" i="7"/>
  <c r="AJ1180" i="7"/>
  <c r="AK1180" i="7"/>
  <c r="AL1180" i="7"/>
  <c r="AM1180" i="7"/>
  <c r="AN1180" i="7"/>
  <c r="AO1180" i="7"/>
  <c r="AP1180" i="7"/>
  <c r="AQ1180" i="7"/>
  <c r="AR1180" i="7"/>
  <c r="AS1180" i="7"/>
  <c r="AT1180" i="7"/>
  <c r="AU1180" i="7"/>
  <c r="AV1180" i="7"/>
  <c r="AW1180" i="7"/>
  <c r="AX1180" i="7"/>
  <c r="AY1180" i="7"/>
  <c r="AZ1180" i="7"/>
  <c r="AI1181" i="7"/>
  <c r="AJ1181" i="7"/>
  <c r="AK1181" i="7"/>
  <c r="AL1181" i="7"/>
  <c r="AM1181" i="7"/>
  <c r="AN1181" i="7"/>
  <c r="AO1181" i="7"/>
  <c r="AP1181" i="7"/>
  <c r="AQ1181" i="7"/>
  <c r="AR1181" i="7"/>
  <c r="AS1181" i="7"/>
  <c r="AT1181" i="7"/>
  <c r="AU1181" i="7"/>
  <c r="AV1181" i="7"/>
  <c r="AW1181" i="7"/>
  <c r="AX1181" i="7"/>
  <c r="AY1181" i="7"/>
  <c r="AZ1181" i="7"/>
  <c r="AI1182" i="7"/>
  <c r="AJ1182" i="7"/>
  <c r="AK1182" i="7"/>
  <c r="AL1182" i="7"/>
  <c r="AM1182" i="7"/>
  <c r="AN1182" i="7"/>
  <c r="AO1182" i="7"/>
  <c r="AP1182" i="7"/>
  <c r="AQ1182" i="7"/>
  <c r="AR1182" i="7"/>
  <c r="AS1182" i="7"/>
  <c r="AT1182" i="7"/>
  <c r="AU1182" i="7"/>
  <c r="AV1182" i="7"/>
  <c r="AW1182" i="7"/>
  <c r="AX1182" i="7"/>
  <c r="AY1182" i="7"/>
  <c r="AZ1182" i="7"/>
  <c r="AI1183" i="7"/>
  <c r="AJ1183" i="7"/>
  <c r="AK1183" i="7"/>
  <c r="AL1183" i="7"/>
  <c r="AM1183" i="7"/>
  <c r="AN1183" i="7"/>
  <c r="AO1183" i="7"/>
  <c r="AP1183" i="7"/>
  <c r="AQ1183" i="7"/>
  <c r="AR1183" i="7"/>
  <c r="AS1183" i="7"/>
  <c r="AT1183" i="7"/>
  <c r="AU1183" i="7"/>
  <c r="AV1183" i="7"/>
  <c r="AW1183" i="7"/>
  <c r="AX1183" i="7"/>
  <c r="AY1183" i="7"/>
  <c r="AZ1183" i="7"/>
  <c r="AI1184" i="7"/>
  <c r="AJ1184" i="7"/>
  <c r="AK1184" i="7"/>
  <c r="AL1184" i="7"/>
  <c r="AM1184" i="7"/>
  <c r="AN1184" i="7"/>
  <c r="AO1184" i="7"/>
  <c r="AP1184" i="7"/>
  <c r="AQ1184" i="7"/>
  <c r="AR1184" i="7"/>
  <c r="AS1184" i="7"/>
  <c r="AT1184" i="7"/>
  <c r="AU1184" i="7"/>
  <c r="AV1184" i="7"/>
  <c r="AW1184" i="7"/>
  <c r="AX1184" i="7"/>
  <c r="AY1184" i="7"/>
  <c r="AZ1184" i="7"/>
  <c r="AI1185" i="7"/>
  <c r="AJ1185" i="7"/>
  <c r="AK1185" i="7"/>
  <c r="AL1185" i="7"/>
  <c r="AM1185" i="7"/>
  <c r="AN1185" i="7"/>
  <c r="AO1185" i="7"/>
  <c r="AP1185" i="7"/>
  <c r="AQ1185" i="7"/>
  <c r="AR1185" i="7"/>
  <c r="AS1185" i="7"/>
  <c r="AT1185" i="7"/>
  <c r="AU1185" i="7"/>
  <c r="AV1185" i="7"/>
  <c r="AW1185" i="7"/>
  <c r="AX1185" i="7"/>
  <c r="AY1185" i="7"/>
  <c r="AZ1185" i="7"/>
  <c r="AI1186" i="7"/>
  <c r="AJ1186" i="7"/>
  <c r="AK1186" i="7"/>
  <c r="AL1186" i="7"/>
  <c r="AM1186" i="7"/>
  <c r="AN1186" i="7"/>
  <c r="AO1186" i="7"/>
  <c r="AP1186" i="7"/>
  <c r="AQ1186" i="7"/>
  <c r="AR1186" i="7"/>
  <c r="AS1186" i="7"/>
  <c r="AT1186" i="7"/>
  <c r="AU1186" i="7"/>
  <c r="AV1186" i="7"/>
  <c r="AW1186" i="7"/>
  <c r="AX1186" i="7"/>
  <c r="AY1186" i="7"/>
  <c r="AZ1186" i="7"/>
  <c r="AI1187" i="7"/>
  <c r="AJ1187" i="7"/>
  <c r="AK1187" i="7"/>
  <c r="AL1187" i="7"/>
  <c r="AM1187" i="7"/>
  <c r="AN1187" i="7"/>
  <c r="AO1187" i="7"/>
  <c r="AP1187" i="7"/>
  <c r="AQ1187" i="7"/>
  <c r="AR1187" i="7"/>
  <c r="AS1187" i="7"/>
  <c r="AT1187" i="7"/>
  <c r="AU1187" i="7"/>
  <c r="AV1187" i="7"/>
  <c r="AW1187" i="7"/>
  <c r="AX1187" i="7"/>
  <c r="AY1187" i="7"/>
  <c r="AZ1187" i="7"/>
  <c r="AI1188" i="7"/>
  <c r="AJ1188" i="7"/>
  <c r="AK1188" i="7"/>
  <c r="AL1188" i="7"/>
  <c r="AM1188" i="7"/>
  <c r="AN1188" i="7"/>
  <c r="AO1188" i="7"/>
  <c r="AP1188" i="7"/>
  <c r="AQ1188" i="7"/>
  <c r="AR1188" i="7"/>
  <c r="AS1188" i="7"/>
  <c r="AT1188" i="7"/>
  <c r="AU1188" i="7"/>
  <c r="AV1188" i="7"/>
  <c r="AW1188" i="7"/>
  <c r="AX1188" i="7"/>
  <c r="AY1188" i="7"/>
  <c r="AZ1188" i="7"/>
  <c r="AI1189" i="7"/>
  <c r="AJ1189" i="7"/>
  <c r="AK1189" i="7"/>
  <c r="AL1189" i="7"/>
  <c r="AM1189" i="7"/>
  <c r="AN1189" i="7"/>
  <c r="AO1189" i="7"/>
  <c r="AP1189" i="7"/>
  <c r="AQ1189" i="7"/>
  <c r="AR1189" i="7"/>
  <c r="AS1189" i="7"/>
  <c r="AT1189" i="7"/>
  <c r="AU1189" i="7"/>
  <c r="AV1189" i="7"/>
  <c r="AW1189" i="7"/>
  <c r="AX1189" i="7"/>
  <c r="AY1189" i="7"/>
  <c r="AZ1189" i="7"/>
  <c r="AI1190" i="7"/>
  <c r="AJ1190" i="7"/>
  <c r="AK1190" i="7"/>
  <c r="AL1190" i="7"/>
  <c r="AM1190" i="7"/>
  <c r="AN1190" i="7"/>
  <c r="AO1190" i="7"/>
  <c r="AP1190" i="7"/>
  <c r="AQ1190" i="7"/>
  <c r="AR1190" i="7"/>
  <c r="AS1190" i="7"/>
  <c r="AT1190" i="7"/>
  <c r="AU1190" i="7"/>
  <c r="AV1190" i="7"/>
  <c r="AW1190" i="7"/>
  <c r="AX1190" i="7"/>
  <c r="AY1190" i="7"/>
  <c r="AZ1190" i="7"/>
  <c r="AI1191" i="7"/>
  <c r="AJ1191" i="7"/>
  <c r="AK1191" i="7"/>
  <c r="AL1191" i="7"/>
  <c r="AM1191" i="7"/>
  <c r="AN1191" i="7"/>
  <c r="AO1191" i="7"/>
  <c r="AP1191" i="7"/>
  <c r="AQ1191" i="7"/>
  <c r="AR1191" i="7"/>
  <c r="AS1191" i="7"/>
  <c r="AT1191" i="7"/>
  <c r="AU1191" i="7"/>
  <c r="AV1191" i="7"/>
  <c r="AW1191" i="7"/>
  <c r="AX1191" i="7"/>
  <c r="AY1191" i="7"/>
  <c r="AZ1191" i="7"/>
  <c r="AI1192" i="7"/>
  <c r="AJ1192" i="7"/>
  <c r="AK1192" i="7"/>
  <c r="AL1192" i="7"/>
  <c r="AM1192" i="7"/>
  <c r="AN1192" i="7"/>
  <c r="AO1192" i="7"/>
  <c r="AP1192" i="7"/>
  <c r="AQ1192" i="7"/>
  <c r="AR1192" i="7"/>
  <c r="AS1192" i="7"/>
  <c r="AT1192" i="7"/>
  <c r="AU1192" i="7"/>
  <c r="AV1192" i="7"/>
  <c r="AW1192" i="7"/>
  <c r="AX1192" i="7"/>
  <c r="AY1192" i="7"/>
  <c r="AZ1192" i="7"/>
  <c r="AI1193" i="7"/>
  <c r="AJ1193" i="7"/>
  <c r="AK1193" i="7"/>
  <c r="AL1193" i="7"/>
  <c r="AM1193" i="7"/>
  <c r="AN1193" i="7"/>
  <c r="AO1193" i="7"/>
  <c r="AP1193" i="7"/>
  <c r="AQ1193" i="7"/>
  <c r="AR1193" i="7"/>
  <c r="AS1193" i="7"/>
  <c r="AT1193" i="7"/>
  <c r="AU1193" i="7"/>
  <c r="AV1193" i="7"/>
  <c r="AW1193" i="7"/>
  <c r="AX1193" i="7"/>
  <c r="AY1193" i="7"/>
  <c r="AZ1193" i="7"/>
  <c r="AI1194" i="7"/>
  <c r="AJ1194" i="7"/>
  <c r="AK1194" i="7"/>
  <c r="AL1194" i="7"/>
  <c r="AM1194" i="7"/>
  <c r="AN1194" i="7"/>
  <c r="AO1194" i="7"/>
  <c r="AP1194" i="7"/>
  <c r="AQ1194" i="7"/>
  <c r="AR1194" i="7"/>
  <c r="AS1194" i="7"/>
  <c r="AT1194" i="7"/>
  <c r="AU1194" i="7"/>
  <c r="AV1194" i="7"/>
  <c r="AW1194" i="7"/>
  <c r="AX1194" i="7"/>
  <c r="AY1194" i="7"/>
  <c r="AZ1194" i="7"/>
  <c r="AI1195" i="7"/>
  <c r="AJ1195" i="7"/>
  <c r="AK1195" i="7"/>
  <c r="AL1195" i="7"/>
  <c r="AM1195" i="7"/>
  <c r="AN1195" i="7"/>
  <c r="AO1195" i="7"/>
  <c r="AP1195" i="7"/>
  <c r="AQ1195" i="7"/>
  <c r="AR1195" i="7"/>
  <c r="AS1195" i="7"/>
  <c r="AT1195" i="7"/>
  <c r="AU1195" i="7"/>
  <c r="AV1195" i="7"/>
  <c r="AW1195" i="7"/>
  <c r="AX1195" i="7"/>
  <c r="AY1195" i="7"/>
  <c r="AZ1195" i="7"/>
  <c r="AI1196" i="7"/>
  <c r="AJ1196" i="7"/>
  <c r="AK1196" i="7"/>
  <c r="AL1196" i="7"/>
  <c r="AM1196" i="7"/>
  <c r="AN1196" i="7"/>
  <c r="AO1196" i="7"/>
  <c r="AP1196" i="7"/>
  <c r="AQ1196" i="7"/>
  <c r="AR1196" i="7"/>
  <c r="AS1196" i="7"/>
  <c r="AT1196" i="7"/>
  <c r="AU1196" i="7"/>
  <c r="AV1196" i="7"/>
  <c r="AW1196" i="7"/>
  <c r="AX1196" i="7"/>
  <c r="AY1196" i="7"/>
  <c r="AZ1196" i="7"/>
  <c r="AI1197" i="7"/>
  <c r="AJ1197" i="7"/>
  <c r="AK1197" i="7"/>
  <c r="AL1197" i="7"/>
  <c r="AM1197" i="7"/>
  <c r="AN1197" i="7"/>
  <c r="AO1197" i="7"/>
  <c r="AP1197" i="7"/>
  <c r="AQ1197" i="7"/>
  <c r="AR1197" i="7"/>
  <c r="AS1197" i="7"/>
  <c r="AT1197" i="7"/>
  <c r="AU1197" i="7"/>
  <c r="AV1197" i="7"/>
  <c r="AW1197" i="7"/>
  <c r="AX1197" i="7"/>
  <c r="AY1197" i="7"/>
  <c r="AZ1197" i="7"/>
  <c r="AI1198" i="7"/>
  <c r="AJ1198" i="7"/>
  <c r="AK1198" i="7"/>
  <c r="AL1198" i="7"/>
  <c r="AM1198" i="7"/>
  <c r="AN1198" i="7"/>
  <c r="AO1198" i="7"/>
  <c r="AP1198" i="7"/>
  <c r="AQ1198" i="7"/>
  <c r="AR1198" i="7"/>
  <c r="AS1198" i="7"/>
  <c r="AT1198" i="7"/>
  <c r="AU1198" i="7"/>
  <c r="AV1198" i="7"/>
  <c r="AW1198" i="7"/>
  <c r="AX1198" i="7"/>
  <c r="AY1198" i="7"/>
  <c r="AZ1198" i="7"/>
  <c r="AI1199" i="7"/>
  <c r="AJ1199" i="7"/>
  <c r="AK1199" i="7"/>
  <c r="AL1199" i="7"/>
  <c r="AM1199" i="7"/>
  <c r="AN1199" i="7"/>
  <c r="AO1199" i="7"/>
  <c r="AP1199" i="7"/>
  <c r="AQ1199" i="7"/>
  <c r="AR1199" i="7"/>
  <c r="AS1199" i="7"/>
  <c r="AT1199" i="7"/>
  <c r="AU1199" i="7"/>
  <c r="AV1199" i="7"/>
  <c r="AW1199" i="7"/>
  <c r="AX1199" i="7"/>
  <c r="AY1199" i="7"/>
  <c r="AZ1199" i="7"/>
  <c r="AI1200" i="7"/>
  <c r="AJ1200" i="7"/>
  <c r="AK1200" i="7"/>
  <c r="AL1200" i="7"/>
  <c r="AM1200" i="7"/>
  <c r="AN1200" i="7"/>
  <c r="AO1200" i="7"/>
  <c r="AP1200" i="7"/>
  <c r="AQ1200" i="7"/>
  <c r="AR1200" i="7"/>
  <c r="AS1200" i="7"/>
  <c r="AT1200" i="7"/>
  <c r="AU1200" i="7"/>
  <c r="AV1200" i="7"/>
  <c r="AW1200" i="7"/>
  <c r="AX1200" i="7"/>
  <c r="AY1200" i="7"/>
  <c r="AZ1200" i="7"/>
  <c r="AI1201" i="7"/>
  <c r="AJ1201" i="7"/>
  <c r="AK1201" i="7"/>
  <c r="AL1201" i="7"/>
  <c r="AM1201" i="7"/>
  <c r="AN1201" i="7"/>
  <c r="AO1201" i="7"/>
  <c r="AP1201" i="7"/>
  <c r="AQ1201" i="7"/>
  <c r="AR1201" i="7"/>
  <c r="AS1201" i="7"/>
  <c r="AT1201" i="7"/>
  <c r="AU1201" i="7"/>
  <c r="AV1201" i="7"/>
  <c r="AW1201" i="7"/>
  <c r="AX1201" i="7"/>
  <c r="AY1201" i="7"/>
  <c r="AZ1201" i="7"/>
  <c r="AI1202" i="7"/>
  <c r="AJ1202" i="7"/>
  <c r="AK1202" i="7"/>
  <c r="AL1202" i="7"/>
  <c r="AM1202" i="7"/>
  <c r="AN1202" i="7"/>
  <c r="AO1202" i="7"/>
  <c r="AP1202" i="7"/>
  <c r="AQ1202" i="7"/>
  <c r="AR1202" i="7"/>
  <c r="AS1202" i="7"/>
  <c r="AT1202" i="7"/>
  <c r="AU1202" i="7"/>
  <c r="AV1202" i="7"/>
  <c r="AW1202" i="7"/>
  <c r="AX1202" i="7"/>
  <c r="AY1202" i="7"/>
  <c r="AZ1202" i="7"/>
  <c r="AI1203" i="7"/>
  <c r="AJ1203" i="7"/>
  <c r="AK1203" i="7"/>
  <c r="AL1203" i="7"/>
  <c r="AM1203" i="7"/>
  <c r="AN1203" i="7"/>
  <c r="AO1203" i="7"/>
  <c r="AP1203" i="7"/>
  <c r="AQ1203" i="7"/>
  <c r="AR1203" i="7"/>
  <c r="AS1203" i="7"/>
  <c r="AT1203" i="7"/>
  <c r="AU1203" i="7"/>
  <c r="AV1203" i="7"/>
  <c r="AW1203" i="7"/>
  <c r="AX1203" i="7"/>
  <c r="AY1203" i="7"/>
  <c r="AZ1203" i="7"/>
  <c r="AI1204" i="7"/>
  <c r="AJ1204" i="7"/>
  <c r="AK1204" i="7"/>
  <c r="AL1204" i="7"/>
  <c r="AM1204" i="7"/>
  <c r="AN1204" i="7"/>
  <c r="AO1204" i="7"/>
  <c r="AP1204" i="7"/>
  <c r="AQ1204" i="7"/>
  <c r="AR1204" i="7"/>
  <c r="AS1204" i="7"/>
  <c r="AT1204" i="7"/>
  <c r="AU1204" i="7"/>
  <c r="AV1204" i="7"/>
  <c r="AW1204" i="7"/>
  <c r="AX1204" i="7"/>
  <c r="AY1204" i="7"/>
  <c r="AZ1204" i="7"/>
  <c r="AI1205" i="7"/>
  <c r="AJ1205" i="7"/>
  <c r="AK1205" i="7"/>
  <c r="AL1205" i="7"/>
  <c r="AM1205" i="7"/>
  <c r="AN1205" i="7"/>
  <c r="AO1205" i="7"/>
  <c r="AP1205" i="7"/>
  <c r="AQ1205" i="7"/>
  <c r="AR1205" i="7"/>
  <c r="AS1205" i="7"/>
  <c r="AT1205" i="7"/>
  <c r="AU1205" i="7"/>
  <c r="AV1205" i="7"/>
  <c r="AW1205" i="7"/>
  <c r="AX1205" i="7"/>
  <c r="AY1205" i="7"/>
  <c r="AZ1205" i="7"/>
  <c r="AI1206" i="7"/>
  <c r="AJ1206" i="7"/>
  <c r="AK1206" i="7"/>
  <c r="AL1206" i="7"/>
  <c r="AM1206" i="7"/>
  <c r="AN1206" i="7"/>
  <c r="AO1206" i="7"/>
  <c r="AP1206" i="7"/>
  <c r="AQ1206" i="7"/>
  <c r="AR1206" i="7"/>
  <c r="AS1206" i="7"/>
  <c r="AT1206" i="7"/>
  <c r="AU1206" i="7"/>
  <c r="AV1206" i="7"/>
  <c r="AW1206" i="7"/>
  <c r="AX1206" i="7"/>
  <c r="AY1206" i="7"/>
  <c r="AZ1206" i="7"/>
  <c r="AI1207" i="7"/>
  <c r="AJ1207" i="7"/>
  <c r="AK1207" i="7"/>
  <c r="AL1207" i="7"/>
  <c r="AM1207" i="7"/>
  <c r="AN1207" i="7"/>
  <c r="AO1207" i="7"/>
  <c r="AP1207" i="7"/>
  <c r="AQ1207" i="7"/>
  <c r="AR1207" i="7"/>
  <c r="AS1207" i="7"/>
  <c r="AT1207" i="7"/>
  <c r="AU1207" i="7"/>
  <c r="AV1207" i="7"/>
  <c r="AW1207" i="7"/>
  <c r="AX1207" i="7"/>
  <c r="AY1207" i="7"/>
  <c r="AZ1207" i="7"/>
  <c r="AI1208" i="7"/>
  <c r="AJ1208" i="7"/>
  <c r="AK1208" i="7"/>
  <c r="AL1208" i="7"/>
  <c r="AM1208" i="7"/>
  <c r="AN1208" i="7"/>
  <c r="AO1208" i="7"/>
  <c r="AP1208" i="7"/>
  <c r="AQ1208" i="7"/>
  <c r="AR1208" i="7"/>
  <c r="AS1208" i="7"/>
  <c r="AT1208" i="7"/>
  <c r="AU1208" i="7"/>
  <c r="AV1208" i="7"/>
  <c r="AW1208" i="7"/>
  <c r="AX1208" i="7"/>
  <c r="AY1208" i="7"/>
  <c r="AZ1208" i="7"/>
  <c r="AI1209" i="7"/>
  <c r="AJ1209" i="7"/>
  <c r="AK1209" i="7"/>
  <c r="AL1209" i="7"/>
  <c r="AM1209" i="7"/>
  <c r="AN1209" i="7"/>
  <c r="AO1209" i="7"/>
  <c r="AP1209" i="7"/>
  <c r="AQ1209" i="7"/>
  <c r="AR1209" i="7"/>
  <c r="AS1209" i="7"/>
  <c r="AT1209" i="7"/>
  <c r="AU1209" i="7"/>
  <c r="AV1209" i="7"/>
  <c r="AW1209" i="7"/>
  <c r="AX1209" i="7"/>
  <c r="AY1209" i="7"/>
  <c r="AZ1209" i="7"/>
  <c r="AI1210" i="7"/>
  <c r="AJ1210" i="7"/>
  <c r="AK1210" i="7"/>
  <c r="AL1210" i="7"/>
  <c r="AM1210" i="7"/>
  <c r="AN1210" i="7"/>
  <c r="AO1210" i="7"/>
  <c r="AP1210" i="7"/>
  <c r="AQ1210" i="7"/>
  <c r="AR1210" i="7"/>
  <c r="AS1210" i="7"/>
  <c r="AT1210" i="7"/>
  <c r="AU1210" i="7"/>
  <c r="AV1210" i="7"/>
  <c r="AW1210" i="7"/>
  <c r="AX1210" i="7"/>
  <c r="AY1210" i="7"/>
  <c r="AZ1210" i="7"/>
  <c r="AI1211" i="7"/>
  <c r="AJ1211" i="7"/>
  <c r="AK1211" i="7"/>
  <c r="AL1211" i="7"/>
  <c r="AM1211" i="7"/>
  <c r="AN1211" i="7"/>
  <c r="AO1211" i="7"/>
  <c r="AP1211" i="7"/>
  <c r="AQ1211" i="7"/>
  <c r="AR1211" i="7"/>
  <c r="AS1211" i="7"/>
  <c r="AT1211" i="7"/>
  <c r="AU1211" i="7"/>
  <c r="AV1211" i="7"/>
  <c r="AW1211" i="7"/>
  <c r="AX1211" i="7"/>
  <c r="AY1211" i="7"/>
  <c r="AZ1211" i="7"/>
  <c r="AI1212" i="7"/>
  <c r="AJ1212" i="7"/>
  <c r="AK1212" i="7"/>
  <c r="AL1212" i="7"/>
  <c r="AM1212" i="7"/>
  <c r="AN1212" i="7"/>
  <c r="AO1212" i="7"/>
  <c r="AP1212" i="7"/>
  <c r="AQ1212" i="7"/>
  <c r="AR1212" i="7"/>
  <c r="AS1212" i="7"/>
  <c r="AT1212" i="7"/>
  <c r="AU1212" i="7"/>
  <c r="AV1212" i="7"/>
  <c r="AW1212" i="7"/>
  <c r="AX1212" i="7"/>
  <c r="AY1212" i="7"/>
  <c r="AZ1212" i="7"/>
  <c r="AI1213" i="7"/>
  <c r="AJ1213" i="7"/>
  <c r="AK1213" i="7"/>
  <c r="AL1213" i="7"/>
  <c r="AM1213" i="7"/>
  <c r="AN1213" i="7"/>
  <c r="AO1213" i="7"/>
  <c r="AP1213" i="7"/>
  <c r="AQ1213" i="7"/>
  <c r="AR1213" i="7"/>
  <c r="AS1213" i="7"/>
  <c r="AT1213" i="7"/>
  <c r="AU1213" i="7"/>
  <c r="AV1213" i="7"/>
  <c r="AW1213" i="7"/>
  <c r="AX1213" i="7"/>
  <c r="AY1213" i="7"/>
  <c r="AZ1213" i="7"/>
  <c r="AI1214" i="7"/>
  <c r="AJ1214" i="7"/>
  <c r="AK1214" i="7"/>
  <c r="AL1214" i="7"/>
  <c r="AM1214" i="7"/>
  <c r="AN1214" i="7"/>
  <c r="AO1214" i="7"/>
  <c r="AP1214" i="7"/>
  <c r="AQ1214" i="7"/>
  <c r="AR1214" i="7"/>
  <c r="AS1214" i="7"/>
  <c r="AT1214" i="7"/>
  <c r="AU1214" i="7"/>
  <c r="AV1214" i="7"/>
  <c r="AW1214" i="7"/>
  <c r="AX1214" i="7"/>
  <c r="AY1214" i="7"/>
  <c r="AZ1214" i="7"/>
  <c r="AI1215" i="7"/>
  <c r="AJ1215" i="7"/>
  <c r="AK1215" i="7"/>
  <c r="AL1215" i="7"/>
  <c r="AM1215" i="7"/>
  <c r="AN1215" i="7"/>
  <c r="AO1215" i="7"/>
  <c r="AP1215" i="7"/>
  <c r="AQ1215" i="7"/>
  <c r="AR1215" i="7"/>
  <c r="AS1215" i="7"/>
  <c r="AT1215" i="7"/>
  <c r="AU1215" i="7"/>
  <c r="AV1215" i="7"/>
  <c r="AW1215" i="7"/>
  <c r="AX1215" i="7"/>
  <c r="AY1215" i="7"/>
  <c r="AZ1215" i="7"/>
  <c r="AI1216" i="7"/>
  <c r="AJ1216" i="7"/>
  <c r="AK1216" i="7"/>
  <c r="AL1216" i="7"/>
  <c r="AM1216" i="7"/>
  <c r="AN1216" i="7"/>
  <c r="AO1216" i="7"/>
  <c r="AP1216" i="7"/>
  <c r="AQ1216" i="7"/>
  <c r="AR1216" i="7"/>
  <c r="AS1216" i="7"/>
  <c r="AT1216" i="7"/>
  <c r="AU1216" i="7"/>
  <c r="AV1216" i="7"/>
  <c r="AW1216" i="7"/>
  <c r="AX1216" i="7"/>
  <c r="AY1216" i="7"/>
  <c r="AZ1216" i="7"/>
  <c r="AI1217" i="7"/>
  <c r="AJ1217" i="7"/>
  <c r="AK1217" i="7"/>
  <c r="AL1217" i="7"/>
  <c r="AM1217" i="7"/>
  <c r="AN1217" i="7"/>
  <c r="AO1217" i="7"/>
  <c r="AP1217" i="7"/>
  <c r="AQ1217" i="7"/>
  <c r="AR1217" i="7"/>
  <c r="AS1217" i="7"/>
  <c r="AT1217" i="7"/>
  <c r="AU1217" i="7"/>
  <c r="AV1217" i="7"/>
  <c r="AW1217" i="7"/>
  <c r="AX1217" i="7"/>
  <c r="AY1217" i="7"/>
  <c r="AZ1217" i="7"/>
  <c r="AI1218" i="7"/>
  <c r="AJ1218" i="7"/>
  <c r="AK1218" i="7"/>
  <c r="AL1218" i="7"/>
  <c r="AM1218" i="7"/>
  <c r="AN1218" i="7"/>
  <c r="AO1218" i="7"/>
  <c r="AP1218" i="7"/>
  <c r="AQ1218" i="7"/>
  <c r="AR1218" i="7"/>
  <c r="AS1218" i="7"/>
  <c r="AT1218" i="7"/>
  <c r="AU1218" i="7"/>
  <c r="AV1218" i="7"/>
  <c r="AW1218" i="7"/>
  <c r="AX1218" i="7"/>
  <c r="AY1218" i="7"/>
  <c r="AZ1218" i="7"/>
  <c r="AI1219" i="7"/>
  <c r="AJ1219" i="7"/>
  <c r="AK1219" i="7"/>
  <c r="AL1219" i="7"/>
  <c r="AM1219" i="7"/>
  <c r="AN1219" i="7"/>
  <c r="AO1219" i="7"/>
  <c r="AP1219" i="7"/>
  <c r="AQ1219" i="7"/>
  <c r="AR1219" i="7"/>
  <c r="AS1219" i="7"/>
  <c r="AT1219" i="7"/>
  <c r="AU1219" i="7"/>
  <c r="AV1219" i="7"/>
  <c r="AW1219" i="7"/>
  <c r="AX1219" i="7"/>
  <c r="AY1219" i="7"/>
  <c r="AZ1219" i="7"/>
  <c r="AI1220" i="7"/>
  <c r="AJ1220" i="7"/>
  <c r="AK1220" i="7"/>
  <c r="AL1220" i="7"/>
  <c r="AM1220" i="7"/>
  <c r="AN1220" i="7"/>
  <c r="AO1220" i="7"/>
  <c r="AP1220" i="7"/>
  <c r="AQ1220" i="7"/>
  <c r="AR1220" i="7"/>
  <c r="AS1220" i="7"/>
  <c r="AT1220" i="7"/>
  <c r="AU1220" i="7"/>
  <c r="AV1220" i="7"/>
  <c r="AW1220" i="7"/>
  <c r="AX1220" i="7"/>
  <c r="AY1220" i="7"/>
  <c r="AZ1220" i="7"/>
  <c r="AI1221" i="7"/>
  <c r="AJ1221" i="7"/>
  <c r="AK1221" i="7"/>
  <c r="AL1221" i="7"/>
  <c r="AM1221" i="7"/>
  <c r="AN1221" i="7"/>
  <c r="AO1221" i="7"/>
  <c r="AP1221" i="7"/>
  <c r="AQ1221" i="7"/>
  <c r="AR1221" i="7"/>
  <c r="AS1221" i="7"/>
  <c r="AT1221" i="7"/>
  <c r="AU1221" i="7"/>
  <c r="AV1221" i="7"/>
  <c r="AW1221" i="7"/>
  <c r="AX1221" i="7"/>
  <c r="AY1221" i="7"/>
  <c r="AZ1221" i="7"/>
  <c r="AI1222" i="7"/>
  <c r="AJ1222" i="7"/>
  <c r="AK1222" i="7"/>
  <c r="AL1222" i="7"/>
  <c r="AM1222" i="7"/>
  <c r="AN1222" i="7"/>
  <c r="AO1222" i="7"/>
  <c r="AP1222" i="7"/>
  <c r="AQ1222" i="7"/>
  <c r="AR1222" i="7"/>
  <c r="AS1222" i="7"/>
  <c r="AT1222" i="7"/>
  <c r="AU1222" i="7"/>
  <c r="AV1222" i="7"/>
  <c r="AW1222" i="7"/>
  <c r="AX1222" i="7"/>
  <c r="AY1222" i="7"/>
  <c r="AZ1222" i="7"/>
  <c r="AI1223" i="7"/>
  <c r="AJ1223" i="7"/>
  <c r="AK1223" i="7"/>
  <c r="AL1223" i="7"/>
  <c r="AM1223" i="7"/>
  <c r="AN1223" i="7"/>
  <c r="AO1223" i="7"/>
  <c r="AP1223" i="7"/>
  <c r="AQ1223" i="7"/>
  <c r="AR1223" i="7"/>
  <c r="AS1223" i="7"/>
  <c r="AT1223" i="7"/>
  <c r="AU1223" i="7"/>
  <c r="AV1223" i="7"/>
  <c r="AW1223" i="7"/>
  <c r="AX1223" i="7"/>
  <c r="AY1223" i="7"/>
  <c r="AZ1223" i="7"/>
  <c r="AI1224" i="7"/>
  <c r="AJ1224" i="7"/>
  <c r="AK1224" i="7"/>
  <c r="AL1224" i="7"/>
  <c r="AM1224" i="7"/>
  <c r="AN1224" i="7"/>
  <c r="AO1224" i="7"/>
  <c r="AP1224" i="7"/>
  <c r="AQ1224" i="7"/>
  <c r="AR1224" i="7"/>
  <c r="AS1224" i="7"/>
  <c r="AT1224" i="7"/>
  <c r="AU1224" i="7"/>
  <c r="AV1224" i="7"/>
  <c r="AW1224" i="7"/>
  <c r="AX1224" i="7"/>
  <c r="AY1224" i="7"/>
  <c r="AZ1224" i="7"/>
  <c r="AI1225" i="7"/>
  <c r="AJ1225" i="7"/>
  <c r="AK1225" i="7"/>
  <c r="AL1225" i="7"/>
  <c r="AM1225" i="7"/>
  <c r="AN1225" i="7"/>
  <c r="AO1225" i="7"/>
  <c r="AP1225" i="7"/>
  <c r="AQ1225" i="7"/>
  <c r="AR1225" i="7"/>
  <c r="AS1225" i="7"/>
  <c r="AT1225" i="7"/>
  <c r="AU1225" i="7"/>
  <c r="AV1225" i="7"/>
  <c r="AW1225" i="7"/>
  <c r="AX1225" i="7"/>
  <c r="AY1225" i="7"/>
  <c r="AZ1225" i="7"/>
  <c r="AI1226" i="7"/>
  <c r="AJ1226" i="7"/>
  <c r="AK1226" i="7"/>
  <c r="AL1226" i="7"/>
  <c r="AM1226" i="7"/>
  <c r="AN1226" i="7"/>
  <c r="AO1226" i="7"/>
  <c r="AP1226" i="7"/>
  <c r="AQ1226" i="7"/>
  <c r="AR1226" i="7"/>
  <c r="AS1226" i="7"/>
  <c r="AT1226" i="7"/>
  <c r="AU1226" i="7"/>
  <c r="AV1226" i="7"/>
  <c r="AW1226" i="7"/>
  <c r="AX1226" i="7"/>
  <c r="AY1226" i="7"/>
  <c r="AZ1226" i="7"/>
  <c r="AI1227" i="7"/>
  <c r="AJ1227" i="7"/>
  <c r="AK1227" i="7"/>
  <c r="AL1227" i="7"/>
  <c r="AM1227" i="7"/>
  <c r="AN1227" i="7"/>
  <c r="AO1227" i="7"/>
  <c r="AP1227" i="7"/>
  <c r="AQ1227" i="7"/>
  <c r="AR1227" i="7"/>
  <c r="AS1227" i="7"/>
  <c r="AT1227" i="7"/>
  <c r="AU1227" i="7"/>
  <c r="AV1227" i="7"/>
  <c r="AW1227" i="7"/>
  <c r="AX1227" i="7"/>
  <c r="AY1227" i="7"/>
  <c r="AZ1227" i="7"/>
  <c r="AI1228" i="7"/>
  <c r="AJ1228" i="7"/>
  <c r="AK1228" i="7"/>
  <c r="AL1228" i="7"/>
  <c r="AM1228" i="7"/>
  <c r="AN1228" i="7"/>
  <c r="AO1228" i="7"/>
  <c r="AP1228" i="7"/>
  <c r="AQ1228" i="7"/>
  <c r="AR1228" i="7"/>
  <c r="AS1228" i="7"/>
  <c r="AT1228" i="7"/>
  <c r="AU1228" i="7"/>
  <c r="AV1228" i="7"/>
  <c r="AW1228" i="7"/>
  <c r="AX1228" i="7"/>
  <c r="AY1228" i="7"/>
  <c r="AZ1228" i="7"/>
  <c r="AI1229" i="7"/>
  <c r="AJ1229" i="7"/>
  <c r="AK1229" i="7"/>
  <c r="AL1229" i="7"/>
  <c r="AM1229" i="7"/>
  <c r="AN1229" i="7"/>
  <c r="AO1229" i="7"/>
  <c r="AP1229" i="7"/>
  <c r="AQ1229" i="7"/>
  <c r="AR1229" i="7"/>
  <c r="AS1229" i="7"/>
  <c r="AT1229" i="7"/>
  <c r="AU1229" i="7"/>
  <c r="AV1229" i="7"/>
  <c r="AW1229" i="7"/>
  <c r="AX1229" i="7"/>
  <c r="AY1229" i="7"/>
  <c r="AZ1229" i="7"/>
  <c r="AI1230" i="7"/>
  <c r="AJ1230" i="7"/>
  <c r="AK1230" i="7"/>
  <c r="AL1230" i="7"/>
  <c r="AM1230" i="7"/>
  <c r="AN1230" i="7"/>
  <c r="AO1230" i="7"/>
  <c r="AP1230" i="7"/>
  <c r="AQ1230" i="7"/>
  <c r="AR1230" i="7"/>
  <c r="AS1230" i="7"/>
  <c r="AT1230" i="7"/>
  <c r="AU1230" i="7"/>
  <c r="AV1230" i="7"/>
  <c r="AW1230" i="7"/>
  <c r="AX1230" i="7"/>
  <c r="AY1230" i="7"/>
  <c r="AZ1230" i="7"/>
  <c r="AI1231" i="7"/>
  <c r="AJ1231" i="7"/>
  <c r="AK1231" i="7"/>
  <c r="AL1231" i="7"/>
  <c r="AM1231" i="7"/>
  <c r="AN1231" i="7"/>
  <c r="AO1231" i="7"/>
  <c r="AP1231" i="7"/>
  <c r="AQ1231" i="7"/>
  <c r="AR1231" i="7"/>
  <c r="AS1231" i="7"/>
  <c r="AT1231" i="7"/>
  <c r="AU1231" i="7"/>
  <c r="AV1231" i="7"/>
  <c r="AW1231" i="7"/>
  <c r="AX1231" i="7"/>
  <c r="AY1231" i="7"/>
  <c r="AZ1231" i="7"/>
  <c r="AI1232" i="7"/>
  <c r="AJ1232" i="7"/>
  <c r="AK1232" i="7"/>
  <c r="AL1232" i="7"/>
  <c r="AM1232" i="7"/>
  <c r="AN1232" i="7"/>
  <c r="AO1232" i="7"/>
  <c r="AP1232" i="7"/>
  <c r="AQ1232" i="7"/>
  <c r="AR1232" i="7"/>
  <c r="AS1232" i="7"/>
  <c r="AT1232" i="7"/>
  <c r="AU1232" i="7"/>
  <c r="AV1232" i="7"/>
  <c r="AW1232" i="7"/>
  <c r="AX1232" i="7"/>
  <c r="AY1232" i="7"/>
  <c r="AZ1232" i="7"/>
  <c r="AI1233" i="7"/>
  <c r="AJ1233" i="7"/>
  <c r="AK1233" i="7"/>
  <c r="AL1233" i="7"/>
  <c r="AM1233" i="7"/>
  <c r="AN1233" i="7"/>
  <c r="AO1233" i="7"/>
  <c r="AP1233" i="7"/>
  <c r="AQ1233" i="7"/>
  <c r="AR1233" i="7"/>
  <c r="AS1233" i="7"/>
  <c r="AT1233" i="7"/>
  <c r="AU1233" i="7"/>
  <c r="AV1233" i="7"/>
  <c r="AW1233" i="7"/>
  <c r="AX1233" i="7"/>
  <c r="AY1233" i="7"/>
  <c r="AZ1233" i="7"/>
  <c r="AI1234" i="7"/>
  <c r="AJ1234" i="7"/>
  <c r="AK1234" i="7"/>
  <c r="AL1234" i="7"/>
  <c r="AM1234" i="7"/>
  <c r="AN1234" i="7"/>
  <c r="AO1234" i="7"/>
  <c r="AP1234" i="7"/>
  <c r="AQ1234" i="7"/>
  <c r="AR1234" i="7"/>
  <c r="AS1234" i="7"/>
  <c r="AT1234" i="7"/>
  <c r="AU1234" i="7"/>
  <c r="AV1234" i="7"/>
  <c r="AW1234" i="7"/>
  <c r="AX1234" i="7"/>
  <c r="AY1234" i="7"/>
  <c r="AZ1234" i="7"/>
  <c r="AI1235" i="7"/>
  <c r="AJ1235" i="7"/>
  <c r="AK1235" i="7"/>
  <c r="AL1235" i="7"/>
  <c r="AM1235" i="7"/>
  <c r="AN1235" i="7"/>
  <c r="AO1235" i="7"/>
  <c r="AP1235" i="7"/>
  <c r="AQ1235" i="7"/>
  <c r="AR1235" i="7"/>
  <c r="AS1235" i="7"/>
  <c r="AT1235" i="7"/>
  <c r="AU1235" i="7"/>
  <c r="AV1235" i="7"/>
  <c r="AW1235" i="7"/>
  <c r="AX1235" i="7"/>
  <c r="AY1235" i="7"/>
  <c r="AZ1235" i="7"/>
  <c r="AI1236" i="7"/>
  <c r="AJ1236" i="7"/>
  <c r="AK1236" i="7"/>
  <c r="AL1236" i="7"/>
  <c r="AM1236" i="7"/>
  <c r="AN1236" i="7"/>
  <c r="AO1236" i="7"/>
  <c r="AP1236" i="7"/>
  <c r="AQ1236" i="7"/>
  <c r="AR1236" i="7"/>
  <c r="AS1236" i="7"/>
  <c r="AT1236" i="7"/>
  <c r="AU1236" i="7"/>
  <c r="AV1236" i="7"/>
  <c r="AW1236" i="7"/>
  <c r="AX1236" i="7"/>
  <c r="AY1236" i="7"/>
  <c r="AZ1236" i="7"/>
  <c r="AI1237" i="7"/>
  <c r="AJ1237" i="7"/>
  <c r="AK1237" i="7"/>
  <c r="AL1237" i="7"/>
  <c r="AM1237" i="7"/>
  <c r="AN1237" i="7"/>
  <c r="AO1237" i="7"/>
  <c r="AP1237" i="7"/>
  <c r="AQ1237" i="7"/>
  <c r="AR1237" i="7"/>
  <c r="AS1237" i="7"/>
  <c r="AT1237" i="7"/>
  <c r="AU1237" i="7"/>
  <c r="AV1237" i="7"/>
  <c r="AW1237" i="7"/>
  <c r="AX1237" i="7"/>
  <c r="AY1237" i="7"/>
  <c r="AZ1237" i="7"/>
  <c r="AI1238" i="7"/>
  <c r="AJ1238" i="7"/>
  <c r="AK1238" i="7"/>
  <c r="AL1238" i="7"/>
  <c r="AM1238" i="7"/>
  <c r="AN1238" i="7"/>
  <c r="AO1238" i="7"/>
  <c r="AP1238" i="7"/>
  <c r="AQ1238" i="7"/>
  <c r="AR1238" i="7"/>
  <c r="AS1238" i="7"/>
  <c r="AT1238" i="7"/>
  <c r="AU1238" i="7"/>
  <c r="AV1238" i="7"/>
  <c r="AW1238" i="7"/>
  <c r="AX1238" i="7"/>
  <c r="AY1238" i="7"/>
  <c r="AZ1238" i="7"/>
  <c r="AI1239" i="7"/>
  <c r="AJ1239" i="7"/>
  <c r="AK1239" i="7"/>
  <c r="AL1239" i="7"/>
  <c r="AM1239" i="7"/>
  <c r="AN1239" i="7"/>
  <c r="AO1239" i="7"/>
  <c r="AP1239" i="7"/>
  <c r="AQ1239" i="7"/>
  <c r="AR1239" i="7"/>
  <c r="AS1239" i="7"/>
  <c r="AT1239" i="7"/>
  <c r="AU1239" i="7"/>
  <c r="AV1239" i="7"/>
  <c r="AW1239" i="7"/>
  <c r="AX1239" i="7"/>
  <c r="AY1239" i="7"/>
  <c r="AZ1239" i="7"/>
  <c r="AI1240" i="7"/>
  <c r="AJ1240" i="7"/>
  <c r="AK1240" i="7"/>
  <c r="AL1240" i="7"/>
  <c r="AM1240" i="7"/>
  <c r="AN1240" i="7"/>
  <c r="AO1240" i="7"/>
  <c r="AP1240" i="7"/>
  <c r="AQ1240" i="7"/>
  <c r="AR1240" i="7"/>
  <c r="AS1240" i="7"/>
  <c r="AT1240" i="7"/>
  <c r="AU1240" i="7"/>
  <c r="AV1240" i="7"/>
  <c r="AW1240" i="7"/>
  <c r="AX1240" i="7"/>
  <c r="AY1240" i="7"/>
  <c r="AZ1240" i="7"/>
  <c r="AI1241" i="7"/>
  <c r="AJ1241" i="7"/>
  <c r="AK1241" i="7"/>
  <c r="AL1241" i="7"/>
  <c r="AM1241" i="7"/>
  <c r="AN1241" i="7"/>
  <c r="AO1241" i="7"/>
  <c r="AP1241" i="7"/>
  <c r="AQ1241" i="7"/>
  <c r="AR1241" i="7"/>
  <c r="AS1241" i="7"/>
  <c r="AT1241" i="7"/>
  <c r="AU1241" i="7"/>
  <c r="AV1241" i="7"/>
  <c r="AW1241" i="7"/>
  <c r="AX1241" i="7"/>
  <c r="AY1241" i="7"/>
  <c r="AZ1241" i="7"/>
  <c r="AI1242" i="7"/>
  <c r="AJ1242" i="7"/>
  <c r="AK1242" i="7"/>
  <c r="AL1242" i="7"/>
  <c r="AM1242" i="7"/>
  <c r="AN1242" i="7"/>
  <c r="AO1242" i="7"/>
  <c r="AP1242" i="7"/>
  <c r="AQ1242" i="7"/>
  <c r="AR1242" i="7"/>
  <c r="AS1242" i="7"/>
  <c r="AT1242" i="7"/>
  <c r="AU1242" i="7"/>
  <c r="AV1242" i="7"/>
  <c r="AW1242" i="7"/>
  <c r="AX1242" i="7"/>
  <c r="AY1242" i="7"/>
  <c r="AZ1242" i="7"/>
  <c r="AI1243" i="7"/>
  <c r="AJ1243" i="7"/>
  <c r="AK1243" i="7"/>
  <c r="AL1243" i="7"/>
  <c r="AM1243" i="7"/>
  <c r="AN1243" i="7"/>
  <c r="AO1243" i="7"/>
  <c r="AP1243" i="7"/>
  <c r="AQ1243" i="7"/>
  <c r="AR1243" i="7"/>
  <c r="AS1243" i="7"/>
  <c r="AT1243" i="7"/>
  <c r="AU1243" i="7"/>
  <c r="AV1243" i="7"/>
  <c r="AW1243" i="7"/>
  <c r="AX1243" i="7"/>
  <c r="AY1243" i="7"/>
  <c r="AZ1243" i="7"/>
  <c r="AI1244" i="7"/>
  <c r="AJ1244" i="7"/>
  <c r="AK1244" i="7"/>
  <c r="AL1244" i="7"/>
  <c r="AM1244" i="7"/>
  <c r="AN1244" i="7"/>
  <c r="AO1244" i="7"/>
  <c r="AP1244" i="7"/>
  <c r="AQ1244" i="7"/>
  <c r="AR1244" i="7"/>
  <c r="AS1244" i="7"/>
  <c r="AT1244" i="7"/>
  <c r="AU1244" i="7"/>
  <c r="AV1244" i="7"/>
  <c r="AW1244" i="7"/>
  <c r="AX1244" i="7"/>
  <c r="AY1244" i="7"/>
  <c r="AZ1244" i="7"/>
  <c r="AI1245" i="7"/>
  <c r="AJ1245" i="7"/>
  <c r="AK1245" i="7"/>
  <c r="AL1245" i="7"/>
  <c r="AM1245" i="7"/>
  <c r="AN1245" i="7"/>
  <c r="AO1245" i="7"/>
  <c r="AP1245" i="7"/>
  <c r="AQ1245" i="7"/>
  <c r="AR1245" i="7"/>
  <c r="AS1245" i="7"/>
  <c r="AT1245" i="7"/>
  <c r="AU1245" i="7"/>
  <c r="AV1245" i="7"/>
  <c r="AW1245" i="7"/>
  <c r="AX1245" i="7"/>
  <c r="AY1245" i="7"/>
  <c r="AZ1245" i="7"/>
  <c r="AI1246" i="7"/>
  <c r="AJ1246" i="7"/>
  <c r="AK1246" i="7"/>
  <c r="AL1246" i="7"/>
  <c r="AM1246" i="7"/>
  <c r="AN1246" i="7"/>
  <c r="AO1246" i="7"/>
  <c r="AP1246" i="7"/>
  <c r="AQ1246" i="7"/>
  <c r="AR1246" i="7"/>
  <c r="AS1246" i="7"/>
  <c r="AT1246" i="7"/>
  <c r="AU1246" i="7"/>
  <c r="AV1246" i="7"/>
  <c r="AW1246" i="7"/>
  <c r="AX1246" i="7"/>
  <c r="AY1246" i="7"/>
  <c r="AZ1246" i="7"/>
  <c r="AI1247" i="7"/>
  <c r="AJ1247" i="7"/>
  <c r="AK1247" i="7"/>
  <c r="AL1247" i="7"/>
  <c r="AM1247" i="7"/>
  <c r="AN1247" i="7"/>
  <c r="AO1247" i="7"/>
  <c r="AP1247" i="7"/>
  <c r="AQ1247" i="7"/>
  <c r="AR1247" i="7"/>
  <c r="AS1247" i="7"/>
  <c r="AT1247" i="7"/>
  <c r="AU1247" i="7"/>
  <c r="AV1247" i="7"/>
  <c r="AW1247" i="7"/>
  <c r="AX1247" i="7"/>
  <c r="AY1247" i="7"/>
  <c r="AZ1247" i="7"/>
  <c r="AI1248" i="7"/>
  <c r="AJ1248" i="7"/>
  <c r="AK1248" i="7"/>
  <c r="AL1248" i="7"/>
  <c r="AM1248" i="7"/>
  <c r="AN1248" i="7"/>
  <c r="AO1248" i="7"/>
  <c r="AP1248" i="7"/>
  <c r="AQ1248" i="7"/>
  <c r="AR1248" i="7"/>
  <c r="AS1248" i="7"/>
  <c r="AT1248" i="7"/>
  <c r="AU1248" i="7"/>
  <c r="AV1248" i="7"/>
  <c r="AW1248" i="7"/>
  <c r="AX1248" i="7"/>
  <c r="AY1248" i="7"/>
  <c r="AZ1248" i="7"/>
  <c r="AI1249" i="7"/>
  <c r="AJ1249" i="7"/>
  <c r="AK1249" i="7"/>
  <c r="AL1249" i="7"/>
  <c r="AM1249" i="7"/>
  <c r="AN1249" i="7"/>
  <c r="AO1249" i="7"/>
  <c r="AP1249" i="7"/>
  <c r="AQ1249" i="7"/>
  <c r="AR1249" i="7"/>
  <c r="AS1249" i="7"/>
  <c r="AT1249" i="7"/>
  <c r="AU1249" i="7"/>
  <c r="AV1249" i="7"/>
  <c r="AW1249" i="7"/>
  <c r="AX1249" i="7"/>
  <c r="AY1249" i="7"/>
  <c r="AZ1249" i="7"/>
  <c r="AI1250" i="7"/>
  <c r="AJ1250" i="7"/>
  <c r="AK1250" i="7"/>
  <c r="AL1250" i="7"/>
  <c r="AM1250" i="7"/>
  <c r="AN1250" i="7"/>
  <c r="AO1250" i="7"/>
  <c r="AP1250" i="7"/>
  <c r="AQ1250" i="7"/>
  <c r="AR1250" i="7"/>
  <c r="AS1250" i="7"/>
  <c r="AT1250" i="7"/>
  <c r="AU1250" i="7"/>
  <c r="AV1250" i="7"/>
  <c r="AW1250" i="7"/>
  <c r="AX1250" i="7"/>
  <c r="AY1250" i="7"/>
  <c r="AZ1250" i="7"/>
  <c r="AI1251" i="7"/>
  <c r="AJ1251" i="7"/>
  <c r="AK1251" i="7"/>
  <c r="AL1251" i="7"/>
  <c r="AM1251" i="7"/>
  <c r="AN1251" i="7"/>
  <c r="AO1251" i="7"/>
  <c r="AP1251" i="7"/>
  <c r="AQ1251" i="7"/>
  <c r="AR1251" i="7"/>
  <c r="AS1251" i="7"/>
  <c r="AT1251" i="7"/>
  <c r="AU1251" i="7"/>
  <c r="AV1251" i="7"/>
  <c r="AW1251" i="7"/>
  <c r="AX1251" i="7"/>
  <c r="AY1251" i="7"/>
  <c r="AZ1251" i="7"/>
  <c r="AI1252" i="7"/>
  <c r="AJ1252" i="7"/>
  <c r="AK1252" i="7"/>
  <c r="AL1252" i="7"/>
  <c r="AM1252" i="7"/>
  <c r="AN1252" i="7"/>
  <c r="AO1252" i="7"/>
  <c r="AP1252" i="7"/>
  <c r="AQ1252" i="7"/>
  <c r="AR1252" i="7"/>
  <c r="AS1252" i="7"/>
  <c r="AT1252" i="7"/>
  <c r="AU1252" i="7"/>
  <c r="AV1252" i="7"/>
  <c r="AW1252" i="7"/>
  <c r="AX1252" i="7"/>
  <c r="AY1252" i="7"/>
  <c r="AZ1252" i="7"/>
  <c r="AI1253" i="7"/>
  <c r="AJ1253" i="7"/>
  <c r="AK1253" i="7"/>
  <c r="AL1253" i="7"/>
  <c r="AM1253" i="7"/>
  <c r="AN1253" i="7"/>
  <c r="AO1253" i="7"/>
  <c r="AP1253" i="7"/>
  <c r="AQ1253" i="7"/>
  <c r="AR1253" i="7"/>
  <c r="AS1253" i="7"/>
  <c r="AT1253" i="7"/>
  <c r="AU1253" i="7"/>
  <c r="AV1253" i="7"/>
  <c r="AW1253" i="7"/>
  <c r="AX1253" i="7"/>
  <c r="AY1253" i="7"/>
  <c r="AZ1253" i="7"/>
  <c r="AI1254" i="7"/>
  <c r="AJ1254" i="7"/>
  <c r="AK1254" i="7"/>
  <c r="AL1254" i="7"/>
  <c r="AM1254" i="7"/>
  <c r="AN1254" i="7"/>
  <c r="AO1254" i="7"/>
  <c r="AP1254" i="7"/>
  <c r="AQ1254" i="7"/>
  <c r="AR1254" i="7"/>
  <c r="AS1254" i="7"/>
  <c r="AT1254" i="7"/>
  <c r="AU1254" i="7"/>
  <c r="AV1254" i="7"/>
  <c r="AW1254" i="7"/>
  <c r="AX1254" i="7"/>
  <c r="AY1254" i="7"/>
  <c r="AZ1254" i="7"/>
  <c r="AI1255" i="7"/>
  <c r="AJ1255" i="7"/>
  <c r="AK1255" i="7"/>
  <c r="AL1255" i="7"/>
  <c r="AM1255" i="7"/>
  <c r="AN1255" i="7"/>
  <c r="AO1255" i="7"/>
  <c r="AP1255" i="7"/>
  <c r="AQ1255" i="7"/>
  <c r="AR1255" i="7"/>
  <c r="AS1255" i="7"/>
  <c r="AT1255" i="7"/>
  <c r="AU1255" i="7"/>
  <c r="AV1255" i="7"/>
  <c r="AW1255" i="7"/>
  <c r="AX1255" i="7"/>
  <c r="AY1255" i="7"/>
  <c r="AZ1255" i="7"/>
  <c r="AI1256" i="7"/>
  <c r="AJ1256" i="7"/>
  <c r="AK1256" i="7"/>
  <c r="AL1256" i="7"/>
  <c r="AM1256" i="7"/>
  <c r="AN1256" i="7"/>
  <c r="AO1256" i="7"/>
  <c r="AP1256" i="7"/>
  <c r="AQ1256" i="7"/>
  <c r="AR1256" i="7"/>
  <c r="AS1256" i="7"/>
  <c r="AT1256" i="7"/>
  <c r="AU1256" i="7"/>
  <c r="AV1256" i="7"/>
  <c r="AW1256" i="7"/>
  <c r="AX1256" i="7"/>
  <c r="AY1256" i="7"/>
  <c r="AZ1256" i="7"/>
  <c r="AI1257" i="7"/>
  <c r="AJ1257" i="7"/>
  <c r="AK1257" i="7"/>
  <c r="AL1257" i="7"/>
  <c r="AM1257" i="7"/>
  <c r="AN1257" i="7"/>
  <c r="AO1257" i="7"/>
  <c r="AP1257" i="7"/>
  <c r="AQ1257" i="7"/>
  <c r="AR1257" i="7"/>
  <c r="AS1257" i="7"/>
  <c r="AT1257" i="7"/>
  <c r="AU1257" i="7"/>
  <c r="AV1257" i="7"/>
  <c r="AW1257" i="7"/>
  <c r="AX1257" i="7"/>
  <c r="AY1257" i="7"/>
  <c r="AZ1257" i="7"/>
  <c r="AI1258" i="7"/>
  <c r="AJ1258" i="7"/>
  <c r="AK1258" i="7"/>
  <c r="AL1258" i="7"/>
  <c r="AM1258" i="7"/>
  <c r="AN1258" i="7"/>
  <c r="AO1258" i="7"/>
  <c r="AP1258" i="7"/>
  <c r="AQ1258" i="7"/>
  <c r="AR1258" i="7"/>
  <c r="AS1258" i="7"/>
  <c r="AT1258" i="7"/>
  <c r="AU1258" i="7"/>
  <c r="AV1258" i="7"/>
  <c r="AW1258" i="7"/>
  <c r="AX1258" i="7"/>
  <c r="AY1258" i="7"/>
  <c r="AZ1258" i="7"/>
  <c r="AI1259" i="7"/>
  <c r="AJ1259" i="7"/>
  <c r="AK1259" i="7"/>
  <c r="AL1259" i="7"/>
  <c r="AM1259" i="7"/>
  <c r="AN1259" i="7"/>
  <c r="AO1259" i="7"/>
  <c r="AP1259" i="7"/>
  <c r="AQ1259" i="7"/>
  <c r="AR1259" i="7"/>
  <c r="AS1259" i="7"/>
  <c r="AT1259" i="7"/>
  <c r="AU1259" i="7"/>
  <c r="AV1259" i="7"/>
  <c r="AW1259" i="7"/>
  <c r="AX1259" i="7"/>
  <c r="AY1259" i="7"/>
  <c r="AZ1259" i="7"/>
  <c r="AI1260" i="7"/>
  <c r="AJ1260" i="7"/>
  <c r="AK1260" i="7"/>
  <c r="AL1260" i="7"/>
  <c r="AM1260" i="7"/>
  <c r="AN1260" i="7"/>
  <c r="AO1260" i="7"/>
  <c r="AP1260" i="7"/>
  <c r="AQ1260" i="7"/>
  <c r="AR1260" i="7"/>
  <c r="AS1260" i="7"/>
  <c r="AT1260" i="7"/>
  <c r="AU1260" i="7"/>
  <c r="AV1260" i="7"/>
  <c r="AW1260" i="7"/>
  <c r="AX1260" i="7"/>
  <c r="AY1260" i="7"/>
  <c r="AZ1260" i="7"/>
  <c r="AI1261" i="7"/>
  <c r="AJ1261" i="7"/>
  <c r="AK1261" i="7"/>
  <c r="AL1261" i="7"/>
  <c r="AM1261" i="7"/>
  <c r="AN1261" i="7"/>
  <c r="AO1261" i="7"/>
  <c r="AP1261" i="7"/>
  <c r="AQ1261" i="7"/>
  <c r="AR1261" i="7"/>
  <c r="AS1261" i="7"/>
  <c r="AT1261" i="7"/>
  <c r="AU1261" i="7"/>
  <c r="AV1261" i="7"/>
  <c r="AW1261" i="7"/>
  <c r="AX1261" i="7"/>
  <c r="AY1261" i="7"/>
  <c r="AZ1261" i="7"/>
  <c r="AI1262" i="7"/>
  <c r="AJ1262" i="7"/>
  <c r="AK1262" i="7"/>
  <c r="AL1262" i="7"/>
  <c r="AM1262" i="7"/>
  <c r="AN1262" i="7"/>
  <c r="AO1262" i="7"/>
  <c r="AP1262" i="7"/>
  <c r="AQ1262" i="7"/>
  <c r="AR1262" i="7"/>
  <c r="AS1262" i="7"/>
  <c r="AT1262" i="7"/>
  <c r="AU1262" i="7"/>
  <c r="AV1262" i="7"/>
  <c r="AW1262" i="7"/>
  <c r="AX1262" i="7"/>
  <c r="AY1262" i="7"/>
  <c r="AZ1262" i="7"/>
  <c r="AI1263" i="7"/>
  <c r="AJ1263" i="7"/>
  <c r="AK1263" i="7"/>
  <c r="AL1263" i="7"/>
  <c r="AM1263" i="7"/>
  <c r="AN1263" i="7"/>
  <c r="AO1263" i="7"/>
  <c r="AP1263" i="7"/>
  <c r="AQ1263" i="7"/>
  <c r="AR1263" i="7"/>
  <c r="AS1263" i="7"/>
  <c r="AT1263" i="7"/>
  <c r="AU1263" i="7"/>
  <c r="AV1263" i="7"/>
  <c r="AW1263" i="7"/>
  <c r="AX1263" i="7"/>
  <c r="AY1263" i="7"/>
  <c r="AZ1263" i="7"/>
  <c r="AI1264" i="7"/>
  <c r="AJ1264" i="7"/>
  <c r="AK1264" i="7"/>
  <c r="AL1264" i="7"/>
  <c r="AM1264" i="7"/>
  <c r="AN1264" i="7"/>
  <c r="AO1264" i="7"/>
  <c r="AP1264" i="7"/>
  <c r="AQ1264" i="7"/>
  <c r="AR1264" i="7"/>
  <c r="AS1264" i="7"/>
  <c r="AT1264" i="7"/>
  <c r="AU1264" i="7"/>
  <c r="AV1264" i="7"/>
  <c r="AW1264" i="7"/>
  <c r="AX1264" i="7"/>
  <c r="AY1264" i="7"/>
  <c r="AZ1264" i="7"/>
  <c r="AI1265" i="7"/>
  <c r="AJ1265" i="7"/>
  <c r="AK1265" i="7"/>
  <c r="AL1265" i="7"/>
  <c r="AM1265" i="7"/>
  <c r="AN1265" i="7"/>
  <c r="AO1265" i="7"/>
  <c r="AP1265" i="7"/>
  <c r="AQ1265" i="7"/>
  <c r="AR1265" i="7"/>
  <c r="AS1265" i="7"/>
  <c r="AT1265" i="7"/>
  <c r="AU1265" i="7"/>
  <c r="AV1265" i="7"/>
  <c r="AW1265" i="7"/>
  <c r="AX1265" i="7"/>
  <c r="AY1265" i="7"/>
  <c r="AZ1265" i="7"/>
  <c r="AI1266" i="7"/>
  <c r="AJ1266" i="7"/>
  <c r="AK1266" i="7"/>
  <c r="AL1266" i="7"/>
  <c r="AM1266" i="7"/>
  <c r="AN1266" i="7"/>
  <c r="AO1266" i="7"/>
  <c r="AP1266" i="7"/>
  <c r="AQ1266" i="7"/>
  <c r="AR1266" i="7"/>
  <c r="AS1266" i="7"/>
  <c r="AT1266" i="7"/>
  <c r="AU1266" i="7"/>
  <c r="AV1266" i="7"/>
  <c r="AW1266" i="7"/>
  <c r="AX1266" i="7"/>
  <c r="AY1266" i="7"/>
  <c r="AZ1266" i="7"/>
  <c r="AI1267" i="7"/>
  <c r="AJ1267" i="7"/>
  <c r="AK1267" i="7"/>
  <c r="AL1267" i="7"/>
  <c r="AM1267" i="7"/>
  <c r="AN1267" i="7"/>
  <c r="AO1267" i="7"/>
  <c r="AP1267" i="7"/>
  <c r="AQ1267" i="7"/>
  <c r="AR1267" i="7"/>
  <c r="AS1267" i="7"/>
  <c r="AT1267" i="7"/>
  <c r="AU1267" i="7"/>
  <c r="AV1267" i="7"/>
  <c r="AW1267" i="7"/>
  <c r="AX1267" i="7"/>
  <c r="AY1267" i="7"/>
  <c r="AZ1267" i="7"/>
  <c r="AI1268" i="7"/>
  <c r="AJ1268" i="7"/>
  <c r="AK1268" i="7"/>
  <c r="AL1268" i="7"/>
  <c r="AM1268" i="7"/>
  <c r="AN1268" i="7"/>
  <c r="AO1268" i="7"/>
  <c r="AP1268" i="7"/>
  <c r="AQ1268" i="7"/>
  <c r="AR1268" i="7"/>
  <c r="AS1268" i="7"/>
  <c r="AT1268" i="7"/>
  <c r="AU1268" i="7"/>
  <c r="AV1268" i="7"/>
  <c r="AW1268" i="7"/>
  <c r="AX1268" i="7"/>
  <c r="AY1268" i="7"/>
  <c r="AZ1268" i="7"/>
  <c r="AI1269" i="7"/>
  <c r="AJ1269" i="7"/>
  <c r="AK1269" i="7"/>
  <c r="AL1269" i="7"/>
  <c r="AM1269" i="7"/>
  <c r="AN1269" i="7"/>
  <c r="AO1269" i="7"/>
  <c r="AP1269" i="7"/>
  <c r="AQ1269" i="7"/>
  <c r="AR1269" i="7"/>
  <c r="AS1269" i="7"/>
  <c r="AT1269" i="7"/>
  <c r="AU1269" i="7"/>
  <c r="AV1269" i="7"/>
  <c r="AW1269" i="7"/>
  <c r="AX1269" i="7"/>
  <c r="AY1269" i="7"/>
  <c r="AZ1269" i="7"/>
  <c r="AI1270" i="7"/>
  <c r="AJ1270" i="7"/>
  <c r="AK1270" i="7"/>
  <c r="AL1270" i="7"/>
  <c r="AM1270" i="7"/>
  <c r="AN1270" i="7"/>
  <c r="AO1270" i="7"/>
  <c r="AP1270" i="7"/>
  <c r="AQ1270" i="7"/>
  <c r="AR1270" i="7"/>
  <c r="AS1270" i="7"/>
  <c r="AT1270" i="7"/>
  <c r="AU1270" i="7"/>
  <c r="AV1270" i="7"/>
  <c r="AW1270" i="7"/>
  <c r="AX1270" i="7"/>
  <c r="AY1270" i="7"/>
  <c r="AZ1270" i="7"/>
  <c r="AI1271" i="7"/>
  <c r="AJ1271" i="7"/>
  <c r="AK1271" i="7"/>
  <c r="AL1271" i="7"/>
  <c r="AM1271" i="7"/>
  <c r="AN1271" i="7"/>
  <c r="AO1271" i="7"/>
  <c r="AP1271" i="7"/>
  <c r="AQ1271" i="7"/>
  <c r="AR1271" i="7"/>
  <c r="AS1271" i="7"/>
  <c r="AT1271" i="7"/>
  <c r="AU1271" i="7"/>
  <c r="AV1271" i="7"/>
  <c r="AW1271" i="7"/>
  <c r="AX1271" i="7"/>
  <c r="AY1271" i="7"/>
  <c r="AZ1271" i="7"/>
  <c r="AI1272" i="7"/>
  <c r="AJ1272" i="7"/>
  <c r="AK1272" i="7"/>
  <c r="AL1272" i="7"/>
  <c r="AM1272" i="7"/>
  <c r="AN1272" i="7"/>
  <c r="AO1272" i="7"/>
  <c r="AP1272" i="7"/>
  <c r="AQ1272" i="7"/>
  <c r="AR1272" i="7"/>
  <c r="AS1272" i="7"/>
  <c r="AT1272" i="7"/>
  <c r="AU1272" i="7"/>
  <c r="AV1272" i="7"/>
  <c r="AW1272" i="7"/>
  <c r="AX1272" i="7"/>
  <c r="AY1272" i="7"/>
  <c r="AZ1272" i="7"/>
  <c r="AI1273" i="7"/>
  <c r="AJ1273" i="7"/>
  <c r="AK1273" i="7"/>
  <c r="AL1273" i="7"/>
  <c r="AM1273" i="7"/>
  <c r="AN1273" i="7"/>
  <c r="AO1273" i="7"/>
  <c r="AP1273" i="7"/>
  <c r="AQ1273" i="7"/>
  <c r="AR1273" i="7"/>
  <c r="AS1273" i="7"/>
  <c r="AT1273" i="7"/>
  <c r="AU1273" i="7"/>
  <c r="AV1273" i="7"/>
  <c r="AW1273" i="7"/>
  <c r="AX1273" i="7"/>
  <c r="AY1273" i="7"/>
  <c r="AZ1273" i="7"/>
  <c r="AI1274" i="7"/>
  <c r="AJ1274" i="7"/>
  <c r="AK1274" i="7"/>
  <c r="AL1274" i="7"/>
  <c r="AM1274" i="7"/>
  <c r="AN1274" i="7"/>
  <c r="AO1274" i="7"/>
  <c r="AP1274" i="7"/>
  <c r="AQ1274" i="7"/>
  <c r="AR1274" i="7"/>
  <c r="AS1274" i="7"/>
  <c r="AT1274" i="7"/>
  <c r="AU1274" i="7"/>
  <c r="AV1274" i="7"/>
  <c r="AW1274" i="7"/>
  <c r="AX1274" i="7"/>
  <c r="AY1274" i="7"/>
  <c r="AZ1274" i="7"/>
  <c r="AI1275" i="7"/>
  <c r="AJ1275" i="7"/>
  <c r="AK1275" i="7"/>
  <c r="AL1275" i="7"/>
  <c r="AM1275" i="7"/>
  <c r="AN1275" i="7"/>
  <c r="AO1275" i="7"/>
  <c r="AP1275" i="7"/>
  <c r="AQ1275" i="7"/>
  <c r="AR1275" i="7"/>
  <c r="AS1275" i="7"/>
  <c r="AT1275" i="7"/>
  <c r="AU1275" i="7"/>
  <c r="AV1275" i="7"/>
  <c r="AW1275" i="7"/>
  <c r="AX1275" i="7"/>
  <c r="AY1275" i="7"/>
  <c r="AZ1275" i="7"/>
  <c r="AI1276" i="7"/>
  <c r="AJ1276" i="7"/>
  <c r="AK1276" i="7"/>
  <c r="AL1276" i="7"/>
  <c r="AM1276" i="7"/>
  <c r="AN1276" i="7"/>
  <c r="AO1276" i="7"/>
  <c r="AP1276" i="7"/>
  <c r="AQ1276" i="7"/>
  <c r="AR1276" i="7"/>
  <c r="AS1276" i="7"/>
  <c r="AT1276" i="7"/>
  <c r="AU1276" i="7"/>
  <c r="AV1276" i="7"/>
  <c r="AW1276" i="7"/>
  <c r="AX1276" i="7"/>
  <c r="AY1276" i="7"/>
  <c r="AZ1276" i="7"/>
  <c r="AI1277" i="7"/>
  <c r="AJ1277" i="7"/>
  <c r="AK1277" i="7"/>
  <c r="AL1277" i="7"/>
  <c r="AM1277" i="7"/>
  <c r="AN1277" i="7"/>
  <c r="AO1277" i="7"/>
  <c r="AP1277" i="7"/>
  <c r="AQ1277" i="7"/>
  <c r="AR1277" i="7"/>
  <c r="AS1277" i="7"/>
  <c r="AT1277" i="7"/>
  <c r="AU1277" i="7"/>
  <c r="AV1277" i="7"/>
  <c r="AW1277" i="7"/>
  <c r="AX1277" i="7"/>
  <c r="AY1277" i="7"/>
  <c r="AZ1277" i="7"/>
  <c r="AI1278" i="7"/>
  <c r="AJ1278" i="7"/>
  <c r="AK1278" i="7"/>
  <c r="AL1278" i="7"/>
  <c r="AM1278" i="7"/>
  <c r="AN1278" i="7"/>
  <c r="AO1278" i="7"/>
  <c r="AP1278" i="7"/>
  <c r="AQ1278" i="7"/>
  <c r="AR1278" i="7"/>
  <c r="AS1278" i="7"/>
  <c r="AT1278" i="7"/>
  <c r="AU1278" i="7"/>
  <c r="AV1278" i="7"/>
  <c r="AW1278" i="7"/>
  <c r="AX1278" i="7"/>
  <c r="AY1278" i="7"/>
  <c r="AZ1278" i="7"/>
  <c r="AI1279" i="7"/>
  <c r="AJ1279" i="7"/>
  <c r="AK1279" i="7"/>
  <c r="AL1279" i="7"/>
  <c r="AM1279" i="7"/>
  <c r="AN1279" i="7"/>
  <c r="AO1279" i="7"/>
  <c r="AP1279" i="7"/>
  <c r="AQ1279" i="7"/>
  <c r="AR1279" i="7"/>
  <c r="AS1279" i="7"/>
  <c r="AT1279" i="7"/>
  <c r="AU1279" i="7"/>
  <c r="AV1279" i="7"/>
  <c r="AW1279" i="7"/>
  <c r="AX1279" i="7"/>
  <c r="AY1279" i="7"/>
  <c r="AZ1279" i="7"/>
  <c r="AI1280" i="7"/>
  <c r="AJ1280" i="7"/>
  <c r="AK1280" i="7"/>
  <c r="AL1280" i="7"/>
  <c r="AM1280" i="7"/>
  <c r="AN1280" i="7"/>
  <c r="AO1280" i="7"/>
  <c r="AP1280" i="7"/>
  <c r="AQ1280" i="7"/>
  <c r="AR1280" i="7"/>
  <c r="AS1280" i="7"/>
  <c r="AT1280" i="7"/>
  <c r="AU1280" i="7"/>
  <c r="AV1280" i="7"/>
  <c r="AW1280" i="7"/>
  <c r="AX1280" i="7"/>
  <c r="AY1280" i="7"/>
  <c r="AZ1280" i="7"/>
  <c r="AI1281" i="7"/>
  <c r="AJ1281" i="7"/>
  <c r="AK1281" i="7"/>
  <c r="AL1281" i="7"/>
  <c r="AM1281" i="7"/>
  <c r="AN1281" i="7"/>
  <c r="AO1281" i="7"/>
  <c r="AP1281" i="7"/>
  <c r="AQ1281" i="7"/>
  <c r="AR1281" i="7"/>
  <c r="AS1281" i="7"/>
  <c r="AT1281" i="7"/>
  <c r="AU1281" i="7"/>
  <c r="AV1281" i="7"/>
  <c r="AW1281" i="7"/>
  <c r="AX1281" i="7"/>
  <c r="AY1281" i="7"/>
  <c r="AZ1281" i="7"/>
  <c r="AI1282" i="7"/>
  <c r="AJ1282" i="7"/>
  <c r="AK1282" i="7"/>
  <c r="AL1282" i="7"/>
  <c r="AM1282" i="7"/>
  <c r="AN1282" i="7"/>
  <c r="AO1282" i="7"/>
  <c r="AP1282" i="7"/>
  <c r="AQ1282" i="7"/>
  <c r="AR1282" i="7"/>
  <c r="AS1282" i="7"/>
  <c r="AT1282" i="7"/>
  <c r="AU1282" i="7"/>
  <c r="AV1282" i="7"/>
  <c r="AW1282" i="7"/>
  <c r="AX1282" i="7"/>
  <c r="AY1282" i="7"/>
  <c r="AZ1282" i="7"/>
  <c r="AI1283" i="7"/>
  <c r="AJ1283" i="7"/>
  <c r="AK1283" i="7"/>
  <c r="AL1283" i="7"/>
  <c r="AM1283" i="7"/>
  <c r="AN1283" i="7"/>
  <c r="AO1283" i="7"/>
  <c r="AP1283" i="7"/>
  <c r="AQ1283" i="7"/>
  <c r="AR1283" i="7"/>
  <c r="AS1283" i="7"/>
  <c r="AT1283" i="7"/>
  <c r="AU1283" i="7"/>
  <c r="AV1283" i="7"/>
  <c r="AW1283" i="7"/>
  <c r="AX1283" i="7"/>
  <c r="AY1283" i="7"/>
  <c r="AZ1283" i="7"/>
  <c r="AI1284" i="7"/>
  <c r="AJ1284" i="7"/>
  <c r="AK1284" i="7"/>
  <c r="AL1284" i="7"/>
  <c r="AM1284" i="7"/>
  <c r="AN1284" i="7"/>
  <c r="AO1284" i="7"/>
  <c r="AP1284" i="7"/>
  <c r="AQ1284" i="7"/>
  <c r="AR1284" i="7"/>
  <c r="AS1284" i="7"/>
  <c r="AT1284" i="7"/>
  <c r="AU1284" i="7"/>
  <c r="AV1284" i="7"/>
  <c r="AW1284" i="7"/>
  <c r="AX1284" i="7"/>
  <c r="AY1284" i="7"/>
  <c r="AZ1284" i="7"/>
  <c r="AI1285" i="7"/>
  <c r="AJ1285" i="7"/>
  <c r="AK1285" i="7"/>
  <c r="AL1285" i="7"/>
  <c r="AM1285" i="7"/>
  <c r="AN1285" i="7"/>
  <c r="AO1285" i="7"/>
  <c r="AP1285" i="7"/>
  <c r="AQ1285" i="7"/>
  <c r="AR1285" i="7"/>
  <c r="AS1285" i="7"/>
  <c r="AT1285" i="7"/>
  <c r="AU1285" i="7"/>
  <c r="AV1285" i="7"/>
  <c r="AW1285" i="7"/>
  <c r="AX1285" i="7"/>
  <c r="AY1285" i="7"/>
  <c r="AZ1285" i="7"/>
  <c r="AI1286" i="7"/>
  <c r="AJ1286" i="7"/>
  <c r="AK1286" i="7"/>
  <c r="AL1286" i="7"/>
  <c r="AM1286" i="7"/>
  <c r="AN1286" i="7"/>
  <c r="AO1286" i="7"/>
  <c r="AP1286" i="7"/>
  <c r="AQ1286" i="7"/>
  <c r="AR1286" i="7"/>
  <c r="AS1286" i="7"/>
  <c r="AT1286" i="7"/>
  <c r="AU1286" i="7"/>
  <c r="AV1286" i="7"/>
  <c r="AW1286" i="7"/>
  <c r="AX1286" i="7"/>
  <c r="AY1286" i="7"/>
  <c r="AZ1286" i="7"/>
  <c r="AI1287" i="7"/>
  <c r="AJ1287" i="7"/>
  <c r="AK1287" i="7"/>
  <c r="AL1287" i="7"/>
  <c r="AM1287" i="7"/>
  <c r="AN1287" i="7"/>
  <c r="AO1287" i="7"/>
  <c r="AP1287" i="7"/>
  <c r="AQ1287" i="7"/>
  <c r="AR1287" i="7"/>
  <c r="AS1287" i="7"/>
  <c r="AT1287" i="7"/>
  <c r="AU1287" i="7"/>
  <c r="AV1287" i="7"/>
  <c r="AW1287" i="7"/>
  <c r="AX1287" i="7"/>
  <c r="AY1287" i="7"/>
  <c r="AZ1287" i="7"/>
  <c r="AI1288" i="7"/>
  <c r="AJ1288" i="7"/>
  <c r="AK1288" i="7"/>
  <c r="AL1288" i="7"/>
  <c r="AM1288" i="7"/>
  <c r="AN1288" i="7"/>
  <c r="AO1288" i="7"/>
  <c r="AP1288" i="7"/>
  <c r="AQ1288" i="7"/>
  <c r="AR1288" i="7"/>
  <c r="AS1288" i="7"/>
  <c r="AT1288" i="7"/>
  <c r="AU1288" i="7"/>
  <c r="AV1288" i="7"/>
  <c r="AW1288" i="7"/>
  <c r="AX1288" i="7"/>
  <c r="AY1288" i="7"/>
  <c r="AZ1288" i="7"/>
  <c r="AI1289" i="7"/>
  <c r="AJ1289" i="7"/>
  <c r="AK1289" i="7"/>
  <c r="AL1289" i="7"/>
  <c r="AM1289" i="7"/>
  <c r="AN1289" i="7"/>
  <c r="AO1289" i="7"/>
  <c r="AP1289" i="7"/>
  <c r="AQ1289" i="7"/>
  <c r="AR1289" i="7"/>
  <c r="AS1289" i="7"/>
  <c r="AT1289" i="7"/>
  <c r="AU1289" i="7"/>
  <c r="AV1289" i="7"/>
  <c r="AW1289" i="7"/>
  <c r="AX1289" i="7"/>
  <c r="AY1289" i="7"/>
  <c r="AZ1289" i="7"/>
  <c r="AI1290" i="7"/>
  <c r="AJ1290" i="7"/>
  <c r="AK1290" i="7"/>
  <c r="AL1290" i="7"/>
  <c r="AM1290" i="7"/>
  <c r="AN1290" i="7"/>
  <c r="AO1290" i="7"/>
  <c r="AP1290" i="7"/>
  <c r="AQ1290" i="7"/>
  <c r="AR1290" i="7"/>
  <c r="AS1290" i="7"/>
  <c r="AT1290" i="7"/>
  <c r="AU1290" i="7"/>
  <c r="AV1290" i="7"/>
  <c r="AW1290" i="7"/>
  <c r="AX1290" i="7"/>
  <c r="AY1290" i="7"/>
  <c r="AZ1290" i="7"/>
  <c r="AI1291" i="7"/>
  <c r="AJ1291" i="7"/>
  <c r="AK1291" i="7"/>
  <c r="AL1291" i="7"/>
  <c r="AM1291" i="7"/>
  <c r="AN1291" i="7"/>
  <c r="AO1291" i="7"/>
  <c r="AP1291" i="7"/>
  <c r="AQ1291" i="7"/>
  <c r="AR1291" i="7"/>
  <c r="AS1291" i="7"/>
  <c r="AT1291" i="7"/>
  <c r="AU1291" i="7"/>
  <c r="AV1291" i="7"/>
  <c r="AW1291" i="7"/>
  <c r="AX1291" i="7"/>
  <c r="AY1291" i="7"/>
  <c r="AZ1291" i="7"/>
  <c r="AI1292" i="7"/>
  <c r="AJ1292" i="7"/>
  <c r="AK1292" i="7"/>
  <c r="AL1292" i="7"/>
  <c r="AM1292" i="7"/>
  <c r="AN1292" i="7"/>
  <c r="AO1292" i="7"/>
  <c r="AP1292" i="7"/>
  <c r="AQ1292" i="7"/>
  <c r="AR1292" i="7"/>
  <c r="AS1292" i="7"/>
  <c r="AT1292" i="7"/>
  <c r="AU1292" i="7"/>
  <c r="AV1292" i="7"/>
  <c r="AW1292" i="7"/>
  <c r="AX1292" i="7"/>
  <c r="AY1292" i="7"/>
  <c r="AZ1292" i="7"/>
  <c r="AI1293" i="7"/>
  <c r="AJ1293" i="7"/>
  <c r="AK1293" i="7"/>
  <c r="AL1293" i="7"/>
  <c r="AM1293" i="7"/>
  <c r="AN1293" i="7"/>
  <c r="AO1293" i="7"/>
  <c r="AP1293" i="7"/>
  <c r="AQ1293" i="7"/>
  <c r="AR1293" i="7"/>
  <c r="AS1293" i="7"/>
  <c r="AT1293" i="7"/>
  <c r="AU1293" i="7"/>
  <c r="AV1293" i="7"/>
  <c r="AW1293" i="7"/>
  <c r="AX1293" i="7"/>
  <c r="AY1293" i="7"/>
  <c r="AZ1293" i="7"/>
  <c r="AI1294" i="7"/>
  <c r="AJ1294" i="7"/>
  <c r="AK1294" i="7"/>
  <c r="AL1294" i="7"/>
  <c r="AM1294" i="7"/>
  <c r="AN1294" i="7"/>
  <c r="AO1294" i="7"/>
  <c r="AP1294" i="7"/>
  <c r="AQ1294" i="7"/>
  <c r="AR1294" i="7"/>
  <c r="AS1294" i="7"/>
  <c r="AT1294" i="7"/>
  <c r="AU1294" i="7"/>
  <c r="AV1294" i="7"/>
  <c r="AW1294" i="7"/>
  <c r="AX1294" i="7"/>
  <c r="AY1294" i="7"/>
  <c r="AZ1294" i="7"/>
  <c r="AI1295" i="7"/>
  <c r="AJ1295" i="7"/>
  <c r="AK1295" i="7"/>
  <c r="AL1295" i="7"/>
  <c r="AM1295" i="7"/>
  <c r="AN1295" i="7"/>
  <c r="AO1295" i="7"/>
  <c r="AP1295" i="7"/>
  <c r="AQ1295" i="7"/>
  <c r="AR1295" i="7"/>
  <c r="AS1295" i="7"/>
  <c r="AT1295" i="7"/>
  <c r="AU1295" i="7"/>
  <c r="AV1295" i="7"/>
  <c r="AW1295" i="7"/>
  <c r="AX1295" i="7"/>
  <c r="AY1295" i="7"/>
  <c r="AZ1295" i="7"/>
  <c r="AI1296" i="7"/>
  <c r="AJ1296" i="7"/>
  <c r="AK1296" i="7"/>
  <c r="AL1296" i="7"/>
  <c r="AM1296" i="7"/>
  <c r="AN1296" i="7"/>
  <c r="AO1296" i="7"/>
  <c r="AP1296" i="7"/>
  <c r="AQ1296" i="7"/>
  <c r="AR1296" i="7"/>
  <c r="AS1296" i="7"/>
  <c r="AT1296" i="7"/>
  <c r="AU1296" i="7"/>
  <c r="AV1296" i="7"/>
  <c r="AW1296" i="7"/>
  <c r="AX1296" i="7"/>
  <c r="AY1296" i="7"/>
  <c r="AZ1296" i="7"/>
  <c r="AI1297" i="7"/>
  <c r="AJ1297" i="7"/>
  <c r="AK1297" i="7"/>
  <c r="AL1297" i="7"/>
  <c r="AM1297" i="7"/>
  <c r="AN1297" i="7"/>
  <c r="AO1297" i="7"/>
  <c r="AP1297" i="7"/>
  <c r="AQ1297" i="7"/>
  <c r="AR1297" i="7"/>
  <c r="AS1297" i="7"/>
  <c r="AT1297" i="7"/>
  <c r="AU1297" i="7"/>
  <c r="AV1297" i="7"/>
  <c r="AW1297" i="7"/>
  <c r="AX1297" i="7"/>
  <c r="AY1297" i="7"/>
  <c r="AZ1297" i="7"/>
  <c r="AI1298" i="7"/>
  <c r="AJ1298" i="7"/>
  <c r="AK1298" i="7"/>
  <c r="AL1298" i="7"/>
  <c r="AM1298" i="7"/>
  <c r="AN1298" i="7"/>
  <c r="AO1298" i="7"/>
  <c r="AP1298" i="7"/>
  <c r="AQ1298" i="7"/>
  <c r="AR1298" i="7"/>
  <c r="AS1298" i="7"/>
  <c r="AT1298" i="7"/>
  <c r="AU1298" i="7"/>
  <c r="AV1298" i="7"/>
  <c r="AW1298" i="7"/>
  <c r="AX1298" i="7"/>
  <c r="AY1298" i="7"/>
  <c r="AZ1298" i="7"/>
  <c r="AI1299" i="7"/>
  <c r="AJ1299" i="7"/>
  <c r="AK1299" i="7"/>
  <c r="AL1299" i="7"/>
  <c r="AM1299" i="7"/>
  <c r="AN1299" i="7"/>
  <c r="AO1299" i="7"/>
  <c r="AP1299" i="7"/>
  <c r="AQ1299" i="7"/>
  <c r="AR1299" i="7"/>
  <c r="AS1299" i="7"/>
  <c r="AT1299" i="7"/>
  <c r="AU1299" i="7"/>
  <c r="AV1299" i="7"/>
  <c r="AW1299" i="7"/>
  <c r="AX1299" i="7"/>
  <c r="AY1299" i="7"/>
  <c r="AZ1299" i="7"/>
  <c r="AI1300" i="7"/>
  <c r="AJ1300" i="7"/>
  <c r="AK1300" i="7"/>
  <c r="AL1300" i="7"/>
  <c r="AM1300" i="7"/>
  <c r="AN1300" i="7"/>
  <c r="AO1300" i="7"/>
  <c r="AP1300" i="7"/>
  <c r="AQ1300" i="7"/>
  <c r="AR1300" i="7"/>
  <c r="AS1300" i="7"/>
  <c r="AT1300" i="7"/>
  <c r="AU1300" i="7"/>
  <c r="AV1300" i="7"/>
  <c r="AW1300" i="7"/>
  <c r="AX1300" i="7"/>
  <c r="AY1300" i="7"/>
  <c r="AZ1300" i="7"/>
  <c r="AI1301" i="7"/>
  <c r="AJ1301" i="7"/>
  <c r="AK1301" i="7"/>
  <c r="AL1301" i="7"/>
  <c r="AM1301" i="7"/>
  <c r="AN1301" i="7"/>
  <c r="AO1301" i="7"/>
  <c r="AP1301" i="7"/>
  <c r="AQ1301" i="7"/>
  <c r="AR1301" i="7"/>
  <c r="AS1301" i="7"/>
  <c r="AT1301" i="7"/>
  <c r="AU1301" i="7"/>
  <c r="AV1301" i="7"/>
  <c r="AW1301" i="7"/>
  <c r="AX1301" i="7"/>
  <c r="AY1301" i="7"/>
  <c r="AZ1301" i="7"/>
  <c r="AI1302" i="7"/>
  <c r="AJ1302" i="7"/>
  <c r="AK1302" i="7"/>
  <c r="AL1302" i="7"/>
  <c r="AM1302" i="7"/>
  <c r="AN1302" i="7"/>
  <c r="AO1302" i="7"/>
  <c r="AP1302" i="7"/>
  <c r="AQ1302" i="7"/>
  <c r="AR1302" i="7"/>
  <c r="AS1302" i="7"/>
  <c r="AT1302" i="7"/>
  <c r="AU1302" i="7"/>
  <c r="AV1302" i="7"/>
  <c r="AW1302" i="7"/>
  <c r="AX1302" i="7"/>
  <c r="AY1302" i="7"/>
  <c r="AZ1302" i="7"/>
  <c r="AI1303" i="7"/>
  <c r="AJ1303" i="7"/>
  <c r="AK1303" i="7"/>
  <c r="AL1303" i="7"/>
  <c r="AM1303" i="7"/>
  <c r="AN1303" i="7"/>
  <c r="AO1303" i="7"/>
  <c r="AP1303" i="7"/>
  <c r="AQ1303" i="7"/>
  <c r="AR1303" i="7"/>
  <c r="AS1303" i="7"/>
  <c r="AT1303" i="7"/>
  <c r="AU1303" i="7"/>
  <c r="AV1303" i="7"/>
  <c r="AW1303" i="7"/>
  <c r="AX1303" i="7"/>
  <c r="AY1303" i="7"/>
  <c r="AZ1303" i="7"/>
  <c r="AI1304" i="7"/>
  <c r="AJ1304" i="7"/>
  <c r="AK1304" i="7"/>
  <c r="AL1304" i="7"/>
  <c r="AM1304" i="7"/>
  <c r="AN1304" i="7"/>
  <c r="AO1304" i="7"/>
  <c r="AP1304" i="7"/>
  <c r="AQ1304" i="7"/>
  <c r="AR1304" i="7"/>
  <c r="AS1304" i="7"/>
  <c r="AT1304" i="7"/>
  <c r="AU1304" i="7"/>
  <c r="AV1304" i="7"/>
  <c r="AW1304" i="7"/>
  <c r="AX1304" i="7"/>
  <c r="AY1304" i="7"/>
  <c r="AZ1304" i="7"/>
  <c r="AI1305" i="7"/>
  <c r="AJ1305" i="7"/>
  <c r="AK1305" i="7"/>
  <c r="AL1305" i="7"/>
  <c r="AM1305" i="7"/>
  <c r="AN1305" i="7"/>
  <c r="AO1305" i="7"/>
  <c r="AP1305" i="7"/>
  <c r="AQ1305" i="7"/>
  <c r="AR1305" i="7"/>
  <c r="AS1305" i="7"/>
  <c r="AT1305" i="7"/>
  <c r="AU1305" i="7"/>
  <c r="AV1305" i="7"/>
  <c r="AW1305" i="7"/>
  <c r="AX1305" i="7"/>
  <c r="AY1305" i="7"/>
  <c r="AZ1305" i="7"/>
  <c r="AI1306" i="7"/>
  <c r="AJ1306" i="7"/>
  <c r="AK1306" i="7"/>
  <c r="AL1306" i="7"/>
  <c r="AM1306" i="7"/>
  <c r="AN1306" i="7"/>
  <c r="AO1306" i="7"/>
  <c r="AP1306" i="7"/>
  <c r="AQ1306" i="7"/>
  <c r="AR1306" i="7"/>
  <c r="AS1306" i="7"/>
  <c r="AT1306" i="7"/>
  <c r="AU1306" i="7"/>
  <c r="AV1306" i="7"/>
  <c r="AW1306" i="7"/>
  <c r="AX1306" i="7"/>
  <c r="AY1306" i="7"/>
  <c r="AZ1306" i="7"/>
  <c r="AI1307" i="7"/>
  <c r="AJ1307" i="7"/>
  <c r="AK1307" i="7"/>
  <c r="AL1307" i="7"/>
  <c r="AM1307" i="7"/>
  <c r="AN1307" i="7"/>
  <c r="AO1307" i="7"/>
  <c r="AP1307" i="7"/>
  <c r="AQ1307" i="7"/>
  <c r="AR1307" i="7"/>
  <c r="AS1307" i="7"/>
  <c r="AT1307" i="7"/>
  <c r="AU1307" i="7"/>
  <c r="AV1307" i="7"/>
  <c r="AW1307" i="7"/>
  <c r="AX1307" i="7"/>
  <c r="AY1307" i="7"/>
  <c r="AZ1307" i="7"/>
  <c r="AI1308" i="7"/>
  <c r="AJ1308" i="7"/>
  <c r="AK1308" i="7"/>
  <c r="AL1308" i="7"/>
  <c r="AM1308" i="7"/>
  <c r="AN1308" i="7"/>
  <c r="AO1308" i="7"/>
  <c r="AP1308" i="7"/>
  <c r="AQ1308" i="7"/>
  <c r="AR1308" i="7"/>
  <c r="AS1308" i="7"/>
  <c r="AT1308" i="7"/>
  <c r="AU1308" i="7"/>
  <c r="AV1308" i="7"/>
  <c r="AW1308" i="7"/>
  <c r="AX1308" i="7"/>
  <c r="AY1308" i="7"/>
  <c r="AZ1308" i="7"/>
  <c r="AI1309" i="7"/>
  <c r="AJ1309" i="7"/>
  <c r="AK1309" i="7"/>
  <c r="AL1309" i="7"/>
  <c r="AM1309" i="7"/>
  <c r="AN1309" i="7"/>
  <c r="AO1309" i="7"/>
  <c r="AP1309" i="7"/>
  <c r="AQ1309" i="7"/>
  <c r="AR1309" i="7"/>
  <c r="AS1309" i="7"/>
  <c r="AT1309" i="7"/>
  <c r="AU1309" i="7"/>
  <c r="AV1309" i="7"/>
  <c r="AW1309" i="7"/>
  <c r="AX1309" i="7"/>
  <c r="AY1309" i="7"/>
  <c r="AZ1309" i="7"/>
  <c r="AI1310" i="7"/>
  <c r="AJ1310" i="7"/>
  <c r="AK1310" i="7"/>
  <c r="AL1310" i="7"/>
  <c r="AM1310" i="7"/>
  <c r="AN1310" i="7"/>
  <c r="AO1310" i="7"/>
  <c r="AP1310" i="7"/>
  <c r="AQ1310" i="7"/>
  <c r="AR1310" i="7"/>
  <c r="AS1310" i="7"/>
  <c r="AT1310" i="7"/>
  <c r="AU1310" i="7"/>
  <c r="AV1310" i="7"/>
  <c r="AW1310" i="7"/>
  <c r="AX1310" i="7"/>
  <c r="AY1310" i="7"/>
  <c r="AZ1310" i="7"/>
  <c r="AI1311" i="7"/>
  <c r="AJ1311" i="7"/>
  <c r="AK1311" i="7"/>
  <c r="AL1311" i="7"/>
  <c r="AM1311" i="7"/>
  <c r="AN1311" i="7"/>
  <c r="AO1311" i="7"/>
  <c r="AP1311" i="7"/>
  <c r="AQ1311" i="7"/>
  <c r="AR1311" i="7"/>
  <c r="AS1311" i="7"/>
  <c r="AT1311" i="7"/>
  <c r="AU1311" i="7"/>
  <c r="AV1311" i="7"/>
  <c r="AW1311" i="7"/>
  <c r="AX1311" i="7"/>
  <c r="AY1311" i="7"/>
  <c r="AZ1311" i="7"/>
  <c r="AI1312" i="7"/>
  <c r="AJ1312" i="7"/>
  <c r="AK1312" i="7"/>
  <c r="AL1312" i="7"/>
  <c r="AM1312" i="7"/>
  <c r="AN1312" i="7"/>
  <c r="AO1312" i="7"/>
  <c r="AP1312" i="7"/>
  <c r="AQ1312" i="7"/>
  <c r="AR1312" i="7"/>
  <c r="AS1312" i="7"/>
  <c r="AT1312" i="7"/>
  <c r="AU1312" i="7"/>
  <c r="AV1312" i="7"/>
  <c r="AW1312" i="7"/>
  <c r="AX1312" i="7"/>
  <c r="AY1312" i="7"/>
  <c r="AZ1312" i="7"/>
  <c r="AI1313" i="7"/>
  <c r="AJ1313" i="7"/>
  <c r="AK1313" i="7"/>
  <c r="AL1313" i="7"/>
  <c r="AM1313" i="7"/>
  <c r="AN1313" i="7"/>
  <c r="AO1313" i="7"/>
  <c r="AP1313" i="7"/>
  <c r="AQ1313" i="7"/>
  <c r="AR1313" i="7"/>
  <c r="AS1313" i="7"/>
  <c r="AT1313" i="7"/>
  <c r="AU1313" i="7"/>
  <c r="AV1313" i="7"/>
  <c r="AW1313" i="7"/>
  <c r="AX1313" i="7"/>
  <c r="AY1313" i="7"/>
  <c r="AZ1313" i="7"/>
  <c r="AI1314" i="7"/>
  <c r="AJ1314" i="7"/>
  <c r="AK1314" i="7"/>
  <c r="AL1314" i="7"/>
  <c r="AM1314" i="7"/>
  <c r="AN1314" i="7"/>
  <c r="AO1314" i="7"/>
  <c r="AP1314" i="7"/>
  <c r="AQ1314" i="7"/>
  <c r="AR1314" i="7"/>
  <c r="AS1314" i="7"/>
  <c r="AT1314" i="7"/>
  <c r="AU1314" i="7"/>
  <c r="AV1314" i="7"/>
  <c r="AW1314" i="7"/>
  <c r="AX1314" i="7"/>
  <c r="AY1314" i="7"/>
  <c r="AZ1314" i="7"/>
  <c r="AI1315" i="7"/>
  <c r="AJ1315" i="7"/>
  <c r="AK1315" i="7"/>
  <c r="AL1315" i="7"/>
  <c r="AM1315" i="7"/>
  <c r="AN1315" i="7"/>
  <c r="AO1315" i="7"/>
  <c r="AP1315" i="7"/>
  <c r="AQ1315" i="7"/>
  <c r="AR1315" i="7"/>
  <c r="AS1315" i="7"/>
  <c r="AT1315" i="7"/>
  <c r="AU1315" i="7"/>
  <c r="AV1315" i="7"/>
  <c r="AW1315" i="7"/>
  <c r="AX1315" i="7"/>
  <c r="AY1315" i="7"/>
  <c r="AZ1315" i="7"/>
  <c r="AI1316" i="7"/>
  <c r="AJ1316" i="7"/>
  <c r="AK1316" i="7"/>
  <c r="AL1316" i="7"/>
  <c r="AM1316" i="7"/>
  <c r="AN1316" i="7"/>
  <c r="AO1316" i="7"/>
  <c r="AP1316" i="7"/>
  <c r="AQ1316" i="7"/>
  <c r="AR1316" i="7"/>
  <c r="AS1316" i="7"/>
  <c r="AT1316" i="7"/>
  <c r="AU1316" i="7"/>
  <c r="AV1316" i="7"/>
  <c r="AW1316" i="7"/>
  <c r="AX1316" i="7"/>
  <c r="AY1316" i="7"/>
  <c r="AZ1316" i="7"/>
  <c r="AI1317" i="7"/>
  <c r="AJ1317" i="7"/>
  <c r="AK1317" i="7"/>
  <c r="AL1317" i="7"/>
  <c r="AM1317" i="7"/>
  <c r="AN1317" i="7"/>
  <c r="AO1317" i="7"/>
  <c r="AP1317" i="7"/>
  <c r="AQ1317" i="7"/>
  <c r="AR1317" i="7"/>
  <c r="AS1317" i="7"/>
  <c r="AT1317" i="7"/>
  <c r="AU1317" i="7"/>
  <c r="AV1317" i="7"/>
  <c r="AW1317" i="7"/>
  <c r="AX1317" i="7"/>
  <c r="AY1317" i="7"/>
  <c r="AZ1317" i="7"/>
  <c r="AI1318" i="7"/>
  <c r="AJ1318" i="7"/>
  <c r="AK1318" i="7"/>
  <c r="AL1318" i="7"/>
  <c r="AM1318" i="7"/>
  <c r="AN1318" i="7"/>
  <c r="AO1318" i="7"/>
  <c r="AP1318" i="7"/>
  <c r="AQ1318" i="7"/>
  <c r="AR1318" i="7"/>
  <c r="AS1318" i="7"/>
  <c r="AT1318" i="7"/>
  <c r="AU1318" i="7"/>
  <c r="AV1318" i="7"/>
  <c r="AW1318" i="7"/>
  <c r="AX1318" i="7"/>
  <c r="AY1318" i="7"/>
  <c r="AZ1318" i="7"/>
  <c r="AI1319" i="7"/>
  <c r="AJ1319" i="7"/>
  <c r="AK1319" i="7"/>
  <c r="AL1319" i="7"/>
  <c r="AM1319" i="7"/>
  <c r="AN1319" i="7"/>
  <c r="AO1319" i="7"/>
  <c r="AP1319" i="7"/>
  <c r="AQ1319" i="7"/>
  <c r="AR1319" i="7"/>
  <c r="AS1319" i="7"/>
  <c r="AT1319" i="7"/>
  <c r="AU1319" i="7"/>
  <c r="AV1319" i="7"/>
  <c r="AW1319" i="7"/>
  <c r="AX1319" i="7"/>
  <c r="AY1319" i="7"/>
  <c r="AZ1319" i="7"/>
  <c r="AI1320" i="7"/>
  <c r="AJ1320" i="7"/>
  <c r="AK1320" i="7"/>
  <c r="AL1320" i="7"/>
  <c r="AM1320" i="7"/>
  <c r="AN1320" i="7"/>
  <c r="AO1320" i="7"/>
  <c r="AP1320" i="7"/>
  <c r="AQ1320" i="7"/>
  <c r="AR1320" i="7"/>
  <c r="AS1320" i="7"/>
  <c r="AT1320" i="7"/>
  <c r="AU1320" i="7"/>
  <c r="AV1320" i="7"/>
  <c r="AW1320" i="7"/>
  <c r="AX1320" i="7"/>
  <c r="AY1320" i="7"/>
  <c r="AZ1320" i="7"/>
  <c r="AI1321" i="7"/>
  <c r="AJ1321" i="7"/>
  <c r="AK1321" i="7"/>
  <c r="AL1321" i="7"/>
  <c r="AM1321" i="7"/>
  <c r="AN1321" i="7"/>
  <c r="AO1321" i="7"/>
  <c r="AP1321" i="7"/>
  <c r="AQ1321" i="7"/>
  <c r="AR1321" i="7"/>
  <c r="AS1321" i="7"/>
  <c r="AT1321" i="7"/>
  <c r="AU1321" i="7"/>
  <c r="AV1321" i="7"/>
  <c r="AW1321" i="7"/>
  <c r="AX1321" i="7"/>
  <c r="AY1321" i="7"/>
  <c r="AZ1321" i="7"/>
  <c r="AI1322" i="7"/>
  <c r="AJ1322" i="7"/>
  <c r="AK1322" i="7"/>
  <c r="AL1322" i="7"/>
  <c r="AM1322" i="7"/>
  <c r="AN1322" i="7"/>
  <c r="AO1322" i="7"/>
  <c r="AP1322" i="7"/>
  <c r="AQ1322" i="7"/>
  <c r="AR1322" i="7"/>
  <c r="AS1322" i="7"/>
  <c r="AT1322" i="7"/>
  <c r="AU1322" i="7"/>
  <c r="AV1322" i="7"/>
  <c r="AW1322" i="7"/>
  <c r="AX1322" i="7"/>
  <c r="AY1322" i="7"/>
  <c r="AZ1322" i="7"/>
  <c r="AI1323" i="7"/>
  <c r="AJ1323" i="7"/>
  <c r="AK1323" i="7"/>
  <c r="AL1323" i="7"/>
  <c r="AM1323" i="7"/>
  <c r="AN1323" i="7"/>
  <c r="AO1323" i="7"/>
  <c r="AP1323" i="7"/>
  <c r="AQ1323" i="7"/>
  <c r="AR1323" i="7"/>
  <c r="AS1323" i="7"/>
  <c r="AT1323" i="7"/>
  <c r="AU1323" i="7"/>
  <c r="AV1323" i="7"/>
  <c r="AW1323" i="7"/>
  <c r="AX1323" i="7"/>
  <c r="AY1323" i="7"/>
  <c r="AZ1323" i="7"/>
  <c r="AI1324" i="7"/>
  <c r="AJ1324" i="7"/>
  <c r="AK1324" i="7"/>
  <c r="AL1324" i="7"/>
  <c r="AM1324" i="7"/>
  <c r="AN1324" i="7"/>
  <c r="AO1324" i="7"/>
  <c r="AP1324" i="7"/>
  <c r="AQ1324" i="7"/>
  <c r="AR1324" i="7"/>
  <c r="AS1324" i="7"/>
  <c r="AT1324" i="7"/>
  <c r="AU1324" i="7"/>
  <c r="AV1324" i="7"/>
  <c r="AW1324" i="7"/>
  <c r="AX1324" i="7"/>
  <c r="AY1324" i="7"/>
  <c r="AZ1324" i="7"/>
  <c r="AI1325" i="7"/>
  <c r="AJ1325" i="7"/>
  <c r="AK1325" i="7"/>
  <c r="AL1325" i="7"/>
  <c r="AM1325" i="7"/>
  <c r="AN1325" i="7"/>
  <c r="AO1325" i="7"/>
  <c r="AP1325" i="7"/>
  <c r="AQ1325" i="7"/>
  <c r="AR1325" i="7"/>
  <c r="AS1325" i="7"/>
  <c r="AT1325" i="7"/>
  <c r="AU1325" i="7"/>
  <c r="AV1325" i="7"/>
  <c r="AW1325" i="7"/>
  <c r="AX1325" i="7"/>
  <c r="AY1325" i="7"/>
  <c r="AZ1325" i="7"/>
  <c r="AI1326" i="7"/>
  <c r="AJ1326" i="7"/>
  <c r="AK1326" i="7"/>
  <c r="AL1326" i="7"/>
  <c r="AM1326" i="7"/>
  <c r="AN1326" i="7"/>
  <c r="AO1326" i="7"/>
  <c r="AP1326" i="7"/>
  <c r="AQ1326" i="7"/>
  <c r="AR1326" i="7"/>
  <c r="AS1326" i="7"/>
  <c r="AT1326" i="7"/>
  <c r="AU1326" i="7"/>
  <c r="AV1326" i="7"/>
  <c r="AW1326" i="7"/>
  <c r="AX1326" i="7"/>
  <c r="AY1326" i="7"/>
  <c r="AZ1326" i="7"/>
  <c r="AI1327" i="7"/>
  <c r="AJ1327" i="7"/>
  <c r="AK1327" i="7"/>
  <c r="AL1327" i="7"/>
  <c r="AM1327" i="7"/>
  <c r="AN1327" i="7"/>
  <c r="AO1327" i="7"/>
  <c r="AP1327" i="7"/>
  <c r="AQ1327" i="7"/>
  <c r="AR1327" i="7"/>
  <c r="AS1327" i="7"/>
  <c r="AT1327" i="7"/>
  <c r="AU1327" i="7"/>
  <c r="AV1327" i="7"/>
  <c r="AW1327" i="7"/>
  <c r="AX1327" i="7"/>
  <c r="AY1327" i="7"/>
  <c r="AZ1327" i="7"/>
  <c r="AI1328" i="7"/>
  <c r="AJ1328" i="7"/>
  <c r="AK1328" i="7"/>
  <c r="AL1328" i="7"/>
  <c r="AM1328" i="7"/>
  <c r="AN1328" i="7"/>
  <c r="AO1328" i="7"/>
  <c r="AP1328" i="7"/>
  <c r="AQ1328" i="7"/>
  <c r="AR1328" i="7"/>
  <c r="AS1328" i="7"/>
  <c r="AT1328" i="7"/>
  <c r="AU1328" i="7"/>
  <c r="AV1328" i="7"/>
  <c r="AW1328" i="7"/>
  <c r="AX1328" i="7"/>
  <c r="AY1328" i="7"/>
  <c r="AZ1328" i="7"/>
  <c r="AI1329" i="7"/>
  <c r="AJ1329" i="7"/>
  <c r="AK1329" i="7"/>
  <c r="AL1329" i="7"/>
  <c r="AM1329" i="7"/>
  <c r="AN1329" i="7"/>
  <c r="AO1329" i="7"/>
  <c r="AP1329" i="7"/>
  <c r="AQ1329" i="7"/>
  <c r="AR1329" i="7"/>
  <c r="AS1329" i="7"/>
  <c r="AT1329" i="7"/>
  <c r="AU1329" i="7"/>
  <c r="AV1329" i="7"/>
  <c r="AW1329" i="7"/>
  <c r="AX1329" i="7"/>
  <c r="AY1329" i="7"/>
  <c r="AZ1329" i="7"/>
  <c r="AI1330" i="7"/>
  <c r="AJ1330" i="7"/>
  <c r="AK1330" i="7"/>
  <c r="AL1330" i="7"/>
  <c r="AM1330" i="7"/>
  <c r="AN1330" i="7"/>
  <c r="AO1330" i="7"/>
  <c r="AP1330" i="7"/>
  <c r="AQ1330" i="7"/>
  <c r="AR1330" i="7"/>
  <c r="AS1330" i="7"/>
  <c r="AT1330" i="7"/>
  <c r="AU1330" i="7"/>
  <c r="AV1330" i="7"/>
  <c r="AW1330" i="7"/>
  <c r="AX1330" i="7"/>
  <c r="AY1330" i="7"/>
  <c r="AZ1330" i="7"/>
  <c r="AI1331" i="7"/>
  <c r="AJ1331" i="7"/>
  <c r="AK1331" i="7"/>
  <c r="AL1331" i="7"/>
  <c r="AM1331" i="7"/>
  <c r="AN1331" i="7"/>
  <c r="AO1331" i="7"/>
  <c r="AP1331" i="7"/>
  <c r="AQ1331" i="7"/>
  <c r="AR1331" i="7"/>
  <c r="AS1331" i="7"/>
  <c r="AT1331" i="7"/>
  <c r="AU1331" i="7"/>
  <c r="AV1331" i="7"/>
  <c r="AW1331" i="7"/>
  <c r="AX1331" i="7"/>
  <c r="AY1331" i="7"/>
  <c r="AZ1331" i="7"/>
  <c r="AI1332" i="7"/>
  <c r="AJ1332" i="7"/>
  <c r="AK1332" i="7"/>
  <c r="AL1332" i="7"/>
  <c r="AM1332" i="7"/>
  <c r="AN1332" i="7"/>
  <c r="AO1332" i="7"/>
  <c r="AP1332" i="7"/>
  <c r="AQ1332" i="7"/>
  <c r="AR1332" i="7"/>
  <c r="AS1332" i="7"/>
  <c r="AT1332" i="7"/>
  <c r="AU1332" i="7"/>
  <c r="AV1332" i="7"/>
  <c r="AW1332" i="7"/>
  <c r="AX1332" i="7"/>
  <c r="AY1332" i="7"/>
  <c r="AZ1332" i="7"/>
  <c r="AI1333" i="7"/>
  <c r="AJ1333" i="7"/>
  <c r="AK1333" i="7"/>
  <c r="AL1333" i="7"/>
  <c r="AM1333" i="7"/>
  <c r="AN1333" i="7"/>
  <c r="AO1333" i="7"/>
  <c r="AP1333" i="7"/>
  <c r="AQ1333" i="7"/>
  <c r="AR1333" i="7"/>
  <c r="AS1333" i="7"/>
  <c r="AT1333" i="7"/>
  <c r="AU1333" i="7"/>
  <c r="AV1333" i="7"/>
  <c r="AW1333" i="7"/>
  <c r="AX1333" i="7"/>
  <c r="AY1333" i="7"/>
  <c r="AZ1333" i="7"/>
  <c r="AI1334" i="7"/>
  <c r="AJ1334" i="7"/>
  <c r="AK1334" i="7"/>
  <c r="AL1334" i="7"/>
  <c r="AM1334" i="7"/>
  <c r="AN1334" i="7"/>
  <c r="AO1334" i="7"/>
  <c r="AP1334" i="7"/>
  <c r="AQ1334" i="7"/>
  <c r="AR1334" i="7"/>
  <c r="AS1334" i="7"/>
  <c r="AT1334" i="7"/>
  <c r="AU1334" i="7"/>
  <c r="AV1334" i="7"/>
  <c r="AW1334" i="7"/>
  <c r="AX1334" i="7"/>
  <c r="AY1334" i="7"/>
  <c r="AZ1334" i="7"/>
  <c r="AI1335" i="7"/>
  <c r="AJ1335" i="7"/>
  <c r="AK1335" i="7"/>
  <c r="AL1335" i="7"/>
  <c r="AM1335" i="7"/>
  <c r="AN1335" i="7"/>
  <c r="AO1335" i="7"/>
  <c r="AP1335" i="7"/>
  <c r="AQ1335" i="7"/>
  <c r="AR1335" i="7"/>
  <c r="AS1335" i="7"/>
  <c r="AT1335" i="7"/>
  <c r="AU1335" i="7"/>
  <c r="AV1335" i="7"/>
  <c r="AW1335" i="7"/>
  <c r="AX1335" i="7"/>
  <c r="AY1335" i="7"/>
  <c r="AZ1335" i="7"/>
  <c r="AI1336" i="7"/>
  <c r="AJ1336" i="7"/>
  <c r="AK1336" i="7"/>
  <c r="AL1336" i="7"/>
  <c r="AM1336" i="7"/>
  <c r="AN1336" i="7"/>
  <c r="AO1336" i="7"/>
  <c r="AP1336" i="7"/>
  <c r="AQ1336" i="7"/>
  <c r="AR1336" i="7"/>
  <c r="AS1336" i="7"/>
  <c r="AT1336" i="7"/>
  <c r="AU1336" i="7"/>
  <c r="AV1336" i="7"/>
  <c r="AW1336" i="7"/>
  <c r="AX1336" i="7"/>
  <c r="AY1336" i="7"/>
  <c r="AZ1336" i="7"/>
  <c r="AI1337" i="7"/>
  <c r="AJ1337" i="7"/>
  <c r="AK1337" i="7"/>
  <c r="AL1337" i="7"/>
  <c r="AM1337" i="7"/>
  <c r="AN1337" i="7"/>
  <c r="AO1337" i="7"/>
  <c r="AP1337" i="7"/>
  <c r="AQ1337" i="7"/>
  <c r="AR1337" i="7"/>
  <c r="AS1337" i="7"/>
  <c r="AT1337" i="7"/>
  <c r="AU1337" i="7"/>
  <c r="AV1337" i="7"/>
  <c r="AW1337" i="7"/>
  <c r="AX1337" i="7"/>
  <c r="AY1337" i="7"/>
  <c r="AZ1337" i="7"/>
  <c r="AI1338" i="7"/>
  <c r="AJ1338" i="7"/>
  <c r="AK1338" i="7"/>
  <c r="AL1338" i="7"/>
  <c r="AM1338" i="7"/>
  <c r="AN1338" i="7"/>
  <c r="AO1338" i="7"/>
  <c r="AP1338" i="7"/>
  <c r="AQ1338" i="7"/>
  <c r="AR1338" i="7"/>
  <c r="AS1338" i="7"/>
  <c r="AT1338" i="7"/>
  <c r="AU1338" i="7"/>
  <c r="AV1338" i="7"/>
  <c r="AW1338" i="7"/>
  <c r="AX1338" i="7"/>
  <c r="AY1338" i="7"/>
  <c r="AZ1338" i="7"/>
  <c r="AI1339" i="7"/>
  <c r="AJ1339" i="7"/>
  <c r="AK1339" i="7"/>
  <c r="AL1339" i="7"/>
  <c r="AM1339" i="7"/>
  <c r="AN1339" i="7"/>
  <c r="AO1339" i="7"/>
  <c r="AP1339" i="7"/>
  <c r="AQ1339" i="7"/>
  <c r="AR1339" i="7"/>
  <c r="AS1339" i="7"/>
  <c r="AT1339" i="7"/>
  <c r="AU1339" i="7"/>
  <c r="AV1339" i="7"/>
  <c r="AW1339" i="7"/>
  <c r="AX1339" i="7"/>
  <c r="AY1339" i="7"/>
  <c r="AZ1339" i="7"/>
  <c r="AI1340" i="7"/>
  <c r="AJ1340" i="7"/>
  <c r="AK1340" i="7"/>
  <c r="AL1340" i="7"/>
  <c r="AM1340" i="7"/>
  <c r="AN1340" i="7"/>
  <c r="AO1340" i="7"/>
  <c r="AP1340" i="7"/>
  <c r="AQ1340" i="7"/>
  <c r="AR1340" i="7"/>
  <c r="AS1340" i="7"/>
  <c r="AT1340" i="7"/>
  <c r="AU1340" i="7"/>
  <c r="AV1340" i="7"/>
  <c r="AW1340" i="7"/>
  <c r="AX1340" i="7"/>
  <c r="AY1340" i="7"/>
  <c r="AZ1340" i="7"/>
  <c r="AI1341" i="7"/>
  <c r="AJ1341" i="7"/>
  <c r="AK1341" i="7"/>
  <c r="AL1341" i="7"/>
  <c r="AM1341" i="7"/>
  <c r="AN1341" i="7"/>
  <c r="AO1341" i="7"/>
  <c r="AP1341" i="7"/>
  <c r="AQ1341" i="7"/>
  <c r="AR1341" i="7"/>
  <c r="AS1341" i="7"/>
  <c r="AT1341" i="7"/>
  <c r="AU1341" i="7"/>
  <c r="AV1341" i="7"/>
  <c r="AW1341" i="7"/>
  <c r="AX1341" i="7"/>
  <c r="AY1341" i="7"/>
  <c r="AZ1341" i="7"/>
  <c r="AI1342" i="7"/>
  <c r="AJ1342" i="7"/>
  <c r="AK1342" i="7"/>
  <c r="AL1342" i="7"/>
  <c r="AM1342" i="7"/>
  <c r="AN1342" i="7"/>
  <c r="AO1342" i="7"/>
  <c r="AP1342" i="7"/>
  <c r="AQ1342" i="7"/>
  <c r="AR1342" i="7"/>
  <c r="AS1342" i="7"/>
  <c r="AT1342" i="7"/>
  <c r="AU1342" i="7"/>
  <c r="AV1342" i="7"/>
  <c r="AW1342" i="7"/>
  <c r="AX1342" i="7"/>
  <c r="AY1342" i="7"/>
  <c r="AZ1342" i="7"/>
  <c r="AI1343" i="7"/>
  <c r="AJ1343" i="7"/>
  <c r="AK1343" i="7"/>
  <c r="AL1343" i="7"/>
  <c r="AM1343" i="7"/>
  <c r="AN1343" i="7"/>
  <c r="AO1343" i="7"/>
  <c r="AP1343" i="7"/>
  <c r="AQ1343" i="7"/>
  <c r="AR1343" i="7"/>
  <c r="AS1343" i="7"/>
  <c r="AT1343" i="7"/>
  <c r="AU1343" i="7"/>
  <c r="AV1343" i="7"/>
  <c r="AW1343" i="7"/>
  <c r="AX1343" i="7"/>
  <c r="AY1343" i="7"/>
  <c r="AZ1343" i="7"/>
  <c r="AI1344" i="7"/>
  <c r="AJ1344" i="7"/>
  <c r="AK1344" i="7"/>
  <c r="AL1344" i="7"/>
  <c r="AM1344" i="7"/>
  <c r="AN1344" i="7"/>
  <c r="AO1344" i="7"/>
  <c r="AP1344" i="7"/>
  <c r="AQ1344" i="7"/>
  <c r="AR1344" i="7"/>
  <c r="AS1344" i="7"/>
  <c r="AT1344" i="7"/>
  <c r="AU1344" i="7"/>
  <c r="AV1344" i="7"/>
  <c r="AW1344" i="7"/>
  <c r="AX1344" i="7"/>
  <c r="AY1344" i="7"/>
  <c r="AZ1344" i="7"/>
  <c r="AI1345" i="7"/>
  <c r="AJ1345" i="7"/>
  <c r="AK1345" i="7"/>
  <c r="AL1345" i="7"/>
  <c r="AM1345" i="7"/>
  <c r="AN1345" i="7"/>
  <c r="AO1345" i="7"/>
  <c r="AP1345" i="7"/>
  <c r="AQ1345" i="7"/>
  <c r="AR1345" i="7"/>
  <c r="AS1345" i="7"/>
  <c r="AT1345" i="7"/>
  <c r="AU1345" i="7"/>
  <c r="AV1345" i="7"/>
  <c r="AW1345" i="7"/>
  <c r="AX1345" i="7"/>
  <c r="AY1345" i="7"/>
  <c r="AZ1345" i="7"/>
  <c r="AI1346" i="7"/>
  <c r="AJ1346" i="7"/>
  <c r="AK1346" i="7"/>
  <c r="AL1346" i="7"/>
  <c r="AM1346" i="7"/>
  <c r="AN1346" i="7"/>
  <c r="AO1346" i="7"/>
  <c r="AP1346" i="7"/>
  <c r="AQ1346" i="7"/>
  <c r="AR1346" i="7"/>
  <c r="AS1346" i="7"/>
  <c r="AT1346" i="7"/>
  <c r="AU1346" i="7"/>
  <c r="AV1346" i="7"/>
  <c r="AW1346" i="7"/>
  <c r="AX1346" i="7"/>
  <c r="AY1346" i="7"/>
  <c r="AZ1346" i="7"/>
  <c r="AI1347" i="7"/>
  <c r="AJ1347" i="7"/>
  <c r="AK1347" i="7"/>
  <c r="AL1347" i="7"/>
  <c r="AM1347" i="7"/>
  <c r="AN1347" i="7"/>
  <c r="AO1347" i="7"/>
  <c r="AP1347" i="7"/>
  <c r="AQ1347" i="7"/>
  <c r="AR1347" i="7"/>
  <c r="AS1347" i="7"/>
  <c r="AT1347" i="7"/>
  <c r="AU1347" i="7"/>
  <c r="AV1347" i="7"/>
  <c r="AW1347" i="7"/>
  <c r="AX1347" i="7"/>
  <c r="AY1347" i="7"/>
  <c r="AZ1347" i="7"/>
  <c r="AI1348" i="7"/>
  <c r="AJ1348" i="7"/>
  <c r="AK1348" i="7"/>
  <c r="AL1348" i="7"/>
  <c r="AM1348" i="7"/>
  <c r="AN1348" i="7"/>
  <c r="AO1348" i="7"/>
  <c r="AP1348" i="7"/>
  <c r="AQ1348" i="7"/>
  <c r="AR1348" i="7"/>
  <c r="AS1348" i="7"/>
  <c r="AT1348" i="7"/>
  <c r="AU1348" i="7"/>
  <c r="AV1348" i="7"/>
  <c r="AW1348" i="7"/>
  <c r="AX1348" i="7"/>
  <c r="AY1348" i="7"/>
  <c r="AZ1348" i="7"/>
  <c r="AI1349" i="7"/>
  <c r="AJ1349" i="7"/>
  <c r="AK1349" i="7"/>
  <c r="AL1349" i="7"/>
  <c r="AM1349" i="7"/>
  <c r="AN1349" i="7"/>
  <c r="AO1349" i="7"/>
  <c r="AP1349" i="7"/>
  <c r="AQ1349" i="7"/>
  <c r="AR1349" i="7"/>
  <c r="AS1349" i="7"/>
  <c r="AT1349" i="7"/>
  <c r="AU1349" i="7"/>
  <c r="AV1349" i="7"/>
  <c r="AW1349" i="7"/>
  <c r="AX1349" i="7"/>
  <c r="AY1349" i="7"/>
  <c r="AZ1349" i="7"/>
  <c r="AI1350" i="7"/>
  <c r="AJ1350" i="7"/>
  <c r="AK1350" i="7"/>
  <c r="AL1350" i="7"/>
  <c r="AM1350" i="7"/>
  <c r="AN1350" i="7"/>
  <c r="AO1350" i="7"/>
  <c r="AP1350" i="7"/>
  <c r="AQ1350" i="7"/>
  <c r="AR1350" i="7"/>
  <c r="AS1350" i="7"/>
  <c r="AT1350" i="7"/>
  <c r="AU1350" i="7"/>
  <c r="AV1350" i="7"/>
  <c r="AW1350" i="7"/>
  <c r="AX1350" i="7"/>
  <c r="AY1350" i="7"/>
  <c r="AZ1350" i="7"/>
  <c r="AI1351" i="7"/>
  <c r="AJ1351" i="7"/>
  <c r="AK1351" i="7"/>
  <c r="AL1351" i="7"/>
  <c r="AM1351" i="7"/>
  <c r="AN1351" i="7"/>
  <c r="AO1351" i="7"/>
  <c r="AP1351" i="7"/>
  <c r="AQ1351" i="7"/>
  <c r="AR1351" i="7"/>
  <c r="AS1351" i="7"/>
  <c r="AT1351" i="7"/>
  <c r="AU1351" i="7"/>
  <c r="AV1351" i="7"/>
  <c r="AW1351" i="7"/>
  <c r="AX1351" i="7"/>
  <c r="AY1351" i="7"/>
  <c r="AZ1351" i="7"/>
  <c r="AI1352" i="7"/>
  <c r="AJ1352" i="7"/>
  <c r="AK1352" i="7"/>
  <c r="AL1352" i="7"/>
  <c r="AM1352" i="7"/>
  <c r="AN1352" i="7"/>
  <c r="AO1352" i="7"/>
  <c r="AP1352" i="7"/>
  <c r="AQ1352" i="7"/>
  <c r="AR1352" i="7"/>
  <c r="AS1352" i="7"/>
  <c r="AT1352" i="7"/>
  <c r="AU1352" i="7"/>
  <c r="AV1352" i="7"/>
  <c r="AW1352" i="7"/>
  <c r="AX1352" i="7"/>
  <c r="AY1352" i="7"/>
  <c r="AZ1352" i="7"/>
  <c r="AI1353" i="7"/>
  <c r="AJ1353" i="7"/>
  <c r="AK1353" i="7"/>
  <c r="AL1353" i="7"/>
  <c r="AM1353" i="7"/>
  <c r="AN1353" i="7"/>
  <c r="AO1353" i="7"/>
  <c r="AP1353" i="7"/>
  <c r="AQ1353" i="7"/>
  <c r="AR1353" i="7"/>
  <c r="AS1353" i="7"/>
  <c r="AT1353" i="7"/>
  <c r="AU1353" i="7"/>
  <c r="AV1353" i="7"/>
  <c r="AW1353" i="7"/>
  <c r="AX1353" i="7"/>
  <c r="AY1353" i="7"/>
  <c r="AZ1353" i="7"/>
  <c r="AI1354" i="7"/>
  <c r="AJ1354" i="7"/>
  <c r="AK1354" i="7"/>
  <c r="AL1354" i="7"/>
  <c r="AM1354" i="7"/>
  <c r="AN1354" i="7"/>
  <c r="AO1354" i="7"/>
  <c r="AP1354" i="7"/>
  <c r="AQ1354" i="7"/>
  <c r="AR1354" i="7"/>
  <c r="AS1354" i="7"/>
  <c r="AT1354" i="7"/>
  <c r="AU1354" i="7"/>
  <c r="AV1354" i="7"/>
  <c r="AW1354" i="7"/>
  <c r="AX1354" i="7"/>
  <c r="AY1354" i="7"/>
  <c r="AZ1354" i="7"/>
  <c r="AI1355" i="7"/>
  <c r="AJ1355" i="7"/>
  <c r="AK1355" i="7"/>
  <c r="AL1355" i="7"/>
  <c r="AM1355" i="7"/>
  <c r="AN1355" i="7"/>
  <c r="AO1355" i="7"/>
  <c r="AP1355" i="7"/>
  <c r="AQ1355" i="7"/>
  <c r="AR1355" i="7"/>
  <c r="AS1355" i="7"/>
  <c r="AT1355" i="7"/>
  <c r="AU1355" i="7"/>
  <c r="AV1355" i="7"/>
  <c r="AW1355" i="7"/>
  <c r="AX1355" i="7"/>
  <c r="AY1355" i="7"/>
  <c r="AZ1355" i="7"/>
  <c r="AI1356" i="7"/>
  <c r="AJ1356" i="7"/>
  <c r="AK1356" i="7"/>
  <c r="AL1356" i="7"/>
  <c r="AM1356" i="7"/>
  <c r="AN1356" i="7"/>
  <c r="AO1356" i="7"/>
  <c r="AP1356" i="7"/>
  <c r="AQ1356" i="7"/>
  <c r="AR1356" i="7"/>
  <c r="AS1356" i="7"/>
  <c r="AT1356" i="7"/>
  <c r="AU1356" i="7"/>
  <c r="AV1356" i="7"/>
  <c r="AW1356" i="7"/>
  <c r="AX1356" i="7"/>
  <c r="AY1356" i="7"/>
  <c r="AZ1356" i="7"/>
  <c r="AI1357" i="7"/>
  <c r="AJ1357" i="7"/>
  <c r="AK1357" i="7"/>
  <c r="AL1357" i="7"/>
  <c r="AM1357" i="7"/>
  <c r="AN1357" i="7"/>
  <c r="AO1357" i="7"/>
  <c r="AP1357" i="7"/>
  <c r="AQ1357" i="7"/>
  <c r="AR1357" i="7"/>
  <c r="AS1357" i="7"/>
  <c r="AT1357" i="7"/>
  <c r="AU1357" i="7"/>
  <c r="AV1357" i="7"/>
  <c r="AW1357" i="7"/>
  <c r="AX1357" i="7"/>
  <c r="AY1357" i="7"/>
  <c r="AZ1357" i="7"/>
  <c r="AI1358" i="7"/>
  <c r="AJ1358" i="7"/>
  <c r="AK1358" i="7"/>
  <c r="AL1358" i="7"/>
  <c r="AM1358" i="7"/>
  <c r="AN1358" i="7"/>
  <c r="AO1358" i="7"/>
  <c r="AP1358" i="7"/>
  <c r="AQ1358" i="7"/>
  <c r="AR1358" i="7"/>
  <c r="AS1358" i="7"/>
  <c r="AT1358" i="7"/>
  <c r="AU1358" i="7"/>
  <c r="AV1358" i="7"/>
  <c r="AW1358" i="7"/>
  <c r="AX1358" i="7"/>
  <c r="AY1358" i="7"/>
  <c r="AZ1358" i="7"/>
  <c r="AI1359" i="7"/>
  <c r="AJ1359" i="7"/>
  <c r="AK1359" i="7"/>
  <c r="AL1359" i="7"/>
  <c r="AM1359" i="7"/>
  <c r="AN1359" i="7"/>
  <c r="AO1359" i="7"/>
  <c r="AP1359" i="7"/>
  <c r="AQ1359" i="7"/>
  <c r="AR1359" i="7"/>
  <c r="AS1359" i="7"/>
  <c r="AT1359" i="7"/>
  <c r="AU1359" i="7"/>
  <c r="AV1359" i="7"/>
  <c r="AW1359" i="7"/>
  <c r="AX1359" i="7"/>
  <c r="AY1359" i="7"/>
  <c r="AZ1359" i="7"/>
  <c r="AI1360" i="7"/>
  <c r="AJ1360" i="7"/>
  <c r="AK1360" i="7"/>
  <c r="AL1360" i="7"/>
  <c r="AM1360" i="7"/>
  <c r="AN1360" i="7"/>
  <c r="AO1360" i="7"/>
  <c r="AP1360" i="7"/>
  <c r="AQ1360" i="7"/>
  <c r="AR1360" i="7"/>
  <c r="AS1360" i="7"/>
  <c r="AT1360" i="7"/>
  <c r="AU1360" i="7"/>
  <c r="AV1360" i="7"/>
  <c r="AW1360" i="7"/>
  <c r="AX1360" i="7"/>
  <c r="AY1360" i="7"/>
  <c r="AZ1360" i="7"/>
  <c r="AI1361" i="7"/>
  <c r="AJ1361" i="7"/>
  <c r="AK1361" i="7"/>
  <c r="AL1361" i="7"/>
  <c r="AM1361" i="7"/>
  <c r="AN1361" i="7"/>
  <c r="AO1361" i="7"/>
  <c r="AP1361" i="7"/>
  <c r="AQ1361" i="7"/>
  <c r="AR1361" i="7"/>
  <c r="AS1361" i="7"/>
  <c r="AT1361" i="7"/>
  <c r="AU1361" i="7"/>
  <c r="AV1361" i="7"/>
  <c r="AW1361" i="7"/>
  <c r="AX1361" i="7"/>
  <c r="AY1361" i="7"/>
  <c r="AZ1361" i="7"/>
  <c r="AI1362" i="7"/>
  <c r="AJ1362" i="7"/>
  <c r="AK1362" i="7"/>
  <c r="AL1362" i="7"/>
  <c r="AM1362" i="7"/>
  <c r="AN1362" i="7"/>
  <c r="AO1362" i="7"/>
  <c r="AP1362" i="7"/>
  <c r="AQ1362" i="7"/>
  <c r="AR1362" i="7"/>
  <c r="AS1362" i="7"/>
  <c r="AT1362" i="7"/>
  <c r="AU1362" i="7"/>
  <c r="AV1362" i="7"/>
  <c r="AW1362" i="7"/>
  <c r="AX1362" i="7"/>
  <c r="AY1362" i="7"/>
  <c r="AZ1362" i="7"/>
  <c r="AI1363" i="7"/>
  <c r="AJ1363" i="7"/>
  <c r="AK1363" i="7"/>
  <c r="AL1363" i="7"/>
  <c r="AM1363" i="7"/>
  <c r="AN1363" i="7"/>
  <c r="AO1363" i="7"/>
  <c r="AP1363" i="7"/>
  <c r="AQ1363" i="7"/>
  <c r="AR1363" i="7"/>
  <c r="AS1363" i="7"/>
  <c r="AT1363" i="7"/>
  <c r="AU1363" i="7"/>
  <c r="AV1363" i="7"/>
  <c r="AW1363" i="7"/>
  <c r="AX1363" i="7"/>
  <c r="AY1363" i="7"/>
  <c r="AZ1363" i="7"/>
  <c r="AI1364" i="7"/>
  <c r="AJ1364" i="7"/>
  <c r="AK1364" i="7"/>
  <c r="AL1364" i="7"/>
  <c r="AM1364" i="7"/>
  <c r="AN1364" i="7"/>
  <c r="AO1364" i="7"/>
  <c r="AP1364" i="7"/>
  <c r="AQ1364" i="7"/>
  <c r="AR1364" i="7"/>
  <c r="AS1364" i="7"/>
  <c r="AT1364" i="7"/>
  <c r="AU1364" i="7"/>
  <c r="AV1364" i="7"/>
  <c r="AW1364" i="7"/>
  <c r="AX1364" i="7"/>
  <c r="AY1364" i="7"/>
  <c r="AZ1364" i="7"/>
  <c r="AI1365" i="7"/>
  <c r="AJ1365" i="7"/>
  <c r="AK1365" i="7"/>
  <c r="AL1365" i="7"/>
  <c r="AM1365" i="7"/>
  <c r="AN1365" i="7"/>
  <c r="AO1365" i="7"/>
  <c r="AP1365" i="7"/>
  <c r="AQ1365" i="7"/>
  <c r="AR1365" i="7"/>
  <c r="AS1365" i="7"/>
  <c r="AT1365" i="7"/>
  <c r="AU1365" i="7"/>
  <c r="AV1365" i="7"/>
  <c r="AW1365" i="7"/>
  <c r="AX1365" i="7"/>
  <c r="AY1365" i="7"/>
  <c r="AZ1365" i="7"/>
  <c r="AI1366" i="7"/>
  <c r="AJ1366" i="7"/>
  <c r="AK1366" i="7"/>
  <c r="AL1366" i="7"/>
  <c r="AM1366" i="7"/>
  <c r="AN1366" i="7"/>
  <c r="AO1366" i="7"/>
  <c r="AP1366" i="7"/>
  <c r="AQ1366" i="7"/>
  <c r="AR1366" i="7"/>
  <c r="AS1366" i="7"/>
  <c r="AT1366" i="7"/>
  <c r="AU1366" i="7"/>
  <c r="AV1366" i="7"/>
  <c r="AW1366" i="7"/>
  <c r="AX1366" i="7"/>
  <c r="AY1366" i="7"/>
  <c r="AZ1366" i="7"/>
  <c r="AI1367" i="7"/>
  <c r="AJ1367" i="7"/>
  <c r="AK1367" i="7"/>
  <c r="AL1367" i="7"/>
  <c r="AM1367" i="7"/>
  <c r="AN1367" i="7"/>
  <c r="AO1367" i="7"/>
  <c r="AP1367" i="7"/>
  <c r="AQ1367" i="7"/>
  <c r="AR1367" i="7"/>
  <c r="AS1367" i="7"/>
  <c r="AT1367" i="7"/>
  <c r="AU1367" i="7"/>
  <c r="AV1367" i="7"/>
  <c r="AW1367" i="7"/>
  <c r="AX1367" i="7"/>
  <c r="AY1367" i="7"/>
  <c r="AZ1367" i="7"/>
  <c r="AI1368" i="7"/>
  <c r="AJ1368" i="7"/>
  <c r="AK1368" i="7"/>
  <c r="AL1368" i="7"/>
  <c r="AM1368" i="7"/>
  <c r="AN1368" i="7"/>
  <c r="AO1368" i="7"/>
  <c r="AP1368" i="7"/>
  <c r="AQ1368" i="7"/>
  <c r="AR1368" i="7"/>
  <c r="AS1368" i="7"/>
  <c r="AT1368" i="7"/>
  <c r="AU1368" i="7"/>
  <c r="AV1368" i="7"/>
  <c r="AW1368" i="7"/>
  <c r="AX1368" i="7"/>
  <c r="AY1368" i="7"/>
  <c r="AZ1368" i="7"/>
  <c r="AI1369" i="7"/>
  <c r="AJ1369" i="7"/>
  <c r="AK1369" i="7"/>
  <c r="AL1369" i="7"/>
  <c r="AM1369" i="7"/>
  <c r="AN1369" i="7"/>
  <c r="AO1369" i="7"/>
  <c r="AP1369" i="7"/>
  <c r="AQ1369" i="7"/>
  <c r="AR1369" i="7"/>
  <c r="AS1369" i="7"/>
  <c r="AT1369" i="7"/>
  <c r="AU1369" i="7"/>
  <c r="AV1369" i="7"/>
  <c r="AW1369" i="7"/>
  <c r="AX1369" i="7"/>
  <c r="AY1369" i="7"/>
  <c r="AZ1369" i="7"/>
  <c r="AI1370" i="7"/>
  <c r="AJ1370" i="7"/>
  <c r="AK1370" i="7"/>
  <c r="AL1370" i="7"/>
  <c r="AM1370" i="7"/>
  <c r="AN1370" i="7"/>
  <c r="AO1370" i="7"/>
  <c r="AP1370" i="7"/>
  <c r="AQ1370" i="7"/>
  <c r="AR1370" i="7"/>
  <c r="AS1370" i="7"/>
  <c r="AT1370" i="7"/>
  <c r="AU1370" i="7"/>
  <c r="AV1370" i="7"/>
  <c r="AW1370" i="7"/>
  <c r="AX1370" i="7"/>
  <c r="AY1370" i="7"/>
  <c r="AZ1370" i="7"/>
  <c r="AI1371" i="7"/>
  <c r="AJ1371" i="7"/>
  <c r="AK1371" i="7"/>
  <c r="AL1371" i="7"/>
  <c r="AM1371" i="7"/>
  <c r="AN1371" i="7"/>
  <c r="AO1371" i="7"/>
  <c r="AP1371" i="7"/>
  <c r="AQ1371" i="7"/>
  <c r="AR1371" i="7"/>
  <c r="AS1371" i="7"/>
  <c r="AT1371" i="7"/>
  <c r="AU1371" i="7"/>
  <c r="AV1371" i="7"/>
  <c r="AW1371" i="7"/>
  <c r="AX1371" i="7"/>
  <c r="AY1371" i="7"/>
  <c r="AZ1371" i="7"/>
  <c r="AI1372" i="7"/>
  <c r="AJ1372" i="7"/>
  <c r="AK1372" i="7"/>
  <c r="AL1372" i="7"/>
  <c r="AM1372" i="7"/>
  <c r="AN1372" i="7"/>
  <c r="AO1372" i="7"/>
  <c r="AP1372" i="7"/>
  <c r="AQ1372" i="7"/>
  <c r="AR1372" i="7"/>
  <c r="AS1372" i="7"/>
  <c r="AT1372" i="7"/>
  <c r="AU1372" i="7"/>
  <c r="AV1372" i="7"/>
  <c r="AW1372" i="7"/>
  <c r="AX1372" i="7"/>
  <c r="AY1372" i="7"/>
  <c r="AZ1372" i="7"/>
  <c r="AI1373" i="7"/>
  <c r="AJ1373" i="7"/>
  <c r="AK1373" i="7"/>
  <c r="AL1373" i="7"/>
  <c r="AM1373" i="7"/>
  <c r="AN1373" i="7"/>
  <c r="AO1373" i="7"/>
  <c r="AP1373" i="7"/>
  <c r="AQ1373" i="7"/>
  <c r="AR1373" i="7"/>
  <c r="AS1373" i="7"/>
  <c r="AT1373" i="7"/>
  <c r="AU1373" i="7"/>
  <c r="AV1373" i="7"/>
  <c r="AW1373" i="7"/>
  <c r="AX1373" i="7"/>
  <c r="AY1373" i="7"/>
  <c r="AZ1373" i="7"/>
  <c r="AI1374" i="7"/>
  <c r="AJ1374" i="7"/>
  <c r="AK1374" i="7"/>
  <c r="AL1374" i="7"/>
  <c r="AM1374" i="7"/>
  <c r="AN1374" i="7"/>
  <c r="AO1374" i="7"/>
  <c r="AP1374" i="7"/>
  <c r="AQ1374" i="7"/>
  <c r="AR1374" i="7"/>
  <c r="AS1374" i="7"/>
  <c r="AT1374" i="7"/>
  <c r="AU1374" i="7"/>
  <c r="AV1374" i="7"/>
  <c r="AW1374" i="7"/>
  <c r="AX1374" i="7"/>
  <c r="AY1374" i="7"/>
  <c r="AZ1374" i="7"/>
  <c r="AI1375" i="7"/>
  <c r="AJ1375" i="7"/>
  <c r="AK1375" i="7"/>
  <c r="AL1375" i="7"/>
  <c r="AM1375" i="7"/>
  <c r="AN1375" i="7"/>
  <c r="AO1375" i="7"/>
  <c r="AP1375" i="7"/>
  <c r="AQ1375" i="7"/>
  <c r="AR1375" i="7"/>
  <c r="AS1375" i="7"/>
  <c r="AT1375" i="7"/>
  <c r="AU1375" i="7"/>
  <c r="AV1375" i="7"/>
  <c r="AW1375" i="7"/>
  <c r="AX1375" i="7"/>
  <c r="AY1375" i="7"/>
  <c r="AZ1375" i="7"/>
  <c r="AI1376" i="7"/>
  <c r="AJ1376" i="7"/>
  <c r="AK1376" i="7"/>
  <c r="AL1376" i="7"/>
  <c r="AM1376" i="7"/>
  <c r="AN1376" i="7"/>
  <c r="AO1376" i="7"/>
  <c r="AP1376" i="7"/>
  <c r="AQ1376" i="7"/>
  <c r="AR1376" i="7"/>
  <c r="AS1376" i="7"/>
  <c r="AT1376" i="7"/>
  <c r="AU1376" i="7"/>
  <c r="AV1376" i="7"/>
  <c r="AW1376" i="7"/>
  <c r="AX1376" i="7"/>
  <c r="AY1376" i="7"/>
  <c r="AZ1376" i="7"/>
  <c r="AI1377" i="7"/>
  <c r="AJ1377" i="7"/>
  <c r="AK1377" i="7"/>
  <c r="AL1377" i="7"/>
  <c r="AM1377" i="7"/>
  <c r="AN1377" i="7"/>
  <c r="AO1377" i="7"/>
  <c r="AP1377" i="7"/>
  <c r="AQ1377" i="7"/>
  <c r="AR1377" i="7"/>
  <c r="AS1377" i="7"/>
  <c r="AT1377" i="7"/>
  <c r="AU1377" i="7"/>
  <c r="AV1377" i="7"/>
  <c r="AW1377" i="7"/>
  <c r="AX1377" i="7"/>
  <c r="AY1377" i="7"/>
  <c r="AZ1377" i="7"/>
  <c r="AI1378" i="7"/>
  <c r="AJ1378" i="7"/>
  <c r="AK1378" i="7"/>
  <c r="AL1378" i="7"/>
  <c r="AM1378" i="7"/>
  <c r="AN1378" i="7"/>
  <c r="AO1378" i="7"/>
  <c r="AP1378" i="7"/>
  <c r="AQ1378" i="7"/>
  <c r="AR1378" i="7"/>
  <c r="AS1378" i="7"/>
  <c r="AT1378" i="7"/>
  <c r="AU1378" i="7"/>
  <c r="AV1378" i="7"/>
  <c r="AW1378" i="7"/>
  <c r="AX1378" i="7"/>
  <c r="AY1378" i="7"/>
  <c r="AZ1378" i="7"/>
  <c r="AI1379" i="7"/>
  <c r="AJ1379" i="7"/>
  <c r="AK1379" i="7"/>
  <c r="AL1379" i="7"/>
  <c r="AM1379" i="7"/>
  <c r="AN1379" i="7"/>
  <c r="AO1379" i="7"/>
  <c r="AP1379" i="7"/>
  <c r="AQ1379" i="7"/>
  <c r="AR1379" i="7"/>
  <c r="AS1379" i="7"/>
  <c r="AT1379" i="7"/>
  <c r="AU1379" i="7"/>
  <c r="AV1379" i="7"/>
  <c r="AW1379" i="7"/>
  <c r="AX1379" i="7"/>
  <c r="AY1379" i="7"/>
  <c r="AZ1379" i="7"/>
  <c r="AI1380" i="7"/>
  <c r="AJ1380" i="7"/>
  <c r="AK1380" i="7"/>
  <c r="AL1380" i="7"/>
  <c r="AM1380" i="7"/>
  <c r="AN1380" i="7"/>
  <c r="AO1380" i="7"/>
  <c r="AP1380" i="7"/>
  <c r="AQ1380" i="7"/>
  <c r="AR1380" i="7"/>
  <c r="AS1380" i="7"/>
  <c r="AT1380" i="7"/>
  <c r="AU1380" i="7"/>
  <c r="AV1380" i="7"/>
  <c r="AW1380" i="7"/>
  <c r="AX1380" i="7"/>
  <c r="AY1380" i="7"/>
  <c r="AZ1380" i="7"/>
  <c r="AI1381" i="7"/>
  <c r="AJ1381" i="7"/>
  <c r="AK1381" i="7"/>
  <c r="AL1381" i="7"/>
  <c r="AM1381" i="7"/>
  <c r="AN1381" i="7"/>
  <c r="AO1381" i="7"/>
  <c r="AP1381" i="7"/>
  <c r="AQ1381" i="7"/>
  <c r="AR1381" i="7"/>
  <c r="AS1381" i="7"/>
  <c r="AT1381" i="7"/>
  <c r="AU1381" i="7"/>
  <c r="AV1381" i="7"/>
  <c r="AW1381" i="7"/>
  <c r="AX1381" i="7"/>
  <c r="AY1381" i="7"/>
  <c r="AZ1381" i="7"/>
  <c r="AI1382" i="7"/>
  <c r="AJ1382" i="7"/>
  <c r="AK1382" i="7"/>
  <c r="AL1382" i="7"/>
  <c r="AM1382" i="7"/>
  <c r="AN1382" i="7"/>
  <c r="AO1382" i="7"/>
  <c r="AP1382" i="7"/>
  <c r="AQ1382" i="7"/>
  <c r="AR1382" i="7"/>
  <c r="AS1382" i="7"/>
  <c r="AT1382" i="7"/>
  <c r="AU1382" i="7"/>
  <c r="AV1382" i="7"/>
  <c r="AW1382" i="7"/>
  <c r="AX1382" i="7"/>
  <c r="AY1382" i="7"/>
  <c r="AZ1382" i="7"/>
  <c r="AI1383" i="7"/>
  <c r="AJ1383" i="7"/>
  <c r="AK1383" i="7"/>
  <c r="AL1383" i="7"/>
  <c r="AM1383" i="7"/>
  <c r="AN1383" i="7"/>
  <c r="AO1383" i="7"/>
  <c r="AP1383" i="7"/>
  <c r="AQ1383" i="7"/>
  <c r="AR1383" i="7"/>
  <c r="AS1383" i="7"/>
  <c r="AT1383" i="7"/>
  <c r="AU1383" i="7"/>
  <c r="AV1383" i="7"/>
  <c r="AW1383" i="7"/>
  <c r="AX1383" i="7"/>
  <c r="AY1383" i="7"/>
  <c r="AZ1383" i="7"/>
  <c r="AI1384" i="7"/>
  <c r="AJ1384" i="7"/>
  <c r="AK1384" i="7"/>
  <c r="AL1384" i="7"/>
  <c r="AM1384" i="7"/>
  <c r="AN1384" i="7"/>
  <c r="AO1384" i="7"/>
  <c r="AP1384" i="7"/>
  <c r="AQ1384" i="7"/>
  <c r="AR1384" i="7"/>
  <c r="AS1384" i="7"/>
  <c r="AT1384" i="7"/>
  <c r="AU1384" i="7"/>
  <c r="AV1384" i="7"/>
  <c r="AW1384" i="7"/>
  <c r="AX1384" i="7"/>
  <c r="AY1384" i="7"/>
  <c r="AZ1384" i="7"/>
  <c r="AI1385" i="7"/>
  <c r="AJ1385" i="7"/>
  <c r="AK1385" i="7"/>
  <c r="AL1385" i="7"/>
  <c r="AM1385" i="7"/>
  <c r="AN1385" i="7"/>
  <c r="AO1385" i="7"/>
  <c r="AP1385" i="7"/>
  <c r="AQ1385" i="7"/>
  <c r="AR1385" i="7"/>
  <c r="AS1385" i="7"/>
  <c r="AT1385" i="7"/>
  <c r="AU1385" i="7"/>
  <c r="AV1385" i="7"/>
  <c r="AW1385" i="7"/>
  <c r="AX1385" i="7"/>
  <c r="AY1385" i="7"/>
  <c r="AZ1385" i="7"/>
  <c r="AI1386" i="7"/>
  <c r="AJ1386" i="7"/>
  <c r="AK1386" i="7"/>
  <c r="AL1386" i="7"/>
  <c r="AM1386" i="7"/>
  <c r="AN1386" i="7"/>
  <c r="AO1386" i="7"/>
  <c r="AP1386" i="7"/>
  <c r="AQ1386" i="7"/>
  <c r="AR1386" i="7"/>
  <c r="AS1386" i="7"/>
  <c r="AT1386" i="7"/>
  <c r="AU1386" i="7"/>
  <c r="AV1386" i="7"/>
  <c r="AW1386" i="7"/>
  <c r="AX1386" i="7"/>
  <c r="AY1386" i="7"/>
  <c r="AZ1386" i="7"/>
  <c r="AI1387" i="7"/>
  <c r="AJ1387" i="7"/>
  <c r="AK1387" i="7"/>
  <c r="AL1387" i="7"/>
  <c r="AM1387" i="7"/>
  <c r="AN1387" i="7"/>
  <c r="AO1387" i="7"/>
  <c r="AP1387" i="7"/>
  <c r="AQ1387" i="7"/>
  <c r="AR1387" i="7"/>
  <c r="AS1387" i="7"/>
  <c r="AT1387" i="7"/>
  <c r="AU1387" i="7"/>
  <c r="AV1387" i="7"/>
  <c r="AW1387" i="7"/>
  <c r="AX1387" i="7"/>
  <c r="AY1387" i="7"/>
  <c r="AZ1387" i="7"/>
  <c r="AI1388" i="7"/>
  <c r="AJ1388" i="7"/>
  <c r="AK1388" i="7"/>
  <c r="AL1388" i="7"/>
  <c r="AM1388" i="7"/>
  <c r="AN1388" i="7"/>
  <c r="AO1388" i="7"/>
  <c r="AP1388" i="7"/>
  <c r="AQ1388" i="7"/>
  <c r="AR1388" i="7"/>
  <c r="AS1388" i="7"/>
  <c r="AT1388" i="7"/>
  <c r="AU1388" i="7"/>
  <c r="AV1388" i="7"/>
  <c r="AW1388" i="7"/>
  <c r="AX1388" i="7"/>
  <c r="AY1388" i="7"/>
  <c r="AZ1388" i="7"/>
  <c r="AI1389" i="7"/>
  <c r="AJ1389" i="7"/>
  <c r="AK1389" i="7"/>
  <c r="AL1389" i="7"/>
  <c r="AM1389" i="7"/>
  <c r="AN1389" i="7"/>
  <c r="AO1389" i="7"/>
  <c r="AP1389" i="7"/>
  <c r="AQ1389" i="7"/>
  <c r="AR1389" i="7"/>
  <c r="AS1389" i="7"/>
  <c r="AT1389" i="7"/>
  <c r="AU1389" i="7"/>
  <c r="AV1389" i="7"/>
  <c r="AW1389" i="7"/>
  <c r="AX1389" i="7"/>
  <c r="AY1389" i="7"/>
  <c r="AZ1389" i="7"/>
  <c r="AI1390" i="7"/>
  <c r="AJ1390" i="7"/>
  <c r="AK1390" i="7"/>
  <c r="AL1390" i="7"/>
  <c r="AM1390" i="7"/>
  <c r="AN1390" i="7"/>
  <c r="AO1390" i="7"/>
  <c r="AP1390" i="7"/>
  <c r="AQ1390" i="7"/>
  <c r="AR1390" i="7"/>
  <c r="AS1390" i="7"/>
  <c r="AT1390" i="7"/>
  <c r="AU1390" i="7"/>
  <c r="AV1390" i="7"/>
  <c r="AW1390" i="7"/>
  <c r="AX1390" i="7"/>
  <c r="AY1390" i="7"/>
  <c r="AZ1390" i="7"/>
  <c r="AI1391" i="7"/>
  <c r="AJ1391" i="7"/>
  <c r="AK1391" i="7"/>
  <c r="AL1391" i="7"/>
  <c r="AM1391" i="7"/>
  <c r="AN1391" i="7"/>
  <c r="AO1391" i="7"/>
  <c r="AP1391" i="7"/>
  <c r="AQ1391" i="7"/>
  <c r="AR1391" i="7"/>
  <c r="AS1391" i="7"/>
  <c r="AT1391" i="7"/>
  <c r="AU1391" i="7"/>
  <c r="AV1391" i="7"/>
  <c r="AW1391" i="7"/>
  <c r="AX1391" i="7"/>
  <c r="AY1391" i="7"/>
  <c r="AZ1391" i="7"/>
  <c r="AI1392" i="7"/>
  <c r="AJ1392" i="7"/>
  <c r="AK1392" i="7"/>
  <c r="AL1392" i="7"/>
  <c r="AM1392" i="7"/>
  <c r="AN1392" i="7"/>
  <c r="AO1392" i="7"/>
  <c r="AP1392" i="7"/>
  <c r="AQ1392" i="7"/>
  <c r="AR1392" i="7"/>
  <c r="AS1392" i="7"/>
  <c r="AT1392" i="7"/>
  <c r="AU1392" i="7"/>
  <c r="AV1392" i="7"/>
  <c r="AW1392" i="7"/>
  <c r="AX1392" i="7"/>
  <c r="AY1392" i="7"/>
  <c r="AZ1392" i="7"/>
  <c r="AI1393" i="7"/>
  <c r="AJ1393" i="7"/>
  <c r="AK1393" i="7"/>
  <c r="AL1393" i="7"/>
  <c r="AM1393" i="7"/>
  <c r="AN1393" i="7"/>
  <c r="AO1393" i="7"/>
  <c r="AP1393" i="7"/>
  <c r="AQ1393" i="7"/>
  <c r="AR1393" i="7"/>
  <c r="AS1393" i="7"/>
  <c r="AT1393" i="7"/>
  <c r="AU1393" i="7"/>
  <c r="AV1393" i="7"/>
  <c r="AW1393" i="7"/>
  <c r="AX1393" i="7"/>
  <c r="AY1393" i="7"/>
  <c r="AZ1393" i="7"/>
  <c r="AI1394" i="7"/>
  <c r="AJ1394" i="7"/>
  <c r="AK1394" i="7"/>
  <c r="AL1394" i="7"/>
  <c r="AM1394" i="7"/>
  <c r="AN1394" i="7"/>
  <c r="AO1394" i="7"/>
  <c r="AP1394" i="7"/>
  <c r="AQ1394" i="7"/>
  <c r="AR1394" i="7"/>
  <c r="AS1394" i="7"/>
  <c r="AT1394" i="7"/>
  <c r="AU1394" i="7"/>
  <c r="AV1394" i="7"/>
  <c r="AW1394" i="7"/>
  <c r="AX1394" i="7"/>
  <c r="AY1394" i="7"/>
  <c r="AZ1394" i="7"/>
  <c r="AI1395" i="7"/>
  <c r="AJ1395" i="7"/>
  <c r="AK1395" i="7"/>
  <c r="AL1395" i="7"/>
  <c r="AM1395" i="7"/>
  <c r="AN1395" i="7"/>
  <c r="AO1395" i="7"/>
  <c r="AP1395" i="7"/>
  <c r="AQ1395" i="7"/>
  <c r="AR1395" i="7"/>
  <c r="AS1395" i="7"/>
  <c r="AT1395" i="7"/>
  <c r="AU1395" i="7"/>
  <c r="AV1395" i="7"/>
  <c r="AW1395" i="7"/>
  <c r="AX1395" i="7"/>
  <c r="AY1395" i="7"/>
  <c r="AZ1395" i="7"/>
  <c r="AI1396" i="7"/>
  <c r="AJ1396" i="7"/>
  <c r="AK1396" i="7"/>
  <c r="AL1396" i="7"/>
  <c r="AM1396" i="7"/>
  <c r="AN1396" i="7"/>
  <c r="AO1396" i="7"/>
  <c r="AP1396" i="7"/>
  <c r="AQ1396" i="7"/>
  <c r="AR1396" i="7"/>
  <c r="AS1396" i="7"/>
  <c r="AT1396" i="7"/>
  <c r="AU1396" i="7"/>
  <c r="AV1396" i="7"/>
  <c r="AW1396" i="7"/>
  <c r="AX1396" i="7"/>
  <c r="AY1396" i="7"/>
  <c r="AZ1396" i="7"/>
  <c r="AI1397" i="7"/>
  <c r="AJ1397" i="7"/>
  <c r="AK1397" i="7"/>
  <c r="AL1397" i="7"/>
  <c r="AM1397" i="7"/>
  <c r="AN1397" i="7"/>
  <c r="AO1397" i="7"/>
  <c r="AP1397" i="7"/>
  <c r="AQ1397" i="7"/>
  <c r="AR1397" i="7"/>
  <c r="AS1397" i="7"/>
  <c r="AT1397" i="7"/>
  <c r="AU1397" i="7"/>
  <c r="AV1397" i="7"/>
  <c r="AW1397" i="7"/>
  <c r="AX1397" i="7"/>
  <c r="AY1397" i="7"/>
  <c r="AZ1397" i="7"/>
  <c r="AI1398" i="7"/>
  <c r="AJ1398" i="7"/>
  <c r="AK1398" i="7"/>
  <c r="AL1398" i="7"/>
  <c r="AM1398" i="7"/>
  <c r="AN1398" i="7"/>
  <c r="AO1398" i="7"/>
  <c r="AP1398" i="7"/>
  <c r="AQ1398" i="7"/>
  <c r="AR1398" i="7"/>
  <c r="AS1398" i="7"/>
  <c r="AT1398" i="7"/>
  <c r="AU1398" i="7"/>
  <c r="AV1398" i="7"/>
  <c r="AW1398" i="7"/>
  <c r="AX1398" i="7"/>
  <c r="AY1398" i="7"/>
  <c r="AZ1398" i="7"/>
  <c r="AI1399" i="7"/>
  <c r="AJ1399" i="7"/>
  <c r="AK1399" i="7"/>
  <c r="AL1399" i="7"/>
  <c r="AM1399" i="7"/>
  <c r="AN1399" i="7"/>
  <c r="AO1399" i="7"/>
  <c r="AP1399" i="7"/>
  <c r="AQ1399" i="7"/>
  <c r="AR1399" i="7"/>
  <c r="AS1399" i="7"/>
  <c r="AT1399" i="7"/>
  <c r="AU1399" i="7"/>
  <c r="AV1399" i="7"/>
  <c r="AW1399" i="7"/>
  <c r="AX1399" i="7"/>
  <c r="AY1399" i="7"/>
  <c r="AZ1399" i="7"/>
  <c r="AI1400" i="7"/>
  <c r="AJ1400" i="7"/>
  <c r="AK1400" i="7"/>
  <c r="AL1400" i="7"/>
  <c r="AM1400" i="7"/>
  <c r="AN1400" i="7"/>
  <c r="AO1400" i="7"/>
  <c r="AP1400" i="7"/>
  <c r="AQ1400" i="7"/>
  <c r="AR1400" i="7"/>
  <c r="AS1400" i="7"/>
  <c r="AT1400" i="7"/>
  <c r="AU1400" i="7"/>
  <c r="AV1400" i="7"/>
  <c r="AW1400" i="7"/>
  <c r="AX1400" i="7"/>
  <c r="AY1400" i="7"/>
  <c r="AZ1400" i="7"/>
  <c r="AI1401" i="7"/>
  <c r="AJ1401" i="7"/>
  <c r="AK1401" i="7"/>
  <c r="AL1401" i="7"/>
  <c r="AM1401" i="7"/>
  <c r="AN1401" i="7"/>
  <c r="AO1401" i="7"/>
  <c r="AP1401" i="7"/>
  <c r="AQ1401" i="7"/>
  <c r="AR1401" i="7"/>
  <c r="AS1401" i="7"/>
  <c r="AT1401" i="7"/>
  <c r="AU1401" i="7"/>
  <c r="AV1401" i="7"/>
  <c r="AW1401" i="7"/>
  <c r="AX1401" i="7"/>
  <c r="AY1401" i="7"/>
  <c r="AZ1401" i="7"/>
  <c r="AI1402" i="7"/>
  <c r="AJ1402" i="7"/>
  <c r="AK1402" i="7"/>
  <c r="AL1402" i="7"/>
  <c r="AM1402" i="7"/>
  <c r="AN1402" i="7"/>
  <c r="AO1402" i="7"/>
  <c r="AP1402" i="7"/>
  <c r="AQ1402" i="7"/>
  <c r="AR1402" i="7"/>
  <c r="AS1402" i="7"/>
  <c r="AT1402" i="7"/>
  <c r="AU1402" i="7"/>
  <c r="AV1402" i="7"/>
  <c r="AW1402" i="7"/>
  <c r="AX1402" i="7"/>
  <c r="AY1402" i="7"/>
  <c r="AZ1402" i="7"/>
  <c r="AI1403" i="7"/>
  <c r="AJ1403" i="7"/>
  <c r="AK1403" i="7"/>
  <c r="AL1403" i="7"/>
  <c r="AM1403" i="7"/>
  <c r="AN1403" i="7"/>
  <c r="AO1403" i="7"/>
  <c r="AP1403" i="7"/>
  <c r="AQ1403" i="7"/>
  <c r="AR1403" i="7"/>
  <c r="AS1403" i="7"/>
  <c r="AT1403" i="7"/>
  <c r="AU1403" i="7"/>
  <c r="AV1403" i="7"/>
  <c r="AW1403" i="7"/>
  <c r="AX1403" i="7"/>
  <c r="AY1403" i="7"/>
  <c r="AZ1403" i="7"/>
  <c r="AI1404" i="7"/>
  <c r="AJ1404" i="7"/>
  <c r="AK1404" i="7"/>
  <c r="AL1404" i="7"/>
  <c r="AM1404" i="7"/>
  <c r="AN1404" i="7"/>
  <c r="AO1404" i="7"/>
  <c r="AP1404" i="7"/>
  <c r="AQ1404" i="7"/>
  <c r="AR1404" i="7"/>
  <c r="AS1404" i="7"/>
  <c r="AT1404" i="7"/>
  <c r="AU1404" i="7"/>
  <c r="AV1404" i="7"/>
  <c r="AW1404" i="7"/>
  <c r="AX1404" i="7"/>
  <c r="AY1404" i="7"/>
  <c r="AZ1404" i="7"/>
  <c r="AI1405" i="7"/>
  <c r="AJ1405" i="7"/>
  <c r="AK1405" i="7"/>
  <c r="AL1405" i="7"/>
  <c r="AM1405" i="7"/>
  <c r="AN1405" i="7"/>
  <c r="AO1405" i="7"/>
  <c r="AP1405" i="7"/>
  <c r="AQ1405" i="7"/>
  <c r="AR1405" i="7"/>
  <c r="AS1405" i="7"/>
  <c r="AT1405" i="7"/>
  <c r="AU1405" i="7"/>
  <c r="AV1405" i="7"/>
  <c r="AW1405" i="7"/>
  <c r="AX1405" i="7"/>
  <c r="AY1405" i="7"/>
  <c r="AZ1405" i="7"/>
  <c r="AI1406" i="7"/>
  <c r="AJ1406" i="7"/>
  <c r="AK1406" i="7"/>
  <c r="AL1406" i="7"/>
  <c r="AM1406" i="7"/>
  <c r="AN1406" i="7"/>
  <c r="AO1406" i="7"/>
  <c r="AP1406" i="7"/>
  <c r="AQ1406" i="7"/>
  <c r="AR1406" i="7"/>
  <c r="AS1406" i="7"/>
  <c r="AT1406" i="7"/>
  <c r="AU1406" i="7"/>
  <c r="AV1406" i="7"/>
  <c r="AW1406" i="7"/>
  <c r="AX1406" i="7"/>
  <c r="AY1406" i="7"/>
  <c r="AZ1406" i="7"/>
  <c r="AI1407" i="7"/>
  <c r="AJ1407" i="7"/>
  <c r="AK1407" i="7"/>
  <c r="AL1407" i="7"/>
  <c r="AM1407" i="7"/>
  <c r="AN1407" i="7"/>
  <c r="AO1407" i="7"/>
  <c r="AP1407" i="7"/>
  <c r="AQ1407" i="7"/>
  <c r="AR1407" i="7"/>
  <c r="AS1407" i="7"/>
  <c r="AT1407" i="7"/>
  <c r="AU1407" i="7"/>
  <c r="AV1407" i="7"/>
  <c r="AW1407" i="7"/>
  <c r="AX1407" i="7"/>
  <c r="AY1407" i="7"/>
  <c r="AZ1407" i="7"/>
  <c r="AI1408" i="7"/>
  <c r="AJ1408" i="7"/>
  <c r="AK1408" i="7"/>
  <c r="AL1408" i="7"/>
  <c r="AM1408" i="7"/>
  <c r="AN1408" i="7"/>
  <c r="AO1408" i="7"/>
  <c r="AP1408" i="7"/>
  <c r="AQ1408" i="7"/>
  <c r="AR1408" i="7"/>
  <c r="AS1408" i="7"/>
  <c r="AT1408" i="7"/>
  <c r="AU1408" i="7"/>
  <c r="AV1408" i="7"/>
  <c r="AW1408" i="7"/>
  <c r="AX1408" i="7"/>
  <c r="AY1408" i="7"/>
  <c r="AZ1408" i="7"/>
  <c r="AI1409" i="7"/>
  <c r="AJ1409" i="7"/>
  <c r="AK1409" i="7"/>
  <c r="AL1409" i="7"/>
  <c r="AM1409" i="7"/>
  <c r="AN1409" i="7"/>
  <c r="AO1409" i="7"/>
  <c r="AP1409" i="7"/>
  <c r="AQ1409" i="7"/>
  <c r="AR1409" i="7"/>
  <c r="AS1409" i="7"/>
  <c r="AT1409" i="7"/>
  <c r="AU1409" i="7"/>
  <c r="AV1409" i="7"/>
  <c r="AW1409" i="7"/>
  <c r="AX1409" i="7"/>
  <c r="AY1409" i="7"/>
  <c r="AZ1409" i="7"/>
  <c r="AI1410" i="7"/>
  <c r="AJ1410" i="7"/>
  <c r="AK1410" i="7"/>
  <c r="AL1410" i="7"/>
  <c r="AM1410" i="7"/>
  <c r="AN1410" i="7"/>
  <c r="AO1410" i="7"/>
  <c r="AP1410" i="7"/>
  <c r="AQ1410" i="7"/>
  <c r="AR1410" i="7"/>
  <c r="AS1410" i="7"/>
  <c r="AT1410" i="7"/>
  <c r="AU1410" i="7"/>
  <c r="AV1410" i="7"/>
  <c r="AW1410" i="7"/>
  <c r="AX1410" i="7"/>
  <c r="AY1410" i="7"/>
  <c r="AZ1410" i="7"/>
  <c r="AI1411" i="7"/>
  <c r="AJ1411" i="7"/>
  <c r="AK1411" i="7"/>
  <c r="AL1411" i="7"/>
  <c r="AM1411" i="7"/>
  <c r="AN1411" i="7"/>
  <c r="AO1411" i="7"/>
  <c r="AP1411" i="7"/>
  <c r="AQ1411" i="7"/>
  <c r="AR1411" i="7"/>
  <c r="AS1411" i="7"/>
  <c r="AT1411" i="7"/>
  <c r="AU1411" i="7"/>
  <c r="AV1411" i="7"/>
  <c r="AW1411" i="7"/>
  <c r="AX1411" i="7"/>
  <c r="AY1411" i="7"/>
  <c r="AZ1411" i="7"/>
  <c r="AI1412" i="7"/>
  <c r="AJ1412" i="7"/>
  <c r="AK1412" i="7"/>
  <c r="AL1412" i="7"/>
  <c r="AM1412" i="7"/>
  <c r="AN1412" i="7"/>
  <c r="AO1412" i="7"/>
  <c r="AP1412" i="7"/>
  <c r="AQ1412" i="7"/>
  <c r="AR1412" i="7"/>
  <c r="AS1412" i="7"/>
  <c r="AT1412" i="7"/>
  <c r="AU1412" i="7"/>
  <c r="AV1412" i="7"/>
  <c r="AW1412" i="7"/>
  <c r="AX1412" i="7"/>
  <c r="AY1412" i="7"/>
  <c r="AZ1412" i="7"/>
  <c r="AI1413" i="7"/>
  <c r="AJ1413" i="7"/>
  <c r="AK1413" i="7"/>
  <c r="AL1413" i="7"/>
  <c r="AM1413" i="7"/>
  <c r="AN1413" i="7"/>
  <c r="AO1413" i="7"/>
  <c r="AP1413" i="7"/>
  <c r="AQ1413" i="7"/>
  <c r="AR1413" i="7"/>
  <c r="AS1413" i="7"/>
  <c r="AT1413" i="7"/>
  <c r="AU1413" i="7"/>
  <c r="AV1413" i="7"/>
  <c r="AW1413" i="7"/>
  <c r="AX1413" i="7"/>
  <c r="AY1413" i="7"/>
  <c r="AZ1413" i="7"/>
  <c r="AI1414" i="7"/>
  <c r="AJ1414" i="7"/>
  <c r="AK1414" i="7"/>
  <c r="AL1414" i="7"/>
  <c r="AM1414" i="7"/>
  <c r="AN1414" i="7"/>
  <c r="AO1414" i="7"/>
  <c r="AP1414" i="7"/>
  <c r="AQ1414" i="7"/>
  <c r="AR1414" i="7"/>
  <c r="AS1414" i="7"/>
  <c r="AT1414" i="7"/>
  <c r="AU1414" i="7"/>
  <c r="AV1414" i="7"/>
  <c r="AW1414" i="7"/>
  <c r="AX1414" i="7"/>
  <c r="AY1414" i="7"/>
  <c r="AZ1414" i="7"/>
  <c r="AI1415" i="7"/>
  <c r="AJ1415" i="7"/>
  <c r="AK1415" i="7"/>
  <c r="AL1415" i="7"/>
  <c r="AM1415" i="7"/>
  <c r="AN1415" i="7"/>
  <c r="AO1415" i="7"/>
  <c r="AP1415" i="7"/>
  <c r="AQ1415" i="7"/>
  <c r="AR1415" i="7"/>
  <c r="AS1415" i="7"/>
  <c r="AT1415" i="7"/>
  <c r="AU1415" i="7"/>
  <c r="AV1415" i="7"/>
  <c r="AW1415" i="7"/>
  <c r="AX1415" i="7"/>
  <c r="AY1415" i="7"/>
  <c r="AZ1415" i="7"/>
  <c r="AI1416" i="7"/>
  <c r="AJ1416" i="7"/>
  <c r="AK1416" i="7"/>
  <c r="AL1416" i="7"/>
  <c r="AM1416" i="7"/>
  <c r="AN1416" i="7"/>
  <c r="AO1416" i="7"/>
  <c r="AP1416" i="7"/>
  <c r="AQ1416" i="7"/>
  <c r="AR1416" i="7"/>
  <c r="AS1416" i="7"/>
  <c r="AT1416" i="7"/>
  <c r="AU1416" i="7"/>
  <c r="AV1416" i="7"/>
  <c r="AW1416" i="7"/>
  <c r="AX1416" i="7"/>
  <c r="AY1416" i="7"/>
  <c r="AZ1416" i="7"/>
  <c r="AI1417" i="7"/>
  <c r="AJ1417" i="7"/>
  <c r="AK1417" i="7"/>
  <c r="AL1417" i="7"/>
  <c r="AM1417" i="7"/>
  <c r="AN1417" i="7"/>
  <c r="AO1417" i="7"/>
  <c r="AP1417" i="7"/>
  <c r="AQ1417" i="7"/>
  <c r="AR1417" i="7"/>
  <c r="AS1417" i="7"/>
  <c r="AT1417" i="7"/>
  <c r="AU1417" i="7"/>
  <c r="AV1417" i="7"/>
  <c r="AW1417" i="7"/>
  <c r="AX1417" i="7"/>
  <c r="AY1417" i="7"/>
  <c r="AZ1417" i="7"/>
  <c r="AI1418" i="7"/>
  <c r="AJ1418" i="7"/>
  <c r="AK1418" i="7"/>
  <c r="AL1418" i="7"/>
  <c r="AM1418" i="7"/>
  <c r="AN1418" i="7"/>
  <c r="AO1418" i="7"/>
  <c r="AP1418" i="7"/>
  <c r="AQ1418" i="7"/>
  <c r="AR1418" i="7"/>
  <c r="AS1418" i="7"/>
  <c r="AT1418" i="7"/>
  <c r="AU1418" i="7"/>
  <c r="AV1418" i="7"/>
  <c r="AW1418" i="7"/>
  <c r="AX1418" i="7"/>
  <c r="AY1418" i="7"/>
  <c r="AZ1418" i="7"/>
  <c r="AI1419" i="7"/>
  <c r="AJ1419" i="7"/>
  <c r="AK1419" i="7"/>
  <c r="AL1419" i="7"/>
  <c r="AM1419" i="7"/>
  <c r="AN1419" i="7"/>
  <c r="AO1419" i="7"/>
  <c r="AP1419" i="7"/>
  <c r="AQ1419" i="7"/>
  <c r="AR1419" i="7"/>
  <c r="AS1419" i="7"/>
  <c r="AT1419" i="7"/>
  <c r="AU1419" i="7"/>
  <c r="AV1419" i="7"/>
  <c r="AW1419" i="7"/>
  <c r="AX1419" i="7"/>
  <c r="AY1419" i="7"/>
  <c r="AZ1419" i="7"/>
  <c r="AI1420" i="7"/>
  <c r="AJ1420" i="7"/>
  <c r="AK1420" i="7"/>
  <c r="AL1420" i="7"/>
  <c r="AM1420" i="7"/>
  <c r="AN1420" i="7"/>
  <c r="AO1420" i="7"/>
  <c r="AP1420" i="7"/>
  <c r="AQ1420" i="7"/>
  <c r="AR1420" i="7"/>
  <c r="AS1420" i="7"/>
  <c r="AT1420" i="7"/>
  <c r="AU1420" i="7"/>
  <c r="AV1420" i="7"/>
  <c r="AW1420" i="7"/>
  <c r="AX1420" i="7"/>
  <c r="AY1420" i="7"/>
  <c r="AZ1420" i="7"/>
  <c r="AI1421" i="7"/>
  <c r="AJ1421" i="7"/>
  <c r="AK1421" i="7"/>
  <c r="AL1421" i="7"/>
  <c r="AM1421" i="7"/>
  <c r="AN1421" i="7"/>
  <c r="AO1421" i="7"/>
  <c r="AP1421" i="7"/>
  <c r="AQ1421" i="7"/>
  <c r="AR1421" i="7"/>
  <c r="AS1421" i="7"/>
  <c r="AT1421" i="7"/>
  <c r="AU1421" i="7"/>
  <c r="AV1421" i="7"/>
  <c r="AW1421" i="7"/>
  <c r="AX1421" i="7"/>
  <c r="AY1421" i="7"/>
  <c r="AZ1421" i="7"/>
  <c r="AI1422" i="7"/>
  <c r="AJ1422" i="7"/>
  <c r="AK1422" i="7"/>
  <c r="AL1422" i="7"/>
  <c r="AM1422" i="7"/>
  <c r="AN1422" i="7"/>
  <c r="AO1422" i="7"/>
  <c r="AP1422" i="7"/>
  <c r="AQ1422" i="7"/>
  <c r="AR1422" i="7"/>
  <c r="AS1422" i="7"/>
  <c r="AT1422" i="7"/>
  <c r="AU1422" i="7"/>
  <c r="AV1422" i="7"/>
  <c r="AW1422" i="7"/>
  <c r="AX1422" i="7"/>
  <c r="AY1422" i="7"/>
  <c r="AZ1422" i="7"/>
  <c r="AI1423" i="7"/>
  <c r="AJ1423" i="7"/>
  <c r="AK1423" i="7"/>
  <c r="AL1423" i="7"/>
  <c r="AM1423" i="7"/>
  <c r="AN1423" i="7"/>
  <c r="AO1423" i="7"/>
  <c r="AP1423" i="7"/>
  <c r="AQ1423" i="7"/>
  <c r="AR1423" i="7"/>
  <c r="AS1423" i="7"/>
  <c r="AT1423" i="7"/>
  <c r="AU1423" i="7"/>
  <c r="AV1423" i="7"/>
  <c r="AW1423" i="7"/>
  <c r="AX1423" i="7"/>
  <c r="AY1423" i="7"/>
  <c r="AZ1423" i="7"/>
  <c r="AI1424" i="7"/>
  <c r="AJ1424" i="7"/>
  <c r="AK1424" i="7"/>
  <c r="AL1424" i="7"/>
  <c r="AM1424" i="7"/>
  <c r="AN1424" i="7"/>
  <c r="AO1424" i="7"/>
  <c r="AP1424" i="7"/>
  <c r="AQ1424" i="7"/>
  <c r="AR1424" i="7"/>
  <c r="AS1424" i="7"/>
  <c r="AT1424" i="7"/>
  <c r="AU1424" i="7"/>
  <c r="AV1424" i="7"/>
  <c r="AW1424" i="7"/>
  <c r="AX1424" i="7"/>
  <c r="AY1424" i="7"/>
  <c r="AZ1424" i="7"/>
  <c r="AI1425" i="7"/>
  <c r="AJ1425" i="7"/>
  <c r="AK1425" i="7"/>
  <c r="AL1425" i="7"/>
  <c r="AM1425" i="7"/>
  <c r="AN1425" i="7"/>
  <c r="AO1425" i="7"/>
  <c r="AP1425" i="7"/>
  <c r="AQ1425" i="7"/>
  <c r="AR1425" i="7"/>
  <c r="AS1425" i="7"/>
  <c r="AT1425" i="7"/>
  <c r="AU1425" i="7"/>
  <c r="AV1425" i="7"/>
  <c r="AW1425" i="7"/>
  <c r="AX1425" i="7"/>
  <c r="AY1425" i="7"/>
  <c r="AZ1425" i="7"/>
  <c r="AI1426" i="7"/>
  <c r="AJ1426" i="7"/>
  <c r="AK1426" i="7"/>
  <c r="AL1426" i="7"/>
  <c r="AM1426" i="7"/>
  <c r="AN1426" i="7"/>
  <c r="AO1426" i="7"/>
  <c r="AP1426" i="7"/>
  <c r="AQ1426" i="7"/>
  <c r="AR1426" i="7"/>
  <c r="AS1426" i="7"/>
  <c r="AT1426" i="7"/>
  <c r="AU1426" i="7"/>
  <c r="AV1426" i="7"/>
  <c r="AW1426" i="7"/>
  <c r="AX1426" i="7"/>
  <c r="AY1426" i="7"/>
  <c r="AZ1426" i="7"/>
  <c r="AI1427" i="7"/>
  <c r="AJ1427" i="7"/>
  <c r="AK1427" i="7"/>
  <c r="AL1427" i="7"/>
  <c r="AM1427" i="7"/>
  <c r="AN1427" i="7"/>
  <c r="AO1427" i="7"/>
  <c r="AP1427" i="7"/>
  <c r="AQ1427" i="7"/>
  <c r="AR1427" i="7"/>
  <c r="AS1427" i="7"/>
  <c r="AT1427" i="7"/>
  <c r="AU1427" i="7"/>
  <c r="AV1427" i="7"/>
  <c r="AW1427" i="7"/>
  <c r="AX1427" i="7"/>
  <c r="AY1427" i="7"/>
  <c r="AZ1427" i="7"/>
  <c r="AI1428" i="7"/>
  <c r="AJ1428" i="7"/>
  <c r="AK1428" i="7"/>
  <c r="AL1428" i="7"/>
  <c r="AM1428" i="7"/>
  <c r="AN1428" i="7"/>
  <c r="AO1428" i="7"/>
  <c r="AP1428" i="7"/>
  <c r="AQ1428" i="7"/>
  <c r="AR1428" i="7"/>
  <c r="AS1428" i="7"/>
  <c r="AT1428" i="7"/>
  <c r="AU1428" i="7"/>
  <c r="AV1428" i="7"/>
  <c r="AW1428" i="7"/>
  <c r="AX1428" i="7"/>
  <c r="AY1428" i="7"/>
  <c r="AZ1428" i="7"/>
  <c r="AI1429" i="7"/>
  <c r="AJ1429" i="7"/>
  <c r="AK1429" i="7"/>
  <c r="AL1429" i="7"/>
  <c r="AM1429" i="7"/>
  <c r="AN1429" i="7"/>
  <c r="AO1429" i="7"/>
  <c r="AP1429" i="7"/>
  <c r="AQ1429" i="7"/>
  <c r="AR1429" i="7"/>
  <c r="AS1429" i="7"/>
  <c r="AT1429" i="7"/>
  <c r="AU1429" i="7"/>
  <c r="AV1429" i="7"/>
  <c r="AW1429" i="7"/>
  <c r="AX1429" i="7"/>
  <c r="AY1429" i="7"/>
  <c r="AZ1429" i="7"/>
  <c r="AI1430" i="7"/>
  <c r="AJ1430" i="7"/>
  <c r="AK1430" i="7"/>
  <c r="AL1430" i="7"/>
  <c r="AM1430" i="7"/>
  <c r="AN1430" i="7"/>
  <c r="AO1430" i="7"/>
  <c r="AP1430" i="7"/>
  <c r="AQ1430" i="7"/>
  <c r="AR1430" i="7"/>
  <c r="AS1430" i="7"/>
  <c r="AT1430" i="7"/>
  <c r="AU1430" i="7"/>
  <c r="AV1430" i="7"/>
  <c r="AW1430" i="7"/>
  <c r="AX1430" i="7"/>
  <c r="AY1430" i="7"/>
  <c r="AZ1430" i="7"/>
  <c r="AI1431" i="7"/>
  <c r="AJ1431" i="7"/>
  <c r="AK1431" i="7"/>
  <c r="AL1431" i="7"/>
  <c r="AM1431" i="7"/>
  <c r="AN1431" i="7"/>
  <c r="AO1431" i="7"/>
  <c r="AP1431" i="7"/>
  <c r="AQ1431" i="7"/>
  <c r="AR1431" i="7"/>
  <c r="AS1431" i="7"/>
  <c r="AT1431" i="7"/>
  <c r="AU1431" i="7"/>
  <c r="AV1431" i="7"/>
  <c r="AW1431" i="7"/>
  <c r="AX1431" i="7"/>
  <c r="AY1431" i="7"/>
  <c r="AZ1431" i="7"/>
  <c r="AI1432" i="7"/>
  <c r="AJ1432" i="7"/>
  <c r="AK1432" i="7"/>
  <c r="AL1432" i="7"/>
  <c r="AM1432" i="7"/>
  <c r="AN1432" i="7"/>
  <c r="AO1432" i="7"/>
  <c r="AP1432" i="7"/>
  <c r="AQ1432" i="7"/>
  <c r="AR1432" i="7"/>
  <c r="AS1432" i="7"/>
  <c r="AT1432" i="7"/>
  <c r="AU1432" i="7"/>
  <c r="AV1432" i="7"/>
  <c r="AW1432" i="7"/>
  <c r="AX1432" i="7"/>
  <c r="AY1432" i="7"/>
  <c r="AZ1432" i="7"/>
  <c r="AI1433" i="7"/>
  <c r="AJ1433" i="7"/>
  <c r="AK1433" i="7"/>
  <c r="AL1433" i="7"/>
  <c r="AM1433" i="7"/>
  <c r="AN1433" i="7"/>
  <c r="AO1433" i="7"/>
  <c r="AP1433" i="7"/>
  <c r="AQ1433" i="7"/>
  <c r="AR1433" i="7"/>
  <c r="AS1433" i="7"/>
  <c r="AT1433" i="7"/>
  <c r="AU1433" i="7"/>
  <c r="AV1433" i="7"/>
  <c r="AW1433" i="7"/>
  <c r="AX1433" i="7"/>
  <c r="AY1433" i="7"/>
  <c r="AZ1433" i="7"/>
  <c r="AI1434" i="7"/>
  <c r="AJ1434" i="7"/>
  <c r="AK1434" i="7"/>
  <c r="AL1434" i="7"/>
  <c r="AM1434" i="7"/>
  <c r="AN1434" i="7"/>
  <c r="AO1434" i="7"/>
  <c r="AP1434" i="7"/>
  <c r="AQ1434" i="7"/>
  <c r="AR1434" i="7"/>
  <c r="AS1434" i="7"/>
  <c r="AT1434" i="7"/>
  <c r="AU1434" i="7"/>
  <c r="AV1434" i="7"/>
  <c r="AW1434" i="7"/>
  <c r="AX1434" i="7"/>
  <c r="AY1434" i="7"/>
  <c r="AZ1434" i="7"/>
  <c r="AI1435" i="7"/>
  <c r="AJ1435" i="7"/>
  <c r="AK1435" i="7"/>
  <c r="AL1435" i="7"/>
  <c r="AM1435" i="7"/>
  <c r="AN1435" i="7"/>
  <c r="AO1435" i="7"/>
  <c r="AP1435" i="7"/>
  <c r="AQ1435" i="7"/>
  <c r="AR1435" i="7"/>
  <c r="AS1435" i="7"/>
  <c r="AT1435" i="7"/>
  <c r="AU1435" i="7"/>
  <c r="AV1435" i="7"/>
  <c r="AW1435" i="7"/>
  <c r="AX1435" i="7"/>
  <c r="AY1435" i="7"/>
  <c r="AZ1435" i="7"/>
  <c r="AI1436" i="7"/>
  <c r="AJ1436" i="7"/>
  <c r="AK1436" i="7"/>
  <c r="AL1436" i="7"/>
  <c r="AM1436" i="7"/>
  <c r="AN1436" i="7"/>
  <c r="AO1436" i="7"/>
  <c r="AP1436" i="7"/>
  <c r="AQ1436" i="7"/>
  <c r="AR1436" i="7"/>
  <c r="AS1436" i="7"/>
  <c r="AT1436" i="7"/>
  <c r="AU1436" i="7"/>
  <c r="AV1436" i="7"/>
  <c r="AW1436" i="7"/>
  <c r="AX1436" i="7"/>
  <c r="AY1436" i="7"/>
  <c r="AZ1436" i="7"/>
  <c r="AI1437" i="7"/>
  <c r="AJ1437" i="7"/>
  <c r="AK1437" i="7"/>
  <c r="AL1437" i="7"/>
  <c r="AM1437" i="7"/>
  <c r="AN1437" i="7"/>
  <c r="AO1437" i="7"/>
  <c r="AP1437" i="7"/>
  <c r="AQ1437" i="7"/>
  <c r="AR1437" i="7"/>
  <c r="AS1437" i="7"/>
  <c r="AT1437" i="7"/>
  <c r="AU1437" i="7"/>
  <c r="AV1437" i="7"/>
  <c r="AW1437" i="7"/>
  <c r="AX1437" i="7"/>
  <c r="AY1437" i="7"/>
  <c r="AZ1437" i="7"/>
  <c r="AI1438" i="7"/>
  <c r="AJ1438" i="7"/>
  <c r="AK1438" i="7"/>
  <c r="AL1438" i="7"/>
  <c r="AM1438" i="7"/>
  <c r="AN1438" i="7"/>
  <c r="AO1438" i="7"/>
  <c r="AP1438" i="7"/>
  <c r="AQ1438" i="7"/>
  <c r="AR1438" i="7"/>
  <c r="AS1438" i="7"/>
  <c r="AT1438" i="7"/>
  <c r="AU1438" i="7"/>
  <c r="AV1438" i="7"/>
  <c r="AW1438" i="7"/>
  <c r="AX1438" i="7"/>
  <c r="AY1438" i="7"/>
  <c r="AZ1438" i="7"/>
  <c r="AI1439" i="7"/>
  <c r="AJ1439" i="7"/>
  <c r="AK1439" i="7"/>
  <c r="AL1439" i="7"/>
  <c r="AM1439" i="7"/>
  <c r="AN1439" i="7"/>
  <c r="AO1439" i="7"/>
  <c r="AP1439" i="7"/>
  <c r="AQ1439" i="7"/>
  <c r="AR1439" i="7"/>
  <c r="AS1439" i="7"/>
  <c r="AT1439" i="7"/>
  <c r="AU1439" i="7"/>
  <c r="AV1439" i="7"/>
  <c r="AW1439" i="7"/>
  <c r="AX1439" i="7"/>
  <c r="AY1439" i="7"/>
  <c r="AZ1439" i="7"/>
  <c r="AI1440" i="7"/>
  <c r="AJ1440" i="7"/>
  <c r="AK1440" i="7"/>
  <c r="AL1440" i="7"/>
  <c r="AM1440" i="7"/>
  <c r="AN1440" i="7"/>
  <c r="AO1440" i="7"/>
  <c r="AP1440" i="7"/>
  <c r="AQ1440" i="7"/>
  <c r="AR1440" i="7"/>
  <c r="AS1440" i="7"/>
  <c r="AT1440" i="7"/>
  <c r="AU1440" i="7"/>
  <c r="AV1440" i="7"/>
  <c r="AW1440" i="7"/>
  <c r="AX1440" i="7"/>
  <c r="AY1440" i="7"/>
  <c r="AZ1440" i="7"/>
  <c r="AI1441" i="7"/>
  <c r="AJ1441" i="7"/>
  <c r="AK1441" i="7"/>
  <c r="AL1441" i="7"/>
  <c r="AM1441" i="7"/>
  <c r="AN1441" i="7"/>
  <c r="AO1441" i="7"/>
  <c r="AP1441" i="7"/>
  <c r="AQ1441" i="7"/>
  <c r="AR1441" i="7"/>
  <c r="AS1441" i="7"/>
  <c r="AT1441" i="7"/>
  <c r="AU1441" i="7"/>
  <c r="AV1441" i="7"/>
  <c r="AW1441" i="7"/>
  <c r="AX1441" i="7"/>
  <c r="AY1441" i="7"/>
  <c r="AZ1441" i="7"/>
  <c r="AI1442" i="7"/>
  <c r="AJ1442" i="7"/>
  <c r="AK1442" i="7"/>
  <c r="AL1442" i="7"/>
  <c r="AM1442" i="7"/>
  <c r="AN1442" i="7"/>
  <c r="AO1442" i="7"/>
  <c r="AP1442" i="7"/>
  <c r="AQ1442" i="7"/>
  <c r="AR1442" i="7"/>
  <c r="AS1442" i="7"/>
  <c r="AT1442" i="7"/>
  <c r="AU1442" i="7"/>
  <c r="AV1442" i="7"/>
  <c r="AW1442" i="7"/>
  <c r="AX1442" i="7"/>
  <c r="AY1442" i="7"/>
  <c r="AZ1442" i="7"/>
  <c r="AI1443" i="7"/>
  <c r="AJ1443" i="7"/>
  <c r="AK1443" i="7"/>
  <c r="AL1443" i="7"/>
  <c r="AM1443" i="7"/>
  <c r="AN1443" i="7"/>
  <c r="AO1443" i="7"/>
  <c r="AP1443" i="7"/>
  <c r="AQ1443" i="7"/>
  <c r="AR1443" i="7"/>
  <c r="AS1443" i="7"/>
  <c r="AT1443" i="7"/>
  <c r="AU1443" i="7"/>
  <c r="AV1443" i="7"/>
  <c r="AW1443" i="7"/>
  <c r="AX1443" i="7"/>
  <c r="AY1443" i="7"/>
  <c r="AZ1443" i="7"/>
  <c r="AI1444" i="7"/>
  <c r="AJ1444" i="7"/>
  <c r="AK1444" i="7"/>
  <c r="AL1444" i="7"/>
  <c r="AM1444" i="7"/>
  <c r="AN1444" i="7"/>
  <c r="AO1444" i="7"/>
  <c r="AP1444" i="7"/>
  <c r="AQ1444" i="7"/>
  <c r="AR1444" i="7"/>
  <c r="AS1444" i="7"/>
  <c r="AT1444" i="7"/>
  <c r="AU1444" i="7"/>
  <c r="AV1444" i="7"/>
  <c r="AW1444" i="7"/>
  <c r="AX1444" i="7"/>
  <c r="AY1444" i="7"/>
  <c r="AZ1444" i="7"/>
  <c r="AI1445" i="7"/>
  <c r="AJ1445" i="7"/>
  <c r="AK1445" i="7"/>
  <c r="AL1445" i="7"/>
  <c r="AM1445" i="7"/>
  <c r="AN1445" i="7"/>
  <c r="AO1445" i="7"/>
  <c r="AP1445" i="7"/>
  <c r="AQ1445" i="7"/>
  <c r="AR1445" i="7"/>
  <c r="AS1445" i="7"/>
  <c r="AT1445" i="7"/>
  <c r="AU1445" i="7"/>
  <c r="AV1445" i="7"/>
  <c r="AW1445" i="7"/>
  <c r="AX1445" i="7"/>
  <c r="AY1445" i="7"/>
  <c r="AZ1445" i="7"/>
  <c r="AI1446" i="7"/>
  <c r="AJ1446" i="7"/>
  <c r="AK1446" i="7"/>
  <c r="AL1446" i="7"/>
  <c r="AM1446" i="7"/>
  <c r="AN1446" i="7"/>
  <c r="AO1446" i="7"/>
  <c r="AP1446" i="7"/>
  <c r="AQ1446" i="7"/>
  <c r="AR1446" i="7"/>
  <c r="AS1446" i="7"/>
  <c r="AT1446" i="7"/>
  <c r="AU1446" i="7"/>
  <c r="AV1446" i="7"/>
  <c r="AW1446" i="7"/>
  <c r="AX1446" i="7"/>
  <c r="AY1446" i="7"/>
  <c r="AZ1446" i="7"/>
  <c r="AI1447" i="7"/>
  <c r="AJ1447" i="7"/>
  <c r="AK1447" i="7"/>
  <c r="AL1447" i="7"/>
  <c r="AM1447" i="7"/>
  <c r="AN1447" i="7"/>
  <c r="AO1447" i="7"/>
  <c r="AP1447" i="7"/>
  <c r="AQ1447" i="7"/>
  <c r="AR1447" i="7"/>
  <c r="AS1447" i="7"/>
  <c r="AT1447" i="7"/>
  <c r="AU1447" i="7"/>
  <c r="AV1447" i="7"/>
  <c r="AW1447" i="7"/>
  <c r="AX1447" i="7"/>
  <c r="AY1447" i="7"/>
  <c r="AZ1447" i="7"/>
  <c r="AI1448" i="7"/>
  <c r="AJ1448" i="7"/>
  <c r="AK1448" i="7"/>
  <c r="AL1448" i="7"/>
  <c r="AM1448" i="7"/>
  <c r="AN1448" i="7"/>
  <c r="AO1448" i="7"/>
  <c r="AP1448" i="7"/>
  <c r="AQ1448" i="7"/>
  <c r="AR1448" i="7"/>
  <c r="AS1448" i="7"/>
  <c r="AT1448" i="7"/>
  <c r="AU1448" i="7"/>
  <c r="AV1448" i="7"/>
  <c r="AW1448" i="7"/>
  <c r="AX1448" i="7"/>
  <c r="AY1448" i="7"/>
  <c r="AZ1448" i="7"/>
  <c r="AI1449" i="7"/>
  <c r="AJ1449" i="7"/>
  <c r="AK1449" i="7"/>
  <c r="AL1449" i="7"/>
  <c r="AM1449" i="7"/>
  <c r="AN1449" i="7"/>
  <c r="AO1449" i="7"/>
  <c r="AP1449" i="7"/>
  <c r="AQ1449" i="7"/>
  <c r="AR1449" i="7"/>
  <c r="AS1449" i="7"/>
  <c r="AT1449" i="7"/>
  <c r="AU1449" i="7"/>
  <c r="AV1449" i="7"/>
  <c r="AW1449" i="7"/>
  <c r="AX1449" i="7"/>
  <c r="AY1449" i="7"/>
  <c r="AZ1449" i="7"/>
  <c r="AI1450" i="7"/>
  <c r="AJ1450" i="7"/>
  <c r="AK1450" i="7"/>
  <c r="AL1450" i="7"/>
  <c r="AM1450" i="7"/>
  <c r="AN1450" i="7"/>
  <c r="AO1450" i="7"/>
  <c r="AP1450" i="7"/>
  <c r="AQ1450" i="7"/>
  <c r="AR1450" i="7"/>
  <c r="AS1450" i="7"/>
  <c r="AT1450" i="7"/>
  <c r="AU1450" i="7"/>
  <c r="AV1450" i="7"/>
  <c r="AW1450" i="7"/>
  <c r="AX1450" i="7"/>
  <c r="AY1450" i="7"/>
  <c r="AZ1450" i="7"/>
  <c r="AI1451" i="7"/>
  <c r="AJ1451" i="7"/>
  <c r="AK1451" i="7"/>
  <c r="AL1451" i="7"/>
  <c r="AM1451" i="7"/>
  <c r="AN1451" i="7"/>
  <c r="AO1451" i="7"/>
  <c r="AP1451" i="7"/>
  <c r="AQ1451" i="7"/>
  <c r="AR1451" i="7"/>
  <c r="AS1451" i="7"/>
  <c r="AT1451" i="7"/>
  <c r="AU1451" i="7"/>
  <c r="AV1451" i="7"/>
  <c r="AW1451" i="7"/>
  <c r="AX1451" i="7"/>
  <c r="AY1451" i="7"/>
  <c r="AZ1451" i="7"/>
  <c r="AI1452" i="7"/>
  <c r="AJ1452" i="7"/>
  <c r="AK1452" i="7"/>
  <c r="AL1452" i="7"/>
  <c r="AM1452" i="7"/>
  <c r="AN1452" i="7"/>
  <c r="AO1452" i="7"/>
  <c r="AP1452" i="7"/>
  <c r="AQ1452" i="7"/>
  <c r="AR1452" i="7"/>
  <c r="AS1452" i="7"/>
  <c r="AT1452" i="7"/>
  <c r="AU1452" i="7"/>
  <c r="AV1452" i="7"/>
  <c r="AW1452" i="7"/>
  <c r="AX1452" i="7"/>
  <c r="AY1452" i="7"/>
  <c r="AZ1452" i="7"/>
  <c r="AI1453" i="7"/>
  <c r="AJ1453" i="7"/>
  <c r="AK1453" i="7"/>
  <c r="AL1453" i="7"/>
  <c r="AM1453" i="7"/>
  <c r="AN1453" i="7"/>
  <c r="AO1453" i="7"/>
  <c r="AP1453" i="7"/>
  <c r="AQ1453" i="7"/>
  <c r="AR1453" i="7"/>
  <c r="AS1453" i="7"/>
  <c r="AT1453" i="7"/>
  <c r="AU1453" i="7"/>
  <c r="AV1453" i="7"/>
  <c r="AW1453" i="7"/>
  <c r="AX1453" i="7"/>
  <c r="AY1453" i="7"/>
  <c r="AZ1453" i="7"/>
  <c r="AI1454" i="7"/>
  <c r="AJ1454" i="7"/>
  <c r="AK1454" i="7"/>
  <c r="AL1454" i="7"/>
  <c r="AM1454" i="7"/>
  <c r="AN1454" i="7"/>
  <c r="AO1454" i="7"/>
  <c r="AP1454" i="7"/>
  <c r="AQ1454" i="7"/>
  <c r="AR1454" i="7"/>
  <c r="AS1454" i="7"/>
  <c r="AT1454" i="7"/>
  <c r="AU1454" i="7"/>
  <c r="AV1454" i="7"/>
  <c r="AW1454" i="7"/>
  <c r="AX1454" i="7"/>
  <c r="AY1454" i="7"/>
  <c r="AZ1454" i="7"/>
  <c r="AI1455" i="7"/>
  <c r="AJ1455" i="7"/>
  <c r="AK1455" i="7"/>
  <c r="AL1455" i="7"/>
  <c r="AM1455" i="7"/>
  <c r="AN1455" i="7"/>
  <c r="AO1455" i="7"/>
  <c r="AP1455" i="7"/>
  <c r="AQ1455" i="7"/>
  <c r="AR1455" i="7"/>
  <c r="AS1455" i="7"/>
  <c r="AT1455" i="7"/>
  <c r="AU1455" i="7"/>
  <c r="AV1455" i="7"/>
  <c r="AW1455" i="7"/>
  <c r="AX1455" i="7"/>
  <c r="AY1455" i="7"/>
  <c r="AZ1455" i="7"/>
  <c r="AI1456" i="7"/>
  <c r="AJ1456" i="7"/>
  <c r="AK1456" i="7"/>
  <c r="AL1456" i="7"/>
  <c r="AM1456" i="7"/>
  <c r="AN1456" i="7"/>
  <c r="AO1456" i="7"/>
  <c r="AP1456" i="7"/>
  <c r="AQ1456" i="7"/>
  <c r="AR1456" i="7"/>
  <c r="AS1456" i="7"/>
  <c r="AT1456" i="7"/>
  <c r="AU1456" i="7"/>
  <c r="AV1456" i="7"/>
  <c r="AW1456" i="7"/>
  <c r="AX1456" i="7"/>
  <c r="AY1456" i="7"/>
  <c r="AZ1456" i="7"/>
  <c r="AI1457" i="7"/>
  <c r="AJ1457" i="7"/>
  <c r="AK1457" i="7"/>
  <c r="AL1457" i="7"/>
  <c r="AM1457" i="7"/>
  <c r="AN1457" i="7"/>
  <c r="AO1457" i="7"/>
  <c r="AP1457" i="7"/>
  <c r="AQ1457" i="7"/>
  <c r="AR1457" i="7"/>
  <c r="AS1457" i="7"/>
  <c r="AT1457" i="7"/>
  <c r="AU1457" i="7"/>
  <c r="AV1457" i="7"/>
  <c r="AW1457" i="7"/>
  <c r="AX1457" i="7"/>
  <c r="AY1457" i="7"/>
  <c r="AZ1457" i="7"/>
  <c r="AI1458" i="7"/>
  <c r="AJ1458" i="7"/>
  <c r="AK1458" i="7"/>
  <c r="AL1458" i="7"/>
  <c r="AM1458" i="7"/>
  <c r="AN1458" i="7"/>
  <c r="AO1458" i="7"/>
  <c r="AP1458" i="7"/>
  <c r="AQ1458" i="7"/>
  <c r="AR1458" i="7"/>
  <c r="AS1458" i="7"/>
  <c r="AT1458" i="7"/>
  <c r="AU1458" i="7"/>
  <c r="AV1458" i="7"/>
  <c r="AW1458" i="7"/>
  <c r="AX1458" i="7"/>
  <c r="AY1458" i="7"/>
  <c r="AZ1458" i="7"/>
  <c r="AI1459" i="7"/>
  <c r="AJ1459" i="7"/>
  <c r="AK1459" i="7"/>
  <c r="AL1459" i="7"/>
  <c r="AM1459" i="7"/>
  <c r="AN1459" i="7"/>
  <c r="AO1459" i="7"/>
  <c r="AP1459" i="7"/>
  <c r="AQ1459" i="7"/>
  <c r="AR1459" i="7"/>
  <c r="AS1459" i="7"/>
  <c r="AT1459" i="7"/>
  <c r="AU1459" i="7"/>
  <c r="AV1459" i="7"/>
  <c r="AW1459" i="7"/>
  <c r="AX1459" i="7"/>
  <c r="AY1459" i="7"/>
  <c r="AZ1459" i="7"/>
  <c r="AI1460" i="7"/>
  <c r="AJ1460" i="7"/>
  <c r="AK1460" i="7"/>
  <c r="AL1460" i="7"/>
  <c r="AM1460" i="7"/>
  <c r="AN1460" i="7"/>
  <c r="AO1460" i="7"/>
  <c r="AP1460" i="7"/>
  <c r="AQ1460" i="7"/>
  <c r="AR1460" i="7"/>
  <c r="AS1460" i="7"/>
  <c r="AT1460" i="7"/>
  <c r="AU1460" i="7"/>
  <c r="AV1460" i="7"/>
  <c r="AW1460" i="7"/>
  <c r="AX1460" i="7"/>
  <c r="AY1460" i="7"/>
  <c r="AZ1460" i="7"/>
  <c r="AI1461" i="7"/>
  <c r="AJ1461" i="7"/>
  <c r="AK1461" i="7"/>
  <c r="AL1461" i="7"/>
  <c r="AM1461" i="7"/>
  <c r="AN1461" i="7"/>
  <c r="AO1461" i="7"/>
  <c r="AP1461" i="7"/>
  <c r="AQ1461" i="7"/>
  <c r="AR1461" i="7"/>
  <c r="AS1461" i="7"/>
  <c r="AT1461" i="7"/>
  <c r="AU1461" i="7"/>
  <c r="AV1461" i="7"/>
  <c r="AW1461" i="7"/>
  <c r="AX1461" i="7"/>
  <c r="AY1461" i="7"/>
  <c r="AZ1461" i="7"/>
  <c r="AI1462" i="7"/>
  <c r="AJ1462" i="7"/>
  <c r="AK1462" i="7"/>
  <c r="AL1462" i="7"/>
  <c r="AM1462" i="7"/>
  <c r="AN1462" i="7"/>
  <c r="AO1462" i="7"/>
  <c r="AP1462" i="7"/>
  <c r="AQ1462" i="7"/>
  <c r="AR1462" i="7"/>
  <c r="AS1462" i="7"/>
  <c r="AT1462" i="7"/>
  <c r="AU1462" i="7"/>
  <c r="AV1462" i="7"/>
  <c r="AW1462" i="7"/>
  <c r="AX1462" i="7"/>
  <c r="AY1462" i="7"/>
  <c r="AZ1462" i="7"/>
  <c r="AI1463" i="7"/>
  <c r="AJ1463" i="7"/>
  <c r="AK1463" i="7"/>
  <c r="AL1463" i="7"/>
  <c r="AM1463" i="7"/>
  <c r="AN1463" i="7"/>
  <c r="AO1463" i="7"/>
  <c r="AP1463" i="7"/>
  <c r="AQ1463" i="7"/>
  <c r="AR1463" i="7"/>
  <c r="AS1463" i="7"/>
  <c r="AT1463" i="7"/>
  <c r="AU1463" i="7"/>
  <c r="AV1463" i="7"/>
  <c r="AW1463" i="7"/>
  <c r="AX1463" i="7"/>
  <c r="AY1463" i="7"/>
  <c r="AZ1463" i="7"/>
  <c r="AI1464" i="7"/>
  <c r="AJ1464" i="7"/>
  <c r="AK1464" i="7"/>
  <c r="AL1464" i="7"/>
  <c r="AM1464" i="7"/>
  <c r="AN1464" i="7"/>
  <c r="AO1464" i="7"/>
  <c r="AP1464" i="7"/>
  <c r="AQ1464" i="7"/>
  <c r="AR1464" i="7"/>
  <c r="AS1464" i="7"/>
  <c r="AT1464" i="7"/>
  <c r="AU1464" i="7"/>
  <c r="AV1464" i="7"/>
  <c r="AW1464" i="7"/>
  <c r="AX1464" i="7"/>
  <c r="AY1464" i="7"/>
  <c r="AZ1464" i="7"/>
  <c r="AI1465" i="7"/>
  <c r="AJ1465" i="7"/>
  <c r="AK1465" i="7"/>
  <c r="AL1465" i="7"/>
  <c r="AM1465" i="7"/>
  <c r="AN1465" i="7"/>
  <c r="AO1465" i="7"/>
  <c r="AP1465" i="7"/>
  <c r="AQ1465" i="7"/>
  <c r="AR1465" i="7"/>
  <c r="AS1465" i="7"/>
  <c r="AT1465" i="7"/>
  <c r="AU1465" i="7"/>
  <c r="AV1465" i="7"/>
  <c r="AW1465" i="7"/>
  <c r="AX1465" i="7"/>
  <c r="AY1465" i="7"/>
  <c r="AZ1465" i="7"/>
  <c r="AI1466" i="7"/>
  <c r="AJ1466" i="7"/>
  <c r="AK1466" i="7"/>
  <c r="AL1466" i="7"/>
  <c r="AM1466" i="7"/>
  <c r="AN1466" i="7"/>
  <c r="AO1466" i="7"/>
  <c r="AP1466" i="7"/>
  <c r="AQ1466" i="7"/>
  <c r="AR1466" i="7"/>
  <c r="AS1466" i="7"/>
  <c r="AT1466" i="7"/>
  <c r="AU1466" i="7"/>
  <c r="AV1466" i="7"/>
  <c r="AW1466" i="7"/>
  <c r="AX1466" i="7"/>
  <c r="AY1466" i="7"/>
  <c r="AZ1466" i="7"/>
  <c r="AI1467" i="7"/>
  <c r="AJ1467" i="7"/>
  <c r="AK1467" i="7"/>
  <c r="AL1467" i="7"/>
  <c r="AM1467" i="7"/>
  <c r="AN1467" i="7"/>
  <c r="AO1467" i="7"/>
  <c r="AP1467" i="7"/>
  <c r="AQ1467" i="7"/>
  <c r="AR1467" i="7"/>
  <c r="AS1467" i="7"/>
  <c r="AT1467" i="7"/>
  <c r="AU1467" i="7"/>
  <c r="AV1467" i="7"/>
  <c r="AW1467" i="7"/>
  <c r="AX1467" i="7"/>
  <c r="AY1467" i="7"/>
  <c r="AZ1467" i="7"/>
  <c r="AI1468" i="7"/>
  <c r="AJ1468" i="7"/>
  <c r="AK1468" i="7"/>
  <c r="AL1468" i="7"/>
  <c r="AM1468" i="7"/>
  <c r="AN1468" i="7"/>
  <c r="AO1468" i="7"/>
  <c r="AP1468" i="7"/>
  <c r="AQ1468" i="7"/>
  <c r="AR1468" i="7"/>
  <c r="AS1468" i="7"/>
  <c r="AT1468" i="7"/>
  <c r="AU1468" i="7"/>
  <c r="AV1468" i="7"/>
  <c r="AW1468" i="7"/>
  <c r="AX1468" i="7"/>
  <c r="AY1468" i="7"/>
  <c r="AZ1468" i="7"/>
  <c r="AI1469" i="7"/>
  <c r="AJ1469" i="7"/>
  <c r="AK1469" i="7"/>
  <c r="AL1469" i="7"/>
  <c r="AM1469" i="7"/>
  <c r="AN1469" i="7"/>
  <c r="AO1469" i="7"/>
  <c r="AP1469" i="7"/>
  <c r="AQ1469" i="7"/>
  <c r="AR1469" i="7"/>
  <c r="AS1469" i="7"/>
  <c r="AT1469" i="7"/>
  <c r="AU1469" i="7"/>
  <c r="AV1469" i="7"/>
  <c r="AW1469" i="7"/>
  <c r="AX1469" i="7"/>
  <c r="AY1469" i="7"/>
  <c r="AZ1469" i="7"/>
  <c r="AI1470" i="7"/>
  <c r="AJ1470" i="7"/>
  <c r="AK1470" i="7"/>
  <c r="AL1470" i="7"/>
  <c r="AM1470" i="7"/>
  <c r="AN1470" i="7"/>
  <c r="AO1470" i="7"/>
  <c r="AP1470" i="7"/>
  <c r="AQ1470" i="7"/>
  <c r="AR1470" i="7"/>
  <c r="AS1470" i="7"/>
  <c r="AT1470" i="7"/>
  <c r="AU1470" i="7"/>
  <c r="AV1470" i="7"/>
  <c r="AW1470" i="7"/>
  <c r="AX1470" i="7"/>
  <c r="AY1470" i="7"/>
  <c r="AZ1470" i="7"/>
  <c r="AI1471" i="7"/>
  <c r="AJ1471" i="7"/>
  <c r="AK1471" i="7"/>
  <c r="AL1471" i="7"/>
  <c r="AM1471" i="7"/>
  <c r="AN1471" i="7"/>
  <c r="AO1471" i="7"/>
  <c r="AP1471" i="7"/>
  <c r="AQ1471" i="7"/>
  <c r="AR1471" i="7"/>
  <c r="AS1471" i="7"/>
  <c r="AT1471" i="7"/>
  <c r="AU1471" i="7"/>
  <c r="AV1471" i="7"/>
  <c r="AW1471" i="7"/>
  <c r="AX1471" i="7"/>
  <c r="AY1471" i="7"/>
  <c r="AZ1471" i="7"/>
  <c r="AI1472" i="7"/>
  <c r="AJ1472" i="7"/>
  <c r="AK1472" i="7"/>
  <c r="AL1472" i="7"/>
  <c r="AM1472" i="7"/>
  <c r="AN1472" i="7"/>
  <c r="AO1472" i="7"/>
  <c r="AP1472" i="7"/>
  <c r="AQ1472" i="7"/>
  <c r="AR1472" i="7"/>
  <c r="AS1472" i="7"/>
  <c r="AT1472" i="7"/>
  <c r="AU1472" i="7"/>
  <c r="AV1472" i="7"/>
  <c r="AW1472" i="7"/>
  <c r="AX1472" i="7"/>
  <c r="AY1472" i="7"/>
  <c r="AZ1472" i="7"/>
  <c r="AI1473" i="7"/>
  <c r="AJ1473" i="7"/>
  <c r="AK1473" i="7"/>
  <c r="AL1473" i="7"/>
  <c r="AM1473" i="7"/>
  <c r="AN1473" i="7"/>
  <c r="AO1473" i="7"/>
  <c r="AP1473" i="7"/>
  <c r="AQ1473" i="7"/>
  <c r="AR1473" i="7"/>
  <c r="AS1473" i="7"/>
  <c r="AT1473" i="7"/>
  <c r="AU1473" i="7"/>
  <c r="AV1473" i="7"/>
  <c r="AW1473" i="7"/>
  <c r="AX1473" i="7"/>
  <c r="AY1473" i="7"/>
  <c r="AZ1473" i="7"/>
  <c r="AI1474" i="7"/>
  <c r="AJ1474" i="7"/>
  <c r="AK1474" i="7"/>
  <c r="AL1474" i="7"/>
  <c r="AM1474" i="7"/>
  <c r="AN1474" i="7"/>
  <c r="AO1474" i="7"/>
  <c r="AP1474" i="7"/>
  <c r="AQ1474" i="7"/>
  <c r="AR1474" i="7"/>
  <c r="AS1474" i="7"/>
  <c r="AT1474" i="7"/>
  <c r="AU1474" i="7"/>
  <c r="AV1474" i="7"/>
  <c r="AW1474" i="7"/>
  <c r="AX1474" i="7"/>
  <c r="AY1474" i="7"/>
  <c r="AZ1474" i="7"/>
  <c r="AI1475" i="7"/>
  <c r="AJ1475" i="7"/>
  <c r="AK1475" i="7"/>
  <c r="AL1475" i="7"/>
  <c r="AM1475" i="7"/>
  <c r="AN1475" i="7"/>
  <c r="AO1475" i="7"/>
  <c r="AP1475" i="7"/>
  <c r="AQ1475" i="7"/>
  <c r="AR1475" i="7"/>
  <c r="AS1475" i="7"/>
  <c r="AT1475" i="7"/>
  <c r="AU1475" i="7"/>
  <c r="AV1475" i="7"/>
  <c r="AW1475" i="7"/>
  <c r="AX1475" i="7"/>
  <c r="AY1475" i="7"/>
  <c r="AZ1475" i="7"/>
  <c r="AI1476" i="7"/>
  <c r="AJ1476" i="7"/>
  <c r="AK1476" i="7"/>
  <c r="AL1476" i="7"/>
  <c r="AM1476" i="7"/>
  <c r="AN1476" i="7"/>
  <c r="AO1476" i="7"/>
  <c r="AP1476" i="7"/>
  <c r="AQ1476" i="7"/>
  <c r="AR1476" i="7"/>
  <c r="AS1476" i="7"/>
  <c r="AT1476" i="7"/>
  <c r="AU1476" i="7"/>
  <c r="AV1476" i="7"/>
  <c r="AW1476" i="7"/>
  <c r="AX1476" i="7"/>
  <c r="AY1476" i="7"/>
  <c r="AZ1476" i="7"/>
  <c r="AI1477" i="7"/>
  <c r="AJ1477" i="7"/>
  <c r="AK1477" i="7"/>
  <c r="AL1477" i="7"/>
  <c r="AM1477" i="7"/>
  <c r="AN1477" i="7"/>
  <c r="AO1477" i="7"/>
  <c r="AP1477" i="7"/>
  <c r="AQ1477" i="7"/>
  <c r="AR1477" i="7"/>
  <c r="AS1477" i="7"/>
  <c r="AT1477" i="7"/>
  <c r="AU1477" i="7"/>
  <c r="AV1477" i="7"/>
  <c r="AW1477" i="7"/>
  <c r="AX1477" i="7"/>
  <c r="AY1477" i="7"/>
  <c r="AZ1477" i="7"/>
  <c r="AI1478" i="7"/>
  <c r="AJ1478" i="7"/>
  <c r="AK1478" i="7"/>
  <c r="AL1478" i="7"/>
  <c r="AM1478" i="7"/>
  <c r="AN1478" i="7"/>
  <c r="AO1478" i="7"/>
  <c r="AP1478" i="7"/>
  <c r="AQ1478" i="7"/>
  <c r="AR1478" i="7"/>
  <c r="AS1478" i="7"/>
  <c r="AT1478" i="7"/>
  <c r="AU1478" i="7"/>
  <c r="AV1478" i="7"/>
  <c r="AW1478" i="7"/>
  <c r="AX1478" i="7"/>
  <c r="AY1478" i="7"/>
  <c r="AZ1478" i="7"/>
  <c r="AI1479" i="7"/>
  <c r="AJ1479" i="7"/>
  <c r="AK1479" i="7"/>
  <c r="AL1479" i="7"/>
  <c r="AM1479" i="7"/>
  <c r="AN1479" i="7"/>
  <c r="AO1479" i="7"/>
  <c r="AP1479" i="7"/>
  <c r="AQ1479" i="7"/>
  <c r="AR1479" i="7"/>
  <c r="AS1479" i="7"/>
  <c r="AT1479" i="7"/>
  <c r="AU1479" i="7"/>
  <c r="AV1479" i="7"/>
  <c r="AW1479" i="7"/>
  <c r="AX1479" i="7"/>
  <c r="AY1479" i="7"/>
  <c r="AZ1479" i="7"/>
  <c r="AI1480" i="7"/>
  <c r="AJ1480" i="7"/>
  <c r="AK1480" i="7"/>
  <c r="AL1480" i="7"/>
  <c r="AM1480" i="7"/>
  <c r="AN1480" i="7"/>
  <c r="AO1480" i="7"/>
  <c r="AP1480" i="7"/>
  <c r="AQ1480" i="7"/>
  <c r="AR1480" i="7"/>
  <c r="AS1480" i="7"/>
  <c r="AT1480" i="7"/>
  <c r="AU1480" i="7"/>
  <c r="AV1480" i="7"/>
  <c r="AW1480" i="7"/>
  <c r="AX1480" i="7"/>
  <c r="AY1480" i="7"/>
  <c r="AZ1480" i="7"/>
  <c r="AI1481" i="7"/>
  <c r="AJ1481" i="7"/>
  <c r="AK1481" i="7"/>
  <c r="AL1481" i="7"/>
  <c r="AM1481" i="7"/>
  <c r="AN1481" i="7"/>
  <c r="AO1481" i="7"/>
  <c r="AP1481" i="7"/>
  <c r="AQ1481" i="7"/>
  <c r="AR1481" i="7"/>
  <c r="AS1481" i="7"/>
  <c r="AT1481" i="7"/>
  <c r="AU1481" i="7"/>
  <c r="AV1481" i="7"/>
  <c r="AW1481" i="7"/>
  <c r="AX1481" i="7"/>
  <c r="AY1481" i="7"/>
  <c r="AZ1481" i="7"/>
  <c r="AI1482" i="7"/>
  <c r="AJ1482" i="7"/>
  <c r="AK1482" i="7"/>
  <c r="AL1482" i="7"/>
  <c r="AM1482" i="7"/>
  <c r="AN1482" i="7"/>
  <c r="AO1482" i="7"/>
  <c r="AP1482" i="7"/>
  <c r="AQ1482" i="7"/>
  <c r="AR1482" i="7"/>
  <c r="AS1482" i="7"/>
  <c r="AT1482" i="7"/>
  <c r="AU1482" i="7"/>
  <c r="AV1482" i="7"/>
  <c r="AW1482" i="7"/>
  <c r="AX1482" i="7"/>
  <c r="AY1482" i="7"/>
  <c r="AZ1482" i="7"/>
  <c r="AI1483" i="7"/>
  <c r="AJ1483" i="7"/>
  <c r="AK1483" i="7"/>
  <c r="AL1483" i="7"/>
  <c r="AM1483" i="7"/>
  <c r="AN1483" i="7"/>
  <c r="AO1483" i="7"/>
  <c r="AP1483" i="7"/>
  <c r="AQ1483" i="7"/>
  <c r="AR1483" i="7"/>
  <c r="AS1483" i="7"/>
  <c r="AT1483" i="7"/>
  <c r="AU1483" i="7"/>
  <c r="AV1483" i="7"/>
  <c r="AW1483" i="7"/>
  <c r="AX1483" i="7"/>
  <c r="AY1483" i="7"/>
  <c r="AZ1483" i="7"/>
  <c r="AI1484" i="7"/>
  <c r="AJ1484" i="7"/>
  <c r="AK1484" i="7"/>
  <c r="AL1484" i="7"/>
  <c r="AM1484" i="7"/>
  <c r="AN1484" i="7"/>
  <c r="AO1484" i="7"/>
  <c r="AP1484" i="7"/>
  <c r="AQ1484" i="7"/>
  <c r="AR1484" i="7"/>
  <c r="AS1484" i="7"/>
  <c r="AT1484" i="7"/>
  <c r="AU1484" i="7"/>
  <c r="AV1484" i="7"/>
  <c r="AW1484" i="7"/>
  <c r="AX1484" i="7"/>
  <c r="AY1484" i="7"/>
  <c r="AZ1484" i="7"/>
  <c r="AI1485" i="7"/>
  <c r="AJ1485" i="7"/>
  <c r="AK1485" i="7"/>
  <c r="AL1485" i="7"/>
  <c r="AM1485" i="7"/>
  <c r="AN1485" i="7"/>
  <c r="AO1485" i="7"/>
  <c r="AP1485" i="7"/>
  <c r="AQ1485" i="7"/>
  <c r="AR1485" i="7"/>
  <c r="AS1485" i="7"/>
  <c r="AT1485" i="7"/>
  <c r="AU1485" i="7"/>
  <c r="AV1485" i="7"/>
  <c r="AW1485" i="7"/>
  <c r="AX1485" i="7"/>
  <c r="AY1485" i="7"/>
  <c r="AZ1485" i="7"/>
  <c r="AI1486" i="7"/>
  <c r="AJ1486" i="7"/>
  <c r="AK1486" i="7"/>
  <c r="AL1486" i="7"/>
  <c r="AM1486" i="7"/>
  <c r="AN1486" i="7"/>
  <c r="AO1486" i="7"/>
  <c r="AP1486" i="7"/>
  <c r="AQ1486" i="7"/>
  <c r="AR1486" i="7"/>
  <c r="AS1486" i="7"/>
  <c r="AT1486" i="7"/>
  <c r="AU1486" i="7"/>
  <c r="AV1486" i="7"/>
  <c r="AW1486" i="7"/>
  <c r="AX1486" i="7"/>
  <c r="AY1486" i="7"/>
  <c r="AZ1486" i="7"/>
  <c r="AI1487" i="7"/>
  <c r="AJ1487" i="7"/>
  <c r="AK1487" i="7"/>
  <c r="AL1487" i="7"/>
  <c r="AM1487" i="7"/>
  <c r="AN1487" i="7"/>
  <c r="AO1487" i="7"/>
  <c r="AP1487" i="7"/>
  <c r="AQ1487" i="7"/>
  <c r="AR1487" i="7"/>
  <c r="AS1487" i="7"/>
  <c r="AT1487" i="7"/>
  <c r="AU1487" i="7"/>
  <c r="AV1487" i="7"/>
  <c r="AW1487" i="7"/>
  <c r="AX1487" i="7"/>
  <c r="AY1487" i="7"/>
  <c r="AZ1487" i="7"/>
  <c r="AI1488" i="7"/>
  <c r="AJ1488" i="7"/>
  <c r="AK1488" i="7"/>
  <c r="AL1488" i="7"/>
  <c r="AM1488" i="7"/>
  <c r="AN1488" i="7"/>
  <c r="AO1488" i="7"/>
  <c r="AP1488" i="7"/>
  <c r="AQ1488" i="7"/>
  <c r="AR1488" i="7"/>
  <c r="AS1488" i="7"/>
  <c r="AT1488" i="7"/>
  <c r="AU1488" i="7"/>
  <c r="AV1488" i="7"/>
  <c r="AW1488" i="7"/>
  <c r="AX1488" i="7"/>
  <c r="AY1488" i="7"/>
  <c r="AZ1488" i="7"/>
  <c r="AI1489" i="7"/>
  <c r="AJ1489" i="7"/>
  <c r="AK1489" i="7"/>
  <c r="AL1489" i="7"/>
  <c r="AM1489" i="7"/>
  <c r="AN1489" i="7"/>
  <c r="AO1489" i="7"/>
  <c r="AP1489" i="7"/>
  <c r="AQ1489" i="7"/>
  <c r="AR1489" i="7"/>
  <c r="AS1489" i="7"/>
  <c r="AT1489" i="7"/>
  <c r="AU1489" i="7"/>
  <c r="AV1489" i="7"/>
  <c r="AW1489" i="7"/>
  <c r="AX1489" i="7"/>
  <c r="AY1489" i="7"/>
  <c r="AZ1489" i="7"/>
  <c r="AI1490" i="7"/>
  <c r="AJ1490" i="7"/>
  <c r="AK1490" i="7"/>
  <c r="AL1490" i="7"/>
  <c r="AM1490" i="7"/>
  <c r="AN1490" i="7"/>
  <c r="AO1490" i="7"/>
  <c r="AP1490" i="7"/>
  <c r="AQ1490" i="7"/>
  <c r="AR1490" i="7"/>
  <c r="AS1490" i="7"/>
  <c r="AT1490" i="7"/>
  <c r="AU1490" i="7"/>
  <c r="AV1490" i="7"/>
  <c r="AW1490" i="7"/>
  <c r="AX1490" i="7"/>
  <c r="AY1490" i="7"/>
  <c r="AZ1490" i="7"/>
  <c r="AI1491" i="7"/>
  <c r="AJ1491" i="7"/>
  <c r="AK1491" i="7"/>
  <c r="AL1491" i="7"/>
  <c r="AM1491" i="7"/>
  <c r="AN1491" i="7"/>
  <c r="AO1491" i="7"/>
  <c r="AP1491" i="7"/>
  <c r="AQ1491" i="7"/>
  <c r="AR1491" i="7"/>
  <c r="AS1491" i="7"/>
  <c r="AT1491" i="7"/>
  <c r="AU1491" i="7"/>
  <c r="AV1491" i="7"/>
  <c r="AW1491" i="7"/>
  <c r="AX1491" i="7"/>
  <c r="AY1491" i="7"/>
  <c r="AZ1491" i="7"/>
  <c r="AI1492" i="7"/>
  <c r="AJ1492" i="7"/>
  <c r="AK1492" i="7"/>
  <c r="AL1492" i="7"/>
  <c r="AM1492" i="7"/>
  <c r="AN1492" i="7"/>
  <c r="AO1492" i="7"/>
  <c r="AP1492" i="7"/>
  <c r="AQ1492" i="7"/>
  <c r="AR1492" i="7"/>
  <c r="AS1492" i="7"/>
  <c r="AT1492" i="7"/>
  <c r="AU1492" i="7"/>
  <c r="AV1492" i="7"/>
  <c r="AW1492" i="7"/>
  <c r="AX1492" i="7"/>
  <c r="AY1492" i="7"/>
  <c r="AZ1492" i="7"/>
  <c r="AI1493" i="7"/>
  <c r="AJ1493" i="7"/>
  <c r="AK1493" i="7"/>
  <c r="AL1493" i="7"/>
  <c r="AM1493" i="7"/>
  <c r="AN1493" i="7"/>
  <c r="AO1493" i="7"/>
  <c r="AP1493" i="7"/>
  <c r="AQ1493" i="7"/>
  <c r="AR1493" i="7"/>
  <c r="AS1493" i="7"/>
  <c r="AT1493" i="7"/>
  <c r="AU1493" i="7"/>
  <c r="AV1493" i="7"/>
  <c r="AW1493" i="7"/>
  <c r="AX1493" i="7"/>
  <c r="AY1493" i="7"/>
  <c r="AZ1493" i="7"/>
  <c r="AI1494" i="7"/>
  <c r="AJ1494" i="7"/>
  <c r="AK1494" i="7"/>
  <c r="AL1494" i="7"/>
  <c r="AM1494" i="7"/>
  <c r="AN1494" i="7"/>
  <c r="AO1494" i="7"/>
  <c r="AP1494" i="7"/>
  <c r="AQ1494" i="7"/>
  <c r="AR1494" i="7"/>
  <c r="AS1494" i="7"/>
  <c r="AT1494" i="7"/>
  <c r="AU1494" i="7"/>
  <c r="AV1494" i="7"/>
  <c r="AW1494" i="7"/>
  <c r="AX1494" i="7"/>
  <c r="AY1494" i="7"/>
  <c r="AZ1494" i="7"/>
  <c r="AI1495" i="7"/>
  <c r="AJ1495" i="7"/>
  <c r="AK1495" i="7"/>
  <c r="AL1495" i="7"/>
  <c r="AM1495" i="7"/>
  <c r="AN1495" i="7"/>
  <c r="AO1495" i="7"/>
  <c r="AP1495" i="7"/>
  <c r="AQ1495" i="7"/>
  <c r="AR1495" i="7"/>
  <c r="AS1495" i="7"/>
  <c r="AT1495" i="7"/>
  <c r="AU1495" i="7"/>
  <c r="AV1495" i="7"/>
  <c r="AW1495" i="7"/>
  <c r="AX1495" i="7"/>
  <c r="AY1495" i="7"/>
  <c r="AZ1495" i="7"/>
  <c r="AI1496" i="7"/>
  <c r="AJ1496" i="7"/>
  <c r="AK1496" i="7"/>
  <c r="AL1496" i="7"/>
  <c r="AM1496" i="7"/>
  <c r="AN1496" i="7"/>
  <c r="AO1496" i="7"/>
  <c r="AP1496" i="7"/>
  <c r="AQ1496" i="7"/>
  <c r="AR1496" i="7"/>
  <c r="AS1496" i="7"/>
  <c r="AT1496" i="7"/>
  <c r="AU1496" i="7"/>
  <c r="AV1496" i="7"/>
  <c r="AW1496" i="7"/>
  <c r="AX1496" i="7"/>
  <c r="AY1496" i="7"/>
  <c r="AZ1496" i="7"/>
  <c r="AI1497" i="7"/>
  <c r="AJ1497" i="7"/>
  <c r="AK1497" i="7"/>
  <c r="AL1497" i="7"/>
  <c r="AM1497" i="7"/>
  <c r="AN1497" i="7"/>
  <c r="AO1497" i="7"/>
  <c r="AP1497" i="7"/>
  <c r="AQ1497" i="7"/>
  <c r="AR1497" i="7"/>
  <c r="AS1497" i="7"/>
  <c r="AT1497" i="7"/>
  <c r="AU1497" i="7"/>
  <c r="AV1497" i="7"/>
  <c r="AW1497" i="7"/>
  <c r="AX1497" i="7"/>
  <c r="AY1497" i="7"/>
  <c r="AZ1497" i="7"/>
  <c r="AI1498" i="7"/>
  <c r="AJ1498" i="7"/>
  <c r="AK1498" i="7"/>
  <c r="AL1498" i="7"/>
  <c r="AM1498" i="7"/>
  <c r="AN1498" i="7"/>
  <c r="AO1498" i="7"/>
  <c r="AP1498" i="7"/>
  <c r="AQ1498" i="7"/>
  <c r="AR1498" i="7"/>
  <c r="AS1498" i="7"/>
  <c r="AT1498" i="7"/>
  <c r="AU1498" i="7"/>
  <c r="AV1498" i="7"/>
  <c r="AW1498" i="7"/>
  <c r="AX1498" i="7"/>
  <c r="AY1498" i="7"/>
  <c r="AZ1498" i="7"/>
  <c r="AI1499" i="7"/>
  <c r="AJ1499" i="7"/>
  <c r="AK1499" i="7"/>
  <c r="AL1499" i="7"/>
  <c r="AM1499" i="7"/>
  <c r="AN1499" i="7"/>
  <c r="AO1499" i="7"/>
  <c r="AP1499" i="7"/>
  <c r="AQ1499" i="7"/>
  <c r="AR1499" i="7"/>
  <c r="AS1499" i="7"/>
  <c r="AT1499" i="7"/>
  <c r="AU1499" i="7"/>
  <c r="AV1499" i="7"/>
  <c r="AW1499" i="7"/>
  <c r="AX1499" i="7"/>
  <c r="AY1499" i="7"/>
  <c r="AZ1499" i="7"/>
  <c r="AI1500" i="7"/>
  <c r="AJ1500" i="7"/>
  <c r="AK1500" i="7"/>
  <c r="AL1500" i="7"/>
  <c r="AM1500" i="7"/>
  <c r="AN1500" i="7"/>
  <c r="AO1500" i="7"/>
  <c r="AP1500" i="7"/>
  <c r="AQ1500" i="7"/>
  <c r="AR1500" i="7"/>
  <c r="AS1500" i="7"/>
  <c r="AT1500" i="7"/>
  <c r="AU1500" i="7"/>
  <c r="AV1500" i="7"/>
  <c r="AW1500" i="7"/>
  <c r="AX1500" i="7"/>
  <c r="AY1500" i="7"/>
  <c r="AZ1500" i="7"/>
  <c r="AI1501" i="7"/>
  <c r="AJ1501" i="7"/>
  <c r="AK1501" i="7"/>
  <c r="AL1501" i="7"/>
  <c r="AM1501" i="7"/>
  <c r="AN1501" i="7"/>
  <c r="AO1501" i="7"/>
  <c r="AP1501" i="7"/>
  <c r="AQ1501" i="7"/>
  <c r="AR1501" i="7"/>
  <c r="AS1501" i="7"/>
  <c r="AT1501" i="7"/>
  <c r="AU1501" i="7"/>
  <c r="AV1501" i="7"/>
  <c r="AW1501" i="7"/>
  <c r="AX1501" i="7"/>
  <c r="AY1501" i="7"/>
  <c r="AZ1501" i="7"/>
  <c r="AI1502" i="7"/>
  <c r="AJ1502" i="7"/>
  <c r="AK1502" i="7"/>
  <c r="AL1502" i="7"/>
  <c r="AM1502" i="7"/>
  <c r="AN1502" i="7"/>
  <c r="AO1502" i="7"/>
  <c r="AP1502" i="7"/>
  <c r="AQ1502" i="7"/>
  <c r="AR1502" i="7"/>
  <c r="AS1502" i="7"/>
  <c r="AT1502" i="7"/>
  <c r="AU1502" i="7"/>
  <c r="AV1502" i="7"/>
  <c r="AW1502" i="7"/>
  <c r="AX1502" i="7"/>
  <c r="AY1502" i="7"/>
  <c r="AZ1502" i="7"/>
  <c r="AI1503" i="7"/>
  <c r="AJ1503" i="7"/>
  <c r="AK1503" i="7"/>
  <c r="AL1503" i="7"/>
  <c r="AM1503" i="7"/>
  <c r="AN1503" i="7"/>
  <c r="AO1503" i="7"/>
  <c r="AP1503" i="7"/>
  <c r="AQ1503" i="7"/>
  <c r="AR1503" i="7"/>
  <c r="AS1503" i="7"/>
  <c r="AT1503" i="7"/>
  <c r="AU1503" i="7"/>
  <c r="AV1503" i="7"/>
  <c r="AW1503" i="7"/>
  <c r="AX1503" i="7"/>
  <c r="AY1503" i="7"/>
  <c r="AZ1503" i="7"/>
  <c r="AI1504" i="7"/>
  <c r="AJ1504" i="7"/>
  <c r="AK1504" i="7"/>
  <c r="AL1504" i="7"/>
  <c r="AM1504" i="7"/>
  <c r="AN1504" i="7"/>
  <c r="AO1504" i="7"/>
  <c r="AP1504" i="7"/>
  <c r="AQ1504" i="7"/>
  <c r="AR1504" i="7"/>
  <c r="AS1504" i="7"/>
  <c r="AT1504" i="7"/>
  <c r="AU1504" i="7"/>
  <c r="AV1504" i="7"/>
  <c r="AW1504" i="7"/>
  <c r="AX1504" i="7"/>
  <c r="AY1504" i="7"/>
  <c r="AZ1504" i="7"/>
  <c r="AI1505" i="7"/>
  <c r="AJ1505" i="7"/>
  <c r="AK1505" i="7"/>
  <c r="AL1505" i="7"/>
  <c r="AM1505" i="7"/>
  <c r="AN1505" i="7"/>
  <c r="AO1505" i="7"/>
  <c r="AP1505" i="7"/>
  <c r="AQ1505" i="7"/>
  <c r="AR1505" i="7"/>
  <c r="AS1505" i="7"/>
  <c r="AT1505" i="7"/>
  <c r="AU1505" i="7"/>
  <c r="AV1505" i="7"/>
  <c r="AW1505" i="7"/>
  <c r="AX1505" i="7"/>
  <c r="AY1505" i="7"/>
  <c r="AZ1505" i="7"/>
  <c r="AI1506" i="7"/>
  <c r="AJ1506" i="7"/>
  <c r="AK1506" i="7"/>
  <c r="AL1506" i="7"/>
  <c r="AM1506" i="7"/>
  <c r="AN1506" i="7"/>
  <c r="AO1506" i="7"/>
  <c r="AP1506" i="7"/>
  <c r="AQ1506" i="7"/>
  <c r="AR1506" i="7"/>
  <c r="AS1506" i="7"/>
  <c r="AT1506" i="7"/>
  <c r="AU1506" i="7"/>
  <c r="AV1506" i="7"/>
  <c r="AW1506" i="7"/>
  <c r="AX1506" i="7"/>
  <c r="AY1506" i="7"/>
  <c r="AZ1506" i="7"/>
  <c r="AI1507" i="7"/>
  <c r="AJ1507" i="7"/>
  <c r="AK1507" i="7"/>
  <c r="AL1507" i="7"/>
  <c r="AM1507" i="7"/>
  <c r="AN1507" i="7"/>
  <c r="AO1507" i="7"/>
  <c r="AP1507" i="7"/>
  <c r="AQ1507" i="7"/>
  <c r="AR1507" i="7"/>
  <c r="AS1507" i="7"/>
  <c r="AT1507" i="7"/>
  <c r="AU1507" i="7"/>
  <c r="AV1507" i="7"/>
  <c r="AW1507" i="7"/>
  <c r="AX1507" i="7"/>
  <c r="AY1507" i="7"/>
  <c r="AZ1507" i="7"/>
  <c r="AI1508" i="7"/>
  <c r="AJ1508" i="7"/>
  <c r="AK1508" i="7"/>
  <c r="AL1508" i="7"/>
  <c r="AM1508" i="7"/>
  <c r="AN1508" i="7"/>
  <c r="AO1508" i="7"/>
  <c r="AP1508" i="7"/>
  <c r="AQ1508" i="7"/>
  <c r="AR1508" i="7"/>
  <c r="AS1508" i="7"/>
  <c r="AT1508" i="7"/>
  <c r="AU1508" i="7"/>
  <c r="AV1508" i="7"/>
  <c r="AW1508" i="7"/>
  <c r="AX1508" i="7"/>
  <c r="AY1508" i="7"/>
  <c r="AZ1508" i="7"/>
  <c r="AI1509" i="7"/>
  <c r="AJ1509" i="7"/>
  <c r="AK1509" i="7"/>
  <c r="AL1509" i="7"/>
  <c r="AM1509" i="7"/>
  <c r="AN1509" i="7"/>
  <c r="AO1509" i="7"/>
  <c r="AP1509" i="7"/>
  <c r="AQ1509" i="7"/>
  <c r="AR1509" i="7"/>
  <c r="AS1509" i="7"/>
  <c r="AT1509" i="7"/>
  <c r="AU1509" i="7"/>
  <c r="AV1509" i="7"/>
  <c r="AW1509" i="7"/>
  <c r="AX1509" i="7"/>
  <c r="AY1509" i="7"/>
  <c r="AZ1509" i="7"/>
  <c r="AI1510" i="7"/>
  <c r="AJ1510" i="7"/>
  <c r="AK1510" i="7"/>
  <c r="AL1510" i="7"/>
  <c r="AM1510" i="7"/>
  <c r="AN1510" i="7"/>
  <c r="AO1510" i="7"/>
  <c r="AP1510" i="7"/>
  <c r="AQ1510" i="7"/>
  <c r="AR1510" i="7"/>
  <c r="AS1510" i="7"/>
  <c r="AT1510" i="7"/>
  <c r="AU1510" i="7"/>
  <c r="AV1510" i="7"/>
  <c r="AW1510" i="7"/>
  <c r="AX1510" i="7"/>
  <c r="AY1510" i="7"/>
  <c r="AZ1510" i="7"/>
  <c r="AI1511" i="7"/>
  <c r="AJ1511" i="7"/>
  <c r="AK1511" i="7"/>
  <c r="AL1511" i="7"/>
  <c r="AM1511" i="7"/>
  <c r="AN1511" i="7"/>
  <c r="AO1511" i="7"/>
  <c r="AP1511" i="7"/>
  <c r="AQ1511" i="7"/>
  <c r="AR1511" i="7"/>
  <c r="AS1511" i="7"/>
  <c r="AT1511" i="7"/>
  <c r="AU1511" i="7"/>
  <c r="AV1511" i="7"/>
  <c r="AW1511" i="7"/>
  <c r="AX1511" i="7"/>
  <c r="AY1511" i="7"/>
  <c r="AZ1511" i="7"/>
  <c r="AI1512" i="7"/>
  <c r="AJ1512" i="7"/>
  <c r="AK1512" i="7"/>
  <c r="AL1512" i="7"/>
  <c r="AM1512" i="7"/>
  <c r="AN1512" i="7"/>
  <c r="AO1512" i="7"/>
  <c r="AP1512" i="7"/>
  <c r="AQ1512" i="7"/>
  <c r="AR1512" i="7"/>
  <c r="AS1512" i="7"/>
  <c r="AT1512" i="7"/>
  <c r="AU1512" i="7"/>
  <c r="AV1512" i="7"/>
  <c r="AW1512" i="7"/>
  <c r="AX1512" i="7"/>
  <c r="AY1512" i="7"/>
  <c r="AZ1512" i="7"/>
  <c r="AI1513" i="7"/>
  <c r="AJ1513" i="7"/>
  <c r="AK1513" i="7"/>
  <c r="AL1513" i="7"/>
  <c r="AM1513" i="7"/>
  <c r="AN1513" i="7"/>
  <c r="AO1513" i="7"/>
  <c r="AP1513" i="7"/>
  <c r="AQ1513" i="7"/>
  <c r="AR1513" i="7"/>
  <c r="AS1513" i="7"/>
  <c r="AT1513" i="7"/>
  <c r="AU1513" i="7"/>
  <c r="AV1513" i="7"/>
  <c r="AW1513" i="7"/>
  <c r="AX1513" i="7"/>
  <c r="AY1513" i="7"/>
  <c r="AZ1513" i="7"/>
  <c r="AI1514" i="7"/>
  <c r="AJ1514" i="7"/>
  <c r="AK1514" i="7"/>
  <c r="AL1514" i="7"/>
  <c r="AM1514" i="7"/>
  <c r="AN1514" i="7"/>
  <c r="AO1514" i="7"/>
  <c r="AP1514" i="7"/>
  <c r="AQ1514" i="7"/>
  <c r="AR1514" i="7"/>
  <c r="AS1514" i="7"/>
  <c r="AT1514" i="7"/>
  <c r="AU1514" i="7"/>
  <c r="AV1514" i="7"/>
  <c r="AW1514" i="7"/>
  <c r="AX1514" i="7"/>
  <c r="AY1514" i="7"/>
  <c r="AZ1514" i="7"/>
  <c r="AI1515" i="7"/>
  <c r="AJ1515" i="7"/>
  <c r="AK1515" i="7"/>
  <c r="AL1515" i="7"/>
  <c r="AM1515" i="7"/>
  <c r="AN1515" i="7"/>
  <c r="AO1515" i="7"/>
  <c r="AP1515" i="7"/>
  <c r="AQ1515" i="7"/>
  <c r="AR1515" i="7"/>
  <c r="AS1515" i="7"/>
  <c r="AT1515" i="7"/>
  <c r="AU1515" i="7"/>
  <c r="AV1515" i="7"/>
  <c r="AW1515" i="7"/>
  <c r="AX1515" i="7"/>
  <c r="AY1515" i="7"/>
  <c r="AZ1515" i="7"/>
  <c r="AI1516" i="7"/>
  <c r="AJ1516" i="7"/>
  <c r="AK1516" i="7"/>
  <c r="AL1516" i="7"/>
  <c r="AM1516" i="7"/>
  <c r="AN1516" i="7"/>
  <c r="AO1516" i="7"/>
  <c r="AP1516" i="7"/>
  <c r="AQ1516" i="7"/>
  <c r="AR1516" i="7"/>
  <c r="AS1516" i="7"/>
  <c r="AT1516" i="7"/>
  <c r="AU1516" i="7"/>
  <c r="AV1516" i="7"/>
  <c r="AW1516" i="7"/>
  <c r="AX1516" i="7"/>
  <c r="AY1516" i="7"/>
  <c r="AZ1516" i="7"/>
  <c r="AI1517" i="7"/>
  <c r="AJ1517" i="7"/>
  <c r="AK1517" i="7"/>
  <c r="AL1517" i="7"/>
  <c r="AM1517" i="7"/>
  <c r="AN1517" i="7"/>
  <c r="AO1517" i="7"/>
  <c r="AP1517" i="7"/>
  <c r="AQ1517" i="7"/>
  <c r="AR1517" i="7"/>
  <c r="AS1517" i="7"/>
  <c r="AT1517" i="7"/>
  <c r="AU1517" i="7"/>
  <c r="AV1517" i="7"/>
  <c r="AW1517" i="7"/>
  <c r="AX1517" i="7"/>
  <c r="AY1517" i="7"/>
  <c r="AZ1517" i="7"/>
  <c r="AI1518" i="7"/>
  <c r="AJ1518" i="7"/>
  <c r="AK1518" i="7"/>
  <c r="AL1518" i="7"/>
  <c r="AM1518" i="7"/>
  <c r="AN1518" i="7"/>
  <c r="AO1518" i="7"/>
  <c r="AP1518" i="7"/>
  <c r="AQ1518" i="7"/>
  <c r="AR1518" i="7"/>
  <c r="AS1518" i="7"/>
  <c r="AT1518" i="7"/>
  <c r="AU1518" i="7"/>
  <c r="AV1518" i="7"/>
  <c r="AW1518" i="7"/>
  <c r="AX1518" i="7"/>
  <c r="AY1518" i="7"/>
  <c r="AZ1518" i="7"/>
  <c r="AI1519" i="7"/>
  <c r="AJ1519" i="7"/>
  <c r="AK1519" i="7"/>
  <c r="AL1519" i="7"/>
  <c r="AM1519" i="7"/>
  <c r="AN1519" i="7"/>
  <c r="AO1519" i="7"/>
  <c r="AP1519" i="7"/>
  <c r="AQ1519" i="7"/>
  <c r="AR1519" i="7"/>
  <c r="AS1519" i="7"/>
  <c r="AT1519" i="7"/>
  <c r="AU1519" i="7"/>
  <c r="AV1519" i="7"/>
  <c r="AW1519" i="7"/>
  <c r="AX1519" i="7"/>
  <c r="AY1519" i="7"/>
  <c r="AZ1519" i="7"/>
  <c r="AI1520" i="7"/>
  <c r="AJ1520" i="7"/>
  <c r="AK1520" i="7"/>
  <c r="AL1520" i="7"/>
  <c r="AM1520" i="7"/>
  <c r="AN1520" i="7"/>
  <c r="AO1520" i="7"/>
  <c r="AP1520" i="7"/>
  <c r="AQ1520" i="7"/>
  <c r="AR1520" i="7"/>
  <c r="AS1520" i="7"/>
  <c r="AT1520" i="7"/>
  <c r="AU1520" i="7"/>
  <c r="AV1520" i="7"/>
  <c r="AW1520" i="7"/>
  <c r="AX1520" i="7"/>
  <c r="AY1520" i="7"/>
  <c r="AZ1520" i="7"/>
  <c r="AI1521" i="7"/>
  <c r="AJ1521" i="7"/>
  <c r="AK1521" i="7"/>
  <c r="AL1521" i="7"/>
  <c r="AM1521" i="7"/>
  <c r="AN1521" i="7"/>
  <c r="AO1521" i="7"/>
  <c r="AP1521" i="7"/>
  <c r="AQ1521" i="7"/>
  <c r="AR1521" i="7"/>
  <c r="AS1521" i="7"/>
  <c r="AT1521" i="7"/>
  <c r="AU1521" i="7"/>
  <c r="AV1521" i="7"/>
  <c r="AW1521" i="7"/>
  <c r="AX1521" i="7"/>
  <c r="AY1521" i="7"/>
  <c r="AZ1521" i="7"/>
  <c r="AI1522" i="7"/>
  <c r="AJ1522" i="7"/>
  <c r="AK1522" i="7"/>
  <c r="AL1522" i="7"/>
  <c r="AM1522" i="7"/>
  <c r="AN1522" i="7"/>
  <c r="AO1522" i="7"/>
  <c r="AP1522" i="7"/>
  <c r="AQ1522" i="7"/>
  <c r="AR1522" i="7"/>
  <c r="AS1522" i="7"/>
  <c r="AT1522" i="7"/>
  <c r="AU1522" i="7"/>
  <c r="AV1522" i="7"/>
  <c r="AW1522" i="7"/>
  <c r="AX1522" i="7"/>
  <c r="AY1522" i="7"/>
  <c r="AZ1522" i="7"/>
  <c r="AI1523" i="7"/>
  <c r="AJ1523" i="7"/>
  <c r="AK1523" i="7"/>
  <c r="AL1523" i="7"/>
  <c r="AM1523" i="7"/>
  <c r="AN1523" i="7"/>
  <c r="AO1523" i="7"/>
  <c r="AP1523" i="7"/>
  <c r="AQ1523" i="7"/>
  <c r="AR1523" i="7"/>
  <c r="AS1523" i="7"/>
  <c r="AT1523" i="7"/>
  <c r="AU1523" i="7"/>
  <c r="AV1523" i="7"/>
  <c r="AW1523" i="7"/>
  <c r="AX1523" i="7"/>
  <c r="AY1523" i="7"/>
  <c r="AZ1523" i="7"/>
  <c r="AI1524" i="7"/>
  <c r="AJ1524" i="7"/>
  <c r="AK1524" i="7"/>
  <c r="AL1524" i="7"/>
  <c r="AM1524" i="7"/>
  <c r="AN1524" i="7"/>
  <c r="AO1524" i="7"/>
  <c r="AP1524" i="7"/>
  <c r="AQ1524" i="7"/>
  <c r="AR1524" i="7"/>
  <c r="AS1524" i="7"/>
  <c r="AT1524" i="7"/>
  <c r="AU1524" i="7"/>
  <c r="AV1524" i="7"/>
  <c r="AW1524" i="7"/>
  <c r="AX1524" i="7"/>
  <c r="AY1524" i="7"/>
  <c r="AZ1524" i="7"/>
  <c r="AI1525" i="7"/>
  <c r="AJ1525" i="7"/>
  <c r="AK1525" i="7"/>
  <c r="AL1525" i="7"/>
  <c r="AM1525" i="7"/>
  <c r="AN1525" i="7"/>
  <c r="AO1525" i="7"/>
  <c r="AP1525" i="7"/>
  <c r="AQ1525" i="7"/>
  <c r="AR1525" i="7"/>
  <c r="AS1525" i="7"/>
  <c r="AT1525" i="7"/>
  <c r="AU1525" i="7"/>
  <c r="AV1525" i="7"/>
  <c r="AW1525" i="7"/>
  <c r="AX1525" i="7"/>
  <c r="AY1525" i="7"/>
  <c r="AZ1525" i="7"/>
  <c r="AI1526" i="7"/>
  <c r="AJ1526" i="7"/>
  <c r="AK1526" i="7"/>
  <c r="AL1526" i="7"/>
  <c r="AM1526" i="7"/>
  <c r="AN1526" i="7"/>
  <c r="AO1526" i="7"/>
  <c r="AP1526" i="7"/>
  <c r="AQ1526" i="7"/>
  <c r="AR1526" i="7"/>
  <c r="AS1526" i="7"/>
  <c r="AT1526" i="7"/>
  <c r="AU1526" i="7"/>
  <c r="AV1526" i="7"/>
  <c r="AW1526" i="7"/>
  <c r="AX1526" i="7"/>
  <c r="AY1526" i="7"/>
  <c r="AZ1526" i="7"/>
  <c r="AI1527" i="7"/>
  <c r="AJ1527" i="7"/>
  <c r="AK1527" i="7"/>
  <c r="AL1527" i="7"/>
  <c r="AM1527" i="7"/>
  <c r="AN1527" i="7"/>
  <c r="AO1527" i="7"/>
  <c r="AP1527" i="7"/>
  <c r="AQ1527" i="7"/>
  <c r="AR1527" i="7"/>
  <c r="AS1527" i="7"/>
  <c r="AT1527" i="7"/>
  <c r="AU1527" i="7"/>
  <c r="AV1527" i="7"/>
  <c r="AW1527" i="7"/>
  <c r="AX1527" i="7"/>
  <c r="AY1527" i="7"/>
  <c r="AZ1527" i="7"/>
  <c r="AI1528" i="7"/>
  <c r="AJ1528" i="7"/>
  <c r="AK1528" i="7"/>
  <c r="AL1528" i="7"/>
  <c r="AM1528" i="7"/>
  <c r="AN1528" i="7"/>
  <c r="AO1528" i="7"/>
  <c r="AP1528" i="7"/>
  <c r="AQ1528" i="7"/>
  <c r="AR1528" i="7"/>
  <c r="AS1528" i="7"/>
  <c r="AT1528" i="7"/>
  <c r="AU1528" i="7"/>
  <c r="AV1528" i="7"/>
  <c r="AW1528" i="7"/>
  <c r="AX1528" i="7"/>
  <c r="AY1528" i="7"/>
  <c r="AZ1528" i="7"/>
  <c r="AI1529" i="7"/>
  <c r="AJ1529" i="7"/>
  <c r="AK1529" i="7"/>
  <c r="AL1529" i="7"/>
  <c r="AM1529" i="7"/>
  <c r="AN1529" i="7"/>
  <c r="AO1529" i="7"/>
  <c r="AP1529" i="7"/>
  <c r="AQ1529" i="7"/>
  <c r="AR1529" i="7"/>
  <c r="AS1529" i="7"/>
  <c r="AT1529" i="7"/>
  <c r="AU1529" i="7"/>
  <c r="AV1529" i="7"/>
  <c r="AW1529" i="7"/>
  <c r="AX1529" i="7"/>
  <c r="AY1529" i="7"/>
  <c r="AZ1529" i="7"/>
  <c r="AI1530" i="7"/>
  <c r="AJ1530" i="7"/>
  <c r="AK1530" i="7"/>
  <c r="AL1530" i="7"/>
  <c r="AM1530" i="7"/>
  <c r="AN1530" i="7"/>
  <c r="AO1530" i="7"/>
  <c r="AP1530" i="7"/>
  <c r="AQ1530" i="7"/>
  <c r="AR1530" i="7"/>
  <c r="AS1530" i="7"/>
  <c r="AT1530" i="7"/>
  <c r="AU1530" i="7"/>
  <c r="AV1530" i="7"/>
  <c r="AW1530" i="7"/>
  <c r="AX1530" i="7"/>
  <c r="AY1530" i="7"/>
  <c r="AZ1530" i="7"/>
  <c r="AI1531" i="7"/>
  <c r="AJ1531" i="7"/>
  <c r="AK1531" i="7"/>
  <c r="AL1531" i="7"/>
  <c r="AM1531" i="7"/>
  <c r="AN1531" i="7"/>
  <c r="AO1531" i="7"/>
  <c r="AP1531" i="7"/>
  <c r="AQ1531" i="7"/>
  <c r="AR1531" i="7"/>
  <c r="AS1531" i="7"/>
  <c r="AT1531" i="7"/>
  <c r="AU1531" i="7"/>
  <c r="AV1531" i="7"/>
  <c r="AW1531" i="7"/>
  <c r="AX1531" i="7"/>
  <c r="AY1531" i="7"/>
  <c r="AZ1531" i="7"/>
  <c r="AI1532" i="7"/>
  <c r="AJ1532" i="7"/>
  <c r="AK1532" i="7"/>
  <c r="AL1532" i="7"/>
  <c r="AM1532" i="7"/>
  <c r="AN1532" i="7"/>
  <c r="AO1532" i="7"/>
  <c r="AP1532" i="7"/>
  <c r="AQ1532" i="7"/>
  <c r="AR1532" i="7"/>
  <c r="AS1532" i="7"/>
  <c r="AT1532" i="7"/>
  <c r="AU1532" i="7"/>
  <c r="AV1532" i="7"/>
  <c r="AW1532" i="7"/>
  <c r="AX1532" i="7"/>
  <c r="AY1532" i="7"/>
  <c r="AZ1532" i="7"/>
  <c r="AI1533" i="7"/>
  <c r="AJ1533" i="7"/>
  <c r="AK1533" i="7"/>
  <c r="AL1533" i="7"/>
  <c r="AM1533" i="7"/>
  <c r="AN1533" i="7"/>
  <c r="AO1533" i="7"/>
  <c r="AP1533" i="7"/>
  <c r="AQ1533" i="7"/>
  <c r="AR1533" i="7"/>
  <c r="AS1533" i="7"/>
  <c r="AT1533" i="7"/>
  <c r="AU1533" i="7"/>
  <c r="AV1533" i="7"/>
  <c r="AW1533" i="7"/>
  <c r="AX1533" i="7"/>
  <c r="AY1533" i="7"/>
  <c r="AZ1533" i="7"/>
  <c r="AI1534" i="7"/>
  <c r="AJ1534" i="7"/>
  <c r="AK1534" i="7"/>
  <c r="AL1534" i="7"/>
  <c r="AM1534" i="7"/>
  <c r="AN1534" i="7"/>
  <c r="AO1534" i="7"/>
  <c r="AP1534" i="7"/>
  <c r="AQ1534" i="7"/>
  <c r="AR1534" i="7"/>
  <c r="AS1534" i="7"/>
  <c r="AT1534" i="7"/>
  <c r="AU1534" i="7"/>
  <c r="AV1534" i="7"/>
  <c r="AW1534" i="7"/>
  <c r="AX1534" i="7"/>
  <c r="AY1534" i="7"/>
  <c r="AZ1534" i="7"/>
  <c r="AI1535" i="7"/>
  <c r="AJ1535" i="7"/>
  <c r="AK1535" i="7"/>
  <c r="AL1535" i="7"/>
  <c r="AM1535" i="7"/>
  <c r="AN1535" i="7"/>
  <c r="AO1535" i="7"/>
  <c r="AP1535" i="7"/>
  <c r="AQ1535" i="7"/>
  <c r="AR1535" i="7"/>
  <c r="AS1535" i="7"/>
  <c r="AT1535" i="7"/>
  <c r="AU1535" i="7"/>
  <c r="AV1535" i="7"/>
  <c r="AW1535" i="7"/>
  <c r="AX1535" i="7"/>
  <c r="AY1535" i="7"/>
  <c r="AZ1535" i="7"/>
  <c r="AI1536" i="7"/>
  <c r="AJ1536" i="7"/>
  <c r="AK1536" i="7"/>
  <c r="AL1536" i="7"/>
  <c r="AM1536" i="7"/>
  <c r="AN1536" i="7"/>
  <c r="AO1536" i="7"/>
  <c r="AP1536" i="7"/>
  <c r="AQ1536" i="7"/>
  <c r="AR1536" i="7"/>
  <c r="AS1536" i="7"/>
  <c r="AT1536" i="7"/>
  <c r="AU1536" i="7"/>
  <c r="AV1536" i="7"/>
  <c r="AW1536" i="7"/>
  <c r="AX1536" i="7"/>
  <c r="AY1536" i="7"/>
  <c r="AZ1536" i="7"/>
  <c r="AI1537" i="7"/>
  <c r="AJ1537" i="7"/>
  <c r="AK1537" i="7"/>
  <c r="AL1537" i="7"/>
  <c r="AM1537" i="7"/>
  <c r="AN1537" i="7"/>
  <c r="AO1537" i="7"/>
  <c r="AP1537" i="7"/>
  <c r="AQ1537" i="7"/>
  <c r="AR1537" i="7"/>
  <c r="AS1537" i="7"/>
  <c r="AT1537" i="7"/>
  <c r="AU1537" i="7"/>
  <c r="AV1537" i="7"/>
  <c r="AW1537" i="7"/>
  <c r="AX1537" i="7"/>
  <c r="AY1537" i="7"/>
  <c r="AZ1537" i="7"/>
  <c r="AI1538" i="7"/>
  <c r="AJ1538" i="7"/>
  <c r="AK1538" i="7"/>
  <c r="AL1538" i="7"/>
  <c r="AM1538" i="7"/>
  <c r="AN1538" i="7"/>
  <c r="AO1538" i="7"/>
  <c r="AP1538" i="7"/>
  <c r="AQ1538" i="7"/>
  <c r="AR1538" i="7"/>
  <c r="AS1538" i="7"/>
  <c r="AT1538" i="7"/>
  <c r="AU1538" i="7"/>
  <c r="AV1538" i="7"/>
  <c r="AW1538" i="7"/>
  <c r="AX1538" i="7"/>
  <c r="AY1538" i="7"/>
  <c r="AZ1538" i="7"/>
  <c r="AI1539" i="7"/>
  <c r="AJ1539" i="7"/>
  <c r="AK1539" i="7"/>
  <c r="AL1539" i="7"/>
  <c r="AM1539" i="7"/>
  <c r="AN1539" i="7"/>
  <c r="AO1539" i="7"/>
  <c r="AP1539" i="7"/>
  <c r="AQ1539" i="7"/>
  <c r="AR1539" i="7"/>
  <c r="AS1539" i="7"/>
  <c r="AT1539" i="7"/>
  <c r="AU1539" i="7"/>
  <c r="AV1539" i="7"/>
  <c r="AW1539" i="7"/>
  <c r="AX1539" i="7"/>
  <c r="AY1539" i="7"/>
  <c r="AZ1539" i="7"/>
  <c r="AI1540" i="7"/>
  <c r="AJ1540" i="7"/>
  <c r="AK1540" i="7"/>
  <c r="AL1540" i="7"/>
  <c r="AM1540" i="7"/>
  <c r="AN1540" i="7"/>
  <c r="AO1540" i="7"/>
  <c r="AP1540" i="7"/>
  <c r="AQ1540" i="7"/>
  <c r="AR1540" i="7"/>
  <c r="AS1540" i="7"/>
  <c r="AT1540" i="7"/>
  <c r="AU1540" i="7"/>
  <c r="AV1540" i="7"/>
  <c r="AW1540" i="7"/>
  <c r="AX1540" i="7"/>
  <c r="AY1540" i="7"/>
  <c r="AZ1540" i="7"/>
  <c r="AI1541" i="7"/>
  <c r="AJ1541" i="7"/>
  <c r="AK1541" i="7"/>
  <c r="AL1541" i="7"/>
  <c r="AM1541" i="7"/>
  <c r="AN1541" i="7"/>
  <c r="AO1541" i="7"/>
  <c r="AP1541" i="7"/>
  <c r="AQ1541" i="7"/>
  <c r="AR1541" i="7"/>
  <c r="AS1541" i="7"/>
  <c r="AT1541" i="7"/>
  <c r="AU1541" i="7"/>
  <c r="AV1541" i="7"/>
  <c r="AW1541" i="7"/>
  <c r="AX1541" i="7"/>
  <c r="AY1541" i="7"/>
  <c r="AZ1541" i="7"/>
  <c r="AI1542" i="7"/>
  <c r="AJ1542" i="7"/>
  <c r="AK1542" i="7"/>
  <c r="AL1542" i="7"/>
  <c r="AM1542" i="7"/>
  <c r="AN1542" i="7"/>
  <c r="AO1542" i="7"/>
  <c r="AP1542" i="7"/>
  <c r="AQ1542" i="7"/>
  <c r="AR1542" i="7"/>
  <c r="AS1542" i="7"/>
  <c r="AT1542" i="7"/>
  <c r="AU1542" i="7"/>
  <c r="AV1542" i="7"/>
  <c r="AW1542" i="7"/>
  <c r="AX1542" i="7"/>
  <c r="AY1542" i="7"/>
  <c r="AZ1542" i="7"/>
  <c r="AI1543" i="7"/>
  <c r="AJ1543" i="7"/>
  <c r="AK1543" i="7"/>
  <c r="AL1543" i="7"/>
  <c r="AM1543" i="7"/>
  <c r="AN1543" i="7"/>
  <c r="AO1543" i="7"/>
  <c r="AP1543" i="7"/>
  <c r="AQ1543" i="7"/>
  <c r="AR1543" i="7"/>
  <c r="AS1543" i="7"/>
  <c r="AT1543" i="7"/>
  <c r="AU1543" i="7"/>
  <c r="AV1543" i="7"/>
  <c r="AW1543" i="7"/>
  <c r="AX1543" i="7"/>
  <c r="AY1543" i="7"/>
  <c r="AZ1543" i="7"/>
  <c r="AI1544" i="7"/>
  <c r="AJ1544" i="7"/>
  <c r="AK1544" i="7"/>
  <c r="AL1544" i="7"/>
  <c r="AM1544" i="7"/>
  <c r="AN1544" i="7"/>
  <c r="AO1544" i="7"/>
  <c r="AP1544" i="7"/>
  <c r="AQ1544" i="7"/>
  <c r="AR1544" i="7"/>
  <c r="AS1544" i="7"/>
  <c r="AT1544" i="7"/>
  <c r="AU1544" i="7"/>
  <c r="AV1544" i="7"/>
  <c r="AW1544" i="7"/>
  <c r="AX1544" i="7"/>
  <c r="AY1544" i="7"/>
  <c r="AZ1544" i="7"/>
  <c r="AI1545" i="7"/>
  <c r="AJ1545" i="7"/>
  <c r="AK1545" i="7"/>
  <c r="AL1545" i="7"/>
  <c r="AM1545" i="7"/>
  <c r="AN1545" i="7"/>
  <c r="AO1545" i="7"/>
  <c r="AP1545" i="7"/>
  <c r="AQ1545" i="7"/>
  <c r="AR1545" i="7"/>
  <c r="AS1545" i="7"/>
  <c r="AT1545" i="7"/>
  <c r="AU1545" i="7"/>
  <c r="AV1545" i="7"/>
  <c r="AW1545" i="7"/>
  <c r="AX1545" i="7"/>
  <c r="AY1545" i="7"/>
  <c r="AZ1545" i="7"/>
  <c r="AI1546" i="7"/>
  <c r="AJ1546" i="7"/>
  <c r="AK1546" i="7"/>
  <c r="AL1546" i="7"/>
  <c r="AM1546" i="7"/>
  <c r="AN1546" i="7"/>
  <c r="AO1546" i="7"/>
  <c r="AP1546" i="7"/>
  <c r="AQ1546" i="7"/>
  <c r="AR1546" i="7"/>
  <c r="AS1546" i="7"/>
  <c r="AT1546" i="7"/>
  <c r="AU1546" i="7"/>
  <c r="AV1546" i="7"/>
  <c r="AW1546" i="7"/>
  <c r="AX1546" i="7"/>
  <c r="AY1546" i="7"/>
  <c r="AZ1546" i="7"/>
  <c r="AI1547" i="7"/>
  <c r="AJ1547" i="7"/>
  <c r="AK1547" i="7"/>
  <c r="AL1547" i="7"/>
  <c r="AM1547" i="7"/>
  <c r="AN1547" i="7"/>
  <c r="AO1547" i="7"/>
  <c r="AP1547" i="7"/>
  <c r="AQ1547" i="7"/>
  <c r="AR1547" i="7"/>
  <c r="AS1547" i="7"/>
  <c r="AT1547" i="7"/>
  <c r="AU1547" i="7"/>
  <c r="AV1547" i="7"/>
  <c r="AW1547" i="7"/>
  <c r="AX1547" i="7"/>
  <c r="AY1547" i="7"/>
  <c r="AZ1547" i="7"/>
  <c r="AI1548" i="7"/>
  <c r="AJ1548" i="7"/>
  <c r="AK1548" i="7"/>
  <c r="AL1548" i="7"/>
  <c r="AM1548" i="7"/>
  <c r="AN1548" i="7"/>
  <c r="AO1548" i="7"/>
  <c r="AP1548" i="7"/>
  <c r="AQ1548" i="7"/>
  <c r="AR1548" i="7"/>
  <c r="AS1548" i="7"/>
  <c r="AT1548" i="7"/>
  <c r="AU1548" i="7"/>
  <c r="AV1548" i="7"/>
  <c r="AW1548" i="7"/>
  <c r="AX1548" i="7"/>
  <c r="AY1548" i="7"/>
  <c r="AZ1548" i="7"/>
  <c r="AI1549" i="7"/>
  <c r="AJ1549" i="7"/>
  <c r="AK1549" i="7"/>
  <c r="AL1549" i="7"/>
  <c r="AM1549" i="7"/>
  <c r="AN1549" i="7"/>
  <c r="AO1549" i="7"/>
  <c r="AP1549" i="7"/>
  <c r="AQ1549" i="7"/>
  <c r="AR1549" i="7"/>
  <c r="AS1549" i="7"/>
  <c r="AT1549" i="7"/>
  <c r="AU1549" i="7"/>
  <c r="AV1549" i="7"/>
  <c r="AW1549" i="7"/>
  <c r="AX1549" i="7"/>
  <c r="AY1549" i="7"/>
  <c r="AZ1549" i="7"/>
  <c r="AI1550" i="7"/>
  <c r="AJ1550" i="7"/>
  <c r="AK1550" i="7"/>
  <c r="AL1550" i="7"/>
  <c r="AM1550" i="7"/>
  <c r="AN1550" i="7"/>
  <c r="AO1550" i="7"/>
  <c r="AP1550" i="7"/>
  <c r="AQ1550" i="7"/>
  <c r="AR1550" i="7"/>
  <c r="AS1550" i="7"/>
  <c r="AT1550" i="7"/>
  <c r="AU1550" i="7"/>
  <c r="AV1550" i="7"/>
  <c r="AW1550" i="7"/>
  <c r="AX1550" i="7"/>
  <c r="AY1550" i="7"/>
  <c r="AZ1550" i="7"/>
  <c r="AI1551" i="7"/>
  <c r="AJ1551" i="7"/>
  <c r="AK1551" i="7"/>
  <c r="AL1551" i="7"/>
  <c r="AM1551" i="7"/>
  <c r="AN1551" i="7"/>
  <c r="AO1551" i="7"/>
  <c r="AP1551" i="7"/>
  <c r="AQ1551" i="7"/>
  <c r="AR1551" i="7"/>
  <c r="AS1551" i="7"/>
  <c r="AT1551" i="7"/>
  <c r="AU1551" i="7"/>
  <c r="AV1551" i="7"/>
  <c r="AW1551" i="7"/>
  <c r="AX1551" i="7"/>
  <c r="AY1551" i="7"/>
  <c r="AZ1551" i="7"/>
  <c r="AI1552" i="7"/>
  <c r="AJ1552" i="7"/>
  <c r="AK1552" i="7"/>
  <c r="AL1552" i="7"/>
  <c r="AM1552" i="7"/>
  <c r="AN1552" i="7"/>
  <c r="AO1552" i="7"/>
  <c r="AP1552" i="7"/>
  <c r="AQ1552" i="7"/>
  <c r="AR1552" i="7"/>
  <c r="AS1552" i="7"/>
  <c r="AT1552" i="7"/>
  <c r="AU1552" i="7"/>
  <c r="AV1552" i="7"/>
  <c r="AW1552" i="7"/>
  <c r="AX1552" i="7"/>
  <c r="AY1552" i="7"/>
  <c r="AZ1552" i="7"/>
  <c r="AI1553" i="7"/>
  <c r="AJ1553" i="7"/>
  <c r="AK1553" i="7"/>
  <c r="AL1553" i="7"/>
  <c r="AM1553" i="7"/>
  <c r="AN1553" i="7"/>
  <c r="AO1553" i="7"/>
  <c r="AP1553" i="7"/>
  <c r="AQ1553" i="7"/>
  <c r="AR1553" i="7"/>
  <c r="AS1553" i="7"/>
  <c r="AT1553" i="7"/>
  <c r="AU1553" i="7"/>
  <c r="AV1553" i="7"/>
  <c r="AW1553" i="7"/>
  <c r="AX1553" i="7"/>
  <c r="AY1553" i="7"/>
  <c r="AZ1553" i="7"/>
  <c r="AI1554" i="7"/>
  <c r="AJ1554" i="7"/>
  <c r="AK1554" i="7"/>
  <c r="AL1554" i="7"/>
  <c r="AM1554" i="7"/>
  <c r="AN1554" i="7"/>
  <c r="AO1554" i="7"/>
  <c r="AP1554" i="7"/>
  <c r="AQ1554" i="7"/>
  <c r="AR1554" i="7"/>
  <c r="AS1554" i="7"/>
  <c r="AT1554" i="7"/>
  <c r="AU1554" i="7"/>
  <c r="AV1554" i="7"/>
  <c r="AW1554" i="7"/>
  <c r="AX1554" i="7"/>
  <c r="AY1554" i="7"/>
  <c r="AZ1554" i="7"/>
  <c r="AI1555" i="7"/>
  <c r="AJ1555" i="7"/>
  <c r="AK1555" i="7"/>
  <c r="AL1555" i="7"/>
  <c r="AM1555" i="7"/>
  <c r="AN1555" i="7"/>
  <c r="AO1555" i="7"/>
  <c r="AP1555" i="7"/>
  <c r="AQ1555" i="7"/>
  <c r="AR1555" i="7"/>
  <c r="AS1555" i="7"/>
  <c r="AT1555" i="7"/>
  <c r="AU1555" i="7"/>
  <c r="AV1555" i="7"/>
  <c r="AW1555" i="7"/>
  <c r="AX1555" i="7"/>
  <c r="AY1555" i="7"/>
  <c r="AZ1555" i="7"/>
  <c r="AI1556" i="7"/>
  <c r="AJ1556" i="7"/>
  <c r="AK1556" i="7"/>
  <c r="AL1556" i="7"/>
  <c r="AM1556" i="7"/>
  <c r="AN1556" i="7"/>
  <c r="AO1556" i="7"/>
  <c r="AP1556" i="7"/>
  <c r="AQ1556" i="7"/>
  <c r="AR1556" i="7"/>
  <c r="AS1556" i="7"/>
  <c r="AT1556" i="7"/>
  <c r="AU1556" i="7"/>
  <c r="AV1556" i="7"/>
  <c r="AW1556" i="7"/>
  <c r="AX1556" i="7"/>
  <c r="AY1556" i="7"/>
  <c r="AZ1556" i="7"/>
  <c r="AI1557" i="7"/>
  <c r="AJ1557" i="7"/>
  <c r="AK1557" i="7"/>
  <c r="AL1557" i="7"/>
  <c r="AM1557" i="7"/>
  <c r="AN1557" i="7"/>
  <c r="AO1557" i="7"/>
  <c r="AP1557" i="7"/>
  <c r="AQ1557" i="7"/>
  <c r="AR1557" i="7"/>
  <c r="AS1557" i="7"/>
  <c r="AT1557" i="7"/>
  <c r="AU1557" i="7"/>
  <c r="AV1557" i="7"/>
  <c r="AW1557" i="7"/>
  <c r="AX1557" i="7"/>
  <c r="AY1557" i="7"/>
  <c r="AZ1557" i="7"/>
  <c r="AI1558" i="7"/>
  <c r="AJ1558" i="7"/>
  <c r="AK1558" i="7"/>
  <c r="AL1558" i="7"/>
  <c r="AM1558" i="7"/>
  <c r="AN1558" i="7"/>
  <c r="AO1558" i="7"/>
  <c r="AP1558" i="7"/>
  <c r="AQ1558" i="7"/>
  <c r="AR1558" i="7"/>
  <c r="AS1558" i="7"/>
  <c r="AT1558" i="7"/>
  <c r="AU1558" i="7"/>
  <c r="AV1558" i="7"/>
  <c r="AW1558" i="7"/>
  <c r="AX1558" i="7"/>
  <c r="AY1558" i="7"/>
  <c r="AZ1558" i="7"/>
  <c r="AI1559" i="7"/>
  <c r="AJ1559" i="7"/>
  <c r="AK1559" i="7"/>
  <c r="AL1559" i="7"/>
  <c r="AM1559" i="7"/>
  <c r="AN1559" i="7"/>
  <c r="AO1559" i="7"/>
  <c r="AP1559" i="7"/>
  <c r="AQ1559" i="7"/>
  <c r="AR1559" i="7"/>
  <c r="AS1559" i="7"/>
  <c r="AT1559" i="7"/>
  <c r="AU1559" i="7"/>
  <c r="AV1559" i="7"/>
  <c r="AW1559" i="7"/>
  <c r="AX1559" i="7"/>
  <c r="AY1559" i="7"/>
  <c r="AH1558" i="7"/>
  <c r="AH1555" i="7"/>
  <c r="AH1556" i="7"/>
  <c r="AH1557" i="7"/>
  <c r="AG1558" i="7"/>
  <c r="AG1555" i="7"/>
  <c r="AG1556" i="7"/>
  <c r="AG1557" i="7"/>
  <c r="AI1560" i="7"/>
  <c r="B8" i="16"/>
  <c r="B8" i="14"/>
  <c r="B8" i="13"/>
  <c r="M504" i="13" s="1"/>
  <c r="B8" i="12"/>
  <c r="B8" i="11"/>
  <c r="B8" i="10"/>
  <c r="B8" i="9"/>
  <c r="B8" i="24"/>
  <c r="B8" i="8"/>
  <c r="B8" i="7"/>
  <c r="B8" i="6"/>
  <c r="B8" i="5"/>
  <c r="B8" i="23"/>
  <c r="B8" i="3"/>
  <c r="B7" i="1"/>
  <c r="N8" i="22"/>
  <c r="N8" i="24" l="1"/>
  <c r="M136" i="9"/>
  <c r="B1305" i="9"/>
  <c r="B1303" i="9"/>
  <c r="CK142" i="9"/>
  <c r="B1307" i="9" s="1"/>
  <c r="BL142" i="9"/>
  <c r="B1306" i="9" s="1"/>
  <c r="AK2147" i="7"/>
  <c r="AN2147" i="7"/>
  <c r="AZ2147" i="7"/>
  <c r="AQ2158" i="7"/>
  <c r="AX2722" i="7"/>
  <c r="AX2141" i="7"/>
  <c r="AN1566" i="7"/>
  <c r="AN2158" i="7"/>
  <c r="AW2158" i="7"/>
  <c r="BN990" i="7"/>
  <c r="BN996" i="7"/>
  <c r="AZ996" i="7"/>
  <c r="AU1560" i="7"/>
  <c r="AL1560" i="7"/>
  <c r="AT1560" i="7"/>
  <c r="AK1577" i="7"/>
  <c r="AO2141" i="7"/>
  <c r="AK2158" i="7"/>
  <c r="AU2722" i="7"/>
  <c r="AW2147" i="7"/>
  <c r="AT2147" i="7"/>
  <c r="AO2722" i="7"/>
  <c r="AL2141" i="7"/>
  <c r="AX1560" i="7"/>
  <c r="AW985" i="7"/>
  <c r="AW1560" i="7" s="1"/>
  <c r="AO1560" i="7"/>
  <c r="AN985" i="7"/>
  <c r="AN1567" i="7"/>
  <c r="AN2141" i="7" s="1"/>
  <c r="AK1560" i="7"/>
  <c r="AL2722" i="7"/>
  <c r="AN2149" i="7"/>
  <c r="AN2722" i="7" s="1"/>
  <c r="BN1560" i="7"/>
  <c r="BO1560" i="7" s="1"/>
  <c r="AQ2141" i="7"/>
  <c r="AQ2722" i="7"/>
  <c r="AZ2722" i="7"/>
  <c r="AU2141" i="7"/>
  <c r="AI2141" i="7"/>
  <c r="AR2141" i="7"/>
  <c r="AZ2141" i="7"/>
  <c r="AZ1560" i="7"/>
  <c r="AQ1560" i="7"/>
  <c r="AN1560" i="7"/>
  <c r="AL96" i="22"/>
  <c r="AL114" i="22"/>
  <c r="AL14" i="22"/>
  <c r="AL164" i="22"/>
  <c r="AL105" i="22"/>
  <c r="AL23" i="22"/>
  <c r="AL88" i="22"/>
  <c r="AL176" i="22"/>
  <c r="AL32" i="22"/>
  <c r="AL186" i="22"/>
  <c r="AL40" i="22"/>
  <c r="AL361" i="22"/>
  <c r="AL207" i="22"/>
  <c r="AL308" i="22"/>
  <c r="AL122" i="22"/>
  <c r="AL219" i="22"/>
  <c r="AL49" i="22"/>
  <c r="AL58" i="22"/>
  <c r="AL132" i="22"/>
  <c r="AL230" i="22"/>
  <c r="AL67" i="22"/>
  <c r="AL142" i="22"/>
  <c r="AL243" i="22"/>
  <c r="AL7" i="22"/>
  <c r="AL78" i="22"/>
  <c r="AL152" i="22"/>
  <c r="AL269" i="22"/>
  <c r="AL256" i="22"/>
  <c r="AL282" i="22"/>
  <c r="AL492" i="22"/>
  <c r="AL33" i="22"/>
  <c r="AL68" i="22"/>
  <c r="AL97" i="22"/>
  <c r="AL134" i="22"/>
  <c r="AL283" i="22"/>
  <c r="AL4" i="22"/>
  <c r="AL11" i="22"/>
  <c r="AL28" i="22"/>
  <c r="AL37" i="22"/>
  <c r="AL47" i="22"/>
  <c r="AL74" i="22"/>
  <c r="AL94" i="22"/>
  <c r="AL101" i="22"/>
  <c r="AL120" i="22"/>
  <c r="AL160" i="22"/>
  <c r="AL183" i="22"/>
  <c r="AL215" i="22"/>
  <c r="AL263" i="22"/>
  <c r="AL290" i="22"/>
  <c r="AL303" i="22"/>
  <c r="AL314" i="22"/>
  <c r="AL343" i="22"/>
  <c r="AL357" i="22"/>
  <c r="AL368" i="22"/>
  <c r="AL380" i="22"/>
  <c r="AL395" i="22"/>
  <c r="AL432" i="22"/>
  <c r="AL449" i="22"/>
  <c r="AL469" i="22"/>
  <c r="AL499" i="22"/>
  <c r="AL520" i="22"/>
  <c r="AL542" i="22"/>
  <c r="AL561" i="22"/>
  <c r="AL5" i="22"/>
  <c r="AL12" i="22"/>
  <c r="AL20" i="22"/>
  <c r="AL30" i="22"/>
  <c r="AL38" i="22"/>
  <c r="AL56" i="22"/>
  <c r="AL65" i="22"/>
  <c r="AL75" i="22"/>
  <c r="AL85" i="22"/>
  <c r="AL95" i="22"/>
  <c r="AL102" i="22"/>
  <c r="AL112" i="22"/>
  <c r="AL129" i="22"/>
  <c r="AL139" i="22"/>
  <c r="AL149" i="22"/>
  <c r="AL163" i="22"/>
  <c r="AL171" i="22"/>
  <c r="AL184" i="22"/>
  <c r="AL194" i="22"/>
  <c r="AL204" i="22"/>
  <c r="AL217" i="22"/>
  <c r="AL226" i="22"/>
  <c r="AL239" i="22"/>
  <c r="AL251" i="22"/>
  <c r="AL264" i="22"/>
  <c r="AL277" i="22"/>
  <c r="AL291" i="22"/>
  <c r="AL315" i="22"/>
  <c r="AL329" i="22"/>
  <c r="AL344" i="22"/>
  <c r="AL358" i="22"/>
  <c r="AL381" i="22"/>
  <c r="AL400" i="22"/>
  <c r="AL433" i="22"/>
  <c r="AL454" i="22"/>
  <c r="AL470" i="22"/>
  <c r="AL487" i="22"/>
  <c r="AL504" i="22"/>
  <c r="AL543" i="22"/>
  <c r="AL567" i="22"/>
  <c r="AL320" i="22"/>
  <c r="AL374" i="22"/>
  <c r="AL401" i="22"/>
  <c r="AL440" i="22"/>
  <c r="AL505" i="22"/>
  <c r="AL568" i="22"/>
  <c r="AL15" i="22"/>
  <c r="AL41" i="22"/>
  <c r="AL89" i="22"/>
  <c r="AL123" i="22"/>
  <c r="AL155" i="22"/>
  <c r="AL197" i="22"/>
  <c r="AL270" i="22"/>
  <c r="AL19" i="22"/>
  <c r="AL54" i="22"/>
  <c r="AL111" i="22"/>
  <c r="AL137" i="22"/>
  <c r="AL170" i="22"/>
  <c r="AL192" i="22"/>
  <c r="AL203" i="22"/>
  <c r="AL225" i="22"/>
  <c r="AL238" i="22"/>
  <c r="AL276" i="22"/>
  <c r="AL328" i="22"/>
  <c r="AL414" i="22"/>
  <c r="AL6" i="22"/>
  <c r="AL13" i="22"/>
  <c r="AL21" i="22"/>
  <c r="AL39" i="22"/>
  <c r="AL48" i="22"/>
  <c r="AL57" i="22"/>
  <c r="AL66" i="22"/>
  <c r="AL76" i="22"/>
  <c r="AL87" i="22"/>
  <c r="AL103" i="22"/>
  <c r="AL113" i="22"/>
  <c r="AL121" i="22"/>
  <c r="AL130" i="22"/>
  <c r="AL141" i="22"/>
  <c r="AL150" i="22"/>
  <c r="AL173" i="22"/>
  <c r="AL185" i="22"/>
  <c r="AL196" i="22"/>
  <c r="AL205" i="22"/>
  <c r="AL218" i="22"/>
  <c r="AL228" i="22"/>
  <c r="AL252" i="22"/>
  <c r="AL278" i="22"/>
  <c r="AL292" i="22"/>
  <c r="AL304" i="22"/>
  <c r="AL316" i="22"/>
  <c r="AL330" i="22"/>
  <c r="AL345" i="22"/>
  <c r="AL369" i="22"/>
  <c r="AL382" i="22"/>
  <c r="AL419" i="22"/>
  <c r="AL434" i="22"/>
  <c r="AL455" i="22"/>
  <c r="AL475" i="22"/>
  <c r="AL488" i="22"/>
  <c r="AL80" i="22"/>
  <c r="AL321" i="22"/>
  <c r="AL493" i="22"/>
  <c r="AL350" i="22"/>
  <c r="AL551" i="22"/>
  <c r="AL8" i="22"/>
  <c r="AL51" i="22"/>
  <c r="AL115" i="22"/>
  <c r="AL165" i="22"/>
  <c r="AL210" i="22"/>
  <c r="AL244" i="22"/>
  <c r="AL296" i="22"/>
  <c r="AL362" i="22"/>
  <c r="AL26" i="22"/>
  <c r="AL60" i="22"/>
  <c r="AL81" i="22"/>
  <c r="AL99" i="22"/>
  <c r="AL108" i="22"/>
  <c r="AL116" i="22"/>
  <c r="AL125" i="22"/>
  <c r="AL135" i="22"/>
  <c r="AL156" i="22"/>
  <c r="AL167" i="22"/>
  <c r="AL177" i="22"/>
  <c r="AL190" i="22"/>
  <c r="AL198" i="22"/>
  <c r="AL211" i="22"/>
  <c r="AL222" i="22"/>
  <c r="AL232" i="22"/>
  <c r="AL245" i="22"/>
  <c r="AL257" i="22"/>
  <c r="AL271" i="22"/>
  <c r="AL284" i="22"/>
  <c r="AL297" i="22"/>
  <c r="AL309" i="22"/>
  <c r="AL322" i="22"/>
  <c r="AL336" i="22"/>
  <c r="AL351" i="22"/>
  <c r="AL363" i="22"/>
  <c r="AL375" i="22"/>
  <c r="AL388" i="22"/>
  <c r="AL426" i="22"/>
  <c r="AL441" i="22"/>
  <c r="AL462" i="22"/>
  <c r="AL494" i="22"/>
  <c r="AL511" i="22"/>
  <c r="AL534" i="22"/>
  <c r="AL552" i="22"/>
  <c r="N8" i="3"/>
  <c r="AL335" i="22"/>
  <c r="AL420" i="22"/>
  <c r="AL476" i="22"/>
  <c r="AL527" i="22"/>
  <c r="AL25" i="22"/>
  <c r="AL59" i="22"/>
  <c r="AL107" i="22"/>
  <c r="AL143" i="22"/>
  <c r="AL220" i="22"/>
  <c r="AL231" i="22"/>
  <c r="AL387" i="22"/>
  <c r="AL406" i="22"/>
  <c r="AL421" i="22"/>
  <c r="AL461" i="22"/>
  <c r="AL477" i="22"/>
  <c r="AL528" i="22"/>
  <c r="AL34" i="22"/>
  <c r="AL52" i="22"/>
  <c r="AL70" i="22"/>
  <c r="AL82" i="22"/>
  <c r="AL100" i="22"/>
  <c r="AL127" i="22"/>
  <c r="AL145" i="22"/>
  <c r="AL157" i="22"/>
  <c r="AL178" i="22"/>
  <c r="AL200" i="22"/>
  <c r="AL212" i="22"/>
  <c r="AL224" i="22"/>
  <c r="AL233" i="22"/>
  <c r="AL258" i="22"/>
  <c r="AL285" i="22"/>
  <c r="AL298" i="22"/>
  <c r="AL310" i="22"/>
  <c r="AL337" i="22"/>
  <c r="AL352" i="22"/>
  <c r="AL393" i="22"/>
  <c r="AL407" i="22"/>
  <c r="AL427" i="22"/>
  <c r="AL447" i="22"/>
  <c r="AL463" i="22"/>
  <c r="AL481" i="22"/>
  <c r="AL497" i="22"/>
  <c r="AL512" i="22"/>
  <c r="AL535" i="22"/>
  <c r="AL559" i="22"/>
  <c r="AL571" i="22"/>
  <c r="N8" i="16"/>
  <c r="N8" i="8"/>
  <c r="AL574" i="22"/>
  <c r="AL565" i="22"/>
  <c r="AL558" i="22"/>
  <c r="AL549" i="22"/>
  <c r="AL541" i="22"/>
  <c r="AL526" i="22"/>
  <c r="AL518" i="22"/>
  <c r="AL510" i="22"/>
  <c r="AL503" i="22"/>
  <c r="AL486" i="22"/>
  <c r="AL480" i="22"/>
  <c r="AL474" i="22"/>
  <c r="AL468" i="22"/>
  <c r="AL460" i="22"/>
  <c r="AL453" i="22"/>
  <c r="AL446" i="22"/>
  <c r="AL439" i="22"/>
  <c r="AL425" i="22"/>
  <c r="AL418" i="22"/>
  <c r="AL412" i="22"/>
  <c r="AL405" i="22"/>
  <c r="AL399" i="22"/>
  <c r="AL392" i="22"/>
  <c r="AL386" i="22"/>
  <c r="N8" i="14"/>
  <c r="N8" i="7"/>
  <c r="AL573" i="22"/>
  <c r="AL557" i="22"/>
  <c r="AL548" i="22"/>
  <c r="AL540" i="22"/>
  <c r="AL532" i="22"/>
  <c r="AL525" i="22"/>
  <c r="AL516" i="22"/>
  <c r="AL509" i="22"/>
  <c r="AL496" i="22"/>
  <c r="AL491" i="22"/>
  <c r="AL485" i="22"/>
  <c r="AL473" i="22"/>
  <c r="AL467" i="22"/>
  <c r="AL459" i="22"/>
  <c r="AL452" i="22"/>
  <c r="AL445" i="22"/>
  <c r="AL438" i="22"/>
  <c r="AL431" i="22"/>
  <c r="AL417" i="22"/>
  <c r="AL411" i="22"/>
  <c r="AL398" i="22"/>
  <c r="AL391" i="22"/>
  <c r="AL385" i="22"/>
  <c r="AL378" i="22"/>
  <c r="AL373" i="22"/>
  <c r="AL355" i="22"/>
  <c r="AL349" i="22"/>
  <c r="AL341" i="22"/>
  <c r="AL334" i="22"/>
  <c r="AL326" i="22"/>
  <c r="AL312" i="22"/>
  <c r="AL307" i="22"/>
  <c r="AL301" i="22"/>
  <c r="AL295" i="22"/>
  <c r="AL281" i="22"/>
  <c r="AL274" i="22"/>
  <c r="AL268" i="22"/>
  <c r="AL261" i="22"/>
  <c r="AL255" i="22"/>
  <c r="AL249" i="22"/>
  <c r="AL242" i="22"/>
  <c r="AL236" i="22"/>
  <c r="AL229" i="22"/>
  <c r="AL216" i="22"/>
  <c r="AL209" i="22"/>
  <c r="AL201" i="22"/>
  <c r="AL189" i="22"/>
  <c r="AL182" i="22"/>
  <c r="AL175" i="22"/>
  <c r="AL168" i="22"/>
  <c r="AL162" i="22"/>
  <c r="AL154" i="22"/>
  <c r="AL147" i="22"/>
  <c r="AL140" i="22"/>
  <c r="N8" i="13"/>
  <c r="AC504" i="13" s="1"/>
  <c r="N8" i="6"/>
  <c r="AL572" i="22"/>
  <c r="AL564" i="22"/>
  <c r="AL556" i="22"/>
  <c r="AL547" i="22"/>
  <c r="AL539" i="22"/>
  <c r="AL531" i="22"/>
  <c r="AL524" i="22"/>
  <c r="AL515" i="22"/>
  <c r="AL508" i="22"/>
  <c r="AL502" i="22"/>
  <c r="AL490" i="22"/>
  <c r="AL484" i="22"/>
  <c r="AL479" i="22"/>
  <c r="AL472" i="22"/>
  <c r="AL466" i="22"/>
  <c r="AL458" i="22"/>
  <c r="AL451" i="22"/>
  <c r="AL444" i="22"/>
  <c r="AL437" i="22"/>
  <c r="AL424" i="22"/>
  <c r="AL416" i="22"/>
  <c r="AL410" i="22"/>
  <c r="AL404" i="22"/>
  <c r="AL397" i="22"/>
  <c r="AL377" i="22"/>
  <c r="AL372" i="22"/>
  <c r="AL366" i="22"/>
  <c r="AL360" i="22"/>
  <c r="AL354" i="22"/>
  <c r="AL348" i="22"/>
  <c r="AL340" i="22"/>
  <c r="AL333" i="22"/>
  <c r="AL325" i="22"/>
  <c r="AL319" i="22"/>
  <c r="AL306" i="22"/>
  <c r="AL300" i="22"/>
  <c r="AL288" i="22"/>
  <c r="AL273" i="22"/>
  <c r="AL267" i="22"/>
  <c r="AL260" i="22"/>
  <c r="AL241" i="22"/>
  <c r="AL223" i="22"/>
  <c r="AL208" i="22"/>
  <c r="AL195" i="22"/>
  <c r="AL188" i="22"/>
  <c r="AL181" i="22"/>
  <c r="AL174" i="22"/>
  <c r="AL161" i="22"/>
  <c r="AL153" i="22"/>
  <c r="AL146" i="22"/>
  <c r="AL133" i="22"/>
  <c r="AL126" i="22"/>
  <c r="AL119" i="22"/>
  <c r="AL106" i="22"/>
  <c r="AL93" i="22"/>
  <c r="AL86" i="22"/>
  <c r="AL79" i="22"/>
  <c r="AL71" i="22"/>
  <c r="AL64" i="22"/>
  <c r="AL50" i="22"/>
  <c r="AL44" i="22"/>
  <c r="AL31" i="22"/>
  <c r="AL24" i="22"/>
  <c r="AL17" i="22"/>
  <c r="N8" i="12"/>
  <c r="N8" i="5"/>
  <c r="AL570" i="22"/>
  <c r="AL563" i="22"/>
  <c r="AL554" i="22"/>
  <c r="AL546" i="22"/>
  <c r="AL537" i="22"/>
  <c r="AL530" i="22"/>
  <c r="AL523" i="22"/>
  <c r="AL514" i="22"/>
  <c r="AL507" i="22"/>
  <c r="AL501" i="22"/>
  <c r="AL495" i="22"/>
  <c r="AL489" i="22"/>
  <c r="AL483" i="22"/>
  <c r="AL465" i="22"/>
  <c r="AL457" i="22"/>
  <c r="AL443" i="22"/>
  <c r="AL436" i="22"/>
  <c r="AL430" i="22"/>
  <c r="AL423" i="22"/>
  <c r="AL409" i="22"/>
  <c r="AL403" i="22"/>
  <c r="AL396" i="22"/>
  <c r="AL390" i="22"/>
  <c r="AL384" i="22"/>
  <c r="AL371" i="22"/>
  <c r="AL365" i="22"/>
  <c r="AL353" i="22"/>
  <c r="AL347" i="22"/>
  <c r="AL339" i="22"/>
  <c r="AL332" i="22"/>
  <c r="AL324" i="22"/>
  <c r="AL318" i="22"/>
  <c r="AL311" i="22"/>
  <c r="AL305" i="22"/>
  <c r="AL294" i="22"/>
  <c r="AL287" i="22"/>
  <c r="AL280" i="22"/>
  <c r="AL266" i="22"/>
  <c r="AL254" i="22"/>
  <c r="AL248" i="22"/>
  <c r="AL235" i="22"/>
  <c r="N8" i="11"/>
  <c r="N8" i="23"/>
  <c r="AL569" i="22"/>
  <c r="AL562" i="22"/>
  <c r="AL553" i="22"/>
  <c r="AL545" i="22"/>
  <c r="AL529" i="22"/>
  <c r="AL521" i="22"/>
  <c r="AL513" i="22"/>
  <c r="AL506" i="22"/>
  <c r="AL500" i="22"/>
  <c r="AL478" i="22"/>
  <c r="AL471" i="22"/>
  <c r="AL464" i="22"/>
  <c r="AL456" i="22"/>
  <c r="AL450" i="22"/>
  <c r="AL442" i="22"/>
  <c r="AL435" i="22"/>
  <c r="AL429" i="22"/>
  <c r="AL422" i="22"/>
  <c r="AL415" i="22"/>
  <c r="AL408" i="22"/>
  <c r="AL402" i="22"/>
  <c r="AL389" i="22"/>
  <c r="AL383" i="22"/>
  <c r="AL376" i="22"/>
  <c r="AL370" i="22"/>
  <c r="AL364" i="22"/>
  <c r="AL359" i="22"/>
  <c r="AL346" i="22"/>
  <c r="AL338" i="22"/>
  <c r="AL331" i="22"/>
  <c r="AL323" i="22"/>
  <c r="AL317" i="22"/>
  <c r="AL299" i="22"/>
  <c r="AL293" i="22"/>
  <c r="AL286" i="22"/>
  <c r="AL279" i="22"/>
  <c r="AL272" i="22"/>
  <c r="AL265" i="22"/>
  <c r="AL259" i="22"/>
  <c r="AL253" i="22"/>
  <c r="AL247" i="22"/>
  <c r="AL240" i="22"/>
  <c r="AL234" i="22"/>
  <c r="AL227" i="22"/>
  <c r="AL221" i="22"/>
  <c r="AL214" i="22"/>
  <c r="AL206" i="22"/>
  <c r="AL199" i="22"/>
  <c r="AL193" i="22"/>
  <c r="AL187" i="22"/>
  <c r="AL179" i="22"/>
  <c r="AL172" i="22"/>
  <c r="AL166" i="22"/>
  <c r="AL159" i="22"/>
  <c r="AL151" i="22"/>
  <c r="AL144" i="22"/>
  <c r="AL138" i="22"/>
  <c r="AL131" i="22"/>
  <c r="AL124" i="22"/>
  <c r="AL117" i="22"/>
  <c r="AL104" i="22"/>
  <c r="AL98" i="22"/>
  <c r="AL84" i="22"/>
  <c r="AL77" i="22"/>
  <c r="AL69" i="22"/>
  <c r="AL62" i="22"/>
  <c r="AL55" i="22"/>
  <c r="AL42" i="22"/>
  <c r="AL29" i="22"/>
  <c r="AL22" i="22"/>
  <c r="N8" i="9"/>
  <c r="AC136" i="9" s="1"/>
  <c r="N7" i="1"/>
  <c r="AL16" i="22"/>
  <c r="AL43" i="22"/>
  <c r="AL90" i="22"/>
  <c r="AL9" i="22"/>
  <c r="AL27" i="22"/>
  <c r="AL35" i="22"/>
  <c r="AL45" i="22"/>
  <c r="AL61" i="22"/>
  <c r="AL72" i="22"/>
  <c r="AL91" i="22"/>
  <c r="AL109" i="22"/>
  <c r="AL191" i="22"/>
  <c r="AL246" i="22"/>
  <c r="AL10" i="22"/>
  <c r="AL18" i="22"/>
  <c r="AL36" i="22"/>
  <c r="AL46" i="22"/>
  <c r="AL53" i="22"/>
  <c r="AL63" i="22"/>
  <c r="AL73" i="22"/>
  <c r="AL83" i="22"/>
  <c r="AL92" i="22"/>
  <c r="AL110" i="22"/>
  <c r="AL118" i="22"/>
  <c r="AL128" i="22"/>
  <c r="AL136" i="22"/>
  <c r="AL148" i="22"/>
  <c r="AL158" i="22"/>
  <c r="AL169" i="22"/>
  <c r="AL180" i="22"/>
  <c r="AL202" i="22"/>
  <c r="AL213" i="22"/>
  <c r="AL237" i="22"/>
  <c r="AL250" i="22"/>
  <c r="AL262" i="22"/>
  <c r="AL275" i="22"/>
  <c r="AL289" i="22"/>
  <c r="AL302" i="22"/>
  <c r="AL313" i="22"/>
  <c r="AL327" i="22"/>
  <c r="AL342" i="22"/>
  <c r="AL356" i="22"/>
  <c r="AL367" i="22"/>
  <c r="AL379" i="22"/>
  <c r="AL394" i="22"/>
  <c r="AL413" i="22"/>
  <c r="AL428" i="22"/>
  <c r="AL448" i="22"/>
  <c r="AL482" i="22"/>
  <c r="AL498" i="22"/>
  <c r="AL519" i="22"/>
  <c r="AL536" i="22"/>
  <c r="N8" i="10"/>
  <c r="AL517" i="22"/>
  <c r="AL522" i="22"/>
  <c r="AL533" i="22"/>
  <c r="AL538" i="22"/>
  <c r="AL544" i="22"/>
  <c r="AL550" i="22"/>
  <c r="AL555" i="22"/>
  <c r="AL560" i="22"/>
  <c r="AL566" i="22"/>
  <c r="AN509" i="13" l="1"/>
  <c r="AN517" i="13"/>
  <c r="AN525" i="13"/>
  <c r="AN533" i="13"/>
  <c r="AN541" i="13"/>
  <c r="AN549" i="13"/>
  <c r="AN557" i="13"/>
  <c r="AN565" i="13"/>
  <c r="AN573" i="13"/>
  <c r="AN581" i="13"/>
  <c r="AN589" i="13"/>
  <c r="AN597" i="13"/>
  <c r="AN605" i="13"/>
  <c r="AN613" i="13"/>
  <c r="AN621" i="13"/>
  <c r="AN629" i="13"/>
  <c r="AN637" i="13"/>
  <c r="AN645" i="13"/>
  <c r="AN653" i="13"/>
  <c r="AN661" i="13"/>
  <c r="AN669" i="13"/>
  <c r="AN677" i="13"/>
  <c r="AN685" i="13"/>
  <c r="AN693" i="13"/>
  <c r="AN701" i="13"/>
  <c r="AN709" i="13"/>
  <c r="AN717" i="13"/>
  <c r="AN725" i="13"/>
  <c r="AN733" i="13"/>
  <c r="AN741" i="13"/>
  <c r="AN749" i="13"/>
  <c r="AN757" i="13"/>
  <c r="AN765" i="13"/>
  <c r="AN773" i="13"/>
  <c r="AN781" i="13"/>
  <c r="AN789" i="13"/>
  <c r="AN797" i="13"/>
  <c r="AN805" i="13"/>
  <c r="AN813" i="13"/>
  <c r="AN821" i="13"/>
  <c r="AN829" i="13"/>
  <c r="AN837" i="13"/>
  <c r="AN845" i="13"/>
  <c r="AN853" i="13"/>
  <c r="AN861" i="13"/>
  <c r="AN869" i="13"/>
  <c r="AN877" i="13"/>
  <c r="AN885" i="13"/>
  <c r="AN893" i="13"/>
  <c r="AN901" i="13"/>
  <c r="AN909" i="13"/>
  <c r="AN917" i="13"/>
  <c r="AN925" i="13"/>
  <c r="AN933" i="13"/>
  <c r="AN941" i="13"/>
  <c r="AN949" i="13"/>
  <c r="AN957" i="13"/>
  <c r="AN965" i="13"/>
  <c r="AN973" i="13"/>
  <c r="AN981" i="13"/>
  <c r="AN989" i="13"/>
  <c r="AN997" i="13"/>
  <c r="AN1005" i="13"/>
  <c r="AN1013" i="13"/>
  <c r="AN1021" i="13"/>
  <c r="AN1029" i="13"/>
  <c r="AN1037" i="13"/>
  <c r="AN1045" i="13"/>
  <c r="AN1053" i="13"/>
  <c r="AN1061" i="13"/>
  <c r="AN1069" i="13"/>
  <c r="AN1077" i="13"/>
  <c r="AO515" i="13"/>
  <c r="AO523" i="13"/>
  <c r="AO531" i="13"/>
  <c r="AO539" i="13"/>
  <c r="AO547" i="13"/>
  <c r="AO555" i="13"/>
  <c r="AO563" i="13"/>
  <c r="AO571" i="13"/>
  <c r="AO579" i="13"/>
  <c r="AO587" i="13"/>
  <c r="AO595" i="13"/>
  <c r="AO603" i="13"/>
  <c r="AO611" i="13"/>
  <c r="AN510" i="13"/>
  <c r="AN518" i="13"/>
  <c r="AN526" i="13"/>
  <c r="AN534" i="13"/>
  <c r="AN542" i="13"/>
  <c r="AN550" i="13"/>
  <c r="AN558" i="13"/>
  <c r="AN566" i="13"/>
  <c r="AN574" i="13"/>
  <c r="AN582" i="13"/>
  <c r="AN590" i="13"/>
  <c r="AN598" i="13"/>
  <c r="AN606" i="13"/>
  <c r="AN614" i="13"/>
  <c r="AN622" i="13"/>
  <c r="AN630" i="13"/>
  <c r="AN638" i="13"/>
  <c r="AN646" i="13"/>
  <c r="AN654" i="13"/>
  <c r="AN662" i="13"/>
  <c r="AN670" i="13"/>
  <c r="AN678" i="13"/>
  <c r="AN686" i="13"/>
  <c r="AN694" i="13"/>
  <c r="AN702" i="13"/>
  <c r="AN710" i="13"/>
  <c r="AN718" i="13"/>
  <c r="AN726" i="13"/>
  <c r="AN734" i="13"/>
  <c r="AN742" i="13"/>
  <c r="AN750" i="13"/>
  <c r="AN758" i="13"/>
  <c r="AN766" i="13"/>
  <c r="AN774" i="13"/>
  <c r="AN782" i="13"/>
  <c r="AN790" i="13"/>
  <c r="AN798" i="13"/>
  <c r="AN806" i="13"/>
  <c r="AN814" i="13"/>
  <c r="AN822" i="13"/>
  <c r="AN830" i="13"/>
  <c r="AN838" i="13"/>
  <c r="AN846" i="13"/>
  <c r="AN854" i="13"/>
  <c r="AN862" i="13"/>
  <c r="AN870" i="13"/>
  <c r="AN878" i="13"/>
  <c r="AN886" i="13"/>
  <c r="AN894" i="13"/>
  <c r="AN902" i="13"/>
  <c r="AN910" i="13"/>
  <c r="AN918" i="13"/>
  <c r="AN926" i="13"/>
  <c r="AN934" i="13"/>
  <c r="AN942" i="13"/>
  <c r="AN950" i="13"/>
  <c r="AN958" i="13"/>
  <c r="AN966" i="13"/>
  <c r="AN974" i="13"/>
  <c r="AN982" i="13"/>
  <c r="AN990" i="13"/>
  <c r="AN998" i="13"/>
  <c r="AN1006" i="13"/>
  <c r="AN1014" i="13"/>
  <c r="AN1022" i="13"/>
  <c r="AN1030" i="13"/>
  <c r="AN1038" i="13"/>
  <c r="AN1046" i="13"/>
  <c r="AN1054" i="13"/>
  <c r="AN1062" i="13"/>
  <c r="AN1070" i="13"/>
  <c r="AN1078" i="13"/>
  <c r="AO516" i="13"/>
  <c r="AO524" i="13"/>
  <c r="AO532" i="13"/>
  <c r="AO540" i="13"/>
  <c r="AO548" i="13"/>
  <c r="AO556" i="13"/>
  <c r="AO564" i="13"/>
  <c r="AO572" i="13"/>
  <c r="AO580" i="13"/>
  <c r="AO588" i="13"/>
  <c r="AO596" i="13"/>
  <c r="AO604" i="13"/>
  <c r="AO612" i="13"/>
  <c r="AN511" i="13"/>
  <c r="AN519" i="13"/>
  <c r="AN527" i="13"/>
  <c r="AN535" i="13"/>
  <c r="AN543" i="13"/>
  <c r="AN551" i="13"/>
  <c r="AN559" i="13"/>
  <c r="AN567" i="13"/>
  <c r="AN575" i="13"/>
  <c r="AN583" i="13"/>
  <c r="AN591" i="13"/>
  <c r="AN599" i="13"/>
  <c r="AN607" i="13"/>
  <c r="AN615" i="13"/>
  <c r="AN623" i="13"/>
  <c r="AN631" i="13"/>
  <c r="AN639" i="13"/>
  <c r="AN647" i="13"/>
  <c r="AN655" i="13"/>
  <c r="AN663" i="13"/>
  <c r="AN671" i="13"/>
  <c r="AN679" i="13"/>
  <c r="AN687" i="13"/>
  <c r="AN695" i="13"/>
  <c r="AN703" i="13"/>
  <c r="AN711" i="13"/>
  <c r="AN719" i="13"/>
  <c r="AN727" i="13"/>
  <c r="AN735" i="13"/>
  <c r="AN743" i="13"/>
  <c r="AN751" i="13"/>
  <c r="AN759" i="13"/>
  <c r="AN767" i="13"/>
  <c r="AN775" i="13"/>
  <c r="AN783" i="13"/>
  <c r="AN791" i="13"/>
  <c r="AN799" i="13"/>
  <c r="AN807" i="13"/>
  <c r="AN815" i="13"/>
  <c r="AN823" i="13"/>
  <c r="AN831" i="13"/>
  <c r="AN839" i="13"/>
  <c r="AN847" i="13"/>
  <c r="AN855" i="13"/>
  <c r="AN863" i="13"/>
  <c r="AN871" i="13"/>
  <c r="AN879" i="13"/>
  <c r="AN887" i="13"/>
  <c r="AN895" i="13"/>
  <c r="AN903" i="13"/>
  <c r="AN911" i="13"/>
  <c r="AN919" i="13"/>
  <c r="AN927" i="13"/>
  <c r="AN935" i="13"/>
  <c r="AN943" i="13"/>
  <c r="AN951" i="13"/>
  <c r="AN959" i="13"/>
  <c r="AN967" i="13"/>
  <c r="AN975" i="13"/>
  <c r="AN983" i="13"/>
  <c r="AN991" i="13"/>
  <c r="AN999" i="13"/>
  <c r="AN1007" i="13"/>
  <c r="AN1015" i="13"/>
  <c r="AN1023" i="13"/>
  <c r="AN1031" i="13"/>
  <c r="AN1039" i="13"/>
  <c r="AN1047" i="13"/>
  <c r="AN1055" i="13"/>
  <c r="AN1063" i="13"/>
  <c r="AN1071" i="13"/>
  <c r="AO509" i="13"/>
  <c r="AO517" i="13"/>
  <c r="AO525" i="13"/>
  <c r="AO533" i="13"/>
  <c r="AO541" i="13"/>
  <c r="AO549" i="13"/>
  <c r="AO557" i="13"/>
  <c r="AO565" i="13"/>
  <c r="AO573" i="13"/>
  <c r="AO581" i="13"/>
  <c r="AO589" i="13"/>
  <c r="AO597" i="13"/>
  <c r="AO605" i="13"/>
  <c r="AO613" i="13"/>
  <c r="AN512" i="13"/>
  <c r="AN520" i="13"/>
  <c r="AN528" i="13"/>
  <c r="AN536" i="13"/>
  <c r="AN544" i="13"/>
  <c r="AN552" i="13"/>
  <c r="AN560" i="13"/>
  <c r="AN568" i="13"/>
  <c r="AN576" i="13"/>
  <c r="AN584" i="13"/>
  <c r="AN592" i="13"/>
  <c r="AN600" i="13"/>
  <c r="AN608" i="13"/>
  <c r="AN616" i="13"/>
  <c r="AN624" i="13"/>
  <c r="AN632" i="13"/>
  <c r="AN640" i="13"/>
  <c r="AN648" i="13"/>
  <c r="AN656" i="13"/>
  <c r="AN664" i="13"/>
  <c r="AN672" i="13"/>
  <c r="AN680" i="13"/>
  <c r="AN688" i="13"/>
  <c r="AN696" i="13"/>
  <c r="AN704" i="13"/>
  <c r="AN712" i="13"/>
  <c r="AN720" i="13"/>
  <c r="AN728" i="13"/>
  <c r="AN736" i="13"/>
  <c r="AN744" i="13"/>
  <c r="AN752" i="13"/>
  <c r="AN760" i="13"/>
  <c r="AN768" i="13"/>
  <c r="AN776" i="13"/>
  <c r="AN784" i="13"/>
  <c r="AN792" i="13"/>
  <c r="AN800" i="13"/>
  <c r="AN808" i="13"/>
  <c r="AN816" i="13"/>
  <c r="AN824" i="13"/>
  <c r="AN832" i="13"/>
  <c r="AN840" i="13"/>
  <c r="AN848" i="13"/>
  <c r="AN856" i="13"/>
  <c r="AN864" i="13"/>
  <c r="AN872" i="13"/>
  <c r="AN880" i="13"/>
  <c r="AN888" i="13"/>
  <c r="AN896" i="13"/>
  <c r="AN904" i="13"/>
  <c r="AN912" i="13"/>
  <c r="AN920" i="13"/>
  <c r="AN928" i="13"/>
  <c r="AN936" i="13"/>
  <c r="AN944" i="13"/>
  <c r="AN952" i="13"/>
  <c r="AN960" i="13"/>
  <c r="AN968" i="13"/>
  <c r="AN976" i="13"/>
  <c r="AN984" i="13"/>
  <c r="AN992" i="13"/>
  <c r="AN1000" i="13"/>
  <c r="AN1008" i="13"/>
  <c r="AN1016" i="13"/>
  <c r="AN1024" i="13"/>
  <c r="AN1032" i="13"/>
  <c r="AN1040" i="13"/>
  <c r="AN1048" i="13"/>
  <c r="AN1056" i="13"/>
  <c r="AN1064" i="13"/>
  <c r="AN1072" i="13"/>
  <c r="AO510" i="13"/>
  <c r="AO518" i="13"/>
  <c r="AO526" i="13"/>
  <c r="AO534" i="13"/>
  <c r="AO542" i="13"/>
  <c r="AO550" i="13"/>
  <c r="AO558" i="13"/>
  <c r="AO566" i="13"/>
  <c r="AO574" i="13"/>
  <c r="AO582" i="13"/>
  <c r="AN513" i="13"/>
  <c r="AN521" i="13"/>
  <c r="AN529" i="13"/>
  <c r="AN537" i="13"/>
  <c r="AN545" i="13"/>
  <c r="AN553" i="13"/>
  <c r="AN561" i="13"/>
  <c r="AN569" i="13"/>
  <c r="AN577" i="13"/>
  <c r="AN585" i="13"/>
  <c r="AN593" i="13"/>
  <c r="AN601" i="13"/>
  <c r="AN609" i="13"/>
  <c r="AN617" i="13"/>
  <c r="AN625" i="13"/>
  <c r="AN633" i="13"/>
  <c r="AN641" i="13"/>
  <c r="AN649" i="13"/>
  <c r="AN657" i="13"/>
  <c r="AN665" i="13"/>
  <c r="AN673" i="13"/>
  <c r="AN681" i="13"/>
  <c r="AN689" i="13"/>
  <c r="AN697" i="13"/>
  <c r="AN705" i="13"/>
  <c r="AN713" i="13"/>
  <c r="AN721" i="13"/>
  <c r="AN729" i="13"/>
  <c r="AN737" i="13"/>
  <c r="AN745" i="13"/>
  <c r="AN753" i="13"/>
  <c r="AN761" i="13"/>
  <c r="AN769" i="13"/>
  <c r="AN777" i="13"/>
  <c r="AN785" i="13"/>
  <c r="AN793" i="13"/>
  <c r="AN801" i="13"/>
  <c r="AN809" i="13"/>
  <c r="AN817" i="13"/>
  <c r="AN825" i="13"/>
  <c r="AN833" i="13"/>
  <c r="AN841" i="13"/>
  <c r="AN849" i="13"/>
  <c r="AN857" i="13"/>
  <c r="AN865" i="13"/>
  <c r="AN873" i="13"/>
  <c r="AN881" i="13"/>
  <c r="AN889" i="13"/>
  <c r="AN897" i="13"/>
  <c r="AN905" i="13"/>
  <c r="AN913" i="13"/>
  <c r="AN921" i="13"/>
  <c r="AN929" i="13"/>
  <c r="AN937" i="13"/>
  <c r="AN945" i="13"/>
  <c r="AN953" i="13"/>
  <c r="AN961" i="13"/>
  <c r="AN969" i="13"/>
  <c r="AN977" i="13"/>
  <c r="AN985" i="13"/>
  <c r="AN993" i="13"/>
  <c r="AN1001" i="13"/>
  <c r="AN1009" i="13"/>
  <c r="AN1017" i="13"/>
  <c r="AN1025" i="13"/>
  <c r="AN1033" i="13"/>
  <c r="AN1041" i="13"/>
  <c r="AN1049" i="13"/>
  <c r="AN1057" i="13"/>
  <c r="AN1065" i="13"/>
  <c r="AN1073" i="13"/>
  <c r="AO511" i="13"/>
  <c r="AO519" i="13"/>
  <c r="AO527" i="13"/>
  <c r="AO535" i="13"/>
  <c r="AO543" i="13"/>
  <c r="AN514" i="13"/>
  <c r="AN522" i="13"/>
  <c r="AN530" i="13"/>
  <c r="AN538" i="13"/>
  <c r="AN546" i="13"/>
  <c r="AN554" i="13"/>
  <c r="AN562" i="13"/>
  <c r="AN570" i="13"/>
  <c r="AN578" i="13"/>
  <c r="AN586" i="13"/>
  <c r="AN594" i="13"/>
  <c r="AN602" i="13"/>
  <c r="AN610" i="13"/>
  <c r="AN618" i="13"/>
  <c r="AN626" i="13"/>
  <c r="AN634" i="13"/>
  <c r="AN642" i="13"/>
  <c r="AN650" i="13"/>
  <c r="AN658" i="13"/>
  <c r="AN666" i="13"/>
  <c r="AN674" i="13"/>
  <c r="AN682" i="13"/>
  <c r="AN690" i="13"/>
  <c r="AN698" i="13"/>
  <c r="AN706" i="13"/>
  <c r="AN714" i="13"/>
  <c r="AN722" i="13"/>
  <c r="AN730" i="13"/>
  <c r="AN738" i="13"/>
  <c r="AN746" i="13"/>
  <c r="AN754" i="13"/>
  <c r="AN762" i="13"/>
  <c r="AN770" i="13"/>
  <c r="AN778" i="13"/>
  <c r="AN786" i="13"/>
  <c r="AN794" i="13"/>
  <c r="AN802" i="13"/>
  <c r="AN810" i="13"/>
  <c r="AN818" i="13"/>
  <c r="AN826" i="13"/>
  <c r="AN834" i="13"/>
  <c r="AN842" i="13"/>
  <c r="AN850" i="13"/>
  <c r="AN858" i="13"/>
  <c r="AN866" i="13"/>
  <c r="AN874" i="13"/>
  <c r="AN882" i="13"/>
  <c r="AN890" i="13"/>
  <c r="AN898" i="13"/>
  <c r="AN906" i="13"/>
  <c r="AN914" i="13"/>
  <c r="AN922" i="13"/>
  <c r="AN930" i="13"/>
  <c r="AN938" i="13"/>
  <c r="AN946" i="13"/>
  <c r="AN954" i="13"/>
  <c r="AN962" i="13"/>
  <c r="AN970" i="13"/>
  <c r="AN978" i="13"/>
  <c r="AN986" i="13"/>
  <c r="AN994" i="13"/>
  <c r="AN1002" i="13"/>
  <c r="AN1010" i="13"/>
  <c r="AN1018" i="13"/>
  <c r="AN1026" i="13"/>
  <c r="AN1034" i="13"/>
  <c r="AN1042" i="13"/>
  <c r="AN1050" i="13"/>
  <c r="AN1058" i="13"/>
  <c r="AN1066" i="13"/>
  <c r="AN1074" i="13"/>
  <c r="AO512" i="13"/>
  <c r="AO520" i="13"/>
  <c r="AO528" i="13"/>
  <c r="AO536" i="13"/>
  <c r="AO544" i="13"/>
  <c r="AO552" i="13"/>
  <c r="AO560" i="13"/>
  <c r="AN515" i="13"/>
  <c r="AN523" i="13"/>
  <c r="AN531" i="13"/>
  <c r="AN539" i="13"/>
  <c r="AN547" i="13"/>
  <c r="AN555" i="13"/>
  <c r="AN563" i="13"/>
  <c r="AN571" i="13"/>
  <c r="AN579" i="13"/>
  <c r="AN587" i="13"/>
  <c r="AN595" i="13"/>
  <c r="AN603" i="13"/>
  <c r="AN611" i="13"/>
  <c r="AN619" i="13"/>
  <c r="AN627" i="13"/>
  <c r="AN635" i="13"/>
  <c r="AN643" i="13"/>
  <c r="AN651" i="13"/>
  <c r="AN659" i="13"/>
  <c r="AN667" i="13"/>
  <c r="AN675" i="13"/>
  <c r="AN683" i="13"/>
  <c r="AN691" i="13"/>
  <c r="AN699" i="13"/>
  <c r="AN707" i="13"/>
  <c r="AN715" i="13"/>
  <c r="AN723" i="13"/>
  <c r="AN731" i="13"/>
  <c r="AN739" i="13"/>
  <c r="AN747" i="13"/>
  <c r="AN755" i="13"/>
  <c r="AN763" i="13"/>
  <c r="AN771" i="13"/>
  <c r="AN779" i="13"/>
  <c r="AN787" i="13"/>
  <c r="AN795" i="13"/>
  <c r="AN803" i="13"/>
  <c r="AN811" i="13"/>
  <c r="AN819" i="13"/>
  <c r="AN827" i="13"/>
  <c r="AN835" i="13"/>
  <c r="AN843" i="13"/>
  <c r="AN851" i="13"/>
  <c r="AN859" i="13"/>
  <c r="AN867" i="13"/>
  <c r="AN875" i="13"/>
  <c r="AN883" i="13"/>
  <c r="AN891" i="13"/>
  <c r="AN899" i="13"/>
  <c r="AN907" i="13"/>
  <c r="AN915" i="13"/>
  <c r="AN923" i="13"/>
  <c r="AN931" i="13"/>
  <c r="AN939" i="13"/>
  <c r="AN947" i="13"/>
  <c r="AN955" i="13"/>
  <c r="AN963" i="13"/>
  <c r="AN971" i="13"/>
  <c r="AN979" i="13"/>
  <c r="AN987" i="13"/>
  <c r="AN995" i="13"/>
  <c r="AN1003" i="13"/>
  <c r="AN1011" i="13"/>
  <c r="AN1019" i="13"/>
  <c r="AN1027" i="13"/>
  <c r="AN1035" i="13"/>
  <c r="AN1043" i="13"/>
  <c r="AN1051" i="13"/>
  <c r="AN1059" i="13"/>
  <c r="AN1067" i="13"/>
  <c r="AN1075" i="13"/>
  <c r="AO513" i="13"/>
  <c r="AO521" i="13"/>
  <c r="AO529" i="13"/>
  <c r="AO537" i="13"/>
  <c r="AO545" i="13"/>
  <c r="AO553" i="13"/>
  <c r="AO561" i="13"/>
  <c r="AO569" i="13"/>
  <c r="AO577" i="13"/>
  <c r="AO585" i="13"/>
  <c r="AO593" i="13"/>
  <c r="AO601" i="13"/>
  <c r="AO609" i="13"/>
  <c r="AO617" i="13"/>
  <c r="AN516" i="13"/>
  <c r="AN580" i="13"/>
  <c r="AN644" i="13"/>
  <c r="AN708" i="13"/>
  <c r="AN772" i="13"/>
  <c r="AN836" i="13"/>
  <c r="AN900" i="13"/>
  <c r="AN964" i="13"/>
  <c r="AN1028" i="13"/>
  <c r="AO522" i="13"/>
  <c r="AO567" i="13"/>
  <c r="AO586" i="13"/>
  <c r="AO602" i="13"/>
  <c r="AO618" i="13"/>
  <c r="AO626" i="13"/>
  <c r="AO634" i="13"/>
  <c r="AO642" i="13"/>
  <c r="AO650" i="13"/>
  <c r="AO658" i="13"/>
  <c r="AO666" i="13"/>
  <c r="AO674" i="13"/>
  <c r="AO682" i="13"/>
  <c r="AO690" i="13"/>
  <c r="AO698" i="13"/>
  <c r="AO706" i="13"/>
  <c r="AO714" i="13"/>
  <c r="AO722" i="13"/>
  <c r="AO730" i="13"/>
  <c r="AO738" i="13"/>
  <c r="AO746" i="13"/>
  <c r="AO754" i="13"/>
  <c r="AO762" i="13"/>
  <c r="AO770" i="13"/>
  <c r="AO778" i="13"/>
  <c r="AO786" i="13"/>
  <c r="AO794" i="13"/>
  <c r="AO802" i="13"/>
  <c r="AO810" i="13"/>
  <c r="AO818" i="13"/>
  <c r="AO826" i="13"/>
  <c r="AO834" i="13"/>
  <c r="AO842" i="13"/>
  <c r="AO850" i="13"/>
  <c r="AO858" i="13"/>
  <c r="AO866" i="13"/>
  <c r="AO874" i="13"/>
  <c r="AO882" i="13"/>
  <c r="AO890" i="13"/>
  <c r="AO898" i="13"/>
  <c r="AO906" i="13"/>
  <c r="AO914" i="13"/>
  <c r="AO922" i="13"/>
  <c r="AO930" i="13"/>
  <c r="AO938" i="13"/>
  <c r="AO946" i="13"/>
  <c r="AO954" i="13"/>
  <c r="AO962" i="13"/>
  <c r="AO970" i="13"/>
  <c r="AO978" i="13"/>
  <c r="AO986" i="13"/>
  <c r="AO994" i="13"/>
  <c r="AO1002" i="13"/>
  <c r="AO1010" i="13"/>
  <c r="AO1018" i="13"/>
  <c r="AO1026" i="13"/>
  <c r="AO1034" i="13"/>
  <c r="AO1042" i="13"/>
  <c r="AO1050" i="13"/>
  <c r="AO1058" i="13"/>
  <c r="AO1066" i="13"/>
  <c r="AO1074" i="13"/>
  <c r="AO1059" i="13"/>
  <c r="AO1004" i="13"/>
  <c r="AO1036" i="13"/>
  <c r="AO1060" i="13"/>
  <c r="AO885" i="13"/>
  <c r="AO933" i="13"/>
  <c r="AO965" i="13"/>
  <c r="AO997" i="13"/>
  <c r="AO1029" i="13"/>
  <c r="AO1061" i="13"/>
  <c r="AO1006" i="13"/>
  <c r="AO1046" i="13"/>
  <c r="AO1078" i="13"/>
  <c r="AO1039" i="13"/>
  <c r="AO508" i="13"/>
  <c r="AN828" i="13"/>
  <c r="AO649" i="13"/>
  <c r="AO721" i="13"/>
  <c r="AO785" i="13"/>
  <c r="AO865" i="13"/>
  <c r="AO929" i="13"/>
  <c r="AO1001" i="13"/>
  <c r="AO1049" i="13"/>
  <c r="AN524" i="13"/>
  <c r="AN588" i="13"/>
  <c r="AN652" i="13"/>
  <c r="AN716" i="13"/>
  <c r="AN780" i="13"/>
  <c r="AN844" i="13"/>
  <c r="AN908" i="13"/>
  <c r="AN972" i="13"/>
  <c r="AN1036" i="13"/>
  <c r="AO530" i="13"/>
  <c r="AO568" i="13"/>
  <c r="AO590" i="13"/>
  <c r="AO606" i="13"/>
  <c r="AO619" i="13"/>
  <c r="AO627" i="13"/>
  <c r="AO635" i="13"/>
  <c r="AO643" i="13"/>
  <c r="AO651" i="13"/>
  <c r="AO659" i="13"/>
  <c r="AO667" i="13"/>
  <c r="AO675" i="13"/>
  <c r="AO683" i="13"/>
  <c r="AO691" i="13"/>
  <c r="AO699" i="13"/>
  <c r="AO707" i="13"/>
  <c r="AO715" i="13"/>
  <c r="AO723" i="13"/>
  <c r="AO731" i="13"/>
  <c r="AO739" i="13"/>
  <c r="AO747" i="13"/>
  <c r="AO755" i="13"/>
  <c r="AO763" i="13"/>
  <c r="AO771" i="13"/>
  <c r="AO779" i="13"/>
  <c r="AO787" i="13"/>
  <c r="AO795" i="13"/>
  <c r="AO803" i="13"/>
  <c r="AO811" i="13"/>
  <c r="AO819" i="13"/>
  <c r="AO827" i="13"/>
  <c r="AO835" i="13"/>
  <c r="AO843" i="13"/>
  <c r="AO851" i="13"/>
  <c r="AO859" i="13"/>
  <c r="AO867" i="13"/>
  <c r="AO875" i="13"/>
  <c r="AO883" i="13"/>
  <c r="AO891" i="13"/>
  <c r="AO899" i="13"/>
  <c r="AO907" i="13"/>
  <c r="AO915" i="13"/>
  <c r="AO923" i="13"/>
  <c r="AO931" i="13"/>
  <c r="AO939" i="13"/>
  <c r="AO947" i="13"/>
  <c r="AO955" i="13"/>
  <c r="AO963" i="13"/>
  <c r="AO971" i="13"/>
  <c r="AO979" i="13"/>
  <c r="AO987" i="13"/>
  <c r="AO995" i="13"/>
  <c r="AO1003" i="13"/>
  <c r="AO1011" i="13"/>
  <c r="AO1019" i="13"/>
  <c r="AO1027" i="13"/>
  <c r="AO1035" i="13"/>
  <c r="AO1043" i="13"/>
  <c r="AO1051" i="13"/>
  <c r="AO1067" i="13"/>
  <c r="AO1075" i="13"/>
  <c r="AO1020" i="13"/>
  <c r="AO1044" i="13"/>
  <c r="AO1076" i="13"/>
  <c r="AO901" i="13"/>
  <c r="AO941" i="13"/>
  <c r="AO973" i="13"/>
  <c r="AO1005" i="13"/>
  <c r="AO1045" i="13"/>
  <c r="AO1077" i="13"/>
  <c r="AO1022" i="13"/>
  <c r="AO1062" i="13"/>
  <c r="AO1007" i="13"/>
  <c r="AO1055" i="13"/>
  <c r="AN892" i="13"/>
  <c r="AO641" i="13"/>
  <c r="AO697" i="13"/>
  <c r="AO761" i="13"/>
  <c r="AO817" i="13"/>
  <c r="AO897" i="13"/>
  <c r="AO961" i="13"/>
  <c r="AO1025" i="13"/>
  <c r="AN532" i="13"/>
  <c r="AN596" i="13"/>
  <c r="AN660" i="13"/>
  <c r="AN724" i="13"/>
  <c r="AN788" i="13"/>
  <c r="AN852" i="13"/>
  <c r="AN916" i="13"/>
  <c r="AN980" i="13"/>
  <c r="AN1044" i="13"/>
  <c r="AO538" i="13"/>
  <c r="AO570" i="13"/>
  <c r="AO591" i="13"/>
  <c r="AO607" i="13"/>
  <c r="AO620" i="13"/>
  <c r="AO628" i="13"/>
  <c r="AO636" i="13"/>
  <c r="AO644" i="13"/>
  <c r="AO652" i="13"/>
  <c r="AO660" i="13"/>
  <c r="AO668" i="13"/>
  <c r="AO676" i="13"/>
  <c r="AO684" i="13"/>
  <c r="AO692" i="13"/>
  <c r="AO700" i="13"/>
  <c r="AO708" i="13"/>
  <c r="AO716" i="13"/>
  <c r="AO724" i="13"/>
  <c r="AO732" i="13"/>
  <c r="AO740" i="13"/>
  <c r="AO748" i="13"/>
  <c r="AO756" i="13"/>
  <c r="AO764" i="13"/>
  <c r="AO772" i="13"/>
  <c r="AO780" i="13"/>
  <c r="AO788" i="13"/>
  <c r="AO796" i="13"/>
  <c r="AO804" i="13"/>
  <c r="AO812" i="13"/>
  <c r="AO820" i="13"/>
  <c r="AO828" i="13"/>
  <c r="AO836" i="13"/>
  <c r="AO844" i="13"/>
  <c r="AO852" i="13"/>
  <c r="AO860" i="13"/>
  <c r="AO868" i="13"/>
  <c r="AO876" i="13"/>
  <c r="AO884" i="13"/>
  <c r="AO892" i="13"/>
  <c r="AO900" i="13"/>
  <c r="AO908" i="13"/>
  <c r="AO916" i="13"/>
  <c r="AO924" i="13"/>
  <c r="AO932" i="13"/>
  <c r="AO940" i="13"/>
  <c r="AO948" i="13"/>
  <c r="AO956" i="13"/>
  <c r="AO964" i="13"/>
  <c r="AO972" i="13"/>
  <c r="AO980" i="13"/>
  <c r="AO988" i="13"/>
  <c r="AO996" i="13"/>
  <c r="AO1012" i="13"/>
  <c r="AO1028" i="13"/>
  <c r="AO1052" i="13"/>
  <c r="AO1068" i="13"/>
  <c r="AO909" i="13"/>
  <c r="AO957" i="13"/>
  <c r="AO989" i="13"/>
  <c r="AO1013" i="13"/>
  <c r="AO1037" i="13"/>
  <c r="AO1069" i="13"/>
  <c r="AO998" i="13"/>
  <c r="AO1038" i="13"/>
  <c r="AO999" i="13"/>
  <c r="AO1047" i="13"/>
  <c r="AN636" i="13"/>
  <c r="AN1020" i="13"/>
  <c r="AO562" i="13"/>
  <c r="AO625" i="13"/>
  <c r="AO665" i="13"/>
  <c r="AO705" i="13"/>
  <c r="AO745" i="13"/>
  <c r="AO801" i="13"/>
  <c r="AO841" i="13"/>
  <c r="AO873" i="13"/>
  <c r="AO921" i="13"/>
  <c r="AO969" i="13"/>
  <c r="AO1017" i="13"/>
  <c r="AO1065" i="13"/>
  <c r="AN540" i="13"/>
  <c r="AN604" i="13"/>
  <c r="AN668" i="13"/>
  <c r="AN732" i="13"/>
  <c r="AN796" i="13"/>
  <c r="AN860" i="13"/>
  <c r="AN924" i="13"/>
  <c r="AN988" i="13"/>
  <c r="AN1052" i="13"/>
  <c r="AO546" i="13"/>
  <c r="AO575" i="13"/>
  <c r="AO592" i="13"/>
  <c r="AO608" i="13"/>
  <c r="AO621" i="13"/>
  <c r="AO629" i="13"/>
  <c r="AO637" i="13"/>
  <c r="AO645" i="13"/>
  <c r="AO653" i="13"/>
  <c r="AO661" i="13"/>
  <c r="AO669" i="13"/>
  <c r="AO677" i="13"/>
  <c r="AO685" i="13"/>
  <c r="AO693" i="13"/>
  <c r="AO701" i="13"/>
  <c r="AO709" i="13"/>
  <c r="AO717" i="13"/>
  <c r="AO725" i="13"/>
  <c r="AO733" i="13"/>
  <c r="AO741" i="13"/>
  <c r="AO749" i="13"/>
  <c r="AO757" i="13"/>
  <c r="AO765" i="13"/>
  <c r="AO773" i="13"/>
  <c r="AO781" i="13"/>
  <c r="AO789" i="13"/>
  <c r="AO797" i="13"/>
  <c r="AO805" i="13"/>
  <c r="AO813" i="13"/>
  <c r="AO821" i="13"/>
  <c r="AO829" i="13"/>
  <c r="AO837" i="13"/>
  <c r="AO845" i="13"/>
  <c r="AO853" i="13"/>
  <c r="AO861" i="13"/>
  <c r="AO869" i="13"/>
  <c r="AO877" i="13"/>
  <c r="AO893" i="13"/>
  <c r="AO917" i="13"/>
  <c r="AO925" i="13"/>
  <c r="AO949" i="13"/>
  <c r="AO981" i="13"/>
  <c r="AO1021" i="13"/>
  <c r="AO1053" i="13"/>
  <c r="AO1014" i="13"/>
  <c r="AO1054" i="13"/>
  <c r="AO1015" i="13"/>
  <c r="AO1063" i="13"/>
  <c r="AN956" i="13"/>
  <c r="AO657" i="13"/>
  <c r="AO729" i="13"/>
  <c r="AO777" i="13"/>
  <c r="AO825" i="13"/>
  <c r="AO881" i="13"/>
  <c r="AO937" i="13"/>
  <c r="AO985" i="13"/>
  <c r="AO1041" i="13"/>
  <c r="AN548" i="13"/>
  <c r="AN612" i="13"/>
  <c r="AN676" i="13"/>
  <c r="AN740" i="13"/>
  <c r="AN804" i="13"/>
  <c r="AN868" i="13"/>
  <c r="AN932" i="13"/>
  <c r="AN996" i="13"/>
  <c r="AN1060" i="13"/>
  <c r="AO551" i="13"/>
  <c r="AO576" i="13"/>
  <c r="AO594" i="13"/>
  <c r="AO610" i="13"/>
  <c r="AO622" i="13"/>
  <c r="AO630" i="13"/>
  <c r="AO638" i="13"/>
  <c r="AO646" i="13"/>
  <c r="AO654" i="13"/>
  <c r="AO662" i="13"/>
  <c r="AO670" i="13"/>
  <c r="AO678" i="13"/>
  <c r="AO686" i="13"/>
  <c r="AO694" i="13"/>
  <c r="AO702" i="13"/>
  <c r="AO710" i="13"/>
  <c r="AO718" i="13"/>
  <c r="AO726" i="13"/>
  <c r="AO734" i="13"/>
  <c r="AO742" i="13"/>
  <c r="AO750" i="13"/>
  <c r="AO758" i="13"/>
  <c r="AO766" i="13"/>
  <c r="AO774" i="13"/>
  <c r="AO782" i="13"/>
  <c r="AO790" i="13"/>
  <c r="AO798" i="13"/>
  <c r="AO806" i="13"/>
  <c r="AO814" i="13"/>
  <c r="AO822" i="13"/>
  <c r="AO830" i="13"/>
  <c r="AO838" i="13"/>
  <c r="AO846" i="13"/>
  <c r="AO854" i="13"/>
  <c r="AO862" i="13"/>
  <c r="AO870" i="13"/>
  <c r="AO878" i="13"/>
  <c r="AO886" i="13"/>
  <c r="AO894" i="13"/>
  <c r="AO902" i="13"/>
  <c r="AO910" i="13"/>
  <c r="AO918" i="13"/>
  <c r="AO926" i="13"/>
  <c r="AO934" i="13"/>
  <c r="AO942" i="13"/>
  <c r="AO950" i="13"/>
  <c r="AO958" i="13"/>
  <c r="AO966" i="13"/>
  <c r="AO974" i="13"/>
  <c r="AO982" i="13"/>
  <c r="AO990" i="13"/>
  <c r="AO1030" i="13"/>
  <c r="AO1070" i="13"/>
  <c r="AO1023" i="13"/>
  <c r="AO1071" i="13"/>
  <c r="AN700" i="13"/>
  <c r="AO616" i="13"/>
  <c r="AO689" i="13"/>
  <c r="AO769" i="13"/>
  <c r="AO833" i="13"/>
  <c r="AO905" i="13"/>
  <c r="AO953" i="13"/>
  <c r="AO1009" i="13"/>
  <c r="AO1073" i="13"/>
  <c r="AN556" i="13"/>
  <c r="AN620" i="13"/>
  <c r="AN684" i="13"/>
  <c r="AN748" i="13"/>
  <c r="AN812" i="13"/>
  <c r="AN876" i="13"/>
  <c r="AN940" i="13"/>
  <c r="AN1004" i="13"/>
  <c r="AN1068" i="13"/>
  <c r="AO554" i="13"/>
  <c r="AO578" i="13"/>
  <c r="AO598" i="13"/>
  <c r="AO614" i="13"/>
  <c r="AO623" i="13"/>
  <c r="AO631" i="13"/>
  <c r="AO639" i="13"/>
  <c r="AO647" i="13"/>
  <c r="AO655" i="13"/>
  <c r="AO663" i="13"/>
  <c r="AO671" i="13"/>
  <c r="AO679" i="13"/>
  <c r="AO687" i="13"/>
  <c r="AO695" i="13"/>
  <c r="AO703" i="13"/>
  <c r="AO711" i="13"/>
  <c r="AO719" i="13"/>
  <c r="AO727" i="13"/>
  <c r="AO735" i="13"/>
  <c r="AO743" i="13"/>
  <c r="AO751" i="13"/>
  <c r="AO759" i="13"/>
  <c r="AO767" i="13"/>
  <c r="AO775" i="13"/>
  <c r="AO783" i="13"/>
  <c r="AO791" i="13"/>
  <c r="AO799" i="13"/>
  <c r="AO807" i="13"/>
  <c r="AO815" i="13"/>
  <c r="AO823" i="13"/>
  <c r="AO831" i="13"/>
  <c r="AO839" i="13"/>
  <c r="AO847" i="13"/>
  <c r="AO855" i="13"/>
  <c r="AO863" i="13"/>
  <c r="AO871" i="13"/>
  <c r="AO879" i="13"/>
  <c r="AO887" i="13"/>
  <c r="AO895" i="13"/>
  <c r="AO903" i="13"/>
  <c r="AO911" i="13"/>
  <c r="AO919" i="13"/>
  <c r="AO927" i="13"/>
  <c r="AO935" i="13"/>
  <c r="AO943" i="13"/>
  <c r="AO951" i="13"/>
  <c r="AO959" i="13"/>
  <c r="AO967" i="13"/>
  <c r="AO975" i="13"/>
  <c r="AO983" i="13"/>
  <c r="AO991" i="13"/>
  <c r="AO1031" i="13"/>
  <c r="AN764" i="13"/>
  <c r="AO600" i="13"/>
  <c r="AO681" i="13"/>
  <c r="AO737" i="13"/>
  <c r="AO793" i="13"/>
  <c r="AO857" i="13"/>
  <c r="AO913" i="13"/>
  <c r="AO977" i="13"/>
  <c r="AO1057" i="13"/>
  <c r="AN564" i="13"/>
  <c r="AN628" i="13"/>
  <c r="AN692" i="13"/>
  <c r="AN756" i="13"/>
  <c r="AN820" i="13"/>
  <c r="AN884" i="13"/>
  <c r="AN948" i="13"/>
  <c r="AN1012" i="13"/>
  <c r="AN1076" i="13"/>
  <c r="AO559" i="13"/>
  <c r="AO583" i="13"/>
  <c r="AO599" i="13"/>
  <c r="AO615" i="13"/>
  <c r="AO624" i="13"/>
  <c r="AO632" i="13"/>
  <c r="AO640" i="13"/>
  <c r="AO648" i="13"/>
  <c r="AO656" i="13"/>
  <c r="AO664" i="13"/>
  <c r="AO672" i="13"/>
  <c r="AO680" i="13"/>
  <c r="AO688" i="13"/>
  <c r="AO696" i="13"/>
  <c r="AO704" i="13"/>
  <c r="AO712" i="13"/>
  <c r="AO720" i="13"/>
  <c r="AO728" i="13"/>
  <c r="AO736" i="13"/>
  <c r="AO744" i="13"/>
  <c r="AO752" i="13"/>
  <c r="AO760" i="13"/>
  <c r="AO768" i="13"/>
  <c r="AO776" i="13"/>
  <c r="AO784" i="13"/>
  <c r="AO792" i="13"/>
  <c r="AO800" i="13"/>
  <c r="AO808" i="13"/>
  <c r="AO816" i="13"/>
  <c r="AO824" i="13"/>
  <c r="AO832" i="13"/>
  <c r="AO840" i="13"/>
  <c r="AO848" i="13"/>
  <c r="AO856" i="13"/>
  <c r="AO864" i="13"/>
  <c r="AO872" i="13"/>
  <c r="AO880" i="13"/>
  <c r="AO888" i="13"/>
  <c r="AO896" i="13"/>
  <c r="AO904" i="13"/>
  <c r="AO912" i="13"/>
  <c r="AO920" i="13"/>
  <c r="AO928" i="13"/>
  <c r="AO936" i="13"/>
  <c r="AO944" i="13"/>
  <c r="AO952" i="13"/>
  <c r="AO960" i="13"/>
  <c r="AO968" i="13"/>
  <c r="AO976" i="13"/>
  <c r="AO984" i="13"/>
  <c r="AO992" i="13"/>
  <c r="AO1000" i="13"/>
  <c r="AO1008" i="13"/>
  <c r="AO1016" i="13"/>
  <c r="AO1024" i="13"/>
  <c r="AO1032" i="13"/>
  <c r="AO1040" i="13"/>
  <c r="AO1048" i="13"/>
  <c r="AO1056" i="13"/>
  <c r="AO1064" i="13"/>
  <c r="AO1072" i="13"/>
  <c r="AN508" i="13"/>
  <c r="AN572" i="13"/>
  <c r="AO514" i="13"/>
  <c r="AO584" i="13"/>
  <c r="AO633" i="13"/>
  <c r="AO673" i="13"/>
  <c r="AO713" i="13"/>
  <c r="AO753" i="13"/>
  <c r="AO809" i="13"/>
  <c r="AO849" i="13"/>
  <c r="AO889" i="13"/>
  <c r="AO945" i="13"/>
  <c r="AO993" i="13"/>
  <c r="AO1033" i="13"/>
  <c r="AM289" i="22"/>
  <c r="AO289" i="22"/>
  <c r="AN289" i="22"/>
  <c r="AM104" i="22"/>
  <c r="AO104" i="22"/>
  <c r="AN104" i="22"/>
  <c r="AM529" i="22"/>
  <c r="AO529" i="22"/>
  <c r="AN529" i="22"/>
  <c r="AM146" i="22"/>
  <c r="AO146" i="22"/>
  <c r="AN146" i="22"/>
  <c r="AM564" i="22"/>
  <c r="AO564" i="22"/>
  <c r="AN564" i="22"/>
  <c r="AM355" i="22"/>
  <c r="AO355" i="22"/>
  <c r="AN355" i="22"/>
  <c r="AM535" i="22"/>
  <c r="AO535" i="22"/>
  <c r="AN535" i="22"/>
  <c r="AM232" i="22"/>
  <c r="AO232" i="22"/>
  <c r="AN232" i="22"/>
  <c r="AM173" i="22"/>
  <c r="AO173" i="22"/>
  <c r="AN173" i="22"/>
  <c r="AM400" i="22"/>
  <c r="AO400" i="22"/>
  <c r="AN400" i="22"/>
  <c r="AM68" i="22"/>
  <c r="AO68" i="22"/>
  <c r="AN68" i="22"/>
  <c r="AM555" i="22"/>
  <c r="AO555" i="22"/>
  <c r="AN555" i="22"/>
  <c r="AM536" i="22"/>
  <c r="AO536" i="22"/>
  <c r="AN536" i="22"/>
  <c r="AM379" i="22"/>
  <c r="AO379" i="22"/>
  <c r="AN379" i="22"/>
  <c r="AM275" i="22"/>
  <c r="AO275" i="22"/>
  <c r="AN275" i="22"/>
  <c r="AM158" i="22"/>
  <c r="AO158" i="22"/>
  <c r="AN158" i="22"/>
  <c r="AM73" i="22"/>
  <c r="AO73" i="22"/>
  <c r="AN73" i="22"/>
  <c r="AM191" i="22"/>
  <c r="AO191" i="22"/>
  <c r="AN191" i="22"/>
  <c r="AM9" i="22"/>
  <c r="AO9" i="22"/>
  <c r="AN9" i="22"/>
  <c r="AM42" i="22"/>
  <c r="AN42" i="22"/>
  <c r="AO42" i="22"/>
  <c r="AM117" i="22"/>
  <c r="AO117" i="22"/>
  <c r="AN117" i="22"/>
  <c r="AM172" i="22"/>
  <c r="AO172" i="22"/>
  <c r="AN172" i="22"/>
  <c r="AM227" i="22"/>
  <c r="AO227" i="22"/>
  <c r="AN227" i="22"/>
  <c r="AM279" i="22"/>
  <c r="AO279" i="22"/>
  <c r="AN279" i="22"/>
  <c r="AM346" i="22"/>
  <c r="AO346" i="22"/>
  <c r="AN346" i="22"/>
  <c r="AM408" i="22"/>
  <c r="AO408" i="22"/>
  <c r="AN408" i="22"/>
  <c r="AM464" i="22"/>
  <c r="AO464" i="22"/>
  <c r="AN464" i="22"/>
  <c r="AM545" i="22"/>
  <c r="AO545" i="22"/>
  <c r="AN545" i="22"/>
  <c r="AM254" i="22"/>
  <c r="AO254" i="22"/>
  <c r="AN254" i="22"/>
  <c r="AM324" i="22"/>
  <c r="AO324" i="22"/>
  <c r="AN324" i="22"/>
  <c r="AM390" i="22"/>
  <c r="AO390" i="22"/>
  <c r="AN390" i="22"/>
  <c r="AM457" i="22"/>
  <c r="AO457" i="22"/>
  <c r="AN457" i="22"/>
  <c r="AM523" i="22"/>
  <c r="AO523" i="22"/>
  <c r="AN523" i="22"/>
  <c r="AM79" i="22"/>
  <c r="AO79" i="22"/>
  <c r="AN79" i="22"/>
  <c r="AM153" i="22"/>
  <c r="AO153" i="22"/>
  <c r="AN153" i="22"/>
  <c r="AM241" i="22"/>
  <c r="AO241" i="22"/>
  <c r="AN241" i="22"/>
  <c r="AM325" i="22"/>
  <c r="AO325" i="22"/>
  <c r="AN325" i="22"/>
  <c r="AM377" i="22"/>
  <c r="AO377" i="22"/>
  <c r="AN377" i="22"/>
  <c r="AM451" i="22"/>
  <c r="AN451" i="22"/>
  <c r="AO451" i="22"/>
  <c r="AM508" i="22"/>
  <c r="AO508" i="22"/>
  <c r="AN508" i="22"/>
  <c r="AM572" i="22"/>
  <c r="AO572" i="22"/>
  <c r="AN572" i="22"/>
  <c r="AM175" i="22"/>
  <c r="AO175" i="22"/>
  <c r="AN175" i="22"/>
  <c r="AM242" i="22"/>
  <c r="AO242" i="22"/>
  <c r="AN242" i="22"/>
  <c r="AM301" i="22"/>
  <c r="AO301" i="22"/>
  <c r="AN301" i="22"/>
  <c r="AM373" i="22"/>
  <c r="AO373" i="22"/>
  <c r="AN373" i="22"/>
  <c r="AM438" i="22"/>
  <c r="AO438" i="22"/>
  <c r="AN438" i="22"/>
  <c r="AM496" i="22"/>
  <c r="AO496" i="22"/>
  <c r="AN496" i="22"/>
  <c r="AM573" i="22"/>
  <c r="AO573" i="22"/>
  <c r="AN573" i="22"/>
  <c r="AM418" i="22"/>
  <c r="AO418" i="22"/>
  <c r="AN418" i="22"/>
  <c r="AM480" i="22"/>
  <c r="AO480" i="22"/>
  <c r="AN480" i="22"/>
  <c r="AM558" i="22"/>
  <c r="AO558" i="22"/>
  <c r="AN558" i="22"/>
  <c r="AM512" i="22"/>
  <c r="AO512" i="22"/>
  <c r="AN512" i="22"/>
  <c r="AM352" i="22"/>
  <c r="AO352" i="22"/>
  <c r="AN352" i="22"/>
  <c r="AM212" i="22"/>
  <c r="AO212" i="22"/>
  <c r="AN212" i="22"/>
  <c r="AM70" i="22"/>
  <c r="AO70" i="22"/>
  <c r="AN70" i="22"/>
  <c r="AM387" i="22"/>
  <c r="AN387" i="22"/>
  <c r="AO387" i="22"/>
  <c r="AM476" i="22"/>
  <c r="AO476" i="22"/>
  <c r="AN476" i="22"/>
  <c r="AM462" i="22"/>
  <c r="AO462" i="22"/>
  <c r="AN462" i="22"/>
  <c r="AM322" i="22"/>
  <c r="AO322" i="22"/>
  <c r="AN322" i="22"/>
  <c r="AM222" i="22"/>
  <c r="AO222" i="22"/>
  <c r="AN222" i="22"/>
  <c r="AM125" i="22"/>
  <c r="AO125" i="22"/>
  <c r="AN125" i="22"/>
  <c r="AM296" i="22"/>
  <c r="AO296" i="22"/>
  <c r="AN296" i="22"/>
  <c r="AM350" i="22"/>
  <c r="AO350" i="22"/>
  <c r="AN350" i="22"/>
  <c r="AM419" i="22"/>
  <c r="AO419" i="22"/>
  <c r="AN419" i="22"/>
  <c r="AM278" i="22"/>
  <c r="AO278" i="22"/>
  <c r="AN278" i="22"/>
  <c r="AM150" i="22"/>
  <c r="AO150" i="22"/>
  <c r="AN150" i="22"/>
  <c r="AM66" i="22"/>
  <c r="AO66" i="22"/>
  <c r="AN66" i="22"/>
  <c r="AM328" i="22"/>
  <c r="AO328" i="22"/>
  <c r="AN328" i="22"/>
  <c r="AM111" i="22"/>
  <c r="AO111" i="22"/>
  <c r="AN111" i="22"/>
  <c r="AM41" i="22"/>
  <c r="AO41" i="22"/>
  <c r="AN41" i="22"/>
  <c r="AM567" i="22"/>
  <c r="AO567" i="22"/>
  <c r="AN567" i="22"/>
  <c r="AM381" i="22"/>
  <c r="AO381" i="22"/>
  <c r="AN381" i="22"/>
  <c r="AM251" i="22"/>
  <c r="AO251" i="22"/>
  <c r="AN251" i="22"/>
  <c r="AM163" i="22"/>
  <c r="AO163" i="22"/>
  <c r="AN163" i="22"/>
  <c r="AM75" i="22"/>
  <c r="AN75" i="22"/>
  <c r="AO75" i="22"/>
  <c r="AM561" i="22"/>
  <c r="AO561" i="22"/>
  <c r="AN561" i="22"/>
  <c r="AM380" i="22"/>
  <c r="AO380" i="22"/>
  <c r="AN380" i="22"/>
  <c r="AM215" i="22"/>
  <c r="AO215" i="22"/>
  <c r="AN215" i="22"/>
  <c r="AM37" i="22"/>
  <c r="AO37" i="22"/>
  <c r="AN37" i="22"/>
  <c r="AM33" i="22"/>
  <c r="AO33" i="22"/>
  <c r="AN33" i="22"/>
  <c r="AM243" i="22"/>
  <c r="AO243" i="22"/>
  <c r="AN243" i="22"/>
  <c r="AM122" i="22"/>
  <c r="AO122" i="22"/>
  <c r="AN122" i="22"/>
  <c r="AM88" i="22"/>
  <c r="AO88" i="22"/>
  <c r="AN88" i="22"/>
  <c r="AM83" i="22"/>
  <c r="AN83" i="22"/>
  <c r="AO83" i="22"/>
  <c r="AM402" i="22"/>
  <c r="AO402" i="22"/>
  <c r="AN402" i="22"/>
  <c r="AM502" i="22"/>
  <c r="AO502" i="22"/>
  <c r="AN502" i="22"/>
  <c r="AM491" i="22"/>
  <c r="AO491" i="22"/>
  <c r="AN491" i="22"/>
  <c r="AM393" i="22"/>
  <c r="AO393" i="22"/>
  <c r="AN393" i="22"/>
  <c r="AM336" i="22"/>
  <c r="AO336" i="22"/>
  <c r="AN336" i="22"/>
  <c r="AM76" i="22"/>
  <c r="AO76" i="22"/>
  <c r="AN76" i="22"/>
  <c r="AM395" i="22"/>
  <c r="AO395" i="22"/>
  <c r="AN395" i="22"/>
  <c r="AM176" i="22"/>
  <c r="AO176" i="22"/>
  <c r="AN176" i="22"/>
  <c r="AM550" i="22"/>
  <c r="AO550" i="22"/>
  <c r="AN550" i="22"/>
  <c r="AM519" i="22"/>
  <c r="AO519" i="22"/>
  <c r="AN519" i="22"/>
  <c r="AM367" i="22"/>
  <c r="AO367" i="22"/>
  <c r="AN367" i="22"/>
  <c r="AM262" i="22"/>
  <c r="AO262" i="22"/>
  <c r="AN262" i="22"/>
  <c r="AM148" i="22"/>
  <c r="AO148" i="22"/>
  <c r="AN148" i="22"/>
  <c r="AM63" i="22"/>
  <c r="AO63" i="22"/>
  <c r="AN63" i="22"/>
  <c r="AM109" i="22"/>
  <c r="AO109" i="22"/>
  <c r="AN109" i="22"/>
  <c r="AM90" i="22"/>
  <c r="AO90" i="22"/>
  <c r="AN90" i="22"/>
  <c r="AM55" i="22"/>
  <c r="AO55" i="22"/>
  <c r="AN55" i="22"/>
  <c r="AM124" i="22"/>
  <c r="AO124" i="22"/>
  <c r="AN124" i="22"/>
  <c r="AM179" i="22"/>
  <c r="AO179" i="22"/>
  <c r="AN179" i="22"/>
  <c r="AM234" i="22"/>
  <c r="AO234" i="22"/>
  <c r="AN234" i="22"/>
  <c r="AM286" i="22"/>
  <c r="AO286" i="22"/>
  <c r="AN286" i="22"/>
  <c r="AM359" i="22"/>
  <c r="AO359" i="22"/>
  <c r="AN359" i="22"/>
  <c r="AM415" i="22"/>
  <c r="AO415" i="22"/>
  <c r="AN415" i="22"/>
  <c r="AM471" i="22"/>
  <c r="AO471" i="22"/>
  <c r="AN471" i="22"/>
  <c r="AM553" i="22"/>
  <c r="AO553" i="22"/>
  <c r="AN553" i="22"/>
  <c r="AM266" i="22"/>
  <c r="AO266" i="22"/>
  <c r="AN266" i="22"/>
  <c r="AM332" i="22"/>
  <c r="AO332" i="22"/>
  <c r="AN332" i="22"/>
  <c r="AM396" i="22"/>
  <c r="AO396" i="22"/>
  <c r="AN396" i="22"/>
  <c r="AM465" i="22"/>
  <c r="AO465" i="22"/>
  <c r="AN465" i="22"/>
  <c r="AM530" i="22"/>
  <c r="AO530" i="22"/>
  <c r="AN530" i="22"/>
  <c r="AM17" i="22"/>
  <c r="AO17" i="22"/>
  <c r="AN17" i="22"/>
  <c r="AM86" i="22"/>
  <c r="AO86" i="22"/>
  <c r="AN86" i="22"/>
  <c r="AM161" i="22"/>
  <c r="AO161" i="22"/>
  <c r="AN161" i="22"/>
  <c r="AM260" i="22"/>
  <c r="AO260" i="22"/>
  <c r="AN260" i="22"/>
  <c r="AM333" i="22"/>
  <c r="AO333" i="22"/>
  <c r="AN333" i="22"/>
  <c r="AM397" i="22"/>
  <c r="AO397" i="22"/>
  <c r="AN397" i="22"/>
  <c r="AM458" i="22"/>
  <c r="AO458" i="22"/>
  <c r="AN458" i="22"/>
  <c r="AM515" i="22"/>
  <c r="AO515" i="22"/>
  <c r="AN515" i="22"/>
  <c r="AM182" i="22"/>
  <c r="AO182" i="22"/>
  <c r="AN182" i="22"/>
  <c r="AM249" i="22"/>
  <c r="AO249" i="22"/>
  <c r="AN249" i="22"/>
  <c r="AM307" i="22"/>
  <c r="AO307" i="22"/>
  <c r="AN307" i="22"/>
  <c r="AM378" i="22"/>
  <c r="AO378" i="22"/>
  <c r="AN378" i="22"/>
  <c r="AM445" i="22"/>
  <c r="AO445" i="22"/>
  <c r="AN445" i="22"/>
  <c r="AM509" i="22"/>
  <c r="AO509" i="22"/>
  <c r="AN509" i="22"/>
  <c r="AM425" i="22"/>
  <c r="AO425" i="22"/>
  <c r="AN425" i="22"/>
  <c r="AM486" i="22"/>
  <c r="AO486" i="22"/>
  <c r="AN486" i="22"/>
  <c r="AM565" i="22"/>
  <c r="AO565" i="22"/>
  <c r="AN565" i="22"/>
  <c r="AM497" i="22"/>
  <c r="AO497" i="22"/>
  <c r="AN497" i="22"/>
  <c r="AM337" i="22"/>
  <c r="AO337" i="22"/>
  <c r="AN337" i="22"/>
  <c r="AM200" i="22"/>
  <c r="AO200" i="22"/>
  <c r="AN200" i="22"/>
  <c r="AM52" i="22"/>
  <c r="AN52" i="22"/>
  <c r="AO52" i="22"/>
  <c r="AM231" i="22"/>
  <c r="AO231" i="22"/>
  <c r="AN231" i="22"/>
  <c r="AM420" i="22"/>
  <c r="AO420" i="22"/>
  <c r="AN420" i="22"/>
  <c r="AM441" i="22"/>
  <c r="AO441" i="22"/>
  <c r="AN441" i="22"/>
  <c r="AM309" i="22"/>
  <c r="AO309" i="22"/>
  <c r="AN309" i="22"/>
  <c r="AM211" i="22"/>
  <c r="AO211" i="22"/>
  <c r="AN211" i="22"/>
  <c r="AM116" i="22"/>
  <c r="AO116" i="22"/>
  <c r="AN116" i="22"/>
  <c r="AM244" i="22"/>
  <c r="AO244" i="22"/>
  <c r="AN244" i="22"/>
  <c r="AM493" i="22"/>
  <c r="AO493" i="22"/>
  <c r="AN493" i="22"/>
  <c r="AM382" i="22"/>
  <c r="AO382" i="22"/>
  <c r="AN382" i="22"/>
  <c r="AM252" i="22"/>
  <c r="AO252" i="22"/>
  <c r="AN252" i="22"/>
  <c r="AM141" i="22"/>
  <c r="AO141" i="22"/>
  <c r="AN141" i="22"/>
  <c r="AM57" i="22"/>
  <c r="AO57" i="22"/>
  <c r="AN57" i="22"/>
  <c r="AM276" i="22"/>
  <c r="AO276" i="22"/>
  <c r="AN276" i="22"/>
  <c r="AM54" i="22"/>
  <c r="AO54" i="22"/>
  <c r="AN54" i="22"/>
  <c r="AM15" i="22"/>
  <c r="AO15" i="22"/>
  <c r="AN15" i="22"/>
  <c r="AM543" i="22"/>
  <c r="AO543" i="22"/>
  <c r="AN543" i="22"/>
  <c r="AM358" i="22"/>
  <c r="AO358" i="22"/>
  <c r="AN358" i="22"/>
  <c r="AM239" i="22"/>
  <c r="AO239" i="22"/>
  <c r="AN239" i="22"/>
  <c r="AM149" i="22"/>
  <c r="AO149" i="22"/>
  <c r="AN149" i="22"/>
  <c r="AM65" i="22"/>
  <c r="AO65" i="22"/>
  <c r="AN65" i="22"/>
  <c r="AM542" i="22"/>
  <c r="AO542" i="22"/>
  <c r="AN542" i="22"/>
  <c r="AM368" i="22"/>
  <c r="AO368" i="22"/>
  <c r="AN368" i="22"/>
  <c r="AM183" i="22"/>
  <c r="AO183" i="22"/>
  <c r="AN183" i="22"/>
  <c r="AM28" i="22"/>
  <c r="AN28" i="22"/>
  <c r="AO28" i="22"/>
  <c r="AM492" i="22"/>
  <c r="AO492" i="22"/>
  <c r="AN492" i="22"/>
  <c r="AM142" i="22"/>
  <c r="AO142" i="22"/>
  <c r="AN142" i="22"/>
  <c r="AM308" i="22"/>
  <c r="AO308" i="22"/>
  <c r="AN308" i="22"/>
  <c r="AM23" i="22"/>
  <c r="AO23" i="22"/>
  <c r="AN23" i="22"/>
  <c r="AM169" i="22"/>
  <c r="AO169" i="22"/>
  <c r="AN169" i="22"/>
  <c r="AM221" i="22"/>
  <c r="AO221" i="22"/>
  <c r="AN221" i="22"/>
  <c r="AM248" i="22"/>
  <c r="AO248" i="22"/>
  <c r="AN248" i="22"/>
  <c r="AM223" i="22"/>
  <c r="AO223" i="22"/>
  <c r="AN223" i="22"/>
  <c r="AM168" i="22"/>
  <c r="AO168" i="22"/>
  <c r="AN168" i="22"/>
  <c r="AM549" i="22"/>
  <c r="AO549" i="22"/>
  <c r="AN549" i="22"/>
  <c r="AM527" i="22"/>
  <c r="AO527" i="22"/>
  <c r="AN527" i="22"/>
  <c r="AM292" i="22"/>
  <c r="AO292" i="22"/>
  <c r="AN292" i="22"/>
  <c r="AM320" i="22"/>
  <c r="AO320" i="22"/>
  <c r="AN320" i="22"/>
  <c r="AM7" i="22"/>
  <c r="AO7" i="22"/>
  <c r="AN7" i="22"/>
  <c r="AM544" i="22"/>
  <c r="AO544" i="22"/>
  <c r="AN544" i="22"/>
  <c r="AM498" i="22"/>
  <c r="AO498" i="22"/>
  <c r="AN498" i="22"/>
  <c r="AM356" i="22"/>
  <c r="AO356" i="22"/>
  <c r="AN356" i="22"/>
  <c r="AM250" i="22"/>
  <c r="AO250" i="22"/>
  <c r="AN250" i="22"/>
  <c r="AM136" i="22"/>
  <c r="AO136" i="22"/>
  <c r="AN136" i="22"/>
  <c r="AM53" i="22"/>
  <c r="AO53" i="22"/>
  <c r="AN53" i="22"/>
  <c r="AM91" i="22"/>
  <c r="AN91" i="22"/>
  <c r="AO91" i="22"/>
  <c r="AM43" i="22"/>
  <c r="AN43" i="22"/>
  <c r="AO43" i="22"/>
  <c r="AM62" i="22"/>
  <c r="AO62" i="22"/>
  <c r="AN62" i="22"/>
  <c r="AM131" i="22"/>
  <c r="AO131" i="22"/>
  <c r="AN131" i="22"/>
  <c r="AM187" i="22"/>
  <c r="AO187" i="22"/>
  <c r="AN187" i="22"/>
  <c r="AM240" i="22"/>
  <c r="AO240" i="22"/>
  <c r="AN240" i="22"/>
  <c r="AM293" i="22"/>
  <c r="AO293" i="22"/>
  <c r="AN293" i="22"/>
  <c r="AM364" i="22"/>
  <c r="AO364" i="22"/>
  <c r="AN364" i="22"/>
  <c r="AM422" i="22"/>
  <c r="AO422" i="22"/>
  <c r="AN422" i="22"/>
  <c r="AM478" i="22"/>
  <c r="AO478" i="22"/>
  <c r="AN478" i="22"/>
  <c r="AM562" i="22"/>
  <c r="AO562" i="22"/>
  <c r="AN562" i="22"/>
  <c r="AM280" i="22"/>
  <c r="AO280" i="22"/>
  <c r="AN280" i="22"/>
  <c r="AM339" i="22"/>
  <c r="AO339" i="22"/>
  <c r="AN339" i="22"/>
  <c r="AM403" i="22"/>
  <c r="AO403" i="22"/>
  <c r="AN403" i="22"/>
  <c r="AM483" i="22"/>
  <c r="AO483" i="22"/>
  <c r="AN483" i="22"/>
  <c r="AM537" i="22"/>
  <c r="AO537" i="22"/>
  <c r="AN537" i="22"/>
  <c r="AM24" i="22"/>
  <c r="AO24" i="22"/>
  <c r="AN24" i="22"/>
  <c r="AM93" i="22"/>
  <c r="AO93" i="22"/>
  <c r="AN93" i="22"/>
  <c r="AM174" i="22"/>
  <c r="AO174" i="22"/>
  <c r="AN174" i="22"/>
  <c r="AM267" i="22"/>
  <c r="AO267" i="22"/>
  <c r="AN267" i="22"/>
  <c r="AM340" i="22"/>
  <c r="AO340" i="22"/>
  <c r="AN340" i="22"/>
  <c r="AM404" i="22"/>
  <c r="AO404" i="22"/>
  <c r="AN404" i="22"/>
  <c r="AM466" i="22"/>
  <c r="AO466" i="22"/>
  <c r="AN466" i="22"/>
  <c r="AM524" i="22"/>
  <c r="AO524" i="22"/>
  <c r="AN524" i="22"/>
  <c r="AM189" i="22"/>
  <c r="AO189" i="22"/>
  <c r="AN189" i="22"/>
  <c r="AM255" i="22"/>
  <c r="AO255" i="22"/>
  <c r="AN255" i="22"/>
  <c r="AM312" i="22"/>
  <c r="AO312" i="22"/>
  <c r="AN312" i="22"/>
  <c r="AM385" i="22"/>
  <c r="AO385" i="22"/>
  <c r="AN385" i="22"/>
  <c r="AM452" i="22"/>
  <c r="AO452" i="22"/>
  <c r="AN452" i="22"/>
  <c r="AM516" i="22"/>
  <c r="AO516" i="22"/>
  <c r="AN516" i="22"/>
  <c r="AM439" i="22"/>
  <c r="AO439" i="22"/>
  <c r="AN439" i="22"/>
  <c r="AM503" i="22"/>
  <c r="AO503" i="22"/>
  <c r="AN503" i="22"/>
  <c r="AM574" i="22"/>
  <c r="AO574" i="22"/>
  <c r="AN574" i="22"/>
  <c r="AM481" i="22"/>
  <c r="AO481" i="22"/>
  <c r="AN481" i="22"/>
  <c r="AM310" i="22"/>
  <c r="AO310" i="22"/>
  <c r="AN310" i="22"/>
  <c r="AM178" i="22"/>
  <c r="AO178" i="22"/>
  <c r="AN178" i="22"/>
  <c r="AM34" i="22"/>
  <c r="AN34" i="22"/>
  <c r="AO34" i="22"/>
  <c r="AM220" i="22"/>
  <c r="AO220" i="22"/>
  <c r="AN220" i="22"/>
  <c r="AM335" i="22"/>
  <c r="AO335" i="22"/>
  <c r="AN335" i="22"/>
  <c r="AM426" i="22"/>
  <c r="AO426" i="22"/>
  <c r="AN426" i="22"/>
  <c r="AM297" i="22"/>
  <c r="AO297" i="22"/>
  <c r="AN297" i="22"/>
  <c r="AM198" i="22"/>
  <c r="AO198" i="22"/>
  <c r="AN198" i="22"/>
  <c r="AM108" i="22"/>
  <c r="AO108" i="22"/>
  <c r="AN108" i="22"/>
  <c r="AM210" i="22"/>
  <c r="AO210" i="22"/>
  <c r="AN210" i="22"/>
  <c r="AM321" i="22"/>
  <c r="AO321" i="22"/>
  <c r="AN321" i="22"/>
  <c r="AM369" i="22"/>
  <c r="AO369" i="22"/>
  <c r="AN369" i="22"/>
  <c r="AM228" i="22"/>
  <c r="AO228" i="22"/>
  <c r="AN228" i="22"/>
  <c r="AM130" i="22"/>
  <c r="AO130" i="22"/>
  <c r="AN130" i="22"/>
  <c r="AM48" i="22"/>
  <c r="AO48" i="22"/>
  <c r="AN48" i="22"/>
  <c r="AM238" i="22"/>
  <c r="AO238" i="22"/>
  <c r="AN238" i="22"/>
  <c r="AM19" i="22"/>
  <c r="AN19" i="22"/>
  <c r="AO19" i="22"/>
  <c r="AM568" i="22"/>
  <c r="AO568" i="22"/>
  <c r="AN568" i="22"/>
  <c r="AM504" i="22"/>
  <c r="AO504" i="22"/>
  <c r="AN504" i="22"/>
  <c r="AM344" i="22"/>
  <c r="AO344" i="22"/>
  <c r="AN344" i="22"/>
  <c r="AM226" i="22"/>
  <c r="AO226" i="22"/>
  <c r="AN226" i="22"/>
  <c r="AM139" i="22"/>
  <c r="AO139" i="22"/>
  <c r="AN139" i="22"/>
  <c r="AM56" i="22"/>
  <c r="AO56" i="22"/>
  <c r="AN56" i="22"/>
  <c r="AM520" i="22"/>
  <c r="AO520" i="22"/>
  <c r="AN520" i="22"/>
  <c r="AM357" i="22"/>
  <c r="AO357" i="22"/>
  <c r="AN357" i="22"/>
  <c r="AM160" i="22"/>
  <c r="AO160" i="22"/>
  <c r="AN160" i="22"/>
  <c r="AM11" i="22"/>
  <c r="AN11" i="22"/>
  <c r="AO11" i="22"/>
  <c r="AM282" i="22"/>
  <c r="AO282" i="22"/>
  <c r="AN282" i="22"/>
  <c r="AM67" i="22"/>
  <c r="AN67" i="22"/>
  <c r="AO67" i="22"/>
  <c r="AM207" i="22"/>
  <c r="AO207" i="22"/>
  <c r="AN207" i="22"/>
  <c r="AM105" i="22"/>
  <c r="AO105" i="22"/>
  <c r="AN105" i="22"/>
  <c r="AM29" i="22"/>
  <c r="AO29" i="22"/>
  <c r="AN29" i="22"/>
  <c r="AM338" i="22"/>
  <c r="AO338" i="22"/>
  <c r="AN338" i="22"/>
  <c r="AM384" i="22"/>
  <c r="AO384" i="22"/>
  <c r="AN384" i="22"/>
  <c r="AM319" i="22"/>
  <c r="AO319" i="22"/>
  <c r="AN319" i="22"/>
  <c r="AM295" i="22"/>
  <c r="AO295" i="22"/>
  <c r="AN295" i="22"/>
  <c r="AM412" i="22"/>
  <c r="AO412" i="22"/>
  <c r="AN412" i="22"/>
  <c r="AM406" i="22"/>
  <c r="AO406" i="22"/>
  <c r="AN406" i="22"/>
  <c r="AM135" i="22"/>
  <c r="AO135" i="22"/>
  <c r="AN135" i="22"/>
  <c r="AM414" i="22"/>
  <c r="AO414" i="22"/>
  <c r="AN414" i="22"/>
  <c r="AM264" i="22"/>
  <c r="AO264" i="22"/>
  <c r="AN264" i="22"/>
  <c r="AM538" i="22"/>
  <c r="AO538" i="22"/>
  <c r="AN538" i="22"/>
  <c r="AM482" i="22"/>
  <c r="AO482" i="22"/>
  <c r="AN482" i="22"/>
  <c r="AM342" i="22"/>
  <c r="AO342" i="22"/>
  <c r="AN342" i="22"/>
  <c r="AM237" i="22"/>
  <c r="AO237" i="22"/>
  <c r="AN237" i="22"/>
  <c r="AM128" i="22"/>
  <c r="AO128" i="22"/>
  <c r="AN128" i="22"/>
  <c r="AM46" i="22"/>
  <c r="AO46" i="22"/>
  <c r="AN46" i="22"/>
  <c r="AM72" i="22"/>
  <c r="AO72" i="22"/>
  <c r="AN72" i="22"/>
  <c r="AM16" i="22"/>
  <c r="AO16" i="22"/>
  <c r="AN16" i="22"/>
  <c r="AM69" i="22"/>
  <c r="AO69" i="22"/>
  <c r="AN69" i="22"/>
  <c r="AM138" i="22"/>
  <c r="AO138" i="22"/>
  <c r="AN138" i="22"/>
  <c r="AM193" i="22"/>
  <c r="AO193" i="22"/>
  <c r="AN193" i="22"/>
  <c r="AM247" i="22"/>
  <c r="AO247" i="22"/>
  <c r="AN247" i="22"/>
  <c r="AM299" i="22"/>
  <c r="AO299" i="22"/>
  <c r="AN299" i="22"/>
  <c r="AM370" i="22"/>
  <c r="AO370" i="22"/>
  <c r="AN370" i="22"/>
  <c r="AM429" i="22"/>
  <c r="AO429" i="22"/>
  <c r="AN429" i="22"/>
  <c r="AM500" i="22"/>
  <c r="AO500" i="22"/>
  <c r="AN500" i="22"/>
  <c r="AM569" i="22"/>
  <c r="AO569" i="22"/>
  <c r="AN569" i="22"/>
  <c r="AM287" i="22"/>
  <c r="AO287" i="22"/>
  <c r="AN287" i="22"/>
  <c r="AM347" i="22"/>
  <c r="AO347" i="22"/>
  <c r="AN347" i="22"/>
  <c r="AM409" i="22"/>
  <c r="AO409" i="22"/>
  <c r="AN409" i="22"/>
  <c r="AM489" i="22"/>
  <c r="AO489" i="22"/>
  <c r="AN489" i="22"/>
  <c r="AM546" i="22"/>
  <c r="AO546" i="22"/>
  <c r="AN546" i="22"/>
  <c r="AM31" i="22"/>
  <c r="AO31" i="22"/>
  <c r="AN31" i="22"/>
  <c r="AM106" i="22"/>
  <c r="AO106" i="22"/>
  <c r="AN106" i="22"/>
  <c r="AM181" i="22"/>
  <c r="AO181" i="22"/>
  <c r="AN181" i="22"/>
  <c r="AM273" i="22"/>
  <c r="AO273" i="22"/>
  <c r="AN273" i="22"/>
  <c r="AM348" i="22"/>
  <c r="AO348" i="22"/>
  <c r="AN348" i="22"/>
  <c r="AM410" i="22"/>
  <c r="AO410" i="22"/>
  <c r="AN410" i="22"/>
  <c r="AM472" i="22"/>
  <c r="AO472" i="22"/>
  <c r="AN472" i="22"/>
  <c r="AM531" i="22"/>
  <c r="AO531" i="22"/>
  <c r="AN531" i="22"/>
  <c r="AM140" i="22"/>
  <c r="AO140" i="22"/>
  <c r="AN140" i="22"/>
  <c r="AM201" i="22"/>
  <c r="AO201" i="22"/>
  <c r="AN201" i="22"/>
  <c r="AM261" i="22"/>
  <c r="AO261" i="22"/>
  <c r="AN261" i="22"/>
  <c r="AM326" i="22"/>
  <c r="AO326" i="22"/>
  <c r="AN326" i="22"/>
  <c r="AM391" i="22"/>
  <c r="AO391" i="22"/>
  <c r="AN391" i="22"/>
  <c r="AM459" i="22"/>
  <c r="AO459" i="22"/>
  <c r="AN459" i="22"/>
  <c r="AM525" i="22"/>
  <c r="AO525" i="22"/>
  <c r="AN525" i="22"/>
  <c r="AM386" i="22"/>
  <c r="AO386" i="22"/>
  <c r="AN386" i="22"/>
  <c r="AM446" i="22"/>
  <c r="AO446" i="22"/>
  <c r="AN446" i="22"/>
  <c r="AM510" i="22"/>
  <c r="AO510" i="22"/>
  <c r="AN510" i="22"/>
  <c r="AM463" i="22"/>
  <c r="AO463" i="22"/>
  <c r="AN463" i="22"/>
  <c r="AM298" i="22"/>
  <c r="AO298" i="22"/>
  <c r="AN298" i="22"/>
  <c r="AM157" i="22"/>
  <c r="AO157" i="22"/>
  <c r="AN157" i="22"/>
  <c r="AM528" i="22"/>
  <c r="AO528" i="22"/>
  <c r="AN528" i="22"/>
  <c r="AM143" i="22"/>
  <c r="AO143" i="22"/>
  <c r="AN143" i="22"/>
  <c r="AM388" i="22"/>
  <c r="AO388" i="22"/>
  <c r="AN388" i="22"/>
  <c r="AM284" i="22"/>
  <c r="AO284" i="22"/>
  <c r="AN284" i="22"/>
  <c r="AM190" i="22"/>
  <c r="AO190" i="22"/>
  <c r="AN190" i="22"/>
  <c r="AM99" i="22"/>
  <c r="AN99" i="22"/>
  <c r="AO99" i="22"/>
  <c r="AM165" i="22"/>
  <c r="AO165" i="22"/>
  <c r="AN165" i="22"/>
  <c r="AM80" i="22"/>
  <c r="AO80" i="22"/>
  <c r="AN80" i="22"/>
  <c r="AM345" i="22"/>
  <c r="AO345" i="22"/>
  <c r="AN345" i="22"/>
  <c r="AM218" i="22"/>
  <c r="AO218" i="22"/>
  <c r="AN218" i="22"/>
  <c r="AM121" i="22"/>
  <c r="AO121" i="22"/>
  <c r="AN121" i="22"/>
  <c r="AM39" i="22"/>
  <c r="AO39" i="22"/>
  <c r="AN39" i="22"/>
  <c r="AM225" i="22"/>
  <c r="AO225" i="22"/>
  <c r="AN225" i="22"/>
  <c r="AM270" i="22"/>
  <c r="AO270" i="22"/>
  <c r="AN270" i="22"/>
  <c r="AM505" i="22"/>
  <c r="AO505" i="22"/>
  <c r="AN505" i="22"/>
  <c r="AM487" i="22"/>
  <c r="AO487" i="22"/>
  <c r="AN487" i="22"/>
  <c r="AM329" i="22"/>
  <c r="AO329" i="22"/>
  <c r="AN329" i="22"/>
  <c r="AM217" i="22"/>
  <c r="AO217" i="22"/>
  <c r="AN217" i="22"/>
  <c r="AM129" i="22"/>
  <c r="AO129" i="22"/>
  <c r="AN129" i="22"/>
  <c r="AM38" i="22"/>
  <c r="AO38" i="22"/>
  <c r="AN38" i="22"/>
  <c r="AM499" i="22"/>
  <c r="AO499" i="22"/>
  <c r="AN499" i="22"/>
  <c r="AM343" i="22"/>
  <c r="AO343" i="22"/>
  <c r="AN343" i="22"/>
  <c r="AM120" i="22"/>
  <c r="AO120" i="22"/>
  <c r="AN120" i="22"/>
  <c r="AM4" i="22"/>
  <c r="AO4" i="22"/>
  <c r="AN4" i="22"/>
  <c r="AM256" i="22"/>
  <c r="AO256" i="22"/>
  <c r="AN256" i="22"/>
  <c r="AM230" i="22"/>
  <c r="AO230" i="22"/>
  <c r="AN230" i="22"/>
  <c r="AM361" i="22"/>
  <c r="AO361" i="22"/>
  <c r="AN361" i="22"/>
  <c r="AM164" i="22"/>
  <c r="AO164" i="22"/>
  <c r="AN164" i="22"/>
  <c r="AM560" i="22"/>
  <c r="AO560" i="22"/>
  <c r="AN560" i="22"/>
  <c r="AM27" i="22"/>
  <c r="AN27" i="22"/>
  <c r="AO27" i="22"/>
  <c r="AM456" i="22"/>
  <c r="AO456" i="22"/>
  <c r="AN456" i="22"/>
  <c r="AM71" i="22"/>
  <c r="AO71" i="22"/>
  <c r="AN71" i="22"/>
  <c r="AM236" i="22"/>
  <c r="AO236" i="22"/>
  <c r="AN236" i="22"/>
  <c r="AM474" i="22"/>
  <c r="AO474" i="22"/>
  <c r="AN474" i="22"/>
  <c r="AM494" i="22"/>
  <c r="AO494" i="22"/>
  <c r="AN494" i="22"/>
  <c r="AM551" i="22"/>
  <c r="AO551" i="22"/>
  <c r="AN551" i="22"/>
  <c r="AM89" i="22"/>
  <c r="AO89" i="22"/>
  <c r="AN89" i="22"/>
  <c r="AM85" i="22"/>
  <c r="AO85" i="22"/>
  <c r="AN85" i="22"/>
  <c r="AM263" i="22"/>
  <c r="AO263" i="22"/>
  <c r="AN263" i="22"/>
  <c r="AM533" i="22"/>
  <c r="AO533" i="22"/>
  <c r="AN533" i="22"/>
  <c r="AM448" i="22"/>
  <c r="AO448" i="22"/>
  <c r="AN448" i="22"/>
  <c r="AM327" i="22"/>
  <c r="AO327" i="22"/>
  <c r="AN327" i="22"/>
  <c r="AM213" i="22"/>
  <c r="AO213" i="22"/>
  <c r="AN213" i="22"/>
  <c r="AM118" i="22"/>
  <c r="AO118" i="22"/>
  <c r="AN118" i="22"/>
  <c r="AM36" i="22"/>
  <c r="AN36" i="22"/>
  <c r="AO36" i="22"/>
  <c r="AM61" i="22"/>
  <c r="AO61" i="22"/>
  <c r="AN61" i="22"/>
  <c r="AM77" i="22"/>
  <c r="AO77" i="22"/>
  <c r="AN77" i="22"/>
  <c r="AM144" i="22"/>
  <c r="AO144" i="22"/>
  <c r="AN144" i="22"/>
  <c r="AM199" i="22"/>
  <c r="AO199" i="22"/>
  <c r="AN199" i="22"/>
  <c r="AM253" i="22"/>
  <c r="AO253" i="22"/>
  <c r="AN253" i="22"/>
  <c r="AM317" i="22"/>
  <c r="AO317" i="22"/>
  <c r="AN317" i="22"/>
  <c r="AM376" i="22"/>
  <c r="AO376" i="22"/>
  <c r="AN376" i="22"/>
  <c r="AM435" i="22"/>
  <c r="AO435" i="22"/>
  <c r="AN435" i="22"/>
  <c r="AM506" i="22"/>
  <c r="AO506" i="22"/>
  <c r="AN506" i="22"/>
  <c r="AM294" i="22"/>
  <c r="AO294" i="22"/>
  <c r="AN294" i="22"/>
  <c r="AM353" i="22"/>
  <c r="AO353" i="22"/>
  <c r="AN353" i="22"/>
  <c r="AM423" i="22"/>
  <c r="AO423" i="22"/>
  <c r="AN423" i="22"/>
  <c r="AM495" i="22"/>
  <c r="AO495" i="22"/>
  <c r="AN495" i="22"/>
  <c r="AM554" i="22"/>
  <c r="AO554" i="22"/>
  <c r="AN554" i="22"/>
  <c r="AM44" i="22"/>
  <c r="AN44" i="22"/>
  <c r="AO44" i="22"/>
  <c r="AM119" i="22"/>
  <c r="AO119" i="22"/>
  <c r="AN119" i="22"/>
  <c r="AM188" i="22"/>
  <c r="AO188" i="22"/>
  <c r="AN188" i="22"/>
  <c r="AM288" i="22"/>
  <c r="AO288" i="22"/>
  <c r="AN288" i="22"/>
  <c r="AM354" i="22"/>
  <c r="AO354" i="22"/>
  <c r="AN354" i="22"/>
  <c r="AM416" i="22"/>
  <c r="AO416" i="22"/>
  <c r="AN416" i="22"/>
  <c r="AM479" i="22"/>
  <c r="AO479" i="22"/>
  <c r="AN479" i="22"/>
  <c r="AM539" i="22"/>
  <c r="AO539" i="22"/>
  <c r="AN539" i="22"/>
  <c r="AM147" i="22"/>
  <c r="AO147" i="22"/>
  <c r="AN147" i="22"/>
  <c r="AM209" i="22"/>
  <c r="AO209" i="22"/>
  <c r="AN209" i="22"/>
  <c r="AM268" i="22"/>
  <c r="AO268" i="22"/>
  <c r="AN268" i="22"/>
  <c r="AM334" i="22"/>
  <c r="AO334" i="22"/>
  <c r="AN334" i="22"/>
  <c r="AM398" i="22"/>
  <c r="AO398" i="22"/>
  <c r="AN398" i="22"/>
  <c r="AM467" i="22"/>
  <c r="AO467" i="22"/>
  <c r="AN467" i="22"/>
  <c r="AM532" i="22"/>
  <c r="AO532" i="22"/>
  <c r="AN532" i="22"/>
  <c r="AM392" i="22"/>
  <c r="AO392" i="22"/>
  <c r="AN392" i="22"/>
  <c r="AM453" i="22"/>
  <c r="AO453" i="22"/>
  <c r="AN453" i="22"/>
  <c r="AM518" i="22"/>
  <c r="AO518" i="22"/>
  <c r="AN518" i="22"/>
  <c r="AM447" i="22"/>
  <c r="AO447" i="22"/>
  <c r="AN447" i="22"/>
  <c r="AM285" i="22"/>
  <c r="AO285" i="22"/>
  <c r="AN285" i="22"/>
  <c r="AM145" i="22"/>
  <c r="AO145" i="22"/>
  <c r="AN145" i="22"/>
  <c r="AM477" i="22"/>
  <c r="AO477" i="22"/>
  <c r="AN477" i="22"/>
  <c r="AM107" i="22"/>
  <c r="AN107" i="22"/>
  <c r="AO107" i="22"/>
  <c r="AM552" i="22"/>
  <c r="AO552" i="22"/>
  <c r="AN552" i="22"/>
  <c r="AM375" i="22"/>
  <c r="AO375" i="22"/>
  <c r="AN375" i="22"/>
  <c r="AM271" i="22"/>
  <c r="AO271" i="22"/>
  <c r="AN271" i="22"/>
  <c r="AM177" i="22"/>
  <c r="AO177" i="22"/>
  <c r="AN177" i="22"/>
  <c r="AM81" i="22"/>
  <c r="AO81" i="22"/>
  <c r="AN81" i="22"/>
  <c r="AM115" i="22"/>
  <c r="AO115" i="22"/>
  <c r="AN115" i="22"/>
  <c r="AM488" i="22"/>
  <c r="AO488" i="22"/>
  <c r="AN488" i="22"/>
  <c r="AM330" i="22"/>
  <c r="AO330" i="22"/>
  <c r="AN330" i="22"/>
  <c r="AM205" i="22"/>
  <c r="AO205" i="22"/>
  <c r="AN205" i="22"/>
  <c r="AM113" i="22"/>
  <c r="AO113" i="22"/>
  <c r="AN113" i="22"/>
  <c r="AM21" i="22"/>
  <c r="AO21" i="22"/>
  <c r="AN21" i="22"/>
  <c r="AM203" i="22"/>
  <c r="AO203" i="22"/>
  <c r="AN203" i="22"/>
  <c r="AM197" i="22"/>
  <c r="AO197" i="22"/>
  <c r="AN197" i="22"/>
  <c r="AM440" i="22"/>
  <c r="AO440" i="22"/>
  <c r="AN440" i="22"/>
  <c r="AM470" i="22"/>
  <c r="AO470" i="22"/>
  <c r="AN470" i="22"/>
  <c r="AM315" i="22"/>
  <c r="AO315" i="22"/>
  <c r="AN315" i="22"/>
  <c r="AM204" i="22"/>
  <c r="AO204" i="22"/>
  <c r="AN204" i="22"/>
  <c r="AM112" i="22"/>
  <c r="AO112" i="22"/>
  <c r="AN112" i="22"/>
  <c r="AM30" i="22"/>
  <c r="AO30" i="22"/>
  <c r="AN30" i="22"/>
  <c r="AM469" i="22"/>
  <c r="AO469" i="22"/>
  <c r="AN469" i="22"/>
  <c r="AM314" i="22"/>
  <c r="AO314" i="22"/>
  <c r="AN314" i="22"/>
  <c r="AM101" i="22"/>
  <c r="AO101" i="22"/>
  <c r="AN101" i="22"/>
  <c r="AM283" i="22"/>
  <c r="AO283" i="22"/>
  <c r="AN283" i="22"/>
  <c r="AM269" i="22"/>
  <c r="AO269" i="22"/>
  <c r="AN269" i="22"/>
  <c r="AM132" i="22"/>
  <c r="AO132" i="22"/>
  <c r="AN132" i="22"/>
  <c r="AM40" i="22"/>
  <c r="AO40" i="22"/>
  <c r="AN40" i="22"/>
  <c r="AM14" i="22"/>
  <c r="AO14" i="22"/>
  <c r="AN14" i="22"/>
  <c r="AM394" i="22"/>
  <c r="AO394" i="22"/>
  <c r="AN394" i="22"/>
  <c r="AM166" i="22"/>
  <c r="AO166" i="22"/>
  <c r="AN166" i="22"/>
  <c r="AM318" i="22"/>
  <c r="AO318" i="22"/>
  <c r="AN318" i="22"/>
  <c r="AM514" i="22"/>
  <c r="AO514" i="22"/>
  <c r="AN514" i="22"/>
  <c r="AM372" i="22"/>
  <c r="AO372" i="22"/>
  <c r="AN372" i="22"/>
  <c r="AM431" i="22"/>
  <c r="AO431" i="22"/>
  <c r="AN431" i="22"/>
  <c r="AM224" i="22"/>
  <c r="AO224" i="22"/>
  <c r="AN224" i="22"/>
  <c r="AM362" i="22"/>
  <c r="AO362" i="22"/>
  <c r="AN362" i="22"/>
  <c r="AM5" i="22"/>
  <c r="AO5" i="22"/>
  <c r="AN5" i="22"/>
  <c r="AM219" i="22"/>
  <c r="AO219" i="22"/>
  <c r="AN219" i="22"/>
  <c r="AM522" i="22"/>
  <c r="AO522" i="22"/>
  <c r="AN522" i="22"/>
  <c r="AM428" i="22"/>
  <c r="AO428" i="22"/>
  <c r="AN428" i="22"/>
  <c r="AM313" i="22"/>
  <c r="AO313" i="22"/>
  <c r="AN313" i="22"/>
  <c r="AM202" i="22"/>
  <c r="AO202" i="22"/>
  <c r="AN202" i="22"/>
  <c r="AM110" i="22"/>
  <c r="AO110" i="22"/>
  <c r="AN110" i="22"/>
  <c r="AM18" i="22"/>
  <c r="AN18" i="22"/>
  <c r="AO18" i="22"/>
  <c r="AM45" i="22"/>
  <c r="AO45" i="22"/>
  <c r="AN45" i="22"/>
  <c r="AM84" i="22"/>
  <c r="AO84" i="22"/>
  <c r="AN84" i="22"/>
  <c r="AM151" i="22"/>
  <c r="AO151" i="22"/>
  <c r="AN151" i="22"/>
  <c r="AM206" i="22"/>
  <c r="AO206" i="22"/>
  <c r="AN206" i="22"/>
  <c r="AM259" i="22"/>
  <c r="AN259" i="22"/>
  <c r="AO259" i="22"/>
  <c r="AM323" i="22"/>
  <c r="AN323" i="22"/>
  <c r="AO323" i="22"/>
  <c r="AM383" i="22"/>
  <c r="AO383" i="22"/>
  <c r="AN383" i="22"/>
  <c r="AM442" i="22"/>
  <c r="AO442" i="22"/>
  <c r="AN442" i="22"/>
  <c r="AM513" i="22"/>
  <c r="AO513" i="22"/>
  <c r="AN513" i="22"/>
  <c r="AM305" i="22"/>
  <c r="AO305" i="22"/>
  <c r="AN305" i="22"/>
  <c r="AM365" i="22"/>
  <c r="AO365" i="22"/>
  <c r="AN365" i="22"/>
  <c r="AM430" i="22"/>
  <c r="AO430" i="22"/>
  <c r="AN430" i="22"/>
  <c r="AM501" i="22"/>
  <c r="AO501" i="22"/>
  <c r="AN501" i="22"/>
  <c r="AM563" i="22"/>
  <c r="AO563" i="22"/>
  <c r="AN563" i="22"/>
  <c r="AM50" i="22"/>
  <c r="AN50" i="22"/>
  <c r="AO50" i="22"/>
  <c r="AM126" i="22"/>
  <c r="AO126" i="22"/>
  <c r="AN126" i="22"/>
  <c r="AM195" i="22"/>
  <c r="AO195" i="22"/>
  <c r="AN195" i="22"/>
  <c r="AM300" i="22"/>
  <c r="AO300" i="22"/>
  <c r="AN300" i="22"/>
  <c r="AM360" i="22"/>
  <c r="AO360" i="22"/>
  <c r="AN360" i="22"/>
  <c r="AM424" i="22"/>
  <c r="AO424" i="22"/>
  <c r="AN424" i="22"/>
  <c r="AM484" i="22"/>
  <c r="AO484" i="22"/>
  <c r="AN484" i="22"/>
  <c r="AM547" i="22"/>
  <c r="AO547" i="22"/>
  <c r="AN547" i="22"/>
  <c r="AM154" i="22"/>
  <c r="AO154" i="22"/>
  <c r="AN154" i="22"/>
  <c r="AM216" i="22"/>
  <c r="AO216" i="22"/>
  <c r="AN216" i="22"/>
  <c r="AM274" i="22"/>
  <c r="AO274" i="22"/>
  <c r="AN274" i="22"/>
  <c r="AM341" i="22"/>
  <c r="AO341" i="22"/>
  <c r="AN341" i="22"/>
  <c r="AM411" i="22"/>
  <c r="AO411" i="22"/>
  <c r="AN411" i="22"/>
  <c r="AM473" i="22"/>
  <c r="AO473" i="22"/>
  <c r="AN473" i="22"/>
  <c r="AM540" i="22"/>
  <c r="AO540" i="22"/>
  <c r="AN540" i="22"/>
  <c r="AM399" i="22"/>
  <c r="AO399" i="22"/>
  <c r="AN399" i="22"/>
  <c r="AM460" i="22"/>
  <c r="AO460" i="22"/>
  <c r="AN460" i="22"/>
  <c r="AM526" i="22"/>
  <c r="AO526" i="22"/>
  <c r="AN526" i="22"/>
  <c r="AM571" i="22"/>
  <c r="AO571" i="22"/>
  <c r="AN571" i="22"/>
  <c r="AM427" i="22"/>
  <c r="AO427" i="22"/>
  <c r="AN427" i="22"/>
  <c r="AM258" i="22"/>
  <c r="AO258" i="22"/>
  <c r="AN258" i="22"/>
  <c r="AM127" i="22"/>
  <c r="AO127" i="22"/>
  <c r="AN127" i="22"/>
  <c r="AM461" i="22"/>
  <c r="AO461" i="22"/>
  <c r="AN461" i="22"/>
  <c r="AM59" i="22"/>
  <c r="AN59" i="22"/>
  <c r="AO59" i="22"/>
  <c r="AM534" i="22"/>
  <c r="AO534" i="22"/>
  <c r="AN534" i="22"/>
  <c r="AM363" i="22"/>
  <c r="AO363" i="22"/>
  <c r="AN363" i="22"/>
  <c r="AM257" i="22"/>
  <c r="AO257" i="22"/>
  <c r="AN257" i="22"/>
  <c r="AM167" i="22"/>
  <c r="AO167" i="22"/>
  <c r="AN167" i="22"/>
  <c r="AM60" i="22"/>
  <c r="AN60" i="22"/>
  <c r="AO60" i="22"/>
  <c r="AM51" i="22"/>
  <c r="AN51" i="22"/>
  <c r="AO51" i="22"/>
  <c r="AM475" i="22"/>
  <c r="AO475" i="22"/>
  <c r="AN475" i="22"/>
  <c r="AM316" i="22"/>
  <c r="AO316" i="22"/>
  <c r="AN316" i="22"/>
  <c r="AM196" i="22"/>
  <c r="AO196" i="22"/>
  <c r="AN196" i="22"/>
  <c r="AM103" i="22"/>
  <c r="AO103" i="22"/>
  <c r="AN103" i="22"/>
  <c r="AM13" i="22"/>
  <c r="AO13" i="22"/>
  <c r="AN13" i="22"/>
  <c r="AM192" i="22"/>
  <c r="AO192" i="22"/>
  <c r="AN192" i="22"/>
  <c r="AM155" i="22"/>
  <c r="AO155" i="22"/>
  <c r="AN155" i="22"/>
  <c r="AM401" i="22"/>
  <c r="AO401" i="22"/>
  <c r="AN401" i="22"/>
  <c r="AM454" i="22"/>
  <c r="AO454" i="22"/>
  <c r="AN454" i="22"/>
  <c r="AM291" i="22"/>
  <c r="AO291" i="22"/>
  <c r="AN291" i="22"/>
  <c r="AM194" i="22"/>
  <c r="AO194" i="22"/>
  <c r="AN194" i="22"/>
  <c r="AM102" i="22"/>
  <c r="AO102" i="22"/>
  <c r="AN102" i="22"/>
  <c r="AM20" i="22"/>
  <c r="AN20" i="22"/>
  <c r="AO20" i="22"/>
  <c r="AM449" i="22"/>
  <c r="AO449" i="22"/>
  <c r="AN449" i="22"/>
  <c r="AM303" i="22"/>
  <c r="AO303" i="22"/>
  <c r="AN303" i="22"/>
  <c r="AM94" i="22"/>
  <c r="AO94" i="22"/>
  <c r="AN94" i="22"/>
  <c r="AM134" i="22"/>
  <c r="AO134" i="22"/>
  <c r="AN134" i="22"/>
  <c r="AM152" i="22"/>
  <c r="AO152" i="22"/>
  <c r="AN152" i="22"/>
  <c r="AM58" i="22"/>
  <c r="AO58" i="22"/>
  <c r="AN58" i="22"/>
  <c r="AM186" i="22"/>
  <c r="AO186" i="22"/>
  <c r="AN186" i="22"/>
  <c r="AM114" i="22"/>
  <c r="AO114" i="22"/>
  <c r="AN114" i="22"/>
  <c r="AM246" i="22"/>
  <c r="AO246" i="22"/>
  <c r="AN246" i="22"/>
  <c r="AM272" i="22"/>
  <c r="AO272" i="22"/>
  <c r="AN272" i="22"/>
  <c r="AM443" i="22"/>
  <c r="AN443" i="22"/>
  <c r="AO443" i="22"/>
  <c r="AM444" i="22"/>
  <c r="AO444" i="22"/>
  <c r="AN444" i="22"/>
  <c r="AM557" i="22"/>
  <c r="AO557" i="22"/>
  <c r="AN557" i="22"/>
  <c r="AM82" i="22"/>
  <c r="AO82" i="22"/>
  <c r="AN82" i="22"/>
  <c r="AM434" i="22"/>
  <c r="AO434" i="22"/>
  <c r="AN434" i="22"/>
  <c r="AM137" i="22"/>
  <c r="AO137" i="22"/>
  <c r="AN137" i="22"/>
  <c r="AM171" i="22"/>
  <c r="AO171" i="22"/>
  <c r="AN171" i="22"/>
  <c r="AM47" i="22"/>
  <c r="AO47" i="22"/>
  <c r="AN47" i="22"/>
  <c r="AM566" i="22"/>
  <c r="AO566" i="22"/>
  <c r="AN566" i="22"/>
  <c r="AM517" i="22"/>
  <c r="AO517" i="22"/>
  <c r="AN517" i="22"/>
  <c r="AM413" i="22"/>
  <c r="AO413" i="22"/>
  <c r="AN413" i="22"/>
  <c r="AM302" i="22"/>
  <c r="AO302" i="22"/>
  <c r="AN302" i="22"/>
  <c r="AM180" i="22"/>
  <c r="AO180" i="22"/>
  <c r="AN180" i="22"/>
  <c r="AM92" i="22"/>
  <c r="AO92" i="22"/>
  <c r="AN92" i="22"/>
  <c r="AM10" i="22"/>
  <c r="AN10" i="22"/>
  <c r="AO10" i="22"/>
  <c r="AM35" i="22"/>
  <c r="AN35" i="22"/>
  <c r="AO35" i="22"/>
  <c r="AM22" i="22"/>
  <c r="AO22" i="22"/>
  <c r="AN22" i="22"/>
  <c r="AM98" i="22"/>
  <c r="AO98" i="22"/>
  <c r="AN98" i="22"/>
  <c r="AM159" i="22"/>
  <c r="AO159" i="22"/>
  <c r="AN159" i="22"/>
  <c r="AM214" i="22"/>
  <c r="AO214" i="22"/>
  <c r="AN214" i="22"/>
  <c r="AM265" i="22"/>
  <c r="AO265" i="22"/>
  <c r="AN265" i="22"/>
  <c r="AM331" i="22"/>
  <c r="AO331" i="22"/>
  <c r="AN331" i="22"/>
  <c r="AM389" i="22"/>
  <c r="AO389" i="22"/>
  <c r="AN389" i="22"/>
  <c r="AM450" i="22"/>
  <c r="AO450" i="22"/>
  <c r="AN450" i="22"/>
  <c r="AM521" i="22"/>
  <c r="AO521" i="22"/>
  <c r="AN521" i="22"/>
  <c r="AM235" i="22"/>
  <c r="AO235" i="22"/>
  <c r="AN235" i="22"/>
  <c r="AM311" i="22"/>
  <c r="AO311" i="22"/>
  <c r="AN311" i="22"/>
  <c r="AM371" i="22"/>
  <c r="AO371" i="22"/>
  <c r="AN371" i="22"/>
  <c r="AM436" i="22"/>
  <c r="AO436" i="22"/>
  <c r="AN436" i="22"/>
  <c r="AM507" i="22"/>
  <c r="AO507" i="22"/>
  <c r="AN507" i="22"/>
  <c r="AM570" i="22"/>
  <c r="AO570" i="22"/>
  <c r="AN570" i="22"/>
  <c r="AM64" i="22"/>
  <c r="AO64" i="22"/>
  <c r="AN64" i="22"/>
  <c r="AM133" i="22"/>
  <c r="AO133" i="22"/>
  <c r="AN133" i="22"/>
  <c r="AM208" i="22"/>
  <c r="AO208" i="22"/>
  <c r="AN208" i="22"/>
  <c r="AM306" i="22"/>
  <c r="AO306" i="22"/>
  <c r="AN306" i="22"/>
  <c r="AM366" i="22"/>
  <c r="AO366" i="22"/>
  <c r="AN366" i="22"/>
  <c r="AM437" i="22"/>
  <c r="AO437" i="22"/>
  <c r="AN437" i="22"/>
  <c r="AM490" i="22"/>
  <c r="AO490" i="22"/>
  <c r="AN490" i="22"/>
  <c r="AM556" i="22"/>
  <c r="AO556" i="22"/>
  <c r="AN556" i="22"/>
  <c r="AM162" i="22"/>
  <c r="AO162" i="22"/>
  <c r="AN162" i="22"/>
  <c r="AM229" i="22"/>
  <c r="AO229" i="22"/>
  <c r="AN229" i="22"/>
  <c r="AM281" i="22"/>
  <c r="AO281" i="22"/>
  <c r="AN281" i="22"/>
  <c r="AM349" i="22"/>
  <c r="AO349" i="22"/>
  <c r="AN349" i="22"/>
  <c r="AM417" i="22"/>
  <c r="AO417" i="22"/>
  <c r="AN417" i="22"/>
  <c r="AM485" i="22"/>
  <c r="AO485" i="22"/>
  <c r="AN485" i="22"/>
  <c r="AM548" i="22"/>
  <c r="AO548" i="22"/>
  <c r="AN548" i="22"/>
  <c r="AM405" i="22"/>
  <c r="AO405" i="22"/>
  <c r="AN405" i="22"/>
  <c r="AM468" i="22"/>
  <c r="AO468" i="22"/>
  <c r="AN468" i="22"/>
  <c r="AM541" i="22"/>
  <c r="AO541" i="22"/>
  <c r="AN541" i="22"/>
  <c r="AM559" i="22"/>
  <c r="AO559" i="22"/>
  <c r="AN559" i="22"/>
  <c r="AM407" i="22"/>
  <c r="AO407" i="22"/>
  <c r="AN407" i="22"/>
  <c r="AM233" i="22"/>
  <c r="AO233" i="22"/>
  <c r="AN233" i="22"/>
  <c r="AM100" i="22"/>
  <c r="AO100" i="22"/>
  <c r="AN100" i="22"/>
  <c r="AM421" i="22"/>
  <c r="AO421" i="22"/>
  <c r="AN421" i="22"/>
  <c r="AM25" i="22"/>
  <c r="AO25" i="22"/>
  <c r="AN25" i="22"/>
  <c r="AM511" i="22"/>
  <c r="AO511" i="22"/>
  <c r="AN511" i="22"/>
  <c r="AM351" i="22"/>
  <c r="AO351" i="22"/>
  <c r="AN351" i="22"/>
  <c r="AM245" i="22"/>
  <c r="AO245" i="22"/>
  <c r="AN245" i="22"/>
  <c r="AM156" i="22"/>
  <c r="AO156" i="22"/>
  <c r="AN156" i="22"/>
  <c r="AM26" i="22"/>
  <c r="AN26" i="22"/>
  <c r="AO26" i="22"/>
  <c r="AM8" i="22"/>
  <c r="AO8" i="22"/>
  <c r="AN8" i="22"/>
  <c r="AM455" i="22"/>
  <c r="AO455" i="22"/>
  <c r="AN455" i="22"/>
  <c r="AM304" i="22"/>
  <c r="AO304" i="22"/>
  <c r="AN304" i="22"/>
  <c r="AM185" i="22"/>
  <c r="AO185" i="22"/>
  <c r="AN185" i="22"/>
  <c r="AM87" i="22"/>
  <c r="AO87" i="22"/>
  <c r="AN87" i="22"/>
  <c r="AM6" i="22"/>
  <c r="AO6" i="22"/>
  <c r="AN6" i="22"/>
  <c r="AM170" i="22"/>
  <c r="AO170" i="22"/>
  <c r="AN170" i="22"/>
  <c r="AM123" i="22"/>
  <c r="AO123" i="22"/>
  <c r="AN123" i="22"/>
  <c r="AM374" i="22"/>
  <c r="AO374" i="22"/>
  <c r="AN374" i="22"/>
  <c r="AM433" i="22"/>
  <c r="AO433" i="22"/>
  <c r="AN433" i="22"/>
  <c r="AM277" i="22"/>
  <c r="AO277" i="22"/>
  <c r="AN277" i="22"/>
  <c r="AM184" i="22"/>
  <c r="AO184" i="22"/>
  <c r="AN184" i="22"/>
  <c r="AM95" i="22"/>
  <c r="AO95" i="22"/>
  <c r="AN95" i="22"/>
  <c r="AM12" i="22"/>
  <c r="AN12" i="22"/>
  <c r="AO12" i="22"/>
  <c r="AM432" i="22"/>
  <c r="AO432" i="22"/>
  <c r="AN432" i="22"/>
  <c r="AM290" i="22"/>
  <c r="AO290" i="22"/>
  <c r="AN290" i="22"/>
  <c r="AM74" i="22"/>
  <c r="AO74" i="22"/>
  <c r="AN74" i="22"/>
  <c r="AM97" i="22"/>
  <c r="AO97" i="22"/>
  <c r="AN97" i="22"/>
  <c r="AM78" i="22"/>
  <c r="AO78" i="22"/>
  <c r="AN78" i="22"/>
  <c r="AM49" i="22"/>
  <c r="AO49" i="22"/>
  <c r="AN49" i="22"/>
  <c r="AM32" i="22"/>
  <c r="AO32" i="22"/>
  <c r="AN32" i="22"/>
  <c r="AM96" i="22"/>
  <c r="AO96" i="22"/>
  <c r="AN96" i="22"/>
  <c r="G146" i="9"/>
  <c r="G727" i="9" s="1"/>
  <c r="G154" i="9"/>
  <c r="G735" i="9" s="1"/>
  <c r="G162" i="9"/>
  <c r="G743" i="9" s="1"/>
  <c r="G170" i="9"/>
  <c r="G751" i="9" s="1"/>
  <c r="G178" i="9"/>
  <c r="G759" i="9" s="1"/>
  <c r="G186" i="9"/>
  <c r="G767" i="9" s="1"/>
  <c r="G194" i="9"/>
  <c r="G775" i="9" s="1"/>
  <c r="G202" i="9"/>
  <c r="G783" i="9" s="1"/>
  <c r="G210" i="9"/>
  <c r="G791" i="9" s="1"/>
  <c r="G218" i="9"/>
  <c r="G799" i="9" s="1"/>
  <c r="G226" i="9"/>
  <c r="G807" i="9" s="1"/>
  <c r="G234" i="9"/>
  <c r="G815" i="9" s="1"/>
  <c r="G242" i="9"/>
  <c r="G823" i="9" s="1"/>
  <c r="G147" i="9"/>
  <c r="G728" i="9" s="1"/>
  <c r="G155" i="9"/>
  <c r="G736" i="9" s="1"/>
  <c r="G163" i="9"/>
  <c r="G744" i="9" s="1"/>
  <c r="G171" i="9"/>
  <c r="G752" i="9" s="1"/>
  <c r="G179" i="9"/>
  <c r="G760" i="9" s="1"/>
  <c r="G187" i="9"/>
  <c r="G768" i="9" s="1"/>
  <c r="G195" i="9"/>
  <c r="G776" i="9" s="1"/>
  <c r="G203" i="9"/>
  <c r="G784" i="9" s="1"/>
  <c r="G211" i="9"/>
  <c r="G792" i="9" s="1"/>
  <c r="G219" i="9"/>
  <c r="G800" i="9" s="1"/>
  <c r="G227" i="9"/>
  <c r="G808" i="9" s="1"/>
  <c r="G235" i="9"/>
  <c r="G816" i="9" s="1"/>
  <c r="G243" i="9"/>
  <c r="G824" i="9" s="1"/>
  <c r="G251" i="9"/>
  <c r="G832" i="9" s="1"/>
  <c r="G259" i="9"/>
  <c r="G840" i="9" s="1"/>
  <c r="G267" i="9"/>
  <c r="G848" i="9" s="1"/>
  <c r="G275" i="9"/>
  <c r="G856" i="9" s="1"/>
  <c r="G283" i="9"/>
  <c r="G864" i="9" s="1"/>
  <c r="G291" i="9"/>
  <c r="G872" i="9" s="1"/>
  <c r="G299" i="9"/>
  <c r="G880" i="9" s="1"/>
  <c r="G307" i="9"/>
  <c r="G888" i="9" s="1"/>
  <c r="G315" i="9"/>
  <c r="G896" i="9" s="1"/>
  <c r="G323" i="9"/>
  <c r="G904" i="9" s="1"/>
  <c r="G331" i="9"/>
  <c r="G912" i="9" s="1"/>
  <c r="G339" i="9"/>
  <c r="G920" i="9" s="1"/>
  <c r="G347" i="9"/>
  <c r="G928" i="9" s="1"/>
  <c r="G355" i="9"/>
  <c r="G936" i="9" s="1"/>
  <c r="G363" i="9"/>
  <c r="G944" i="9" s="1"/>
  <c r="G371" i="9"/>
  <c r="G952" i="9" s="1"/>
  <c r="G379" i="9"/>
  <c r="G960" i="9" s="1"/>
  <c r="G387" i="9"/>
  <c r="G968" i="9" s="1"/>
  <c r="G395" i="9"/>
  <c r="G976" i="9" s="1"/>
  <c r="G403" i="9"/>
  <c r="G984" i="9" s="1"/>
  <c r="G411" i="9"/>
  <c r="G992" i="9" s="1"/>
  <c r="G419" i="9"/>
  <c r="G1000" i="9" s="1"/>
  <c r="G427" i="9"/>
  <c r="G1008" i="9" s="1"/>
  <c r="G435" i="9"/>
  <c r="G1016" i="9" s="1"/>
  <c r="G443" i="9"/>
  <c r="G1024" i="9" s="1"/>
  <c r="G451" i="9"/>
  <c r="G1032" i="9" s="1"/>
  <c r="G459" i="9"/>
  <c r="G1040" i="9" s="1"/>
  <c r="G467" i="9"/>
  <c r="G1048" i="9" s="1"/>
  <c r="G148" i="9"/>
  <c r="G729" i="9" s="1"/>
  <c r="G156" i="9"/>
  <c r="G737" i="9" s="1"/>
  <c r="G164" i="9"/>
  <c r="G745" i="9" s="1"/>
  <c r="G172" i="9"/>
  <c r="G753" i="9" s="1"/>
  <c r="G180" i="9"/>
  <c r="G761" i="9" s="1"/>
  <c r="G188" i="9"/>
  <c r="G769" i="9" s="1"/>
  <c r="G196" i="9"/>
  <c r="G777" i="9" s="1"/>
  <c r="G204" i="9"/>
  <c r="G785" i="9" s="1"/>
  <c r="G212" i="9"/>
  <c r="G793" i="9" s="1"/>
  <c r="G220" i="9"/>
  <c r="G801" i="9" s="1"/>
  <c r="G228" i="9"/>
  <c r="G809" i="9" s="1"/>
  <c r="G236" i="9"/>
  <c r="G817" i="9" s="1"/>
  <c r="G244" i="9"/>
  <c r="G825" i="9" s="1"/>
  <c r="G252" i="9"/>
  <c r="G833" i="9" s="1"/>
  <c r="G150" i="9"/>
  <c r="G731" i="9" s="1"/>
  <c r="G158" i="9"/>
  <c r="G739" i="9" s="1"/>
  <c r="G166" i="9"/>
  <c r="G747" i="9" s="1"/>
  <c r="G174" i="9"/>
  <c r="G755" i="9" s="1"/>
  <c r="G182" i="9"/>
  <c r="G763" i="9" s="1"/>
  <c r="G190" i="9"/>
  <c r="G771" i="9" s="1"/>
  <c r="G198" i="9"/>
  <c r="G779" i="9" s="1"/>
  <c r="G206" i="9"/>
  <c r="G787" i="9" s="1"/>
  <c r="G214" i="9"/>
  <c r="G795" i="9" s="1"/>
  <c r="G222" i="9"/>
  <c r="G803" i="9" s="1"/>
  <c r="G230" i="9"/>
  <c r="G811" i="9" s="1"/>
  <c r="G238" i="9"/>
  <c r="G819" i="9" s="1"/>
  <c r="G246" i="9"/>
  <c r="G827" i="9" s="1"/>
  <c r="G254" i="9"/>
  <c r="G835" i="9" s="1"/>
  <c r="G262" i="9"/>
  <c r="G843" i="9" s="1"/>
  <c r="G270" i="9"/>
  <c r="G851" i="9" s="1"/>
  <c r="G278" i="9"/>
  <c r="G859" i="9" s="1"/>
  <c r="G286" i="9"/>
  <c r="G867" i="9" s="1"/>
  <c r="G294" i="9"/>
  <c r="G875" i="9" s="1"/>
  <c r="G302" i="9"/>
  <c r="G883" i="9" s="1"/>
  <c r="G310" i="9"/>
  <c r="G891" i="9" s="1"/>
  <c r="G318" i="9"/>
  <c r="G899" i="9" s="1"/>
  <c r="G326" i="9"/>
  <c r="G907" i="9" s="1"/>
  <c r="G334" i="9"/>
  <c r="G915" i="9" s="1"/>
  <c r="G342" i="9"/>
  <c r="G923" i="9" s="1"/>
  <c r="G350" i="9"/>
  <c r="G931" i="9" s="1"/>
  <c r="G358" i="9"/>
  <c r="G939" i="9" s="1"/>
  <c r="G366" i="9"/>
  <c r="G947" i="9" s="1"/>
  <c r="G374" i="9"/>
  <c r="G955" i="9" s="1"/>
  <c r="G382" i="9"/>
  <c r="G963" i="9" s="1"/>
  <c r="G144" i="9"/>
  <c r="G725" i="9" s="1"/>
  <c r="G160" i="9"/>
  <c r="G741" i="9" s="1"/>
  <c r="G176" i="9"/>
  <c r="G757" i="9" s="1"/>
  <c r="G192" i="9"/>
  <c r="G773" i="9" s="1"/>
  <c r="G208" i="9"/>
  <c r="G789" i="9" s="1"/>
  <c r="G224" i="9"/>
  <c r="G805" i="9" s="1"/>
  <c r="G240" i="9"/>
  <c r="G821" i="9" s="1"/>
  <c r="G255" i="9"/>
  <c r="G836" i="9" s="1"/>
  <c r="G265" i="9"/>
  <c r="G846" i="9" s="1"/>
  <c r="G276" i="9"/>
  <c r="G857" i="9" s="1"/>
  <c r="G287" i="9"/>
  <c r="G868" i="9" s="1"/>
  <c r="G297" i="9"/>
  <c r="G878" i="9" s="1"/>
  <c r="G308" i="9"/>
  <c r="G889" i="9" s="1"/>
  <c r="G319" i="9"/>
  <c r="G900" i="9" s="1"/>
  <c r="G329" i="9"/>
  <c r="G910" i="9" s="1"/>
  <c r="G340" i="9"/>
  <c r="G921" i="9" s="1"/>
  <c r="G351" i="9"/>
  <c r="G932" i="9" s="1"/>
  <c r="G361" i="9"/>
  <c r="G942" i="9" s="1"/>
  <c r="G372" i="9"/>
  <c r="G953" i="9" s="1"/>
  <c r="G383" i="9"/>
  <c r="G964" i="9" s="1"/>
  <c r="G392" i="9"/>
  <c r="G973" i="9" s="1"/>
  <c r="G401" i="9"/>
  <c r="G982" i="9" s="1"/>
  <c r="G410" i="9"/>
  <c r="G991" i="9" s="1"/>
  <c r="G420" i="9"/>
  <c r="G1001" i="9" s="1"/>
  <c r="G429" i="9"/>
  <c r="G1010" i="9" s="1"/>
  <c r="G438" i="9"/>
  <c r="G1019" i="9" s="1"/>
  <c r="G447" i="9"/>
  <c r="G1028" i="9" s="1"/>
  <c r="G456" i="9"/>
  <c r="G1037" i="9" s="1"/>
  <c r="G465" i="9"/>
  <c r="G1046" i="9" s="1"/>
  <c r="G474" i="9"/>
  <c r="G1055" i="9" s="1"/>
  <c r="G482" i="9"/>
  <c r="G1063" i="9" s="1"/>
  <c r="G490" i="9"/>
  <c r="G1071" i="9" s="1"/>
  <c r="G498" i="9"/>
  <c r="G1079" i="9" s="1"/>
  <c r="G506" i="9"/>
  <c r="G1087" i="9" s="1"/>
  <c r="G514" i="9"/>
  <c r="G1095" i="9" s="1"/>
  <c r="G522" i="9"/>
  <c r="G1103" i="9" s="1"/>
  <c r="G530" i="9"/>
  <c r="G1111" i="9" s="1"/>
  <c r="G538" i="9"/>
  <c r="G1119" i="9" s="1"/>
  <c r="G546" i="9"/>
  <c r="G1127" i="9" s="1"/>
  <c r="G554" i="9"/>
  <c r="G1135" i="9" s="1"/>
  <c r="G562" i="9"/>
  <c r="G1143" i="9" s="1"/>
  <c r="G570" i="9"/>
  <c r="G1151" i="9" s="1"/>
  <c r="G578" i="9"/>
  <c r="G1159" i="9" s="1"/>
  <c r="G586" i="9"/>
  <c r="G1167" i="9" s="1"/>
  <c r="G594" i="9"/>
  <c r="G1175" i="9" s="1"/>
  <c r="G602" i="9"/>
  <c r="G1183" i="9" s="1"/>
  <c r="G610" i="9"/>
  <c r="G1191" i="9" s="1"/>
  <c r="G618" i="9"/>
  <c r="G1199" i="9" s="1"/>
  <c r="G626" i="9"/>
  <c r="G1207" i="9" s="1"/>
  <c r="G634" i="9"/>
  <c r="G1215" i="9" s="1"/>
  <c r="G642" i="9"/>
  <c r="G1223" i="9" s="1"/>
  <c r="G650" i="9"/>
  <c r="G1231" i="9" s="1"/>
  <c r="G658" i="9"/>
  <c r="G1239" i="9" s="1"/>
  <c r="G666" i="9"/>
  <c r="G1247" i="9" s="1"/>
  <c r="G674" i="9"/>
  <c r="G1255" i="9" s="1"/>
  <c r="G682" i="9"/>
  <c r="G1263" i="9" s="1"/>
  <c r="G690" i="9"/>
  <c r="G1271" i="9" s="1"/>
  <c r="G698" i="9"/>
  <c r="G1279" i="9" s="1"/>
  <c r="G706" i="9"/>
  <c r="G1287" i="9" s="1"/>
  <c r="D144" i="9"/>
  <c r="D152" i="9"/>
  <c r="D160" i="9"/>
  <c r="D168" i="9"/>
  <c r="D176" i="9"/>
  <c r="D184" i="9"/>
  <c r="D192" i="9"/>
  <c r="D200" i="9"/>
  <c r="D208" i="9"/>
  <c r="D216" i="9"/>
  <c r="D224" i="9"/>
  <c r="D232" i="9"/>
  <c r="D240" i="9"/>
  <c r="D248" i="9"/>
  <c r="D256" i="9"/>
  <c r="D264" i="9"/>
  <c r="D272" i="9"/>
  <c r="D280" i="9"/>
  <c r="D288" i="9"/>
  <c r="D296" i="9"/>
  <c r="D304" i="9"/>
  <c r="D312" i="9"/>
  <c r="D320" i="9"/>
  <c r="D328" i="9"/>
  <c r="D336" i="9"/>
  <c r="D344" i="9"/>
  <c r="D352" i="9"/>
  <c r="D360" i="9"/>
  <c r="D368" i="9"/>
  <c r="D376" i="9"/>
  <c r="D384" i="9"/>
  <c r="D392" i="9"/>
  <c r="D400" i="9"/>
  <c r="D408" i="9"/>
  <c r="D416" i="9"/>
  <c r="D424" i="9"/>
  <c r="D432" i="9"/>
  <c r="D440" i="9"/>
  <c r="D448" i="9"/>
  <c r="D456" i="9"/>
  <c r="D464" i="9"/>
  <c r="D472" i="9"/>
  <c r="D480" i="9"/>
  <c r="D488" i="9"/>
  <c r="D496" i="9"/>
  <c r="D504" i="9"/>
  <c r="D512" i="9"/>
  <c r="D520" i="9"/>
  <c r="D528" i="9"/>
  <c r="D536" i="9"/>
  <c r="D544" i="9"/>
  <c r="G145" i="9"/>
  <c r="G726" i="9" s="1"/>
  <c r="G161" i="9"/>
  <c r="G742" i="9" s="1"/>
  <c r="G177" i="9"/>
  <c r="G758" i="9" s="1"/>
  <c r="G193" i="9"/>
  <c r="G774" i="9" s="1"/>
  <c r="G209" i="9"/>
  <c r="G790" i="9" s="1"/>
  <c r="G225" i="9"/>
  <c r="G806" i="9" s="1"/>
  <c r="G241" i="9"/>
  <c r="G822" i="9" s="1"/>
  <c r="G256" i="9"/>
  <c r="G837" i="9" s="1"/>
  <c r="G266" i="9"/>
  <c r="G847" i="9" s="1"/>
  <c r="G277" i="9"/>
  <c r="G858" i="9" s="1"/>
  <c r="G288" i="9"/>
  <c r="G869" i="9" s="1"/>
  <c r="G298" i="9"/>
  <c r="G879" i="9" s="1"/>
  <c r="G309" i="9"/>
  <c r="G890" i="9" s="1"/>
  <c r="G320" i="9"/>
  <c r="G901" i="9" s="1"/>
  <c r="G330" i="9"/>
  <c r="G911" i="9" s="1"/>
  <c r="G341" i="9"/>
  <c r="G922" i="9" s="1"/>
  <c r="G352" i="9"/>
  <c r="G933" i="9" s="1"/>
  <c r="G362" i="9"/>
  <c r="G943" i="9" s="1"/>
  <c r="G373" i="9"/>
  <c r="G954" i="9" s="1"/>
  <c r="G384" i="9"/>
  <c r="G965" i="9" s="1"/>
  <c r="G393" i="9"/>
  <c r="G974" i="9" s="1"/>
  <c r="G402" i="9"/>
  <c r="G983" i="9" s="1"/>
  <c r="G412" i="9"/>
  <c r="G993" i="9" s="1"/>
  <c r="G421" i="9"/>
  <c r="G1002" i="9" s="1"/>
  <c r="G430" i="9"/>
  <c r="G1011" i="9" s="1"/>
  <c r="G439" i="9"/>
  <c r="G1020" i="9" s="1"/>
  <c r="G448" i="9"/>
  <c r="G1029" i="9" s="1"/>
  <c r="G457" i="9"/>
  <c r="G1038" i="9" s="1"/>
  <c r="G466" i="9"/>
  <c r="G1047" i="9" s="1"/>
  <c r="G475" i="9"/>
  <c r="G1056" i="9" s="1"/>
  <c r="G483" i="9"/>
  <c r="G1064" i="9" s="1"/>
  <c r="G491" i="9"/>
  <c r="G1072" i="9" s="1"/>
  <c r="G499" i="9"/>
  <c r="G1080" i="9" s="1"/>
  <c r="G507" i="9"/>
  <c r="G1088" i="9" s="1"/>
  <c r="G515" i="9"/>
  <c r="G1096" i="9" s="1"/>
  <c r="G523" i="9"/>
  <c r="G1104" i="9" s="1"/>
  <c r="G531" i="9"/>
  <c r="G1112" i="9" s="1"/>
  <c r="G539" i="9"/>
  <c r="G1120" i="9" s="1"/>
  <c r="G547" i="9"/>
  <c r="G1128" i="9" s="1"/>
  <c r="G555" i="9"/>
  <c r="G1136" i="9" s="1"/>
  <c r="G563" i="9"/>
  <c r="G1144" i="9" s="1"/>
  <c r="G571" i="9"/>
  <c r="G1152" i="9" s="1"/>
  <c r="G579" i="9"/>
  <c r="G1160" i="9" s="1"/>
  <c r="G587" i="9"/>
  <c r="G1168" i="9" s="1"/>
  <c r="G595" i="9"/>
  <c r="G1176" i="9" s="1"/>
  <c r="G603" i="9"/>
  <c r="G1184" i="9" s="1"/>
  <c r="G611" i="9"/>
  <c r="G1192" i="9" s="1"/>
  <c r="G619" i="9"/>
  <c r="G1200" i="9" s="1"/>
  <c r="G627" i="9"/>
  <c r="G1208" i="9" s="1"/>
  <c r="G635" i="9"/>
  <c r="G1216" i="9" s="1"/>
  <c r="G643" i="9"/>
  <c r="G1224" i="9" s="1"/>
  <c r="G651" i="9"/>
  <c r="G1232" i="9" s="1"/>
  <c r="G659" i="9"/>
  <c r="G1240" i="9" s="1"/>
  <c r="G667" i="9"/>
  <c r="G1248" i="9" s="1"/>
  <c r="G675" i="9"/>
  <c r="G1256" i="9" s="1"/>
  <c r="G149" i="9"/>
  <c r="G730" i="9" s="1"/>
  <c r="G165" i="9"/>
  <c r="G746" i="9" s="1"/>
  <c r="G181" i="9"/>
  <c r="G762" i="9" s="1"/>
  <c r="G197" i="9"/>
  <c r="G778" i="9" s="1"/>
  <c r="G213" i="9"/>
  <c r="G794" i="9" s="1"/>
  <c r="G229" i="9"/>
  <c r="G810" i="9" s="1"/>
  <c r="G245" i="9"/>
  <c r="G826" i="9" s="1"/>
  <c r="G257" i="9"/>
  <c r="G838" i="9" s="1"/>
  <c r="G268" i="9"/>
  <c r="G849" i="9" s="1"/>
  <c r="G279" i="9"/>
  <c r="G860" i="9" s="1"/>
  <c r="G289" i="9"/>
  <c r="G870" i="9" s="1"/>
  <c r="G300" i="9"/>
  <c r="G881" i="9" s="1"/>
  <c r="G311" i="9"/>
  <c r="G892" i="9" s="1"/>
  <c r="G321" i="9"/>
  <c r="G902" i="9" s="1"/>
  <c r="G332" i="9"/>
  <c r="G913" i="9" s="1"/>
  <c r="G343" i="9"/>
  <c r="G924" i="9" s="1"/>
  <c r="G353" i="9"/>
  <c r="G934" i="9" s="1"/>
  <c r="G364" i="9"/>
  <c r="G945" i="9" s="1"/>
  <c r="G375" i="9"/>
  <c r="G956" i="9" s="1"/>
  <c r="G385" i="9"/>
  <c r="G966" i="9" s="1"/>
  <c r="G394" i="9"/>
  <c r="G975" i="9" s="1"/>
  <c r="G404" i="9"/>
  <c r="G985" i="9" s="1"/>
  <c r="G413" i="9"/>
  <c r="G994" i="9" s="1"/>
  <c r="G422" i="9"/>
  <c r="G1003" i="9" s="1"/>
  <c r="G431" i="9"/>
  <c r="G1012" i="9" s="1"/>
  <c r="G440" i="9"/>
  <c r="G1021" i="9" s="1"/>
  <c r="G449" i="9"/>
  <c r="G1030" i="9" s="1"/>
  <c r="G458" i="9"/>
  <c r="G1039" i="9" s="1"/>
  <c r="G468" i="9"/>
  <c r="G1049" i="9" s="1"/>
  <c r="G476" i="9"/>
  <c r="G1057" i="9" s="1"/>
  <c r="G484" i="9"/>
  <c r="G1065" i="9" s="1"/>
  <c r="G492" i="9"/>
  <c r="G1073" i="9" s="1"/>
  <c r="G500" i="9"/>
  <c r="G1081" i="9" s="1"/>
  <c r="G508" i="9"/>
  <c r="G1089" i="9" s="1"/>
  <c r="G516" i="9"/>
  <c r="G1097" i="9" s="1"/>
  <c r="G524" i="9"/>
  <c r="G1105" i="9" s="1"/>
  <c r="G532" i="9"/>
  <c r="G1113" i="9" s="1"/>
  <c r="G540" i="9"/>
  <c r="G1121" i="9" s="1"/>
  <c r="G548" i="9"/>
  <c r="G1129" i="9" s="1"/>
  <c r="G556" i="9"/>
  <c r="G1137" i="9" s="1"/>
  <c r="G564" i="9"/>
  <c r="G1145" i="9" s="1"/>
  <c r="G572" i="9"/>
  <c r="G1153" i="9" s="1"/>
  <c r="G580" i="9"/>
  <c r="G1161" i="9" s="1"/>
  <c r="G588" i="9"/>
  <c r="G1169" i="9" s="1"/>
  <c r="G596" i="9"/>
  <c r="G1177" i="9" s="1"/>
  <c r="G604" i="9"/>
  <c r="G1185" i="9" s="1"/>
  <c r="G612" i="9"/>
  <c r="G1193" i="9" s="1"/>
  <c r="G620" i="9"/>
  <c r="G1201" i="9" s="1"/>
  <c r="G628" i="9"/>
  <c r="G1209" i="9" s="1"/>
  <c r="G636" i="9"/>
  <c r="G1217" i="9" s="1"/>
  <c r="G644" i="9"/>
  <c r="G1225" i="9" s="1"/>
  <c r="G652" i="9"/>
  <c r="G1233" i="9" s="1"/>
  <c r="G660" i="9"/>
  <c r="G1241" i="9" s="1"/>
  <c r="G668" i="9"/>
  <c r="G1249" i="9" s="1"/>
  <c r="G676" i="9"/>
  <c r="G1257" i="9" s="1"/>
  <c r="G684" i="9"/>
  <c r="G1265" i="9" s="1"/>
  <c r="G692" i="9"/>
  <c r="G1273" i="9" s="1"/>
  <c r="G700" i="9"/>
  <c r="G1281" i="9" s="1"/>
  <c r="G708" i="9"/>
  <c r="G1289" i="9" s="1"/>
  <c r="D146" i="9"/>
  <c r="D154" i="9"/>
  <c r="D162" i="9"/>
  <c r="D170" i="9"/>
  <c r="D178" i="9"/>
  <c r="D186" i="9"/>
  <c r="D194" i="9"/>
  <c r="D202" i="9"/>
  <c r="D210" i="9"/>
  <c r="D218" i="9"/>
  <c r="D226" i="9"/>
  <c r="D234" i="9"/>
  <c r="D242" i="9"/>
  <c r="D250" i="9"/>
  <c r="D258" i="9"/>
  <c r="D266" i="9"/>
  <c r="D274" i="9"/>
  <c r="D282" i="9"/>
  <c r="G151" i="9"/>
  <c r="G732" i="9" s="1"/>
  <c r="G167" i="9"/>
  <c r="G748" i="9" s="1"/>
  <c r="G183" i="9"/>
  <c r="G764" i="9" s="1"/>
  <c r="G199" i="9"/>
  <c r="G780" i="9" s="1"/>
  <c r="G215" i="9"/>
  <c r="G796" i="9" s="1"/>
  <c r="G231" i="9"/>
  <c r="G812" i="9" s="1"/>
  <c r="G247" i="9"/>
  <c r="G828" i="9" s="1"/>
  <c r="G258" i="9"/>
  <c r="G839" i="9" s="1"/>
  <c r="G269" i="9"/>
  <c r="G850" i="9" s="1"/>
  <c r="G280" i="9"/>
  <c r="G861" i="9" s="1"/>
  <c r="G290" i="9"/>
  <c r="G871" i="9" s="1"/>
  <c r="G301" i="9"/>
  <c r="G882" i="9" s="1"/>
  <c r="G312" i="9"/>
  <c r="G893" i="9" s="1"/>
  <c r="G322" i="9"/>
  <c r="G903" i="9" s="1"/>
  <c r="G333" i="9"/>
  <c r="G914" i="9" s="1"/>
  <c r="G344" i="9"/>
  <c r="G925" i="9" s="1"/>
  <c r="G354" i="9"/>
  <c r="G935" i="9" s="1"/>
  <c r="G365" i="9"/>
  <c r="G946" i="9" s="1"/>
  <c r="G376" i="9"/>
  <c r="G957" i="9" s="1"/>
  <c r="G386" i="9"/>
  <c r="G967" i="9" s="1"/>
  <c r="G396" i="9"/>
  <c r="G977" i="9" s="1"/>
  <c r="G405" i="9"/>
  <c r="G986" i="9" s="1"/>
  <c r="G414" i="9"/>
  <c r="G995" i="9" s="1"/>
  <c r="G423" i="9"/>
  <c r="G1004" i="9" s="1"/>
  <c r="G432" i="9"/>
  <c r="G1013" i="9" s="1"/>
  <c r="G441" i="9"/>
  <c r="G1022" i="9" s="1"/>
  <c r="G450" i="9"/>
  <c r="G1031" i="9" s="1"/>
  <c r="G460" i="9"/>
  <c r="G1041" i="9" s="1"/>
  <c r="G469" i="9"/>
  <c r="G1050" i="9" s="1"/>
  <c r="G477" i="9"/>
  <c r="G1058" i="9" s="1"/>
  <c r="G485" i="9"/>
  <c r="G1066" i="9" s="1"/>
  <c r="G493" i="9"/>
  <c r="G1074" i="9" s="1"/>
  <c r="G501" i="9"/>
  <c r="G1082" i="9" s="1"/>
  <c r="G509" i="9"/>
  <c r="G1090" i="9" s="1"/>
  <c r="G517" i="9"/>
  <c r="G1098" i="9" s="1"/>
  <c r="G525" i="9"/>
  <c r="G1106" i="9" s="1"/>
  <c r="G533" i="9"/>
  <c r="G1114" i="9" s="1"/>
  <c r="G541" i="9"/>
  <c r="G1122" i="9" s="1"/>
  <c r="G549" i="9"/>
  <c r="G1130" i="9" s="1"/>
  <c r="G557" i="9"/>
  <c r="G1138" i="9" s="1"/>
  <c r="G565" i="9"/>
  <c r="G1146" i="9" s="1"/>
  <c r="G573" i="9"/>
  <c r="G1154" i="9" s="1"/>
  <c r="G581" i="9"/>
  <c r="G1162" i="9" s="1"/>
  <c r="G589" i="9"/>
  <c r="G1170" i="9" s="1"/>
  <c r="G597" i="9"/>
  <c r="G1178" i="9" s="1"/>
  <c r="G605" i="9"/>
  <c r="G1186" i="9" s="1"/>
  <c r="G613" i="9"/>
  <c r="G1194" i="9" s="1"/>
  <c r="G621" i="9"/>
  <c r="G1202" i="9" s="1"/>
  <c r="G629" i="9"/>
  <c r="G1210" i="9" s="1"/>
  <c r="G637" i="9"/>
  <c r="G1218" i="9" s="1"/>
  <c r="G645" i="9"/>
  <c r="G1226" i="9" s="1"/>
  <c r="G653" i="9"/>
  <c r="G1234" i="9" s="1"/>
  <c r="G661" i="9"/>
  <c r="G1242" i="9" s="1"/>
  <c r="G669" i="9"/>
  <c r="G1250" i="9" s="1"/>
  <c r="G677" i="9"/>
  <c r="G1258" i="9" s="1"/>
  <c r="G685" i="9"/>
  <c r="G1266" i="9" s="1"/>
  <c r="G693" i="9"/>
  <c r="G1274" i="9" s="1"/>
  <c r="G701" i="9"/>
  <c r="G1282" i="9" s="1"/>
  <c r="G709" i="9"/>
  <c r="G1290" i="9" s="1"/>
  <c r="D147" i="9"/>
  <c r="D155" i="9"/>
  <c r="D163" i="9"/>
  <c r="D171" i="9"/>
  <c r="D179" i="9"/>
  <c r="D187" i="9"/>
  <c r="D195" i="9"/>
  <c r="D203" i="9"/>
  <c r="D211" i="9"/>
  <c r="D219" i="9"/>
  <c r="D227" i="9"/>
  <c r="D235" i="9"/>
  <c r="D243" i="9"/>
  <c r="D251" i="9"/>
  <c r="D259" i="9"/>
  <c r="D267" i="9"/>
  <c r="D275" i="9"/>
  <c r="D283" i="9"/>
  <c r="D291" i="9"/>
  <c r="G152" i="9"/>
  <c r="G733" i="9" s="1"/>
  <c r="G168" i="9"/>
  <c r="G749" i="9" s="1"/>
  <c r="G184" i="9"/>
  <c r="G765" i="9" s="1"/>
  <c r="G200" i="9"/>
  <c r="G781" i="9" s="1"/>
  <c r="G216" i="9"/>
  <c r="G797" i="9" s="1"/>
  <c r="G232" i="9"/>
  <c r="G813" i="9" s="1"/>
  <c r="G248" i="9"/>
  <c r="G829" i="9" s="1"/>
  <c r="G260" i="9"/>
  <c r="G841" i="9" s="1"/>
  <c r="G271" i="9"/>
  <c r="G852" i="9" s="1"/>
  <c r="G281" i="9"/>
  <c r="G862" i="9" s="1"/>
  <c r="G292" i="9"/>
  <c r="G873" i="9" s="1"/>
  <c r="G303" i="9"/>
  <c r="G884" i="9" s="1"/>
  <c r="G313" i="9"/>
  <c r="G894" i="9" s="1"/>
  <c r="G324" i="9"/>
  <c r="G905" i="9" s="1"/>
  <c r="G335" i="9"/>
  <c r="G916" i="9" s="1"/>
  <c r="G345" i="9"/>
  <c r="G926" i="9" s="1"/>
  <c r="G356" i="9"/>
  <c r="G937" i="9" s="1"/>
  <c r="G367" i="9"/>
  <c r="G948" i="9" s="1"/>
  <c r="G377" i="9"/>
  <c r="G958" i="9" s="1"/>
  <c r="G388" i="9"/>
  <c r="G969" i="9" s="1"/>
  <c r="G397" i="9"/>
  <c r="G978" i="9" s="1"/>
  <c r="G406" i="9"/>
  <c r="G987" i="9" s="1"/>
  <c r="G415" i="9"/>
  <c r="G996" i="9" s="1"/>
  <c r="G424" i="9"/>
  <c r="G1005" i="9" s="1"/>
  <c r="G433" i="9"/>
  <c r="G1014" i="9" s="1"/>
  <c r="G442" i="9"/>
  <c r="G1023" i="9" s="1"/>
  <c r="G452" i="9"/>
  <c r="G1033" i="9" s="1"/>
  <c r="G461" i="9"/>
  <c r="G1042" i="9" s="1"/>
  <c r="G470" i="9"/>
  <c r="G1051" i="9" s="1"/>
  <c r="G478" i="9"/>
  <c r="G1059" i="9" s="1"/>
  <c r="G486" i="9"/>
  <c r="G1067" i="9" s="1"/>
  <c r="G494" i="9"/>
  <c r="G1075" i="9" s="1"/>
  <c r="G502" i="9"/>
  <c r="G1083" i="9" s="1"/>
  <c r="G510" i="9"/>
  <c r="G1091" i="9" s="1"/>
  <c r="G518" i="9"/>
  <c r="G1099" i="9" s="1"/>
  <c r="G526" i="9"/>
  <c r="G1107" i="9" s="1"/>
  <c r="G534" i="9"/>
  <c r="G1115" i="9" s="1"/>
  <c r="G542" i="9"/>
  <c r="G1123" i="9" s="1"/>
  <c r="G550" i="9"/>
  <c r="G1131" i="9" s="1"/>
  <c r="G558" i="9"/>
  <c r="G1139" i="9" s="1"/>
  <c r="G566" i="9"/>
  <c r="G1147" i="9" s="1"/>
  <c r="G574" i="9"/>
  <c r="G1155" i="9" s="1"/>
  <c r="G582" i="9"/>
  <c r="G1163" i="9" s="1"/>
  <c r="G590" i="9"/>
  <c r="G1171" i="9" s="1"/>
  <c r="G598" i="9"/>
  <c r="G1179" i="9" s="1"/>
  <c r="G606" i="9"/>
  <c r="G1187" i="9" s="1"/>
  <c r="G614" i="9"/>
  <c r="G1195" i="9" s="1"/>
  <c r="G622" i="9"/>
  <c r="G1203" i="9" s="1"/>
  <c r="G630" i="9"/>
  <c r="G1211" i="9" s="1"/>
  <c r="G638" i="9"/>
  <c r="G1219" i="9" s="1"/>
  <c r="G646" i="9"/>
  <c r="G1227" i="9" s="1"/>
  <c r="G654" i="9"/>
  <c r="G1235" i="9" s="1"/>
  <c r="G662" i="9"/>
  <c r="G1243" i="9" s="1"/>
  <c r="G670" i="9"/>
  <c r="G1251" i="9" s="1"/>
  <c r="G678" i="9"/>
  <c r="G1259" i="9" s="1"/>
  <c r="G686" i="9"/>
  <c r="G1267" i="9" s="1"/>
  <c r="G694" i="9"/>
  <c r="G1275" i="9" s="1"/>
  <c r="G702" i="9"/>
  <c r="G1283" i="9" s="1"/>
  <c r="G710" i="9"/>
  <c r="G1291" i="9" s="1"/>
  <c r="D148" i="9"/>
  <c r="D156" i="9"/>
  <c r="D164" i="9"/>
  <c r="D172" i="9"/>
  <c r="D180" i="9"/>
  <c r="D188" i="9"/>
  <c r="D196" i="9"/>
  <c r="D204" i="9"/>
  <c r="G153" i="9"/>
  <c r="G734" i="9" s="1"/>
  <c r="G169" i="9"/>
  <c r="G750" i="9" s="1"/>
  <c r="G185" i="9"/>
  <c r="G766" i="9" s="1"/>
  <c r="G201" i="9"/>
  <c r="G782" i="9" s="1"/>
  <c r="G217" i="9"/>
  <c r="G798" i="9" s="1"/>
  <c r="G233" i="9"/>
  <c r="G814" i="9" s="1"/>
  <c r="G249" i="9"/>
  <c r="G830" i="9" s="1"/>
  <c r="G261" i="9"/>
  <c r="G842" i="9" s="1"/>
  <c r="G272" i="9"/>
  <c r="G853" i="9" s="1"/>
  <c r="G282" i="9"/>
  <c r="G863" i="9" s="1"/>
  <c r="G293" i="9"/>
  <c r="G874" i="9" s="1"/>
  <c r="G304" i="9"/>
  <c r="G885" i="9" s="1"/>
  <c r="G314" i="9"/>
  <c r="G895" i="9" s="1"/>
  <c r="G325" i="9"/>
  <c r="G906" i="9" s="1"/>
  <c r="G336" i="9"/>
  <c r="G917" i="9" s="1"/>
  <c r="G346" i="9"/>
  <c r="G927" i="9" s="1"/>
  <c r="G357" i="9"/>
  <c r="G938" i="9" s="1"/>
  <c r="G368" i="9"/>
  <c r="G949" i="9" s="1"/>
  <c r="G378" i="9"/>
  <c r="G959" i="9" s="1"/>
  <c r="G389" i="9"/>
  <c r="G970" i="9" s="1"/>
  <c r="G398" i="9"/>
  <c r="G979" i="9" s="1"/>
  <c r="G407" i="9"/>
  <c r="G988" i="9" s="1"/>
  <c r="G416" i="9"/>
  <c r="G997" i="9" s="1"/>
  <c r="G425" i="9"/>
  <c r="G1006" i="9" s="1"/>
  <c r="G434" i="9"/>
  <c r="G1015" i="9" s="1"/>
  <c r="G444" i="9"/>
  <c r="G1025" i="9" s="1"/>
  <c r="G453" i="9"/>
  <c r="G1034" i="9" s="1"/>
  <c r="G462" i="9"/>
  <c r="G1043" i="9" s="1"/>
  <c r="G471" i="9"/>
  <c r="G1052" i="9" s="1"/>
  <c r="G479" i="9"/>
  <c r="G1060" i="9" s="1"/>
  <c r="G487" i="9"/>
  <c r="G1068" i="9" s="1"/>
  <c r="G495" i="9"/>
  <c r="G1076" i="9" s="1"/>
  <c r="G503" i="9"/>
  <c r="G1084" i="9" s="1"/>
  <c r="G511" i="9"/>
  <c r="G1092" i="9" s="1"/>
  <c r="G519" i="9"/>
  <c r="G1100" i="9" s="1"/>
  <c r="G527" i="9"/>
  <c r="G1108" i="9" s="1"/>
  <c r="G535" i="9"/>
  <c r="G1116" i="9" s="1"/>
  <c r="G543" i="9"/>
  <c r="G1124" i="9" s="1"/>
  <c r="G551" i="9"/>
  <c r="G1132" i="9" s="1"/>
  <c r="G559" i="9"/>
  <c r="G1140" i="9" s="1"/>
  <c r="G567" i="9"/>
  <c r="G1148" i="9" s="1"/>
  <c r="G575" i="9"/>
  <c r="G1156" i="9" s="1"/>
  <c r="G583" i="9"/>
  <c r="G1164" i="9" s="1"/>
  <c r="G591" i="9"/>
  <c r="G1172" i="9" s="1"/>
  <c r="G599" i="9"/>
  <c r="G1180" i="9" s="1"/>
  <c r="G607" i="9"/>
  <c r="G1188" i="9" s="1"/>
  <c r="G615" i="9"/>
  <c r="G1196" i="9" s="1"/>
  <c r="G623" i="9"/>
  <c r="G1204" i="9" s="1"/>
  <c r="G631" i="9"/>
  <c r="G1212" i="9" s="1"/>
  <c r="G639" i="9"/>
  <c r="G1220" i="9" s="1"/>
  <c r="G647" i="9"/>
  <c r="G1228" i="9" s="1"/>
  <c r="G655" i="9"/>
  <c r="G1236" i="9" s="1"/>
  <c r="G663" i="9"/>
  <c r="G1244" i="9" s="1"/>
  <c r="G671" i="9"/>
  <c r="G1252" i="9" s="1"/>
  <c r="G679" i="9"/>
  <c r="G1260" i="9" s="1"/>
  <c r="G687" i="9"/>
  <c r="G1268" i="9" s="1"/>
  <c r="G695" i="9"/>
  <c r="G1276" i="9" s="1"/>
  <c r="G703" i="9"/>
  <c r="G1284" i="9" s="1"/>
  <c r="G711" i="9"/>
  <c r="G1292" i="9" s="1"/>
  <c r="D149" i="9"/>
  <c r="D157" i="9"/>
  <c r="D165" i="9"/>
  <c r="D173" i="9"/>
  <c r="D181" i="9"/>
  <c r="D189" i="9"/>
  <c r="D197" i="9"/>
  <c r="D205" i="9"/>
  <c r="D213" i="9"/>
  <c r="D221" i="9"/>
  <c r="D229" i="9"/>
  <c r="D237" i="9"/>
  <c r="D245" i="9"/>
  <c r="D253" i="9"/>
  <c r="D261" i="9"/>
  <c r="D269" i="9"/>
  <c r="D277" i="9"/>
  <c r="D285" i="9"/>
  <c r="G159" i="9"/>
  <c r="G740" i="9" s="1"/>
  <c r="G175" i="9"/>
  <c r="G756" i="9" s="1"/>
  <c r="G191" i="9"/>
  <c r="G772" i="9" s="1"/>
  <c r="G207" i="9"/>
  <c r="G788" i="9" s="1"/>
  <c r="G223" i="9"/>
  <c r="G804" i="9" s="1"/>
  <c r="G239" i="9"/>
  <c r="G820" i="9" s="1"/>
  <c r="G253" i="9"/>
  <c r="G834" i="9" s="1"/>
  <c r="G264" i="9"/>
  <c r="G845" i="9" s="1"/>
  <c r="G274" i="9"/>
  <c r="G855" i="9" s="1"/>
  <c r="G285" i="9"/>
  <c r="G866" i="9" s="1"/>
  <c r="G296" i="9"/>
  <c r="G877" i="9" s="1"/>
  <c r="G205" i="9"/>
  <c r="G786" i="9" s="1"/>
  <c r="G305" i="9"/>
  <c r="G886" i="9" s="1"/>
  <c r="G348" i="9"/>
  <c r="G929" i="9" s="1"/>
  <c r="G390" i="9"/>
  <c r="G971" i="9" s="1"/>
  <c r="G426" i="9"/>
  <c r="G1007" i="9" s="1"/>
  <c r="G463" i="9"/>
  <c r="G1044" i="9" s="1"/>
  <c r="G496" i="9"/>
  <c r="G1077" i="9" s="1"/>
  <c r="G528" i="9"/>
  <c r="G1109" i="9" s="1"/>
  <c r="G560" i="9"/>
  <c r="G1141" i="9" s="1"/>
  <c r="G592" i="9"/>
  <c r="G1173" i="9" s="1"/>
  <c r="G624" i="9"/>
  <c r="G1205" i="9" s="1"/>
  <c r="G656" i="9"/>
  <c r="G1237" i="9" s="1"/>
  <c r="G683" i="9"/>
  <c r="G1264" i="9" s="1"/>
  <c r="G705" i="9"/>
  <c r="G1286" i="9" s="1"/>
  <c r="D158" i="9"/>
  <c r="D177" i="9"/>
  <c r="D199" i="9"/>
  <c r="D217" i="9"/>
  <c r="D233" i="9"/>
  <c r="D249" i="9"/>
  <c r="D265" i="9"/>
  <c r="D281" i="9"/>
  <c r="D294" i="9"/>
  <c r="D303" i="9"/>
  <c r="D313" i="9"/>
  <c r="D322" i="9"/>
  <c r="D331" i="9"/>
  <c r="D340" i="9"/>
  <c r="D349" i="9"/>
  <c r="D358" i="9"/>
  <c r="D367" i="9"/>
  <c r="D377" i="9"/>
  <c r="D386" i="9"/>
  <c r="D395" i="9"/>
  <c r="D404" i="9"/>
  <c r="D413" i="9"/>
  <c r="D422" i="9"/>
  <c r="D431" i="9"/>
  <c r="D441" i="9"/>
  <c r="D450" i="9"/>
  <c r="D459" i="9"/>
  <c r="D468" i="9"/>
  <c r="D477" i="9"/>
  <c r="D486" i="9"/>
  <c r="D495" i="9"/>
  <c r="D505" i="9"/>
  <c r="D514" i="9"/>
  <c r="D523" i="9"/>
  <c r="D532" i="9"/>
  <c r="D541" i="9"/>
  <c r="D550" i="9"/>
  <c r="D558" i="9"/>
  <c r="D566" i="9"/>
  <c r="D574" i="9"/>
  <c r="D582" i="9"/>
  <c r="D590" i="9"/>
  <c r="D598" i="9"/>
  <c r="D606" i="9"/>
  <c r="D614" i="9"/>
  <c r="D622" i="9"/>
  <c r="D630" i="9"/>
  <c r="D638" i="9"/>
  <c r="D646" i="9"/>
  <c r="D654" i="9"/>
  <c r="D662" i="9"/>
  <c r="D670" i="9"/>
  <c r="D678" i="9"/>
  <c r="D686" i="9"/>
  <c r="D694" i="9"/>
  <c r="D702" i="9"/>
  <c r="D710" i="9"/>
  <c r="D306" i="9"/>
  <c r="D397" i="9"/>
  <c r="D415" i="9"/>
  <c r="D434" i="9"/>
  <c r="D461" i="9"/>
  <c r="D498" i="9"/>
  <c r="D525" i="9"/>
  <c r="D552" i="9"/>
  <c r="D584" i="9"/>
  <c r="D608" i="9"/>
  <c r="D624" i="9"/>
  <c r="D648" i="9"/>
  <c r="D672" i="9"/>
  <c r="D704" i="9"/>
  <c r="G157" i="9"/>
  <c r="G738" i="9" s="1"/>
  <c r="D150" i="9"/>
  <c r="D228" i="9"/>
  <c r="D276" i="9"/>
  <c r="D318" i="9"/>
  <c r="D346" i="9"/>
  <c r="D382" i="9"/>
  <c r="D419" i="9"/>
  <c r="D474" i="9"/>
  <c r="D501" i="9"/>
  <c r="D555" i="9"/>
  <c r="D595" i="9"/>
  <c r="D627" i="9"/>
  <c r="D667" i="9"/>
  <c r="D143" i="9"/>
  <c r="G284" i="9"/>
  <c r="G865" i="9" s="1"/>
  <c r="G417" i="9"/>
  <c r="G998" i="9" s="1"/>
  <c r="G520" i="9"/>
  <c r="G1101" i="9" s="1"/>
  <c r="G552" i="9"/>
  <c r="G1133" i="9" s="1"/>
  <c r="G648" i="9"/>
  <c r="G1229" i="9" s="1"/>
  <c r="D151" i="9"/>
  <c r="D214" i="9"/>
  <c r="D262" i="9"/>
  <c r="G221" i="9"/>
  <c r="G802" i="9" s="1"/>
  <c r="G306" i="9"/>
  <c r="G887" i="9" s="1"/>
  <c r="G349" i="9"/>
  <c r="G930" i="9" s="1"/>
  <c r="G391" i="9"/>
  <c r="G972" i="9" s="1"/>
  <c r="G428" i="9"/>
  <c r="G1009" i="9" s="1"/>
  <c r="G464" i="9"/>
  <c r="G1045" i="9" s="1"/>
  <c r="G497" i="9"/>
  <c r="G1078" i="9" s="1"/>
  <c r="G529" i="9"/>
  <c r="G1110" i="9" s="1"/>
  <c r="G561" i="9"/>
  <c r="G1142" i="9" s="1"/>
  <c r="G593" i="9"/>
  <c r="G1174" i="9" s="1"/>
  <c r="G625" i="9"/>
  <c r="G1206" i="9" s="1"/>
  <c r="G657" i="9"/>
  <c r="G1238" i="9" s="1"/>
  <c r="G688" i="9"/>
  <c r="G1269" i="9" s="1"/>
  <c r="G707" i="9"/>
  <c r="G1288" i="9" s="1"/>
  <c r="D159" i="9"/>
  <c r="D182" i="9"/>
  <c r="D201" i="9"/>
  <c r="D220" i="9"/>
  <c r="D236" i="9"/>
  <c r="D252" i="9"/>
  <c r="D268" i="9"/>
  <c r="D284" i="9"/>
  <c r="D295" i="9"/>
  <c r="D305" i="9"/>
  <c r="D314" i="9"/>
  <c r="D323" i="9"/>
  <c r="D332" i="9"/>
  <c r="D341" i="9"/>
  <c r="D350" i="9"/>
  <c r="D359" i="9"/>
  <c r="D369" i="9"/>
  <c r="D378" i="9"/>
  <c r="D387" i="9"/>
  <c r="D396" i="9"/>
  <c r="D405" i="9"/>
  <c r="D414" i="9"/>
  <c r="D423" i="9"/>
  <c r="D433" i="9"/>
  <c r="D442" i="9"/>
  <c r="D451" i="9"/>
  <c r="D460" i="9"/>
  <c r="D469" i="9"/>
  <c r="D478" i="9"/>
  <c r="D487" i="9"/>
  <c r="D497" i="9"/>
  <c r="D506" i="9"/>
  <c r="D515" i="9"/>
  <c r="D524" i="9"/>
  <c r="D533" i="9"/>
  <c r="D542" i="9"/>
  <c r="D551" i="9"/>
  <c r="D559" i="9"/>
  <c r="D567" i="9"/>
  <c r="D575" i="9"/>
  <c r="D583" i="9"/>
  <c r="D591" i="9"/>
  <c r="D599" i="9"/>
  <c r="D607" i="9"/>
  <c r="D615" i="9"/>
  <c r="D623" i="9"/>
  <c r="D631" i="9"/>
  <c r="D639" i="9"/>
  <c r="D647" i="9"/>
  <c r="D655" i="9"/>
  <c r="D663" i="9"/>
  <c r="D671" i="9"/>
  <c r="D679" i="9"/>
  <c r="D687" i="9"/>
  <c r="D695" i="9"/>
  <c r="D703" i="9"/>
  <c r="D711" i="9"/>
  <c r="D333" i="9"/>
  <c r="D443" i="9"/>
  <c r="D479" i="9"/>
  <c r="D516" i="9"/>
  <c r="D543" i="9"/>
  <c r="D568" i="9"/>
  <c r="D600" i="9"/>
  <c r="D632" i="9"/>
  <c r="D656" i="9"/>
  <c r="D680" i="9"/>
  <c r="D696" i="9"/>
  <c r="G273" i="9"/>
  <c r="G854" i="9" s="1"/>
  <c r="D290" i="9"/>
  <c r="D391" i="9"/>
  <c r="D455" i="9"/>
  <c r="D492" i="9"/>
  <c r="D538" i="9"/>
  <c r="D587" i="9"/>
  <c r="D659" i="9"/>
  <c r="D699" i="9"/>
  <c r="G584" i="9"/>
  <c r="G1165" i="9" s="1"/>
  <c r="G237" i="9"/>
  <c r="G818" i="9" s="1"/>
  <c r="G316" i="9"/>
  <c r="G897" i="9" s="1"/>
  <c r="G359" i="9"/>
  <c r="G940" i="9" s="1"/>
  <c r="G399" i="9"/>
  <c r="G980" i="9" s="1"/>
  <c r="G436" i="9"/>
  <c r="G1017" i="9" s="1"/>
  <c r="G472" i="9"/>
  <c r="G1053" i="9" s="1"/>
  <c r="G504" i="9"/>
  <c r="G1085" i="9" s="1"/>
  <c r="G536" i="9"/>
  <c r="G1117" i="9" s="1"/>
  <c r="G568" i="9"/>
  <c r="G1149" i="9" s="1"/>
  <c r="G600" i="9"/>
  <c r="G1181" i="9" s="1"/>
  <c r="G632" i="9"/>
  <c r="G1213" i="9" s="1"/>
  <c r="G664" i="9"/>
  <c r="G1245" i="9" s="1"/>
  <c r="G689" i="9"/>
  <c r="G1270" i="9" s="1"/>
  <c r="G712" i="9"/>
  <c r="G1293" i="9" s="1"/>
  <c r="D161" i="9"/>
  <c r="D183" i="9"/>
  <c r="D206" i="9"/>
  <c r="D222" i="9"/>
  <c r="D238" i="9"/>
  <c r="D254" i="9"/>
  <c r="D270" i="9"/>
  <c r="D286" i="9"/>
  <c r="D297" i="9"/>
  <c r="D315" i="9"/>
  <c r="D324" i="9"/>
  <c r="D342" i="9"/>
  <c r="D351" i="9"/>
  <c r="D361" i="9"/>
  <c r="D370" i="9"/>
  <c r="D379" i="9"/>
  <c r="D388" i="9"/>
  <c r="D406" i="9"/>
  <c r="D425" i="9"/>
  <c r="D452" i="9"/>
  <c r="D470" i="9"/>
  <c r="D489" i="9"/>
  <c r="D507" i="9"/>
  <c r="D534" i="9"/>
  <c r="D560" i="9"/>
  <c r="D592" i="9"/>
  <c r="D616" i="9"/>
  <c r="D640" i="9"/>
  <c r="D664" i="9"/>
  <c r="D688" i="9"/>
  <c r="D712" i="9"/>
  <c r="G409" i="9"/>
  <c r="G990" i="9" s="1"/>
  <c r="G513" i="9"/>
  <c r="G1094" i="9" s="1"/>
  <c r="G577" i="9"/>
  <c r="G1158" i="9" s="1"/>
  <c r="G641" i="9"/>
  <c r="G1222" i="9" s="1"/>
  <c r="G697" i="9"/>
  <c r="G1278" i="9" s="1"/>
  <c r="D191" i="9"/>
  <c r="D244" i="9"/>
  <c r="D300" i="9"/>
  <c r="D327" i="9"/>
  <c r="D364" i="9"/>
  <c r="D401" i="9"/>
  <c r="D437" i="9"/>
  <c r="D483" i="9"/>
  <c r="D529" i="9"/>
  <c r="D571" i="9"/>
  <c r="D619" i="9"/>
  <c r="D651" i="9"/>
  <c r="D691" i="9"/>
  <c r="G380" i="9"/>
  <c r="G961" i="9" s="1"/>
  <c r="D193" i="9"/>
  <c r="G250" i="9"/>
  <c r="G831" i="9" s="1"/>
  <c r="G317" i="9"/>
  <c r="G898" i="9" s="1"/>
  <c r="G360" i="9"/>
  <c r="G941" i="9" s="1"/>
  <c r="G400" i="9"/>
  <c r="G981" i="9" s="1"/>
  <c r="G437" i="9"/>
  <c r="G1018" i="9" s="1"/>
  <c r="G473" i="9"/>
  <c r="G1054" i="9" s="1"/>
  <c r="G505" i="9"/>
  <c r="G1086" i="9" s="1"/>
  <c r="G537" i="9"/>
  <c r="G1118" i="9" s="1"/>
  <c r="G569" i="9"/>
  <c r="G1150" i="9" s="1"/>
  <c r="G601" i="9"/>
  <c r="G1182" i="9" s="1"/>
  <c r="G633" i="9"/>
  <c r="G1214" i="9" s="1"/>
  <c r="G665" i="9"/>
  <c r="G1246" i="9" s="1"/>
  <c r="G691" i="9"/>
  <c r="G1272" i="9" s="1"/>
  <c r="G713" i="9"/>
  <c r="G1294" i="9" s="1"/>
  <c r="D166" i="9"/>
  <c r="D185" i="9"/>
  <c r="D207" i="9"/>
  <c r="D223" i="9"/>
  <c r="D239" i="9"/>
  <c r="D255" i="9"/>
  <c r="D271" i="9"/>
  <c r="D287" i="9"/>
  <c r="D298" i="9"/>
  <c r="D307" i="9"/>
  <c r="D316" i="9"/>
  <c r="D325" i="9"/>
  <c r="D334" i="9"/>
  <c r="D343" i="9"/>
  <c r="D353" i="9"/>
  <c r="D362" i="9"/>
  <c r="D371" i="9"/>
  <c r="D380" i="9"/>
  <c r="D389" i="9"/>
  <c r="D398" i="9"/>
  <c r="D407" i="9"/>
  <c r="D417" i="9"/>
  <c r="D426" i="9"/>
  <c r="D435" i="9"/>
  <c r="D444" i="9"/>
  <c r="D453" i="9"/>
  <c r="D462" i="9"/>
  <c r="D471" i="9"/>
  <c r="D481" i="9"/>
  <c r="D490" i="9"/>
  <c r="D499" i="9"/>
  <c r="D508" i="9"/>
  <c r="D517" i="9"/>
  <c r="D526" i="9"/>
  <c r="D535" i="9"/>
  <c r="D545" i="9"/>
  <c r="D553" i="9"/>
  <c r="D561" i="9"/>
  <c r="D569" i="9"/>
  <c r="D577" i="9"/>
  <c r="D585" i="9"/>
  <c r="D593" i="9"/>
  <c r="D601" i="9"/>
  <c r="D609" i="9"/>
  <c r="D617" i="9"/>
  <c r="D625" i="9"/>
  <c r="D633" i="9"/>
  <c r="D641" i="9"/>
  <c r="D649" i="9"/>
  <c r="D657" i="9"/>
  <c r="D665" i="9"/>
  <c r="D673" i="9"/>
  <c r="D681" i="9"/>
  <c r="D689" i="9"/>
  <c r="D697" i="9"/>
  <c r="D705" i="9"/>
  <c r="D713" i="9"/>
  <c r="D428" i="9"/>
  <c r="D611" i="9"/>
  <c r="D707" i="9"/>
  <c r="G337" i="9"/>
  <c r="G918" i="9" s="1"/>
  <c r="G488" i="9"/>
  <c r="G1069" i="9" s="1"/>
  <c r="G616" i="9"/>
  <c r="G1197" i="9" s="1"/>
  <c r="G699" i="9"/>
  <c r="G1280" i="9" s="1"/>
  <c r="D174" i="9"/>
  <c r="D246" i="9"/>
  <c r="G263" i="9"/>
  <c r="G844" i="9" s="1"/>
  <c r="G327" i="9"/>
  <c r="G908" i="9" s="1"/>
  <c r="G369" i="9"/>
  <c r="G950" i="9" s="1"/>
  <c r="G408" i="9"/>
  <c r="G989" i="9" s="1"/>
  <c r="G445" i="9"/>
  <c r="G1026" i="9" s="1"/>
  <c r="G480" i="9"/>
  <c r="G1061" i="9" s="1"/>
  <c r="G512" i="9"/>
  <c r="G1093" i="9" s="1"/>
  <c r="G544" i="9"/>
  <c r="G1125" i="9" s="1"/>
  <c r="G576" i="9"/>
  <c r="G1157" i="9" s="1"/>
  <c r="G608" i="9"/>
  <c r="G1189" i="9" s="1"/>
  <c r="G640" i="9"/>
  <c r="G1221" i="9" s="1"/>
  <c r="G672" i="9"/>
  <c r="G1253" i="9" s="1"/>
  <c r="G696" i="9"/>
  <c r="G1277" i="9" s="1"/>
  <c r="D145" i="9"/>
  <c r="D167" i="9"/>
  <c r="D190" i="9"/>
  <c r="D209" i="9"/>
  <c r="D225" i="9"/>
  <c r="D241" i="9"/>
  <c r="D257" i="9"/>
  <c r="D273" i="9"/>
  <c r="D289" i="9"/>
  <c r="D299" i="9"/>
  <c r="D308" i="9"/>
  <c r="D317" i="9"/>
  <c r="D326" i="9"/>
  <c r="D335" i="9"/>
  <c r="D345" i="9"/>
  <c r="D354" i="9"/>
  <c r="D363" i="9"/>
  <c r="D372" i="9"/>
  <c r="D381" i="9"/>
  <c r="D390" i="9"/>
  <c r="D399" i="9"/>
  <c r="D409" i="9"/>
  <c r="D418" i="9"/>
  <c r="D427" i="9"/>
  <c r="D436" i="9"/>
  <c r="D445" i="9"/>
  <c r="D454" i="9"/>
  <c r="D463" i="9"/>
  <c r="D473" i="9"/>
  <c r="D482" i="9"/>
  <c r="D491" i="9"/>
  <c r="D500" i="9"/>
  <c r="D509" i="9"/>
  <c r="D518" i="9"/>
  <c r="D527" i="9"/>
  <c r="D537" i="9"/>
  <c r="D546" i="9"/>
  <c r="D554" i="9"/>
  <c r="D562" i="9"/>
  <c r="D570" i="9"/>
  <c r="D578" i="9"/>
  <c r="D586" i="9"/>
  <c r="D594" i="9"/>
  <c r="D602" i="9"/>
  <c r="D610" i="9"/>
  <c r="D618" i="9"/>
  <c r="D626" i="9"/>
  <c r="D634" i="9"/>
  <c r="D642" i="9"/>
  <c r="D650" i="9"/>
  <c r="D658" i="9"/>
  <c r="D666" i="9"/>
  <c r="D674" i="9"/>
  <c r="D682" i="9"/>
  <c r="D690" i="9"/>
  <c r="D698" i="9"/>
  <c r="D706" i="9"/>
  <c r="G143" i="9"/>
  <c r="G724" i="9" s="1"/>
  <c r="G328" i="9"/>
  <c r="G909" i="9" s="1"/>
  <c r="G446" i="9"/>
  <c r="G1027" i="9" s="1"/>
  <c r="G481" i="9"/>
  <c r="G1062" i="9" s="1"/>
  <c r="G545" i="9"/>
  <c r="G1126" i="9" s="1"/>
  <c r="G609" i="9"/>
  <c r="G1190" i="9" s="1"/>
  <c r="G673" i="9"/>
  <c r="G1254" i="9" s="1"/>
  <c r="D169" i="9"/>
  <c r="D212" i="9"/>
  <c r="D260" i="9"/>
  <c r="D309" i="9"/>
  <c r="D337" i="9"/>
  <c r="D373" i="9"/>
  <c r="D410" i="9"/>
  <c r="D446" i="9"/>
  <c r="D510" i="9"/>
  <c r="D563" i="9"/>
  <c r="D603" i="9"/>
  <c r="D635" i="9"/>
  <c r="D675" i="9"/>
  <c r="G454" i="9"/>
  <c r="G1035" i="9" s="1"/>
  <c r="G189" i="9"/>
  <c r="G770" i="9" s="1"/>
  <c r="G295" i="9"/>
  <c r="G876" i="9" s="1"/>
  <c r="G338" i="9"/>
  <c r="G919" i="9" s="1"/>
  <c r="G381" i="9"/>
  <c r="G962" i="9" s="1"/>
  <c r="G418" i="9"/>
  <c r="G999" i="9" s="1"/>
  <c r="G455" i="9"/>
  <c r="G1036" i="9" s="1"/>
  <c r="G489" i="9"/>
  <c r="G1070" i="9" s="1"/>
  <c r="G521" i="9"/>
  <c r="G1102" i="9" s="1"/>
  <c r="G553" i="9"/>
  <c r="G1134" i="9" s="1"/>
  <c r="G585" i="9"/>
  <c r="G1166" i="9" s="1"/>
  <c r="G617" i="9"/>
  <c r="G1198" i="9" s="1"/>
  <c r="G649" i="9"/>
  <c r="G1230" i="9" s="1"/>
  <c r="G681" i="9"/>
  <c r="G1262" i="9" s="1"/>
  <c r="G704" i="9"/>
  <c r="G1285" i="9" s="1"/>
  <c r="D153" i="9"/>
  <c r="D175" i="9"/>
  <c r="D198" i="9"/>
  <c r="D215" i="9"/>
  <c r="D231" i="9"/>
  <c r="D247" i="9"/>
  <c r="D263" i="9"/>
  <c r="D279" i="9"/>
  <c r="D293" i="9"/>
  <c r="D302" i="9"/>
  <c r="D311" i="9"/>
  <c r="D321" i="9"/>
  <c r="D330" i="9"/>
  <c r="D339" i="9"/>
  <c r="D348" i="9"/>
  <c r="D357" i="9"/>
  <c r="D366" i="9"/>
  <c r="D375" i="9"/>
  <c r="D385" i="9"/>
  <c r="D394" i="9"/>
  <c r="D403" i="9"/>
  <c r="D412" i="9"/>
  <c r="D421" i="9"/>
  <c r="D430" i="9"/>
  <c r="D439" i="9"/>
  <c r="D449" i="9"/>
  <c r="D458" i="9"/>
  <c r="D467" i="9"/>
  <c r="D476" i="9"/>
  <c r="D485" i="9"/>
  <c r="D494" i="9"/>
  <c r="D503" i="9"/>
  <c r="D513" i="9"/>
  <c r="D522" i="9"/>
  <c r="D531" i="9"/>
  <c r="D540" i="9"/>
  <c r="D549" i="9"/>
  <c r="D557" i="9"/>
  <c r="D565" i="9"/>
  <c r="D573" i="9"/>
  <c r="D581" i="9"/>
  <c r="D589" i="9"/>
  <c r="D597" i="9"/>
  <c r="D605" i="9"/>
  <c r="D613" i="9"/>
  <c r="D621" i="9"/>
  <c r="D629" i="9"/>
  <c r="D637" i="9"/>
  <c r="D645" i="9"/>
  <c r="D653" i="9"/>
  <c r="D661" i="9"/>
  <c r="D669" i="9"/>
  <c r="D677" i="9"/>
  <c r="D685" i="9"/>
  <c r="D693" i="9"/>
  <c r="D701" i="9"/>
  <c r="D709" i="9"/>
  <c r="D576" i="9"/>
  <c r="G370" i="9"/>
  <c r="G951" i="9" s="1"/>
  <c r="D355" i="9"/>
  <c r="D465" i="9"/>
  <c r="D519" i="9"/>
  <c r="D547" i="9"/>
  <c r="D579" i="9"/>
  <c r="D643" i="9"/>
  <c r="D683" i="9"/>
  <c r="G173" i="9"/>
  <c r="G754" i="9" s="1"/>
  <c r="G680" i="9"/>
  <c r="G1261" i="9" s="1"/>
  <c r="D319" i="9"/>
  <c r="D393" i="9"/>
  <c r="D466" i="9"/>
  <c r="D539" i="9"/>
  <c r="D604" i="9"/>
  <c r="D668" i="9"/>
  <c r="D329" i="9"/>
  <c r="D475" i="9"/>
  <c r="D548" i="9"/>
  <c r="D612" i="9"/>
  <c r="D411" i="9"/>
  <c r="D620" i="9"/>
  <c r="D347" i="9"/>
  <c r="D564" i="9"/>
  <c r="D652" i="9"/>
  <c r="D402" i="9"/>
  <c r="D676" i="9"/>
  <c r="D556" i="9"/>
  <c r="D230" i="9"/>
  <c r="D628" i="9"/>
  <c r="D301" i="9"/>
  <c r="D338" i="9"/>
  <c r="D484" i="9"/>
  <c r="D684" i="9"/>
  <c r="D420" i="9"/>
  <c r="D447" i="9"/>
  <c r="D493" i="9"/>
  <c r="D692" i="9"/>
  <c r="D374" i="9"/>
  <c r="D278" i="9"/>
  <c r="D356" i="9"/>
  <c r="D429" i="9"/>
  <c r="D502" i="9"/>
  <c r="D572" i="9"/>
  <c r="D636" i="9"/>
  <c r="D700" i="9"/>
  <c r="D521" i="9"/>
  <c r="D292" i="9"/>
  <c r="D365" i="9"/>
  <c r="D438" i="9"/>
  <c r="D511" i="9"/>
  <c r="D580" i="9"/>
  <c r="D644" i="9"/>
  <c r="D708" i="9"/>
  <c r="D588" i="9"/>
  <c r="D310" i="9"/>
  <c r="D383" i="9"/>
  <c r="D457" i="9"/>
  <c r="D530" i="9"/>
  <c r="D596" i="9"/>
  <c r="D660" i="9"/>
  <c r="AW2722" i="7"/>
  <c r="AJ1561" i="7"/>
  <c r="AT2722" i="7"/>
  <c r="AR2722" i="7"/>
  <c r="AI2722" i="7"/>
  <c r="AK2722" i="7"/>
  <c r="AW2141" i="7"/>
  <c r="AK2141" i="7"/>
  <c r="AT2141" i="7"/>
  <c r="G713" i="13" l="1"/>
  <c r="D713" i="13"/>
  <c r="AL713" i="13" s="1"/>
  <c r="G680" i="13"/>
  <c r="D680" i="13"/>
  <c r="AL680" i="13" s="1"/>
  <c r="G791" i="13"/>
  <c r="D791" i="13"/>
  <c r="AL791" i="13" s="1"/>
  <c r="G670" i="13"/>
  <c r="D670" i="13"/>
  <c r="AL670" i="13" s="1"/>
  <c r="G749" i="13"/>
  <c r="D749" i="13"/>
  <c r="AL749" i="13" s="1"/>
  <c r="G1028" i="13"/>
  <c r="D1028" i="13"/>
  <c r="AL1028" i="13" s="1"/>
  <c r="G961" i="13"/>
  <c r="D961" i="13"/>
  <c r="AL961" i="13" s="1"/>
  <c r="G779" i="13"/>
  <c r="D779" i="13"/>
  <c r="AL779" i="13" s="1"/>
  <c r="G826" i="13"/>
  <c r="D826" i="13"/>
  <c r="AL826" i="13" s="1"/>
  <c r="G510" i="13"/>
  <c r="D510" i="13"/>
  <c r="AL510" i="13" s="1"/>
  <c r="G588" i="13"/>
  <c r="D588" i="13"/>
  <c r="AL588" i="13" s="1"/>
  <c r="D524" i="13"/>
  <c r="AL524" i="13" s="1"/>
  <c r="G524" i="13"/>
  <c r="D563" i="13"/>
  <c r="AL563" i="13" s="1"/>
  <c r="G563" i="13"/>
  <c r="G744" i="13"/>
  <c r="D744" i="13"/>
  <c r="AL744" i="13" s="1"/>
  <c r="G919" i="13"/>
  <c r="D919" i="13"/>
  <c r="AL919" i="13" s="1"/>
  <c r="G926" i="13"/>
  <c r="D926" i="13"/>
  <c r="AL926" i="13" s="1"/>
  <c r="G825" i="13"/>
  <c r="D825" i="13"/>
  <c r="AL825" i="13" s="1"/>
  <c r="G969" i="13"/>
  <c r="D969" i="13"/>
  <c r="AL969" i="13" s="1"/>
  <c r="G756" i="13"/>
  <c r="D756" i="13"/>
  <c r="AL756" i="13" s="1"/>
  <c r="G1035" i="13"/>
  <c r="D1035" i="13"/>
  <c r="AL1035" i="13" s="1"/>
  <c r="D530" i="13"/>
  <c r="AL530" i="13" s="1"/>
  <c r="G530" i="13"/>
  <c r="G890" i="13"/>
  <c r="D890" i="13"/>
  <c r="AL890" i="13" s="1"/>
  <c r="G536" i="13"/>
  <c r="D536" i="13"/>
  <c r="AL536" i="13" s="1"/>
  <c r="G1000" i="13"/>
  <c r="D1000" i="13"/>
  <c r="AL1000" i="13" s="1"/>
  <c r="G857" i="13"/>
  <c r="D857" i="13"/>
  <c r="AL857" i="13" s="1"/>
  <c r="G663" i="13"/>
  <c r="D663" i="13"/>
  <c r="AL663" i="13" s="1"/>
  <c r="G734" i="13"/>
  <c r="D734" i="13"/>
  <c r="AL734" i="13" s="1"/>
  <c r="G877" i="13"/>
  <c r="D877" i="13"/>
  <c r="AL877" i="13" s="1"/>
  <c r="G1069" i="13"/>
  <c r="D1069" i="13"/>
  <c r="AL1069" i="13" s="1"/>
  <c r="G628" i="13"/>
  <c r="D628" i="13"/>
  <c r="AL628" i="13" s="1"/>
  <c r="G971" i="13"/>
  <c r="D971" i="13"/>
  <c r="AL971" i="13" s="1"/>
  <c r="G1029" i="13"/>
  <c r="D1029" i="13"/>
  <c r="AL1029" i="13" s="1"/>
  <c r="G698" i="13"/>
  <c r="D698" i="13"/>
  <c r="AL698" i="13" s="1"/>
  <c r="G872" i="13"/>
  <c r="D872" i="13"/>
  <c r="AL872" i="13" s="1"/>
  <c r="G578" i="13"/>
  <c r="D578" i="13"/>
  <c r="AL578" i="13" s="1"/>
  <c r="G798" i="13"/>
  <c r="D798" i="13"/>
  <c r="AL798" i="13" s="1"/>
  <c r="G813" i="13"/>
  <c r="D813" i="13"/>
  <c r="AL813" i="13" s="1"/>
  <c r="G625" i="13"/>
  <c r="D625" i="13"/>
  <c r="AL625" i="13" s="1"/>
  <c r="G692" i="13"/>
  <c r="D692" i="13"/>
  <c r="AL692" i="13" s="1"/>
  <c r="G907" i="13"/>
  <c r="D907" i="13"/>
  <c r="AL907" i="13" s="1"/>
  <c r="G649" i="13"/>
  <c r="D649" i="13"/>
  <c r="AL649" i="13" s="1"/>
  <c r="G762" i="13"/>
  <c r="D762" i="13"/>
  <c r="AL762" i="13" s="1"/>
  <c r="G549" i="13"/>
  <c r="D549" i="13"/>
  <c r="AL549" i="13" s="1"/>
  <c r="G808" i="13"/>
  <c r="D808" i="13"/>
  <c r="AL808" i="13" s="1"/>
  <c r="G855" i="13"/>
  <c r="D855" i="13"/>
  <c r="AL855" i="13" s="1"/>
  <c r="G862" i="13"/>
  <c r="D862" i="13"/>
  <c r="AL862" i="13" s="1"/>
  <c r="G1014" i="13"/>
  <c r="D1014" i="13"/>
  <c r="AL1014" i="13" s="1"/>
  <c r="G884" i="13"/>
  <c r="D884" i="13"/>
  <c r="AL884" i="13" s="1"/>
  <c r="G1007" i="13"/>
  <c r="D1007" i="13"/>
  <c r="AL1007" i="13" s="1"/>
  <c r="G715" i="13"/>
  <c r="D715" i="13"/>
  <c r="AL715" i="13" s="1"/>
  <c r="G1018" i="13"/>
  <c r="D1018" i="13"/>
  <c r="AL1018" i="13" s="1"/>
  <c r="G617" i="13"/>
  <c r="D617" i="13"/>
  <c r="AL617" i="13" s="1"/>
  <c r="G574" i="13"/>
  <c r="D574" i="13"/>
  <c r="AL574" i="13" s="1"/>
  <c r="G1064" i="13"/>
  <c r="D1064" i="13"/>
  <c r="AL1064" i="13" s="1"/>
  <c r="G615" i="13"/>
  <c r="D615" i="13"/>
  <c r="AL615" i="13" s="1"/>
  <c r="G727" i="13"/>
  <c r="D727" i="13"/>
  <c r="AL727" i="13" s="1"/>
  <c r="G990" i="13"/>
  <c r="D990" i="13"/>
  <c r="AL990" i="13" s="1"/>
  <c r="G621" i="13"/>
  <c r="D621" i="13"/>
  <c r="AL621" i="13" s="1"/>
  <c r="G820" i="13"/>
  <c r="D820" i="13"/>
  <c r="AL820" i="13" s="1"/>
  <c r="G843" i="13"/>
  <c r="D843" i="13"/>
  <c r="AL843" i="13" s="1"/>
  <c r="G1059" i="13"/>
  <c r="D1059" i="13"/>
  <c r="AL1059" i="13" s="1"/>
  <c r="G634" i="13"/>
  <c r="D634" i="13"/>
  <c r="AL634" i="13" s="1"/>
  <c r="G936" i="13"/>
  <c r="D936" i="13"/>
  <c r="AL936" i="13" s="1"/>
  <c r="G983" i="13"/>
  <c r="D983" i="13"/>
  <c r="AL983" i="13" s="1"/>
  <c r="G769" i="13"/>
  <c r="D769" i="13"/>
  <c r="AL769" i="13" s="1"/>
  <c r="G594" i="13"/>
  <c r="D594" i="13"/>
  <c r="AL594" i="13" s="1"/>
  <c r="G685" i="13"/>
  <c r="D685" i="13"/>
  <c r="AL685" i="13" s="1"/>
  <c r="G948" i="13"/>
  <c r="D948" i="13"/>
  <c r="AL948" i="13" s="1"/>
  <c r="G901" i="13"/>
  <c r="D901" i="13"/>
  <c r="AL901" i="13" s="1"/>
  <c r="G651" i="13"/>
  <c r="D651" i="13"/>
  <c r="AL651" i="13" s="1"/>
  <c r="G954" i="13"/>
  <c r="D954" i="13"/>
  <c r="AL954" i="13" s="1"/>
  <c r="G553" i="13"/>
  <c r="D553" i="13"/>
  <c r="AL553" i="13" s="1"/>
  <c r="G613" i="13"/>
  <c r="D613" i="13"/>
  <c r="AL613" i="13" s="1"/>
  <c r="G753" i="13"/>
  <c r="D753" i="13"/>
  <c r="AL753" i="13" s="1"/>
  <c r="G1072" i="13"/>
  <c r="D1072" i="13"/>
  <c r="AL1072" i="13" s="1"/>
  <c r="G1008" i="13"/>
  <c r="D1008" i="13"/>
  <c r="AL1008" i="13" s="1"/>
  <c r="G944" i="13"/>
  <c r="D944" i="13"/>
  <c r="AL944" i="13" s="1"/>
  <c r="G880" i="13"/>
  <c r="D880" i="13"/>
  <c r="AL880" i="13" s="1"/>
  <c r="G816" i="13"/>
  <c r="D816" i="13"/>
  <c r="AL816" i="13" s="1"/>
  <c r="G752" i="13"/>
  <c r="D752" i="13"/>
  <c r="AL752" i="13" s="1"/>
  <c r="G688" i="13"/>
  <c r="D688" i="13"/>
  <c r="AL688" i="13" s="1"/>
  <c r="G624" i="13"/>
  <c r="D624" i="13"/>
  <c r="AL624" i="13" s="1"/>
  <c r="G913" i="13"/>
  <c r="D913" i="13"/>
  <c r="AL913" i="13" s="1"/>
  <c r="G991" i="13"/>
  <c r="D991" i="13"/>
  <c r="AL991" i="13" s="1"/>
  <c r="G927" i="13"/>
  <c r="D927" i="13"/>
  <c r="AL927" i="13" s="1"/>
  <c r="G863" i="13"/>
  <c r="D863" i="13"/>
  <c r="AL863" i="13" s="1"/>
  <c r="G799" i="13"/>
  <c r="D799" i="13"/>
  <c r="AL799" i="13" s="1"/>
  <c r="G735" i="13"/>
  <c r="D735" i="13"/>
  <c r="AL735" i="13" s="1"/>
  <c r="G671" i="13"/>
  <c r="D671" i="13"/>
  <c r="AL671" i="13" s="1"/>
  <c r="G598" i="13"/>
  <c r="D598" i="13"/>
  <c r="AL598" i="13" s="1"/>
  <c r="G833" i="13"/>
  <c r="D833" i="13"/>
  <c r="AL833" i="13" s="1"/>
  <c r="G1030" i="13"/>
  <c r="D1030" i="13"/>
  <c r="AL1030" i="13" s="1"/>
  <c r="G934" i="13"/>
  <c r="D934" i="13"/>
  <c r="AL934" i="13" s="1"/>
  <c r="G870" i="13"/>
  <c r="D870" i="13"/>
  <c r="AL870" i="13" s="1"/>
  <c r="G806" i="13"/>
  <c r="D806" i="13"/>
  <c r="AL806" i="13" s="1"/>
  <c r="G742" i="13"/>
  <c r="D742" i="13"/>
  <c r="AL742" i="13" s="1"/>
  <c r="G678" i="13"/>
  <c r="D678" i="13"/>
  <c r="AL678" i="13" s="1"/>
  <c r="G610" i="13"/>
  <c r="D610" i="13"/>
  <c r="AL610" i="13" s="1"/>
  <c r="G881" i="13"/>
  <c r="D881" i="13"/>
  <c r="AL881" i="13" s="1"/>
  <c r="G1054" i="13"/>
  <c r="D1054" i="13"/>
  <c r="AL1054" i="13" s="1"/>
  <c r="G893" i="13"/>
  <c r="D893" i="13"/>
  <c r="AL893" i="13" s="1"/>
  <c r="G821" i="13"/>
  <c r="D821" i="13"/>
  <c r="AL821" i="13" s="1"/>
  <c r="G757" i="13"/>
  <c r="D757" i="13"/>
  <c r="AL757" i="13" s="1"/>
  <c r="G693" i="13"/>
  <c r="D693" i="13"/>
  <c r="AL693" i="13" s="1"/>
  <c r="G629" i="13"/>
  <c r="D629" i="13"/>
  <c r="AL629" i="13" s="1"/>
  <c r="G1017" i="13"/>
  <c r="D1017" i="13"/>
  <c r="AL1017" i="13" s="1"/>
  <c r="G665" i="13"/>
  <c r="D665" i="13"/>
  <c r="AL665" i="13" s="1"/>
  <c r="G998" i="13"/>
  <c r="D998" i="13"/>
  <c r="AL998" i="13" s="1"/>
  <c r="G1052" i="13"/>
  <c r="D1052" i="13"/>
  <c r="AL1052" i="13" s="1"/>
  <c r="G956" i="13"/>
  <c r="D956" i="13"/>
  <c r="AL956" i="13" s="1"/>
  <c r="G892" i="13"/>
  <c r="D892" i="13"/>
  <c r="AL892" i="13" s="1"/>
  <c r="G828" i="13"/>
  <c r="D828" i="13"/>
  <c r="AL828" i="13" s="1"/>
  <c r="G764" i="13"/>
  <c r="D764" i="13"/>
  <c r="AL764" i="13" s="1"/>
  <c r="G700" i="13"/>
  <c r="D700" i="13"/>
  <c r="AL700" i="13" s="1"/>
  <c r="G636" i="13"/>
  <c r="D636" i="13"/>
  <c r="AL636" i="13" s="1"/>
  <c r="G1025" i="13"/>
  <c r="D1025" i="13"/>
  <c r="AL1025" i="13" s="1"/>
  <c r="G1055" i="13"/>
  <c r="D1055" i="13"/>
  <c r="AL1055" i="13" s="1"/>
  <c r="G941" i="13"/>
  <c r="D941" i="13"/>
  <c r="AL941" i="13" s="1"/>
  <c r="G1043" i="13"/>
  <c r="D1043" i="13"/>
  <c r="AL1043" i="13" s="1"/>
  <c r="G979" i="13"/>
  <c r="D979" i="13"/>
  <c r="AL979" i="13" s="1"/>
  <c r="G915" i="13"/>
  <c r="D915" i="13"/>
  <c r="AL915" i="13" s="1"/>
  <c r="G851" i="13"/>
  <c r="D851" i="13"/>
  <c r="AL851" i="13" s="1"/>
  <c r="G787" i="13"/>
  <c r="D787" i="13"/>
  <c r="AL787" i="13" s="1"/>
  <c r="G723" i="13"/>
  <c r="D723" i="13"/>
  <c r="AL723" i="13" s="1"/>
  <c r="G659" i="13"/>
  <c r="D659" i="13"/>
  <c r="AL659" i="13" s="1"/>
  <c r="G568" i="13"/>
  <c r="D568" i="13"/>
  <c r="AL568" i="13" s="1"/>
  <c r="G721" i="13"/>
  <c r="D721" i="13"/>
  <c r="AL721" i="13" s="1"/>
  <c r="G1061" i="13"/>
  <c r="D1061" i="13"/>
  <c r="AL1061" i="13" s="1"/>
  <c r="G1004" i="13"/>
  <c r="D1004" i="13"/>
  <c r="AL1004" i="13" s="1"/>
  <c r="G1026" i="13"/>
  <c r="D1026" i="13"/>
  <c r="AL1026" i="13" s="1"/>
  <c r="G962" i="13"/>
  <c r="D962" i="13"/>
  <c r="AL962" i="13" s="1"/>
  <c r="G898" i="13"/>
  <c r="D898" i="13"/>
  <c r="AL898" i="13" s="1"/>
  <c r="G834" i="13"/>
  <c r="D834" i="13"/>
  <c r="AL834" i="13" s="1"/>
  <c r="G770" i="13"/>
  <c r="D770" i="13"/>
  <c r="AL770" i="13" s="1"/>
  <c r="G706" i="13"/>
  <c r="D706" i="13"/>
  <c r="AL706" i="13" s="1"/>
  <c r="G642" i="13"/>
  <c r="D642" i="13"/>
  <c r="AL642" i="13" s="1"/>
  <c r="G561" i="13"/>
  <c r="D561" i="13"/>
  <c r="AL561" i="13" s="1"/>
  <c r="G544" i="13"/>
  <c r="D544" i="13"/>
  <c r="AL544" i="13" s="1"/>
  <c r="G511" i="13"/>
  <c r="D511" i="13"/>
  <c r="AL511" i="13" s="1"/>
  <c r="G582" i="13"/>
  <c r="D582" i="13"/>
  <c r="AL582" i="13" s="1"/>
  <c r="G518" i="13"/>
  <c r="D518" i="13"/>
  <c r="AL518" i="13" s="1"/>
  <c r="G557" i="13"/>
  <c r="D557" i="13"/>
  <c r="AL557" i="13" s="1"/>
  <c r="G596" i="13"/>
  <c r="D596" i="13"/>
  <c r="AL596" i="13" s="1"/>
  <c r="D532" i="13"/>
  <c r="AL532" i="13" s="1"/>
  <c r="G532" i="13"/>
  <c r="D571" i="13"/>
  <c r="AL571" i="13" s="1"/>
  <c r="G571" i="13"/>
  <c r="G1033" i="13"/>
  <c r="D1033" i="13"/>
  <c r="AL1033" i="13" s="1"/>
  <c r="G673" i="13"/>
  <c r="D673" i="13"/>
  <c r="AL673" i="13" s="1"/>
  <c r="G1056" i="13"/>
  <c r="D1056" i="13"/>
  <c r="AL1056" i="13" s="1"/>
  <c r="G992" i="13"/>
  <c r="D992" i="13"/>
  <c r="AL992" i="13" s="1"/>
  <c r="G928" i="13"/>
  <c r="D928" i="13"/>
  <c r="AL928" i="13" s="1"/>
  <c r="G864" i="13"/>
  <c r="D864" i="13"/>
  <c r="AL864" i="13" s="1"/>
  <c r="G800" i="13"/>
  <c r="D800" i="13"/>
  <c r="AL800" i="13" s="1"/>
  <c r="G736" i="13"/>
  <c r="D736" i="13"/>
  <c r="AL736" i="13" s="1"/>
  <c r="G672" i="13"/>
  <c r="D672" i="13"/>
  <c r="AL672" i="13" s="1"/>
  <c r="G599" i="13"/>
  <c r="D599" i="13"/>
  <c r="AL599" i="13" s="1"/>
  <c r="G793" i="13"/>
  <c r="D793" i="13"/>
  <c r="AL793" i="13" s="1"/>
  <c r="G975" i="13"/>
  <c r="D975" i="13"/>
  <c r="AL975" i="13" s="1"/>
  <c r="G911" i="13"/>
  <c r="D911" i="13"/>
  <c r="AL911" i="13" s="1"/>
  <c r="G847" i="13"/>
  <c r="D847" i="13"/>
  <c r="AL847" i="13" s="1"/>
  <c r="G783" i="13"/>
  <c r="D783" i="13"/>
  <c r="AL783" i="13" s="1"/>
  <c r="G719" i="13"/>
  <c r="D719" i="13"/>
  <c r="AL719" i="13" s="1"/>
  <c r="G655" i="13"/>
  <c r="D655" i="13"/>
  <c r="AL655" i="13" s="1"/>
  <c r="D554" i="13"/>
  <c r="AL554" i="13" s="1"/>
  <c r="G554" i="13"/>
  <c r="G689" i="13"/>
  <c r="D689" i="13"/>
  <c r="AL689" i="13" s="1"/>
  <c r="G982" i="13"/>
  <c r="D982" i="13"/>
  <c r="AL982" i="13" s="1"/>
  <c r="G918" i="13"/>
  <c r="D918" i="13"/>
  <c r="AL918" i="13" s="1"/>
  <c r="G854" i="13"/>
  <c r="D854" i="13"/>
  <c r="AL854" i="13" s="1"/>
  <c r="G790" i="13"/>
  <c r="D790" i="13"/>
  <c r="AL790" i="13" s="1"/>
  <c r="G726" i="13"/>
  <c r="D726" i="13"/>
  <c r="AL726" i="13" s="1"/>
  <c r="G662" i="13"/>
  <c r="D662" i="13"/>
  <c r="AL662" i="13" s="1"/>
  <c r="G576" i="13"/>
  <c r="D576" i="13"/>
  <c r="AL576" i="13" s="1"/>
  <c r="G777" i="13"/>
  <c r="D777" i="13"/>
  <c r="AL777" i="13" s="1"/>
  <c r="G1053" i="13"/>
  <c r="D1053" i="13"/>
  <c r="AL1053" i="13" s="1"/>
  <c r="G869" i="13"/>
  <c r="D869" i="13"/>
  <c r="AL869" i="13" s="1"/>
  <c r="G805" i="13"/>
  <c r="D805" i="13"/>
  <c r="AL805" i="13" s="1"/>
  <c r="G741" i="13"/>
  <c r="D741" i="13"/>
  <c r="AL741" i="13" s="1"/>
  <c r="G677" i="13"/>
  <c r="D677" i="13"/>
  <c r="AL677" i="13" s="1"/>
  <c r="G608" i="13"/>
  <c r="D608" i="13"/>
  <c r="AL608" i="13" s="1"/>
  <c r="G921" i="13"/>
  <c r="D921" i="13"/>
  <c r="AL921" i="13" s="1"/>
  <c r="G562" i="13"/>
  <c r="D562" i="13"/>
  <c r="AL562" i="13" s="1"/>
  <c r="G1037" i="13"/>
  <c r="D1037" i="13"/>
  <c r="AL1037" i="13" s="1"/>
  <c r="G1012" i="13"/>
  <c r="D1012" i="13"/>
  <c r="AL1012" i="13" s="1"/>
  <c r="G940" i="13"/>
  <c r="D940" i="13"/>
  <c r="AL940" i="13" s="1"/>
  <c r="G876" i="13"/>
  <c r="D876" i="13"/>
  <c r="AL876" i="13" s="1"/>
  <c r="G812" i="13"/>
  <c r="D812" i="13"/>
  <c r="AL812" i="13" s="1"/>
  <c r="G748" i="13"/>
  <c r="D748" i="13"/>
  <c r="AL748" i="13" s="1"/>
  <c r="G684" i="13"/>
  <c r="D684" i="13"/>
  <c r="AL684" i="13" s="1"/>
  <c r="G620" i="13"/>
  <c r="D620" i="13"/>
  <c r="AL620" i="13" s="1"/>
  <c r="G897" i="13"/>
  <c r="D897" i="13"/>
  <c r="AL897" i="13" s="1"/>
  <c r="G1062" i="13"/>
  <c r="D1062" i="13"/>
  <c r="AL1062" i="13" s="1"/>
  <c r="G1076" i="13"/>
  <c r="D1076" i="13"/>
  <c r="AL1076" i="13" s="1"/>
  <c r="G1027" i="13"/>
  <c r="D1027" i="13"/>
  <c r="AL1027" i="13" s="1"/>
  <c r="G963" i="13"/>
  <c r="D963" i="13"/>
  <c r="AL963" i="13" s="1"/>
  <c r="G899" i="13"/>
  <c r="D899" i="13"/>
  <c r="AL899" i="13" s="1"/>
  <c r="G835" i="13"/>
  <c r="D835" i="13"/>
  <c r="AL835" i="13" s="1"/>
  <c r="G771" i="13"/>
  <c r="D771" i="13"/>
  <c r="AL771" i="13" s="1"/>
  <c r="G707" i="13"/>
  <c r="D707" i="13"/>
  <c r="AL707" i="13" s="1"/>
  <c r="G643" i="13"/>
  <c r="D643" i="13"/>
  <c r="AL643" i="13" s="1"/>
  <c r="G997" i="13"/>
  <c r="D997" i="13"/>
  <c r="AL997" i="13" s="1"/>
  <c r="G1074" i="13"/>
  <c r="D1074" i="13"/>
  <c r="AL1074" i="13" s="1"/>
  <c r="G1010" i="13"/>
  <c r="D1010" i="13"/>
  <c r="AL1010" i="13" s="1"/>
  <c r="G946" i="13"/>
  <c r="D946" i="13"/>
  <c r="AL946" i="13" s="1"/>
  <c r="G882" i="13"/>
  <c r="D882" i="13"/>
  <c r="AL882" i="13" s="1"/>
  <c r="G818" i="13"/>
  <c r="D818" i="13"/>
  <c r="AL818" i="13" s="1"/>
  <c r="G754" i="13"/>
  <c r="D754" i="13"/>
  <c r="AL754" i="13" s="1"/>
  <c r="G690" i="13"/>
  <c r="D690" i="13"/>
  <c r="AL690" i="13" s="1"/>
  <c r="G626" i="13"/>
  <c r="D626" i="13"/>
  <c r="AL626" i="13" s="1"/>
  <c r="G609" i="13"/>
  <c r="D609" i="13"/>
  <c r="AL609" i="13" s="1"/>
  <c r="G545" i="13"/>
  <c r="D545" i="13"/>
  <c r="AL545" i="13" s="1"/>
  <c r="G528" i="13"/>
  <c r="D528" i="13"/>
  <c r="AL528" i="13" s="1"/>
  <c r="G566" i="13"/>
  <c r="D566" i="13"/>
  <c r="AL566" i="13" s="1"/>
  <c r="G605" i="13"/>
  <c r="D605" i="13"/>
  <c r="AL605" i="13" s="1"/>
  <c r="G541" i="13"/>
  <c r="D541" i="13"/>
  <c r="AL541" i="13" s="1"/>
  <c r="D580" i="13"/>
  <c r="AL580" i="13" s="1"/>
  <c r="G580" i="13"/>
  <c r="D516" i="13"/>
  <c r="AL516" i="13" s="1"/>
  <c r="G516" i="13"/>
  <c r="D555" i="13"/>
  <c r="AL555" i="13" s="1"/>
  <c r="G555" i="13"/>
  <c r="G993" i="13"/>
  <c r="D993" i="13"/>
  <c r="AL993" i="13" s="1"/>
  <c r="G633" i="13"/>
  <c r="D633" i="13"/>
  <c r="AL633" i="13" s="1"/>
  <c r="G1048" i="13"/>
  <c r="D1048" i="13"/>
  <c r="AL1048" i="13" s="1"/>
  <c r="G984" i="13"/>
  <c r="D984" i="13"/>
  <c r="AL984" i="13" s="1"/>
  <c r="G920" i="13"/>
  <c r="D920" i="13"/>
  <c r="AL920" i="13" s="1"/>
  <c r="G856" i="13"/>
  <c r="D856" i="13"/>
  <c r="AL856" i="13" s="1"/>
  <c r="G792" i="13"/>
  <c r="D792" i="13"/>
  <c r="AL792" i="13" s="1"/>
  <c r="G728" i="13"/>
  <c r="D728" i="13"/>
  <c r="AL728" i="13" s="1"/>
  <c r="G664" i="13"/>
  <c r="D664" i="13"/>
  <c r="AL664" i="13" s="1"/>
  <c r="G583" i="13"/>
  <c r="D583" i="13"/>
  <c r="AL583" i="13" s="1"/>
  <c r="G737" i="13"/>
  <c r="D737" i="13"/>
  <c r="AL737" i="13" s="1"/>
  <c r="G967" i="13"/>
  <c r="D967" i="13"/>
  <c r="AL967" i="13" s="1"/>
  <c r="G903" i="13"/>
  <c r="D903" i="13"/>
  <c r="AL903" i="13" s="1"/>
  <c r="G839" i="13"/>
  <c r="D839" i="13"/>
  <c r="AL839" i="13" s="1"/>
  <c r="G775" i="13"/>
  <c r="D775" i="13"/>
  <c r="AL775" i="13" s="1"/>
  <c r="G711" i="13"/>
  <c r="D711" i="13"/>
  <c r="AL711" i="13" s="1"/>
  <c r="G647" i="13"/>
  <c r="D647" i="13"/>
  <c r="AL647" i="13" s="1"/>
  <c r="G616" i="13"/>
  <c r="D616" i="13"/>
  <c r="AL616" i="13" s="1"/>
  <c r="G974" i="13"/>
  <c r="D974" i="13"/>
  <c r="AL974" i="13" s="1"/>
  <c r="G910" i="13"/>
  <c r="D910" i="13"/>
  <c r="AL910" i="13" s="1"/>
  <c r="G846" i="13"/>
  <c r="D846" i="13"/>
  <c r="AL846" i="13" s="1"/>
  <c r="G782" i="13"/>
  <c r="D782" i="13"/>
  <c r="AL782" i="13" s="1"/>
  <c r="G718" i="13"/>
  <c r="D718" i="13"/>
  <c r="AL718" i="13" s="1"/>
  <c r="G654" i="13"/>
  <c r="D654" i="13"/>
  <c r="AL654" i="13" s="1"/>
  <c r="G551" i="13"/>
  <c r="D551" i="13"/>
  <c r="AL551" i="13" s="1"/>
  <c r="G729" i="13"/>
  <c r="D729" i="13"/>
  <c r="AL729" i="13" s="1"/>
  <c r="G1021" i="13"/>
  <c r="D1021" i="13"/>
  <c r="AL1021" i="13" s="1"/>
  <c r="G861" i="13"/>
  <c r="D861" i="13"/>
  <c r="AL861" i="13" s="1"/>
  <c r="G797" i="13"/>
  <c r="D797" i="13"/>
  <c r="AL797" i="13" s="1"/>
  <c r="G733" i="13"/>
  <c r="D733" i="13"/>
  <c r="AL733" i="13" s="1"/>
  <c r="G669" i="13"/>
  <c r="D669" i="13"/>
  <c r="AL669" i="13" s="1"/>
  <c r="G592" i="13"/>
  <c r="D592" i="13"/>
  <c r="AL592" i="13" s="1"/>
  <c r="G873" i="13"/>
  <c r="D873" i="13"/>
  <c r="AL873" i="13" s="1"/>
  <c r="G1013" i="13"/>
  <c r="D1013" i="13"/>
  <c r="AL1013" i="13" s="1"/>
  <c r="G996" i="13"/>
  <c r="D996" i="13"/>
  <c r="AL996" i="13" s="1"/>
  <c r="G932" i="13"/>
  <c r="D932" i="13"/>
  <c r="AL932" i="13" s="1"/>
  <c r="G868" i="13"/>
  <c r="D868" i="13"/>
  <c r="AL868" i="13" s="1"/>
  <c r="G804" i="13"/>
  <c r="D804" i="13"/>
  <c r="AL804" i="13" s="1"/>
  <c r="G740" i="13"/>
  <c r="D740" i="13"/>
  <c r="AL740" i="13" s="1"/>
  <c r="G676" i="13"/>
  <c r="D676" i="13"/>
  <c r="AL676" i="13" s="1"/>
  <c r="G607" i="13"/>
  <c r="D607" i="13"/>
  <c r="AL607" i="13" s="1"/>
  <c r="G817" i="13"/>
  <c r="D817" i="13"/>
  <c r="AL817" i="13" s="1"/>
  <c r="G1022" i="13"/>
  <c r="D1022" i="13"/>
  <c r="AL1022" i="13" s="1"/>
  <c r="G1044" i="13"/>
  <c r="D1044" i="13"/>
  <c r="AL1044" i="13" s="1"/>
  <c r="G1019" i="13"/>
  <c r="D1019" i="13"/>
  <c r="AL1019" i="13" s="1"/>
  <c r="D955" i="13"/>
  <c r="AL955" i="13" s="1"/>
  <c r="G955" i="13"/>
  <c r="G891" i="13"/>
  <c r="D891" i="13"/>
  <c r="AL891" i="13" s="1"/>
  <c r="G827" i="13"/>
  <c r="D827" i="13"/>
  <c r="AL827" i="13" s="1"/>
  <c r="D763" i="13"/>
  <c r="AL763" i="13" s="1"/>
  <c r="G763" i="13"/>
  <c r="D699" i="13"/>
  <c r="AL699" i="13" s="1"/>
  <c r="G699" i="13"/>
  <c r="G635" i="13"/>
  <c r="D635" i="13"/>
  <c r="AL635" i="13" s="1"/>
  <c r="G1049" i="13"/>
  <c r="D1049" i="13"/>
  <c r="AL1049" i="13" s="1"/>
  <c r="G508" i="13"/>
  <c r="D508" i="13"/>
  <c r="AL508" i="13" s="1"/>
  <c r="G965" i="13"/>
  <c r="D965" i="13"/>
  <c r="AL965" i="13" s="1"/>
  <c r="G1066" i="13"/>
  <c r="D1066" i="13"/>
  <c r="AL1066" i="13" s="1"/>
  <c r="G1002" i="13"/>
  <c r="D1002" i="13"/>
  <c r="AL1002" i="13" s="1"/>
  <c r="G938" i="13"/>
  <c r="D938" i="13"/>
  <c r="AL938" i="13" s="1"/>
  <c r="G874" i="13"/>
  <c r="D874" i="13"/>
  <c r="AL874" i="13" s="1"/>
  <c r="G810" i="13"/>
  <c r="D810" i="13"/>
  <c r="AL810" i="13" s="1"/>
  <c r="G746" i="13"/>
  <c r="D746" i="13"/>
  <c r="AL746" i="13" s="1"/>
  <c r="G682" i="13"/>
  <c r="D682" i="13"/>
  <c r="AL682" i="13" s="1"/>
  <c r="G618" i="13"/>
  <c r="D618" i="13"/>
  <c r="AL618" i="13" s="1"/>
  <c r="G601" i="13"/>
  <c r="D601" i="13"/>
  <c r="AL601" i="13" s="1"/>
  <c r="G537" i="13"/>
  <c r="D537" i="13"/>
  <c r="AL537" i="13" s="1"/>
  <c r="G520" i="13"/>
  <c r="D520" i="13"/>
  <c r="AL520" i="13" s="1"/>
  <c r="G558" i="13"/>
  <c r="D558" i="13"/>
  <c r="AL558" i="13" s="1"/>
  <c r="G597" i="13"/>
  <c r="D597" i="13"/>
  <c r="AL597" i="13" s="1"/>
  <c r="G533" i="13"/>
  <c r="D533" i="13"/>
  <c r="AL533" i="13" s="1"/>
  <c r="D572" i="13"/>
  <c r="AL572" i="13" s="1"/>
  <c r="G572" i="13"/>
  <c r="D611" i="13"/>
  <c r="AL611" i="13" s="1"/>
  <c r="G611" i="13"/>
  <c r="D547" i="13"/>
  <c r="AL547" i="13" s="1"/>
  <c r="G547" i="13"/>
  <c r="G945" i="13"/>
  <c r="D945" i="13"/>
  <c r="AL945" i="13" s="1"/>
  <c r="G584" i="13"/>
  <c r="D584" i="13"/>
  <c r="AL584" i="13" s="1"/>
  <c r="G1040" i="13"/>
  <c r="D1040" i="13"/>
  <c r="AL1040" i="13" s="1"/>
  <c r="G976" i="13"/>
  <c r="D976" i="13"/>
  <c r="AL976" i="13" s="1"/>
  <c r="G912" i="13"/>
  <c r="D912" i="13"/>
  <c r="AL912" i="13" s="1"/>
  <c r="G848" i="13"/>
  <c r="D848" i="13"/>
  <c r="AL848" i="13" s="1"/>
  <c r="G784" i="13"/>
  <c r="D784" i="13"/>
  <c r="AL784" i="13" s="1"/>
  <c r="G720" i="13"/>
  <c r="D720" i="13"/>
  <c r="AL720" i="13" s="1"/>
  <c r="G656" i="13"/>
  <c r="D656" i="13"/>
  <c r="AL656" i="13" s="1"/>
  <c r="G559" i="13"/>
  <c r="D559" i="13"/>
  <c r="AL559" i="13" s="1"/>
  <c r="G681" i="13"/>
  <c r="D681" i="13"/>
  <c r="AL681" i="13" s="1"/>
  <c r="G959" i="13"/>
  <c r="D959" i="13"/>
  <c r="AL959" i="13" s="1"/>
  <c r="G895" i="13"/>
  <c r="D895" i="13"/>
  <c r="AL895" i="13" s="1"/>
  <c r="G831" i="13"/>
  <c r="D831" i="13"/>
  <c r="AL831" i="13" s="1"/>
  <c r="G767" i="13"/>
  <c r="D767" i="13"/>
  <c r="AL767" i="13" s="1"/>
  <c r="G703" i="13"/>
  <c r="D703" i="13"/>
  <c r="AL703" i="13" s="1"/>
  <c r="G639" i="13"/>
  <c r="D639" i="13"/>
  <c r="AL639" i="13" s="1"/>
  <c r="G1073" i="13"/>
  <c r="D1073" i="13"/>
  <c r="AL1073" i="13" s="1"/>
  <c r="G966" i="13"/>
  <c r="D966" i="13"/>
  <c r="AL966" i="13" s="1"/>
  <c r="G902" i="13"/>
  <c r="D902" i="13"/>
  <c r="AL902" i="13" s="1"/>
  <c r="G838" i="13"/>
  <c r="D838" i="13"/>
  <c r="AL838" i="13" s="1"/>
  <c r="G774" i="13"/>
  <c r="D774" i="13"/>
  <c r="AL774" i="13" s="1"/>
  <c r="G710" i="13"/>
  <c r="D710" i="13"/>
  <c r="AL710" i="13" s="1"/>
  <c r="G646" i="13"/>
  <c r="D646" i="13"/>
  <c r="AL646" i="13" s="1"/>
  <c r="G657" i="13"/>
  <c r="D657" i="13"/>
  <c r="AL657" i="13" s="1"/>
  <c r="G981" i="13"/>
  <c r="D981" i="13"/>
  <c r="AL981" i="13" s="1"/>
  <c r="G853" i="13"/>
  <c r="D853" i="13"/>
  <c r="AL853" i="13" s="1"/>
  <c r="G789" i="13"/>
  <c r="D789" i="13"/>
  <c r="AL789" i="13" s="1"/>
  <c r="G725" i="13"/>
  <c r="D725" i="13"/>
  <c r="AL725" i="13" s="1"/>
  <c r="G661" i="13"/>
  <c r="D661" i="13"/>
  <c r="AL661" i="13" s="1"/>
  <c r="G575" i="13"/>
  <c r="D575" i="13"/>
  <c r="AL575" i="13" s="1"/>
  <c r="G841" i="13"/>
  <c r="D841" i="13"/>
  <c r="AL841" i="13" s="1"/>
  <c r="G989" i="13"/>
  <c r="D989" i="13"/>
  <c r="AL989" i="13" s="1"/>
  <c r="G988" i="13"/>
  <c r="D988" i="13"/>
  <c r="AL988" i="13" s="1"/>
  <c r="G924" i="13"/>
  <c r="D924" i="13"/>
  <c r="AL924" i="13" s="1"/>
  <c r="G860" i="13"/>
  <c r="D860" i="13"/>
  <c r="AL860" i="13" s="1"/>
  <c r="G796" i="13"/>
  <c r="D796" i="13"/>
  <c r="AL796" i="13" s="1"/>
  <c r="G732" i="13"/>
  <c r="D732" i="13"/>
  <c r="AL732" i="13" s="1"/>
  <c r="G668" i="13"/>
  <c r="D668" i="13"/>
  <c r="AL668" i="13" s="1"/>
  <c r="G591" i="13"/>
  <c r="D591" i="13"/>
  <c r="AL591" i="13" s="1"/>
  <c r="G761" i="13"/>
  <c r="D761" i="13"/>
  <c r="AL761" i="13" s="1"/>
  <c r="G1077" i="13"/>
  <c r="D1077" i="13"/>
  <c r="AL1077" i="13" s="1"/>
  <c r="G1020" i="13"/>
  <c r="D1020" i="13"/>
  <c r="AL1020" i="13" s="1"/>
  <c r="D1011" i="13"/>
  <c r="AL1011" i="13" s="1"/>
  <c r="G1011" i="13"/>
  <c r="G947" i="13"/>
  <c r="D947" i="13"/>
  <c r="AL947" i="13" s="1"/>
  <c r="D883" i="13"/>
  <c r="AL883" i="13" s="1"/>
  <c r="G883" i="13"/>
  <c r="D819" i="13"/>
  <c r="AL819" i="13" s="1"/>
  <c r="G819" i="13"/>
  <c r="D755" i="13"/>
  <c r="AL755" i="13" s="1"/>
  <c r="G755" i="13"/>
  <c r="G691" i="13"/>
  <c r="D691" i="13"/>
  <c r="AL691" i="13" s="1"/>
  <c r="G627" i="13"/>
  <c r="D627" i="13"/>
  <c r="AL627" i="13" s="1"/>
  <c r="G1001" i="13"/>
  <c r="D1001" i="13"/>
  <c r="AL1001" i="13" s="1"/>
  <c r="G1039" i="13"/>
  <c r="D1039" i="13"/>
  <c r="AL1039" i="13" s="1"/>
  <c r="G933" i="13"/>
  <c r="D933" i="13"/>
  <c r="AL933" i="13" s="1"/>
  <c r="G1058" i="13"/>
  <c r="D1058" i="13"/>
  <c r="AL1058" i="13" s="1"/>
  <c r="G994" i="13"/>
  <c r="D994" i="13"/>
  <c r="AL994" i="13" s="1"/>
  <c r="G930" i="13"/>
  <c r="D930" i="13"/>
  <c r="AL930" i="13" s="1"/>
  <c r="G866" i="13"/>
  <c r="D866" i="13"/>
  <c r="AL866" i="13" s="1"/>
  <c r="G802" i="13"/>
  <c r="D802" i="13"/>
  <c r="AL802" i="13" s="1"/>
  <c r="G738" i="13"/>
  <c r="D738" i="13"/>
  <c r="AL738" i="13" s="1"/>
  <c r="G674" i="13"/>
  <c r="D674" i="13"/>
  <c r="AL674" i="13" s="1"/>
  <c r="G602" i="13"/>
  <c r="D602" i="13"/>
  <c r="AL602" i="13" s="1"/>
  <c r="G593" i="13"/>
  <c r="D593" i="13"/>
  <c r="AL593" i="13" s="1"/>
  <c r="G529" i="13"/>
  <c r="D529" i="13"/>
  <c r="AL529" i="13" s="1"/>
  <c r="G512" i="13"/>
  <c r="D512" i="13"/>
  <c r="AL512" i="13" s="1"/>
  <c r="G543" i="13"/>
  <c r="D543" i="13"/>
  <c r="AL543" i="13" s="1"/>
  <c r="G550" i="13"/>
  <c r="D550" i="13"/>
  <c r="AL550" i="13" s="1"/>
  <c r="G589" i="13"/>
  <c r="D589" i="13"/>
  <c r="AL589" i="13" s="1"/>
  <c r="G525" i="13"/>
  <c r="D525" i="13"/>
  <c r="AL525" i="13" s="1"/>
  <c r="D564" i="13"/>
  <c r="AL564" i="13" s="1"/>
  <c r="G564" i="13"/>
  <c r="D603" i="13"/>
  <c r="AL603" i="13" s="1"/>
  <c r="G603" i="13"/>
  <c r="D539" i="13"/>
  <c r="AL539" i="13" s="1"/>
  <c r="G539" i="13"/>
  <c r="G889" i="13"/>
  <c r="D889" i="13"/>
  <c r="AL889" i="13" s="1"/>
  <c r="D514" i="13"/>
  <c r="AL514" i="13" s="1"/>
  <c r="G514" i="13"/>
  <c r="G1032" i="13"/>
  <c r="D1032" i="13"/>
  <c r="AL1032" i="13" s="1"/>
  <c r="G968" i="13"/>
  <c r="D968" i="13"/>
  <c r="AL968" i="13" s="1"/>
  <c r="G904" i="13"/>
  <c r="D904" i="13"/>
  <c r="AL904" i="13" s="1"/>
  <c r="G840" i="13"/>
  <c r="D840" i="13"/>
  <c r="AL840" i="13" s="1"/>
  <c r="G776" i="13"/>
  <c r="D776" i="13"/>
  <c r="AL776" i="13" s="1"/>
  <c r="G712" i="13"/>
  <c r="D712" i="13"/>
  <c r="AL712" i="13" s="1"/>
  <c r="G648" i="13"/>
  <c r="D648" i="13"/>
  <c r="AL648" i="13" s="1"/>
  <c r="G600" i="13"/>
  <c r="D600" i="13"/>
  <c r="AL600" i="13" s="1"/>
  <c r="G951" i="13"/>
  <c r="D951" i="13"/>
  <c r="AL951" i="13" s="1"/>
  <c r="G887" i="13"/>
  <c r="D887" i="13"/>
  <c r="AL887" i="13" s="1"/>
  <c r="G823" i="13"/>
  <c r="D823" i="13"/>
  <c r="AL823" i="13" s="1"/>
  <c r="G759" i="13"/>
  <c r="D759" i="13"/>
  <c r="AL759" i="13" s="1"/>
  <c r="G695" i="13"/>
  <c r="D695" i="13"/>
  <c r="AL695" i="13" s="1"/>
  <c r="G631" i="13"/>
  <c r="D631" i="13"/>
  <c r="AL631" i="13" s="1"/>
  <c r="G1009" i="13"/>
  <c r="D1009" i="13"/>
  <c r="AL1009" i="13" s="1"/>
  <c r="G1071" i="13"/>
  <c r="D1071" i="13"/>
  <c r="AL1071" i="13" s="1"/>
  <c r="G958" i="13"/>
  <c r="D958" i="13"/>
  <c r="AL958" i="13" s="1"/>
  <c r="G894" i="13"/>
  <c r="D894" i="13"/>
  <c r="AL894" i="13" s="1"/>
  <c r="G830" i="13"/>
  <c r="D830" i="13"/>
  <c r="AL830" i="13" s="1"/>
  <c r="G766" i="13"/>
  <c r="D766" i="13"/>
  <c r="AL766" i="13" s="1"/>
  <c r="G702" i="13"/>
  <c r="D702" i="13"/>
  <c r="AL702" i="13" s="1"/>
  <c r="G638" i="13"/>
  <c r="D638" i="13"/>
  <c r="AL638" i="13" s="1"/>
  <c r="G1041" i="13"/>
  <c r="D1041" i="13"/>
  <c r="AL1041" i="13" s="1"/>
  <c r="G949" i="13"/>
  <c r="D949" i="13"/>
  <c r="AL949" i="13" s="1"/>
  <c r="G845" i="13"/>
  <c r="D845" i="13"/>
  <c r="AL845" i="13" s="1"/>
  <c r="G781" i="13"/>
  <c r="D781" i="13"/>
  <c r="AL781" i="13" s="1"/>
  <c r="G717" i="13"/>
  <c r="D717" i="13"/>
  <c r="AL717" i="13" s="1"/>
  <c r="G653" i="13"/>
  <c r="D653" i="13"/>
  <c r="AL653" i="13" s="1"/>
  <c r="D546" i="13"/>
  <c r="AL546" i="13" s="1"/>
  <c r="G546" i="13"/>
  <c r="G801" i="13"/>
  <c r="D801" i="13"/>
  <c r="AL801" i="13" s="1"/>
  <c r="G1047" i="13"/>
  <c r="D1047" i="13"/>
  <c r="AL1047" i="13" s="1"/>
  <c r="G957" i="13"/>
  <c r="D957" i="13"/>
  <c r="AL957" i="13" s="1"/>
  <c r="G980" i="13"/>
  <c r="D980" i="13"/>
  <c r="AL980" i="13" s="1"/>
  <c r="G916" i="13"/>
  <c r="D916" i="13"/>
  <c r="AL916" i="13" s="1"/>
  <c r="G852" i="13"/>
  <c r="D852" i="13"/>
  <c r="AL852" i="13" s="1"/>
  <c r="G788" i="13"/>
  <c r="D788" i="13"/>
  <c r="AL788" i="13" s="1"/>
  <c r="G724" i="13"/>
  <c r="D724" i="13"/>
  <c r="AL724" i="13" s="1"/>
  <c r="G660" i="13"/>
  <c r="D660" i="13"/>
  <c r="AL660" i="13" s="1"/>
  <c r="G570" i="13"/>
  <c r="D570" i="13"/>
  <c r="AL570" i="13" s="1"/>
  <c r="G697" i="13"/>
  <c r="D697" i="13"/>
  <c r="AL697" i="13" s="1"/>
  <c r="G1045" i="13"/>
  <c r="D1045" i="13"/>
  <c r="AL1045" i="13" s="1"/>
  <c r="D1075" i="13"/>
  <c r="AL1075" i="13" s="1"/>
  <c r="G1075" i="13"/>
  <c r="G1003" i="13"/>
  <c r="D1003" i="13"/>
  <c r="AL1003" i="13" s="1"/>
  <c r="G939" i="13"/>
  <c r="D939" i="13"/>
  <c r="AL939" i="13" s="1"/>
  <c r="G875" i="13"/>
  <c r="D875" i="13"/>
  <c r="AL875" i="13" s="1"/>
  <c r="G811" i="13"/>
  <c r="D811" i="13"/>
  <c r="AL811" i="13" s="1"/>
  <c r="G747" i="13"/>
  <c r="D747" i="13"/>
  <c r="AL747" i="13" s="1"/>
  <c r="G683" i="13"/>
  <c r="D683" i="13"/>
  <c r="AL683" i="13" s="1"/>
  <c r="G619" i="13"/>
  <c r="D619" i="13"/>
  <c r="AL619" i="13" s="1"/>
  <c r="G929" i="13"/>
  <c r="D929" i="13"/>
  <c r="AL929" i="13" s="1"/>
  <c r="G1078" i="13"/>
  <c r="D1078" i="13"/>
  <c r="AL1078" i="13" s="1"/>
  <c r="G885" i="13"/>
  <c r="D885" i="13"/>
  <c r="AL885" i="13" s="1"/>
  <c r="G1050" i="13"/>
  <c r="D1050" i="13"/>
  <c r="AL1050" i="13" s="1"/>
  <c r="G986" i="13"/>
  <c r="D986" i="13"/>
  <c r="AL986" i="13" s="1"/>
  <c r="G922" i="13"/>
  <c r="D922" i="13"/>
  <c r="AL922" i="13" s="1"/>
  <c r="G858" i="13"/>
  <c r="D858" i="13"/>
  <c r="AL858" i="13" s="1"/>
  <c r="G794" i="13"/>
  <c r="D794" i="13"/>
  <c r="AL794" i="13" s="1"/>
  <c r="G730" i="13"/>
  <c r="D730" i="13"/>
  <c r="AL730" i="13" s="1"/>
  <c r="G666" i="13"/>
  <c r="D666" i="13"/>
  <c r="AL666" i="13" s="1"/>
  <c r="G586" i="13"/>
  <c r="D586" i="13"/>
  <c r="AL586" i="13" s="1"/>
  <c r="G585" i="13"/>
  <c r="D585" i="13"/>
  <c r="AL585" i="13" s="1"/>
  <c r="G521" i="13"/>
  <c r="D521" i="13"/>
  <c r="AL521" i="13" s="1"/>
  <c r="G535" i="13"/>
  <c r="D535" i="13"/>
  <c r="AL535" i="13" s="1"/>
  <c r="G542" i="13"/>
  <c r="D542" i="13"/>
  <c r="AL542" i="13" s="1"/>
  <c r="G581" i="13"/>
  <c r="D581" i="13"/>
  <c r="AL581" i="13" s="1"/>
  <c r="G517" i="13"/>
  <c r="D517" i="13"/>
  <c r="AL517" i="13" s="1"/>
  <c r="D556" i="13"/>
  <c r="AL556" i="13" s="1"/>
  <c r="G556" i="13"/>
  <c r="D595" i="13"/>
  <c r="AL595" i="13" s="1"/>
  <c r="G595" i="13"/>
  <c r="D531" i="13"/>
  <c r="AL531" i="13" s="1"/>
  <c r="G531" i="13"/>
  <c r="G849" i="13"/>
  <c r="D849" i="13"/>
  <c r="AL849" i="13" s="1"/>
  <c r="G1024" i="13"/>
  <c r="D1024" i="13"/>
  <c r="AL1024" i="13" s="1"/>
  <c r="G960" i="13"/>
  <c r="D960" i="13"/>
  <c r="AL960" i="13" s="1"/>
  <c r="G896" i="13"/>
  <c r="D896" i="13"/>
  <c r="AL896" i="13" s="1"/>
  <c r="G832" i="13"/>
  <c r="D832" i="13"/>
  <c r="AL832" i="13" s="1"/>
  <c r="G768" i="13"/>
  <c r="D768" i="13"/>
  <c r="AL768" i="13" s="1"/>
  <c r="G704" i="13"/>
  <c r="D704" i="13"/>
  <c r="AL704" i="13" s="1"/>
  <c r="G640" i="13"/>
  <c r="D640" i="13"/>
  <c r="AL640" i="13" s="1"/>
  <c r="G1057" i="13"/>
  <c r="D1057" i="13"/>
  <c r="AL1057" i="13" s="1"/>
  <c r="G943" i="13"/>
  <c r="D943" i="13"/>
  <c r="AL943" i="13" s="1"/>
  <c r="G879" i="13"/>
  <c r="D879" i="13"/>
  <c r="AL879" i="13" s="1"/>
  <c r="G815" i="13"/>
  <c r="D815" i="13"/>
  <c r="AL815" i="13" s="1"/>
  <c r="G751" i="13"/>
  <c r="D751" i="13"/>
  <c r="AL751" i="13" s="1"/>
  <c r="G687" i="13"/>
  <c r="D687" i="13"/>
  <c r="AL687" i="13" s="1"/>
  <c r="G623" i="13"/>
  <c r="D623" i="13"/>
  <c r="AL623" i="13" s="1"/>
  <c r="G953" i="13"/>
  <c r="D953" i="13"/>
  <c r="AL953" i="13" s="1"/>
  <c r="G1023" i="13"/>
  <c r="D1023" i="13"/>
  <c r="AL1023" i="13" s="1"/>
  <c r="G950" i="13"/>
  <c r="D950" i="13"/>
  <c r="AL950" i="13" s="1"/>
  <c r="G886" i="13"/>
  <c r="D886" i="13"/>
  <c r="AL886" i="13" s="1"/>
  <c r="G822" i="13"/>
  <c r="D822" i="13"/>
  <c r="AL822" i="13" s="1"/>
  <c r="G758" i="13"/>
  <c r="D758" i="13"/>
  <c r="AL758" i="13" s="1"/>
  <c r="G694" i="13"/>
  <c r="D694" i="13"/>
  <c r="AL694" i="13" s="1"/>
  <c r="G630" i="13"/>
  <c r="D630" i="13"/>
  <c r="AL630" i="13" s="1"/>
  <c r="G985" i="13"/>
  <c r="D985" i="13"/>
  <c r="AL985" i="13" s="1"/>
  <c r="G1063" i="13"/>
  <c r="D1063" i="13"/>
  <c r="AL1063" i="13" s="1"/>
  <c r="G925" i="13"/>
  <c r="D925" i="13"/>
  <c r="AL925" i="13" s="1"/>
  <c r="G837" i="13"/>
  <c r="D837" i="13"/>
  <c r="AL837" i="13" s="1"/>
  <c r="G773" i="13"/>
  <c r="D773" i="13"/>
  <c r="AL773" i="13" s="1"/>
  <c r="G709" i="13"/>
  <c r="D709" i="13"/>
  <c r="AL709" i="13" s="1"/>
  <c r="G645" i="13"/>
  <c r="D645" i="13"/>
  <c r="AL645" i="13" s="1"/>
  <c r="G745" i="13"/>
  <c r="D745" i="13"/>
  <c r="AL745" i="13" s="1"/>
  <c r="G999" i="13"/>
  <c r="D999" i="13"/>
  <c r="AL999" i="13" s="1"/>
  <c r="G909" i="13"/>
  <c r="D909" i="13"/>
  <c r="AL909" i="13" s="1"/>
  <c r="G972" i="13"/>
  <c r="D972" i="13"/>
  <c r="AL972" i="13" s="1"/>
  <c r="G908" i="13"/>
  <c r="D908" i="13"/>
  <c r="AL908" i="13" s="1"/>
  <c r="G844" i="13"/>
  <c r="D844" i="13"/>
  <c r="AL844" i="13" s="1"/>
  <c r="G780" i="13"/>
  <c r="D780" i="13"/>
  <c r="AL780" i="13" s="1"/>
  <c r="G716" i="13"/>
  <c r="D716" i="13"/>
  <c r="AL716" i="13" s="1"/>
  <c r="G652" i="13"/>
  <c r="D652" i="13"/>
  <c r="AL652" i="13" s="1"/>
  <c r="D538" i="13"/>
  <c r="AL538" i="13" s="1"/>
  <c r="G538" i="13"/>
  <c r="G641" i="13"/>
  <c r="D641" i="13"/>
  <c r="AL641" i="13" s="1"/>
  <c r="G1005" i="13"/>
  <c r="D1005" i="13"/>
  <c r="AL1005" i="13" s="1"/>
  <c r="G1067" i="13"/>
  <c r="D1067" i="13"/>
  <c r="AL1067" i="13" s="1"/>
  <c r="G995" i="13"/>
  <c r="D995" i="13"/>
  <c r="AL995" i="13" s="1"/>
  <c r="G931" i="13"/>
  <c r="D931" i="13"/>
  <c r="AL931" i="13" s="1"/>
  <c r="G867" i="13"/>
  <c r="D867" i="13"/>
  <c r="AL867" i="13" s="1"/>
  <c r="G803" i="13"/>
  <c r="D803" i="13"/>
  <c r="AL803" i="13" s="1"/>
  <c r="G739" i="13"/>
  <c r="D739" i="13"/>
  <c r="AL739" i="13" s="1"/>
  <c r="G675" i="13"/>
  <c r="D675" i="13"/>
  <c r="AL675" i="13" s="1"/>
  <c r="G606" i="13"/>
  <c r="D606" i="13"/>
  <c r="AL606" i="13" s="1"/>
  <c r="G865" i="13"/>
  <c r="D865" i="13"/>
  <c r="AL865" i="13" s="1"/>
  <c r="G1046" i="13"/>
  <c r="D1046" i="13"/>
  <c r="AL1046" i="13" s="1"/>
  <c r="G1060" i="13"/>
  <c r="D1060" i="13"/>
  <c r="AL1060" i="13" s="1"/>
  <c r="G1042" i="13"/>
  <c r="D1042" i="13"/>
  <c r="AL1042" i="13" s="1"/>
  <c r="G978" i="13"/>
  <c r="D978" i="13"/>
  <c r="AL978" i="13" s="1"/>
  <c r="G914" i="13"/>
  <c r="D914" i="13"/>
  <c r="AL914" i="13" s="1"/>
  <c r="G850" i="13"/>
  <c r="D850" i="13"/>
  <c r="AL850" i="13" s="1"/>
  <c r="G786" i="13"/>
  <c r="D786" i="13"/>
  <c r="AL786" i="13" s="1"/>
  <c r="G722" i="13"/>
  <c r="D722" i="13"/>
  <c r="AL722" i="13" s="1"/>
  <c r="G658" i="13"/>
  <c r="D658" i="13"/>
  <c r="AL658" i="13" s="1"/>
  <c r="G567" i="13"/>
  <c r="D567" i="13"/>
  <c r="AL567" i="13" s="1"/>
  <c r="G577" i="13"/>
  <c r="D577" i="13"/>
  <c r="AL577" i="13" s="1"/>
  <c r="G513" i="13"/>
  <c r="D513" i="13"/>
  <c r="AL513" i="13" s="1"/>
  <c r="G560" i="13"/>
  <c r="D560" i="13"/>
  <c r="AL560" i="13" s="1"/>
  <c r="G527" i="13"/>
  <c r="D527" i="13"/>
  <c r="AL527" i="13" s="1"/>
  <c r="G534" i="13"/>
  <c r="D534" i="13"/>
  <c r="AL534" i="13" s="1"/>
  <c r="G573" i="13"/>
  <c r="D573" i="13"/>
  <c r="AL573" i="13" s="1"/>
  <c r="G509" i="13"/>
  <c r="D509" i="13"/>
  <c r="AL509" i="13" s="1"/>
  <c r="G612" i="13"/>
  <c r="D612" i="13"/>
  <c r="AL612" i="13" s="1"/>
  <c r="D548" i="13"/>
  <c r="AL548" i="13" s="1"/>
  <c r="G548" i="13"/>
  <c r="D587" i="13"/>
  <c r="AL587" i="13" s="1"/>
  <c r="G587" i="13"/>
  <c r="D523" i="13"/>
  <c r="AL523" i="13" s="1"/>
  <c r="G523" i="13"/>
  <c r="G809" i="13"/>
  <c r="D809" i="13"/>
  <c r="AL809" i="13" s="1"/>
  <c r="G1016" i="13"/>
  <c r="D1016" i="13"/>
  <c r="AL1016" i="13" s="1"/>
  <c r="G952" i="13"/>
  <c r="D952" i="13"/>
  <c r="AL952" i="13" s="1"/>
  <c r="G888" i="13"/>
  <c r="D888" i="13"/>
  <c r="AL888" i="13" s="1"/>
  <c r="G824" i="13"/>
  <c r="D824" i="13"/>
  <c r="AL824" i="13" s="1"/>
  <c r="G760" i="13"/>
  <c r="D760" i="13"/>
  <c r="AL760" i="13" s="1"/>
  <c r="G696" i="13"/>
  <c r="D696" i="13"/>
  <c r="AL696" i="13" s="1"/>
  <c r="G632" i="13"/>
  <c r="D632" i="13"/>
  <c r="AL632" i="13" s="1"/>
  <c r="G977" i="13"/>
  <c r="D977" i="13"/>
  <c r="AL977" i="13" s="1"/>
  <c r="G1031" i="13"/>
  <c r="D1031" i="13"/>
  <c r="AL1031" i="13" s="1"/>
  <c r="G935" i="13"/>
  <c r="D935" i="13"/>
  <c r="AL935" i="13" s="1"/>
  <c r="G871" i="13"/>
  <c r="D871" i="13"/>
  <c r="AL871" i="13" s="1"/>
  <c r="G807" i="13"/>
  <c r="D807" i="13"/>
  <c r="AL807" i="13" s="1"/>
  <c r="G743" i="13"/>
  <c r="D743" i="13"/>
  <c r="AL743" i="13" s="1"/>
  <c r="G679" i="13"/>
  <c r="D679" i="13"/>
  <c r="AL679" i="13" s="1"/>
  <c r="G614" i="13"/>
  <c r="D614" i="13"/>
  <c r="AL614" i="13" s="1"/>
  <c r="G905" i="13"/>
  <c r="D905" i="13"/>
  <c r="AL905" i="13" s="1"/>
  <c r="G1070" i="13"/>
  <c r="D1070" i="13"/>
  <c r="AL1070" i="13" s="1"/>
  <c r="G942" i="13"/>
  <c r="D942" i="13"/>
  <c r="AL942" i="13" s="1"/>
  <c r="G878" i="13"/>
  <c r="D878" i="13"/>
  <c r="AL878" i="13" s="1"/>
  <c r="G814" i="13"/>
  <c r="D814" i="13"/>
  <c r="AL814" i="13" s="1"/>
  <c r="G750" i="13"/>
  <c r="D750" i="13"/>
  <c r="AL750" i="13" s="1"/>
  <c r="G686" i="13"/>
  <c r="D686" i="13"/>
  <c r="AL686" i="13" s="1"/>
  <c r="G622" i="13"/>
  <c r="D622" i="13"/>
  <c r="AL622" i="13" s="1"/>
  <c r="G937" i="13"/>
  <c r="D937" i="13"/>
  <c r="AL937" i="13" s="1"/>
  <c r="G1015" i="13"/>
  <c r="D1015" i="13"/>
  <c r="AL1015" i="13" s="1"/>
  <c r="G917" i="13"/>
  <c r="D917" i="13"/>
  <c r="AL917" i="13" s="1"/>
  <c r="G829" i="13"/>
  <c r="D829" i="13"/>
  <c r="AL829" i="13" s="1"/>
  <c r="G765" i="13"/>
  <c r="D765" i="13"/>
  <c r="AL765" i="13" s="1"/>
  <c r="G701" i="13"/>
  <c r="D701" i="13"/>
  <c r="AL701" i="13" s="1"/>
  <c r="G637" i="13"/>
  <c r="D637" i="13"/>
  <c r="AL637" i="13" s="1"/>
  <c r="G1065" i="13"/>
  <c r="D1065" i="13"/>
  <c r="AL1065" i="13" s="1"/>
  <c r="G705" i="13"/>
  <c r="D705" i="13"/>
  <c r="AL705" i="13" s="1"/>
  <c r="G1038" i="13"/>
  <c r="D1038" i="13"/>
  <c r="AL1038" i="13" s="1"/>
  <c r="G1068" i="13"/>
  <c r="D1068" i="13"/>
  <c r="AL1068" i="13" s="1"/>
  <c r="G964" i="13"/>
  <c r="D964" i="13"/>
  <c r="AL964" i="13" s="1"/>
  <c r="G900" i="13"/>
  <c r="D900" i="13"/>
  <c r="AL900" i="13" s="1"/>
  <c r="G836" i="13"/>
  <c r="D836" i="13"/>
  <c r="AL836" i="13" s="1"/>
  <c r="G772" i="13"/>
  <c r="D772" i="13"/>
  <c r="AL772" i="13" s="1"/>
  <c r="G708" i="13"/>
  <c r="D708" i="13"/>
  <c r="AL708" i="13" s="1"/>
  <c r="G644" i="13"/>
  <c r="D644" i="13"/>
  <c r="AL644" i="13" s="1"/>
  <c r="G973" i="13"/>
  <c r="D973" i="13"/>
  <c r="AL973" i="13" s="1"/>
  <c r="G1051" i="13"/>
  <c r="D1051" i="13"/>
  <c r="AL1051" i="13" s="1"/>
  <c r="G987" i="13"/>
  <c r="D987" i="13"/>
  <c r="AL987" i="13" s="1"/>
  <c r="G923" i="13"/>
  <c r="D923" i="13"/>
  <c r="AL923" i="13" s="1"/>
  <c r="G859" i="13"/>
  <c r="D859" i="13"/>
  <c r="AL859" i="13" s="1"/>
  <c r="G795" i="13"/>
  <c r="D795" i="13"/>
  <c r="AL795" i="13" s="1"/>
  <c r="G731" i="13"/>
  <c r="D731" i="13"/>
  <c r="AL731" i="13" s="1"/>
  <c r="G667" i="13"/>
  <c r="D667" i="13"/>
  <c r="AL667" i="13" s="1"/>
  <c r="G590" i="13"/>
  <c r="D590" i="13"/>
  <c r="AL590" i="13" s="1"/>
  <c r="G785" i="13"/>
  <c r="D785" i="13"/>
  <c r="AL785" i="13" s="1"/>
  <c r="G1006" i="13"/>
  <c r="D1006" i="13"/>
  <c r="AL1006" i="13" s="1"/>
  <c r="G1036" i="13"/>
  <c r="D1036" i="13"/>
  <c r="AL1036" i="13" s="1"/>
  <c r="G1034" i="13"/>
  <c r="D1034" i="13"/>
  <c r="AL1034" i="13" s="1"/>
  <c r="G970" i="13"/>
  <c r="D970" i="13"/>
  <c r="AL970" i="13" s="1"/>
  <c r="G906" i="13"/>
  <c r="D906" i="13"/>
  <c r="AL906" i="13" s="1"/>
  <c r="G842" i="13"/>
  <c r="D842" i="13"/>
  <c r="AL842" i="13" s="1"/>
  <c r="G778" i="13"/>
  <c r="D778" i="13"/>
  <c r="AL778" i="13" s="1"/>
  <c r="G714" i="13"/>
  <c r="D714" i="13"/>
  <c r="AL714" i="13" s="1"/>
  <c r="G650" i="13"/>
  <c r="D650" i="13"/>
  <c r="AL650" i="13" s="1"/>
  <c r="D522" i="13"/>
  <c r="AL522" i="13" s="1"/>
  <c r="G522" i="13"/>
  <c r="G569" i="13"/>
  <c r="D569" i="13"/>
  <c r="AL569" i="13" s="1"/>
  <c r="G552" i="13"/>
  <c r="D552" i="13"/>
  <c r="AL552" i="13" s="1"/>
  <c r="G519" i="13"/>
  <c r="D519" i="13"/>
  <c r="AL519" i="13" s="1"/>
  <c r="G526" i="13"/>
  <c r="D526" i="13"/>
  <c r="AL526" i="13" s="1"/>
  <c r="G565" i="13"/>
  <c r="D565" i="13"/>
  <c r="AL565" i="13" s="1"/>
  <c r="G604" i="13"/>
  <c r="D604" i="13"/>
  <c r="AL604" i="13" s="1"/>
  <c r="D540" i="13"/>
  <c r="AL540" i="13" s="1"/>
  <c r="G540" i="13"/>
  <c r="D579" i="13"/>
  <c r="AL579" i="13" s="1"/>
  <c r="G579" i="13"/>
  <c r="D515" i="13"/>
  <c r="AL515" i="13" s="1"/>
  <c r="G515" i="13"/>
  <c r="AH1020" i="13"/>
  <c r="AJ1020" i="13"/>
  <c r="AH665" i="13"/>
  <c r="AJ665" i="13"/>
  <c r="AH990" i="13"/>
  <c r="AJ990" i="13"/>
  <c r="AH890" i="13"/>
  <c r="AJ890" i="13"/>
  <c r="AH1076" i="13"/>
  <c r="AJ1076" i="13"/>
  <c r="AH734" i="13"/>
  <c r="AJ734" i="13"/>
  <c r="AJ570" i="13"/>
  <c r="AH1009" i="13"/>
  <c r="AJ1009" i="13"/>
  <c r="AH853" i="13"/>
  <c r="AJ853" i="13"/>
  <c r="AH625" i="13"/>
  <c r="AJ625" i="13"/>
  <c r="AH1037" i="13"/>
  <c r="AJ1037" i="13"/>
  <c r="AH941" i="13"/>
  <c r="AJ941" i="13"/>
  <c r="AH690" i="13"/>
  <c r="AJ690" i="13"/>
  <c r="AH737" i="13"/>
  <c r="AJ737" i="13"/>
  <c r="AH580" i="13"/>
  <c r="AJ580" i="13"/>
  <c r="AH810" i="13"/>
  <c r="AJ810" i="13"/>
  <c r="AJ740" i="13"/>
  <c r="AH740" i="13"/>
  <c r="AH893" i="13"/>
  <c r="AJ893" i="13"/>
  <c r="AJ765" i="13"/>
  <c r="AH629" i="13"/>
  <c r="AJ629" i="13"/>
  <c r="AH874" i="13"/>
  <c r="AJ874" i="13"/>
  <c r="AH974" i="13"/>
  <c r="AJ974" i="13"/>
  <c r="AJ860" i="13"/>
  <c r="AH860" i="13"/>
  <c r="AJ732" i="13"/>
  <c r="AH732" i="13"/>
  <c r="AH574" i="13"/>
  <c r="AJ574" i="13"/>
  <c r="AH636" i="13"/>
  <c r="AJ636" i="13"/>
  <c r="AH557" i="13"/>
  <c r="AJ557" i="13"/>
  <c r="AH1003" i="13"/>
  <c r="AJ875" i="13"/>
  <c r="AH811" i="13"/>
  <c r="AH747" i="13"/>
  <c r="AH619" i="13"/>
  <c r="AH531" i="13"/>
  <c r="AJ531" i="13"/>
  <c r="AH1048" i="13"/>
  <c r="AJ1048" i="13"/>
  <c r="AJ920" i="13"/>
  <c r="AH856" i="13"/>
  <c r="AJ856" i="13"/>
  <c r="AH792" i="13"/>
  <c r="AJ792" i="13"/>
  <c r="AH959" i="13"/>
  <c r="AJ959" i="13"/>
  <c r="AH831" i="13"/>
  <c r="AH767" i="13"/>
  <c r="AJ767" i="13"/>
  <c r="AH703" i="13"/>
  <c r="AJ703" i="13"/>
  <c r="AH561" i="13"/>
  <c r="AJ561" i="13"/>
  <c r="AH918" i="13"/>
  <c r="AJ918" i="13"/>
  <c r="AH854" i="13"/>
  <c r="AJ854" i="13"/>
  <c r="AH726" i="13"/>
  <c r="AJ726" i="13"/>
  <c r="AH662" i="13"/>
  <c r="AJ662" i="13"/>
  <c r="AH575" i="13"/>
  <c r="AJ575" i="13"/>
  <c r="AH511" i="13"/>
  <c r="AJ511" i="13"/>
  <c r="AJ1063" i="13"/>
  <c r="AH997" i="13"/>
  <c r="AJ997" i="13"/>
  <c r="AH889" i="13"/>
  <c r="AJ889" i="13"/>
  <c r="AH621" i="13"/>
  <c r="AJ621" i="13"/>
  <c r="AJ1050" i="13"/>
  <c r="AH529" i="13"/>
  <c r="AJ529" i="13"/>
  <c r="AH969" i="13"/>
  <c r="AJ969" i="13"/>
  <c r="AH1026" i="13"/>
  <c r="AJ1026" i="13"/>
  <c r="AH929" i="13"/>
  <c r="AH674" i="13"/>
  <c r="AJ674" i="13"/>
  <c r="AJ541" i="13"/>
  <c r="AH900" i="13"/>
  <c r="AJ1057" i="13"/>
  <c r="AH965" i="13"/>
  <c r="AJ965" i="13"/>
  <c r="AJ849" i="13"/>
  <c r="AH721" i="13"/>
  <c r="AJ721" i="13"/>
  <c r="AH1017" i="13"/>
  <c r="AJ1017" i="13"/>
  <c r="AH749" i="13"/>
  <c r="AJ749" i="13"/>
  <c r="AH962" i="13"/>
  <c r="AJ962" i="13"/>
  <c r="AJ716" i="13"/>
  <c r="AH628" i="13"/>
  <c r="AJ628" i="13"/>
  <c r="AJ545" i="13"/>
  <c r="AH1059" i="13"/>
  <c r="AJ1059" i="13"/>
  <c r="AJ931" i="13"/>
  <c r="AJ867" i="13"/>
  <c r="AH739" i="13"/>
  <c r="AH518" i="13"/>
  <c r="AJ518" i="13"/>
  <c r="AH1040" i="13"/>
  <c r="AJ1040" i="13"/>
  <c r="AH976" i="13"/>
  <c r="AJ976" i="13"/>
  <c r="AH784" i="13"/>
  <c r="AJ784" i="13"/>
  <c r="AH720" i="13"/>
  <c r="AJ720" i="13"/>
  <c r="AH887" i="13"/>
  <c r="AJ887" i="13"/>
  <c r="AH823" i="13"/>
  <c r="AJ823" i="13"/>
  <c r="AH631" i="13"/>
  <c r="AJ631" i="13"/>
  <c r="AH550" i="13"/>
  <c r="AJ550" i="13"/>
  <c r="AJ846" i="13"/>
  <c r="AH782" i="13"/>
  <c r="AJ782" i="13"/>
  <c r="AH718" i="13"/>
  <c r="AJ718" i="13"/>
  <c r="AH581" i="13"/>
  <c r="AJ581" i="13"/>
  <c r="AH567" i="13"/>
  <c r="AH548" i="13"/>
  <c r="AH1078" i="13"/>
  <c r="AH554" i="13"/>
  <c r="AH706" i="13"/>
  <c r="AJ706" i="13"/>
  <c r="AH692" i="13"/>
  <c r="AJ692" i="13"/>
  <c r="AH608" i="13"/>
  <c r="AJ608" i="13"/>
  <c r="AH601" i="13"/>
  <c r="AJ601" i="13"/>
  <c r="AH883" i="13"/>
  <c r="AJ883" i="13"/>
  <c r="AH862" i="13"/>
  <c r="AJ862" i="13"/>
  <c r="AH603" i="13"/>
  <c r="AJ603" i="13"/>
  <c r="AH873" i="13"/>
  <c r="AH1039" i="13"/>
  <c r="AJ1039" i="13"/>
  <c r="AH1053" i="13"/>
  <c r="AJ1053" i="13"/>
  <c r="AH666" i="13"/>
  <c r="AH904" i="13"/>
  <c r="AJ904" i="13"/>
  <c r="AH648" i="13"/>
  <c r="AJ648" i="13"/>
  <c r="AH815" i="13"/>
  <c r="AH571" i="13"/>
  <c r="AJ571" i="13"/>
  <c r="AH1062" i="13"/>
  <c r="AJ1062" i="13"/>
  <c r="AJ972" i="13"/>
  <c r="AH857" i="13"/>
  <c r="AJ857" i="13"/>
  <c r="AH729" i="13"/>
  <c r="AJ729" i="13"/>
  <c r="AH805" i="13"/>
  <c r="AJ805" i="13"/>
  <c r="AH677" i="13"/>
  <c r="AJ677" i="13"/>
  <c r="AJ1005" i="13"/>
  <c r="AH770" i="13"/>
  <c r="AJ770" i="13"/>
  <c r="AH634" i="13"/>
  <c r="AJ634" i="13"/>
  <c r="AH986" i="13"/>
  <c r="AJ986" i="13"/>
  <c r="AH940" i="13"/>
  <c r="AJ940" i="13"/>
  <c r="AH817" i="13"/>
  <c r="AJ817" i="13"/>
  <c r="AH916" i="13"/>
  <c r="AJ916" i="13"/>
  <c r="AH1055" i="13"/>
  <c r="AJ1055" i="13"/>
  <c r="AJ845" i="13"/>
  <c r="AH717" i="13"/>
  <c r="AJ717" i="13"/>
  <c r="AH1033" i="13"/>
  <c r="AJ1033" i="13"/>
  <c r="AH812" i="13"/>
  <c r="AJ812" i="13"/>
  <c r="AH684" i="13"/>
  <c r="AJ684" i="13"/>
  <c r="AH611" i="13"/>
  <c r="AJ611" i="13"/>
  <c r="AJ520" i="13"/>
  <c r="AH1043" i="13"/>
  <c r="AJ1043" i="13"/>
  <c r="AH915" i="13"/>
  <c r="AJ915" i="13"/>
  <c r="AH851" i="13"/>
  <c r="AJ851" i="13"/>
  <c r="AH787" i="13"/>
  <c r="AJ787" i="13"/>
  <c r="AH659" i="13"/>
  <c r="AJ659" i="13"/>
  <c r="AH588" i="13"/>
  <c r="AJ588" i="13"/>
  <c r="AH1024" i="13"/>
  <c r="AJ1024" i="13"/>
  <c r="AJ896" i="13"/>
  <c r="AJ832" i="13"/>
  <c r="AH768" i="13"/>
  <c r="AJ768" i="13"/>
  <c r="AH640" i="13"/>
  <c r="AJ640" i="13"/>
  <c r="AH563" i="13"/>
  <c r="AJ563" i="13"/>
  <c r="AJ807" i="13"/>
  <c r="AJ743" i="13"/>
  <c r="AH525" i="13"/>
  <c r="AJ525" i="13"/>
  <c r="AH894" i="13"/>
  <c r="AJ894" i="13"/>
  <c r="AH830" i="13"/>
  <c r="AJ830" i="13"/>
  <c r="AH638" i="13"/>
  <c r="AJ638" i="13"/>
  <c r="AH615" i="13"/>
  <c r="AJ615" i="13"/>
  <c r="AH551" i="13"/>
  <c r="AH538" i="13"/>
  <c r="AJ538" i="13"/>
  <c r="AH698" i="13"/>
  <c r="AJ698" i="13"/>
  <c r="AH982" i="13"/>
  <c r="AJ982" i="13"/>
  <c r="AH521" i="13"/>
  <c r="AJ521" i="13"/>
  <c r="AH1013" i="13"/>
  <c r="AJ1013" i="13"/>
  <c r="AJ1031" i="13"/>
  <c r="AH568" i="13"/>
  <c r="AJ568" i="13"/>
  <c r="AH819" i="13"/>
  <c r="AJ819" i="13"/>
  <c r="AJ627" i="13"/>
  <c r="AH928" i="13"/>
  <c r="AJ928" i="13"/>
  <c r="AH672" i="13"/>
  <c r="AJ672" i="13"/>
  <c r="AH775" i="13"/>
  <c r="AJ775" i="13"/>
  <c r="AH583" i="13"/>
  <c r="AJ583" i="13"/>
  <c r="AJ985" i="13"/>
  <c r="AH956" i="13"/>
  <c r="AJ956" i="13"/>
  <c r="AH868" i="13"/>
  <c r="AH833" i="13"/>
  <c r="AJ833" i="13"/>
  <c r="AH1066" i="13"/>
  <c r="AJ1066" i="13"/>
  <c r="AH934" i="13"/>
  <c r="AJ934" i="13"/>
  <c r="AJ1052" i="13"/>
  <c r="AH1052" i="13"/>
  <c r="AH841" i="13"/>
  <c r="AJ841" i="13"/>
  <c r="AH713" i="13"/>
  <c r="AJ713" i="13"/>
  <c r="AH1018" i="13"/>
  <c r="AJ1018" i="13"/>
  <c r="AH789" i="13"/>
  <c r="AJ789" i="13"/>
  <c r="AH661" i="13"/>
  <c r="AJ661" i="13"/>
  <c r="AH1042" i="13"/>
  <c r="AH993" i="13"/>
  <c r="AJ993" i="13"/>
  <c r="AH882" i="13"/>
  <c r="AJ882" i="13"/>
  <c r="AH754" i="13"/>
  <c r="AJ754" i="13"/>
  <c r="AH612" i="13"/>
  <c r="AH922" i="13"/>
  <c r="AJ922" i="13"/>
  <c r="AH801" i="13"/>
  <c r="AJ801" i="13"/>
  <c r="AH673" i="13"/>
  <c r="AJ673" i="13"/>
  <c r="AH558" i="13"/>
  <c r="AJ558" i="13"/>
  <c r="AJ950" i="13"/>
  <c r="AH930" i="13"/>
  <c r="AJ930" i="13"/>
  <c r="AH1022" i="13"/>
  <c r="AJ1022" i="13"/>
  <c r="AJ924" i="13"/>
  <c r="AH924" i="13"/>
  <c r="AJ668" i="13"/>
  <c r="AH668" i="13"/>
  <c r="AH971" i="13"/>
  <c r="AJ971" i="13"/>
  <c r="AH715" i="13"/>
  <c r="AJ715" i="13"/>
  <c r="AH651" i="13"/>
  <c r="AJ651" i="13"/>
  <c r="AJ1016" i="13"/>
  <c r="AJ824" i="13"/>
  <c r="AH927" i="13"/>
  <c r="AJ927" i="13"/>
  <c r="AH863" i="13"/>
  <c r="AJ863" i="13"/>
  <c r="AH799" i="13"/>
  <c r="AJ799" i="13"/>
  <c r="AH671" i="13"/>
  <c r="AJ671" i="13"/>
  <c r="AH512" i="13"/>
  <c r="AJ512" i="13"/>
  <c r="AH822" i="13"/>
  <c r="AJ822" i="13"/>
  <c r="AH758" i="13"/>
  <c r="AJ758" i="13"/>
  <c r="AH694" i="13"/>
  <c r="AJ694" i="13"/>
  <c r="AH549" i="13"/>
  <c r="AJ549" i="13"/>
  <c r="AH607" i="13"/>
  <c r="AH594" i="13"/>
  <c r="AJ594" i="13"/>
  <c r="AH530" i="13"/>
  <c r="AJ530" i="13"/>
  <c r="AH869" i="13"/>
  <c r="AJ869" i="13"/>
  <c r="AH730" i="13"/>
  <c r="AJ730" i="13"/>
  <c r="AH834" i="13"/>
  <c r="AJ834" i="13"/>
  <c r="AH994" i="13"/>
  <c r="AJ994" i="13"/>
  <c r="AH753" i="13"/>
  <c r="AJ753" i="13"/>
  <c r="AH748" i="13"/>
  <c r="AJ748" i="13"/>
  <c r="AH544" i="13"/>
  <c r="AJ544" i="13"/>
  <c r="AH864" i="13"/>
  <c r="AJ864" i="13"/>
  <c r="AH903" i="13"/>
  <c r="AJ903" i="13"/>
  <c r="AH647" i="13"/>
  <c r="AJ647" i="13"/>
  <c r="AH1010" i="13"/>
  <c r="AJ1010" i="13"/>
  <c r="AH786" i="13"/>
  <c r="AH517" i="13"/>
  <c r="AJ517" i="13"/>
  <c r="AH658" i="13"/>
  <c r="AH733" i="13"/>
  <c r="AJ733" i="13"/>
  <c r="AH700" i="13"/>
  <c r="AJ700" i="13"/>
  <c r="AJ987" i="13"/>
  <c r="AH598" i="13"/>
  <c r="AJ598" i="13"/>
  <c r="AH687" i="13"/>
  <c r="AJ687" i="13"/>
  <c r="AH646" i="13"/>
  <c r="AJ646" i="13"/>
  <c r="AH1041" i="13"/>
  <c r="AJ1041" i="13"/>
  <c r="AH946" i="13"/>
  <c r="AJ946" i="13"/>
  <c r="AH825" i="13"/>
  <c r="AJ825" i="13"/>
  <c r="AH1007" i="13"/>
  <c r="AJ1007" i="13"/>
  <c r="AH901" i="13"/>
  <c r="AJ901" i="13"/>
  <c r="AJ641" i="13"/>
  <c r="AH961" i="13"/>
  <c r="AJ961" i="13"/>
  <c r="AJ906" i="13"/>
  <c r="AH1069" i="13"/>
  <c r="AJ1069" i="13"/>
  <c r="AH738" i="13"/>
  <c r="AJ738" i="13"/>
  <c r="AJ585" i="13"/>
  <c r="AH826" i="13"/>
  <c r="AJ826" i="13"/>
  <c r="AH756" i="13"/>
  <c r="AJ756" i="13"/>
  <c r="AH1014" i="13"/>
  <c r="AJ1014" i="13"/>
  <c r="AH913" i="13"/>
  <c r="AJ913" i="13"/>
  <c r="AH1021" i="13"/>
  <c r="AJ1021" i="13"/>
  <c r="AH852" i="13"/>
  <c r="AJ852" i="13"/>
  <c r="AJ938" i="13"/>
  <c r="AH813" i="13"/>
  <c r="AJ813" i="13"/>
  <c r="AH685" i="13"/>
  <c r="AJ685" i="13"/>
  <c r="AH820" i="13"/>
  <c r="AJ820" i="13"/>
  <c r="AH1012" i="13"/>
  <c r="AJ1012" i="13"/>
  <c r="AH780" i="13"/>
  <c r="AH649" i="13"/>
  <c r="AJ649" i="13"/>
  <c r="AH660" i="13"/>
  <c r="AJ660" i="13"/>
  <c r="AH589" i="13"/>
  <c r="AJ589" i="13"/>
  <c r="AH963" i="13"/>
  <c r="AJ963" i="13"/>
  <c r="AH899" i="13"/>
  <c r="AJ899" i="13"/>
  <c r="AH835" i="13"/>
  <c r="AJ835" i="13"/>
  <c r="AH707" i="13"/>
  <c r="AJ707" i="13"/>
  <c r="AH643" i="13"/>
  <c r="AJ643" i="13"/>
  <c r="AH566" i="13"/>
  <c r="AJ566" i="13"/>
  <c r="AH1072" i="13"/>
  <c r="AJ1072" i="13"/>
  <c r="AH944" i="13"/>
  <c r="AJ944" i="13"/>
  <c r="AH880" i="13"/>
  <c r="AJ880" i="13"/>
  <c r="AH816" i="13"/>
  <c r="AJ816" i="13"/>
  <c r="AH688" i="13"/>
  <c r="AJ688" i="13"/>
  <c r="AH624" i="13"/>
  <c r="AJ624" i="13"/>
  <c r="AH539" i="13"/>
  <c r="AJ539" i="13"/>
  <c r="AH919" i="13"/>
  <c r="AJ919" i="13"/>
  <c r="AH855" i="13"/>
  <c r="AJ855" i="13"/>
  <c r="AH791" i="13"/>
  <c r="AJ791" i="13"/>
  <c r="AH663" i="13"/>
  <c r="AJ663" i="13"/>
  <c r="AJ593" i="13"/>
  <c r="AH814" i="13"/>
  <c r="AJ814" i="13"/>
  <c r="AH750" i="13"/>
  <c r="AH536" i="13"/>
  <c r="AJ536" i="13"/>
  <c r="AH599" i="13"/>
  <c r="AJ599" i="13"/>
  <c r="AH535" i="13"/>
  <c r="AJ535" i="13"/>
  <c r="AH516" i="13"/>
  <c r="AH522" i="13"/>
  <c r="AJ522" i="13"/>
  <c r="AH921" i="13"/>
  <c r="AJ921" i="13"/>
  <c r="AJ590" i="13"/>
  <c r="AH954" i="13"/>
  <c r="AJ954" i="13"/>
  <c r="AJ682" i="13"/>
  <c r="AH881" i="13"/>
  <c r="AJ881" i="13"/>
  <c r="AH781" i="13"/>
  <c r="AJ781" i="13"/>
  <c r="AH988" i="13"/>
  <c r="AH644" i="13"/>
  <c r="AH1075" i="13"/>
  <c r="AJ1075" i="13"/>
  <c r="AH992" i="13"/>
  <c r="AJ992" i="13"/>
  <c r="AH736" i="13"/>
  <c r="AJ736" i="13"/>
  <c r="AH839" i="13"/>
  <c r="AJ839" i="13"/>
  <c r="AH572" i="13"/>
  <c r="AJ572" i="13"/>
  <c r="AH510" i="13"/>
  <c r="AJ510" i="13"/>
  <c r="AH597" i="13"/>
  <c r="AJ597" i="13"/>
  <c r="AH596" i="13"/>
  <c r="AJ596" i="13"/>
  <c r="AH821" i="13"/>
  <c r="AJ821" i="13"/>
  <c r="AH914" i="13"/>
  <c r="AH528" i="13"/>
  <c r="AJ528" i="13"/>
  <c r="AH705" i="13"/>
  <c r="AJ705" i="13"/>
  <c r="AH981" i="13"/>
  <c r="AH977" i="13"/>
  <c r="AJ977" i="13"/>
  <c r="AH576" i="13"/>
  <c r="AJ576" i="13"/>
  <c r="AJ509" i="13"/>
  <c r="AJ923" i="13"/>
  <c r="AH968" i="13"/>
  <c r="AJ968" i="13"/>
  <c r="AH712" i="13"/>
  <c r="AJ712" i="13"/>
  <c r="AH943" i="13"/>
  <c r="AJ943" i="13"/>
  <c r="AH751" i="13"/>
  <c r="AJ751" i="13"/>
  <c r="AH902" i="13"/>
  <c r="AJ902" i="13"/>
  <c r="AH710" i="13"/>
  <c r="AJ710" i="13"/>
  <c r="AJ540" i="13"/>
  <c r="AH540" i="13"/>
  <c r="AH610" i="13"/>
  <c r="AJ610" i="13"/>
  <c r="AH546" i="13"/>
  <c r="AJ546" i="13"/>
  <c r="AJ778" i="13"/>
  <c r="AH809" i="13"/>
  <c r="AJ809" i="13"/>
  <c r="AH681" i="13"/>
  <c r="AJ681" i="13"/>
  <c r="AJ996" i="13"/>
  <c r="AH996" i="13"/>
  <c r="AH757" i="13"/>
  <c r="AJ757" i="13"/>
  <c r="AH618" i="13"/>
  <c r="AJ618" i="13"/>
  <c r="AH842" i="13"/>
  <c r="AJ794" i="13"/>
  <c r="AH1058" i="13"/>
  <c r="AH966" i="13"/>
  <c r="AJ966" i="13"/>
  <c r="AH850" i="13"/>
  <c r="AJ850" i="13"/>
  <c r="AH762" i="13"/>
  <c r="AJ762" i="13"/>
  <c r="AH1028" i="13"/>
  <c r="AJ1028" i="13"/>
  <c r="AH1004" i="13"/>
  <c r="AJ1004" i="13"/>
  <c r="AH897" i="13"/>
  <c r="AJ897" i="13"/>
  <c r="AH769" i="13"/>
  <c r="AJ769" i="13"/>
  <c r="AH633" i="13"/>
  <c r="AJ633" i="13"/>
  <c r="AJ804" i="13"/>
  <c r="AH804" i="13"/>
  <c r="AH1023" i="13"/>
  <c r="AJ1023" i="13"/>
  <c r="AH925" i="13"/>
  <c r="AJ925" i="13"/>
  <c r="AH797" i="13"/>
  <c r="AJ797" i="13"/>
  <c r="AH669" i="13"/>
  <c r="AJ669" i="13"/>
  <c r="AH1001" i="13"/>
  <c r="AJ1001" i="13"/>
  <c r="AH892" i="13"/>
  <c r="AJ892" i="13"/>
  <c r="AH764" i="13"/>
  <c r="AJ764" i="13"/>
  <c r="AH626" i="13"/>
  <c r="AJ626" i="13"/>
  <c r="AH579" i="13"/>
  <c r="AJ579" i="13"/>
  <c r="AH1019" i="13"/>
  <c r="AJ1019" i="13"/>
  <c r="AH955" i="13"/>
  <c r="AJ955" i="13"/>
  <c r="AH891" i="13"/>
  <c r="AJ891" i="13"/>
  <c r="AH763" i="13"/>
  <c r="AJ763" i="13"/>
  <c r="AH699" i="13"/>
  <c r="AJ699" i="13"/>
  <c r="AH635" i="13"/>
  <c r="AJ635" i="13"/>
  <c r="AJ556" i="13"/>
  <c r="AH1064" i="13"/>
  <c r="AJ1064" i="13"/>
  <c r="AH936" i="13"/>
  <c r="AJ936" i="13"/>
  <c r="AH872" i="13"/>
  <c r="AJ872" i="13"/>
  <c r="AH744" i="13"/>
  <c r="AJ744" i="13"/>
  <c r="AH680" i="13"/>
  <c r="AJ680" i="13"/>
  <c r="AH616" i="13"/>
  <c r="AJ616" i="13"/>
  <c r="AH526" i="13"/>
  <c r="AJ526" i="13"/>
  <c r="AH975" i="13"/>
  <c r="AJ975" i="13"/>
  <c r="AH911" i="13"/>
  <c r="AJ911" i="13"/>
  <c r="AH847" i="13"/>
  <c r="AJ847" i="13"/>
  <c r="AH719" i="13"/>
  <c r="AJ719" i="13"/>
  <c r="AH655" i="13"/>
  <c r="AJ655" i="13"/>
  <c r="AH870" i="13"/>
  <c r="AJ870" i="13"/>
  <c r="AH806" i="13"/>
  <c r="AJ806" i="13"/>
  <c r="AH678" i="13"/>
  <c r="AJ678" i="13"/>
  <c r="AH613" i="13"/>
  <c r="AJ613" i="13"/>
  <c r="AH523" i="13"/>
  <c r="AJ523" i="13"/>
  <c r="AH591" i="13"/>
  <c r="AJ591" i="13"/>
  <c r="AH527" i="13"/>
  <c r="AJ527" i="13"/>
  <c r="AH578" i="13"/>
  <c r="AJ578" i="13"/>
  <c r="AH619" i="9"/>
  <c r="AG619" i="9"/>
  <c r="D1201" i="9"/>
  <c r="AH579" i="9"/>
  <c r="D1161" i="9"/>
  <c r="AG579" i="9"/>
  <c r="AH428" i="9"/>
  <c r="AG428" i="9"/>
  <c r="D1010" i="9"/>
  <c r="AG474" i="9"/>
  <c r="AH474" i="9"/>
  <c r="D1056" i="9"/>
  <c r="AH382" i="9"/>
  <c r="AG382" i="9"/>
  <c r="D964" i="9"/>
  <c r="AH483" i="9"/>
  <c r="AG483" i="9"/>
  <c r="D1065" i="9"/>
  <c r="AH328" i="9"/>
  <c r="D910" i="9"/>
  <c r="AG328" i="9"/>
  <c r="AH596" i="9"/>
  <c r="AG596" i="9"/>
  <c r="D1178" i="9"/>
  <c r="AH530" i="9"/>
  <c r="AG530" i="9"/>
  <c r="D1112" i="9"/>
  <c r="AH384" i="9"/>
  <c r="AG384" i="9"/>
  <c r="D966" i="9"/>
  <c r="AH197" i="9"/>
  <c r="AG197" i="9"/>
  <c r="D779" i="9"/>
  <c r="AH409" i="9"/>
  <c r="AG409" i="9"/>
  <c r="D991" i="9"/>
  <c r="AH309" i="9"/>
  <c r="AG309" i="9"/>
  <c r="D891" i="9"/>
  <c r="AH277" i="9"/>
  <c r="AG277" i="9"/>
  <c r="D859" i="9"/>
  <c r="AH337" i="9"/>
  <c r="D919" i="9"/>
  <c r="AG337" i="9"/>
  <c r="AH667" i="9"/>
  <c r="AG667" i="9"/>
  <c r="D1249" i="9"/>
  <c r="AH575" i="9"/>
  <c r="D1157" i="9"/>
  <c r="AG575" i="9"/>
  <c r="AH587" i="9"/>
  <c r="AG587" i="9"/>
  <c r="D1169" i="9"/>
  <c r="AH520" i="9"/>
  <c r="AG520" i="9"/>
  <c r="D1102" i="9"/>
  <c r="AH373" i="9"/>
  <c r="AG373" i="9"/>
  <c r="D955" i="9"/>
  <c r="AH300" i="9"/>
  <c r="AG300" i="9"/>
  <c r="D882" i="9"/>
  <c r="AH346" i="9"/>
  <c r="AG346" i="9"/>
  <c r="D928" i="9"/>
  <c r="AH603" i="9"/>
  <c r="AG603" i="9"/>
  <c r="D1185" i="9"/>
  <c r="AH642" i="9"/>
  <c r="AG642" i="9"/>
  <c r="D1224" i="9"/>
  <c r="AH708" i="9"/>
  <c r="AG708" i="9"/>
  <c r="D1290" i="9"/>
  <c r="AH644" i="9"/>
  <c r="AG644" i="9"/>
  <c r="D1226" i="9"/>
  <c r="AH580" i="9"/>
  <c r="AG580" i="9"/>
  <c r="D1162" i="9"/>
  <c r="AH512" i="9"/>
  <c r="AG512" i="9"/>
  <c r="D1094" i="9"/>
  <c r="AH438" i="9"/>
  <c r="AG438" i="9"/>
  <c r="D1020" i="9"/>
  <c r="AH365" i="9"/>
  <c r="AG365" i="9"/>
  <c r="D947" i="9"/>
  <c r="AH292" i="9"/>
  <c r="AG292" i="9"/>
  <c r="D874" i="9"/>
  <c r="AH152" i="9"/>
  <c r="AG152" i="9"/>
  <c r="D734" i="9"/>
  <c r="AG674" i="9"/>
  <c r="AH674" i="9"/>
  <c r="D1256" i="9"/>
  <c r="AH336" i="9"/>
  <c r="AG336" i="9"/>
  <c r="D918" i="9"/>
  <c r="AG673" i="9"/>
  <c r="AH673" i="9"/>
  <c r="D1255" i="9"/>
  <c r="AH609" i="9"/>
  <c r="AG609" i="9"/>
  <c r="D1191" i="9"/>
  <c r="AH545" i="9"/>
  <c r="AG545" i="9"/>
  <c r="D1127" i="9"/>
  <c r="AH472" i="9"/>
  <c r="AG472" i="9"/>
  <c r="D1054" i="9"/>
  <c r="AH398" i="9"/>
  <c r="AG398" i="9"/>
  <c r="D980" i="9"/>
  <c r="AH325" i="9"/>
  <c r="AG325" i="9"/>
  <c r="D907" i="9"/>
  <c r="AH224" i="9"/>
  <c r="AG224" i="9"/>
  <c r="D806" i="9"/>
  <c r="AH706" i="9"/>
  <c r="AG706" i="9"/>
  <c r="D1288" i="9"/>
  <c r="AH672" i="9"/>
  <c r="AG672" i="9"/>
  <c r="D1254" i="9"/>
  <c r="AH608" i="9"/>
  <c r="AG608" i="9"/>
  <c r="D1190" i="9"/>
  <c r="AH544" i="9"/>
  <c r="AG544" i="9"/>
  <c r="D1126" i="9"/>
  <c r="AH470" i="9"/>
  <c r="AG470" i="9"/>
  <c r="D1052" i="9"/>
  <c r="AH397" i="9"/>
  <c r="AG397" i="9"/>
  <c r="D979" i="9"/>
  <c r="AH324" i="9"/>
  <c r="AG324" i="9"/>
  <c r="D906" i="9"/>
  <c r="AH222" i="9"/>
  <c r="AG222" i="9"/>
  <c r="D804" i="9"/>
  <c r="AH528" i="9"/>
  <c r="AG528" i="9"/>
  <c r="D1110" i="9"/>
  <c r="AH190" i="9"/>
  <c r="AG190" i="9"/>
  <c r="D772" i="9"/>
  <c r="AH663" i="9"/>
  <c r="AG663" i="9"/>
  <c r="D1245" i="9"/>
  <c r="AH469" i="9"/>
  <c r="AG469" i="9"/>
  <c r="D1051" i="9"/>
  <c r="AH350" i="9"/>
  <c r="AG350" i="9"/>
  <c r="D932" i="9"/>
  <c r="AH237" i="9"/>
  <c r="AG237" i="9"/>
  <c r="D819" i="9"/>
  <c r="AH491" i="9"/>
  <c r="AG491" i="9"/>
  <c r="D1073" i="9"/>
  <c r="AH631" i="9"/>
  <c r="AG631" i="9"/>
  <c r="D1213" i="9"/>
  <c r="AH710" i="9"/>
  <c r="AG710" i="9"/>
  <c r="D1292" i="9"/>
  <c r="AH646" i="9"/>
  <c r="AG646" i="9"/>
  <c r="D1228" i="9"/>
  <c r="AH582" i="9"/>
  <c r="AG582" i="9"/>
  <c r="D1164" i="9"/>
  <c r="AH514" i="9"/>
  <c r="AG514" i="9"/>
  <c r="D1096" i="9"/>
  <c r="AH441" i="9"/>
  <c r="AG441" i="9"/>
  <c r="D1023" i="9"/>
  <c r="AH368" i="9"/>
  <c r="AG368" i="9"/>
  <c r="D950" i="9"/>
  <c r="AH294" i="9"/>
  <c r="AG294" i="9"/>
  <c r="D876" i="9"/>
  <c r="AH158" i="9"/>
  <c r="AG158" i="9"/>
  <c r="D740" i="9"/>
  <c r="AH213" i="9"/>
  <c r="AG213" i="9"/>
  <c r="D795" i="9"/>
  <c r="AH666" i="9"/>
  <c r="AG666" i="9"/>
  <c r="D1248" i="9"/>
  <c r="AH345" i="9"/>
  <c r="AG345" i="9"/>
  <c r="D927" i="9"/>
  <c r="AH647" i="9"/>
  <c r="AG647" i="9"/>
  <c r="D1229" i="9"/>
  <c r="AH433" i="9"/>
  <c r="AG433" i="9"/>
  <c r="D1015" i="9"/>
  <c r="AH677" i="9"/>
  <c r="AG677" i="9"/>
  <c r="D1259" i="9"/>
  <c r="AH613" i="9"/>
  <c r="AG613" i="9"/>
  <c r="D1195" i="9"/>
  <c r="AH549" i="9"/>
  <c r="AG549" i="9"/>
  <c r="D1131" i="9"/>
  <c r="AH476" i="9"/>
  <c r="AG476" i="9"/>
  <c r="D1058" i="9"/>
  <c r="AH403" i="9"/>
  <c r="AG403" i="9"/>
  <c r="D985" i="9"/>
  <c r="AH330" i="9"/>
  <c r="AG330" i="9"/>
  <c r="D912" i="9"/>
  <c r="AH232" i="9"/>
  <c r="AG232" i="9"/>
  <c r="D814" i="9"/>
  <c r="AH268" i="9"/>
  <c r="AG268" i="9"/>
  <c r="D850" i="9"/>
  <c r="AH204" i="9"/>
  <c r="AG204" i="9"/>
  <c r="D786" i="9"/>
  <c r="AG163" i="9"/>
  <c r="AH163" i="9"/>
  <c r="D745" i="9"/>
  <c r="AH274" i="9"/>
  <c r="AG274" i="9"/>
  <c r="D856" i="9"/>
  <c r="AH210" i="9"/>
  <c r="AG210" i="9"/>
  <c r="D792" i="9"/>
  <c r="AH146" i="9"/>
  <c r="AG146" i="9"/>
  <c r="D728" i="9"/>
  <c r="AH249" i="9"/>
  <c r="AG249" i="9"/>
  <c r="D831" i="9"/>
  <c r="AH185" i="9"/>
  <c r="AG185" i="9"/>
  <c r="D767" i="9"/>
  <c r="AH543" i="9"/>
  <c r="D1125" i="9"/>
  <c r="AG543" i="9"/>
  <c r="AH479" i="9"/>
  <c r="AG479" i="9"/>
  <c r="D1061" i="9"/>
  <c r="AH415" i="9"/>
  <c r="AG415" i="9"/>
  <c r="D997" i="9"/>
  <c r="AH351" i="9"/>
  <c r="AG351" i="9"/>
  <c r="D933" i="9"/>
  <c r="AH287" i="9"/>
  <c r="AG287" i="9"/>
  <c r="D869" i="9"/>
  <c r="AH223" i="9"/>
  <c r="AG223" i="9"/>
  <c r="D805" i="9"/>
  <c r="AH159" i="9"/>
  <c r="AG159" i="9"/>
  <c r="D741" i="9"/>
  <c r="AH699" i="9"/>
  <c r="AG699" i="9"/>
  <c r="D1281" i="9"/>
  <c r="AH502" i="9"/>
  <c r="AG502" i="9"/>
  <c r="D1084" i="9"/>
  <c r="AH665" i="9"/>
  <c r="AG665" i="9"/>
  <c r="D1247" i="9"/>
  <c r="AH601" i="9"/>
  <c r="AG601" i="9"/>
  <c r="D1183" i="9"/>
  <c r="AH536" i="9"/>
  <c r="AG536" i="9"/>
  <c r="D1118" i="9"/>
  <c r="AH462" i="9"/>
  <c r="AG462" i="9"/>
  <c r="D1044" i="9"/>
  <c r="AH389" i="9"/>
  <c r="AG389" i="9"/>
  <c r="D971" i="9"/>
  <c r="AH316" i="9"/>
  <c r="AG316" i="9"/>
  <c r="D898" i="9"/>
  <c r="AH208" i="9"/>
  <c r="AG208" i="9"/>
  <c r="D790" i="9"/>
  <c r="AH610" i="9"/>
  <c r="AG610" i="9"/>
  <c r="D1192" i="9"/>
  <c r="AH664" i="9"/>
  <c r="AG664" i="9"/>
  <c r="D1246" i="9"/>
  <c r="AH600" i="9"/>
  <c r="AG600" i="9"/>
  <c r="D1182" i="9"/>
  <c r="AH534" i="9"/>
  <c r="AG534" i="9"/>
  <c r="D1116" i="9"/>
  <c r="AH461" i="9"/>
  <c r="AG461" i="9"/>
  <c r="D1043" i="9"/>
  <c r="AH388" i="9"/>
  <c r="AG388" i="9"/>
  <c r="D970" i="9"/>
  <c r="AG315" i="9"/>
  <c r="AH315" i="9"/>
  <c r="D897" i="9"/>
  <c r="AH206" i="9"/>
  <c r="AG206" i="9"/>
  <c r="D788" i="9"/>
  <c r="AH482" i="9"/>
  <c r="AG482" i="9"/>
  <c r="D1064" i="9"/>
  <c r="AH639" i="9"/>
  <c r="D1221" i="9"/>
  <c r="AG639" i="9"/>
  <c r="AH451" i="9"/>
  <c r="AG451" i="9"/>
  <c r="D1033" i="9"/>
  <c r="AH341" i="9"/>
  <c r="AG341" i="9"/>
  <c r="D923" i="9"/>
  <c r="AH221" i="9"/>
  <c r="AG221" i="9"/>
  <c r="D803" i="9"/>
  <c r="AH454" i="9"/>
  <c r="AG454" i="9"/>
  <c r="D1036" i="9"/>
  <c r="AH599" i="9"/>
  <c r="AG599" i="9"/>
  <c r="D1181" i="9"/>
  <c r="AH702" i="9"/>
  <c r="AG702" i="9"/>
  <c r="D1284" i="9"/>
  <c r="AH638" i="9"/>
  <c r="AG638" i="9"/>
  <c r="D1220" i="9"/>
  <c r="AH574" i="9"/>
  <c r="AG574" i="9"/>
  <c r="D1156" i="9"/>
  <c r="AH505" i="9"/>
  <c r="AG505" i="9"/>
  <c r="D1087" i="9"/>
  <c r="AH432" i="9"/>
  <c r="AG432" i="9"/>
  <c r="D1014" i="9"/>
  <c r="AH358" i="9"/>
  <c r="AG358" i="9"/>
  <c r="D940" i="9"/>
  <c r="AG283" i="9"/>
  <c r="AH283" i="9"/>
  <c r="D865" i="9"/>
  <c r="AH150" i="9"/>
  <c r="AG150" i="9"/>
  <c r="D732" i="9"/>
  <c r="AH626" i="9"/>
  <c r="AG626" i="9"/>
  <c r="D1208" i="9"/>
  <c r="AH317" i="9"/>
  <c r="AG317" i="9"/>
  <c r="D899" i="9"/>
  <c r="AH623" i="9"/>
  <c r="D1205" i="9"/>
  <c r="AG623" i="9"/>
  <c r="AH414" i="9"/>
  <c r="AG414" i="9"/>
  <c r="D996" i="9"/>
  <c r="AH669" i="9"/>
  <c r="AG669" i="9"/>
  <c r="D1251" i="9"/>
  <c r="AH605" i="9"/>
  <c r="AG605" i="9"/>
  <c r="D1187" i="9"/>
  <c r="AH540" i="9"/>
  <c r="AG540" i="9"/>
  <c r="D1122" i="9"/>
  <c r="AH467" i="9"/>
  <c r="AG467" i="9"/>
  <c r="D1049" i="9"/>
  <c r="AG394" i="9"/>
  <c r="AH394" i="9"/>
  <c r="D976" i="9"/>
  <c r="AH321" i="9"/>
  <c r="D903" i="9"/>
  <c r="AG321" i="9"/>
  <c r="AH216" i="9"/>
  <c r="AG216" i="9"/>
  <c r="D798" i="9"/>
  <c r="AH260" i="9"/>
  <c r="AG260" i="9"/>
  <c r="D842" i="9"/>
  <c r="AH196" i="9"/>
  <c r="AG196" i="9"/>
  <c r="D778" i="9"/>
  <c r="AG155" i="9"/>
  <c r="AH155" i="9"/>
  <c r="D737" i="9"/>
  <c r="AH266" i="9"/>
  <c r="AG266" i="9"/>
  <c r="D848" i="9"/>
  <c r="AG202" i="9"/>
  <c r="AH202" i="9"/>
  <c r="D784" i="9"/>
  <c r="AG241" i="9"/>
  <c r="AH241" i="9"/>
  <c r="D823" i="9"/>
  <c r="AG177" i="9"/>
  <c r="AH177" i="9"/>
  <c r="D759" i="9"/>
  <c r="AH535" i="9"/>
  <c r="AG535" i="9"/>
  <c r="D1117" i="9"/>
  <c r="AG471" i="9"/>
  <c r="D1053" i="9"/>
  <c r="AH471" i="9"/>
  <c r="AH407" i="9"/>
  <c r="AG407" i="9"/>
  <c r="D989" i="9"/>
  <c r="AH343" i="9"/>
  <c r="AG343" i="9"/>
  <c r="D925" i="9"/>
  <c r="AH279" i="9"/>
  <c r="AG279" i="9"/>
  <c r="D861" i="9"/>
  <c r="AH215" i="9"/>
  <c r="AG215" i="9"/>
  <c r="D797" i="9"/>
  <c r="AG151" i="9"/>
  <c r="AH151" i="9"/>
  <c r="D733" i="9"/>
  <c r="AG578" i="9"/>
  <c r="AH578" i="9"/>
  <c r="D1160" i="9"/>
  <c r="AH356" i="9"/>
  <c r="AG356" i="9"/>
  <c r="D938" i="9"/>
  <c r="AH643" i="9"/>
  <c r="D1225" i="9"/>
  <c r="AG643" i="9"/>
  <c r="AH635" i="9"/>
  <c r="AG635" i="9"/>
  <c r="D1217" i="9"/>
  <c r="AH492" i="9"/>
  <c r="AG492" i="9"/>
  <c r="D1074" i="9"/>
  <c r="AH229" i="9"/>
  <c r="AG229" i="9"/>
  <c r="D811" i="9"/>
  <c r="AH410" i="9"/>
  <c r="AG410" i="9"/>
  <c r="D992" i="9"/>
  <c r="AH465" i="9"/>
  <c r="AG465" i="9"/>
  <c r="D1047" i="9"/>
  <c r="AH546" i="9"/>
  <c r="AG546" i="9"/>
  <c r="D1128" i="9"/>
  <c r="AH692" i="9"/>
  <c r="AG692" i="9"/>
  <c r="D1274" i="9"/>
  <c r="AH628" i="9"/>
  <c r="AG628" i="9"/>
  <c r="D1210" i="9"/>
  <c r="AH564" i="9"/>
  <c r="AG564" i="9"/>
  <c r="D1146" i="9"/>
  <c r="AH493" i="9"/>
  <c r="AG493" i="9"/>
  <c r="D1075" i="9"/>
  <c r="AH420" i="9"/>
  <c r="AG420" i="9"/>
  <c r="D1002" i="9"/>
  <c r="AG347" i="9"/>
  <c r="AH347" i="9"/>
  <c r="D929" i="9"/>
  <c r="AH262" i="9"/>
  <c r="AG262" i="9"/>
  <c r="D844" i="9"/>
  <c r="AG602" i="9"/>
  <c r="AH602" i="9"/>
  <c r="D1184" i="9"/>
  <c r="AH259" i="9"/>
  <c r="AG259" i="9"/>
  <c r="D841" i="9"/>
  <c r="AH657" i="9"/>
  <c r="AG657" i="9"/>
  <c r="D1239" i="9"/>
  <c r="AH593" i="9"/>
  <c r="AG593" i="9"/>
  <c r="D1175" i="9"/>
  <c r="AH526" i="9"/>
  <c r="AG526" i="9"/>
  <c r="D1108" i="9"/>
  <c r="AH453" i="9"/>
  <c r="AG453" i="9"/>
  <c r="D1035" i="9"/>
  <c r="AH380" i="9"/>
  <c r="AG380" i="9"/>
  <c r="D962" i="9"/>
  <c r="AG307" i="9"/>
  <c r="AH307" i="9"/>
  <c r="D889" i="9"/>
  <c r="AG189" i="9"/>
  <c r="AH189" i="9"/>
  <c r="D771" i="9"/>
  <c r="AG245" i="9"/>
  <c r="AH245" i="9"/>
  <c r="D827" i="9"/>
  <c r="AH427" i="9"/>
  <c r="AG427" i="9"/>
  <c r="D1009" i="9"/>
  <c r="AH656" i="9"/>
  <c r="AG656" i="9"/>
  <c r="D1238" i="9"/>
  <c r="AH592" i="9"/>
  <c r="AG592" i="9"/>
  <c r="D1174" i="9"/>
  <c r="AH525" i="9"/>
  <c r="AG525" i="9"/>
  <c r="D1107" i="9"/>
  <c r="AH452" i="9"/>
  <c r="AG452" i="9"/>
  <c r="D1034" i="9"/>
  <c r="AH379" i="9"/>
  <c r="AG379" i="9"/>
  <c r="D961" i="9"/>
  <c r="AH306" i="9"/>
  <c r="AG306" i="9"/>
  <c r="D888" i="9"/>
  <c r="AH184" i="9"/>
  <c r="AG184" i="9"/>
  <c r="D766" i="9"/>
  <c r="AH192" i="9"/>
  <c r="AG192" i="9"/>
  <c r="D774" i="9"/>
  <c r="AH436" i="9"/>
  <c r="AG436" i="9"/>
  <c r="D1018" i="9"/>
  <c r="AH615" i="9"/>
  <c r="AG615" i="9"/>
  <c r="D1197" i="9"/>
  <c r="AH424" i="9"/>
  <c r="AG424" i="9"/>
  <c r="D1006" i="9"/>
  <c r="AH323" i="9"/>
  <c r="AG323" i="9"/>
  <c r="D905" i="9"/>
  <c r="AH205" i="9"/>
  <c r="AG205" i="9"/>
  <c r="D787" i="9"/>
  <c r="AH390" i="9"/>
  <c r="AG390" i="9"/>
  <c r="D972" i="9"/>
  <c r="AH567" i="9"/>
  <c r="AG567" i="9"/>
  <c r="D1149" i="9"/>
  <c r="AH694" i="9"/>
  <c r="AG694" i="9"/>
  <c r="D1276" i="9"/>
  <c r="AH630" i="9"/>
  <c r="AG630" i="9"/>
  <c r="D1212" i="9"/>
  <c r="AH566" i="9"/>
  <c r="AG566" i="9"/>
  <c r="D1148" i="9"/>
  <c r="AH496" i="9"/>
  <c r="AG496" i="9"/>
  <c r="D1078" i="9"/>
  <c r="AH422" i="9"/>
  <c r="AG422" i="9"/>
  <c r="D1004" i="9"/>
  <c r="AH349" i="9"/>
  <c r="AG349" i="9"/>
  <c r="D931" i="9"/>
  <c r="AG267" i="9"/>
  <c r="AH267" i="9"/>
  <c r="D849" i="9"/>
  <c r="AH594" i="9"/>
  <c r="AG594" i="9"/>
  <c r="D1176" i="9"/>
  <c r="AG275" i="9"/>
  <c r="AH275" i="9"/>
  <c r="D857" i="9"/>
  <c r="AH607" i="9"/>
  <c r="D1189" i="9"/>
  <c r="AG607" i="9"/>
  <c r="AH396" i="9"/>
  <c r="AG396" i="9"/>
  <c r="D978" i="9"/>
  <c r="AH661" i="9"/>
  <c r="AG661" i="9"/>
  <c r="D1243" i="9"/>
  <c r="AH597" i="9"/>
  <c r="AG597" i="9"/>
  <c r="D1179" i="9"/>
  <c r="AH531" i="9"/>
  <c r="AG531" i="9"/>
  <c r="D1113" i="9"/>
  <c r="AH458" i="9"/>
  <c r="AG458" i="9"/>
  <c r="D1040" i="9"/>
  <c r="AH385" i="9"/>
  <c r="AG385" i="9"/>
  <c r="D967" i="9"/>
  <c r="AH312" i="9"/>
  <c r="D894" i="9"/>
  <c r="AG312" i="9"/>
  <c r="AH198" i="9"/>
  <c r="AG198" i="9"/>
  <c r="D780" i="9"/>
  <c r="AH252" i="9"/>
  <c r="AG252" i="9"/>
  <c r="D834" i="9"/>
  <c r="AH188" i="9"/>
  <c r="AG188" i="9"/>
  <c r="D770" i="9"/>
  <c r="AH147" i="9"/>
  <c r="AG147" i="9"/>
  <c r="D729" i="9"/>
  <c r="AG258" i="9"/>
  <c r="AH258" i="9"/>
  <c r="D840" i="9"/>
  <c r="AG194" i="9"/>
  <c r="AH194" i="9"/>
  <c r="D776" i="9"/>
  <c r="AG233" i="9"/>
  <c r="AH233" i="9"/>
  <c r="D815" i="9"/>
  <c r="AG169" i="9"/>
  <c r="AH169" i="9"/>
  <c r="D751" i="9"/>
  <c r="AH527" i="9"/>
  <c r="AG527" i="9"/>
  <c r="D1109" i="9"/>
  <c r="AG463" i="9"/>
  <c r="AH463" i="9"/>
  <c r="D1045" i="9"/>
  <c r="AG399" i="9"/>
  <c r="AH399" i="9"/>
  <c r="D981" i="9"/>
  <c r="AG335" i="9"/>
  <c r="AH335" i="9"/>
  <c r="D917" i="9"/>
  <c r="AH271" i="9"/>
  <c r="AG271" i="9"/>
  <c r="D853" i="9"/>
  <c r="AG207" i="9"/>
  <c r="D789" i="9"/>
  <c r="AH207" i="9"/>
  <c r="AG143" i="9"/>
  <c r="AH143" i="9"/>
  <c r="D725" i="9"/>
  <c r="AH700" i="9"/>
  <c r="AG700" i="9"/>
  <c r="D1282" i="9"/>
  <c r="AH278" i="9"/>
  <c r="AG278" i="9"/>
  <c r="D860" i="9"/>
  <c r="AH595" i="9"/>
  <c r="AG595" i="9"/>
  <c r="D1177" i="9"/>
  <c r="AH555" i="9"/>
  <c r="AG555" i="9"/>
  <c r="D1137" i="9"/>
  <c r="AH392" i="9"/>
  <c r="AG392" i="9"/>
  <c r="D974" i="9"/>
  <c r="AH620" i="9"/>
  <c r="AG620" i="9"/>
  <c r="D1202" i="9"/>
  <c r="AH484" i="9"/>
  <c r="AG484" i="9"/>
  <c r="D1066" i="9"/>
  <c r="AH338" i="9"/>
  <c r="AG338" i="9"/>
  <c r="D920" i="9"/>
  <c r="AH246" i="9"/>
  <c r="AG246" i="9"/>
  <c r="D828" i="9"/>
  <c r="AH562" i="9"/>
  <c r="AG562" i="9"/>
  <c r="D1144" i="9"/>
  <c r="AG211" i="9"/>
  <c r="AH211" i="9"/>
  <c r="D793" i="9"/>
  <c r="AG649" i="9"/>
  <c r="AH649" i="9"/>
  <c r="D1231" i="9"/>
  <c r="AH585" i="9"/>
  <c r="AG585" i="9"/>
  <c r="D1167" i="9"/>
  <c r="AH517" i="9"/>
  <c r="AG517" i="9"/>
  <c r="D1099" i="9"/>
  <c r="AH444" i="9"/>
  <c r="AG444" i="9"/>
  <c r="D1026" i="9"/>
  <c r="AH371" i="9"/>
  <c r="AG371" i="9"/>
  <c r="D953" i="9"/>
  <c r="AH298" i="9"/>
  <c r="AG298" i="9"/>
  <c r="D880" i="9"/>
  <c r="AH166" i="9"/>
  <c r="AG166" i="9"/>
  <c r="D748" i="9"/>
  <c r="AH173" i="9"/>
  <c r="AG173" i="9"/>
  <c r="D755" i="9"/>
  <c r="AH712" i="9"/>
  <c r="AG712" i="9"/>
  <c r="D1294" i="9"/>
  <c r="AH648" i="9"/>
  <c r="AG648" i="9"/>
  <c r="D1230" i="9"/>
  <c r="AH584" i="9"/>
  <c r="AG584" i="9"/>
  <c r="D1166" i="9"/>
  <c r="AH516" i="9"/>
  <c r="AG516" i="9"/>
  <c r="D1098" i="9"/>
  <c r="AH443" i="9"/>
  <c r="AG443" i="9"/>
  <c r="D1025" i="9"/>
  <c r="AH370" i="9"/>
  <c r="AG370" i="9"/>
  <c r="D952" i="9"/>
  <c r="AG297" i="9"/>
  <c r="AH297" i="9"/>
  <c r="D879" i="9"/>
  <c r="AH165" i="9"/>
  <c r="AG165" i="9"/>
  <c r="D747" i="9"/>
  <c r="AH400" i="9"/>
  <c r="AG400" i="9"/>
  <c r="D982" i="9"/>
  <c r="AH591" i="9"/>
  <c r="AG591" i="9"/>
  <c r="D1173" i="9"/>
  <c r="AH405" i="9"/>
  <c r="AG405" i="9"/>
  <c r="D987" i="9"/>
  <c r="AH314" i="9"/>
  <c r="AG314" i="9"/>
  <c r="D896" i="9"/>
  <c r="AH182" i="9"/>
  <c r="AG182" i="9"/>
  <c r="D764" i="9"/>
  <c r="AH289" i="9"/>
  <c r="AG289" i="9"/>
  <c r="D871" i="9"/>
  <c r="AH542" i="9"/>
  <c r="AG542" i="9"/>
  <c r="D1124" i="9"/>
  <c r="AH686" i="9"/>
  <c r="AG686" i="9"/>
  <c r="D1268" i="9"/>
  <c r="AH622" i="9"/>
  <c r="AG622" i="9"/>
  <c r="D1204" i="9"/>
  <c r="AH558" i="9"/>
  <c r="AG558" i="9"/>
  <c r="D1140" i="9"/>
  <c r="AH486" i="9"/>
  <c r="AG486" i="9"/>
  <c r="D1068" i="9"/>
  <c r="AH413" i="9"/>
  <c r="AG413" i="9"/>
  <c r="D995" i="9"/>
  <c r="AH340" i="9"/>
  <c r="AG340" i="9"/>
  <c r="D922" i="9"/>
  <c r="AG251" i="9"/>
  <c r="AH251" i="9"/>
  <c r="D833" i="9"/>
  <c r="AH554" i="9"/>
  <c r="AG554" i="9"/>
  <c r="D1136" i="9"/>
  <c r="AG227" i="9"/>
  <c r="AH227" i="9"/>
  <c r="D809" i="9"/>
  <c r="AH583" i="9"/>
  <c r="AG583" i="9"/>
  <c r="D1165" i="9"/>
  <c r="AG305" i="9"/>
  <c r="AH305" i="9"/>
  <c r="D887" i="9"/>
  <c r="AH653" i="9"/>
  <c r="AG653" i="9"/>
  <c r="D1235" i="9"/>
  <c r="AH589" i="9"/>
  <c r="AG589" i="9"/>
  <c r="D1171" i="9"/>
  <c r="AG522" i="9"/>
  <c r="AH522" i="9"/>
  <c r="D1104" i="9"/>
  <c r="AG449" i="9"/>
  <c r="AH449" i="9"/>
  <c r="D1031" i="9"/>
  <c r="AH376" i="9"/>
  <c r="AG376" i="9"/>
  <c r="D958" i="9"/>
  <c r="AH302" i="9"/>
  <c r="AG302" i="9"/>
  <c r="D884" i="9"/>
  <c r="AH176" i="9"/>
  <c r="AG176" i="9"/>
  <c r="D758" i="9"/>
  <c r="AH244" i="9"/>
  <c r="AG244" i="9"/>
  <c r="D826" i="9"/>
  <c r="AH180" i="9"/>
  <c r="AG180" i="9"/>
  <c r="D762" i="9"/>
  <c r="AG203" i="9"/>
  <c r="AH203" i="9"/>
  <c r="D785" i="9"/>
  <c r="AH250" i="9"/>
  <c r="D832" i="9"/>
  <c r="AG250" i="9"/>
  <c r="AH186" i="9"/>
  <c r="AG186" i="9"/>
  <c r="D768" i="9"/>
  <c r="AH225" i="9"/>
  <c r="AG225" i="9"/>
  <c r="D807" i="9"/>
  <c r="AH161" i="9"/>
  <c r="AG161" i="9"/>
  <c r="D743" i="9"/>
  <c r="AH519" i="9"/>
  <c r="AG519" i="9"/>
  <c r="D1101" i="9"/>
  <c r="AH455" i="9"/>
  <c r="AG455" i="9"/>
  <c r="D1037" i="9"/>
  <c r="AH391" i="9"/>
  <c r="AG391" i="9"/>
  <c r="D973" i="9"/>
  <c r="AH327" i="9"/>
  <c r="AG327" i="9"/>
  <c r="D909" i="9"/>
  <c r="AH263" i="9"/>
  <c r="AG263" i="9"/>
  <c r="D845" i="9"/>
  <c r="AH199" i="9"/>
  <c r="AG199" i="9"/>
  <c r="D781" i="9"/>
  <c r="AH691" i="9"/>
  <c r="AG691" i="9"/>
  <c r="D1273" i="9"/>
  <c r="AH571" i="9"/>
  <c r="AG571" i="9"/>
  <c r="D1153" i="9"/>
  <c r="AH446" i="9"/>
  <c r="AG446" i="9"/>
  <c r="D1028" i="9"/>
  <c r="AH611" i="9"/>
  <c r="AG611" i="9"/>
  <c r="D1193" i="9"/>
  <c r="AH518" i="9"/>
  <c r="AG518" i="9"/>
  <c r="D1100" i="9"/>
  <c r="AH684" i="9"/>
  <c r="AG684" i="9"/>
  <c r="D1266" i="9"/>
  <c r="AH556" i="9"/>
  <c r="AG556" i="9"/>
  <c r="D1138" i="9"/>
  <c r="AH411" i="9"/>
  <c r="AG411" i="9"/>
  <c r="D993" i="9"/>
  <c r="AH529" i="9"/>
  <c r="AG529" i="9"/>
  <c r="D1111" i="9"/>
  <c r="AH510" i="9"/>
  <c r="AG510" i="9"/>
  <c r="D1092" i="9"/>
  <c r="AH501" i="9"/>
  <c r="AG501" i="9"/>
  <c r="D1083" i="9"/>
  <c r="AH419" i="9"/>
  <c r="AG419" i="9"/>
  <c r="D1001" i="9"/>
  <c r="AH675" i="9"/>
  <c r="AG675" i="9"/>
  <c r="D1257" i="9"/>
  <c r="AH547" i="9"/>
  <c r="AG547" i="9"/>
  <c r="D1129" i="9"/>
  <c r="AH318" i="9"/>
  <c r="AG318" i="9"/>
  <c r="D900" i="9"/>
  <c r="AH464" i="9"/>
  <c r="AG464" i="9"/>
  <c r="D1046" i="9"/>
  <c r="AH676" i="9"/>
  <c r="AG676" i="9"/>
  <c r="D1258" i="9"/>
  <c r="AH612" i="9"/>
  <c r="AG612" i="9"/>
  <c r="D1194" i="9"/>
  <c r="AH548" i="9"/>
  <c r="AG548" i="9"/>
  <c r="D1130" i="9"/>
  <c r="AH475" i="9"/>
  <c r="AG475" i="9"/>
  <c r="D1057" i="9"/>
  <c r="AH402" i="9"/>
  <c r="AG402" i="9"/>
  <c r="D984" i="9"/>
  <c r="AH329" i="9"/>
  <c r="AG329" i="9"/>
  <c r="D911" i="9"/>
  <c r="AH230" i="9"/>
  <c r="AG230" i="9"/>
  <c r="D812" i="9"/>
  <c r="AH509" i="9"/>
  <c r="AG509" i="9"/>
  <c r="D1091" i="9"/>
  <c r="AH168" i="9"/>
  <c r="AG168" i="9"/>
  <c r="D750" i="9"/>
  <c r="AH705" i="9"/>
  <c r="AG705" i="9"/>
  <c r="D1287" i="9"/>
  <c r="AH641" i="9"/>
  <c r="AG641" i="9"/>
  <c r="D1223" i="9"/>
  <c r="AG577" i="9"/>
  <c r="AH577" i="9"/>
  <c r="D1159" i="9"/>
  <c r="AH508" i="9"/>
  <c r="AG508" i="9"/>
  <c r="D1090" i="9"/>
  <c r="AH435" i="9"/>
  <c r="AG435" i="9"/>
  <c r="D1017" i="9"/>
  <c r="AH362" i="9"/>
  <c r="AG362" i="9"/>
  <c r="D944" i="9"/>
  <c r="AH288" i="9"/>
  <c r="AG288" i="9"/>
  <c r="D870" i="9"/>
  <c r="AH144" i="9"/>
  <c r="AG144" i="9"/>
  <c r="D726" i="9"/>
  <c r="AH704" i="9"/>
  <c r="AG704" i="9"/>
  <c r="D1286" i="9"/>
  <c r="AH640" i="9"/>
  <c r="AG640" i="9"/>
  <c r="D1222" i="9"/>
  <c r="AH576" i="9"/>
  <c r="AG576" i="9"/>
  <c r="D1158" i="9"/>
  <c r="AH507" i="9"/>
  <c r="AG507" i="9"/>
  <c r="D1089" i="9"/>
  <c r="AH434" i="9"/>
  <c r="AG434" i="9"/>
  <c r="D1016" i="9"/>
  <c r="AG361" i="9"/>
  <c r="AH361" i="9"/>
  <c r="D943" i="9"/>
  <c r="AH286" i="9"/>
  <c r="AG286" i="9"/>
  <c r="D868" i="9"/>
  <c r="AH690" i="9"/>
  <c r="AG690" i="9"/>
  <c r="D1272" i="9"/>
  <c r="AH363" i="9"/>
  <c r="AG363" i="9"/>
  <c r="D945" i="9"/>
  <c r="AH559" i="9"/>
  <c r="D1141" i="9"/>
  <c r="AG559" i="9"/>
  <c r="AH387" i="9"/>
  <c r="AG387" i="9"/>
  <c r="D969" i="9"/>
  <c r="AH296" i="9"/>
  <c r="AG296" i="9"/>
  <c r="D878" i="9"/>
  <c r="AH160" i="9"/>
  <c r="AG160" i="9"/>
  <c r="D742" i="9"/>
  <c r="AG698" i="9"/>
  <c r="AH698" i="9"/>
  <c r="D1280" i="9"/>
  <c r="AH515" i="9"/>
  <c r="D1097" i="9"/>
  <c r="AG515" i="9"/>
  <c r="AH678" i="9"/>
  <c r="AG678" i="9"/>
  <c r="D1260" i="9"/>
  <c r="AH614" i="9"/>
  <c r="AG614" i="9"/>
  <c r="D1196" i="9"/>
  <c r="AH550" i="9"/>
  <c r="AG550" i="9"/>
  <c r="D1132" i="9"/>
  <c r="AH477" i="9"/>
  <c r="AG477" i="9"/>
  <c r="D1059" i="9"/>
  <c r="AH404" i="9"/>
  <c r="AG404" i="9"/>
  <c r="D986" i="9"/>
  <c r="AG331" i="9"/>
  <c r="AH331" i="9"/>
  <c r="D913" i="9"/>
  <c r="AG235" i="9"/>
  <c r="AH235" i="9"/>
  <c r="D817" i="9"/>
  <c r="AH500" i="9"/>
  <c r="AG500" i="9"/>
  <c r="D1082" i="9"/>
  <c r="AH149" i="9"/>
  <c r="AG149" i="9"/>
  <c r="D731" i="9"/>
  <c r="AH551" i="9"/>
  <c r="AG551" i="9"/>
  <c r="D1133" i="9"/>
  <c r="AH709" i="9"/>
  <c r="AG709" i="9"/>
  <c r="D1291" i="9"/>
  <c r="AH645" i="9"/>
  <c r="AG645" i="9"/>
  <c r="D1227" i="9"/>
  <c r="AH581" i="9"/>
  <c r="AG581" i="9"/>
  <c r="D1163" i="9"/>
  <c r="AH513" i="9"/>
  <c r="AG513" i="9"/>
  <c r="D1095" i="9"/>
  <c r="AH440" i="9"/>
  <c r="AG440" i="9"/>
  <c r="D1022" i="9"/>
  <c r="AH366" i="9"/>
  <c r="AG366" i="9"/>
  <c r="D948" i="9"/>
  <c r="AH293" i="9"/>
  <c r="D875" i="9"/>
  <c r="AG293" i="9"/>
  <c r="AH157" i="9"/>
  <c r="AG157" i="9"/>
  <c r="D739" i="9"/>
  <c r="AH236" i="9"/>
  <c r="AG236" i="9"/>
  <c r="D818" i="9"/>
  <c r="AH172" i="9"/>
  <c r="AG172" i="9"/>
  <c r="D754" i="9"/>
  <c r="AH195" i="9"/>
  <c r="AG195" i="9"/>
  <c r="D777" i="9"/>
  <c r="AH242" i="9"/>
  <c r="AG242" i="9"/>
  <c r="D824" i="9"/>
  <c r="AH178" i="9"/>
  <c r="AG178" i="9"/>
  <c r="D760" i="9"/>
  <c r="AH281" i="9"/>
  <c r="AG281" i="9"/>
  <c r="D863" i="9"/>
  <c r="AH217" i="9"/>
  <c r="AG217" i="9"/>
  <c r="D799" i="9"/>
  <c r="AH153" i="9"/>
  <c r="AG153" i="9"/>
  <c r="D735" i="9"/>
  <c r="AH511" i="9"/>
  <c r="D1093" i="9"/>
  <c r="AG511" i="9"/>
  <c r="AH447" i="9"/>
  <c r="AG447" i="9"/>
  <c r="D1029" i="9"/>
  <c r="AH383" i="9"/>
  <c r="AG383" i="9"/>
  <c r="D965" i="9"/>
  <c r="AH319" i="9"/>
  <c r="AG319" i="9"/>
  <c r="D901" i="9"/>
  <c r="AH255" i="9"/>
  <c r="AG255" i="9"/>
  <c r="D837" i="9"/>
  <c r="AH191" i="9"/>
  <c r="AG191" i="9"/>
  <c r="D773" i="9"/>
  <c r="AH538" i="9"/>
  <c r="AG538" i="9"/>
  <c r="D1120" i="9"/>
  <c r="AH634" i="9"/>
  <c r="AG634" i="9"/>
  <c r="D1216" i="9"/>
  <c r="AH683" i="9"/>
  <c r="AG683" i="9"/>
  <c r="D1265" i="9"/>
  <c r="AH354" i="9"/>
  <c r="AG354" i="9"/>
  <c r="D936" i="9"/>
  <c r="AH668" i="9"/>
  <c r="AG668" i="9"/>
  <c r="D1250" i="9"/>
  <c r="AH604" i="9"/>
  <c r="AG604" i="9"/>
  <c r="D1186" i="9"/>
  <c r="AH539" i="9"/>
  <c r="AG539" i="9"/>
  <c r="D1121" i="9"/>
  <c r="AH466" i="9"/>
  <c r="AG466" i="9"/>
  <c r="D1048" i="9"/>
  <c r="AG393" i="9"/>
  <c r="AH393" i="9"/>
  <c r="D975" i="9"/>
  <c r="AH320" i="9"/>
  <c r="AG320" i="9"/>
  <c r="D902" i="9"/>
  <c r="AH214" i="9"/>
  <c r="AG214" i="9"/>
  <c r="D796" i="9"/>
  <c r="AH445" i="9"/>
  <c r="AG445" i="9"/>
  <c r="D1027" i="9"/>
  <c r="AH697" i="9"/>
  <c r="AG697" i="9"/>
  <c r="D1279" i="9"/>
  <c r="AH633" i="9"/>
  <c r="AG633" i="9"/>
  <c r="D1215" i="9"/>
  <c r="AH569" i="9"/>
  <c r="AG569" i="9"/>
  <c r="D1151" i="9"/>
  <c r="AH499" i="9"/>
  <c r="AG499" i="9"/>
  <c r="D1081" i="9"/>
  <c r="AH426" i="9"/>
  <c r="AG426" i="9"/>
  <c r="D1008" i="9"/>
  <c r="AH353" i="9"/>
  <c r="AG353" i="9"/>
  <c r="D935" i="9"/>
  <c r="AH272" i="9"/>
  <c r="AG272" i="9"/>
  <c r="D854" i="9"/>
  <c r="AH696" i="9"/>
  <c r="AG696" i="9"/>
  <c r="D1278" i="9"/>
  <c r="AH632" i="9"/>
  <c r="AG632" i="9"/>
  <c r="D1214" i="9"/>
  <c r="AH568" i="9"/>
  <c r="AG568" i="9"/>
  <c r="D1150" i="9"/>
  <c r="AH498" i="9"/>
  <c r="AG498" i="9"/>
  <c r="D1080" i="9"/>
  <c r="AG425" i="9"/>
  <c r="AH425" i="9"/>
  <c r="D1007" i="9"/>
  <c r="AH352" i="9"/>
  <c r="AG352" i="9"/>
  <c r="D934" i="9"/>
  <c r="AH270" i="9"/>
  <c r="AG270" i="9"/>
  <c r="D852" i="9"/>
  <c r="AG650" i="9"/>
  <c r="AH650" i="9"/>
  <c r="D1232" i="9"/>
  <c r="AH326" i="9"/>
  <c r="AG326" i="9"/>
  <c r="D908" i="9"/>
  <c r="AH533" i="9"/>
  <c r="AG533" i="9"/>
  <c r="D1115" i="9"/>
  <c r="AH378" i="9"/>
  <c r="AG378" i="9"/>
  <c r="D960" i="9"/>
  <c r="AH285" i="9"/>
  <c r="AG285" i="9"/>
  <c r="D867" i="9"/>
  <c r="AH658" i="9"/>
  <c r="AG658" i="9"/>
  <c r="D1240" i="9"/>
  <c r="AH695" i="9"/>
  <c r="AG695" i="9"/>
  <c r="D1277" i="9"/>
  <c r="AH478" i="9"/>
  <c r="AG478" i="9"/>
  <c r="D1060" i="9"/>
  <c r="AH670" i="9"/>
  <c r="AG670" i="9"/>
  <c r="D1252" i="9"/>
  <c r="AH606" i="9"/>
  <c r="AG606" i="9"/>
  <c r="D1188" i="9"/>
  <c r="AH541" i="9"/>
  <c r="AG541" i="9"/>
  <c r="D1123" i="9"/>
  <c r="AH468" i="9"/>
  <c r="AG468" i="9"/>
  <c r="D1050" i="9"/>
  <c r="AH395" i="9"/>
  <c r="AG395" i="9"/>
  <c r="D977" i="9"/>
  <c r="AG322" i="9"/>
  <c r="AH322" i="9"/>
  <c r="D904" i="9"/>
  <c r="AG219" i="9"/>
  <c r="AH219" i="9"/>
  <c r="D801" i="9"/>
  <c r="AH473" i="9"/>
  <c r="AG473" i="9"/>
  <c r="D1055" i="9"/>
  <c r="AH524" i="9"/>
  <c r="AG524" i="9"/>
  <c r="D1106" i="9"/>
  <c r="AH701" i="9"/>
  <c r="AG701" i="9"/>
  <c r="D1283" i="9"/>
  <c r="AH637" i="9"/>
  <c r="AG637" i="9"/>
  <c r="D1219" i="9"/>
  <c r="AG573" i="9"/>
  <c r="AH573" i="9"/>
  <c r="D1155" i="9"/>
  <c r="AH504" i="9"/>
  <c r="AG504" i="9"/>
  <c r="D1086" i="9"/>
  <c r="AH430" i="9"/>
  <c r="AG430" i="9"/>
  <c r="D1012" i="9"/>
  <c r="AH357" i="9"/>
  <c r="AG357" i="9"/>
  <c r="D939" i="9"/>
  <c r="AH280" i="9"/>
  <c r="AG280" i="9"/>
  <c r="D862" i="9"/>
  <c r="AH228" i="9"/>
  <c r="AG228" i="9"/>
  <c r="D810" i="9"/>
  <c r="AH164" i="9"/>
  <c r="AG164" i="9"/>
  <c r="D746" i="9"/>
  <c r="AH187" i="9"/>
  <c r="AG187" i="9"/>
  <c r="D769" i="9"/>
  <c r="AH234" i="9"/>
  <c r="AG234" i="9"/>
  <c r="D816" i="9"/>
  <c r="AH170" i="9"/>
  <c r="AG170" i="9"/>
  <c r="D752" i="9"/>
  <c r="AH273" i="9"/>
  <c r="AG273" i="9"/>
  <c r="D855" i="9"/>
  <c r="AH209" i="9"/>
  <c r="AG209" i="9"/>
  <c r="D791" i="9"/>
  <c r="AH145" i="9"/>
  <c r="AG145" i="9"/>
  <c r="D727" i="9"/>
  <c r="AH503" i="9"/>
  <c r="AG503" i="9"/>
  <c r="D1085" i="9"/>
  <c r="AH439" i="9"/>
  <c r="AG439" i="9"/>
  <c r="D1021" i="9"/>
  <c r="AH375" i="9"/>
  <c r="AG375" i="9"/>
  <c r="D957" i="9"/>
  <c r="AH311" i="9"/>
  <c r="AG311" i="9"/>
  <c r="D893" i="9"/>
  <c r="AH247" i="9"/>
  <c r="AG247" i="9"/>
  <c r="D829" i="9"/>
  <c r="AH183" i="9"/>
  <c r="AG183" i="9"/>
  <c r="D765" i="9"/>
  <c r="AH707" i="9"/>
  <c r="D1289" i="9"/>
  <c r="AG707" i="9"/>
  <c r="AH636" i="9"/>
  <c r="AG636" i="9"/>
  <c r="D1218" i="9"/>
  <c r="AH429" i="9"/>
  <c r="AG429" i="9"/>
  <c r="D1011" i="9"/>
  <c r="AH659" i="9"/>
  <c r="AG659" i="9"/>
  <c r="D1241" i="9"/>
  <c r="AH437" i="9"/>
  <c r="AG437" i="9"/>
  <c r="D1019" i="9"/>
  <c r="AH355" i="9"/>
  <c r="AG355" i="9"/>
  <c r="D937" i="9"/>
  <c r="AH689" i="9"/>
  <c r="AG689" i="9"/>
  <c r="D1271" i="9"/>
  <c r="AG625" i="9"/>
  <c r="AH625" i="9"/>
  <c r="D1207" i="9"/>
  <c r="AH561" i="9"/>
  <c r="AG561" i="9"/>
  <c r="D1143" i="9"/>
  <c r="AH490" i="9"/>
  <c r="AG490" i="9"/>
  <c r="D1072" i="9"/>
  <c r="AH417" i="9"/>
  <c r="AG417" i="9"/>
  <c r="D999" i="9"/>
  <c r="AH344" i="9"/>
  <c r="AG344" i="9"/>
  <c r="D926" i="9"/>
  <c r="AH256" i="9"/>
  <c r="AG256" i="9"/>
  <c r="D838" i="9"/>
  <c r="AH688" i="9"/>
  <c r="AG688" i="9"/>
  <c r="D1270" i="9"/>
  <c r="AH624" i="9"/>
  <c r="AG624" i="9"/>
  <c r="D1206" i="9"/>
  <c r="AH560" i="9"/>
  <c r="AG560" i="9"/>
  <c r="D1142" i="9"/>
  <c r="AH489" i="9"/>
  <c r="AG489" i="9"/>
  <c r="D1071" i="9"/>
  <c r="AH416" i="9"/>
  <c r="AG416" i="9"/>
  <c r="D998" i="9"/>
  <c r="AH342" i="9"/>
  <c r="AG342" i="9"/>
  <c r="D924" i="9"/>
  <c r="AH254" i="9"/>
  <c r="AG254" i="9"/>
  <c r="D836" i="9"/>
  <c r="AH618" i="9"/>
  <c r="AG618" i="9"/>
  <c r="D1200" i="9"/>
  <c r="AG299" i="9"/>
  <c r="AH299" i="9"/>
  <c r="D881" i="9"/>
  <c r="AH711" i="9"/>
  <c r="AG711" i="9"/>
  <c r="D1293" i="9"/>
  <c r="AH506" i="9"/>
  <c r="AG506" i="9"/>
  <c r="D1088" i="9"/>
  <c r="AG369" i="9"/>
  <c r="AH369" i="9"/>
  <c r="D951" i="9"/>
  <c r="AH269" i="9"/>
  <c r="AG269" i="9"/>
  <c r="D851" i="9"/>
  <c r="AH586" i="9"/>
  <c r="AG586" i="9"/>
  <c r="D1168" i="9"/>
  <c r="AG679" i="9"/>
  <c r="D1261" i="9"/>
  <c r="AH679" i="9"/>
  <c r="AH442" i="9"/>
  <c r="AG442" i="9"/>
  <c r="D1024" i="9"/>
  <c r="AH662" i="9"/>
  <c r="AG662" i="9"/>
  <c r="D1244" i="9"/>
  <c r="AH598" i="9"/>
  <c r="AG598" i="9"/>
  <c r="D1180" i="9"/>
  <c r="AH532" i="9"/>
  <c r="AG532" i="9"/>
  <c r="D1114" i="9"/>
  <c r="AH459" i="9"/>
  <c r="AG459" i="9"/>
  <c r="D1041" i="9"/>
  <c r="AH386" i="9"/>
  <c r="AG386" i="9"/>
  <c r="D968" i="9"/>
  <c r="AH313" i="9"/>
  <c r="AG313" i="9"/>
  <c r="D895" i="9"/>
  <c r="AH200" i="9"/>
  <c r="AG200" i="9"/>
  <c r="D782" i="9"/>
  <c r="AH418" i="9"/>
  <c r="AG418" i="9"/>
  <c r="D1000" i="9"/>
  <c r="AH703" i="9"/>
  <c r="D1285" i="9"/>
  <c r="AG703" i="9"/>
  <c r="AG497" i="9"/>
  <c r="AH497" i="9"/>
  <c r="D1079" i="9"/>
  <c r="AH693" i="9"/>
  <c r="AG693" i="9"/>
  <c r="D1275" i="9"/>
  <c r="AG629" i="9"/>
  <c r="AH629" i="9"/>
  <c r="D1211" i="9"/>
  <c r="AH565" i="9"/>
  <c r="AG565" i="9"/>
  <c r="D1147" i="9"/>
  <c r="AH494" i="9"/>
  <c r="AG494" i="9"/>
  <c r="D1076" i="9"/>
  <c r="AH421" i="9"/>
  <c r="AG421" i="9"/>
  <c r="D1003" i="9"/>
  <c r="AH348" i="9"/>
  <c r="AG348" i="9"/>
  <c r="D930" i="9"/>
  <c r="AH264" i="9"/>
  <c r="AG264" i="9"/>
  <c r="D846" i="9"/>
  <c r="AH284" i="9"/>
  <c r="AG284" i="9"/>
  <c r="D866" i="9"/>
  <c r="AH220" i="9"/>
  <c r="AG220" i="9"/>
  <c r="D802" i="9"/>
  <c r="AH156" i="9"/>
  <c r="AG156" i="9"/>
  <c r="D738" i="9"/>
  <c r="AH179" i="9"/>
  <c r="AG179" i="9"/>
  <c r="D761" i="9"/>
  <c r="AH290" i="9"/>
  <c r="AG290" i="9"/>
  <c r="D872" i="9"/>
  <c r="AH226" i="9"/>
  <c r="AG226" i="9"/>
  <c r="D808" i="9"/>
  <c r="AH162" i="9"/>
  <c r="AG162" i="9"/>
  <c r="D744" i="9"/>
  <c r="AH265" i="9"/>
  <c r="AG265" i="9"/>
  <c r="D847" i="9"/>
  <c r="AH201" i="9"/>
  <c r="AG201" i="9"/>
  <c r="D783" i="9"/>
  <c r="AG495" i="9"/>
  <c r="AH495" i="9"/>
  <c r="D1077" i="9"/>
  <c r="AH431" i="9"/>
  <c r="AG431" i="9"/>
  <c r="D1013" i="9"/>
  <c r="AH367" i="9"/>
  <c r="AG367" i="9"/>
  <c r="D949" i="9"/>
  <c r="AH303" i="9"/>
  <c r="AG303" i="9"/>
  <c r="D885" i="9"/>
  <c r="AH239" i="9"/>
  <c r="AG239" i="9"/>
  <c r="D821" i="9"/>
  <c r="AH175" i="9"/>
  <c r="AG175" i="9"/>
  <c r="D757" i="9"/>
  <c r="AH627" i="9"/>
  <c r="AG627" i="9"/>
  <c r="D1209" i="9"/>
  <c r="AH572" i="9"/>
  <c r="AG572" i="9"/>
  <c r="D1154" i="9"/>
  <c r="AH308" i="9"/>
  <c r="AG308" i="9"/>
  <c r="D890" i="9"/>
  <c r="AH456" i="9"/>
  <c r="AG456" i="9"/>
  <c r="D1038" i="9"/>
  <c r="AH401" i="9"/>
  <c r="AG401" i="9"/>
  <c r="D983" i="9"/>
  <c r="AH364" i="9"/>
  <c r="AG364" i="9"/>
  <c r="D946" i="9"/>
  <c r="AH651" i="9"/>
  <c r="AG651" i="9"/>
  <c r="D1233" i="9"/>
  <c r="AH660" i="9"/>
  <c r="AG660" i="9"/>
  <c r="D1242" i="9"/>
  <c r="AH457" i="9"/>
  <c r="AG457" i="9"/>
  <c r="D1039" i="9"/>
  <c r="AH310" i="9"/>
  <c r="AG310" i="9"/>
  <c r="D892" i="9"/>
  <c r="AG291" i="9"/>
  <c r="AH291" i="9"/>
  <c r="D873" i="9"/>
  <c r="AH563" i="9"/>
  <c r="AG563" i="9"/>
  <c r="D1145" i="9"/>
  <c r="AH682" i="9"/>
  <c r="AG682" i="9"/>
  <c r="D1264" i="9"/>
  <c r="AH652" i="9"/>
  <c r="AG652" i="9"/>
  <c r="D1234" i="9"/>
  <c r="AH588" i="9"/>
  <c r="AG588" i="9"/>
  <c r="D1170" i="9"/>
  <c r="AG521" i="9"/>
  <c r="AH521" i="9"/>
  <c r="D1103" i="9"/>
  <c r="AH448" i="9"/>
  <c r="AG448" i="9"/>
  <c r="D1030" i="9"/>
  <c r="AH374" i="9"/>
  <c r="AG374" i="9"/>
  <c r="D956" i="9"/>
  <c r="AH301" i="9"/>
  <c r="AG301" i="9"/>
  <c r="D883" i="9"/>
  <c r="AH174" i="9"/>
  <c r="AG174" i="9"/>
  <c r="D756" i="9"/>
  <c r="AH372" i="9"/>
  <c r="AG372" i="9"/>
  <c r="D954" i="9"/>
  <c r="AH681" i="9"/>
  <c r="AG681" i="9"/>
  <c r="D1263" i="9"/>
  <c r="AH617" i="9"/>
  <c r="AG617" i="9"/>
  <c r="D1199" i="9"/>
  <c r="AG553" i="9"/>
  <c r="AH553" i="9"/>
  <c r="D1135" i="9"/>
  <c r="AH481" i="9"/>
  <c r="AG481" i="9"/>
  <c r="D1063" i="9"/>
  <c r="AH408" i="9"/>
  <c r="AG408" i="9"/>
  <c r="D990" i="9"/>
  <c r="AH334" i="9"/>
  <c r="AG334" i="9"/>
  <c r="D916" i="9"/>
  <c r="AH240" i="9"/>
  <c r="AG240" i="9"/>
  <c r="D822" i="9"/>
  <c r="AH680" i="9"/>
  <c r="AG680" i="9"/>
  <c r="D1262" i="9"/>
  <c r="AH616" i="9"/>
  <c r="AG616" i="9"/>
  <c r="D1198" i="9"/>
  <c r="AH552" i="9"/>
  <c r="AG552" i="9"/>
  <c r="D1134" i="9"/>
  <c r="AH480" i="9"/>
  <c r="AG480" i="9"/>
  <c r="D1062" i="9"/>
  <c r="AH406" i="9"/>
  <c r="AG406" i="9"/>
  <c r="D988" i="9"/>
  <c r="AG333" i="9"/>
  <c r="AH333" i="9"/>
  <c r="D915" i="9"/>
  <c r="AH238" i="9"/>
  <c r="AG238" i="9"/>
  <c r="D820" i="9"/>
  <c r="AH570" i="9"/>
  <c r="AG570" i="9"/>
  <c r="D1152" i="9"/>
  <c r="AH243" i="9"/>
  <c r="AG243" i="9"/>
  <c r="D825" i="9"/>
  <c r="AH687" i="9"/>
  <c r="D1269" i="9"/>
  <c r="AG687" i="9"/>
  <c r="AH488" i="9"/>
  <c r="AG488" i="9"/>
  <c r="D1070" i="9"/>
  <c r="AH360" i="9"/>
  <c r="AG360" i="9"/>
  <c r="D942" i="9"/>
  <c r="AG253" i="9"/>
  <c r="AH253" i="9"/>
  <c r="D835" i="9"/>
  <c r="AH537" i="9"/>
  <c r="AG537" i="9"/>
  <c r="D1119" i="9"/>
  <c r="AH655" i="9"/>
  <c r="AG655" i="9"/>
  <c r="D1237" i="9"/>
  <c r="AH332" i="9"/>
  <c r="AG332" i="9"/>
  <c r="D914" i="9"/>
  <c r="AH654" i="9"/>
  <c r="AG654" i="9"/>
  <c r="D1236" i="9"/>
  <c r="AH590" i="9"/>
  <c r="AG590" i="9"/>
  <c r="D1172" i="9"/>
  <c r="AH523" i="9"/>
  <c r="AG523" i="9"/>
  <c r="D1105" i="9"/>
  <c r="AG450" i="9"/>
  <c r="AH450" i="9"/>
  <c r="D1032" i="9"/>
  <c r="AH377" i="9"/>
  <c r="AG377" i="9"/>
  <c r="D959" i="9"/>
  <c r="AH304" i="9"/>
  <c r="AG304" i="9"/>
  <c r="D886" i="9"/>
  <c r="AG181" i="9"/>
  <c r="AH181" i="9"/>
  <c r="D763" i="9"/>
  <c r="AH261" i="9"/>
  <c r="AG261" i="9"/>
  <c r="D843" i="9"/>
  <c r="AH142" i="9"/>
  <c r="AG142" i="9"/>
  <c r="D724" i="9"/>
  <c r="AH381" i="9"/>
  <c r="AG381" i="9"/>
  <c r="D963" i="9"/>
  <c r="AH671" i="9"/>
  <c r="D1253" i="9"/>
  <c r="AG671" i="9"/>
  <c r="AH460" i="9"/>
  <c r="AG460" i="9"/>
  <c r="D1042" i="9"/>
  <c r="AH685" i="9"/>
  <c r="AG685" i="9"/>
  <c r="D1267" i="9"/>
  <c r="AH621" i="9"/>
  <c r="AG621" i="9"/>
  <c r="D1203" i="9"/>
  <c r="AH557" i="9"/>
  <c r="AG557" i="9"/>
  <c r="D1139" i="9"/>
  <c r="AH485" i="9"/>
  <c r="AG485" i="9"/>
  <c r="D1067" i="9"/>
  <c r="AH412" i="9"/>
  <c r="AG412" i="9"/>
  <c r="D994" i="9"/>
  <c r="AG339" i="9"/>
  <c r="AH339" i="9"/>
  <c r="D921" i="9"/>
  <c r="AH248" i="9"/>
  <c r="AG248" i="9"/>
  <c r="D830" i="9"/>
  <c r="AH276" i="9"/>
  <c r="AG276" i="9"/>
  <c r="D858" i="9"/>
  <c r="AH212" i="9"/>
  <c r="AG212" i="9"/>
  <c r="D794" i="9"/>
  <c r="AH148" i="9"/>
  <c r="AG148" i="9"/>
  <c r="D730" i="9"/>
  <c r="AH171" i="9"/>
  <c r="AG171" i="9"/>
  <c r="D753" i="9"/>
  <c r="AH282" i="9"/>
  <c r="AG282" i="9"/>
  <c r="D864" i="9"/>
  <c r="AH218" i="9"/>
  <c r="AG218" i="9"/>
  <c r="D800" i="9"/>
  <c r="AH154" i="9"/>
  <c r="AG154" i="9"/>
  <c r="D736" i="9"/>
  <c r="AH257" i="9"/>
  <c r="AG257" i="9"/>
  <c r="D839" i="9"/>
  <c r="AH193" i="9"/>
  <c r="D775" i="9"/>
  <c r="AG193" i="9"/>
  <c r="AG487" i="9"/>
  <c r="AH487" i="9"/>
  <c r="D1069" i="9"/>
  <c r="AG423" i="9"/>
  <c r="AH423" i="9"/>
  <c r="D1005" i="9"/>
  <c r="AG359" i="9"/>
  <c r="AH359" i="9"/>
  <c r="D941" i="9"/>
  <c r="AG295" i="9"/>
  <c r="AH295" i="9"/>
  <c r="D877" i="9"/>
  <c r="AH231" i="9"/>
  <c r="AG231" i="9"/>
  <c r="D813" i="9"/>
  <c r="AH167" i="9"/>
  <c r="AG167" i="9"/>
  <c r="D749" i="9"/>
  <c r="AJ2723" i="7"/>
  <c r="AJ2142" i="7"/>
  <c r="AH590" i="13" l="1"/>
  <c r="AH632" i="13"/>
  <c r="AJ1070" i="13"/>
  <c r="AH878" i="13"/>
  <c r="AJ760" i="13"/>
  <c r="AH560" i="13"/>
  <c r="AH1006" i="13"/>
  <c r="AH778" i="13"/>
  <c r="AH622" i="13"/>
  <c r="AH1016" i="13"/>
  <c r="AH701" i="13"/>
  <c r="AJ750" i="13"/>
  <c r="AH577" i="13"/>
  <c r="AJ829" i="13"/>
  <c r="AH534" i="13"/>
  <c r="AH570" i="13"/>
  <c r="AJ964" i="13"/>
  <c r="AH650" i="13"/>
  <c r="AJ622" i="13"/>
  <c r="AJ780" i="13"/>
  <c r="AH641" i="13"/>
  <c r="AH950" i="13"/>
  <c r="AJ1042" i="13"/>
  <c r="AJ534" i="13"/>
  <c r="AH807" i="13"/>
  <c r="AH832" i="13"/>
  <c r="AJ666" i="13"/>
  <c r="AJ519" i="13"/>
  <c r="AJ1078" i="13"/>
  <c r="AH849" i="13"/>
  <c r="AJ802" i="13"/>
  <c r="AH709" i="13"/>
  <c r="AJ619" i="13"/>
  <c r="AJ1047" i="13"/>
  <c r="AJ731" i="13"/>
  <c r="AH987" i="13"/>
  <c r="AJ815" i="13"/>
  <c r="AJ1046" i="13"/>
  <c r="AJ708" i="13"/>
  <c r="AH1050" i="13"/>
  <c r="AJ1065" i="13"/>
  <c r="AJ516" i="13"/>
  <c r="AJ1011" i="13"/>
  <c r="AH760" i="13"/>
  <c r="AJ547" i="13"/>
  <c r="AH1005" i="13"/>
  <c r="AH867" i="13"/>
  <c r="AH716" i="13"/>
  <c r="AJ747" i="13"/>
  <c r="AH582" i="13"/>
  <c r="AH1011" i="13"/>
  <c r="AH547" i="13"/>
  <c r="AH556" i="13"/>
  <c r="AH885" i="13"/>
  <c r="AJ755" i="13"/>
  <c r="AJ1034" i="13"/>
  <c r="AH1031" i="13"/>
  <c r="AH743" i="13"/>
  <c r="AJ569" i="13"/>
  <c r="AJ548" i="13"/>
  <c r="AJ606" i="13"/>
  <c r="AJ645" i="13"/>
  <c r="AH755" i="13"/>
  <c r="AH1070" i="13"/>
  <c r="AH1034" i="13"/>
  <c r="AJ786" i="13"/>
  <c r="AJ577" i="13"/>
  <c r="AJ515" i="13"/>
  <c r="AH642" i="13"/>
  <c r="AH569" i="13"/>
  <c r="AH972" i="13"/>
  <c r="AH606" i="13"/>
  <c r="AJ1003" i="13"/>
  <c r="AH1038" i="13"/>
  <c r="AH645" i="13"/>
  <c r="AH1047" i="13"/>
  <c r="AH515" i="13"/>
  <c r="AJ565" i="13"/>
  <c r="AH639" i="13"/>
  <c r="AJ701" i="13"/>
  <c r="AJ1006" i="13"/>
  <c r="AH964" i="13"/>
  <c r="AH565" i="13"/>
  <c r="AJ554" i="13"/>
  <c r="AH1029" i="13"/>
  <c r="AH790" i="13"/>
  <c r="AH722" i="13"/>
  <c r="AH794" i="13"/>
  <c r="AJ776" i="13"/>
  <c r="AH509" i="13"/>
  <c r="AH686" i="13"/>
  <c r="AH593" i="13"/>
  <c r="AJ980" i="13"/>
  <c r="AH620" i="13"/>
  <c r="AH886" i="13"/>
  <c r="AJ1045" i="13"/>
  <c r="AH926" i="13"/>
  <c r="AJ774" i="13"/>
  <c r="AJ868" i="13"/>
  <c r="AH627" i="13"/>
  <c r="AJ871" i="13"/>
  <c r="AH1046" i="13"/>
  <c r="AH519" i="13"/>
  <c r="AJ951" i="13"/>
  <c r="AJ995" i="13"/>
  <c r="AJ664" i="13"/>
  <c r="AH920" i="13"/>
  <c r="AH683" i="13"/>
  <c r="AH1035" i="13"/>
  <c r="AH776" i="13"/>
  <c r="AJ1073" i="13"/>
  <c r="AH980" i="13"/>
  <c r="AJ953" i="13"/>
  <c r="AH630" i="13"/>
  <c r="AH1045" i="13"/>
  <c r="AH774" i="13"/>
  <c r="AH657" i="13"/>
  <c r="AJ551" i="13"/>
  <c r="AJ702" i="13"/>
  <c r="AH871" i="13"/>
  <c r="AH951" i="13"/>
  <c r="AJ848" i="13"/>
  <c r="AH995" i="13"/>
  <c r="AH541" i="13"/>
  <c r="AH664" i="13"/>
  <c r="AH984" i="13"/>
  <c r="AH725" i="13"/>
  <c r="AJ724" i="13"/>
  <c r="AH1073" i="13"/>
  <c r="AJ773" i="13"/>
  <c r="AJ1032" i="13"/>
  <c r="AH953" i="13"/>
  <c r="AJ888" i="13"/>
  <c r="AJ508" i="13"/>
  <c r="AJ958" i="13"/>
  <c r="AH533" i="13"/>
  <c r="AH702" i="13"/>
  <c r="AJ614" i="13"/>
  <c r="AJ999" i="13"/>
  <c r="AH1074" i="13"/>
  <c r="AJ559" i="13"/>
  <c r="AJ695" i="13"/>
  <c r="AJ584" i="13"/>
  <c r="AH848" i="13"/>
  <c r="AH609" i="13"/>
  <c r="AJ844" i="13"/>
  <c r="AJ1077" i="13"/>
  <c r="AH728" i="13"/>
  <c r="AH967" i="13"/>
  <c r="AH827" i="13"/>
  <c r="AH724" i="13"/>
  <c r="AJ914" i="13"/>
  <c r="AH908" i="13"/>
  <c r="AH773" i="13"/>
  <c r="AH1032" i="13"/>
  <c r="AH888" i="13"/>
  <c r="AH508" i="13"/>
  <c r="AH958" i="13"/>
  <c r="AH766" i="13"/>
  <c r="AH614" i="13"/>
  <c r="AH999" i="13"/>
  <c r="AH559" i="13"/>
  <c r="AH695" i="13"/>
  <c r="AH584" i="13"/>
  <c r="AH912" i="13"/>
  <c r="AJ739" i="13"/>
  <c r="AH844" i="13"/>
  <c r="AH1077" i="13"/>
  <c r="AJ831" i="13"/>
  <c r="AH765" i="13"/>
  <c r="AH947" i="13"/>
  <c r="AH828" i="13"/>
  <c r="AH605" i="13"/>
  <c r="AH991" i="13"/>
  <c r="AH779" i="13"/>
  <c r="AH656" i="13"/>
  <c r="AJ1058" i="13"/>
  <c r="AH933" i="13"/>
  <c r="AH731" i="13"/>
  <c r="AJ981" i="13"/>
  <c r="AJ988" i="13"/>
  <c r="AH682" i="13"/>
  <c r="AJ878" i="13"/>
  <c r="AH938" i="13"/>
  <c r="AH585" i="13"/>
  <c r="AH906" i="13"/>
  <c r="AJ658" i="13"/>
  <c r="AJ676" i="13"/>
  <c r="AJ650" i="13"/>
  <c r="AJ607" i="13"/>
  <c r="AH735" i="13"/>
  <c r="AJ632" i="13"/>
  <c r="AH829" i="13"/>
  <c r="AH985" i="13"/>
  <c r="AJ560" i="13"/>
  <c r="AH896" i="13"/>
  <c r="AH520" i="13"/>
  <c r="AH845" i="13"/>
  <c r="AJ873" i="13"/>
  <c r="AH846" i="13"/>
  <c r="AH545" i="13"/>
  <c r="AH708" i="13"/>
  <c r="AH802" i="13"/>
  <c r="AH895" i="13"/>
  <c r="AH875" i="13"/>
  <c r="AH1065" i="13"/>
  <c r="AL1083" i="13"/>
  <c r="B1086" i="13" s="1"/>
  <c r="AH923" i="13"/>
  <c r="AH824" i="13"/>
  <c r="AJ667" i="13"/>
  <c r="AH1063" i="13"/>
  <c r="AJ842" i="13"/>
  <c r="AH667" i="13"/>
  <c r="AH939" i="13"/>
  <c r="AH524" i="13"/>
  <c r="AJ905" i="13"/>
  <c r="AJ612" i="13"/>
  <c r="AH1060" i="13"/>
  <c r="AH931" i="13"/>
  <c r="AH1057" i="13"/>
  <c r="AH865" i="13"/>
  <c r="AH905" i="13"/>
  <c r="AJ937" i="13"/>
  <c r="AJ1036" i="13"/>
  <c r="AJ1060" i="13"/>
  <c r="AJ675" i="13"/>
  <c r="AH587" i="13"/>
  <c r="AH942" i="13"/>
  <c r="AJ909" i="13"/>
  <c r="AJ644" i="13"/>
  <c r="AH937" i="13"/>
  <c r="AH1036" i="13"/>
  <c r="AJ567" i="13"/>
  <c r="AH675" i="13"/>
  <c r="AJ900" i="13"/>
  <c r="AJ929" i="13"/>
  <c r="AJ709" i="13"/>
  <c r="AJ811" i="13"/>
  <c r="AH909" i="13"/>
  <c r="AJ652" i="13"/>
  <c r="AJ653" i="13"/>
  <c r="AJ945" i="13"/>
  <c r="AJ793" i="13"/>
  <c r="AJ843" i="13"/>
  <c r="AJ998" i="13"/>
  <c r="AJ979" i="13"/>
  <c r="AH742" i="13"/>
  <c r="AH652" i="13"/>
  <c r="AH1030" i="13"/>
  <c r="AH949" i="13"/>
  <c r="AH653" i="13"/>
  <c r="AH945" i="13"/>
  <c r="AH670" i="13"/>
  <c r="AH793" i="13"/>
  <c r="AH543" i="13"/>
  <c r="AH552" i="13"/>
  <c r="AH843" i="13"/>
  <c r="AH600" i="13"/>
  <c r="AH884" i="13"/>
  <c r="AH1025" i="13"/>
  <c r="AH998" i="13"/>
  <c r="AH917" i="13"/>
  <c r="AH876" i="13"/>
  <c r="AH714" i="13"/>
  <c r="AH602" i="13"/>
  <c r="AH679" i="13"/>
  <c r="AH935" i="13"/>
  <c r="AH704" i="13"/>
  <c r="AH960" i="13"/>
  <c r="AH723" i="13"/>
  <c r="AH979" i="13"/>
  <c r="AH838" i="13"/>
  <c r="AH777" i="13"/>
  <c r="AH877" i="13"/>
  <c r="AH592" i="13"/>
  <c r="AH978" i="13"/>
  <c r="AH513" i="13"/>
  <c r="AJ742" i="13"/>
  <c r="AJ543" i="13"/>
  <c r="AJ552" i="13"/>
  <c r="AJ602" i="13"/>
  <c r="AJ935" i="13"/>
  <c r="AJ838" i="13"/>
  <c r="AJ777" i="13"/>
  <c r="AJ877" i="13"/>
  <c r="AJ514" i="13"/>
  <c r="AJ1000" i="13"/>
  <c r="AJ586" i="13"/>
  <c r="AJ727" i="13"/>
  <c r="AJ983" i="13"/>
  <c r="AJ752" i="13"/>
  <c r="AJ1008" i="13"/>
  <c r="AJ785" i="13"/>
  <c r="AJ1049" i="13"/>
  <c r="AJ866" i="13"/>
  <c r="AJ573" i="13"/>
  <c r="AJ795" i="13"/>
  <c r="AJ1044" i="13"/>
  <c r="AJ745" i="13"/>
  <c r="AJ1056" i="13"/>
  <c r="AH604" i="13"/>
  <c r="AJ907" i="13"/>
  <c r="AJ788" i="13"/>
  <c r="AJ623" i="13"/>
  <c r="AJ693" i="13"/>
  <c r="AJ798" i="13"/>
  <c r="AJ532" i="13"/>
  <c r="AJ689" i="13"/>
  <c r="AJ836" i="13"/>
  <c r="AJ898" i="13"/>
  <c r="AJ973" i="13"/>
  <c r="AJ537" i="13"/>
  <c r="AJ861" i="13"/>
  <c r="AJ1015" i="13"/>
  <c r="AJ542" i="13"/>
  <c r="AJ1054" i="13"/>
  <c r="AJ989" i="13"/>
  <c r="AJ746" i="13"/>
  <c r="AJ837" i="13"/>
  <c r="AJ761" i="13"/>
  <c r="AJ562" i="13"/>
  <c r="AJ595" i="13"/>
  <c r="AJ1067" i="13"/>
  <c r="AJ1002" i="13"/>
  <c r="AJ1068" i="13"/>
  <c r="AJ970" i="13"/>
  <c r="AJ800" i="13"/>
  <c r="AJ741" i="13"/>
  <c r="AJ884" i="13"/>
  <c r="AJ714" i="13"/>
  <c r="AH514" i="13"/>
  <c r="AH1000" i="13"/>
  <c r="AH586" i="13"/>
  <c r="AH727" i="13"/>
  <c r="AH983" i="13"/>
  <c r="AH752" i="13"/>
  <c r="AH1008" i="13"/>
  <c r="AH785" i="13"/>
  <c r="AH1049" i="13"/>
  <c r="AH866" i="13"/>
  <c r="AH573" i="13"/>
  <c r="AH795" i="13"/>
  <c r="AH1044" i="13"/>
  <c r="AH745" i="13"/>
  <c r="AH1056" i="13"/>
  <c r="AJ604" i="13"/>
  <c r="AH907" i="13"/>
  <c r="AH788" i="13"/>
  <c r="AH623" i="13"/>
  <c r="AH693" i="13"/>
  <c r="AH798" i="13"/>
  <c r="AH532" i="13"/>
  <c r="AH689" i="13"/>
  <c r="AH836" i="13"/>
  <c r="AH898" i="13"/>
  <c r="AH973" i="13"/>
  <c r="AH537" i="13"/>
  <c r="AH861" i="13"/>
  <c r="AH1015" i="13"/>
  <c r="AH542" i="13"/>
  <c r="AH1054" i="13"/>
  <c r="AH989" i="13"/>
  <c r="AH746" i="13"/>
  <c r="AH837" i="13"/>
  <c r="AH761" i="13"/>
  <c r="AH562" i="13"/>
  <c r="AH595" i="13"/>
  <c r="AH1067" i="13"/>
  <c r="AH1002" i="13"/>
  <c r="AH1068" i="13"/>
  <c r="AH970" i="13"/>
  <c r="AH800" i="13"/>
  <c r="AH741" i="13"/>
  <c r="AJ876" i="13"/>
  <c r="AJ679" i="13"/>
  <c r="AJ723" i="13"/>
  <c r="AJ783" i="13"/>
  <c r="AJ808" i="13"/>
  <c r="AJ948" i="13"/>
  <c r="AJ555" i="13"/>
  <c r="AJ1051" i="13"/>
  <c r="AJ1071" i="13"/>
  <c r="AJ771" i="13"/>
  <c r="AJ1027" i="13"/>
  <c r="AJ697" i="13"/>
  <c r="AJ858" i="13"/>
  <c r="AJ840" i="13"/>
  <c r="AJ772" i="13"/>
  <c r="AJ696" i="13"/>
  <c r="AJ952" i="13"/>
  <c r="AH796" i="13"/>
  <c r="AJ879" i="13"/>
  <c r="AJ617" i="13"/>
  <c r="AH932" i="13"/>
  <c r="AJ859" i="13"/>
  <c r="AJ654" i="13"/>
  <c r="AJ910" i="13"/>
  <c r="AJ759" i="13"/>
  <c r="AJ803" i="13"/>
  <c r="AJ553" i="13"/>
  <c r="AJ957" i="13"/>
  <c r="AJ637" i="13"/>
  <c r="AJ818" i="13"/>
  <c r="AJ564" i="13"/>
  <c r="AJ1061" i="13"/>
  <c r="AJ711" i="13"/>
  <c r="AJ691" i="13"/>
  <c r="AJ670" i="13"/>
  <c r="AJ917" i="13"/>
  <c r="AJ960" i="13"/>
  <c r="AH783" i="13"/>
  <c r="AH808" i="13"/>
  <c r="AH948" i="13"/>
  <c r="AH555" i="13"/>
  <c r="AH1051" i="13"/>
  <c r="AH1071" i="13"/>
  <c r="AH771" i="13"/>
  <c r="AH1027" i="13"/>
  <c r="AH697" i="13"/>
  <c r="AH858" i="13"/>
  <c r="AH840" i="13"/>
  <c r="AH772" i="13"/>
  <c r="AH696" i="13"/>
  <c r="AH952" i="13"/>
  <c r="AJ796" i="13"/>
  <c r="AH879" i="13"/>
  <c r="AH617" i="13"/>
  <c r="AJ932" i="13"/>
  <c r="AH859" i="13"/>
  <c r="AH654" i="13"/>
  <c r="AH910" i="13"/>
  <c r="AH759" i="13"/>
  <c r="AH803" i="13"/>
  <c r="AH553" i="13"/>
  <c r="AH957" i="13"/>
  <c r="AH637" i="13"/>
  <c r="AH818" i="13"/>
  <c r="AH564" i="13"/>
  <c r="AH1061" i="13"/>
  <c r="AH711" i="13"/>
  <c r="AH691" i="13"/>
  <c r="AJ1030" i="13"/>
  <c r="AJ949" i="13"/>
  <c r="AJ600" i="13"/>
  <c r="AJ1025" i="13"/>
  <c r="AJ704" i="13"/>
  <c r="AJ592" i="13"/>
  <c r="AJ978" i="13"/>
  <c r="AJ513" i="13"/>
  <c r="AJ582" i="13"/>
  <c r="AJ827" i="13"/>
  <c r="AJ722" i="13"/>
  <c r="AJ885" i="13"/>
  <c r="AJ933" i="13"/>
  <c r="AJ686" i="13"/>
  <c r="AJ908" i="13"/>
  <c r="AJ620" i="13"/>
  <c r="AH676" i="13"/>
  <c r="AJ605" i="13"/>
  <c r="AJ524" i="13"/>
  <c r="AJ630" i="13"/>
  <c r="AJ886" i="13"/>
  <c r="AJ735" i="13"/>
  <c r="AJ991" i="13"/>
  <c r="AJ779" i="13"/>
  <c r="AJ1035" i="13"/>
  <c r="AJ926" i="13"/>
  <c r="AJ533" i="13"/>
  <c r="AJ657" i="13"/>
  <c r="AJ642" i="13"/>
  <c r="AJ766" i="13"/>
  <c r="AJ1074" i="13"/>
  <c r="AJ1029" i="13"/>
  <c r="AJ828" i="13"/>
  <c r="AJ656" i="13"/>
  <c r="AJ912" i="13"/>
  <c r="AJ609" i="13"/>
  <c r="AJ587" i="13"/>
  <c r="AJ790" i="13"/>
  <c r="AJ639" i="13"/>
  <c r="AJ895" i="13"/>
  <c r="AJ728" i="13"/>
  <c r="AJ984" i="13"/>
  <c r="AJ683" i="13"/>
  <c r="AJ939" i="13"/>
  <c r="AJ1038" i="13"/>
  <c r="AJ865" i="13"/>
  <c r="AJ942" i="13"/>
  <c r="AJ725" i="13"/>
  <c r="AJ967" i="13"/>
  <c r="AJ947" i="13"/>
  <c r="AG718" i="9"/>
  <c r="B1302" i="9" s="1"/>
  <c r="AH718" i="9"/>
  <c r="B1304" i="9" s="1"/>
  <c r="AJ2724" i="7"/>
  <c r="B2728" i="7" s="1"/>
  <c r="AJ1083" i="13" l="1"/>
  <c r="AH1083" i="13"/>
  <c r="B1088" i="13" s="1"/>
  <c r="B572" i="7"/>
  <c r="B571" i="7"/>
  <c r="B570" i="7"/>
  <c r="B569" i="7"/>
  <c r="B568" i="7"/>
  <c r="B567" i="7"/>
  <c r="AU563" i="7"/>
  <c r="AQ563" i="7" l="1"/>
  <c r="AP563" i="7"/>
  <c r="AO563" i="7"/>
  <c r="AM563" i="7"/>
  <c r="AL563" i="7"/>
  <c r="AK563" i="7"/>
  <c r="AV563" i="7"/>
  <c r="CH448" i="7"/>
  <c r="CI448" i="7"/>
  <c r="CJ448" i="7"/>
  <c r="CL448" i="7"/>
  <c r="CM448" i="7"/>
  <c r="CN448" i="7"/>
  <c r="CP448" i="7"/>
  <c r="CQ448" i="7"/>
  <c r="CR448" i="7"/>
  <c r="CH449" i="7"/>
  <c r="CI449" i="7"/>
  <c r="CJ449" i="7"/>
  <c r="CL449" i="7"/>
  <c r="CM449" i="7"/>
  <c r="CN449" i="7"/>
  <c r="CP449" i="7"/>
  <c r="CQ449" i="7"/>
  <c r="CR449" i="7"/>
  <c r="CH450" i="7"/>
  <c r="CI450" i="7"/>
  <c r="CJ450" i="7"/>
  <c r="CL450" i="7"/>
  <c r="CM450" i="7"/>
  <c r="CN450" i="7"/>
  <c r="CP450" i="7"/>
  <c r="CQ450" i="7"/>
  <c r="CR450" i="7"/>
  <c r="CH451" i="7"/>
  <c r="CI451" i="7"/>
  <c r="CJ451" i="7"/>
  <c r="CL451" i="7"/>
  <c r="CM451" i="7"/>
  <c r="CN451" i="7"/>
  <c r="CP451" i="7"/>
  <c r="CQ451" i="7"/>
  <c r="CR451" i="7"/>
  <c r="CH452" i="7"/>
  <c r="CK452" i="7" s="1"/>
  <c r="CI452" i="7"/>
  <c r="CJ452" i="7"/>
  <c r="CL452" i="7"/>
  <c r="CM452" i="7"/>
  <c r="CN452" i="7"/>
  <c r="CP452" i="7"/>
  <c r="CQ452" i="7"/>
  <c r="CR452" i="7"/>
  <c r="CH453" i="7"/>
  <c r="CI453" i="7"/>
  <c r="CJ453" i="7"/>
  <c r="CL453" i="7"/>
  <c r="CO453" i="7" s="1"/>
  <c r="CM453" i="7"/>
  <c r="CN453" i="7"/>
  <c r="CP453" i="7"/>
  <c r="CQ453" i="7"/>
  <c r="CR453" i="7"/>
  <c r="CH454" i="7"/>
  <c r="CI454" i="7"/>
  <c r="CJ454" i="7"/>
  <c r="CL454" i="7"/>
  <c r="CM454" i="7"/>
  <c r="CN454" i="7"/>
  <c r="CP454" i="7"/>
  <c r="CQ454" i="7"/>
  <c r="CR454" i="7"/>
  <c r="CH455" i="7"/>
  <c r="CI455" i="7"/>
  <c r="CJ455" i="7"/>
  <c r="CL455" i="7"/>
  <c r="CM455" i="7"/>
  <c r="CN455" i="7"/>
  <c r="CP455" i="7"/>
  <c r="CQ455" i="7"/>
  <c r="CR455" i="7"/>
  <c r="CH456" i="7"/>
  <c r="CI456" i="7"/>
  <c r="CJ456" i="7"/>
  <c r="CL456" i="7"/>
  <c r="CM456" i="7"/>
  <c r="CN456" i="7"/>
  <c r="CP456" i="7"/>
  <c r="CQ456" i="7"/>
  <c r="CR456" i="7"/>
  <c r="CH457" i="7"/>
  <c r="CI457" i="7"/>
  <c r="CJ457" i="7"/>
  <c r="CL457" i="7"/>
  <c r="CM457" i="7"/>
  <c r="CN457" i="7"/>
  <c r="CP457" i="7"/>
  <c r="CQ457" i="7"/>
  <c r="CR457" i="7"/>
  <c r="CH458" i="7"/>
  <c r="CI458" i="7"/>
  <c r="CJ458" i="7"/>
  <c r="CL458" i="7"/>
  <c r="CM458" i="7"/>
  <c r="CN458" i="7"/>
  <c r="CP458" i="7"/>
  <c r="CQ458" i="7"/>
  <c r="CR458" i="7"/>
  <c r="CH459" i="7"/>
  <c r="CI459" i="7"/>
  <c r="CJ459" i="7"/>
  <c r="CL459" i="7"/>
  <c r="CM459" i="7"/>
  <c r="CN459" i="7"/>
  <c r="CP459" i="7"/>
  <c r="CQ459" i="7"/>
  <c r="CR459" i="7"/>
  <c r="CH460" i="7"/>
  <c r="CI460" i="7"/>
  <c r="CJ460" i="7"/>
  <c r="CL460" i="7"/>
  <c r="CM460" i="7"/>
  <c r="CN460" i="7"/>
  <c r="CP460" i="7"/>
  <c r="CQ460" i="7"/>
  <c r="CR460" i="7"/>
  <c r="CH461" i="7"/>
  <c r="CI461" i="7"/>
  <c r="CJ461" i="7"/>
  <c r="CL461" i="7"/>
  <c r="CM461" i="7"/>
  <c r="CN461" i="7"/>
  <c r="CP461" i="7"/>
  <c r="CQ461" i="7"/>
  <c r="CR461" i="7"/>
  <c r="CH462" i="7"/>
  <c r="CK462" i="7" s="1"/>
  <c r="CI462" i="7"/>
  <c r="CJ462" i="7"/>
  <c r="CL462" i="7"/>
  <c r="CM462" i="7"/>
  <c r="CN462" i="7"/>
  <c r="CP462" i="7"/>
  <c r="CQ462" i="7"/>
  <c r="CR462" i="7"/>
  <c r="CH463" i="7"/>
  <c r="CI463" i="7"/>
  <c r="CJ463" i="7"/>
  <c r="CL463" i="7"/>
  <c r="CM463" i="7"/>
  <c r="CN463" i="7"/>
  <c r="CP463" i="7"/>
  <c r="CQ463" i="7"/>
  <c r="CR463" i="7"/>
  <c r="CH464" i="7"/>
  <c r="CI464" i="7"/>
  <c r="CJ464" i="7"/>
  <c r="CL464" i="7"/>
  <c r="CM464" i="7"/>
  <c r="CN464" i="7"/>
  <c r="CP464" i="7"/>
  <c r="CQ464" i="7"/>
  <c r="CR464" i="7"/>
  <c r="CH465" i="7"/>
  <c r="CI465" i="7"/>
  <c r="CJ465" i="7"/>
  <c r="CL465" i="7"/>
  <c r="CM465" i="7"/>
  <c r="CN465" i="7"/>
  <c r="CP465" i="7"/>
  <c r="CQ465" i="7"/>
  <c r="CR465" i="7"/>
  <c r="CH466" i="7"/>
  <c r="CK466" i="7" s="1"/>
  <c r="CI466" i="7"/>
  <c r="CJ466" i="7"/>
  <c r="CL466" i="7"/>
  <c r="CM466" i="7"/>
  <c r="CN466" i="7"/>
  <c r="CP466" i="7"/>
  <c r="CQ466" i="7"/>
  <c r="CR466" i="7"/>
  <c r="CH467" i="7"/>
  <c r="CI467" i="7"/>
  <c r="CJ467" i="7"/>
  <c r="CL467" i="7"/>
  <c r="CM467" i="7"/>
  <c r="CN467" i="7"/>
  <c r="CP467" i="7"/>
  <c r="CQ467" i="7"/>
  <c r="CR467" i="7"/>
  <c r="CP447" i="7"/>
  <c r="CQ447" i="7"/>
  <c r="CR447" i="7"/>
  <c r="CL447" i="7"/>
  <c r="CM447" i="7"/>
  <c r="CN447" i="7"/>
  <c r="CJ447" i="7"/>
  <c r="CI447" i="7"/>
  <c r="CH447" i="7"/>
  <c r="CW345" i="7"/>
  <c r="CX345" i="7"/>
  <c r="CY345" i="7"/>
  <c r="DA345" i="7"/>
  <c r="DB345" i="7"/>
  <c r="DC345" i="7"/>
  <c r="DE345" i="7"/>
  <c r="DF345" i="7"/>
  <c r="DG345" i="7"/>
  <c r="CW346" i="7"/>
  <c r="CX346" i="7"/>
  <c r="CY346" i="7"/>
  <c r="DA346" i="7"/>
  <c r="DB346" i="7"/>
  <c r="DC346" i="7"/>
  <c r="DE346" i="7"/>
  <c r="DF346" i="7"/>
  <c r="DG346" i="7"/>
  <c r="CW347" i="7"/>
  <c r="CX347" i="7"/>
  <c r="CY347" i="7"/>
  <c r="DA347" i="7"/>
  <c r="DB347" i="7"/>
  <c r="DD347" i="7" s="1"/>
  <c r="DC347" i="7"/>
  <c r="DE347" i="7"/>
  <c r="DF347" i="7"/>
  <c r="DG347" i="7"/>
  <c r="CW348" i="7"/>
  <c r="CX348" i="7"/>
  <c r="CY348" i="7"/>
  <c r="DA348" i="7"/>
  <c r="DB348" i="7"/>
  <c r="DC348" i="7"/>
  <c r="DE348" i="7"/>
  <c r="DF348" i="7"/>
  <c r="DG348" i="7"/>
  <c r="CW349" i="7"/>
  <c r="CX349" i="7"/>
  <c r="CY349" i="7"/>
  <c r="DA349" i="7"/>
  <c r="DB349" i="7"/>
  <c r="DC349" i="7"/>
  <c r="DE349" i="7"/>
  <c r="DF349" i="7"/>
  <c r="DG349" i="7"/>
  <c r="CW350" i="7"/>
  <c r="CX350" i="7"/>
  <c r="CY350" i="7"/>
  <c r="DA350" i="7"/>
  <c r="DB350" i="7"/>
  <c r="DC350" i="7"/>
  <c r="DE350" i="7"/>
  <c r="DF350" i="7"/>
  <c r="DG350" i="7"/>
  <c r="CW351" i="7"/>
  <c r="CX351" i="7"/>
  <c r="CY351" i="7"/>
  <c r="DA351" i="7"/>
  <c r="DB351" i="7"/>
  <c r="DC351" i="7"/>
  <c r="DE351" i="7"/>
  <c r="DF351" i="7"/>
  <c r="DG351" i="7"/>
  <c r="CW352" i="7"/>
  <c r="CX352" i="7"/>
  <c r="CY352" i="7"/>
  <c r="DA352" i="7"/>
  <c r="DB352" i="7"/>
  <c r="DC352" i="7"/>
  <c r="DE352" i="7"/>
  <c r="DF352" i="7"/>
  <c r="DG352" i="7"/>
  <c r="CW353" i="7"/>
  <c r="CX353" i="7"/>
  <c r="CY353" i="7"/>
  <c r="DA353" i="7"/>
  <c r="DB353" i="7"/>
  <c r="DC353" i="7"/>
  <c r="DE353" i="7"/>
  <c r="DF353" i="7"/>
  <c r="DG353" i="7"/>
  <c r="CW354" i="7"/>
  <c r="CX354" i="7"/>
  <c r="CY354" i="7"/>
  <c r="DA354" i="7"/>
  <c r="DB354" i="7"/>
  <c r="DC354" i="7"/>
  <c r="DE354" i="7"/>
  <c r="DF354" i="7"/>
  <c r="DG354" i="7"/>
  <c r="CW355" i="7"/>
  <c r="CX355" i="7"/>
  <c r="CY355" i="7"/>
  <c r="DA355" i="7"/>
  <c r="DB355" i="7"/>
  <c r="DC355" i="7"/>
  <c r="DE355" i="7"/>
  <c r="DF355" i="7"/>
  <c r="DG355" i="7"/>
  <c r="CW356" i="7"/>
  <c r="CX356" i="7"/>
  <c r="CY356" i="7"/>
  <c r="DA356" i="7"/>
  <c r="DB356" i="7"/>
  <c r="DC356" i="7"/>
  <c r="DE356" i="7"/>
  <c r="DF356" i="7"/>
  <c r="DG356" i="7"/>
  <c r="CW357" i="7"/>
  <c r="CX357" i="7"/>
  <c r="CY357" i="7"/>
  <c r="DA357" i="7"/>
  <c r="DB357" i="7"/>
  <c r="DC357" i="7"/>
  <c r="DE357" i="7"/>
  <c r="DF357" i="7"/>
  <c r="DG357" i="7"/>
  <c r="CW358" i="7"/>
  <c r="CX358" i="7"/>
  <c r="CY358" i="7"/>
  <c r="DA358" i="7"/>
  <c r="DB358" i="7"/>
  <c r="DC358" i="7"/>
  <c r="DE358" i="7"/>
  <c r="DF358" i="7"/>
  <c r="DG358" i="7"/>
  <c r="CW359" i="7"/>
  <c r="CX359" i="7"/>
  <c r="CY359" i="7"/>
  <c r="DA359" i="7"/>
  <c r="DB359" i="7"/>
  <c r="DC359" i="7"/>
  <c r="DE359" i="7"/>
  <c r="DF359" i="7"/>
  <c r="DG359" i="7"/>
  <c r="CW360" i="7"/>
  <c r="CX360" i="7"/>
  <c r="CY360" i="7"/>
  <c r="DA360" i="7"/>
  <c r="DB360" i="7"/>
  <c r="DC360" i="7"/>
  <c r="DE360" i="7"/>
  <c r="DF360" i="7"/>
  <c r="DG360" i="7"/>
  <c r="CW361" i="7"/>
  <c r="CX361" i="7"/>
  <c r="CY361" i="7"/>
  <c r="DA361" i="7"/>
  <c r="DB361" i="7"/>
  <c r="DC361" i="7"/>
  <c r="DE361" i="7"/>
  <c r="DF361" i="7"/>
  <c r="DG361" i="7"/>
  <c r="CW362" i="7"/>
  <c r="CX362" i="7"/>
  <c r="CY362" i="7"/>
  <c r="DA362" i="7"/>
  <c r="DB362" i="7"/>
  <c r="DC362" i="7"/>
  <c r="DE362" i="7"/>
  <c r="DF362" i="7"/>
  <c r="DG362" i="7"/>
  <c r="CW363" i="7"/>
  <c r="CX363" i="7"/>
  <c r="CY363" i="7"/>
  <c r="DA363" i="7"/>
  <c r="DB363" i="7"/>
  <c r="DC363" i="7"/>
  <c r="DE363" i="7"/>
  <c r="DF363" i="7"/>
  <c r="DG363" i="7"/>
  <c r="CW364" i="7"/>
  <c r="CX364" i="7"/>
  <c r="CY364" i="7"/>
  <c r="DA364" i="7"/>
  <c r="DB364" i="7"/>
  <c r="DC364" i="7"/>
  <c r="DE364" i="7"/>
  <c r="DF364" i="7"/>
  <c r="DG364" i="7"/>
  <c r="DE344" i="7"/>
  <c r="DF344" i="7"/>
  <c r="DG344" i="7"/>
  <c r="DA344" i="7"/>
  <c r="DB344" i="7"/>
  <c r="DC344" i="7"/>
  <c r="CY344" i="7"/>
  <c r="CX344" i="7"/>
  <c r="CW344" i="7"/>
  <c r="BF183" i="7"/>
  <c r="BG183" i="7"/>
  <c r="BH183" i="7"/>
  <c r="BJ183" i="7"/>
  <c r="BK183" i="7"/>
  <c r="BL183" i="7"/>
  <c r="BN183" i="7"/>
  <c r="BO183" i="7"/>
  <c r="BP183" i="7"/>
  <c r="BF184" i="7"/>
  <c r="BG184" i="7"/>
  <c r="BH184" i="7"/>
  <c r="BJ184" i="7"/>
  <c r="BK184" i="7"/>
  <c r="BL184" i="7"/>
  <c r="BN184" i="7"/>
  <c r="BO184" i="7"/>
  <c r="BP184" i="7"/>
  <c r="BF185" i="7"/>
  <c r="BG185" i="7"/>
  <c r="BH185" i="7"/>
  <c r="BJ185" i="7"/>
  <c r="BK185" i="7"/>
  <c r="BL185" i="7"/>
  <c r="BN185" i="7"/>
  <c r="BO185" i="7"/>
  <c r="BP185" i="7"/>
  <c r="BF186" i="7"/>
  <c r="BG186" i="7"/>
  <c r="BH186" i="7"/>
  <c r="BJ186" i="7"/>
  <c r="BK186" i="7"/>
  <c r="BL186" i="7"/>
  <c r="BN186" i="7"/>
  <c r="BQ186" i="7" s="1"/>
  <c r="BO186" i="7"/>
  <c r="BP186" i="7"/>
  <c r="BF187" i="7"/>
  <c r="BG187" i="7"/>
  <c r="BH187" i="7"/>
  <c r="BJ187" i="7"/>
  <c r="BK187" i="7"/>
  <c r="BL187" i="7"/>
  <c r="BN187" i="7"/>
  <c r="BO187" i="7"/>
  <c r="BP187" i="7"/>
  <c r="BF188" i="7"/>
  <c r="BG188" i="7"/>
  <c r="BH188" i="7"/>
  <c r="BJ188" i="7"/>
  <c r="BK188" i="7"/>
  <c r="BL188" i="7"/>
  <c r="BN188" i="7"/>
  <c r="BO188" i="7"/>
  <c r="BP188" i="7"/>
  <c r="BF189" i="7"/>
  <c r="BG189" i="7"/>
  <c r="BH189" i="7"/>
  <c r="BJ189" i="7"/>
  <c r="BK189" i="7"/>
  <c r="BL189" i="7"/>
  <c r="BN189" i="7"/>
  <c r="BO189" i="7"/>
  <c r="BP189" i="7"/>
  <c r="BF190" i="7"/>
  <c r="BG190" i="7"/>
  <c r="BH190" i="7"/>
  <c r="BJ190" i="7"/>
  <c r="BK190" i="7"/>
  <c r="BL190" i="7"/>
  <c r="BN190" i="7"/>
  <c r="BO190" i="7"/>
  <c r="BP190" i="7"/>
  <c r="BF191" i="7"/>
  <c r="BG191" i="7"/>
  <c r="BH191" i="7"/>
  <c r="BJ191" i="7"/>
  <c r="BK191" i="7"/>
  <c r="BL191" i="7"/>
  <c r="BN191" i="7"/>
  <c r="BO191" i="7"/>
  <c r="BP191" i="7"/>
  <c r="BF192" i="7"/>
  <c r="BG192" i="7"/>
  <c r="BH192" i="7"/>
  <c r="BJ192" i="7"/>
  <c r="BK192" i="7"/>
  <c r="BL192" i="7"/>
  <c r="BN192" i="7"/>
  <c r="BO192" i="7"/>
  <c r="BP192" i="7"/>
  <c r="BF193" i="7"/>
  <c r="BG193" i="7"/>
  <c r="BH193" i="7"/>
  <c r="BJ193" i="7"/>
  <c r="BK193" i="7"/>
  <c r="BL193" i="7"/>
  <c r="BN193" i="7"/>
  <c r="BO193" i="7"/>
  <c r="BP193" i="7"/>
  <c r="BF194" i="7"/>
  <c r="BG194" i="7"/>
  <c r="BH194" i="7"/>
  <c r="BJ194" i="7"/>
  <c r="BK194" i="7"/>
  <c r="BL194" i="7"/>
  <c r="BN194" i="7"/>
  <c r="BO194" i="7"/>
  <c r="BP194" i="7"/>
  <c r="BF195" i="7"/>
  <c r="BG195" i="7"/>
  <c r="BH195" i="7"/>
  <c r="BJ195" i="7"/>
  <c r="BK195" i="7"/>
  <c r="BL195" i="7"/>
  <c r="BN195" i="7"/>
  <c r="BO195" i="7"/>
  <c r="BP195" i="7"/>
  <c r="BF196" i="7"/>
  <c r="BG196" i="7"/>
  <c r="BH196" i="7"/>
  <c r="BJ196" i="7"/>
  <c r="BK196" i="7"/>
  <c r="BL196" i="7"/>
  <c r="BN196" i="7"/>
  <c r="BO196" i="7"/>
  <c r="BP196" i="7"/>
  <c r="BF197" i="7"/>
  <c r="BG197" i="7"/>
  <c r="BH197" i="7"/>
  <c r="BJ197" i="7"/>
  <c r="BK197" i="7"/>
  <c r="BL197" i="7"/>
  <c r="BN197" i="7"/>
  <c r="BO197" i="7"/>
  <c r="BP197" i="7"/>
  <c r="BF198" i="7"/>
  <c r="BG198" i="7"/>
  <c r="BH198" i="7"/>
  <c r="BJ198" i="7"/>
  <c r="BK198" i="7"/>
  <c r="BL198" i="7"/>
  <c r="BN198" i="7"/>
  <c r="BO198" i="7"/>
  <c r="BP198" i="7"/>
  <c r="BN182" i="7"/>
  <c r="BO182" i="7"/>
  <c r="BP182" i="7"/>
  <c r="BJ182" i="7"/>
  <c r="BK182" i="7"/>
  <c r="BL182" i="7"/>
  <c r="BH182" i="7"/>
  <c r="BG182" i="7"/>
  <c r="BF182" i="7"/>
  <c r="AR563" i="7" l="1"/>
  <c r="AN563" i="7"/>
  <c r="DH346" i="7"/>
  <c r="CK460" i="7"/>
  <c r="CO449" i="7"/>
  <c r="CS460" i="7"/>
  <c r="BQ198" i="7"/>
  <c r="BI196" i="7"/>
  <c r="BM193" i="7"/>
  <c r="BQ191" i="7"/>
  <c r="BQ190" i="7"/>
  <c r="BI188" i="7"/>
  <c r="BQ183" i="7"/>
  <c r="CZ363" i="7"/>
  <c r="DD360" i="7"/>
  <c r="DH357" i="7"/>
  <c r="CZ355" i="7"/>
  <c r="CO461" i="7"/>
  <c r="DD352" i="7"/>
  <c r="DH349" i="7"/>
  <c r="CZ347" i="7"/>
  <c r="CS458" i="7"/>
  <c r="BQ196" i="7"/>
  <c r="BI194" i="7"/>
  <c r="BM191" i="7"/>
  <c r="BQ189" i="7"/>
  <c r="BQ188" i="7"/>
  <c r="DH363" i="7"/>
  <c r="DD358" i="7"/>
  <c r="DH355" i="7"/>
  <c r="CO451" i="7"/>
  <c r="CS448" i="7"/>
  <c r="DI347" i="7"/>
  <c r="DJ347" i="7" s="1"/>
  <c r="DH347" i="7"/>
  <c r="CK464" i="7"/>
  <c r="CK458" i="7"/>
  <c r="CO455" i="7"/>
  <c r="CS452" i="7"/>
  <c r="BM197" i="7"/>
  <c r="BQ194" i="7"/>
  <c r="BI193" i="7"/>
  <c r="BI192" i="7"/>
  <c r="BM190" i="7"/>
  <c r="BM189" i="7"/>
  <c r="BQ187" i="7"/>
  <c r="BI185" i="7"/>
  <c r="DD364" i="7"/>
  <c r="DH361" i="7"/>
  <c r="CZ359" i="7"/>
  <c r="DD356" i="7"/>
  <c r="DH353" i="7"/>
  <c r="CO466" i="7"/>
  <c r="CS464" i="7"/>
  <c r="BI190" i="7"/>
  <c r="BM188" i="7"/>
  <c r="DH344" i="7"/>
  <c r="DD362" i="7"/>
  <c r="DH359" i="7"/>
  <c r="CZ357" i="7"/>
  <c r="CK467" i="7"/>
  <c r="CO465" i="7"/>
  <c r="CK461" i="7"/>
  <c r="CS456" i="7"/>
  <c r="CK455" i="7"/>
  <c r="CO452" i="7"/>
  <c r="CS450" i="7"/>
  <c r="BM195" i="7"/>
  <c r="BQ192" i="7"/>
  <c r="BI191" i="7"/>
  <c r="BQ185" i="7"/>
  <c r="BI183" i="7"/>
  <c r="BQ184" i="7"/>
  <c r="DH351" i="7"/>
  <c r="DH345" i="7"/>
  <c r="CO464" i="7"/>
  <c r="CS462" i="7"/>
  <c r="CO459" i="7"/>
  <c r="CK454" i="7"/>
  <c r="CK448" i="7"/>
  <c r="CZ362" i="7"/>
  <c r="CS466" i="7"/>
  <c r="CU466" i="7" s="1"/>
  <c r="CO463" i="7"/>
  <c r="CO462" i="7"/>
  <c r="CO457" i="7"/>
  <c r="CS454" i="7"/>
  <c r="CO448" i="7"/>
  <c r="CS467" i="7"/>
  <c r="CS463" i="7"/>
  <c r="CS457" i="7"/>
  <c r="CS453" i="7"/>
  <c r="CK449" i="7"/>
  <c r="CO458" i="7"/>
  <c r="CU458" i="7" s="1"/>
  <c r="CO454" i="7"/>
  <c r="CS449" i="7"/>
  <c r="CK463" i="7"/>
  <c r="CK453" i="7"/>
  <c r="CK465" i="7"/>
  <c r="CK459" i="7"/>
  <c r="CK457" i="7"/>
  <c r="CS465" i="7"/>
  <c r="CO460" i="7"/>
  <c r="CU460" i="7" s="1"/>
  <c r="CS459" i="7"/>
  <c r="CS455" i="7"/>
  <c r="CU455" i="7" s="1"/>
  <c r="CO450" i="7"/>
  <c r="CK451" i="7"/>
  <c r="CS447" i="7"/>
  <c r="CS461" i="7"/>
  <c r="CU461" i="7" s="1"/>
  <c r="CO456" i="7"/>
  <c r="CS451" i="7"/>
  <c r="CK450" i="7"/>
  <c r="CO467" i="7"/>
  <c r="CK456" i="7"/>
  <c r="CU462" i="7"/>
  <c r="CU452" i="7"/>
  <c r="CU464" i="7"/>
  <c r="CU454" i="7"/>
  <c r="CK447" i="7"/>
  <c r="DH364" i="7"/>
  <c r="DH362" i="7"/>
  <c r="CZ361" i="7"/>
  <c r="CZ360" i="7"/>
  <c r="DD357" i="7"/>
  <c r="DI357" i="7" s="1"/>
  <c r="DJ357" i="7" s="1"/>
  <c r="DH354" i="7"/>
  <c r="CZ353" i="7"/>
  <c r="CZ352" i="7"/>
  <c r="DD350" i="7"/>
  <c r="DD349" i="7"/>
  <c r="CZ346" i="7"/>
  <c r="DD363" i="7"/>
  <c r="DI363" i="7" s="1"/>
  <c r="DJ363" i="7" s="1"/>
  <c r="DH360" i="7"/>
  <c r="CZ358" i="7"/>
  <c r="DD355" i="7"/>
  <c r="DI355" i="7" s="1"/>
  <c r="DJ355" i="7" s="1"/>
  <c r="DH352" i="7"/>
  <c r="CZ351" i="7"/>
  <c r="CZ350" i="7"/>
  <c r="DD348" i="7"/>
  <c r="CZ345" i="7"/>
  <c r="DD361" i="7"/>
  <c r="DH358" i="7"/>
  <c r="CZ356" i="7"/>
  <c r="DD353" i="7"/>
  <c r="DH350" i="7"/>
  <c r="CZ349" i="7"/>
  <c r="DI349" i="7" s="1"/>
  <c r="DJ349" i="7" s="1"/>
  <c r="CZ348" i="7"/>
  <c r="DD359" i="7"/>
  <c r="DI359" i="7" s="1"/>
  <c r="DJ359" i="7" s="1"/>
  <c r="DH356" i="7"/>
  <c r="DD351" i="7"/>
  <c r="DH348" i="7"/>
  <c r="DD346" i="7"/>
  <c r="DD345" i="7"/>
  <c r="DD354" i="7"/>
  <c r="CZ364" i="7"/>
  <c r="DI364" i="7" s="1"/>
  <c r="CZ354" i="7"/>
  <c r="DD344" i="7"/>
  <c r="CZ344" i="7"/>
  <c r="BQ182" i="7"/>
  <c r="BM196" i="7"/>
  <c r="BS196" i="7" s="1"/>
  <c r="BQ193" i="7"/>
  <c r="BS193" i="7" s="1"/>
  <c r="BI197" i="7"/>
  <c r="BM194" i="7"/>
  <c r="BM187" i="7"/>
  <c r="BS187" i="7" s="1"/>
  <c r="BI189" i="7"/>
  <c r="BS189" i="7" s="1"/>
  <c r="BM186" i="7"/>
  <c r="BQ197" i="7"/>
  <c r="BI195" i="7"/>
  <c r="BM185" i="7"/>
  <c r="BS185" i="7" s="1"/>
  <c r="BM192" i="7"/>
  <c r="BI187" i="7"/>
  <c r="BM198" i="7"/>
  <c r="BQ195" i="7"/>
  <c r="BI186" i="7"/>
  <c r="BS186" i="7" s="1"/>
  <c r="BM183" i="7"/>
  <c r="BI198" i="7"/>
  <c r="BM184" i="7"/>
  <c r="BI184" i="7"/>
  <c r="BM182" i="7"/>
  <c r="BS192" i="7"/>
  <c r="BS183" i="7"/>
  <c r="BI182" i="7"/>
  <c r="BS188" i="7"/>
  <c r="BS191" i="7"/>
  <c r="BS190" i="7"/>
  <c r="BS194" i="7"/>
  <c r="CU453" i="7" l="1"/>
  <c r="DI362" i="7"/>
  <c r="DJ362" i="7" s="1"/>
  <c r="DI351" i="7"/>
  <c r="DJ351" i="7" s="1"/>
  <c r="BS195" i="7"/>
  <c r="CU457" i="7"/>
  <c r="BS197" i="7"/>
  <c r="DI345" i="7"/>
  <c r="DJ345" i="7" s="1"/>
  <c r="DI346" i="7"/>
  <c r="DJ346" i="7" s="1"/>
  <c r="DI350" i="7"/>
  <c r="DJ350" i="7" s="1"/>
  <c r="CU451" i="7"/>
  <c r="CU465" i="7"/>
  <c r="CU449" i="7"/>
  <c r="CU459" i="7"/>
  <c r="CU450" i="7"/>
  <c r="CU463" i="7"/>
  <c r="DI360" i="7"/>
  <c r="DJ360" i="7" s="1"/>
  <c r="DI352" i="7"/>
  <c r="DJ352" i="7" s="1"/>
  <c r="DI348" i="7"/>
  <c r="DJ348" i="7" s="1"/>
  <c r="DI361" i="7"/>
  <c r="DJ361" i="7" s="1"/>
  <c r="DI356" i="7"/>
  <c r="DJ356" i="7" s="1"/>
  <c r="DI353" i="7"/>
  <c r="DJ353" i="7" s="1"/>
  <c r="DI358" i="7"/>
  <c r="DJ358" i="7" s="1"/>
  <c r="DI354" i="7"/>
  <c r="DI344" i="7"/>
  <c r="DJ344" i="7" s="1"/>
  <c r="BS182" i="7"/>
  <c r="DI365" i="7" l="1"/>
  <c r="DJ364" i="7" s="1"/>
  <c r="BR199" i="7"/>
  <c r="BS198" i="7" s="1"/>
  <c r="DJ354" i="7" l="1"/>
  <c r="DJ365" i="7" s="1"/>
  <c r="DK365" i="7" s="1"/>
  <c r="BS184" i="7"/>
  <c r="BS199" i="7" s="1"/>
  <c r="BT199" i="7" s="1"/>
  <c r="B966" i="7" l="1"/>
  <c r="Y959" i="7"/>
  <c r="AN942" i="7" s="1" a="1"/>
  <c r="AN942" i="7" s="1"/>
  <c r="AK958" i="7"/>
  <c r="AJ942" i="7"/>
  <c r="AH942" i="7"/>
  <c r="B967" i="7" s="1"/>
  <c r="AG942" i="7"/>
  <c r="B965" i="7" s="1"/>
  <c r="B932" i="7"/>
  <c r="B931" i="7"/>
  <c r="B929" i="7"/>
  <c r="AK923" i="7"/>
  <c r="AK916" i="7"/>
  <c r="AH916" i="7"/>
  <c r="B930" i="7" s="1"/>
  <c r="AG916" i="7"/>
  <c r="B928" i="7" s="1"/>
  <c r="B907" i="7"/>
  <c r="Y902" i="7"/>
  <c r="AK901" i="7"/>
  <c r="AH899" i="7"/>
  <c r="B908" i="7" s="1"/>
  <c r="AG899" i="7"/>
  <c r="B906" i="7" s="1"/>
  <c r="B892" i="7"/>
  <c r="B891" i="7"/>
  <c r="B889" i="7"/>
  <c r="AH874" i="7"/>
  <c r="B890" i="7" s="1"/>
  <c r="AG874" i="7"/>
  <c r="B888" i="7" s="1"/>
  <c r="B864" i="7"/>
  <c r="B845" i="7"/>
  <c r="B844" i="7"/>
  <c r="B843" i="7"/>
  <c r="B841" i="7"/>
  <c r="Y836" i="7"/>
  <c r="AH828" i="7"/>
  <c r="B842" i="7" s="1"/>
  <c r="AG828" i="7"/>
  <c r="B840" i="7" s="1"/>
  <c r="B821" i="7"/>
  <c r="B820" i="7"/>
  <c r="B819" i="7"/>
  <c r="B817" i="7"/>
  <c r="B813" i="7"/>
  <c r="Y810" i="7"/>
  <c r="AH793" i="7"/>
  <c r="B818" i="7" s="1"/>
  <c r="AG793" i="7"/>
  <c r="B816" i="7" s="1"/>
  <c r="B784" i="7"/>
  <c r="B783" i="7"/>
  <c r="B781" i="7"/>
  <c r="AH769" i="7"/>
  <c r="B782" i="7" s="1"/>
  <c r="AG769" i="7"/>
  <c r="B780" i="7" s="1"/>
  <c r="B762" i="7" l="1"/>
  <c r="B761" i="7"/>
  <c r="B759" i="7"/>
  <c r="AH744" i="7"/>
  <c r="B760" i="7" s="1"/>
  <c r="AG744" i="7"/>
  <c r="B758" i="7" s="1"/>
  <c r="B733" i="7"/>
  <c r="B711" i="7"/>
  <c r="B707" i="7"/>
  <c r="AV704" i="7"/>
  <c r="AH704" i="7"/>
  <c r="AG704" i="7"/>
  <c r="B673" i="7"/>
  <c r="B669" i="7"/>
  <c r="AI633" i="7"/>
  <c r="AF666" i="7"/>
  <c r="B617" i="7"/>
  <c r="B613" i="7"/>
  <c r="AF588" i="7"/>
  <c r="B962" i="7"/>
  <c r="AI943" i="7"/>
  <c r="AJ943" i="7"/>
  <c r="AK943" i="7"/>
  <c r="AI944" i="7"/>
  <c r="AJ944" i="7"/>
  <c r="AK944" i="7"/>
  <c r="AI945" i="7"/>
  <c r="AJ945" i="7"/>
  <c r="AK945" i="7"/>
  <c r="AI946" i="7"/>
  <c r="AJ946" i="7"/>
  <c r="AK946" i="7"/>
  <c r="AI947" i="7"/>
  <c r="AJ947" i="7"/>
  <c r="AK947" i="7"/>
  <c r="AI948" i="7"/>
  <c r="AJ948" i="7"/>
  <c r="AK948" i="7"/>
  <c r="AI949" i="7"/>
  <c r="AJ949" i="7"/>
  <c r="AK949" i="7"/>
  <c r="AI950" i="7"/>
  <c r="AJ950" i="7"/>
  <c r="AK950" i="7"/>
  <c r="AI951" i="7"/>
  <c r="AJ951" i="7"/>
  <c r="AK951" i="7"/>
  <c r="AI952" i="7"/>
  <c r="AJ952" i="7"/>
  <c r="AK952" i="7"/>
  <c r="AI953" i="7"/>
  <c r="AJ953" i="7"/>
  <c r="AK953" i="7"/>
  <c r="AI954" i="7"/>
  <c r="AJ954" i="7"/>
  <c r="AK954" i="7"/>
  <c r="AI955" i="7"/>
  <c r="AJ955" i="7"/>
  <c r="AK955" i="7"/>
  <c r="AI956" i="7"/>
  <c r="AJ956" i="7"/>
  <c r="AK956" i="7"/>
  <c r="AI957" i="7"/>
  <c r="AJ957" i="7"/>
  <c r="AK957" i="7"/>
  <c r="AI958" i="7"/>
  <c r="AJ958" i="7"/>
  <c r="AI942" i="7"/>
  <c r="AK942" i="7" s="1"/>
  <c r="S959" i="7"/>
  <c r="M959" i="7"/>
  <c r="AI917" i="7"/>
  <c r="AJ917" i="7"/>
  <c r="AK917" i="7"/>
  <c r="AI918" i="7"/>
  <c r="AJ918" i="7"/>
  <c r="AK918" i="7"/>
  <c r="AI919" i="7"/>
  <c r="AJ919" i="7"/>
  <c r="AK919" i="7"/>
  <c r="AI920" i="7"/>
  <c r="AJ920" i="7"/>
  <c r="AK920" i="7"/>
  <c r="AI921" i="7"/>
  <c r="AJ921" i="7"/>
  <c r="AK921" i="7"/>
  <c r="AI922" i="7"/>
  <c r="AJ922" i="7"/>
  <c r="AK922" i="7"/>
  <c r="AI923" i="7"/>
  <c r="AJ923" i="7"/>
  <c r="AJ916" i="7"/>
  <c r="AI916" i="7"/>
  <c r="Y924" i="7"/>
  <c r="S924" i="7"/>
  <c r="M924" i="7"/>
  <c r="AI900" i="7"/>
  <c r="AJ900" i="7"/>
  <c r="AK900" i="7"/>
  <c r="AI901" i="7"/>
  <c r="AJ901" i="7"/>
  <c r="AI899" i="7"/>
  <c r="AK899" i="7"/>
  <c r="AK902" i="7" s="1"/>
  <c r="B909" i="7" s="1"/>
  <c r="AJ899" i="7"/>
  <c r="S902" i="7"/>
  <c r="M902" i="7"/>
  <c r="B910" i="7" s="1"/>
  <c r="AM942" i="7" l="1" a="1"/>
  <c r="AM942" i="7" s="1"/>
  <c r="BS982" i="7"/>
  <c r="DG984" i="7"/>
  <c r="CR984" i="7"/>
  <c r="CB984" i="7"/>
  <c r="DI984" i="7"/>
  <c r="BX984" i="7"/>
  <c r="DS984" i="7"/>
  <c r="DO984" i="7"/>
  <c r="CK984" i="7"/>
  <c r="CP984" i="7"/>
  <c r="DQ984" i="7"/>
  <c r="DM984" i="7"/>
  <c r="CQ984" i="7"/>
  <c r="DN984" i="7"/>
  <c r="CM984" i="7"/>
  <c r="CT984" i="7"/>
  <c r="CX984" i="7"/>
  <c r="CO984" i="7"/>
  <c r="DF984" i="7"/>
  <c r="CY984" i="7"/>
  <c r="BZ984" i="7"/>
  <c r="CE984" i="7"/>
  <c r="DE984" i="7"/>
  <c r="DK984" i="7"/>
  <c r="CU984" i="7"/>
  <c r="DH984" i="7"/>
  <c r="CZ984" i="7"/>
  <c r="CW984" i="7"/>
  <c r="CJ984" i="7"/>
  <c r="BW984" i="7"/>
  <c r="DD984" i="7"/>
  <c r="CH984" i="7"/>
  <c r="BS984" i="7"/>
  <c r="DP984" i="7"/>
  <c r="CS984" i="7"/>
  <c r="BU984" i="7"/>
  <c r="DJ984" i="7"/>
  <c r="CF984" i="7"/>
  <c r="CA984" i="7"/>
  <c r="CN984" i="7"/>
  <c r="CG984" i="7"/>
  <c r="CC984" i="7"/>
  <c r="BY984" i="7"/>
  <c r="DL984" i="7"/>
  <c r="DA984" i="7"/>
  <c r="CI984" i="7"/>
  <c r="CV984" i="7"/>
  <c r="CL984" i="7"/>
  <c r="DR984" i="7"/>
  <c r="DC984" i="7"/>
  <c r="DB984" i="7"/>
  <c r="BV984" i="7"/>
  <c r="BT984" i="7"/>
  <c r="CD984" i="7"/>
  <c r="BR982" i="7"/>
  <c r="BR984" i="7" s="1"/>
  <c r="M978" i="7"/>
  <c r="AC978" i="7"/>
  <c r="D1555" i="7" s="1"/>
  <c r="AL942" i="7" a="1"/>
  <c r="AL942" i="7" s="1"/>
  <c r="AK924" i="7"/>
  <c r="AK959" i="7"/>
  <c r="B968" i="7" s="1"/>
  <c r="AI959" i="7"/>
  <c r="AI924" i="7"/>
  <c r="AI902" i="7"/>
  <c r="AN943" i="7" l="1"/>
  <c r="B969" i="7" s="1"/>
  <c r="DT984" i="7"/>
  <c r="B2729" i="7" s="1"/>
  <c r="AH1554" i="7"/>
  <c r="AG1554" i="7"/>
  <c r="G1042" i="7"/>
  <c r="G1031" i="7"/>
  <c r="G1095" i="7"/>
  <c r="G1029" i="7"/>
  <c r="G1107" i="7"/>
  <c r="G1173" i="7"/>
  <c r="G1021" i="7"/>
  <c r="G1100" i="7"/>
  <c r="G1167" i="7"/>
  <c r="G1231" i="7"/>
  <c r="G993" i="7"/>
  <c r="G1076" i="7"/>
  <c r="G1146" i="7"/>
  <c r="G1037" i="7"/>
  <c r="G1121" i="7"/>
  <c r="G1210" i="7"/>
  <c r="G1283" i="7"/>
  <c r="G1348" i="7"/>
  <c r="G1412" i="7"/>
  <c r="G1476" i="7"/>
  <c r="G1540" i="7"/>
  <c r="D1030" i="7"/>
  <c r="D1094" i="7"/>
  <c r="D1158" i="7"/>
  <c r="D1222" i="7"/>
  <c r="D1286" i="7"/>
  <c r="D1350" i="7"/>
  <c r="D1414" i="7"/>
  <c r="D1478" i="7"/>
  <c r="D1542" i="7"/>
  <c r="G1048" i="7"/>
  <c r="G1161" i="7"/>
  <c r="G1238" i="7"/>
  <c r="G1309" i="7"/>
  <c r="G1373" i="7"/>
  <c r="G1437" i="7"/>
  <c r="G1501" i="7"/>
  <c r="D991" i="7"/>
  <c r="D1055" i="7"/>
  <c r="D1119" i="7"/>
  <c r="D1183" i="7"/>
  <c r="D1247" i="7"/>
  <c r="D1311" i="7"/>
  <c r="D1375" i="7"/>
  <c r="D1439" i="7"/>
  <c r="D1503" i="7"/>
  <c r="G1368" i="7"/>
  <c r="D986" i="7"/>
  <c r="G1049" i="7"/>
  <c r="G1163" i="7"/>
  <c r="G1240" i="7"/>
  <c r="G1310" i="7"/>
  <c r="G1374" i="7"/>
  <c r="G1438" i="7"/>
  <c r="G1502" i="7"/>
  <c r="D992" i="7"/>
  <c r="D1056" i="7"/>
  <c r="D1120" i="7"/>
  <c r="D1184" i="7"/>
  <c r="D1248" i="7"/>
  <c r="D1312" i="7"/>
  <c r="D1376" i="7"/>
  <c r="D1440" i="7"/>
  <c r="D1504" i="7"/>
  <c r="G1006" i="7"/>
  <c r="G1139" i="7"/>
  <c r="G1222" i="7"/>
  <c r="G1295" i="7"/>
  <c r="G1359" i="7"/>
  <c r="G1423" i="7"/>
  <c r="G1487" i="7"/>
  <c r="G1551" i="7"/>
  <c r="D1041" i="7"/>
  <c r="D1105" i="7"/>
  <c r="D1169" i="7"/>
  <c r="D1233" i="7"/>
  <c r="D1297" i="7"/>
  <c r="D1361" i="7"/>
  <c r="D1425" i="7"/>
  <c r="D1489" i="7"/>
  <c r="D1553" i="7"/>
  <c r="D1138" i="7"/>
  <c r="G1128" i="7"/>
  <c r="G1214" i="7"/>
  <c r="G986" i="7"/>
  <c r="G1050" i="7"/>
  <c r="G1039" i="7"/>
  <c r="G1103" i="7"/>
  <c r="G1040" i="7"/>
  <c r="G1116" i="7"/>
  <c r="G988" i="7"/>
  <c r="G1032" i="7"/>
  <c r="G1109" i="7"/>
  <c r="G1175" i="7"/>
  <c r="G1239" i="7"/>
  <c r="G1004" i="7"/>
  <c r="G1085" i="7"/>
  <c r="G1154" i="7"/>
  <c r="G996" i="7"/>
  <c r="G1134" i="7"/>
  <c r="G1219" i="7"/>
  <c r="G1292" i="7"/>
  <c r="G1356" i="7"/>
  <c r="G1420" i="7"/>
  <c r="G1484" i="7"/>
  <c r="G1548" i="7"/>
  <c r="D1038" i="7"/>
  <c r="D1102" i="7"/>
  <c r="D1166" i="7"/>
  <c r="D1230" i="7"/>
  <c r="D1294" i="7"/>
  <c r="D1358" i="7"/>
  <c r="D1422" i="7"/>
  <c r="D1486" i="7"/>
  <c r="D1550" i="7"/>
  <c r="G1065" i="7"/>
  <c r="G1174" i="7"/>
  <c r="G1248" i="7"/>
  <c r="G1317" i="7"/>
  <c r="G1381" i="7"/>
  <c r="G1445" i="7"/>
  <c r="G1509" i="7"/>
  <c r="D999" i="7"/>
  <c r="D1063" i="7"/>
  <c r="D1127" i="7"/>
  <c r="D1191" i="7"/>
  <c r="D1255" i="7"/>
  <c r="D1319" i="7"/>
  <c r="D1383" i="7"/>
  <c r="D1447" i="7"/>
  <c r="D1511" i="7"/>
  <c r="G1448" i="7"/>
  <c r="D1010" i="7"/>
  <c r="G1066" i="7"/>
  <c r="G1176" i="7"/>
  <c r="G1249" i="7"/>
  <c r="G1318" i="7"/>
  <c r="G1382" i="7"/>
  <c r="G1446" i="7"/>
  <c r="G1510" i="7"/>
  <c r="D1000" i="7"/>
  <c r="D1064" i="7"/>
  <c r="D1128" i="7"/>
  <c r="D1192" i="7"/>
  <c r="D1256" i="7"/>
  <c r="D1320" i="7"/>
  <c r="D1384" i="7"/>
  <c r="D1448" i="7"/>
  <c r="D1512" i="7"/>
  <c r="G1033" i="7"/>
  <c r="G1152" i="7"/>
  <c r="G1232" i="7"/>
  <c r="G1303" i="7"/>
  <c r="G1367" i="7"/>
  <c r="G1431" i="7"/>
  <c r="G1495" i="7"/>
  <c r="G985" i="7"/>
  <c r="D1049" i="7"/>
  <c r="D1113" i="7"/>
  <c r="D1177" i="7"/>
  <c r="D1241" i="7"/>
  <c r="D1305" i="7"/>
  <c r="D1369" i="7"/>
  <c r="D1433" i="7"/>
  <c r="D1497" i="7"/>
  <c r="G1384" i="7"/>
  <c r="G1012" i="7"/>
  <c r="G1140" i="7"/>
  <c r="G1224" i="7"/>
  <c r="G994" i="7"/>
  <c r="G1058" i="7"/>
  <c r="G1047" i="7"/>
  <c r="G1111" i="7"/>
  <c r="G1051" i="7"/>
  <c r="G1125" i="7"/>
  <c r="G998" i="7"/>
  <c r="G1043" i="7"/>
  <c r="G1118" i="7"/>
  <c r="G1183" i="7"/>
  <c r="G1247" i="7"/>
  <c r="G1014" i="7"/>
  <c r="G1094" i="7"/>
  <c r="G1162" i="7"/>
  <c r="G1024" i="7"/>
  <c r="G1147" i="7"/>
  <c r="G1228" i="7"/>
  <c r="G1300" i="7"/>
  <c r="G1364" i="7"/>
  <c r="G1428" i="7"/>
  <c r="G1492" i="7"/>
  <c r="D1046" i="7"/>
  <c r="D1110" i="7"/>
  <c r="D1174" i="7"/>
  <c r="D1238" i="7"/>
  <c r="D1302" i="7"/>
  <c r="D1366" i="7"/>
  <c r="D1430" i="7"/>
  <c r="D1494" i="7"/>
  <c r="G1078" i="7"/>
  <c r="G1184" i="7"/>
  <c r="G1257" i="7"/>
  <c r="G1325" i="7"/>
  <c r="G1389" i="7"/>
  <c r="G1453" i="7"/>
  <c r="G1517" i="7"/>
  <c r="D1007" i="7"/>
  <c r="D1071" i="7"/>
  <c r="D1135" i="7"/>
  <c r="D1199" i="7"/>
  <c r="D1263" i="7"/>
  <c r="D1327" i="7"/>
  <c r="D1391" i="7"/>
  <c r="D1455" i="7"/>
  <c r="D1519" i="7"/>
  <c r="G1464" i="7"/>
  <c r="D1034" i="7"/>
  <c r="G1081" i="7"/>
  <c r="G1185" i="7"/>
  <c r="G1258" i="7"/>
  <c r="G1326" i="7"/>
  <c r="G1390" i="7"/>
  <c r="G1454" i="7"/>
  <c r="G1518" i="7"/>
  <c r="D1008" i="7"/>
  <c r="D1072" i="7"/>
  <c r="D1136" i="7"/>
  <c r="D1200" i="7"/>
  <c r="D1264" i="7"/>
  <c r="D1328" i="7"/>
  <c r="D1392" i="7"/>
  <c r="D1456" i="7"/>
  <c r="D1520" i="7"/>
  <c r="G1052" i="7"/>
  <c r="G1164" i="7"/>
  <c r="G1241" i="7"/>
  <c r="G1311" i="7"/>
  <c r="G1375" i="7"/>
  <c r="G1002" i="7"/>
  <c r="G991" i="7"/>
  <c r="G1055" i="7"/>
  <c r="G1119" i="7"/>
  <c r="G1061" i="7"/>
  <c r="G1133" i="7"/>
  <c r="G1009" i="7"/>
  <c r="G1053" i="7"/>
  <c r="G1127" i="7"/>
  <c r="G1191" i="7"/>
  <c r="G1255" i="7"/>
  <c r="G1025" i="7"/>
  <c r="G1104" i="7"/>
  <c r="G1170" i="7"/>
  <c r="G1045" i="7"/>
  <c r="G1160" i="7"/>
  <c r="G1237" i="7"/>
  <c r="G1308" i="7"/>
  <c r="G1372" i="7"/>
  <c r="G1436" i="7"/>
  <c r="G1500" i="7"/>
  <c r="D990" i="7"/>
  <c r="D1054" i="7"/>
  <c r="D1118" i="7"/>
  <c r="D1182" i="7"/>
  <c r="D1246" i="7"/>
  <c r="D1310" i="7"/>
  <c r="D1374" i="7"/>
  <c r="D1438" i="7"/>
  <c r="D1502" i="7"/>
  <c r="G1424" i="7"/>
  <c r="G1093" i="7"/>
  <c r="G1193" i="7"/>
  <c r="G1266" i="7"/>
  <c r="G1333" i="7"/>
  <c r="G1397" i="7"/>
  <c r="G1461" i="7"/>
  <c r="G1525" i="7"/>
  <c r="D1015" i="7"/>
  <c r="D1079" i="7"/>
  <c r="D1143" i="7"/>
  <c r="D1207" i="7"/>
  <c r="D1271" i="7"/>
  <c r="D1335" i="7"/>
  <c r="D1399" i="7"/>
  <c r="D1463" i="7"/>
  <c r="D1527" i="7"/>
  <c r="G1480" i="7"/>
  <c r="D1058" i="7"/>
  <c r="G1096" i="7"/>
  <c r="G1194" i="7"/>
  <c r="G1267" i="7"/>
  <c r="G1334" i="7"/>
  <c r="G1398" i="7"/>
  <c r="G1462" i="7"/>
  <c r="G1526" i="7"/>
  <c r="D1016" i="7"/>
  <c r="G1010" i="7"/>
  <c r="G999" i="7"/>
  <c r="G1063" i="7"/>
  <c r="G987" i="7"/>
  <c r="G1070" i="7"/>
  <c r="G1141" i="7"/>
  <c r="G1020" i="7"/>
  <c r="G1064" i="7"/>
  <c r="G1135" i="7"/>
  <c r="G1199" i="7"/>
  <c r="G1263" i="7"/>
  <c r="G1036" i="7"/>
  <c r="G1113" i="7"/>
  <c r="G995" i="7"/>
  <c r="G1062" i="7"/>
  <c r="G1172" i="7"/>
  <c r="G1246" i="7"/>
  <c r="G1316" i="7"/>
  <c r="G1380" i="7"/>
  <c r="G1444" i="7"/>
  <c r="G1508" i="7"/>
  <c r="D998" i="7"/>
  <c r="D1062" i="7"/>
  <c r="D1126" i="7"/>
  <c r="D1190" i="7"/>
  <c r="D1254" i="7"/>
  <c r="D1318" i="7"/>
  <c r="D1382" i="7"/>
  <c r="D1446" i="7"/>
  <c r="D1510" i="7"/>
  <c r="D1018" i="7"/>
  <c r="G1108" i="7"/>
  <c r="G1202" i="7"/>
  <c r="G1275" i="7"/>
  <c r="G1341" i="7"/>
  <c r="G1405" i="7"/>
  <c r="G1469" i="7"/>
  <c r="G1533" i="7"/>
  <c r="D1023" i="7"/>
  <c r="D1087" i="7"/>
  <c r="D1151" i="7"/>
  <c r="D1215" i="7"/>
  <c r="D1279" i="7"/>
  <c r="D1343" i="7"/>
  <c r="D1407" i="7"/>
  <c r="D1471" i="7"/>
  <c r="D1535" i="7"/>
  <c r="G1496" i="7"/>
  <c r="D1074" i="7"/>
  <c r="G1110" i="7"/>
  <c r="G1203" i="7"/>
  <c r="G1276" i="7"/>
  <c r="G1342" i="7"/>
  <c r="G1406" i="7"/>
  <c r="G1470" i="7"/>
  <c r="G1534" i="7"/>
  <c r="D1024" i="7"/>
  <c r="D1088" i="7"/>
  <c r="D1152" i="7"/>
  <c r="D1216" i="7"/>
  <c r="D1280" i="7"/>
  <c r="D1344" i="7"/>
  <c r="D1408" i="7"/>
  <c r="D1472" i="7"/>
  <c r="D1536" i="7"/>
  <c r="G1083" i="7"/>
  <c r="G1186" i="7"/>
  <c r="G1259" i="7"/>
  <c r="G1327" i="7"/>
  <c r="G1018" i="7"/>
  <c r="G1007" i="7"/>
  <c r="G1071" i="7"/>
  <c r="G997" i="7"/>
  <c r="G1080" i="7"/>
  <c r="G1149" i="7"/>
  <c r="G989" i="7"/>
  <c r="G1073" i="7"/>
  <c r="G1143" i="7"/>
  <c r="G1207" i="7"/>
  <c r="G1271" i="7"/>
  <c r="G1046" i="7"/>
  <c r="G1122" i="7"/>
  <c r="G1005" i="7"/>
  <c r="G1077" i="7"/>
  <c r="G1182" i="7"/>
  <c r="G1256" i="7"/>
  <c r="G1324" i="7"/>
  <c r="G1388" i="7"/>
  <c r="G1452" i="7"/>
  <c r="G1516" i="7"/>
  <c r="D1006" i="7"/>
  <c r="D1070" i="7"/>
  <c r="D1134" i="7"/>
  <c r="D1198" i="7"/>
  <c r="D1262" i="7"/>
  <c r="D1326" i="7"/>
  <c r="D1390" i="7"/>
  <c r="D1454" i="7"/>
  <c r="D1518" i="7"/>
  <c r="D1098" i="7"/>
  <c r="G1123" i="7"/>
  <c r="G1211" i="7"/>
  <c r="G1284" i="7"/>
  <c r="G1349" i="7"/>
  <c r="G1413" i="7"/>
  <c r="G1477" i="7"/>
  <c r="G1541" i="7"/>
  <c r="D1031" i="7"/>
  <c r="D1095" i="7"/>
  <c r="D1159" i="7"/>
  <c r="D1223" i="7"/>
  <c r="D1287" i="7"/>
  <c r="D1351" i="7"/>
  <c r="D1415" i="7"/>
  <c r="D1479" i="7"/>
  <c r="D1543" i="7"/>
  <c r="G1512" i="7"/>
  <c r="D1106" i="7"/>
  <c r="G1124" i="7"/>
  <c r="G1212" i="7"/>
  <c r="G1285" i="7"/>
  <c r="G1350" i="7"/>
  <c r="G1414" i="7"/>
  <c r="G1478" i="7"/>
  <c r="G1542" i="7"/>
  <c r="D1032" i="7"/>
  <c r="D1096" i="7"/>
  <c r="D1160" i="7"/>
  <c r="D1224" i="7"/>
  <c r="D1288" i="7"/>
  <c r="D1352" i="7"/>
  <c r="D1416" i="7"/>
  <c r="D1480" i="7"/>
  <c r="D1544" i="7"/>
  <c r="G1097" i="7"/>
  <c r="G1195" i="7"/>
  <c r="G1268" i="7"/>
  <c r="G1335" i="7"/>
  <c r="G1399" i="7"/>
  <c r="G1463" i="7"/>
  <c r="G1527" i="7"/>
  <c r="D1017" i="7"/>
  <c r="D1081" i="7"/>
  <c r="D1145" i="7"/>
  <c r="D1209" i="7"/>
  <c r="D1273" i="7"/>
  <c r="D1337" i="7"/>
  <c r="D1401" i="7"/>
  <c r="D1465" i="7"/>
  <c r="D1529" i="7"/>
  <c r="D1050" i="7"/>
  <c r="G1034" i="7"/>
  <c r="G1023" i="7"/>
  <c r="G1087" i="7"/>
  <c r="G1019" i="7"/>
  <c r="G1098" i="7"/>
  <c r="G1165" i="7"/>
  <c r="G1011" i="7"/>
  <c r="G1091" i="7"/>
  <c r="G1159" i="7"/>
  <c r="G1223" i="7"/>
  <c r="G1287" i="7"/>
  <c r="G1067" i="7"/>
  <c r="G1138" i="7"/>
  <c r="G1027" i="7"/>
  <c r="G1106" i="7"/>
  <c r="G1201" i="7"/>
  <c r="G1274" i="7"/>
  <c r="G1340" i="7"/>
  <c r="G1404" i="7"/>
  <c r="G1468" i="7"/>
  <c r="G1532" i="7"/>
  <c r="D1022" i="7"/>
  <c r="D1086" i="7"/>
  <c r="D1150" i="7"/>
  <c r="D1214" i="7"/>
  <c r="D1278" i="7"/>
  <c r="D1342" i="7"/>
  <c r="D1406" i="7"/>
  <c r="D1470" i="7"/>
  <c r="D1534" i="7"/>
  <c r="G1028" i="7"/>
  <c r="G1148" i="7"/>
  <c r="G1229" i="7"/>
  <c r="G1301" i="7"/>
  <c r="G1365" i="7"/>
  <c r="G1429" i="7"/>
  <c r="G1493" i="7"/>
  <c r="D1047" i="7"/>
  <c r="D1111" i="7"/>
  <c r="D1175" i="7"/>
  <c r="D1239" i="7"/>
  <c r="D1303" i="7"/>
  <c r="D1367" i="7"/>
  <c r="D1431" i="7"/>
  <c r="D1495" i="7"/>
  <c r="G1544" i="7"/>
  <c r="G1030" i="7"/>
  <c r="G1150" i="7"/>
  <c r="G1230" i="7"/>
  <c r="G1302" i="7"/>
  <c r="G1366" i="7"/>
  <c r="G1430" i="7"/>
  <c r="G1494" i="7"/>
  <c r="D1048" i="7"/>
  <c r="D1112" i="7"/>
  <c r="D1176" i="7"/>
  <c r="D1240" i="7"/>
  <c r="D1304" i="7"/>
  <c r="D1368" i="7"/>
  <c r="D1432" i="7"/>
  <c r="D1496" i="7"/>
  <c r="D985" i="7"/>
  <c r="G1126" i="7"/>
  <c r="G1213" i="7"/>
  <c r="G1026" i="7"/>
  <c r="G1151" i="7"/>
  <c r="G1265" i="7"/>
  <c r="D1206" i="7"/>
  <c r="G1220" i="7"/>
  <c r="D1167" i="7"/>
  <c r="G1003" i="7"/>
  <c r="D1040" i="7"/>
  <c r="D1296" i="7"/>
  <c r="D1552" i="7"/>
  <c r="G1319" i="7"/>
  <c r="G1447" i="7"/>
  <c r="G1543" i="7"/>
  <c r="D1073" i="7"/>
  <c r="D1185" i="7"/>
  <c r="D1281" i="7"/>
  <c r="D1385" i="7"/>
  <c r="D1481" i="7"/>
  <c r="D1026" i="7"/>
  <c r="G1114" i="7"/>
  <c r="G1242" i="7"/>
  <c r="G1312" i="7"/>
  <c r="G1392" i="7"/>
  <c r="G1488" i="7"/>
  <c r="D1122" i="7"/>
  <c r="G1115" i="7"/>
  <c r="G1206" i="7"/>
  <c r="G1280" i="7"/>
  <c r="G1345" i="7"/>
  <c r="G1409" i="7"/>
  <c r="G1473" i="7"/>
  <c r="G1537" i="7"/>
  <c r="D1027" i="7"/>
  <c r="D1091" i="7"/>
  <c r="D1155" i="7"/>
  <c r="D1219" i="7"/>
  <c r="D1283" i="7"/>
  <c r="D1347" i="7"/>
  <c r="D1411" i="7"/>
  <c r="D1475" i="7"/>
  <c r="D1539" i="7"/>
  <c r="G1272" i="7"/>
  <c r="G1530" i="7"/>
  <c r="D1186" i="7"/>
  <c r="D1356" i="7"/>
  <c r="D1525" i="7"/>
  <c r="D1476" i="7"/>
  <c r="G1459" i="7"/>
  <c r="D1546" i="7"/>
  <c r="G1339" i="7"/>
  <c r="D1021" i="7"/>
  <c r="D1229" i="7"/>
  <c r="D1402" i="7"/>
  <c r="G1226" i="7"/>
  <c r="D1266" i="7"/>
  <c r="G1363" i="7"/>
  <c r="D1290" i="7"/>
  <c r="G1208" i="7"/>
  <c r="G1474" i="7"/>
  <c r="D1148" i="7"/>
  <c r="D1317" i="7"/>
  <c r="D1490" i="7"/>
  <c r="D1044" i="7"/>
  <c r="G1190" i="7"/>
  <c r="D1501" i="7"/>
  <c r="G1347" i="7"/>
  <c r="D1029" i="7"/>
  <c r="D1236" i="7"/>
  <c r="D1405" i="7"/>
  <c r="G1131" i="7"/>
  <c r="G1418" i="7"/>
  <c r="D1100" i="7"/>
  <c r="D1282" i="7"/>
  <c r="D1452" i="7"/>
  <c r="G1075" i="7"/>
  <c r="G1387" i="7"/>
  <c r="D1069" i="7"/>
  <c r="G1189" i="7"/>
  <c r="D1413" i="7"/>
  <c r="D1039" i="7"/>
  <c r="D1353" i="7"/>
  <c r="G1015" i="7"/>
  <c r="G1215" i="7"/>
  <c r="G1332" i="7"/>
  <c r="D1270" i="7"/>
  <c r="G1293" i="7"/>
  <c r="D1231" i="7"/>
  <c r="G1137" i="7"/>
  <c r="D1080" i="7"/>
  <c r="D1336" i="7"/>
  <c r="G1068" i="7"/>
  <c r="G1343" i="7"/>
  <c r="G1455" i="7"/>
  <c r="D993" i="7"/>
  <c r="D1089" i="7"/>
  <c r="D1193" i="7"/>
  <c r="D1289" i="7"/>
  <c r="D1393" i="7"/>
  <c r="D1505" i="7"/>
  <c r="D1082" i="7"/>
  <c r="G1153" i="7"/>
  <c r="G1251" i="7"/>
  <c r="G1320" i="7"/>
  <c r="G1400" i="7"/>
  <c r="G1504" i="7"/>
  <c r="G1129" i="7"/>
  <c r="G1216" i="7"/>
  <c r="G1289" i="7"/>
  <c r="G1353" i="7"/>
  <c r="G1417" i="7"/>
  <c r="G1481" i="7"/>
  <c r="G1545" i="7"/>
  <c r="D1035" i="7"/>
  <c r="D1099" i="7"/>
  <c r="D1163" i="7"/>
  <c r="D1227" i="7"/>
  <c r="D1291" i="7"/>
  <c r="D1355" i="7"/>
  <c r="D1419" i="7"/>
  <c r="D1483" i="7"/>
  <c r="D1547" i="7"/>
  <c r="G1306" i="7"/>
  <c r="D988" i="7"/>
  <c r="D1205" i="7"/>
  <c r="D1378" i="7"/>
  <c r="D1548" i="7"/>
  <c r="D1498" i="7"/>
  <c r="D1045" i="7"/>
  <c r="G1044" i="7"/>
  <c r="G1371" i="7"/>
  <c r="D1053" i="7"/>
  <c r="D1252" i="7"/>
  <c r="D1421" i="7"/>
  <c r="D1284" i="7"/>
  <c r="G1298" i="7"/>
  <c r="D1308" i="7"/>
  <c r="G1395" i="7"/>
  <c r="D1354" i="7"/>
  <c r="G1244" i="7"/>
  <c r="G1506" i="7"/>
  <c r="D1170" i="7"/>
  <c r="D1340" i="7"/>
  <c r="D1509" i="7"/>
  <c r="D1157" i="7"/>
  <c r="G1331" i="7"/>
  <c r="G1060" i="7"/>
  <c r="G1379" i="7"/>
  <c r="D1061" i="7"/>
  <c r="D1258" i="7"/>
  <c r="D1428" i="7"/>
  <c r="G1180" i="7"/>
  <c r="G1450" i="7"/>
  <c r="D1130" i="7"/>
  <c r="D1301" i="7"/>
  <c r="D1474" i="7"/>
  <c r="G1132" i="7"/>
  <c r="G1419" i="7"/>
  <c r="D1101" i="7"/>
  <c r="G1330" i="7"/>
  <c r="D1522" i="7"/>
  <c r="G1001" i="7"/>
  <c r="G1486" i="7"/>
  <c r="D1488" i="7"/>
  <c r="G1415" i="7"/>
  <c r="D1057" i="7"/>
  <c r="D1257" i="7"/>
  <c r="G1205" i="7"/>
  <c r="G1079" i="7"/>
  <c r="G1279" i="7"/>
  <c r="G1396" i="7"/>
  <c r="D1334" i="7"/>
  <c r="G1357" i="7"/>
  <c r="D1295" i="7"/>
  <c r="G1221" i="7"/>
  <c r="D1104" i="7"/>
  <c r="D1360" i="7"/>
  <c r="G1112" i="7"/>
  <c r="G1351" i="7"/>
  <c r="G1471" i="7"/>
  <c r="D1001" i="7"/>
  <c r="D1097" i="7"/>
  <c r="D1201" i="7"/>
  <c r="D1313" i="7"/>
  <c r="D1409" i="7"/>
  <c r="D1513" i="7"/>
  <c r="D1114" i="7"/>
  <c r="G1166" i="7"/>
  <c r="G1260" i="7"/>
  <c r="G1328" i="7"/>
  <c r="G1408" i="7"/>
  <c r="G1528" i="7"/>
  <c r="G1013" i="7"/>
  <c r="G1142" i="7"/>
  <c r="G1225" i="7"/>
  <c r="G1297" i="7"/>
  <c r="G1361" i="7"/>
  <c r="G1425" i="7"/>
  <c r="G1489" i="7"/>
  <c r="G1553" i="7"/>
  <c r="D1043" i="7"/>
  <c r="D1107" i="7"/>
  <c r="D1171" i="7"/>
  <c r="D1235" i="7"/>
  <c r="D1299" i="7"/>
  <c r="D1363" i="7"/>
  <c r="D1427" i="7"/>
  <c r="D1491" i="7"/>
  <c r="G1338" i="7"/>
  <c r="D1020" i="7"/>
  <c r="D1228" i="7"/>
  <c r="D1397" i="7"/>
  <c r="D1533" i="7"/>
  <c r="D1517" i="7"/>
  <c r="D1162" i="7"/>
  <c r="G1105" i="7"/>
  <c r="G1403" i="7"/>
  <c r="D1085" i="7"/>
  <c r="D1274" i="7"/>
  <c r="D1444" i="7"/>
  <c r="D1348" i="7"/>
  <c r="G1362" i="7"/>
  <c r="D1372" i="7"/>
  <c r="G1491" i="7"/>
  <c r="D1418" i="7"/>
  <c r="G1281" i="7"/>
  <c r="G1538" i="7"/>
  <c r="D1189" i="7"/>
  <c r="D1362" i="7"/>
  <c r="D1532" i="7"/>
  <c r="D1221" i="7"/>
  <c r="G1427" i="7"/>
  <c r="G1120" i="7"/>
  <c r="G1411" i="7"/>
  <c r="D1093" i="7"/>
  <c r="D1277" i="7"/>
  <c r="D1450" i="7"/>
  <c r="G1217" i="7"/>
  <c r="G1482" i="7"/>
  <c r="D1154" i="7"/>
  <c r="D1324" i="7"/>
  <c r="D1493" i="7"/>
  <c r="G1181" i="7"/>
  <c r="G1451" i="7"/>
  <c r="D1132" i="7"/>
  <c r="G1426" i="7"/>
  <c r="D1140" i="7"/>
  <c r="D1078" i="7"/>
  <c r="G1008" i="7"/>
  <c r="G1057" i="7"/>
  <c r="G1460" i="7"/>
  <c r="D1398" i="7"/>
  <c r="G1421" i="7"/>
  <c r="D1359" i="7"/>
  <c r="G1294" i="7"/>
  <c r="D1144" i="7"/>
  <c r="D1400" i="7"/>
  <c r="G1177" i="7"/>
  <c r="G1383" i="7"/>
  <c r="G1479" i="7"/>
  <c r="D1009" i="7"/>
  <c r="D1121" i="7"/>
  <c r="D1217" i="7"/>
  <c r="D1321" i="7"/>
  <c r="D1417" i="7"/>
  <c r="D1521" i="7"/>
  <c r="G1035" i="7"/>
  <c r="G1178" i="7"/>
  <c r="G1269" i="7"/>
  <c r="G1336" i="7"/>
  <c r="G1416" i="7"/>
  <c r="G1552" i="7"/>
  <c r="G1038" i="7"/>
  <c r="G1155" i="7"/>
  <c r="G1234" i="7"/>
  <c r="G1305" i="7"/>
  <c r="G1369" i="7"/>
  <c r="G1433" i="7"/>
  <c r="G1497" i="7"/>
  <c r="D987" i="7"/>
  <c r="D1051" i="7"/>
  <c r="D1115" i="7"/>
  <c r="D1179" i="7"/>
  <c r="D1243" i="7"/>
  <c r="D1307" i="7"/>
  <c r="D1371" i="7"/>
  <c r="D1435" i="7"/>
  <c r="D1499" i="7"/>
  <c r="G1041" i="7"/>
  <c r="G1370" i="7"/>
  <c r="D1052" i="7"/>
  <c r="D1250" i="7"/>
  <c r="D1420" i="7"/>
  <c r="D1261" i="7"/>
  <c r="D1540" i="7"/>
  <c r="D1245" i="7"/>
  <c r="G1158" i="7"/>
  <c r="G1435" i="7"/>
  <c r="D1117" i="7"/>
  <c r="D1293" i="7"/>
  <c r="D1466" i="7"/>
  <c r="D1389" i="7"/>
  <c r="G1522" i="7"/>
  <c r="D1436" i="7"/>
  <c r="G1555" i="7"/>
  <c r="D1482" i="7"/>
  <c r="G1314" i="7"/>
  <c r="D996" i="7"/>
  <c r="D1212" i="7"/>
  <c r="D1381" i="7"/>
  <c r="D1554" i="7"/>
  <c r="D1285" i="7"/>
  <c r="G1523" i="7"/>
  <c r="G1171" i="7"/>
  <c r="G1443" i="7"/>
  <c r="D1125" i="7"/>
  <c r="D1300" i="7"/>
  <c r="D1469" i="7"/>
  <c r="G1253" i="7"/>
  <c r="G1514" i="7"/>
  <c r="D1173" i="7"/>
  <c r="D1346" i="7"/>
  <c r="D1516" i="7"/>
  <c r="G1218" i="7"/>
  <c r="G1483" i="7"/>
  <c r="D1156" i="7"/>
  <c r="G1554" i="7"/>
  <c r="D1437" i="7"/>
  <c r="G1089" i="7"/>
  <c r="G1130" i="7"/>
  <c r="G1524" i="7"/>
  <c r="D1462" i="7"/>
  <c r="G1485" i="7"/>
  <c r="D1423" i="7"/>
  <c r="G1358" i="7"/>
  <c r="D1168" i="7"/>
  <c r="D1424" i="7"/>
  <c r="G1204" i="7"/>
  <c r="G1391" i="7"/>
  <c r="G1503" i="7"/>
  <c r="D1025" i="7"/>
  <c r="D1129" i="7"/>
  <c r="D1225" i="7"/>
  <c r="D1329" i="7"/>
  <c r="D1441" i="7"/>
  <c r="D1537" i="7"/>
  <c r="G1054" i="7"/>
  <c r="G1187" i="7"/>
  <c r="G1278" i="7"/>
  <c r="G1344" i="7"/>
  <c r="G1432" i="7"/>
  <c r="D1002" i="7"/>
  <c r="G1056" i="7"/>
  <c r="G1168" i="7"/>
  <c r="G1243" i="7"/>
  <c r="G1313" i="7"/>
  <c r="G1377" i="7"/>
  <c r="G1441" i="7"/>
  <c r="G1505" i="7"/>
  <c r="D995" i="7"/>
  <c r="D1059" i="7"/>
  <c r="D1123" i="7"/>
  <c r="D1187" i="7"/>
  <c r="D1251" i="7"/>
  <c r="D1315" i="7"/>
  <c r="D1379" i="7"/>
  <c r="D1443" i="7"/>
  <c r="D1507" i="7"/>
  <c r="G1102" i="7"/>
  <c r="G1402" i="7"/>
  <c r="D1084" i="7"/>
  <c r="D1269" i="7"/>
  <c r="D1442" i="7"/>
  <c r="D1306" i="7"/>
  <c r="G1458" i="7"/>
  <c r="D1309" i="7"/>
  <c r="G1200" i="7"/>
  <c r="G1467" i="7"/>
  <c r="D1146" i="7"/>
  <c r="D1316" i="7"/>
  <c r="D1485" i="7"/>
  <c r="D1453" i="7"/>
  <c r="D1012" i="7"/>
  <c r="D1500" i="7"/>
  <c r="D1013" i="7"/>
  <c r="D1524" i="7"/>
  <c r="G1346" i="7"/>
  <c r="D1028" i="7"/>
  <c r="D1234" i="7"/>
  <c r="D1404" i="7"/>
  <c r="D1434" i="7"/>
  <c r="D1394" i="7"/>
  <c r="D1077" i="7"/>
  <c r="G1209" i="7"/>
  <c r="G1475" i="7"/>
  <c r="D1149" i="7"/>
  <c r="D1322" i="7"/>
  <c r="D1492" i="7"/>
  <c r="G1290" i="7"/>
  <c r="G1546" i="7"/>
  <c r="D1196" i="7"/>
  <c r="D1365" i="7"/>
  <c r="D1538" i="7"/>
  <c r="G1254" i="7"/>
  <c r="G1515" i="7"/>
  <c r="D1178" i="7"/>
  <c r="D1108" i="7"/>
  <c r="G1092" i="7"/>
  <c r="G1536" i="7"/>
  <c r="G1157" i="7"/>
  <c r="G1016" i="7"/>
  <c r="D1014" i="7"/>
  <c r="D1526" i="7"/>
  <c r="G1549" i="7"/>
  <c r="D1487" i="7"/>
  <c r="G1422" i="7"/>
  <c r="D1208" i="7"/>
  <c r="D1464" i="7"/>
  <c r="G1250" i="7"/>
  <c r="G1407" i="7"/>
  <c r="G1511" i="7"/>
  <c r="D1033" i="7"/>
  <c r="D1137" i="7"/>
  <c r="D1249" i="7"/>
  <c r="D1345" i="7"/>
  <c r="D1449" i="7"/>
  <c r="D1545" i="7"/>
  <c r="G1069" i="7"/>
  <c r="G1196" i="7"/>
  <c r="G1288" i="7"/>
  <c r="G1352" i="7"/>
  <c r="G1440" i="7"/>
  <c r="D1042" i="7"/>
  <c r="G1072" i="7"/>
  <c r="G1179" i="7"/>
  <c r="G1252" i="7"/>
  <c r="G1321" i="7"/>
  <c r="G1385" i="7"/>
  <c r="G1449" i="7"/>
  <c r="G1513" i="7"/>
  <c r="D1003" i="7"/>
  <c r="D1067" i="7"/>
  <c r="D1131" i="7"/>
  <c r="D1195" i="7"/>
  <c r="D1259" i="7"/>
  <c r="D1323" i="7"/>
  <c r="D1387" i="7"/>
  <c r="D1451" i="7"/>
  <c r="D1515" i="7"/>
  <c r="G1156" i="7"/>
  <c r="G1434" i="7"/>
  <c r="D1116" i="7"/>
  <c r="D1292" i="7"/>
  <c r="D1461" i="7"/>
  <c r="D1325" i="7"/>
  <c r="D1330" i="7"/>
  <c r="D1332" i="7"/>
  <c r="G1236" i="7"/>
  <c r="G1499" i="7"/>
  <c r="D1165" i="7"/>
  <c r="D1338" i="7"/>
  <c r="D1508" i="7"/>
  <c r="G1017" i="7"/>
  <c r="D1076" i="7"/>
  <c r="G1145" i="7"/>
  <c r="D1109" i="7"/>
  <c r="G1059" i="7"/>
  <c r="G1378" i="7"/>
  <c r="D1060" i="7"/>
  <c r="D1253" i="7"/>
  <c r="D1426" i="7"/>
  <c r="G1262" i="7"/>
  <c r="D1458" i="7"/>
  <c r="D1204" i="7"/>
  <c r="G1245" i="7"/>
  <c r="G1507" i="7"/>
  <c r="D1172" i="7"/>
  <c r="D1341" i="7"/>
  <c r="D1514" i="7"/>
  <c r="G1322" i="7"/>
  <c r="D1004" i="7"/>
  <c r="D1218" i="7"/>
  <c r="D1388" i="7"/>
  <c r="G1291" i="7"/>
  <c r="G1547" i="7"/>
  <c r="D1197" i="7"/>
  <c r="D1180" i="7"/>
  <c r="G1000" i="7"/>
  <c r="D1232" i="7"/>
  <c r="G1277" i="7"/>
  <c r="G1519" i="7"/>
  <c r="D1153" i="7"/>
  <c r="D1457" i="7"/>
  <c r="G1082" i="7"/>
  <c r="G1192" i="7"/>
  <c r="D1142" i="7"/>
  <c r="G1136" i="7"/>
  <c r="D1103" i="7"/>
  <c r="G1520" i="7"/>
  <c r="G1550" i="7"/>
  <c r="D1272" i="7"/>
  <c r="D1528" i="7"/>
  <c r="G1286" i="7"/>
  <c r="G1439" i="7"/>
  <c r="G1535" i="7"/>
  <c r="D1065" i="7"/>
  <c r="D1161" i="7"/>
  <c r="D1265" i="7"/>
  <c r="D1377" i="7"/>
  <c r="D1473" i="7"/>
  <c r="D994" i="7"/>
  <c r="G1099" i="7"/>
  <c r="G1233" i="7"/>
  <c r="G1304" i="7"/>
  <c r="G1376" i="7"/>
  <c r="G1472" i="7"/>
  <c r="D1090" i="7"/>
  <c r="G1101" i="7"/>
  <c r="G1197" i="7"/>
  <c r="G1270" i="7"/>
  <c r="G1337" i="7"/>
  <c r="G1401" i="7"/>
  <c r="G1465" i="7"/>
  <c r="G1529" i="7"/>
  <c r="D1019" i="7"/>
  <c r="D1083" i="7"/>
  <c r="D1147" i="7"/>
  <c r="D1211" i="7"/>
  <c r="D1275" i="7"/>
  <c r="D1339" i="7"/>
  <c r="D1403" i="7"/>
  <c r="D1467" i="7"/>
  <c r="D1531" i="7"/>
  <c r="G1235" i="7"/>
  <c r="G1498" i="7"/>
  <c r="D1164" i="7"/>
  <c r="D1333" i="7"/>
  <c r="D1506" i="7"/>
  <c r="D1412" i="7"/>
  <c r="G1022" i="7"/>
  <c r="D1460" i="7"/>
  <c r="G1307" i="7"/>
  <c r="D989" i="7"/>
  <c r="D1210" i="7"/>
  <c r="D1380" i="7"/>
  <c r="D1549" i="7"/>
  <c r="G1144" i="7"/>
  <c r="D1202" i="7"/>
  <c r="G1299" i="7"/>
  <c r="D1226" i="7"/>
  <c r="G1169" i="7"/>
  <c r="G1442" i="7"/>
  <c r="D1124" i="7"/>
  <c r="D1298" i="7"/>
  <c r="D1468" i="7"/>
  <c r="G1490" i="7"/>
  <c r="G1090" i="7"/>
  <c r="D1373" i="7"/>
  <c r="G1315" i="7"/>
  <c r="D997" i="7"/>
  <c r="D1213" i="7"/>
  <c r="D1386" i="7"/>
  <c r="G1074" i="7"/>
  <c r="G1386" i="7"/>
  <c r="D1068" i="7"/>
  <c r="D1260" i="7"/>
  <c r="D1429" i="7"/>
  <c r="G992" i="7"/>
  <c r="G1355" i="7"/>
  <c r="D1037" i="7"/>
  <c r="D1242" i="7"/>
  <c r="D1349" i="7"/>
  <c r="D1551" i="7"/>
  <c r="G1261" i="7"/>
  <c r="D1203" i="7"/>
  <c r="D1141" i="7"/>
  <c r="D1188" i="7"/>
  <c r="G1410" i="7"/>
  <c r="G1539" i="7"/>
  <c r="G1227" i="7"/>
  <c r="D1181" i="7"/>
  <c r="G1084" i="7"/>
  <c r="G1329" i="7"/>
  <c r="D1267" i="7"/>
  <c r="D1314" i="7"/>
  <c r="D1357" i="7"/>
  <c r="D1092" i="7"/>
  <c r="D1194" i="7"/>
  <c r="G1323" i="7"/>
  <c r="D1364" i="7"/>
  <c r="D1220" i="7"/>
  <c r="G1273" i="7"/>
  <c r="G1296" i="7"/>
  <c r="G1393" i="7"/>
  <c r="D1331" i="7"/>
  <c r="D1484" i="7"/>
  <c r="D1530" i="7"/>
  <c r="D1276" i="7"/>
  <c r="D1005" i="7"/>
  <c r="D1237" i="7"/>
  <c r="G1360" i="7"/>
  <c r="G1457" i="7"/>
  <c r="D1395" i="7"/>
  <c r="D1370" i="7"/>
  <c r="G1088" i="7"/>
  <c r="D1445" i="7"/>
  <c r="G990" i="7"/>
  <c r="G1456" i="7"/>
  <c r="G1521" i="7"/>
  <c r="D1459" i="7"/>
  <c r="D1477" i="7"/>
  <c r="D1133" i="7"/>
  <c r="G1394" i="7"/>
  <c r="G1354" i="7"/>
  <c r="D1244" i="7"/>
  <c r="D1066" i="7"/>
  <c r="D1011" i="7"/>
  <c r="D1523" i="7"/>
  <c r="D1396" i="7"/>
  <c r="G1264" i="7"/>
  <c r="D1541" i="7"/>
  <c r="D1036" i="7"/>
  <c r="G1086" i="7"/>
  <c r="D1075" i="7"/>
  <c r="G1198" i="7"/>
  <c r="D1268" i="7"/>
  <c r="G1188" i="7"/>
  <c r="D1139" i="7"/>
  <c r="G1466" i="7"/>
  <c r="G1531" i="7"/>
  <c r="G1117" i="7"/>
  <c r="G1282" i="7"/>
  <c r="D1410" i="7"/>
  <c r="Y884" i="7"/>
  <c r="S884" i="7"/>
  <c r="M884" i="7"/>
  <c r="AI875" i="7"/>
  <c r="AJ875" i="7"/>
  <c r="AK875" i="7"/>
  <c r="AI876" i="7"/>
  <c r="AJ876" i="7"/>
  <c r="AK876" i="7"/>
  <c r="AI877" i="7"/>
  <c r="AJ877" i="7"/>
  <c r="AK877" i="7"/>
  <c r="AI878" i="7"/>
  <c r="AJ878" i="7"/>
  <c r="AK878" i="7"/>
  <c r="AI879" i="7"/>
  <c r="AJ879" i="7"/>
  <c r="AK879" i="7"/>
  <c r="AI880" i="7"/>
  <c r="AJ880" i="7"/>
  <c r="AK880" i="7"/>
  <c r="AI881" i="7"/>
  <c r="AJ881" i="7"/>
  <c r="AK881" i="7"/>
  <c r="AI882" i="7"/>
  <c r="AJ882" i="7"/>
  <c r="AK882" i="7"/>
  <c r="AI883" i="7"/>
  <c r="AJ883" i="7"/>
  <c r="AK883" i="7"/>
  <c r="AK874" i="7"/>
  <c r="AJ874" i="7"/>
  <c r="AI874" i="7"/>
  <c r="AK859" i="7"/>
  <c r="B866" i="7" s="1"/>
  <c r="AG859" i="7"/>
  <c r="B863" i="7" s="1"/>
  <c r="AJ859" i="7"/>
  <c r="AI859" i="7"/>
  <c r="AH859" i="7"/>
  <c r="B865" i="7" s="1"/>
  <c r="AF859" i="7"/>
  <c r="B867" i="7" s="1"/>
  <c r="AO829" i="7" a="1"/>
  <c r="AO829" i="7" s="1"/>
  <c r="AP829" i="7" a="1"/>
  <c r="AP829" i="7" s="1"/>
  <c r="AQ829" i="7" a="1"/>
  <c r="AQ829" i="7" s="1"/>
  <c r="AO830" i="7" a="1"/>
  <c r="AO830" i="7" s="1"/>
  <c r="AP830" i="7" a="1"/>
  <c r="AP830" i="7" s="1"/>
  <c r="AQ830" i="7" a="1"/>
  <c r="AQ830" i="7" s="1"/>
  <c r="AO831" i="7" a="1"/>
  <c r="AO831" i="7" s="1"/>
  <c r="AP831" i="7" a="1"/>
  <c r="AP831" i="7"/>
  <c r="AQ831" i="7" a="1"/>
  <c r="AQ831" i="7" s="1"/>
  <c r="AO832" i="7" a="1"/>
  <c r="AO832" i="7" s="1"/>
  <c r="AP832" i="7" a="1"/>
  <c r="AP832" i="7" s="1"/>
  <c r="AQ832" i="7" a="1"/>
  <c r="AQ832" i="7"/>
  <c r="AO833" i="7" a="1"/>
  <c r="AO833" i="7" s="1"/>
  <c r="AP833" i="7" a="1"/>
  <c r="AP833" i="7" s="1"/>
  <c r="AQ833" i="7" a="1"/>
  <c r="AQ833" i="7" s="1"/>
  <c r="AO834" i="7" a="1"/>
  <c r="AO834" i="7"/>
  <c r="AP834" i="7" a="1"/>
  <c r="AP834" i="7" s="1"/>
  <c r="AQ834" i="7" a="1"/>
  <c r="AQ834" i="7" s="1"/>
  <c r="AO835" i="7" a="1"/>
  <c r="AO835" i="7" s="1"/>
  <c r="AP835" i="7" a="1"/>
  <c r="AP835" i="7" s="1"/>
  <c r="AQ835" i="7" a="1"/>
  <c r="AQ835" i="7" s="1"/>
  <c r="AQ828" i="7" a="1"/>
  <c r="AQ828" i="7" s="1"/>
  <c r="AP828" i="7" a="1"/>
  <c r="AP828" i="7" s="1"/>
  <c r="AO828" i="7" a="1"/>
  <c r="AO828" i="7" s="1"/>
  <c r="AN828" i="7" a="1"/>
  <c r="AN828" i="7" s="1"/>
  <c r="S836" i="7"/>
  <c r="AM828" i="7" s="1" a="1"/>
  <c r="AM828" i="7" s="1"/>
  <c r="M836" i="7"/>
  <c r="AL828" i="7" s="1" a="1"/>
  <c r="AL828" i="7" s="1"/>
  <c r="AI829" i="7"/>
  <c r="AJ829" i="7"/>
  <c r="AK829" i="7"/>
  <c r="AI830" i="7"/>
  <c r="AJ830" i="7"/>
  <c r="AK830" i="7"/>
  <c r="AI831" i="7"/>
  <c r="AJ831" i="7"/>
  <c r="AK831" i="7"/>
  <c r="AI832" i="7"/>
  <c r="AJ832" i="7"/>
  <c r="AK832" i="7"/>
  <c r="AI833" i="7"/>
  <c r="AJ833" i="7"/>
  <c r="AK833" i="7"/>
  <c r="AI834" i="7"/>
  <c r="AJ834" i="7"/>
  <c r="AK834" i="7"/>
  <c r="AI835" i="7"/>
  <c r="AJ835" i="7"/>
  <c r="AK835" i="7"/>
  <c r="AK828" i="7"/>
  <c r="AJ828" i="7"/>
  <c r="AI828" i="7"/>
  <c r="S810" i="7"/>
  <c r="AM793" i="7" s="1" a="1"/>
  <c r="AM793" i="7" s="1"/>
  <c r="AN793" i="7" a="1"/>
  <c r="AN793" i="7" s="1"/>
  <c r="M810" i="7"/>
  <c r="AL793" i="7" s="1" a="1"/>
  <c r="AL793" i="7" s="1"/>
  <c r="AO794" i="7" a="1"/>
  <c r="AO794" i="7" s="1"/>
  <c r="AP794" i="7" a="1"/>
  <c r="AP794" i="7" s="1"/>
  <c r="AQ794" i="7" a="1"/>
  <c r="AQ794" i="7" s="1"/>
  <c r="AO795" i="7" a="1"/>
  <c r="AO795" i="7" s="1"/>
  <c r="AP795" i="7" a="1"/>
  <c r="AP795" i="7" s="1"/>
  <c r="AQ795" i="7" a="1"/>
  <c r="AQ795" i="7" s="1"/>
  <c r="AO796" i="7" a="1"/>
  <c r="AO796" i="7" s="1"/>
  <c r="AP796" i="7" a="1"/>
  <c r="AP796" i="7" s="1"/>
  <c r="AQ796" i="7" a="1"/>
  <c r="AQ796" i="7" s="1"/>
  <c r="AO797" i="7" a="1"/>
  <c r="AO797" i="7" s="1"/>
  <c r="AP797" i="7" a="1"/>
  <c r="AP797" i="7" s="1"/>
  <c r="AQ797" i="7" a="1"/>
  <c r="AQ797" i="7"/>
  <c r="AO798" i="7" a="1"/>
  <c r="AO798" i="7" s="1"/>
  <c r="AP798" i="7" a="1"/>
  <c r="AP798" i="7" s="1"/>
  <c r="AQ798" i="7" a="1"/>
  <c r="AQ798" i="7" s="1"/>
  <c r="AO799" i="7" a="1"/>
  <c r="AO799" i="7" s="1"/>
  <c r="AP799" i="7" a="1"/>
  <c r="AP799" i="7" s="1"/>
  <c r="AQ799" i="7" a="1"/>
  <c r="AQ799" i="7" s="1"/>
  <c r="AO800" i="7" a="1"/>
  <c r="AO800" i="7" s="1"/>
  <c r="AP800" i="7" a="1"/>
  <c r="AP800" i="7" s="1"/>
  <c r="AQ800" i="7" a="1"/>
  <c r="AQ800" i="7" s="1"/>
  <c r="AO801" i="7" a="1"/>
  <c r="AO801" i="7" s="1"/>
  <c r="AP801" i="7" a="1"/>
  <c r="AP801" i="7" s="1"/>
  <c r="AQ801" i="7" a="1"/>
  <c r="AQ801" i="7"/>
  <c r="AO802" i="7" a="1"/>
  <c r="AO802" i="7" s="1"/>
  <c r="AP802" i="7" a="1"/>
  <c r="AP802" i="7" s="1"/>
  <c r="AQ802" i="7" a="1"/>
  <c r="AQ802" i="7" s="1"/>
  <c r="AO803" i="7" a="1"/>
  <c r="AO803" i="7"/>
  <c r="AP803" i="7" a="1"/>
  <c r="AP803" i="7" s="1"/>
  <c r="AQ803" i="7" a="1"/>
  <c r="AQ803" i="7" s="1"/>
  <c r="AO804" i="7" a="1"/>
  <c r="AO804" i="7" s="1"/>
  <c r="AP804" i="7" a="1"/>
  <c r="AP804" i="7" s="1"/>
  <c r="AQ804" i="7" a="1"/>
  <c r="AQ804" i="7" s="1"/>
  <c r="AO805" i="7" a="1"/>
  <c r="AO805" i="7" s="1"/>
  <c r="AP805" i="7" a="1"/>
  <c r="AP805" i="7" s="1"/>
  <c r="AQ805" i="7" a="1"/>
  <c r="AQ805" i="7" s="1"/>
  <c r="AO806" i="7" a="1"/>
  <c r="AO806" i="7" s="1"/>
  <c r="AP806" i="7" a="1"/>
  <c r="AP806" i="7" s="1"/>
  <c r="AQ806" i="7" a="1"/>
  <c r="AQ806" i="7" s="1"/>
  <c r="AO807" i="7" a="1"/>
  <c r="AO807" i="7" s="1"/>
  <c r="AP807" i="7" a="1"/>
  <c r="AP807" i="7" s="1"/>
  <c r="AQ807" i="7" a="1"/>
  <c r="AQ807" i="7" s="1"/>
  <c r="AO808" i="7" a="1"/>
  <c r="AO808" i="7" s="1"/>
  <c r="AP808" i="7" a="1"/>
  <c r="AP808" i="7" s="1"/>
  <c r="AQ808" i="7" a="1"/>
  <c r="AQ808" i="7" s="1"/>
  <c r="AO809" i="7" a="1"/>
  <c r="AO809" i="7" s="1"/>
  <c r="AP809" i="7" a="1"/>
  <c r="AP809" i="7" s="1"/>
  <c r="AQ809" i="7" a="1"/>
  <c r="AQ809" i="7" s="1"/>
  <c r="AQ793" i="7" a="1"/>
  <c r="AQ793" i="7" s="1"/>
  <c r="AP793" i="7" a="1"/>
  <c r="AP793" i="7" s="1"/>
  <c r="AO793" i="7" a="1"/>
  <c r="AO793" i="7" s="1"/>
  <c r="AI794" i="7"/>
  <c r="AJ794" i="7"/>
  <c r="AK794" i="7"/>
  <c r="AI795" i="7"/>
  <c r="AJ795" i="7"/>
  <c r="AK795" i="7"/>
  <c r="AI796" i="7"/>
  <c r="AJ796" i="7"/>
  <c r="AK796" i="7"/>
  <c r="AI797" i="7"/>
  <c r="AJ797" i="7"/>
  <c r="AK797" i="7"/>
  <c r="AI798" i="7"/>
  <c r="AJ798" i="7"/>
  <c r="AK798" i="7"/>
  <c r="AI799" i="7"/>
  <c r="AJ799" i="7"/>
  <c r="AK799" i="7"/>
  <c r="AI800" i="7"/>
  <c r="AJ800" i="7"/>
  <c r="AK800" i="7"/>
  <c r="AI801" i="7"/>
  <c r="AJ801" i="7"/>
  <c r="AK801" i="7"/>
  <c r="AI802" i="7"/>
  <c r="AJ802" i="7"/>
  <c r="AK802" i="7"/>
  <c r="AI803" i="7"/>
  <c r="AJ803" i="7"/>
  <c r="AK803" i="7"/>
  <c r="AI804" i="7"/>
  <c r="AJ804" i="7"/>
  <c r="AK804" i="7"/>
  <c r="AI805" i="7"/>
  <c r="AJ805" i="7"/>
  <c r="AK805" i="7"/>
  <c r="AI806" i="7"/>
  <c r="AJ806" i="7"/>
  <c r="AK806" i="7"/>
  <c r="AI807" i="7"/>
  <c r="AJ807" i="7"/>
  <c r="AK807" i="7"/>
  <c r="AI808" i="7"/>
  <c r="AJ808" i="7"/>
  <c r="AK808" i="7"/>
  <c r="AI809" i="7"/>
  <c r="AJ809" i="7"/>
  <c r="AK809" i="7"/>
  <c r="AK793" i="7"/>
  <c r="AJ793" i="7"/>
  <c r="AI793" i="7"/>
  <c r="AH1522" i="7" l="1"/>
  <c r="AG1522" i="7"/>
  <c r="AG1036" i="7"/>
  <c r="AH1036" i="7"/>
  <c r="AH1548" i="7"/>
  <c r="AG1548" i="7"/>
  <c r="AH1505" i="7"/>
  <c r="AG1505" i="7"/>
  <c r="AH1338" i="7"/>
  <c r="AG1338" i="7"/>
  <c r="AH1064" i="7"/>
  <c r="AG1064" i="7"/>
  <c r="AH1102" i="7"/>
  <c r="AG1102" i="7"/>
  <c r="AH1217" i="7"/>
  <c r="AG1217" i="7"/>
  <c r="AH1203" i="7"/>
  <c r="AG1203" i="7"/>
  <c r="AH1108" i="7"/>
  <c r="AG1108" i="7"/>
  <c r="AH1066" i="7"/>
  <c r="AG1066" i="7"/>
  <c r="AH1448" i="7"/>
  <c r="AG1448" i="7"/>
  <c r="AG1463" i="7"/>
  <c r="AH1463" i="7"/>
  <c r="AG1364" i="7"/>
  <c r="AH1364" i="7"/>
  <c r="AH1523" i="7"/>
  <c r="AG1523" i="7"/>
  <c r="AH1122" i="7"/>
  <c r="AG1122" i="7"/>
  <c r="AH1536" i="7"/>
  <c r="AG1536" i="7"/>
  <c r="AH1345" i="7"/>
  <c r="AG1345" i="7"/>
  <c r="AH1481" i="7"/>
  <c r="AG1481" i="7"/>
  <c r="AH1114" i="7"/>
  <c r="AG1114" i="7"/>
  <c r="AH1520" i="7"/>
  <c r="AG1520" i="7"/>
  <c r="AH1492" i="7"/>
  <c r="AG1492" i="7"/>
  <c r="AH1084" i="7"/>
  <c r="AG1084" i="7"/>
  <c r="AG1019" i="7"/>
  <c r="AH1019" i="7"/>
  <c r="AH1106" i="7"/>
  <c r="AG1106" i="7"/>
  <c r="AH1512" i="7"/>
  <c r="AG1512" i="7"/>
  <c r="AH1129" i="7"/>
  <c r="AG1129" i="7"/>
  <c r="AH1546" i="7"/>
  <c r="AG1546" i="7"/>
  <c r="AH1034" i="7"/>
  <c r="AG1034" i="7"/>
  <c r="AH1288" i="7"/>
  <c r="AG1288" i="7"/>
  <c r="AG1079" i="7"/>
  <c r="AH1079" i="7"/>
  <c r="AH1352" i="7"/>
  <c r="AG1352" i="7"/>
  <c r="AH1281" i="7"/>
  <c r="AG1281" i="7"/>
  <c r="AG1500" i="7"/>
  <c r="AH1500" i="7"/>
  <c r="AH1289" i="7"/>
  <c r="AG1289" i="7"/>
  <c r="AH1545" i="7"/>
  <c r="AG1545" i="7"/>
  <c r="AH1538" i="7"/>
  <c r="AG1538" i="7"/>
  <c r="AH1026" i="7"/>
  <c r="AG1026" i="7"/>
  <c r="AH1121" i="7"/>
  <c r="AG1121" i="7"/>
  <c r="AH1384" i="7"/>
  <c r="AG1384" i="7"/>
  <c r="AH1295" i="7"/>
  <c r="AG1295" i="7"/>
  <c r="AG1239" i="7"/>
  <c r="AH1239" i="7"/>
  <c r="AH1238" i="7"/>
  <c r="AG1238" i="7"/>
  <c r="AH1213" i="7"/>
  <c r="AG1213" i="7"/>
  <c r="AH1144" i="7"/>
  <c r="AG1144" i="7"/>
  <c r="AH1159" i="7"/>
  <c r="AG1159" i="7"/>
  <c r="AH1286" i="7"/>
  <c r="AG1286" i="7"/>
  <c r="AH1325" i="7"/>
  <c r="AG1325" i="7"/>
  <c r="AH1471" i="7"/>
  <c r="AG1471" i="7"/>
  <c r="AG1086" i="7"/>
  <c r="AH1086" i="7"/>
  <c r="AH1125" i="7"/>
  <c r="AG1125" i="7"/>
  <c r="AG1015" i="7"/>
  <c r="AH1015" i="7"/>
  <c r="AG1057" i="7"/>
  <c r="AH1057" i="7"/>
  <c r="AH1142" i="7"/>
  <c r="AG1142" i="7"/>
  <c r="AH1181" i="7"/>
  <c r="AG1181" i="7"/>
  <c r="AH1391" i="7"/>
  <c r="AG1391" i="7"/>
  <c r="AH1518" i="7"/>
  <c r="AG1518" i="7"/>
  <c r="AG1006" i="7"/>
  <c r="AH1006" i="7"/>
  <c r="AH1493" i="7"/>
  <c r="AG1493" i="7"/>
  <c r="AH1048" i="7"/>
  <c r="AG1048" i="7"/>
  <c r="AG1063" i="7"/>
  <c r="AH1063" i="7"/>
  <c r="AH1190" i="7"/>
  <c r="AG1190" i="7"/>
  <c r="AH1229" i="7"/>
  <c r="AG1229" i="7"/>
  <c r="AH1360" i="7"/>
  <c r="AG1360" i="7"/>
  <c r="AH1375" i="7"/>
  <c r="AG1375" i="7"/>
  <c r="AH1502" i="7"/>
  <c r="AG1502" i="7"/>
  <c r="AG990" i="7"/>
  <c r="AH990" i="7"/>
  <c r="AH1541" i="7"/>
  <c r="AG1541" i="7"/>
  <c r="AH1029" i="7"/>
  <c r="AG1029" i="7"/>
  <c r="AH1540" i="7"/>
  <c r="AG1540" i="7"/>
  <c r="AH1138" i="7"/>
  <c r="AG1138" i="7"/>
  <c r="AH1267" i="7"/>
  <c r="AG1267" i="7"/>
  <c r="AH1385" i="7"/>
  <c r="AG1385" i="7"/>
  <c r="AH1409" i="7"/>
  <c r="AG1409" i="7"/>
  <c r="AH1010" i="7"/>
  <c r="AG1010" i="7"/>
  <c r="AH1313" i="7"/>
  <c r="AG1313" i="7"/>
  <c r="AH1187" i="7"/>
  <c r="AG1187" i="7"/>
  <c r="AH1212" i="7"/>
  <c r="AG1212" i="7"/>
  <c r="AH1123" i="7"/>
  <c r="AG1123" i="7"/>
  <c r="AH1379" i="7"/>
  <c r="AG1379" i="7"/>
  <c r="AG1332" i="7"/>
  <c r="AH1332" i="7"/>
  <c r="AH1274" i="7"/>
  <c r="AG1274" i="7"/>
  <c r="AH1231" i="7"/>
  <c r="AG1231" i="7"/>
  <c r="AG1003" i="7"/>
  <c r="AH1003" i="7"/>
  <c r="AH1457" i="7"/>
  <c r="AG1457" i="7"/>
  <c r="AH1331" i="7"/>
  <c r="AG1331" i="7"/>
  <c r="AH1514" i="7"/>
  <c r="AG1514" i="7"/>
  <c r="AH1002" i="7"/>
  <c r="AG1002" i="7"/>
  <c r="AG1041" i="7"/>
  <c r="AH1041" i="7"/>
  <c r="AH1344" i="7"/>
  <c r="AG1344" i="7"/>
  <c r="AG1207" i="7"/>
  <c r="AH1207" i="7"/>
  <c r="AH1195" i="7"/>
  <c r="AG1195" i="7"/>
  <c r="AG1076" i="7"/>
  <c r="AH1076" i="7"/>
  <c r="AG1012" i="7"/>
  <c r="AH1012" i="7"/>
  <c r="AH1058" i="7"/>
  <c r="AG1058" i="7"/>
  <c r="AH1440" i="7"/>
  <c r="AG1440" i="7"/>
  <c r="AH1423" i="7"/>
  <c r="AG1423" i="7"/>
  <c r="AH1172" i="7"/>
  <c r="AG1172" i="7"/>
  <c r="AH1050" i="7"/>
  <c r="AG1050" i="7"/>
  <c r="AH1416" i="7"/>
  <c r="AG1416" i="7"/>
  <c r="AH1399" i="7"/>
  <c r="AG1399" i="7"/>
  <c r="AH1323" i="7"/>
  <c r="AG1323" i="7"/>
  <c r="AH1417" i="7"/>
  <c r="AG1417" i="7"/>
  <c r="AH1042" i="7"/>
  <c r="AG1042" i="7"/>
  <c r="AH1408" i="7"/>
  <c r="AG1408" i="7"/>
  <c r="AH1359" i="7"/>
  <c r="AG1359" i="7"/>
  <c r="AH1521" i="7"/>
  <c r="AG1521" i="7"/>
  <c r="AH1156" i="7"/>
  <c r="AG1156" i="7"/>
  <c r="AH1307" i="7"/>
  <c r="AG1307" i="7"/>
  <c r="AG1044" i="7"/>
  <c r="AH1044" i="7"/>
  <c r="AH1482" i="7"/>
  <c r="AG1482" i="7"/>
  <c r="AH1192" i="7"/>
  <c r="AG1192" i="7"/>
  <c r="AG1038" i="7"/>
  <c r="AH1038" i="7"/>
  <c r="AH1099" i="7"/>
  <c r="AG1099" i="7"/>
  <c r="AH1474" i="7"/>
  <c r="AG1474" i="7"/>
  <c r="AH1280" i="7"/>
  <c r="AG1280" i="7"/>
  <c r="AG1039" i="7"/>
  <c r="AH1039" i="7"/>
  <c r="AH1175" i="7"/>
  <c r="AG1175" i="7"/>
  <c r="AH1174" i="7"/>
  <c r="AG1174" i="7"/>
  <c r="AH1149" i="7"/>
  <c r="AG1149" i="7"/>
  <c r="AG1049" i="7"/>
  <c r="AH1049" i="7"/>
  <c r="AH1080" i="7"/>
  <c r="AG1080" i="7"/>
  <c r="AH1095" i="7"/>
  <c r="AG1095" i="7"/>
  <c r="AH1222" i="7"/>
  <c r="AG1222" i="7"/>
  <c r="AH1261" i="7"/>
  <c r="AG1261" i="7"/>
  <c r="AH1407" i="7"/>
  <c r="AG1407" i="7"/>
  <c r="AH1534" i="7"/>
  <c r="AG1534" i="7"/>
  <c r="AG1022" i="7"/>
  <c r="AH1022" i="7"/>
  <c r="AG1017" i="7"/>
  <c r="AH1017" i="7"/>
  <c r="AH1061" i="7"/>
  <c r="AG1061" i="7"/>
  <c r="AG1078" i="7"/>
  <c r="AH1078" i="7"/>
  <c r="AH1117" i="7"/>
  <c r="AG1117" i="7"/>
  <c r="AH1327" i="7"/>
  <c r="AG1327" i="7"/>
  <c r="AH1454" i="7"/>
  <c r="AG1454" i="7"/>
  <c r="AH1429" i="7"/>
  <c r="AG1429" i="7"/>
  <c r="AH1496" i="7"/>
  <c r="AG1496" i="7"/>
  <c r="AH1511" i="7"/>
  <c r="AG1511" i="7"/>
  <c r="AG999" i="7"/>
  <c r="AH999" i="7"/>
  <c r="AG1009" i="7"/>
  <c r="AH1009" i="7"/>
  <c r="AH1126" i="7"/>
  <c r="AG1126" i="7"/>
  <c r="AH1165" i="7"/>
  <c r="AG1165" i="7"/>
  <c r="AH1296" i="7"/>
  <c r="AG1296" i="7"/>
  <c r="AH1311" i="7"/>
  <c r="AG1311" i="7"/>
  <c r="AH1438" i="7"/>
  <c r="AG1438" i="7"/>
  <c r="AH1477" i="7"/>
  <c r="AG1477" i="7"/>
  <c r="AH1458" i="7"/>
  <c r="AG1458" i="7"/>
  <c r="AH1356" i="7"/>
  <c r="AG1356" i="7"/>
  <c r="AH1297" i="7"/>
  <c r="AG1297" i="7"/>
  <c r="AH1074" i="7"/>
  <c r="AG1074" i="7"/>
  <c r="AG1065" i="7"/>
  <c r="AH1065" i="7"/>
  <c r="AG1236" i="7"/>
  <c r="AH1236" i="7"/>
  <c r="AH1266" i="7"/>
  <c r="AG1266" i="7"/>
  <c r="AG1140" i="7"/>
  <c r="AH1140" i="7"/>
  <c r="AG996" i="7"/>
  <c r="AH996" i="7"/>
  <c r="AH1209" i="7"/>
  <c r="AG1209" i="7"/>
  <c r="AH1163" i="7"/>
  <c r="AG1163" i="7"/>
  <c r="AH1210" i="7"/>
  <c r="AG1210" i="7"/>
  <c r="AH1141" i="7"/>
  <c r="AG1141" i="7"/>
  <c r="AG1075" i="7"/>
  <c r="AH1075" i="7"/>
  <c r="AH1329" i="7"/>
  <c r="AG1329" i="7"/>
  <c r="AH1450" i="7"/>
  <c r="AG1450" i="7"/>
  <c r="AH1248" i="7"/>
  <c r="AG1248" i="7"/>
  <c r="AH1393" i="7"/>
  <c r="AG1393" i="7"/>
  <c r="AH1499" i="7"/>
  <c r="AG1499" i="7"/>
  <c r="AH1308" i="7"/>
  <c r="AG1308" i="7"/>
  <c r="AH1506" i="7"/>
  <c r="AG1506" i="7"/>
  <c r="AH994" i="7"/>
  <c r="AG994" i="7"/>
  <c r="AG1001" i="7"/>
  <c r="AH1001" i="7"/>
  <c r="AH1328" i="7"/>
  <c r="AG1328" i="7"/>
  <c r="AH1167" i="7"/>
  <c r="AG1167" i="7"/>
  <c r="AG1436" i="7"/>
  <c r="AH1436" i="7"/>
  <c r="AH1284" i="7"/>
  <c r="AG1284" i="7"/>
  <c r="AH1435" i="7"/>
  <c r="AG1435" i="7"/>
  <c r="AH1244" i="7"/>
  <c r="AG1244" i="7"/>
  <c r="AH1498" i="7"/>
  <c r="AG1498" i="7"/>
  <c r="AH986" i="7"/>
  <c r="AG986" i="7"/>
  <c r="AH1320" i="7"/>
  <c r="AG1320" i="7"/>
  <c r="AH1143" i="7"/>
  <c r="AG1143" i="7"/>
  <c r="AH1077" i="7"/>
  <c r="AG1077" i="7"/>
  <c r="AH1153" i="7"/>
  <c r="AG1153" i="7"/>
  <c r="AH1490" i="7"/>
  <c r="AG1490" i="7"/>
  <c r="AH1312" i="7"/>
  <c r="AG1312" i="7"/>
  <c r="AH1103" i="7"/>
  <c r="AG1103" i="7"/>
  <c r="AH1508" i="7"/>
  <c r="AG1508" i="7"/>
  <c r="AH1497" i="7"/>
  <c r="AG1497" i="7"/>
  <c r="AH1418" i="7"/>
  <c r="AG1418" i="7"/>
  <c r="AH1088" i="7"/>
  <c r="AG1088" i="7"/>
  <c r="AH1230" i="7"/>
  <c r="AG1230" i="7"/>
  <c r="AH1412" i="7"/>
  <c r="AG1412" i="7"/>
  <c r="AG1043" i="7"/>
  <c r="AH1043" i="7"/>
  <c r="AH1265" i="7"/>
  <c r="AG1265" i="7"/>
  <c r="AH1475" i="7"/>
  <c r="AG1475" i="7"/>
  <c r="AH1410" i="7"/>
  <c r="AG1410" i="7"/>
  <c r="AH1184" i="7"/>
  <c r="AG1184" i="7"/>
  <c r="AH1111" i="7"/>
  <c r="AG1111" i="7"/>
  <c r="AH1110" i="7"/>
  <c r="AG1110" i="7"/>
  <c r="AH1085" i="7"/>
  <c r="AG1085" i="7"/>
  <c r="AH1528" i="7"/>
  <c r="AG1528" i="7"/>
  <c r="AH1016" i="7"/>
  <c r="AG1016" i="7"/>
  <c r="AH1543" i="7"/>
  <c r="AG1543" i="7"/>
  <c r="AG1031" i="7"/>
  <c r="AH1031" i="7"/>
  <c r="AH1105" i="7"/>
  <c r="AG1105" i="7"/>
  <c r="AH1158" i="7"/>
  <c r="AG1158" i="7"/>
  <c r="AH1197" i="7"/>
  <c r="AG1197" i="7"/>
  <c r="AH1343" i="7"/>
  <c r="AG1343" i="7"/>
  <c r="AH1470" i="7"/>
  <c r="AG1470" i="7"/>
  <c r="AH1509" i="7"/>
  <c r="AG1509" i="7"/>
  <c r="AH997" i="7"/>
  <c r="AG997" i="7"/>
  <c r="AH1526" i="7"/>
  <c r="AG1526" i="7"/>
  <c r="AG1014" i="7"/>
  <c r="AH1014" i="7"/>
  <c r="AH1053" i="7"/>
  <c r="AG1053" i="7"/>
  <c r="AH1263" i="7"/>
  <c r="AG1263" i="7"/>
  <c r="AH1390" i="7"/>
  <c r="AG1390" i="7"/>
  <c r="AH1365" i="7"/>
  <c r="AG1365" i="7"/>
  <c r="AH1432" i="7"/>
  <c r="AG1432" i="7"/>
  <c r="AH1447" i="7"/>
  <c r="AG1447" i="7"/>
  <c r="AG1062" i="7"/>
  <c r="AH1062" i="7"/>
  <c r="AH1101" i="7"/>
  <c r="AG1101" i="7"/>
  <c r="AH1232" i="7"/>
  <c r="AG1232" i="7"/>
  <c r="AH1247" i="7"/>
  <c r="AG1247" i="7"/>
  <c r="AH1374" i="7"/>
  <c r="AG1374" i="7"/>
  <c r="AH1413" i="7"/>
  <c r="AG1413" i="7"/>
  <c r="AG1004" i="7"/>
  <c r="AH1004" i="7"/>
  <c r="AG1428" i="7"/>
  <c r="AH1428" i="7"/>
  <c r="AG988" i="7"/>
  <c r="AH988" i="7"/>
  <c r="AH1146" i="7"/>
  <c r="AG1146" i="7"/>
  <c r="AG993" i="7"/>
  <c r="AH993" i="7"/>
  <c r="AH1179" i="7"/>
  <c r="AG1179" i="7"/>
  <c r="AH1513" i="7"/>
  <c r="AG1513" i="7"/>
  <c r="AH1425" i="7"/>
  <c r="AG1425" i="7"/>
  <c r="AH1324" i="7"/>
  <c r="AG1324" i="7"/>
  <c r="AH1386" i="7"/>
  <c r="AG1386" i="7"/>
  <c r="AH1136" i="7"/>
  <c r="AG1136" i="7"/>
  <c r="AH1486" i="7"/>
  <c r="AG1486" i="7"/>
  <c r="AH1107" i="7"/>
  <c r="AG1107" i="7"/>
  <c r="AH1433" i="7"/>
  <c r="AG1433" i="7"/>
  <c r="AG1011" i="7"/>
  <c r="AH1011" i="7"/>
  <c r="AH1442" i="7"/>
  <c r="AG1442" i="7"/>
  <c r="AH1224" i="7"/>
  <c r="AG1224" i="7"/>
  <c r="AH1553" i="7"/>
  <c r="AG1553" i="7"/>
  <c r="AH1539" i="7"/>
  <c r="AG1539" i="7"/>
  <c r="AH1434" i="7"/>
  <c r="AG1434" i="7"/>
  <c r="AH1216" i="7"/>
  <c r="AG1216" i="7"/>
  <c r="AH1139" i="7"/>
  <c r="AG1139" i="7"/>
  <c r="AH1220" i="7"/>
  <c r="AG1220" i="7"/>
  <c r="AH1371" i="7"/>
  <c r="AG1371" i="7"/>
  <c r="AH1161" i="7"/>
  <c r="AG1161" i="7"/>
  <c r="AH1426" i="7"/>
  <c r="AG1426" i="7"/>
  <c r="AH1200" i="7"/>
  <c r="AG1200" i="7"/>
  <c r="AH1256" i="7"/>
  <c r="AG1256" i="7"/>
  <c r="AH1100" i="7"/>
  <c r="AG1100" i="7"/>
  <c r="AH1427" i="7"/>
  <c r="AG1427" i="7"/>
  <c r="AH1339" i="7"/>
  <c r="AG1339" i="7"/>
  <c r="AH1283" i="7"/>
  <c r="AG1283" i="7"/>
  <c r="AH1547" i="7"/>
  <c r="AG1547" i="7"/>
  <c r="AH1354" i="7"/>
  <c r="AG1354" i="7"/>
  <c r="AH992" i="7"/>
  <c r="AG992" i="7"/>
  <c r="AH1489" i="7"/>
  <c r="AG1489" i="7"/>
  <c r="AH1524" i="7"/>
  <c r="AG1524" i="7"/>
  <c r="AH1346" i="7"/>
  <c r="AG1346" i="7"/>
  <c r="AH1072" i="7"/>
  <c r="AG1072" i="7"/>
  <c r="AH1166" i="7"/>
  <c r="AG1166" i="7"/>
  <c r="AG1047" i="7"/>
  <c r="AH1047" i="7"/>
  <c r="AG1046" i="7"/>
  <c r="AH1046" i="7"/>
  <c r="AH1533" i="7"/>
  <c r="AG1533" i="7"/>
  <c r="AH1021" i="7"/>
  <c r="AG1021" i="7"/>
  <c r="AH1464" i="7"/>
  <c r="AG1464" i="7"/>
  <c r="AH1479" i="7"/>
  <c r="AG1479" i="7"/>
  <c r="AH1094" i="7"/>
  <c r="AG1094" i="7"/>
  <c r="AH1133" i="7"/>
  <c r="AG1133" i="7"/>
  <c r="AH1279" i="7"/>
  <c r="AG1279" i="7"/>
  <c r="AH1406" i="7"/>
  <c r="AG1406" i="7"/>
  <c r="AH1445" i="7"/>
  <c r="AG1445" i="7"/>
  <c r="AH1462" i="7"/>
  <c r="AG1462" i="7"/>
  <c r="AH1501" i="7"/>
  <c r="AG1501" i="7"/>
  <c r="AH989" i="7"/>
  <c r="AG989" i="7"/>
  <c r="AH1199" i="7"/>
  <c r="AG1199" i="7"/>
  <c r="AH1326" i="7"/>
  <c r="AG1326" i="7"/>
  <c r="AH1301" i="7"/>
  <c r="AG1301" i="7"/>
  <c r="AH1368" i="7"/>
  <c r="AG1368" i="7"/>
  <c r="AH1383" i="7"/>
  <c r="AG1383" i="7"/>
  <c r="AH1510" i="7"/>
  <c r="AG1510" i="7"/>
  <c r="AG998" i="7"/>
  <c r="AH998" i="7"/>
  <c r="AH1549" i="7"/>
  <c r="AG1549" i="7"/>
  <c r="AH1037" i="7"/>
  <c r="AG1037" i="7"/>
  <c r="AH1168" i="7"/>
  <c r="AG1168" i="7"/>
  <c r="AH1183" i="7"/>
  <c r="AG1183" i="7"/>
  <c r="AH1310" i="7"/>
  <c r="AG1310" i="7"/>
  <c r="AH1349" i="7"/>
  <c r="AG1349" i="7"/>
  <c r="AH1243" i="7"/>
  <c r="AG1243" i="7"/>
  <c r="AH1219" i="7"/>
  <c r="AG1219" i="7"/>
  <c r="AH1202" i="7"/>
  <c r="AG1202" i="7"/>
  <c r="AG1035" i="7"/>
  <c r="AH1035" i="7"/>
  <c r="AH1444" i="7"/>
  <c r="AG1444" i="7"/>
  <c r="AH1275" i="7"/>
  <c r="AG1275" i="7"/>
  <c r="AH1363" i="7"/>
  <c r="AG1363" i="7"/>
  <c r="AH1259" i="7"/>
  <c r="AG1259" i="7"/>
  <c r="AG1372" i="7"/>
  <c r="AH1372" i="7"/>
  <c r="AH1225" i="7"/>
  <c r="AG1225" i="7"/>
  <c r="AH1082" i="7"/>
  <c r="AG1082" i="7"/>
  <c r="AH1472" i="7"/>
  <c r="AG1472" i="7"/>
  <c r="AG1527" i="7"/>
  <c r="AH1527" i="7"/>
  <c r="AH1196" i="7"/>
  <c r="AG1196" i="7"/>
  <c r="AH1340" i="7"/>
  <c r="AG1340" i="7"/>
  <c r="AH1252" i="7"/>
  <c r="AG1252" i="7"/>
  <c r="AH1507" i="7"/>
  <c r="AG1507" i="7"/>
  <c r="AG1460" i="7"/>
  <c r="AH1460" i="7"/>
  <c r="AH1322" i="7"/>
  <c r="AG1322" i="7"/>
  <c r="AH1032" i="7"/>
  <c r="AG1032" i="7"/>
  <c r="AH1177" i="7"/>
  <c r="AG1177" i="7"/>
  <c r="AH1491" i="7"/>
  <c r="AG1491" i="7"/>
  <c r="AH1403" i="7"/>
  <c r="AG1403" i="7"/>
  <c r="AH1452" i="7"/>
  <c r="AG1452" i="7"/>
  <c r="AH1305" i="7"/>
  <c r="AG1305" i="7"/>
  <c r="AH1378" i="7"/>
  <c r="AG1378" i="7"/>
  <c r="AH1128" i="7"/>
  <c r="AG1128" i="7"/>
  <c r="AH1422" i="7"/>
  <c r="AG1422" i="7"/>
  <c r="AH1155" i="7"/>
  <c r="AG1155" i="7"/>
  <c r="AH1468" i="7"/>
  <c r="AG1468" i="7"/>
  <c r="AH1380" i="7"/>
  <c r="AG1380" i="7"/>
  <c r="AH1388" i="7"/>
  <c r="AG1388" i="7"/>
  <c r="AH1260" i="7"/>
  <c r="AG1260" i="7"/>
  <c r="AH1370" i="7"/>
  <c r="AG1370" i="7"/>
  <c r="AH1120" i="7"/>
  <c r="AG1120" i="7"/>
  <c r="AH1358" i="7"/>
  <c r="AG1358" i="7"/>
  <c r="AH1531" i="7"/>
  <c r="AG1531" i="7"/>
  <c r="AH1516" i="7"/>
  <c r="AG1516" i="7"/>
  <c r="AH1362" i="7"/>
  <c r="AG1362" i="7"/>
  <c r="AH1096" i="7"/>
  <c r="AG1096" i="7"/>
  <c r="AH1294" i="7"/>
  <c r="AG1294" i="7"/>
  <c r="AH1056" i="7"/>
  <c r="AG1056" i="7"/>
  <c r="AH1257" i="7"/>
  <c r="AG1257" i="7"/>
  <c r="AH1169" i="7"/>
  <c r="AG1169" i="7"/>
  <c r="AH1420" i="7"/>
  <c r="AG1420" i="7"/>
  <c r="AH1377" i="7"/>
  <c r="AG1377" i="7"/>
  <c r="AH1290" i="7"/>
  <c r="AG1290" i="7"/>
  <c r="AH1269" i="7"/>
  <c r="AG1269" i="7"/>
  <c r="AG1068" i="7"/>
  <c r="AH1068" i="7"/>
  <c r="AG1404" i="7"/>
  <c r="AH1404" i="7"/>
  <c r="AH1316" i="7"/>
  <c r="AG1316" i="7"/>
  <c r="AH1401" i="7"/>
  <c r="AG1401" i="7"/>
  <c r="AH1355" i="7"/>
  <c r="AG1355" i="7"/>
  <c r="AH1282" i="7"/>
  <c r="AG1282" i="7"/>
  <c r="AG1495" i="7"/>
  <c r="AH1495" i="7"/>
  <c r="AH1494" i="7"/>
  <c r="AG1494" i="7"/>
  <c r="AH1469" i="7"/>
  <c r="AG1469" i="7"/>
  <c r="AH1400" i="7"/>
  <c r="AG1400" i="7"/>
  <c r="AH1415" i="7"/>
  <c r="AG1415" i="7"/>
  <c r="AH1542" i="7"/>
  <c r="AG1542" i="7"/>
  <c r="AG1030" i="7"/>
  <c r="AH1030" i="7"/>
  <c r="AH1097" i="7"/>
  <c r="AG1097" i="7"/>
  <c r="AH1069" i="7"/>
  <c r="AG1069" i="7"/>
  <c r="AH1215" i="7"/>
  <c r="AG1215" i="7"/>
  <c r="AH1342" i="7"/>
  <c r="AG1342" i="7"/>
  <c r="AH1381" i="7"/>
  <c r="AG1381" i="7"/>
  <c r="AH1398" i="7"/>
  <c r="AG1398" i="7"/>
  <c r="AH1437" i="7"/>
  <c r="AG1437" i="7"/>
  <c r="AH1135" i="7"/>
  <c r="AG1135" i="7"/>
  <c r="AH1262" i="7"/>
  <c r="AG1262" i="7"/>
  <c r="AH1237" i="7"/>
  <c r="AG1237" i="7"/>
  <c r="AH1304" i="7"/>
  <c r="AG1304" i="7"/>
  <c r="AH1319" i="7"/>
  <c r="AG1319" i="7"/>
  <c r="AH1446" i="7"/>
  <c r="AG1446" i="7"/>
  <c r="AH1485" i="7"/>
  <c r="AG1485" i="7"/>
  <c r="AH1137" i="7"/>
  <c r="AG1137" i="7"/>
  <c r="AH1104" i="7"/>
  <c r="AG1104" i="7"/>
  <c r="AH1119" i="7"/>
  <c r="AG1119" i="7"/>
  <c r="AH1246" i="7"/>
  <c r="AG1246" i="7"/>
  <c r="AH1285" i="7"/>
  <c r="AG1285" i="7"/>
  <c r="AH1529" i="7"/>
  <c r="AG1529" i="7"/>
  <c r="AH1180" i="7"/>
  <c r="AG1180" i="7"/>
  <c r="AH1550" i="7"/>
  <c r="AG1550" i="7"/>
  <c r="AG1067" i="7"/>
  <c r="AH1067" i="7"/>
  <c r="AH1459" i="7"/>
  <c r="AG1459" i="7"/>
  <c r="AH1530" i="7"/>
  <c r="AG1530" i="7"/>
  <c r="AH1018" i="7"/>
  <c r="AG1018" i="7"/>
  <c r="AG1089" i="7"/>
  <c r="AH1089" i="7"/>
  <c r="AH1376" i="7"/>
  <c r="AG1376" i="7"/>
  <c r="AH1271" i="7"/>
  <c r="AG1271" i="7"/>
  <c r="AH1456" i="7"/>
  <c r="AG1456" i="7"/>
  <c r="AH1171" i="7"/>
  <c r="AG1171" i="7"/>
  <c r="AG1059" i="7"/>
  <c r="AH1059" i="7"/>
  <c r="AH1337" i="7"/>
  <c r="AG1337" i="7"/>
  <c r="AH1291" i="7"/>
  <c r="AG1291" i="7"/>
  <c r="AH1258" i="7"/>
  <c r="AG1258" i="7"/>
  <c r="AH1525" i="7"/>
  <c r="AG1525" i="7"/>
  <c r="AH1321" i="7"/>
  <c r="AG1321" i="7"/>
  <c r="AH1233" i="7"/>
  <c r="AG1233" i="7"/>
  <c r="AH1484" i="7"/>
  <c r="AG1484" i="7"/>
  <c r="AH1441" i="7"/>
  <c r="AG1441" i="7"/>
  <c r="AH1314" i="7"/>
  <c r="AG1314" i="7"/>
  <c r="AH1024" i="7"/>
  <c r="AG1024" i="7"/>
  <c r="AH1299" i="7"/>
  <c r="AG1299" i="7"/>
  <c r="AH1211" i="7"/>
  <c r="AG1211" i="7"/>
  <c r="AH1465" i="7"/>
  <c r="AG1465" i="7"/>
  <c r="AH1419" i="7"/>
  <c r="AG1419" i="7"/>
  <c r="AH1306" i="7"/>
  <c r="AG1306" i="7"/>
  <c r="AH1008" i="7"/>
  <c r="AG1008" i="7"/>
  <c r="AH1131" i="7"/>
  <c r="AG1131" i="7"/>
  <c r="AH1449" i="7"/>
  <c r="AG1449" i="7"/>
  <c r="AH1361" i="7"/>
  <c r="AG1361" i="7"/>
  <c r="AH1347" i="7"/>
  <c r="AG1347" i="7"/>
  <c r="AH1532" i="7"/>
  <c r="AG1532" i="7"/>
  <c r="AH1298" i="7"/>
  <c r="AG1298" i="7"/>
  <c r="AH1000" i="7"/>
  <c r="AG1000" i="7"/>
  <c r="AG1060" i="7"/>
  <c r="AH1060" i="7"/>
  <c r="AH1251" i="7"/>
  <c r="AG1251" i="7"/>
  <c r="AG1204" i="7"/>
  <c r="AH1204" i="7"/>
  <c r="AH1226" i="7"/>
  <c r="AG1226" i="7"/>
  <c r="AG1081" i="7"/>
  <c r="AH1081" i="7"/>
  <c r="AH1235" i="7"/>
  <c r="AG1235" i="7"/>
  <c r="AH1147" i="7"/>
  <c r="AG1147" i="7"/>
  <c r="AH1228" i="7"/>
  <c r="AG1228" i="7"/>
  <c r="AH1185" i="7"/>
  <c r="AG1185" i="7"/>
  <c r="AH1218" i="7"/>
  <c r="AG1218" i="7"/>
  <c r="AH1205" i="7"/>
  <c r="AG1205" i="7"/>
  <c r="AH1431" i="7"/>
  <c r="AG1431" i="7"/>
  <c r="AH1430" i="7"/>
  <c r="AG1430" i="7"/>
  <c r="AH1405" i="7"/>
  <c r="AG1405" i="7"/>
  <c r="AH1336" i="7"/>
  <c r="AG1336" i="7"/>
  <c r="AH1351" i="7"/>
  <c r="AG1351" i="7"/>
  <c r="AH1478" i="7"/>
  <c r="AG1478" i="7"/>
  <c r="AH1517" i="7"/>
  <c r="AG1517" i="7"/>
  <c r="AH1005" i="7"/>
  <c r="AG1005" i="7"/>
  <c r="AH1151" i="7"/>
  <c r="AG1151" i="7"/>
  <c r="AH1278" i="7"/>
  <c r="AG1278" i="7"/>
  <c r="AH1317" i="7"/>
  <c r="AG1317" i="7"/>
  <c r="AH1334" i="7"/>
  <c r="AG1334" i="7"/>
  <c r="AH1373" i="7"/>
  <c r="AG1373" i="7"/>
  <c r="AH1071" i="7"/>
  <c r="AG1071" i="7"/>
  <c r="AH1198" i="7"/>
  <c r="AG1198" i="7"/>
  <c r="AH1173" i="7"/>
  <c r="AG1173" i="7"/>
  <c r="AH1240" i="7"/>
  <c r="AG1240" i="7"/>
  <c r="AH1255" i="7"/>
  <c r="AG1255" i="7"/>
  <c r="AH1382" i="7"/>
  <c r="AG1382" i="7"/>
  <c r="AH1421" i="7"/>
  <c r="AG1421" i="7"/>
  <c r="AH1552" i="7"/>
  <c r="AG1552" i="7"/>
  <c r="AH1040" i="7"/>
  <c r="AG1040" i="7"/>
  <c r="AG1055" i="7"/>
  <c r="AH1055" i="7"/>
  <c r="AH1182" i="7"/>
  <c r="AG1182" i="7"/>
  <c r="AH1221" i="7"/>
  <c r="AG1221" i="7"/>
  <c r="AH1132" i="7"/>
  <c r="AG1132" i="7"/>
  <c r="AH1483" i="7"/>
  <c r="AG1483" i="7"/>
  <c r="AH1348" i="7"/>
  <c r="AG1348" i="7"/>
  <c r="AH1201" i="7"/>
  <c r="AG1201" i="7"/>
  <c r="AH1466" i="7"/>
  <c r="AG1466" i="7"/>
  <c r="AH1264" i="7"/>
  <c r="AG1264" i="7"/>
  <c r="AH1152" i="7"/>
  <c r="AG1152" i="7"/>
  <c r="AH1164" i="7"/>
  <c r="AG1164" i="7"/>
  <c r="AH1115" i="7"/>
  <c r="AG1115" i="7"/>
  <c r="AH1194" i="7"/>
  <c r="AG1194" i="7"/>
  <c r="AH1013" i="7"/>
  <c r="AG1013" i="7"/>
  <c r="AH1148" i="7"/>
  <c r="AG1148" i="7"/>
  <c r="AG1027" i="7"/>
  <c r="AH1027" i="7"/>
  <c r="AH1315" i="7"/>
  <c r="AG1315" i="7"/>
  <c r="AG1268" i="7"/>
  <c r="AH1268" i="7"/>
  <c r="AH1250" i="7"/>
  <c r="AG1250" i="7"/>
  <c r="AH1461" i="7"/>
  <c r="AG1461" i="7"/>
  <c r="AH1124" i="7"/>
  <c r="AG1124" i="7"/>
  <c r="AG995" i="7"/>
  <c r="AH995" i="7"/>
  <c r="AH1292" i="7"/>
  <c r="AG1292" i="7"/>
  <c r="AH1249" i="7"/>
  <c r="AG1249" i="7"/>
  <c r="AH1242" i="7"/>
  <c r="AG1242" i="7"/>
  <c r="AH1397" i="7"/>
  <c r="AG1397" i="7"/>
  <c r="AH1276" i="7"/>
  <c r="AG1276" i="7"/>
  <c r="AH1188" i="7"/>
  <c r="AG1188" i="7"/>
  <c r="AH1443" i="7"/>
  <c r="AG1443" i="7"/>
  <c r="AH1396" i="7"/>
  <c r="AG1396" i="7"/>
  <c r="AH1234" i="7"/>
  <c r="AG1234" i="7"/>
  <c r="AH1333" i="7"/>
  <c r="AG1333" i="7"/>
  <c r="AH1487" i="7"/>
  <c r="AG1487" i="7"/>
  <c r="AH1473" i="7"/>
  <c r="AG1473" i="7"/>
  <c r="AG1052" i="7"/>
  <c r="AH1052" i="7"/>
  <c r="AG987" i="7"/>
  <c r="AH987" i="7"/>
  <c r="AH1162" i="7"/>
  <c r="AG1162" i="7"/>
  <c r="AH1504" i="7"/>
  <c r="AG1504" i="7"/>
  <c r="AG1028" i="7"/>
  <c r="AH1028" i="7"/>
  <c r="AG1020" i="7"/>
  <c r="AH1020" i="7"/>
  <c r="AH1154" i="7"/>
  <c r="AG1154" i="7"/>
  <c r="AG1025" i="7"/>
  <c r="AH1025" i="7"/>
  <c r="AG1367" i="7"/>
  <c r="AH1367" i="7"/>
  <c r="AH1366" i="7"/>
  <c r="AG1366" i="7"/>
  <c r="AH1341" i="7"/>
  <c r="AG1341" i="7"/>
  <c r="AH1272" i="7"/>
  <c r="AG1272" i="7"/>
  <c r="AH1287" i="7"/>
  <c r="AG1287" i="7"/>
  <c r="AH1414" i="7"/>
  <c r="AG1414" i="7"/>
  <c r="AH1453" i="7"/>
  <c r="AG1453" i="7"/>
  <c r="AH1087" i="7"/>
  <c r="AG1087" i="7"/>
  <c r="AH1214" i="7"/>
  <c r="AG1214" i="7"/>
  <c r="AH1253" i="7"/>
  <c r="AG1253" i="7"/>
  <c r="AH1270" i="7"/>
  <c r="AG1270" i="7"/>
  <c r="AH1309" i="7"/>
  <c r="AG1309" i="7"/>
  <c r="AH1519" i="7"/>
  <c r="AG1519" i="7"/>
  <c r="AG1007" i="7"/>
  <c r="AH1007" i="7"/>
  <c r="AG1033" i="7"/>
  <c r="AH1033" i="7"/>
  <c r="AH1134" i="7"/>
  <c r="AG1134" i="7"/>
  <c r="AH1109" i="7"/>
  <c r="AG1109" i="7"/>
  <c r="AH1176" i="7"/>
  <c r="AG1176" i="7"/>
  <c r="AH1191" i="7"/>
  <c r="AG1191" i="7"/>
  <c r="AH1318" i="7"/>
  <c r="AG1318" i="7"/>
  <c r="AH1357" i="7"/>
  <c r="AG1357" i="7"/>
  <c r="AH1488" i="7"/>
  <c r="AG1488" i="7"/>
  <c r="AH1503" i="7"/>
  <c r="AG1503" i="7"/>
  <c r="AG991" i="7"/>
  <c r="AH991" i="7"/>
  <c r="AG985" i="7"/>
  <c r="AH985" i="7"/>
  <c r="AH1118" i="7"/>
  <c r="AG1118" i="7"/>
  <c r="AH1157" i="7"/>
  <c r="AG1157" i="7"/>
  <c r="AH1369" i="7"/>
  <c r="AG1369" i="7"/>
  <c r="AH1193" i="7"/>
  <c r="AG1193" i="7"/>
  <c r="AH1395" i="7"/>
  <c r="AG1395" i="7"/>
  <c r="AH1476" i="7"/>
  <c r="AG1476" i="7"/>
  <c r="AH1394" i="7"/>
  <c r="AG1394" i="7"/>
  <c r="AH1330" i="7"/>
  <c r="AG1330" i="7"/>
  <c r="AH1091" i="7"/>
  <c r="AG1091" i="7"/>
  <c r="AH1241" i="7"/>
  <c r="AG1241" i="7"/>
  <c r="AH1467" i="7"/>
  <c r="AG1467" i="7"/>
  <c r="AH1411" i="7"/>
  <c r="AG1411" i="7"/>
  <c r="AH1402" i="7"/>
  <c r="AG1402" i="7"/>
  <c r="AH1160" i="7"/>
  <c r="AG1160" i="7"/>
  <c r="AH1387" i="7"/>
  <c r="AG1387" i="7"/>
  <c r="AH1130" i="7"/>
  <c r="AG1130" i="7"/>
  <c r="AH1544" i="7"/>
  <c r="AG1544" i="7"/>
  <c r="AH1537" i="7"/>
  <c r="AG1537" i="7"/>
  <c r="AH1145" i="7"/>
  <c r="AG1145" i="7"/>
  <c r="AH1083" i="7"/>
  <c r="AG1083" i="7"/>
  <c r="AH1186" i="7"/>
  <c r="AG1186" i="7"/>
  <c r="AH1515" i="7"/>
  <c r="AG1515" i="7"/>
  <c r="AH1116" i="7"/>
  <c r="AG1116" i="7"/>
  <c r="AG1051" i="7"/>
  <c r="AH1051" i="7"/>
  <c r="AH1178" i="7"/>
  <c r="AG1178" i="7"/>
  <c r="AH1092" i="7"/>
  <c r="AG1092" i="7"/>
  <c r="AH1273" i="7"/>
  <c r="AG1273" i="7"/>
  <c r="AH1227" i="7"/>
  <c r="AG1227" i="7"/>
  <c r="AH1170" i="7"/>
  <c r="AG1170" i="7"/>
  <c r="AH1113" i="7"/>
  <c r="AG1113" i="7"/>
  <c r="AH1300" i="7"/>
  <c r="AG1300" i="7"/>
  <c r="AH1353" i="7"/>
  <c r="AG1353" i="7"/>
  <c r="AH1098" i="7"/>
  <c r="AG1098" i="7"/>
  <c r="AH1392" i="7"/>
  <c r="AG1392" i="7"/>
  <c r="AG1335" i="7"/>
  <c r="AH1335" i="7"/>
  <c r="AH1451" i="7"/>
  <c r="AG1451" i="7"/>
  <c r="AH1090" i="7"/>
  <c r="AG1090" i="7"/>
  <c r="AH1480" i="7"/>
  <c r="AG1480" i="7"/>
  <c r="AH1551" i="7"/>
  <c r="AG1551" i="7"/>
  <c r="AG1303" i="7"/>
  <c r="AH1303" i="7"/>
  <c r="AH1302" i="7"/>
  <c r="AG1302" i="7"/>
  <c r="AH1277" i="7"/>
  <c r="AG1277" i="7"/>
  <c r="AH1208" i="7"/>
  <c r="AG1208" i="7"/>
  <c r="AH1223" i="7"/>
  <c r="AG1223" i="7"/>
  <c r="AH1350" i="7"/>
  <c r="AG1350" i="7"/>
  <c r="AH1389" i="7"/>
  <c r="AG1389" i="7"/>
  <c r="AH1535" i="7"/>
  <c r="AG1535" i="7"/>
  <c r="AG1023" i="7"/>
  <c r="AH1023" i="7"/>
  <c r="AG1073" i="7"/>
  <c r="AH1073" i="7"/>
  <c r="AH1150" i="7"/>
  <c r="AG1150" i="7"/>
  <c r="AH1189" i="7"/>
  <c r="AG1189" i="7"/>
  <c r="AH1206" i="7"/>
  <c r="AG1206" i="7"/>
  <c r="AH1245" i="7"/>
  <c r="AG1245" i="7"/>
  <c r="AH1455" i="7"/>
  <c r="AG1455" i="7"/>
  <c r="AG1070" i="7"/>
  <c r="AH1070" i="7"/>
  <c r="AH1045" i="7"/>
  <c r="AG1045" i="7"/>
  <c r="AH1112" i="7"/>
  <c r="AG1112" i="7"/>
  <c r="AH1127" i="7"/>
  <c r="AG1127" i="7"/>
  <c r="AH1254" i="7"/>
  <c r="AG1254" i="7"/>
  <c r="AH1293" i="7"/>
  <c r="AG1293" i="7"/>
  <c r="AH1424" i="7"/>
  <c r="AG1424" i="7"/>
  <c r="AH1439" i="7"/>
  <c r="AG1439" i="7"/>
  <c r="AG1054" i="7"/>
  <c r="AH1054" i="7"/>
  <c r="AH1093" i="7"/>
  <c r="AG1093" i="7"/>
  <c r="AH984" i="7"/>
  <c r="AG984" i="7"/>
  <c r="G2350" i="7"/>
  <c r="G1769" i="7"/>
  <c r="D1823" i="7"/>
  <c r="D2404" i="7"/>
  <c r="G2046" i="7"/>
  <c r="G2627" i="7"/>
  <c r="D2357" i="7"/>
  <c r="D1776" i="7"/>
  <c r="D1850" i="7"/>
  <c r="D2431" i="7"/>
  <c r="D2287" i="7"/>
  <c r="D1706" i="7"/>
  <c r="G2467" i="7"/>
  <c r="G1886" i="7"/>
  <c r="D1770" i="7"/>
  <c r="D2351" i="7"/>
  <c r="D2461" i="7"/>
  <c r="D1880" i="7"/>
  <c r="G2422" i="7"/>
  <c r="G1841" i="7"/>
  <c r="G2519" i="7"/>
  <c r="G1938" i="7"/>
  <c r="G2577" i="7"/>
  <c r="G1996" i="7"/>
  <c r="D2223" i="7"/>
  <c r="D1642" i="7"/>
  <c r="G2668" i="7"/>
  <c r="G2087" i="7"/>
  <c r="D2414" i="7"/>
  <c r="D1833" i="7"/>
  <c r="D2367" i="7"/>
  <c r="D1786" i="7"/>
  <c r="D2389" i="7"/>
  <c r="D1808" i="7"/>
  <c r="G2451" i="7"/>
  <c r="G1870" i="7"/>
  <c r="G2315" i="7"/>
  <c r="G1734" i="7"/>
  <c r="G2036" i="7"/>
  <c r="G2617" i="7"/>
  <c r="D1851" i="7"/>
  <c r="D2432" i="7"/>
  <c r="D2231" i="7"/>
  <c r="D1650" i="7"/>
  <c r="D2567" i="7"/>
  <c r="D1986" i="7"/>
  <c r="D1898" i="7"/>
  <c r="D2479" i="7"/>
  <c r="D2106" i="7"/>
  <c r="D2687" i="7"/>
  <c r="D2509" i="7"/>
  <c r="D1928" i="7"/>
  <c r="G2571" i="7"/>
  <c r="G1990" i="7"/>
  <c r="G2474" i="7"/>
  <c r="G1893" i="7"/>
  <c r="D2235" i="7"/>
  <c r="D1654" i="7"/>
  <c r="D2329" i="7"/>
  <c r="D1748" i="7"/>
  <c r="D2147" i="7"/>
  <c r="D1566" i="7"/>
  <c r="D2210" i="7"/>
  <c r="D1629" i="7"/>
  <c r="G2192" i="7"/>
  <c r="G1611" i="7"/>
  <c r="D2337" i="7"/>
  <c r="D1756" i="7"/>
  <c r="G2391" i="7"/>
  <c r="G1810" i="7"/>
  <c r="D1795" i="7"/>
  <c r="D2376" i="7"/>
  <c r="G2436" i="7"/>
  <c r="G1855" i="7"/>
  <c r="G2321" i="7"/>
  <c r="G1740" i="7"/>
  <c r="G2196" i="7"/>
  <c r="G1615" i="7"/>
  <c r="D2307" i="7"/>
  <c r="D1726" i="7"/>
  <c r="G2357" i="7"/>
  <c r="G1776" i="7"/>
  <c r="D2322" i="7"/>
  <c r="D1741" i="7"/>
  <c r="G2374" i="7"/>
  <c r="G1793" i="7"/>
  <c r="D2449" i="7"/>
  <c r="D1868" i="7"/>
  <c r="G2511" i="7"/>
  <c r="G1930" i="7"/>
  <c r="D2488" i="7"/>
  <c r="D1907" i="7"/>
  <c r="G2550" i="7"/>
  <c r="G1969" i="7"/>
  <c r="G2433" i="7"/>
  <c r="G1852" i="7"/>
  <c r="G2233" i="7"/>
  <c r="G1652" i="7"/>
  <c r="D2634" i="7"/>
  <c r="D2053" i="7"/>
  <c r="G2696" i="7"/>
  <c r="G2115" i="7"/>
  <c r="G2658" i="7"/>
  <c r="G2077" i="7"/>
  <c r="D2249" i="7"/>
  <c r="D1668" i="7"/>
  <c r="G2270" i="7"/>
  <c r="G1689" i="7"/>
  <c r="D2288" i="7"/>
  <c r="D1707" i="7"/>
  <c r="G2334" i="7"/>
  <c r="G1753" i="7"/>
  <c r="G2226" i="7"/>
  <c r="G1645" i="7"/>
  <c r="D2178" i="7"/>
  <c r="D1597" i="7"/>
  <c r="D2220" i="7"/>
  <c r="D1639" i="7"/>
  <c r="D2305" i="7"/>
  <c r="D1724" i="7"/>
  <c r="G2355" i="7"/>
  <c r="G1774" i="7"/>
  <c r="D2344" i="7"/>
  <c r="D1763" i="7"/>
  <c r="G2399" i="7"/>
  <c r="G1818" i="7"/>
  <c r="G2289" i="7"/>
  <c r="G1708" i="7"/>
  <c r="G2164" i="7"/>
  <c r="G1583" i="7"/>
  <c r="D2554" i="7"/>
  <c r="D1973" i="7"/>
  <c r="G2035" i="7"/>
  <c r="G2616" i="7"/>
  <c r="D2100" i="7"/>
  <c r="D2681" i="7"/>
  <c r="D1588" i="7"/>
  <c r="D2169" i="7"/>
  <c r="D1627" i="7"/>
  <c r="D2208" i="7"/>
  <c r="G1605" i="7"/>
  <c r="G2186" i="7"/>
  <c r="G1579" i="7"/>
  <c r="G2160" i="7"/>
  <c r="G2302" i="7"/>
  <c r="G1721" i="7"/>
  <c r="D2339" i="7"/>
  <c r="D1758" i="7"/>
  <c r="G1813" i="7"/>
  <c r="G2394" i="7"/>
  <c r="D2354" i="7"/>
  <c r="D1773" i="7"/>
  <c r="G2411" i="7"/>
  <c r="G1830" i="7"/>
  <c r="D2481" i="7"/>
  <c r="D1900" i="7"/>
  <c r="G2543" i="7"/>
  <c r="G1962" i="7"/>
  <c r="D2520" i="7"/>
  <c r="D1939" i="7"/>
  <c r="G2582" i="7"/>
  <c r="G2001" i="7"/>
  <c r="G2166" i="7"/>
  <c r="G1585" i="7"/>
  <c r="G2265" i="7"/>
  <c r="G1684" i="7"/>
  <c r="D2651" i="7"/>
  <c r="D2070" i="7"/>
  <c r="G2132" i="7"/>
  <c r="G2713" i="7"/>
  <c r="D2666" i="7"/>
  <c r="D2085" i="7"/>
  <c r="D1573" i="7"/>
  <c r="D2154" i="7"/>
  <c r="D2148" i="7"/>
  <c r="D1567" i="7"/>
  <c r="D2281" i="7"/>
  <c r="D1700" i="7"/>
  <c r="G2323" i="7"/>
  <c r="G1742" i="7"/>
  <c r="D1739" i="7"/>
  <c r="D2320" i="7"/>
  <c r="G2372" i="7"/>
  <c r="G1791" i="7"/>
  <c r="G2262" i="7"/>
  <c r="G1681" i="7"/>
  <c r="D1912" i="7"/>
  <c r="D2493" i="7"/>
  <c r="D2049" i="7"/>
  <c r="D2630" i="7"/>
  <c r="D2323" i="7"/>
  <c r="D1742" i="7"/>
  <c r="G2540" i="7"/>
  <c r="G1959" i="7"/>
  <c r="G1988" i="7"/>
  <c r="G2569" i="7"/>
  <c r="D1897" i="7"/>
  <c r="D2478" i="7"/>
  <c r="G2665" i="7"/>
  <c r="G2084" i="7"/>
  <c r="D2455" i="7"/>
  <c r="D1874" i="7"/>
  <c r="D2405" i="7"/>
  <c r="D1824" i="7"/>
  <c r="D2439" i="7"/>
  <c r="D1858" i="7"/>
  <c r="D2606" i="7"/>
  <c r="D2025" i="7"/>
  <c r="D2559" i="7"/>
  <c r="D1978" i="7"/>
  <c r="G2523" i="7"/>
  <c r="G1942" i="7"/>
  <c r="D2163" i="7"/>
  <c r="D1582" i="7"/>
  <c r="G2294" i="7"/>
  <c r="G1713" i="7"/>
  <c r="D1849" i="7"/>
  <c r="D2430" i="7"/>
  <c r="D2104" i="7"/>
  <c r="D2685" i="7"/>
  <c r="D2621" i="7"/>
  <c r="D2040" i="7"/>
  <c r="G2619" i="7"/>
  <c r="G2038" i="7"/>
  <c r="G1974" i="7"/>
  <c r="G2555" i="7"/>
  <c r="D1938" i="7"/>
  <c r="D2519" i="7"/>
  <c r="G2572" i="7"/>
  <c r="G1991" i="7"/>
  <c r="D2199" i="7"/>
  <c r="D1618" i="7"/>
  <c r="D2548" i="7"/>
  <c r="D1967" i="7"/>
  <c r="D2460" i="7"/>
  <c r="D1879" i="7"/>
  <c r="D2711" i="7"/>
  <c r="D2130" i="7"/>
  <c r="D2668" i="7"/>
  <c r="D2087" i="7"/>
  <c r="D2501" i="7"/>
  <c r="D1920" i="7"/>
  <c r="G2563" i="7"/>
  <c r="G1982" i="7"/>
  <c r="G2466" i="7"/>
  <c r="G1885" i="7"/>
  <c r="D2227" i="7"/>
  <c r="D1646" i="7"/>
  <c r="D2265" i="7"/>
  <c r="D1684" i="7"/>
  <c r="G2439" i="7"/>
  <c r="G1858" i="7"/>
  <c r="D2550" i="7"/>
  <c r="D1969" i="7"/>
  <c r="G2407" i="7"/>
  <c r="G1826" i="7"/>
  <c r="G2221" i="7"/>
  <c r="G1640" i="7"/>
  <c r="G2661" i="7"/>
  <c r="G2080" i="7"/>
  <c r="G2596" i="7"/>
  <c r="G2015" i="7"/>
  <c r="D1712" i="7"/>
  <c r="D2293" i="7"/>
  <c r="G1760" i="7"/>
  <c r="G2341" i="7"/>
  <c r="D2707" i="7"/>
  <c r="D2126" i="7"/>
  <c r="G2412" i="7"/>
  <c r="G1831" i="7"/>
  <c r="G1597" i="7"/>
  <c r="G2178" i="7"/>
  <c r="D2119" i="7"/>
  <c r="D2700" i="7"/>
  <c r="G2637" i="7"/>
  <c r="G2056" i="7"/>
  <c r="G2508" i="7"/>
  <c r="G1927" i="7"/>
  <c r="D2308" i="7"/>
  <c r="D1727" i="7"/>
  <c r="D2246" i="7"/>
  <c r="D1665" i="7"/>
  <c r="D2349" i="7"/>
  <c r="D1768" i="7"/>
  <c r="G2405" i="7"/>
  <c r="G1824" i="7"/>
  <c r="G1635" i="7"/>
  <c r="G2216" i="7"/>
  <c r="G1972" i="7"/>
  <c r="G2553" i="7"/>
  <c r="G2686" i="7"/>
  <c r="G2105" i="7"/>
  <c r="D2678" i="7"/>
  <c r="D2097" i="7"/>
  <c r="G2605" i="7"/>
  <c r="G2024" i="7"/>
  <c r="G2476" i="7"/>
  <c r="G1895" i="7"/>
  <c r="D2279" i="7"/>
  <c r="D1698" i="7"/>
  <c r="D2214" i="7"/>
  <c r="D1633" i="7"/>
  <c r="D2341" i="7"/>
  <c r="D1760" i="7"/>
  <c r="G2396" i="7"/>
  <c r="G1815" i="7"/>
  <c r="G1616" i="7"/>
  <c r="G2197" i="7"/>
  <c r="G2545" i="7"/>
  <c r="G1964" i="7"/>
  <c r="G2622" i="7"/>
  <c r="G2041" i="7"/>
  <c r="G2343" i="7"/>
  <c r="G1762" i="7"/>
  <c r="D2255" i="7"/>
  <c r="D1674" i="7"/>
  <c r="G2700" i="7"/>
  <c r="G2119" i="7"/>
  <c r="D1855" i="7"/>
  <c r="D2436" i="7"/>
  <c r="D2390" i="7"/>
  <c r="D1809" i="7"/>
  <c r="D1816" i="7"/>
  <c r="D2397" i="7"/>
  <c r="G2459" i="7"/>
  <c r="G1878" i="7"/>
  <c r="G2328" i="7"/>
  <c r="G1747" i="7"/>
  <c r="G2633" i="7"/>
  <c r="G2052" i="7"/>
  <c r="D2496" i="7"/>
  <c r="D1915" i="7"/>
  <c r="D2650" i="7"/>
  <c r="D2069" i="7"/>
  <c r="D2636" i="7"/>
  <c r="D2055" i="7"/>
  <c r="G1960" i="7"/>
  <c r="G2541" i="7"/>
  <c r="G1825" i="7"/>
  <c r="G2406" i="7"/>
  <c r="D2215" i="7"/>
  <c r="D1634" i="7"/>
  <c r="D2150" i="7"/>
  <c r="D1569" i="7"/>
  <c r="D2325" i="7"/>
  <c r="D1744" i="7"/>
  <c r="G1797" i="7"/>
  <c r="G2378" i="7"/>
  <c r="D1663" i="7"/>
  <c r="D2244" i="7"/>
  <c r="G2505" i="7"/>
  <c r="G1924" i="7"/>
  <c r="G1913" i="7"/>
  <c r="G2494" i="7"/>
  <c r="G2549" i="7"/>
  <c r="G1968" i="7"/>
  <c r="D2398" i="7"/>
  <c r="D1817" i="7"/>
  <c r="D1729" i="7"/>
  <c r="D2310" i="7"/>
  <c r="D1983" i="7"/>
  <c r="D2564" i="7"/>
  <c r="D2518" i="7"/>
  <c r="D1937" i="7"/>
  <c r="D2445" i="7"/>
  <c r="D1864" i="7"/>
  <c r="G2507" i="7"/>
  <c r="G1926" i="7"/>
  <c r="G2404" i="7"/>
  <c r="G1823" i="7"/>
  <c r="G2124" i="7"/>
  <c r="G2705" i="7"/>
  <c r="G2382" i="7"/>
  <c r="G1801" i="7"/>
  <c r="D2077" i="7"/>
  <c r="D2658" i="7"/>
  <c r="G2125" i="7"/>
  <c r="G2706" i="7"/>
  <c r="D1692" i="7"/>
  <c r="D2273" i="7"/>
  <c r="G1729" i="7"/>
  <c r="G2310" i="7"/>
  <c r="D1731" i="7"/>
  <c r="D2312" i="7"/>
  <c r="G1782" i="7"/>
  <c r="G2363" i="7"/>
  <c r="G1672" i="7"/>
  <c r="G2253" i="7"/>
  <c r="D1631" i="7"/>
  <c r="D2212" i="7"/>
  <c r="D1662" i="7"/>
  <c r="D2243" i="7"/>
  <c r="G2259" i="7"/>
  <c r="G1678" i="7"/>
  <c r="D2258" i="7"/>
  <c r="D1677" i="7"/>
  <c r="G2286" i="7"/>
  <c r="G1705" i="7"/>
  <c r="D1804" i="7"/>
  <c r="D2385" i="7"/>
  <c r="G1865" i="7"/>
  <c r="G2446" i="7"/>
  <c r="D2424" i="7"/>
  <c r="D1843" i="7"/>
  <c r="G2486" i="7"/>
  <c r="G1905" i="7"/>
  <c r="G2369" i="7"/>
  <c r="G1788" i="7"/>
  <c r="G2169" i="7"/>
  <c r="G1588" i="7"/>
  <c r="D2570" i="7"/>
  <c r="D1989" i="7"/>
  <c r="G2051" i="7"/>
  <c r="G2632" i="7"/>
  <c r="D2697" i="7"/>
  <c r="D2116" i="7"/>
  <c r="D1604" i="7"/>
  <c r="D2185" i="7"/>
  <c r="D2180" i="7"/>
  <c r="D1599" i="7"/>
  <c r="D2224" i="7"/>
  <c r="D1643" i="7"/>
  <c r="G2224" i="7"/>
  <c r="G1643" i="7"/>
  <c r="G2182" i="7"/>
  <c r="G1601" i="7"/>
  <c r="G2688" i="7"/>
  <c r="G2107" i="7"/>
  <c r="G2642" i="7"/>
  <c r="G2061" i="7"/>
  <c r="D2241" i="7"/>
  <c r="D1660" i="7"/>
  <c r="G2255" i="7"/>
  <c r="G1674" i="7"/>
  <c r="D2280" i="7"/>
  <c r="D1699" i="7"/>
  <c r="G2322" i="7"/>
  <c r="G1741" i="7"/>
  <c r="G2215" i="7"/>
  <c r="G1634" i="7"/>
  <c r="G2537" i="7"/>
  <c r="G1956" i="7"/>
  <c r="D2490" i="7"/>
  <c r="D1909" i="7"/>
  <c r="G2552" i="7"/>
  <c r="G1971" i="7"/>
  <c r="D2617" i="7"/>
  <c r="D2036" i="7"/>
  <c r="G2679" i="7"/>
  <c r="G2098" i="7"/>
  <c r="D2656" i="7"/>
  <c r="D2075" i="7"/>
  <c r="G2324" i="7"/>
  <c r="G1743" i="7"/>
  <c r="G2287" i="7"/>
  <c r="G1706" i="7"/>
  <c r="G2174" i="7"/>
  <c r="G1593" i="7"/>
  <c r="D2275" i="7"/>
  <c r="D1694" i="7"/>
  <c r="G2314" i="7"/>
  <c r="G1733" i="7"/>
  <c r="D2290" i="7"/>
  <c r="D1709" i="7"/>
  <c r="G2338" i="7"/>
  <c r="G1757" i="7"/>
  <c r="D2417" i="7"/>
  <c r="D1836" i="7"/>
  <c r="G2479" i="7"/>
  <c r="G1898" i="7"/>
  <c r="D2456" i="7"/>
  <c r="D1875" i="7"/>
  <c r="G2518" i="7"/>
  <c r="G1937" i="7"/>
  <c r="G2401" i="7"/>
  <c r="G1820" i="7"/>
  <c r="G2201" i="7"/>
  <c r="G1620" i="7"/>
  <c r="D2587" i="7"/>
  <c r="D2006" i="7"/>
  <c r="G2649" i="7"/>
  <c r="G2068" i="7"/>
  <c r="D2602" i="7"/>
  <c r="D2021" i="7"/>
  <c r="G2664" i="7"/>
  <c r="G2083" i="7"/>
  <c r="G2530" i="7"/>
  <c r="G1949" i="7"/>
  <c r="D1636" i="7"/>
  <c r="D2217" i="7"/>
  <c r="G1629" i="7"/>
  <c r="G2210" i="7"/>
  <c r="D2256" i="7"/>
  <c r="D1675" i="7"/>
  <c r="G1702" i="7"/>
  <c r="G2283" i="7"/>
  <c r="G2183" i="7"/>
  <c r="G1602" i="7"/>
  <c r="D2209" i="7"/>
  <c r="D1628" i="7"/>
  <c r="G2190" i="7"/>
  <c r="G1609" i="7"/>
  <c r="D2248" i="7"/>
  <c r="D1667" i="7"/>
  <c r="G2268" i="7"/>
  <c r="G1687" i="7"/>
  <c r="G2173" i="7"/>
  <c r="G1592" i="7"/>
  <c r="D2691" i="7"/>
  <c r="D2110" i="7"/>
  <c r="D2179" i="7"/>
  <c r="D1598" i="7"/>
  <c r="D2706" i="7"/>
  <c r="D2125" i="7"/>
  <c r="D2194" i="7"/>
  <c r="D1613" i="7"/>
  <c r="D1687" i="7"/>
  <c r="D2268" i="7"/>
  <c r="D1740" i="7"/>
  <c r="D2321" i="7"/>
  <c r="G2373" i="7"/>
  <c r="G1792" i="7"/>
  <c r="D2360" i="7"/>
  <c r="D1779" i="7"/>
  <c r="G2418" i="7"/>
  <c r="G1837" i="7"/>
  <c r="G1724" i="7"/>
  <c r="G2305" i="7"/>
  <c r="G2180" i="7"/>
  <c r="G1599" i="7"/>
  <c r="D1925" i="7"/>
  <c r="D2506" i="7"/>
  <c r="G2568" i="7"/>
  <c r="G1987" i="7"/>
  <c r="D2633" i="7"/>
  <c r="D2052" i="7"/>
  <c r="G2695" i="7"/>
  <c r="G2114" i="7"/>
  <c r="D2091" i="7"/>
  <c r="D2672" i="7"/>
  <c r="D1579" i="7"/>
  <c r="D2160" i="7"/>
  <c r="G1576" i="7"/>
  <c r="G2157" i="7"/>
  <c r="G1722" i="7"/>
  <c r="G2303" i="7"/>
  <c r="G2043" i="7"/>
  <c r="G2624" i="7"/>
  <c r="D2108" i="7"/>
  <c r="D2689" i="7"/>
  <c r="D1596" i="7"/>
  <c r="D2177" i="7"/>
  <c r="G2586" i="7"/>
  <c r="G2005" i="7"/>
  <c r="D1635" i="7"/>
  <c r="D2216" i="7"/>
  <c r="G1626" i="7"/>
  <c r="G2207" i="7"/>
  <c r="G1590" i="7"/>
  <c r="G2171" i="7"/>
  <c r="G2473" i="7"/>
  <c r="G1892" i="7"/>
  <c r="D2426" i="7"/>
  <c r="D1845" i="7"/>
  <c r="G2488" i="7"/>
  <c r="G1907" i="7"/>
  <c r="D2553" i="7"/>
  <c r="D1972" i="7"/>
  <c r="G2615" i="7"/>
  <c r="G2034" i="7"/>
  <c r="D2592" i="7"/>
  <c r="D2011" i="7"/>
  <c r="G2654" i="7"/>
  <c r="G2073" i="7"/>
  <c r="G2256" i="7"/>
  <c r="G1675" i="7"/>
  <c r="G2213" i="7"/>
  <c r="G1632" i="7"/>
  <c r="G2546" i="7"/>
  <c r="G1965" i="7"/>
  <c r="D1630" i="7"/>
  <c r="D2211" i="7"/>
  <c r="G1614" i="7"/>
  <c r="G2195" i="7"/>
  <c r="D1645" i="7"/>
  <c r="D2226" i="7"/>
  <c r="G2228" i="7"/>
  <c r="G1647" i="7"/>
  <c r="D2353" i="7"/>
  <c r="D1772" i="7"/>
  <c r="G1829" i="7"/>
  <c r="G2410" i="7"/>
  <c r="D1811" i="7"/>
  <c r="D2392" i="7"/>
  <c r="G1873" i="7"/>
  <c r="G2454" i="7"/>
  <c r="G2337" i="7"/>
  <c r="G1756" i="7"/>
  <c r="G1631" i="7"/>
  <c r="G2212" i="7"/>
  <c r="D2523" i="7"/>
  <c r="D1942" i="7"/>
  <c r="G2585" i="7"/>
  <c r="G2004" i="7"/>
  <c r="D1957" i="7"/>
  <c r="D2538" i="7"/>
  <c r="G2600" i="7"/>
  <c r="G2019" i="7"/>
  <c r="D2665" i="7"/>
  <c r="D2084" i="7"/>
  <c r="D2153" i="7"/>
  <c r="D1572" i="7"/>
  <c r="D2704" i="7"/>
  <c r="D2123" i="7"/>
  <c r="D2192" i="7"/>
  <c r="D1611" i="7"/>
  <c r="G2199" i="7"/>
  <c r="G1618" i="7"/>
  <c r="G2335" i="7"/>
  <c r="G1754" i="7"/>
  <c r="D1673" i="7"/>
  <c r="D2254" i="7"/>
  <c r="D1984" i="7"/>
  <c r="D2565" i="7"/>
  <c r="D2327" i="7"/>
  <c r="D1746" i="7"/>
  <c r="D1730" i="7"/>
  <c r="D2311" i="7"/>
  <c r="G2349" i="7"/>
  <c r="G1768" i="7"/>
  <c r="G2641" i="7"/>
  <c r="G2060" i="7"/>
  <c r="G2683" i="7"/>
  <c r="G2102" i="7"/>
  <c r="D2375" i="7"/>
  <c r="D1794" i="7"/>
  <c r="G2499" i="7"/>
  <c r="G1918" i="7"/>
  <c r="D2366" i="7"/>
  <c r="D1785" i="7"/>
  <c r="G1653" i="7"/>
  <c r="G2234" i="7"/>
  <c r="G2371" i="7"/>
  <c r="G1790" i="7"/>
  <c r="D2699" i="7"/>
  <c r="D2118" i="7"/>
  <c r="G2333" i="7"/>
  <c r="G1752" i="7"/>
  <c r="G1951" i="7"/>
  <c r="G2532" i="7"/>
  <c r="G2219" i="7"/>
  <c r="G1638" i="7"/>
  <c r="G1862" i="7"/>
  <c r="G2443" i="7"/>
  <c r="D2276" i="7"/>
  <c r="D1695" i="7"/>
  <c r="D2463" i="7"/>
  <c r="D1882" i="7"/>
  <c r="G2533" i="7"/>
  <c r="G1952" i="7"/>
  <c r="G2291" i="7"/>
  <c r="G1710" i="7"/>
  <c r="D2191" i="7"/>
  <c r="D1610" i="7"/>
  <c r="D2348" i="7"/>
  <c r="D1767" i="7"/>
  <c r="D2594" i="7"/>
  <c r="D2013" i="7"/>
  <c r="D2228" i="7"/>
  <c r="D1647" i="7"/>
  <c r="G2435" i="7"/>
  <c r="G1854" i="7"/>
  <c r="D2159" i="7"/>
  <c r="D1578" i="7"/>
  <c r="D2373" i="7"/>
  <c r="D1792" i="7"/>
  <c r="D2304" i="7"/>
  <c r="D1723" i="7"/>
  <c r="D2620" i="7"/>
  <c r="D2039" i="7"/>
  <c r="D2165" i="7"/>
  <c r="D1584" i="7"/>
  <c r="D2370" i="7"/>
  <c r="D1789" i="7"/>
  <c r="D2239" i="7"/>
  <c r="D1658" i="7"/>
  <c r="D1594" i="7"/>
  <c r="D2175" i="7"/>
  <c r="G2362" i="7"/>
  <c r="G1781" i="7"/>
  <c r="G2264" i="7"/>
  <c r="G1683" i="7"/>
  <c r="D2221" i="7"/>
  <c r="D1640" i="7"/>
  <c r="G2218" i="7"/>
  <c r="G1637" i="7"/>
  <c r="D2603" i="7"/>
  <c r="D2022" i="7"/>
  <c r="D2005" i="7"/>
  <c r="D2586" i="7"/>
  <c r="G2251" i="7"/>
  <c r="G1670" i="7"/>
  <c r="D1754" i="7"/>
  <c r="D2335" i="7"/>
  <c r="G2104" i="7"/>
  <c r="G2685" i="7"/>
  <c r="G2136" i="7"/>
  <c r="G2717" i="7"/>
  <c r="G1739" i="7"/>
  <c r="G2320" i="7"/>
  <c r="G2203" i="7"/>
  <c r="G1622" i="7"/>
  <c r="D2213" i="7"/>
  <c r="D1632" i="7"/>
  <c r="G2200" i="7"/>
  <c r="G1619" i="7"/>
  <c r="D2579" i="7"/>
  <c r="D1998" i="7"/>
  <c r="D1981" i="7"/>
  <c r="D2562" i="7"/>
  <c r="G2170" i="7"/>
  <c r="G1589" i="7"/>
  <c r="D2486" i="7"/>
  <c r="D1905" i="7"/>
  <c r="G2282" i="7"/>
  <c r="G1701" i="7"/>
  <c r="D2580" i="7"/>
  <c r="D1999" i="7"/>
  <c r="G1984" i="7"/>
  <c r="G2565" i="7"/>
  <c r="G2500" i="7"/>
  <c r="G1919" i="7"/>
  <c r="D1688" i="7"/>
  <c r="D2269" i="7"/>
  <c r="G2304" i="7"/>
  <c r="G1723" i="7"/>
  <c r="D2675" i="7"/>
  <c r="D2094" i="7"/>
  <c r="G1693" i="7"/>
  <c r="G2274" i="7"/>
  <c r="G2441" i="7"/>
  <c r="G1860" i="7"/>
  <c r="G2163" i="7"/>
  <c r="G1582" i="7"/>
  <c r="D1711" i="7"/>
  <c r="D2292" i="7"/>
  <c r="G2493" i="7"/>
  <c r="G1912" i="7"/>
  <c r="G2557" i="7"/>
  <c r="G1976" i="7"/>
  <c r="G2206" i="7"/>
  <c r="G1625" i="7"/>
  <c r="D2128" i="7"/>
  <c r="D2709" i="7"/>
  <c r="D1616" i="7"/>
  <c r="D2197" i="7"/>
  <c r="D1974" i="7"/>
  <c r="D2555" i="7"/>
  <c r="D2498" i="7"/>
  <c r="D1917" i="7"/>
  <c r="G1596" i="7"/>
  <c r="G2177" i="7"/>
  <c r="D2614" i="7"/>
  <c r="D2033" i="7"/>
  <c r="G2509" i="7"/>
  <c r="G1928" i="7"/>
  <c r="G2370" i="7"/>
  <c r="G1789" i="7"/>
  <c r="D2183" i="7"/>
  <c r="D1602" i="7"/>
  <c r="G2111" i="7"/>
  <c r="G2692" i="7"/>
  <c r="D2317" i="7"/>
  <c r="D1736" i="7"/>
  <c r="G2368" i="7"/>
  <c r="G1787" i="7"/>
  <c r="D2188" i="7"/>
  <c r="D1607" i="7"/>
  <c r="G2481" i="7"/>
  <c r="G1900" i="7"/>
  <c r="G2427" i="7"/>
  <c r="G1846" i="7"/>
  <c r="D2530" i="7"/>
  <c r="D1949" i="7"/>
  <c r="G2592" i="7"/>
  <c r="G2011" i="7"/>
  <c r="D2657" i="7"/>
  <c r="D2076" i="7"/>
  <c r="D2696" i="7"/>
  <c r="D2115" i="7"/>
  <c r="D2184" i="7"/>
  <c r="D1603" i="7"/>
  <c r="G2189" i="7"/>
  <c r="G1608" i="7"/>
  <c r="G2327" i="7"/>
  <c r="G1746" i="7"/>
  <c r="D2046" i="7"/>
  <c r="D2627" i="7"/>
  <c r="G2689" i="7"/>
  <c r="G2108" i="7"/>
  <c r="D2061" i="7"/>
  <c r="D2642" i="7"/>
  <c r="G2704" i="7"/>
  <c r="G2123" i="7"/>
  <c r="G2674" i="7"/>
  <c r="G2093" i="7"/>
  <c r="D2257" i="7"/>
  <c r="D1676" i="7"/>
  <c r="G2285" i="7"/>
  <c r="G1704" i="7"/>
  <c r="D2296" i="7"/>
  <c r="D1715" i="7"/>
  <c r="G1763" i="7"/>
  <c r="G2344" i="7"/>
  <c r="G2235" i="7"/>
  <c r="G1654" i="7"/>
  <c r="G1908" i="7"/>
  <c r="G2489" i="7"/>
  <c r="D1861" i="7"/>
  <c r="D2442" i="7"/>
  <c r="G1923" i="7"/>
  <c r="G2504" i="7"/>
  <c r="D2569" i="7"/>
  <c r="D1988" i="7"/>
  <c r="G2631" i="7"/>
  <c r="G2050" i="7"/>
  <c r="D2027" i="7"/>
  <c r="D2608" i="7"/>
  <c r="G2670" i="7"/>
  <c r="G2089" i="7"/>
  <c r="G2275" i="7"/>
  <c r="G1694" i="7"/>
  <c r="G2232" i="7"/>
  <c r="G1651" i="7"/>
  <c r="G2560" i="7"/>
  <c r="G1979" i="7"/>
  <c r="D2625" i="7"/>
  <c r="D2044" i="7"/>
  <c r="G2687" i="7"/>
  <c r="G2106" i="7"/>
  <c r="D2664" i="7"/>
  <c r="D2083" i="7"/>
  <c r="D2152" i="7"/>
  <c r="D1571" i="7"/>
  <c r="G2332" i="7"/>
  <c r="G1751" i="7"/>
  <c r="G2295" i="7"/>
  <c r="G1714" i="7"/>
  <c r="G2403" i="7"/>
  <c r="G1822" i="7"/>
  <c r="D2362" i="7"/>
  <c r="D1781" i="7"/>
  <c r="G2420" i="7"/>
  <c r="G1839" i="7"/>
  <c r="D2489" i="7"/>
  <c r="D1908" i="7"/>
  <c r="G2551" i="7"/>
  <c r="G1970" i="7"/>
  <c r="D2528" i="7"/>
  <c r="D1947" i="7"/>
  <c r="G2590" i="7"/>
  <c r="G2009" i="7"/>
  <c r="G2176" i="7"/>
  <c r="G1595" i="7"/>
  <c r="G2273" i="7"/>
  <c r="G1692" i="7"/>
  <c r="D2659" i="7"/>
  <c r="D2078" i="7"/>
  <c r="G2147" i="7"/>
  <c r="G1566" i="7"/>
  <c r="D2674" i="7"/>
  <c r="D2093" i="7"/>
  <c r="D2162" i="7"/>
  <c r="D1581" i="7"/>
  <c r="D2172" i="7"/>
  <c r="D1591" i="7"/>
  <c r="D2289" i="7"/>
  <c r="D1708" i="7"/>
  <c r="G2336" i="7"/>
  <c r="G1755" i="7"/>
  <c r="D2328" i="7"/>
  <c r="D1747" i="7"/>
  <c r="G2381" i="7"/>
  <c r="G1800" i="7"/>
  <c r="G2271" i="7"/>
  <c r="G1690" i="7"/>
  <c r="G2148" i="7"/>
  <c r="G1567" i="7"/>
  <c r="D2459" i="7"/>
  <c r="D1878" i="7"/>
  <c r="G2521" i="7"/>
  <c r="G1940" i="7"/>
  <c r="D2474" i="7"/>
  <c r="D1893" i="7"/>
  <c r="G2536" i="7"/>
  <c r="G1955" i="7"/>
  <c r="D2601" i="7"/>
  <c r="D2020" i="7"/>
  <c r="G2082" i="7"/>
  <c r="G2663" i="7"/>
  <c r="D2640" i="7"/>
  <c r="D2059" i="7"/>
  <c r="G2702" i="7"/>
  <c r="G2121" i="7"/>
  <c r="G1727" i="7"/>
  <c r="G2308" i="7"/>
  <c r="G1688" i="7"/>
  <c r="G2269" i="7"/>
  <c r="D1595" i="7"/>
  <c r="D2176" i="7"/>
  <c r="D2624" i="7"/>
  <c r="D2043" i="7"/>
  <c r="G2340" i="7"/>
  <c r="G1759" i="7"/>
  <c r="G2360" i="7"/>
  <c r="G1779" i="7"/>
  <c r="G2522" i="7"/>
  <c r="G1941" i="7"/>
  <c r="D2286" i="7"/>
  <c r="D1705" i="7"/>
  <c r="G2697" i="7"/>
  <c r="G2116" i="7"/>
  <c r="D2271" i="7"/>
  <c r="D1690" i="7"/>
  <c r="D2626" i="7"/>
  <c r="D2045" i="7"/>
  <c r="D2285" i="7"/>
  <c r="D1704" i="7"/>
  <c r="G2292" i="7"/>
  <c r="G1711" i="7"/>
  <c r="G2597" i="7"/>
  <c r="G2016" i="7"/>
  <c r="D2074" i="7"/>
  <c r="D2655" i="7"/>
  <c r="D2182" i="7"/>
  <c r="D1601" i="7"/>
  <c r="G2387" i="7"/>
  <c r="G1806" i="7"/>
  <c r="G2558" i="7"/>
  <c r="G1977" i="7"/>
  <c r="D1935" i="7"/>
  <c r="D2516" i="7"/>
  <c r="D2667" i="7"/>
  <c r="D2086" i="7"/>
  <c r="G1796" i="7"/>
  <c r="G2377" i="7"/>
  <c r="D1810" i="7"/>
  <c r="D2391" i="7"/>
  <c r="D2368" i="7"/>
  <c r="D1787" i="7"/>
  <c r="G2444" i="7"/>
  <c r="G1863" i="7"/>
  <c r="D1818" i="7"/>
  <c r="D2399" i="7"/>
  <c r="G2154" i="7"/>
  <c r="G1573" i="7"/>
  <c r="D2372" i="7"/>
  <c r="D1791" i="7"/>
  <c r="G2261" i="7"/>
  <c r="G1680" i="7"/>
  <c r="D2166" i="7"/>
  <c r="D1585" i="7"/>
  <c r="D2494" i="7"/>
  <c r="D1913" i="7"/>
  <c r="D2204" i="7"/>
  <c r="D1623" i="7"/>
  <c r="G2698" i="7"/>
  <c r="G2117" i="7"/>
  <c r="G2248" i="7"/>
  <c r="G1667" i="7"/>
  <c r="D2167" i="7"/>
  <c r="D1586" i="7"/>
  <c r="G2491" i="7"/>
  <c r="G1910" i="7"/>
  <c r="D2010" i="7"/>
  <c r="D2591" i="7"/>
  <c r="G1750" i="7"/>
  <c r="G2331" i="7"/>
  <c r="G2079" i="7"/>
  <c r="G2660" i="7"/>
  <c r="D2156" i="7"/>
  <c r="D1575" i="7"/>
  <c r="D2342" i="7"/>
  <c r="D1761" i="7"/>
  <c r="G2424" i="7"/>
  <c r="G1843" i="7"/>
  <c r="D2613" i="7"/>
  <c r="D2032" i="7"/>
  <c r="G2602" i="7"/>
  <c r="G2021" i="7"/>
  <c r="G2254" i="7"/>
  <c r="G1673" i="7"/>
  <c r="D2556" i="7"/>
  <c r="D1975" i="7"/>
  <c r="D2088" i="7"/>
  <c r="D2669" i="7"/>
  <c r="D1583" i="7"/>
  <c r="D2164" i="7"/>
  <c r="D2330" i="7"/>
  <c r="D1749" i="7"/>
  <c r="G2676" i="7"/>
  <c r="G2095" i="7"/>
  <c r="D2407" i="7"/>
  <c r="D1826" i="7"/>
  <c r="D2149" i="7"/>
  <c r="D1568" i="7"/>
  <c r="D2483" i="7"/>
  <c r="D1902" i="7"/>
  <c r="D1725" i="7"/>
  <c r="D2306" i="7"/>
  <c r="D2240" i="7"/>
  <c r="D1659" i="7"/>
  <c r="D2316" i="7"/>
  <c r="D1735" i="7"/>
  <c r="G2589" i="7"/>
  <c r="G2008" i="7"/>
  <c r="G2653" i="7"/>
  <c r="G2072" i="7"/>
  <c r="G2267" i="7"/>
  <c r="G1686" i="7"/>
  <c r="D2717" i="7"/>
  <c r="D2136" i="7"/>
  <c r="D1624" i="7"/>
  <c r="D2205" i="7"/>
  <c r="G2175" i="7"/>
  <c r="G1594" i="7"/>
  <c r="D2571" i="7"/>
  <c r="D1990" i="7"/>
  <c r="D1941" i="7"/>
  <c r="D2522" i="7"/>
  <c r="G2241" i="7"/>
  <c r="G1660" i="7"/>
  <c r="D2684" i="7"/>
  <c r="D2103" i="7"/>
  <c r="G2612" i="7"/>
  <c r="G2031" i="7"/>
  <c r="D2319" i="7"/>
  <c r="D1738" i="7"/>
  <c r="D2470" i="7"/>
  <c r="D1889" i="7"/>
  <c r="D1626" i="7"/>
  <c r="D2207" i="7"/>
  <c r="D2645" i="7"/>
  <c r="D2064" i="7"/>
  <c r="G2707" i="7"/>
  <c r="G2126" i="7"/>
  <c r="G2666" i="7"/>
  <c r="G2085" i="7"/>
  <c r="D2451" i="7"/>
  <c r="D1870" i="7"/>
  <c r="D2242" i="7"/>
  <c r="D1661" i="7"/>
  <c r="D2515" i="7"/>
  <c r="D1934" i="7"/>
  <c r="D2444" i="7"/>
  <c r="D1863" i="7"/>
  <c r="D2663" i="7"/>
  <c r="D2082" i="7"/>
  <c r="D2452" i="7"/>
  <c r="D1871" i="7"/>
  <c r="G2501" i="7"/>
  <c r="G1920" i="7"/>
  <c r="G2434" i="7"/>
  <c r="G1853" i="7"/>
  <c r="D2253" i="7"/>
  <c r="D1672" i="7"/>
  <c r="G2277" i="7"/>
  <c r="G1696" i="7"/>
  <c r="D2062" i="7"/>
  <c r="D2643" i="7"/>
  <c r="D2133" i="7"/>
  <c r="D2714" i="7"/>
  <c r="G2313" i="7"/>
  <c r="G1732" i="7"/>
  <c r="D2466" i="7"/>
  <c r="D1885" i="7"/>
  <c r="G2528" i="7"/>
  <c r="G1947" i="7"/>
  <c r="D2593" i="7"/>
  <c r="D2012" i="7"/>
  <c r="G2655" i="7"/>
  <c r="G2074" i="7"/>
  <c r="D2632" i="7"/>
  <c r="D2051" i="7"/>
  <c r="G2694" i="7"/>
  <c r="G2113" i="7"/>
  <c r="G2300" i="7"/>
  <c r="G1719" i="7"/>
  <c r="G2260" i="7"/>
  <c r="G1679" i="7"/>
  <c r="D1982" i="7"/>
  <c r="D2563" i="7"/>
  <c r="G2625" i="7"/>
  <c r="G2044" i="7"/>
  <c r="D1997" i="7"/>
  <c r="D2578" i="7"/>
  <c r="G2059" i="7"/>
  <c r="G2640" i="7"/>
  <c r="D2705" i="7"/>
  <c r="D2124" i="7"/>
  <c r="D2193" i="7"/>
  <c r="D1612" i="7"/>
  <c r="D2260" i="7"/>
  <c r="D1679" i="7"/>
  <c r="D1651" i="7"/>
  <c r="D2232" i="7"/>
  <c r="G2239" i="7"/>
  <c r="G1658" i="7"/>
  <c r="G2151" i="7"/>
  <c r="G1570" i="7"/>
  <c r="G2421" i="7"/>
  <c r="G1840" i="7"/>
  <c r="D2378" i="7"/>
  <c r="D1797" i="7"/>
  <c r="G2438" i="7"/>
  <c r="G1857" i="7"/>
  <c r="D2505" i="7"/>
  <c r="D1924" i="7"/>
  <c r="G1986" i="7"/>
  <c r="G2567" i="7"/>
  <c r="D2544" i="7"/>
  <c r="D1963" i="7"/>
  <c r="G2606" i="7"/>
  <c r="G2025" i="7"/>
  <c r="G2198" i="7"/>
  <c r="G1617" i="7"/>
  <c r="G2149" i="7"/>
  <c r="G1568" i="7"/>
  <c r="G2496" i="7"/>
  <c r="G1915" i="7"/>
  <c r="D2561" i="7"/>
  <c r="D1980" i="7"/>
  <c r="G2623" i="7"/>
  <c r="G2042" i="7"/>
  <c r="D2600" i="7"/>
  <c r="D2019" i="7"/>
  <c r="G2662" i="7"/>
  <c r="G2081" i="7"/>
  <c r="G2266" i="7"/>
  <c r="G1685" i="7"/>
  <c r="G2223" i="7"/>
  <c r="G1642" i="7"/>
  <c r="G1745" i="7"/>
  <c r="G2326" i="7"/>
  <c r="D1717" i="7"/>
  <c r="D2298" i="7"/>
  <c r="G1766" i="7"/>
  <c r="G2347" i="7"/>
  <c r="D1844" i="7"/>
  <c r="D2425" i="7"/>
  <c r="G1906" i="7"/>
  <c r="G2487" i="7"/>
  <c r="D1883" i="7"/>
  <c r="D2464" i="7"/>
  <c r="G1945" i="7"/>
  <c r="G2526" i="7"/>
  <c r="G1828" i="7"/>
  <c r="G2409" i="7"/>
  <c r="G1628" i="7"/>
  <c r="G2209" i="7"/>
  <c r="D2595" i="7"/>
  <c r="D2014" i="7"/>
  <c r="G2657" i="7"/>
  <c r="G2076" i="7"/>
  <c r="D2610" i="7"/>
  <c r="D2029" i="7"/>
  <c r="G2672" i="7"/>
  <c r="G2091" i="7"/>
  <c r="G2610" i="7"/>
  <c r="G2029" i="7"/>
  <c r="D2225" i="7"/>
  <c r="D1644" i="7"/>
  <c r="G2227" i="7"/>
  <c r="G1646" i="7"/>
  <c r="D2264" i="7"/>
  <c r="D1683" i="7"/>
  <c r="G2296" i="7"/>
  <c r="G1715" i="7"/>
  <c r="G2194" i="7"/>
  <c r="G1613" i="7"/>
  <c r="G2376" i="7"/>
  <c r="G1795" i="7"/>
  <c r="D2395" i="7"/>
  <c r="D1814" i="7"/>
  <c r="G1876" i="7"/>
  <c r="G2457" i="7"/>
  <c r="D1829" i="7"/>
  <c r="D2410" i="7"/>
  <c r="G2472" i="7"/>
  <c r="G1891" i="7"/>
  <c r="D2537" i="7"/>
  <c r="D1956" i="7"/>
  <c r="G2599" i="7"/>
  <c r="G2018" i="7"/>
  <c r="D2576" i="7"/>
  <c r="D1995" i="7"/>
  <c r="G2638" i="7"/>
  <c r="G2057" i="7"/>
  <c r="G2238" i="7"/>
  <c r="G1657" i="7"/>
  <c r="G2191" i="7"/>
  <c r="G1610" i="7"/>
  <c r="D2639" i="7"/>
  <c r="D2058" i="7"/>
  <c r="G2701" i="7"/>
  <c r="G2120" i="7"/>
  <c r="D1993" i="7"/>
  <c r="D2574" i="7"/>
  <c r="G2682" i="7"/>
  <c r="G2101" i="7"/>
  <c r="G2669" i="7"/>
  <c r="G2088" i="7"/>
  <c r="G2414" i="7"/>
  <c r="G1833" i="7"/>
  <c r="G2416" i="7"/>
  <c r="G1835" i="7"/>
  <c r="G1894" i="7"/>
  <c r="G2475" i="7"/>
  <c r="D2158" i="7"/>
  <c r="D1577" i="7"/>
  <c r="D2560" i="7"/>
  <c r="D1979" i="7"/>
  <c r="D1592" i="7"/>
  <c r="D2173" i="7"/>
  <c r="G1877" i="7"/>
  <c r="G2458" i="7"/>
  <c r="G2517" i="7"/>
  <c r="G1936" i="7"/>
  <c r="D2542" i="7"/>
  <c r="D1961" i="7"/>
  <c r="G2395" i="7"/>
  <c r="G1814" i="7"/>
  <c r="D2394" i="7"/>
  <c r="D1813" i="7"/>
  <c r="G2398" i="7"/>
  <c r="G1817" i="7"/>
  <c r="D2611" i="7"/>
  <c r="D2030" i="7"/>
  <c r="D2686" i="7"/>
  <c r="D2105" i="7"/>
  <c r="G2564" i="7"/>
  <c r="G1983" i="7"/>
  <c r="G2366" i="7"/>
  <c r="G1785" i="7"/>
  <c r="D2644" i="7"/>
  <c r="D2063" i="7"/>
  <c r="D1696" i="7"/>
  <c r="D2277" i="7"/>
  <c r="G1758" i="7"/>
  <c r="G2339" i="7"/>
  <c r="G1992" i="7"/>
  <c r="G2573" i="7"/>
  <c r="D1666" i="7"/>
  <c r="D2247" i="7"/>
  <c r="D2333" i="7"/>
  <c r="D1752" i="7"/>
  <c r="G2513" i="7"/>
  <c r="G1932" i="7"/>
  <c r="G2648" i="7"/>
  <c r="G2067" i="7"/>
  <c r="G1641" i="7"/>
  <c r="G2222" i="7"/>
  <c r="G2468" i="7"/>
  <c r="G1887" i="7"/>
  <c r="D2261" i="7"/>
  <c r="D1680" i="7"/>
  <c r="G2230" i="7"/>
  <c r="G1649" i="7"/>
  <c r="G2237" i="7"/>
  <c r="G1656" i="7"/>
  <c r="G2636" i="7"/>
  <c r="G2055" i="7"/>
  <c r="D1800" i="7"/>
  <c r="D2381" i="7"/>
  <c r="G1861" i="7"/>
  <c r="G2442" i="7"/>
  <c r="G2276" i="7"/>
  <c r="G1695" i="7"/>
  <c r="G2028" i="7"/>
  <c r="G2609" i="7"/>
  <c r="G2656" i="7"/>
  <c r="G2075" i="7"/>
  <c r="D2237" i="7"/>
  <c r="D1656" i="7"/>
  <c r="G2618" i="7"/>
  <c r="G2037" i="7"/>
  <c r="D1848" i="7"/>
  <c r="D2429" i="7"/>
  <c r="D2303" i="7"/>
  <c r="D1722" i="7"/>
  <c r="G2604" i="7"/>
  <c r="G2023" i="7"/>
  <c r="D2326" i="7"/>
  <c r="D1745" i="7"/>
  <c r="G2432" i="7"/>
  <c r="G1851" i="7"/>
  <c r="G2020" i="7"/>
  <c r="G2601" i="7"/>
  <c r="G2162" i="7"/>
  <c r="G1581" i="7"/>
  <c r="G2307" i="7"/>
  <c r="G1726" i="7"/>
  <c r="D2096" i="7"/>
  <c r="D2677" i="7"/>
  <c r="D1926" i="7"/>
  <c r="D2507" i="7"/>
  <c r="D1777" i="7"/>
  <c r="D2358" i="7"/>
  <c r="G2279" i="7"/>
  <c r="G1698" i="7"/>
  <c r="D2406" i="7"/>
  <c r="D1825" i="7"/>
  <c r="G2152" i="7"/>
  <c r="G1571" i="7"/>
  <c r="D2382" i="7"/>
  <c r="D1801" i="7"/>
  <c r="D2365" i="7"/>
  <c r="D1784" i="7"/>
  <c r="G1896" i="7"/>
  <c r="G2477" i="7"/>
  <c r="D1570" i="7"/>
  <c r="D2151" i="7"/>
  <c r="D1728" i="7"/>
  <c r="D2309" i="7"/>
  <c r="G1778" i="7"/>
  <c r="G2359" i="7"/>
  <c r="G1867" i="7"/>
  <c r="G2448" i="7"/>
  <c r="G2354" i="7"/>
  <c r="G1773" i="7"/>
  <c r="G1903" i="7"/>
  <c r="G2484" i="7"/>
  <c r="D2238" i="7"/>
  <c r="D1657" i="7"/>
  <c r="D1911" i="7"/>
  <c r="D2492" i="7"/>
  <c r="G2675" i="7"/>
  <c r="G2094" i="7"/>
  <c r="D2411" i="7"/>
  <c r="D1830" i="7"/>
  <c r="G2003" i="7"/>
  <c r="G2584" i="7"/>
  <c r="G2708" i="7"/>
  <c r="G2127" i="7"/>
  <c r="D2662" i="7"/>
  <c r="D2081" i="7"/>
  <c r="D1890" i="7"/>
  <c r="D2471" i="7"/>
  <c r="D1576" i="7"/>
  <c r="D2157" i="7"/>
  <c r="D2491" i="7"/>
  <c r="D1910" i="7"/>
  <c r="D2599" i="7"/>
  <c r="D2018" i="7"/>
  <c r="D2447" i="7"/>
  <c r="D1866" i="7"/>
  <c r="D2598" i="7"/>
  <c r="D2017" i="7"/>
  <c r="D2661" i="7"/>
  <c r="D2080" i="7"/>
  <c r="G2714" i="7"/>
  <c r="G2133" i="7"/>
  <c r="G2693" i="7"/>
  <c r="G2112" i="7"/>
  <c r="D1617" i="7"/>
  <c r="D2198" i="7"/>
  <c r="G2516" i="7"/>
  <c r="G1935" i="7"/>
  <c r="D2607" i="7"/>
  <c r="D2026" i="7"/>
  <c r="D2438" i="7"/>
  <c r="D1857" i="7"/>
  <c r="D2526" i="7"/>
  <c r="D1945" i="7"/>
  <c r="G2246" i="7"/>
  <c r="G1665" i="7"/>
  <c r="G2423" i="7"/>
  <c r="G1842" i="7"/>
  <c r="D2422" i="7"/>
  <c r="D1841" i="7"/>
  <c r="D2535" i="7"/>
  <c r="D1954" i="7"/>
  <c r="D2388" i="7"/>
  <c r="D1807" i="7"/>
  <c r="G2469" i="7"/>
  <c r="G1888" i="7"/>
  <c r="G2397" i="7"/>
  <c r="G1816" i="7"/>
  <c r="D2245" i="7"/>
  <c r="D1664" i="7"/>
  <c r="G2263" i="7"/>
  <c r="G1682" i="7"/>
  <c r="D2635" i="7"/>
  <c r="D2054" i="7"/>
  <c r="D2690" i="7"/>
  <c r="D2109" i="7"/>
  <c r="G2244" i="7"/>
  <c r="G1663" i="7"/>
  <c r="D2359" i="7"/>
  <c r="D1778" i="7"/>
  <c r="D2676" i="7"/>
  <c r="D2095" i="7"/>
  <c r="D2007" i="7"/>
  <c r="D2588" i="7"/>
  <c r="G1598" i="7"/>
  <c r="G2179" i="7"/>
  <c r="D2487" i="7"/>
  <c r="D1906" i="7"/>
  <c r="D2549" i="7"/>
  <c r="D1968" i="7"/>
  <c r="G2611" i="7"/>
  <c r="G2030" i="7"/>
  <c r="G2514" i="7"/>
  <c r="G1933" i="7"/>
  <c r="D2299" i="7"/>
  <c r="D1718" i="7"/>
  <c r="D2068" i="7"/>
  <c r="D2649" i="7"/>
  <c r="D1689" i="7"/>
  <c r="D2270" i="7"/>
  <c r="G1871" i="7"/>
  <c r="G2452" i="7"/>
  <c r="D2596" i="7"/>
  <c r="D2015" i="7"/>
  <c r="D2174" i="7"/>
  <c r="D1593" i="7"/>
  <c r="G2620" i="7"/>
  <c r="G2039" i="7"/>
  <c r="D2605" i="7"/>
  <c r="D2024" i="7"/>
  <c r="G2667" i="7"/>
  <c r="G2086" i="7"/>
  <c r="G2594" i="7"/>
  <c r="G2013" i="7"/>
  <c r="D1806" i="7"/>
  <c r="D2387" i="7"/>
  <c r="G2520" i="7"/>
  <c r="G1939" i="7"/>
  <c r="G2716" i="7"/>
  <c r="G2135" i="7"/>
  <c r="G2415" i="7"/>
  <c r="G1834" i="7"/>
  <c r="D2716" i="7"/>
  <c r="D2135" i="7"/>
  <c r="G2684" i="7"/>
  <c r="G2103" i="7"/>
  <c r="D2702" i="7"/>
  <c r="D2121" i="7"/>
  <c r="D2597" i="7"/>
  <c r="D2016" i="7"/>
  <c r="G2659" i="7"/>
  <c r="G2078" i="7"/>
  <c r="G2578" i="7"/>
  <c r="G1997" i="7"/>
  <c r="D2379" i="7"/>
  <c r="D1798" i="7"/>
  <c r="G2456" i="7"/>
  <c r="G1875" i="7"/>
  <c r="D2302" i="7"/>
  <c r="D1721" i="7"/>
  <c r="G2063" i="7"/>
  <c r="G2644" i="7"/>
  <c r="D2383" i="7"/>
  <c r="D1802" i="7"/>
  <c r="D2534" i="7"/>
  <c r="D1953" i="7"/>
  <c r="D2324" i="7"/>
  <c r="D1743" i="7"/>
  <c r="D2653" i="7"/>
  <c r="D2072" i="7"/>
  <c r="G2134" i="7"/>
  <c r="G2715" i="7"/>
  <c r="G2690" i="7"/>
  <c r="G2109" i="7"/>
  <c r="D2475" i="7"/>
  <c r="D1894" i="7"/>
  <c r="D1685" i="7"/>
  <c r="D2266" i="7"/>
  <c r="G1786" i="7"/>
  <c r="G2367" i="7"/>
  <c r="G2492" i="7"/>
  <c r="G1911" i="7"/>
  <c r="G2342" i="7"/>
  <c r="G1761" i="7"/>
  <c r="D2671" i="7"/>
  <c r="D2090" i="7"/>
  <c r="G2460" i="7"/>
  <c r="G1879" i="7"/>
  <c r="D2660" i="7"/>
  <c r="D2079" i="7"/>
  <c r="D2581" i="7"/>
  <c r="D2000" i="7"/>
  <c r="G2643" i="7"/>
  <c r="G2062" i="7"/>
  <c r="G2562" i="7"/>
  <c r="G1981" i="7"/>
  <c r="D2355" i="7"/>
  <c r="D1774" i="7"/>
  <c r="G1718" i="7"/>
  <c r="G2299" i="7"/>
  <c r="D2201" i="7"/>
  <c r="D1620" i="7"/>
  <c r="D1681" i="7"/>
  <c r="D2262" i="7"/>
  <c r="G2352" i="7"/>
  <c r="G1771" i="7"/>
  <c r="G2525" i="7"/>
  <c r="G1944" i="7"/>
  <c r="D2708" i="7"/>
  <c r="D2127" i="7"/>
  <c r="D2701" i="7"/>
  <c r="D2120" i="7"/>
  <c r="D2189" i="7"/>
  <c r="D1608" i="7"/>
  <c r="D2284" i="7"/>
  <c r="D1703" i="7"/>
  <c r="D1966" i="7"/>
  <c r="D2547" i="7"/>
  <c r="D2458" i="7"/>
  <c r="D1877" i="7"/>
  <c r="G2188" i="7"/>
  <c r="G1607" i="7"/>
  <c r="D1821" i="7"/>
  <c r="D2402" i="7"/>
  <c r="G1883" i="7"/>
  <c r="G2464" i="7"/>
  <c r="D1948" i="7"/>
  <c r="D2529" i="7"/>
  <c r="G2010" i="7"/>
  <c r="G2591" i="7"/>
  <c r="D1987" i="7"/>
  <c r="D2568" i="7"/>
  <c r="G2049" i="7"/>
  <c r="G2630" i="7"/>
  <c r="G1648" i="7"/>
  <c r="G2229" i="7"/>
  <c r="G1600" i="7"/>
  <c r="G2181" i="7"/>
  <c r="D1918" i="7"/>
  <c r="D2499" i="7"/>
  <c r="G2561" i="7"/>
  <c r="G1980" i="7"/>
  <c r="D2514" i="7"/>
  <c r="D1933" i="7"/>
  <c r="G1995" i="7"/>
  <c r="G2576" i="7"/>
  <c r="D2641" i="7"/>
  <c r="D2060" i="7"/>
  <c r="G2703" i="7"/>
  <c r="G2122" i="7"/>
  <c r="D2680" i="7"/>
  <c r="D2099" i="7"/>
  <c r="D1587" i="7"/>
  <c r="D2168" i="7"/>
  <c r="G1586" i="7"/>
  <c r="G2167" i="7"/>
  <c r="G1730" i="7"/>
  <c r="G2311" i="7"/>
  <c r="G2348" i="7"/>
  <c r="G1767" i="7"/>
  <c r="D2314" i="7"/>
  <c r="D1733" i="7"/>
  <c r="G1784" i="7"/>
  <c r="G2365" i="7"/>
  <c r="D2441" i="7"/>
  <c r="D1860" i="7"/>
  <c r="G1922" i="7"/>
  <c r="G2503" i="7"/>
  <c r="D2480" i="7"/>
  <c r="D1899" i="7"/>
  <c r="G2542" i="7"/>
  <c r="G1961" i="7"/>
  <c r="G2425" i="7"/>
  <c r="G1844" i="7"/>
  <c r="G2225" i="7"/>
  <c r="G1644" i="7"/>
  <c r="G2429" i="7"/>
  <c r="G1848" i="7"/>
  <c r="D2497" i="7"/>
  <c r="D1916" i="7"/>
  <c r="G2559" i="7"/>
  <c r="G1978" i="7"/>
  <c r="D2536" i="7"/>
  <c r="D1955" i="7"/>
  <c r="G2598" i="7"/>
  <c r="G2017" i="7"/>
  <c r="G2187" i="7"/>
  <c r="G1606" i="7"/>
  <c r="G2281" i="7"/>
  <c r="G1700" i="7"/>
  <c r="G2214" i="7"/>
  <c r="G1633" i="7"/>
  <c r="D2234" i="7"/>
  <c r="D1653" i="7"/>
  <c r="G2243" i="7"/>
  <c r="G1662" i="7"/>
  <c r="D2361" i="7"/>
  <c r="D1780" i="7"/>
  <c r="G2419" i="7"/>
  <c r="G1838" i="7"/>
  <c r="D2400" i="7"/>
  <c r="D1819" i="7"/>
  <c r="G2462" i="7"/>
  <c r="G1881" i="7"/>
  <c r="G2345" i="7"/>
  <c r="G1764" i="7"/>
  <c r="G2220" i="7"/>
  <c r="G1639" i="7"/>
  <c r="D2531" i="7"/>
  <c r="D1950" i="7"/>
  <c r="G2593" i="7"/>
  <c r="G2012" i="7"/>
  <c r="D2546" i="7"/>
  <c r="D1965" i="7"/>
  <c r="G2608" i="7"/>
  <c r="G2027" i="7"/>
  <c r="D2673" i="7"/>
  <c r="D2092" i="7"/>
  <c r="D2161" i="7"/>
  <c r="D1580" i="7"/>
  <c r="D2712" i="7"/>
  <c r="D2131" i="7"/>
  <c r="D2200" i="7"/>
  <c r="D1619" i="7"/>
  <c r="G2158" i="7"/>
  <c r="G1577" i="7"/>
  <c r="G2150" i="7"/>
  <c r="G1569" i="7"/>
  <c r="G2290" i="7"/>
  <c r="G1709" i="7"/>
  <c r="D2331" i="7"/>
  <c r="D1750" i="7"/>
  <c r="G2384" i="7"/>
  <c r="G1803" i="7"/>
  <c r="D2346" i="7"/>
  <c r="D1765" i="7"/>
  <c r="G2402" i="7"/>
  <c r="G1821" i="7"/>
  <c r="D1892" i="7"/>
  <c r="D2473" i="7"/>
  <c r="G2535" i="7"/>
  <c r="G1954" i="7"/>
  <c r="D1931" i="7"/>
  <c r="D2512" i="7"/>
  <c r="G1993" i="7"/>
  <c r="G2574" i="7"/>
  <c r="G2155" i="7"/>
  <c r="G1574" i="7"/>
  <c r="G2257" i="7"/>
  <c r="G1676" i="7"/>
  <c r="D2557" i="7"/>
  <c r="D1976" i="7"/>
  <c r="G1725" i="7"/>
  <c r="G2306" i="7"/>
  <c r="G2681" i="7"/>
  <c r="G2100" i="7"/>
  <c r="G2231" i="7"/>
  <c r="G1650" i="7"/>
  <c r="D1832" i="7"/>
  <c r="D2413" i="7"/>
  <c r="G2380" i="7"/>
  <c r="G1799" i="7"/>
  <c r="G2613" i="7"/>
  <c r="G2032" i="7"/>
  <c r="D1895" i="7"/>
  <c r="D2476" i="7"/>
  <c r="D2495" i="7"/>
  <c r="D1914" i="7"/>
  <c r="G2298" i="7"/>
  <c r="G1717" i="7"/>
  <c r="D1648" i="7"/>
  <c r="D2229" i="7"/>
  <c r="G1738" i="7"/>
  <c r="G2319" i="7"/>
  <c r="G2629" i="7"/>
  <c r="G2048" i="7"/>
  <c r="D2508" i="7"/>
  <c r="D1927" i="7"/>
  <c r="G1736" i="7"/>
  <c r="G2317" i="7"/>
  <c r="D2122" i="7"/>
  <c r="D2703" i="7"/>
  <c r="G2556" i="7"/>
  <c r="G1975" i="7"/>
  <c r="D2111" i="7"/>
  <c r="D2692" i="7"/>
  <c r="G1904" i="7"/>
  <c r="G2485" i="7"/>
  <c r="D1762" i="7"/>
  <c r="D2343" i="7"/>
  <c r="D2713" i="7"/>
  <c r="D2132" i="7"/>
  <c r="D2230" i="7"/>
  <c r="D1649" i="7"/>
  <c r="G2252" i="7"/>
  <c r="G1671" i="7"/>
  <c r="G2461" i="7"/>
  <c r="G1880" i="7"/>
  <c r="D2622" i="7"/>
  <c r="D2041" i="7"/>
  <c r="D2693" i="7"/>
  <c r="D2112" i="7"/>
  <c r="D2181" i="7"/>
  <c r="D1600" i="7"/>
  <c r="D2252" i="7"/>
  <c r="D1671" i="7"/>
  <c r="D1958" i="7"/>
  <c r="D2539" i="7"/>
  <c r="D2434" i="7"/>
  <c r="D1853" i="7"/>
  <c r="D2619" i="7"/>
  <c r="D2038" i="7"/>
  <c r="G2709" i="7"/>
  <c r="G2128" i="7"/>
  <c r="D1922" i="7"/>
  <c r="D2503" i="7"/>
  <c r="D1834" i="7"/>
  <c r="D2415" i="7"/>
  <c r="D2089" i="7"/>
  <c r="D2670" i="7"/>
  <c r="D2623" i="7"/>
  <c r="D2042" i="7"/>
  <c r="D2485" i="7"/>
  <c r="D1904" i="7"/>
  <c r="G2547" i="7"/>
  <c r="G1966" i="7"/>
  <c r="G2450" i="7"/>
  <c r="G1869" i="7"/>
  <c r="D2195" i="7"/>
  <c r="D1614" i="7"/>
  <c r="G2130" i="7"/>
  <c r="G2711" i="7"/>
  <c r="D2340" i="7"/>
  <c r="D1759" i="7"/>
  <c r="D2654" i="7"/>
  <c r="D2073" i="7"/>
  <c r="D1985" i="7"/>
  <c r="D2566" i="7"/>
  <c r="D2615" i="7"/>
  <c r="D2034" i="7"/>
  <c r="D2468" i="7"/>
  <c r="D1887" i="7"/>
  <c r="D2541" i="7"/>
  <c r="D1960" i="7"/>
  <c r="G2603" i="7"/>
  <c r="G2022" i="7"/>
  <c r="G2506" i="7"/>
  <c r="G1925" i="7"/>
  <c r="D1710" i="7"/>
  <c r="D2291" i="7"/>
  <c r="D2585" i="7"/>
  <c r="D2004" i="7"/>
  <c r="D2318" i="7"/>
  <c r="D1737" i="7"/>
  <c r="D2631" i="7"/>
  <c r="D2050" i="7"/>
  <c r="D2543" i="7"/>
  <c r="D1962" i="7"/>
  <c r="D2551" i="7"/>
  <c r="D1970" i="7"/>
  <c r="D2423" i="7"/>
  <c r="D1842" i="7"/>
  <c r="D1952" i="7"/>
  <c r="D2533" i="7"/>
  <c r="G2014" i="7"/>
  <c r="G2595" i="7"/>
  <c r="G1917" i="7"/>
  <c r="G2498" i="7"/>
  <c r="D1702" i="7"/>
  <c r="D2283" i="7"/>
  <c r="D2521" i="7"/>
  <c r="D1940" i="7"/>
  <c r="G2007" i="7"/>
  <c r="G2588" i="7"/>
  <c r="G2379" i="7"/>
  <c r="G1798" i="7"/>
  <c r="D2694" i="7"/>
  <c r="D2113" i="7"/>
  <c r="G2524" i="7"/>
  <c r="G1943" i="7"/>
  <c r="D2679" i="7"/>
  <c r="D2098" i="7"/>
  <c r="D2589" i="7"/>
  <c r="D2008" i="7"/>
  <c r="G2651" i="7"/>
  <c r="G2070" i="7"/>
  <c r="G2570" i="7"/>
  <c r="G1989" i="7"/>
  <c r="D2363" i="7"/>
  <c r="D1782" i="7"/>
  <c r="G2383" i="7"/>
  <c r="G1802" i="7"/>
  <c r="D2419" i="7"/>
  <c r="D1838" i="7"/>
  <c r="D2263" i="7"/>
  <c r="D1682" i="7"/>
  <c r="D2590" i="7"/>
  <c r="D2009" i="7"/>
  <c r="D2502" i="7"/>
  <c r="D1921" i="7"/>
  <c r="D1865" i="7"/>
  <c r="D2446" i="7"/>
  <c r="D2710" i="7"/>
  <c r="D2129" i="7"/>
  <c r="D1936" i="7"/>
  <c r="D2517" i="7"/>
  <c r="G2579" i="7"/>
  <c r="G1998" i="7"/>
  <c r="G2482" i="7"/>
  <c r="G1901" i="7"/>
  <c r="D1670" i="7"/>
  <c r="D2251" i="7"/>
  <c r="D1812" i="7"/>
  <c r="D2393" i="7"/>
  <c r="D2575" i="7"/>
  <c r="D1994" i="7"/>
  <c r="G1999" i="7"/>
  <c r="G2580" i="7"/>
  <c r="D1625" i="7"/>
  <c r="D2206" i="7"/>
  <c r="D2428" i="7"/>
  <c r="D1847" i="7"/>
  <c r="G2040" i="7"/>
  <c r="G2621" i="7"/>
  <c r="D2056" i="7"/>
  <c r="D2637" i="7"/>
  <c r="G2118" i="7"/>
  <c r="G2699" i="7"/>
  <c r="G2650" i="7"/>
  <c r="G2069" i="7"/>
  <c r="D2443" i="7"/>
  <c r="D1862" i="7"/>
  <c r="D2202" i="7"/>
  <c r="D1621" i="7"/>
  <c r="G2375" i="7"/>
  <c r="G1794" i="7"/>
  <c r="D2338" i="7"/>
  <c r="D1757" i="7"/>
  <c r="G2392" i="7"/>
  <c r="G1811" i="7"/>
  <c r="D2465" i="7"/>
  <c r="D1884" i="7"/>
  <c r="G2527" i="7"/>
  <c r="G1946" i="7"/>
  <c r="D2504" i="7"/>
  <c r="D1923" i="7"/>
  <c r="G2566" i="7"/>
  <c r="G1985" i="7"/>
  <c r="G2449" i="7"/>
  <c r="G1868" i="7"/>
  <c r="G2249" i="7"/>
  <c r="G1668" i="7"/>
  <c r="D2435" i="7"/>
  <c r="D1854" i="7"/>
  <c r="G2497" i="7"/>
  <c r="G1916" i="7"/>
  <c r="D1869" i="7"/>
  <c r="D2450" i="7"/>
  <c r="G2512" i="7"/>
  <c r="G1931" i="7"/>
  <c r="D2577" i="7"/>
  <c r="D1996" i="7"/>
  <c r="G2639" i="7"/>
  <c r="G2058" i="7"/>
  <c r="D2616" i="7"/>
  <c r="D2035" i="7"/>
  <c r="G2678" i="7"/>
  <c r="G2097" i="7"/>
  <c r="G2284" i="7"/>
  <c r="G1703" i="7"/>
  <c r="G2242" i="7"/>
  <c r="G1661" i="7"/>
  <c r="G2245" i="7"/>
  <c r="G1664" i="7"/>
  <c r="D2250" i="7"/>
  <c r="D1669" i="7"/>
  <c r="G1691" i="7"/>
  <c r="G2272" i="7"/>
  <c r="D1796" i="7"/>
  <c r="D2377" i="7"/>
  <c r="G1856" i="7"/>
  <c r="G2437" i="7"/>
  <c r="D1835" i="7"/>
  <c r="D2416" i="7"/>
  <c r="G1897" i="7"/>
  <c r="G2478" i="7"/>
  <c r="G1780" i="7"/>
  <c r="G2361" i="7"/>
  <c r="G1580" i="7"/>
  <c r="G2161" i="7"/>
  <c r="G1775" i="7"/>
  <c r="G2356" i="7"/>
  <c r="D1852" i="7"/>
  <c r="D2433" i="7"/>
  <c r="G1914" i="7"/>
  <c r="G2495" i="7"/>
  <c r="D1891" i="7"/>
  <c r="D2472" i="7"/>
  <c r="G1953" i="7"/>
  <c r="G2534" i="7"/>
  <c r="G1836" i="7"/>
  <c r="G2417" i="7"/>
  <c r="G1636" i="7"/>
  <c r="G2217" i="7"/>
  <c r="D2682" i="7"/>
  <c r="D2101" i="7"/>
  <c r="D2170" i="7"/>
  <c r="D1589" i="7"/>
  <c r="D2196" i="7"/>
  <c r="D1615" i="7"/>
  <c r="D2297" i="7"/>
  <c r="D1716" i="7"/>
  <c r="G2346" i="7"/>
  <c r="G1765" i="7"/>
  <c r="D2336" i="7"/>
  <c r="D1755" i="7"/>
  <c r="G2390" i="7"/>
  <c r="G1809" i="7"/>
  <c r="G2280" i="7"/>
  <c r="G1699" i="7"/>
  <c r="G2156" i="7"/>
  <c r="G1575" i="7"/>
  <c r="D1886" i="7"/>
  <c r="D2467" i="7"/>
  <c r="G2529" i="7"/>
  <c r="G1948" i="7"/>
  <c r="D2482" i="7"/>
  <c r="D1901" i="7"/>
  <c r="G1963" i="7"/>
  <c r="G2544" i="7"/>
  <c r="D2028" i="7"/>
  <c r="D2609" i="7"/>
  <c r="G2090" i="7"/>
  <c r="G2671" i="7"/>
  <c r="D2648" i="7"/>
  <c r="D2067" i="7"/>
  <c r="G2710" i="7"/>
  <c r="G2129" i="7"/>
  <c r="G1735" i="7"/>
  <c r="G2316" i="7"/>
  <c r="G1697" i="7"/>
  <c r="G2278" i="7"/>
  <c r="D1719" i="7"/>
  <c r="D2300" i="7"/>
  <c r="D1686" i="7"/>
  <c r="D2267" i="7"/>
  <c r="G2301" i="7"/>
  <c r="G1720" i="7"/>
  <c r="D2282" i="7"/>
  <c r="D1701" i="7"/>
  <c r="G1744" i="7"/>
  <c r="G2325" i="7"/>
  <c r="D2409" i="7"/>
  <c r="D1828" i="7"/>
  <c r="G2471" i="7"/>
  <c r="G1890" i="7"/>
  <c r="D2448" i="7"/>
  <c r="D1867" i="7"/>
  <c r="G2510" i="7"/>
  <c r="G1929" i="7"/>
  <c r="G2393" i="7"/>
  <c r="G1812" i="7"/>
  <c r="G2193" i="7"/>
  <c r="G1612" i="7"/>
  <c r="D1977" i="7"/>
  <c r="D2558" i="7"/>
  <c r="G1655" i="7"/>
  <c r="G2236" i="7"/>
  <c r="G1957" i="7"/>
  <c r="G2538" i="7"/>
  <c r="D1697" i="7"/>
  <c r="D2278" i="7"/>
  <c r="D2190" i="7"/>
  <c r="D1609" i="7"/>
  <c r="D2412" i="7"/>
  <c r="D1831" i="7"/>
  <c r="D2572" i="7"/>
  <c r="D1991" i="7"/>
  <c r="D2350" i="7"/>
  <c r="D1769" i="7"/>
  <c r="D2437" i="7"/>
  <c r="D1856" i="7"/>
  <c r="D2380" i="7"/>
  <c r="D1799" i="7"/>
  <c r="G2318" i="7"/>
  <c r="G1737" i="7"/>
  <c r="D2527" i="7"/>
  <c r="D1946" i="7"/>
  <c r="G1749" i="7"/>
  <c r="G2330" i="7"/>
  <c r="D2683" i="7"/>
  <c r="D2102" i="7"/>
  <c r="G2628" i="7"/>
  <c r="G2047" i="7"/>
  <c r="G2250" i="7"/>
  <c r="G1669" i="7"/>
  <c r="D2301" i="7"/>
  <c r="D1720" i="7"/>
  <c r="G1845" i="7"/>
  <c r="G2426" i="7"/>
  <c r="D2295" i="7"/>
  <c r="D1714" i="7"/>
  <c r="D2532" i="7"/>
  <c r="D1951" i="7"/>
  <c r="D2065" i="7"/>
  <c r="D2646" i="7"/>
  <c r="D1775" i="7"/>
  <c r="D2356" i="7"/>
  <c r="G2389" i="7"/>
  <c r="G1808" i="7"/>
  <c r="D2511" i="7"/>
  <c r="D1930" i="7"/>
  <c r="G2548" i="7"/>
  <c r="G1967" i="7"/>
  <c r="G2652" i="7"/>
  <c r="G2071" i="7"/>
  <c r="D2364" i="7"/>
  <c r="D1783" i="7"/>
  <c r="G2184" i="7"/>
  <c r="G1603" i="7"/>
  <c r="D2629" i="7"/>
  <c r="D2048" i="7"/>
  <c r="G2691" i="7"/>
  <c r="G2110" i="7"/>
  <c r="G2634" i="7"/>
  <c r="G2053" i="7"/>
  <c r="D2427" i="7"/>
  <c r="D1846" i="7"/>
  <c r="G2712" i="7"/>
  <c r="G2131" i="7"/>
  <c r="D2315" i="7"/>
  <c r="D1734" i="7"/>
  <c r="G2453" i="7"/>
  <c r="G1872" i="7"/>
  <c r="D2334" i="7"/>
  <c r="D1753" i="7"/>
  <c r="D2222" i="7"/>
  <c r="D1641" i="7"/>
  <c r="D2500" i="7"/>
  <c r="D1919" i="7"/>
  <c r="D2454" i="7"/>
  <c r="D1873" i="7"/>
  <c r="D2421" i="7"/>
  <c r="D1840" i="7"/>
  <c r="G2483" i="7"/>
  <c r="G1902" i="7"/>
  <c r="G2358" i="7"/>
  <c r="G1777" i="7"/>
  <c r="G2673" i="7"/>
  <c r="G2092" i="7"/>
  <c r="D2107" i="7"/>
  <c r="D2688" i="7"/>
  <c r="G2677" i="7"/>
  <c r="G2096" i="7"/>
  <c r="D2484" i="7"/>
  <c r="D1903" i="7"/>
  <c r="D2396" i="7"/>
  <c r="D1815" i="7"/>
  <c r="D2066" i="7"/>
  <c r="D2647" i="7"/>
  <c r="D2604" i="7"/>
  <c r="D2023" i="7"/>
  <c r="D2477" i="7"/>
  <c r="D1896" i="7"/>
  <c r="G2539" i="7"/>
  <c r="G1958" i="7"/>
  <c r="G2440" i="7"/>
  <c r="G1859" i="7"/>
  <c r="D2187" i="7"/>
  <c r="D1606" i="7"/>
  <c r="G2647" i="7"/>
  <c r="G2066" i="7"/>
  <c r="G2064" i="7"/>
  <c r="G2645" i="7"/>
  <c r="D1881" i="7"/>
  <c r="D2462" i="7"/>
  <c r="D1793" i="7"/>
  <c r="D2374" i="7"/>
  <c r="D2047" i="7"/>
  <c r="D2628" i="7"/>
  <c r="D2001" i="7"/>
  <c r="D2582" i="7"/>
  <c r="D2469" i="7"/>
  <c r="D1888" i="7"/>
  <c r="G2531" i="7"/>
  <c r="G1950" i="7"/>
  <c r="G2431" i="7"/>
  <c r="G1850" i="7"/>
  <c r="D2171" i="7"/>
  <c r="D1590" i="7"/>
  <c r="G2583" i="7"/>
  <c r="G2002" i="7"/>
  <c r="D2294" i="7"/>
  <c r="D1713" i="7"/>
  <c r="D2612" i="7"/>
  <c r="D2031" i="7"/>
  <c r="D2524" i="7"/>
  <c r="D1943" i="7"/>
  <c r="D2510" i="7"/>
  <c r="D1929" i="7"/>
  <c r="D2695" i="7"/>
  <c r="D2114" i="7"/>
  <c r="D2525" i="7"/>
  <c r="D1944" i="7"/>
  <c r="G2006" i="7"/>
  <c r="G2587" i="7"/>
  <c r="G1909" i="7"/>
  <c r="G2490" i="7"/>
  <c r="D2259" i="7"/>
  <c r="D1678" i="7"/>
  <c r="D2457" i="7"/>
  <c r="D1876" i="7"/>
  <c r="D2219" i="7"/>
  <c r="D1638" i="7"/>
  <c r="G2000" i="7"/>
  <c r="G2581" i="7"/>
  <c r="D2420" i="7"/>
  <c r="D1839" i="7"/>
  <c r="D2332" i="7"/>
  <c r="D1751" i="7"/>
  <c r="D2583" i="7"/>
  <c r="D2002" i="7"/>
  <c r="D1959" i="7"/>
  <c r="D2540" i="7"/>
  <c r="D2453" i="7"/>
  <c r="D1872" i="7"/>
  <c r="G2515" i="7"/>
  <c r="G1934" i="7"/>
  <c r="G2413" i="7"/>
  <c r="G1832" i="7"/>
  <c r="D2155" i="7"/>
  <c r="D1574" i="7"/>
  <c r="G1874" i="7"/>
  <c r="G2455" i="7"/>
  <c r="G2351" i="7"/>
  <c r="G1770" i="7"/>
  <c r="G1712" i="7"/>
  <c r="G2293" i="7"/>
  <c r="D2652" i="7"/>
  <c r="D2071" i="7"/>
  <c r="G2388" i="7"/>
  <c r="G1807" i="7"/>
  <c r="D2638" i="7"/>
  <c r="D2057" i="7"/>
  <c r="D2573" i="7"/>
  <c r="D1992" i="7"/>
  <c r="G2635" i="7"/>
  <c r="G2054" i="7"/>
  <c r="G1973" i="7"/>
  <c r="G2554" i="7"/>
  <c r="D2347" i="7"/>
  <c r="D1766" i="7"/>
  <c r="G2165" i="7"/>
  <c r="G1584" i="7"/>
  <c r="G2288" i="7"/>
  <c r="G1707" i="7"/>
  <c r="D2274" i="7"/>
  <c r="D1693" i="7"/>
  <c r="G2312" i="7"/>
  <c r="G1731" i="7"/>
  <c r="D2401" i="7"/>
  <c r="D1820" i="7"/>
  <c r="G2463" i="7"/>
  <c r="G1882" i="7"/>
  <c r="D2440" i="7"/>
  <c r="D1859" i="7"/>
  <c r="G2502" i="7"/>
  <c r="G1921" i="7"/>
  <c r="G2385" i="7"/>
  <c r="G1804" i="7"/>
  <c r="G2185" i="7"/>
  <c r="G1604" i="7"/>
  <c r="D2371" i="7"/>
  <c r="D1790" i="7"/>
  <c r="G1849" i="7"/>
  <c r="G2430" i="7"/>
  <c r="D2386" i="7"/>
  <c r="D1805" i="7"/>
  <c r="G2447" i="7"/>
  <c r="G1866" i="7"/>
  <c r="D2513" i="7"/>
  <c r="D1932" i="7"/>
  <c r="G1994" i="7"/>
  <c r="G2575" i="7"/>
  <c r="D1971" i="7"/>
  <c r="D2552" i="7"/>
  <c r="G2614" i="7"/>
  <c r="G2033" i="7"/>
  <c r="G2208" i="7"/>
  <c r="G1627" i="7"/>
  <c r="G2159" i="7"/>
  <c r="G1578" i="7"/>
  <c r="D2698" i="7"/>
  <c r="D2117" i="7"/>
  <c r="D2186" i="7"/>
  <c r="D1605" i="7"/>
  <c r="D2236" i="7"/>
  <c r="D1655" i="7"/>
  <c r="D2313" i="7"/>
  <c r="D1732" i="7"/>
  <c r="G2364" i="7"/>
  <c r="G1783" i="7"/>
  <c r="D2352" i="7"/>
  <c r="D1771" i="7"/>
  <c r="G2408" i="7"/>
  <c r="G1827" i="7"/>
  <c r="G2297" i="7"/>
  <c r="G1716" i="7"/>
  <c r="G2172" i="7"/>
  <c r="G1591" i="7"/>
  <c r="G2258" i="7"/>
  <c r="G1677" i="7"/>
  <c r="D2369" i="7"/>
  <c r="D1788" i="7"/>
  <c r="G2428" i="7"/>
  <c r="G1847" i="7"/>
  <c r="D2408" i="7"/>
  <c r="D1827" i="7"/>
  <c r="G2470" i="7"/>
  <c r="G1889" i="7"/>
  <c r="G2353" i="7"/>
  <c r="G1772" i="7"/>
  <c r="G2153" i="7"/>
  <c r="G1572" i="7"/>
  <c r="D2618" i="7"/>
  <c r="D2037" i="7"/>
  <c r="G2680" i="7"/>
  <c r="G2099" i="7"/>
  <c r="G2626" i="7"/>
  <c r="G2045" i="7"/>
  <c r="D2233" i="7"/>
  <c r="D1652" i="7"/>
  <c r="G2240" i="7"/>
  <c r="G1659" i="7"/>
  <c r="D2272" i="7"/>
  <c r="D1691" i="7"/>
  <c r="G2309" i="7"/>
  <c r="G1728" i="7"/>
  <c r="G2205" i="7"/>
  <c r="G1624" i="7"/>
  <c r="G2386" i="7"/>
  <c r="G1805" i="7"/>
  <c r="D2403" i="7"/>
  <c r="D1822" i="7"/>
  <c r="G2465" i="7"/>
  <c r="G1884" i="7"/>
  <c r="D2418" i="7"/>
  <c r="D1837" i="7"/>
  <c r="G2480" i="7"/>
  <c r="G1899" i="7"/>
  <c r="D2545" i="7"/>
  <c r="D1964" i="7"/>
  <c r="G2607" i="7"/>
  <c r="G2026" i="7"/>
  <c r="D2584" i="7"/>
  <c r="D2003" i="7"/>
  <c r="G2646" i="7"/>
  <c r="G2065" i="7"/>
  <c r="G2247" i="7"/>
  <c r="G1666" i="7"/>
  <c r="G2202" i="7"/>
  <c r="G1621" i="7"/>
  <c r="D2134" i="7"/>
  <c r="D2715" i="7"/>
  <c r="D2203" i="7"/>
  <c r="D1622" i="7"/>
  <c r="G2168" i="7"/>
  <c r="G1587" i="7"/>
  <c r="D2218" i="7"/>
  <c r="D1637" i="7"/>
  <c r="G1630" i="7"/>
  <c r="G2211" i="7"/>
  <c r="D2345" i="7"/>
  <c r="D1764" i="7"/>
  <c r="G2400" i="7"/>
  <c r="G1819" i="7"/>
  <c r="D2384" i="7"/>
  <c r="D1803" i="7"/>
  <c r="G2445" i="7"/>
  <c r="G1864" i="7"/>
  <c r="G1748" i="7"/>
  <c r="G2329" i="7"/>
  <c r="G2204" i="7"/>
  <c r="G1623" i="7"/>
  <c r="AK884" i="7"/>
  <c r="AK836" i="7"/>
  <c r="AN794" i="7"/>
  <c r="AQ836" i="7"/>
  <c r="AQ810" i="7"/>
  <c r="AK810" i="7"/>
  <c r="AI884" i="7"/>
  <c r="AN829" i="7"/>
  <c r="AI836" i="7"/>
  <c r="AG1560" i="7" l="1"/>
  <c r="B2725" i="7" s="1"/>
  <c r="AH1560" i="7"/>
  <c r="B2727" i="7" s="1"/>
  <c r="AI770" i="7"/>
  <c r="AJ770" i="7"/>
  <c r="AK770" i="7"/>
  <c r="AI771" i="7"/>
  <c r="AJ771" i="7"/>
  <c r="AK771" i="7"/>
  <c r="AI772" i="7"/>
  <c r="AJ772" i="7"/>
  <c r="AK772" i="7"/>
  <c r="AI773" i="7"/>
  <c r="AJ773" i="7"/>
  <c r="AK773" i="7"/>
  <c r="AI774" i="7"/>
  <c r="AJ774" i="7"/>
  <c r="AK774" i="7"/>
  <c r="AI775" i="7"/>
  <c r="AJ775" i="7"/>
  <c r="AK775" i="7"/>
  <c r="Y776" i="7"/>
  <c r="S776" i="7"/>
  <c r="M776" i="7"/>
  <c r="AK769" i="7"/>
  <c r="AJ769" i="7"/>
  <c r="AI769" i="7"/>
  <c r="AK776" i="7" l="1"/>
  <c r="AI776" i="7"/>
  <c r="Y754" i="7" l="1"/>
  <c r="S754" i="7"/>
  <c r="M754" i="7"/>
  <c r="AI745" i="7"/>
  <c r="AJ745" i="7"/>
  <c r="AK745" i="7"/>
  <c r="AI746" i="7"/>
  <c r="AJ746" i="7"/>
  <c r="AK746" i="7"/>
  <c r="AI747" i="7"/>
  <c r="AJ747" i="7"/>
  <c r="AK747" i="7"/>
  <c r="AI748" i="7"/>
  <c r="AJ748" i="7"/>
  <c r="AK748" i="7"/>
  <c r="AI749" i="7"/>
  <c r="AJ749" i="7"/>
  <c r="AK749" i="7"/>
  <c r="AI750" i="7"/>
  <c r="AJ750" i="7"/>
  <c r="AK750" i="7"/>
  <c r="AI751" i="7"/>
  <c r="AJ751" i="7"/>
  <c r="AK751" i="7"/>
  <c r="AI752" i="7"/>
  <c r="AJ752" i="7"/>
  <c r="AK752" i="7"/>
  <c r="AI753" i="7"/>
  <c r="AJ753" i="7"/>
  <c r="AK753" i="7"/>
  <c r="AK744" i="7"/>
  <c r="AJ744" i="7"/>
  <c r="AI744" i="7"/>
  <c r="AK728" i="7"/>
  <c r="B735" i="7" s="1"/>
  <c r="AJ728" i="7"/>
  <c r="AI728" i="7"/>
  <c r="AH728" i="7"/>
  <c r="B734" i="7" s="1"/>
  <c r="AG728" i="7"/>
  <c r="B732" i="7" s="1"/>
  <c r="AF728" i="7"/>
  <c r="B736" i="7" s="1"/>
  <c r="AV689" i="7"/>
  <c r="AV690" i="7"/>
  <c r="AV691" i="7"/>
  <c r="AV692" i="7"/>
  <c r="AV693" i="7"/>
  <c r="AV694" i="7"/>
  <c r="AV695" i="7"/>
  <c r="AV696" i="7"/>
  <c r="AV697" i="7"/>
  <c r="AV698" i="7"/>
  <c r="AV699" i="7"/>
  <c r="AV700" i="7"/>
  <c r="AV701" i="7"/>
  <c r="AV702" i="7"/>
  <c r="AV703" i="7"/>
  <c r="AV688" i="7"/>
  <c r="AS689" i="7"/>
  <c r="AS690" i="7"/>
  <c r="AS691" i="7"/>
  <c r="AS692" i="7"/>
  <c r="AS693" i="7"/>
  <c r="AS694" i="7"/>
  <c r="AS695" i="7"/>
  <c r="AS696" i="7"/>
  <c r="AS697" i="7"/>
  <c r="AS698" i="7"/>
  <c r="AS699" i="7"/>
  <c r="AS700" i="7"/>
  <c r="AS701" i="7"/>
  <c r="AS702" i="7"/>
  <c r="AS703" i="7"/>
  <c r="AS704" i="7"/>
  <c r="AS688" i="7"/>
  <c r="AK689" i="7" a="1"/>
  <c r="AK689" i="7" s="1"/>
  <c r="AL689" i="7" a="1"/>
  <c r="AL689" i="7" s="1"/>
  <c r="AM689" i="7" a="1"/>
  <c r="AM689" i="7" s="1"/>
  <c r="AK690" i="7" a="1"/>
  <c r="AK690" i="7" s="1"/>
  <c r="AL690" i="7" a="1"/>
  <c r="AL690" i="7" s="1"/>
  <c r="AM690" i="7" a="1"/>
  <c r="AM690" i="7" s="1"/>
  <c r="AK691" i="7" a="1"/>
  <c r="AK691" i="7" s="1"/>
  <c r="AL691" i="7" a="1"/>
  <c r="AL691" i="7" s="1"/>
  <c r="AM691" i="7" a="1"/>
  <c r="AM691" i="7" s="1"/>
  <c r="AK692" i="7" a="1"/>
  <c r="AK692" i="7" s="1"/>
  <c r="AL692" i="7" a="1"/>
  <c r="AL692" i="7" s="1"/>
  <c r="AM692" i="7" a="1"/>
  <c r="AM692" i="7" s="1"/>
  <c r="AK693" i="7" a="1"/>
  <c r="AK693" i="7" s="1"/>
  <c r="AL693" i="7" a="1"/>
  <c r="AL693" i="7" s="1"/>
  <c r="AM693" i="7" a="1"/>
  <c r="AM693" i="7" s="1"/>
  <c r="AK694" i="7" a="1"/>
  <c r="AK694" i="7" s="1"/>
  <c r="AL694" i="7" a="1"/>
  <c r="AL694" i="7" s="1"/>
  <c r="AM694" i="7" a="1"/>
  <c r="AM694" i="7" s="1"/>
  <c r="AK695" i="7" a="1"/>
  <c r="AK695" i="7" s="1"/>
  <c r="AL695" i="7" a="1"/>
  <c r="AL695" i="7"/>
  <c r="AM695" i="7" a="1"/>
  <c r="AM695" i="7" s="1"/>
  <c r="AK696" i="7" a="1"/>
  <c r="AK696" i="7" s="1"/>
  <c r="AL696" i="7" a="1"/>
  <c r="AL696" i="7" s="1"/>
  <c r="AM696" i="7" a="1"/>
  <c r="AM696" i="7" s="1"/>
  <c r="AK697" i="7" a="1"/>
  <c r="AK697" i="7" s="1"/>
  <c r="AL697" i="7" a="1"/>
  <c r="AL697" i="7" s="1"/>
  <c r="AM697" i="7" a="1"/>
  <c r="AM697" i="7" s="1"/>
  <c r="AK698" i="7" a="1"/>
  <c r="AK698" i="7" s="1"/>
  <c r="AL698" i="7" a="1"/>
  <c r="AL698" i="7" s="1"/>
  <c r="AM698" i="7" a="1"/>
  <c r="AM698" i="7" s="1"/>
  <c r="AK699" i="7" a="1"/>
  <c r="AK699" i="7" s="1"/>
  <c r="AL699" i="7" a="1"/>
  <c r="AL699" i="7" s="1"/>
  <c r="AM699" i="7" a="1"/>
  <c r="AM699" i="7" s="1"/>
  <c r="AK700" i="7" a="1"/>
  <c r="AK700" i="7" s="1"/>
  <c r="AL700" i="7" a="1"/>
  <c r="AL700" i="7" s="1"/>
  <c r="AM700" i="7" a="1"/>
  <c r="AM700" i="7" s="1"/>
  <c r="AK701" i="7" a="1"/>
  <c r="AK701" i="7" s="1"/>
  <c r="AL701" i="7" a="1"/>
  <c r="AL701" i="7" s="1"/>
  <c r="AM701" i="7" a="1"/>
  <c r="AM701" i="7" s="1"/>
  <c r="AK702" i="7" a="1"/>
  <c r="AK702" i="7" s="1"/>
  <c r="AL702" i="7" a="1"/>
  <c r="AL702" i="7" s="1"/>
  <c r="AM702" i="7" a="1"/>
  <c r="AM702" i="7" s="1"/>
  <c r="AK703" i="7" a="1"/>
  <c r="AK703" i="7" s="1"/>
  <c r="AL703" i="7" a="1"/>
  <c r="AL703" i="7"/>
  <c r="AM703" i="7" a="1"/>
  <c r="AM703" i="7" s="1"/>
  <c r="AK704" i="7" a="1"/>
  <c r="AK704" i="7" s="1"/>
  <c r="AL704" i="7" a="1"/>
  <c r="AL704" i="7" s="1"/>
  <c r="AM704" i="7" a="1"/>
  <c r="AM704" i="7" s="1"/>
  <c r="AM688" i="7" a="1"/>
  <c r="AM688" i="7" s="1"/>
  <c r="AL688" i="7" a="1"/>
  <c r="AL688" i="7" s="1"/>
  <c r="AK688" i="7" a="1"/>
  <c r="AK688" i="7" s="1"/>
  <c r="AH689" i="7"/>
  <c r="AH690" i="7"/>
  <c r="AH691" i="7"/>
  <c r="AH692" i="7"/>
  <c r="AH693" i="7"/>
  <c r="AH694" i="7"/>
  <c r="AH695" i="7"/>
  <c r="AH696" i="7"/>
  <c r="AH697" i="7"/>
  <c r="AH698" i="7"/>
  <c r="AH699" i="7"/>
  <c r="AH700" i="7"/>
  <c r="AH701" i="7"/>
  <c r="AH702" i="7"/>
  <c r="AH703" i="7"/>
  <c r="AH688" i="7"/>
  <c r="AG689" i="7"/>
  <c r="AG690" i="7"/>
  <c r="AG691" i="7"/>
  <c r="AG692" i="7"/>
  <c r="AG693" i="7"/>
  <c r="AG694" i="7"/>
  <c r="AG695" i="7"/>
  <c r="AG696" i="7"/>
  <c r="AG697" i="7"/>
  <c r="AG698" i="7"/>
  <c r="AG699" i="7"/>
  <c r="AG700" i="7"/>
  <c r="AG701" i="7"/>
  <c r="AG702" i="7"/>
  <c r="AG703" i="7"/>
  <c r="AG688" i="7"/>
  <c r="AX704" i="7"/>
  <c r="AW704" i="7"/>
  <c r="AU704" i="7"/>
  <c r="AT704" i="7"/>
  <c r="AR704" i="7"/>
  <c r="AQ704" i="7"/>
  <c r="AJ704" i="7"/>
  <c r="AI704" i="7"/>
  <c r="AX703" i="7"/>
  <c r="AW703" i="7"/>
  <c r="AU703" i="7"/>
  <c r="AT703" i="7"/>
  <c r="AR703" i="7"/>
  <c r="AQ703" i="7"/>
  <c r="AJ703" i="7"/>
  <c r="AI703" i="7"/>
  <c r="AX702" i="7"/>
  <c r="AW702" i="7"/>
  <c r="AU702" i="7"/>
  <c r="AT702" i="7"/>
  <c r="AR702" i="7"/>
  <c r="AQ702" i="7"/>
  <c r="AJ702" i="7"/>
  <c r="AI702" i="7"/>
  <c r="AX701" i="7"/>
  <c r="AW701" i="7"/>
  <c r="AU701" i="7"/>
  <c r="AT701" i="7"/>
  <c r="AR701" i="7"/>
  <c r="AQ701" i="7"/>
  <c r="AJ701" i="7"/>
  <c r="AI701" i="7"/>
  <c r="AX700" i="7"/>
  <c r="AW700" i="7"/>
  <c r="AU700" i="7"/>
  <c r="AT700" i="7"/>
  <c r="AR700" i="7"/>
  <c r="AQ700" i="7"/>
  <c r="AJ700" i="7"/>
  <c r="AI700" i="7"/>
  <c r="AX699" i="7"/>
  <c r="AW699" i="7"/>
  <c r="AU699" i="7"/>
  <c r="AT699" i="7"/>
  <c r="AR699" i="7"/>
  <c r="AQ699" i="7"/>
  <c r="AJ699" i="7"/>
  <c r="AI699" i="7"/>
  <c r="AX698" i="7"/>
  <c r="AW698" i="7"/>
  <c r="AU698" i="7"/>
  <c r="AT698" i="7"/>
  <c r="AR698" i="7"/>
  <c r="AQ698" i="7"/>
  <c r="AJ698" i="7"/>
  <c r="AI698" i="7"/>
  <c r="AX697" i="7"/>
  <c r="AW697" i="7"/>
  <c r="AU697" i="7"/>
  <c r="AT697" i="7"/>
  <c r="AR697" i="7"/>
  <c r="AQ697" i="7"/>
  <c r="AJ697" i="7"/>
  <c r="AI697" i="7"/>
  <c r="AX696" i="7"/>
  <c r="AW696" i="7"/>
  <c r="AU696" i="7"/>
  <c r="AT696" i="7"/>
  <c r="AR696" i="7"/>
  <c r="AQ696" i="7"/>
  <c r="AJ696" i="7"/>
  <c r="AI696" i="7"/>
  <c r="AX695" i="7"/>
  <c r="AW695" i="7"/>
  <c r="AU695" i="7"/>
  <c r="AT695" i="7"/>
  <c r="AR695" i="7"/>
  <c r="AQ695" i="7"/>
  <c r="AJ695" i="7"/>
  <c r="AI695" i="7"/>
  <c r="AX694" i="7"/>
  <c r="AW694" i="7"/>
  <c r="AU694" i="7"/>
  <c r="AT694" i="7"/>
  <c r="AR694" i="7"/>
  <c r="AQ694" i="7"/>
  <c r="AJ694" i="7"/>
  <c r="AI694" i="7"/>
  <c r="AX693" i="7"/>
  <c r="AW693" i="7"/>
  <c r="AU693" i="7"/>
  <c r="AT693" i="7"/>
  <c r="AR693" i="7"/>
  <c r="AQ693" i="7"/>
  <c r="AJ693" i="7"/>
  <c r="AI693" i="7"/>
  <c r="AX692" i="7"/>
  <c r="AW692" i="7"/>
  <c r="AU692" i="7"/>
  <c r="AT692" i="7"/>
  <c r="AR692" i="7"/>
  <c r="AQ692" i="7"/>
  <c r="AJ692" i="7"/>
  <c r="AI692" i="7"/>
  <c r="AX691" i="7"/>
  <c r="AW691" i="7"/>
  <c r="AU691" i="7"/>
  <c r="AT691" i="7"/>
  <c r="AR691" i="7"/>
  <c r="AQ691" i="7"/>
  <c r="AJ691" i="7"/>
  <c r="AI691" i="7"/>
  <c r="AX690" i="7"/>
  <c r="AW690" i="7"/>
  <c r="AU690" i="7"/>
  <c r="AT690" i="7"/>
  <c r="AR690" i="7"/>
  <c r="AQ690" i="7"/>
  <c r="AJ690" i="7"/>
  <c r="AI690" i="7"/>
  <c r="AX689" i="7"/>
  <c r="AW689" i="7"/>
  <c r="AU689" i="7"/>
  <c r="AT689" i="7"/>
  <c r="AR689" i="7"/>
  <c r="AQ689" i="7"/>
  <c r="AJ689" i="7"/>
  <c r="AI689" i="7"/>
  <c r="AX688" i="7"/>
  <c r="AW688" i="7"/>
  <c r="AW705" i="7" s="1"/>
  <c r="AU688" i="7"/>
  <c r="AT688" i="7"/>
  <c r="AT705" i="7" s="1"/>
  <c r="AR688" i="7"/>
  <c r="AQ688" i="7"/>
  <c r="AQ705" i="7" s="1"/>
  <c r="AJ688" i="7"/>
  <c r="AI688" i="7"/>
  <c r="AM634" i="7"/>
  <c r="AN634" i="7"/>
  <c r="AO634" i="7"/>
  <c r="AM635" i="7"/>
  <c r="AN635" i="7"/>
  <c r="AO635" i="7"/>
  <c r="AM636" i="7"/>
  <c r="AN636" i="7"/>
  <c r="AO636" i="7"/>
  <c r="AM637" i="7"/>
  <c r="AN637" i="7"/>
  <c r="AO637" i="7"/>
  <c r="AM638" i="7"/>
  <c r="AN638" i="7"/>
  <c r="AO638" i="7"/>
  <c r="AM639" i="7"/>
  <c r="AN639" i="7"/>
  <c r="AO639" i="7"/>
  <c r="AM640" i="7"/>
  <c r="AN640" i="7"/>
  <c r="AO640" i="7"/>
  <c r="AM641" i="7"/>
  <c r="AN641" i="7"/>
  <c r="AO641" i="7" s="1"/>
  <c r="AM642" i="7"/>
  <c r="AN642" i="7"/>
  <c r="AO642" i="7"/>
  <c r="AM643" i="7"/>
  <c r="AN643" i="7"/>
  <c r="AO643" i="7"/>
  <c r="AM644" i="7"/>
  <c r="AN644" i="7"/>
  <c r="AO644" i="7"/>
  <c r="AM645" i="7"/>
  <c r="AN645" i="7"/>
  <c r="AO645" i="7"/>
  <c r="AM646" i="7"/>
  <c r="AN646" i="7"/>
  <c r="AO646" i="7"/>
  <c r="AM647" i="7"/>
  <c r="AN647" i="7"/>
  <c r="AO647" i="7"/>
  <c r="AM648" i="7"/>
  <c r="AN648" i="7"/>
  <c r="AO648" i="7"/>
  <c r="AM649" i="7"/>
  <c r="AN649" i="7"/>
  <c r="AO649" i="7"/>
  <c r="AM650" i="7"/>
  <c r="AN650" i="7"/>
  <c r="AO650" i="7"/>
  <c r="AM651" i="7"/>
  <c r="AN651" i="7"/>
  <c r="AO651" i="7"/>
  <c r="AM652" i="7"/>
  <c r="AN652" i="7"/>
  <c r="AO652" i="7"/>
  <c r="AM653" i="7"/>
  <c r="AN653" i="7"/>
  <c r="AO653" i="7"/>
  <c r="AM654" i="7"/>
  <c r="AN654" i="7"/>
  <c r="AO654" i="7"/>
  <c r="AM655" i="7"/>
  <c r="AN655" i="7"/>
  <c r="AO655" i="7"/>
  <c r="AM656" i="7"/>
  <c r="AN656" i="7"/>
  <c r="AO656" i="7"/>
  <c r="AM657" i="7"/>
  <c r="AN657" i="7"/>
  <c r="AO657" i="7"/>
  <c r="AM658" i="7"/>
  <c r="AN658" i="7"/>
  <c r="AO658" i="7"/>
  <c r="AM659" i="7"/>
  <c r="AN659" i="7"/>
  <c r="AO659" i="7"/>
  <c r="AM660" i="7"/>
  <c r="AN660" i="7"/>
  <c r="AO660" i="7"/>
  <c r="AM661" i="7"/>
  <c r="AN661" i="7"/>
  <c r="AO661" i="7"/>
  <c r="AM662" i="7"/>
  <c r="AN662" i="7"/>
  <c r="AO662" i="7"/>
  <c r="AM663" i="7"/>
  <c r="AN663" i="7"/>
  <c r="AO663" i="7"/>
  <c r="AM664" i="7"/>
  <c r="AN664" i="7"/>
  <c r="AO664" i="7"/>
  <c r="AM665" i="7"/>
  <c r="AN665" i="7"/>
  <c r="AO665" i="7"/>
  <c r="AM666" i="7"/>
  <c r="AN666" i="7"/>
  <c r="AO666" i="7"/>
  <c r="AO633" i="7"/>
  <c r="AJ634" i="7" a="1"/>
  <c r="AJ634" i="7" s="1"/>
  <c r="AK634" i="7" a="1"/>
  <c r="AK634" i="7" s="1"/>
  <c r="AL634" i="7" a="1"/>
  <c r="AL634" i="7" s="1"/>
  <c r="AJ635" i="7" a="1"/>
  <c r="AJ635" i="7" s="1"/>
  <c r="AK635" i="7" a="1"/>
  <c r="AK635" i="7" s="1"/>
  <c r="AL635" i="7" a="1"/>
  <c r="AL635" i="7" s="1"/>
  <c r="AJ636" i="7" a="1"/>
  <c r="AJ636" i="7" s="1"/>
  <c r="AK636" i="7" a="1"/>
  <c r="AK636" i="7" s="1"/>
  <c r="AL636" i="7" a="1"/>
  <c r="AL636" i="7" s="1"/>
  <c r="AJ637" i="7" a="1"/>
  <c r="AJ637" i="7" s="1"/>
  <c r="AK637" i="7" a="1"/>
  <c r="AK637" i="7" s="1"/>
  <c r="AL637" i="7" a="1"/>
  <c r="AL637" i="7" s="1"/>
  <c r="AJ638" i="7" a="1"/>
  <c r="AJ638" i="7" s="1"/>
  <c r="AK638" i="7" a="1"/>
  <c r="AK638" i="7" s="1"/>
  <c r="AL638" i="7" a="1"/>
  <c r="AL638" i="7" s="1"/>
  <c r="AJ639" i="7" a="1"/>
  <c r="AJ639" i="7" s="1"/>
  <c r="AK639" i="7" a="1"/>
  <c r="AK639" i="7" s="1"/>
  <c r="AL639" i="7" a="1"/>
  <c r="AL639" i="7" s="1"/>
  <c r="AJ640" i="7" a="1"/>
  <c r="AJ640" i="7" s="1"/>
  <c r="AK640" i="7" a="1"/>
  <c r="AK640" i="7" s="1"/>
  <c r="AL640" i="7" a="1"/>
  <c r="AL640" i="7" s="1"/>
  <c r="AJ641" i="7" a="1"/>
  <c r="AJ641" i="7" s="1"/>
  <c r="AK641" i="7" a="1"/>
  <c r="AK641" i="7" s="1"/>
  <c r="AL641" i="7" a="1"/>
  <c r="AL641" i="7" s="1"/>
  <c r="AJ642" i="7" a="1"/>
  <c r="AJ642" i="7" s="1"/>
  <c r="AK642" i="7" a="1"/>
  <c r="AK642" i="7" s="1"/>
  <c r="AL642" i="7" a="1"/>
  <c r="AL642" i="7" s="1"/>
  <c r="AJ643" i="7" a="1"/>
  <c r="AJ643" i="7" s="1"/>
  <c r="AK643" i="7" a="1"/>
  <c r="AK643" i="7" s="1"/>
  <c r="AL643" i="7" a="1"/>
  <c r="AL643" i="7" s="1"/>
  <c r="AJ644" i="7" a="1"/>
  <c r="AJ644" i="7" s="1"/>
  <c r="AK644" i="7" a="1"/>
  <c r="AK644" i="7" s="1"/>
  <c r="AL644" i="7" a="1"/>
  <c r="AL644" i="7" s="1"/>
  <c r="AJ645" i="7" a="1"/>
  <c r="AJ645" i="7" s="1"/>
  <c r="AK645" i="7" a="1"/>
  <c r="AK645" i="7" s="1"/>
  <c r="AL645" i="7" a="1"/>
  <c r="AL645" i="7" s="1"/>
  <c r="AJ646" i="7" a="1"/>
  <c r="AJ646" i="7" s="1"/>
  <c r="AK646" i="7" a="1"/>
  <c r="AK646" i="7" s="1"/>
  <c r="AL646" i="7" a="1"/>
  <c r="AL646" i="7" s="1"/>
  <c r="AJ647" i="7" a="1"/>
  <c r="AJ647" i="7" s="1"/>
  <c r="AK647" i="7" a="1"/>
  <c r="AK647" i="7" s="1"/>
  <c r="AL647" i="7" a="1"/>
  <c r="AL647" i="7" s="1"/>
  <c r="AJ648" i="7" a="1"/>
  <c r="AJ648" i="7" s="1"/>
  <c r="AK648" i="7" a="1"/>
  <c r="AK648" i="7" s="1"/>
  <c r="AL648" i="7" a="1"/>
  <c r="AL648" i="7" s="1"/>
  <c r="AJ649" i="7" a="1"/>
  <c r="AJ649" i="7" s="1"/>
  <c r="AK649" i="7" a="1"/>
  <c r="AK649" i="7" s="1"/>
  <c r="AL649" i="7" a="1"/>
  <c r="AL649" i="7" s="1"/>
  <c r="AJ650" i="7" a="1"/>
  <c r="AJ650" i="7" s="1"/>
  <c r="AK650" i="7" a="1"/>
  <c r="AK650" i="7" s="1"/>
  <c r="AL650" i="7" a="1"/>
  <c r="AL650" i="7" s="1"/>
  <c r="AJ651" i="7" a="1"/>
  <c r="AJ651" i="7" s="1"/>
  <c r="AK651" i="7" a="1"/>
  <c r="AK651" i="7" s="1"/>
  <c r="AL651" i="7" a="1"/>
  <c r="AL651" i="7" s="1"/>
  <c r="AJ652" i="7" a="1"/>
  <c r="AJ652" i="7" s="1"/>
  <c r="AK652" i="7" a="1"/>
  <c r="AK652" i="7" s="1"/>
  <c r="AL652" i="7" a="1"/>
  <c r="AL652" i="7" s="1"/>
  <c r="AJ653" i="7" a="1"/>
  <c r="AJ653" i="7" s="1"/>
  <c r="AK653" i="7" a="1"/>
  <c r="AK653" i="7" s="1"/>
  <c r="AL653" i="7" a="1"/>
  <c r="AL653" i="7" s="1"/>
  <c r="AJ654" i="7" a="1"/>
  <c r="AJ654" i="7" s="1"/>
  <c r="AK654" i="7" a="1"/>
  <c r="AK654" i="7" s="1"/>
  <c r="AL654" i="7" a="1"/>
  <c r="AL654" i="7" s="1"/>
  <c r="AJ655" i="7" a="1"/>
  <c r="AJ655" i="7" s="1"/>
  <c r="AK655" i="7" a="1"/>
  <c r="AK655" i="7" s="1"/>
  <c r="AL655" i="7" a="1"/>
  <c r="AL655" i="7" s="1"/>
  <c r="AJ656" i="7" a="1"/>
  <c r="AJ656" i="7" s="1"/>
  <c r="AK656" i="7" a="1"/>
  <c r="AK656" i="7" s="1"/>
  <c r="AL656" i="7" a="1"/>
  <c r="AL656" i="7" s="1"/>
  <c r="AJ657" i="7" a="1"/>
  <c r="AJ657" i="7" s="1"/>
  <c r="AK657" i="7" a="1"/>
  <c r="AK657" i="7" s="1"/>
  <c r="AL657" i="7" a="1"/>
  <c r="AL657" i="7" s="1"/>
  <c r="AJ658" i="7" a="1"/>
  <c r="AJ658" i="7" s="1"/>
  <c r="AK658" i="7" a="1"/>
  <c r="AK658" i="7" s="1"/>
  <c r="AL658" i="7" a="1"/>
  <c r="AL658" i="7" s="1"/>
  <c r="AJ659" i="7" a="1"/>
  <c r="AJ659" i="7" s="1"/>
  <c r="AK659" i="7" a="1"/>
  <c r="AK659" i="7" s="1"/>
  <c r="AL659" i="7" a="1"/>
  <c r="AL659" i="7" s="1"/>
  <c r="AJ660" i="7" a="1"/>
  <c r="AJ660" i="7" s="1"/>
  <c r="AK660" i="7" a="1"/>
  <c r="AK660" i="7" s="1"/>
  <c r="AL660" i="7" a="1"/>
  <c r="AL660" i="7" s="1"/>
  <c r="AJ661" i="7" a="1"/>
  <c r="AJ661" i="7" s="1"/>
  <c r="AK661" i="7" a="1"/>
  <c r="AK661" i="7" s="1"/>
  <c r="AL661" i="7" a="1"/>
  <c r="AL661" i="7" s="1"/>
  <c r="AJ662" i="7" a="1"/>
  <c r="AJ662" i="7" s="1"/>
  <c r="AK662" i="7" a="1"/>
  <c r="AK662" i="7" s="1"/>
  <c r="AL662" i="7" a="1"/>
  <c r="AL662" i="7" s="1"/>
  <c r="AJ663" i="7" a="1"/>
  <c r="AJ663" i="7" s="1"/>
  <c r="AK663" i="7" a="1"/>
  <c r="AK663" i="7" s="1"/>
  <c r="AL663" i="7" a="1"/>
  <c r="AL663" i="7" s="1"/>
  <c r="AJ664" i="7" a="1"/>
  <c r="AJ664" i="7" s="1"/>
  <c r="AK664" i="7" a="1"/>
  <c r="AK664" i="7" s="1"/>
  <c r="AL664" i="7" a="1"/>
  <c r="AL664" i="7" s="1"/>
  <c r="AJ665" i="7" a="1"/>
  <c r="AJ665" i="7" s="1"/>
  <c r="AK665" i="7" a="1"/>
  <c r="AK665" i="7" s="1"/>
  <c r="AL665" i="7" a="1"/>
  <c r="AL665" i="7" s="1"/>
  <c r="AJ666" i="7" a="1"/>
  <c r="AJ666" i="7" s="1"/>
  <c r="AK666" i="7" a="1"/>
  <c r="AK666" i="7" s="1"/>
  <c r="AL666" i="7" a="1"/>
  <c r="AL666" i="7" s="1"/>
  <c r="AL633" i="7" a="1"/>
  <c r="AL633" i="7" s="1"/>
  <c r="AK633" i="7" a="1"/>
  <c r="AK633" i="7" s="1"/>
  <c r="AJ633" i="7" a="1"/>
  <c r="AJ633" i="7" s="1"/>
  <c r="AG641" i="7"/>
  <c r="AH641" i="7"/>
  <c r="AH666" i="7"/>
  <c r="AH634" i="7"/>
  <c r="AH635" i="7"/>
  <c r="AH636" i="7"/>
  <c r="AH637" i="7"/>
  <c r="AH638" i="7"/>
  <c r="AH639" i="7"/>
  <c r="AH640" i="7"/>
  <c r="AH642" i="7"/>
  <c r="AH643" i="7"/>
  <c r="AH644" i="7"/>
  <c r="AH645" i="7"/>
  <c r="AH646" i="7"/>
  <c r="AH647" i="7"/>
  <c r="AH648" i="7"/>
  <c r="AH649" i="7"/>
  <c r="AH650" i="7"/>
  <c r="AH651" i="7"/>
  <c r="AH652" i="7"/>
  <c r="AH653" i="7"/>
  <c r="AH654" i="7"/>
  <c r="AH655" i="7"/>
  <c r="AH656" i="7"/>
  <c r="AH657" i="7"/>
  <c r="AH658" i="7"/>
  <c r="AH659" i="7"/>
  <c r="AH660" i="7"/>
  <c r="AH661" i="7"/>
  <c r="AH662" i="7"/>
  <c r="AH663" i="7"/>
  <c r="AH664" i="7"/>
  <c r="AH665" i="7"/>
  <c r="AH633" i="7"/>
  <c r="AG634" i="7"/>
  <c r="AG635" i="7"/>
  <c r="AG636" i="7"/>
  <c r="AG637" i="7"/>
  <c r="AG638" i="7"/>
  <c r="AG639" i="7"/>
  <c r="AG640"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33" i="7"/>
  <c r="AH667" i="7" l="1"/>
  <c r="B674" i="7" s="1"/>
  <c r="AV705" i="7"/>
  <c r="AO667" i="7"/>
  <c r="B675" i="7" s="1"/>
  <c r="AL667" i="7"/>
  <c r="B676" i="7" s="1"/>
  <c r="AS705" i="7"/>
  <c r="B713" i="7" s="1"/>
  <c r="AX705" i="7"/>
  <c r="B715" i="7" s="1"/>
  <c r="AM705" i="7"/>
  <c r="AJ705" i="7"/>
  <c r="B712" i="7" s="1"/>
  <c r="AH705" i="7"/>
  <c r="B710" i="7" s="1"/>
  <c r="AG667" i="7"/>
  <c r="B672" i="7" s="1"/>
  <c r="AI754" i="7"/>
  <c r="AK754" i="7"/>
  <c r="AF634" i="7" l="1"/>
  <c r="AF635" i="7"/>
  <c r="AF636" i="7"/>
  <c r="AF637" i="7"/>
  <c r="AF638" i="7"/>
  <c r="AF639" i="7"/>
  <c r="AF640" i="7"/>
  <c r="AF641" i="7"/>
  <c r="AF642" i="7"/>
  <c r="AF643" i="7"/>
  <c r="AF644" i="7"/>
  <c r="AF645" i="7"/>
  <c r="AF646" i="7"/>
  <c r="AF647" i="7"/>
  <c r="AF648" i="7"/>
  <c r="AF649" i="7"/>
  <c r="AF650" i="7"/>
  <c r="AF651" i="7"/>
  <c r="AF652" i="7"/>
  <c r="AF653" i="7"/>
  <c r="AF654" i="7"/>
  <c r="AF655" i="7"/>
  <c r="AF656" i="7"/>
  <c r="AF657" i="7"/>
  <c r="AF658" i="7"/>
  <c r="AF659" i="7"/>
  <c r="AF660" i="7"/>
  <c r="AF661" i="7"/>
  <c r="AF662" i="7"/>
  <c r="AF663" i="7"/>
  <c r="AF664" i="7"/>
  <c r="AF665" i="7"/>
  <c r="AF633" i="7"/>
  <c r="AN633" i="7"/>
  <c r="AM633" i="7"/>
  <c r="AF667" i="7" l="1"/>
  <c r="B677" i="7" s="1"/>
  <c r="S610" i="7"/>
  <c r="AK588" i="7" s="1" a="1"/>
  <c r="AK588" i="7" s="1"/>
  <c r="V610" i="7"/>
  <c r="AN588" i="7" s="1" a="1"/>
  <c r="AN588" i="7" s="1"/>
  <c r="Y610" i="7"/>
  <c r="AO588" i="7" s="1" a="1"/>
  <c r="AO588" i="7" s="1"/>
  <c r="AB610" i="7"/>
  <c r="AP588" i="7" s="1" a="1"/>
  <c r="AP588" i="7" s="1"/>
  <c r="P610" i="7"/>
  <c r="AT589" i="7"/>
  <c r="AU589" i="7"/>
  <c r="AV589" i="7"/>
  <c r="AT590" i="7"/>
  <c r="AU590" i="7"/>
  <c r="AV590" i="7"/>
  <c r="AT591" i="7"/>
  <c r="AU591" i="7"/>
  <c r="AV591" i="7"/>
  <c r="AT592" i="7"/>
  <c r="AU592" i="7"/>
  <c r="AV592" i="7"/>
  <c r="AT593" i="7"/>
  <c r="AU593" i="7"/>
  <c r="AV593" i="7"/>
  <c r="AT594" i="7"/>
  <c r="AU594" i="7"/>
  <c r="AV594" i="7"/>
  <c r="AT595" i="7"/>
  <c r="AU595" i="7"/>
  <c r="AV595" i="7"/>
  <c r="AT596" i="7"/>
  <c r="AU596" i="7"/>
  <c r="AV596" i="7"/>
  <c r="AT597" i="7"/>
  <c r="AU597" i="7"/>
  <c r="AV597" i="7"/>
  <c r="AT598" i="7"/>
  <c r="AU598" i="7"/>
  <c r="AV598" i="7"/>
  <c r="AT599" i="7"/>
  <c r="AU599" i="7"/>
  <c r="AV599" i="7"/>
  <c r="AT600" i="7"/>
  <c r="AU600" i="7"/>
  <c r="AV600" i="7"/>
  <c r="AT601" i="7"/>
  <c r="AU601" i="7"/>
  <c r="AV601" i="7"/>
  <c r="AT602" i="7"/>
  <c r="AU602" i="7"/>
  <c r="AV602" i="7"/>
  <c r="AT603" i="7"/>
  <c r="AU603" i="7"/>
  <c r="AV603" i="7"/>
  <c r="AT604" i="7"/>
  <c r="AU604" i="7"/>
  <c r="AV604" i="7"/>
  <c r="AT605" i="7"/>
  <c r="AU605" i="7"/>
  <c r="AV605" i="7"/>
  <c r="AT606" i="7"/>
  <c r="AU606" i="7"/>
  <c r="AV606" i="7"/>
  <c r="AT607" i="7"/>
  <c r="AU607" i="7"/>
  <c r="AV607" i="7"/>
  <c r="AT608" i="7"/>
  <c r="AU608" i="7"/>
  <c r="AV608" i="7"/>
  <c r="AT609" i="7"/>
  <c r="AU609" i="7"/>
  <c r="AV609" i="7"/>
  <c r="AQ589" i="7" a="1"/>
  <c r="AQ589" i="7" s="1"/>
  <c r="AR589" i="7" a="1"/>
  <c r="AR589" i="7" s="1"/>
  <c r="AS589" i="7" a="1"/>
  <c r="AS589" i="7" s="1"/>
  <c r="AQ590" i="7" a="1"/>
  <c r="AQ590" i="7" s="1"/>
  <c r="AR590" i="7" a="1"/>
  <c r="AR590" i="7" s="1"/>
  <c r="AS590" i="7" a="1"/>
  <c r="AS590" i="7" s="1"/>
  <c r="AQ591" i="7" a="1"/>
  <c r="AQ591" i="7" s="1"/>
  <c r="AR591" i="7" a="1"/>
  <c r="AR591" i="7" s="1"/>
  <c r="AS591" i="7" a="1"/>
  <c r="AS591" i="7" s="1"/>
  <c r="AQ592" i="7" a="1"/>
  <c r="AQ592" i="7" s="1"/>
  <c r="AR592" i="7" a="1"/>
  <c r="AR592" i="7" s="1"/>
  <c r="AS592" i="7" a="1"/>
  <c r="AS592" i="7" s="1"/>
  <c r="AQ593" i="7" a="1"/>
  <c r="AQ593" i="7" s="1"/>
  <c r="AR593" i="7" a="1"/>
  <c r="AR593" i="7" s="1"/>
  <c r="AS593" i="7" a="1"/>
  <c r="AS593" i="7" s="1"/>
  <c r="AQ594" i="7" a="1"/>
  <c r="AQ594" i="7" s="1"/>
  <c r="AR594" i="7" a="1"/>
  <c r="AR594" i="7" s="1"/>
  <c r="AS594" i="7" a="1"/>
  <c r="AS594" i="7" s="1"/>
  <c r="AQ595" i="7" a="1"/>
  <c r="AQ595" i="7" s="1"/>
  <c r="AR595" i="7" a="1"/>
  <c r="AR595" i="7" s="1"/>
  <c r="AS595" i="7" a="1"/>
  <c r="AS595" i="7" s="1"/>
  <c r="AQ596" i="7" a="1"/>
  <c r="AQ596" i="7" s="1"/>
  <c r="AR596" i="7" a="1"/>
  <c r="AR596" i="7" s="1"/>
  <c r="AS596" i="7" a="1"/>
  <c r="AS596" i="7" s="1"/>
  <c r="AQ597" i="7" a="1"/>
  <c r="AQ597" i="7" s="1"/>
  <c r="AR597" i="7" a="1"/>
  <c r="AR597" i="7" s="1"/>
  <c r="AS597" i="7" a="1"/>
  <c r="AS597" i="7" s="1"/>
  <c r="AQ598" i="7" a="1"/>
  <c r="AQ598" i="7" s="1"/>
  <c r="AR598" i="7" a="1"/>
  <c r="AR598" i="7" s="1"/>
  <c r="AS598" i="7" a="1"/>
  <c r="AS598" i="7" s="1"/>
  <c r="AQ599" i="7" a="1"/>
  <c r="AQ599" i="7" s="1"/>
  <c r="AR599" i="7" a="1"/>
  <c r="AR599" i="7" s="1"/>
  <c r="AS599" i="7" a="1"/>
  <c r="AS599" i="7" s="1"/>
  <c r="AQ600" i="7" a="1"/>
  <c r="AQ600" i="7" s="1"/>
  <c r="AR600" i="7" a="1"/>
  <c r="AR600" i="7" s="1"/>
  <c r="AS600" i="7" a="1"/>
  <c r="AS600" i="7" s="1"/>
  <c r="AQ601" i="7" a="1"/>
  <c r="AQ601" i="7" s="1"/>
  <c r="AR601" i="7" a="1"/>
  <c r="AR601" i="7" s="1"/>
  <c r="AS601" i="7" a="1"/>
  <c r="AS601" i="7" s="1"/>
  <c r="AQ602" i="7" a="1"/>
  <c r="AQ602" i="7" s="1"/>
  <c r="AR602" i="7" a="1"/>
  <c r="AR602" i="7" s="1"/>
  <c r="AS602" i="7" a="1"/>
  <c r="AS602" i="7" s="1"/>
  <c r="AQ603" i="7" a="1"/>
  <c r="AQ603" i="7" s="1"/>
  <c r="AR603" i="7" a="1"/>
  <c r="AR603" i="7" s="1"/>
  <c r="AS603" i="7" a="1"/>
  <c r="AS603" i="7" s="1"/>
  <c r="AQ604" i="7" a="1"/>
  <c r="AQ604" i="7" s="1"/>
  <c r="AR604" i="7" a="1"/>
  <c r="AR604" i="7" s="1"/>
  <c r="AS604" i="7" a="1"/>
  <c r="AS604" i="7" s="1"/>
  <c r="AQ605" i="7" a="1"/>
  <c r="AQ605" i="7" s="1"/>
  <c r="AR605" i="7" a="1"/>
  <c r="AR605" i="7" s="1"/>
  <c r="AS605" i="7" a="1"/>
  <c r="AS605" i="7" s="1"/>
  <c r="AQ606" i="7" a="1"/>
  <c r="AQ606" i="7" s="1"/>
  <c r="AR606" i="7" a="1"/>
  <c r="AR606" i="7" s="1"/>
  <c r="AS606" i="7" a="1"/>
  <c r="AS606" i="7" s="1"/>
  <c r="AQ607" i="7" a="1"/>
  <c r="AQ607" i="7" s="1"/>
  <c r="AR607" i="7" a="1"/>
  <c r="AR607" i="7" s="1"/>
  <c r="AS607" i="7" a="1"/>
  <c r="AS607" i="7" s="1"/>
  <c r="AQ608" i="7" a="1"/>
  <c r="AQ608" i="7" s="1"/>
  <c r="AR608" i="7" a="1"/>
  <c r="AR608" i="7" s="1"/>
  <c r="AS608" i="7" a="1"/>
  <c r="AS608" i="7" s="1"/>
  <c r="AQ609" i="7" a="1"/>
  <c r="AQ609" i="7" s="1"/>
  <c r="AR609" i="7" a="1"/>
  <c r="AR609" i="7" s="1"/>
  <c r="AS609" i="7" a="1"/>
  <c r="AS609" i="7" s="1"/>
  <c r="AM589" i="7" a="1"/>
  <c r="AM589" i="7" s="1"/>
  <c r="AM590" i="7" a="1"/>
  <c r="AM590" i="7" s="1"/>
  <c r="AM591" i="7" a="1"/>
  <c r="AM591" i="7" s="1"/>
  <c r="AM592" i="7" a="1"/>
  <c r="AM592" i="7" s="1"/>
  <c r="AM593" i="7" a="1"/>
  <c r="AM593" i="7" s="1"/>
  <c r="AM594" i="7" a="1"/>
  <c r="AM594" i="7" s="1"/>
  <c r="AM595" i="7" a="1"/>
  <c r="AM595" i="7" s="1"/>
  <c r="AM596" i="7" a="1"/>
  <c r="AM596" i="7" s="1"/>
  <c r="AM597" i="7" a="1"/>
  <c r="AM597" i="7" s="1"/>
  <c r="AM598" i="7" a="1"/>
  <c r="AM598" i="7" s="1"/>
  <c r="AM599" i="7" a="1"/>
  <c r="AM599" i="7" s="1"/>
  <c r="AM600" i="7" a="1"/>
  <c r="AM600" i="7" s="1"/>
  <c r="AM601" i="7" a="1"/>
  <c r="AM601" i="7" s="1"/>
  <c r="AM602" i="7" a="1"/>
  <c r="AM602" i="7" s="1"/>
  <c r="AM603" i="7" a="1"/>
  <c r="AM603" i="7" s="1"/>
  <c r="AM604" i="7" a="1"/>
  <c r="AM604" i="7" s="1"/>
  <c r="AM605" i="7" a="1"/>
  <c r="AM605" i="7" s="1"/>
  <c r="AM606" i="7" a="1"/>
  <c r="AM606" i="7" s="1"/>
  <c r="AM607" i="7" a="1"/>
  <c r="AM607" i="7" s="1"/>
  <c r="AM608" i="7" a="1"/>
  <c r="AM608" i="7" s="1"/>
  <c r="AM609" i="7" a="1"/>
  <c r="AM609" i="7" s="1"/>
  <c r="AM588" i="7" a="1"/>
  <c r="AM588" i="7" s="1"/>
  <c r="AL589" i="7" a="1"/>
  <c r="AL589" i="7" s="1"/>
  <c r="AL590" i="7" a="1"/>
  <c r="AL590" i="7" s="1"/>
  <c r="AL591" i="7" a="1"/>
  <c r="AL591" i="7" s="1"/>
  <c r="AL592" i="7" a="1"/>
  <c r="AL592" i="7" s="1"/>
  <c r="AL593" i="7" a="1"/>
  <c r="AL593" i="7" s="1"/>
  <c r="AL594" i="7" a="1"/>
  <c r="AL594" i="7" s="1"/>
  <c r="AL595" i="7" a="1"/>
  <c r="AL595" i="7" s="1"/>
  <c r="AL596" i="7" a="1"/>
  <c r="AL596" i="7" s="1"/>
  <c r="AL597" i="7" a="1"/>
  <c r="AL597" i="7" s="1"/>
  <c r="AL598" i="7" a="1"/>
  <c r="AL598" i="7" s="1"/>
  <c r="AL599" i="7" a="1"/>
  <c r="AL599" i="7" s="1"/>
  <c r="AL600" i="7" a="1"/>
  <c r="AL600" i="7" s="1"/>
  <c r="AL601" i="7" a="1"/>
  <c r="AL601" i="7" s="1"/>
  <c r="AL602" i="7" a="1"/>
  <c r="AL602" i="7" s="1"/>
  <c r="AL603" i="7" a="1"/>
  <c r="AL603" i="7" s="1"/>
  <c r="AL604" i="7" a="1"/>
  <c r="AL604" i="7" s="1"/>
  <c r="AL605" i="7" a="1"/>
  <c r="AL605" i="7" s="1"/>
  <c r="AL606" i="7" a="1"/>
  <c r="AL606" i="7" s="1"/>
  <c r="AL607" i="7" a="1"/>
  <c r="AL607" i="7" s="1"/>
  <c r="AL608" i="7" a="1"/>
  <c r="AL608" i="7" s="1"/>
  <c r="AL609" i="7" a="1"/>
  <c r="AL609" i="7" s="1"/>
  <c r="AL588" i="7" a="1"/>
  <c r="AL588" i="7" s="1"/>
  <c r="AJ589" i="7" a="1"/>
  <c r="AJ589" i="7" s="1"/>
  <c r="AJ590" i="7" a="1"/>
  <c r="AJ590" i="7" s="1"/>
  <c r="AJ591" i="7" a="1"/>
  <c r="AJ591" i="7" s="1"/>
  <c r="AJ592" i="7" a="1"/>
  <c r="AJ592" i="7" s="1"/>
  <c r="AJ593" i="7" a="1"/>
  <c r="AJ593" i="7" s="1"/>
  <c r="AJ594" i="7" a="1"/>
  <c r="AJ594" i="7" s="1"/>
  <c r="AJ595" i="7" a="1"/>
  <c r="AJ595" i="7" s="1"/>
  <c r="AJ596" i="7" a="1"/>
  <c r="AJ596" i="7" s="1"/>
  <c r="AJ597" i="7" a="1"/>
  <c r="AJ597" i="7" s="1"/>
  <c r="AJ598" i="7" a="1"/>
  <c r="AJ598" i="7" s="1"/>
  <c r="AJ599" i="7" a="1"/>
  <c r="AJ599" i="7" s="1"/>
  <c r="AJ600" i="7" a="1"/>
  <c r="AJ600" i="7" s="1"/>
  <c r="AJ601" i="7" a="1"/>
  <c r="AJ601" i="7" s="1"/>
  <c r="AJ602" i="7" a="1"/>
  <c r="AJ602" i="7" s="1"/>
  <c r="AJ603" i="7" a="1"/>
  <c r="AJ603" i="7" s="1"/>
  <c r="AJ604" i="7" a="1"/>
  <c r="AJ604" i="7" s="1"/>
  <c r="AJ605" i="7" a="1"/>
  <c r="AJ605" i="7" s="1"/>
  <c r="AJ606" i="7" a="1"/>
  <c r="AJ606" i="7" s="1"/>
  <c r="AJ607" i="7" a="1"/>
  <c r="AJ607" i="7" s="1"/>
  <c r="AJ608" i="7" a="1"/>
  <c r="AJ608" i="7" s="1"/>
  <c r="AJ609" i="7" a="1"/>
  <c r="AJ609" i="7" s="1"/>
  <c r="AH589" i="7"/>
  <c r="AH590" i="7"/>
  <c r="AH591" i="7"/>
  <c r="AH592" i="7"/>
  <c r="AH593" i="7"/>
  <c r="AH594" i="7"/>
  <c r="AH595" i="7"/>
  <c r="AH596" i="7"/>
  <c r="AH597" i="7"/>
  <c r="AH598" i="7"/>
  <c r="AH599" i="7"/>
  <c r="AH600" i="7"/>
  <c r="AH601" i="7"/>
  <c r="AH602" i="7"/>
  <c r="AH603" i="7"/>
  <c r="AH604" i="7"/>
  <c r="AH605" i="7"/>
  <c r="AH606" i="7"/>
  <c r="AH607" i="7"/>
  <c r="AH608" i="7"/>
  <c r="AH609" i="7"/>
  <c r="AH588" i="7"/>
  <c r="AG589" i="7"/>
  <c r="AG590" i="7"/>
  <c r="AG591" i="7"/>
  <c r="AG592" i="7"/>
  <c r="AG593" i="7"/>
  <c r="AG594" i="7"/>
  <c r="AG595" i="7"/>
  <c r="AG596" i="7"/>
  <c r="AG597" i="7"/>
  <c r="AG598" i="7"/>
  <c r="AG599" i="7"/>
  <c r="AG600" i="7"/>
  <c r="AG601" i="7"/>
  <c r="AG602" i="7"/>
  <c r="AG603" i="7"/>
  <c r="AG604" i="7"/>
  <c r="AG605" i="7"/>
  <c r="AG606" i="7"/>
  <c r="AG607" i="7"/>
  <c r="AG608" i="7"/>
  <c r="AG609" i="7"/>
  <c r="AG588" i="7"/>
  <c r="AS588" i="7" a="1"/>
  <c r="AS588" i="7" s="1"/>
  <c r="AR588" i="7" a="1"/>
  <c r="AR588" i="7" s="1"/>
  <c r="AQ588" i="7" a="1"/>
  <c r="AQ588" i="7" s="1"/>
  <c r="AJ588" i="7" a="1"/>
  <c r="AJ588" i="7" s="1"/>
  <c r="AV588" i="7"/>
  <c r="AU588" i="7"/>
  <c r="AT588" i="7"/>
  <c r="AV610" i="7" l="1"/>
  <c r="AS610" i="7"/>
  <c r="B621" i="7" s="1"/>
  <c r="AP589" i="7"/>
  <c r="AL610" i="7"/>
  <c r="AH610" i="7"/>
  <c r="B618" i="7" s="1"/>
  <c r="AM610" i="7" a="1"/>
  <c r="AM610" i="7" s="1"/>
  <c r="AM611" i="7" s="1"/>
  <c r="AI588" i="7" a="1"/>
  <c r="AI588" i="7" s="1"/>
  <c r="B620" i="7"/>
  <c r="AJ610" i="7"/>
  <c r="B611" i="7" s="1"/>
  <c r="AG610" i="7"/>
  <c r="B616" i="7" s="1"/>
  <c r="B619" i="7" l="1"/>
  <c r="AF565" i="7"/>
  <c r="AT563" i="7"/>
  <c r="AS563" i="7"/>
  <c r="AJ563" i="7" a="1"/>
  <c r="AJ563" i="7" s="1"/>
  <c r="AI563" i="7" a="1"/>
  <c r="AI563" i="7" s="1"/>
  <c r="AH563" i="7" a="1"/>
  <c r="AH563" i="7" s="1"/>
  <c r="AG563" i="7" a="1"/>
  <c r="AG563" i="7" s="1"/>
  <c r="AF563" i="7"/>
  <c r="AJ564" i="7" l="1"/>
  <c r="B536" i="7" l="1"/>
  <c r="B532" i="7"/>
  <c r="AQ528" i="7" a="1"/>
  <c r="AQ528" i="7" s="1"/>
  <c r="AO510" i="7" a="1"/>
  <c r="AO510" i="7" s="1"/>
  <c r="AP510" i="7" a="1"/>
  <c r="AP510" i="7" s="1"/>
  <c r="AQ510" i="7" a="1"/>
  <c r="AQ510" i="7" s="1"/>
  <c r="AO511" i="7" a="1"/>
  <c r="AO511" i="7" s="1"/>
  <c r="AP511" i="7" a="1"/>
  <c r="AP511" i="7" s="1"/>
  <c r="AQ511" i="7" a="1"/>
  <c r="AQ511" i="7" s="1"/>
  <c r="AO512" i="7" a="1"/>
  <c r="AO512" i="7" s="1"/>
  <c r="AP512" i="7" a="1"/>
  <c r="AP512" i="7" s="1"/>
  <c r="AQ512" i="7" a="1"/>
  <c r="AQ512" i="7" s="1"/>
  <c r="AO513" i="7" a="1"/>
  <c r="AO513" i="7" s="1"/>
  <c r="AP513" i="7" a="1"/>
  <c r="AP513" i="7" s="1"/>
  <c r="AQ513" i="7" a="1"/>
  <c r="AQ513" i="7" s="1"/>
  <c r="AO514" i="7" a="1"/>
  <c r="AO514" i="7" s="1"/>
  <c r="AP514" i="7" a="1"/>
  <c r="AP514" i="7" s="1"/>
  <c r="AQ514" i="7" a="1"/>
  <c r="AQ514" i="7" s="1"/>
  <c r="AO515" i="7" a="1"/>
  <c r="AO515" i="7" s="1"/>
  <c r="AP515" i="7" a="1"/>
  <c r="AP515" i="7" s="1"/>
  <c r="AQ515" i="7" a="1"/>
  <c r="AQ515" i="7" s="1"/>
  <c r="AO516" i="7" a="1"/>
  <c r="AO516" i="7" s="1"/>
  <c r="AP516" i="7" a="1"/>
  <c r="AP516" i="7" s="1"/>
  <c r="AQ516" i="7" a="1"/>
  <c r="AQ516" i="7" s="1"/>
  <c r="AO517" i="7" a="1"/>
  <c r="AO517" i="7" s="1"/>
  <c r="AP517" i="7" a="1"/>
  <c r="AP517" i="7" s="1"/>
  <c r="AQ517" i="7" a="1"/>
  <c r="AQ517" i="7" s="1"/>
  <c r="AO518" i="7" a="1"/>
  <c r="AO518" i="7" s="1"/>
  <c r="AP518" i="7" a="1"/>
  <c r="AP518" i="7" s="1"/>
  <c r="AQ518" i="7" a="1"/>
  <c r="AQ518" i="7" s="1"/>
  <c r="AO519" i="7" a="1"/>
  <c r="AO519" i="7" s="1"/>
  <c r="AP519" i="7" a="1"/>
  <c r="AP519" i="7" s="1"/>
  <c r="AQ519" i="7" a="1"/>
  <c r="AQ519" i="7" s="1"/>
  <c r="AO520" i="7" a="1"/>
  <c r="AO520" i="7" s="1"/>
  <c r="AP520" i="7" a="1"/>
  <c r="AP520" i="7" s="1"/>
  <c r="AQ520" i="7" a="1"/>
  <c r="AQ520" i="7" s="1"/>
  <c r="AO521" i="7" a="1"/>
  <c r="AO521" i="7" s="1"/>
  <c r="AP521" i="7" a="1"/>
  <c r="AP521" i="7" s="1"/>
  <c r="AQ521" i="7" a="1"/>
  <c r="AQ521" i="7" s="1"/>
  <c r="AO522" i="7" a="1"/>
  <c r="AO522" i="7" s="1"/>
  <c r="AP522" i="7" a="1"/>
  <c r="AP522" i="7" s="1"/>
  <c r="AQ522" i="7" a="1"/>
  <c r="AQ522" i="7" s="1"/>
  <c r="AO523" i="7" a="1"/>
  <c r="AO523" i="7" s="1"/>
  <c r="AP523" i="7" a="1"/>
  <c r="AP523" i="7" s="1"/>
  <c r="AQ523" i="7" a="1"/>
  <c r="AQ523" i="7" s="1"/>
  <c r="AO524" i="7" a="1"/>
  <c r="AO524" i="7" s="1"/>
  <c r="AP524" i="7" a="1"/>
  <c r="AP524" i="7" s="1"/>
  <c r="AQ524" i="7" a="1"/>
  <c r="AQ524" i="7" s="1"/>
  <c r="AO525" i="7" a="1"/>
  <c r="AO525" i="7" s="1"/>
  <c r="AP525" i="7" a="1"/>
  <c r="AP525" i="7" s="1"/>
  <c r="AQ525" i="7" a="1"/>
  <c r="AQ525" i="7" s="1"/>
  <c r="AO526" i="7" a="1"/>
  <c r="AO526" i="7" s="1"/>
  <c r="AP526" i="7" a="1"/>
  <c r="AP526" i="7" s="1"/>
  <c r="AQ526" i="7" a="1"/>
  <c r="AQ526" i="7" s="1"/>
  <c r="AO527" i="7" a="1"/>
  <c r="AO527" i="7" s="1"/>
  <c r="AP527" i="7" a="1"/>
  <c r="AP527" i="7" s="1"/>
  <c r="AQ527" i="7" a="1"/>
  <c r="AQ527" i="7" s="1"/>
  <c r="AO528" i="7" a="1"/>
  <c r="AO528" i="7" s="1"/>
  <c r="AP528" i="7" a="1"/>
  <c r="AP528" i="7" s="1"/>
  <c r="AQ509" i="7" a="1"/>
  <c r="AQ509" i="7" s="1"/>
  <c r="AP509" i="7" a="1"/>
  <c r="AP509" i="7" s="1"/>
  <c r="AO509" i="7" a="1"/>
  <c r="AO509" i="7" s="1"/>
  <c r="AI510" i="7"/>
  <c r="AJ510" i="7"/>
  <c r="AK510" i="7" s="1"/>
  <c r="AI511" i="7"/>
  <c r="AJ511" i="7"/>
  <c r="AK511" i="7"/>
  <c r="AI512" i="7"/>
  <c r="AJ512" i="7"/>
  <c r="AK512" i="7"/>
  <c r="AI513" i="7"/>
  <c r="AJ513" i="7"/>
  <c r="AK513" i="7"/>
  <c r="AI514" i="7"/>
  <c r="AJ514" i="7"/>
  <c r="AK514" i="7"/>
  <c r="AI515" i="7"/>
  <c r="AJ515" i="7"/>
  <c r="AK515" i="7"/>
  <c r="AI516" i="7"/>
  <c r="AJ516" i="7"/>
  <c r="AK516" i="7"/>
  <c r="AI517" i="7"/>
  <c r="AJ517" i="7"/>
  <c r="AK517" i="7"/>
  <c r="AI518" i="7"/>
  <c r="AJ518" i="7"/>
  <c r="AK518" i="7"/>
  <c r="AI519" i="7"/>
  <c r="AJ519" i="7"/>
  <c r="AK519" i="7"/>
  <c r="AI520" i="7"/>
  <c r="AJ520" i="7"/>
  <c r="AK520" i="7"/>
  <c r="AI521" i="7"/>
  <c r="AJ521" i="7"/>
  <c r="AK521" i="7"/>
  <c r="AI522" i="7"/>
  <c r="AJ522" i="7"/>
  <c r="AK522" i="7"/>
  <c r="AI523" i="7"/>
  <c r="AJ523" i="7"/>
  <c r="AK523" i="7"/>
  <c r="AI524" i="7"/>
  <c r="AJ524" i="7"/>
  <c r="AK524" i="7"/>
  <c r="AI525" i="7"/>
  <c r="AJ525" i="7"/>
  <c r="AK525" i="7"/>
  <c r="AI526" i="7"/>
  <c r="AJ526" i="7"/>
  <c r="AK526" i="7"/>
  <c r="AI527" i="7"/>
  <c r="AJ527" i="7"/>
  <c r="AK527" i="7"/>
  <c r="AI528" i="7"/>
  <c r="AK528" i="7" s="1"/>
  <c r="AJ528" i="7"/>
  <c r="AH528" i="7"/>
  <c r="AH510" i="7"/>
  <c r="AH511" i="7"/>
  <c r="AH512" i="7"/>
  <c r="AH513" i="7"/>
  <c r="AH514" i="7"/>
  <c r="AH515" i="7"/>
  <c r="AH516" i="7"/>
  <c r="AH517" i="7"/>
  <c r="AH518" i="7"/>
  <c r="AH519" i="7"/>
  <c r="AH520" i="7"/>
  <c r="AH521" i="7"/>
  <c r="AH522" i="7"/>
  <c r="AH523" i="7"/>
  <c r="AH524" i="7"/>
  <c r="AH525" i="7"/>
  <c r="AH526" i="7"/>
  <c r="AH527" i="7"/>
  <c r="AH509" i="7"/>
  <c r="AG528" i="7"/>
  <c r="AG510" i="7"/>
  <c r="AG511" i="7"/>
  <c r="AG512" i="7"/>
  <c r="AG513" i="7"/>
  <c r="AG514" i="7"/>
  <c r="AG515" i="7"/>
  <c r="AG516" i="7"/>
  <c r="AG517" i="7"/>
  <c r="AG518" i="7"/>
  <c r="AG519" i="7"/>
  <c r="AG520" i="7"/>
  <c r="AG521" i="7"/>
  <c r="AG522" i="7"/>
  <c r="AG523" i="7"/>
  <c r="AG524" i="7"/>
  <c r="AG525" i="7"/>
  <c r="AG526" i="7"/>
  <c r="AG527" i="7"/>
  <c r="AG509" i="7"/>
  <c r="AQ529" i="7" l="1"/>
  <c r="B540" i="7" s="1"/>
  <c r="AH529" i="7"/>
  <c r="B537" i="7" s="1"/>
  <c r="AG529" i="7"/>
  <c r="B535" i="7" s="1"/>
  <c r="B495" i="7" l="1"/>
  <c r="AN490" i="7" a="1"/>
  <c r="AN490" i="7" s="1"/>
  <c r="AL490" i="7" a="1"/>
  <c r="AL490" i="7" s="1"/>
  <c r="AM490" i="7" a="1"/>
  <c r="AM490" i="7" s="1"/>
  <c r="AK490" i="7"/>
  <c r="B497" i="7" s="1"/>
  <c r="AJ490" i="7"/>
  <c r="AI490" i="7"/>
  <c r="AH490" i="7"/>
  <c r="B496" i="7" s="1"/>
  <c r="AG490" i="7"/>
  <c r="B494" i="7" s="1"/>
  <c r="AF490" i="7"/>
  <c r="B498" i="7" s="1"/>
  <c r="AN491" i="7" l="1"/>
  <c r="B499" i="7" s="1"/>
  <c r="CA444" i="7"/>
  <c r="CA452" i="7" s="1" a="1"/>
  <c r="CA452" i="7" s="1"/>
  <c r="CA449" i="7" l="1" a="1"/>
  <c r="CA449" i="7" s="1"/>
  <c r="CA457" i="7" a="1"/>
  <c r="CA457" i="7" s="1"/>
  <c r="CA454" i="7" a="1"/>
  <c r="CA454" i="7" s="1"/>
  <c r="CA462" i="7" a="1"/>
  <c r="CA462" i="7" s="1"/>
  <c r="CA459" i="7" a="1"/>
  <c r="CA459" i="7" s="1"/>
  <c r="CA451" i="7" a="1"/>
  <c r="CA451" i="7" s="1"/>
  <c r="CA456" i="7" a="1"/>
  <c r="CA456" i="7" s="1"/>
  <c r="CA461" i="7" a="1"/>
  <c r="CA461" i="7" s="1"/>
  <c r="CA453" i="7" a="1"/>
  <c r="CA453" i="7" s="1"/>
  <c r="CA450" i="7" a="1"/>
  <c r="CA450" i="7" s="1"/>
  <c r="CA458" i="7" a="1"/>
  <c r="CA458" i="7" s="1"/>
  <c r="CA455" i="7" a="1"/>
  <c r="CA455" i="7" s="1"/>
  <c r="CA469" i="7" a="1"/>
  <c r="CA469" i="7" s="1"/>
  <c r="CA468" i="7" a="1"/>
  <c r="CA468" i="7" s="1"/>
  <c r="CA467" i="7" a="1"/>
  <c r="CA467" i="7" s="1"/>
  <c r="CA466" i="7" a="1"/>
  <c r="CA466" i="7" s="1"/>
  <c r="CA465" i="7" a="1"/>
  <c r="CA465" i="7" s="1"/>
  <c r="CA464" i="7" a="1"/>
  <c r="CA464" i="7" s="1"/>
  <c r="CA463" i="7" a="1"/>
  <c r="CA463" i="7" s="1"/>
  <c r="CA460" i="7" a="1"/>
  <c r="CA460" i="7" s="1"/>
  <c r="CF444" i="7" l="1"/>
  <c r="CE444" i="7"/>
  <c r="CD444" i="7"/>
  <c r="CC444" i="7"/>
  <c r="CB444" i="7"/>
  <c r="BZ444" i="7"/>
  <c r="BY444" i="7"/>
  <c r="BX444" i="7"/>
  <c r="BW444" i="7"/>
  <c r="BV444" i="7"/>
  <c r="BU444" i="7"/>
  <c r="BT444" i="7"/>
  <c r="BS444" i="7"/>
  <c r="BR444" i="7"/>
  <c r="BQ444" i="7"/>
  <c r="BP444" i="7"/>
  <c r="BO444" i="7"/>
  <c r="BN444" i="7"/>
  <c r="BM444" i="7"/>
  <c r="BL444" i="7"/>
  <c r="BX450" i="7" l="1" a="1"/>
  <c r="BX450" i="7" s="1"/>
  <c r="BX456" i="7" a="1"/>
  <c r="BX456" i="7" s="1"/>
  <c r="BX451" i="7" a="1"/>
  <c r="BX451" i="7" s="1"/>
  <c r="BX459" i="7" a="1"/>
  <c r="BX459" i="7" s="1"/>
  <c r="BX454" i="7" a="1"/>
  <c r="BX454" i="7" s="1"/>
  <c r="BX462" i="7" a="1"/>
  <c r="BX462" i="7" s="1"/>
  <c r="BX457" i="7" a="1"/>
  <c r="BX457" i="7" s="1"/>
  <c r="BX452" i="7" a="1"/>
  <c r="BX452" i="7" s="1"/>
  <c r="BX460" i="7" a="1"/>
  <c r="BX460" i="7" s="1"/>
  <c r="BX463" i="7" a="1"/>
  <c r="BX463" i="7" s="1"/>
  <c r="BX449" i="7" a="1"/>
  <c r="BX449" i="7" s="1"/>
  <c r="BX455" i="7" a="1"/>
  <c r="BX455" i="7" s="1"/>
  <c r="BX464" i="7" a="1"/>
  <c r="BX464" i="7" s="1"/>
  <c r="BX465" i="7" a="1"/>
  <c r="BX465" i="7" s="1"/>
  <c r="BX466" i="7" a="1"/>
  <c r="BX466" i="7" s="1"/>
  <c r="BX467" i="7" a="1"/>
  <c r="BX467" i="7" s="1"/>
  <c r="BX468" i="7" a="1"/>
  <c r="BX468" i="7" s="1"/>
  <c r="BX469" i="7" a="1"/>
  <c r="BX469" i="7" s="1"/>
  <c r="BX458" i="7" a="1"/>
  <c r="BX458" i="7" s="1"/>
  <c r="BX453" i="7" a="1"/>
  <c r="BX453" i="7" s="1"/>
  <c r="BX461" i="7" a="1"/>
  <c r="BX461" i="7" s="1"/>
  <c r="BP450" i="7" a="1"/>
  <c r="BP450" i="7" s="1"/>
  <c r="BP451" i="7" a="1"/>
  <c r="BP451" i="7" s="1"/>
  <c r="BP459" i="7" a="1"/>
  <c r="BP459" i="7" s="1"/>
  <c r="BP454" i="7" a="1"/>
  <c r="BP454" i="7" s="1"/>
  <c r="BP462" i="7" a="1"/>
  <c r="BP462" i="7" s="1"/>
  <c r="BP457" i="7" a="1"/>
  <c r="BP457" i="7" s="1"/>
  <c r="BP452" i="7" a="1"/>
  <c r="BP452" i="7" s="1"/>
  <c r="BP460" i="7" a="1"/>
  <c r="BP460" i="7" s="1"/>
  <c r="BP463" i="7" a="1"/>
  <c r="BP463" i="7" s="1"/>
  <c r="BP455" i="7" a="1"/>
  <c r="BP455" i="7" s="1"/>
  <c r="BP449" i="7" a="1"/>
  <c r="BP449" i="7" s="1"/>
  <c r="BP458" i="7" a="1"/>
  <c r="BP458" i="7" s="1"/>
  <c r="BP464" i="7" a="1"/>
  <c r="BP464" i="7" s="1"/>
  <c r="BP465" i="7" a="1"/>
  <c r="BP465" i="7" s="1"/>
  <c r="BP466" i="7" a="1"/>
  <c r="BP466" i="7" s="1"/>
  <c r="BP467" i="7" a="1"/>
  <c r="BP467" i="7" s="1"/>
  <c r="BP468" i="7" a="1"/>
  <c r="BP468" i="7" s="1"/>
  <c r="BP469" i="7" a="1"/>
  <c r="BP469" i="7" s="1"/>
  <c r="BP453" i="7" a="1"/>
  <c r="BP453" i="7" s="1"/>
  <c r="BP461" i="7" a="1"/>
  <c r="BP461" i="7" s="1"/>
  <c r="BP456" i="7" a="1"/>
  <c r="BP456" i="7" s="1"/>
  <c r="BQ453" i="7" a="1"/>
  <c r="BQ453" i="7" s="1"/>
  <c r="BQ461" i="7" a="1"/>
  <c r="BQ461" i="7" s="1"/>
  <c r="BQ450" i="7" a="1"/>
  <c r="BQ450" i="7" s="1"/>
  <c r="BQ456" i="7" a="1"/>
  <c r="BQ456" i="7" s="1"/>
  <c r="BQ451" i="7" a="1"/>
  <c r="BQ451" i="7" s="1"/>
  <c r="BQ459" i="7" a="1"/>
  <c r="BQ459" i="7" s="1"/>
  <c r="BQ454" i="7" a="1"/>
  <c r="BQ454" i="7" s="1"/>
  <c r="BQ462" i="7" a="1"/>
  <c r="BQ462" i="7" s="1"/>
  <c r="BQ457" i="7" a="1"/>
  <c r="BQ457" i="7" s="1"/>
  <c r="BQ452" i="7" a="1"/>
  <c r="BQ452" i="7" s="1"/>
  <c r="BQ460" i="7" a="1"/>
  <c r="BQ460" i="7" s="1"/>
  <c r="BQ463" i="7" a="1"/>
  <c r="BQ463" i="7" s="1"/>
  <c r="BQ449" i="7" a="1"/>
  <c r="BQ449" i="7" s="1"/>
  <c r="BQ455" i="7" a="1"/>
  <c r="BQ455" i="7" s="1"/>
  <c r="BQ464" i="7" a="1"/>
  <c r="BQ464" i="7" s="1"/>
  <c r="BQ465" i="7" a="1"/>
  <c r="BQ465" i="7" s="1"/>
  <c r="BQ466" i="7" a="1"/>
  <c r="BQ466" i="7" s="1"/>
  <c r="BQ467" i="7" a="1"/>
  <c r="BQ467" i="7" s="1"/>
  <c r="BQ468" i="7" a="1"/>
  <c r="BQ468" i="7" s="1"/>
  <c r="BQ469" i="7" a="1"/>
  <c r="BQ469" i="7" s="1"/>
  <c r="BQ458" i="7" a="1"/>
  <c r="BQ458" i="7" s="1"/>
  <c r="BR458" i="7" a="1"/>
  <c r="BR458" i="7" s="1"/>
  <c r="BR453" i="7" a="1"/>
  <c r="BR453" i="7" s="1"/>
  <c r="BR461" i="7" a="1"/>
  <c r="BR461" i="7" s="1"/>
  <c r="BR450" i="7" a="1"/>
  <c r="BR450" i="7" s="1"/>
  <c r="BR456" i="7" a="1"/>
  <c r="BR456" i="7" s="1"/>
  <c r="BR451" i="7" a="1"/>
  <c r="BR451" i="7" s="1"/>
  <c r="BR459" i="7" a="1"/>
  <c r="BR459" i="7" s="1"/>
  <c r="BR454" i="7" a="1"/>
  <c r="BR454" i="7" s="1"/>
  <c r="BR462" i="7" a="1"/>
  <c r="BR462" i="7" s="1"/>
  <c r="BR457" i="7" a="1"/>
  <c r="BR457" i="7" s="1"/>
  <c r="BR452" i="7" a="1"/>
  <c r="BR452" i="7" s="1"/>
  <c r="BR460" i="7" a="1"/>
  <c r="BR460" i="7" s="1"/>
  <c r="BR463" i="7" a="1"/>
  <c r="BR463" i="7" s="1"/>
  <c r="BR449" i="7" a="1"/>
  <c r="BR449" i="7" s="1"/>
  <c r="BR455" i="7" a="1"/>
  <c r="BR455" i="7" s="1"/>
  <c r="BR464" i="7" a="1"/>
  <c r="BR464" i="7" s="1"/>
  <c r="BR465" i="7" a="1"/>
  <c r="BR465" i="7" s="1"/>
  <c r="BR466" i="7" a="1"/>
  <c r="BR466" i="7" s="1"/>
  <c r="BR467" i="7" a="1"/>
  <c r="BR467" i="7" s="1"/>
  <c r="BR468" i="7" a="1"/>
  <c r="BR468" i="7" s="1"/>
  <c r="BR469" i="7" a="1"/>
  <c r="BR469" i="7" s="1"/>
  <c r="CB457" i="7" a="1"/>
  <c r="CB457" i="7" s="1"/>
  <c r="CB449" i="7" a="1"/>
  <c r="CB449" i="7" s="1"/>
  <c r="CB452" i="7" a="1"/>
  <c r="CB452" i="7" s="1"/>
  <c r="CB460" i="7" a="1"/>
  <c r="CB460" i="7" s="1"/>
  <c r="CB463" i="7" a="1"/>
  <c r="CB463" i="7" s="1"/>
  <c r="CB464" i="7" a="1"/>
  <c r="CB464" i="7" s="1"/>
  <c r="CB465" i="7" a="1"/>
  <c r="CB465" i="7" s="1"/>
  <c r="CB466" i="7" a="1"/>
  <c r="CB466" i="7" s="1"/>
  <c r="CB467" i="7" a="1"/>
  <c r="CB467" i="7" s="1"/>
  <c r="CB468" i="7" a="1"/>
  <c r="CB468" i="7" s="1"/>
  <c r="CB469" i="7" a="1"/>
  <c r="CB469" i="7" s="1"/>
  <c r="CB455" i="7" a="1"/>
  <c r="CB455" i="7" s="1"/>
  <c r="CB458" i="7" a="1"/>
  <c r="CB458" i="7" s="1"/>
  <c r="CB450" i="7" a="1"/>
  <c r="CB450" i="7" s="1"/>
  <c r="CB453" i="7" a="1"/>
  <c r="CB453" i="7" s="1"/>
  <c r="CB461" i="7" a="1"/>
  <c r="CB461" i="7" s="1"/>
  <c r="CB456" i="7" a="1"/>
  <c r="CB456" i="7" s="1"/>
  <c r="CB451" i="7" a="1"/>
  <c r="CB451" i="7" s="1"/>
  <c r="CB459" i="7" a="1"/>
  <c r="CB459" i="7" s="1"/>
  <c r="CB462" i="7" a="1"/>
  <c r="CB462" i="7" s="1"/>
  <c r="CB454" i="7" a="1"/>
  <c r="CB454" i="7" s="1"/>
  <c r="CD451" i="7" a="1"/>
  <c r="CD451" i="7" s="1"/>
  <c r="CD459" i="7" a="1"/>
  <c r="CD459" i="7" s="1"/>
  <c r="CD462" i="7" a="1"/>
  <c r="CD462" i="7" s="1"/>
  <c r="CD454" i="7" a="1"/>
  <c r="CD454" i="7" s="1"/>
  <c r="CD449" i="7" a="1"/>
  <c r="CD449" i="7" s="1"/>
  <c r="CD457" i="7" a="1"/>
  <c r="CD457" i="7" s="1"/>
  <c r="CD452" i="7" a="1"/>
  <c r="CD452" i="7" s="1"/>
  <c r="CD460" i="7" a="1"/>
  <c r="CD460" i="7" s="1"/>
  <c r="CD463" i="7" a="1"/>
  <c r="CD463" i="7" s="1"/>
  <c r="CD464" i="7" a="1"/>
  <c r="CD464" i="7" s="1"/>
  <c r="CD465" i="7" a="1"/>
  <c r="CD465" i="7" s="1"/>
  <c r="CD466" i="7" a="1"/>
  <c r="CD466" i="7" s="1"/>
  <c r="CD467" i="7" a="1"/>
  <c r="CD467" i="7" s="1"/>
  <c r="CD468" i="7" a="1"/>
  <c r="CD468" i="7" s="1"/>
  <c r="CD469" i="7" a="1"/>
  <c r="CD469" i="7" s="1"/>
  <c r="CD455" i="7" a="1"/>
  <c r="CD455" i="7" s="1"/>
  <c r="CD458" i="7" a="1"/>
  <c r="CD458" i="7" s="1"/>
  <c r="CD450" i="7" a="1"/>
  <c r="CD450" i="7" s="1"/>
  <c r="CD453" i="7" a="1"/>
  <c r="CD453" i="7" s="1"/>
  <c r="CD461" i="7" a="1"/>
  <c r="CD461" i="7" s="1"/>
  <c r="CD456" i="7" a="1"/>
  <c r="CD456" i="7" s="1"/>
  <c r="BS455" i="7" a="1"/>
  <c r="BS455" i="7" s="1"/>
  <c r="BS464" i="7" a="1"/>
  <c r="BS464" i="7" s="1"/>
  <c r="BS465" i="7" a="1"/>
  <c r="BS465" i="7" s="1"/>
  <c r="BS466" i="7" a="1"/>
  <c r="BS466" i="7" s="1"/>
  <c r="BS467" i="7" a="1"/>
  <c r="BS467" i="7" s="1"/>
  <c r="BS468" i="7" a="1"/>
  <c r="BS468" i="7" s="1"/>
  <c r="BS469" i="7" a="1"/>
  <c r="BS469" i="7" s="1"/>
  <c r="BS458" i="7" a="1"/>
  <c r="BS458" i="7" s="1"/>
  <c r="BS453" i="7" a="1"/>
  <c r="BS453" i="7" s="1"/>
  <c r="BS461" i="7" a="1"/>
  <c r="BS461" i="7" s="1"/>
  <c r="BS450" i="7" a="1"/>
  <c r="BS450" i="7" s="1"/>
  <c r="BS456" i="7" a="1"/>
  <c r="BS456" i="7" s="1"/>
  <c r="BS451" i="7" a="1"/>
  <c r="BS451" i="7" s="1"/>
  <c r="BS459" i="7" a="1"/>
  <c r="BS459" i="7" s="1"/>
  <c r="BS454" i="7" a="1"/>
  <c r="BS454" i="7" s="1"/>
  <c r="BS462" i="7" a="1"/>
  <c r="BS462" i="7" s="1"/>
  <c r="BS457" i="7" a="1"/>
  <c r="BS457" i="7" s="1"/>
  <c r="BS452" i="7" a="1"/>
  <c r="BS452" i="7" s="1"/>
  <c r="BS460" i="7" a="1"/>
  <c r="BS460" i="7" s="1"/>
  <c r="BS463" i="7" a="1"/>
  <c r="BS463" i="7" s="1"/>
  <c r="BS449" i="7" a="1"/>
  <c r="BS449" i="7" s="1"/>
  <c r="BL455" i="7" a="1"/>
  <c r="BL455" i="7" s="1"/>
  <c r="BL449" i="7" a="1"/>
  <c r="BL449" i="7" s="1"/>
  <c r="BL458" i="7" a="1"/>
  <c r="BL458" i="7" s="1"/>
  <c r="BL464" i="7" a="1"/>
  <c r="BL464" i="7" s="1"/>
  <c r="BL465" i="7" a="1"/>
  <c r="BL465" i="7" s="1"/>
  <c r="BL466" i="7" a="1"/>
  <c r="BL466" i="7" s="1"/>
  <c r="BL467" i="7" a="1"/>
  <c r="BL467" i="7" s="1"/>
  <c r="BL468" i="7" a="1"/>
  <c r="BL468" i="7" s="1"/>
  <c r="BL469" i="7" a="1"/>
  <c r="BL469" i="7" s="1"/>
  <c r="BL453" i="7" a="1"/>
  <c r="BL453" i="7" s="1"/>
  <c r="BL461" i="7" a="1"/>
  <c r="BL461" i="7" s="1"/>
  <c r="BL456" i="7" a="1"/>
  <c r="BL456" i="7" s="1"/>
  <c r="BL450" i="7" a="1"/>
  <c r="BL450" i="7" s="1"/>
  <c r="BL451" i="7" a="1"/>
  <c r="BL451" i="7" s="1"/>
  <c r="BL459" i="7" a="1"/>
  <c r="BL459" i="7" s="1"/>
  <c r="BL454" i="7" a="1"/>
  <c r="BL454" i="7" s="1"/>
  <c r="BL462" i="7" a="1"/>
  <c r="BL462" i="7" s="1"/>
  <c r="BL457" i="7" a="1"/>
  <c r="BL457" i="7" s="1"/>
  <c r="BL452" i="7" a="1"/>
  <c r="BL452" i="7" s="1"/>
  <c r="BL460" i="7" a="1"/>
  <c r="BL460" i="7" s="1"/>
  <c r="BL463" i="7" a="1"/>
  <c r="BL463" i="7" s="1"/>
  <c r="CC454" i="7" a="1"/>
  <c r="CC454" i="7" s="1"/>
  <c r="CC457" i="7" a="1"/>
  <c r="CC457" i="7" s="1"/>
  <c r="CC449" i="7" a="1"/>
  <c r="CC449" i="7" s="1"/>
  <c r="CC452" i="7" a="1"/>
  <c r="CC452" i="7" s="1"/>
  <c r="CC460" i="7" a="1"/>
  <c r="CC460" i="7" s="1"/>
  <c r="CC463" i="7" a="1"/>
  <c r="CC463" i="7" s="1"/>
  <c r="CC464" i="7" a="1"/>
  <c r="CC464" i="7" s="1"/>
  <c r="CC465" i="7" a="1"/>
  <c r="CC465" i="7" s="1"/>
  <c r="CC466" i="7" a="1"/>
  <c r="CC466" i="7" s="1"/>
  <c r="CC467" i="7" a="1"/>
  <c r="CC467" i="7" s="1"/>
  <c r="CC468" i="7" a="1"/>
  <c r="CC468" i="7" s="1"/>
  <c r="CC469" i="7" a="1"/>
  <c r="CC469" i="7" s="1"/>
  <c r="CC455" i="7" a="1"/>
  <c r="CC455" i="7" s="1"/>
  <c r="CC458" i="7" a="1"/>
  <c r="CC458" i="7" s="1"/>
  <c r="CC450" i="7" a="1"/>
  <c r="CC450" i="7" s="1"/>
  <c r="CC453" i="7" a="1"/>
  <c r="CC453" i="7" s="1"/>
  <c r="CC461" i="7" a="1"/>
  <c r="CC461" i="7" s="1"/>
  <c r="CC456" i="7" a="1"/>
  <c r="CC456" i="7" s="1"/>
  <c r="CC451" i="7" a="1"/>
  <c r="CC451" i="7" s="1"/>
  <c r="CC459" i="7" a="1"/>
  <c r="CC459" i="7" s="1"/>
  <c r="CC462" i="7" a="1"/>
  <c r="CC462" i="7" s="1"/>
  <c r="BU457" i="7" a="1"/>
  <c r="BU457" i="7" s="1"/>
  <c r="BU452" i="7" a="1"/>
  <c r="BU452" i="7" s="1"/>
  <c r="BU460" i="7" a="1"/>
  <c r="BU460" i="7" s="1"/>
  <c r="BU463" i="7" a="1"/>
  <c r="BU463" i="7" s="1"/>
  <c r="BU449" i="7" a="1"/>
  <c r="BU449" i="7" s="1"/>
  <c r="BU455" i="7" a="1"/>
  <c r="BU455" i="7" s="1"/>
  <c r="BU464" i="7" a="1"/>
  <c r="BU464" i="7" s="1"/>
  <c r="BU465" i="7" a="1"/>
  <c r="BU465" i="7" s="1"/>
  <c r="BU466" i="7" a="1"/>
  <c r="BU466" i="7" s="1"/>
  <c r="BU467" i="7" a="1"/>
  <c r="BU467" i="7" s="1"/>
  <c r="BU468" i="7" a="1"/>
  <c r="BU468" i="7" s="1"/>
  <c r="BU469" i="7" a="1"/>
  <c r="BU469" i="7" s="1"/>
  <c r="BU458" i="7" a="1"/>
  <c r="BU458" i="7" s="1"/>
  <c r="BU453" i="7" a="1"/>
  <c r="BU453" i="7" s="1"/>
  <c r="BU461" i="7" a="1"/>
  <c r="BU461" i="7" s="1"/>
  <c r="BU450" i="7" a="1"/>
  <c r="BU450" i="7" s="1"/>
  <c r="BU456" i="7" a="1"/>
  <c r="BU456" i="7" s="1"/>
  <c r="BU451" i="7" a="1"/>
  <c r="BU451" i="7" s="1"/>
  <c r="BU459" i="7" a="1"/>
  <c r="BU459" i="7" s="1"/>
  <c r="BU454" i="7" a="1"/>
  <c r="BU454" i="7" s="1"/>
  <c r="BU462" i="7" a="1"/>
  <c r="BU462" i="7" s="1"/>
  <c r="BV454" i="7" a="1"/>
  <c r="BV454" i="7" s="1"/>
  <c r="BV462" i="7" a="1"/>
  <c r="BV462" i="7" s="1"/>
  <c r="BV457" i="7" a="1"/>
  <c r="BV457" i="7" s="1"/>
  <c r="BV452" i="7" a="1"/>
  <c r="BV452" i="7" s="1"/>
  <c r="BV460" i="7" a="1"/>
  <c r="BV460" i="7" s="1"/>
  <c r="BV463" i="7" a="1"/>
  <c r="BV463" i="7" s="1"/>
  <c r="BV449" i="7" a="1"/>
  <c r="BV449" i="7" s="1"/>
  <c r="BV455" i="7" a="1"/>
  <c r="BV455" i="7" s="1"/>
  <c r="BV464" i="7" a="1"/>
  <c r="BV464" i="7" s="1"/>
  <c r="BV465" i="7" a="1"/>
  <c r="BV465" i="7" s="1"/>
  <c r="BV466" i="7" a="1"/>
  <c r="BV466" i="7" s="1"/>
  <c r="BV467" i="7" a="1"/>
  <c r="BV467" i="7" s="1"/>
  <c r="BV468" i="7" a="1"/>
  <c r="BV468" i="7" s="1"/>
  <c r="BV469" i="7" a="1"/>
  <c r="BV469" i="7" s="1"/>
  <c r="BV458" i="7" a="1"/>
  <c r="BV458" i="7" s="1"/>
  <c r="BV453" i="7" a="1"/>
  <c r="BV453" i="7" s="1"/>
  <c r="BV461" i="7" a="1"/>
  <c r="BV461" i="7" s="1"/>
  <c r="BV450" i="7" a="1"/>
  <c r="BV450" i="7" s="1"/>
  <c r="BV456" i="7" a="1"/>
  <c r="BV456" i="7" s="1"/>
  <c r="BV451" i="7" a="1"/>
  <c r="BV451" i="7" s="1"/>
  <c r="BV459" i="7" a="1"/>
  <c r="BV459" i="7" s="1"/>
  <c r="CE456" i="7" a="1"/>
  <c r="CE456" i="7" s="1"/>
  <c r="CE451" i="7" a="1"/>
  <c r="CE451" i="7" s="1"/>
  <c r="CE459" i="7" a="1"/>
  <c r="CE459" i="7" s="1"/>
  <c r="CE462" i="7" a="1"/>
  <c r="CE462" i="7" s="1"/>
  <c r="CE454" i="7" a="1"/>
  <c r="CE454" i="7" s="1"/>
  <c r="CE449" i="7" a="1"/>
  <c r="CE449" i="7" s="1"/>
  <c r="CE457" i="7" a="1"/>
  <c r="CE457" i="7" s="1"/>
  <c r="CE452" i="7" a="1"/>
  <c r="CE452" i="7" s="1"/>
  <c r="CE460" i="7" a="1"/>
  <c r="CE460" i="7" s="1"/>
  <c r="CE463" i="7" a="1"/>
  <c r="CE463" i="7" s="1"/>
  <c r="CE464" i="7" a="1"/>
  <c r="CE464" i="7" s="1"/>
  <c r="CE465" i="7" a="1"/>
  <c r="CE465" i="7" s="1"/>
  <c r="CE466" i="7" a="1"/>
  <c r="CE466" i="7" s="1"/>
  <c r="CE467" i="7" a="1"/>
  <c r="CE467" i="7" s="1"/>
  <c r="CE468" i="7" a="1"/>
  <c r="CE468" i="7" s="1"/>
  <c r="CE469" i="7" a="1"/>
  <c r="CE469" i="7" s="1"/>
  <c r="CE455" i="7" a="1"/>
  <c r="CE455" i="7" s="1"/>
  <c r="CE458" i="7" a="1"/>
  <c r="CE458" i="7" s="1"/>
  <c r="CE450" i="7" a="1"/>
  <c r="CE450" i="7" s="1"/>
  <c r="CE453" i="7" a="1"/>
  <c r="CE453" i="7" s="1"/>
  <c r="CE461" i="7" a="1"/>
  <c r="CE461" i="7" s="1"/>
  <c r="BY458" i="7" a="1"/>
  <c r="BY458" i="7" s="1"/>
  <c r="BY450" i="7" a="1"/>
  <c r="BY450" i="7" s="1"/>
  <c r="BY453" i="7" a="1"/>
  <c r="BY453" i="7" s="1"/>
  <c r="BY461" i="7" a="1"/>
  <c r="BY461" i="7" s="1"/>
  <c r="BY456" i="7" a="1"/>
  <c r="BY456" i="7" s="1"/>
  <c r="BY451" i="7" a="1"/>
  <c r="BY451" i="7" s="1"/>
  <c r="BY459" i="7" a="1"/>
  <c r="BY459" i="7" s="1"/>
  <c r="BY462" i="7" a="1"/>
  <c r="BY462" i="7" s="1"/>
  <c r="BY454" i="7" a="1"/>
  <c r="BY454" i="7" s="1"/>
  <c r="BY457" i="7" a="1"/>
  <c r="BY457" i="7" s="1"/>
  <c r="BY449" i="7" a="1"/>
  <c r="BY449" i="7" s="1"/>
  <c r="BY452" i="7" a="1"/>
  <c r="BY452" i="7" s="1"/>
  <c r="BY460" i="7" a="1"/>
  <c r="BY460" i="7" s="1"/>
  <c r="BY463" i="7" a="1"/>
  <c r="BY463" i="7" s="1"/>
  <c r="BY464" i="7" a="1"/>
  <c r="BY464" i="7" s="1"/>
  <c r="BY465" i="7" a="1"/>
  <c r="BY465" i="7" s="1"/>
  <c r="BY466" i="7" a="1"/>
  <c r="BY466" i="7" s="1"/>
  <c r="BY467" i="7" a="1"/>
  <c r="BY467" i="7" s="1"/>
  <c r="BY468" i="7" a="1"/>
  <c r="BY468" i="7" s="1"/>
  <c r="BY469" i="7" a="1"/>
  <c r="BY469" i="7" s="1"/>
  <c r="BY455" i="7" a="1"/>
  <c r="BY455" i="7" s="1"/>
  <c r="BZ455" i="7" a="1"/>
  <c r="BZ455" i="7" s="1"/>
  <c r="BZ458" i="7" a="1"/>
  <c r="BZ458" i="7" s="1"/>
  <c r="BZ450" i="7" a="1"/>
  <c r="BZ450" i="7" s="1"/>
  <c r="BZ453" i="7" a="1"/>
  <c r="BZ453" i="7" s="1"/>
  <c r="BZ461" i="7" a="1"/>
  <c r="BZ461" i="7" s="1"/>
  <c r="BZ456" i="7" a="1"/>
  <c r="BZ456" i="7" s="1"/>
  <c r="BZ451" i="7" a="1"/>
  <c r="BZ451" i="7" s="1"/>
  <c r="BZ459" i="7" a="1"/>
  <c r="BZ459" i="7" s="1"/>
  <c r="BZ462" i="7" a="1"/>
  <c r="BZ462" i="7" s="1"/>
  <c r="BZ454" i="7" a="1"/>
  <c r="BZ454" i="7" s="1"/>
  <c r="BZ457" i="7" a="1"/>
  <c r="BZ457" i="7" s="1"/>
  <c r="BZ449" i="7" a="1"/>
  <c r="BZ449" i="7" s="1"/>
  <c r="BZ452" i="7" a="1"/>
  <c r="BZ452" i="7" s="1"/>
  <c r="BZ460" i="7" a="1"/>
  <c r="BZ460" i="7" s="1"/>
  <c r="BZ463" i="7" a="1"/>
  <c r="BZ463" i="7" s="1"/>
  <c r="BZ464" i="7" a="1"/>
  <c r="BZ464" i="7" s="1"/>
  <c r="BZ465" i="7" a="1"/>
  <c r="BZ465" i="7" s="1"/>
  <c r="BZ466" i="7" a="1"/>
  <c r="BZ466" i="7" s="1"/>
  <c r="BZ467" i="7" a="1"/>
  <c r="BZ467" i="7" s="1"/>
  <c r="BZ468" i="7" a="1"/>
  <c r="BZ468" i="7" s="1"/>
  <c r="BZ469" i="7" a="1"/>
  <c r="BZ469" i="7" s="1"/>
  <c r="BT452" i="7" a="1"/>
  <c r="BT452" i="7" s="1"/>
  <c r="BT460" i="7" a="1"/>
  <c r="BT460" i="7" s="1"/>
  <c r="BT463" i="7" a="1"/>
  <c r="BT463" i="7" s="1"/>
  <c r="BT449" i="7" a="1"/>
  <c r="BT449" i="7" s="1"/>
  <c r="BT455" i="7" a="1"/>
  <c r="BT455" i="7" s="1"/>
  <c r="BT464" i="7" a="1"/>
  <c r="BT464" i="7" s="1"/>
  <c r="BT465" i="7" a="1"/>
  <c r="BT465" i="7" s="1"/>
  <c r="BT466" i="7" a="1"/>
  <c r="BT466" i="7" s="1"/>
  <c r="BT467" i="7" a="1"/>
  <c r="BT467" i="7" s="1"/>
  <c r="BT468" i="7" a="1"/>
  <c r="BT468" i="7" s="1"/>
  <c r="BT469" i="7" a="1"/>
  <c r="BT469" i="7" s="1"/>
  <c r="BT458" i="7" a="1"/>
  <c r="BT458" i="7" s="1"/>
  <c r="BT453" i="7" a="1"/>
  <c r="BT453" i="7" s="1"/>
  <c r="BT461" i="7" a="1"/>
  <c r="BT461" i="7" s="1"/>
  <c r="BT450" i="7" a="1"/>
  <c r="BT450" i="7" s="1"/>
  <c r="BT456" i="7" a="1"/>
  <c r="BT456" i="7" s="1"/>
  <c r="BT451" i="7" a="1"/>
  <c r="BT451" i="7" s="1"/>
  <c r="BT459" i="7" a="1"/>
  <c r="BT459" i="7" s="1"/>
  <c r="BT454" i="7" a="1"/>
  <c r="BT454" i="7" s="1"/>
  <c r="BT462" i="7" a="1"/>
  <c r="BT462" i="7" s="1"/>
  <c r="BT457" i="7" a="1"/>
  <c r="BT457" i="7" s="1"/>
  <c r="BM452" i="7" a="1"/>
  <c r="BM452" i="7" s="1"/>
  <c r="BM460" i="7" a="1"/>
  <c r="BM460" i="7" s="1"/>
  <c r="BM463" i="7" a="1"/>
  <c r="BM463" i="7" s="1"/>
  <c r="BM455" i="7" a="1"/>
  <c r="BM455" i="7" s="1"/>
  <c r="BM449" i="7" a="1"/>
  <c r="BM449" i="7" s="1"/>
  <c r="BM458" i="7" a="1"/>
  <c r="BM458" i="7" s="1"/>
  <c r="BM464" i="7" a="1"/>
  <c r="BM464" i="7" s="1"/>
  <c r="BM465" i="7" a="1"/>
  <c r="BM465" i="7" s="1"/>
  <c r="BM466" i="7" a="1"/>
  <c r="BM466" i="7" s="1"/>
  <c r="BM467" i="7" a="1"/>
  <c r="BM467" i="7" s="1"/>
  <c r="BM468" i="7" a="1"/>
  <c r="BM468" i="7" s="1"/>
  <c r="BM469" i="7" a="1"/>
  <c r="BM469" i="7" s="1"/>
  <c r="BM453" i="7" a="1"/>
  <c r="BM453" i="7" s="1"/>
  <c r="BM461" i="7" a="1"/>
  <c r="BM461" i="7" s="1"/>
  <c r="BM456" i="7" a="1"/>
  <c r="BM456" i="7" s="1"/>
  <c r="BM450" i="7" a="1"/>
  <c r="BM450" i="7" s="1"/>
  <c r="BM451" i="7" a="1"/>
  <c r="BM451" i="7" s="1"/>
  <c r="BM459" i="7" a="1"/>
  <c r="BM459" i="7" s="1"/>
  <c r="BM454" i="7" a="1"/>
  <c r="BM454" i="7" s="1"/>
  <c r="BM462" i="7" a="1"/>
  <c r="BM462" i="7" s="1"/>
  <c r="BM457" i="7" a="1"/>
  <c r="BM457" i="7" s="1"/>
  <c r="BN457" i="7" a="1"/>
  <c r="BN457" i="7" s="1"/>
  <c r="BN452" i="7" a="1"/>
  <c r="BN452" i="7" s="1"/>
  <c r="BN460" i="7" a="1"/>
  <c r="BN460" i="7" s="1"/>
  <c r="BN463" i="7" a="1"/>
  <c r="BN463" i="7" s="1"/>
  <c r="BN455" i="7" a="1"/>
  <c r="BN455" i="7" s="1"/>
  <c r="BN449" i="7" a="1"/>
  <c r="BN449" i="7" s="1"/>
  <c r="BN458" i="7" a="1"/>
  <c r="BN458" i="7" s="1"/>
  <c r="BN464" i="7" a="1"/>
  <c r="BN464" i="7" s="1"/>
  <c r="BN465" i="7" a="1"/>
  <c r="BN465" i="7" s="1"/>
  <c r="BN466" i="7" a="1"/>
  <c r="BN466" i="7" s="1"/>
  <c r="BN467" i="7" a="1"/>
  <c r="BN467" i="7" s="1"/>
  <c r="BN468" i="7" a="1"/>
  <c r="BN468" i="7" s="1"/>
  <c r="BN469" i="7" a="1"/>
  <c r="BN469" i="7" s="1"/>
  <c r="BN453" i="7" a="1"/>
  <c r="BN453" i="7" s="1"/>
  <c r="BN461" i="7" a="1"/>
  <c r="BN461" i="7" s="1"/>
  <c r="BN456" i="7" a="1"/>
  <c r="BN456" i="7" s="1"/>
  <c r="BN450" i="7" a="1"/>
  <c r="BN450" i="7" s="1"/>
  <c r="BN451" i="7" a="1"/>
  <c r="BN451" i="7" s="1"/>
  <c r="BN459" i="7" a="1"/>
  <c r="BN459" i="7" s="1"/>
  <c r="BN454" i="7" a="1"/>
  <c r="BN454" i="7" s="1"/>
  <c r="BN462" i="7" a="1"/>
  <c r="BN462" i="7" s="1"/>
  <c r="BO454" i="7" a="1"/>
  <c r="BO454" i="7" s="1"/>
  <c r="BO462" i="7" a="1"/>
  <c r="BO462" i="7" s="1"/>
  <c r="BO457" i="7" a="1"/>
  <c r="BO457" i="7" s="1"/>
  <c r="BO452" i="7" a="1"/>
  <c r="BO452" i="7" s="1"/>
  <c r="BO460" i="7" a="1"/>
  <c r="BO460" i="7" s="1"/>
  <c r="BO463" i="7" a="1"/>
  <c r="BO463" i="7" s="1"/>
  <c r="BO455" i="7" a="1"/>
  <c r="BO455" i="7" s="1"/>
  <c r="BO449" i="7" a="1"/>
  <c r="BO449" i="7" s="1"/>
  <c r="BO458" i="7" a="1"/>
  <c r="BO458" i="7" s="1"/>
  <c r="BO464" i="7" a="1"/>
  <c r="BO464" i="7" s="1"/>
  <c r="BO465" i="7" a="1"/>
  <c r="BO465" i="7" s="1"/>
  <c r="BO466" i="7" a="1"/>
  <c r="BO466" i="7" s="1"/>
  <c r="BO467" i="7" a="1"/>
  <c r="BO467" i="7" s="1"/>
  <c r="BO468" i="7" a="1"/>
  <c r="BO468" i="7" s="1"/>
  <c r="BO469" i="7" a="1"/>
  <c r="BO469" i="7" s="1"/>
  <c r="BO453" i="7" a="1"/>
  <c r="BO453" i="7" s="1"/>
  <c r="BO461" i="7" a="1"/>
  <c r="BO461" i="7" s="1"/>
  <c r="BO456" i="7" a="1"/>
  <c r="BO456" i="7" s="1"/>
  <c r="BO450" i="7" a="1"/>
  <c r="BO450" i="7" s="1"/>
  <c r="BO451" i="7" a="1"/>
  <c r="BO451" i="7" s="1"/>
  <c r="BO459" i="7" a="1"/>
  <c r="BO459" i="7" s="1"/>
  <c r="BW451" i="7" a="1"/>
  <c r="BW451" i="7" s="1"/>
  <c r="BW459" i="7" a="1"/>
  <c r="BW459" i="7" s="1"/>
  <c r="BW454" i="7" a="1"/>
  <c r="BW454" i="7" s="1"/>
  <c r="BW462" i="7" a="1"/>
  <c r="BW462" i="7" s="1"/>
  <c r="BW457" i="7" a="1"/>
  <c r="BW457" i="7" s="1"/>
  <c r="BW452" i="7" a="1"/>
  <c r="BW452" i="7" s="1"/>
  <c r="BW460" i="7" a="1"/>
  <c r="BW460" i="7" s="1"/>
  <c r="BW463" i="7" a="1"/>
  <c r="BW463" i="7" s="1"/>
  <c r="BW449" i="7" a="1"/>
  <c r="BW449" i="7" s="1"/>
  <c r="BW455" i="7" a="1"/>
  <c r="BW455" i="7" s="1"/>
  <c r="BW464" i="7" a="1"/>
  <c r="BW464" i="7" s="1"/>
  <c r="BW465" i="7" a="1"/>
  <c r="BW465" i="7" s="1"/>
  <c r="BW466" i="7" a="1"/>
  <c r="BW466" i="7" s="1"/>
  <c r="BW467" i="7" a="1"/>
  <c r="BW467" i="7" s="1"/>
  <c r="BW468" i="7" a="1"/>
  <c r="BW468" i="7" s="1"/>
  <c r="BW469" i="7" a="1"/>
  <c r="BW469" i="7" s="1"/>
  <c r="BW458" i="7" a="1"/>
  <c r="BW458" i="7" s="1"/>
  <c r="BW453" i="7" a="1"/>
  <c r="BW453" i="7" s="1"/>
  <c r="BW461" i="7" a="1"/>
  <c r="BW461" i="7" s="1"/>
  <c r="BW450" i="7" a="1"/>
  <c r="BW450" i="7" s="1"/>
  <c r="BW456" i="7" a="1"/>
  <c r="BW456" i="7" s="1"/>
  <c r="CF450" i="7" a="1"/>
  <c r="CF450" i="7" s="1"/>
  <c r="CF453" i="7" a="1"/>
  <c r="CF453" i="7" s="1"/>
  <c r="CF461" i="7" a="1"/>
  <c r="CF461" i="7" s="1"/>
  <c r="CF456" i="7" a="1"/>
  <c r="CF456" i="7" s="1"/>
  <c r="CF451" i="7" a="1"/>
  <c r="CF451" i="7" s="1"/>
  <c r="CF459" i="7" a="1"/>
  <c r="CF459" i="7" s="1"/>
  <c r="CF462" i="7" a="1"/>
  <c r="CF462" i="7" s="1"/>
  <c r="CF454" i="7" a="1"/>
  <c r="CF454" i="7" s="1"/>
  <c r="CF457" i="7" a="1"/>
  <c r="CF457" i="7" s="1"/>
  <c r="CF452" i="7" a="1"/>
  <c r="CF452" i="7" s="1"/>
  <c r="CF460" i="7" a="1"/>
  <c r="CF460" i="7" s="1"/>
  <c r="CF463" i="7" a="1"/>
  <c r="CF463" i="7" s="1"/>
  <c r="CF464" i="7" a="1"/>
  <c r="CF464" i="7" s="1"/>
  <c r="CF465" i="7" a="1"/>
  <c r="CF465" i="7" s="1"/>
  <c r="CF466" i="7" a="1"/>
  <c r="CF466" i="7" s="1"/>
  <c r="CF467" i="7" a="1"/>
  <c r="CF467" i="7" s="1"/>
  <c r="CF468" i="7" a="1"/>
  <c r="CF468" i="7" s="1"/>
  <c r="CF469" i="7" a="1"/>
  <c r="CF469" i="7" s="1"/>
  <c r="CF455" i="7" a="1"/>
  <c r="CF455" i="7" s="1"/>
  <c r="CF458" i="7" a="1"/>
  <c r="CF458" i="7" s="1"/>
  <c r="CF449" i="7" a="1"/>
  <c r="CF449" i="7" s="1"/>
  <c r="AK448" i="7"/>
  <c r="AL448" i="7"/>
  <c r="AM448" i="7"/>
  <c r="AN448" i="7"/>
  <c r="AO448" i="7"/>
  <c r="AP448" i="7"/>
  <c r="AQ448" i="7"/>
  <c r="AR448" i="7"/>
  <c r="AS448" i="7"/>
  <c r="AT448" i="7"/>
  <c r="AU448" i="7"/>
  <c r="AV448" i="7"/>
  <c r="AW448" i="7"/>
  <c r="AX448" i="7"/>
  <c r="AY448" i="7"/>
  <c r="AZ448" i="7"/>
  <c r="BB448" i="7" s="1"/>
  <c r="BA448" i="7"/>
  <c r="BC448" i="7"/>
  <c r="BD448" i="7"/>
  <c r="BE448" i="7"/>
  <c r="BF448" i="7"/>
  <c r="BH448" i="7" s="1"/>
  <c r="BG448" i="7"/>
  <c r="AK449" i="7"/>
  <c r="AL449" i="7"/>
  <c r="AM449" i="7"/>
  <c r="AN449" i="7"/>
  <c r="AO449" i="7"/>
  <c r="AP449" i="7"/>
  <c r="AQ449" i="7"/>
  <c r="AR449" i="7"/>
  <c r="AS449" i="7"/>
  <c r="AT449" i="7"/>
  <c r="AU449" i="7"/>
  <c r="AV449" i="7"/>
  <c r="AW449" i="7"/>
  <c r="AX449" i="7"/>
  <c r="AY449" i="7"/>
  <c r="AZ449" i="7"/>
  <c r="BA449" i="7"/>
  <c r="BB449" i="7"/>
  <c r="BC449" i="7"/>
  <c r="BD449" i="7"/>
  <c r="BE449" i="7"/>
  <c r="BF449" i="7"/>
  <c r="BG449" i="7"/>
  <c r="BH449" i="7"/>
  <c r="AK450" i="7"/>
  <c r="AL450" i="7"/>
  <c r="AM450" i="7"/>
  <c r="AN450" i="7"/>
  <c r="AO450" i="7"/>
  <c r="AP450" i="7"/>
  <c r="AQ450" i="7"/>
  <c r="AR450" i="7"/>
  <c r="AS450" i="7"/>
  <c r="AT450" i="7"/>
  <c r="AU450" i="7"/>
  <c r="AV450" i="7"/>
  <c r="AW450" i="7"/>
  <c r="AX450" i="7"/>
  <c r="AY450" i="7"/>
  <c r="AZ450" i="7"/>
  <c r="BA450" i="7"/>
  <c r="BB450" i="7"/>
  <c r="BC450" i="7"/>
  <c r="BD450" i="7"/>
  <c r="BE450" i="7"/>
  <c r="BF450" i="7"/>
  <c r="BG450" i="7"/>
  <c r="BH450" i="7"/>
  <c r="AK451" i="7"/>
  <c r="AL451" i="7"/>
  <c r="AM451" i="7"/>
  <c r="AN451" i="7"/>
  <c r="AO451" i="7"/>
  <c r="AP451" i="7"/>
  <c r="AQ451" i="7"/>
  <c r="AR451" i="7"/>
  <c r="AS451" i="7"/>
  <c r="AT451" i="7"/>
  <c r="AU451" i="7"/>
  <c r="AV451" i="7"/>
  <c r="AW451" i="7"/>
  <c r="AX451" i="7"/>
  <c r="AY451" i="7"/>
  <c r="AZ451" i="7"/>
  <c r="BA451" i="7"/>
  <c r="BB451" i="7"/>
  <c r="BC451" i="7"/>
  <c r="BD451" i="7"/>
  <c r="BE451" i="7"/>
  <c r="BF451" i="7"/>
  <c r="BG451" i="7"/>
  <c r="BH451" i="7"/>
  <c r="AK452" i="7"/>
  <c r="AL452" i="7"/>
  <c r="AM452" i="7"/>
  <c r="AN452" i="7"/>
  <c r="AO452" i="7"/>
  <c r="AP452" i="7"/>
  <c r="AQ452" i="7"/>
  <c r="AR452" i="7"/>
  <c r="AS452" i="7"/>
  <c r="AT452" i="7"/>
  <c r="AU452" i="7"/>
  <c r="AV452" i="7"/>
  <c r="AW452" i="7"/>
  <c r="AX452" i="7"/>
  <c r="AY452" i="7"/>
  <c r="AZ452" i="7"/>
  <c r="BA452" i="7"/>
  <c r="BB452" i="7"/>
  <c r="BC452" i="7"/>
  <c r="BD452" i="7"/>
  <c r="BE452" i="7"/>
  <c r="BF452" i="7"/>
  <c r="BG452" i="7"/>
  <c r="BH452" i="7"/>
  <c r="AK453" i="7"/>
  <c r="AL453" i="7"/>
  <c r="AM453" i="7"/>
  <c r="AN453" i="7"/>
  <c r="AO453" i="7"/>
  <c r="AP453" i="7"/>
  <c r="AQ453" i="7"/>
  <c r="AR453" i="7"/>
  <c r="AS453" i="7"/>
  <c r="AT453" i="7"/>
  <c r="AU453" i="7"/>
  <c r="AV453" i="7"/>
  <c r="AW453" i="7"/>
  <c r="AX453" i="7"/>
  <c r="AY453" i="7"/>
  <c r="AZ453" i="7"/>
  <c r="BA453" i="7"/>
  <c r="BB453" i="7"/>
  <c r="BC453" i="7"/>
  <c r="BD453" i="7"/>
  <c r="BE453" i="7"/>
  <c r="BF453" i="7"/>
  <c r="BG453" i="7"/>
  <c r="BH453" i="7"/>
  <c r="AK454" i="7"/>
  <c r="AL454" i="7"/>
  <c r="AM454" i="7"/>
  <c r="AN454" i="7"/>
  <c r="AO454" i="7"/>
  <c r="AP454" i="7"/>
  <c r="AQ454" i="7"/>
  <c r="AR454" i="7"/>
  <c r="AS454" i="7"/>
  <c r="AT454" i="7"/>
  <c r="AU454" i="7"/>
  <c r="AV454" i="7"/>
  <c r="AW454" i="7"/>
  <c r="AX454" i="7"/>
  <c r="AY454" i="7"/>
  <c r="AZ454" i="7"/>
  <c r="BA454" i="7"/>
  <c r="BB454" i="7"/>
  <c r="BC454" i="7"/>
  <c r="BD454" i="7"/>
  <c r="BE454" i="7"/>
  <c r="BF454" i="7"/>
  <c r="BG454" i="7"/>
  <c r="BH454" i="7"/>
  <c r="AK455" i="7"/>
  <c r="AL455" i="7"/>
  <c r="AM455" i="7"/>
  <c r="AN455" i="7"/>
  <c r="AO455" i="7"/>
  <c r="AP455" i="7"/>
  <c r="AQ455" i="7"/>
  <c r="AR455" i="7"/>
  <c r="AS455" i="7"/>
  <c r="AT455" i="7"/>
  <c r="AU455" i="7"/>
  <c r="AV455" i="7"/>
  <c r="AW455" i="7"/>
  <c r="AX455" i="7"/>
  <c r="AY455" i="7"/>
  <c r="AZ455" i="7"/>
  <c r="BA455" i="7"/>
  <c r="BB455" i="7"/>
  <c r="BC455" i="7"/>
  <c r="BD455" i="7"/>
  <c r="BE455" i="7"/>
  <c r="BF455" i="7"/>
  <c r="BG455" i="7"/>
  <c r="BH455" i="7"/>
  <c r="AK456" i="7"/>
  <c r="AM456" i="7" s="1"/>
  <c r="AL456" i="7"/>
  <c r="AN456" i="7"/>
  <c r="AO456" i="7"/>
  <c r="AP456" i="7"/>
  <c r="AQ456" i="7"/>
  <c r="AR456" i="7"/>
  <c r="AS456" i="7"/>
  <c r="AT456" i="7"/>
  <c r="AU456" i="7"/>
  <c r="AV456" i="7"/>
  <c r="AW456" i="7"/>
  <c r="AX456" i="7"/>
  <c r="AY456" i="7"/>
  <c r="AZ456" i="7"/>
  <c r="BA456" i="7"/>
  <c r="BB456" i="7"/>
  <c r="BC456" i="7"/>
  <c r="BD456" i="7"/>
  <c r="BE456" i="7"/>
  <c r="BF456" i="7"/>
  <c r="BG456" i="7"/>
  <c r="BH456" i="7"/>
  <c r="AK457" i="7"/>
  <c r="AL457" i="7"/>
  <c r="AM457" i="7"/>
  <c r="AN457" i="7"/>
  <c r="AO457" i="7"/>
  <c r="AP457" i="7"/>
  <c r="AQ457" i="7"/>
  <c r="AR457" i="7"/>
  <c r="AS457" i="7"/>
  <c r="AT457" i="7"/>
  <c r="AU457" i="7"/>
  <c r="AV457" i="7"/>
  <c r="AW457" i="7"/>
  <c r="AX457" i="7"/>
  <c r="AY457" i="7"/>
  <c r="AZ457" i="7"/>
  <c r="BA457" i="7"/>
  <c r="BB457" i="7"/>
  <c r="BC457" i="7"/>
  <c r="BD457" i="7"/>
  <c r="BE457" i="7"/>
  <c r="BF457" i="7"/>
  <c r="BG457" i="7"/>
  <c r="BH457" i="7"/>
  <c r="AK458" i="7"/>
  <c r="AL458" i="7"/>
  <c r="AM458" i="7"/>
  <c r="AN458" i="7"/>
  <c r="AO458" i="7"/>
  <c r="AP458" i="7"/>
  <c r="AQ458" i="7"/>
  <c r="AR458" i="7"/>
  <c r="AS458" i="7"/>
  <c r="AT458" i="7"/>
  <c r="AU458" i="7"/>
  <c r="AV458" i="7"/>
  <c r="AW458" i="7"/>
  <c r="AX458" i="7"/>
  <c r="AY458" i="7"/>
  <c r="AZ458" i="7"/>
  <c r="BA458" i="7"/>
  <c r="BB458" i="7"/>
  <c r="BC458" i="7"/>
  <c r="BD458" i="7"/>
  <c r="BE458" i="7"/>
  <c r="BF458" i="7"/>
  <c r="BG458" i="7"/>
  <c r="BH458" i="7"/>
  <c r="AK459" i="7"/>
  <c r="AL459" i="7"/>
  <c r="AM459" i="7"/>
  <c r="AN459" i="7"/>
  <c r="AO459" i="7"/>
  <c r="AP459" i="7"/>
  <c r="AQ459" i="7"/>
  <c r="AR459" i="7"/>
  <c r="AS459" i="7"/>
  <c r="AT459" i="7"/>
  <c r="AU459" i="7"/>
  <c r="AV459" i="7"/>
  <c r="AW459" i="7"/>
  <c r="AX459" i="7"/>
  <c r="AY459" i="7"/>
  <c r="AZ459" i="7"/>
  <c r="BA459" i="7"/>
  <c r="BB459" i="7"/>
  <c r="BC459" i="7"/>
  <c r="BD459" i="7"/>
  <c r="BE459" i="7"/>
  <c r="BF459" i="7"/>
  <c r="BG459" i="7"/>
  <c r="BH459" i="7"/>
  <c r="AK460" i="7"/>
  <c r="AL460" i="7"/>
  <c r="AM460" i="7"/>
  <c r="AN460" i="7"/>
  <c r="AO460" i="7"/>
  <c r="AP460" i="7"/>
  <c r="AQ460" i="7"/>
  <c r="AR460" i="7"/>
  <c r="AS460" i="7"/>
  <c r="AT460" i="7"/>
  <c r="AU460" i="7"/>
  <c r="AV460" i="7"/>
  <c r="AW460" i="7"/>
  <c r="AX460" i="7"/>
  <c r="AY460" i="7"/>
  <c r="AZ460" i="7"/>
  <c r="BA460" i="7"/>
  <c r="BB460" i="7"/>
  <c r="BC460" i="7"/>
  <c r="BD460" i="7"/>
  <c r="BE460" i="7"/>
  <c r="BF460" i="7"/>
  <c r="BG460" i="7"/>
  <c r="BH460" i="7"/>
  <c r="AK461" i="7"/>
  <c r="AL461" i="7"/>
  <c r="AM461" i="7"/>
  <c r="AN461" i="7"/>
  <c r="AO461" i="7"/>
  <c r="AP461" i="7"/>
  <c r="AQ461" i="7"/>
  <c r="AR461" i="7"/>
  <c r="AS461" i="7"/>
  <c r="AT461" i="7"/>
  <c r="AU461" i="7"/>
  <c r="AV461" i="7"/>
  <c r="AW461" i="7"/>
  <c r="AX461" i="7"/>
  <c r="AY461" i="7"/>
  <c r="AZ461" i="7"/>
  <c r="BA461" i="7"/>
  <c r="BB461" i="7"/>
  <c r="BC461" i="7"/>
  <c r="BD461" i="7"/>
  <c r="BE461" i="7"/>
  <c r="BF461" i="7"/>
  <c r="BG461" i="7"/>
  <c r="BH461" i="7"/>
  <c r="AK462" i="7"/>
  <c r="AL462" i="7"/>
  <c r="AM462" i="7"/>
  <c r="AN462" i="7"/>
  <c r="AO462" i="7"/>
  <c r="AP462" i="7"/>
  <c r="AQ462" i="7"/>
  <c r="AR462" i="7"/>
  <c r="AS462" i="7"/>
  <c r="AT462" i="7"/>
  <c r="AU462" i="7"/>
  <c r="AV462" i="7"/>
  <c r="AW462" i="7"/>
  <c r="AX462" i="7"/>
  <c r="AY462" i="7"/>
  <c r="AZ462" i="7"/>
  <c r="BA462" i="7"/>
  <c r="BB462" i="7"/>
  <c r="BC462" i="7"/>
  <c r="BD462" i="7"/>
  <c r="BE462" i="7"/>
  <c r="BF462" i="7"/>
  <c r="BG462" i="7"/>
  <c r="BH462" i="7"/>
  <c r="AK463" i="7"/>
  <c r="AL463" i="7"/>
  <c r="AM463" i="7"/>
  <c r="AN463" i="7"/>
  <c r="AO463" i="7"/>
  <c r="AP463" i="7"/>
  <c r="AQ463" i="7"/>
  <c r="AR463" i="7"/>
  <c r="AS463" i="7"/>
  <c r="AT463" i="7"/>
  <c r="AU463" i="7"/>
  <c r="AV463" i="7"/>
  <c r="AW463" i="7"/>
  <c r="AX463" i="7"/>
  <c r="AY463" i="7"/>
  <c r="AZ463" i="7"/>
  <c r="BA463" i="7"/>
  <c r="BB463" i="7"/>
  <c r="BC463" i="7"/>
  <c r="BD463" i="7"/>
  <c r="BE463" i="7"/>
  <c r="BF463" i="7"/>
  <c r="BG463" i="7"/>
  <c r="BH463" i="7"/>
  <c r="AK464" i="7"/>
  <c r="AL464" i="7"/>
  <c r="AM464" i="7"/>
  <c r="AN464" i="7"/>
  <c r="AO464" i="7"/>
  <c r="AP464" i="7"/>
  <c r="AQ464" i="7"/>
  <c r="AR464" i="7"/>
  <c r="AS464" i="7"/>
  <c r="AT464" i="7"/>
  <c r="AU464" i="7"/>
  <c r="AV464" i="7"/>
  <c r="AW464" i="7"/>
  <c r="AX464" i="7"/>
  <c r="AY464" i="7"/>
  <c r="AZ464" i="7"/>
  <c r="BA464" i="7"/>
  <c r="BB464" i="7"/>
  <c r="BC464" i="7"/>
  <c r="BD464" i="7"/>
  <c r="BE464" i="7"/>
  <c r="BF464" i="7"/>
  <c r="BG464" i="7"/>
  <c r="BH464" i="7"/>
  <c r="AK465" i="7"/>
  <c r="AL465" i="7"/>
  <c r="AM465" i="7"/>
  <c r="AN465" i="7"/>
  <c r="AO465" i="7"/>
  <c r="AP465" i="7"/>
  <c r="AQ465" i="7"/>
  <c r="AR465" i="7"/>
  <c r="AS465" i="7"/>
  <c r="AT465" i="7"/>
  <c r="AU465" i="7"/>
  <c r="AV465" i="7"/>
  <c r="AW465" i="7"/>
  <c r="AX465" i="7"/>
  <c r="AY465" i="7"/>
  <c r="AZ465" i="7"/>
  <c r="BA465" i="7"/>
  <c r="BB465" i="7"/>
  <c r="BC465" i="7"/>
  <c r="BD465" i="7"/>
  <c r="BE465" i="7"/>
  <c r="BF465" i="7"/>
  <c r="BG465" i="7"/>
  <c r="BH465" i="7"/>
  <c r="AK466" i="7"/>
  <c r="AL466" i="7"/>
  <c r="AM466" i="7"/>
  <c r="AN466" i="7"/>
  <c r="AO466" i="7"/>
  <c r="AP466" i="7"/>
  <c r="AQ466" i="7"/>
  <c r="AR466" i="7"/>
  <c r="AS466" i="7"/>
  <c r="AT466" i="7"/>
  <c r="AU466" i="7"/>
  <c r="AV466" i="7"/>
  <c r="AW466" i="7"/>
  <c r="AX466" i="7"/>
  <c r="AY466" i="7"/>
  <c r="AZ466" i="7"/>
  <c r="BA466" i="7"/>
  <c r="BB466" i="7"/>
  <c r="BC466" i="7"/>
  <c r="BD466" i="7"/>
  <c r="BE466" i="7"/>
  <c r="BF466" i="7"/>
  <c r="BG466" i="7"/>
  <c r="BH466" i="7"/>
  <c r="AK467" i="7"/>
  <c r="AL467" i="7"/>
  <c r="AM467" i="7"/>
  <c r="AN467" i="7"/>
  <c r="AO467" i="7"/>
  <c r="AP467" i="7"/>
  <c r="AQ467" i="7"/>
  <c r="AR467" i="7"/>
  <c r="AS467" i="7"/>
  <c r="AT467" i="7"/>
  <c r="AU467" i="7"/>
  <c r="AV467" i="7"/>
  <c r="AW467" i="7"/>
  <c r="AX467" i="7"/>
  <c r="AY467" i="7"/>
  <c r="AZ467" i="7"/>
  <c r="BA467" i="7"/>
  <c r="BB467" i="7"/>
  <c r="BC467" i="7"/>
  <c r="BD467" i="7"/>
  <c r="BE467" i="7"/>
  <c r="BF467" i="7"/>
  <c r="BG467" i="7"/>
  <c r="BH467" i="7"/>
  <c r="AN447" i="7"/>
  <c r="AO447" i="7"/>
  <c r="AP447" i="7"/>
  <c r="AQ447" i="7"/>
  <c r="AR447" i="7"/>
  <c r="AS447" i="7"/>
  <c r="AT447" i="7"/>
  <c r="AV447" i="7" s="1"/>
  <c r="AU447" i="7"/>
  <c r="AW447" i="7"/>
  <c r="AX447" i="7"/>
  <c r="AY447" i="7"/>
  <c r="AZ447" i="7"/>
  <c r="BA447" i="7"/>
  <c r="BB447" i="7"/>
  <c r="BC447" i="7"/>
  <c r="BE447" i="7" s="1"/>
  <c r="BD447" i="7"/>
  <c r="BF447" i="7"/>
  <c r="BG447" i="7"/>
  <c r="BH447" i="7"/>
  <c r="AF453" i="7"/>
  <c r="AG453" i="7" s="1"/>
  <c r="AF448" i="7"/>
  <c r="AG448" i="7" s="1"/>
  <c r="AF449" i="7"/>
  <c r="AG449" i="7" s="1"/>
  <c r="AF450" i="7"/>
  <c r="AG450" i="7" s="1"/>
  <c r="AF451" i="7"/>
  <c r="AG451" i="7" s="1"/>
  <c r="AF452" i="7"/>
  <c r="AG452" i="7" s="1"/>
  <c r="AF447" i="7"/>
  <c r="AG447" i="7" s="1"/>
  <c r="AF454" i="7" l="1"/>
  <c r="AH162" i="6"/>
  <c r="AH159" i="6"/>
  <c r="AH160" i="6"/>
  <c r="AH161" i="6"/>
  <c r="AH158" i="6"/>
  <c r="AH47" i="6"/>
  <c r="AH28" i="6"/>
  <c r="AH29" i="6"/>
  <c r="AH30" i="6"/>
  <c r="AH31" i="6"/>
  <c r="AH32" i="6"/>
  <c r="AH33" i="6"/>
  <c r="AH34" i="6"/>
  <c r="AH35" i="6"/>
  <c r="AH36" i="6"/>
  <c r="AH37" i="6"/>
  <c r="AH38" i="6"/>
  <c r="AH39" i="6"/>
  <c r="AH40" i="6"/>
  <c r="AH41" i="6"/>
  <c r="AH42" i="6"/>
  <c r="AH43" i="6"/>
  <c r="AH44" i="6"/>
  <c r="AH45" i="6"/>
  <c r="AH46" i="6"/>
  <c r="AH27" i="6"/>
  <c r="B432" i="7"/>
  <c r="B428" i="7"/>
  <c r="AA425" i="7"/>
  <c r="AI419" i="7"/>
  <c r="AJ419" i="7"/>
  <c r="AK419" i="7"/>
  <c r="AI420" i="7"/>
  <c r="AJ420" i="7"/>
  <c r="AI421" i="7"/>
  <c r="AJ421" i="7"/>
  <c r="AK421" i="7"/>
  <c r="AI422" i="7"/>
  <c r="AJ422" i="7"/>
  <c r="AK422" i="7"/>
  <c r="AI423" i="7"/>
  <c r="AJ423" i="7"/>
  <c r="AK423" i="7"/>
  <c r="AI424" i="7"/>
  <c r="AK424" i="7" s="1"/>
  <c r="AJ424" i="7"/>
  <c r="AK418" i="7"/>
  <c r="AH424" i="7"/>
  <c r="AH419" i="7"/>
  <c r="AH420" i="7"/>
  <c r="AH421" i="7"/>
  <c r="AH422" i="7"/>
  <c r="AH423" i="7"/>
  <c r="AH418" i="7"/>
  <c r="AG424" i="7"/>
  <c r="AG418" i="7"/>
  <c r="AG419" i="7"/>
  <c r="AG420" i="7"/>
  <c r="AG421" i="7"/>
  <c r="AG422" i="7"/>
  <c r="AG423" i="7"/>
  <c r="AF424" i="7"/>
  <c r="AF419" i="7"/>
  <c r="AF420" i="7"/>
  <c r="AF421" i="7"/>
  <c r="AF422" i="7"/>
  <c r="AF423" i="7"/>
  <c r="AF418" i="7"/>
  <c r="AP691" i="7" l="1" a="1"/>
  <c r="AP691" i="7" s="1"/>
  <c r="AP699" i="7" a="1"/>
  <c r="AP699" i="7" s="1"/>
  <c r="AP688" i="7" a="1"/>
  <c r="AP688" i="7" s="1"/>
  <c r="AP694" i="7" a="1"/>
  <c r="AP694" i="7" s="1"/>
  <c r="AP702" i="7" a="1"/>
  <c r="AP702" i="7" s="1"/>
  <c r="AP689" i="7" a="1"/>
  <c r="AP689" i="7" s="1"/>
  <c r="AP697" i="7" a="1"/>
  <c r="AP697" i="7" s="1"/>
  <c r="AP692" i="7" a="1"/>
  <c r="AP692" i="7" s="1"/>
  <c r="AP700" i="7" a="1"/>
  <c r="AP700" i="7" s="1"/>
  <c r="AP695" i="7" a="1"/>
  <c r="AP695" i="7" s="1"/>
  <c r="AP703" i="7" a="1"/>
  <c r="AP703" i="7" s="1"/>
  <c r="AP690" i="7" a="1"/>
  <c r="AP690" i="7" s="1"/>
  <c r="AP698" i="7" a="1"/>
  <c r="AP698" i="7" s="1"/>
  <c r="AP693" i="7" a="1"/>
  <c r="AP693" i="7" s="1"/>
  <c r="AP701" i="7" a="1"/>
  <c r="AP701" i="7" s="1"/>
  <c r="AP696" i="7" a="1"/>
  <c r="AP696" i="7" s="1"/>
  <c r="AP704" i="7" a="1"/>
  <c r="AP704" i="7" s="1"/>
  <c r="BK444" i="7"/>
  <c r="AG454" i="7"/>
  <c r="AG455" i="7" s="1"/>
  <c r="AH467" i="7"/>
  <c r="AH455" i="7"/>
  <c r="AH463" i="7"/>
  <c r="AH456" i="7"/>
  <c r="AH464" i="7"/>
  <c r="AH449" i="7"/>
  <c r="AH457" i="7"/>
  <c r="AH465" i="7"/>
  <c r="AH450" i="7"/>
  <c r="AH458" i="7"/>
  <c r="AH466" i="7"/>
  <c r="AH451" i="7"/>
  <c r="AH459" i="7"/>
  <c r="AH461" i="7"/>
  <c r="AH452" i="7"/>
  <c r="AH460" i="7"/>
  <c r="AH453" i="7"/>
  <c r="AH454" i="7"/>
  <c r="AH462" i="7"/>
  <c r="AK420" i="7"/>
  <c r="AK425" i="7" s="1"/>
  <c r="B434" i="7" s="1"/>
  <c r="AH425" i="7"/>
  <c r="B433" i="7" s="1"/>
  <c r="AG425" i="7"/>
  <c r="B431" i="7" s="1"/>
  <c r="AF425" i="7"/>
  <c r="B435" i="7" s="1"/>
  <c r="B397" i="7"/>
  <c r="BE391" i="7"/>
  <c r="AK372" i="7"/>
  <c r="AL372" i="7"/>
  <c r="AM372" i="7"/>
  <c r="AN372" i="7"/>
  <c r="AO372" i="7"/>
  <c r="AP372" i="7"/>
  <c r="AQ372" i="7"/>
  <c r="AR372" i="7"/>
  <c r="AS372" i="7"/>
  <c r="AT372" i="7"/>
  <c r="AU372" i="7"/>
  <c r="AV372" i="7"/>
  <c r="AW372" i="7"/>
  <c r="AX372" i="7"/>
  <c r="AY372" i="7"/>
  <c r="AZ372" i="7"/>
  <c r="BA372" i="7"/>
  <c r="BB372" i="7"/>
  <c r="BC372" i="7"/>
  <c r="BD372" i="7"/>
  <c r="BE372" i="7"/>
  <c r="AK373" i="7"/>
  <c r="AL373" i="7"/>
  <c r="AM373" i="7"/>
  <c r="AN373" i="7"/>
  <c r="AO373" i="7"/>
  <c r="AP373" i="7"/>
  <c r="AQ373" i="7"/>
  <c r="AR373" i="7"/>
  <c r="AS373" i="7"/>
  <c r="AT373" i="7"/>
  <c r="AU373" i="7"/>
  <c r="AV373" i="7"/>
  <c r="AW373" i="7"/>
  <c r="AX373" i="7"/>
  <c r="AY373" i="7"/>
  <c r="AZ373" i="7"/>
  <c r="BA373" i="7"/>
  <c r="BB373" i="7"/>
  <c r="BC373" i="7"/>
  <c r="BD373" i="7"/>
  <c r="BE373" i="7"/>
  <c r="AK374" i="7"/>
  <c r="AL374" i="7"/>
  <c r="AM374" i="7"/>
  <c r="AN374" i="7"/>
  <c r="AO374" i="7"/>
  <c r="AP374" i="7"/>
  <c r="AQ374" i="7"/>
  <c r="AR374" i="7"/>
  <c r="AS374" i="7"/>
  <c r="AT374" i="7"/>
  <c r="AU374" i="7"/>
  <c r="AV374" i="7"/>
  <c r="AW374" i="7"/>
  <c r="AX374" i="7"/>
  <c r="AY374" i="7"/>
  <c r="AZ374" i="7"/>
  <c r="BA374" i="7"/>
  <c r="BB374" i="7"/>
  <c r="BC374" i="7"/>
  <c r="BD374" i="7"/>
  <c r="BE374" i="7"/>
  <c r="AK375" i="7"/>
  <c r="AL375" i="7"/>
  <c r="AM375" i="7"/>
  <c r="AN375" i="7"/>
  <c r="AO375" i="7"/>
  <c r="AP375" i="7"/>
  <c r="AQ375" i="7"/>
  <c r="AR375" i="7"/>
  <c r="AS375" i="7"/>
  <c r="AT375" i="7"/>
  <c r="AU375" i="7"/>
  <c r="AV375" i="7"/>
  <c r="AW375" i="7"/>
  <c r="AX375" i="7"/>
  <c r="AY375" i="7"/>
  <c r="AZ375" i="7"/>
  <c r="BA375" i="7"/>
  <c r="BB375" i="7"/>
  <c r="BC375" i="7"/>
  <c r="BD375" i="7"/>
  <c r="BE375" i="7"/>
  <c r="AK376" i="7"/>
  <c r="AL376" i="7"/>
  <c r="AM376" i="7"/>
  <c r="AN376" i="7"/>
  <c r="AO376" i="7"/>
  <c r="AP376" i="7"/>
  <c r="AQ376" i="7"/>
  <c r="AR376" i="7"/>
  <c r="AS376" i="7"/>
  <c r="AT376" i="7"/>
  <c r="AU376" i="7"/>
  <c r="AV376" i="7"/>
  <c r="AW376" i="7"/>
  <c r="AX376" i="7"/>
  <c r="AY376" i="7"/>
  <c r="AZ376" i="7"/>
  <c r="BA376" i="7"/>
  <c r="BB376" i="7"/>
  <c r="BC376" i="7"/>
  <c r="BD376" i="7"/>
  <c r="BE376" i="7"/>
  <c r="AK377" i="7"/>
  <c r="AL377" i="7"/>
  <c r="AM377" i="7"/>
  <c r="AN377" i="7"/>
  <c r="AO377" i="7"/>
  <c r="AP377" i="7"/>
  <c r="AQ377" i="7"/>
  <c r="AR377" i="7"/>
  <c r="AS377" i="7"/>
  <c r="AT377" i="7"/>
  <c r="AU377" i="7"/>
  <c r="AV377" i="7"/>
  <c r="AW377" i="7"/>
  <c r="AX377" i="7"/>
  <c r="AY377" i="7"/>
  <c r="AZ377" i="7"/>
  <c r="BA377" i="7"/>
  <c r="BB377" i="7"/>
  <c r="BC377" i="7"/>
  <c r="BD377" i="7"/>
  <c r="BE377" i="7"/>
  <c r="AK378" i="7"/>
  <c r="AL378" i="7"/>
  <c r="AM378" i="7"/>
  <c r="AN378" i="7"/>
  <c r="AO378" i="7"/>
  <c r="AP378" i="7"/>
  <c r="AQ378" i="7"/>
  <c r="AR378" i="7"/>
  <c r="AS378" i="7"/>
  <c r="AT378" i="7"/>
  <c r="AU378" i="7"/>
  <c r="AV378" i="7"/>
  <c r="AW378" i="7"/>
  <c r="AX378" i="7"/>
  <c r="AY378" i="7"/>
  <c r="AZ378" i="7"/>
  <c r="BA378" i="7"/>
  <c r="BB378" i="7"/>
  <c r="BC378" i="7"/>
  <c r="BD378" i="7"/>
  <c r="BE378" i="7"/>
  <c r="AK379" i="7"/>
  <c r="AL379" i="7"/>
  <c r="AM379" i="7"/>
  <c r="AN379" i="7"/>
  <c r="AO379" i="7"/>
  <c r="AP379" i="7"/>
  <c r="AQ379" i="7"/>
  <c r="AR379" i="7"/>
  <c r="AS379" i="7"/>
  <c r="AT379" i="7"/>
  <c r="AU379" i="7"/>
  <c r="AV379" i="7"/>
  <c r="AW379" i="7"/>
  <c r="AX379" i="7"/>
  <c r="AY379" i="7"/>
  <c r="AZ379" i="7"/>
  <c r="BA379" i="7"/>
  <c r="BB379" i="7"/>
  <c r="BC379" i="7"/>
  <c r="BD379" i="7"/>
  <c r="BE379" i="7"/>
  <c r="AK380" i="7"/>
  <c r="AL380" i="7"/>
  <c r="AM380" i="7"/>
  <c r="AN380" i="7"/>
  <c r="AO380" i="7"/>
  <c r="AP380" i="7"/>
  <c r="AQ380" i="7"/>
  <c r="AR380" i="7"/>
  <c r="AS380" i="7"/>
  <c r="AT380" i="7"/>
  <c r="AU380" i="7"/>
  <c r="AV380" i="7"/>
  <c r="AW380" i="7"/>
  <c r="AX380" i="7"/>
  <c r="AY380" i="7"/>
  <c r="AZ380" i="7"/>
  <c r="BA380" i="7"/>
  <c r="BB380" i="7"/>
  <c r="BC380" i="7"/>
  <c r="BD380" i="7"/>
  <c r="BE380" i="7"/>
  <c r="AK381" i="7"/>
  <c r="AL381" i="7"/>
  <c r="AM381" i="7"/>
  <c r="AN381" i="7"/>
  <c r="AO381" i="7"/>
  <c r="AP381" i="7"/>
  <c r="AQ381" i="7"/>
  <c r="AR381" i="7"/>
  <c r="AS381" i="7"/>
  <c r="AT381" i="7"/>
  <c r="AU381" i="7"/>
  <c r="AV381" i="7"/>
  <c r="AW381" i="7"/>
  <c r="AX381" i="7"/>
  <c r="AY381" i="7"/>
  <c r="AZ381" i="7"/>
  <c r="BA381" i="7"/>
  <c r="BB381" i="7"/>
  <c r="BC381" i="7"/>
  <c r="BD381" i="7"/>
  <c r="BE381" i="7"/>
  <c r="AK382" i="7"/>
  <c r="AL382" i="7"/>
  <c r="AM382" i="7"/>
  <c r="AN382" i="7"/>
  <c r="AO382" i="7"/>
  <c r="AP382" i="7"/>
  <c r="AQ382" i="7"/>
  <c r="AR382" i="7"/>
  <c r="AS382" i="7"/>
  <c r="AT382" i="7"/>
  <c r="AU382" i="7"/>
  <c r="AV382" i="7"/>
  <c r="AW382" i="7"/>
  <c r="AX382" i="7"/>
  <c r="AY382" i="7"/>
  <c r="AZ382" i="7"/>
  <c r="BA382" i="7"/>
  <c r="BB382" i="7"/>
  <c r="BC382" i="7"/>
  <c r="BD382" i="7"/>
  <c r="BE382" i="7"/>
  <c r="AK383" i="7"/>
  <c r="AL383" i="7"/>
  <c r="AM383" i="7"/>
  <c r="AN383" i="7"/>
  <c r="AO383" i="7"/>
  <c r="AP383" i="7"/>
  <c r="AQ383" i="7"/>
  <c r="AR383" i="7"/>
  <c r="AS383" i="7"/>
  <c r="AT383" i="7"/>
  <c r="AU383" i="7"/>
  <c r="AV383" i="7"/>
  <c r="AW383" i="7"/>
  <c r="AX383" i="7"/>
  <c r="AY383" i="7"/>
  <c r="AZ383" i="7"/>
  <c r="BA383" i="7"/>
  <c r="BB383" i="7"/>
  <c r="BC383" i="7"/>
  <c r="BD383" i="7"/>
  <c r="BE383" i="7"/>
  <c r="AK384" i="7"/>
  <c r="AL384" i="7"/>
  <c r="AM384" i="7"/>
  <c r="AN384" i="7"/>
  <c r="AO384" i="7"/>
  <c r="AP384" i="7"/>
  <c r="AQ384" i="7"/>
  <c r="AR384" i="7"/>
  <c r="AS384" i="7"/>
  <c r="AT384" i="7"/>
  <c r="AU384" i="7"/>
  <c r="AV384" i="7"/>
  <c r="AW384" i="7"/>
  <c r="AX384" i="7"/>
  <c r="AY384" i="7"/>
  <c r="AZ384" i="7"/>
  <c r="BA384" i="7"/>
  <c r="BB384" i="7"/>
  <c r="BC384" i="7"/>
  <c r="BD384" i="7"/>
  <c r="BE384" i="7"/>
  <c r="AK385" i="7"/>
  <c r="AL385" i="7"/>
  <c r="AM385" i="7"/>
  <c r="AN385" i="7"/>
  <c r="AO385" i="7"/>
  <c r="AP385" i="7"/>
  <c r="AQ385" i="7"/>
  <c r="AR385" i="7"/>
  <c r="AS385" i="7"/>
  <c r="AT385" i="7"/>
  <c r="AU385" i="7"/>
  <c r="AV385" i="7"/>
  <c r="AW385" i="7"/>
  <c r="AX385" i="7"/>
  <c r="AY385" i="7"/>
  <c r="AZ385" i="7"/>
  <c r="BA385" i="7"/>
  <c r="BB385" i="7"/>
  <c r="BC385" i="7"/>
  <c r="BD385" i="7"/>
  <c r="BE385" i="7"/>
  <c r="AK386" i="7"/>
  <c r="AL386" i="7"/>
  <c r="AM386" i="7"/>
  <c r="AN386" i="7"/>
  <c r="AO386" i="7"/>
  <c r="AP386" i="7"/>
  <c r="AQ386" i="7"/>
  <c r="AR386" i="7"/>
  <c r="AS386" i="7"/>
  <c r="AT386" i="7"/>
  <c r="AU386" i="7"/>
  <c r="AV386" i="7"/>
  <c r="AW386" i="7"/>
  <c r="AX386" i="7"/>
  <c r="AY386" i="7"/>
  <c r="AZ386" i="7"/>
  <c r="BA386" i="7"/>
  <c r="BB386" i="7"/>
  <c r="BC386" i="7"/>
  <c r="BD386" i="7"/>
  <c r="BE386" i="7"/>
  <c r="AK387" i="7"/>
  <c r="AL387" i="7"/>
  <c r="AM387" i="7"/>
  <c r="AN387" i="7"/>
  <c r="AO387" i="7"/>
  <c r="AP387" i="7"/>
  <c r="AQ387" i="7"/>
  <c r="AR387" i="7"/>
  <c r="AS387" i="7"/>
  <c r="AT387" i="7"/>
  <c r="AU387" i="7"/>
  <c r="AV387" i="7"/>
  <c r="AW387" i="7"/>
  <c r="AX387" i="7"/>
  <c r="AY387" i="7"/>
  <c r="AZ387" i="7"/>
  <c r="BA387" i="7"/>
  <c r="BB387" i="7"/>
  <c r="BC387" i="7"/>
  <c r="BD387" i="7"/>
  <c r="BE387" i="7"/>
  <c r="AK388" i="7"/>
  <c r="AL388" i="7"/>
  <c r="AM388" i="7"/>
  <c r="AN388" i="7"/>
  <c r="AO388" i="7"/>
  <c r="AP388" i="7"/>
  <c r="AQ388" i="7"/>
  <c r="AR388" i="7"/>
  <c r="AS388" i="7"/>
  <c r="AT388" i="7"/>
  <c r="AU388" i="7"/>
  <c r="AV388" i="7"/>
  <c r="AW388" i="7"/>
  <c r="AX388" i="7"/>
  <c r="AY388" i="7"/>
  <c r="AZ388" i="7"/>
  <c r="BA388" i="7"/>
  <c r="BB388" i="7"/>
  <c r="BC388" i="7"/>
  <c r="BD388" i="7"/>
  <c r="BE388" i="7"/>
  <c r="AK389" i="7"/>
  <c r="AL389" i="7"/>
  <c r="AM389" i="7"/>
  <c r="AN389" i="7"/>
  <c r="AO389" i="7"/>
  <c r="AP389" i="7"/>
  <c r="AQ389" i="7"/>
  <c r="AR389" i="7"/>
  <c r="AS389" i="7"/>
  <c r="AT389" i="7"/>
  <c r="AU389" i="7"/>
  <c r="AV389" i="7"/>
  <c r="AW389" i="7"/>
  <c r="AX389" i="7"/>
  <c r="AY389" i="7"/>
  <c r="AZ389" i="7"/>
  <c r="BA389" i="7"/>
  <c r="BB389" i="7"/>
  <c r="BC389" i="7"/>
  <c r="BD389" i="7"/>
  <c r="BE389" i="7"/>
  <c r="AK390" i="7"/>
  <c r="AL390" i="7"/>
  <c r="AM390" i="7"/>
  <c r="AN390" i="7"/>
  <c r="AO390" i="7"/>
  <c r="AP390" i="7"/>
  <c r="AQ390" i="7"/>
  <c r="AR390" i="7"/>
  <c r="AS390" i="7"/>
  <c r="AT390" i="7"/>
  <c r="AU390" i="7"/>
  <c r="AV390" i="7"/>
  <c r="AW390" i="7"/>
  <c r="AX390" i="7"/>
  <c r="AY390" i="7"/>
  <c r="AZ390" i="7"/>
  <c r="BA390" i="7"/>
  <c r="BB390" i="7"/>
  <c r="BC390" i="7"/>
  <c r="BD390" i="7"/>
  <c r="BE390" i="7"/>
  <c r="AK391" i="7"/>
  <c r="AL391" i="7"/>
  <c r="AM391" i="7"/>
  <c r="AN391" i="7"/>
  <c r="AO391" i="7"/>
  <c r="AP391" i="7"/>
  <c r="AQ391" i="7"/>
  <c r="AR391" i="7"/>
  <c r="AS391" i="7"/>
  <c r="AT391" i="7"/>
  <c r="AU391" i="7"/>
  <c r="AV391" i="7"/>
  <c r="AW391" i="7"/>
  <c r="AX391" i="7"/>
  <c r="AY391" i="7"/>
  <c r="AZ391" i="7"/>
  <c r="BA391" i="7"/>
  <c r="BB391" i="7"/>
  <c r="BC391" i="7"/>
  <c r="BD391" i="7"/>
  <c r="AN371" i="7"/>
  <c r="AO371" i="7"/>
  <c r="AP371" i="7"/>
  <c r="AQ371" i="7"/>
  <c r="AR371" i="7"/>
  <c r="AS371" i="7"/>
  <c r="AT371" i="7"/>
  <c r="AU371" i="7"/>
  <c r="AV371" i="7"/>
  <c r="AW371" i="7"/>
  <c r="AX371" i="7"/>
  <c r="AY371" i="7"/>
  <c r="AZ371" i="7"/>
  <c r="BA371" i="7"/>
  <c r="BB371" i="7"/>
  <c r="BC371" i="7"/>
  <c r="BD371" i="7"/>
  <c r="BE371" i="7"/>
  <c r="AM371" i="7"/>
  <c r="BK458" i="7" l="1" a="1"/>
  <c r="BK458" i="7" s="1"/>
  <c r="BK464" i="7" a="1"/>
  <c r="BK464" i="7" s="1"/>
  <c r="BK465" i="7" a="1"/>
  <c r="BK465" i="7" s="1"/>
  <c r="BK466" i="7" a="1"/>
  <c r="BK466" i="7" s="1"/>
  <c r="BK467" i="7" a="1"/>
  <c r="BK467" i="7" s="1"/>
  <c r="BK468" i="7" a="1"/>
  <c r="BK468" i="7" s="1"/>
  <c r="BK469" i="7" a="1"/>
  <c r="BK469" i="7" s="1"/>
  <c r="BK453" i="7" a="1"/>
  <c r="BK453" i="7" s="1"/>
  <c r="BK461" i="7" a="1"/>
  <c r="BK461" i="7" s="1"/>
  <c r="BK456" i="7" a="1"/>
  <c r="BK456" i="7" s="1"/>
  <c r="BK450" i="7" a="1"/>
  <c r="BK450" i="7" s="1"/>
  <c r="BK451" i="7" a="1"/>
  <c r="BK451" i="7" s="1"/>
  <c r="BK459" i="7" a="1"/>
  <c r="BK459" i="7" s="1"/>
  <c r="BK454" i="7" a="1"/>
  <c r="BK454" i="7" s="1"/>
  <c r="BK462" i="7" a="1"/>
  <c r="BK462" i="7" s="1"/>
  <c r="BK457" i="7" a="1"/>
  <c r="BK457" i="7" s="1"/>
  <c r="BK452" i="7" a="1"/>
  <c r="BK452" i="7" s="1"/>
  <c r="BK460" i="7" a="1"/>
  <c r="BK460" i="7" s="1"/>
  <c r="BK463" i="7" a="1"/>
  <c r="BK463" i="7" s="1"/>
  <c r="BK455" i="7" a="1"/>
  <c r="BK455" i="7" s="1"/>
  <c r="BK449" i="7" a="1"/>
  <c r="BK449" i="7" s="1"/>
  <c r="CU341" i="7"/>
  <c r="CT341" i="7"/>
  <c r="CS341" i="7"/>
  <c r="CR341" i="7"/>
  <c r="CQ341" i="7"/>
  <c r="CP341" i="7"/>
  <c r="CO341" i="7"/>
  <c r="CN341" i="7"/>
  <c r="CM341" i="7"/>
  <c r="CL341" i="7"/>
  <c r="CK341" i="7"/>
  <c r="CJ341" i="7"/>
  <c r="CI341" i="7"/>
  <c r="CH341" i="7"/>
  <c r="CG341" i="7"/>
  <c r="CF341" i="7"/>
  <c r="CE341" i="7"/>
  <c r="CD341" i="7"/>
  <c r="CC341" i="7"/>
  <c r="CB341" i="7"/>
  <c r="CA341" i="7"/>
  <c r="BZ341" i="7"/>
  <c r="BY341" i="7"/>
  <c r="BX341" i="7"/>
  <c r="BW341" i="7"/>
  <c r="BV341" i="7"/>
  <c r="BU341" i="7"/>
  <c r="BT341" i="7"/>
  <c r="BS341" i="7"/>
  <c r="BR341" i="7"/>
  <c r="BQ341" i="7"/>
  <c r="BP341" i="7"/>
  <c r="BO341" i="7"/>
  <c r="BN341" i="7"/>
  <c r="BM341" i="7"/>
  <c r="BL341" i="7"/>
  <c r="BK341" i="7"/>
  <c r="BJ341" i="7"/>
  <c r="BI341" i="7"/>
  <c r="BN348" i="7" l="1" a="1"/>
  <c r="BN348" i="7" s="1"/>
  <c r="BN350" i="7" a="1"/>
  <c r="BN350" i="7" s="1"/>
  <c r="BN352" i="7" a="1"/>
  <c r="BN352" i="7" s="1"/>
  <c r="BN349" i="7" a="1"/>
  <c r="BN349" i="7" s="1"/>
  <c r="BN359" i="7" a="1"/>
  <c r="BN359" i="7" s="1"/>
  <c r="BN347" i="7" a="1"/>
  <c r="BN347" i="7" s="1"/>
  <c r="BN358" i="7" a="1"/>
  <c r="BN358" i="7" s="1"/>
  <c r="BN360" i="7" a="1"/>
  <c r="BN360" i="7" s="1"/>
  <c r="BN355" i="7" a="1"/>
  <c r="BN355" i="7" s="1"/>
  <c r="BN362" i="7" a="1"/>
  <c r="BN362" i="7" s="1"/>
  <c r="BN353" i="7" a="1"/>
  <c r="BN353" i="7" s="1"/>
  <c r="BN357" i="7" a="1"/>
  <c r="BN357" i="7" s="1"/>
  <c r="BN364" i="7" a="1"/>
  <c r="BN364" i="7" s="1"/>
  <c r="BN356" i="7" a="1"/>
  <c r="BN356" i="7" s="1"/>
  <c r="BN361" i="7" a="1"/>
  <c r="BN361" i="7" s="1"/>
  <c r="BN354" i="7" a="1"/>
  <c r="BN354" i="7" s="1"/>
  <c r="BN346" i="7" a="1"/>
  <c r="BN346" i="7" s="1"/>
  <c r="BN351" i="7" a="1"/>
  <c r="BN351" i="7" s="1"/>
  <c r="BN363" i="7" a="1"/>
  <c r="BN363" i="7" s="1"/>
  <c r="BN366" i="7" a="1"/>
  <c r="BN366" i="7" s="1"/>
  <c r="BN365" i="7" a="1"/>
  <c r="BN365" i="7" s="1"/>
  <c r="CL349" i="7" a="1"/>
  <c r="CL349" i="7" s="1"/>
  <c r="CL356" i="7" a="1"/>
  <c r="CL356" i="7" s="1"/>
  <c r="CL357" i="7" a="1"/>
  <c r="CL357" i="7" s="1"/>
  <c r="CL347" i="7" a="1"/>
  <c r="CL347" i="7" s="1"/>
  <c r="CL351" i="7" a="1"/>
  <c r="CL351" i="7" s="1"/>
  <c r="CL353" i="7" a="1"/>
  <c r="CL353" i="7" s="1"/>
  <c r="CL348" i="7" a="1"/>
  <c r="CL348" i="7" s="1"/>
  <c r="CL350" i="7" a="1"/>
  <c r="CL350" i="7" s="1"/>
  <c r="CL355" i="7" a="1"/>
  <c r="CL355" i="7" s="1"/>
  <c r="CL358" i="7" a="1"/>
  <c r="CL358" i="7" s="1"/>
  <c r="CL362" i="7" a="1"/>
  <c r="CL362" i="7" s="1"/>
  <c r="CL364" i="7" a="1"/>
  <c r="CL364" i="7" s="1"/>
  <c r="CL365" i="7" a="1"/>
  <c r="CL365" i="7" s="1"/>
  <c r="CL366" i="7" a="1"/>
  <c r="CL366" i="7" s="1"/>
  <c r="CL346" i="7" a="1"/>
  <c r="CL346" i="7" s="1"/>
  <c r="CL354" i="7" a="1"/>
  <c r="CL354" i="7" s="1"/>
  <c r="CL359" i="7" a="1"/>
  <c r="CL359" i="7" s="1"/>
  <c r="CL352" i="7" a="1"/>
  <c r="CL352" i="7" s="1"/>
  <c r="CL360" i="7" a="1"/>
  <c r="CL360" i="7" s="1"/>
  <c r="CL361" i="7" a="1"/>
  <c r="CL361" i="7" s="1"/>
  <c r="CL363" i="7" a="1"/>
  <c r="CL363" i="7" s="1"/>
  <c r="CG348" i="7" a="1"/>
  <c r="CG348" i="7" s="1"/>
  <c r="CG350" i="7" a="1"/>
  <c r="CG350" i="7" s="1"/>
  <c r="CG352" i="7" a="1"/>
  <c r="CG352" i="7" s="1"/>
  <c r="CG354" i="7" a="1"/>
  <c r="CG354" i="7" s="1"/>
  <c r="CG349" i="7" a="1"/>
  <c r="CG349" i="7" s="1"/>
  <c r="CG347" i="7" a="1"/>
  <c r="CG347" i="7" s="1"/>
  <c r="CG353" i="7" a="1"/>
  <c r="CG353" i="7" s="1"/>
  <c r="CG351" i="7" a="1"/>
  <c r="CG351" i="7" s="1"/>
  <c r="CG355" i="7" a="1"/>
  <c r="CG355" i="7" s="1"/>
  <c r="CG360" i="7" a="1"/>
  <c r="CG360" i="7" s="1"/>
  <c r="CG359" i="7" a="1"/>
  <c r="CG359" i="7" s="1"/>
  <c r="CG362" i="7" a="1"/>
  <c r="CG362" i="7" s="1"/>
  <c r="CG364" i="7" a="1"/>
  <c r="CG364" i="7" s="1"/>
  <c r="CG357" i="7" a="1"/>
  <c r="CG357" i="7" s="1"/>
  <c r="CG358" i="7" a="1"/>
  <c r="CG358" i="7" s="1"/>
  <c r="CG346" i="7" a="1"/>
  <c r="CG346" i="7" s="1"/>
  <c r="CG361" i="7" a="1"/>
  <c r="CG361" i="7" s="1"/>
  <c r="CG356" i="7" a="1"/>
  <c r="CG356" i="7" s="1"/>
  <c r="CG366" i="7" a="1"/>
  <c r="CG366" i="7" s="1"/>
  <c r="CG363" i="7" a="1"/>
  <c r="CG363" i="7" s="1"/>
  <c r="CG365" i="7" a="1"/>
  <c r="CG365" i="7" s="1"/>
  <c r="BV347" i="7" a="1"/>
  <c r="BV347" i="7" s="1"/>
  <c r="BV351" i="7" a="1"/>
  <c r="BV351" i="7" s="1"/>
  <c r="BV353" i="7" a="1"/>
  <c r="BV353" i="7" s="1"/>
  <c r="BV357" i="7" a="1"/>
  <c r="BV357" i="7" s="1"/>
  <c r="BV350" i="7" a="1"/>
  <c r="BV350" i="7" s="1"/>
  <c r="BV348" i="7" a="1"/>
  <c r="BV348" i="7" s="1"/>
  <c r="BV352" i="7" a="1"/>
  <c r="BV352" i="7" s="1"/>
  <c r="BV354" i="7" a="1"/>
  <c r="BV354" i="7" s="1"/>
  <c r="BV356" i="7" a="1"/>
  <c r="BV356" i="7" s="1"/>
  <c r="BV355" i="7" a="1"/>
  <c r="BV355" i="7" s="1"/>
  <c r="BV359" i="7" a="1"/>
  <c r="BV359" i="7" s="1"/>
  <c r="BV363" i="7" a="1"/>
  <c r="BV363" i="7" s="1"/>
  <c r="BV349" i="7" a="1"/>
  <c r="BV349" i="7" s="1"/>
  <c r="BV358" i="7" a="1"/>
  <c r="BV358" i="7" s="1"/>
  <c r="BV364" i="7" a="1"/>
  <c r="BV364" i="7" s="1"/>
  <c r="BV360" i="7" a="1"/>
  <c r="BV360" i="7" s="1"/>
  <c r="BV361" i="7" a="1"/>
  <c r="BV361" i="7" s="1"/>
  <c r="BV365" i="7" a="1"/>
  <c r="BV365" i="7" s="1"/>
  <c r="BV366" i="7" a="1"/>
  <c r="BV366" i="7" s="1"/>
  <c r="BV362" i="7" a="1"/>
  <c r="BV362" i="7" s="1"/>
  <c r="BV346" i="7" a="1"/>
  <c r="BV346" i="7" s="1"/>
  <c r="CD349" i="7" a="1"/>
  <c r="CD349" i="7" s="1"/>
  <c r="CD347" i="7" a="1"/>
  <c r="CD347" i="7" s="1"/>
  <c r="CD351" i="7" a="1"/>
  <c r="CD351" i="7" s="1"/>
  <c r="CD353" i="7" a="1"/>
  <c r="CD353" i="7" s="1"/>
  <c r="CD350" i="7" a="1"/>
  <c r="CD350" i="7" s="1"/>
  <c r="CD348" i="7" a="1"/>
  <c r="CD348" i="7" s="1"/>
  <c r="CD357" i="7" a="1"/>
  <c r="CD357" i="7" s="1"/>
  <c r="CD358" i="7" a="1"/>
  <c r="CD358" i="7" s="1"/>
  <c r="CD352" i="7" a="1"/>
  <c r="CD352" i="7" s="1"/>
  <c r="CD354" i="7" a="1"/>
  <c r="CD354" i="7" s="1"/>
  <c r="CD359" i="7" a="1"/>
  <c r="CD359" i="7" s="1"/>
  <c r="CD362" i="7" a="1"/>
  <c r="CD362" i="7" s="1"/>
  <c r="CD364" i="7" a="1"/>
  <c r="CD364" i="7" s="1"/>
  <c r="CD365" i="7" a="1"/>
  <c r="CD365" i="7" s="1"/>
  <c r="CD366" i="7" a="1"/>
  <c r="CD366" i="7" s="1"/>
  <c r="CD361" i="7" a="1"/>
  <c r="CD361" i="7" s="1"/>
  <c r="CD346" i="7" a="1"/>
  <c r="CD346" i="7" s="1"/>
  <c r="CD363" i="7" a="1"/>
  <c r="CD363" i="7" s="1"/>
  <c r="CD360" i="7" a="1"/>
  <c r="CD360" i="7" s="1"/>
  <c r="CD355" i="7" a="1"/>
  <c r="CD355" i="7" s="1"/>
  <c r="CD356" i="7" a="1"/>
  <c r="CD356" i="7" s="1"/>
  <c r="CT352" i="7" a="1"/>
  <c r="CT352" i="7" s="1"/>
  <c r="CT349" i="7" a="1"/>
  <c r="CT349" i="7" s="1"/>
  <c r="CT347" i="7" a="1"/>
  <c r="CT347" i="7" s="1"/>
  <c r="CT357" i="7" a="1"/>
  <c r="CT357" i="7" s="1"/>
  <c r="CT359" i="7" a="1"/>
  <c r="CT359" i="7" s="1"/>
  <c r="CT355" i="7" a="1"/>
  <c r="CT355" i="7" s="1"/>
  <c r="CT358" i="7" a="1"/>
  <c r="CT358" i="7" s="1"/>
  <c r="CT354" i="7" a="1"/>
  <c r="CT354" i="7" s="1"/>
  <c r="CT361" i="7" a="1"/>
  <c r="CT361" i="7" s="1"/>
  <c r="CT363" i="7" a="1"/>
  <c r="CT363" i="7" s="1"/>
  <c r="CT360" i="7" a="1"/>
  <c r="CT360" i="7" s="1"/>
  <c r="CT348" i="7" a="1"/>
  <c r="CT348" i="7" s="1"/>
  <c r="CT353" i="7" a="1"/>
  <c r="CT353" i="7" s="1"/>
  <c r="CT351" i="7" a="1"/>
  <c r="CT351" i="7" s="1"/>
  <c r="CT362" i="7" a="1"/>
  <c r="CT362" i="7" s="1"/>
  <c r="CT346" i="7" a="1"/>
  <c r="CT346" i="7" s="1"/>
  <c r="CT356" i="7" a="1"/>
  <c r="CT356" i="7" s="1"/>
  <c r="CT350" i="7" a="1"/>
  <c r="CT350" i="7" s="1"/>
  <c r="CT365" i="7" a="1"/>
  <c r="CT365" i="7" s="1"/>
  <c r="CT364" i="7" a="1"/>
  <c r="CT364" i="7" s="1"/>
  <c r="CT366" i="7" a="1"/>
  <c r="CT366" i="7" s="1"/>
  <c r="BO347" i="7" a="1"/>
  <c r="BO347" i="7" s="1"/>
  <c r="BO349" i="7" a="1"/>
  <c r="BO349" i="7" s="1"/>
  <c r="BO351" i="7" a="1"/>
  <c r="BO351" i="7" s="1"/>
  <c r="BO356" i="7" a="1"/>
  <c r="BO356" i="7" s="1"/>
  <c r="BO359" i="7" a="1"/>
  <c r="BO359" i="7" s="1"/>
  <c r="BO360" i="7" a="1"/>
  <c r="BO360" i="7" s="1"/>
  <c r="BO353" i="7" a="1"/>
  <c r="BO353" i="7" s="1"/>
  <c r="BO358" i="7" a="1"/>
  <c r="BO358" i="7" s="1"/>
  <c r="BO348" i="7" a="1"/>
  <c r="BO348" i="7" s="1"/>
  <c r="BO350" i="7" a="1"/>
  <c r="BO350" i="7" s="1"/>
  <c r="BO355" i="7" a="1"/>
  <c r="BO355" i="7" s="1"/>
  <c r="BO354" i="7" a="1"/>
  <c r="BO354" i="7" s="1"/>
  <c r="BO357" i="7" a="1"/>
  <c r="BO357" i="7" s="1"/>
  <c r="BO362" i="7" a="1"/>
  <c r="BO362" i="7" s="1"/>
  <c r="BO364" i="7" a="1"/>
  <c r="BO364" i="7" s="1"/>
  <c r="BO366" i="7" a="1"/>
  <c r="BO366" i="7" s="1"/>
  <c r="BO365" i="7" a="1"/>
  <c r="BO365" i="7" s="1"/>
  <c r="BO346" i="7" a="1"/>
  <c r="BO346" i="7" s="1"/>
  <c r="BO352" i="7" a="1"/>
  <c r="BO352" i="7" s="1"/>
  <c r="BO361" i="7" a="1"/>
  <c r="BO361" i="7" s="1"/>
  <c r="BO363" i="7" a="1"/>
  <c r="BO363" i="7" s="1"/>
  <c r="BW347" i="7" a="1"/>
  <c r="BW347" i="7" s="1"/>
  <c r="BW349" i="7" a="1"/>
  <c r="BW349" i="7" s="1"/>
  <c r="BW351" i="7" a="1"/>
  <c r="BW351" i="7" s="1"/>
  <c r="BW353" i="7" a="1"/>
  <c r="BW353" i="7" s="1"/>
  <c r="BW350" i="7" a="1"/>
  <c r="BW350" i="7" s="1"/>
  <c r="BW348" i="7" a="1"/>
  <c r="BW348" i="7" s="1"/>
  <c r="BW352" i="7" a="1"/>
  <c r="BW352" i="7" s="1"/>
  <c r="BW354" i="7" a="1"/>
  <c r="BW354" i="7" s="1"/>
  <c r="BW356" i="7" a="1"/>
  <c r="BW356" i="7" s="1"/>
  <c r="BW361" i="7" a="1"/>
  <c r="BW361" i="7" s="1"/>
  <c r="BW365" i="7" a="1"/>
  <c r="BW365" i="7" s="1"/>
  <c r="BW346" i="7" a="1"/>
  <c r="BW346" i="7" s="1"/>
  <c r="BW355" i="7" a="1"/>
  <c r="BW355" i="7" s="1"/>
  <c r="BW359" i="7" a="1"/>
  <c r="BW359" i="7" s="1"/>
  <c r="BW363" i="7" a="1"/>
  <c r="BW363" i="7" s="1"/>
  <c r="BW362" i="7" a="1"/>
  <c r="BW362" i="7" s="1"/>
  <c r="BW360" i="7" a="1"/>
  <c r="BW360" i="7" s="1"/>
  <c r="BW364" i="7" a="1"/>
  <c r="BW364" i="7" s="1"/>
  <c r="BW357" i="7" a="1"/>
  <c r="BW357" i="7" s="1"/>
  <c r="BW358" i="7" a="1"/>
  <c r="BW358" i="7" s="1"/>
  <c r="BW366" i="7" a="1"/>
  <c r="BW366" i="7" s="1"/>
  <c r="CE359" i="7" a="1"/>
  <c r="CE359" i="7" s="1"/>
  <c r="CE360" i="7" a="1"/>
  <c r="CE360" i="7" s="1"/>
  <c r="CE349" i="7" a="1"/>
  <c r="CE349" i="7" s="1"/>
  <c r="CE347" i="7" a="1"/>
  <c r="CE347" i="7" s="1"/>
  <c r="CE351" i="7" a="1"/>
  <c r="CE351" i="7" s="1"/>
  <c r="CE353" i="7" a="1"/>
  <c r="CE353" i="7" s="1"/>
  <c r="CE355" i="7" a="1"/>
  <c r="CE355" i="7" s="1"/>
  <c r="CE356" i="7" a="1"/>
  <c r="CE356" i="7" s="1"/>
  <c r="CE350" i="7" a="1"/>
  <c r="CE350" i="7" s="1"/>
  <c r="CE348" i="7" a="1"/>
  <c r="CE348" i="7" s="1"/>
  <c r="CE358" i="7" a="1"/>
  <c r="CE358" i="7" s="1"/>
  <c r="CE362" i="7" a="1"/>
  <c r="CE362" i="7" s="1"/>
  <c r="CE364" i="7" a="1"/>
  <c r="CE364" i="7" s="1"/>
  <c r="CE366" i="7" a="1"/>
  <c r="CE366" i="7" s="1"/>
  <c r="CE354" i="7" a="1"/>
  <c r="CE354" i="7" s="1"/>
  <c r="CE365" i="7" a="1"/>
  <c r="CE365" i="7" s="1"/>
  <c r="CE346" i="7" a="1"/>
  <c r="CE346" i="7" s="1"/>
  <c r="CE357" i="7" a="1"/>
  <c r="CE357" i="7" s="1"/>
  <c r="CE361" i="7" a="1"/>
  <c r="CE361" i="7" s="1"/>
  <c r="CE352" i="7" a="1"/>
  <c r="CE352" i="7" s="1"/>
  <c r="CE363" i="7" a="1"/>
  <c r="CE363" i="7" s="1"/>
  <c r="CM352" i="7" a="1"/>
  <c r="CM352" i="7" s="1"/>
  <c r="CM354" i="7" a="1"/>
  <c r="CM354" i="7" s="1"/>
  <c r="CM355" i="7" a="1"/>
  <c r="CM355" i="7" s="1"/>
  <c r="CM356" i="7" a="1"/>
  <c r="CM356" i="7" s="1"/>
  <c r="CM349" i="7" a="1"/>
  <c r="CM349" i="7" s="1"/>
  <c r="CM347" i="7" a="1"/>
  <c r="CM347" i="7" s="1"/>
  <c r="CM357" i="7" a="1"/>
  <c r="CM357" i="7" s="1"/>
  <c r="CM353" i="7" a="1"/>
  <c r="CM353" i="7" s="1"/>
  <c r="CM348" i="7" a="1"/>
  <c r="CM348" i="7" s="1"/>
  <c r="CM358" i="7" a="1"/>
  <c r="CM358" i="7" s="1"/>
  <c r="CM351" i="7" a="1"/>
  <c r="CM351" i="7" s="1"/>
  <c r="CM364" i="7" a="1"/>
  <c r="CM364" i="7" s="1"/>
  <c r="CM366" i="7" a="1"/>
  <c r="CM366" i="7" s="1"/>
  <c r="CM350" i="7" a="1"/>
  <c r="CM350" i="7" s="1"/>
  <c r="CM359" i="7" a="1"/>
  <c r="CM359" i="7" s="1"/>
  <c r="CM360" i="7" a="1"/>
  <c r="CM360" i="7" s="1"/>
  <c r="CM362" i="7" a="1"/>
  <c r="CM362" i="7" s="1"/>
  <c r="CM346" i="7" a="1"/>
  <c r="CM346" i="7" s="1"/>
  <c r="CM361" i="7" a="1"/>
  <c r="CM361" i="7" s="1"/>
  <c r="CM363" i="7" a="1"/>
  <c r="CM363" i="7" s="1"/>
  <c r="CM365" i="7" a="1"/>
  <c r="CM365" i="7" s="1"/>
  <c r="CU348" i="7" a="1"/>
  <c r="CU348" i="7" s="1"/>
  <c r="CU350" i="7" a="1"/>
  <c r="CU350" i="7" s="1"/>
  <c r="CU355" i="7" a="1"/>
  <c r="CU355" i="7" s="1"/>
  <c r="CU358" i="7" a="1"/>
  <c r="CU358" i="7" s="1"/>
  <c r="CU352" i="7" a="1"/>
  <c r="CU352" i="7" s="1"/>
  <c r="CU354" i="7" a="1"/>
  <c r="CU354" i="7" s="1"/>
  <c r="CU347" i="7" a="1"/>
  <c r="CU347" i="7" s="1"/>
  <c r="CU349" i="7" a="1"/>
  <c r="CU349" i="7" s="1"/>
  <c r="CU351" i="7" a="1"/>
  <c r="CU351" i="7" s="1"/>
  <c r="CU356" i="7" a="1"/>
  <c r="CU356" i="7" s="1"/>
  <c r="CU353" i="7" a="1"/>
  <c r="CU353" i="7" s="1"/>
  <c r="CU359" i="7" a="1"/>
  <c r="CU359" i="7" s="1"/>
  <c r="CU361" i="7" a="1"/>
  <c r="CU361" i="7" s="1"/>
  <c r="CU363" i="7" a="1"/>
  <c r="CU363" i="7" s="1"/>
  <c r="CU360" i="7" a="1"/>
  <c r="CU360" i="7" s="1"/>
  <c r="CU357" i="7" a="1"/>
  <c r="CU357" i="7" s="1"/>
  <c r="CU364" i="7" a="1"/>
  <c r="CU364" i="7" s="1"/>
  <c r="CU366" i="7" a="1"/>
  <c r="CU366" i="7" s="1"/>
  <c r="CU362" i="7" a="1"/>
  <c r="CU362" i="7" s="1"/>
  <c r="CU365" i="7" a="1"/>
  <c r="CU365" i="7" s="1"/>
  <c r="CU346" i="7" a="1"/>
  <c r="CU346" i="7" s="1"/>
  <c r="BP347" i="7" a="1"/>
  <c r="BP347" i="7" s="1"/>
  <c r="BP349" i="7" a="1"/>
  <c r="BP349" i="7" s="1"/>
  <c r="BP351" i="7" a="1"/>
  <c r="BP351" i="7" s="1"/>
  <c r="BP360" i="7" a="1"/>
  <c r="BP360" i="7" s="1"/>
  <c r="BP353" i="7" a="1"/>
  <c r="BP353" i="7" s="1"/>
  <c r="BP348" i="7" a="1"/>
  <c r="BP348" i="7" s="1"/>
  <c r="BP350" i="7" a="1"/>
  <c r="BP350" i="7" s="1"/>
  <c r="BP352" i="7" a="1"/>
  <c r="BP352" i="7" s="1"/>
  <c r="BP354" i="7" a="1"/>
  <c r="BP354" i="7" s="1"/>
  <c r="BP363" i="7" a="1"/>
  <c r="BP363" i="7" s="1"/>
  <c r="BP356" i="7" a="1"/>
  <c r="BP356" i="7" s="1"/>
  <c r="BP358" i="7" a="1"/>
  <c r="BP358" i="7" s="1"/>
  <c r="BP357" i="7" a="1"/>
  <c r="BP357" i="7" s="1"/>
  <c r="BP355" i="7" a="1"/>
  <c r="BP355" i="7" s="1"/>
  <c r="BP359" i="7" a="1"/>
  <c r="BP359" i="7" s="1"/>
  <c r="BP361" i="7" a="1"/>
  <c r="BP361" i="7" s="1"/>
  <c r="BP364" i="7" a="1"/>
  <c r="BP364" i="7" s="1"/>
  <c r="BP362" i="7" a="1"/>
  <c r="BP362" i="7" s="1"/>
  <c r="BP366" i="7" a="1"/>
  <c r="BP366" i="7" s="1"/>
  <c r="BP346" i="7" a="1"/>
  <c r="BP346" i="7" s="1"/>
  <c r="BP365" i="7" a="1"/>
  <c r="BP365" i="7" s="1"/>
  <c r="CF352" i="7" a="1"/>
  <c r="CF352" i="7" s="1"/>
  <c r="CF354" i="7" a="1"/>
  <c r="CF354" i="7" s="1"/>
  <c r="CF357" i="7" a="1"/>
  <c r="CF357" i="7" s="1"/>
  <c r="CF358" i="7" a="1"/>
  <c r="CF358" i="7" s="1"/>
  <c r="CF359" i="7" a="1"/>
  <c r="CF359" i="7" s="1"/>
  <c r="CF349" i="7" a="1"/>
  <c r="CF349" i="7" s="1"/>
  <c r="CF347" i="7" a="1"/>
  <c r="CF347" i="7" s="1"/>
  <c r="CF351" i="7" a="1"/>
  <c r="CF351" i="7" s="1"/>
  <c r="CF356" i="7" a="1"/>
  <c r="CF356" i="7" s="1"/>
  <c r="CF348" i="7" a="1"/>
  <c r="CF348" i="7" s="1"/>
  <c r="CF350" i="7" a="1"/>
  <c r="CF350" i="7" s="1"/>
  <c r="CF362" i="7" a="1"/>
  <c r="CF362" i="7" s="1"/>
  <c r="CF364" i="7" a="1"/>
  <c r="CF364" i="7" s="1"/>
  <c r="CF365" i="7" a="1"/>
  <c r="CF365" i="7" s="1"/>
  <c r="CF366" i="7" a="1"/>
  <c r="CF366" i="7" s="1"/>
  <c r="CF355" i="7" a="1"/>
  <c r="CF355" i="7" s="1"/>
  <c r="CF360" i="7" a="1"/>
  <c r="CF360" i="7" s="1"/>
  <c r="CF363" i="7" a="1"/>
  <c r="CF363" i="7" s="1"/>
  <c r="CF353" i="7" a="1"/>
  <c r="CF353" i="7" s="1"/>
  <c r="CF361" i="7" a="1"/>
  <c r="CF361" i="7" s="1"/>
  <c r="CF346" i="7" a="1"/>
  <c r="CF346" i="7" s="1"/>
  <c r="CO348" i="7" a="1"/>
  <c r="CO348" i="7" s="1"/>
  <c r="CO350" i="7" a="1"/>
  <c r="CO350" i="7" s="1"/>
  <c r="CO352" i="7" a="1"/>
  <c r="CO352" i="7" s="1"/>
  <c r="CO354" i="7" a="1"/>
  <c r="CO354" i="7" s="1"/>
  <c r="CO349" i="7" a="1"/>
  <c r="CO349" i="7" s="1"/>
  <c r="CO347" i="7" a="1"/>
  <c r="CO347" i="7" s="1"/>
  <c r="CO356" i="7" a="1"/>
  <c r="CO356" i="7" s="1"/>
  <c r="CO353" i="7" a="1"/>
  <c r="CO353" i="7" s="1"/>
  <c r="CO357" i="7" a="1"/>
  <c r="CO357" i="7" s="1"/>
  <c r="CO358" i="7" a="1"/>
  <c r="CO358" i="7" s="1"/>
  <c r="CO359" i="7" a="1"/>
  <c r="CO359" i="7" s="1"/>
  <c r="CO361" i="7" a="1"/>
  <c r="CO361" i="7" s="1"/>
  <c r="CO351" i="7" a="1"/>
  <c r="CO351" i="7" s="1"/>
  <c r="CO355" i="7" a="1"/>
  <c r="CO355" i="7" s="1"/>
  <c r="CO363" i="7" a="1"/>
  <c r="CO363" i="7" s="1"/>
  <c r="CO360" i="7" a="1"/>
  <c r="CO360" i="7" s="1"/>
  <c r="CO364" i="7" a="1"/>
  <c r="CO364" i="7" s="1"/>
  <c r="CO362" i="7" a="1"/>
  <c r="CO362" i="7" s="1"/>
  <c r="CO365" i="7" a="1"/>
  <c r="CO365" i="7" s="1"/>
  <c r="CO366" i="7" a="1"/>
  <c r="CO366" i="7" s="1"/>
  <c r="CO346" i="7" a="1"/>
  <c r="CO346" i="7" s="1"/>
  <c r="BX355" i="7" a="1"/>
  <c r="BX355" i="7" s="1"/>
  <c r="BX356" i="7" a="1"/>
  <c r="BX356" i="7" s="1"/>
  <c r="BX347" i="7" a="1"/>
  <c r="BX347" i="7" s="1"/>
  <c r="BX349" i="7" a="1"/>
  <c r="BX349" i="7" s="1"/>
  <c r="BX351" i="7" a="1"/>
  <c r="BX351" i="7" s="1"/>
  <c r="BX353" i="7" a="1"/>
  <c r="BX353" i="7" s="1"/>
  <c r="BX357" i="7" a="1"/>
  <c r="BX357" i="7" s="1"/>
  <c r="BX359" i="7" a="1"/>
  <c r="BX359" i="7" s="1"/>
  <c r="BX348" i="7" a="1"/>
  <c r="BX348" i="7" s="1"/>
  <c r="BX350" i="7" a="1"/>
  <c r="BX350" i="7" s="1"/>
  <c r="BX358" i="7" a="1"/>
  <c r="BX358" i="7" s="1"/>
  <c r="BX360" i="7" a="1"/>
  <c r="BX360" i="7" s="1"/>
  <c r="BX354" i="7" a="1"/>
  <c r="BX354" i="7" s="1"/>
  <c r="BX361" i="7" a="1"/>
  <c r="BX361" i="7" s="1"/>
  <c r="BX365" i="7" a="1"/>
  <c r="BX365" i="7" s="1"/>
  <c r="BX366" i="7" a="1"/>
  <c r="BX366" i="7" s="1"/>
  <c r="BX346" i="7" a="1"/>
  <c r="BX346" i="7" s="1"/>
  <c r="BX352" i="7" a="1"/>
  <c r="BX352" i="7" s="1"/>
  <c r="BX362" i="7" a="1"/>
  <c r="BX362" i="7" s="1"/>
  <c r="BX363" i="7" a="1"/>
  <c r="BX363" i="7" s="1"/>
  <c r="BX364" i="7" a="1"/>
  <c r="BX364" i="7" s="1"/>
  <c r="CN348" i="7" a="1"/>
  <c r="CN348" i="7" s="1"/>
  <c r="CN350" i="7" a="1"/>
  <c r="CN350" i="7" s="1"/>
  <c r="CN352" i="7" a="1"/>
  <c r="CN352" i="7" s="1"/>
  <c r="CN349" i="7" a="1"/>
  <c r="CN349" i="7" s="1"/>
  <c r="CN356" i="7" a="1"/>
  <c r="CN356" i="7" s="1"/>
  <c r="CN347" i="7" a="1"/>
  <c r="CN347" i="7" s="1"/>
  <c r="CN351" i="7" a="1"/>
  <c r="CN351" i="7" s="1"/>
  <c r="CN353" i="7" a="1"/>
  <c r="CN353" i="7" s="1"/>
  <c r="CN358" i="7" a="1"/>
  <c r="CN358" i="7" s="1"/>
  <c r="CN359" i="7" a="1"/>
  <c r="CN359" i="7" s="1"/>
  <c r="CN361" i="7" a="1"/>
  <c r="CN361" i="7" s="1"/>
  <c r="CN363" i="7" a="1"/>
  <c r="CN363" i="7" s="1"/>
  <c r="CN357" i="7" a="1"/>
  <c r="CN357" i="7" s="1"/>
  <c r="CN360" i="7" a="1"/>
  <c r="CN360" i="7" s="1"/>
  <c r="CN355" i="7" a="1"/>
  <c r="CN355" i="7" s="1"/>
  <c r="CN362" i="7" a="1"/>
  <c r="CN362" i="7" s="1"/>
  <c r="CN365" i="7" a="1"/>
  <c r="CN365" i="7" s="1"/>
  <c r="CN366" i="7" a="1"/>
  <c r="CN366" i="7" s="1"/>
  <c r="CN354" i="7" a="1"/>
  <c r="CN354" i="7" s="1"/>
  <c r="CN346" i="7" a="1"/>
  <c r="CN346" i="7" s="1"/>
  <c r="CN364" i="7" a="1"/>
  <c r="CN364" i="7" s="1"/>
  <c r="BQ357" i="7" a="1"/>
  <c r="BQ357" i="7" s="1"/>
  <c r="BQ347" i="7" a="1"/>
  <c r="BQ347" i="7" s="1"/>
  <c r="BQ349" i="7" a="1"/>
  <c r="BQ349" i="7" s="1"/>
  <c r="BQ351" i="7" a="1"/>
  <c r="BQ351" i="7" s="1"/>
  <c r="BQ353" i="7" a="1"/>
  <c r="BQ353" i="7" s="1"/>
  <c r="BQ348" i="7" a="1"/>
  <c r="BQ348" i="7" s="1"/>
  <c r="BQ350" i="7" a="1"/>
  <c r="BQ350" i="7" s="1"/>
  <c r="BQ352" i="7" a="1"/>
  <c r="BQ352" i="7" s="1"/>
  <c r="BQ355" i="7" a="1"/>
  <c r="BQ355" i="7" s="1"/>
  <c r="BQ365" i="7" a="1"/>
  <c r="BQ365" i="7" s="1"/>
  <c r="BQ366" i="7" a="1"/>
  <c r="BQ366" i="7" s="1"/>
  <c r="BQ363" i="7" a="1"/>
  <c r="BQ363" i="7" s="1"/>
  <c r="BQ346" i="7" a="1"/>
  <c r="BQ346" i="7" s="1"/>
  <c r="BQ358" i="7" a="1"/>
  <c r="BQ358" i="7" s="1"/>
  <c r="BQ360" i="7" a="1"/>
  <c r="BQ360" i="7" s="1"/>
  <c r="BQ356" i="7" a="1"/>
  <c r="BQ356" i="7" s="1"/>
  <c r="BQ362" i="7" a="1"/>
  <c r="BQ362" i="7" s="1"/>
  <c r="BQ359" i="7" a="1"/>
  <c r="BQ359" i="7" s="1"/>
  <c r="BQ354" i="7" a="1"/>
  <c r="BQ354" i="7" s="1"/>
  <c r="BQ364" i="7" a="1"/>
  <c r="BQ364" i="7" s="1"/>
  <c r="BQ361" i="7" a="1"/>
  <c r="BQ361" i="7" s="1"/>
  <c r="BK352" i="7" a="1"/>
  <c r="BK352" i="7" s="1"/>
  <c r="BK354" i="7" a="1"/>
  <c r="BK354" i="7" s="1"/>
  <c r="BK357" i="7" a="1"/>
  <c r="BK357" i="7" s="1"/>
  <c r="BK349" i="7" a="1"/>
  <c r="BK349" i="7" s="1"/>
  <c r="BK358" i="7" a="1"/>
  <c r="BK358" i="7" s="1"/>
  <c r="BK347" i="7" a="1"/>
  <c r="BK347" i="7" s="1"/>
  <c r="BK351" i="7" a="1"/>
  <c r="BK351" i="7" s="1"/>
  <c r="BK348" i="7" a="1"/>
  <c r="BK348" i="7" s="1"/>
  <c r="BK350" i="7" a="1"/>
  <c r="BK350" i="7" s="1"/>
  <c r="BK353" i="7" a="1"/>
  <c r="BK353" i="7" s="1"/>
  <c r="BK365" i="7" a="1"/>
  <c r="BK365" i="7" s="1"/>
  <c r="BK366" i="7" a="1"/>
  <c r="BK366" i="7" s="1"/>
  <c r="BK356" i="7" a="1"/>
  <c r="BK356" i="7" s="1"/>
  <c r="BK359" i="7" a="1"/>
  <c r="BK359" i="7" s="1"/>
  <c r="BK346" i="7" a="1"/>
  <c r="BK346" i="7" s="1"/>
  <c r="BK355" i="7" a="1"/>
  <c r="BK355" i="7" s="1"/>
  <c r="BK363" i="7" a="1"/>
  <c r="BK363" i="7" s="1"/>
  <c r="BK362" i="7" a="1"/>
  <c r="BK362" i="7" s="1"/>
  <c r="BK364" i="7" a="1"/>
  <c r="BK364" i="7" s="1"/>
  <c r="BK361" i="7" a="1"/>
  <c r="BK361" i="7" s="1"/>
  <c r="BK360" i="7" a="1"/>
  <c r="BK360" i="7" s="1"/>
  <c r="CA357" i="7" a="1"/>
  <c r="CA357" i="7" s="1"/>
  <c r="CA348" i="7" a="1"/>
  <c r="CA348" i="7" s="1"/>
  <c r="CA350" i="7" a="1"/>
  <c r="CA350" i="7" s="1"/>
  <c r="CA354" i="7" a="1"/>
  <c r="CA354" i="7" s="1"/>
  <c r="CA352" i="7" a="1"/>
  <c r="CA352" i="7" s="1"/>
  <c r="CA349" i="7" a="1"/>
  <c r="CA349" i="7" s="1"/>
  <c r="CA355" i="7" a="1"/>
  <c r="CA355" i="7" s="1"/>
  <c r="CA356" i="7" a="1"/>
  <c r="CA356" i="7" s="1"/>
  <c r="CA347" i="7" a="1"/>
  <c r="CA347" i="7" s="1"/>
  <c r="CA351" i="7" a="1"/>
  <c r="CA351" i="7" s="1"/>
  <c r="CA346" i="7" a="1"/>
  <c r="CA346" i="7" s="1"/>
  <c r="CA358" i="7" a="1"/>
  <c r="CA358" i="7" s="1"/>
  <c r="CA360" i="7" a="1"/>
  <c r="CA360" i="7" s="1"/>
  <c r="CA362" i="7" a="1"/>
  <c r="CA362" i="7" s="1"/>
  <c r="CA364" i="7" a="1"/>
  <c r="CA364" i="7" s="1"/>
  <c r="CA359" i="7" a="1"/>
  <c r="CA359" i="7" s="1"/>
  <c r="CA365" i="7" a="1"/>
  <c r="CA365" i="7" s="1"/>
  <c r="CA353" i="7" a="1"/>
  <c r="CA353" i="7" s="1"/>
  <c r="CA361" i="7" a="1"/>
  <c r="CA361" i="7" s="1"/>
  <c r="CA363" i="7" a="1"/>
  <c r="CA363" i="7" s="1"/>
  <c r="CA366" i="7" a="1"/>
  <c r="CA366" i="7" s="1"/>
  <c r="CQ355" i="7" a="1"/>
  <c r="CQ355" i="7" s="1"/>
  <c r="CQ351" i="7" a="1"/>
  <c r="CQ351" i="7" s="1"/>
  <c r="CQ353" i="7" a="1"/>
  <c r="CQ353" i="7" s="1"/>
  <c r="CQ357" i="7" a="1"/>
  <c r="CQ357" i="7" s="1"/>
  <c r="CQ358" i="7" a="1"/>
  <c r="CQ358" i="7" s="1"/>
  <c r="CQ359" i="7" a="1"/>
  <c r="CQ359" i="7" s="1"/>
  <c r="CQ348" i="7" a="1"/>
  <c r="CQ348" i="7" s="1"/>
  <c r="CQ350" i="7" a="1"/>
  <c r="CQ350" i="7" s="1"/>
  <c r="CQ352" i="7" a="1"/>
  <c r="CQ352" i="7" s="1"/>
  <c r="CQ354" i="7" a="1"/>
  <c r="CQ354" i="7" s="1"/>
  <c r="CQ347" i="7" a="1"/>
  <c r="CQ347" i="7" s="1"/>
  <c r="CQ349" i="7" a="1"/>
  <c r="CQ349" i="7" s="1"/>
  <c r="CQ364" i="7" a="1"/>
  <c r="CQ364" i="7" s="1"/>
  <c r="CQ366" i="7" a="1"/>
  <c r="CQ366" i="7" s="1"/>
  <c r="CQ362" i="7" a="1"/>
  <c r="CQ362" i="7" s="1"/>
  <c r="CQ365" i="7" a="1"/>
  <c r="CQ365" i="7" s="1"/>
  <c r="CQ346" i="7" a="1"/>
  <c r="CQ346" i="7" s="1"/>
  <c r="CQ356" i="7" a="1"/>
  <c r="CQ356" i="7" s="1"/>
  <c r="CQ361" i="7" a="1"/>
  <c r="CQ361" i="7" s="1"/>
  <c r="CQ363" i="7" a="1"/>
  <c r="CQ363" i="7" s="1"/>
  <c r="CQ360" i="7" a="1"/>
  <c r="CQ360" i="7" s="1"/>
  <c r="BI358" i="7" a="1"/>
  <c r="BI358" i="7" s="1"/>
  <c r="BI349" i="7" a="1"/>
  <c r="BI349" i="7" s="1"/>
  <c r="BI359" i="7" a="1"/>
  <c r="BI359" i="7" s="1"/>
  <c r="BI360" i="7" a="1"/>
  <c r="BI360" i="7" s="1"/>
  <c r="BI347" i="7" a="1"/>
  <c r="BI347" i="7" s="1"/>
  <c r="BI351" i="7" a="1"/>
  <c r="BI351" i="7" s="1"/>
  <c r="BI353" i="7" a="1"/>
  <c r="BI353" i="7" s="1"/>
  <c r="BI348" i="7" a="1"/>
  <c r="BI348" i="7" s="1"/>
  <c r="BI350" i="7" a="1"/>
  <c r="BI350" i="7" s="1"/>
  <c r="BI355" i="7" a="1"/>
  <c r="BI355" i="7" s="1"/>
  <c r="BI352" i="7" a="1"/>
  <c r="BI352" i="7" s="1"/>
  <c r="BI357" i="7" a="1"/>
  <c r="BI357" i="7" s="1"/>
  <c r="BI363" i="7" a="1"/>
  <c r="BI363" i="7" s="1"/>
  <c r="BI356" i="7" a="1"/>
  <c r="BI356" i="7" s="1"/>
  <c r="BI354" i="7" a="1"/>
  <c r="BI354" i="7" s="1"/>
  <c r="BI361" i="7" a="1"/>
  <c r="BI361" i="7" s="1"/>
  <c r="BI362" i="7" a="1"/>
  <c r="BI362" i="7" s="1"/>
  <c r="BI364" i="7" a="1"/>
  <c r="BI364" i="7" s="1"/>
  <c r="BI365" i="7" a="1"/>
  <c r="BI365" i="7" s="1"/>
  <c r="BI346" i="7" a="1"/>
  <c r="BI346" i="7" s="1"/>
  <c r="BI366" i="7" a="1"/>
  <c r="BI366" i="7" s="1"/>
  <c r="BY352" i="7" a="1"/>
  <c r="BY352" i="7" s="1"/>
  <c r="BY354" i="7" a="1"/>
  <c r="BY354" i="7" s="1"/>
  <c r="BY349" i="7" a="1"/>
  <c r="BY349" i="7" s="1"/>
  <c r="BY347" i="7" a="1"/>
  <c r="BY347" i="7" s="1"/>
  <c r="BY351" i="7" a="1"/>
  <c r="BY351" i="7" s="1"/>
  <c r="BY348" i="7" a="1"/>
  <c r="BY348" i="7" s="1"/>
  <c r="BY357" i="7" a="1"/>
  <c r="BY357" i="7" s="1"/>
  <c r="BY358" i="7" a="1"/>
  <c r="BY358" i="7" s="1"/>
  <c r="BY360" i="7" a="1"/>
  <c r="BY360" i="7" s="1"/>
  <c r="BY359" i="7" a="1"/>
  <c r="BY359" i="7" s="1"/>
  <c r="BY364" i="7" a="1"/>
  <c r="BY364" i="7" s="1"/>
  <c r="BY355" i="7" a="1"/>
  <c r="BY355" i="7" s="1"/>
  <c r="BY356" i="7" a="1"/>
  <c r="BY356" i="7" s="1"/>
  <c r="BY365" i="7" a="1"/>
  <c r="BY365" i="7" s="1"/>
  <c r="BY366" i="7" a="1"/>
  <c r="BY366" i="7" s="1"/>
  <c r="BY346" i="7" a="1"/>
  <c r="BY346" i="7" s="1"/>
  <c r="BY350" i="7" a="1"/>
  <c r="BY350" i="7" s="1"/>
  <c r="BY361" i="7" a="1"/>
  <c r="BY361" i="7" s="1"/>
  <c r="BY353" i="7" a="1"/>
  <c r="BY353" i="7" s="1"/>
  <c r="BY363" i="7" a="1"/>
  <c r="BY363" i="7" s="1"/>
  <c r="BY362" i="7" a="1"/>
  <c r="BY362" i="7" s="1"/>
  <c r="BR352" i="7" a="1"/>
  <c r="BR352" i="7" s="1"/>
  <c r="BR354" i="7" a="1"/>
  <c r="BR354" i="7" s="1"/>
  <c r="BR355" i="7" a="1"/>
  <c r="BR355" i="7" s="1"/>
  <c r="BR347" i="7" a="1"/>
  <c r="BR347" i="7" s="1"/>
  <c r="BR349" i="7" a="1"/>
  <c r="BR349" i="7" s="1"/>
  <c r="BR351" i="7" a="1"/>
  <c r="BR351" i="7" s="1"/>
  <c r="BR359" i="7" a="1"/>
  <c r="BR359" i="7" s="1"/>
  <c r="BR360" i="7" a="1"/>
  <c r="BR360" i="7" s="1"/>
  <c r="BR356" i="7" a="1"/>
  <c r="BR356" i="7" s="1"/>
  <c r="BR348" i="7" a="1"/>
  <c r="BR348" i="7" s="1"/>
  <c r="BR361" i="7" a="1"/>
  <c r="BR361" i="7" s="1"/>
  <c r="BR357" i="7" a="1"/>
  <c r="BR357" i="7" s="1"/>
  <c r="BR365" i="7" a="1"/>
  <c r="BR365" i="7" s="1"/>
  <c r="BR366" i="7" a="1"/>
  <c r="BR366" i="7" s="1"/>
  <c r="BR350" i="7" a="1"/>
  <c r="BR350" i="7" s="1"/>
  <c r="BR363" i="7" a="1"/>
  <c r="BR363" i="7" s="1"/>
  <c r="BR346" i="7" a="1"/>
  <c r="BR346" i="7" s="1"/>
  <c r="BR353" i="7" a="1"/>
  <c r="BR353" i="7" s="1"/>
  <c r="BR358" i="7" a="1"/>
  <c r="BR358" i="7" s="1"/>
  <c r="BR362" i="7" a="1"/>
  <c r="BR362" i="7" s="1"/>
  <c r="BR364" i="7" a="1"/>
  <c r="BR364" i="7" s="1"/>
  <c r="CH355" i="7" a="1"/>
  <c r="CH355" i="7" s="1"/>
  <c r="CH348" i="7" a="1"/>
  <c r="CH348" i="7" s="1"/>
  <c r="CH350" i="7" a="1"/>
  <c r="CH350" i="7" s="1"/>
  <c r="CH356" i="7" a="1"/>
  <c r="CH356" i="7" s="1"/>
  <c r="CH352" i="7" a="1"/>
  <c r="CH352" i="7" s="1"/>
  <c r="CH349" i="7" a="1"/>
  <c r="CH349" i="7" s="1"/>
  <c r="CH347" i="7" a="1"/>
  <c r="CH347" i="7" s="1"/>
  <c r="CH353" i="7" a="1"/>
  <c r="CH353" i="7" s="1"/>
  <c r="CH361" i="7" a="1"/>
  <c r="CH361" i="7" s="1"/>
  <c r="CH363" i="7" a="1"/>
  <c r="CH363" i="7" s="1"/>
  <c r="CH360" i="7" a="1"/>
  <c r="CH360" i="7" s="1"/>
  <c r="CH351" i="7" a="1"/>
  <c r="CH351" i="7" s="1"/>
  <c r="CH354" i="7" a="1"/>
  <c r="CH354" i="7" s="1"/>
  <c r="CH359" i="7" a="1"/>
  <c r="CH359" i="7" s="1"/>
  <c r="CH364" i="7" a="1"/>
  <c r="CH364" i="7" s="1"/>
  <c r="CH365" i="7" a="1"/>
  <c r="CH365" i="7" s="1"/>
  <c r="CH366" i="7" a="1"/>
  <c r="CH366" i="7" s="1"/>
  <c r="CH358" i="7" a="1"/>
  <c r="CH358" i="7" s="1"/>
  <c r="CH357" i="7" a="1"/>
  <c r="CH357" i="7" s="1"/>
  <c r="CH346" i="7" a="1"/>
  <c r="CH346" i="7" s="1"/>
  <c r="CH362" i="7" a="1"/>
  <c r="CH362" i="7" s="1"/>
  <c r="CP351" i="7" a="1"/>
  <c r="CP351" i="7" s="1"/>
  <c r="CP357" i="7" a="1"/>
  <c r="CP357" i="7" s="1"/>
  <c r="CP359" i="7" a="1"/>
  <c r="CP359" i="7" s="1"/>
  <c r="CP348" i="7" a="1"/>
  <c r="CP348" i="7" s="1"/>
  <c r="CP350" i="7" a="1"/>
  <c r="CP350" i="7" s="1"/>
  <c r="CP349" i="7" a="1"/>
  <c r="CP349" i="7" s="1"/>
  <c r="CP347" i="7" a="1"/>
  <c r="CP347" i="7" s="1"/>
  <c r="CP355" i="7" a="1"/>
  <c r="CP355" i="7" s="1"/>
  <c r="CP356" i="7" a="1"/>
  <c r="CP356" i="7" s="1"/>
  <c r="CP362" i="7" a="1"/>
  <c r="CP362" i="7" s="1"/>
  <c r="CP346" i="7" a="1"/>
  <c r="CP346" i="7" s="1"/>
  <c r="CP358" i="7" a="1"/>
  <c r="CP358" i="7" s="1"/>
  <c r="CP353" i="7" a="1"/>
  <c r="CP353" i="7" s="1"/>
  <c r="CP361" i="7" a="1"/>
  <c r="CP361" i="7" s="1"/>
  <c r="CP363" i="7" a="1"/>
  <c r="CP363" i="7" s="1"/>
  <c r="CP360" i="7" a="1"/>
  <c r="CP360" i="7" s="1"/>
  <c r="CP352" i="7" a="1"/>
  <c r="CP352" i="7" s="1"/>
  <c r="CP354" i="7" a="1"/>
  <c r="CP354" i="7" s="1"/>
  <c r="CP364" i="7" a="1"/>
  <c r="CP364" i="7" s="1"/>
  <c r="CP366" i="7" a="1"/>
  <c r="CP366" i="7" s="1"/>
  <c r="CP365" i="7" a="1"/>
  <c r="CP365" i="7" s="1"/>
  <c r="BS348" i="7" a="1"/>
  <c r="BS348" i="7" s="1"/>
  <c r="BS350" i="7" a="1"/>
  <c r="BS350" i="7" s="1"/>
  <c r="BS352" i="7" a="1"/>
  <c r="BS352" i="7" s="1"/>
  <c r="BS354" i="7" a="1"/>
  <c r="BS354" i="7" s="1"/>
  <c r="BS355" i="7" a="1"/>
  <c r="BS355" i="7" s="1"/>
  <c r="BS347" i="7" a="1"/>
  <c r="BS347" i="7" s="1"/>
  <c r="BS349" i="7" a="1"/>
  <c r="BS349" i="7" s="1"/>
  <c r="BS351" i="7" a="1"/>
  <c r="BS351" i="7" s="1"/>
  <c r="BS358" i="7" a="1"/>
  <c r="BS358" i="7" s="1"/>
  <c r="BS353" i="7" a="1"/>
  <c r="BS353" i="7" s="1"/>
  <c r="BS360" i="7" a="1"/>
  <c r="BS360" i="7" s="1"/>
  <c r="BS359" i="7" a="1"/>
  <c r="BS359" i="7" s="1"/>
  <c r="BS364" i="7" a="1"/>
  <c r="BS364" i="7" s="1"/>
  <c r="BS362" i="7" a="1"/>
  <c r="BS362" i="7" s="1"/>
  <c r="BS346" i="7" a="1"/>
  <c r="BS346" i="7" s="1"/>
  <c r="BS361" i="7" a="1"/>
  <c r="BS361" i="7" s="1"/>
  <c r="BS366" i="7" a="1"/>
  <c r="BS366" i="7" s="1"/>
  <c r="BS365" i="7" a="1"/>
  <c r="BS365" i="7" s="1"/>
  <c r="BS357" i="7" a="1"/>
  <c r="BS357" i="7" s="1"/>
  <c r="BS356" i="7" a="1"/>
  <c r="BS356" i="7" s="1"/>
  <c r="BS363" i="7" a="1"/>
  <c r="BS363" i="7" s="1"/>
  <c r="CI351" i="7" a="1"/>
  <c r="CI351" i="7" s="1"/>
  <c r="CI353" i="7" a="1"/>
  <c r="CI353" i="7" s="1"/>
  <c r="CI355" i="7" a="1"/>
  <c r="CI355" i="7" s="1"/>
  <c r="CI348" i="7" a="1"/>
  <c r="CI348" i="7" s="1"/>
  <c r="CI350" i="7" a="1"/>
  <c r="CI350" i="7" s="1"/>
  <c r="CI354" i="7" a="1"/>
  <c r="CI354" i="7" s="1"/>
  <c r="CI349" i="7" a="1"/>
  <c r="CI349" i="7" s="1"/>
  <c r="CI357" i="7" a="1"/>
  <c r="CI357" i="7" s="1"/>
  <c r="CI359" i="7" a="1"/>
  <c r="CI359" i="7" s="1"/>
  <c r="CI358" i="7" a="1"/>
  <c r="CI358" i="7" s="1"/>
  <c r="CI347" i="7" a="1"/>
  <c r="CI347" i="7" s="1"/>
  <c r="CI356" i="7" a="1"/>
  <c r="CI356" i="7" s="1"/>
  <c r="CI360" i="7" a="1"/>
  <c r="CI360" i="7" s="1"/>
  <c r="CI361" i="7" a="1"/>
  <c r="CI361" i="7" s="1"/>
  <c r="CI363" i="7" a="1"/>
  <c r="CI363" i="7" s="1"/>
  <c r="CI352" i="7" a="1"/>
  <c r="CI352" i="7" s="1"/>
  <c r="CI362" i="7" a="1"/>
  <c r="CI362" i="7" s="1"/>
  <c r="CI364" i="7" a="1"/>
  <c r="CI364" i="7" s="1"/>
  <c r="CI366" i="7" a="1"/>
  <c r="CI366" i="7" s="1"/>
  <c r="CI346" i="7" a="1"/>
  <c r="CI346" i="7" s="1"/>
  <c r="CI365" i="7" a="1"/>
  <c r="CI365" i="7" s="1"/>
  <c r="BL348" i="7" a="1"/>
  <c r="BL348" i="7" s="1"/>
  <c r="BL350" i="7" a="1"/>
  <c r="BL350" i="7" s="1"/>
  <c r="BL355" i="7" a="1"/>
  <c r="BL355" i="7" s="1"/>
  <c r="BL352" i="7" a="1"/>
  <c r="BL352" i="7" s="1"/>
  <c r="BL354" i="7" a="1"/>
  <c r="BL354" i="7" s="1"/>
  <c r="BL349" i="7" a="1"/>
  <c r="BL349" i="7" s="1"/>
  <c r="BL347" i="7" a="1"/>
  <c r="BL347" i="7" s="1"/>
  <c r="BL351" i="7" a="1"/>
  <c r="BL351" i="7" s="1"/>
  <c r="BL353" i="7" a="1"/>
  <c r="BL353" i="7" s="1"/>
  <c r="BL356" i="7" a="1"/>
  <c r="BL356" i="7" s="1"/>
  <c r="BL358" i="7" a="1"/>
  <c r="BL358" i="7" s="1"/>
  <c r="BL360" i="7" a="1"/>
  <c r="BL360" i="7" s="1"/>
  <c r="BL361" i="7" a="1"/>
  <c r="BL361" i="7" s="1"/>
  <c r="BL346" i="7" a="1"/>
  <c r="BL346" i="7" s="1"/>
  <c r="BL357" i="7" a="1"/>
  <c r="BL357" i="7" s="1"/>
  <c r="BL365" i="7" a="1"/>
  <c r="BL365" i="7" s="1"/>
  <c r="BL366" i="7" a="1"/>
  <c r="BL366" i="7" s="1"/>
  <c r="BL359" i="7" a="1"/>
  <c r="BL359" i="7" s="1"/>
  <c r="BL364" i="7" a="1"/>
  <c r="BL364" i="7" s="1"/>
  <c r="BL363" i="7" a="1"/>
  <c r="BL363" i="7" s="1"/>
  <c r="BL362" i="7" a="1"/>
  <c r="BL362" i="7" s="1"/>
  <c r="BT359" i="7" a="1"/>
  <c r="BT359" i="7" s="1"/>
  <c r="BT360" i="7" a="1"/>
  <c r="BT360" i="7" s="1"/>
  <c r="BT348" i="7" a="1"/>
  <c r="BT348" i="7" s="1"/>
  <c r="BT350" i="7" a="1"/>
  <c r="BT350" i="7" s="1"/>
  <c r="BT356" i="7" a="1"/>
  <c r="BT356" i="7" s="1"/>
  <c r="BT352" i="7" a="1"/>
  <c r="BT352" i="7" s="1"/>
  <c r="BT354" i="7" a="1"/>
  <c r="BT354" i="7" s="1"/>
  <c r="BT347" i="7" a="1"/>
  <c r="BT347" i="7" s="1"/>
  <c r="BT349" i="7" a="1"/>
  <c r="BT349" i="7" s="1"/>
  <c r="BT357" i="7" a="1"/>
  <c r="BT357" i="7" s="1"/>
  <c r="BT351" i="7" a="1"/>
  <c r="BT351" i="7" s="1"/>
  <c r="BT353" i="7" a="1"/>
  <c r="BT353" i="7" s="1"/>
  <c r="BT364" i="7" a="1"/>
  <c r="BT364" i="7" s="1"/>
  <c r="BT362" i="7" a="1"/>
  <c r="BT362" i="7" s="1"/>
  <c r="BT361" i="7" a="1"/>
  <c r="BT361" i="7" s="1"/>
  <c r="BT358" i="7" a="1"/>
  <c r="BT358" i="7" s="1"/>
  <c r="BT363" i="7" a="1"/>
  <c r="BT363" i="7" s="1"/>
  <c r="BT355" i="7" a="1"/>
  <c r="BT355" i="7" s="1"/>
  <c r="BT365" i="7" a="1"/>
  <c r="BT365" i="7" s="1"/>
  <c r="BT366" i="7" a="1"/>
  <c r="BT366" i="7" s="1"/>
  <c r="BT346" i="7" a="1"/>
  <c r="BT346" i="7" s="1"/>
  <c r="CB353" i="7" a="1"/>
  <c r="CB353" i="7" s="1"/>
  <c r="CB357" i="7" a="1"/>
  <c r="CB357" i="7" s="1"/>
  <c r="CB348" i="7" a="1"/>
  <c r="CB348" i="7" s="1"/>
  <c r="CB350" i="7" a="1"/>
  <c r="CB350" i="7" s="1"/>
  <c r="CB349" i="7" a="1"/>
  <c r="CB349" i="7" s="1"/>
  <c r="CB355" i="7" a="1"/>
  <c r="CB355" i="7" s="1"/>
  <c r="CB347" i="7" a="1"/>
  <c r="CB347" i="7" s="1"/>
  <c r="CB363" i="7" a="1"/>
  <c r="CB363" i="7" s="1"/>
  <c r="CB351" i="7" a="1"/>
  <c r="CB351" i="7" s="1"/>
  <c r="CB354" i="7" a="1"/>
  <c r="CB354" i="7" s="1"/>
  <c r="CB356" i="7" a="1"/>
  <c r="CB356" i="7" s="1"/>
  <c r="CB358" i="7" a="1"/>
  <c r="CB358" i="7" s="1"/>
  <c r="CB360" i="7" a="1"/>
  <c r="CB360" i="7" s="1"/>
  <c r="CB352" i="7" a="1"/>
  <c r="CB352" i="7" s="1"/>
  <c r="CB362" i="7" a="1"/>
  <c r="CB362" i="7" s="1"/>
  <c r="CB364" i="7" a="1"/>
  <c r="CB364" i="7" s="1"/>
  <c r="CB365" i="7" a="1"/>
  <c r="CB365" i="7" s="1"/>
  <c r="CB366" i="7" a="1"/>
  <c r="CB366" i="7" s="1"/>
  <c r="CB359" i="7" a="1"/>
  <c r="CB359" i="7" s="1"/>
  <c r="CB346" i="7" a="1"/>
  <c r="CB346" i="7" s="1"/>
  <c r="CB361" i="7" a="1"/>
  <c r="CB361" i="7" s="1"/>
  <c r="CJ347" i="7" a="1"/>
  <c r="CJ347" i="7" s="1"/>
  <c r="CJ351" i="7" a="1"/>
  <c r="CJ351" i="7" s="1"/>
  <c r="CJ353" i="7" a="1"/>
  <c r="CJ353" i="7" s="1"/>
  <c r="CJ348" i="7" a="1"/>
  <c r="CJ348" i="7" s="1"/>
  <c r="CJ350" i="7" a="1"/>
  <c r="CJ350" i="7" s="1"/>
  <c r="CJ352" i="7" a="1"/>
  <c r="CJ352" i="7" s="1"/>
  <c r="CJ354" i="7" a="1"/>
  <c r="CJ354" i="7" s="1"/>
  <c r="CJ349" i="7" a="1"/>
  <c r="CJ349" i="7" s="1"/>
  <c r="CJ357" i="7" a="1"/>
  <c r="CJ357" i="7" s="1"/>
  <c r="CJ355" i="7" a="1"/>
  <c r="CJ355" i="7" s="1"/>
  <c r="CJ358" i="7" a="1"/>
  <c r="CJ358" i="7" s="1"/>
  <c r="CJ362" i="7" a="1"/>
  <c r="CJ362" i="7" s="1"/>
  <c r="CJ365" i="7" a="1"/>
  <c r="CJ365" i="7" s="1"/>
  <c r="CJ366" i="7" a="1"/>
  <c r="CJ366" i="7" s="1"/>
  <c r="CJ356" i="7" a="1"/>
  <c r="CJ356" i="7" s="1"/>
  <c r="CJ346" i="7" a="1"/>
  <c r="CJ346" i="7" s="1"/>
  <c r="CJ360" i="7" a="1"/>
  <c r="CJ360" i="7" s="1"/>
  <c r="CJ361" i="7" a="1"/>
  <c r="CJ361" i="7" s="1"/>
  <c r="CJ363" i="7" a="1"/>
  <c r="CJ363" i="7" s="1"/>
  <c r="CJ359" i="7" a="1"/>
  <c r="CJ359" i="7" s="1"/>
  <c r="CJ364" i="7" a="1"/>
  <c r="CJ364" i="7" s="1"/>
  <c r="CR347" i="7" a="1"/>
  <c r="CR347" i="7" s="1"/>
  <c r="CR349" i="7" a="1"/>
  <c r="CR349" i="7" s="1"/>
  <c r="CR356" i="7" a="1"/>
  <c r="CR356" i="7" s="1"/>
  <c r="CR351" i="7" a="1"/>
  <c r="CR351" i="7" s="1"/>
  <c r="CR353" i="7" a="1"/>
  <c r="CR353" i="7" s="1"/>
  <c r="CR348" i="7" a="1"/>
  <c r="CR348" i="7" s="1"/>
  <c r="CR350" i="7" a="1"/>
  <c r="CR350" i="7" s="1"/>
  <c r="CR352" i="7" a="1"/>
  <c r="CR352" i="7" s="1"/>
  <c r="CR354" i="7" a="1"/>
  <c r="CR354" i="7" s="1"/>
  <c r="CR360" i="7" a="1"/>
  <c r="CR360" i="7" s="1"/>
  <c r="CR359" i="7" a="1"/>
  <c r="CR359" i="7" s="1"/>
  <c r="CR364" i="7" a="1"/>
  <c r="CR364" i="7" s="1"/>
  <c r="CR365" i="7" a="1"/>
  <c r="CR365" i="7" s="1"/>
  <c r="CR366" i="7" a="1"/>
  <c r="CR366" i="7" s="1"/>
  <c r="CR346" i="7" a="1"/>
  <c r="CR346" i="7" s="1"/>
  <c r="CR357" i="7" a="1"/>
  <c r="CR357" i="7" s="1"/>
  <c r="CR362" i="7" a="1"/>
  <c r="CR362" i="7" s="1"/>
  <c r="CR355" i="7" a="1"/>
  <c r="CR355" i="7" s="1"/>
  <c r="CR358" i="7" a="1"/>
  <c r="CR358" i="7" s="1"/>
  <c r="CR361" i="7" a="1"/>
  <c r="CR361" i="7" s="1"/>
  <c r="CR363" i="7" a="1"/>
  <c r="CR363" i="7" s="1"/>
  <c r="BJ354" i="7" a="1"/>
  <c r="BJ354" i="7" s="1"/>
  <c r="BJ357" i="7" a="1"/>
  <c r="BJ357" i="7" s="1"/>
  <c r="BJ358" i="7" a="1"/>
  <c r="BJ358" i="7" s="1"/>
  <c r="BJ349" i="7" a="1"/>
  <c r="BJ349" i="7" s="1"/>
  <c r="BJ347" i="7" a="1"/>
  <c r="BJ347" i="7" s="1"/>
  <c r="BJ351" i="7" a="1"/>
  <c r="BJ351" i="7" s="1"/>
  <c r="BJ353" i="7" a="1"/>
  <c r="BJ353" i="7" s="1"/>
  <c r="BJ356" i="7" a="1"/>
  <c r="BJ356" i="7" s="1"/>
  <c r="BJ348" i="7" a="1"/>
  <c r="BJ348" i="7" s="1"/>
  <c r="BJ350" i="7" a="1"/>
  <c r="BJ350" i="7" s="1"/>
  <c r="BJ355" i="7" a="1"/>
  <c r="BJ355" i="7" s="1"/>
  <c r="BJ366" i="7" a="1"/>
  <c r="BJ366" i="7" s="1"/>
  <c r="BJ359" i="7" a="1"/>
  <c r="BJ359" i="7" s="1"/>
  <c r="BJ363" i="7" a="1"/>
  <c r="BJ363" i="7" s="1"/>
  <c r="BJ346" i="7" a="1"/>
  <c r="BJ346" i="7" s="1"/>
  <c r="BJ352" i="7" a="1"/>
  <c r="BJ352" i="7" s="1"/>
  <c r="BJ360" i="7" a="1"/>
  <c r="BJ360" i="7" s="1"/>
  <c r="BJ361" i="7" a="1"/>
  <c r="BJ361" i="7" s="1"/>
  <c r="BJ364" i="7" a="1"/>
  <c r="BJ364" i="7" s="1"/>
  <c r="BJ365" i="7" a="1"/>
  <c r="BJ365" i="7" s="1"/>
  <c r="BJ362" i="7" a="1"/>
  <c r="BJ362" i="7" s="1"/>
  <c r="BZ348" i="7" a="1"/>
  <c r="BZ348" i="7" s="1"/>
  <c r="BZ350" i="7" a="1"/>
  <c r="BZ350" i="7" s="1"/>
  <c r="BZ359" i="7" a="1"/>
  <c r="BZ359" i="7" s="1"/>
  <c r="BZ354" i="7" a="1"/>
  <c r="BZ354" i="7" s="1"/>
  <c r="BZ358" i="7" a="1"/>
  <c r="BZ358" i="7" s="1"/>
  <c r="BZ360" i="7" a="1"/>
  <c r="BZ360" i="7" s="1"/>
  <c r="BZ352" i="7" a="1"/>
  <c r="BZ352" i="7" s="1"/>
  <c r="BZ349" i="7" a="1"/>
  <c r="BZ349" i="7" s="1"/>
  <c r="BZ347" i="7" a="1"/>
  <c r="BZ347" i="7" s="1"/>
  <c r="BZ351" i="7" a="1"/>
  <c r="BZ351" i="7" s="1"/>
  <c r="BZ353" i="7" a="1"/>
  <c r="BZ353" i="7" s="1"/>
  <c r="BZ357" i="7" a="1"/>
  <c r="BZ357" i="7" s="1"/>
  <c r="BZ346" i="7" a="1"/>
  <c r="BZ346" i="7" s="1"/>
  <c r="BZ362" i="7" a="1"/>
  <c r="BZ362" i="7" s="1"/>
  <c r="BZ364" i="7" a="1"/>
  <c r="BZ364" i="7" s="1"/>
  <c r="BZ355" i="7" a="1"/>
  <c r="BZ355" i="7" s="1"/>
  <c r="BZ356" i="7" a="1"/>
  <c r="BZ356" i="7" s="1"/>
  <c r="BZ365" i="7" a="1"/>
  <c r="BZ365" i="7" s="1"/>
  <c r="BZ366" i="7" a="1"/>
  <c r="BZ366" i="7" s="1"/>
  <c r="BZ361" i="7" a="1"/>
  <c r="BZ361" i="7" s="1"/>
  <c r="BZ363" i="7" a="1"/>
  <c r="BZ363" i="7" s="1"/>
  <c r="BM348" i="7" a="1"/>
  <c r="BM348" i="7" s="1"/>
  <c r="BM350" i="7" a="1"/>
  <c r="BM350" i="7" s="1"/>
  <c r="BM355" i="7" a="1"/>
  <c r="BM355" i="7" s="1"/>
  <c r="BM352" i="7" a="1"/>
  <c r="BM352" i="7" s="1"/>
  <c r="BM354" i="7" a="1"/>
  <c r="BM354" i="7" s="1"/>
  <c r="BM357" i="7" a="1"/>
  <c r="BM357" i="7" s="1"/>
  <c r="BM349" i="7" a="1"/>
  <c r="BM349" i="7" s="1"/>
  <c r="BM359" i="7" a="1"/>
  <c r="BM359" i="7" s="1"/>
  <c r="BM347" i="7" a="1"/>
  <c r="BM347" i="7" s="1"/>
  <c r="BM351" i="7" a="1"/>
  <c r="BM351" i="7" s="1"/>
  <c r="BM353" i="7" a="1"/>
  <c r="BM353" i="7" s="1"/>
  <c r="BM356" i="7" a="1"/>
  <c r="BM356" i="7" s="1"/>
  <c r="BM358" i="7" a="1"/>
  <c r="BM358" i="7" s="1"/>
  <c r="BM360" i="7" a="1"/>
  <c r="BM360" i="7" s="1"/>
  <c r="BM362" i="7" a="1"/>
  <c r="BM362" i="7" s="1"/>
  <c r="BM361" i="7" a="1"/>
  <c r="BM361" i="7" s="1"/>
  <c r="BM364" i="7" a="1"/>
  <c r="BM364" i="7" s="1"/>
  <c r="BM365" i="7" a="1"/>
  <c r="BM365" i="7" s="1"/>
  <c r="BM366" i="7" a="1"/>
  <c r="BM366" i="7" s="1"/>
  <c r="BM363" i="7" a="1"/>
  <c r="BM363" i="7" s="1"/>
  <c r="BM346" i="7" a="1"/>
  <c r="BM346" i="7" s="1"/>
  <c r="BU353" i="7" a="1"/>
  <c r="BU353" i="7" s="1"/>
  <c r="BU358" i="7" a="1"/>
  <c r="BU358" i="7" s="1"/>
  <c r="BU359" i="7" a="1"/>
  <c r="BU359" i="7" s="1"/>
  <c r="BU348" i="7" a="1"/>
  <c r="BU348" i="7" s="1"/>
  <c r="BU350" i="7" a="1"/>
  <c r="BU350" i="7" s="1"/>
  <c r="BU352" i="7" a="1"/>
  <c r="BU352" i="7" s="1"/>
  <c r="BU356" i="7" a="1"/>
  <c r="BU356" i="7" s="1"/>
  <c r="BU349" i="7" a="1"/>
  <c r="BU349" i="7" s="1"/>
  <c r="BU347" i="7" a="1"/>
  <c r="BU347" i="7" s="1"/>
  <c r="BU351" i="7" a="1"/>
  <c r="BU351" i="7" s="1"/>
  <c r="BU355" i="7" a="1"/>
  <c r="BU355" i="7" s="1"/>
  <c r="BU363" i="7" a="1"/>
  <c r="BU363" i="7" s="1"/>
  <c r="BU362" i="7" a="1"/>
  <c r="BU362" i="7" s="1"/>
  <c r="BU364" i="7" a="1"/>
  <c r="BU364" i="7" s="1"/>
  <c r="BU360" i="7" a="1"/>
  <c r="BU360" i="7" s="1"/>
  <c r="BU365" i="7" a="1"/>
  <c r="BU365" i="7" s="1"/>
  <c r="BU366" i="7" a="1"/>
  <c r="BU366" i="7" s="1"/>
  <c r="BU354" i="7" a="1"/>
  <c r="BU354" i="7" s="1"/>
  <c r="BU357" i="7" a="1"/>
  <c r="BU357" i="7" s="1"/>
  <c r="BU346" i="7" a="1"/>
  <c r="BU346" i="7" s="1"/>
  <c r="BU361" i="7" a="1"/>
  <c r="BU361" i="7" s="1"/>
  <c r="CC355" i="7" a="1"/>
  <c r="CC355" i="7" s="1"/>
  <c r="CC347" i="7" a="1"/>
  <c r="CC347" i="7" s="1"/>
  <c r="CC351" i="7" a="1"/>
  <c r="CC351" i="7" s="1"/>
  <c r="CC353" i="7" a="1"/>
  <c r="CC353" i="7" s="1"/>
  <c r="CC356" i="7" a="1"/>
  <c r="CC356" i="7" s="1"/>
  <c r="CC348" i="7" a="1"/>
  <c r="CC348" i="7" s="1"/>
  <c r="CC350" i="7" a="1"/>
  <c r="CC350" i="7" s="1"/>
  <c r="CC357" i="7" a="1"/>
  <c r="CC357" i="7" s="1"/>
  <c r="CC352" i="7" a="1"/>
  <c r="CC352" i="7" s="1"/>
  <c r="CC354" i="7" a="1"/>
  <c r="CC354" i="7" s="1"/>
  <c r="CC359" i="7" a="1"/>
  <c r="CC359" i="7" s="1"/>
  <c r="CC360" i="7" a="1"/>
  <c r="CC360" i="7" s="1"/>
  <c r="CC361" i="7" a="1"/>
  <c r="CC361" i="7" s="1"/>
  <c r="CC346" i="7" a="1"/>
  <c r="CC346" i="7" s="1"/>
  <c r="CC363" i="7" a="1"/>
  <c r="CC363" i="7" s="1"/>
  <c r="CC358" i="7" a="1"/>
  <c r="CC358" i="7" s="1"/>
  <c r="CC349" i="7" a="1"/>
  <c r="CC349" i="7" s="1"/>
  <c r="CC362" i="7" a="1"/>
  <c r="CC362" i="7" s="1"/>
  <c r="CC364" i="7" a="1"/>
  <c r="CC364" i="7" s="1"/>
  <c r="CC365" i="7" a="1"/>
  <c r="CC365" i="7" s="1"/>
  <c r="CC366" i="7" a="1"/>
  <c r="CC366" i="7" s="1"/>
  <c r="CK358" i="7" a="1"/>
  <c r="CK358" i="7" s="1"/>
  <c r="CK347" i="7" a="1"/>
  <c r="CK347" i="7" s="1"/>
  <c r="CK359" i="7" a="1"/>
  <c r="CK359" i="7" s="1"/>
  <c r="CK351" i="7" a="1"/>
  <c r="CK351" i="7" s="1"/>
  <c r="CK353" i="7" a="1"/>
  <c r="CK353" i="7" s="1"/>
  <c r="CK348" i="7" a="1"/>
  <c r="CK348" i="7" s="1"/>
  <c r="CK350" i="7" a="1"/>
  <c r="CK350" i="7" s="1"/>
  <c r="CK352" i="7" a="1"/>
  <c r="CK352" i="7" s="1"/>
  <c r="CK354" i="7" a="1"/>
  <c r="CK354" i="7" s="1"/>
  <c r="CK356" i="7" a="1"/>
  <c r="CK356" i="7" s="1"/>
  <c r="CK364" i="7" a="1"/>
  <c r="CK364" i="7" s="1"/>
  <c r="CK360" i="7" a="1"/>
  <c r="CK360" i="7" s="1"/>
  <c r="CK355" i="7" a="1"/>
  <c r="CK355" i="7" s="1"/>
  <c r="CK362" i="7" a="1"/>
  <c r="CK362" i="7" s="1"/>
  <c r="CK365" i="7" a="1"/>
  <c r="CK365" i="7" s="1"/>
  <c r="CK366" i="7" a="1"/>
  <c r="CK366" i="7" s="1"/>
  <c r="CK346" i="7" a="1"/>
  <c r="CK346" i="7" s="1"/>
  <c r="CK361" i="7" a="1"/>
  <c r="CK361" i="7" s="1"/>
  <c r="CK363" i="7" a="1"/>
  <c r="CK363" i="7" s="1"/>
  <c r="CK357" i="7" a="1"/>
  <c r="CK357" i="7" s="1"/>
  <c r="CK349" i="7" a="1"/>
  <c r="CK349" i="7" s="1"/>
  <c r="CS349" i="7" a="1"/>
  <c r="CS349" i="7" s="1"/>
  <c r="CS354" i="7" a="1"/>
  <c r="CS354" i="7" s="1"/>
  <c r="CS347" i="7" a="1"/>
  <c r="CS347" i="7" s="1"/>
  <c r="CS351" i="7" a="1"/>
  <c r="CS351" i="7" s="1"/>
  <c r="CS353" i="7" a="1"/>
  <c r="CS353" i="7" s="1"/>
  <c r="CS348" i="7" a="1"/>
  <c r="CS348" i="7" s="1"/>
  <c r="CS350" i="7" a="1"/>
  <c r="CS350" i="7" s="1"/>
  <c r="CS352" i="7" a="1"/>
  <c r="CS352" i="7" s="1"/>
  <c r="CS363" i="7" a="1"/>
  <c r="CS363" i="7" s="1"/>
  <c r="CS360" i="7" a="1"/>
  <c r="CS360" i="7" s="1"/>
  <c r="CS357" i="7" a="1"/>
  <c r="CS357" i="7" s="1"/>
  <c r="CS364" i="7" a="1"/>
  <c r="CS364" i="7" s="1"/>
  <c r="CS359" i="7" a="1"/>
  <c r="CS359" i="7" s="1"/>
  <c r="CS365" i="7" a="1"/>
  <c r="CS365" i="7" s="1"/>
  <c r="CS366" i="7" a="1"/>
  <c r="CS366" i="7" s="1"/>
  <c r="CS355" i="7" a="1"/>
  <c r="CS355" i="7" s="1"/>
  <c r="CS356" i="7" a="1"/>
  <c r="CS356" i="7" s="1"/>
  <c r="CS358" i="7" a="1"/>
  <c r="CS358" i="7" s="1"/>
  <c r="CS362" i="7" a="1"/>
  <c r="CS362" i="7" s="1"/>
  <c r="CS346" i="7" a="1"/>
  <c r="CS346" i="7" s="1"/>
  <c r="CS361" i="7" a="1"/>
  <c r="CS361" i="7" s="1"/>
  <c r="AY364" i="7"/>
  <c r="AH345" i="7"/>
  <c r="AI345" i="7"/>
  <c r="AJ345" i="7"/>
  <c r="AK345" i="7"/>
  <c r="AL345" i="7"/>
  <c r="AM345" i="7"/>
  <c r="AN345" i="7"/>
  <c r="AO345" i="7"/>
  <c r="AP345" i="7"/>
  <c r="AQ345" i="7"/>
  <c r="AR345" i="7"/>
  <c r="AS345" i="7"/>
  <c r="AT345" i="7"/>
  <c r="AU345" i="7"/>
  <c r="AV345" i="7"/>
  <c r="AW345" i="7"/>
  <c r="AX345" i="7"/>
  <c r="AY345" i="7"/>
  <c r="AH346" i="7"/>
  <c r="AI346" i="7"/>
  <c r="AJ346" i="7"/>
  <c r="AK346" i="7"/>
  <c r="AL346" i="7"/>
  <c r="AM346" i="7"/>
  <c r="AN346" i="7"/>
  <c r="AO346" i="7"/>
  <c r="AP346" i="7"/>
  <c r="AQ346" i="7"/>
  <c r="AR346" i="7"/>
  <c r="AS346" i="7"/>
  <c r="AT346" i="7"/>
  <c r="AU346" i="7"/>
  <c r="AV346" i="7"/>
  <c r="AW346" i="7"/>
  <c r="AX346" i="7"/>
  <c r="AY346" i="7"/>
  <c r="AH347" i="7"/>
  <c r="AI347" i="7"/>
  <c r="AJ347" i="7"/>
  <c r="AK347" i="7"/>
  <c r="AL347" i="7"/>
  <c r="AM347" i="7"/>
  <c r="AN347" i="7"/>
  <c r="AO347" i="7"/>
  <c r="AP347" i="7"/>
  <c r="AQ347" i="7"/>
  <c r="AR347" i="7"/>
  <c r="AS347" i="7"/>
  <c r="AT347" i="7"/>
  <c r="AU347" i="7"/>
  <c r="AV347" i="7"/>
  <c r="AW347" i="7"/>
  <c r="AX347" i="7"/>
  <c r="AY347" i="7"/>
  <c r="AH348" i="7"/>
  <c r="AI348" i="7"/>
  <c r="AJ348" i="7"/>
  <c r="AK348" i="7"/>
  <c r="AL348" i="7"/>
  <c r="AM348" i="7"/>
  <c r="AN348" i="7"/>
  <c r="AO348" i="7"/>
  <c r="AP348" i="7"/>
  <c r="AQ348" i="7"/>
  <c r="AR348" i="7"/>
  <c r="AS348" i="7"/>
  <c r="AT348" i="7"/>
  <c r="AU348" i="7"/>
  <c r="AV348" i="7"/>
  <c r="AW348" i="7"/>
  <c r="AX348" i="7"/>
  <c r="AY348" i="7"/>
  <c r="AH349" i="7"/>
  <c r="AI349" i="7"/>
  <c r="AJ349" i="7"/>
  <c r="AK349" i="7"/>
  <c r="AL349" i="7"/>
  <c r="AM349" i="7"/>
  <c r="AN349" i="7"/>
  <c r="AO349" i="7"/>
  <c r="AP349" i="7"/>
  <c r="AQ349" i="7"/>
  <c r="AR349" i="7"/>
  <c r="AS349" i="7"/>
  <c r="AT349" i="7"/>
  <c r="AU349" i="7"/>
  <c r="AV349" i="7"/>
  <c r="AW349" i="7"/>
  <c r="AX349" i="7"/>
  <c r="AY349" i="7"/>
  <c r="AH350" i="7"/>
  <c r="AI350" i="7"/>
  <c r="AJ350" i="7"/>
  <c r="AK350" i="7"/>
  <c r="AL350" i="7"/>
  <c r="AM350" i="7"/>
  <c r="AN350" i="7"/>
  <c r="AO350" i="7"/>
  <c r="AP350" i="7"/>
  <c r="AQ350" i="7"/>
  <c r="AR350" i="7"/>
  <c r="AS350" i="7"/>
  <c r="AT350" i="7"/>
  <c r="AU350" i="7"/>
  <c r="AV350" i="7"/>
  <c r="AW350" i="7"/>
  <c r="AX350" i="7"/>
  <c r="AY350" i="7"/>
  <c r="AH351" i="7"/>
  <c r="AI351" i="7"/>
  <c r="AJ351" i="7"/>
  <c r="AK351" i="7"/>
  <c r="AL351" i="7"/>
  <c r="AM351" i="7"/>
  <c r="AN351" i="7"/>
  <c r="AO351" i="7"/>
  <c r="AP351" i="7"/>
  <c r="AQ351" i="7"/>
  <c r="AR351" i="7"/>
  <c r="AS351" i="7"/>
  <c r="AT351" i="7"/>
  <c r="AU351" i="7"/>
  <c r="AV351" i="7"/>
  <c r="AW351" i="7"/>
  <c r="AX351" i="7"/>
  <c r="AY351" i="7"/>
  <c r="AH352" i="7"/>
  <c r="AI352" i="7"/>
  <c r="AJ352" i="7"/>
  <c r="AK352" i="7"/>
  <c r="AL352" i="7"/>
  <c r="AM352" i="7"/>
  <c r="AN352" i="7"/>
  <c r="AO352" i="7"/>
  <c r="AP352" i="7"/>
  <c r="AQ352" i="7"/>
  <c r="AR352" i="7"/>
  <c r="AS352" i="7"/>
  <c r="AT352" i="7"/>
  <c r="AU352" i="7"/>
  <c r="AV352" i="7"/>
  <c r="AW352" i="7"/>
  <c r="AX352" i="7"/>
  <c r="AY352" i="7"/>
  <c r="AH353" i="7"/>
  <c r="AI353" i="7"/>
  <c r="AJ353" i="7"/>
  <c r="AK353" i="7"/>
  <c r="AL353" i="7"/>
  <c r="AM353" i="7"/>
  <c r="AN353" i="7"/>
  <c r="AO353" i="7"/>
  <c r="AP353" i="7"/>
  <c r="AQ353" i="7"/>
  <c r="AR353" i="7"/>
  <c r="AS353" i="7"/>
  <c r="AT353" i="7"/>
  <c r="AU353" i="7"/>
  <c r="AV353" i="7"/>
  <c r="AW353" i="7"/>
  <c r="AX353" i="7"/>
  <c r="AY353" i="7"/>
  <c r="AH354" i="7"/>
  <c r="AJ354" i="7" s="1"/>
  <c r="AI354" i="7"/>
  <c r="AK354" i="7"/>
  <c r="AM354" i="7" s="1"/>
  <c r="AL354" i="7"/>
  <c r="AN354" i="7"/>
  <c r="AO354" i="7"/>
  <c r="AP354" i="7"/>
  <c r="AQ354" i="7"/>
  <c r="AR354" i="7"/>
  <c r="AS354" i="7"/>
  <c r="AT354" i="7"/>
  <c r="AU354" i="7"/>
  <c r="AV354" i="7"/>
  <c r="AW354" i="7"/>
  <c r="AX354" i="7"/>
  <c r="AY354" i="7"/>
  <c r="AH355" i="7"/>
  <c r="AI355" i="7"/>
  <c r="AJ355" i="7"/>
  <c r="AK355" i="7"/>
  <c r="AL355" i="7"/>
  <c r="AM355" i="7"/>
  <c r="AN355" i="7"/>
  <c r="AO355" i="7"/>
  <c r="AP355" i="7"/>
  <c r="AQ355" i="7"/>
  <c r="AR355" i="7"/>
  <c r="AS355" i="7"/>
  <c r="AT355" i="7"/>
  <c r="AU355" i="7"/>
  <c r="AV355" i="7"/>
  <c r="AW355" i="7"/>
  <c r="AX355" i="7"/>
  <c r="AY355" i="7"/>
  <c r="AH356" i="7"/>
  <c r="AI356" i="7"/>
  <c r="AJ356" i="7"/>
  <c r="AK356" i="7"/>
  <c r="AL356" i="7"/>
  <c r="AM356" i="7"/>
  <c r="AN356" i="7"/>
  <c r="AO356" i="7"/>
  <c r="AP356" i="7"/>
  <c r="AQ356" i="7"/>
  <c r="AR356" i="7"/>
  <c r="AS356" i="7"/>
  <c r="AT356" i="7"/>
  <c r="AU356" i="7"/>
  <c r="AV356" i="7"/>
  <c r="AW356" i="7"/>
  <c r="AX356" i="7"/>
  <c r="AY356" i="7"/>
  <c r="AH357" i="7"/>
  <c r="AI357" i="7"/>
  <c r="AJ357" i="7"/>
  <c r="AK357" i="7"/>
  <c r="AL357" i="7"/>
  <c r="AM357" i="7"/>
  <c r="AN357" i="7"/>
  <c r="AO357" i="7"/>
  <c r="AP357" i="7"/>
  <c r="AQ357" i="7"/>
  <c r="AR357" i="7"/>
  <c r="AS357" i="7"/>
  <c r="AT357" i="7"/>
  <c r="AU357" i="7"/>
  <c r="AV357" i="7"/>
  <c r="AW357" i="7"/>
  <c r="AX357" i="7"/>
  <c r="AY357" i="7"/>
  <c r="AH358" i="7"/>
  <c r="AI358" i="7"/>
  <c r="AJ358" i="7"/>
  <c r="AK358" i="7"/>
  <c r="AL358" i="7"/>
  <c r="AM358" i="7"/>
  <c r="AN358" i="7"/>
  <c r="AO358" i="7"/>
  <c r="AP358" i="7"/>
  <c r="AQ358" i="7"/>
  <c r="AR358" i="7"/>
  <c r="AS358" i="7"/>
  <c r="AT358" i="7"/>
  <c r="AU358" i="7"/>
  <c r="AV358" i="7"/>
  <c r="AW358" i="7"/>
  <c r="AX358" i="7"/>
  <c r="AY358" i="7"/>
  <c r="AH359" i="7"/>
  <c r="AI359" i="7"/>
  <c r="AJ359" i="7"/>
  <c r="AK359" i="7"/>
  <c r="AL359" i="7"/>
  <c r="AM359" i="7"/>
  <c r="AN359" i="7"/>
  <c r="AO359" i="7"/>
  <c r="AP359" i="7"/>
  <c r="AQ359" i="7"/>
  <c r="AR359" i="7"/>
  <c r="AS359" i="7"/>
  <c r="AT359" i="7"/>
  <c r="AU359" i="7"/>
  <c r="AV359" i="7"/>
  <c r="AW359" i="7"/>
  <c r="AX359" i="7"/>
  <c r="AY359" i="7"/>
  <c r="AH360" i="7"/>
  <c r="AI360" i="7"/>
  <c r="AJ360" i="7"/>
  <c r="AK360" i="7"/>
  <c r="AL360" i="7"/>
  <c r="AM360" i="7"/>
  <c r="AN360" i="7"/>
  <c r="AO360" i="7"/>
  <c r="AP360" i="7"/>
  <c r="AQ360" i="7"/>
  <c r="AR360" i="7"/>
  <c r="AS360" i="7"/>
  <c r="AT360" i="7"/>
  <c r="AU360" i="7"/>
  <c r="AV360" i="7"/>
  <c r="AW360" i="7"/>
  <c r="AX360" i="7"/>
  <c r="AY360" i="7"/>
  <c r="AH361" i="7"/>
  <c r="AI361" i="7"/>
  <c r="AJ361" i="7"/>
  <c r="AK361" i="7"/>
  <c r="AL361" i="7"/>
  <c r="AM361" i="7"/>
  <c r="AN361" i="7"/>
  <c r="AO361" i="7"/>
  <c r="AP361" i="7"/>
  <c r="AQ361" i="7"/>
  <c r="AR361" i="7"/>
  <c r="AS361" i="7"/>
  <c r="AT361" i="7"/>
  <c r="AU361" i="7"/>
  <c r="AV361" i="7"/>
  <c r="AW361" i="7"/>
  <c r="AX361" i="7"/>
  <c r="AY361" i="7"/>
  <c r="AH362" i="7"/>
  <c r="AI362" i="7"/>
  <c r="AJ362" i="7"/>
  <c r="AK362" i="7"/>
  <c r="AL362" i="7"/>
  <c r="AM362" i="7"/>
  <c r="AN362" i="7"/>
  <c r="AO362" i="7"/>
  <c r="AP362" i="7"/>
  <c r="AQ362" i="7"/>
  <c r="AR362" i="7"/>
  <c r="AS362" i="7"/>
  <c r="AT362" i="7"/>
  <c r="AU362" i="7"/>
  <c r="AV362" i="7"/>
  <c r="AW362" i="7"/>
  <c r="AX362" i="7"/>
  <c r="AY362" i="7"/>
  <c r="AH363" i="7"/>
  <c r="AI363" i="7"/>
  <c r="AJ363" i="7"/>
  <c r="AK363" i="7"/>
  <c r="AL363" i="7"/>
  <c r="AM363" i="7"/>
  <c r="AN363" i="7"/>
  <c r="AO363" i="7"/>
  <c r="AP363" i="7"/>
  <c r="AQ363" i="7"/>
  <c r="AR363" i="7"/>
  <c r="AS363" i="7"/>
  <c r="AT363" i="7"/>
  <c r="AU363" i="7"/>
  <c r="AV363" i="7"/>
  <c r="AW363" i="7"/>
  <c r="AX363" i="7"/>
  <c r="AY363" i="7"/>
  <c r="AH364" i="7"/>
  <c r="AJ364" i="7" s="1"/>
  <c r="AI364" i="7"/>
  <c r="AK364" i="7"/>
  <c r="AL364" i="7"/>
  <c r="AM364" i="7"/>
  <c r="AN364" i="7"/>
  <c r="AO364" i="7"/>
  <c r="AP364" i="7"/>
  <c r="AQ364" i="7"/>
  <c r="AR364" i="7"/>
  <c r="AS364" i="7"/>
  <c r="AT364" i="7"/>
  <c r="AU364" i="7"/>
  <c r="AV364" i="7"/>
  <c r="AW364" i="7"/>
  <c r="AX364" i="7"/>
  <c r="AK344" i="7"/>
  <c r="AL344" i="7"/>
  <c r="AM344" i="7"/>
  <c r="AN344" i="7"/>
  <c r="AO344" i="7"/>
  <c r="AP344" i="7"/>
  <c r="AQ344" i="7"/>
  <c r="AR344" i="7"/>
  <c r="AS344" i="7"/>
  <c r="AT344" i="7"/>
  <c r="AU344" i="7"/>
  <c r="AV344" i="7"/>
  <c r="AW344" i="7"/>
  <c r="AX344" i="7"/>
  <c r="AY344" i="7"/>
  <c r="D345" i="7"/>
  <c r="D346" i="7"/>
  <c r="AG346" i="7" s="1"/>
  <c r="D347" i="7"/>
  <c r="AG347" i="7" s="1"/>
  <c r="D348" i="7"/>
  <c r="AG348" i="7" s="1"/>
  <c r="D349" i="7"/>
  <c r="AG349" i="7" s="1"/>
  <c r="D350" i="7"/>
  <c r="AG350" i="7" s="1"/>
  <c r="D351" i="7"/>
  <c r="AG351" i="7" s="1"/>
  <c r="D352" i="7"/>
  <c r="AG352" i="7" s="1"/>
  <c r="D353" i="7"/>
  <c r="AG353" i="7" s="1"/>
  <c r="D354" i="7"/>
  <c r="AG354" i="7" s="1"/>
  <c r="D355" i="7"/>
  <c r="AG355" i="7" s="1"/>
  <c r="D356" i="7"/>
  <c r="AG356" i="7" s="1"/>
  <c r="D357" i="7"/>
  <c r="AG357" i="7" s="1"/>
  <c r="D358" i="7"/>
  <c r="AG358" i="7" s="1"/>
  <c r="D359" i="7"/>
  <c r="AG359" i="7" s="1"/>
  <c r="D360" i="7"/>
  <c r="AG360" i="7" s="1"/>
  <c r="D361" i="7"/>
  <c r="AG361" i="7" s="1"/>
  <c r="D362" i="7"/>
  <c r="AG362" i="7" s="1"/>
  <c r="D363" i="7"/>
  <c r="AG363" i="7" s="1"/>
  <c r="D364" i="7"/>
  <c r="AG364" i="7" s="1"/>
  <c r="CV366" i="7" l="1"/>
  <c r="B400" i="7" s="1"/>
  <c r="AP365" i="7"/>
  <c r="AW365" i="7"/>
  <c r="AN365" i="7"/>
  <c r="AT365" i="7"/>
  <c r="AK365" i="7"/>
  <c r="AM365" i="7"/>
  <c r="AY365" i="7"/>
  <c r="AQ365" i="7"/>
  <c r="AV365" i="7"/>
  <c r="AS365" i="7"/>
  <c r="AG344" i="7"/>
  <c r="AG345" i="7"/>
  <c r="B329" i="7"/>
  <c r="B325" i="7"/>
  <c r="AR312" i="7" a="1"/>
  <c r="AR312" i="7" s="1"/>
  <c r="AS312" i="7" a="1"/>
  <c r="AS312" i="7" s="1"/>
  <c r="AT312" i="7" a="1"/>
  <c r="AT312" i="7" s="1"/>
  <c r="AR313" i="7" a="1"/>
  <c r="AR313" i="7" s="1"/>
  <c r="AS313" i="7" a="1"/>
  <c r="AS313" i="7" s="1"/>
  <c r="AT313" i="7" a="1"/>
  <c r="AT313" i="7" s="1"/>
  <c r="AR314" i="7" a="1"/>
  <c r="AR314" i="7" s="1"/>
  <c r="AS314" i="7" a="1"/>
  <c r="AS314" i="7" s="1"/>
  <c r="AT314" i="7" a="1"/>
  <c r="AT314" i="7" s="1"/>
  <c r="AR315" i="7" a="1"/>
  <c r="AR315" i="7" s="1"/>
  <c r="AS315" i="7" a="1"/>
  <c r="AS315" i="7" s="1"/>
  <c r="AT315" i="7" a="1"/>
  <c r="AT315" i="7" s="1"/>
  <c r="AR316" i="7" a="1"/>
  <c r="AR316" i="7" s="1"/>
  <c r="AS316" i="7" a="1"/>
  <c r="AS316" i="7" s="1"/>
  <c r="AT316" i="7" a="1"/>
  <c r="AT316" i="7" s="1"/>
  <c r="AR317" i="7" a="1"/>
  <c r="AR317" i="7" s="1"/>
  <c r="AS317" i="7" a="1"/>
  <c r="AS317" i="7" s="1"/>
  <c r="AT317" i="7" a="1"/>
  <c r="AT317" i="7" s="1"/>
  <c r="AR318" i="7" a="1"/>
  <c r="AR318" i="7" s="1"/>
  <c r="AS318" i="7" a="1"/>
  <c r="AS318" i="7" s="1"/>
  <c r="AT318" i="7" a="1"/>
  <c r="AT318" i="7" s="1"/>
  <c r="AR319" i="7" a="1"/>
  <c r="AR319" i="7" s="1"/>
  <c r="AS319" i="7" a="1"/>
  <c r="AS319" i="7" s="1"/>
  <c r="AT319" i="7" a="1"/>
  <c r="AT319" i="7"/>
  <c r="AR320" i="7" a="1"/>
  <c r="AR320" i="7" s="1"/>
  <c r="AS320" i="7" a="1"/>
  <c r="AS320" i="7" s="1"/>
  <c r="AT320" i="7" a="1"/>
  <c r="AT320" i="7" s="1"/>
  <c r="AR321" i="7" a="1"/>
  <c r="AR321" i="7" s="1"/>
  <c r="AS321" i="7" a="1"/>
  <c r="AS321" i="7" s="1"/>
  <c r="AT321" i="7" a="1"/>
  <c r="AT321" i="7" s="1"/>
  <c r="AR322" i="7" a="1"/>
  <c r="AR322" i="7" s="1"/>
  <c r="AS322" i="7" a="1"/>
  <c r="AS322" i="7" s="1"/>
  <c r="AT322" i="7" a="1"/>
  <c r="AT322" i="7" s="1"/>
  <c r="AO312" i="7" a="1"/>
  <c r="AO312" i="7" s="1"/>
  <c r="AP312" i="7" a="1"/>
  <c r="AP312" i="7" s="1"/>
  <c r="AQ312" i="7" a="1"/>
  <c r="AQ312" i="7" s="1"/>
  <c r="AO313" i="7" a="1"/>
  <c r="AO313" i="7" s="1"/>
  <c r="AP313" i="7" a="1"/>
  <c r="AP313" i="7" s="1"/>
  <c r="AQ313" i="7" a="1"/>
  <c r="AQ313" i="7" s="1"/>
  <c r="AO314" i="7" a="1"/>
  <c r="AO314" i="7" s="1"/>
  <c r="AP314" i="7" a="1"/>
  <c r="AP314" i="7" s="1"/>
  <c r="AQ314" i="7" a="1"/>
  <c r="AQ314" i="7" s="1"/>
  <c r="AO315" i="7" a="1"/>
  <c r="AO315" i="7" s="1"/>
  <c r="AP315" i="7" a="1"/>
  <c r="AP315" i="7" s="1"/>
  <c r="AQ315" i="7" a="1"/>
  <c r="AQ315" i="7" s="1"/>
  <c r="AO316" i="7" a="1"/>
  <c r="AO316" i="7" s="1"/>
  <c r="AP316" i="7" a="1"/>
  <c r="AP316" i="7" s="1"/>
  <c r="AQ316" i="7" a="1"/>
  <c r="AQ316" i="7" s="1"/>
  <c r="AO317" i="7" a="1"/>
  <c r="AO317" i="7" s="1"/>
  <c r="AP317" i="7" a="1"/>
  <c r="AP317" i="7" s="1"/>
  <c r="AQ317" i="7" a="1"/>
  <c r="AQ317" i="7" s="1"/>
  <c r="AO318" i="7" a="1"/>
  <c r="AO318" i="7" s="1"/>
  <c r="AP318" i="7" a="1"/>
  <c r="AP318" i="7" s="1"/>
  <c r="AQ318" i="7" a="1"/>
  <c r="AQ318" i="7" s="1"/>
  <c r="AO319" i="7" a="1"/>
  <c r="AO319" i="7" s="1"/>
  <c r="AP319" i="7" a="1"/>
  <c r="AP319" i="7" s="1"/>
  <c r="AQ319" i="7" a="1"/>
  <c r="AQ319" i="7" s="1"/>
  <c r="AO320" i="7" a="1"/>
  <c r="AO320" i="7" s="1"/>
  <c r="AP320" i="7" a="1"/>
  <c r="AP320" i="7" s="1"/>
  <c r="AQ320" i="7" a="1"/>
  <c r="AQ320" i="7" s="1"/>
  <c r="AO321" i="7" a="1"/>
  <c r="AO321" i="7" s="1"/>
  <c r="AP321" i="7" a="1"/>
  <c r="AP321" i="7" s="1"/>
  <c r="AQ321" i="7" a="1"/>
  <c r="AQ321" i="7" s="1"/>
  <c r="AO322" i="7" a="1"/>
  <c r="AO322" i="7" s="1"/>
  <c r="AP322" i="7" a="1"/>
  <c r="AP322" i="7" s="1"/>
  <c r="AQ322" i="7" a="1"/>
  <c r="AQ322" i="7" s="1"/>
  <c r="AL312" i="7"/>
  <c r="AM312" i="7"/>
  <c r="AN312" i="7"/>
  <c r="AL313" i="7"/>
  <c r="AM313" i="7"/>
  <c r="AN313" i="7"/>
  <c r="AL314" i="7"/>
  <c r="AM314" i="7"/>
  <c r="AN314" i="7"/>
  <c r="AL315" i="7"/>
  <c r="AM315" i="7"/>
  <c r="AN315" i="7"/>
  <c r="AL316" i="7"/>
  <c r="AM316" i="7"/>
  <c r="AN316" i="7"/>
  <c r="AL317" i="7"/>
  <c r="AM317" i="7"/>
  <c r="AN317" i="7"/>
  <c r="AL318" i="7"/>
  <c r="AM318" i="7"/>
  <c r="AN318" i="7"/>
  <c r="AL319" i="7"/>
  <c r="AM319" i="7"/>
  <c r="AN319" i="7"/>
  <c r="AL320" i="7"/>
  <c r="AM320" i="7"/>
  <c r="AN320" i="7"/>
  <c r="AL321" i="7"/>
  <c r="AM321" i="7"/>
  <c r="AN321" i="7"/>
  <c r="AL322" i="7"/>
  <c r="AM322" i="7"/>
  <c r="AN322" i="7"/>
  <c r="AI312" i="7"/>
  <c r="AJ312" i="7"/>
  <c r="AK312" i="7"/>
  <c r="AI313" i="7"/>
  <c r="AJ313" i="7"/>
  <c r="AK313" i="7"/>
  <c r="AI314" i="7"/>
  <c r="AJ314" i="7"/>
  <c r="AK314" i="7"/>
  <c r="AI315" i="7"/>
  <c r="AJ315" i="7"/>
  <c r="AK315" i="7"/>
  <c r="AI316" i="7"/>
  <c r="AJ316" i="7"/>
  <c r="AK316" i="7"/>
  <c r="AI317" i="7"/>
  <c r="AJ317" i="7"/>
  <c r="AK317" i="7"/>
  <c r="AI318" i="7"/>
  <c r="AJ318" i="7"/>
  <c r="AK318" i="7"/>
  <c r="AI319" i="7"/>
  <c r="AJ319" i="7"/>
  <c r="AK319" i="7"/>
  <c r="AI320" i="7"/>
  <c r="AJ320" i="7"/>
  <c r="AK320" i="7"/>
  <c r="AI321" i="7"/>
  <c r="AJ321" i="7"/>
  <c r="AK321" i="7"/>
  <c r="AI322" i="7"/>
  <c r="AJ322" i="7"/>
  <c r="AK322" i="7"/>
  <c r="AG311" i="7"/>
  <c r="B328" i="7" s="1"/>
  <c r="AG365" i="7" l="1"/>
  <c r="B396" i="7" s="1"/>
  <c r="AA529" i="7"/>
  <c r="AN509" i="7" s="1" a="1"/>
  <c r="AN509" i="7" s="1"/>
  <c r="W529" i="7"/>
  <c r="S529" i="7"/>
  <c r="AL509" i="7" s="1" a="1"/>
  <c r="AL509" i="7" s="1"/>
  <c r="AJ509" i="7"/>
  <c r="AI509" i="7"/>
  <c r="AK509" i="7" s="1"/>
  <c r="AK529" i="7" s="1"/>
  <c r="B538" i="7" s="1"/>
  <c r="D449" i="7"/>
  <c r="D450" i="7"/>
  <c r="D451" i="7"/>
  <c r="D452" i="7"/>
  <c r="D453" i="7"/>
  <c r="D454" i="7"/>
  <c r="D455" i="7"/>
  <c r="D456" i="7"/>
  <c r="D457" i="7"/>
  <c r="D458" i="7"/>
  <c r="D459" i="7"/>
  <c r="D460" i="7"/>
  <c r="D461" i="7"/>
  <c r="D462" i="7"/>
  <c r="D463" i="7"/>
  <c r="D464" i="7"/>
  <c r="D465" i="7"/>
  <c r="D466" i="7"/>
  <c r="D467" i="7"/>
  <c r="D448" i="7"/>
  <c r="AH448" i="7" s="1"/>
  <c r="AD468" i="7"/>
  <c r="CF447" i="7" s="1" a="1"/>
  <c r="CF447" i="7" s="1"/>
  <c r="AC468" i="7"/>
  <c r="CE447" i="7" s="1" a="1"/>
  <c r="CE447" i="7" s="1"/>
  <c r="AB468" i="7"/>
  <c r="CD447" i="7" s="1" a="1"/>
  <c r="CD447" i="7" s="1"/>
  <c r="AA468" i="7"/>
  <c r="CC447" i="7" s="1" a="1"/>
  <c r="CC447" i="7" s="1"/>
  <c r="Z468" i="7"/>
  <c r="CB447" i="7" s="1" a="1"/>
  <c r="CB447" i="7" s="1"/>
  <c r="Y468" i="7"/>
  <c r="CA447" i="7" s="1" a="1"/>
  <c r="CA447" i="7" s="1"/>
  <c r="X468" i="7"/>
  <c r="BZ447" i="7" s="1" a="1"/>
  <c r="BZ447" i="7" s="1"/>
  <c r="W468" i="7"/>
  <c r="BY447" i="7" s="1" a="1"/>
  <c r="BY447" i="7" s="1"/>
  <c r="V468" i="7"/>
  <c r="BX447" i="7" s="1" a="1"/>
  <c r="BX447" i="7" s="1"/>
  <c r="U468" i="7"/>
  <c r="BW447" i="7" s="1" a="1"/>
  <c r="BW447" i="7" s="1"/>
  <c r="T468" i="7"/>
  <c r="BV447" i="7" s="1" a="1"/>
  <c r="BV447" i="7" s="1"/>
  <c r="S468" i="7"/>
  <c r="BU447" i="7" s="1" a="1"/>
  <c r="BU447" i="7" s="1"/>
  <c r="R468" i="7"/>
  <c r="BT447" i="7" s="1" a="1"/>
  <c r="BT447" i="7" s="1"/>
  <c r="Q468" i="7"/>
  <c r="BS447" i="7" s="1" a="1"/>
  <c r="BS447" i="7" s="1"/>
  <c r="P468" i="7"/>
  <c r="BR447" i="7" s="1" a="1"/>
  <c r="BR447" i="7" s="1"/>
  <c r="O468" i="7"/>
  <c r="BQ447" i="7" s="1" a="1"/>
  <c r="BQ447" i="7" s="1"/>
  <c r="N468" i="7"/>
  <c r="BP447" i="7" s="1" a="1"/>
  <c r="BP447" i="7" s="1"/>
  <c r="M468" i="7"/>
  <c r="BO447" i="7" s="1" a="1"/>
  <c r="BO447" i="7" s="1"/>
  <c r="L468" i="7"/>
  <c r="BN447" i="7" s="1" a="1"/>
  <c r="BN447" i="7" s="1"/>
  <c r="K468" i="7"/>
  <c r="BM447" i="7" s="1" a="1"/>
  <c r="BM447" i="7" s="1"/>
  <c r="J468" i="7"/>
  <c r="BL447" i="7" s="1" a="1"/>
  <c r="BL447" i="7" s="1"/>
  <c r="I468" i="7"/>
  <c r="BK447" i="7" s="1" a="1"/>
  <c r="BK447" i="7" s="1"/>
  <c r="H468" i="7"/>
  <c r="G468" i="7"/>
  <c r="AL447" i="7"/>
  <c r="AK447" i="7"/>
  <c r="AM447" i="7" s="1"/>
  <c r="AM509" i="7" l="1" a="1"/>
  <c r="AM509" i="7" s="1"/>
  <c r="AN510" i="7" s="1"/>
  <c r="B539" i="7" s="1"/>
  <c r="AY468" i="7"/>
  <c r="AQ468" i="7"/>
  <c r="AS468" i="7"/>
  <c r="AP468" i="7"/>
  <c r="AH447" i="7"/>
  <c r="AH468" i="7" s="1"/>
  <c r="B472" i="7" s="1"/>
  <c r="AZ468" i="7"/>
  <c r="AN468" i="7"/>
  <c r="AV468" i="7"/>
  <c r="BF468" i="7"/>
  <c r="BH468" i="7"/>
  <c r="AK468" i="7"/>
  <c r="AT468" i="7"/>
  <c r="BB468" i="7"/>
  <c r="AM468" i="7"/>
  <c r="BC468" i="7"/>
  <c r="AW468" i="7"/>
  <c r="BE468" i="7"/>
  <c r="AL469" i="7" l="1"/>
  <c r="CO447" i="7" s="1"/>
  <c r="W425" i="7"/>
  <c r="S425" i="7"/>
  <c r="AJ418" i="7"/>
  <c r="AI418" i="7"/>
  <c r="AD392" i="7"/>
  <c r="CU344" i="7" s="1" a="1"/>
  <c r="CU344" i="7" s="1"/>
  <c r="AC392" i="7"/>
  <c r="CT344" i="7" s="1" a="1"/>
  <c r="CT344" i="7" s="1"/>
  <c r="AB392" i="7"/>
  <c r="CS344" i="7" s="1" a="1"/>
  <c r="CS344" i="7" s="1"/>
  <c r="AA392" i="7"/>
  <c r="CR344" i="7" s="1" a="1"/>
  <c r="CR344" i="7" s="1"/>
  <c r="Z392" i="7"/>
  <c r="CQ344" i="7" s="1" a="1"/>
  <c r="CQ344" i="7" s="1"/>
  <c r="Y392" i="7"/>
  <c r="CP344" i="7" s="1" a="1"/>
  <c r="CP344" i="7" s="1"/>
  <c r="X392" i="7"/>
  <c r="CO344" i="7" s="1" a="1"/>
  <c r="CO344" i="7" s="1"/>
  <c r="W392" i="7"/>
  <c r="CN344" i="7" s="1" a="1"/>
  <c r="CN344" i="7" s="1"/>
  <c r="V392" i="7"/>
  <c r="CM344" i="7" s="1" a="1"/>
  <c r="CM344" i="7" s="1"/>
  <c r="U392" i="7"/>
  <c r="CL344" i="7" s="1" a="1"/>
  <c r="CL344" i="7" s="1"/>
  <c r="T392" i="7"/>
  <c r="CK344" i="7" s="1" a="1"/>
  <c r="CK344" i="7" s="1"/>
  <c r="S392" i="7"/>
  <c r="CJ344" i="7" s="1" a="1"/>
  <c r="CJ344" i="7" s="1"/>
  <c r="R392" i="7"/>
  <c r="CI344" i="7" s="1" a="1"/>
  <c r="CI344" i="7" s="1"/>
  <c r="Q392" i="7"/>
  <c r="CH344" i="7" s="1" a="1"/>
  <c r="CH344" i="7" s="1"/>
  <c r="P392" i="7"/>
  <c r="CG344" i="7" s="1" a="1"/>
  <c r="CG344" i="7" s="1"/>
  <c r="O392" i="7"/>
  <c r="CF344" i="7" s="1" a="1"/>
  <c r="CF344" i="7" s="1"/>
  <c r="N392" i="7"/>
  <c r="CE344" i="7" s="1" a="1"/>
  <c r="CE344" i="7" s="1"/>
  <c r="M392" i="7"/>
  <c r="CD344" i="7" s="1" a="1"/>
  <c r="CD344" i="7" s="1"/>
  <c r="L392" i="7"/>
  <c r="CC344" i="7" s="1" a="1"/>
  <c r="CC344" i="7" s="1"/>
  <c r="K392" i="7"/>
  <c r="CB344" i="7" s="1" a="1"/>
  <c r="CB344" i="7" s="1"/>
  <c r="J392" i="7"/>
  <c r="CA344" i="7" s="1" a="1"/>
  <c r="CA344" i="7" s="1"/>
  <c r="AD365" i="7"/>
  <c r="BZ344" i="7" s="1" a="1"/>
  <c r="BZ344" i="7" s="1"/>
  <c r="AC365" i="7"/>
  <c r="BY344" i="7" s="1" a="1"/>
  <c r="BY344" i="7" s="1"/>
  <c r="AB365" i="7"/>
  <c r="BX344" i="7" s="1" a="1"/>
  <c r="BX344" i="7" s="1"/>
  <c r="AA365" i="7"/>
  <c r="BW344" i="7" s="1" a="1"/>
  <c r="BW344" i="7" s="1"/>
  <c r="Z365" i="7"/>
  <c r="BV344" i="7" s="1" a="1"/>
  <c r="BV344" i="7" s="1"/>
  <c r="Y365" i="7"/>
  <c r="BU344" i="7" s="1" a="1"/>
  <c r="BU344" i="7" s="1"/>
  <c r="X365" i="7"/>
  <c r="BT344" i="7" s="1" a="1"/>
  <c r="BT344" i="7" s="1"/>
  <c r="W365" i="7"/>
  <c r="BS344" i="7" s="1" a="1"/>
  <c r="BS344" i="7" s="1"/>
  <c r="V365" i="7"/>
  <c r="BR344" i="7" s="1" a="1"/>
  <c r="BR344" i="7" s="1"/>
  <c r="U365" i="7"/>
  <c r="BQ344" i="7" s="1" a="1"/>
  <c r="BQ344" i="7" s="1"/>
  <c r="T365" i="7"/>
  <c r="BP344" i="7" s="1" a="1"/>
  <c r="BP344" i="7" s="1"/>
  <c r="S365" i="7"/>
  <c r="BO344" i="7" s="1" a="1"/>
  <c r="BO344" i="7" s="1"/>
  <c r="R365" i="7"/>
  <c r="BN344" i="7" s="1" a="1"/>
  <c r="BN344" i="7" s="1"/>
  <c r="Q365" i="7"/>
  <c r="BM344" i="7" s="1" a="1"/>
  <c r="BM344" i="7" s="1"/>
  <c r="P365" i="7"/>
  <c r="BL344" i="7" s="1" a="1"/>
  <c r="BL344" i="7" s="1"/>
  <c r="O365" i="7"/>
  <c r="BK344" i="7" s="1" a="1"/>
  <c r="BK344" i="7" s="1"/>
  <c r="N365" i="7"/>
  <c r="BJ344" i="7" s="1" a="1"/>
  <c r="BJ344" i="7" s="1"/>
  <c r="M365" i="7"/>
  <c r="BI344" i="7" s="1" a="1"/>
  <c r="BI344" i="7" s="1"/>
  <c r="AL371" i="7"/>
  <c r="AK371" i="7"/>
  <c r="AI344" i="7"/>
  <c r="AH344" i="7"/>
  <c r="D373" i="7"/>
  <c r="D374" i="7"/>
  <c r="D375" i="7"/>
  <c r="D376" i="7"/>
  <c r="D377" i="7"/>
  <c r="D378" i="7"/>
  <c r="D379" i="7"/>
  <c r="D380" i="7"/>
  <c r="D381" i="7"/>
  <c r="D382" i="7"/>
  <c r="D383" i="7"/>
  <c r="D384" i="7"/>
  <c r="D385" i="7"/>
  <c r="D386" i="7"/>
  <c r="D387" i="7"/>
  <c r="D388" i="7"/>
  <c r="D389" i="7"/>
  <c r="D390" i="7"/>
  <c r="D391" i="7"/>
  <c r="D372" i="7"/>
  <c r="AT311" i="7" a="1"/>
  <c r="AT311" i="7" s="1"/>
  <c r="AS311" i="7" a="1"/>
  <c r="AS311" i="7" s="1"/>
  <c r="AR311" i="7" a="1"/>
  <c r="AR311" i="7" s="1"/>
  <c r="AQ311" i="7" a="1"/>
  <c r="AQ311" i="7" s="1"/>
  <c r="AP311" i="7" a="1"/>
  <c r="AP311" i="7" s="1"/>
  <c r="AO311" i="7" a="1"/>
  <c r="AO311" i="7" s="1"/>
  <c r="AN311" i="7"/>
  <c r="AM311" i="7"/>
  <c r="AL311" i="7"/>
  <c r="AK311" i="7"/>
  <c r="AK323" i="7" s="1"/>
  <c r="AJ311" i="7"/>
  <c r="AI311" i="7"/>
  <c r="AI323" i="7" s="1"/>
  <c r="AN689" i="7" l="1" a="1"/>
  <c r="AN689" i="7" s="1"/>
  <c r="AN697" i="7" a="1"/>
  <c r="AN697" i="7" s="1"/>
  <c r="AN692" i="7" a="1"/>
  <c r="AN692" i="7" s="1"/>
  <c r="AN700" i="7" a="1"/>
  <c r="AN700" i="7" s="1"/>
  <c r="AN695" i="7" a="1"/>
  <c r="AN695" i="7" s="1"/>
  <c r="AN703" i="7" a="1"/>
  <c r="AN703" i="7" s="1"/>
  <c r="AN688" i="7" a="1"/>
  <c r="AN688" i="7" s="1"/>
  <c r="AP705" i="7" s="1"/>
  <c r="B714" i="7" s="1"/>
  <c r="AN690" i="7" a="1"/>
  <c r="AN690" i="7" s="1"/>
  <c r="AN698" i="7" a="1"/>
  <c r="AN698" i="7" s="1"/>
  <c r="AN693" i="7" a="1"/>
  <c r="AN693" i="7" s="1"/>
  <c r="AN701" i="7" a="1"/>
  <c r="AN701" i="7" s="1"/>
  <c r="AN696" i="7" a="1"/>
  <c r="AN696" i="7" s="1"/>
  <c r="AN704" i="7" a="1"/>
  <c r="AN704" i="7" s="1"/>
  <c r="AN691" i="7" a="1"/>
  <c r="AN691" i="7" s="1"/>
  <c r="AN699" i="7" a="1"/>
  <c r="AN699" i="7" s="1"/>
  <c r="AN694" i="7" a="1"/>
  <c r="AN694" i="7" s="1"/>
  <c r="AN702" i="7" a="1"/>
  <c r="AN702" i="7" s="1"/>
  <c r="BI444" i="7"/>
  <c r="AO694" i="7" a="1"/>
  <c r="AO694" i="7" s="1"/>
  <c r="AO702" i="7" a="1"/>
  <c r="AO702" i="7" s="1"/>
  <c r="AO689" i="7" a="1"/>
  <c r="AO689" i="7" s="1"/>
  <c r="AO697" i="7" a="1"/>
  <c r="AO697" i="7" s="1"/>
  <c r="AO688" i="7" a="1"/>
  <c r="AO688" i="7" s="1"/>
  <c r="AO692" i="7" a="1"/>
  <c r="AO692" i="7" s="1"/>
  <c r="AO700" i="7" a="1"/>
  <c r="AO700" i="7" s="1"/>
  <c r="AO695" i="7" a="1"/>
  <c r="AO695" i="7" s="1"/>
  <c r="AO703" i="7" a="1"/>
  <c r="AO703" i="7" s="1"/>
  <c r="AO690" i="7" a="1"/>
  <c r="AO690" i="7" s="1"/>
  <c r="AO698" i="7" a="1"/>
  <c r="AO698" i="7" s="1"/>
  <c r="AO693" i="7" a="1"/>
  <c r="AO693" i="7" s="1"/>
  <c r="AO701" i="7" a="1"/>
  <c r="AO701" i="7" s="1"/>
  <c r="AO696" i="7" a="1"/>
  <c r="AO696" i="7" s="1"/>
  <c r="AO704" i="7" a="1"/>
  <c r="AO704" i="7" s="1"/>
  <c r="AO691" i="7" a="1"/>
  <c r="AO691" i="7" s="1"/>
  <c r="AO699" i="7" a="1"/>
  <c r="AO699" i="7" s="1"/>
  <c r="BJ444" i="7"/>
  <c r="CU447" i="7"/>
  <c r="AH365" i="7"/>
  <c r="AJ344" i="7"/>
  <c r="AJ365" i="7" s="1"/>
  <c r="AI366" i="7" s="1"/>
  <c r="CV344" i="7"/>
  <c r="B399" i="7" s="1"/>
  <c r="AI425" i="7"/>
  <c r="AT323" i="7"/>
  <c r="B332" i="7" s="1"/>
  <c r="AT392" i="7"/>
  <c r="AK392" i="7"/>
  <c r="AN392" i="7"/>
  <c r="AQ392" i="7"/>
  <c r="AW392" i="7"/>
  <c r="AZ392" i="7"/>
  <c r="BE392" i="7"/>
  <c r="BC392" i="7"/>
  <c r="AV392" i="7"/>
  <c r="AS392" i="7"/>
  <c r="AP392" i="7"/>
  <c r="AQ323" i="7"/>
  <c r="B331" i="7" s="1"/>
  <c r="AN323" i="7"/>
  <c r="AL323" i="7"/>
  <c r="BJ453" i="7" l="1" a="1"/>
  <c r="BJ453" i="7" s="1"/>
  <c r="BJ461" i="7" a="1"/>
  <c r="BJ461" i="7" s="1"/>
  <c r="BJ456" i="7" a="1"/>
  <c r="BJ456" i="7" s="1"/>
  <c r="BJ450" i="7" a="1"/>
  <c r="BJ450" i="7" s="1"/>
  <c r="BJ451" i="7" a="1"/>
  <c r="BJ451" i="7" s="1"/>
  <c r="BJ459" i="7" a="1"/>
  <c r="BJ459" i="7" s="1"/>
  <c r="BJ454" i="7" a="1"/>
  <c r="BJ454" i="7" s="1"/>
  <c r="BJ462" i="7" a="1"/>
  <c r="BJ462" i="7" s="1"/>
  <c r="BJ457" i="7" a="1"/>
  <c r="BJ457" i="7" s="1"/>
  <c r="BJ452" i="7" a="1"/>
  <c r="BJ452" i="7" s="1"/>
  <c r="BJ460" i="7" a="1"/>
  <c r="BJ460" i="7" s="1"/>
  <c r="BJ463" i="7" a="1"/>
  <c r="BJ463" i="7" s="1"/>
  <c r="BJ455" i="7" a="1"/>
  <c r="BJ455" i="7" s="1"/>
  <c r="BJ449" i="7" a="1"/>
  <c r="BJ449" i="7" s="1"/>
  <c r="BJ458" i="7" a="1"/>
  <c r="BJ458" i="7" s="1"/>
  <c r="BJ464" i="7" a="1"/>
  <c r="BJ464" i="7" s="1"/>
  <c r="BJ465" i="7" a="1"/>
  <c r="BJ465" i="7" s="1"/>
  <c r="BJ466" i="7" a="1"/>
  <c r="BJ466" i="7" s="1"/>
  <c r="BJ467" i="7" a="1"/>
  <c r="BJ467" i="7" s="1"/>
  <c r="BJ468" i="7" a="1"/>
  <c r="BJ468" i="7" s="1"/>
  <c r="BJ469" i="7" a="1"/>
  <c r="BJ469" i="7" s="1"/>
  <c r="BJ447" i="7" a="1"/>
  <c r="BJ447" i="7" s="1"/>
  <c r="BI456" i="7" a="1"/>
  <c r="BI456" i="7" s="1"/>
  <c r="BI450" i="7" a="1"/>
  <c r="BI450" i="7" s="1"/>
  <c r="BI451" i="7" a="1"/>
  <c r="BI451" i="7" s="1"/>
  <c r="BI459" i="7" a="1"/>
  <c r="BI459" i="7" s="1"/>
  <c r="BI454" i="7" a="1"/>
  <c r="BI454" i="7" s="1"/>
  <c r="BI462" i="7" a="1"/>
  <c r="BI462" i="7" s="1"/>
  <c r="BI457" i="7" a="1"/>
  <c r="BI457" i="7" s="1"/>
  <c r="BI452" i="7" a="1"/>
  <c r="BI452" i="7" s="1"/>
  <c r="BI460" i="7" a="1"/>
  <c r="BI460" i="7" s="1"/>
  <c r="BI463" i="7" a="1"/>
  <c r="BI463" i="7" s="1"/>
  <c r="BI455" i="7" a="1"/>
  <c r="BI455" i="7" s="1"/>
  <c r="BI449" i="7" a="1"/>
  <c r="BI449" i="7" s="1"/>
  <c r="BI458" i="7" a="1"/>
  <c r="BI458" i="7" s="1"/>
  <c r="BI464" i="7" a="1"/>
  <c r="BI464" i="7" s="1"/>
  <c r="BI465" i="7" a="1"/>
  <c r="BI465" i="7" s="1"/>
  <c r="BI466" i="7" a="1"/>
  <c r="BI466" i="7" s="1"/>
  <c r="BI467" i="7" a="1"/>
  <c r="BI467" i="7" s="1"/>
  <c r="BI468" i="7" a="1"/>
  <c r="BI468" i="7" s="1"/>
  <c r="BI469" i="7" a="1"/>
  <c r="BI469" i="7" s="1"/>
  <c r="BI453" i="7" a="1"/>
  <c r="BI453" i="7" s="1"/>
  <c r="BI461" i="7" a="1"/>
  <c r="BI461" i="7" s="1"/>
  <c r="BI447" i="7" a="1"/>
  <c r="BI447" i="7" s="1"/>
  <c r="CU456" i="7"/>
  <c r="CU467" i="7"/>
  <c r="AY392" i="7"/>
  <c r="BB392" i="7"/>
  <c r="AM392" i="7"/>
  <c r="AN324" i="7"/>
  <c r="B330" i="7" s="1"/>
  <c r="CG447" i="7" l="1"/>
  <c r="CU448" i="7"/>
  <c r="CU468" i="7"/>
  <c r="CV468" i="7" s="1"/>
  <c r="B475" i="7" s="1"/>
  <c r="CG469" i="7"/>
  <c r="AL393" i="7"/>
  <c r="AL394" i="7" s="1"/>
  <c r="B398" i="7" s="1"/>
  <c r="B297" i="7"/>
  <c r="AO281" i="7" l="1" a="1"/>
  <c r="AO281" i="7" s="1"/>
  <c r="AP281" i="7" a="1"/>
  <c r="AP281" i="7" s="1"/>
  <c r="AQ281" i="7" a="1"/>
  <c r="AQ281" i="7" s="1"/>
  <c r="AO282" i="7" a="1"/>
  <c r="AO282" i="7" s="1"/>
  <c r="AP282" i="7" a="1"/>
  <c r="AP282" i="7" s="1"/>
  <c r="AQ282" i="7" a="1"/>
  <c r="AQ282" i="7" s="1"/>
  <c r="AO283" i="7" a="1"/>
  <c r="AO283" i="7" s="1"/>
  <c r="AP283" i="7" a="1"/>
  <c r="AP283" i="7" s="1"/>
  <c r="AQ283" i="7" a="1"/>
  <c r="AQ283" i="7" s="1"/>
  <c r="AO284" i="7" a="1"/>
  <c r="AO284" i="7" s="1"/>
  <c r="AP284" i="7" a="1"/>
  <c r="AP284" i="7" s="1"/>
  <c r="AQ284" i="7" a="1"/>
  <c r="AQ284" i="7" s="1"/>
  <c r="AO285" i="7" a="1"/>
  <c r="AO285" i="7" s="1"/>
  <c r="AP285" i="7" a="1"/>
  <c r="AP285" i="7" s="1"/>
  <c r="AQ285" i="7" a="1"/>
  <c r="AQ285" i="7" s="1"/>
  <c r="AO286" i="7" a="1"/>
  <c r="AO286" i="7" s="1"/>
  <c r="AP286" i="7" a="1"/>
  <c r="AP286" i="7" s="1"/>
  <c r="AQ286" i="7" a="1"/>
  <c r="AQ286" i="7" s="1"/>
  <c r="AO287" i="7" a="1"/>
  <c r="AO287" i="7" s="1"/>
  <c r="AP287" i="7" a="1"/>
  <c r="AP287" i="7" s="1"/>
  <c r="AQ287" i="7" a="1"/>
  <c r="AQ287" i="7" s="1"/>
  <c r="AO288" i="7" a="1"/>
  <c r="AO288" i="7" s="1"/>
  <c r="AP288" i="7" a="1"/>
  <c r="AP288" i="7" s="1"/>
  <c r="AQ288" i="7" a="1"/>
  <c r="AQ288" i="7" s="1"/>
  <c r="AO289" i="7" a="1"/>
  <c r="AO289" i="7" s="1"/>
  <c r="AP289" i="7" a="1"/>
  <c r="AP289" i="7" s="1"/>
  <c r="AQ289" i="7" a="1"/>
  <c r="AQ289" i="7" s="1"/>
  <c r="AO290" i="7" a="1"/>
  <c r="AO290" i="7" s="1"/>
  <c r="AP290" i="7" a="1"/>
  <c r="AP290" i="7" s="1"/>
  <c r="AQ290" i="7" a="1"/>
  <c r="AQ290" i="7" s="1"/>
  <c r="AO291" i="7" a="1"/>
  <c r="AO291" i="7" s="1"/>
  <c r="AP291" i="7" a="1"/>
  <c r="AP291" i="7" s="1"/>
  <c r="AQ291" i="7" a="1"/>
  <c r="AQ291" i="7" s="1"/>
  <c r="AK291" i="7"/>
  <c r="AI281" i="7"/>
  <c r="AJ281" i="7"/>
  <c r="AK281" i="7"/>
  <c r="AI282" i="7"/>
  <c r="AJ282" i="7"/>
  <c r="AK282" i="7"/>
  <c r="AI283" i="7"/>
  <c r="AJ283" i="7"/>
  <c r="AK283" i="7"/>
  <c r="AI284" i="7"/>
  <c r="AJ284" i="7"/>
  <c r="AK284" i="7"/>
  <c r="AI285" i="7"/>
  <c r="AJ285" i="7"/>
  <c r="AK285" i="7"/>
  <c r="AI286" i="7"/>
  <c r="AJ286" i="7"/>
  <c r="AK286" i="7"/>
  <c r="AI287" i="7"/>
  <c r="AJ287" i="7"/>
  <c r="AK287" i="7"/>
  <c r="AI288" i="7"/>
  <c r="AJ288" i="7"/>
  <c r="AK288" i="7"/>
  <c r="AI289" i="7"/>
  <c r="AJ289" i="7"/>
  <c r="AK289" i="7"/>
  <c r="AI290" i="7"/>
  <c r="AJ290" i="7"/>
  <c r="AK290" i="7"/>
  <c r="AI291" i="7"/>
  <c r="AJ291" i="7"/>
  <c r="AG280" i="7"/>
  <c r="B296" i="7" s="1"/>
  <c r="AQ280" i="7" a="1"/>
  <c r="AQ280" i="7" s="1"/>
  <c r="AP280" i="7" a="1"/>
  <c r="AP280" i="7" s="1"/>
  <c r="AO280" i="7" a="1"/>
  <c r="AO280" i="7" s="1"/>
  <c r="AQ292" i="7" l="1"/>
  <c r="B300" i="7" s="1"/>
  <c r="AI280" i="7"/>
  <c r="AI292" i="7" s="1"/>
  <c r="AK280" i="7"/>
  <c r="AK292" i="7" s="1"/>
  <c r="B298" i="7" s="1"/>
  <c r="AJ280" i="7"/>
  <c r="Y292" i="7"/>
  <c r="AN280" i="7" s="1" a="1"/>
  <c r="AN280" i="7" s="1"/>
  <c r="S292" i="7"/>
  <c r="AM280" i="7" s="1" a="1"/>
  <c r="AM280" i="7" s="1"/>
  <c r="M292" i="7"/>
  <c r="AL280" i="7" s="1" a="1"/>
  <c r="AL280" i="7" s="1"/>
  <c r="AG237" i="7"/>
  <c r="B268" i="7" s="1"/>
  <c r="AG214" i="7"/>
  <c r="B227" i="7" s="1"/>
  <c r="AG182" i="7"/>
  <c r="AG155" i="7"/>
  <c r="AG134" i="7"/>
  <c r="AG112" i="7"/>
  <c r="B269" i="7"/>
  <c r="Y264" i="7"/>
  <c r="AK263" i="7"/>
  <c r="AI238" i="7"/>
  <c r="AJ238" i="7"/>
  <c r="AK238" i="7"/>
  <c r="AI239" i="7"/>
  <c r="AJ239" i="7"/>
  <c r="AK239" i="7"/>
  <c r="AI240" i="7"/>
  <c r="AJ240" i="7"/>
  <c r="AK240" i="7"/>
  <c r="AI241" i="7"/>
  <c r="AJ241" i="7"/>
  <c r="AK241" i="7"/>
  <c r="AI242" i="7"/>
  <c r="AJ242" i="7"/>
  <c r="AK242" i="7"/>
  <c r="AI243" i="7"/>
  <c r="AJ243" i="7"/>
  <c r="AK243" i="7"/>
  <c r="AI244" i="7"/>
  <c r="AJ244" i="7"/>
  <c r="AK244" i="7"/>
  <c r="AI245" i="7"/>
  <c r="AJ245" i="7"/>
  <c r="AK245" i="7"/>
  <c r="AI246" i="7"/>
  <c r="AJ246" i="7"/>
  <c r="AK246" i="7"/>
  <c r="AI247" i="7"/>
  <c r="AJ247" i="7"/>
  <c r="AK247" i="7"/>
  <c r="AI248" i="7"/>
  <c r="AJ248" i="7"/>
  <c r="AK248" i="7"/>
  <c r="AI249" i="7"/>
  <c r="AJ249" i="7"/>
  <c r="AK249" i="7"/>
  <c r="AI250" i="7"/>
  <c r="AJ250" i="7"/>
  <c r="AK250" i="7"/>
  <c r="AI251" i="7"/>
  <c r="AJ251" i="7"/>
  <c r="AK251" i="7"/>
  <c r="AI252" i="7"/>
  <c r="AJ252" i="7"/>
  <c r="AK252" i="7"/>
  <c r="AI253" i="7"/>
  <c r="AJ253" i="7"/>
  <c r="AK253" i="7"/>
  <c r="AI254" i="7"/>
  <c r="AJ254" i="7"/>
  <c r="AK254" i="7"/>
  <c r="AI255" i="7"/>
  <c r="AJ255" i="7"/>
  <c r="AK255" i="7"/>
  <c r="AI256" i="7"/>
  <c r="AJ256" i="7"/>
  <c r="AK256" i="7"/>
  <c r="AI257" i="7"/>
  <c r="AJ257" i="7"/>
  <c r="AK257" i="7"/>
  <c r="AI258" i="7"/>
  <c r="AJ258" i="7"/>
  <c r="AK258" i="7"/>
  <c r="AI259" i="7"/>
  <c r="AJ259" i="7"/>
  <c r="AK259" i="7"/>
  <c r="AI260" i="7"/>
  <c r="AJ260" i="7"/>
  <c r="AK260" i="7"/>
  <c r="AI261" i="7"/>
  <c r="AJ261" i="7"/>
  <c r="AK261" i="7"/>
  <c r="AI262" i="7"/>
  <c r="AJ262" i="7"/>
  <c r="AK262" i="7"/>
  <c r="AI263" i="7"/>
  <c r="AJ263" i="7"/>
  <c r="AK237" i="7"/>
  <c r="AJ237" i="7"/>
  <c r="AI237" i="7"/>
  <c r="S264" i="7"/>
  <c r="M264" i="7"/>
  <c r="B228" i="7"/>
  <c r="AK264" i="7" l="1"/>
  <c r="B270" i="7" s="1"/>
  <c r="B271" i="7"/>
  <c r="AN281" i="7"/>
  <c r="B299" i="7" s="1"/>
  <c r="AI264" i="7"/>
  <c r="Y223" i="7"/>
  <c r="AK222" i="7"/>
  <c r="AI215" i="7"/>
  <c r="AJ215" i="7"/>
  <c r="AK215" i="7"/>
  <c r="AI216" i="7"/>
  <c r="AJ216" i="7"/>
  <c r="AK216" i="7"/>
  <c r="AI217" i="7"/>
  <c r="AJ217" i="7"/>
  <c r="AK217" i="7"/>
  <c r="AI218" i="7"/>
  <c r="AJ218" i="7"/>
  <c r="AK218" i="7"/>
  <c r="AI219" i="7"/>
  <c r="AJ219" i="7"/>
  <c r="AK219" i="7"/>
  <c r="AI220" i="7"/>
  <c r="AJ220" i="7"/>
  <c r="AK220" i="7"/>
  <c r="AI221" i="7"/>
  <c r="AJ221" i="7"/>
  <c r="AK221" i="7"/>
  <c r="AI222" i="7"/>
  <c r="AJ222" i="7"/>
  <c r="S223" i="7" l="1"/>
  <c r="M223" i="7"/>
  <c r="B230" i="7" s="1"/>
  <c r="AK214" i="7"/>
  <c r="AK223" i="7" s="1"/>
  <c r="B229" i="7" s="1"/>
  <c r="AJ214" i="7"/>
  <c r="AI214" i="7"/>
  <c r="AI223" i="7" l="1"/>
  <c r="B204" i="7"/>
  <c r="B203" i="7"/>
  <c r="BE198" i="7"/>
  <c r="AK183" i="7"/>
  <c r="AL183" i="7"/>
  <c r="AM183" i="7"/>
  <c r="AN183" i="7"/>
  <c r="AO183" i="7"/>
  <c r="AP183" i="7"/>
  <c r="AQ183" i="7"/>
  <c r="AR183" i="7"/>
  <c r="AS183" i="7"/>
  <c r="AT183" i="7"/>
  <c r="AU183" i="7"/>
  <c r="AV183" i="7"/>
  <c r="AW183" i="7"/>
  <c r="AX183" i="7"/>
  <c r="AY183" i="7"/>
  <c r="AZ183" i="7"/>
  <c r="BA183" i="7"/>
  <c r="BB183" i="7"/>
  <c r="BC183" i="7"/>
  <c r="BD183" i="7"/>
  <c r="BE183" i="7"/>
  <c r="AK184" i="7"/>
  <c r="AL184" i="7"/>
  <c r="AM184" i="7"/>
  <c r="AN184" i="7"/>
  <c r="AO184" i="7"/>
  <c r="AP184" i="7"/>
  <c r="AQ184" i="7"/>
  <c r="AR184" i="7"/>
  <c r="AS184" i="7"/>
  <c r="AT184" i="7"/>
  <c r="AU184" i="7"/>
  <c r="AV184" i="7"/>
  <c r="AW184" i="7"/>
  <c r="AX184" i="7"/>
  <c r="AY184" i="7"/>
  <c r="AZ184" i="7"/>
  <c r="BA184" i="7"/>
  <c r="BB184" i="7"/>
  <c r="BC184" i="7"/>
  <c r="BD184" i="7"/>
  <c r="BE184" i="7"/>
  <c r="AK185" i="7"/>
  <c r="AL185" i="7"/>
  <c r="AM185" i="7"/>
  <c r="AN185" i="7"/>
  <c r="AO185" i="7"/>
  <c r="AP185" i="7"/>
  <c r="AQ185" i="7"/>
  <c r="AR185" i="7"/>
  <c r="AS185" i="7"/>
  <c r="AT185" i="7"/>
  <c r="AU185" i="7"/>
  <c r="AV185" i="7"/>
  <c r="AW185" i="7"/>
  <c r="AX185" i="7"/>
  <c r="AY185" i="7"/>
  <c r="AZ185" i="7"/>
  <c r="BA185" i="7"/>
  <c r="BB185" i="7"/>
  <c r="BC185" i="7"/>
  <c r="BD185" i="7"/>
  <c r="BE185" i="7"/>
  <c r="AK186" i="7"/>
  <c r="AL186" i="7"/>
  <c r="AM186" i="7"/>
  <c r="AN186" i="7"/>
  <c r="AO186" i="7"/>
  <c r="AP186" i="7"/>
  <c r="AQ186" i="7"/>
  <c r="AR186" i="7"/>
  <c r="AS186" i="7"/>
  <c r="AT186" i="7"/>
  <c r="AU186" i="7"/>
  <c r="AV186" i="7"/>
  <c r="AW186" i="7"/>
  <c r="AX186" i="7"/>
  <c r="AY186" i="7"/>
  <c r="AZ186" i="7"/>
  <c r="BA186" i="7"/>
  <c r="BB186" i="7"/>
  <c r="BC186" i="7"/>
  <c r="BD186" i="7"/>
  <c r="BE186" i="7"/>
  <c r="AK187" i="7"/>
  <c r="AL187" i="7"/>
  <c r="AM187" i="7"/>
  <c r="AN187" i="7"/>
  <c r="AO187" i="7"/>
  <c r="AP187" i="7"/>
  <c r="AQ187" i="7"/>
  <c r="AR187" i="7"/>
  <c r="AS187" i="7"/>
  <c r="AT187" i="7"/>
  <c r="AU187" i="7"/>
  <c r="AV187" i="7"/>
  <c r="AW187" i="7"/>
  <c r="AX187" i="7"/>
  <c r="AY187" i="7"/>
  <c r="AZ187" i="7"/>
  <c r="BA187" i="7"/>
  <c r="BB187" i="7"/>
  <c r="BC187" i="7"/>
  <c r="BD187" i="7"/>
  <c r="BE187" i="7"/>
  <c r="AK188" i="7"/>
  <c r="AL188" i="7"/>
  <c r="AM188" i="7"/>
  <c r="AN188" i="7"/>
  <c r="AO188" i="7"/>
  <c r="AP188" i="7"/>
  <c r="AQ188" i="7"/>
  <c r="AR188" i="7"/>
  <c r="AS188" i="7"/>
  <c r="AT188" i="7"/>
  <c r="AU188" i="7"/>
  <c r="AV188" i="7"/>
  <c r="AW188" i="7"/>
  <c r="AX188" i="7"/>
  <c r="AY188" i="7"/>
  <c r="AZ188" i="7"/>
  <c r="BA188" i="7"/>
  <c r="BB188" i="7"/>
  <c r="BC188" i="7"/>
  <c r="BD188" i="7"/>
  <c r="BE188" i="7"/>
  <c r="AK189" i="7"/>
  <c r="AL189" i="7"/>
  <c r="AM189" i="7"/>
  <c r="AN189" i="7"/>
  <c r="AO189" i="7"/>
  <c r="AP189" i="7"/>
  <c r="AQ189" i="7"/>
  <c r="AR189" i="7"/>
  <c r="AS189" i="7"/>
  <c r="AT189" i="7"/>
  <c r="AU189" i="7"/>
  <c r="AV189" i="7"/>
  <c r="AW189" i="7"/>
  <c r="AX189" i="7"/>
  <c r="AY189" i="7"/>
  <c r="AZ189" i="7"/>
  <c r="BA189" i="7"/>
  <c r="BB189" i="7"/>
  <c r="BC189" i="7"/>
  <c r="BD189" i="7"/>
  <c r="BE189" i="7"/>
  <c r="AK190" i="7"/>
  <c r="AL190" i="7"/>
  <c r="AM190" i="7"/>
  <c r="AN190" i="7"/>
  <c r="AO190" i="7"/>
  <c r="AP190" i="7"/>
  <c r="AQ190" i="7"/>
  <c r="AR190" i="7"/>
  <c r="AS190" i="7"/>
  <c r="AT190" i="7"/>
  <c r="AU190" i="7"/>
  <c r="AV190" i="7"/>
  <c r="AW190" i="7"/>
  <c r="AX190" i="7"/>
  <c r="AY190" i="7"/>
  <c r="AZ190" i="7"/>
  <c r="BA190" i="7"/>
  <c r="BB190" i="7"/>
  <c r="BC190" i="7"/>
  <c r="BD190" i="7"/>
  <c r="BE190" i="7"/>
  <c r="AK191" i="7"/>
  <c r="AL191" i="7"/>
  <c r="AM191" i="7"/>
  <c r="AN191" i="7"/>
  <c r="AO191" i="7"/>
  <c r="AP191" i="7"/>
  <c r="AQ191" i="7"/>
  <c r="AR191" i="7"/>
  <c r="AS191" i="7"/>
  <c r="AT191" i="7"/>
  <c r="AU191" i="7"/>
  <c r="AV191" i="7"/>
  <c r="AW191" i="7"/>
  <c r="AX191" i="7"/>
  <c r="AY191" i="7"/>
  <c r="AZ191" i="7"/>
  <c r="BA191" i="7"/>
  <c r="BB191" i="7"/>
  <c r="BC191" i="7"/>
  <c r="BD191" i="7"/>
  <c r="BE191" i="7"/>
  <c r="AK192" i="7"/>
  <c r="AL192" i="7"/>
  <c r="AM192" i="7"/>
  <c r="AN192" i="7"/>
  <c r="AO192" i="7"/>
  <c r="AP192" i="7"/>
  <c r="AQ192" i="7"/>
  <c r="AR192" i="7"/>
  <c r="AS192" i="7"/>
  <c r="AT192" i="7"/>
  <c r="AU192" i="7"/>
  <c r="AV192" i="7"/>
  <c r="AW192" i="7"/>
  <c r="AX192" i="7"/>
  <c r="AY192" i="7"/>
  <c r="AZ192" i="7"/>
  <c r="BA192" i="7"/>
  <c r="BB192" i="7"/>
  <c r="BC192" i="7"/>
  <c r="BD192" i="7"/>
  <c r="BE192" i="7"/>
  <c r="AK193" i="7"/>
  <c r="AL193" i="7"/>
  <c r="AM193" i="7"/>
  <c r="AN193" i="7"/>
  <c r="AO193" i="7"/>
  <c r="AP193" i="7"/>
  <c r="AQ193" i="7"/>
  <c r="AR193" i="7"/>
  <c r="AS193" i="7"/>
  <c r="AT193" i="7"/>
  <c r="AU193" i="7"/>
  <c r="AV193" i="7"/>
  <c r="AW193" i="7"/>
  <c r="AX193" i="7"/>
  <c r="AY193" i="7"/>
  <c r="AZ193" i="7"/>
  <c r="BA193" i="7"/>
  <c r="BB193" i="7"/>
  <c r="BC193" i="7"/>
  <c r="BD193" i="7"/>
  <c r="BE193" i="7"/>
  <c r="AK194" i="7"/>
  <c r="AL194" i="7"/>
  <c r="AM194" i="7"/>
  <c r="AN194" i="7"/>
  <c r="AO194" i="7"/>
  <c r="AP194" i="7"/>
  <c r="AQ194" i="7"/>
  <c r="AR194" i="7"/>
  <c r="AS194" i="7"/>
  <c r="AT194" i="7"/>
  <c r="AU194" i="7"/>
  <c r="AV194" i="7"/>
  <c r="AW194" i="7"/>
  <c r="AX194" i="7"/>
  <c r="AY194" i="7"/>
  <c r="AZ194" i="7"/>
  <c r="BA194" i="7"/>
  <c r="BB194" i="7"/>
  <c r="BC194" i="7"/>
  <c r="BD194" i="7"/>
  <c r="BE194" i="7"/>
  <c r="AK195" i="7"/>
  <c r="AL195" i="7"/>
  <c r="AM195" i="7"/>
  <c r="AN195" i="7"/>
  <c r="AO195" i="7"/>
  <c r="AP195" i="7"/>
  <c r="AQ195" i="7"/>
  <c r="AR195" i="7"/>
  <c r="AS195" i="7"/>
  <c r="AT195" i="7"/>
  <c r="AU195" i="7"/>
  <c r="AV195" i="7"/>
  <c r="AW195" i="7"/>
  <c r="AX195" i="7"/>
  <c r="AY195" i="7"/>
  <c r="AZ195" i="7"/>
  <c r="BA195" i="7"/>
  <c r="BB195" i="7"/>
  <c r="BC195" i="7"/>
  <c r="BD195" i="7"/>
  <c r="BE195" i="7"/>
  <c r="AK196" i="7"/>
  <c r="AL196" i="7"/>
  <c r="AM196" i="7"/>
  <c r="AN196" i="7"/>
  <c r="AO196" i="7"/>
  <c r="AP196" i="7"/>
  <c r="AQ196" i="7"/>
  <c r="AR196" i="7"/>
  <c r="AS196" i="7"/>
  <c r="AT196" i="7"/>
  <c r="AU196" i="7"/>
  <c r="AV196" i="7"/>
  <c r="AW196" i="7"/>
  <c r="AX196" i="7"/>
  <c r="AY196" i="7"/>
  <c r="AZ196" i="7"/>
  <c r="BA196" i="7"/>
  <c r="BB196" i="7"/>
  <c r="BC196" i="7"/>
  <c r="BD196" i="7"/>
  <c r="BE196" i="7"/>
  <c r="AK197" i="7"/>
  <c r="AL197" i="7"/>
  <c r="AM197" i="7"/>
  <c r="AN197" i="7"/>
  <c r="AO197" i="7"/>
  <c r="AP197" i="7"/>
  <c r="AQ197" i="7"/>
  <c r="AR197" i="7"/>
  <c r="AS197" i="7"/>
  <c r="AT197" i="7"/>
  <c r="AU197" i="7"/>
  <c r="AV197" i="7"/>
  <c r="AW197" i="7"/>
  <c r="AX197" i="7"/>
  <c r="AY197" i="7"/>
  <c r="AZ197" i="7"/>
  <c r="BA197" i="7"/>
  <c r="BB197" i="7"/>
  <c r="BC197" i="7"/>
  <c r="BD197" i="7"/>
  <c r="BE197" i="7"/>
  <c r="AK198" i="7"/>
  <c r="AL198" i="7"/>
  <c r="AM198" i="7"/>
  <c r="AN198" i="7"/>
  <c r="AO198" i="7"/>
  <c r="AP198" i="7"/>
  <c r="AQ198" i="7"/>
  <c r="AR198" i="7"/>
  <c r="AS198" i="7"/>
  <c r="AT198" i="7"/>
  <c r="AU198" i="7"/>
  <c r="AV198" i="7"/>
  <c r="AW198" i="7"/>
  <c r="AX198" i="7"/>
  <c r="AY198" i="7"/>
  <c r="AZ198" i="7"/>
  <c r="BA198" i="7"/>
  <c r="BB198" i="7"/>
  <c r="BC198" i="7"/>
  <c r="BD198" i="7"/>
  <c r="AN182" i="7"/>
  <c r="AO182" i="7"/>
  <c r="AP182" i="7"/>
  <c r="AQ182" i="7"/>
  <c r="AS182" i="7" s="1"/>
  <c r="AR182" i="7"/>
  <c r="AT182" i="7"/>
  <c r="AV182" i="7" s="1"/>
  <c r="AU182" i="7"/>
  <c r="AW182" i="7"/>
  <c r="AY182" i="7" s="1"/>
  <c r="AX182" i="7"/>
  <c r="AZ182" i="7"/>
  <c r="BB182" i="7" s="1"/>
  <c r="BA182" i="7"/>
  <c r="BC182" i="7"/>
  <c r="BE182" i="7" s="1"/>
  <c r="BD182" i="7"/>
  <c r="AD199" i="7"/>
  <c r="AC199" i="7"/>
  <c r="AB199" i="7"/>
  <c r="AA199" i="7"/>
  <c r="Z199" i="7"/>
  <c r="Y199" i="7"/>
  <c r="X199" i="7"/>
  <c r="W199" i="7"/>
  <c r="V199" i="7"/>
  <c r="U199" i="7"/>
  <c r="T199" i="7"/>
  <c r="S199" i="7"/>
  <c r="R199" i="7"/>
  <c r="Q199" i="7"/>
  <c r="P199" i="7"/>
  <c r="O199" i="7"/>
  <c r="N199" i="7"/>
  <c r="M199" i="7"/>
  <c r="L199" i="7"/>
  <c r="K199" i="7"/>
  <c r="J199" i="7"/>
  <c r="AL182" i="7"/>
  <c r="AK182" i="7"/>
  <c r="AM182" i="7" s="1"/>
  <c r="B170" i="7"/>
  <c r="B169" i="7"/>
  <c r="Y165" i="7"/>
  <c r="AK164" i="7"/>
  <c r="AI156" i="7"/>
  <c r="AJ156" i="7"/>
  <c r="AK156" i="7"/>
  <c r="AI157" i="7"/>
  <c r="AJ157" i="7"/>
  <c r="AK157" i="7"/>
  <c r="AI158" i="7"/>
  <c r="AJ158" i="7"/>
  <c r="AK158" i="7"/>
  <c r="AI159" i="7"/>
  <c r="AJ159" i="7"/>
  <c r="AK159" i="7"/>
  <c r="AI160" i="7"/>
  <c r="AJ160" i="7"/>
  <c r="AK160" i="7"/>
  <c r="AI161" i="7"/>
  <c r="AJ161" i="7"/>
  <c r="AK161" i="7"/>
  <c r="AI162" i="7"/>
  <c r="AJ162" i="7"/>
  <c r="AK162" i="7"/>
  <c r="AI163" i="7"/>
  <c r="AJ163" i="7"/>
  <c r="AK163" i="7"/>
  <c r="AI164" i="7"/>
  <c r="AJ164" i="7"/>
  <c r="S165" i="7"/>
  <c r="M165" i="7"/>
  <c r="B172" i="7" s="1"/>
  <c r="AK155" i="7"/>
  <c r="AJ155" i="7"/>
  <c r="AI155" i="7"/>
  <c r="B145" i="7"/>
  <c r="B144" i="7"/>
  <c r="Y140" i="7"/>
  <c r="AK139" i="7"/>
  <c r="AI135" i="7"/>
  <c r="AJ135" i="7"/>
  <c r="AK135" i="7"/>
  <c r="AI136" i="7"/>
  <c r="AJ136" i="7"/>
  <c r="AK136" i="7"/>
  <c r="AI137" i="7"/>
  <c r="AJ137" i="7"/>
  <c r="AK137" i="7"/>
  <c r="AI138" i="7"/>
  <c r="AJ138" i="7"/>
  <c r="AK138" i="7"/>
  <c r="AI139" i="7"/>
  <c r="AJ139" i="7"/>
  <c r="S140" i="7"/>
  <c r="M140" i="7"/>
  <c r="AK134" i="7"/>
  <c r="AJ134" i="7"/>
  <c r="AI134" i="7"/>
  <c r="AK165" i="7" l="1"/>
  <c r="B171" i="7" s="1"/>
  <c r="AM199" i="7"/>
  <c r="AK140" i="7"/>
  <c r="B146" i="7" s="1"/>
  <c r="B147" i="7"/>
  <c r="AV199" i="7"/>
  <c r="BC199" i="7"/>
  <c r="AW199" i="7"/>
  <c r="AT199" i="7"/>
  <c r="AQ199" i="7"/>
  <c r="AN199" i="7"/>
  <c r="BB199" i="7"/>
  <c r="AY199" i="7"/>
  <c r="AS199" i="7"/>
  <c r="AP199" i="7"/>
  <c r="BE199" i="7"/>
  <c r="AK199" i="7"/>
  <c r="AZ199" i="7"/>
  <c r="AI165" i="7"/>
  <c r="AI140" i="7"/>
  <c r="AL200" i="7" l="1"/>
  <c r="B205" i="7" s="1"/>
  <c r="B125" i="7" l="1"/>
  <c r="B124" i="7"/>
  <c r="B121" i="7"/>
  <c r="AK117" i="7"/>
  <c r="AI113" i="7"/>
  <c r="AJ113" i="7"/>
  <c r="AK113" i="7"/>
  <c r="AI114" i="7"/>
  <c r="AJ114" i="7"/>
  <c r="AK114" i="7"/>
  <c r="AI115" i="7"/>
  <c r="AJ115" i="7"/>
  <c r="AK115" i="7"/>
  <c r="AI116" i="7"/>
  <c r="AJ116" i="7"/>
  <c r="AK116" i="7"/>
  <c r="AI117" i="7"/>
  <c r="AJ117" i="7"/>
  <c r="Y118" i="7"/>
  <c r="S118" i="7"/>
  <c r="M118" i="7"/>
  <c r="AK112" i="7"/>
  <c r="AJ112" i="7"/>
  <c r="AI112" i="7"/>
  <c r="B102" i="7"/>
  <c r="AJ93" i="7"/>
  <c r="AI93" i="7"/>
  <c r="AK93" i="7" s="1"/>
  <c r="B103" i="7" s="1"/>
  <c r="AG93" i="7"/>
  <c r="B101" i="7" s="1"/>
  <c r="AK118" i="7" l="1"/>
  <c r="B126" i="7" s="1"/>
  <c r="B127" i="7"/>
  <c r="AI118" i="7"/>
  <c r="BA38" i="7"/>
  <c r="BB38" i="7" s="1"/>
  <c r="AZ38" i="7"/>
  <c r="AZ39" i="7" s="1"/>
  <c r="BC38" i="7"/>
  <c r="BD38" i="7" s="1"/>
  <c r="BD39" i="7" s="1"/>
  <c r="BC39" i="7"/>
  <c r="BB39" i="7" l="1"/>
  <c r="BE39" i="7" s="1"/>
  <c r="B85" i="7" l="1"/>
  <c r="B82" i="7"/>
  <c r="AJ38" i="7"/>
  <c r="AV38" i="7"/>
  <c r="B41" i="7" s="1"/>
  <c r="AG38" i="7"/>
  <c r="B80" i="7" s="1"/>
  <c r="AH38" i="7"/>
  <c r="AX38" i="7"/>
  <c r="AY38" i="7" s="1"/>
  <c r="AW38" i="7"/>
  <c r="B77" i="7" s="1"/>
  <c r="AU38" i="7"/>
  <c r="B84" i="7" s="1"/>
  <c r="AT38" i="7"/>
  <c r="B83" i="7" s="1"/>
  <c r="AS38" i="7"/>
  <c r="AR38" i="7"/>
  <c r="AQ38" i="7"/>
  <c r="AI38" i="7"/>
  <c r="B220" i="6"/>
  <c r="B219" i="6"/>
  <c r="B218" i="6"/>
  <c r="B217" i="6"/>
  <c r="B81" i="7" l="1"/>
  <c r="B192" i="6" l="1"/>
  <c r="AI188" i="6"/>
  <c r="AH188" i="6"/>
  <c r="AG188" i="6"/>
  <c r="AL213" i="6" l="1"/>
  <c r="AM213" i="6" s="1"/>
  <c r="AJ213" i="6"/>
  <c r="AK213" i="6" s="1"/>
  <c r="AI213" i="6"/>
  <c r="AL212" i="6"/>
  <c r="AM212" i="6" s="1"/>
  <c r="AJ212" i="6"/>
  <c r="AK212" i="6" s="1"/>
  <c r="AI212" i="6"/>
  <c r="AL211" i="6"/>
  <c r="AM211" i="6" s="1"/>
  <c r="AJ211" i="6"/>
  <c r="AK211" i="6" s="1"/>
  <c r="AI211" i="6"/>
  <c r="AL210" i="6"/>
  <c r="AM210" i="6" s="1"/>
  <c r="AJ210" i="6"/>
  <c r="AK210" i="6" s="1"/>
  <c r="AI210" i="6"/>
  <c r="AL209" i="6"/>
  <c r="AM209" i="6" s="1"/>
  <c r="AJ209" i="6"/>
  <c r="AK209" i="6" s="1"/>
  <c r="AI209" i="6"/>
  <c r="AL208" i="6"/>
  <c r="AM208" i="6" s="1"/>
  <c r="AJ208" i="6"/>
  <c r="AK208" i="6" s="1"/>
  <c r="AI208" i="6"/>
  <c r="AL207" i="6"/>
  <c r="AM207" i="6" s="1"/>
  <c r="AJ207" i="6"/>
  <c r="AK207" i="6" s="1"/>
  <c r="AI207" i="6"/>
  <c r="AL206" i="6"/>
  <c r="AM206" i="6" s="1"/>
  <c r="AJ206" i="6"/>
  <c r="AK206" i="6" s="1"/>
  <c r="AI206" i="6"/>
  <c r="AL205" i="6"/>
  <c r="AM205" i="6" s="1"/>
  <c r="AJ205" i="6"/>
  <c r="AK205" i="6" s="1"/>
  <c r="AI205" i="6"/>
  <c r="AL204" i="6"/>
  <c r="AM204" i="6" s="1"/>
  <c r="AJ204" i="6"/>
  <c r="AK204" i="6" s="1"/>
  <c r="AI204" i="6"/>
  <c r="AM214" i="6" l="1"/>
  <c r="AI214" i="6"/>
  <c r="AK214" i="6"/>
  <c r="B165" i="6"/>
  <c r="AJ158" i="6"/>
  <c r="B167" i="6" s="1"/>
  <c r="AI162" i="6"/>
  <c r="AI159" i="6"/>
  <c r="AI160" i="6"/>
  <c r="AI161" i="6"/>
  <c r="AI158" i="6"/>
  <c r="AG162" i="6"/>
  <c r="AG159" i="6"/>
  <c r="AG160" i="6"/>
  <c r="AG161" i="6"/>
  <c r="AG158" i="6"/>
  <c r="AN214" i="6" l="1"/>
  <c r="AI163" i="6"/>
  <c r="B179" i="6" s="1"/>
  <c r="AH163" i="6"/>
  <c r="B177" i="6" s="1"/>
  <c r="AG163" i="6"/>
  <c r="B178" i="6" s="1"/>
  <c r="B143" i="6" l="1"/>
  <c r="B139" i="6" l="1"/>
  <c r="D118" i="6" l="1"/>
  <c r="D100" i="6"/>
  <c r="D101" i="6"/>
  <c r="D102" i="6"/>
  <c r="D103" i="6"/>
  <c r="D104" i="6"/>
  <c r="D105" i="6"/>
  <c r="D106" i="6"/>
  <c r="D107" i="6"/>
  <c r="D108" i="6"/>
  <c r="D109" i="6"/>
  <c r="D110" i="6"/>
  <c r="D111" i="6"/>
  <c r="D112" i="6"/>
  <c r="D113" i="6"/>
  <c r="D114" i="6"/>
  <c r="D115" i="6"/>
  <c r="D116" i="6"/>
  <c r="D117" i="6"/>
  <c r="D99" i="6"/>
  <c r="AD119" i="6"/>
  <c r="K119" i="6"/>
  <c r="L119" i="6"/>
  <c r="M119" i="6"/>
  <c r="N119" i="6"/>
  <c r="O119" i="6"/>
  <c r="P119" i="6"/>
  <c r="Q119" i="6"/>
  <c r="R119" i="6"/>
  <c r="S119" i="6"/>
  <c r="T119" i="6"/>
  <c r="U119" i="6"/>
  <c r="V119" i="6"/>
  <c r="W119" i="6"/>
  <c r="X119" i="6"/>
  <c r="Y119" i="6"/>
  <c r="Z119" i="6"/>
  <c r="AA119" i="6"/>
  <c r="AB119" i="6"/>
  <c r="AC119" i="6"/>
  <c r="J119" i="6"/>
  <c r="B141" i="6" l="1"/>
  <c r="C121" i="6"/>
  <c r="BE118" i="6"/>
  <c r="AK100" i="6"/>
  <c r="AL100" i="6"/>
  <c r="AM100" i="6"/>
  <c r="AN100" i="6"/>
  <c r="AO100" i="6"/>
  <c r="AP100" i="6"/>
  <c r="AQ100" i="6"/>
  <c r="AR100" i="6"/>
  <c r="AS100" i="6"/>
  <c r="AT100" i="6"/>
  <c r="AU100" i="6"/>
  <c r="AV100" i="6"/>
  <c r="AW100" i="6"/>
  <c r="AX100" i="6"/>
  <c r="AY100" i="6"/>
  <c r="AZ100" i="6"/>
  <c r="BA100" i="6"/>
  <c r="BB100" i="6"/>
  <c r="BC100" i="6"/>
  <c r="BD100" i="6"/>
  <c r="BE100" i="6"/>
  <c r="AK101" i="6"/>
  <c r="AL101" i="6"/>
  <c r="AM101" i="6"/>
  <c r="AN101" i="6"/>
  <c r="AO101" i="6"/>
  <c r="AP101" i="6"/>
  <c r="AQ101" i="6"/>
  <c r="AR101" i="6"/>
  <c r="AS101" i="6"/>
  <c r="AT101" i="6"/>
  <c r="AU101" i="6"/>
  <c r="AV101" i="6"/>
  <c r="AW101" i="6"/>
  <c r="AX101" i="6"/>
  <c r="AY101" i="6"/>
  <c r="AZ101" i="6"/>
  <c r="BA101" i="6"/>
  <c r="BB101" i="6"/>
  <c r="BC101" i="6"/>
  <c r="BD101" i="6"/>
  <c r="BE101" i="6"/>
  <c r="AK102" i="6"/>
  <c r="AL102" i="6"/>
  <c r="AM102" i="6"/>
  <c r="AN102" i="6"/>
  <c r="AO102" i="6"/>
  <c r="AP102" i="6"/>
  <c r="AQ102" i="6"/>
  <c r="AR102" i="6"/>
  <c r="AS102" i="6"/>
  <c r="AT102" i="6"/>
  <c r="AU102" i="6"/>
  <c r="AV102" i="6"/>
  <c r="AW102" i="6"/>
  <c r="AX102" i="6"/>
  <c r="AY102" i="6"/>
  <c r="AZ102" i="6"/>
  <c r="BA102" i="6"/>
  <c r="BB102" i="6"/>
  <c r="BC102" i="6"/>
  <c r="BD102" i="6"/>
  <c r="BE102" i="6"/>
  <c r="AK103" i="6"/>
  <c r="AL103" i="6"/>
  <c r="AM103" i="6"/>
  <c r="AN103" i="6"/>
  <c r="AO103" i="6"/>
  <c r="AP103" i="6"/>
  <c r="AQ103" i="6"/>
  <c r="AR103" i="6"/>
  <c r="AS103" i="6"/>
  <c r="AT103" i="6"/>
  <c r="AU103" i="6"/>
  <c r="AV103" i="6"/>
  <c r="AW103" i="6"/>
  <c r="AX103" i="6"/>
  <c r="AY103" i="6"/>
  <c r="AZ103" i="6"/>
  <c r="BA103" i="6"/>
  <c r="BB103" i="6"/>
  <c r="BC103" i="6"/>
  <c r="BD103" i="6"/>
  <c r="BE103" i="6"/>
  <c r="AK104" i="6"/>
  <c r="AL104" i="6"/>
  <c r="AM104" i="6"/>
  <c r="AN104" i="6"/>
  <c r="AO104" i="6"/>
  <c r="AP104" i="6"/>
  <c r="AQ104" i="6"/>
  <c r="AR104" i="6"/>
  <c r="AS104" i="6"/>
  <c r="AT104" i="6"/>
  <c r="AU104" i="6"/>
  <c r="AV104" i="6"/>
  <c r="AW104" i="6"/>
  <c r="AX104" i="6"/>
  <c r="AY104" i="6"/>
  <c r="AZ104" i="6"/>
  <c r="BA104" i="6"/>
  <c r="BB104" i="6"/>
  <c r="BC104" i="6"/>
  <c r="BD104" i="6"/>
  <c r="BE104" i="6"/>
  <c r="AK105" i="6"/>
  <c r="AL105" i="6"/>
  <c r="AM105" i="6"/>
  <c r="AN105" i="6"/>
  <c r="AO105" i="6"/>
  <c r="AP105" i="6"/>
  <c r="AQ105" i="6"/>
  <c r="AR105" i="6"/>
  <c r="AS105" i="6"/>
  <c r="AT105" i="6"/>
  <c r="AU105" i="6"/>
  <c r="AV105" i="6"/>
  <c r="AW105" i="6"/>
  <c r="AX105" i="6"/>
  <c r="AY105" i="6"/>
  <c r="AZ105" i="6"/>
  <c r="BA105" i="6"/>
  <c r="BB105" i="6"/>
  <c r="BC105" i="6"/>
  <c r="BD105" i="6"/>
  <c r="BE105" i="6"/>
  <c r="AK106" i="6"/>
  <c r="AL106" i="6"/>
  <c r="AM106" i="6"/>
  <c r="AN106" i="6"/>
  <c r="AO106" i="6"/>
  <c r="AP106" i="6"/>
  <c r="AQ106" i="6"/>
  <c r="AR106" i="6"/>
  <c r="AS106" i="6"/>
  <c r="AT106" i="6"/>
  <c r="AU106" i="6"/>
  <c r="AV106" i="6"/>
  <c r="AW106" i="6"/>
  <c r="AX106" i="6"/>
  <c r="AY106" i="6"/>
  <c r="AZ106" i="6"/>
  <c r="BA106" i="6"/>
  <c r="BB106" i="6"/>
  <c r="BC106" i="6"/>
  <c r="BD106" i="6"/>
  <c r="BE106" i="6"/>
  <c r="AK107" i="6"/>
  <c r="AL107" i="6"/>
  <c r="AM107" i="6"/>
  <c r="AN107" i="6"/>
  <c r="AO107" i="6"/>
  <c r="AP107" i="6"/>
  <c r="AQ107" i="6"/>
  <c r="AR107" i="6"/>
  <c r="AS107" i="6"/>
  <c r="AT107" i="6"/>
  <c r="AU107" i="6"/>
  <c r="AV107" i="6"/>
  <c r="AW107" i="6"/>
  <c r="AX107" i="6"/>
  <c r="AY107" i="6"/>
  <c r="AZ107" i="6"/>
  <c r="BA107" i="6"/>
  <c r="BB107" i="6"/>
  <c r="BC107" i="6"/>
  <c r="BD107" i="6"/>
  <c r="BE107" i="6"/>
  <c r="AK108" i="6"/>
  <c r="AL108" i="6"/>
  <c r="AM108" i="6"/>
  <c r="AN108" i="6"/>
  <c r="AO108" i="6"/>
  <c r="AP108" i="6"/>
  <c r="AQ108" i="6"/>
  <c r="AR108" i="6"/>
  <c r="AS108" i="6"/>
  <c r="AT108" i="6"/>
  <c r="AU108" i="6"/>
  <c r="AV108" i="6"/>
  <c r="AW108" i="6"/>
  <c r="AX108" i="6"/>
  <c r="AY108" i="6"/>
  <c r="AZ108" i="6"/>
  <c r="BA108" i="6"/>
  <c r="BB108" i="6"/>
  <c r="BC108" i="6"/>
  <c r="BD108" i="6"/>
  <c r="BE108" i="6"/>
  <c r="AK109" i="6"/>
  <c r="AL109" i="6"/>
  <c r="AM109" i="6"/>
  <c r="AN109" i="6"/>
  <c r="AO109" i="6"/>
  <c r="AP109" i="6"/>
  <c r="AQ109" i="6"/>
  <c r="AR109" i="6"/>
  <c r="AS109" i="6"/>
  <c r="AT109" i="6"/>
  <c r="AU109" i="6"/>
  <c r="AV109" i="6"/>
  <c r="AW109" i="6"/>
  <c r="AX109" i="6"/>
  <c r="AY109" i="6"/>
  <c r="AZ109" i="6"/>
  <c r="BA109" i="6"/>
  <c r="BB109" i="6"/>
  <c r="BC109" i="6"/>
  <c r="BD109" i="6"/>
  <c r="BE109" i="6"/>
  <c r="AK110" i="6"/>
  <c r="AL110" i="6"/>
  <c r="AM110" i="6"/>
  <c r="AN110" i="6"/>
  <c r="AO110" i="6"/>
  <c r="AP110" i="6"/>
  <c r="AQ110" i="6"/>
  <c r="AR110" i="6"/>
  <c r="AS110" i="6"/>
  <c r="AT110" i="6"/>
  <c r="AU110" i="6"/>
  <c r="AV110" i="6"/>
  <c r="AW110" i="6"/>
  <c r="AX110" i="6"/>
  <c r="AY110" i="6"/>
  <c r="AZ110" i="6"/>
  <c r="BA110" i="6"/>
  <c r="BB110" i="6"/>
  <c r="BC110" i="6"/>
  <c r="BD110" i="6"/>
  <c r="BE110" i="6"/>
  <c r="AK111" i="6"/>
  <c r="AL111" i="6"/>
  <c r="AM111" i="6"/>
  <c r="AN111" i="6"/>
  <c r="AO111" i="6"/>
  <c r="AP111" i="6"/>
  <c r="AQ111" i="6"/>
  <c r="AR111" i="6"/>
  <c r="AS111" i="6"/>
  <c r="AT111" i="6"/>
  <c r="AU111" i="6"/>
  <c r="AV111" i="6"/>
  <c r="AW111" i="6"/>
  <c r="AX111" i="6"/>
  <c r="AY111" i="6"/>
  <c r="AZ111" i="6"/>
  <c r="BA111" i="6"/>
  <c r="BB111" i="6"/>
  <c r="BC111" i="6"/>
  <c r="BD111" i="6"/>
  <c r="BE111" i="6"/>
  <c r="AK112" i="6"/>
  <c r="AL112" i="6"/>
  <c r="AM112" i="6"/>
  <c r="AN112" i="6"/>
  <c r="AO112" i="6"/>
  <c r="AP112" i="6"/>
  <c r="AQ112" i="6"/>
  <c r="AR112" i="6"/>
  <c r="AS112" i="6"/>
  <c r="AT112" i="6"/>
  <c r="AU112" i="6"/>
  <c r="AV112" i="6"/>
  <c r="AW112" i="6"/>
  <c r="AX112" i="6"/>
  <c r="AY112" i="6"/>
  <c r="AZ112" i="6"/>
  <c r="BA112" i="6"/>
  <c r="BB112" i="6"/>
  <c r="BC112" i="6"/>
  <c r="BD112" i="6"/>
  <c r="BE112" i="6"/>
  <c r="AK113" i="6"/>
  <c r="AL113" i="6"/>
  <c r="AM113" i="6"/>
  <c r="AN113" i="6"/>
  <c r="AO113" i="6"/>
  <c r="AP113" i="6"/>
  <c r="AQ113" i="6"/>
  <c r="AR113" i="6"/>
  <c r="AS113" i="6"/>
  <c r="AT113" i="6"/>
  <c r="AU113" i="6"/>
  <c r="AV113" i="6"/>
  <c r="AW113" i="6"/>
  <c r="AX113" i="6"/>
  <c r="AY113" i="6"/>
  <c r="AZ113" i="6"/>
  <c r="BA113" i="6"/>
  <c r="BB113" i="6"/>
  <c r="BC113" i="6"/>
  <c r="BD113" i="6"/>
  <c r="BE113" i="6"/>
  <c r="AK114" i="6"/>
  <c r="AL114" i="6"/>
  <c r="AM114" i="6"/>
  <c r="AN114" i="6"/>
  <c r="AO114" i="6"/>
  <c r="AP114" i="6"/>
  <c r="AQ114" i="6"/>
  <c r="AR114" i="6"/>
  <c r="AS114" i="6"/>
  <c r="AT114" i="6"/>
  <c r="AU114" i="6"/>
  <c r="AV114" i="6"/>
  <c r="AW114" i="6"/>
  <c r="AX114" i="6"/>
  <c r="AY114" i="6"/>
  <c r="AZ114" i="6"/>
  <c r="BA114" i="6"/>
  <c r="BB114" i="6"/>
  <c r="BC114" i="6"/>
  <c r="BD114" i="6"/>
  <c r="BE114" i="6"/>
  <c r="AK115" i="6"/>
  <c r="AL115" i="6"/>
  <c r="AM115" i="6"/>
  <c r="AN115" i="6"/>
  <c r="AO115" i="6"/>
  <c r="AP115" i="6"/>
  <c r="AQ115" i="6"/>
  <c r="AR115" i="6"/>
  <c r="AS115" i="6"/>
  <c r="AT115" i="6"/>
  <c r="AU115" i="6"/>
  <c r="AV115" i="6"/>
  <c r="AW115" i="6"/>
  <c r="AX115" i="6"/>
  <c r="AY115" i="6"/>
  <c r="AZ115" i="6"/>
  <c r="BA115" i="6"/>
  <c r="BB115" i="6"/>
  <c r="BC115" i="6"/>
  <c r="BD115" i="6"/>
  <c r="BE115" i="6"/>
  <c r="AK116" i="6"/>
  <c r="AL116" i="6"/>
  <c r="AM116" i="6"/>
  <c r="AN116" i="6"/>
  <c r="AO116" i="6"/>
  <c r="AP116" i="6"/>
  <c r="AQ116" i="6"/>
  <c r="AR116" i="6"/>
  <c r="AS116" i="6"/>
  <c r="AT116" i="6"/>
  <c r="AU116" i="6"/>
  <c r="AV116" i="6"/>
  <c r="AW116" i="6"/>
  <c r="AX116" i="6"/>
  <c r="AY116" i="6"/>
  <c r="AZ116" i="6"/>
  <c r="BA116" i="6"/>
  <c r="BB116" i="6"/>
  <c r="BC116" i="6"/>
  <c r="BD116" i="6"/>
  <c r="BE116" i="6"/>
  <c r="AK117" i="6"/>
  <c r="AL117" i="6"/>
  <c r="AM117" i="6"/>
  <c r="AN117" i="6"/>
  <c r="AO117" i="6"/>
  <c r="AP117" i="6"/>
  <c r="AQ117" i="6"/>
  <c r="AR117" i="6"/>
  <c r="AS117" i="6"/>
  <c r="AT117" i="6"/>
  <c r="AU117" i="6"/>
  <c r="AV117" i="6"/>
  <c r="AW117" i="6"/>
  <c r="AX117" i="6"/>
  <c r="AY117" i="6"/>
  <c r="AZ117" i="6"/>
  <c r="BA117" i="6"/>
  <c r="BB117" i="6"/>
  <c r="BC117" i="6"/>
  <c r="BD117" i="6"/>
  <c r="BE117" i="6"/>
  <c r="AK118" i="6"/>
  <c r="AL118" i="6"/>
  <c r="AM118" i="6"/>
  <c r="AN118" i="6"/>
  <c r="AO118" i="6"/>
  <c r="AP118" i="6"/>
  <c r="AQ118" i="6"/>
  <c r="AR118" i="6"/>
  <c r="AS118" i="6"/>
  <c r="AT118" i="6"/>
  <c r="AU118" i="6"/>
  <c r="AV118" i="6"/>
  <c r="AW118" i="6"/>
  <c r="AX118" i="6"/>
  <c r="AY118" i="6"/>
  <c r="AZ118" i="6"/>
  <c r="BA118" i="6"/>
  <c r="BB118" i="6"/>
  <c r="BC118" i="6"/>
  <c r="BD118" i="6"/>
  <c r="AL99" i="6"/>
  <c r="AM99" i="6"/>
  <c r="AN99" i="6"/>
  <c r="AO99" i="6"/>
  <c r="AP99" i="6"/>
  <c r="AQ99" i="6"/>
  <c r="AR99" i="6"/>
  <c r="AS99" i="6"/>
  <c r="AT99" i="6"/>
  <c r="AU99" i="6"/>
  <c r="AV99" i="6"/>
  <c r="AW99" i="6"/>
  <c r="AX99" i="6"/>
  <c r="AY99" i="6"/>
  <c r="AZ99" i="6"/>
  <c r="BA99" i="6"/>
  <c r="BB99" i="6"/>
  <c r="BC99" i="6"/>
  <c r="BD99" i="6"/>
  <c r="BE99" i="6"/>
  <c r="AK99" i="6"/>
  <c r="AJ118" i="6"/>
  <c r="AJ100" i="6"/>
  <c r="AJ101" i="6"/>
  <c r="AJ102" i="6"/>
  <c r="AJ103" i="6"/>
  <c r="AJ104" i="6"/>
  <c r="AJ105" i="6"/>
  <c r="AJ106" i="6"/>
  <c r="AJ107" i="6"/>
  <c r="AJ108" i="6"/>
  <c r="AJ109" i="6"/>
  <c r="AJ110" i="6"/>
  <c r="AJ111" i="6"/>
  <c r="AJ112" i="6"/>
  <c r="AJ113" i="6"/>
  <c r="AJ114" i="6"/>
  <c r="AJ115" i="6"/>
  <c r="AJ116" i="6"/>
  <c r="AJ117" i="6"/>
  <c r="AJ99" i="6"/>
  <c r="BE119" i="6" l="1"/>
  <c r="AN93" i="6" l="1"/>
  <c r="AO93" i="6" s="1"/>
  <c r="AL93" i="6"/>
  <c r="AK93" i="6"/>
  <c r="AN92" i="6"/>
  <c r="AO92" i="6" s="1"/>
  <c r="AL92" i="6"/>
  <c r="AM92" i="6" s="1"/>
  <c r="AK92" i="6"/>
  <c r="AN91" i="6"/>
  <c r="AO91" i="6" s="1"/>
  <c r="AL91" i="6"/>
  <c r="AM91" i="6" s="1"/>
  <c r="AK91" i="6"/>
  <c r="AN90" i="6"/>
  <c r="AO90" i="6" s="1"/>
  <c r="AL90" i="6"/>
  <c r="AK90" i="6"/>
  <c r="AN89" i="6"/>
  <c r="AO89" i="6" s="1"/>
  <c r="AL89" i="6"/>
  <c r="AM89" i="6" s="1"/>
  <c r="AK89" i="6"/>
  <c r="AN88" i="6"/>
  <c r="AO88" i="6" s="1"/>
  <c r="AL88" i="6"/>
  <c r="AM88" i="6" s="1"/>
  <c r="AK88" i="6"/>
  <c r="AN87" i="6"/>
  <c r="AO87" i="6" s="1"/>
  <c r="AL87" i="6"/>
  <c r="AM87" i="6" s="1"/>
  <c r="AK87" i="6"/>
  <c r="AN86" i="6"/>
  <c r="AO86" i="6" s="1"/>
  <c r="AL86" i="6"/>
  <c r="AM86" i="6" s="1"/>
  <c r="AK86" i="6"/>
  <c r="AN85" i="6"/>
  <c r="AO85" i="6" s="1"/>
  <c r="AL85" i="6"/>
  <c r="AK85" i="6"/>
  <c r="AO84" i="6"/>
  <c r="AN84" i="6"/>
  <c r="AL84" i="6"/>
  <c r="AM84" i="6" s="1"/>
  <c r="AK84" i="6"/>
  <c r="AN83" i="6"/>
  <c r="AO83" i="6" s="1"/>
  <c r="AL83" i="6"/>
  <c r="AM83" i="6" s="1"/>
  <c r="AK83" i="6"/>
  <c r="AN82" i="6"/>
  <c r="AO82" i="6" s="1"/>
  <c r="AL82" i="6"/>
  <c r="AK82" i="6"/>
  <c r="AN81" i="6"/>
  <c r="AO81" i="6" s="1"/>
  <c r="AL81" i="6"/>
  <c r="AM81" i="6" s="1"/>
  <c r="AK81" i="6"/>
  <c r="AN80" i="6"/>
  <c r="AO80" i="6" s="1"/>
  <c r="AL80" i="6"/>
  <c r="AM80" i="6" s="1"/>
  <c r="AK80" i="6"/>
  <c r="AN79" i="6"/>
  <c r="AO79" i="6" s="1"/>
  <c r="AL79" i="6"/>
  <c r="AK79" i="6"/>
  <c r="AN78" i="6"/>
  <c r="AO78" i="6" s="1"/>
  <c r="AL78" i="6"/>
  <c r="AM78" i="6" s="1"/>
  <c r="AK78" i="6"/>
  <c r="AN77" i="6"/>
  <c r="AO77" i="6" s="1"/>
  <c r="AL77" i="6"/>
  <c r="AK77" i="6"/>
  <c r="AN76" i="6"/>
  <c r="AO76" i="6" s="1"/>
  <c r="AL76" i="6"/>
  <c r="AK76" i="6"/>
  <c r="AN75" i="6"/>
  <c r="AO75" i="6" s="1"/>
  <c r="AL75" i="6"/>
  <c r="AM75" i="6" s="1"/>
  <c r="AK75" i="6"/>
  <c r="AN74" i="6"/>
  <c r="AO74" i="6" s="1"/>
  <c r="AL74" i="6"/>
  <c r="AM74" i="6" s="1"/>
  <c r="AK74" i="6"/>
  <c r="AK94" i="6" l="1"/>
  <c r="AO94" i="6"/>
  <c r="AM85" i="6"/>
  <c r="AM82" i="6"/>
  <c r="AM90" i="6"/>
  <c r="AM93" i="6"/>
  <c r="AM79" i="6"/>
  <c r="AM76" i="6"/>
  <c r="AM77" i="6"/>
  <c r="AJ93" i="6"/>
  <c r="AJ76" i="6"/>
  <c r="AJ77" i="6"/>
  <c r="AJ78" i="6"/>
  <c r="AJ79" i="6"/>
  <c r="AJ80" i="6"/>
  <c r="AJ81" i="6"/>
  <c r="AJ82" i="6"/>
  <c r="AJ83" i="6"/>
  <c r="AJ84" i="6"/>
  <c r="AJ85" i="6"/>
  <c r="AJ86" i="6"/>
  <c r="AJ87" i="6"/>
  <c r="AJ88" i="6"/>
  <c r="AJ89" i="6"/>
  <c r="AJ90" i="6"/>
  <c r="AJ91" i="6"/>
  <c r="AJ92" i="6"/>
  <c r="AJ75" i="6"/>
  <c r="AH93" i="6"/>
  <c r="AH75" i="6"/>
  <c r="AH76" i="6"/>
  <c r="AH77" i="6"/>
  <c r="AH78" i="6"/>
  <c r="AH79" i="6"/>
  <c r="AH80" i="6"/>
  <c r="AH81" i="6"/>
  <c r="AH82" i="6"/>
  <c r="AH83" i="6"/>
  <c r="AH84" i="6"/>
  <c r="AH85" i="6"/>
  <c r="AH86" i="6"/>
  <c r="AH87" i="6"/>
  <c r="AH88" i="6"/>
  <c r="AH89" i="6"/>
  <c r="AH90" i="6"/>
  <c r="AH91" i="6"/>
  <c r="AH92" i="6"/>
  <c r="AH74" i="6"/>
  <c r="BA65" i="6"/>
  <c r="BA67" i="6" s="1"/>
  <c r="BA69" i="6" s="1"/>
  <c r="AZ65" i="6"/>
  <c r="AZ67" i="6" s="1"/>
  <c r="AZ69" i="6" s="1"/>
  <c r="AY65" i="6"/>
  <c r="AY67" i="6" s="1"/>
  <c r="AY69" i="6" s="1"/>
  <c r="AX65" i="6"/>
  <c r="AX67" i="6" s="1"/>
  <c r="AX69" i="6" s="1"/>
  <c r="AW65" i="6"/>
  <c r="AW67" i="6" s="1"/>
  <c r="AW69" i="6" s="1"/>
  <c r="AV65" i="6"/>
  <c r="AV67" i="6" s="1"/>
  <c r="AV69" i="6" s="1"/>
  <c r="AU65" i="6"/>
  <c r="AU67" i="6" s="1"/>
  <c r="AU69" i="6" s="1"/>
  <c r="AT65" i="6"/>
  <c r="AT67" i="6" s="1"/>
  <c r="AT69" i="6" s="1"/>
  <c r="AS65" i="6"/>
  <c r="AS67" i="6" s="1"/>
  <c r="AS69" i="6" s="1"/>
  <c r="AR65" i="6"/>
  <c r="AR67" i="6" s="1"/>
  <c r="AR69" i="6" s="1"/>
  <c r="AQ65" i="6"/>
  <c r="AQ67" i="6" s="1"/>
  <c r="AQ69" i="6" s="1"/>
  <c r="AP65" i="6"/>
  <c r="AP67" i="6" s="1"/>
  <c r="AP69" i="6" s="1"/>
  <c r="AO65" i="6"/>
  <c r="AO67" i="6" s="1"/>
  <c r="AO69" i="6" s="1"/>
  <c r="AN65" i="6"/>
  <c r="AN67" i="6" s="1"/>
  <c r="AN69" i="6" s="1"/>
  <c r="AM65" i="6"/>
  <c r="AM67" i="6" s="1"/>
  <c r="AM69" i="6" s="1"/>
  <c r="AL65" i="6"/>
  <c r="AL67" i="6" s="1"/>
  <c r="AL69" i="6" s="1"/>
  <c r="AK65" i="6"/>
  <c r="AK67" i="6" s="1"/>
  <c r="AK69" i="6" s="1"/>
  <c r="AJ65" i="6"/>
  <c r="AJ67" i="6" s="1"/>
  <c r="AJ69" i="6" s="1"/>
  <c r="AI65" i="6"/>
  <c r="AI67" i="6" s="1"/>
  <c r="AI69" i="6" s="1"/>
  <c r="AH65" i="6"/>
  <c r="AH67" i="6" s="1"/>
  <c r="AH69" i="6" s="1"/>
  <c r="AG65" i="6"/>
  <c r="AG67" i="6" s="1"/>
  <c r="AM94" i="6" l="1"/>
  <c r="AP94" i="6"/>
  <c r="B142" i="6" s="1"/>
  <c r="AJ74" i="6"/>
  <c r="AG101" i="6"/>
  <c r="AG109" i="6"/>
  <c r="AG117" i="6"/>
  <c r="AG116" i="6"/>
  <c r="AG102" i="6"/>
  <c r="AG110" i="6"/>
  <c r="AG99" i="6"/>
  <c r="AG111" i="6"/>
  <c r="AG103" i="6"/>
  <c r="AG108" i="6"/>
  <c r="AG104" i="6"/>
  <c r="AG112" i="6"/>
  <c r="AG113" i="6"/>
  <c r="AG105" i="6"/>
  <c r="AG100" i="6"/>
  <c r="AG106" i="6"/>
  <c r="AG114" i="6"/>
  <c r="AG118" i="6"/>
  <c r="AG107" i="6"/>
  <c r="AG115" i="6"/>
  <c r="AG81" i="6"/>
  <c r="AG89" i="6"/>
  <c r="AG69" i="6"/>
  <c r="BB69" i="6" s="1"/>
  <c r="AG82" i="6"/>
  <c r="AG90" i="6"/>
  <c r="AG86" i="6"/>
  <c r="AG75" i="6"/>
  <c r="AG83" i="6"/>
  <c r="AG91" i="6"/>
  <c r="AG93" i="6"/>
  <c r="AG78" i="6"/>
  <c r="AG76" i="6"/>
  <c r="AG84" i="6"/>
  <c r="AG92" i="6"/>
  <c r="AG77" i="6"/>
  <c r="AG74" i="6"/>
  <c r="AG85" i="6"/>
  <c r="AG88" i="6"/>
  <c r="AG79" i="6"/>
  <c r="AG87" i="6"/>
  <c r="AG80" i="6"/>
  <c r="AH94" i="6"/>
  <c r="AH115" i="6" l="1"/>
  <c r="AH106" i="6"/>
  <c r="AH111" i="6"/>
  <c r="AH100" i="6"/>
  <c r="AH113" i="6"/>
  <c r="AH102" i="6"/>
  <c r="AH99" i="6"/>
  <c r="AH105" i="6"/>
  <c r="AH110" i="6"/>
  <c r="AH112" i="6"/>
  <c r="AH116" i="6"/>
  <c r="AH107" i="6"/>
  <c r="AH104" i="6"/>
  <c r="AH117" i="6"/>
  <c r="AI78" i="6"/>
  <c r="AI86" i="6"/>
  <c r="AI79" i="6"/>
  <c r="AI87" i="6"/>
  <c r="AI90" i="6"/>
  <c r="AI80" i="6"/>
  <c r="AI88" i="6"/>
  <c r="AI81" i="6"/>
  <c r="AI89" i="6"/>
  <c r="AI93" i="6"/>
  <c r="AI82" i="6"/>
  <c r="AI75" i="6"/>
  <c r="AI83" i="6"/>
  <c r="AI91" i="6"/>
  <c r="AI76" i="6"/>
  <c r="AI84" i="6"/>
  <c r="AI92" i="6"/>
  <c r="AI77" i="6"/>
  <c r="AI85" i="6"/>
  <c r="AI74" i="6"/>
  <c r="AJ119" i="6"/>
  <c r="B140" i="6" s="1"/>
  <c r="AH118" i="6"/>
  <c r="AH108" i="6"/>
  <c r="AH109" i="6"/>
  <c r="AH114" i="6"/>
  <c r="AH103" i="6"/>
  <c r="AH101" i="6"/>
  <c r="B54" i="6"/>
  <c r="B50" i="6"/>
  <c r="AK47" i="6"/>
  <c r="AJ47" i="6"/>
  <c r="AI47" i="6"/>
  <c r="AI28" i="6"/>
  <c r="AJ28" i="6"/>
  <c r="AK28" i="6"/>
  <c r="AI29" i="6"/>
  <c r="AJ29" i="6"/>
  <c r="AK29" i="6"/>
  <c r="AI30" i="6"/>
  <c r="AJ30" i="6"/>
  <c r="AK30" i="6"/>
  <c r="AI31" i="6"/>
  <c r="AJ31" i="6"/>
  <c r="AK31" i="6"/>
  <c r="AI32" i="6"/>
  <c r="AJ32" i="6"/>
  <c r="AK32" i="6"/>
  <c r="AI33" i="6"/>
  <c r="AJ33" i="6"/>
  <c r="AK33" i="6"/>
  <c r="AI34" i="6"/>
  <c r="AJ34" i="6"/>
  <c r="AK34" i="6"/>
  <c r="AI35" i="6"/>
  <c r="AJ35" i="6"/>
  <c r="AK35" i="6"/>
  <c r="AI36" i="6"/>
  <c r="AJ36" i="6"/>
  <c r="AK36" i="6"/>
  <c r="AI37" i="6"/>
  <c r="AJ37" i="6"/>
  <c r="AK37" i="6"/>
  <c r="AI38" i="6"/>
  <c r="AJ38" i="6"/>
  <c r="AK38" i="6"/>
  <c r="AI39" i="6"/>
  <c r="AJ39" i="6"/>
  <c r="AK39" i="6"/>
  <c r="AI40" i="6"/>
  <c r="AJ40" i="6"/>
  <c r="AK40" i="6"/>
  <c r="AI41" i="6"/>
  <c r="AJ41" i="6"/>
  <c r="AK41" i="6"/>
  <c r="AI42" i="6"/>
  <c r="AJ42" i="6"/>
  <c r="AK42" i="6"/>
  <c r="AI43" i="6"/>
  <c r="AJ43" i="6"/>
  <c r="AK43" i="6"/>
  <c r="AI44" i="6"/>
  <c r="AJ44" i="6"/>
  <c r="AK44" i="6"/>
  <c r="AI45" i="6"/>
  <c r="AJ45" i="6"/>
  <c r="AK45" i="6"/>
  <c r="AI46" i="6"/>
  <c r="AJ46" i="6"/>
  <c r="AK46" i="6"/>
  <c r="AK27" i="6"/>
  <c r="AG47" i="6"/>
  <c r="AG28" i="6"/>
  <c r="AG29" i="6"/>
  <c r="AG30" i="6"/>
  <c r="AG31" i="6"/>
  <c r="AG32" i="6"/>
  <c r="AG33" i="6"/>
  <c r="AG34" i="6"/>
  <c r="AG35" i="6"/>
  <c r="AG36" i="6"/>
  <c r="AG37" i="6"/>
  <c r="AG38" i="6"/>
  <c r="AG39" i="6"/>
  <c r="AG40" i="6"/>
  <c r="AG41" i="6"/>
  <c r="AG42" i="6"/>
  <c r="AG43" i="6"/>
  <c r="AG44" i="6"/>
  <c r="AG45" i="6"/>
  <c r="AG46" i="6"/>
  <c r="AG27" i="6"/>
  <c r="AF47" i="6"/>
  <c r="AF28" i="6"/>
  <c r="AF29" i="6"/>
  <c r="AF30" i="6"/>
  <c r="AF31" i="6"/>
  <c r="AF32" i="6"/>
  <c r="AF33" i="6"/>
  <c r="AF34" i="6"/>
  <c r="AF35" i="6"/>
  <c r="AF36" i="6"/>
  <c r="AF37" i="6"/>
  <c r="AF38" i="6"/>
  <c r="AF39" i="6"/>
  <c r="AF40" i="6"/>
  <c r="AF41" i="6"/>
  <c r="AF42" i="6"/>
  <c r="AF43" i="6"/>
  <c r="AF44" i="6"/>
  <c r="AF45" i="6"/>
  <c r="AF46" i="6"/>
  <c r="AF27" i="6"/>
  <c r="AJ27" i="6"/>
  <c r="AI27" i="6"/>
  <c r="B240" i="5"/>
  <c r="AF233" i="5"/>
  <c r="AK48" i="6" l="1"/>
  <c r="B56" i="6" s="1"/>
  <c r="AJ94" i="6"/>
  <c r="AH119" i="6"/>
  <c r="AG48" i="6"/>
  <c r="B55" i="6" s="1"/>
  <c r="AF48" i="6"/>
  <c r="B57" i="6" s="1"/>
  <c r="AH48" i="6"/>
  <c r="B53" i="6" s="1"/>
  <c r="B294" i="5"/>
  <c r="B138" i="6" l="1"/>
  <c r="B292" i="5"/>
  <c r="B291" i="5"/>
  <c r="B290" i="5"/>
  <c r="B289" i="5"/>
  <c r="BC276" i="5" l="1"/>
  <c r="AR259" i="5"/>
  <c r="AT259" i="5"/>
  <c r="AV259" i="5"/>
  <c r="AX259" i="5"/>
  <c r="AZ259" i="5"/>
  <c r="BB259" i="5"/>
  <c r="AR260" i="5"/>
  <c r="AT260" i="5"/>
  <c r="AV260" i="5"/>
  <c r="AX260" i="5"/>
  <c r="AZ260" i="5"/>
  <c r="BB260" i="5"/>
  <c r="AR261" i="5"/>
  <c r="AT261" i="5"/>
  <c r="AV261" i="5"/>
  <c r="AX261" i="5"/>
  <c r="AZ261" i="5"/>
  <c r="BB261" i="5"/>
  <c r="AR262" i="5"/>
  <c r="AT262" i="5"/>
  <c r="AV262" i="5"/>
  <c r="AX262" i="5"/>
  <c r="AZ262" i="5"/>
  <c r="BB262" i="5"/>
  <c r="AR263" i="5"/>
  <c r="AT263" i="5"/>
  <c r="AV263" i="5"/>
  <c r="AX263" i="5"/>
  <c r="AZ263" i="5"/>
  <c r="BB263" i="5"/>
  <c r="AR264" i="5"/>
  <c r="AT264" i="5"/>
  <c r="AV264" i="5"/>
  <c r="AX264" i="5"/>
  <c r="AZ264" i="5"/>
  <c r="BB264" i="5"/>
  <c r="AR265" i="5"/>
  <c r="AT265" i="5"/>
  <c r="AV265" i="5"/>
  <c r="AX265" i="5"/>
  <c r="AZ265" i="5"/>
  <c r="BB265" i="5"/>
  <c r="AR266" i="5"/>
  <c r="AT266" i="5"/>
  <c r="AV266" i="5"/>
  <c r="AX266" i="5"/>
  <c r="AZ266" i="5"/>
  <c r="BB266" i="5"/>
  <c r="AR267" i="5"/>
  <c r="AT267" i="5"/>
  <c r="AV267" i="5"/>
  <c r="AX267" i="5"/>
  <c r="AZ267" i="5"/>
  <c r="BB267" i="5"/>
  <c r="AR268" i="5"/>
  <c r="AT268" i="5"/>
  <c r="AV268" i="5"/>
  <c r="AX268" i="5"/>
  <c r="AZ268" i="5"/>
  <c r="BB268" i="5"/>
  <c r="AR269" i="5"/>
  <c r="AT269" i="5"/>
  <c r="AV269" i="5"/>
  <c r="AX269" i="5"/>
  <c r="AZ269" i="5"/>
  <c r="BB269" i="5"/>
  <c r="AR270" i="5"/>
  <c r="AT270" i="5"/>
  <c r="AV270" i="5"/>
  <c r="AX270" i="5"/>
  <c r="AZ270" i="5"/>
  <c r="BB270" i="5"/>
  <c r="AR271" i="5"/>
  <c r="AT271" i="5"/>
  <c r="AV271" i="5"/>
  <c r="AX271" i="5"/>
  <c r="AZ271" i="5"/>
  <c r="BB271" i="5"/>
  <c r="AR272" i="5"/>
  <c r="AT272" i="5"/>
  <c r="AV272" i="5"/>
  <c r="AX272" i="5"/>
  <c r="AZ272" i="5"/>
  <c r="BB272" i="5"/>
  <c r="AR273" i="5"/>
  <c r="AT273" i="5"/>
  <c r="AV273" i="5"/>
  <c r="AX273" i="5"/>
  <c r="AZ273" i="5"/>
  <c r="BB273" i="5"/>
  <c r="AR274" i="5"/>
  <c r="AT274" i="5"/>
  <c r="AV274" i="5"/>
  <c r="AX274" i="5"/>
  <c r="AZ274" i="5"/>
  <c r="BB274" i="5"/>
  <c r="AR275" i="5"/>
  <c r="AT275" i="5"/>
  <c r="AV275" i="5"/>
  <c r="AX275" i="5"/>
  <c r="AZ275" i="5"/>
  <c r="BB275" i="5"/>
  <c r="AR258" i="5"/>
  <c r="AT258" i="5"/>
  <c r="AV258" i="5"/>
  <c r="AX258" i="5"/>
  <c r="AZ258" i="5"/>
  <c r="BB258" i="5"/>
  <c r="AR257" i="5"/>
  <c r="AT257" i="5"/>
  <c r="AV257" i="5"/>
  <c r="AX257" i="5"/>
  <c r="AZ257" i="5"/>
  <c r="BB257" i="5"/>
  <c r="AP276" i="5"/>
  <c r="AK257" i="5"/>
  <c r="AL257" i="5"/>
  <c r="AM257" i="5" s="1"/>
  <c r="AN257" i="5"/>
  <c r="AO257" i="5" s="1"/>
  <c r="AK258" i="5"/>
  <c r="AL258" i="5"/>
  <c r="AM258" i="5" s="1"/>
  <c r="AN258" i="5"/>
  <c r="AO258" i="5"/>
  <c r="AK259" i="5"/>
  <c r="AL259" i="5"/>
  <c r="AM259" i="5" s="1"/>
  <c r="AN259" i="5"/>
  <c r="AO259" i="5"/>
  <c r="AK260" i="5"/>
  <c r="AL260" i="5"/>
  <c r="AM260" i="5" s="1"/>
  <c r="AN260" i="5"/>
  <c r="AO260" i="5"/>
  <c r="AK261" i="5"/>
  <c r="AL261" i="5"/>
  <c r="AM261" i="5"/>
  <c r="AN261" i="5"/>
  <c r="AO261" i="5"/>
  <c r="AK262" i="5"/>
  <c r="AL262" i="5"/>
  <c r="AM262" i="5" s="1"/>
  <c r="AN262" i="5"/>
  <c r="AO262" i="5" s="1"/>
  <c r="AK263" i="5"/>
  <c r="AL263" i="5"/>
  <c r="AM263" i="5" s="1"/>
  <c r="AN263" i="5"/>
  <c r="AO263" i="5" s="1"/>
  <c r="AK264" i="5"/>
  <c r="AL264" i="5"/>
  <c r="AM264" i="5" s="1"/>
  <c r="AN264" i="5"/>
  <c r="AO264" i="5" s="1"/>
  <c r="AK265" i="5"/>
  <c r="AL265" i="5"/>
  <c r="AM265" i="5" s="1"/>
  <c r="AN265" i="5"/>
  <c r="AO265" i="5"/>
  <c r="AK266" i="5"/>
  <c r="AL266" i="5"/>
  <c r="AM266" i="5" s="1"/>
  <c r="AN266" i="5"/>
  <c r="AO266" i="5" s="1"/>
  <c r="AK267" i="5"/>
  <c r="AL267" i="5"/>
  <c r="AM267" i="5"/>
  <c r="AN267" i="5"/>
  <c r="AO267" i="5"/>
  <c r="AK268" i="5"/>
  <c r="AL268" i="5"/>
  <c r="AM268" i="5" s="1"/>
  <c r="AN268" i="5"/>
  <c r="AO268" i="5"/>
  <c r="AK269" i="5"/>
  <c r="AL269" i="5"/>
  <c r="AM269" i="5"/>
  <c r="AN269" i="5"/>
  <c r="AO269" i="5"/>
  <c r="AK270" i="5"/>
  <c r="AL270" i="5"/>
  <c r="AM270" i="5"/>
  <c r="AN270" i="5"/>
  <c r="AO270" i="5" s="1"/>
  <c r="AK271" i="5"/>
  <c r="AL271" i="5"/>
  <c r="AM271" i="5" s="1"/>
  <c r="AN271" i="5"/>
  <c r="AO271" i="5" s="1"/>
  <c r="AK272" i="5"/>
  <c r="AL272" i="5"/>
  <c r="AM272" i="5" s="1"/>
  <c r="AN272" i="5"/>
  <c r="AO272" i="5"/>
  <c r="AK273" i="5"/>
  <c r="AL273" i="5"/>
  <c r="AM273" i="5" s="1"/>
  <c r="AN273" i="5"/>
  <c r="AO273" i="5"/>
  <c r="AK274" i="5"/>
  <c r="AL274" i="5"/>
  <c r="AM274" i="5" s="1"/>
  <c r="AN274" i="5"/>
  <c r="AO274" i="5" s="1"/>
  <c r="AK275" i="5"/>
  <c r="AL275" i="5"/>
  <c r="AM275" i="5"/>
  <c r="AN275" i="5"/>
  <c r="AO275" i="5"/>
  <c r="BB256" i="5"/>
  <c r="AZ256" i="5"/>
  <c r="AX256" i="5"/>
  <c r="AV256" i="5"/>
  <c r="AT256" i="5"/>
  <c r="AR256" i="5"/>
  <c r="AJ275" i="5"/>
  <c r="AJ257" i="5"/>
  <c r="AJ258" i="5"/>
  <c r="AJ259" i="5"/>
  <c r="AJ260" i="5"/>
  <c r="AJ261" i="5"/>
  <c r="AJ262" i="5"/>
  <c r="AJ263" i="5"/>
  <c r="AJ264" i="5"/>
  <c r="AJ265" i="5"/>
  <c r="AJ266" i="5"/>
  <c r="AJ267" i="5"/>
  <c r="AJ268" i="5"/>
  <c r="AJ269" i="5"/>
  <c r="AJ270" i="5"/>
  <c r="AJ271" i="5"/>
  <c r="AJ272" i="5"/>
  <c r="AJ273" i="5"/>
  <c r="AJ274" i="5"/>
  <c r="AJ256" i="5"/>
  <c r="AI260" i="5"/>
  <c r="B278" i="5" s="1"/>
  <c r="AI256" i="5"/>
  <c r="AH275" i="5"/>
  <c r="AH257" i="5"/>
  <c r="AH258" i="5"/>
  <c r="AH259" i="5"/>
  <c r="AH260" i="5"/>
  <c r="AH261" i="5"/>
  <c r="AH262" i="5"/>
  <c r="AH263" i="5"/>
  <c r="AH264" i="5"/>
  <c r="AH265" i="5"/>
  <c r="AH266" i="5"/>
  <c r="AH267" i="5"/>
  <c r="AH268" i="5"/>
  <c r="AH269" i="5"/>
  <c r="AH270" i="5"/>
  <c r="AH271" i="5"/>
  <c r="AH272" i="5"/>
  <c r="AH273" i="5"/>
  <c r="AH274" i="5"/>
  <c r="AH256" i="5"/>
  <c r="AG275" i="5"/>
  <c r="AG258" i="5"/>
  <c r="AG259" i="5"/>
  <c r="AG260" i="5"/>
  <c r="AG261" i="5"/>
  <c r="AG262" i="5"/>
  <c r="AG263" i="5"/>
  <c r="AG264" i="5"/>
  <c r="AG265" i="5"/>
  <c r="AG266" i="5"/>
  <c r="AG267" i="5"/>
  <c r="AG268" i="5"/>
  <c r="AG269" i="5"/>
  <c r="AG270" i="5"/>
  <c r="AG271" i="5"/>
  <c r="AG272" i="5"/>
  <c r="AG273" i="5"/>
  <c r="AG274" i="5"/>
  <c r="AG257" i="5"/>
  <c r="AG256" i="5"/>
  <c r="AJ276" i="5" l="1"/>
  <c r="AH276" i="5"/>
  <c r="B293" i="5"/>
  <c r="AG276" i="5"/>
  <c r="AN256" i="5"/>
  <c r="AO256" i="5" s="1"/>
  <c r="AL256" i="5"/>
  <c r="AM256" i="5" s="1"/>
  <c r="AK256" i="5"/>
  <c r="AK276" i="5" l="1"/>
  <c r="AM276" i="5"/>
  <c r="AO276" i="5"/>
  <c r="B237" i="5"/>
  <c r="B239" i="5"/>
  <c r="B238" i="5"/>
  <c r="B220" i="5" l="1"/>
  <c r="AI215" i="5"/>
  <c r="AJ215" i="5"/>
  <c r="AK215" i="5" s="1"/>
  <c r="AL215" i="5"/>
  <c r="AM215" i="5" s="1"/>
  <c r="AH215" i="5"/>
  <c r="AH214" i="5"/>
  <c r="AG215" i="5"/>
  <c r="AG214" i="5"/>
  <c r="B203" i="5"/>
  <c r="B202" i="5"/>
  <c r="B201" i="5"/>
  <c r="B200" i="5"/>
  <c r="B177" i="5"/>
  <c r="B176" i="5"/>
  <c r="B175" i="5"/>
  <c r="B174" i="5"/>
  <c r="B154" i="5"/>
  <c r="B153" i="5"/>
  <c r="B152" i="5"/>
  <c r="B151" i="5"/>
  <c r="B125" i="5"/>
  <c r="B124" i="5"/>
  <c r="B123" i="5"/>
  <c r="B122" i="5"/>
  <c r="B99" i="5"/>
  <c r="B98" i="5"/>
  <c r="B97" i="5"/>
  <c r="B96" i="5"/>
  <c r="AH216" i="5" l="1"/>
  <c r="B221" i="5" s="1"/>
  <c r="AG216" i="5"/>
  <c r="B219" i="5" s="1"/>
  <c r="AJ60" i="5"/>
  <c r="AJ59" i="5"/>
  <c r="AI59" i="5"/>
  <c r="AI60" i="5"/>
  <c r="AW60" i="5"/>
  <c r="AM60" i="5" l="1"/>
  <c r="AO60" i="5"/>
  <c r="AQ60" i="5"/>
  <c r="AS60" i="5"/>
  <c r="AU60" i="5"/>
  <c r="AL60" i="5"/>
  <c r="AL59" i="5"/>
  <c r="AK60" i="5"/>
  <c r="AK59" i="5"/>
  <c r="AG60" i="5"/>
  <c r="AG59" i="5"/>
  <c r="AJ28" i="5"/>
  <c r="AL61" i="5" l="1"/>
  <c r="B67" i="5" s="1"/>
  <c r="AJ61" i="5"/>
  <c r="AK61" i="5"/>
  <c r="AL214" i="5" l="1"/>
  <c r="AM214" i="5" s="1"/>
  <c r="AM216" i="5" s="1"/>
  <c r="AJ214" i="5"/>
  <c r="AK214" i="5" s="1"/>
  <c r="AK216" i="5" s="1"/>
  <c r="AI214" i="5"/>
  <c r="AI216" i="5" s="1"/>
  <c r="AN216" i="5" l="1"/>
  <c r="B222" i="5" s="1"/>
  <c r="AW59" i="5"/>
  <c r="AU59" i="5"/>
  <c r="AS59" i="5"/>
  <c r="AQ59" i="5"/>
  <c r="AO59" i="5"/>
  <c r="AM59" i="5"/>
  <c r="AX61" i="5" l="1"/>
  <c r="B68" i="5" s="1"/>
  <c r="AL28" i="5"/>
  <c r="B35" i="5" s="1"/>
  <c r="AW28" i="5"/>
  <c r="AQ28" i="5"/>
  <c r="AO28" i="5"/>
  <c r="AS28" i="5"/>
  <c r="AU28" i="5"/>
  <c r="AM28" i="5"/>
  <c r="AX29" i="5" l="1"/>
  <c r="B36" i="5" s="1"/>
  <c r="AH60" i="5"/>
  <c r="AH59" i="5"/>
  <c r="B65" i="5"/>
  <c r="AI28" i="5"/>
  <c r="B66" i="5" l="1"/>
  <c r="B64" i="5"/>
  <c r="AK28" i="5"/>
  <c r="AH28" i="5"/>
  <c r="B34" i="5" s="1"/>
  <c r="AG28" i="5"/>
  <c r="AK29" i="5" l="1"/>
  <c r="B33" i="5" s="1"/>
  <c r="AJ29" i="5"/>
  <c r="B32" i="5"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<sst xmlns="http://schemas.openxmlformats.org/spreadsheetml/2006/main" count="14861" uniqueCount="7298">
  <si>
    <t>Módulo 2.
Protección civil</t>
  </si>
  <si>
    <t>Índice</t>
  </si>
  <si>
    <t>Entidad:</t>
  </si>
  <si>
    <t>Clave:</t>
  </si>
  <si>
    <t xml:space="preserve">Presentación </t>
  </si>
  <si>
    <t xml:space="preserve">Informantes </t>
  </si>
  <si>
    <t xml:space="preserve">Participantes </t>
  </si>
  <si>
    <t>Sección I. Marco normativo y programático</t>
  </si>
  <si>
    <t>Sección II. Estructura organizacional y capacidad operativa</t>
  </si>
  <si>
    <t>Sección III. Recursos humanos</t>
  </si>
  <si>
    <t xml:space="preserve">Sección IV. Recursos presupuestales </t>
  </si>
  <si>
    <t xml:space="preserve">Glosario </t>
  </si>
  <si>
    <t>Presentación</t>
  </si>
  <si>
    <t>CONFIDENCIALIDAD</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</si>
  <si>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</si>
  <si>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</si>
  <si>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</si>
  <si>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</si>
  <si>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</si>
  <si>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</si>
  <si>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</si>
  <si>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</si>
  <si>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</si>
  <si>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</si>
  <si>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</si>
  <si>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</si>
  <si>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</si>
  <si>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</si>
  <si>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</si>
  <si>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</si>
  <si>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</si>
  <si>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</si>
  <si>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</si>
  <si>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</si>
  <si>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</si>
  <si>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</si>
  <si>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</si>
  <si>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</si>
  <si>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</si>
  <si>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</si>
  <si>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</si>
  <si>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</si>
  <si>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</si>
  <si>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</si>
  <si>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</si>
  <si>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r>
      <t xml:space="preserve">Informantes
</t>
    </r>
    <r>
      <rPr>
        <i/>
        <sz val="8"/>
        <color theme="1"/>
        <rFont val="Arial"/>
        <family val="2"/>
      </rPr>
      <t>(Responde: Unidad Estatal de Protección Civil u homóloga)</t>
    </r>
  </si>
  <si>
    <t>INFORMANTE BÁSICO</t>
  </si>
  <si>
    <t>FIRMA Y SELLO</t>
  </si>
  <si>
    <t>VoBo. a la información contenida en el presente cuestionario</t>
  </si>
  <si>
    <t>FIRMA</t>
  </si>
  <si>
    <t>Nombre(s):</t>
  </si>
  <si>
    <t>Primer apellido:</t>
  </si>
  <si>
    <t>Segundo apellido:</t>
  </si>
  <si>
    <t>Institución u órgano:</t>
  </si>
  <si>
    <t>INFORMANTE COMPLEMENTARIO 1</t>
  </si>
  <si>
    <t>INFORMANTE COMPLEMENTARIO 2</t>
  </si>
  <si>
    <t>OBSERVACIONES:</t>
  </si>
  <si>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</si>
  <si>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</si>
  <si>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</si>
  <si>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</si>
  <si>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</si>
  <si>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</si>
  <si>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</si>
  <si>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t xml:space="preserve">No. </t>
  </si>
  <si>
    <t>Título</t>
  </si>
  <si>
    <t>Nombre(s)</t>
  </si>
  <si>
    <t>Primer apellido</t>
  </si>
  <si>
    <t>Segundo apellido</t>
  </si>
  <si>
    <t xml:space="preserve">Unidad administrativa de adscripción </t>
  </si>
  <si>
    <t xml:space="preserve">Cargo o puesto </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</si>
  <si>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</si>
  <si>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</si>
  <si>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</si>
  <si>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</si>
  <si>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</si>
  <si>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</si>
  <si>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</si>
  <si>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Ej.</t>
  </si>
  <si>
    <t>Licenciada</t>
  </si>
  <si>
    <t>Guadalupe</t>
  </si>
  <si>
    <t>Hernández</t>
  </si>
  <si>
    <t>García</t>
  </si>
  <si>
    <t>Dirección General de Administración</t>
  </si>
  <si>
    <t>Directora de Recursos Financieros</t>
  </si>
  <si>
    <t>hernandezg@dgsp.gob.mx</t>
  </si>
  <si>
    <t>I, II.2, I.4.2, P1.25, P1.26</t>
  </si>
  <si>
    <t>Base de datos u hojas de cálculo estructuradas y estandarizadas</t>
  </si>
  <si>
    <t>Sistema Informático propio</t>
  </si>
  <si>
    <t>1.</t>
  </si>
  <si>
    <t>2.</t>
  </si>
  <si>
    <t>Software comercial especializado</t>
  </si>
  <si>
    <t>3.</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</si>
  <si>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</si>
  <si>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</si>
  <si>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</si>
  <si>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</si>
  <si>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</si>
  <si>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</si>
  <si>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</si>
  <si>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</si>
  <si>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</si>
  <si>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</si>
  <si>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</si>
  <si>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De palabra</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</si>
  <si>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</si>
  <si>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</si>
  <si>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</si>
  <si>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</si>
  <si>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</si>
  <si>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</si>
  <si>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</si>
  <si>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</si>
  <si>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</si>
  <si>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</si>
  <si>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</si>
  <si>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</si>
  <si>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</si>
  <si>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</si>
  <si>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</si>
  <si>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</si>
  <si>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</si>
  <si>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</si>
  <si>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</si>
  <si>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</si>
  <si>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</si>
  <si>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</si>
  <si>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</si>
  <si>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</si>
  <si>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</si>
  <si>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</si>
  <si>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</si>
  <si>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</si>
  <si>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t>2.- Los catálogos utilizados en el presente cuestionario corresponden a denominaciones estándar, de tal forma que si el nombre de alguna categoría no coincide exactamente con la utilizada en su institución, debe registrar los datos en aquella que sea homóloga.</t>
  </si>
  <si>
    <t>5.- No deje celdas en blanco, salvo en los casos en que la instrucción así lo solicite.</t>
  </si>
  <si>
    <t>.</t>
  </si>
  <si>
    <t>I.1 Ordenamiento reglamentario</t>
  </si>
  <si>
    <t>1.1.-</t>
  </si>
  <si>
    <t>En caso de que el ordenamiento reglamentario de la Ley Estatal de Protección Civil u homóloga no se haya actualizado desde su publicación, anote una "X" en la columna "No se ha actualizado" y deje el resto de las columnas del apartado "Fecha de última actualización del ordenamiento reglamentario" en blanco.</t>
  </si>
  <si>
    <t>En caso de que el ordenamiento reglamentario de la Ley Estatal de Protección Civil u homóloga no se haya publicado a través de algún medio oficial, en el apartado "Fecha de publicación del ordenamiento reglamentario" anote la fecha de expedición o elaboración del mismo. De ser este el caso, explique dicha situación en el recuadro que se encuentra en la parte inferior de la tabla de respuesta.</t>
  </si>
  <si>
    <t>Fecha de publicación del ordenamiento reglamentario</t>
  </si>
  <si>
    <t>Fecha de última actualización del ordenamiento reglamentario</t>
  </si>
  <si>
    <t>Sitio donde se encuentra disponible el ordenamiento reglamentario (URL)</t>
  </si>
  <si>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</si>
  <si>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</si>
  <si>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</si>
  <si>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</si>
  <si>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En caso de tener algún comentario u observación al dato registrado en la respuesta de la presente pregunta, o los datos que derivan de la misma, favor de anotarlo en el siguiente espacio. De lo contrario, déjelo en blanco.</t>
  </si>
  <si>
    <t>I.2 Planes y programas en materia de protección civil</t>
  </si>
  <si>
    <t>Instrucción general para las preguntas de la subsección:</t>
  </si>
  <si>
    <t>Glosario de la subsección:</t>
  </si>
  <si>
    <t>1.2.-</t>
  </si>
  <si>
    <t>En caso de que no haya contado con determinado plan o programa en materia de protección civil, se haya encontrado en proceso de integración, o no cuente con información para determinarlo, indíquelo en la columna correspondiente conforme al catálogo respectivo y deje el resto de la fila en blanco.</t>
  </si>
  <si>
    <t>En caso de que determinado plan o programa en materia de protección civil no se haya actualizado desde su publicación, anote una "X" en la columna "No se ha actualizado" y deje el resto de las columnas del apartado "Fecha de última actualización" en blanco.</t>
  </si>
  <si>
    <t>En caso de que haya contado con determinado plan o programa en materia de protección civil, pero este no se encuentre disponible en línea, en la columna "Sitio donde se encuentra disponible (URL)" anote "NA" (No aplica).</t>
  </si>
  <si>
    <t>Planes o programas en materia de protección civil</t>
  </si>
  <si>
    <r>
      <rPr>
        <b/>
        <sz val="9"/>
        <rFont val="Arial"/>
        <family val="2"/>
      </rPr>
      <t xml:space="preserve">¿Contaba con el plan o programa en materia de protección civil?
</t>
    </r>
    <r>
      <rPr>
        <i/>
        <sz val="8"/>
        <rFont val="Arial"/>
        <family val="2"/>
      </rPr>
      <t>(1. Sí / 2. En proceso de integración / 3. No / 9. No identificado)</t>
    </r>
  </si>
  <si>
    <t xml:space="preserve">Fecha de publicación </t>
  </si>
  <si>
    <t>Fecha de última actualización</t>
  </si>
  <si>
    <t>Sitio donde se encuentra disponible (URL)</t>
  </si>
  <si>
    <t>Plan o Programa de Protección Civil u homólogo</t>
  </si>
  <si>
    <t>Plan de Emergencia o de Contingencia u homólogo</t>
  </si>
  <si>
    <t>1.3.-</t>
  </si>
  <si>
    <t>Señale los temas o ejes rectores que conforman el Plan o Programa de Protección Civil u homólogo.</t>
  </si>
  <si>
    <t>Seleccione con una "X" el o los códigos que correspondan.</t>
  </si>
  <si>
    <t>En caso de seleccionar el código "99" no puede seleccionar otro código.</t>
  </si>
  <si>
    <t>1. Identificación de zonas propensas a desastres o emergencias</t>
  </si>
  <si>
    <t>2. Tratamiento, atención, análisis y evaluación de desastres o emergencias</t>
  </si>
  <si>
    <t>3. Establecimiento de políticas y estrategias de prevención</t>
  </si>
  <si>
    <t>4. Mejoramiento de la toma de decisiones en relación con los planes de desarrollo urbano</t>
  </si>
  <si>
    <t>5. Cultura de la autoprotección a través de la orientación y concientización de la población sobre el riesgo</t>
  </si>
  <si>
    <t>6. Mejorar la calidad en la contratación de seguros para la infraestructura pública en caso de desastres o emergencias</t>
  </si>
  <si>
    <t>7. Evaluación del plan o programa</t>
  </si>
  <si>
    <t>9. Esquemas de formación y capacitación a personas servidoras públicas</t>
  </si>
  <si>
    <t>10. Esquemas de formación y capacitación a la población</t>
  </si>
  <si>
    <t>99. No identificado</t>
  </si>
  <si>
    <t>1.4.-</t>
  </si>
  <si>
    <t>1. Coordinación Nacional de Protección Civil</t>
  </si>
  <si>
    <t>2. Secretaría de la Defensa Nacional</t>
  </si>
  <si>
    <t>3. Secretaría de Marina</t>
  </si>
  <si>
    <t>4. Guardia Nacional</t>
  </si>
  <si>
    <t>5. Unidad de Protección Civil u homóloga de otra(s) entidad(es) federativa(s)</t>
  </si>
  <si>
    <t>6. Unidad de Protección Civil u homóloga de algún(os) municipio(s) o demarcación(es) territorial(es) de la entidad federativa</t>
  </si>
  <si>
    <t>7. Unidad de Protección Civil u homóloga de algún(os) municipio(s) o demarcación(es) territorial(es) de otra(s) entidad(es) federativa(s)</t>
  </si>
  <si>
    <t>1.5.-</t>
  </si>
  <si>
    <t>Señale los grupos de población vulnerable considerados de atención prioritaria en el Plan o Programa de Protección Civil u homólogo.</t>
  </si>
  <si>
    <t>1. Mujeres</t>
  </si>
  <si>
    <t>3. Juventudes</t>
  </si>
  <si>
    <t>4. Personas adultas mayores</t>
  </si>
  <si>
    <t>5. Personas con discapacidad</t>
  </si>
  <si>
    <t>6. Población en contexto de movilidad</t>
  </si>
  <si>
    <t>7. Población en situación de pobreza</t>
  </si>
  <si>
    <t>8. Personas en situación de calle</t>
  </si>
  <si>
    <t>9. Pueblos y comunidades indígenas</t>
  </si>
  <si>
    <t>10. Pueblos y barrios originarios</t>
  </si>
  <si>
    <t>1.6.-</t>
  </si>
  <si>
    <t>9. No identificado</t>
  </si>
  <si>
    <t>1.7.-</t>
  </si>
  <si>
    <t>En caso de que no haya seleccionado como respuesta el código "1" en la pregunta anterior, no puede registrar información en el presente reactivo.</t>
  </si>
  <si>
    <t>En caso de seleccionar el código "9" no puede seleccionar otro código.</t>
  </si>
  <si>
    <t>1.8.-</t>
  </si>
  <si>
    <t>Señale las estrategias para la reducción de riesgos o vulnerabilidades ante fenómenos perturbadores consideradas en el Plan o Programa de Protección Civil u homólogo.</t>
  </si>
  <si>
    <t>En caso de seleccionar el código "12" o "99" no puede seleccionar otro código.</t>
  </si>
  <si>
    <t>1. Revisión de los programas especiales de protección civil</t>
  </si>
  <si>
    <t>2. Revisión de los planes de atención de emergencias</t>
  </si>
  <si>
    <t>4. Identificación y clasificación de la condición de la infraestructura pública existente</t>
  </si>
  <si>
    <t>5. Armonización de planes de respuesta públicos y privados</t>
  </si>
  <si>
    <r>
      <t xml:space="preserve">6. Desarrollo de planes y protocolos de continuidad comercial para la provisión de servicios esenciales </t>
    </r>
    <r>
      <rPr>
        <i/>
        <sz val="8"/>
        <color theme="1"/>
        <rFont val="Arial"/>
        <family val="2"/>
      </rPr>
      <t>(salud, manejo de desechos, electricidad, agua, suministros de emergencia y limpieza de escombros)</t>
    </r>
  </si>
  <si>
    <t>7. Fortalecimiento de la capacidad del personal técnico en gestión de desastres, gestión de datos y generación de evaluaciones de vulnerabilidad ambiental y de daños</t>
  </si>
  <si>
    <t>8. Fortalecimiento de la identificación de áreas prioritarias de investigación</t>
  </si>
  <si>
    <t>9. Diseño de proyectos de prevención de desastres</t>
  </si>
  <si>
    <t>10. Diseño de obras para la mitigación o reducción del riesgo de desastres</t>
  </si>
  <si>
    <t>1.9.-</t>
  </si>
  <si>
    <t>Para cada plan o programa en materia de protección civil, en caso de que haya seleccionado el código "2", "3" o "9" en la columna "¿Contaba con el plan o programa en materia de protección civil?" de la pregunta 1.2, no puede registrar información en el presente reactivo.</t>
  </si>
  <si>
    <t>Para cada plan o programa en materia de protección civil, en caso de que no le haya sido realizada alguna evaluación, o no cuente con información para determinarlo, indíquelo en la columna correspondiente conforme al catálogo respectivo y deje el resto de la fila en blanco.</t>
  </si>
  <si>
    <t>Para cada plan o programa en materia de protección civil, en caso de que le haya sido realizada más de una evaluación, debe considerar la más reciente.</t>
  </si>
  <si>
    <t>Para cada plan o programa en materia de protección civil, en caso de que la evaluación haya sido realizada por más de una autoridad o asociación, debe registrar el nombre de cada una de estas.</t>
  </si>
  <si>
    <t>El nombre de las autoridades o asociaciones nacionales o extranjeras debe registrarse en mayúsculas, sin comillas ni signos de acentuación, puntuación, paréntesis y abreviaturas.</t>
  </si>
  <si>
    <r>
      <rPr>
        <b/>
        <sz val="9"/>
        <rFont val="Arial"/>
        <family val="2"/>
      </rPr>
      <t>¿Le fue realizada alguna evaluación?</t>
    </r>
    <r>
      <rPr>
        <sz val="9"/>
        <rFont val="Arial"/>
        <family val="2"/>
      </rPr>
      <t xml:space="preserve">
</t>
    </r>
    <r>
      <rPr>
        <i/>
        <sz val="8"/>
        <rFont val="Arial"/>
        <family val="2"/>
      </rPr>
      <t>(1. Sí / 2. No / 9. No identificado)</t>
    </r>
  </si>
  <si>
    <t>Temporada invernal</t>
  </si>
  <si>
    <t>II.1 Capacidad operativa e instalaciones</t>
  </si>
  <si>
    <t>2.1.-</t>
  </si>
  <si>
    <t>En caso de que no haya contado con determinado tipo de equipo operativo, o no cuente con información para determinarlo, indíquelo en la columna correspondiente conforme al catálogo respectivo y deje el resto de la fila en blanco.</t>
  </si>
  <si>
    <t>Tipo de equipo operativo</t>
  </si>
  <si>
    <r>
      <rPr>
        <b/>
        <sz val="9"/>
        <rFont val="Arial"/>
        <family val="2"/>
      </rPr>
      <t>¿Contaba con el tipo de equipo operativo?</t>
    </r>
    <r>
      <rPr>
        <i/>
        <sz val="8"/>
        <rFont val="Arial"/>
        <family val="2"/>
      </rPr>
      <t xml:space="preserve">
(1. Sí / 2. No / 9. No identificado)</t>
    </r>
  </si>
  <si>
    <t>Unidades de equipamiento, según condición de funcionamiento</t>
  </si>
  <si>
    <t>Total</t>
  </si>
  <si>
    <t>En funcionamiento</t>
  </si>
  <si>
    <t>Fuera de funcionamiento</t>
  </si>
  <si>
    <t>Automóvil</t>
  </si>
  <si>
    <r>
      <t xml:space="preserve">Camioneta </t>
    </r>
    <r>
      <rPr>
        <i/>
        <sz val="8"/>
        <rFont val="Arial"/>
        <family val="2"/>
      </rPr>
      <t>(pick up, furgoneta o de caja cerrada)</t>
    </r>
  </si>
  <si>
    <r>
      <t xml:space="preserve">Camiones de bomberos </t>
    </r>
    <r>
      <rPr>
        <i/>
        <sz val="8"/>
        <rFont val="Arial"/>
        <family val="2"/>
      </rPr>
      <t>(camión bomba)</t>
    </r>
  </si>
  <si>
    <t>Vehículo de rescate urbano</t>
  </si>
  <si>
    <r>
      <t xml:space="preserve">Motocicletas </t>
    </r>
    <r>
      <rPr>
        <i/>
        <sz val="8"/>
        <rFont val="Arial"/>
        <family val="2"/>
      </rPr>
      <t>(cuatrimotos)</t>
    </r>
  </si>
  <si>
    <r>
      <t>Autotanque para agua</t>
    </r>
    <r>
      <rPr>
        <i/>
        <sz val="8"/>
        <rFont val="Arial"/>
        <family val="2"/>
      </rPr>
      <t xml:space="preserve"> (conocido como pipa de agua o camión cisterna)</t>
    </r>
  </si>
  <si>
    <r>
      <t>Carro escala</t>
    </r>
    <r>
      <rPr>
        <i/>
        <sz val="8"/>
        <rFont val="Arial"/>
        <family val="2"/>
      </rPr>
      <t xml:space="preserve"> (también llamado auto escala)</t>
    </r>
  </si>
  <si>
    <r>
      <t>Vehículo para emergencias con materiales peligrosos</t>
    </r>
    <r>
      <rPr>
        <i/>
        <sz val="8"/>
        <rFont val="Arial"/>
        <family val="2"/>
      </rPr>
      <t xml:space="preserve"> (vehículo HAZMAT)</t>
    </r>
  </si>
  <si>
    <t>Grúa</t>
  </si>
  <si>
    <r>
      <t xml:space="preserve">Tractor bulldozer </t>
    </r>
    <r>
      <rPr>
        <i/>
        <sz val="8"/>
        <rFont val="Arial"/>
        <family val="2"/>
      </rPr>
      <t>(topadora)</t>
    </r>
  </si>
  <si>
    <t>Cargador frontal</t>
  </si>
  <si>
    <r>
      <t>Excavadora</t>
    </r>
    <r>
      <rPr>
        <i/>
        <sz val="8"/>
        <rFont val="Arial"/>
        <family val="2"/>
      </rPr>
      <t xml:space="preserve"> (pala excavadora frontal)</t>
    </r>
  </si>
  <si>
    <r>
      <t xml:space="preserve">Retroexcavadora </t>
    </r>
    <r>
      <rPr>
        <i/>
        <sz val="8"/>
        <rFont val="Arial"/>
        <family val="2"/>
      </rPr>
      <t>(combinación de cargador frontal y excavador)</t>
    </r>
  </si>
  <si>
    <t>Camiones de volteo</t>
  </si>
  <si>
    <t>Ambulancias</t>
  </si>
  <si>
    <t>Unidades acuáticas o marítimas operativas</t>
  </si>
  <si>
    <t>Helicópteros</t>
  </si>
  <si>
    <t>Unidades de puesto de mando</t>
  </si>
  <si>
    <t>Unidades caninas</t>
  </si>
  <si>
    <t>2.2.-</t>
  </si>
  <si>
    <t>El nombre de las instalaciones debe registrarse en mayúsculas, sin comillas ni signos de acentuación, puntuación, paréntesis y abreviaturas.</t>
  </si>
  <si>
    <t>En caso de que determinada instalación no haya contado con equipo operativo, o no cuente con información para determinarlo, indíquelo en la columna correspondiente conforme al catálogo respectivo y deje el resto de la fila en blanco.</t>
  </si>
  <si>
    <t>Para cada tipo de equipo operativo, en caso de que haya seleccionado el código "2" o "9" en la columna "¿Contaba con el tipo de equipo operativo?" del respectivo numeral de la pregunta anterior, no puede registrar información en el presente reactivo.</t>
  </si>
  <si>
    <t>Para cada instalación, en el apartado "Tipo de equipo operativo" seleccione con una "X" el o los códigos que correspondan.</t>
  </si>
  <si>
    <t>Para cada tipo de equipo operativo, la suma de las cantidades registradas en el apartado "Unidades de equipamiento en funcionamiento" debe ser igual a la cantidad reportada como respuesta en la columna "En funcionamiento" del respectivo numeral de la pregunta anterior.</t>
  </si>
  <si>
    <t>(1 de 2)</t>
  </si>
  <si>
    <t>Nombre de las instalaciones</t>
  </si>
  <si>
    <r>
      <t xml:space="preserve">ID instalación
</t>
    </r>
    <r>
      <rPr>
        <i/>
        <sz val="8"/>
        <rFont val="Arial"/>
        <family val="2"/>
      </rPr>
      <t>(para uso exclusivo del personal del INEGI)</t>
    </r>
  </si>
  <si>
    <r>
      <t xml:space="preserve">¿Contaba con equipo operativo?
</t>
    </r>
    <r>
      <rPr>
        <i/>
        <sz val="8"/>
        <rFont val="Arial"/>
        <family val="2"/>
      </rPr>
      <t>(1. Sí / 2. No / 9. No identificado)</t>
    </r>
  </si>
  <si>
    <r>
      <t xml:space="preserve">Tipo de equipo operativo
</t>
    </r>
    <r>
      <rPr>
        <i/>
        <sz val="8"/>
        <rFont val="Arial"/>
        <family val="2"/>
      </rPr>
      <t>(ver catálogo)</t>
    </r>
  </si>
  <si>
    <t>(2 de 2)</t>
  </si>
  <si>
    <r>
      <t xml:space="preserve">Unidades de equipamiento en funcionamiento
</t>
    </r>
    <r>
      <rPr>
        <i/>
        <sz val="8"/>
        <color theme="1"/>
        <rFont val="Arial"/>
        <family val="2"/>
      </rPr>
      <t>(ver catálogo)</t>
    </r>
  </si>
  <si>
    <t>S</t>
  </si>
  <si>
    <t>Total de instalaciones</t>
  </si>
  <si>
    <t>Catálogo de tipo de equipo operativo</t>
  </si>
  <si>
    <t>2.3.-</t>
  </si>
  <si>
    <t>2.4.-</t>
  </si>
  <si>
    <t>Fenómenos perturbadores</t>
  </si>
  <si>
    <t>Sismos</t>
  </si>
  <si>
    <t>Tsunamis</t>
  </si>
  <si>
    <t>Erupciones volcánicas</t>
  </si>
  <si>
    <t>Ciclones tropicales</t>
  </si>
  <si>
    <r>
      <t xml:space="preserve">Otros fenómenos perturbadores </t>
    </r>
    <r>
      <rPr>
        <i/>
        <sz val="8"/>
        <color theme="1"/>
        <rFont val="Arial"/>
        <family val="2"/>
      </rPr>
      <t>(especifique)</t>
    </r>
  </si>
  <si>
    <r>
      <t xml:space="preserve">Otros fenómenos perturbadores:
</t>
    </r>
    <r>
      <rPr>
        <i/>
        <sz val="8"/>
        <color theme="1"/>
        <rFont val="Arial"/>
        <family val="2"/>
      </rPr>
      <t>(especifique)</t>
    </r>
  </si>
  <si>
    <r>
      <t xml:space="preserve">Otros elementos:
</t>
    </r>
    <r>
      <rPr>
        <i/>
        <sz val="8"/>
        <color theme="1"/>
        <rFont val="Arial"/>
        <family val="2"/>
      </rPr>
      <t>(especifique)</t>
    </r>
  </si>
  <si>
    <t>Protocolos de actuación y operación</t>
  </si>
  <si>
    <t>Sistemas de radio</t>
  </si>
  <si>
    <t>Sirenas electrónicas</t>
  </si>
  <si>
    <t>Campanas</t>
  </si>
  <si>
    <t>Mensajes audiovisuales</t>
  </si>
  <si>
    <r>
      <t>Otros elementos</t>
    </r>
    <r>
      <rPr>
        <i/>
        <sz val="8"/>
        <color theme="1"/>
        <rFont val="Arial"/>
        <family val="2"/>
      </rPr>
      <t xml:space="preserve"> (especifique)</t>
    </r>
  </si>
  <si>
    <t>Mensajes impresos</t>
  </si>
  <si>
    <t>No identificado</t>
  </si>
  <si>
    <t>Señalización urbana</t>
  </si>
  <si>
    <t>2.5.-</t>
  </si>
  <si>
    <t>Seleccione con una "X" un solo código.</t>
  </si>
  <si>
    <t>1. Sí</t>
  </si>
  <si>
    <r>
      <t xml:space="preserve">2. No </t>
    </r>
    <r>
      <rPr>
        <i/>
        <sz val="8"/>
        <rFont val="Arial"/>
        <family val="2"/>
      </rPr>
      <t>(concluya la sección)</t>
    </r>
  </si>
  <si>
    <r>
      <t xml:space="preserve">9. No identificado </t>
    </r>
    <r>
      <rPr>
        <i/>
        <sz val="8"/>
        <rFont val="Arial"/>
        <family val="2"/>
      </rPr>
      <t>(concluya la sección)</t>
    </r>
  </si>
  <si>
    <t xml:space="preserve">Debe anotar el nombre de los elementos más relevantes de acuerdo con su utilidad para la atención y auxilio de la población en casos de emergencia o desastre, comenzando por el primer renglón. </t>
  </si>
  <si>
    <t>El nombre de los elementos debe registrarse en mayúsculas, sin comillas ni signos de acentuación, puntuación, paréntesis y abreviaturas.</t>
  </si>
  <si>
    <t>Elementos considerados en la reserva estratégica de insumos para la atención y auxilio de la población en las primeras 72 horas posteriores a una emergencia o desastre</t>
  </si>
  <si>
    <t>III.1 Perfil de la persona titular de la Unidad Estatal de Protección Civil u homóloga</t>
  </si>
  <si>
    <t>3.1.-</t>
  </si>
  <si>
    <t>El nombre de la Unidad Estatal de Protección Civil u homóloga debe registrarse en mayúsculas, sin comillas ni signos de acentuación, puntuación, paréntesis y abreviaturas.</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</si>
  <si>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</si>
  <si>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</si>
  <si>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</si>
  <si>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la Unidad Estatal de Protección Civil u homóloga haya prestado sus servicios previo a su nombramiento.</t>
  </si>
  <si>
    <t>En caso de que en la columna "Institución de procedencia" seleccione algún código diferente al "7", "8", "9" o "99", en la columna "Antigüedad en el servicio público" no puede registrar 0. En caso de que esta instrucción no le aplique, justifíquelo en el recuadro que se encuentra en la parte inferior de los catálogos de respuesta.</t>
  </si>
  <si>
    <t>Nombre de la Unidad Estatal de Protección Civil u homóloga</t>
  </si>
  <si>
    <t>Perfil de la persona titular de la Unidad Estatal de Protección Civil u homóloga</t>
  </si>
  <si>
    <r>
      <t xml:space="preserve">Sexo
</t>
    </r>
    <r>
      <rPr>
        <i/>
        <sz val="8"/>
        <rFont val="Arial"/>
        <family val="2"/>
      </rPr>
      <t>(ver catálogo)</t>
    </r>
  </si>
  <si>
    <r>
      <t xml:space="preserve">Edad
</t>
    </r>
    <r>
      <rPr>
        <i/>
        <sz val="8"/>
        <rFont val="Arial"/>
        <family val="2"/>
      </rPr>
      <t>(años)</t>
    </r>
  </si>
  <si>
    <r>
      <t xml:space="preserve">Ingresos brutos mensuales
</t>
    </r>
    <r>
      <rPr>
        <i/>
        <sz val="8"/>
        <color theme="1"/>
        <rFont val="Arial"/>
        <family val="2"/>
      </rPr>
      <t>(pesos)</t>
    </r>
  </si>
  <si>
    <t>Último grado de estudios</t>
  </si>
  <si>
    <r>
      <t xml:space="preserve">Institución de procedencia
</t>
    </r>
    <r>
      <rPr>
        <i/>
        <sz val="8"/>
        <color theme="1"/>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</si>
  <si>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</si>
  <si>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</si>
  <si>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</si>
  <si>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Condición de discapacidad
</t>
    </r>
    <r>
      <rPr>
        <i/>
        <sz val="8"/>
        <color theme="1"/>
        <rFont val="Arial"/>
        <family val="2"/>
      </rPr>
      <t>(ver catálogo)</t>
    </r>
  </si>
  <si>
    <r>
      <t xml:space="preserve">Forma de designación
</t>
    </r>
    <r>
      <rPr>
        <i/>
        <sz val="8"/>
        <rFont val="Arial"/>
        <family val="2"/>
      </rPr>
      <t>(ver catálogo)</t>
    </r>
  </si>
  <si>
    <r>
      <t xml:space="preserve">Nivel de escolaridad
</t>
    </r>
    <r>
      <rPr>
        <i/>
        <sz val="8"/>
        <rFont val="Arial"/>
        <family val="2"/>
      </rPr>
      <t>(ver catálogo)</t>
    </r>
  </si>
  <si>
    <r>
      <t xml:space="preserve">Estatus
</t>
    </r>
    <r>
      <rPr>
        <i/>
        <sz val="8"/>
        <rFont val="Arial"/>
        <family val="2"/>
      </rPr>
      <t>(ver catálogo)</t>
    </r>
  </si>
  <si>
    <r>
      <t xml:space="preserve">Otra forma de designación:
</t>
    </r>
    <r>
      <rPr>
        <i/>
        <sz val="8"/>
        <color theme="1"/>
        <rFont val="Arial"/>
        <family val="2"/>
      </rPr>
      <t>(especifique)</t>
    </r>
  </si>
  <si>
    <t>Catálogo de sexo</t>
  </si>
  <si>
    <t>Catálogo de institución de procedencia</t>
  </si>
  <si>
    <t>Catálogo de condición de pertenencia a pueblo indígena</t>
  </si>
  <si>
    <t>Hombre</t>
  </si>
  <si>
    <t>Coordinación Nacional de Protección Civil</t>
  </si>
  <si>
    <t>Chinanteco</t>
  </si>
  <si>
    <t>Mujer</t>
  </si>
  <si>
    <t>Unidad Estatal de Protección Civil u homóloga de la entidad federativa</t>
  </si>
  <si>
    <t>Ch'ol</t>
  </si>
  <si>
    <t>Vacante</t>
  </si>
  <si>
    <t>Unidad Estatal de Protección Civil u homóloga de otra entidad federativa</t>
  </si>
  <si>
    <t>Cora</t>
  </si>
  <si>
    <t>Unidad Municipal de Protección Civil u homóloga de algún municipio o demarcación territorial de la entidad federativa</t>
  </si>
  <si>
    <t>Huasteco</t>
  </si>
  <si>
    <t>Unidad Municipal de Protección Civil u homóloga de algún municipio o demarcación territorial de otra entidad federativa</t>
  </si>
  <si>
    <t>Huichol</t>
  </si>
  <si>
    <t>Catálogo de nivel de escolaridad</t>
  </si>
  <si>
    <t>Otra institución del sector público</t>
  </si>
  <si>
    <t>Maya</t>
  </si>
  <si>
    <t>Ninguno</t>
  </si>
  <si>
    <t>Organización del sector privado</t>
  </si>
  <si>
    <t>Mayo</t>
  </si>
  <si>
    <t>Preescolar o primaria</t>
  </si>
  <si>
    <t>Es primer trabajo</t>
  </si>
  <si>
    <t>Mazahua</t>
  </si>
  <si>
    <t>Secundaria</t>
  </si>
  <si>
    <t>Otra institución</t>
  </si>
  <si>
    <t>Mazateco</t>
  </si>
  <si>
    <t>Preparatoria</t>
  </si>
  <si>
    <t>99.</t>
  </si>
  <si>
    <t>Mixe</t>
  </si>
  <si>
    <t>Carrera técnica o carrera comercial</t>
  </si>
  <si>
    <t>Mixteco</t>
  </si>
  <si>
    <t>Licenciatura</t>
  </si>
  <si>
    <t>Catálogo de condición de discapacidad</t>
  </si>
  <si>
    <t>Náhuatl</t>
  </si>
  <si>
    <t>Maestría</t>
  </si>
  <si>
    <t>Dificultad o impedimento para caminar, subir o bajar escalones usando sus piernas</t>
  </si>
  <si>
    <t>Otomí</t>
  </si>
  <si>
    <t>Doctorado</t>
  </si>
  <si>
    <t>Dificultad o impedimento para ver, aun usando lentes</t>
  </si>
  <si>
    <t>Tarasco / Purépecha</t>
  </si>
  <si>
    <t>Dificultad o impedimento para mover o usar sus brazos o manos</t>
  </si>
  <si>
    <t>Tarahumara</t>
  </si>
  <si>
    <t>Dificultad o impedimento para aprender, recordar o concentrarse por alguna condición intelectual, por ejemplo síndrome de Down</t>
  </si>
  <si>
    <t>Tepehuano</t>
  </si>
  <si>
    <t>Catálogo de estatus del nivel de escolaridad</t>
  </si>
  <si>
    <t>Dificultad o impedimento para oír, aun usando aparato auditivo</t>
  </si>
  <si>
    <t>Tlapaneco</t>
  </si>
  <si>
    <t>Cursando</t>
  </si>
  <si>
    <r>
      <t xml:space="preserve">Dificultad o impedimento para hablar o comunicarse </t>
    </r>
    <r>
      <rPr>
        <i/>
        <sz val="8"/>
        <rFont val="Arial"/>
        <family val="2"/>
      </rPr>
      <t>(entender o ser entendido o entendida por otras personas)</t>
    </r>
  </si>
  <si>
    <t>Totonaco</t>
  </si>
  <si>
    <t>Inconcluso</t>
  </si>
  <si>
    <t>Dificultad o impedimento para bañarse, vestirse o comer</t>
  </si>
  <si>
    <t>Tseltal</t>
  </si>
  <si>
    <t>Concluido</t>
  </si>
  <si>
    <t>Tsotsil</t>
  </si>
  <si>
    <t xml:space="preserve">Titulado </t>
  </si>
  <si>
    <t>Yaqui</t>
  </si>
  <si>
    <t>No aplica</t>
  </si>
  <si>
    <t>Discapacidad no identificada</t>
  </si>
  <si>
    <t>Zapoteco</t>
  </si>
  <si>
    <t>Zoque</t>
  </si>
  <si>
    <t>Ninguna</t>
  </si>
  <si>
    <t>Otro pueblo indígena</t>
  </si>
  <si>
    <t>Catálogo de forma de designación</t>
  </si>
  <si>
    <t>Pueblo indígena no identificado</t>
  </si>
  <si>
    <t>Gobernador(a) o Jefe(a) de Gobierno</t>
  </si>
  <si>
    <t>Gobernador(a) o Jefe(a) de Gobierno, con aprobación del Congreso Estatal</t>
  </si>
  <si>
    <t>Congreso Estatal</t>
  </si>
  <si>
    <t>Congreso Estatal, a propuesta de alguna instancia del Poder Ejecutivo Estatal</t>
  </si>
  <si>
    <t>Servicio Profesional de Carrera u homólogo</t>
  </si>
  <si>
    <r>
      <t xml:space="preserve">Otra forma de designación </t>
    </r>
    <r>
      <rPr>
        <i/>
        <sz val="8"/>
        <rFont val="Arial"/>
        <family val="2"/>
      </rPr>
      <t>(especifique)</t>
    </r>
  </si>
  <si>
    <t>III.2 Características del personal</t>
  </si>
  <si>
    <t>Instrucciones generales para las preguntas de la subsección:</t>
  </si>
  <si>
    <t xml:space="preserve">1.- Con excepción de la persona titular referida en la respuesta de la pregunta anterior y del personal voluntario, debe considerar la totalidad del personal que se encontraba ejerciendo sus funciones en la Unidad Estatal de Protección Civil u homóloga, de todos los tipos de régimen de contratación (confianza, base, eventual, honorarios, etc.); independientemente de que se haya encontrado adscrito a la misma. </t>
  </si>
  <si>
    <t>2.- Para las preguntas 3.3, 3.4, 3.5, 3.7 y 3.8, la suma de las cantidades registradas en la columna "Total" debe ser igual a la cantidad reportada como respuesta en el recuadro "Total de personal que se encontraba ejerciendo sus funciones en la Unidad Estatal de Protección Civil u homóloga" de la pregunta 3.2, así como corresponder a su desagregación por sexo.</t>
  </si>
  <si>
    <t>3.2.-</t>
  </si>
  <si>
    <r>
      <t xml:space="preserve">Total de personal que se encontraba ejerciendo sus funciones en la Unidad Estatal de Protección Civil u homóloga </t>
    </r>
    <r>
      <rPr>
        <b/>
        <i/>
        <sz val="8"/>
        <rFont val="Arial"/>
        <family val="2"/>
      </rPr>
      <t>(1. + 2.)</t>
    </r>
  </si>
  <si>
    <t>1. Hombres</t>
  </si>
  <si>
    <t xml:space="preserve">2. Mujeres </t>
  </si>
  <si>
    <t>3.3.-</t>
  </si>
  <si>
    <t>De acuerdo con el total del personal que reportó como respuesta en la pregunta anterior, anote la cantidad del mismo especificando su régimen de contratación y sexo.</t>
  </si>
  <si>
    <t>En caso de que registre algún valor numérico mayor a cero en el numeral 5, debe anotar el nombre de dicho(s) régimen(es) de contratación en el recuadro destinado para tal efecto que se encuentra al final de la tabla de respuesta.</t>
  </si>
  <si>
    <t>Régimen de contratación</t>
  </si>
  <si>
    <t>Personal que se encontraba ejerciendo sus funciones en la Unidad Estatal de Protección Civil u homóloga, según sexo</t>
  </si>
  <si>
    <t>Hombres</t>
  </si>
  <si>
    <t>Mujeres</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</si>
  <si>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</si>
  <si>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</si>
  <si>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</si>
  <si>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</si>
  <si>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</si>
  <si>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</si>
  <si>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3.4.-</t>
  </si>
  <si>
    <t xml:space="preserve">De acuerdo con el total del personal que reportó como respuesta en la pregunta 3.2, anote la cantidad del mismo especificando la institución de seguridad social en la que se encontraba registrado y sexo. </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</si>
  <si>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</si>
  <si>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</si>
  <si>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</si>
  <si>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</si>
  <si>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</si>
  <si>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</si>
  <si>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3.5.-</t>
  </si>
  <si>
    <t>De acuerdo con el total del personal que reportó como respuesta en la pregunta 3.2, anote la cantidad del mismo especificando su rango de edad y sexo.</t>
  </si>
  <si>
    <t>Rango de edad</t>
  </si>
  <si>
    <t>De 18 a 24 años</t>
  </si>
  <si>
    <t>De 25 a 29 años</t>
  </si>
  <si>
    <t>De 30 a 34 años</t>
  </si>
  <si>
    <t>De 35 a 39 años</t>
  </si>
  <si>
    <t>De 40 a 44 años</t>
  </si>
  <si>
    <t>De 45 a 49 años</t>
  </si>
  <si>
    <t xml:space="preserve">De 50 a 54 años </t>
  </si>
  <si>
    <t>De 55 a 59 años</t>
  </si>
  <si>
    <t>3.6.-</t>
  </si>
  <si>
    <t>De acuerdo con el total del personal que reportó como respuesta en la pregunta 3.3, anote la cantidad del mismo especificando su rango de ingresos, régimen de contratación y sexo.</t>
  </si>
  <si>
    <t>Rango de ingresos</t>
  </si>
  <si>
    <t>Personal que se encontraba ejerciendo sus funciones en la Unidad Estatal de Protección Civil u homóloga, según régimen de contratación y sexo</t>
  </si>
  <si>
    <t>Otro régimen de contratación</t>
  </si>
  <si>
    <t>Subtotal</t>
  </si>
  <si>
    <t xml:space="preserve">Hombres </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</si>
  <si>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</si>
  <si>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</si>
  <si>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</si>
  <si>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</si>
  <si>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</si>
  <si>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</si>
  <si>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</si>
  <si>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</si>
  <si>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</si>
  <si>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</si>
  <si>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</si>
  <si>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</si>
  <si>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</si>
  <si>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</si>
  <si>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</si>
  <si>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</si>
  <si>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3.7.-</t>
  </si>
  <si>
    <t>De acuerdo con el total de personal que reportó como respuesta en la pregunta 3.2, anote la cantidad del mismo especificando su nivel de escolaridad y sexo.</t>
  </si>
  <si>
    <t>Nivel de escolaridad</t>
  </si>
  <si>
    <t xml:space="preserve">Ninguno </t>
  </si>
  <si>
    <t xml:space="preserve">Maestría </t>
  </si>
  <si>
    <t>3.8.-</t>
  </si>
  <si>
    <t>De acuerdo con el total del personal que reportó como respuesta en la pregunta 3.2, anote la cantidad del mismo especificando su condición de pertenencia a pueblo indígena y sexo.</t>
  </si>
  <si>
    <t>Condición de pertenencia a pueblo indígena</t>
  </si>
  <si>
    <t>3.9.-</t>
  </si>
  <si>
    <t>De acuerdo con el total del personal que reportó como respuesta en la pregunta 3.2, anote la cantidad del mismo especificando su condición de discapacidad y sexo.</t>
  </si>
  <si>
    <t>Condición de discapacidad</t>
  </si>
  <si>
    <t>3.10.-</t>
  </si>
  <si>
    <t>Función desempeñada</t>
  </si>
  <si>
    <t>Personas bomberas</t>
  </si>
  <si>
    <r>
      <t xml:space="preserve">Binomios caninos </t>
    </r>
    <r>
      <rPr>
        <i/>
        <sz val="8"/>
        <color theme="1"/>
        <rFont val="Arial"/>
        <family val="2"/>
      </rPr>
      <t>(Persona instructora + Can)</t>
    </r>
  </si>
  <si>
    <r>
      <t xml:space="preserve">Búsqueda y rescate en estructuras colapsadas </t>
    </r>
    <r>
      <rPr>
        <i/>
        <sz val="8"/>
        <color theme="1"/>
        <rFont val="Arial"/>
        <family val="2"/>
      </rPr>
      <t>(verticales y horizontales)</t>
    </r>
  </si>
  <si>
    <t>Rescate acuático</t>
  </si>
  <si>
    <t>Rescate aéreo</t>
  </si>
  <si>
    <t>Manejo de emergencias con materiales peligrosos</t>
  </si>
  <si>
    <t>Extracción vehicular</t>
  </si>
  <si>
    <t>Servicio paramédico</t>
  </si>
  <si>
    <t>Investigación</t>
  </si>
  <si>
    <t xml:space="preserve">Funciones administrativas y de apoyo </t>
  </si>
  <si>
    <r>
      <t xml:space="preserve">Otra función desempeñada </t>
    </r>
    <r>
      <rPr>
        <i/>
        <sz val="8"/>
        <color theme="1"/>
        <rFont val="Arial"/>
        <family val="2"/>
      </rPr>
      <t>(especifique)</t>
    </r>
  </si>
  <si>
    <r>
      <t xml:space="preserve">Otra función desempeñada:
</t>
    </r>
    <r>
      <rPr>
        <i/>
        <sz val="8"/>
        <color theme="1"/>
        <rFont val="Arial"/>
        <family val="2"/>
      </rPr>
      <t>(especifique)</t>
    </r>
  </si>
  <si>
    <t>3.11.-</t>
  </si>
  <si>
    <t>En caso de que no le sea posible identificar la instalación en donde se haya encontrado ejerciendo sus funciones una parcialidad o la totalidad del personal, haga uso de la fila "No identificado".</t>
  </si>
  <si>
    <t>Personal que se encontraba ejerciendo sus funciones en la Unidad Estatal de Protección Civil u homóloga, según función desempeñada y sexo</t>
  </si>
  <si>
    <r>
      <t xml:space="preserve">Binomios caninos
</t>
    </r>
    <r>
      <rPr>
        <i/>
        <sz val="8"/>
        <color theme="1"/>
        <rFont val="Arial"/>
        <family val="2"/>
      </rPr>
      <t>(Persona instructora + Can)</t>
    </r>
  </si>
  <si>
    <t>0.</t>
  </si>
  <si>
    <t>Otra función desempeñada</t>
  </si>
  <si>
    <t>III.3 Personal voluntario</t>
  </si>
  <si>
    <t>3.12.-</t>
  </si>
  <si>
    <t>En caso de que no haya contado con la colaboración de personal voluntario en determinada categoría operativa, o no cuente con información para determinarlo, indíquelo en la columna correspondiente conforme al catálogo respectivo y deje el resto de la fila en blanco.</t>
  </si>
  <si>
    <t>Categorías operativas</t>
  </si>
  <si>
    <t>Personal voluntario que se encontraba colaborando con la Unidad Estatal de Protección Civil u homóloga, según sexo</t>
  </si>
  <si>
    <t>Logística</t>
  </si>
  <si>
    <t>Rescate y auxilio</t>
  </si>
  <si>
    <t>Servicios médicos de urgencias</t>
  </si>
  <si>
    <t>Administración de albergues o refugios temporales</t>
  </si>
  <si>
    <t>Combate de incendios forestales</t>
  </si>
  <si>
    <t>Comités comunitarios</t>
  </si>
  <si>
    <r>
      <rPr>
        <sz val="9"/>
        <rFont val="Arial"/>
        <family val="2"/>
      </rPr>
      <t>Otra categoría operativa</t>
    </r>
    <r>
      <rPr>
        <sz val="8"/>
        <rFont val="Arial"/>
        <family val="2"/>
      </rPr>
      <t xml:space="preserve"> </t>
    </r>
    <r>
      <rPr>
        <i/>
        <sz val="8"/>
        <rFont val="Arial"/>
        <family val="2"/>
      </rPr>
      <t>(especifique)</t>
    </r>
  </si>
  <si>
    <r>
      <rPr>
        <sz val="9"/>
        <rFont val="Arial"/>
        <family val="2"/>
      </rPr>
      <t xml:space="preserve">Otra categoría operativa:
</t>
    </r>
    <r>
      <rPr>
        <i/>
        <sz val="8"/>
        <rFont val="Arial"/>
        <family val="2"/>
      </rPr>
      <t>(especifique)</t>
    </r>
  </si>
  <si>
    <t>3.13.-</t>
  </si>
  <si>
    <t>En caso de que no le sea posible identificar la instalación en donde se haya encontrado colaborando una parcialidad o la totalidad del personal voluntario, haga uso de la fila "No identificado".</t>
  </si>
  <si>
    <t>Personal voluntario que se encontraba colaborando con la Unidad Estatal de Protección Civil u homóloga, según categoría operativa y sexo</t>
  </si>
  <si>
    <t>Otra categoría operativa</t>
  </si>
  <si>
    <t>III.4 Certificaciones de estándares de competencia</t>
  </si>
  <si>
    <t>3.14.-</t>
  </si>
  <si>
    <t>En caso de que el personal no haya contado con la certificación de algún estándar de competencia en materia de protección civil, o no cuente con información para determinarlo, indíquelo en la columna correspondiente conforme al catálogo respectivo y deje el resto de la fila en blanco.</t>
  </si>
  <si>
    <t xml:space="preserve">En caso de que alguna persona servidora pública cuente con la certificación de más de un estándar de competencia en materia de protección civil, debe ser considerada una sola vez en el registro de esta pregunta. </t>
  </si>
  <si>
    <t>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</si>
  <si>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r>
      <t xml:space="preserve">¿El personal contaba con la certificación de algún estándar de competencia en materia de protección civil?
</t>
    </r>
    <r>
      <rPr>
        <i/>
        <sz val="8"/>
        <color theme="1"/>
        <rFont val="Arial"/>
        <family val="2"/>
      </rPr>
      <t>(1. Sí / 2. No / 9. No identificado)</t>
    </r>
  </si>
  <si>
    <t>Personal que se encontraba ejerciendo sus funciones en la Unidad Estatal de Protección Civil u homóloga que contaba con la certificación de algún estándar de competencia en materia de protección civil, según sexo</t>
  </si>
  <si>
    <t>3.15.-</t>
  </si>
  <si>
    <t>En caso de que haya seleccionado el código "2" o "9" en la columna "¿El personal contaba con la certificación de algún estándar de competencia en materia de protección civil?" de la pregunta anterior, no puede registrar información en el presente reactivo.</t>
  </si>
  <si>
    <t>En caso de que el personal no haya contado con la certificación de determinado estándar de competencia en materia de protección civil, anote una "X" en la columna "No contaba con la certificación" y deje el resto de la fila en blanco.</t>
  </si>
  <si>
    <t>Estándares de competencia en materia de protección civil</t>
  </si>
  <si>
    <t>No contaba con la certificación</t>
  </si>
  <si>
    <t>Asistencia primaria de un evento adverso</t>
  </si>
  <si>
    <t>Implementación del Sistema de Comando de Incidente</t>
  </si>
  <si>
    <t>Ejecución de acciones de búsqueda y rescate de víctimas en estructuras colapsadas nivel liviano</t>
  </si>
  <si>
    <t xml:space="preserve">Coordinación de las actividades de protección civil del centro de trabajo de acuerdo al Programa Interno de Protección Civil </t>
  </si>
  <si>
    <t>Implementación de apoyo psicológico de primer contacto a personas afectadas por fenómenos perturbadores</t>
  </si>
  <si>
    <t xml:space="preserve">Vigilancia del cumplimiento de la normatividad en seguridad y salud en el trabajo </t>
  </si>
  <si>
    <t>Gestión de los servicios preventivos de seguridad y salud en el trabajo</t>
  </si>
  <si>
    <t>Gestión de mejoras sociales sostenibles en campos agrícolas</t>
  </si>
  <si>
    <t>Operación del vehículo de emergencia</t>
  </si>
  <si>
    <t>Atención de incendios que involucran materiales, productos y sustancias químicas</t>
  </si>
  <si>
    <t xml:space="preserve">Apoyo en las acciones de protección civil en auxilio a la población </t>
  </si>
  <si>
    <t>Ejecución de protocolos de la Secretaría de la Defensa Nacional ante una operación de búsqueda y rescate en estructuras colapsadas</t>
  </si>
  <si>
    <t>Respuesta a emergencias que involucran materiales peligrosos</t>
  </si>
  <si>
    <t>Ejecutar acciones de búsqueda y localización de víctimas atrapadas bajo escombros a través de caninos</t>
  </si>
  <si>
    <t>Elaboración del Plan de Continuidad de Operaciones para Dependencias y Organizaciones</t>
  </si>
  <si>
    <t>Elaboración de Programas Especiales de Protección Civil de acuerdo al riesgo</t>
  </si>
  <si>
    <t>Manejo inicial de factores de riesgo de discapacidad en personas mayores</t>
  </si>
  <si>
    <t>Combate y extinción de incendios estructurales</t>
  </si>
  <si>
    <r>
      <t xml:space="preserve">Otro estándar de competencia </t>
    </r>
    <r>
      <rPr>
        <i/>
        <sz val="8"/>
        <rFont val="Arial"/>
        <family val="2"/>
      </rPr>
      <t>(especifique)</t>
    </r>
  </si>
  <si>
    <r>
      <t xml:space="preserve">Otro estándar de competencia:
</t>
    </r>
    <r>
      <rPr>
        <i/>
        <sz val="8"/>
        <rFont val="Arial"/>
        <family val="2"/>
      </rPr>
      <t>(especifique)</t>
    </r>
  </si>
  <si>
    <t>III.5 Capacitación</t>
  </si>
  <si>
    <t>2.- Únicamente debe considerar aquellas acciones formativas que hayan realizado o consideren realizar alguna evaluación para su acreditación, por lo que no debe considerar aquellas de carácter informativo o de naturaleza similar.</t>
  </si>
  <si>
    <t>3.16.-</t>
  </si>
  <si>
    <t>En caso de que no se le hayan impartido acciones formativas al personal, o no cuente con información para determinarlo, indíquelo en la columna correspondiente conforme al catálogo respectivo y deje el resto de la fila en blanco.</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</si>
  <si>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</si>
  <si>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</si>
  <si>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</si>
  <si>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 xml:space="preserve">Presencial </t>
  </si>
  <si>
    <t>En línea</t>
  </si>
  <si>
    <t>Síncrono</t>
  </si>
  <si>
    <t>3.17.-</t>
  </si>
  <si>
    <t>En caso de que haya seleccionado el código "2" o "9" en la columna "¿Se impartieron acciones formativas al personal?" de la pregunta anterior, no puede registrar información en el presente reactivo.</t>
  </si>
  <si>
    <t>En caso de que registre algún valor numérico mayor a cero en el numeral 22,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</si>
  <si>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</si>
  <si>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</si>
  <si>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</si>
  <si>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</si>
  <si>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Elaboración de programas o instrumentos de protección civil</t>
  </si>
  <si>
    <t>Identificación y análisis de riesgos</t>
  </si>
  <si>
    <t>Mapas de peligros y riesgos</t>
  </si>
  <si>
    <t>Sistemas de alerta temprana</t>
  </si>
  <si>
    <t>Prevención y combate de incendios, y manejo de extintores</t>
  </si>
  <si>
    <t>Básico - Sistema Nacional de Protección Civil (SINAPROC)</t>
  </si>
  <si>
    <t>Medidas de seguridad y autoprotección civil</t>
  </si>
  <si>
    <t>Simulacros</t>
  </si>
  <si>
    <t>Formación de brigadas de protección civil</t>
  </si>
  <si>
    <t>Señalética de protección civil</t>
  </si>
  <si>
    <t>Primeros auxilios</t>
  </si>
  <si>
    <t>Evacuación, búsqueda y rescate</t>
  </si>
  <si>
    <t>Manejo de crisis</t>
  </si>
  <si>
    <t>Marco regulatorio sobre protección civil</t>
  </si>
  <si>
    <t>Evaluación de daños</t>
  </si>
  <si>
    <t>Verificación de inmuebles</t>
  </si>
  <si>
    <t>Conocimiento de normas oficiales mexicanas</t>
  </si>
  <si>
    <t>Continuidad de operaciones</t>
  </si>
  <si>
    <t>Sistema de Comando de Incidentes</t>
  </si>
  <si>
    <t>Acceso a Instrumentos Financieros de Gestión de Riesgos</t>
  </si>
  <si>
    <r>
      <t xml:space="preserve">Otro tema </t>
    </r>
    <r>
      <rPr>
        <i/>
        <sz val="8"/>
        <color theme="1"/>
        <rFont val="Arial"/>
        <family val="2"/>
      </rPr>
      <t>(especifique)</t>
    </r>
  </si>
  <si>
    <r>
      <t xml:space="preserve">Otro tema:
</t>
    </r>
    <r>
      <rPr>
        <i/>
        <sz val="8"/>
        <rFont val="Arial"/>
        <family val="2"/>
      </rPr>
      <t>(especifique)</t>
    </r>
  </si>
  <si>
    <t>III.6 Dignificación del servicio</t>
  </si>
  <si>
    <t>3.18.-</t>
  </si>
  <si>
    <t>Para el numeral 9, no puede registrar información en la columna "Hombres".</t>
  </si>
  <si>
    <t>Personal que se encontraba ejerciendo sus funciones en la Unidad Estatal de Protección Civil u homóloga que contó con la prestación laboral, según sexo</t>
  </si>
  <si>
    <t>Aguinaldo</t>
  </si>
  <si>
    <t>Ahorro solidario</t>
  </si>
  <si>
    <r>
      <t xml:space="preserve">Apoyo educativo </t>
    </r>
    <r>
      <rPr>
        <i/>
        <sz val="8"/>
        <rFont val="Arial"/>
        <family val="2"/>
      </rPr>
      <t>(becas para el personal, permisos, convenios, etc.)</t>
    </r>
  </si>
  <si>
    <t>Apoyo para los familiares del personal fallecido en ejercicio de sus funciones</t>
  </si>
  <si>
    <t>Apoyo para los familiares del personal desaparecido o no localizado</t>
  </si>
  <si>
    <r>
      <t xml:space="preserve">Apoyo funerario para los familiares del personal fallecido </t>
    </r>
    <r>
      <rPr>
        <i/>
        <sz val="8"/>
        <rFont val="Arial"/>
        <family val="2"/>
      </rPr>
      <t>(no incluye al personal fallecido en ejercicio de sus funciones)</t>
    </r>
  </si>
  <si>
    <t>Apoyo para gastos funerarios de algún familiar</t>
  </si>
  <si>
    <r>
      <t xml:space="preserve">Apoyo para la vivienda </t>
    </r>
    <r>
      <rPr>
        <i/>
        <sz val="8"/>
        <rFont val="Arial"/>
        <family val="2"/>
      </rPr>
      <t>(no incluye créditos para la vivienda)</t>
    </r>
  </si>
  <si>
    <t>Apoyos para la lactancia</t>
  </si>
  <si>
    <t>Áreas deportivas</t>
  </si>
  <si>
    <t>Asesoría jurídica</t>
  </si>
  <si>
    <t>Ayuda para transporte</t>
  </si>
  <si>
    <t>Comedor dentro de las instalaciones</t>
  </si>
  <si>
    <t>Créditos automotrices</t>
  </si>
  <si>
    <t>Créditos para la vivienda</t>
  </si>
  <si>
    <r>
      <t>Créditos personales</t>
    </r>
    <r>
      <rPr>
        <i/>
        <sz val="8"/>
        <rFont val="Arial"/>
        <family val="2"/>
      </rPr>
      <t xml:space="preserve"> (no incluye créditos automotrices ni créditos para la vivienda)</t>
    </r>
  </si>
  <si>
    <t>Días de permiso</t>
  </si>
  <si>
    <t>Fondo de ahorro para el retiro</t>
  </si>
  <si>
    <t>Guardería</t>
  </si>
  <si>
    <t>Seguro de gastos médicos mayores</t>
  </si>
  <si>
    <t>Seguro de vida</t>
  </si>
  <si>
    <t>Seguro de retiro</t>
  </si>
  <si>
    <t>Servicios médicos dentro de las instalaciones</t>
  </si>
  <si>
    <t>Servicios psicológicos o de contención emocional</t>
  </si>
  <si>
    <t>Vacaciones</t>
  </si>
  <si>
    <t>Prima quinquenal</t>
  </si>
  <si>
    <t>Prima vacacional</t>
  </si>
  <si>
    <t>Prima de antigüedad</t>
  </si>
  <si>
    <t>Vales, bonos o ayuda para despensa</t>
  </si>
  <si>
    <r>
      <t>Otra prestación laboral</t>
    </r>
    <r>
      <rPr>
        <i/>
        <sz val="8"/>
        <rFont val="Arial"/>
        <family val="2"/>
      </rPr>
      <t xml:space="preserve"> (especifique)</t>
    </r>
  </si>
  <si>
    <r>
      <t xml:space="preserve">Otra prestación laboral:
</t>
    </r>
    <r>
      <rPr>
        <i/>
        <sz val="8"/>
        <rFont val="Arial"/>
        <family val="2"/>
      </rPr>
      <t>(especifique)</t>
    </r>
  </si>
  <si>
    <t>3.19.-</t>
  </si>
  <si>
    <t>Tipo de equipamiento de protección personal</t>
  </si>
  <si>
    <t>Cascos de protección con careta</t>
  </si>
  <si>
    <t>Chaquetón</t>
  </si>
  <si>
    <t>Pantalón</t>
  </si>
  <si>
    <t>Guantes</t>
  </si>
  <si>
    <t>Monja o Hood</t>
  </si>
  <si>
    <t>Gafas protectoras de policarbonato</t>
  </si>
  <si>
    <t>Equipo de protección respiratoria contra gases tóxicos</t>
  </si>
  <si>
    <t>Fajas con tirantes</t>
  </si>
  <si>
    <t>Linterna</t>
  </si>
  <si>
    <t>Rodilleras para trabajo pesado</t>
  </si>
  <si>
    <r>
      <t xml:space="preserve">Traje de protección contra sustancias peligrosas </t>
    </r>
    <r>
      <rPr>
        <i/>
        <sz val="8"/>
        <rFont val="Arial"/>
        <family val="2"/>
      </rPr>
      <t>(encapsulado)</t>
    </r>
  </si>
  <si>
    <t>Traje de penetración</t>
  </si>
  <si>
    <t>Traje contra incendios estructurales</t>
  </si>
  <si>
    <t>Traje contra incendios forestales</t>
  </si>
  <si>
    <t>Traje contra incendios de aeronaves</t>
  </si>
  <si>
    <t>III.7.1 Personal lesionado</t>
  </si>
  <si>
    <t>Instrucciones generales para las preguntas del apartado:</t>
  </si>
  <si>
    <t>3.20.-</t>
  </si>
  <si>
    <t>3.21.-</t>
  </si>
  <si>
    <t>De acuerdo con el total de personal lesionado que reportó como respuesta en la pregunta anterior, anote la cantidad del mismo especificando su rango de edad y sexo.</t>
  </si>
  <si>
    <t>La suma de las cantidades registradas en la columna "Total" debe ser igual a la cantidad reportada como respuesta en la columna "Total" de la pregunta anterior, así como corresponder a su desagregación por sexo.</t>
  </si>
  <si>
    <t>3.22.-</t>
  </si>
  <si>
    <t>De acuerdo con el total de personal lesionado que reportó como respuesta en la pregunta 3.20, anote la cantidad del mismo especificando el número de veces que fue lesionado y sexo.</t>
  </si>
  <si>
    <t>La suma de las cantidades registradas en la columna "Total" debe ser igual a la cantidad reportada como respuesta en la columna "Total" de la pregunta 3.20, así como corresponder a su desagregación por sexo.</t>
  </si>
  <si>
    <t>Número de veces que fue lesionado</t>
  </si>
  <si>
    <t>Una vez</t>
  </si>
  <si>
    <t>Dos veces</t>
  </si>
  <si>
    <t>Tres veces</t>
  </si>
  <si>
    <t>Cuatro veces</t>
  </si>
  <si>
    <t>Cinco veces</t>
  </si>
  <si>
    <t>Seis veces o más</t>
  </si>
  <si>
    <t>3.23.-</t>
  </si>
  <si>
    <t>De acuerdo con el total de personal lesionado que reportó como respuesta en la pregunta 3.20, anote la cantidad del mismo especificando el tipo de incapacidad recibida y sexo.</t>
  </si>
  <si>
    <t>La cantidad registrada en la columna "Total" de cada tipo de incapacidad recibida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</si>
  <si>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Tipo de incapacidad recibida</t>
  </si>
  <si>
    <t>1. Temporal</t>
  </si>
  <si>
    <t>1.1</t>
  </si>
  <si>
    <t>De 1 a 15 días</t>
  </si>
  <si>
    <t>1.2</t>
  </si>
  <si>
    <t xml:space="preserve">De 16 a 30 días </t>
  </si>
  <si>
    <t>1.3</t>
  </si>
  <si>
    <t>De 31 a 45 días</t>
  </si>
  <si>
    <t>1.4</t>
  </si>
  <si>
    <t>De 46 a 60 días</t>
  </si>
  <si>
    <t>1.5</t>
  </si>
  <si>
    <t>Más de 60 días</t>
  </si>
  <si>
    <t>1.6</t>
  </si>
  <si>
    <t>Incapacidad temporal no identificada</t>
  </si>
  <si>
    <t>III.7.2 Personal fallecido</t>
  </si>
  <si>
    <t>Glosario del apartado:</t>
  </si>
  <si>
    <t>3.24.-</t>
  </si>
  <si>
    <t>3.25.-</t>
  </si>
  <si>
    <t>De acuerdo con el total de personal fallecido que reportó como respuesta en la pregunta anterior, anote la cantidad del mismo especificando su rango de edad y sexo.</t>
  </si>
  <si>
    <t>3.26.-</t>
  </si>
  <si>
    <t>Momento de fallecimiento</t>
  </si>
  <si>
    <t>Durante operativos o rescates</t>
  </si>
  <si>
    <t>Fuera de servicio</t>
  </si>
  <si>
    <t>3.27.-</t>
  </si>
  <si>
    <t>Causa del fallecimiento</t>
  </si>
  <si>
    <t>1. Homicidio</t>
  </si>
  <si>
    <t>Doloso</t>
  </si>
  <si>
    <t>Culposo</t>
  </si>
  <si>
    <t>Homicidio no identificado</t>
  </si>
  <si>
    <t>Suicidio</t>
  </si>
  <si>
    <t>Accidentes</t>
  </si>
  <si>
    <t>Causas naturales</t>
  </si>
  <si>
    <t>Otras causas externas</t>
  </si>
  <si>
    <t>3.28.-</t>
  </si>
  <si>
    <t>Evento asociado al fallecimiento</t>
  </si>
  <si>
    <t>Agrietamiento</t>
  </si>
  <si>
    <t>Deslizamiento</t>
  </si>
  <si>
    <t>Deslave</t>
  </si>
  <si>
    <t>Hundimiento</t>
  </si>
  <si>
    <t>Derrumbe</t>
  </si>
  <si>
    <t>Inundación</t>
  </si>
  <si>
    <t>Desbordamiento</t>
  </si>
  <si>
    <t>Derrame</t>
  </si>
  <si>
    <t>Explosión</t>
  </si>
  <si>
    <t>Flamazo</t>
  </si>
  <si>
    <t>Fuga</t>
  </si>
  <si>
    <t>Incendio</t>
  </si>
  <si>
    <t>Intoxicación</t>
  </si>
  <si>
    <t>Contaminación</t>
  </si>
  <si>
    <t>Radioactividad</t>
  </si>
  <si>
    <r>
      <t xml:space="preserve">Otro evento </t>
    </r>
    <r>
      <rPr>
        <i/>
        <sz val="8"/>
        <rFont val="Arial"/>
        <family val="2"/>
      </rPr>
      <t>(especifique)</t>
    </r>
  </si>
  <si>
    <r>
      <rPr>
        <sz val="9"/>
        <rFont val="Arial"/>
        <family val="2"/>
      </rPr>
      <t xml:space="preserve">Otro evento:
</t>
    </r>
    <r>
      <rPr>
        <i/>
        <sz val="8"/>
        <rFont val="Arial"/>
        <family val="2"/>
      </rPr>
      <t>(especifique)</t>
    </r>
  </si>
  <si>
    <t>3.29.-</t>
  </si>
  <si>
    <t>Desaparecido</t>
  </si>
  <si>
    <t>No localizado</t>
  </si>
  <si>
    <t>Sección IV. Recursos presupuestales</t>
  </si>
  <si>
    <t>IV.1 Ejercicio presupuestal</t>
  </si>
  <si>
    <t>1.- Las cifras deben anotarse en pesos mexicanos (no debe agregar la frase “miles o millones de pesos”).</t>
  </si>
  <si>
    <t>2.- No debe considerar decimales en las cifras registradas en las preguntas correspondientes, por lo que debe redondear las cifras a sus valores enteros más cercanos.</t>
  </si>
  <si>
    <t>4.1.-</t>
  </si>
  <si>
    <t>Total de presupuesto ejercido</t>
  </si>
  <si>
    <t>4.2.-</t>
  </si>
  <si>
    <t>De acuerdo con el total de presupuesto ejercido que reportó como respuesta en la pregunta anterior, anote la cantidad ejercida por cada una de las instalaciones de la Unidad Estatal de Protección Civil u homóloga.</t>
  </si>
  <si>
    <t>En caso de no poder desagregar la información solicitada por cada una de las instalaciones de la Unidad Estatal de Protección Civil u homóloga, anote "NA" (No aplica) en las celdas correspondientes y explique dicha situación en el recuadro que se encuentra en la parte inferior de la tabla de respuesta.</t>
  </si>
  <si>
    <t>La suma de las cantidades registradas debe ser igual a la cantidad reportada como respuesta de la pregunta anterior.</t>
  </si>
  <si>
    <t>Presupuesto ejercido</t>
  </si>
  <si>
    <t>4.3.-</t>
  </si>
  <si>
    <t>De acuerdo con el total de presupuesto ejercido que reportó como respuesta en la pregunta 4.1, anote la cantidad del mismo especificando el capítulo del Clasificador por Objeto del Gasto.</t>
  </si>
  <si>
    <t>La suma de las cantidades registradas debe ser igual a la cantidad reportada como respuesta en la pregunta 4.1.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</si>
  <si>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</si>
  <si>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</si>
  <si>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</si>
  <si>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</si>
  <si>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</si>
  <si>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</si>
  <si>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</si>
  <si>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</si>
  <si>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</si>
  <si>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</si>
  <si>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</si>
  <si>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</si>
  <si>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</si>
  <si>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</si>
  <si>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</si>
  <si>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</si>
  <si>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</si>
  <si>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</si>
  <si>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</si>
  <si>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t>IV.2 Fondos y seguros</t>
  </si>
  <si>
    <t>4.4.-</t>
  </si>
  <si>
    <t>Fondos de protección civil</t>
  </si>
  <si>
    <t>4.5.-</t>
  </si>
  <si>
    <t>La cantidad de fondos de protección civil que registre debe ser igual a la cantidad reportada como respuesta en la columna "Fondos de protección civil" de la pregunta anterior.</t>
  </si>
  <si>
    <t>El nombre de los fondos de protección civil debe registrarse en mayúsculas, sin comillas ni signos de acentuación, puntuación, paréntesis y abreviaturas.</t>
  </si>
  <si>
    <t>Para cada fondo de protección civil, seleccione con una "X" el o los elementos a los que se encontró destinado que correspondan.</t>
  </si>
  <si>
    <t>Para cada fondo de protección civil, en caso de que seleccione la columna "Ninguno" o "No identificado", no puede seleccionar otra columna.</t>
  </si>
  <si>
    <t>Monto</t>
  </si>
  <si>
    <t>Elementos a los que se encontró destinado</t>
  </si>
  <si>
    <t>Prevención de emergencias</t>
  </si>
  <si>
    <t>Prevención de desastres</t>
  </si>
  <si>
    <t>Atención de emergencias</t>
  </si>
  <si>
    <t>Atención de desastres</t>
  </si>
  <si>
    <t>4.6.-</t>
  </si>
  <si>
    <t>En caso de que no se haya considerado el financiamiento de determinada acción con recursos de algún fondo de protección civil, o no cuente con información para determinarlo, indíquelo en la columna correspondiente conforme al catálogo respectivo y deje el resto de la fila en blanco.</t>
  </si>
  <si>
    <t>La suma de las cantidades registradas en la columna "Monto asignado" debe ser igual o menor a la suma de las cantidades reportadas como respuesta en la columna "Monto" de la pregunta anterior.</t>
  </si>
  <si>
    <t>Acciones</t>
  </si>
  <si>
    <t>Monto asignado</t>
  </si>
  <si>
    <t>Obras de mitigación</t>
  </si>
  <si>
    <t>2. Acciones preventivas</t>
  </si>
  <si>
    <t>2.1</t>
  </si>
  <si>
    <t>Estudios</t>
  </si>
  <si>
    <t>2.2</t>
  </si>
  <si>
    <t>Sistemas de monitoreo</t>
  </si>
  <si>
    <t>2.3</t>
  </si>
  <si>
    <t>Sistemas de alerta</t>
  </si>
  <si>
    <t>2.4</t>
  </si>
  <si>
    <t>Capacitación</t>
  </si>
  <si>
    <t>2.5</t>
  </si>
  <si>
    <t>4.7.-</t>
  </si>
  <si>
    <t>En caso de que no haya contado con algún seguro de daños para el sector agropecuario ante fenómenos hidrometeorológicos, se haya encontrado en proceso de integración, o no cuente con información para determinarlo, indíquelo en la columna correspondiente conforme al catálogo respectivo y deje el resto de la fila en blanco.</t>
  </si>
  <si>
    <t>Suma asegurada</t>
  </si>
  <si>
    <t>4.8.-</t>
  </si>
  <si>
    <t>En caso de que no haya recibido donaciones de equipo operativo para el ejercicio de sus funciones por parte de determinado tipo de instituciones, o no cuente con información para determinarlo, indíquelo en la columna correspondiente conforme al catálogo respectivo y deje el resto de la fila en blanco.</t>
  </si>
  <si>
    <t>Tipo de instituciones</t>
  </si>
  <si>
    <r>
      <t xml:space="preserve">¿Recibió donaciones de equipo operativo para el ejercicio de sus funciones?
</t>
    </r>
    <r>
      <rPr>
        <i/>
        <sz val="8"/>
        <color theme="1"/>
        <rFont val="Arial"/>
        <family val="2"/>
      </rPr>
      <t>(1. Sí / 2. No / 9. No identificado)</t>
    </r>
  </si>
  <si>
    <t>Unidades de equipamiento donadas, según tipo</t>
  </si>
  <si>
    <t>Unidad de Protección Civil u homóloga de otra(s) entidad(es) federativa(s)</t>
  </si>
  <si>
    <t>Unidad de Protección Civil u homóloga de algún(os) municipio(s) o demarcación(es) territorial(es) de la entidad federativa</t>
  </si>
  <si>
    <t>Unidad de Protección Civil u homóloga de algún(os) municipio(s) o demarcación(es) territorial(es) de otra(s) entidad(es) federativa(s)</t>
  </si>
  <si>
    <t>Instituciones extranjeras o internacionales de protección civil</t>
  </si>
  <si>
    <t>Organismos internacionales</t>
  </si>
  <si>
    <t>Organizaciones de la sociedad civil</t>
  </si>
  <si>
    <t>Universidades o instituciones académicas</t>
  </si>
  <si>
    <t>Asociaciones religiosas, culturales o humanitarias</t>
  </si>
  <si>
    <t>Organizaciones del sector privado</t>
  </si>
  <si>
    <t>4.9.-</t>
  </si>
  <si>
    <t>En caso de que no haya recibido donaciones de equipamiento de protección personal para el ejercicio de sus funciones por parte de determinado tipo de instituciones, o no cuente con información para determinarlo, indíquelo en la columna correspondiente conforme al catálogo respectivo y deje el resto de la fila en blanco.</t>
  </si>
  <si>
    <t>Las columnas "Traje de protección contra sustancias peligrosas (encapsulado)", "Traje de penetración", "Traje contra incendios estructurales", "Traje contra incendios forestales" y "Traje contra incendios de aeronaves" refieren a aquellos casos en los que el respectivo traje fue donado de manera completa (con todos sus elementos) a la Unidad Estatal de Protección Civil u homóloga, no como elementos individuales donados por separado. De ser este el caso, la información que se registre en dichas columnas no debe considerarse en las columnas asociadas a los elementos individuales correspondientes.</t>
  </si>
  <si>
    <r>
      <t xml:space="preserve">¿Recibió donaciones de equipamiento de protección personal para el ejercicio de sus funciones?
</t>
    </r>
    <r>
      <rPr>
        <i/>
        <sz val="8"/>
        <color theme="1"/>
        <rFont val="Arial"/>
        <family val="2"/>
      </rPr>
      <t>(1. Sí / 2. No / 9. No identificado)</t>
    </r>
  </si>
  <si>
    <t>Unidades de equipamiento de protección personal donadas, según tipo</t>
  </si>
  <si>
    <t>3.- Únicamente debe considerar la información relacionada con los eventos de capacitación y difusión que la Unidad Estatal de Protección Civil u homóloga haya realizado para las personas servidoras públicas de otras instituciones, el personal voluntario o la población en general, por lo que no debe considerar las acciones formativas impartidas al personal que se encontraba ejerciendo sus funciones en la misma; toda vez que dicha información se requiere en la subsección III.5.</t>
  </si>
  <si>
    <t>8.- No deje celdas en blanco, salvo en los casos en que la instrucción así lo solicite.</t>
  </si>
  <si>
    <t>5.1.-</t>
  </si>
  <si>
    <t>En caso de que no haya realizado eventos de capacitación y difusión en materia de protección civil, o no cuente con información para determinarlo, indíquelo en la columna correspondiente conforme al catálogo respectivo y deje el resto de la fila en blanco.</t>
  </si>
  <si>
    <r>
      <rPr>
        <b/>
        <sz val="9"/>
        <color theme="1"/>
        <rFont val="Arial"/>
        <family val="2"/>
      </rPr>
      <t>¿Realizó eventos de capacitación y difusión en materia de protección civil?</t>
    </r>
    <r>
      <rPr>
        <sz val="9"/>
        <color theme="1"/>
        <rFont val="Arial"/>
        <family val="2"/>
      </rPr>
      <t xml:space="preserve">
</t>
    </r>
    <r>
      <rPr>
        <i/>
        <sz val="8"/>
        <color theme="1"/>
        <rFont val="Arial"/>
        <family val="2"/>
      </rPr>
      <t>(1. Sí / 2. No / 9. No identificado)</t>
    </r>
  </si>
  <si>
    <t>Eventos de capacitación y difusión en materia de protección civil realizados, según medio de presentación</t>
  </si>
  <si>
    <t>Presencial</t>
  </si>
  <si>
    <t>5.2.-</t>
  </si>
  <si>
    <t>Tipo de personas</t>
  </si>
  <si>
    <t>Personas que participaron en los eventos de capacitación y difusión en materia de protección civil, según sexo</t>
  </si>
  <si>
    <t>Personas servidoras públicas</t>
  </si>
  <si>
    <t>Personal de las Unidades Municipales de Protección Civil u homólogas</t>
  </si>
  <si>
    <t>Personal voluntario</t>
  </si>
  <si>
    <t>Población en general</t>
  </si>
  <si>
    <t>Personas que participaron en los eventos de capacitación y difusión en materia de protección civil, según tipo y sexo</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</si>
  <si>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</si>
  <si>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donde se haya realizado una parcialidad o la totalidad de los eventos de capacitación y difusión en materia de protección civil, haga uso de la fila "No identificado".</t>
  </si>
  <si>
    <t>Seleccione su entidad federativa:</t>
  </si>
  <si>
    <t>Municipio o demarcación territorial</t>
  </si>
  <si>
    <t>Clave</t>
  </si>
  <si>
    <t>Nombre</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</si>
  <si>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</si>
  <si>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</si>
  <si>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</si>
  <si>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</si>
  <si>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</si>
  <si>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</si>
  <si>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</si>
  <si>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</si>
  <si>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</si>
  <si>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</si>
  <si>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</si>
  <si>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</si>
  <si>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</si>
  <si>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</si>
  <si>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</si>
  <si>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</si>
  <si>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</si>
  <si>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</si>
  <si>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</si>
  <si>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</si>
  <si>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</si>
  <si>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</si>
  <si>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</si>
  <si>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</si>
  <si>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</si>
  <si>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</si>
  <si>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</si>
  <si>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</si>
  <si>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</si>
  <si>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</si>
  <si>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</si>
  <si>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</si>
  <si>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</si>
  <si>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</si>
  <si>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</si>
  <si>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</si>
  <si>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</si>
  <si>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</si>
  <si>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</si>
  <si>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</si>
  <si>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</si>
  <si>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</si>
  <si>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</si>
  <si>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</si>
  <si>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</si>
  <si>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</si>
  <si>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</si>
  <si>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</si>
  <si>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</si>
  <si>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</si>
  <si>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</si>
  <si>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</si>
  <si>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</si>
  <si>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</si>
  <si>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</si>
  <si>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</si>
  <si>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</si>
  <si>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</si>
  <si>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</si>
  <si>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</si>
  <si>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</si>
  <si>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</si>
  <si>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</si>
  <si>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</si>
  <si>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</si>
  <si>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</si>
  <si>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</si>
  <si>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</si>
  <si>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</si>
  <si>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</si>
  <si>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</si>
  <si>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</si>
  <si>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</si>
  <si>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</si>
  <si>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</si>
  <si>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</si>
  <si>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</si>
  <si>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</si>
  <si>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</si>
  <si>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</si>
  <si>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</si>
  <si>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</si>
  <si>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</si>
  <si>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</si>
  <si>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</si>
  <si>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</si>
  <si>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</si>
  <si>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</si>
  <si>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</si>
  <si>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</si>
  <si>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</si>
  <si>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</si>
  <si>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</si>
  <si>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</si>
  <si>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</si>
  <si>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</si>
  <si>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</si>
  <si>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</si>
  <si>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</si>
  <si>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</si>
  <si>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</si>
  <si>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</si>
  <si>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</si>
  <si>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</si>
  <si>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</si>
  <si>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</si>
  <si>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</si>
  <si>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</si>
  <si>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</si>
  <si>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</si>
  <si>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</si>
  <si>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</si>
  <si>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</si>
  <si>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</si>
  <si>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</si>
  <si>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</si>
  <si>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</si>
  <si>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</si>
  <si>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</si>
  <si>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</si>
  <si>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</si>
  <si>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</si>
  <si>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</si>
  <si>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</si>
  <si>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</si>
  <si>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</si>
  <si>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</si>
  <si>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</si>
  <si>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</si>
  <si>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</si>
  <si>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</si>
  <si>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</si>
  <si>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</si>
  <si>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</si>
  <si>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</si>
  <si>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</si>
  <si>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</si>
  <si>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</si>
  <si>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</si>
  <si>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</si>
  <si>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</si>
  <si>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</si>
  <si>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</si>
  <si>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</si>
  <si>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</si>
  <si>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</si>
  <si>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</si>
  <si>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</si>
  <si>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</si>
  <si>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</si>
  <si>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</si>
  <si>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</si>
  <si>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</si>
  <si>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</si>
  <si>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</si>
  <si>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</si>
  <si>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</si>
  <si>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</si>
  <si>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</si>
  <si>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</si>
  <si>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</si>
  <si>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</si>
  <si>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</si>
  <si>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</si>
  <si>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</si>
  <si>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</si>
  <si>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</si>
  <si>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</si>
  <si>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</si>
  <si>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</si>
  <si>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</si>
  <si>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</si>
  <si>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</si>
  <si>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</si>
  <si>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</si>
  <si>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</si>
  <si>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</si>
  <si>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</si>
  <si>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</si>
  <si>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</si>
  <si>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</si>
  <si>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</si>
  <si>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</si>
  <si>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</si>
  <si>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</si>
  <si>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</si>
  <si>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</si>
  <si>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</si>
  <si>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</si>
  <si>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</si>
  <si>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</si>
  <si>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</si>
  <si>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</si>
  <si>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</si>
  <si>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</si>
  <si>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</si>
  <si>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</si>
  <si>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</si>
  <si>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</si>
  <si>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</si>
  <si>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</si>
  <si>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</si>
  <si>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</si>
  <si>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</si>
  <si>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</si>
  <si>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</si>
  <si>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</si>
  <si>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</si>
  <si>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</si>
  <si>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</si>
  <si>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</si>
  <si>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</si>
  <si>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</si>
  <si>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</si>
  <si>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</si>
  <si>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</si>
  <si>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</si>
  <si>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</si>
  <si>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</si>
  <si>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</si>
  <si>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</si>
  <si>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</si>
  <si>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</si>
  <si>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</si>
  <si>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</si>
  <si>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</si>
  <si>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</si>
  <si>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</si>
  <si>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</si>
  <si>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</si>
  <si>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</si>
  <si>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</si>
  <si>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</si>
  <si>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</si>
  <si>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</si>
  <si>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</si>
  <si>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</si>
  <si>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</si>
  <si>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</si>
  <si>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</si>
  <si>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</si>
  <si>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</si>
  <si>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</si>
  <si>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</si>
  <si>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</si>
  <si>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</si>
  <si>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</si>
  <si>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</si>
  <si>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</si>
  <si>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</si>
  <si>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</si>
  <si>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</si>
  <si>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</si>
  <si>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</si>
  <si>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</si>
  <si>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</si>
  <si>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</si>
  <si>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</si>
  <si>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</si>
  <si>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</si>
  <si>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</si>
  <si>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</si>
  <si>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</si>
  <si>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</si>
  <si>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</si>
  <si>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</si>
  <si>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</si>
  <si>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</si>
  <si>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</si>
  <si>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</si>
  <si>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</si>
  <si>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</si>
  <si>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</si>
  <si>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</si>
  <si>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</si>
  <si>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</si>
  <si>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</si>
  <si>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</si>
  <si>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</si>
  <si>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</si>
  <si>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</si>
  <si>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</si>
  <si>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</si>
  <si>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</si>
  <si>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</si>
  <si>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</si>
  <si>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</si>
  <si>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</si>
  <si>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</si>
  <si>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</si>
  <si>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</si>
  <si>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</si>
  <si>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</si>
  <si>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</si>
  <si>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</si>
  <si>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</si>
  <si>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</si>
  <si>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</si>
  <si>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</si>
  <si>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</si>
  <si>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</si>
  <si>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</si>
  <si>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</si>
  <si>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</si>
  <si>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</si>
  <si>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</si>
  <si>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</si>
  <si>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</si>
  <si>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</si>
  <si>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</si>
  <si>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</si>
  <si>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</si>
  <si>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</si>
  <si>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</si>
  <si>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</si>
  <si>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</si>
  <si>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</si>
  <si>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</si>
  <si>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</si>
  <si>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</si>
  <si>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</si>
  <si>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</si>
  <si>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</si>
  <si>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</si>
  <si>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</si>
  <si>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</si>
  <si>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</si>
  <si>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</si>
  <si>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</si>
  <si>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</si>
  <si>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</si>
  <si>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</si>
  <si>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</si>
  <si>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</si>
  <si>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</si>
  <si>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</si>
  <si>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</si>
  <si>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</si>
  <si>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</si>
  <si>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</si>
  <si>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</si>
  <si>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</si>
  <si>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</si>
  <si>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</si>
  <si>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</si>
  <si>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</si>
  <si>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</si>
  <si>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</si>
  <si>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</si>
  <si>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</si>
  <si>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</si>
  <si>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</si>
  <si>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</si>
  <si>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</si>
  <si>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</si>
  <si>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</si>
  <si>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</si>
  <si>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</si>
  <si>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</si>
  <si>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</si>
  <si>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</si>
  <si>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</si>
  <si>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</si>
  <si>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</si>
  <si>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</si>
  <si>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</si>
  <si>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</si>
  <si>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</si>
  <si>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</si>
  <si>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</si>
  <si>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</si>
  <si>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</si>
  <si>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</si>
  <si>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</si>
  <si>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</si>
  <si>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</si>
  <si>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</si>
  <si>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</si>
  <si>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</si>
  <si>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</si>
  <si>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</si>
  <si>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</si>
  <si>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</si>
  <si>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</si>
  <si>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</si>
  <si>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</si>
  <si>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</si>
  <si>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</si>
  <si>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</si>
  <si>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</si>
  <si>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</si>
  <si>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</si>
  <si>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</si>
  <si>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</si>
  <si>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</si>
  <si>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</si>
  <si>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</si>
  <si>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</si>
  <si>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</si>
  <si>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</si>
  <si>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</si>
  <si>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</si>
  <si>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</si>
  <si>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</si>
  <si>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</si>
  <si>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</si>
  <si>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</si>
  <si>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</si>
  <si>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</si>
  <si>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</si>
  <si>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</si>
  <si>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</si>
  <si>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</si>
  <si>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</si>
  <si>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</si>
  <si>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</si>
  <si>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</si>
  <si>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</si>
  <si>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</si>
  <si>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</si>
  <si>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</si>
  <si>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</si>
  <si>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</si>
  <si>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</si>
  <si>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</si>
  <si>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</si>
  <si>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</si>
  <si>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</si>
  <si>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</si>
  <si>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</si>
  <si>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</si>
  <si>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</si>
  <si>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</si>
  <si>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</si>
  <si>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</si>
  <si>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</si>
  <si>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</si>
  <si>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</si>
  <si>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</si>
  <si>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</si>
  <si>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</si>
  <si>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</si>
  <si>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</si>
  <si>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</si>
  <si>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</si>
  <si>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</si>
  <si>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</si>
  <si>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</si>
  <si>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</si>
  <si>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</si>
  <si>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</si>
  <si>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</si>
  <si>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</si>
  <si>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</si>
  <si>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</si>
  <si>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</si>
  <si>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</si>
  <si>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</si>
  <si>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</si>
  <si>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</si>
  <si>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</si>
  <si>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</si>
  <si>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</si>
  <si>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</si>
  <si>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</si>
  <si>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</si>
  <si>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</si>
  <si>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</si>
  <si>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</si>
  <si>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</si>
  <si>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</si>
  <si>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</si>
  <si>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</si>
  <si>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</si>
  <si>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</si>
  <si>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</si>
  <si>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</si>
  <si>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</si>
  <si>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</si>
  <si>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</si>
  <si>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</si>
  <si>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</si>
  <si>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</si>
  <si>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</si>
  <si>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</si>
  <si>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</si>
  <si>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</si>
  <si>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</si>
  <si>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</si>
  <si>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</si>
  <si>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</si>
  <si>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</si>
  <si>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</si>
  <si>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</si>
  <si>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</si>
  <si>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</si>
  <si>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</si>
  <si>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</si>
  <si>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</si>
  <si>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</si>
  <si>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</si>
  <si>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</si>
  <si>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</si>
  <si>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</si>
  <si>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</si>
  <si>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</si>
  <si>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</si>
  <si>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</si>
  <si>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</si>
  <si>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</si>
  <si>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</si>
  <si>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</si>
  <si>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</si>
  <si>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</si>
  <si>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</si>
  <si>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</si>
  <si>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</si>
  <si>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</si>
  <si>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</si>
  <si>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</si>
  <si>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</si>
  <si>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</si>
  <si>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</si>
  <si>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</si>
  <si>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</si>
  <si>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</si>
  <si>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</si>
  <si>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</si>
  <si>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</si>
  <si>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</si>
  <si>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</si>
  <si>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</si>
  <si>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</si>
  <si>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</si>
  <si>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</si>
  <si>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</si>
  <si>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</si>
  <si>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</si>
  <si>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</si>
  <si>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En caso de que no haya realizado eventos de capacitación y difusión en materia de protección civil en alguna lengua indígena, o no cuente con información para determinarlo, indíquelo en la columna correspondiente conforme al catálogo respectivo y deje el resto de la fila en blanco.</t>
  </si>
  <si>
    <r>
      <rPr>
        <b/>
        <sz val="9"/>
        <color theme="1"/>
        <rFont val="Arial"/>
        <family val="2"/>
      </rPr>
      <t>¿Realizó eventos de capacitación y difusión en materia de protección civil en alguna lengua indígena?</t>
    </r>
    <r>
      <rPr>
        <sz val="9"/>
        <color theme="1"/>
        <rFont val="Arial"/>
        <family val="2"/>
      </rPr>
      <t xml:space="preserve">
</t>
    </r>
    <r>
      <rPr>
        <i/>
        <sz val="8"/>
        <color theme="1"/>
        <rFont val="Arial"/>
        <family val="2"/>
      </rPr>
      <t>(1. Sí / 2. No / 9. No identificado)</t>
    </r>
  </si>
  <si>
    <t>Eventos de capacitación y difusión en materia de protección civil realizados en alguna lengua indígena</t>
  </si>
  <si>
    <t>Personas que participaron en los eventos de capacitación y difusión en materia de protección civil realizados en alguna lengua indígena, según tipo y sexo</t>
  </si>
  <si>
    <t>Glosario de la sección:</t>
  </si>
  <si>
    <t>6.1.-</t>
  </si>
  <si>
    <t>En caso de que no haya contado con algún Consejo o Comité de Protección Civil u homólogo, se haya encontrado en proceso de integración, o no cuente con información para determinarlo, indíquelo en la columna correspondiente conforme al catálogo respectivo y deje el resto de la fila en blanco.</t>
  </si>
  <si>
    <t>En caso de que seleccione el código "3" o "9" en la columna "¿Contaba con algún Consejo o Comité de Protección Civil u homólogo?", explique dicha situación en el recuadro que se encuentra en la parte inferior de la tabla de respuesta.</t>
  </si>
  <si>
    <t>Sesiones del Consejo o Comité de Protección Civil u homólogo celebradas, según tipo y modalidad</t>
  </si>
  <si>
    <t>Presenciales</t>
  </si>
  <si>
    <t>Virtuales</t>
  </si>
  <si>
    <t>Ordinarias</t>
  </si>
  <si>
    <t>Extraordinarias</t>
  </si>
  <si>
    <t xml:space="preserve">Solemnes </t>
  </si>
  <si>
    <t>6.2.-</t>
  </si>
  <si>
    <t>La cantidad registrada en la columna "Total" debe ser igual o menor a la cantidad reportada como respuesta en la columna "Total" de la pregunta anterior, así como corresponder a su desagregación por tipo de sesión.</t>
  </si>
  <si>
    <t>Solemnes</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</si>
  <si>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</si>
  <si>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t>3.- Únicamente debe considerar la información relacionada con la conformación, acceso y disposición del Atlas de Riesgos de la entidad federativa. En consecuencia, no debe considerar aquella información relacionada con el sistema integral de información sobre agentes perturbadores y daños esperados, conocido como Atlas Nacional de Riesgos.</t>
  </si>
  <si>
    <t>7.- No deje celdas en blanco, salvo en los casos en que la instrucción así lo solicite.</t>
  </si>
  <si>
    <t>7.1.-</t>
  </si>
  <si>
    <t>Indique si actualmente su entidad federativa cuenta con algún Atlas de Riesgos. En caso afirmativo, anote la fecha de su publicación y la fecha de su última actualización.</t>
  </si>
  <si>
    <t>En caso de que no cuente con algún Atlas de Riesgos, se encuentre en proceso de integración, o no cuente con información para determinarlo, indíquelo en la columna correspondiente conforme al catálogo respectivo y deje el resto de la fila en blanco.</t>
  </si>
  <si>
    <t>En caso de que el Atlas de Riesgos no se haya actualizado desde su publicación, anote una "X" en la columna "No se ha actualizado" y deje el resto de las columnas del apartado "Fecha de última actualización" en blanco.</t>
  </si>
  <si>
    <t>En caso de que el Atlas de Riesgos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</si>
  <si>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En caso de que seleccione el código "3" o "9" en la columna "¿Cuenta con algún Atlas de Riesgos?", explique dicha situación en el recuadro que se encuentra en la parte inferior de la tabla de respuesta.</t>
  </si>
  <si>
    <r>
      <t xml:space="preserve">¿Cuenta con algún Atlas de Riesgos?
</t>
    </r>
    <r>
      <rPr>
        <i/>
        <sz val="8"/>
        <color theme="1"/>
        <rFont val="Arial"/>
        <family val="2"/>
      </rPr>
      <t>(1. Sí / 2. En proceso de integración / 3. No / 9. No identificado)</t>
    </r>
  </si>
  <si>
    <t>7.2.-</t>
  </si>
  <si>
    <t>Señale el formato en el que se encuentra el Atlas de Riesgos.</t>
  </si>
  <si>
    <t>En caso de seleccionar el código "2", debe anotar el URL donde se encuentra disponible el Atlas de Riesgos en el recuadro destinado para tal efecto que se encuentra al final de las opciones de respuesta.</t>
  </si>
  <si>
    <r>
      <t xml:space="preserve">1. Formato digital - escritorio </t>
    </r>
    <r>
      <rPr>
        <i/>
        <sz val="8"/>
        <color theme="1"/>
        <rFont val="Arial"/>
        <family val="2"/>
      </rPr>
      <t>(KML, KMZ, GDB, SHP)</t>
    </r>
  </si>
  <si>
    <r>
      <t xml:space="preserve">2. Formato digital - en línea </t>
    </r>
    <r>
      <rPr>
        <i/>
        <sz val="8"/>
        <color theme="1"/>
        <rFont val="Arial"/>
        <family val="2"/>
      </rPr>
      <t>(KML, KMZ, GDB, SHP)</t>
    </r>
    <r>
      <rPr>
        <sz val="9"/>
        <color theme="1"/>
        <rFont val="Arial"/>
        <family val="2"/>
      </rPr>
      <t xml:space="preserve"> </t>
    </r>
    <r>
      <rPr>
        <i/>
        <sz val="8"/>
        <color theme="1"/>
        <rFont val="Arial"/>
        <family val="2"/>
      </rPr>
      <t>(especifique URL)</t>
    </r>
  </si>
  <si>
    <r>
      <t>3. Formato impreso</t>
    </r>
    <r>
      <rPr>
        <i/>
        <sz val="8"/>
        <color theme="1"/>
        <rFont val="Arial"/>
        <family val="2"/>
      </rPr>
      <t xml:space="preserve"> (libro o papel)</t>
    </r>
  </si>
  <si>
    <r>
      <t xml:space="preserve">URL:
</t>
    </r>
    <r>
      <rPr>
        <i/>
        <sz val="8"/>
        <rFont val="Arial"/>
        <family val="2"/>
      </rPr>
      <t>(especifique)</t>
    </r>
  </si>
  <si>
    <t>Indique los elementos que conforman el Atlas de Riesgos. Por cada uno de estos, indique si fue considerado en la última actualización del mismo.</t>
  </si>
  <si>
    <t>En caso de que determinado elemento no conforme el Atlas de Riesgos, se encuentre en proceso de integración, o no cuente con información para determinarlo, indíquelo en la columna correspondiente conforme al catálogo respectivo y deje el resto de la fila en blanco.</t>
  </si>
  <si>
    <t>En caso de que seleccione para el numeral 9 el código "1" en la columna "¿Conforma el Atlas de Riesgos?", debe anotar el nombre de dicho(s) elemento(s) en el recuadro destinado para tal efecto que se encuentra al final de la tabla de respuesta.</t>
  </si>
  <si>
    <t>Elementos</t>
  </si>
  <si>
    <r>
      <t xml:space="preserve">¿Conforma el Atlas de Riesgos?
</t>
    </r>
    <r>
      <rPr>
        <i/>
        <sz val="8"/>
        <color theme="1"/>
        <rFont val="Arial"/>
        <family val="2"/>
      </rPr>
      <t>(1. Sí / 2. En proceso de integración / 3. No / 9. No identificado)</t>
    </r>
  </si>
  <si>
    <r>
      <t xml:space="preserve">¿Fue considerado en la última actualización del Atlas de Riesgos?
</t>
    </r>
    <r>
      <rPr>
        <i/>
        <sz val="8"/>
        <color theme="1"/>
        <rFont val="Arial"/>
        <family val="2"/>
      </rPr>
      <t>(1. Sí / 2. No / 9. No identificado)</t>
    </r>
  </si>
  <si>
    <t>Catálogo de fenómenos perturbadores</t>
  </si>
  <si>
    <t>Análisis de peligro o amenaza</t>
  </si>
  <si>
    <r>
      <t xml:space="preserve">Inventario de sistemas expuestos </t>
    </r>
    <r>
      <rPr>
        <i/>
        <sz val="8"/>
        <color theme="1"/>
        <rFont val="Arial"/>
        <family val="2"/>
      </rPr>
      <t>(población, vivienda e infraestructura)</t>
    </r>
  </si>
  <si>
    <t>Análisis de vulnerabilidad</t>
  </si>
  <si>
    <t>Mapas de peligro</t>
  </si>
  <si>
    <t xml:space="preserve">Mapas de riesgo </t>
  </si>
  <si>
    <t>Mapas de susceptibilidad para el caso de inestabilidad de laderas, u otro fenómeno cuando así aplique</t>
  </si>
  <si>
    <r>
      <t>Mapas elaborados con un sistema de información geográfica</t>
    </r>
    <r>
      <rPr>
        <i/>
        <sz val="8"/>
        <rFont val="Arial"/>
        <family val="2"/>
      </rPr>
      <t xml:space="preserve"> (Plataforma informática basada en sistemas de información geográfica)</t>
    </r>
  </si>
  <si>
    <r>
      <t xml:space="preserve">Otro elemento </t>
    </r>
    <r>
      <rPr>
        <i/>
        <sz val="8"/>
        <color theme="1"/>
        <rFont val="Arial"/>
        <family val="2"/>
      </rPr>
      <t>(especifique)</t>
    </r>
  </si>
  <si>
    <r>
      <t xml:space="preserve">Otro elemento:
</t>
    </r>
    <r>
      <rPr>
        <i/>
        <sz val="8"/>
        <color theme="1"/>
        <rFont val="Arial"/>
        <family val="2"/>
      </rPr>
      <t>(especifique)</t>
    </r>
  </si>
  <si>
    <t>Señale el tipo de recursos utilizados para la elaboración del Atlas de Riesgos.</t>
  </si>
  <si>
    <t>1. Recursos públicos federales</t>
  </si>
  <si>
    <t>2. Recursos públicos estatales</t>
  </si>
  <si>
    <t>3. Recursos públicos municipales</t>
  </si>
  <si>
    <t>4. Iniciativa privada</t>
  </si>
  <si>
    <r>
      <t xml:space="preserve">5. Otro tipo de recursos </t>
    </r>
    <r>
      <rPr>
        <i/>
        <sz val="8"/>
        <color theme="1"/>
        <rFont val="Arial"/>
        <family val="2"/>
      </rPr>
      <t>(especifique)</t>
    </r>
  </si>
  <si>
    <t>Señale el tipo de instituciones que participaron en la elaboración del Atlas de Riesgos.</t>
  </si>
  <si>
    <t>1. Unidades Municipales de Protección Civil u homólogas</t>
  </si>
  <si>
    <r>
      <t xml:space="preserve">2. Instituciones públicas del ámbito municipal </t>
    </r>
    <r>
      <rPr>
        <i/>
        <sz val="8"/>
        <color theme="1"/>
        <rFont val="Arial"/>
        <family val="2"/>
      </rPr>
      <t>(sin incluir a las Unidades Municipales de Protección Civil u homólogas)</t>
    </r>
  </si>
  <si>
    <t>3. Unidad Estatal de Protección Civil u homóloga</t>
  </si>
  <si>
    <r>
      <t xml:space="preserve">4. Instituciones públicas del ámbito estatal </t>
    </r>
    <r>
      <rPr>
        <i/>
        <sz val="8"/>
        <color theme="1"/>
        <rFont val="Arial"/>
        <family val="2"/>
      </rPr>
      <t>(sin incluir a la Unidad Estatal de Protección Civil u homóloga)</t>
    </r>
  </si>
  <si>
    <t>5. Servicio Geológico Mexicano</t>
  </si>
  <si>
    <t>6. Instituto Nacional de Estadística y Geografía</t>
  </si>
  <si>
    <r>
      <t xml:space="preserve">7. Instituciones públicas del ámbito federal </t>
    </r>
    <r>
      <rPr>
        <i/>
        <sz val="8"/>
        <color theme="1"/>
        <rFont val="Arial"/>
        <family val="2"/>
      </rPr>
      <t>(sin incluir al Servicio Geológico Mexicano ni al Instituto Nacional de Estadística y Geografía)</t>
    </r>
  </si>
  <si>
    <t>8.1.-</t>
  </si>
  <si>
    <t>En caso de seleccionar el código "8" o "9" no puede seleccionar otro código.</t>
  </si>
  <si>
    <t>1. Simulacros</t>
  </si>
  <si>
    <t>2. Coordinación de programas educativos preventivos</t>
  </si>
  <si>
    <t>3. Concientización sobre los usos del suelo</t>
  </si>
  <si>
    <t>4. Mesas sectoriales de información y pláticas sobre concientización</t>
  </si>
  <si>
    <t>5. Autoprotección y protección corporativa</t>
  </si>
  <si>
    <t>6. Definición de zonas de expansión urbana</t>
  </si>
  <si>
    <r>
      <t xml:space="preserve">7. Otras acciones </t>
    </r>
    <r>
      <rPr>
        <i/>
        <sz val="8"/>
        <color theme="1"/>
        <rFont val="Arial"/>
        <family val="2"/>
      </rPr>
      <t>(especifique)</t>
    </r>
  </si>
  <si>
    <t>8.2.-</t>
  </si>
  <si>
    <t>Total de simulacros realizados</t>
  </si>
  <si>
    <t>9.1.-</t>
  </si>
  <si>
    <t>Eventos atendidos</t>
  </si>
  <si>
    <t>9.2.-</t>
  </si>
  <si>
    <t>Categoría</t>
  </si>
  <si>
    <t>Tipo de evento</t>
  </si>
  <si>
    <t>1. Eventos súbitos</t>
  </si>
  <si>
    <t>Impacto de meteoritos</t>
  </si>
  <si>
    <t>Sismos percibidos</t>
  </si>
  <si>
    <t>Lahares</t>
  </si>
  <si>
    <t>Lluvia de cenizas</t>
  </si>
  <si>
    <t>Flujos piroclásticos</t>
  </si>
  <si>
    <t>Caídos o derrumbes</t>
  </si>
  <si>
    <t>1.7</t>
  </si>
  <si>
    <t>Hundimientos</t>
  </si>
  <si>
    <t>1.8</t>
  </si>
  <si>
    <t>Aluviones</t>
  </si>
  <si>
    <t>1.9</t>
  </si>
  <si>
    <t>Ondas cálidas y gélidas</t>
  </si>
  <si>
    <t>1.10</t>
  </si>
  <si>
    <t>Tormentas de nieve, granizo, polvo y electricidad</t>
  </si>
  <si>
    <t>1.11</t>
  </si>
  <si>
    <t>Heladas</t>
  </si>
  <si>
    <t>1.12</t>
  </si>
  <si>
    <t>Inundaciones pluviales, fluviales, costeras y lacustres</t>
  </si>
  <si>
    <t>1.13</t>
  </si>
  <si>
    <t>Tornados</t>
  </si>
  <si>
    <t>1.14</t>
  </si>
  <si>
    <t>Fugas tóxicas</t>
  </si>
  <si>
    <t>1.15</t>
  </si>
  <si>
    <t>Radiaciones</t>
  </si>
  <si>
    <t>1.16</t>
  </si>
  <si>
    <t>Derrames</t>
  </si>
  <si>
    <t>1.17. Incendios</t>
  </si>
  <si>
    <t>1.17.1</t>
  </si>
  <si>
    <r>
      <t xml:space="preserve">Incendios estructurales </t>
    </r>
    <r>
      <rPr>
        <i/>
        <sz val="8"/>
        <color theme="1"/>
        <rFont val="Arial"/>
        <family val="2"/>
      </rPr>
      <t>(casa habitación, edificios, escuelas, comercios, etc.)</t>
    </r>
  </si>
  <si>
    <t>1.17.2</t>
  </si>
  <si>
    <t xml:space="preserve">Incendios forestales </t>
  </si>
  <si>
    <t>1.17.3</t>
  </si>
  <si>
    <t>Incendios de aeronaves</t>
  </si>
  <si>
    <t>1.17.4</t>
  </si>
  <si>
    <r>
      <t xml:space="preserve">Otro tipo de incendios </t>
    </r>
    <r>
      <rPr>
        <i/>
        <sz val="8"/>
        <color theme="1"/>
        <rFont val="Arial"/>
        <family val="2"/>
      </rPr>
      <t>(especifique)</t>
    </r>
  </si>
  <si>
    <t>1.18</t>
  </si>
  <si>
    <t>Explosiones</t>
  </si>
  <si>
    <t>1.19</t>
  </si>
  <si>
    <t>Otros fenómenos químico-tecnológicos</t>
  </si>
  <si>
    <t>1.20. Accidentes</t>
  </si>
  <si>
    <t>1.20.1</t>
  </si>
  <si>
    <t>Accidentes aéreos</t>
  </si>
  <si>
    <t>1.20.2</t>
  </si>
  <si>
    <t>Accidentes marítimos</t>
  </si>
  <si>
    <t>1.20.3</t>
  </si>
  <si>
    <t>Accidentes terrestres</t>
  </si>
  <si>
    <t>1.20.4</t>
  </si>
  <si>
    <r>
      <t xml:space="preserve">Otro tipo de accidentes </t>
    </r>
    <r>
      <rPr>
        <i/>
        <sz val="8"/>
        <color theme="1"/>
        <rFont val="Arial"/>
        <family val="2"/>
      </rPr>
      <t>(especifique)</t>
    </r>
  </si>
  <si>
    <t>1.21</t>
  </si>
  <si>
    <t>Concentración masiva de población</t>
  </si>
  <si>
    <t>1.22</t>
  </si>
  <si>
    <r>
      <t xml:space="preserve">Otros eventos súbitos </t>
    </r>
    <r>
      <rPr>
        <i/>
        <sz val="8"/>
        <color theme="1"/>
        <rFont val="Arial"/>
        <family val="2"/>
      </rPr>
      <t>(especifique)</t>
    </r>
  </si>
  <si>
    <t>2. Eventos no súbitos</t>
  </si>
  <si>
    <t>Agrietamientos</t>
  </si>
  <si>
    <t>Subsidencia</t>
  </si>
  <si>
    <t>Otros fenómenos geológicos</t>
  </si>
  <si>
    <t>Sequías</t>
  </si>
  <si>
    <t>Otros fenómenos hidrometeorológicos</t>
  </si>
  <si>
    <t>2.6</t>
  </si>
  <si>
    <t>Contaminación del aire, agua, suelo y alimentos</t>
  </si>
  <si>
    <t>2.7</t>
  </si>
  <si>
    <t>Epidemias</t>
  </si>
  <si>
    <t>2.8</t>
  </si>
  <si>
    <t>Otros fenómenos sanitario-ecológicos</t>
  </si>
  <si>
    <t>2.9</t>
  </si>
  <si>
    <r>
      <t xml:space="preserve">Otros eventos no súbitos </t>
    </r>
    <r>
      <rPr>
        <i/>
        <sz val="8"/>
        <color theme="1"/>
        <rFont val="Arial"/>
        <family val="2"/>
      </rPr>
      <t>(especifique)</t>
    </r>
  </si>
  <si>
    <r>
      <t xml:space="preserve">Otro tipo de incendios:
</t>
    </r>
    <r>
      <rPr>
        <i/>
        <sz val="8"/>
        <color theme="1"/>
        <rFont val="Arial"/>
        <family val="2"/>
      </rPr>
      <t>(especifique)</t>
    </r>
  </si>
  <si>
    <r>
      <t xml:space="preserve">Otro tipo de accidentes:
</t>
    </r>
    <r>
      <rPr>
        <i/>
        <sz val="8"/>
        <color theme="1"/>
        <rFont val="Arial"/>
        <family val="2"/>
      </rPr>
      <t>(especifique)</t>
    </r>
  </si>
  <si>
    <r>
      <t xml:space="preserve">Otros eventos súbitos:
</t>
    </r>
    <r>
      <rPr>
        <i/>
        <sz val="8"/>
        <color theme="1"/>
        <rFont val="Arial"/>
        <family val="2"/>
      </rPr>
      <t>(especifique)</t>
    </r>
  </si>
  <si>
    <r>
      <t xml:space="preserve">Otros eventos no súbitos:
</t>
    </r>
    <r>
      <rPr>
        <i/>
        <sz val="8"/>
        <color theme="1"/>
        <rFont val="Arial"/>
        <family val="2"/>
      </rPr>
      <t>(especifique)</t>
    </r>
  </si>
  <si>
    <t>Eventos atendidos, según ámbito de la autoridad que participó en su atención</t>
  </si>
  <si>
    <t>Autoridad municipal o de la demarcación territorial</t>
  </si>
  <si>
    <t>Autoridad
estatal</t>
  </si>
  <si>
    <t>Autoridad
federal</t>
  </si>
  <si>
    <t>Otro tipo de incendios</t>
  </si>
  <si>
    <t>Otro tipo de accidentes</t>
  </si>
  <si>
    <t>Otros eventos súbitos</t>
  </si>
  <si>
    <t>Otros eventos no súbitos</t>
  </si>
  <si>
    <r>
      <t xml:space="preserve">¿Se dio aviso oportuno a la población?
</t>
    </r>
    <r>
      <rPr>
        <i/>
        <sz val="8"/>
        <color theme="1"/>
        <rFont val="Arial"/>
        <family val="2"/>
      </rPr>
      <t>(1. Sí / 2. No / 9. No identificado)</t>
    </r>
  </si>
  <si>
    <r>
      <t xml:space="preserve">Eventos atendidos en los que se dio aviso oportuno a la población, según forma de aviso
</t>
    </r>
    <r>
      <rPr>
        <i/>
        <sz val="8"/>
        <color theme="1"/>
        <rFont val="Arial"/>
        <family val="2"/>
      </rPr>
      <t>(ver catálogo)</t>
    </r>
  </si>
  <si>
    <t>Forma de aviso</t>
  </si>
  <si>
    <r>
      <t xml:space="preserve">Horas
</t>
    </r>
    <r>
      <rPr>
        <i/>
        <sz val="8"/>
        <color theme="1"/>
        <rFont val="Arial"/>
        <family val="2"/>
      </rPr>
      <t>(hh)</t>
    </r>
  </si>
  <si>
    <r>
      <t xml:space="preserve">Minutos
</t>
    </r>
    <r>
      <rPr>
        <i/>
        <sz val="8"/>
        <color theme="1"/>
        <rFont val="Arial"/>
        <family val="2"/>
      </rPr>
      <t>(mm)</t>
    </r>
  </si>
  <si>
    <r>
      <rPr>
        <sz val="9"/>
        <color theme="1"/>
        <rFont val="Arial"/>
        <family val="2"/>
      </rPr>
      <t>Incendios estructurales</t>
    </r>
    <r>
      <rPr>
        <sz val="8"/>
        <color theme="1"/>
        <rFont val="Arial"/>
        <family val="2"/>
      </rPr>
      <t xml:space="preserve"> </t>
    </r>
    <r>
      <rPr>
        <i/>
        <sz val="8"/>
        <color theme="1"/>
        <rFont val="Arial"/>
        <family val="2"/>
      </rPr>
      <t>(casa habitación, edificios, escuelas, comercios, etc.)</t>
    </r>
  </si>
  <si>
    <t>Catálogo de formas de aviso</t>
  </si>
  <si>
    <t>Medios impresos</t>
  </si>
  <si>
    <r>
      <t xml:space="preserve">Medios de comunicación masiva </t>
    </r>
    <r>
      <rPr>
        <i/>
        <sz val="8"/>
        <color theme="1"/>
        <rFont val="Arial"/>
        <family val="2"/>
      </rPr>
      <t>(spots de radio y televisión)</t>
    </r>
  </si>
  <si>
    <t>Aviso en oficinas de la Administración Pública de la entidad federativa</t>
  </si>
  <si>
    <t>Avisos casa por casa</t>
  </si>
  <si>
    <t>Avisos por medio de mensajes SMS u otra vía teléfono celular</t>
  </si>
  <si>
    <r>
      <t xml:space="preserve">Avisos por medio de redes sociales </t>
    </r>
    <r>
      <rPr>
        <i/>
        <sz val="8"/>
        <color theme="1"/>
        <rFont val="Arial"/>
        <family val="2"/>
      </rPr>
      <t>(WhatsApp, Facebook, Twitter, Telegram, etc.)</t>
    </r>
  </si>
  <si>
    <t>Otra forma de aviso</t>
  </si>
  <si>
    <t>Mayores de edad</t>
  </si>
  <si>
    <t>Menores de edad</t>
  </si>
  <si>
    <t>Tipo de afectación</t>
  </si>
  <si>
    <t>Herida</t>
  </si>
  <si>
    <t>Evacuada</t>
  </si>
  <si>
    <t>No localizada</t>
  </si>
  <si>
    <t>Damnificada</t>
  </si>
  <si>
    <t>No identificada</t>
  </si>
  <si>
    <t>Víctimas mortales, según sexo</t>
  </si>
  <si>
    <t>Población afectada, según tipo de afectación y sexo</t>
  </si>
  <si>
    <t xml:space="preserve">No identificado </t>
  </si>
  <si>
    <t xml:space="preserve">No Identificado </t>
  </si>
  <si>
    <t>Estatus</t>
  </si>
  <si>
    <t>Declaratorias de emergencia</t>
  </si>
  <si>
    <t>Declaratorias de desastre natural</t>
  </si>
  <si>
    <t>Solicitadas a la Secretaría de Seguridad y Protección Ciudadana</t>
  </si>
  <si>
    <t>2. Emitidas</t>
  </si>
  <si>
    <t>Por la entidad federativa</t>
  </si>
  <si>
    <t>Por la Secretaría de Seguridad y Protección Ciudadana</t>
  </si>
  <si>
    <t>Pregunta 2.2</t>
  </si>
  <si>
    <t>Instrucciones generales:</t>
  </si>
  <si>
    <r>
      <rPr>
        <i/>
        <sz val="8"/>
        <color theme="1"/>
        <rFont val="Arial"/>
        <family val="2"/>
      </rPr>
      <t>2.-</t>
    </r>
    <r>
      <rPr>
        <b/>
        <i/>
        <sz val="8"/>
        <color theme="1"/>
        <rFont val="Arial"/>
        <family val="2"/>
      </rPr>
      <t xml:space="preserve"> </t>
    </r>
    <r>
      <rPr>
        <i/>
        <sz val="8"/>
        <color theme="1"/>
        <rFont val="Arial"/>
        <family val="2"/>
      </rPr>
      <t>El código "1" de la columna "Tipo de posesión" refiere a un contexto en el que el inmueble donde se ubica la instalación es propiedad de la entidad federativa, siendo administrado por alguna institución de la Administración Pública Centralizada, generalmente por la dependencia encargada de los asuntos financieros y hacendarios.</t>
    </r>
  </si>
  <si>
    <t>4.- En el apartado "Municipio o demarcación territorial" seleccione el municipio o demarcación territorial donde se encuentra ubicada la instalación.</t>
  </si>
  <si>
    <t>5.- En la columna "Colonia" anote el nombre de la colonia o localidad donde se encuentra ubicada la instalación.</t>
  </si>
  <si>
    <t>7.- En la columna "Horario de atención" anote la información correspondiente en formato de 24 horas. Por ejemplo: en caso de que la instalación tenga un horario de atención de las 9 de la mañana a las 3 de la tarde, anote "9:00 - 15:00" en la referida columna.</t>
  </si>
  <si>
    <t>8.-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instalación. En consecuencia, no deben reportarse los datos de contacto particulares de las personas servidoras públicas.</t>
  </si>
  <si>
    <r>
      <t xml:space="preserve">Tipo de posesión
</t>
    </r>
    <r>
      <rPr>
        <i/>
        <sz val="8"/>
        <color theme="1"/>
        <rFont val="Arial"/>
        <family val="2"/>
      </rPr>
      <t>(ver catálogo)</t>
    </r>
  </si>
  <si>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</si>
  <si>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</si>
  <si>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</si>
  <si>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</si>
  <si>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</si>
  <si>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</si>
  <si>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</si>
  <si>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Instalación con la misma ubicación geográfica</t>
  </si>
  <si>
    <t>,</t>
  </si>
  <si>
    <t>3</t>
  </si>
  <si>
    <t>Catálogo de tipo de posesión</t>
  </si>
  <si>
    <t>Propio, de la entidad federativa</t>
  </si>
  <si>
    <t>Propio, de alguna de las instituciones de la Administración Pública de la entidad federativa</t>
  </si>
  <si>
    <t>En arrendamiento</t>
  </si>
  <si>
    <t>Otro tipo de posesión</t>
  </si>
  <si>
    <t>Glosario</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</si>
  <si>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</si>
  <si>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</si>
  <si>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</si>
  <si>
    <t>Atlas de Riesgos</t>
  </si>
  <si>
    <t>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</si>
  <si>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</si>
  <si>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</si>
  <si>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Se refiere a aquellos grupos voluntarios capacitados para controlar un incendio a través de diferentes mecanismos y agentes de extinción, con la finalidad de resguardar vidas humanas y recursos materiales.</t>
  </si>
  <si>
    <t>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</si>
  <si>
    <t>Consejo o Comité de Protección Civil u homólogo</t>
  </si>
  <si>
    <t>Se refiere al órgano de consulta y participación para planear y coordinar las tareas y acciones de los sectores público, privado y social en materia de prevención, auxilio, apoyo y recuperación ante la eventualidad de alguna catástrofe, desastre o calamidad pública.</t>
  </si>
  <si>
    <t>Declaratoria de desastre natural</t>
  </si>
  <si>
    <t>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</si>
  <si>
    <t>Declaratoria de emergencia</t>
  </si>
  <si>
    <t>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</si>
  <si>
    <t>Desastre</t>
  </si>
  <si>
    <t>Emergencia</t>
  </si>
  <si>
    <t>Se refiere a la situación anormal que puede causar un daño a la sociedad y propiciar un riesgo excesivo para la seguridad e integridad de la misma. Dicha situación es generada o se encuentra asociada con la inminencia, alta probabilidad o presencia de un agente perturbador.</t>
  </si>
  <si>
    <t>Estándar de competencia</t>
  </si>
  <si>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</si>
  <si>
    <t>Eventos</t>
  </si>
  <si>
    <t>Informante básico</t>
  </si>
  <si>
    <t>Informante complementario 1</t>
  </si>
  <si>
    <t>Informante complementario 2</t>
  </si>
  <si>
    <t>Instalaciones</t>
  </si>
  <si>
    <t>Se refiere al conjunto de bienes inmuebles utilizados para la realización de actividades en materia de protección civil, con la finalidad de dar respuesta inmediata y especializada ante un siniestro, emergencia o desastre.</t>
  </si>
  <si>
    <t>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</si>
  <si>
    <t>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</si>
  <si>
    <t>Muertes por causas naturales</t>
  </si>
  <si>
    <t>Se refiere a aquellas muertes atribuibles principalmente a una enfermedad o a un fallo interno del organismo, por ejemplo, la provocada por enfermedades vinculadas a la edad, infartos de miocardio o complicaciones derivadas de infecciones víricas, entre otras.</t>
  </si>
  <si>
    <t>Muertes por otras causas externas</t>
  </si>
  <si>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</si>
  <si>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</si>
  <si>
    <t>Personal desaparecido</t>
  </si>
  <si>
    <t>Se refiere a aquella persona servidora pública cuyo paradero se desconoce y se presuma, a partir de cualquier indicio, que su ausencia se relaciona con la comisión de algún delito.</t>
  </si>
  <si>
    <t>Personal no localizado</t>
  </si>
  <si>
    <t>Se refiere a aquella persona servidora pública cuya ubicación se desconoce y, de acuerdo con la información reportada a la autoridad, su ausencia no se relaciona con la probable comisión de algún delito.</t>
  </si>
  <si>
    <t>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</si>
  <si>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</si>
  <si>
    <t>Población en contexto de movilidad</t>
  </si>
  <si>
    <t>Se refiere a las personas que, dependiendo de su situación, pueden ser identificadas como migrantes, refugiadas o desplazadas; mismas que se encuentran en contexto de movilidad irregular y, por tanto, en una situación de particular vulnerabilidad.</t>
  </si>
  <si>
    <t>Se refiere al importe total erogado, el cual se encuentra respaldado por documentos comprobatorios presentados ante las dependencias o entidades autorizadas, con cargo al presupuesto aprobado.</t>
  </si>
  <si>
    <t>Pueblos y barrios originarios</t>
  </si>
  <si>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</si>
  <si>
    <t xml:space="preserve">Rescate y auxilio </t>
  </si>
  <si>
    <t>Se refiere a aquellos grupos voluntarios cuyo objetivo principal radica en la implementación de técnicas especializadas y uso del equipo necesario para la búsqueda, localización y extracción de víctimas en situaciones de emergencia.</t>
  </si>
  <si>
    <t>Se refiere a los ensayos que permiten identificar qué hacer y cómo actuar en caso de alguna emergencia, simulando escenarios reales a efecto de fomentar la cultura de protección civil entre los miembros de la comunidad.</t>
  </si>
  <si>
    <t>Sistema de alerta temprana</t>
  </si>
  <si>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</si>
  <si>
    <t>CENSO NACIONAL DE GOBIERNOS
ESTATALES 2024</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</si>
  <si>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</si>
  <si>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Indique los tipos de equipo operativo con los que contaba al cierre del año 2023 la Unidad Estatal de Protección Civil u homóloga. Por cada uno de estos, anote la cantidad de unidades de equipamiento con las que contaba, según condición de funcionamiento.</t>
  </si>
  <si>
    <t>Anote el nombre de cada una de las instalaciones con las que contaba al cierre del año 2023 la Unidad Estatal de Protección Civil u homóloga. Por cada una de estas, indique si al cierre del referido año contaba con equipo operativo. En caso afirmativo, señale los tipos de equipo operativo con los que contaba y anote la cantidad de unidades de equipamiento en funcionamiento; utilizando para tal efecto el catálogo que se presenta en la parte inferior de la siguiente tabla.</t>
  </si>
  <si>
    <t>Durante el año 2023, ¿su entidad federativa contó con alguna reserva estratégica de insumos para la atención y auxilio de la población en las primeras 72 horas posteriores a una emergencia o desastre?</t>
  </si>
  <si>
    <t>Anote el nombre de diez elementos considerados en la reserva estratégica de insumos para la atención y auxilio de la población en las primeras 72 horas posteriores a una emergencia o desastre con la que contó durante el año 2023 su entidad federativa.</t>
  </si>
  <si>
    <t>Anote el nombre de la Unidad Estatal de Protección Civil u homóloga e indique los datos de la persona titular al cierre del año 2023, utilizando para tal efecto los catálogos que se presentan en la parte inferior de la siguiente tabla.</t>
  </si>
  <si>
    <t>Para el caso de la edad, debe considerar los años cumplidos al 31 de diciembre de 2023.</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</si>
  <si>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</si>
  <si>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Anote la cantidad de personal que se encontraba ejerciendo sus funciones al cierre del año 2023 en la Unidad Estatal de Protección Civil u homóloga, según sexo.</t>
  </si>
  <si>
    <t>Indique si al cierre del año 2023 el personal que se encontraba ejerciendo sus funciones en la Unidad Estatal de Protección Civil u homóloga contaba con la certificación de algún estándar de competencia en materia de protección civil. En caso afirmativo, anote la cantidad de personal que contaba con la certificación de algún estándar de competencia en materia de protección civil, según sexo.</t>
  </si>
  <si>
    <t>Anote la cantidad de personal que se encontraba ejerciendo sus funciones en la Unidad Estatal de Protección Civil u homóloga que al cierre del año 2023 contaba con la certificación en algún estándar de competencia en materia de protección civil, según estándar de competencia en materia de protección civil y sexo.</t>
  </si>
  <si>
    <t>Indique si durante el año 2023 se impartieron acciones formativas al personal que se encontraba ejerciendo sus funciones en la Unidad Estatal de Protección Civil u homóloga. En caso afirmativo, anote la cantidad de acciones formativas impartidas, según medio de presentación, así como la cantidad de personal capacitado, según sexo.</t>
  </si>
  <si>
    <t>Anote la cantidad de acciones formativas, según tema, impartidas durante el año 2023 al personal que se encontraba ejerciendo sus funciones en la Unidad Estatal de Protección Civil u homóloga, así como la cantidad de personal capacitado, según sexo.</t>
  </si>
  <si>
    <t>Indique las prestaciones laborales con las que contó durante el año 2023 el personal que se encontraba ejerciendo sus funciones en la Unidad Estatal de Protección Civil u homóloga. Por cada una de estas, anote la cantidad de personal, según sexo, que se encontraba ejerciendo sus funciones al cierre del referido año que, durante el mismo, contó con la prestación laboral.</t>
  </si>
  <si>
    <t>En caso de que al cierre del año 2023 no se haya realizado el nombramiento de la persona titular de la Unidad Estatal de Protección Civil u homóloga, o se encontrara vacante, seleccione el código "8" en la columna "Sexo" y deje el resto de la fila en blanco.</t>
  </si>
  <si>
    <t xml:space="preserve">Anote el total de presupuesto ejercido durante el año 2023 por la Unidad Estatal de Protección Civil u homóloga. </t>
  </si>
  <si>
    <t>Indique si durante el año 2023 su entidad federativa contó con algún fondo de protección civil. En caso afirmativo, anote el total de fondos de protección civil con los contó durante el referido año.</t>
  </si>
  <si>
    <t>Anote el nombre de cada uno de los fondos de protección civil con los que contó durante el año 2023 su entidad federativa. Por cada uno de estos, anote el monto que lo integró durante el referido año y señale los elementos a los que se encontró destinado.</t>
  </si>
  <si>
    <t>Indique las acciones de las cuales durante el año 2023 su entidad federativa consideró su financiamiento con recursos de algún fondo de protección civil. Por cada una de estas, anote el monto asignado durante el referido año.</t>
  </si>
  <si>
    <t>Indique si durante el año 2023 su entidad federativa contó con algún seguro de daños para el sector agropecuario ante fenómenos hidrometeorológicos. En caso afirmativo, anote la suma asegurada del mismo durante el referido año.</t>
  </si>
  <si>
    <t>Indique los tipos de instituciones de los cuales durante el año 2023 la Unidad Estatal de Protección Civil u homóloga recibió donaciones de equipo operativo para el ejercicio de sus funciones. Por cada uno de estos, anote la cantidad de unidades de equipamiento donadas durante el referido año, según tipo.</t>
  </si>
  <si>
    <t>Indique los tipos de instituciones de los cuales durante el año 2023 la Unidad Estatal de Protección Civil u homóloga recibió donaciones de equipamiento de protección personal para el ejercicio de sus funciones. Por cada uno de estos, anote la cantidad de unidades de equipamiento de protección personal donadas durante el referido año, según tipo.</t>
  </si>
  <si>
    <t xml:space="preserve">Anote la cantidad de personas que participaron en los eventos de capacitación y difusión en materia de protección civil realizados durante el año 2023 por la Unidad Estatal de Protección Civil u homóloga, según tipo y sexo. </t>
  </si>
  <si>
    <t>Anote la cantidad de eventos de capacitación y difusión en materia de protección civil, según tema, realizados durante el año 2023 por la Unidad Estatal de Protección Civil u homóloga. Por cada uno de estos temas, anote la cantidad de personas, según tipo y sexo, que participaron en dichos eventos.</t>
  </si>
  <si>
    <t>Anote la cantidad de eventos de capacitación y difusión en materia de protección civil, según municipio o demarcación territorial de ocurrencia, realizados durante el año 2023 por la Unidad Estatal de Protección Civil u homóloga. Por cada uno de estos municipios o demarcaciones territoriales, anote la cantidad de personas, según tipo y sexo, que participaron en dichos eventos.</t>
  </si>
  <si>
    <t>Indique si al cierre del año 2023 su entidad federativa contaba con algún Consejo o Comité de Protección Civil u homólogo. En caso afirmativo, anote la cantidad de sesiones del Consejo o Comité de Protección Civil u homólogo celebradas durante el referido año, según tipo y modalidad.</t>
  </si>
  <si>
    <t>Anote el total de simulacros realizados durante el año 2023 por la Unidad Estatal de Protección Civil u homóloga.</t>
  </si>
  <si>
    <t>Anote la cantidad de declaratorias de emergencia y de desastre natural solicitadas durante el año 2023 por su entidad federativa a la Secretaría de Seguridad y Protección Ciudadana. Asimismo, anote la cantidad de declaratorias de emergencia y de desastre natural emitidas durante el referido año por su entidad federativa, así como las emitidas por la Secretaría de Seguridad y Protección Ciudadana.</t>
  </si>
  <si>
    <t>CNGE 2024</t>
  </si>
  <si>
    <t>Se refiere a las siglas con las que se identifica al Censo Nacional de Gobiernos Estatales 2024.</t>
  </si>
  <si>
    <t>El CNGE 2024 se conforma por los siguientes módulos:</t>
  </si>
  <si>
    <t>3. Adquisición y/ o actualización de infraestructura, sistemas, equipos y otras herramientas de alerta temprana</t>
  </si>
  <si>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</si>
  <si>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</si>
  <si>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Apoyo para útiles escolares de sus hijas y/ o hijos </t>
  </si>
  <si>
    <t>Los numerales 12, 13, 14, 15 y 16 refieren a aquellos casos en los que el respectivo traje fue otorgado de manera completa (con todos sus elementos) al personal que se encontraba ejerciendo sus funciones en la Unidad Estatal de Protección Civil u homóloga y/ o al personal voluntario que colaboraba con la misma, no como elementos individuales proporcionados por separado. De ser este el caso, la información que se registre en dichos numerales no debe considerarse en los numerales asociados a los elementos individuales correspondientes.</t>
  </si>
  <si>
    <t>Para cada tipo de equipamiento de protección personal, la cantidad registrada en la columna "Total" del apartado "Personal que se encontraba ejerciendo sus funciones al que se le otorgó y/ o asignó,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</si>
  <si>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tipo de equipamiento de protección personal, la cantidad registrada en la columna "Total" del apartado "Personal voluntario al que se le otorgó y/ o asignó, según sexo" debe ser igual o menor a la suma de las cantidades reportadas como respuesta en la columna "Total" de la pregunta 3.12, así como corresponder a su desagregación por sexo.</t>
  </si>
  <si>
    <r>
      <t xml:space="preserve">¿Se otorgó y/ o asignó al personal que se encontraba ejerciendo sus funciones en la Unidad Estatal de Protección Civil u homóloga?
</t>
    </r>
    <r>
      <rPr>
        <i/>
        <sz val="8"/>
        <rFont val="Arial"/>
        <family val="2"/>
      </rPr>
      <t>(1. Sí / 2. No / 9. No identificado)</t>
    </r>
  </si>
  <si>
    <t>Personal que se encontraba ejerciendo sus funciones al que se le otorgó y/ o asignó, según sexo</t>
  </si>
  <si>
    <r>
      <t xml:space="preserve">¿Se otorgó y/ o asignó al personal voluntario que colaboraba con la Unidad Estatal de Protección Civil u homóloga?
</t>
    </r>
    <r>
      <rPr>
        <i/>
        <sz val="8"/>
        <rFont val="Arial"/>
        <family val="2"/>
      </rPr>
      <t>(1. Sí / 2. No / 9. No identificado)</t>
    </r>
  </si>
  <si>
    <t>Personal voluntario al que se le otorgó y/ o asignó, según sexo</t>
  </si>
  <si>
    <t>Explosímetro y/ o medidor de gases tóxicos</t>
  </si>
  <si>
    <t>Parcial y/ o permanente</t>
  </si>
  <si>
    <t>IV.3 Donaciones de equipo operativo y/ o equipamiento de protección personal</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</si>
  <si>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</si>
  <si>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</si>
  <si>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</si>
  <si>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</si>
  <si>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3.- El código "2" de la columna "Tipo de posesión" refiere a un contexto en el que el inmueble donde se ubica la instalación es de dominio legal a título de propietario de alguna dependencia y/ o entidad de la Administración Pública de la entidad federativa.</t>
  </si>
  <si>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</si>
  <si>
    <t>Donación de equipo operativo y/ o equipamiento de protección personal</t>
  </si>
  <si>
    <t>Se refiere, en términos del presente censo, al contrato por el que una persona física o moral transfiere gratuitamente a la Unidad Estatal de Protección Civil u homóloga la propiedad de equipo operativo y/ o equipamiento de protección personal relacionados con el ejercicio de la función de protección civil.</t>
  </si>
  <si>
    <t>Indique los tipos de equipamiento de protección personal que al cierre del año 2023 se habían otorgado y/ o asignado al personal que se encontraba ejerciendo sus funciones en la Unidad Estatal de Protección Civil u homóloga y/ o al personal voluntario que colaboraba con la misma. Por cada uno de estos tipos de equipamiento, anote la cantidad de personal, según tipo y sexo, que al cierre del referido año se le había otorgado y/ o asignado.</t>
  </si>
  <si>
    <t>En caso de que no se hayan realizado transmisiones en vivo de las sesiones del Consejo o Comité de Protección Civil u homólogo y/ o no se hayan puesto a disposición del público las grabaciones de las mismas, o no cuente con información para determinarlo, indíquelo en la columna correspondiente conforme al catálogo respectivo y deje el resto de la fila en blanco.</t>
  </si>
  <si>
    <r>
      <t xml:space="preserve">¿Se realizaron transmisiones en vivo de las sesiones del Consejo o Comité de Protección Civil u homólogo y/ o se pusieron a disposición del público las grabaciones de las mismas?
</t>
    </r>
    <r>
      <rPr>
        <i/>
        <sz val="8"/>
        <color theme="1"/>
        <rFont val="Arial"/>
        <family val="2"/>
      </rPr>
      <t>(1. Sí / 2. No / 9. No identificado)</t>
    </r>
  </si>
  <si>
    <t>Sesiones del Consejo o Comité de Protección Civil u homólogo celebradas en las que se realizaron transmisiones en vivo y/ o se pusieron a disposición del público las grabaciones de las mismas, según tipo</t>
  </si>
  <si>
    <t>En caso de que seleccione para el numeral 17 el código "1" en la columna "¿Se otorgó y/ o asignó al personal que se encontraba ejerciendo sus funciones en la Unidad Estatal de Protección Civil u homóloga?" y/ o en la columna "¿Se otorgó y/ o asignó al personal voluntario que colaboraba con la Unidad Estatal de Protección Civil u homóloga?", debe anotar el nombre de dicho(s) tipo(s) de equipamiento de protección personal en el recuadro destinado para tal efecto que se encuentra al final de la tabla de respuesta.</t>
  </si>
  <si>
    <t>Indique si durante el año 2023 se realizaron transmisiones en vivo de las sesiones del Consejo o Comité de Protección Civil u homólogo de su entidad federativa y/ o se pusieron a disposición del público las grabaciones de las mismas. En caso afirmativo, anote la cantidad de sesiones celebradas en las que se realizaron transmisiones en vivo y/ o se pusieron a disposición del público las grabaciones de las mismas, según tipo.</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</si>
  <si>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</si>
  <si>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</si>
  <si>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</si>
  <si>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</si>
  <si>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</si>
  <si>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</si>
  <si>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</si>
  <si>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r>
      <rPr>
        <b/>
        <i/>
        <sz val="8"/>
        <rFont val="Arial"/>
        <family val="2"/>
      </rPr>
      <t xml:space="preserve">Institución: </t>
    </r>
    <r>
      <rPr>
        <i/>
        <sz val="8"/>
        <rFont val="Arial"/>
        <family val="2"/>
      </rPr>
      <t>registrar el nombre completo de la institución de adscripción.</t>
    </r>
  </si>
  <si>
    <t>Principales fuentes de información utilizadas para la integración de la información proporcionada:</t>
  </si>
  <si>
    <t>Institución</t>
  </si>
  <si>
    <t>Secretaría de Salud</t>
  </si>
  <si>
    <t>Control de nómina que utiliza el área de recursos humanos</t>
  </si>
  <si>
    <t>Sistema de administración presupuestal y financiero</t>
  </si>
  <si>
    <t>14. Medidas de seguridad para asentamientos humanos establecidos en zonas de riesgo</t>
  </si>
  <si>
    <t>15. Pronóstico de escenarios relacionados con el cambio climático</t>
  </si>
  <si>
    <t>16. Atención prioritaria de grupos de población vulnerable</t>
  </si>
  <si>
    <t>II.2 Sistemas de alerta temprana</t>
  </si>
  <si>
    <t>II.3 Reserva estratégica</t>
  </si>
  <si>
    <t>Equipamiento de protección personal</t>
  </si>
  <si>
    <t>Condición de edad</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</si>
  <si>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</si>
  <si>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</si>
  <si>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</si>
  <si>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</si>
  <si>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En el apartado "Acciones formativas impartidas, según medio de presentación" debe considerar las acciones formativas impartidas del 01 de enero al 31 de diciembre de 2023 al personal, independientemente de que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</si>
  <si>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</si>
  <si>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"Acciones formativas impartidas y concluidas, según medio de presentación" debe considerar las acciones formativas impartidas del 01 de enero al 31 de diciembre de 2023 al personal, y que además hayan concluido durante el referido año.</t>
  </si>
  <si>
    <r>
      <t xml:space="preserve">1.- </t>
    </r>
    <r>
      <rPr>
        <b/>
        <i/>
        <sz val="8"/>
        <color theme="1"/>
        <rFont val="Arial"/>
        <family val="2"/>
      </rPr>
      <t>Instalaciones.</t>
    </r>
    <r>
      <rPr>
        <i/>
        <sz val="8"/>
        <color theme="1"/>
        <rFont val="Arial"/>
        <family val="2"/>
      </rPr>
      <t xml:space="preserve"> Se refiere al conjunto de bienes inmuebles utilizados para la realización de actividades en materia de protección civil, con la finalidad de dar respuesta inmediata y especializada ante un siniestro, emergencia o desastre.</t>
    </r>
  </si>
  <si>
    <r>
      <t xml:space="preserve">1.- </t>
    </r>
    <r>
      <rPr>
        <b/>
        <i/>
        <sz val="8"/>
        <color theme="1"/>
        <rFont val="Arial"/>
        <family val="2"/>
      </rPr>
      <t>Administración de albergues o refugios temporales.</t>
    </r>
    <r>
      <rPr>
        <i/>
        <sz val="8"/>
        <color theme="1"/>
        <rFont val="Arial"/>
        <family val="2"/>
      </rPr>
      <t xml:space="preserve"> Se refiere a aquellos grupos voluntarios que contribuyen en la activación y administración de los albergues o refugios temporales que se contemplen para recibir, registrar y ubicar a las personas afectadas ante la amenaza, la inminencia o la ocurrencia de algún agente destructivo. De igual forma, se encargan de evaluar las necesidades de salud o materiales de cada persona, así como su alimentación y seguridad dentro del inmueble.</t>
    </r>
  </si>
  <si>
    <r>
      <t xml:space="preserve">2.- </t>
    </r>
    <r>
      <rPr>
        <b/>
        <i/>
        <sz val="8"/>
        <color theme="1"/>
        <rFont val="Arial"/>
        <family val="2"/>
      </rPr>
      <t>Combate de incendios forestales.</t>
    </r>
    <r>
      <rPr>
        <i/>
        <sz val="8"/>
        <color theme="1"/>
        <rFont val="Arial"/>
        <family val="2"/>
      </rPr>
      <t xml:space="preserve"> Se refiere a aquellos grupos voluntarios capacitados para controlar un incendio a través de diferentes mecanismos y agentes de extinción, con la finalidad de resguardar vidas humanas y recursos materiales.</t>
    </r>
  </si>
  <si>
    <r>
      <t xml:space="preserve">3.- </t>
    </r>
    <r>
      <rPr>
        <b/>
        <i/>
        <sz val="8"/>
        <color theme="1"/>
        <rFont val="Arial"/>
        <family val="2"/>
      </rPr>
      <t>Comités comunitarios.</t>
    </r>
    <r>
      <rPr>
        <i/>
        <sz val="8"/>
        <color theme="1"/>
        <rFont val="Arial"/>
        <family val="2"/>
      </rPr>
      <t xml:space="preserve"> Se refiere a las personas morales o las personas físicas que se han acreditado ante las autoridades competentes, y que cuentan con personal, conocimientos, experiencia y equipo necesarios para prestar, de manera altruista y comprometida, sus servicios en acciones de protección civil.</t>
    </r>
  </si>
  <si>
    <r>
      <t xml:space="preserve">4.- </t>
    </r>
    <r>
      <rPr>
        <b/>
        <i/>
        <sz val="8"/>
        <color theme="1"/>
        <rFont val="Arial"/>
        <family val="2"/>
      </rPr>
      <t>Logística.</t>
    </r>
    <r>
      <rPr>
        <i/>
        <sz val="8"/>
        <color theme="1"/>
        <rFont val="Arial"/>
        <family val="2"/>
      </rPr>
      <t xml:space="preserve"> Se refiere a aquellos grupos voluntarios con experiencia y habilidades para administrar recursos. Su función principal se basa en coadyuvar a proporcionar los insumos necesarios para las instalaciones, servicios y materiales como apoyo al incidente, evento, operativo, emergencia o desastre.</t>
    </r>
  </si>
  <si>
    <r>
      <t xml:space="preserve">5.- </t>
    </r>
    <r>
      <rPr>
        <b/>
        <i/>
        <sz val="8"/>
        <color theme="1"/>
        <rFont val="Arial"/>
        <family val="2"/>
      </rPr>
      <t>Personal voluntario.</t>
    </r>
    <r>
      <rPr>
        <i/>
        <sz val="8"/>
        <color theme="1"/>
        <rFont val="Arial"/>
        <family val="2"/>
      </rPr>
      <t xml:space="preserve"> Se refiere a aquellas personas que prestan sus servicios de manera altruista o solidaria en alguna de las actividades realizadas por la Unidad Estatal de Protección Civil u homóloga. Derivado de que no existe una relación laboral con la misma, no hay obligación ni derecho de las partes, así como ningún tipo de pago o prestaciones.</t>
    </r>
  </si>
  <si>
    <r>
      <t xml:space="preserve">6.- </t>
    </r>
    <r>
      <rPr>
        <b/>
        <i/>
        <sz val="8"/>
        <color theme="1"/>
        <rFont val="Arial"/>
        <family val="2"/>
      </rPr>
      <t>Rescate y auxilio.</t>
    </r>
    <r>
      <rPr>
        <i/>
        <sz val="8"/>
        <color theme="1"/>
        <rFont val="Arial"/>
        <family val="2"/>
      </rPr>
      <t xml:space="preserve"> Se refiere a aquellos grupos voluntarios cuyo objetivo principal radica en la implementación de técnicas especializadas y uso del equipo necesario para la búsqueda, localización y extracción de víctimas en situaciones de emergencia.</t>
    </r>
  </si>
  <si>
    <r>
      <t xml:space="preserve">7.- </t>
    </r>
    <r>
      <rPr>
        <b/>
        <i/>
        <sz val="8"/>
        <color theme="1"/>
        <rFont val="Arial"/>
        <family val="2"/>
      </rPr>
      <t>Servicios médicos de urgencias.</t>
    </r>
    <r>
      <rPr>
        <i/>
        <sz val="8"/>
        <color theme="1"/>
        <rFont val="Arial"/>
        <family val="2"/>
      </rPr>
      <t xml:space="preserve"> 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r>
  </si>
  <si>
    <r>
      <t xml:space="preserve">1.- </t>
    </r>
    <r>
      <rPr>
        <b/>
        <i/>
        <sz val="8"/>
        <rFont val="Arial"/>
        <family val="2"/>
      </rPr>
      <t xml:space="preserve">Estándar de competencia. </t>
    </r>
    <r>
      <rPr>
        <i/>
        <sz val="8"/>
        <rFont val="Arial"/>
        <family val="2"/>
      </rPr>
      <t>Se refiere al conjunto de conocimientos, habilidades, destrezas y actitudes necesarias para realizar alguna actividad, en este caso en materia de protección civil, que sirve como referente para evaluar las competencias del personal y, en su caso, obtener un certificado que lo respalde.</t>
    </r>
  </si>
  <si>
    <r>
      <t xml:space="preserve">1.- </t>
    </r>
    <r>
      <rPr>
        <b/>
        <i/>
        <sz val="8"/>
        <rFont val="Arial"/>
        <family val="2"/>
      </rPr>
      <t>Muertes por causas naturales.</t>
    </r>
    <r>
      <rPr>
        <i/>
        <sz val="8"/>
        <rFont val="Arial"/>
        <family val="2"/>
      </rPr>
      <t xml:space="preserve"> Se refiere a aquellas muertes atribuibles principalmente a una enfermedad o a un fallo interno del organismo, por ejemplo, la provocada por enfermedades vinculadas a la edad, infartos de miocardio o complicaciones derivadas de infecciones víricas, entre otras.</t>
    </r>
  </si>
  <si>
    <r>
      <t xml:space="preserve">2.- </t>
    </r>
    <r>
      <rPr>
        <b/>
        <i/>
        <sz val="8"/>
        <rFont val="Arial"/>
        <family val="2"/>
      </rPr>
      <t>Muertes por otras causas externas.</t>
    </r>
    <r>
      <rPr>
        <i/>
        <sz val="8"/>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</si>
  <si>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</si>
  <si>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r>
      <t xml:space="preserve">1.- </t>
    </r>
    <r>
      <rPr>
        <b/>
        <i/>
        <sz val="8"/>
        <rFont val="Arial"/>
        <family val="2"/>
      </rPr>
      <t xml:space="preserve">Desastre. </t>
    </r>
    <r>
      <rPr>
        <i/>
        <sz val="8"/>
        <rFont val="Arial"/>
        <family val="2"/>
      </rPr>
      <t>Se refiere al resultado de la ocurrencia de uno o más agentes perturbadores severos y/ o extremos, concatenados o no, de origen natural, de la actividad humana o provenientes del espacio exterior que, cuando acontecen en un tiempo y en una zona determinada, causan daños a la infraestructura. Por su magnitud, exceden la capacidad de respuesta de la comunidad afectada.</t>
    </r>
  </si>
  <si>
    <r>
      <t xml:space="preserve">2.- </t>
    </r>
    <r>
      <rPr>
        <b/>
        <i/>
        <sz val="8"/>
        <rFont val="Arial"/>
        <family val="2"/>
      </rPr>
      <t xml:space="preserve">Emergencia. </t>
    </r>
    <r>
      <rPr>
        <i/>
        <sz val="8"/>
        <rFont val="Arial"/>
        <family val="2"/>
      </rPr>
      <t>Se refiere a la situación anormal que puede causar un daño a la sociedad y propiciar un riesgo excesivo para la seguridad e integridad de la misma. Dicha situación es generada o se encuentra asociada con la inminencia, alta probabilidad o presencia de un agente perturbador.</t>
    </r>
  </si>
  <si>
    <r>
      <t xml:space="preserve">1.- </t>
    </r>
    <r>
      <rPr>
        <b/>
        <i/>
        <sz val="8"/>
        <rFont val="Arial"/>
        <family val="2"/>
      </rPr>
      <t>Donación de equipo operativo y/ o equipamiento de protección personal.</t>
    </r>
    <r>
      <rPr>
        <i/>
        <sz val="8"/>
        <rFont val="Arial"/>
        <family val="2"/>
      </rPr>
      <t xml:space="preserve"> Se refiere, en términos del presente censo, al contrato por el que una persona física o moral transfiere gratuitamente a la Unidad Estatal de Protección Civil u homóloga la propiedad de equipo operativo y/ o equipamiento de protección personal relacionados con el ejercicio de la función de protección civil.</t>
    </r>
  </si>
  <si>
    <r>
      <t xml:space="preserve">2.- </t>
    </r>
    <r>
      <rPr>
        <b/>
        <i/>
        <sz val="8"/>
        <color theme="1"/>
        <rFont val="Arial"/>
        <family val="2"/>
      </rPr>
      <t>Instituciones extranjeras o internacionales de protección civil.</t>
    </r>
    <r>
      <rPr>
        <i/>
        <sz val="8"/>
        <color theme="1"/>
        <rFont val="Arial"/>
        <family val="2"/>
      </rPr>
      <t xml:space="preserve"> Se refiere a aquellas organizaciones que desarrollan funciones de protección civil pertenecientes a un Estado distinto al Mexicano, o bien, son resultado de la cooperación de múltiples países. Algunos ejemplos de instituciones extranjeras o internacionales de protección civil son la Organización de Bomberos Americanos y la Asociación Internacional de Bomberos y Rescate.</t>
    </r>
  </si>
  <si>
    <r>
      <t xml:space="preserve">3.-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</si>
  <si>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1.- </t>
    </r>
    <r>
      <rPr>
        <b/>
        <i/>
        <sz val="8"/>
        <color theme="1"/>
        <rFont val="Arial"/>
        <family val="2"/>
      </rPr>
      <t>Consejo o Comité de Protección Civil u homólogo.</t>
    </r>
    <r>
      <rPr>
        <i/>
        <sz val="8"/>
        <color theme="1"/>
        <rFont val="Arial"/>
        <family val="2"/>
      </rPr>
      <t xml:space="preserve"> Se refiere al órgano de consulta y participación para planear y coordinar las tareas y acciones de los sectores público, privado y social en materia de prevención, auxilio, apoyo y recuperación ante la eventualidad de alguna catástrofe, desastre o calamidad pública.</t>
    </r>
  </si>
  <si>
    <r>
      <t xml:space="preserve">1.- </t>
    </r>
    <r>
      <rPr>
        <b/>
        <i/>
        <sz val="8"/>
        <color theme="1"/>
        <rFont val="Arial"/>
        <family val="2"/>
      </rPr>
      <t>Atlas de Riesgos.</t>
    </r>
    <r>
      <rPr>
        <i/>
        <sz val="8"/>
        <color theme="1"/>
        <rFont val="Arial"/>
        <family val="2"/>
      </rPr>
      <t xml:space="preserve"> Se refiere al sistema integral de información que permite establecer bases de datos y realizar el análisis del peligro, de la vulnerabilidad y del riesgo ante desastres a escala nacional, regional, estatal y municipal. Su objetivo es generar mapas y sistemas geográficos de información, a partir de los cuales se puedan simular escenarios de desastres, emitir recomendaciones y establecer medidas de prevención y mitigación efectivas.</t>
    </r>
  </si>
  <si>
    <r>
      <t xml:space="preserve">2.- </t>
    </r>
    <r>
      <rPr>
        <b/>
        <i/>
        <sz val="8"/>
        <rFont val="Arial"/>
        <family val="2"/>
      </rPr>
      <t>Organismos internacionales.</t>
    </r>
    <r>
      <rPr>
        <i/>
        <sz val="8"/>
        <rFont val="Arial"/>
        <family val="2"/>
      </rPr>
      <t xml:space="preserve"> Se refiere a aquellas organizaciones cuyas actividades trascienden las fronteras de un Estado y adoptan una estructura orgánica permanente. Pueden ser intergubernamentales y no gubernamentales. Son organismos internacionales el Banco Interamericano de Desarrollo, el Fondo Monetario Internacional, Amnistía Internacional, entre otros.</t>
    </r>
  </si>
  <si>
    <r>
      <t xml:space="preserve">1.- </t>
    </r>
    <r>
      <rPr>
        <b/>
        <i/>
        <sz val="8"/>
        <color theme="1"/>
        <rFont val="Arial"/>
        <family val="2"/>
      </rPr>
      <t>Simulacros.</t>
    </r>
    <r>
      <rPr>
        <i/>
        <sz val="8"/>
        <color theme="1"/>
        <rFont val="Arial"/>
        <family val="2"/>
      </rPr>
      <t xml:space="preserve"> Se refiere a los ensayos que permiten identificar qué hacer y cómo actuar en caso de alguna emergencia, simulando escenarios reales a efecto de fomentar la cultura de protección civil entre los miembros de la comunidad.</t>
    </r>
  </si>
  <si>
    <r>
      <t xml:space="preserve">1.- </t>
    </r>
    <r>
      <rPr>
        <b/>
        <i/>
        <sz val="8"/>
        <rFont val="Arial"/>
        <family val="2"/>
      </rPr>
      <t>Declaratoria de desastre natural.</t>
    </r>
    <r>
      <rPr>
        <i/>
        <sz val="8"/>
        <rFont val="Arial"/>
        <family val="2"/>
      </rPr>
      <t xml:space="preserve"> Se refiere al acto mediante el cual la Secretaría de Seguridad y Protección Ciudadana, a través de la Coordinación Nacional de Protección Civil, reconoce la presencia de un agente natural perturbador severo en determinados municipios o demarcaciones territoriales de una o más entidades federativas, cuyos daños rebasan la capacidad financiera y operativa local para su atención.</t>
    </r>
  </si>
  <si>
    <r>
      <t xml:space="preserve">2.- </t>
    </r>
    <r>
      <rPr>
        <b/>
        <i/>
        <sz val="8"/>
        <color theme="1"/>
        <rFont val="Arial"/>
        <family val="2"/>
      </rPr>
      <t>Declaratoria de emergencia.</t>
    </r>
    <r>
      <rPr>
        <i/>
        <sz val="8"/>
        <color theme="1"/>
        <rFont val="Arial"/>
        <family val="2"/>
      </rPr>
      <t xml:space="preserve"> Se refiere al acto mediante el cual la Secretaría de Seguridad y Protección Ciudadana, por conducto de la Coordinación Nacional de Protección Civil, reconoce que uno o varios municipios o demarcaciones territoriales de una o más entidades federativas se encuentran ante la inminencia, alta probabilidad o presencia de una situación anormal generada por un agente natural perturbador y, por ello, se requiere prestar auxilio inmediato a la población, cuya seguridad e integridad están en riesgo.</t>
    </r>
  </si>
  <si>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</si>
  <si>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</si>
  <si>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</si>
  <si>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</si>
  <si>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</si>
  <si>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</si>
  <si>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</si>
  <si>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</si>
  <si>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</si>
  <si>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</si>
  <si>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</si>
  <si>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</si>
  <si>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En caso de que no se hayan realizado acciones formativas en determinado tema, anote una "X" en la columna "No se realizaron acciones formativas" y deje el resto de la fila en blanco.</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</si>
  <si>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</si>
  <si>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</si>
  <si>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</si>
  <si>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Personal que se encontraba ejerciendo sus funciones en la Unidad Estatal de Protección Civil u homóloga capacitado, según sexo</t>
  </si>
  <si>
    <t>La suma de las cantidades registradas en la columna "Total" debe ser igual o mayor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</si>
  <si>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 Unidad Estatal de Protección Civil u homóloga capacitado, según sexo" de la pregunta anterior, así como corresponder a su desagregación por sexo. En caso de que esta instrucción no le aplique, justifíquelo en el recuadro que se encuentra al final de la tabla de respuesta.</t>
  </si>
  <si>
    <t>En caso de que la cantidad registrada en la columna "Acciones formativas impartidas y concluidas" de determinado tema no sea un dato numérico mayor a cero, no puede registrar información en el apartado "Personal que se encontraba ejerciendo sus funciones en la Unidad Estatal de Protección Civil u homóloga capacitado, según sexo" de dicho tema.</t>
  </si>
  <si>
    <t>En el apartado "Personal que se encontraba ejerciendo sus funciones en la Unidad Estatal de Protección Civil u homóloga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</si>
  <si>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 Unidad Estatal de Protección Civil u homóloga capacitado, según sexo".</t>
  </si>
  <si>
    <r>
      <t xml:space="preserve">¿El personal contó con la prestación laboral?
</t>
    </r>
    <r>
      <rPr>
        <i/>
        <sz val="8"/>
        <rFont val="Arial"/>
        <family val="2"/>
      </rPr>
      <t xml:space="preserve">(1. Sí / 2. No / 8. No aplica / 9. No identificado) </t>
    </r>
  </si>
  <si>
    <t>Seguro de enfermedad</t>
  </si>
  <si>
    <t>Debe considerar las prestaciones laborales con las que contaba el personal, independientemente de que el mismo haya hecho uso de ellas.</t>
  </si>
  <si>
    <t>En caso de que el personal no haya contado con determinada prestación laboral, no haya estado prevista en la legislación laboral y/ o administrativa aplicable, o no cuente con información para determinarlo, indíquelo en la columna correspondiente conforme al catálogo respectivo y deje el resto de la fila en blanco.</t>
  </si>
  <si>
    <t>En caso de que seleccione para el numeral 34 el código "1" en la columna "¿El personal contó con la prestación laboral?", debe anotar el nombre de dicha(s) prestación(es) laboral(es) en el recuadro destinado para tal efecto que se encuentra al final de la tabla de respuesta.</t>
  </si>
  <si>
    <t>13. Mecanismos de coordinación institucional</t>
  </si>
  <si>
    <t>11. Mecanismos de comunicación permanentes con la sociedad</t>
  </si>
  <si>
    <t>12. Mecanismos de comunicación con la sociedad ante desastres o emergencias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</si>
  <si>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</si>
  <si>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</si>
  <si>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</si>
  <si>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</si>
  <si>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</si>
  <si>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</si>
  <si>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</si>
  <si>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</si>
  <si>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Sección y/ o preguntas en las que participó</t>
  </si>
  <si>
    <t>Tipo de fuente</t>
  </si>
  <si>
    <t>En caso de que no haya seleccionado como respuesta el código "13" en la pregunta 1.3, no puede registrar información en el presente reactivo.</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</si>
  <si>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</si>
  <si>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</si>
  <si>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
</t>
    </r>
    <r>
      <rPr>
        <b/>
        <i/>
        <sz val="8"/>
        <color theme="1"/>
        <rFont val="Arial"/>
        <family val="2"/>
      </rPr>
      <t>Actualmente:</t>
    </r>
    <r>
      <rPr>
        <i/>
        <sz val="8"/>
        <color theme="1"/>
        <rFont val="Arial"/>
        <family val="2"/>
      </rPr>
      <t xml:space="preserve"> la información se refiere a lo existente al momento del llenado del cuestionario.</t>
    </r>
  </si>
  <si>
    <t>Complemento. Tipo de posesión, ubicación geográfica, horario de atención y datos de contacto de las instalaciones de la Unidad Estatal de Protección Civil u homóloga</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</si>
  <si>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t>
    </r>
  </si>
  <si>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</si>
  <si>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Complemento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</si>
  <si>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</si>
  <si>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</si>
  <si>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</si>
  <si>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</si>
  <si>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</si>
  <si>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</si>
  <si>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</si>
  <si>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Preguntas 2.1 a 2.5</t>
  </si>
  <si>
    <t>60 años o más</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</si>
  <si>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</si>
  <si>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Preguntas 4.1 a 4.9</t>
  </si>
  <si>
    <t>Señale las etapas para atender el ciclo de Gestión Integral de Riesgos consideradas en el Plan o Programa de Protección Civil u homólogo.</t>
  </si>
  <si>
    <t>2.- Las cifras deben anotarse en pesos mexicanos (no debe agregar la frase “miles o millones de pesos”).</t>
  </si>
  <si>
    <t>3.- No debe considerar decimales en las cifras registradas en las preguntas correspondientes, por lo que debe redondear las cifras a sus valores enteros más cercanos.</t>
  </si>
  <si>
    <t>Señale el tipo de instituciones que forman parte de los mecanismos de coordinación institucional considerados en el Plan o Programa de Protección Civil u homólogo.</t>
  </si>
  <si>
    <t>2. Previsión</t>
  </si>
  <si>
    <t>3. Prevención</t>
  </si>
  <si>
    <t>4. Mitigación</t>
  </si>
  <si>
    <t>5. Preparación</t>
  </si>
  <si>
    <t>6. Auxilio</t>
  </si>
  <si>
    <r>
      <t xml:space="preserve">7. Recuperación y reconstrucción </t>
    </r>
    <r>
      <rPr>
        <i/>
        <sz val="8"/>
        <color theme="1"/>
        <rFont val="Arial"/>
        <family val="2"/>
      </rPr>
      <t>(incluyendo la continuidad de operaciones)</t>
    </r>
  </si>
  <si>
    <t>Radares meteorológicos</t>
  </si>
  <si>
    <r>
      <t xml:space="preserve">4.- </t>
    </r>
    <r>
      <rPr>
        <b/>
        <i/>
        <sz val="8"/>
        <rFont val="Arial"/>
        <family val="2"/>
      </rPr>
      <t>Organizaciones de la sociedad civil.</t>
    </r>
    <r>
      <rPr>
        <i/>
        <sz val="8"/>
        <rFont val="Arial"/>
        <family val="2"/>
      </rPr>
      <t xml:space="preserve"> Se refiere, en términos del presente censo, a aquellas organizaciones no gubernamentales a través de las cuales la ciudadanía se organiza en torno a objetivos y temas de interés particulares a efecto de incidir en los asuntos públicos relacionados con estos.</t>
    </r>
  </si>
  <si>
    <t>Se refiere, en términos del presente censo, a aquellas organizaciones no gubernamentales a través de las cuales la ciudadanía se organiza en torno a objetivos y temas de interés particulares a efecto de incidir en los asuntos públicos relacionados con estos.</t>
  </si>
  <si>
    <t>En caso de que alguna persona servidora pública haya concluido más de una acción formativa impartida y concluida entre el 01 de enero y el 31 de diciembre de 2023, debe ser considerada una sola vez en el registro de esta pregunta.</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</si>
  <si>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</si>
  <si>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</si>
  <si>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I) Víctimas mortales</t>
  </si>
  <si>
    <t>II) Población afectada</t>
  </si>
  <si>
    <t>Anote la cantidad de víctimas mortales derivado de los eventos atendidos durante el año 2023 por la Unidad Estatal de Protección Civil u homóloga, según condición de edad y sexo.</t>
  </si>
  <si>
    <t>Anote la cantidad de población afectada derivado de los eventos atendidos durante el año 2023 por la Unidad Estatal de Protección Civil u homóloga, según tipo de afectación y sexo.</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</si>
  <si>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</si>
  <si>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</si>
  <si>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</si>
  <si>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</si>
  <si>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</si>
  <si>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</si>
  <si>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</si>
  <si>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</si>
  <si>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r>
      <t xml:space="preserve">5.- </t>
    </r>
    <r>
      <rPr>
        <b/>
        <i/>
        <sz val="8"/>
        <color theme="1"/>
        <rFont val="Arial"/>
        <family val="2"/>
      </rPr>
      <t xml:space="preserve">Plan o Programa de Protección Civil u homólogo. </t>
    </r>
    <r>
      <rPr>
        <i/>
        <sz val="8"/>
        <color theme="1"/>
        <rFont val="Arial"/>
        <family val="2"/>
      </rPr>
      <t>Se refiere al instrumento de planeación de largo plazo que, basado en un diagnóstico de los riesgos en el territorio, establece los objetivos, las políticas, las estrategias, las líneas de acción y los recursos necesarios para definir el curso de acción destinado a la atención de las situaciones generadas por el impacto de las calamidades en la población, sus bienes, la planta productiva y el entorno; determinando a su vez las personas participantes, sus responsabilidades, relaciones y facultades.</t>
    </r>
  </si>
  <si>
    <r>
      <t xml:space="preserve">6.- </t>
    </r>
    <r>
      <rPr>
        <b/>
        <i/>
        <sz val="8"/>
        <color theme="1"/>
        <rFont val="Arial"/>
        <family val="2"/>
      </rPr>
      <t>Población en contexto de movilidad.</t>
    </r>
    <r>
      <rPr>
        <i/>
        <sz val="8"/>
        <color theme="1"/>
        <rFont val="Arial"/>
        <family val="2"/>
      </rPr>
      <t xml:space="preserve"> Se refiere a las personas que, dependiendo de su situación, pueden ser identificadas como migrantes, refugiadas o desplazadas; mismas que se encuentran en contexto de movilidad irregular y, por tanto, en una situación de particular vulnerabilidad.</t>
    </r>
  </si>
  <si>
    <r>
      <t xml:space="preserve">7.- </t>
    </r>
    <r>
      <rPr>
        <b/>
        <i/>
        <sz val="8"/>
        <color theme="1"/>
        <rFont val="Arial"/>
        <family val="2"/>
      </rPr>
      <t xml:space="preserve">Pueblos y barrios originarios. </t>
    </r>
    <r>
      <rPr>
        <i/>
        <sz val="8"/>
        <color theme="1"/>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</si>
  <si>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t>Gestión Integral de Riesgos</t>
  </si>
  <si>
    <t>Para el caso de los ingresos brutos mensuales, debe considerar aquellos percibidos por el desempeño de sus funciones como persona titular de la Unidad Estatal de Protección Civil u homóloga. Estos ingresos deben anotarse en pesos mexicanos (números enteros), por lo que no debe agregar la frase "miles o millones" ni desagregar decimales.</t>
  </si>
  <si>
    <t>Debe considerar los años cumplidos al cierre del año 2023 del personal.</t>
  </si>
  <si>
    <t>Debe considerar en pesos los ingresos brutos mensuales del personal.</t>
  </si>
  <si>
    <t>Debe considerar el grado máximo de estudios del que hayan cursado todos los años al cierre del año 2023 el personal, independientemente de que se cuente con el título o certificado del mismo.</t>
  </si>
  <si>
    <t>1.- Debe considerar la información de las acciones formativas impartidas al personal, independientemente de las instituciones, unidades administrativas o áreas que las hayan impartido.</t>
  </si>
  <si>
    <t>Prestaciones laborales</t>
  </si>
  <si>
    <t>Debe considerar los años cumplidos al momento del fallecimiento del personal.</t>
  </si>
  <si>
    <r>
      <t xml:space="preserve">Particularmente, en el </t>
    </r>
    <r>
      <rPr>
        <b/>
        <sz val="9"/>
        <color theme="1"/>
        <rFont val="Arial"/>
        <family val="2"/>
      </rPr>
      <t>módulo 2</t>
    </r>
    <r>
      <rPr>
        <sz val="9"/>
        <color theme="1"/>
        <rFont val="Arial"/>
        <family val="2"/>
      </rPr>
      <t xml:space="preserve"> se solicita, entre otra, información sobre el marco normativo y programático de la Unidad de Protección Civil u homóloga de cada entidad federativa, así como de los recursos humanos, presupuestales y capacidad instalada de los que dispone para el ejercicio de sus funciones. Adicionalmente, se requiere información sobre el ejercicio de la función realizada por dicha institución, en cuanto a los eventos de capacitación y difusión realizados en la materia, así como los eventos atendidos.</t>
    </r>
  </si>
  <si>
    <t xml:space="preserve">La versión impresa, con las firmas y sellos correspondientes, deberá entregarse en la Coordinación Estatal del INEGI con los siguientes datos: 
</t>
  </si>
  <si>
    <t>En caso de que la Ley Estatal de Protección Civil u homóloga no haya contado con algún ordenamiento reglamentario, se haya encontrado en proceso de integración, o no cuente con información para determinarlo, indíquelo en la columna correspondiente conforme al catálogo respectivo y deje el resto de la fila en blanco.</t>
  </si>
  <si>
    <r>
      <t xml:space="preserve">¿La Ley Estatal de Protección Civil u homóloga contaba con algún ordenamiento reglamentario?
</t>
    </r>
    <r>
      <rPr>
        <i/>
        <sz val="8"/>
        <color theme="1"/>
        <rFont val="Arial"/>
        <family val="2"/>
      </rPr>
      <t>(1. Sí / 2. En proceso de integración / 3. No / 9. No identificado)</t>
    </r>
  </si>
  <si>
    <t>En caso de que la Ley Estatal de Protección Civil u homóloga haya contado con algún ordenamiento reglamentario, pero este no se encuentre disponible en línea, en la columna "Sitio donde se encuentra disponible el ordenamiento reglamentario (URL)" anote "NA" (No aplica).</t>
  </si>
  <si>
    <r>
      <t xml:space="preserve">1.- </t>
    </r>
    <r>
      <rPr>
        <b/>
        <i/>
        <sz val="8"/>
        <rFont val="Arial"/>
        <family val="2"/>
      </rPr>
      <t>Gestión Integral de Riesgos.</t>
    </r>
    <r>
      <rPr>
        <i/>
        <sz val="8"/>
        <rFont val="Arial"/>
        <family val="2"/>
      </rPr>
      <t xml:space="preserve"> 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lo que facilita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etapas de: identificación de los riesgos y/ o su proceso de formación, previsión, prevención, mitigación, preparación, auxilio, recuperación y reconstrucción.</t>
    </r>
  </si>
  <si>
    <t>Se refiere al conjunto de acciones encaminadas a la identificación, análisis, evaluación, control y reducción de los riesgos, considerándolos por su origen multifactorial y en un proceso permanente de construcción, que involucra a los tres ámbitos de gobierno, así como a los sectores de la sociedad, lo que facilita la realización de acciones dirigidas a la creación e implementación de políticas públicas, estrategias y procedimientos integrados al logro de pautas de desarrollo sostenible que combatan las causas estructurales de los desastres y fortalezcan las capacidades de resiliencia o resistencia de la sociedad. Involucra las etapas de: identificación de los riesgos y/ o su proceso de formación, previsión, prevención, mitigación, preparación, auxilio, recuperación y reconstrucción.</t>
  </si>
  <si>
    <r>
      <t xml:space="preserve">3.- </t>
    </r>
    <r>
      <rPr>
        <b/>
        <i/>
        <sz val="8"/>
        <rFont val="Arial"/>
        <family val="2"/>
      </rPr>
      <t>Organizaciones de la sociedad civil.</t>
    </r>
    <r>
      <rPr>
        <i/>
        <sz val="8"/>
        <rFont val="Arial"/>
        <family val="2"/>
      </rPr>
      <t xml:space="preserve"> Se refiere, en términos del presente censo, a aquellas organizaciones no gubernamentales a través de las cuales la ciudadanía se organiza en torno a objetivos y temas de interés particulares a efecto de incidir en los asuntos públicos relacionados con estos.</t>
    </r>
  </si>
  <si>
    <r>
      <t xml:space="preserve">4.- </t>
    </r>
    <r>
      <rPr>
        <b/>
        <i/>
        <sz val="8"/>
        <color theme="1"/>
        <rFont val="Arial"/>
        <family val="2"/>
      </rPr>
      <t>Plan de Emergencia o de Contingencia u homólogo.</t>
    </r>
    <r>
      <rPr>
        <i/>
        <sz val="8"/>
        <color theme="1"/>
        <rFont val="Arial"/>
        <family val="2"/>
      </rPr>
      <t xml:space="preserve"> 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r>
  </si>
  <si>
    <t>Se refiere al instrumento que tiene como objetivo organizar las acciones, personas, servicios y recursos disponibles para la atención del desastre, con base en la evaluación de riesgos, la disponibilidad de recursos materiales y humanos, la preparación de la comunidad, la capacidad de respuesta local e internacional, entre otros.</t>
  </si>
  <si>
    <t>Indique los planes o programas en materia de protección civil con los que contaba al cierre del año 2023 la Administración Pública de su entidad federativa. Por cada uno de estos, anote la fecha de su publicación, la fecha de su última actualización y el lugar donde se encuentra disponible o, en su defecto, la no disponibilidad del mismo.</t>
  </si>
  <si>
    <t>Indique si al cierre del año 2023 la Ley Estatal de Protección Civil u homóloga de su entidad federativa contaba con algún ordenamiento reglamentario. En caso afirmativo, anote la fecha de publicación de dicho ordenamiento, la fecha de su última actualización y el lugar donde se encuentra disponible o, en su defecto, la no disponibilidad del mismo.</t>
  </si>
  <si>
    <t>En caso de que determinado plan o programa en materia de protección civil no se haya publicado a través de algún medio oficial, en el apartado "Fecha de publicación" anote la fecha de expedición o elaboración del mismo. De ser este el caso, explique dicha situación en el recuadro que se encuentra en la parte inferior de la tabla de respuesta.</t>
  </si>
  <si>
    <t>De ser el caso, la fecha registrada en el apartado "Fecha de última actualización del ordenamiento reglamentario" debe ser posterior a la reportada en el apartado "Fecha de publicación del ordenamiento reglamentario". En caso de que esta instrucción no le aplique, justifíquelo en el recuadro que se encuentra al final de la tabla de respuesta.</t>
  </si>
  <si>
    <t>Para cada plan o programa en materia de protección civil, y 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</si>
  <si>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t>8. Unidades internas de protección civil en las instituciones gubernamentales</t>
  </si>
  <si>
    <t>17. Igualdad de género y/ o derechos de las mujeres</t>
  </si>
  <si>
    <r>
      <t xml:space="preserve">18. Otros temas o ejes rectores </t>
    </r>
    <r>
      <rPr>
        <i/>
        <sz val="8"/>
        <color theme="1"/>
        <rFont val="Arial"/>
        <family val="2"/>
      </rPr>
      <t>(especifique)</t>
    </r>
  </si>
  <si>
    <t>2. Niñas, niños y personas adolescentes</t>
  </si>
  <si>
    <r>
      <t xml:space="preserve">11. Otros grupos de población vulnerable </t>
    </r>
    <r>
      <rPr>
        <i/>
        <sz val="8"/>
        <rFont val="Arial"/>
        <family val="2"/>
      </rPr>
      <t>(especifique)</t>
    </r>
  </si>
  <si>
    <t>En caso de que no haya seleccionado como respuesta el código "16" en la pregunta anterior, no puede registrar información en el presente reactivo.</t>
  </si>
  <si>
    <r>
      <t xml:space="preserve">8. Otras etapas </t>
    </r>
    <r>
      <rPr>
        <i/>
        <sz val="8"/>
        <color theme="1"/>
        <rFont val="Arial"/>
        <family val="2"/>
      </rPr>
      <t>(especifique)</t>
    </r>
  </si>
  <si>
    <t>En caso de seleccionar el código "9" o "99" no puede seleccionar otro código.</t>
  </si>
  <si>
    <t>9. No contaba con el ciclo de Gestión Integral de Riesgos</t>
  </si>
  <si>
    <r>
      <t xml:space="preserve">11. Otras estrategias </t>
    </r>
    <r>
      <rPr>
        <i/>
        <sz val="8"/>
        <color theme="1"/>
        <rFont val="Arial"/>
        <family val="2"/>
      </rPr>
      <t>(especifique)</t>
    </r>
  </si>
  <si>
    <t>Nombre(s) de la(s) autoridad(es) o asociación(es) que realizaron la evaluación</t>
  </si>
  <si>
    <t>Indique los planes o programas en materia de protección civil a los que durante el año 2023 les fue realizada alguna evaluación. Por cada uno de estos, anote el nombre de la(s) autoridad(es) o asociación(es) que realizaron dicha evaluación.</t>
  </si>
  <si>
    <t>1.- En caso de que seleccione el código "2", "3" o "9" en la columna "¿Contaba con el plan o programa en materia de protección civil?" del numeral 1 de la pregunta 1.2, pase a la pregunta 1.8.</t>
  </si>
  <si>
    <t>Sección V. Informes, fuentes de información y registros</t>
  </si>
  <si>
    <t>Preguntas 5.1 y 5.2</t>
  </si>
  <si>
    <t>Sección VI. Capacitación y difusión</t>
  </si>
  <si>
    <t>Preguntas 6.1 a 6.5</t>
  </si>
  <si>
    <t>Sección VII. Consejo o Comité de Protección Civil u homólogo</t>
  </si>
  <si>
    <t>Preguntas 7.1 y 7.2</t>
  </si>
  <si>
    <t>Preguntas 8.1 a 8.5</t>
  </si>
  <si>
    <t>Sección VIII. Atlas de Riesgos</t>
  </si>
  <si>
    <t>Sección IX. Fomento de la autoprotección civil</t>
  </si>
  <si>
    <t>Preguntas 9.1 y 9.2</t>
  </si>
  <si>
    <t>Sección X. Eventos atendidos</t>
  </si>
  <si>
    <r>
      <t xml:space="preserve">Otro tipo </t>
    </r>
    <r>
      <rPr>
        <i/>
        <sz val="8"/>
        <rFont val="Arial"/>
        <family val="2"/>
      </rPr>
      <t>(especifique)</t>
    </r>
  </si>
  <si>
    <r>
      <rPr>
        <sz val="9"/>
        <color theme="1"/>
        <rFont val="Arial"/>
        <family val="2"/>
      </rPr>
      <t xml:space="preserve">Otro tipo:
</t>
    </r>
    <r>
      <rPr>
        <i/>
        <sz val="8"/>
        <color theme="1"/>
        <rFont val="Arial"/>
        <family val="2"/>
      </rPr>
      <t>(especifique)</t>
    </r>
  </si>
  <si>
    <t>En la columna "Nombre de las instalaciones" debe anotar el nombre de cada una de las instalaciones con las que haya contado. Por su parte, en la columna "ID instalación" el personal INEGI debe anotar su clave y/ o número de identificación.</t>
  </si>
  <si>
    <t>Para cada instalación, en caso de que en el apartado "Tipo de equipo operativo" no haya seleccionado con una "X" determinado tipo de equipo operativo, no puede registrar información para el mismo en el numeral correspondiente del apartado "Unidades de equipamiento en funcionamiento".</t>
  </si>
  <si>
    <t>Otro tipo</t>
  </si>
  <si>
    <t>Indique los fenómenos perturbadores de los cuales actualmente su entidad federativa cuenta con algún sistema de alerta temprana. Por cada uno de estos, señale los elementos que conforman el sistema de alerta temprana; utilizando para tal efecto el catálogo que se presenta en la parte inferior de la siguiente tabla.</t>
  </si>
  <si>
    <r>
      <t xml:space="preserve">¿Cuenta con algún sistema de alerta temprana para el fenómeno perturbador?
</t>
    </r>
    <r>
      <rPr>
        <i/>
        <sz val="8"/>
        <color theme="1"/>
        <rFont val="Arial"/>
        <family val="2"/>
      </rPr>
      <t>(1. Sí / 2. En proceso de integración / 3. No / 8. No aplica / 9. No identificado)</t>
    </r>
  </si>
  <si>
    <r>
      <t xml:space="preserve">Elementos que conforman el sistema de alerta temprana para el fenómeno perturbador
</t>
    </r>
    <r>
      <rPr>
        <i/>
        <sz val="8"/>
        <color theme="1"/>
        <rFont val="Arial"/>
        <family val="2"/>
      </rPr>
      <t>(ver catálogo)</t>
    </r>
  </si>
  <si>
    <t>Catálogo de elementos que conforman el sistema de alerta temprana para fenómenos perturbadores</t>
  </si>
  <si>
    <t>Para cada fenómeno perturbador, seleccione con una "X" el o los elementos que conforman el sistema de alerta temprana que correspondan.</t>
  </si>
  <si>
    <t>Para cada fenómeno perturbador, en caso de que seleccione el código "99" en el apartado "Elementos que conforman el sistema de alerta temprana para el fenómeno perturbador", no puede seleccionar otro código en dicho apartado.</t>
  </si>
  <si>
    <t>En caso de que seleccione para el numeral 5 el código "1" en la columna "¿Cuenta con algún sistema de alerta temprana para el fenómeno perturbador?", debe anotar el nombre de dichos fenómenos perturbadores en el recuadro destinado para tal efecto que se encuentra al final de la tabla de respuesta.</t>
  </si>
  <si>
    <t xml:space="preserve">En caso de que seleccione el código "9" en el apartado "Elementos que conforman el sistema de alerta temprana para el fenómeno perturbador", debe anotar el nombre de dichos elementos en el recuadro destinado para tal efecto que se encuentra al final de la tabla de respuesta. </t>
  </si>
  <si>
    <t>En caso de que no cuente con algún sistema de alerta temprana para determinado fenómeno perturbador, se encuentre en proceso de integración, no le sea aplicable derivado de las características geográficas de su entidad federativa, o no cuente con información para determinarlo, indíquelo en la columna correspondiente conforme al catálogo respectivo y deje el resto de la fila en blanco.</t>
  </si>
  <si>
    <t>Para el caso de los ingresos brutos mensuales, en caso de que la persona titular de la Unidad Estatal de Protección Civil u homóloga no haya recibido alguna contraprestación por el ejercicio de dicho cargo, anote "NA" (No aplica) en la columna correspondiente y justifíquelo en el recuadro que se encuentra en la parte inferior de los catálogos de respuesta.</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</si>
  <si>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</si>
  <si>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</si>
  <si>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Dificultad o impedimento para realizar sus actividades diarias por alguna condición emocional o mental, por ejemplo esquizofrenia o depresión</t>
  </si>
  <si>
    <t>Más de un tipo de discapacidad</t>
  </si>
  <si>
    <t>Persona titular de la Secretaría General de Gobierno u homóloga de la entidad federativa</t>
  </si>
  <si>
    <t>Persona titular de la Secretaría de Seguridad Pública u homóloga de la entidad federativa</t>
  </si>
  <si>
    <t>En caso de que seleccione el código "8" en la columna "Forma de designación", debe anotar el nombre de dicha forma de designación en el recuadro destinado para tal efecto que se encuentra al final de la tabla de respuesta.</t>
  </si>
  <si>
    <t>La suma de las cantidades registradas en la columna "Total" debe ser igual a la suma de las cantidades reportadas como respuesta en la columna "Total" de la pregunta 3.3, así como corresponder a su desagregación por régimen de contratación y sexo.</t>
  </si>
  <si>
    <t>La suma de las cantidades registradas en la columna "Total" debe ser igual o mayor a la cantidad reportada como respuesta en el recuadro "Total de personal que se encontraba ejerciendo sus funciones en la Unidad Estatal de Protección Civil u homóloga" de la pregunta 3.2, así como corresponder a su desagregación por sexo; toda vez que una persona servidora pública puede presentar más de un tipo de discapacidad.</t>
  </si>
  <si>
    <t>La cantidad registrada en la columna "Total" de cada tipo de discapacidad debe ser igual o menor a la cantidad reportada como respuesta en el recuadro "Total de personal que se encontraba ejerciendo sus funciones en la Unidad Estatal de Protección Civil u homóloga" de la pregunta 3.2, así como corresponder a su desagregación por sexo. En caso de que esta instrucción no le aplique, justifíquelo en el recuadro que se encuentra al final de la tabla de respuesta.</t>
  </si>
  <si>
    <t>De acuerdo con el total de personal que reportó como respuesta en la pregunta 3.2, anote la cantidad del mismo que desempeñaba determinada función, así como la cantidad de este que contaba con la acreditación de la misma, según sexo.</t>
  </si>
  <si>
    <t>Personal que desempeñaba la función, según sexo</t>
  </si>
  <si>
    <t>Personal que desempeñaba la función y contaba con la acreditación de la misma, según sexo</t>
  </si>
  <si>
    <t>En el apartado "Personal que desempeñaba la función, según sexo" debe considerar al personal que desempeñaba determinada función, independientemente de que haya contado con la acreditación de la misma.</t>
  </si>
  <si>
    <t>En el apartado "Personal que desempeñaba la función y contaba con la acreditación de la misma, según sexo" debe considerar al personal que desempeñaba determinada función, y que además cuente con cédula, certificado, constancia, o cualquier documento que lo acredite para desempeñar la misma.</t>
  </si>
  <si>
    <t>Para cada función desempeñada, la cantidad registrada en la columna "Total" del apartado "Personal que desempeñaba la función, según sexo" debe ser igual o menor a la cantidad reportada como respuesta en el recuadro "Total de personal que se encontraba ejerciendo sus funciones en la Unidad Estatal de Protección Civil u homóloga" de la pregunta 3.2, así como corresponder a su desagregación por sexo.</t>
  </si>
  <si>
    <t>Para cada función desempeñada, la cantidad registrada en la columna "Total" del apartado "Personal que desempeñaba la función y contaba con la acreditación de la misma, según sexo" debe ser igual o menor a la cantidad reportada como respuesta en la columna "Total" del apartado "Personal que desempeñaba la función, según sexo", así como corresponder a su desagregación por sexo.</t>
  </si>
  <si>
    <t>En caso de que registre algún valor numérico mayor a cero en el numeral 12, debe anotar el nombre de dicha(s) función(es) desempeñada(s) en el recuadro destinado para tal efecto que se encuentra al final de la tabla de respuesta.</t>
  </si>
  <si>
    <t>De acuerdo con el total de personal que reportó como respuesta en la pregunta anterior, anote, por cada una de las instalaciones de la Unidad Estatal de Protección Civil u homóloga, la cantidad del mismo especificando la función desempeñada y sexo.</t>
  </si>
  <si>
    <t>El listado de instalaciones que se despliega es el mismo que registró como respuesta en la pregunta 2.2.</t>
  </si>
  <si>
    <t>La suma de las cantidades registradas en la columna "Total" debe ser igual o mayor a la suma de las cantidades reportadas como respuesta en la columna "Total" del apartado "Personal que desempeñaba la función, según sexo" de la pregunta anterior, así como corresponder a su desagregación por función desempeñada y sexo; toda vez que una persona servidora pública pudo haber ejercido sus funciones en más de una instalación.</t>
  </si>
  <si>
    <t>La cantidad registrada en la columna "Total" de cada instalación debe ser igual o menor a la suma de las cantidades reportadas como respuesta en la columna "Total" del apartado "Personal que desempeñaba la función, según sexo" de la pregunta anterior, así como corresponder a su desagregación por función desempeñada y sexo. En caso de que esta instrucción no le aplique, justifíquelo en el recuadro que se encuentra al final de la tabla de respuesta.</t>
  </si>
  <si>
    <r>
      <t xml:space="preserve">1.- Periodo de referencia de los datos: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</si>
  <si>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Instrucción general para la pregunta de la subsección:</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</si>
  <si>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</si>
  <si>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En caso de que seleccione el código "6" en el apartado "Tipo de información recopilada", debe anotar el nombre de dicho(s) tipo(s) de información en el recuadro destinado para tal efecto que se encuentra al final de la tabla de respuesta.</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</si>
  <si>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</si>
  <si>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</si>
  <si>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</si>
  <si>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</si>
  <si>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</si>
  <si>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r>
      <t xml:space="preserve">Otro tipo:
</t>
    </r>
    <r>
      <rPr>
        <i/>
        <sz val="8"/>
        <rFont val="Arial"/>
        <family val="2"/>
      </rPr>
      <t>(especifique)</t>
    </r>
  </si>
  <si>
    <t>Catálogo de periodicidad de actualización</t>
  </si>
  <si>
    <t>Catálogo de tipo de información recopilada</t>
  </si>
  <si>
    <t>Permanente/ tiempo real</t>
  </si>
  <si>
    <t>Diario</t>
  </si>
  <si>
    <t>Semanal</t>
  </si>
  <si>
    <t>Quincenal</t>
  </si>
  <si>
    <t>Mensual</t>
  </si>
  <si>
    <t>Bimestral</t>
  </si>
  <si>
    <t>Trimestral</t>
  </si>
  <si>
    <t>Cuatrimestral</t>
  </si>
  <si>
    <t>Semestral</t>
  </si>
  <si>
    <t>Catálogo de situación del registro administrativo</t>
  </si>
  <si>
    <t>Anual</t>
  </si>
  <si>
    <t>No se encuentra automatizado. Está impreso en papel y se ubica en oficinas diferentes. Requiere un esfuerzo considerable del personal para su recopilación e integración</t>
  </si>
  <si>
    <t>Periodos mayores a un año</t>
  </si>
  <si>
    <t>No se encuentra automatizado. Está en un archivo electrónico de procesador de texto y se ubica en oficinas diferentes. Requiere un esfuerzo considerable del personal para su recopilación e integración</t>
  </si>
  <si>
    <t>Otra periodicidad</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</si>
  <si>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</si>
  <si>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</si>
  <si>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</si>
  <si>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Instrucciones generales para la pregunta de la subsección:</t>
  </si>
  <si>
    <t>En caso de que no cuente con algún informe de actividades o labores, se encuentre en proceso de integración, o no cuente con información para determinarlo, indíquelo en la columna correspondiente conforme al catálogo respectivo y deje el resto de la fila en blanco.</t>
  </si>
  <si>
    <t>En caso de que cuente con más de un informe de actividades o labores, en la columna "Sitio donde se encuentra disponible (URL)" anote el URL donde se encuentre disponible el más reciente.</t>
  </si>
  <si>
    <t>En caso de que cuente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</si>
  <si>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</si>
  <si>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 xml:space="preserve">5.- No deje celdas en blanco, salvo en los casos en que la instrucción así lo solicite. </t>
  </si>
  <si>
    <t>V.1 Registros administrativos</t>
  </si>
  <si>
    <t>V.2 Informe de actividades o labores</t>
  </si>
  <si>
    <t>Anote el nombre de cada uno de los registros administrativos en materia de protección civil con los que contaba al cierre del año 2023 la Unidad Estatal de Protección Civil u homóloga. Por cada uno de estos, señale el año de creación, la periodicidad de actualización, la situación que mejor lo describa al cierre del referido año, así como el tipo de información recopilada; utilizando para tal efecto los catálogos que se presentan en la parte inferior de la siguiente tabla.</t>
  </si>
  <si>
    <t>El nombre de los registros administrativos en materia de protección civil debe registrarse en mayúsculas, sin comillas ni signos de acentuación, puntuación, paréntesis y abreviaturas.</t>
  </si>
  <si>
    <t>Para cada registro administrativo en materia de protección civil, seleccione con una "X" el o los tipos de información recopilada que correspondan.</t>
  </si>
  <si>
    <t>Para cada registro administrativo en materia de protección civil, en caso de que seleccione el código "9" en el apartado "Tipo de información recopilada", no puede seleccionar otro código en dicho apartado.</t>
  </si>
  <si>
    <t>Nombre de los registros administrativos en materia de protección civil</t>
  </si>
  <si>
    <t>1.- Debe considerar aquellos registros administrativos en materia de protección civil en los que la Unidad Estatal de Protección Civil u homóloga tenga el carácter de autoridad responsable de los mismos; es decir, sea responsable del almacenamiento y resguardo de la información; de la administración de permisos y usuarios para el registro y consulta de la información; así como del mantenimiento general de los registros administrativos.</t>
  </si>
  <si>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</si>
  <si>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</si>
  <si>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 refiere a la persona titular o servidora pública de la institución designada para atender la solicitud de información del presente módulo,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</si>
  <si>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al presente módulo.</t>
  </si>
  <si>
    <t>Se refiere a la persona servidora pública -titular o designada- adscrita al área que es la segunda principal productora de la información correspondiente al presente módulo.</t>
  </si>
  <si>
    <t>En caso de que seleccione para el numeral 7 el código "1" en la columna "¿Contaba con la colaboración de personal voluntario en la categoría operativa?", debe anotar el nombre de dicha(s) categoría(s) operativa(s) en el recuadro destinado para tal efecto que se encuentra al final de la tabla de respuesta.</t>
  </si>
  <si>
    <t>De acuerdo con el total de personal voluntario que reportó como respuesta en la pregunta anterior, anote, por cada una de las instalaciones de la Unidad Estatal de Protección Civil u homóloga, la cantidad del mismo especificando la categoría operativa y sexo.</t>
  </si>
  <si>
    <t>Para cada categoría operativa, en caso de que haya seleccionado el código "2" o "9" en la columna "¿Contaba con la colaboración de personal voluntario en la categoría operativa?" del respectivo numeral de la pregunta anterior, no puede registrar información en el presente reactivo.</t>
  </si>
  <si>
    <t>La suma de las cantidades registradas en la columna "Total" debe ser igual o mayor a la suma de las cantidades reportadas como respuesta en la columna "Total" de la pregunta anterior, así como corresponder a su desagregación por categoría operativa y sexo; toda vez que una persona voluntaria pudo haber colaborado en más de una instalación.</t>
  </si>
  <si>
    <t>La cantidad registrada en la columna "Total" de cada instalación debe ser igual o menor a la suma de las cantidades reportadas como respuesta en la columna "Total" de la pregunta anterior, así como corresponder a su desagregación por categoría operativa y sexo. En caso de que esta instrucción no le aplique, justifíquelo en el recuadro que se encuentra al final de la tabla de respuesta.</t>
  </si>
  <si>
    <t>Debe considerar al personal que al cierre del año haya contado con la aprobación de algún estándar de competencia en materia de protección civil de acuerdo con los procedimientos de evaluación y acreditación correspondientes, contando con el respectivo certificado o comprobante.</t>
  </si>
  <si>
    <t xml:space="preserve">La suma de las cantidades registradas en la columna "Total" debe ser igual o mayor a la cantidad reportada como respuesta en la columna "Total" de la pregunta anterior, así como corresponder a su desagregación por sexo; toda vez que una persona servidora pública puede contar con la acreditación de más de un estándar de competencia en materia de protección civil. </t>
  </si>
  <si>
    <t>La cantidad registrada en la columna "Total" de cada estándar de competencia en materia de protección civil debe ser igual o menor a la cantidad reportada como respuesta en la columna "Total" de la pregunta anterior, así como corresponder a su desagregación por sexo. En caso de que esta instrucción no le aplique, justifíquelo en el recuadro que se encuentra al final de la tabla de respuesta.</t>
  </si>
  <si>
    <t>Gestión integral de riesgos</t>
  </si>
  <si>
    <t>En caso de que registre algún valor numérico mayor a cero en el numeral 20, debe anotar el nombre de dicho(s) estándar(es) de competencia en el recuadro destinado para tal efecto que se encuentra al final de la tabla de respuesta.</t>
  </si>
  <si>
    <t>3.- No debe considerar aquellos eventos de capacitación y difusión que la Unidad Estatal de Protección Civil u homóloga haya realizado para las personas servidoras públicas de otras instituciones, el personal voluntario o la población en general; toda vez que dicha información se requiere en la sección VI. Tampoco debe considerar, de ser el caso, aquellas acciones formativas cuya información fue reportada como respuesta en la subsección anterior.</t>
  </si>
  <si>
    <t>Para cada prestación laboral, la cantidad registrada en la columna "Total" debe ser igual o menor a la cantidad reportada como respuesta en el recuadro “Total de personal que se encontraba ejerciendo sus funciones en la Unidad Estatal de Protección Civil u homóloga" de la pregunta 3.2, así como corresponder a su desagregación por sexo.</t>
  </si>
  <si>
    <t xml:space="preserve">Becas escolares para sus hijas y/ o hijos </t>
  </si>
  <si>
    <t>Licencia de maternidad/ paternidad</t>
  </si>
  <si>
    <t>En caso de que determinado tipo de equipamiento de protección personal no se haya otorgado y/ o asignado al personal que se encontraba ejerciendo sus funciones en la Unidad Estatal de Protección Civil u homóloga, o no cuente con información para determinarlo, indíquelo en la columna correspondiente conforme al catálogo respectivo y deje el apartado "Personal que se encontraba ejerciendo sus funciones al que se le otorgó y/ o asignó, según sexo" en blanco.</t>
  </si>
  <si>
    <t>En caso de que determinado tipo de equipamiento de protección personal no se haya otorgado y/ o asignado al personal voluntario que colaboraba con la Unidad Estatal de Protección Civil u homóloga, o no cuente con información para determinarlo, indíquelo en la columna correspondiente conforme al catálogo respectivo y deje el apartado "Personal voluntario al que se le otorgó y/ o asignó, según sexo" en blanco.</t>
  </si>
  <si>
    <t>III.7 Personal lesionado, fallecido y desaparecido o no localizado</t>
  </si>
  <si>
    <t>1.- Debe considerar la información relacionada con el personal que haya resultado lesionado en el desempeño de las funciones inherentes a su empleo, cargo o comisión; gozando, como consecuencia de ello, de alguna licencia por incapacidad temporal, parcial o total.</t>
  </si>
  <si>
    <t>2.- En caso de que seleccione el código "2" o "9" en la columna "¿Tuvo registro de la lesión de alguna persona servidora pública?" de la pregunta 3.20, pase a la pregunta 3.25.</t>
  </si>
  <si>
    <t xml:space="preserve">Indique si durante el año 2023 la Unidad Estatal de Protección Civil u homóloga tuvo registro de la lesión de alguna persona servidora pública que se encontraba ejerciendo sus funciones en la misma. En caso afirmativo, anote la cantidad de personal lesionado durante el referido año, según sexo. </t>
  </si>
  <si>
    <t>En caso de que no haya tenido registro de la lesión de alguna persona servidora pública, o no cuente con información para determinarlo, indíquelo en la columna correspondiente conforme al catálogo respectivo y deje el resto de la fila en blanco.</t>
  </si>
  <si>
    <t>En caso de que alguna persona servidora pública haya sido lesionada en más de una ocasión durante el año, debe ser considerada una sola vez en el registro de esta pregunta.</t>
  </si>
  <si>
    <r>
      <t xml:space="preserve">¿Tuvo registro de la lesión de alguna persona servidora pública?
</t>
    </r>
    <r>
      <rPr>
        <i/>
        <sz val="8"/>
        <rFont val="Arial"/>
        <family val="2"/>
      </rPr>
      <t>(1. Sí / 2. No / 9. No identificado)</t>
    </r>
  </si>
  <si>
    <t>Personal que se encontraba ejerciendo sus funciones en la Unidad Estatal de Protección Civil u homóloga lesionado, según sexo</t>
  </si>
  <si>
    <t>Debe considerar los años cumplidos al momento de la lesión del personal. En caso de que alguna persona servidora pública haya sido lesionada en más de una ocasión durante el año y, por consiguiente, haya tenido edades diferentes en cada uno de estos eventos, debe considerar los años cumplidos al momento de la primera lesión sufrida.</t>
  </si>
  <si>
    <t>De acuerdo con el total de personal lesionado que reportó como respuesta en la pregunta 3.20, anote la cantidad del mismo especificando el evento asociado a la lesión y sexo.</t>
  </si>
  <si>
    <t>Evento asociado a la lesión</t>
  </si>
  <si>
    <t>En caso de que registre algún valor numérico mayor a cero en el numeral 16, debe anotar el nombre de dicho(s) evento(s) en el recuadro destinado para tal efecto que se encuentra al final de la tabla de respuesta.</t>
  </si>
  <si>
    <t>La suma de las cantidades registradas en la columna "Total" debe ser igual o mayor a la cantidad reportada como respuesta en la columna "Total" de la pregunta 3.20, así como corresponder a su desagregación por sexo; toda vez que una persona servidora pública pudo haber sido lesionada en más de una ocasión durante el año, teniendo cada una de estas lesiones eventos asociados diferentes.</t>
  </si>
  <si>
    <t>La cantidad registrada en la columna "Total" de cada evento asociado a la lesión debe ser igual o menor a la cantidad reportada como respuesta en la columna "Total" de la pregunta 3.20, así como corresponder a su desagregación por sexo. En caso de que esta instrucción no le aplique, justifíquelo en el recuadro que se encuentra al final de la tabla de respuesta.</t>
  </si>
  <si>
    <t>La suma de las cantidades registradas en la columna "Total" debe ser igual o mayor a la cantidad reportada como respuesta en la columna "Total" de la pregunta 3.20, así como corresponder a su desagregación por sexo; toda vez que una persona servidora pública pudo haber recibido más de un tipo de incapacidad, ya sea por una misma lesión o por lesiones distintas.</t>
  </si>
  <si>
    <t>3.30.-</t>
  </si>
  <si>
    <t>Indique si durante el año 2023 la Unidad Estatal de Protección Civil u homóloga tuvo registro del fallecimiento de alguna persona servidora pública que se encontraba ejerciendo sus funciones en la misma. En caso afirmativo, anote la cantidad de personal fallecido durante el referido año, según sexo.</t>
  </si>
  <si>
    <t xml:space="preserve">En caso de que no haya tenido registro del fallecimiento de alguna de persona servidora pública, o no cuente con información para determinarlo, indíquelo en la columna correspondiente conforme al catálogo respectivo y deje el resto de la fila en blanco. </t>
  </si>
  <si>
    <r>
      <t xml:space="preserve">¿Tuvo registro del fallecimiento de alguna persona servidora pública?
</t>
    </r>
    <r>
      <rPr>
        <i/>
        <sz val="8"/>
        <rFont val="Arial"/>
        <family val="2"/>
      </rPr>
      <t>(1. Sí / 2. No / 9. No identificado)</t>
    </r>
  </si>
  <si>
    <t>Personal que se encontraba ejerciendo sus funciones en la Unidad Estatal de Protección Civil u homóloga fallecido, según sexo</t>
  </si>
  <si>
    <t>De acuerdo con el total de personal fallecido que reportó como respuesta en la pregunta 3.25, anote la cantidad del mismo especificando el momento del fallecimiento y sexo.</t>
  </si>
  <si>
    <t>2.- De la pregunta 3.26 a la 3.28, la suma de las cantidades registradas en la columna "Total" debe ser igual a la cantidad reportada como respuesta en la columna "Total" de la pregunta 3.25, así como corresponder a su desagregación por sexo.</t>
  </si>
  <si>
    <t>En el numeral 1 debe considerar la información relacionada con el personal fallecido cuya causa de defunción se haya presentado durante la realización de operativos o rescates en el desempeño de las funciones inherentes a su empleo, cargo o comisión, independientemente de que el deceso haya ocurrido con posterioridad a la misma.</t>
  </si>
  <si>
    <t>De acuerdo con el total de personal fallecido que reportó como respuesta en la pregunta 3.25, anote la cantidad del mismo especificando la causa del fallecimiento y sexo.</t>
  </si>
  <si>
    <t>De acuerdo con el total de personal fallecido que reportó como respuesta en el numeral 1 de la pregunta 3.27, anote la cantidad del mismo especificando el evento asociado al fallecimiento y sexo.</t>
  </si>
  <si>
    <t>En caso de que la cantidad reportada como respuesta en la columna "Total" del numeral 1 de la pregunta 3.27 no sea un dato numérico mayor a cero, no puede registrar información en el presente reactivo.</t>
  </si>
  <si>
    <t>Únicamente debe considerar la información relacionada con el personal fallecido durante la realización de operativos o rescates en el desempeño de las funciones inherentes a su empleo, cargo o comisión; por lo que no debe considerar aquel personal cuyo fallecimiento haya derivado de alguna otra causa, independientemente de que la misma haya tenido lugar durante la realización de algún operativo o rescate.</t>
  </si>
  <si>
    <t>La suma de las cantidades registradas en la columna "Total" debe ser igual o menor a la cantidad reportada como respuesta en la columna "Total" del numeral 1 de la pregunta 3.27, así como corresponder a su desagregación por sexo.</t>
  </si>
  <si>
    <t>Personal que se encontraba ejerciendo sus funciones en la Unidad Estatal de Protección Civil u homóloga fallecido durante operativos o rescates, según sexo</t>
  </si>
  <si>
    <t>III.7.3 Personal desaparecido o no localizado</t>
  </si>
  <si>
    <r>
      <t xml:space="preserve">1.- </t>
    </r>
    <r>
      <rPr>
        <b/>
        <i/>
        <sz val="8"/>
        <rFont val="Arial"/>
        <family val="2"/>
      </rPr>
      <t xml:space="preserve">Personal desaparecido. </t>
    </r>
    <r>
      <rPr>
        <i/>
        <sz val="8"/>
        <rFont val="Arial"/>
        <family val="2"/>
      </rPr>
      <t>Se refiere a aquella persona servidora pública cuyo paradero se desconoce y se presuma, a partir de cualquier indicio, que su ausencia se relaciona con la comisión de algún delito.</t>
    </r>
  </si>
  <si>
    <r>
      <t xml:space="preserve">2.- </t>
    </r>
    <r>
      <rPr>
        <b/>
        <i/>
        <sz val="8"/>
        <rFont val="Arial"/>
        <family val="2"/>
      </rPr>
      <t xml:space="preserve">Personal no localizado. </t>
    </r>
    <r>
      <rPr>
        <i/>
        <sz val="8"/>
        <rFont val="Arial"/>
        <family val="2"/>
      </rPr>
      <t>Se refiere a aquella persona servidora pública cuya ubicación se desconoce y, de acuerdo con la información reportada a la autoridad, su ausencia no se relaciona con la probable comisión de algún delito.</t>
    </r>
  </si>
  <si>
    <t>Indique si durante el año 2023 la Unidad Estatal de Protección Civil u homóloga tuvo registro de la desaparición y/ o no localización de alguna persona servidora pública que se encontraba ejerciendo sus funciones en la misma. En caso afirmativo, anote la cantidad de personal desaparecido y/ o no localizado durante el referido año, según estatus y sexo.</t>
  </si>
  <si>
    <t>En caso de que no haya tenido registro de la desaparición o no localización de alguna persona servidora pública, o no cuente con información para determinarlo, indíquelo en la columna correspondiente conforme al catálogo respectivo y deje el resto de la fila en blanco.</t>
  </si>
  <si>
    <r>
      <t xml:space="preserve">¿Tuvo registro de la desaparición y/ o no localización de alguna persona servidora pública?
</t>
    </r>
    <r>
      <rPr>
        <i/>
        <sz val="8"/>
        <rFont val="Arial"/>
        <family val="2"/>
      </rPr>
      <t>(1. Sí / 2. No / 9. No identificado)</t>
    </r>
  </si>
  <si>
    <t>Personal que se encontraba ejerciendo sus funciones en la Unidad Estatal de Protección Civil u homóloga desaparecido o no localizado, según estatus y sexo</t>
  </si>
  <si>
    <r>
      <t xml:space="preserve">¿Contaba con la colaboración de personal voluntario en la categoría operativa?
</t>
    </r>
    <r>
      <rPr>
        <i/>
        <sz val="8"/>
        <rFont val="Arial"/>
        <family val="2"/>
      </rPr>
      <t>(1. Sí / 2. No / 9. No identificado)</t>
    </r>
  </si>
  <si>
    <t>1.- Debe considerar la información de los fondos y seguros en materia de protección civil con los que haya contado su entidad federativa, independientemente de que hayan sido operados por la Unidad Estatal de Protección Civil u homóloga.</t>
  </si>
  <si>
    <r>
      <t xml:space="preserve">3.- </t>
    </r>
    <r>
      <rPr>
        <b/>
        <i/>
        <sz val="8"/>
        <rFont val="Arial"/>
        <family val="2"/>
      </rPr>
      <t xml:space="preserve">Fondo de protección civil. </t>
    </r>
    <r>
      <rPr>
        <i/>
        <sz val="8"/>
        <rFont val="Arial"/>
        <family val="2"/>
      </rPr>
      <t xml:space="preserve">Se refiere al fondo integrado por recursos de la entidad federativa y, en su caso, de los municipios o demarcaciones territoriales para la prevención y/ o atención de emergencias y/ o desastres de origen natural. </t>
    </r>
  </si>
  <si>
    <t>Se refiere al fondo integrado por recursos de la entidad federativa y, en su caso, de los municipios o demarcaciones territoriales para la prevención y/ o atención de emergencias y/ o desastres de origen natural.</t>
  </si>
  <si>
    <t>Fondo de protección civil</t>
  </si>
  <si>
    <t>Nombre de los fondos de protección civil</t>
  </si>
  <si>
    <t>En caso de que seleccione para todos los fondos de protección civil la columna "Ninguno" o "No identificado, explique dicha situación en el recuadro que se encuentra en la parte inferior de la tabla de respuesta.</t>
  </si>
  <si>
    <t>Equipo operativo</t>
  </si>
  <si>
    <r>
      <t xml:space="preserve">¿Se consideró el financiamiento de la acción con recursos de algún fondo de protección civil?
</t>
    </r>
    <r>
      <rPr>
        <i/>
        <sz val="8"/>
        <color theme="1"/>
        <rFont val="Arial"/>
        <family val="2"/>
      </rPr>
      <t>(1. Sí / 2. No / 9. No identificado)</t>
    </r>
  </si>
  <si>
    <r>
      <t xml:space="preserve">¿Contó con algún seguro de daños para el sector agropecuario ante fenómenos hidrometeorológicos?
</t>
    </r>
    <r>
      <rPr>
        <i/>
        <sz val="8"/>
        <rFont val="Arial"/>
        <family val="2"/>
      </rPr>
      <t>(1. Sí / 2. En proceso de integración / 3. No / 9. No identificado)</t>
    </r>
  </si>
  <si>
    <t>En caso de que seleccione el código "3" o "9" en la columna "¿Contó con algún fondo de protección civil?", explique dicha situación en el recuadro que se encuentra en la parte inferior de la tabla de respuesta.</t>
  </si>
  <si>
    <r>
      <t xml:space="preserve">¿Contó con algún fondo de protección civil?
</t>
    </r>
    <r>
      <rPr>
        <i/>
        <sz val="8"/>
        <color theme="1"/>
        <rFont val="Arial"/>
        <family val="2"/>
      </rPr>
      <t>(1. Sí / 2. En proceso de integración / 3. No / 9. No identificado)</t>
    </r>
  </si>
  <si>
    <t>En caso de que no haya contado con algún fondo de protección civil, se haya encontrado en proceso de integración, o no cuente con información para determinarlo, indíquelo en la columna correspondiente conforme al catálogo respectivo y deje el resto de la fila en blanco.</t>
  </si>
  <si>
    <t>En caso de que haya seleccionado el código "2", "3" o "9" en la columna "¿Contó con algún fondo de protección civil?" de la pregunta anterior, no puede registrar información en el presente reactivo.</t>
  </si>
  <si>
    <t>En caso de que haya seleccionado el código "2", "3" o "9" en la columna "¿Contó con algún fondo de protección civil?" de la pregunta 4.4, no puede registrar información en el presente reactivo.</t>
  </si>
  <si>
    <t>En caso de que registre algún valor numérico mayor a cero en la columna "Otro tipo", debe anotar el nombre de dicho(s) tipo(s) de equipo operativo en el recuadro destinado para tal efecto que se encuentra al final de la tabla de respuesta.</t>
  </si>
  <si>
    <r>
      <t xml:space="preserve">Otro tipo de instituciones </t>
    </r>
    <r>
      <rPr>
        <i/>
        <sz val="8"/>
        <rFont val="Arial"/>
        <family val="2"/>
      </rPr>
      <t>(especifique)</t>
    </r>
  </si>
  <si>
    <r>
      <t xml:space="preserve">Otro tipo de instituciones: 
</t>
    </r>
    <r>
      <rPr>
        <i/>
        <sz val="8"/>
        <rFont val="Arial"/>
        <family val="2"/>
      </rPr>
      <t>(especifique)</t>
    </r>
  </si>
  <si>
    <t>En caso de que seleccione para el numeral 12 el código "1" en la columna "¿Recibió donaciones de equipamiento de protección personal para el ejercicio de sus funciones?", debe anotar el nombre de dicho(s) tipo(s) de instituciones en el recuadro destinado para tal efecto que se encuentra al final de la tabla de respuesta.</t>
  </si>
  <si>
    <t>En caso de que seleccione para el numeral 12 el código "1" en la columna "¿Recibió donaciones de equipo operativo para el ejercicio de sus funciones?", debe anotar el nombre de dicho(s) tipo(s) de instituciones en el recuadro destinado para tal efecto que se encuentra al final de la tabla de respuesta.</t>
  </si>
  <si>
    <t>En caso de que registre algún valor numérico mayor a cero en la columna "Otro tipo", debe anotar el nombre de dicho(s) tipo(s) de equipamiento de protección personal en el recuadro destinado para tal efecto que se encuentra al final de la tabla de respuesta.</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</si>
  <si>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 Unidad Estatal de Protección Civil u homóloga, por lo que no debe considerar la información asociada al informe de actividades o labores del(a) Gobernador(a) o Jefe(a) de Gobierno.</t>
    </r>
  </si>
  <si>
    <t>2.- Debe considerar la existencia y publicidad de algún informe sobre las actividades desempeñadas por la Unidad Estatal de Protección Civil u homóloga, independientemente de la periodicidad (anual, semestral, trimestral, etc.) en la que se realice y/ o publique.</t>
  </si>
  <si>
    <t>Indique si actualmente la Unidad Estatal de Protección Civil u homóloga cuenta con algún informe de actividades o labores. En caso afirmativo, especifique el lugar donde se encuentra disponible o, en su defecto, la no disponibilidad del mismo.</t>
  </si>
  <si>
    <t xml:space="preserve">VI. Capacitación y difusión </t>
  </si>
  <si>
    <t>4.- En caso de que seleccione el código "2" o "9" en la columna "¿Realizó eventos de capacitación y difusión en materia de protección civil?" de la pregunta 6.1, concluya la sección.</t>
  </si>
  <si>
    <t>VII. Consejo o Comité de Protección Civil u homólogo</t>
  </si>
  <si>
    <t>VIII. Atlas de Riesgos</t>
  </si>
  <si>
    <t>4.- En caso de que seleccione el código "2", "3" o "9" en la columna "¿Cuenta con algún Atlas de Riesgos?" de la pregunta 8.1, concluya la sección.</t>
  </si>
  <si>
    <t>8.3.-</t>
  </si>
  <si>
    <t>8.4.-</t>
  </si>
  <si>
    <t>8.5.-</t>
  </si>
  <si>
    <t>IX. Fomento de la autoprotección civil</t>
  </si>
  <si>
    <t>10.1.-</t>
  </si>
  <si>
    <t>10.2.-</t>
  </si>
  <si>
    <t>10.3.-</t>
  </si>
  <si>
    <t>10.4.-</t>
  </si>
  <si>
    <t>10.5.-</t>
  </si>
  <si>
    <t>10.6.-</t>
  </si>
  <si>
    <t>10.7.-</t>
  </si>
  <si>
    <t>10.8.-</t>
  </si>
  <si>
    <t>10.9.-</t>
  </si>
  <si>
    <t>10.10.-</t>
  </si>
  <si>
    <t>10.11.-</t>
  </si>
  <si>
    <t>X. Eventos atendidos</t>
  </si>
  <si>
    <t>6.3.-</t>
  </si>
  <si>
    <t>6.4.-</t>
  </si>
  <si>
    <t>6.5.-</t>
  </si>
  <si>
    <t>5.- De la pregunta 6.2 a la 6.5, en la categoría "Personas servidoras públicas" no debe considerar al personal que se encontraba ejerciendo sus funciones en la Unidad Estatal de Protección Civil ni en las Unidades Municipales de Protección Civil u homólogas.</t>
  </si>
  <si>
    <t>Indique si durante el año 2023 la Unidad Estatal de Protección Civil u homóloga realizó eventos de capacitación y difusión en materia de protección civil. En caso afirmativo, anote la cantidad de eventos de capacitación y difusión en materia de protección civil realizados, según medio de presentación.</t>
  </si>
  <si>
    <t>En caso de que no se hayan realizado eventos en determinado tema, anote una "X" en la columna "No se realizaron eventos" y deje el resto de la fila en blanco.</t>
  </si>
  <si>
    <t>No se realizaron eventos</t>
  </si>
  <si>
    <t>Eventos realizados</t>
  </si>
  <si>
    <t>La suma de las cantidades registradas en la columna "Eventos realizados" debe ser igual o mayor a la cantidad reportada como respuesta en la columna "Total" de la pregunta 6.1, toda vez que un evento pudo haber contemplado más de un tema.</t>
  </si>
  <si>
    <t>La cantidad registrada en la columna "Eventos realizados" de cada tema debe ser igual o menor a la cantidad reportada como respuesta en la columna "Total" de la pregunta 6.1. En caso de que esta instrucción no le aplique, justifíquelo en el recuadro que se encuentra al final de la tabla de respuesta.</t>
  </si>
  <si>
    <t>La suma de las cantidades registradas en la columna "Total" debe ser igual o mayor a la suma de las cantidades reportadas como respuesta en la columna "Total" de la pregunta anterior, así como corresponder a su desagregación por tipo de persona y sexo; toda vez que un evento en el que participaron pudo haber contemplado más de un tema.</t>
  </si>
  <si>
    <t>La cantidad registrada en la columna "Total" de cada tema debe ser igual o menor a la suma de las cantidades reportadas como respuesta en la columna "Total" de la pregunta anterior, así como corresponder a su desagregación por tipo de persona y sexo. En caso de que esta instrucción no le aplique, justifíquelo en el recuadro que se encuentra al final de la tabla de respuesta.</t>
  </si>
  <si>
    <t>En el caso de aquellos municipios o demarcaciones territoriales en donde no se haya realizado algún evento de capacitación y difusión en materia de protección civil, deje la fila correspondiente en blanco.</t>
  </si>
  <si>
    <t>La suma de las cantidades registradas en la columna "Eventos realizados" debe ser igual a la cantidad reportada como respuesta en la columna "Total" de la pregunta 6.1.</t>
  </si>
  <si>
    <t>La suma de las cantidades registradas en la columna "Total" debe ser igual a la suma de las cantidades reportadas como respuesta en la columna "Total" de la pregunta 6.2, así como corresponder a su desagregación por tipo de persona y sexo.</t>
  </si>
  <si>
    <t>Indique si durante el año 2023 la Unidad Estatal de Protección Civil u homóloga realizó eventos de capacitación y difusión en materia de protección civil en alguna lengua indígena. En caso afirmativo, anote la cantidad de eventos de capacitación y difusión en materia de protección civil realizados en alguna lengua indígena, así como la cantidad de personas que participaron en dichos eventos, según tipo y sexo.</t>
  </si>
  <si>
    <t>La cantidad registrada en la columna "Eventos de capacitación y difusión en materia de protección civil realizados en alguna lengua indígena" debe ser igual o menor a la cantidad reportada como respuesta en la columna "Total" de la pregunta 6.1.</t>
  </si>
  <si>
    <t>La cantidad registrada en la columna "Total" debe ser igual o menor a la suma de las cantidades reportadas como respuesta en la columna "Total" de la pregunta 6.2, así como corresponder a su desagregación por tipo de persona y sexo.</t>
  </si>
  <si>
    <r>
      <t xml:space="preserve">¿Contaba con algún Consejo o Comité de Protección Civil u homólogo?
</t>
    </r>
    <r>
      <rPr>
        <i/>
        <sz val="8"/>
        <color theme="1"/>
        <rFont val="Arial"/>
        <family val="2"/>
      </rPr>
      <t>(1. Sí / 2. En proceso de integración / 3. No / 9. No identificado)</t>
    </r>
  </si>
  <si>
    <t>En caso de que la cantidad reportada como respuesta en la columna "Total" de la pregunta anterior no sea un dato numérico mayor a cero, no puede registrar información en el presente reactivo.</t>
  </si>
  <si>
    <t>De ser el caso, la fecha registrada en el apartado "Fecha de última actualización" debe ser posterior a la reportada en el apartado "Fecha de publicación". En caso de que esta instrucción no le aplique, justifíquelo en el recuadro que se encuentra al final de la tabla de respuesta.</t>
  </si>
  <si>
    <r>
      <t xml:space="preserve">4. Otro formato </t>
    </r>
    <r>
      <rPr>
        <i/>
        <sz val="8"/>
        <color theme="1"/>
        <rFont val="Arial"/>
        <family val="2"/>
      </rPr>
      <t>(especifique)</t>
    </r>
  </si>
  <si>
    <t>En caso de que no haya seleccionado como respuesta el código "1" o "2" en la pregunta anterior, no puede registrar información en el numeral 8.</t>
  </si>
  <si>
    <t>En caso de que haya anotado una "X" en la columna "No se ha actualizado" de la pregunta 8.1, no puede registrar información en la columna "¿Fue considerado en la última actualización del Atlas de Riesgos?".</t>
  </si>
  <si>
    <t>8. Instituciones extranjeras o internacionales de protección civil</t>
  </si>
  <si>
    <t>9. Organismos internacionales</t>
  </si>
  <si>
    <t>10. Organizaciones de la sociedad civil</t>
  </si>
  <si>
    <t>11. Universidades o instituciones académicas</t>
  </si>
  <si>
    <t>12. Asociaciones religiosas, culturales o humanitarias</t>
  </si>
  <si>
    <t>13. Organizaciones del sector privado</t>
  </si>
  <si>
    <t xml:space="preserve">11. Universidades o instituciones académicas </t>
  </si>
  <si>
    <r>
      <t xml:space="preserve">14. Otro tipo de instituciones </t>
    </r>
    <r>
      <rPr>
        <i/>
        <sz val="8"/>
        <color theme="1"/>
        <rFont val="Arial"/>
        <family val="2"/>
      </rPr>
      <t>(especifique)</t>
    </r>
  </si>
  <si>
    <t>Señale las acciones implementadas durante el año 2023 por la Unidad Estatal de Protección Civil u homóloga para fomentar la cultura de la autoprotección civil entre los habitantes de la entidad federativa.</t>
  </si>
  <si>
    <t>8. No se implementaron acciones para fomentar la cultura de la autoprotección civil</t>
  </si>
  <si>
    <t>Debe considerar la totalidad de simulacros de los que la Unidad Estatal de Protección Civil u homóloga haya coordinado, gestionado y/ o difundido su realización en los inmuebles, establecimientos y espacios de los sectores público, social y privado de la entidad federativa.</t>
  </si>
  <si>
    <r>
      <t xml:space="preserve">2.- </t>
    </r>
    <r>
      <rPr>
        <b/>
        <i/>
        <sz val="8"/>
        <color theme="1"/>
        <rFont val="Arial"/>
        <family val="2"/>
      </rPr>
      <t xml:space="preserve">Sistema de alerta temprana. </t>
    </r>
    <r>
      <rPr>
        <i/>
        <sz val="8"/>
        <color theme="1"/>
        <rFont val="Arial"/>
        <family val="2"/>
      </rPr>
      <t>Se refiere a la herramienta de coordinación en el alertamiento a la población y en la acción institucional ante la amenaza de algún fenómeno perturbador, misma que utiliza sistemas de comunicación integrados con la finalidad de ayudar a las comunidades a prepararse para los peligros relacionados con el mismo.</t>
    </r>
  </si>
  <si>
    <t xml:space="preserve">De acuerdo con el total de eventos atendidos que reportó como respuesta en la pregunta 10.1, anote la cantidad de los mismos especificando su tipo. </t>
  </si>
  <si>
    <t>Código</t>
  </si>
  <si>
    <t>La suma de las cantidades registradas debe ser igual a la cantidad reportada como respuesta en la columna "Eventos atendidos" de la pregunta 10.1.</t>
  </si>
  <si>
    <t>1.17.5</t>
  </si>
  <si>
    <t>1.20.5</t>
  </si>
  <si>
    <t>Accidentes no identificados</t>
  </si>
  <si>
    <t>En caso de que registre algún valor numérico mayor a cero para el numeral 1.22, debe anotar el nombre de dichos eventos súbitos en el recuadro destinado para tal efecto que se encuentra al final de la tabla de respuesta.</t>
  </si>
  <si>
    <t>En caso de que registre algún valor numérico mayor a cero para el numeral 2.9, debe anotar el nombre de dichos eventos no súbitos en el recuadro destinado para tal efecto que se encuentra al final de la tabla de respuesta.</t>
  </si>
  <si>
    <t>En caso de que registre algún valor numérico mayor a cero para el numeral 1.17.4, debe anotar el nombre de dicho(s) tipo(s) de incendios en el recuadro destinado para tal efecto que se encuentra al final de la tabla de respuesta.</t>
  </si>
  <si>
    <t>En caso de que registre algún valor numérico mayor a cero para el numeral 1.20.4, debe anotar el nombre de dicho(s) tipo(s) de accidentes en el recuadro destinado para tal efecto que se encuentra al final de la tabla de respuesta.</t>
  </si>
  <si>
    <t xml:space="preserve">De acuerdo con el total de eventos atendidos que reportó como respuesta en la pregunta anterior, anote la cantidad de los mismos especificando su tipo y ámbito de la autoridad que participó en su atención. </t>
  </si>
  <si>
    <t>La suma de las cantidades registradas para cada ámbito de la autoridad que participó en su atención debe ser igual o menor a la suma de las cantidades reportadas como respuesta en la pregunta anterior, así como corresponder a su desagregación por tipo de evento. En caso de que esta instrucción no le aplique, justifíquelo en el recuadro que se encuentra al final de la tabla de respuesta.</t>
  </si>
  <si>
    <t>Incendios no identificados</t>
  </si>
  <si>
    <t>En caso de que para determinado tipo de evento no se haya dado aviso oportuno a la población, o no cuente con información para determinarlo, indíquelo en la columna correspondiente conforme al catálogo respectivo y deje el grupo "Eventos atendidos en los que se dio aviso oportuno a la población, según forma de aviso" en blanco.</t>
  </si>
  <si>
    <t xml:space="preserve">La suma de las cantidades registradas en la columna "Total" debe ser igual o menor a la suma de las cantidades reportadas en las columnas del apartado "Forma de aviso", así como corresponder a su desagregación por tipo de evento; toda vez que un evento atendido pudo haber presentado más de una forma de aviso. </t>
  </si>
  <si>
    <t>La suma de las cantidades registradas en cada una de las columnas del apartado "Forma de aviso" debe ser igual o menor a la suma de las cantidades reportadas en la columna "Total", así como corresponder a su desagregación por tipo de evento. En caso de que esta instrucción no le aplique, justifíquelo en el recuadro que se encuentra al final de la tabla de respuesta.</t>
  </si>
  <si>
    <t>La cantidad registrada en la columna "Total" debe ser igual o menor a la suma de las cantidades reportadas en las columnas "Subtotal" del apartado "Tipo de afectación", así como corresponder a su desagregación por sexo; toda vez que una persona afectada pudo haber presentado más de un tipo de afectación.</t>
  </si>
  <si>
    <t>La cantidad registrada en cada una de las columnas "Subtotal" del apartado "Tipo de afectación" debe ser igual o menor a la cantidad reportada en la columna "Total", así como corresponder a su desagregación por sexo. En caso de que esta instrucción no le aplique, justifíquelo en el recuadro que se encuentra al final de la tabla de respuesta.</t>
  </si>
  <si>
    <t>Anote la cantidad de víctimas mortales derivado de los eventos atendidos durante el año 2023 por la Unidad Estatal de Protección Civil u homóloga, según tipo de evento y sexo. Asimismo, anote la cantidad de población afectada, según tipo de evento, tipo de afectación y sexo.</t>
  </si>
  <si>
    <t>La suma de las cantidades registradas en la columna "Total" debe ser igual o menor a la suma de las cantidades reportadas como respuesta en la pregunta 10.3, así como corresponder a su desagregación por tipo evento.</t>
  </si>
  <si>
    <t>En caso de que la cantidad reportada como respuesta en la columna "Total" de la pregunta anterior no sea un dato numérico mayor a cero, no puede registrar información en la tabla II.</t>
  </si>
  <si>
    <t>La suma de las cantidades registradas en la columna "Total" de la tabla II debe ser igual o mayor a la cantidad reportada como respuesta en la columna "Total" de la pregunta anterior, así como corresponder a su desagregación por tipo de afectación y sexo; toda vez que una persona afectada pudo haber estado asociada a más de un tipo de evento.</t>
  </si>
  <si>
    <t>La cantidad registrada en la columna "Total" de cada tipo de evento de la tabla II debe ser igual o menor a la cantidad reportada como respuesta en la columna "Total" de la pregunta anterior, así como corresponder a su desagregación por tipo de afectación y sexo. En caso de que esta instrucción no le aplique, justifíquelo en el recuadro que se encuentra al final de dicha tabla de respuesta.</t>
  </si>
  <si>
    <r>
      <t xml:space="preserve">En el numeral 2.1 debe considerar las declaratorias de emergencia y de desastre natural, según corresponda, emitidas </t>
    </r>
    <r>
      <rPr>
        <i/>
        <u/>
        <sz val="8"/>
        <color theme="1"/>
        <rFont val="Arial"/>
        <family val="2"/>
      </rPr>
      <t xml:space="preserve">exclusivamente </t>
    </r>
    <r>
      <rPr>
        <i/>
        <sz val="8"/>
        <color theme="1"/>
        <rFont val="Arial"/>
        <family val="2"/>
      </rPr>
      <t>por la instancia correspondiente de su entidad federativa.</t>
    </r>
  </si>
  <si>
    <t xml:space="preserve">La suma de las cantidades registradas en el numeral 2.2 debe ser igual o menor a la suma de las cantidades reportadas en el numeral 1, así como corresponder a su desagregación por tipo de declaratoria. </t>
  </si>
  <si>
    <t>La suma de las cantidades registradas en el numeral 1 debe ser igual o menor a la cantidad reportada como respuesta en la columna "Eventos atendidos" de la pregunta 10.1. En caso de que esta instrucción no le aplique, justifíquelo en el recuadro que se encuentra al final de la tabla de respuesta.</t>
  </si>
  <si>
    <t>Planes para la atención de emergencias y/ o desastres</t>
  </si>
  <si>
    <t>Indique los planes para la atención de emergencias y/ o desastres aplicados durante el año 2023 por la institución correspondiente a efecto de atender algún evento ocurrido en su entidad federativa. Por cada uno de estos, anote el total de eventos en los que se aplicó durante el referido año.</t>
  </si>
  <si>
    <r>
      <t xml:space="preserve">¿La institución correspondiente aplicó el plan para la atención de emergencias y/ o desastres a efecto de atender algún evento ocurrido en su entidad federativa?
</t>
    </r>
    <r>
      <rPr>
        <i/>
        <sz val="8"/>
        <color theme="1"/>
        <rFont val="Arial"/>
        <family val="2"/>
      </rPr>
      <t>(1. Sí / 2. No / 9. No identificado)</t>
    </r>
  </si>
  <si>
    <t>Eventos en los que se aplicó el plan para la atención de emergencias y/ o desastres</t>
  </si>
  <si>
    <t>En caso de que la institución correspondiente no haya aplicado determinado plan para la atención de emergencias y/ o desastres a efecto de atender algún evento ocurrido en su entidad federativa, o no cuente con información para determinarlo, indíquelo en la columna correspondiente conforme al catálogo respectivo y deje el resto de la fila en blanco.</t>
  </si>
  <si>
    <t>Para cada plan para la atención de emergencias y/ o desastres, la cantidad registrada en la columna "Eventos en los que se aplicó el plan para la atención de emergencias y/ o desastres" debe ser igual o menor a la cantidad reportada como respuesta en la columna "Eventos atendidos" de la pregunta 10.1. En caso de que esta instrucción no le aplique, justifíquelo en el recuadro que se encuentra al final de la tabla de respuesta.</t>
  </si>
  <si>
    <r>
      <t xml:space="preserve">Plan DN-III </t>
    </r>
    <r>
      <rPr>
        <i/>
        <sz val="8"/>
        <color theme="1"/>
        <rFont val="Arial"/>
        <family val="2"/>
      </rPr>
      <t>(Secretaría de la Defensa Nacional)</t>
    </r>
  </si>
  <si>
    <r>
      <t xml:space="preserve">Plan Marina </t>
    </r>
    <r>
      <rPr>
        <i/>
        <sz val="8"/>
        <color theme="1"/>
        <rFont val="Arial"/>
        <family val="2"/>
      </rPr>
      <t>(Secretaría de Marina)</t>
    </r>
  </si>
  <si>
    <r>
      <t xml:space="preserve">Plan GN-A </t>
    </r>
    <r>
      <rPr>
        <i/>
        <sz val="8"/>
        <color theme="1"/>
        <rFont val="Arial"/>
        <family val="2"/>
      </rPr>
      <t>(Guardia Nacional)</t>
    </r>
  </si>
  <si>
    <t>Para cada columna, en caso de que haya seleccionado el código "2" o "9" en la columna "¿La institución correspondiente aplicó el plan para la atención de emergencias y/ o desastres a efecto de atender algún evento ocurrido en su entidad federativa?" de la pregunta anterior, no puede registrar información en el presente reactivo.</t>
  </si>
  <si>
    <t>La suma de las cantidades registradas en la columna "Total" debe ser igual o mayor a la suma de las cantidades reportadas como respuesta en la pregunta anterior, así como corresponder a su desagregación por tipo de evento; toda vez que en la atención de un evento pudo haber participado más de una autoridad de diferente ámbito de gobierno.</t>
  </si>
  <si>
    <t>En el Complemento debe anotar el tipo de posesión, ubicación geográfica, horario de atención y datos de contacto de cada una de las instalaciones de la Unidad Estatal de Protección Civil u homóloga.</t>
  </si>
  <si>
    <t>1.- El listado de instalaciones que se despliega es el mismo que registró como respuesta en la pregunta 2.2.</t>
  </si>
  <si>
    <t>6.- En las columnas "Latitud" y "Longitud" anote las coordenadas geográficas donde se encuentra ubicada la instalación. Las coordenadas de latitud constan de hasta ocho dígitos, mientras que las relacionadas con la longitud constan de hasta nueve dígitos.</t>
  </si>
  <si>
    <t>9.- Para cada instalación, en caso de que su ubicación geográfica no sea la misma que la de otra instalación, deje la columna "Instalación con la misma ubicación geográfica" en blanco.</t>
  </si>
  <si>
    <t>10.- En caso de que dos o más instalaciones tengan la misma ubicación geográfica, únicamente debe registrar la información correspondiente en una de ellas. En el resto, en la columna "Instalación con la misma ubicación geográfica" anote el numeral de la instalación en la que haya reportado la información, y deje el apartado "Municipio o demarcación territorial", así como las columnas "Colonia", "Latitud" y "Longitud" en blanco.</t>
  </si>
  <si>
    <t>12. No consideraba estrategias para la reducción de riesgos o vulnerabilidades ante fenómenos perturbadores</t>
  </si>
  <si>
    <t>1. Identificación de los riesgos y/ o su proceso de formación</t>
  </si>
  <si>
    <t>En caso de que no haya contado con diez elementos, deje el resto de las filas en blanco.</t>
  </si>
  <si>
    <t>Albergues o refugios temporales</t>
  </si>
  <si>
    <t>Grupos voluntarios</t>
  </si>
  <si>
    <t>Zonas de riesgo</t>
  </si>
  <si>
    <t>Particulares y entes públicos que ejercen la actividad de asesoría, capacitación, evaluación y elaboración de programas internos de protección civil</t>
  </si>
  <si>
    <r>
      <t xml:space="preserve">Título </t>
    </r>
    <r>
      <rPr>
        <i/>
        <sz val="8"/>
        <rFont val="Arial"/>
        <family val="2"/>
      </rPr>
      <t>(Lic., Mtro(a)., Dr(a)., Ing., C., Sr(a)., etc.)</t>
    </r>
    <r>
      <rPr>
        <sz val="9"/>
        <rFont val="Arial"/>
        <family val="2"/>
      </rPr>
      <t>:</t>
    </r>
  </si>
  <si>
    <t>(Persona servidora pública -titular o designada- adscrita al área que es la principal productora de la información correspondiente al presente módulo. Nota: en caso de no requerir al "Informante Complementario 1" deje las siguientes celdas en blanco)</t>
  </si>
  <si>
    <t>(Persona servidora pública -titular o designada- adscrita al área que es la segunda principal productora de la información correspondiente al presente módulo. Nota: en caso de no requerir al "Informante Complementario 2" deje las siguientes celdas en blanco)</t>
  </si>
  <si>
    <r>
      <t xml:space="preserve">Vehículos aéreos no tripulados </t>
    </r>
    <r>
      <rPr>
        <i/>
        <sz val="8"/>
        <rFont val="Arial"/>
        <family val="2"/>
      </rPr>
      <t>(VANT)</t>
    </r>
  </si>
  <si>
    <t>En caso de que seleccione para el numeral 21 el código "1" en la columna "¿Contaba con el tipo de equipo operativo?", debe anotar el nombre de dicho(s) tipo(s) de equipo operativo en el recuadro destinado para tal efecto que se encuentra al final de la tabla de respuesta.</t>
  </si>
  <si>
    <t>Preguntas 3.1 a 3.31</t>
  </si>
  <si>
    <t>De acuerdo con el total de personal fallecido que reportó como respuesta en la pregunta anterior, anote la cantidad del mismo especificando el municipio o demarcación territorial de ocurrencia, evento asociado al fallecimiento y sexo.</t>
  </si>
  <si>
    <t>En caso de que la suma de las cantidades reportadas como respuesta en la columna "Total" de la pregunta anterior no sea un dato numérico mayor a cero, no puede registrar información en el presente reactivo.</t>
  </si>
  <si>
    <t>En caso de que no le sea posible identificar el municipio o demarcación territorial en donde haya ocurrido una parcialidad o la totalidad de los fallecimientos, haga uso de la fila "No identificado".</t>
  </si>
  <si>
    <t>En el caso de aquellos municipios o demarcaciones territoriales en donde no haya ocurrido algún fallecimiento, deje la fila correspondiente en blanco.</t>
  </si>
  <si>
    <t>La suma de las cantidades registradas en la columna "Total" debe ser igual a la suma de las cantidades reportadas como respuesta en la columna "Total" de la pregunta anterior, así como corresponder a su desagregación por evento asociado al fallecimiento y sexo.</t>
  </si>
  <si>
    <t>(1 de 3)</t>
  </si>
  <si>
    <t>Personal que se encontraba ejerciendo sus funciones en la Unidad Estatal de Protección Civil u homóloga fallecido durante operativos o rescates, según evento asociado al fallecimiento y sexo</t>
  </si>
  <si>
    <t>(2 de 3)</t>
  </si>
  <si>
    <t>(3 de 3)</t>
  </si>
  <si>
    <t>Otro evento</t>
  </si>
  <si>
    <t>3.31.-</t>
  </si>
  <si>
    <t>1.- En caso de que seleccione el código "2" o "9" en la columna "¿Tuvo registro del fallecimiento de alguna persona servidora pública?" de la pregunta 3.25, pase a la pregunta 3.31.</t>
  </si>
  <si>
    <t>Temporada de lluvias y huracanes</t>
  </si>
  <si>
    <t>Temporada de sequías, estiajes e incendios forestales</t>
  </si>
  <si>
    <t>Desfiles conmemorativos y festejos patrios</t>
  </si>
  <si>
    <t>Festejos religiosos y tradicionales</t>
  </si>
  <si>
    <t>Incidentes de tránsito terrestres</t>
  </si>
  <si>
    <t>Incidentes marítimos y aéreos</t>
  </si>
  <si>
    <t>Incidentes por el manejo de materiales, residuos y desechos peligrosos</t>
  </si>
  <si>
    <t>Incidentes por la liberación de material radiactivo al medio ambiente</t>
  </si>
  <si>
    <t>Concentraciones masivas de personas de índole política, civil, social o diversa</t>
  </si>
  <si>
    <t>Temporadas vacacionales</t>
  </si>
  <si>
    <t>Tiempo promedio de respuesta por parte de las autoridades que participaron en su atención</t>
  </si>
  <si>
    <t>Indique los tipos de eventos atendidos durante el año 2023 por la Unidad Estatal de Protección Civil u homóloga de los cuales se dio aviso oportuno a la población. Por cada uno de estos, anote la cantidad de eventos atendidos durante el referido año en los que se dio aviso oportuno a la población, según forma de aviso; utilizando para tal efecto el catálogo que se presenta en la parte inferior de la siguiente tabla. Asimismo, anote el tiempo promedio de respuesta por parte de las autoridades que participaron en su atención.</t>
  </si>
  <si>
    <t>En el apartado "Tiempo promedio de respuesta por parte de las autoridades que participaron en su atención" anote la información correspondiente en formato de 24 horas. Por ejemplo: si el tiempo promedio de respuesta fue de 2 horas y media, en la columna "Horas" anote "02" y en la columna "Minutos" anote "30".</t>
  </si>
  <si>
    <t>De acuerdo con el total de eventos atendidos que reportó como respuesta en la pregunta 10.3, anote la cantidad de los mismos especificando su tipo y el rango de tiempo de respuesta por parte de las autoridades que participaron en su atención.</t>
  </si>
  <si>
    <t>En caso de que la suma de las cantidades reportadas como respuesta en la columna "Total" de la pregunta 10.7 no sea un dato numérico mayor a cero, no puede registrar información en la tabla I.</t>
  </si>
  <si>
    <t>La suma de las cantidades registradas en la columna "Total" de la tabla I debe ser igual o mayor a la suma de las cantidades reportadas como respuesta en la columna "Total" de la pregunta 10.7, así como corresponder a su desagregación por sexo; toda vez que una víctima mortal pudo haber estado asociada a más de un tipo de evento.</t>
  </si>
  <si>
    <t>La cantidad registrada en la columna "Total" de cada tipo de evento de la tabla I debe ser igual o menor a la suma de las cantidades reportadas como respuesta en la columna "Total" de la pregunta 10.7, así como corresponder a su desagregación por sexo. En caso de que esta instrucción no le aplique, justifíquelo en el recuadro que se encuentra al final de dicha tabla de respuesta.</t>
  </si>
  <si>
    <t>10.12.-</t>
  </si>
  <si>
    <t>Preguntas 10.1 a 10.12</t>
  </si>
  <si>
    <t>Eventos atendidos, según rango de tiempo de respuesta por parte de las autoridades que participaron en su atención</t>
  </si>
  <si>
    <t>La suma de las cantidades registradas en la columna "Total" debe ser igual a la suma de las cantidades reportadas como respuesta en la pregunta 10.3, así como corresponder a su desagregación por tipo de evento.</t>
  </si>
  <si>
    <t>Prevención, combate de incendios y manejo de extintores</t>
  </si>
  <si>
    <t>1.20 Accidentes</t>
  </si>
  <si>
    <t>1.17 Incendios</t>
  </si>
  <si>
    <t>4.- Para cada tipo de evento, en caso de que la cantidad reportada como respuesta en la pregunta 10.3 no sea un dato numérico mayor a cero, no puede registrar información los reactivos 10.4, 10.5, 10.6 y 10.9.</t>
  </si>
  <si>
    <t>Más de 60 minutos</t>
  </si>
  <si>
    <t>I.3 Programas especiales de protección civil</t>
  </si>
  <si>
    <t>Programas especiales de protección civil</t>
  </si>
  <si>
    <t>1.10.-</t>
  </si>
  <si>
    <r>
      <t xml:space="preserve">¿Cuenta con algún programa especial de protección civil?
</t>
    </r>
    <r>
      <rPr>
        <i/>
        <sz val="8"/>
        <rFont val="Arial"/>
        <family val="2"/>
      </rPr>
      <t>(1. Sí / 2. En proceso de integración / 3. No / 9. No identificado)</t>
    </r>
  </si>
  <si>
    <t>En caso de que no cuente con algún programa especial de protección civil, se encuentre en proceso de integración, o no cuente con información para determinarlo, indíquelo en la columna correspondiente conforme al catálogo respectivo y deje el resto de la fila en blanco.</t>
  </si>
  <si>
    <t>Nombre de los programas especiales de protección civil</t>
  </si>
  <si>
    <t>Principal</t>
  </si>
  <si>
    <t>Secundario(s)</t>
  </si>
  <si>
    <r>
      <rPr>
        <sz val="9"/>
        <rFont val="Arial"/>
        <family val="2"/>
      </rPr>
      <t>Otro tema o asunto:</t>
    </r>
    <r>
      <rPr>
        <i/>
        <sz val="8"/>
        <rFont val="Arial"/>
        <family val="2"/>
      </rPr>
      <t xml:space="preserve"> (especifique)</t>
    </r>
  </si>
  <si>
    <t>Catálogo de temas o asuntos atendidos</t>
  </si>
  <si>
    <r>
      <t xml:space="preserve">Tema o asunto atendido
</t>
    </r>
    <r>
      <rPr>
        <i/>
        <sz val="8"/>
        <color theme="1"/>
        <rFont val="Arial"/>
        <family val="2"/>
      </rPr>
      <t>(ver catálogo)</t>
    </r>
  </si>
  <si>
    <r>
      <t xml:space="preserve">Otro tema o asunto </t>
    </r>
    <r>
      <rPr>
        <i/>
        <sz val="8"/>
        <rFont val="Arial"/>
        <family val="2"/>
      </rPr>
      <t>(especifique)</t>
    </r>
  </si>
  <si>
    <t xml:space="preserve">Anote el nombre de cada uno de los programas especiales de protección civil con los que cuenta actualmente la Administración Pública de su entidad federativa. Por cada uno de estos, señale el tema o asunto principal que atiende y, de ser el caso, el o los temas o asuntos secundarios atendidos; utilizando para tal efecto el catálogo que se presenta en la parte inferior de la siguiente tabla. De igual forma, anote la fecha de su publicación, la fecha de su última actualización y el lugar donde se encuentra disponible o, en su defecto, la no disponibilidad del mismo. </t>
  </si>
  <si>
    <t>En caso de que haya seleccionado el código "2", "3" o "9" en la columna "¿Cuenta con algún programa especial de protección civil?" de la pregunta anterior, no puede registrar información en el presente reactivo.</t>
  </si>
  <si>
    <t>El nombre de los programas especiales de protección civil debe registrarse en mayúsculas, sin comillas ni signos de acentuación, puntuación, paréntesis y abreviaturas.</t>
  </si>
  <si>
    <t>En caso de que determinado programa especial de protección civil atienda dos o más temas o asuntos establecidos en el catálogo correspondiente, en la columna "Principal" debe seleccionar el código del tema o asunto que atienda de forma directa y/ o se encuentre de forma explícita en su objetivo; mientras que el resto debe seleccionarlos en las columnas "Secundario(s)", iniciando de izquierda a derecha.</t>
  </si>
  <si>
    <t>En caso de que seleccione el código "12" en alguna de las columnas del apartado "Tema o asunto atendido", debe anotar el nombre de dicho(s) tema(s) o asunto(s) en el recuadro destinado para tal efecto que se encuentra al final de la tabla de respuesta.</t>
  </si>
  <si>
    <t xml:space="preserve">La cantidad de programas especiales de protección civil que registre debe ser igual a la cantidad reportada como respuesta en la columna "Programas especiales de protección civil" de la pregunta anterior. </t>
  </si>
  <si>
    <t>En caso de que determinado programa especial de protección civil no se haya publicado a través de algún medio oficial, en el apartado "Fecha de publicación" anote la fecha de expedición o elaboración del mismo. De ser este el caso, explique dicha situación en el recuadro que se encuentra en la parte inferior del catálogo de respuesta.</t>
  </si>
  <si>
    <t>En caso de que determinado programa especial de protección civil no se haya actualizado desde su publicación, anote una "X" en la columna "No se ha actualizado" y deje el resto de las columnas del apartado "Fecha de última actualización" en blanco.</t>
  </si>
  <si>
    <t>Para cada programa especial de protección civil, y de ser el caso, la fecha registrada en el apartado "Fecha de última actualización" debe ser posterior a la reportada en el apartado "Fecha de publicación". En caso de que esta instrucción no le aplique, justifíquelo en el recuadro que se encuentra en la parte inferior del catálogo de respuesta.</t>
  </si>
  <si>
    <t>En caso de que determinado programa especial de protección civil no se encuentre disponible en línea, en la columna "Sitio donde se encuentra disponible (URL)" anote "NA" (No aplica).</t>
  </si>
  <si>
    <t>Preguntas 1.1 a 1.10</t>
  </si>
  <si>
    <r>
      <t>Para ello, este módulo contiene</t>
    </r>
    <r>
      <rPr>
        <b/>
        <sz val="9"/>
        <color theme="1"/>
        <rFont val="Arial"/>
        <family val="2"/>
      </rPr>
      <t xml:space="preserve"> 83 preguntas</t>
    </r>
    <r>
      <rPr>
        <sz val="9"/>
        <color theme="1"/>
        <rFont val="Arial"/>
        <family val="2"/>
      </rPr>
      <t xml:space="preserve"> agrupadas en las siguientes secciones:</t>
    </r>
  </si>
  <si>
    <r>
      <t xml:space="preserve">1.- </t>
    </r>
    <r>
      <rPr>
        <b/>
        <i/>
        <sz val="8"/>
        <rFont val="Arial"/>
        <family val="2"/>
      </rPr>
      <t>Programas especiales de protección civil.</t>
    </r>
    <r>
      <rPr>
        <i/>
        <sz val="8"/>
        <rFont val="Arial"/>
        <family val="2"/>
      </rPr>
      <t xml:space="preserve"> 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r>
  </si>
  <si>
    <t>Se refiere a aquellos que tienen como objetivo establecer, bajo un marco de coordinación institucional, las estrategias y acciones para la prevención, la atención de necesidades, el auxilio y la recuperación de la población expuesta; de conformidad con lo establecido en las disposiciones normativas aplicables.</t>
  </si>
  <si>
    <r>
      <t xml:space="preserve">4.-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</si>
  <si>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t>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</si>
  <si>
    <r>
      <t xml:space="preserve">1.- </t>
    </r>
    <r>
      <rPr>
        <b/>
        <i/>
        <sz val="8"/>
        <color theme="1"/>
        <rFont val="Arial"/>
        <family val="2"/>
      </rPr>
      <t>Fenómenos perturbadores.</t>
    </r>
    <r>
      <rPr>
        <i/>
        <sz val="8"/>
        <color theme="1"/>
        <rFont val="Arial"/>
        <family val="2"/>
      </rPr>
      <t xml:space="preserve"> Se refiere a los fenómenos de origen natural, de la actividad humana o provenientes del espacio exterior que dan origen a los eventos. Son medidos en términos de magnitud y no necesariamente tienen su origen en el territorio. Algunos ejemplos de fenómenos perturbadores son los huracanes, las erupciones volcánicas o el epicentro de un sismo.</t>
    </r>
  </si>
  <si>
    <t>Indique si durante el año 2023 la Unidad Estatal de Protección Civil u homóloga atendió algún evento. En caso afirmativo, anote el total de eventos atendidos durante el referido año.</t>
  </si>
  <si>
    <t>En caso de que no haya atendido algún evento, o no cuente con información para determinarlo, indíquelo en la columna correspondiente conforme al catálogo respectivo y deje el resto de la fila en blanco.</t>
  </si>
  <si>
    <r>
      <t xml:space="preserve">¿Atendió algún evento?
</t>
    </r>
    <r>
      <rPr>
        <i/>
        <sz val="8"/>
        <color theme="1"/>
        <rFont val="Arial"/>
        <family val="2"/>
      </rPr>
      <t>(1. Sí / 2. No / 9. No identificado)</t>
    </r>
  </si>
  <si>
    <t>De 0 a 15 minutos</t>
  </si>
  <si>
    <t>De 16 a 30 minutos</t>
  </si>
  <si>
    <t>De 31 a 45 minutos</t>
  </si>
  <si>
    <t>De 46 a 60 minutos</t>
  </si>
  <si>
    <r>
      <t xml:space="preserve">Plan DN-III
</t>
    </r>
    <r>
      <rPr>
        <i/>
        <sz val="8"/>
        <rFont val="Arial"/>
        <family val="2"/>
      </rPr>
      <t>(Secretaría de la Defensa Nacional)</t>
    </r>
  </si>
  <si>
    <r>
      <t xml:space="preserve">Plan Marina
</t>
    </r>
    <r>
      <rPr>
        <i/>
        <sz val="8"/>
        <rFont val="Arial"/>
        <family val="2"/>
      </rPr>
      <t>(Secretaría de Marina)</t>
    </r>
  </si>
  <si>
    <r>
      <t xml:space="preserve">Plan GN-A
</t>
    </r>
    <r>
      <rPr>
        <i/>
        <sz val="8"/>
        <rFont val="Arial"/>
        <family val="2"/>
      </rPr>
      <t>(Guardia Nacional)</t>
    </r>
  </si>
  <si>
    <t>Para cada municipio o demarcación territorial, seleccione con una "X" el o los planes para la atención de emergencias y/ o desastres que se hayan aplicado por parte de la institución correspondiente a efecto de atender algún evento ocurrido.</t>
  </si>
  <si>
    <t>Señale, por cada uno de los municipios o demarcaciones territoriales de su entidad federativa, los planes para la atención de emergencias y/ o desastres que se hayan aplicado durante el año 2023 por parte de la institución correspondiente a efecto de atender algún evento ocurrido.</t>
  </si>
  <si>
    <r>
      <t xml:space="preserve">Otra autoridad:
</t>
    </r>
    <r>
      <rPr>
        <i/>
        <sz val="8"/>
        <rFont val="Arial"/>
        <family val="2"/>
      </rPr>
      <t>(especifique)</t>
    </r>
  </si>
  <si>
    <t>Tipo de atención</t>
  </si>
  <si>
    <t>Atención de la Unidad Estatal de Protección Civil u homóloga en coordinación con alguna(s) Unidad(es) Municipal(es) de Protección Civil u homóloga(s) de la entidad federativa</t>
  </si>
  <si>
    <r>
      <t xml:space="preserve">Atención de la Unidad Estatal de Protección Civil u homóloga en coordinación con otra(s) autoridad(es) </t>
    </r>
    <r>
      <rPr>
        <i/>
        <sz val="8"/>
        <rFont val="Arial"/>
        <family val="2"/>
      </rPr>
      <t>(especifique)</t>
    </r>
  </si>
  <si>
    <t>La suma de las cantidades registradas debe ser igual o mayor a la cantidad reportada como respuesta en la columna "Eventos atendidos" de la pregunta anterior, toda vez que en la atención de un evento pudieron haber participado diferentes instancias.</t>
  </si>
  <si>
    <t>La cantidad registrada para cada tipo de atención debe ser igual o menor a la cantidad reportada como respuesta en la columna "Eventos atendidos" de la pregunta anterior. En caso de que esta instrucción no le aplique, justifíquelo en el recuadro que se encuentra al final de la tabla de respuesta.</t>
  </si>
  <si>
    <t>De acuerdo con el total de eventos atendidos que reportó como respuesta en la pregunta anterior, anote la cantidad de los mismos especificando el tipo de atención.</t>
  </si>
  <si>
    <r>
      <t xml:space="preserve">3.- </t>
    </r>
    <r>
      <rPr>
        <b/>
        <i/>
        <sz val="8"/>
        <color theme="1"/>
        <rFont val="Arial"/>
        <family val="2"/>
      </rPr>
      <t xml:space="preserve">Eventos. </t>
    </r>
    <r>
      <rPr>
        <i/>
        <sz val="8"/>
        <color theme="1"/>
        <rFont val="Arial"/>
        <family val="2"/>
      </rPr>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r>
  </si>
  <si>
    <r>
      <rPr>
        <b/>
        <i/>
        <sz val="8"/>
        <color theme="1"/>
        <rFont val="Arial"/>
        <family val="2"/>
      </rPr>
      <t>Eventos súbitos.</t>
    </r>
    <r>
      <rPr>
        <i/>
        <sz val="8"/>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</si>
  <si>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r>
      <rPr>
        <b/>
        <i/>
        <sz val="8"/>
        <color theme="1"/>
        <rFont val="Arial"/>
        <family val="2"/>
      </rPr>
      <t>Eventos no súbitos.</t>
    </r>
    <r>
      <rPr>
        <i/>
        <sz val="8"/>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</si>
  <si>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t>Se refiere a las amenazas o situaciones críticas dañinas generadas por la incidencia de uno o más fenómenos perturbadores. Los eventos ocurren en el territorio y representan las situaciones que las unidades de protección civil atienden. Algunos ejemplos de eventos son las inundaciones, heladas o deslaves ocurridos. Para efectos del presente censo, se consideran las siguientes categorías:</t>
  </si>
  <si>
    <r>
      <rPr>
        <b/>
        <sz val="9"/>
        <color theme="1"/>
        <rFont val="Arial"/>
        <family val="2"/>
      </rPr>
      <t>Eventos no súbitos.</t>
    </r>
    <r>
      <rPr>
        <sz val="9"/>
        <color theme="1"/>
        <rFont val="Arial"/>
        <family val="2"/>
      </rPr>
      <t xml:space="preserve"> Se refiere a los fenómenos que se manifiestan y perduran por periodos de tiempo en meses o años. Son reconocidos como amenazas por la intensidad de su manifestación o duración, y derivan de los efectos ocasionados por la magnitud de los fenómenos perturbadores.</t>
    </r>
  </si>
  <si>
    <r>
      <rPr>
        <b/>
        <sz val="9"/>
        <color theme="1"/>
        <rFont val="Arial"/>
        <family val="2"/>
      </rPr>
      <t>Eventos súbitos.</t>
    </r>
    <r>
      <rPr>
        <sz val="9"/>
        <color theme="1"/>
        <rFont val="Arial"/>
        <family val="2"/>
      </rPr>
      <t xml:space="preserve"> Se refiere a aquellos fenómenos que ocurren sorpresivamente y de manera inmediata. Son reconocidos como amenazas por la intensidad de su manifestación, y derivan de los efectos ocasionados por la magnitud de los fenómenos perturbadores.</t>
    </r>
  </si>
  <si>
    <t>Sección I. Marco normativo y programático.
Sección II. Estructura organizacional y capacidad operativa.
Sección III. Recursos humanos.
Sección IV. Recursos presupuestales.
Sección V. Informes, fuentes de información y registros.
Sección VI. Capacitación y difusión.
Sección VII. Consejo o Comité de Protección Civil u homólogo.
Sección VIII. Atlas de Riesgos.
Sección IX. Fomento de la autoprotección civil.
Sección X. Eventos atendidos.</t>
  </si>
  <si>
    <t>3.- En caso de que seleccione el código "2" o "9" en la columna "¿Atendió algún evento?" de la pregunta 10.1, concluya la sección.</t>
  </si>
  <si>
    <t>Se refiere a los prestadores de servicios de atención médica prehospitalaria de los sectores público, privado y social que, a través de ambulancias, brindan servicios de traslado de personas ambulatorias para la atención de urgencias y el traslado de personas en estado crítico; implementando técnicas de primeros auxilios hasta la llegada y entrega a un establecimiento para la atención médica con servicio de urgencias.</t>
  </si>
  <si>
    <t>Atención exclusiva de la Unidad Estatal de Protección Civil u homóloga</t>
  </si>
  <si>
    <t>En caso de que registre algún valor numérico mayor a cero para el numeral 4, debe anotar el nombre de dicha(s) autoridad(es) en el recuadro destinado para tal efecto que se encuentra al final de la tabla de respuesta.</t>
  </si>
  <si>
    <r>
      <t xml:space="preserve">Atención de la Unidad Estatal de Protección Civil u homóloga en coordinación con alguna(s) Unidad(es) de Protección Civil u homóloga(s) de otra(s) entidad(es) federativa(s) </t>
    </r>
    <r>
      <rPr>
        <i/>
        <sz val="8"/>
        <rFont val="Arial"/>
        <family val="2"/>
      </rPr>
      <t>(tanto del ámbito estatal como del ámbito municipal)</t>
    </r>
  </si>
  <si>
    <t>Indique si actualmente la Administración Pública de su entidad federativa cuenta con algún programa especial de protección civil. En caso afirmativo, anote el total de programas especiales de protección civil con los que cuenta.</t>
  </si>
  <si>
    <t>Indique las categorías operativas en las cuales al cierre del año 2023 la Unidad Estatal de Protección Civil u homóloga contaba con la colaboración de personal voluntario. Por cada una de estas, anote la cantidad de personal voluntario que se encontraba colaborando al cierre del referido año con la Unidad Estatal de Protección Civil u homóloga, según sexo.</t>
  </si>
  <si>
    <t>GRIS 1</t>
  </si>
  <si>
    <t>NS</t>
  </si>
  <si>
    <t>BLANCOS_1</t>
  </si>
  <si>
    <t>BLANCOS_2</t>
  </si>
  <si>
    <t>GRIS 2</t>
  </si>
  <si>
    <t>COMP IN4</t>
  </si>
  <si>
    <t>FECHA</t>
  </si>
  <si>
    <t>BLANCOS</t>
  </si>
  <si>
    <t>GRIS</t>
  </si>
  <si>
    <t>MINUSC</t>
  </si>
  <si>
    <t>ACENTO</t>
  </si>
  <si>
    <t>SIGNO</t>
  </si>
  <si>
    <t>COL.PRINCIPAL</t>
  </si>
  <si>
    <t>COD_12</t>
  </si>
  <si>
    <t>COMP IN6</t>
  </si>
  <si>
    <t>BLANCOS/GRISES</t>
  </si>
  <si>
    <t>COMP IG IN 8</t>
  </si>
  <si>
    <t>PIVCOD1&gt;0</t>
  </si>
  <si>
    <t>SUMA</t>
  </si>
  <si>
    <t>COMPARA</t>
  </si>
  <si>
    <t>BLANCO</t>
  </si>
  <si>
    <t>BA BLAT1T2</t>
  </si>
  <si>
    <t>GRIS FILA</t>
  </si>
  <si>
    <t>BLANCO 1</t>
  </si>
  <si>
    <t>BLANCO 2</t>
  </si>
  <si>
    <t>CELDA P2.1 129</t>
  </si>
  <si>
    <t>BLA GRI COL 129</t>
  </si>
  <si>
    <t>GRIS COL 129</t>
  </si>
  <si>
    <t>BLANCOS T1T2</t>
  </si>
  <si>
    <t>GRIS X</t>
  </si>
  <si>
    <t>CODIGO 9</t>
  </si>
  <si>
    <t>CODIGO 99</t>
  </si>
  <si>
    <t>GRIS CO1</t>
  </si>
  <si>
    <t>GRIS CO2</t>
  </si>
  <si>
    <t>GRIS CO9</t>
  </si>
  <si>
    <t>LIST PEN_FIL</t>
  </si>
  <si>
    <t>LIST PEN_COL</t>
  </si>
  <si>
    <t>ULT GRA 18</t>
  </si>
  <si>
    <t>ULT GRA 234</t>
  </si>
  <si>
    <t>ULT GRA 99</t>
  </si>
  <si>
    <t>COD_PROCEDENCIA</t>
  </si>
  <si>
    <t>COD_ANT_CARGO</t>
  </si>
  <si>
    <t>COD_DESIG</t>
  </si>
  <si>
    <t>ES NUMERO</t>
  </si>
  <si>
    <t>LARGO DEC</t>
  </si>
  <si>
    <t>COMP DEC</t>
  </si>
  <si>
    <t>NS 1</t>
  </si>
  <si>
    <t>SUMA 1</t>
  </si>
  <si>
    <t>COMP 1</t>
  </si>
  <si>
    <t>NS 2</t>
  </si>
  <si>
    <t>SUMA 2</t>
  </si>
  <si>
    <t>COMP 2</t>
  </si>
  <si>
    <t>NS 3</t>
  </si>
  <si>
    <t>SUMA 3</t>
  </si>
  <si>
    <t>COMP 3</t>
  </si>
  <si>
    <t>NS 4</t>
  </si>
  <si>
    <t>SUMA 4</t>
  </si>
  <si>
    <t>COMP 4</t>
  </si>
  <si>
    <t>NS 5</t>
  </si>
  <si>
    <t>SUMA 5</t>
  </si>
  <si>
    <t>COMP 5</t>
  </si>
  <si>
    <t>NS 6</t>
  </si>
  <si>
    <t>SUMA 6</t>
  </si>
  <si>
    <t>COMP 6</t>
  </si>
  <si>
    <t>NS 7</t>
  </si>
  <si>
    <t>SUMA 7</t>
  </si>
  <si>
    <t>COMP 7</t>
  </si>
  <si>
    <t>SUM COMP:</t>
  </si>
  <si>
    <t>MA O IG IN1</t>
  </si>
  <si>
    <t>ME O IG IN2</t>
  </si>
  <si>
    <t>NS1</t>
  </si>
  <si>
    <t>SUMA1</t>
  </si>
  <si>
    <t>COMPARA1</t>
  </si>
  <si>
    <t>NS2</t>
  </si>
  <si>
    <t>SUMA2</t>
  </si>
  <si>
    <t>COMPARA2</t>
  </si>
  <si>
    <t>ME O IG IN3</t>
  </si>
  <si>
    <t>ME O IG IN4</t>
  </si>
  <si>
    <t>TSUM COM:</t>
  </si>
  <si>
    <t>OPE ANT 129</t>
  </si>
  <si>
    <t>NS 8</t>
  </si>
  <si>
    <t>SUMA 8</t>
  </si>
  <si>
    <t>COMP 8</t>
  </si>
  <si>
    <t>MA O IG IN3</t>
  </si>
  <si>
    <t>COM PR 3.10</t>
  </si>
  <si>
    <t>GRIS COLUM</t>
  </si>
  <si>
    <t>COMP P3.12</t>
  </si>
  <si>
    <t>MA O IG IN4</t>
  </si>
  <si>
    <t>ME O IG IN5</t>
  </si>
  <si>
    <t>GRIS ESP</t>
  </si>
  <si>
    <t>MA O IGIN3</t>
  </si>
  <si>
    <t>ME O IGIN4</t>
  </si>
  <si>
    <t>MA O IGIN5</t>
  </si>
  <si>
    <t>ME O IGIN6</t>
  </si>
  <si>
    <t>ME O IGIN7</t>
  </si>
  <si>
    <t>MA O IGIN9</t>
  </si>
  <si>
    <t>ME O IGIN10</t>
  </si>
  <si>
    <t>BLA GRI FILA</t>
  </si>
  <si>
    <t>GRIS HOMB</t>
  </si>
  <si>
    <t>Sumatorias - Total vs Subtotales</t>
  </si>
  <si>
    <t>hombres</t>
  </si>
  <si>
    <t>TOTAL</t>
  </si>
  <si>
    <t>COMP</t>
  </si>
  <si>
    <t>Sum Comp</t>
  </si>
  <si>
    <t>Numeral(es)</t>
  </si>
  <si>
    <t>Catálogo</t>
  </si>
  <si>
    <t>1</t>
  </si>
  <si>
    <t>2</t>
  </si>
  <si>
    <t>4</t>
  </si>
  <si>
    <t>5</t>
  </si>
  <si>
    <t>6</t>
  </si>
  <si>
    <t>7</t>
  </si>
  <si>
    <t>8</t>
  </si>
  <si>
    <t>9</t>
  </si>
  <si>
    <t>10</t>
  </si>
  <si>
    <t>11</t>
  </si>
  <si>
    <t>12</t>
  </si>
  <si>
    <t>13</t>
  </si>
  <si>
    <t>14</t>
  </si>
  <si>
    <t>15</t>
  </si>
  <si>
    <t>16</t>
  </si>
  <si>
    <t>0</t>
  </si>
  <si>
    <t>NS3</t>
  </si>
  <si>
    <t>TOTAL1</t>
  </si>
  <si>
    <t>COMP1</t>
  </si>
  <si>
    <t>TOTAL2</t>
  </si>
  <si>
    <t>COMP2</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</si>
  <si>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</si>
  <si>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</si>
  <si>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</si>
  <si>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</si>
  <si>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</si>
  <si>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</si>
  <si>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</si>
  <si>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</si>
  <si>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</si>
  <si>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</si>
  <si>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</si>
  <si>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</si>
  <si>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</si>
  <si>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</si>
  <si>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</si>
  <si>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</si>
  <si>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</si>
  <si>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</si>
  <si>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</si>
  <si>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</si>
  <si>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</si>
  <si>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</si>
  <si>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</si>
  <si>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</si>
  <si>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</si>
  <si>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</si>
  <si>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</si>
  <si>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</si>
  <si>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</si>
  <si>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</si>
  <si>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</si>
  <si>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</si>
  <si>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</si>
  <si>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</si>
  <si>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</si>
  <si>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</si>
  <si>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</si>
  <si>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</si>
  <si>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</si>
  <si>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</si>
  <si>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</si>
  <si>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</si>
  <si>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</si>
  <si>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</si>
  <si>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</si>
  <si>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</si>
  <si>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</si>
  <si>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</si>
  <si>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</si>
  <si>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</si>
  <si>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</si>
  <si>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</si>
  <si>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</si>
  <si>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</si>
  <si>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</si>
  <si>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</si>
  <si>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</si>
  <si>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</si>
  <si>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</si>
  <si>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</si>
  <si>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</si>
  <si>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</si>
  <si>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</si>
  <si>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</si>
  <si>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</si>
  <si>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</si>
  <si>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</si>
  <si>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</si>
  <si>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</si>
  <si>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</si>
  <si>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</si>
  <si>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</si>
  <si>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</si>
  <si>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</si>
  <si>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</si>
  <si>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</si>
  <si>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</si>
  <si>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</si>
  <si>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</si>
  <si>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</si>
  <si>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</si>
  <si>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</si>
  <si>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</si>
  <si>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</si>
  <si>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</si>
  <si>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</si>
  <si>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</si>
  <si>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</si>
  <si>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</si>
  <si>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</si>
  <si>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</si>
  <si>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</si>
  <si>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</si>
  <si>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</si>
  <si>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</si>
  <si>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</si>
  <si>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</si>
  <si>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</si>
  <si>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</si>
  <si>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</si>
  <si>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</si>
  <si>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</si>
  <si>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</si>
  <si>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</si>
  <si>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</si>
  <si>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</si>
  <si>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</si>
  <si>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</si>
  <si>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</si>
  <si>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</si>
  <si>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</si>
  <si>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</si>
  <si>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</si>
  <si>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</si>
  <si>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</si>
  <si>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</si>
  <si>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</si>
  <si>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</si>
  <si>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</si>
  <si>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</si>
  <si>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</si>
  <si>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</si>
  <si>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</si>
  <si>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</si>
  <si>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</si>
  <si>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</si>
  <si>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</si>
  <si>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</si>
  <si>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</si>
  <si>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</si>
  <si>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</si>
  <si>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</si>
  <si>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</si>
  <si>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</si>
  <si>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</si>
  <si>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</si>
  <si>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</si>
  <si>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</si>
  <si>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</si>
  <si>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</si>
  <si>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</si>
  <si>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</si>
  <si>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</si>
  <si>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</si>
  <si>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</si>
  <si>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</si>
  <si>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</si>
  <si>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</si>
  <si>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</si>
  <si>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</si>
  <si>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</si>
  <si>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</si>
  <si>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</si>
  <si>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</si>
  <si>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</si>
  <si>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</si>
  <si>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</si>
  <si>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</si>
  <si>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</si>
  <si>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</si>
  <si>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</si>
  <si>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</si>
  <si>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</si>
  <si>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</si>
  <si>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</si>
  <si>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</si>
  <si>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</si>
  <si>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</si>
  <si>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</si>
  <si>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</si>
  <si>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</si>
  <si>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</si>
  <si>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</si>
  <si>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</si>
  <si>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</si>
  <si>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</si>
  <si>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</si>
  <si>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</si>
  <si>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</si>
  <si>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</si>
  <si>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</si>
  <si>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</si>
  <si>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</si>
  <si>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</si>
  <si>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</si>
  <si>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</si>
  <si>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</si>
  <si>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</si>
  <si>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</si>
  <si>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</si>
  <si>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</si>
  <si>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</si>
  <si>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</si>
  <si>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</si>
  <si>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</si>
  <si>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</si>
  <si>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</si>
  <si>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</si>
  <si>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</si>
  <si>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</si>
  <si>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</si>
  <si>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</si>
  <si>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</si>
  <si>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</si>
  <si>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</si>
  <si>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</si>
  <si>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</si>
  <si>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</si>
  <si>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</si>
  <si>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</si>
  <si>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</si>
  <si>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</si>
  <si>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</si>
  <si>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</si>
  <si>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</si>
  <si>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</si>
  <si>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</si>
  <si>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</si>
  <si>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</si>
  <si>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</si>
  <si>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</si>
  <si>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</si>
  <si>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</si>
  <si>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</si>
  <si>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</si>
  <si>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</si>
  <si>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</si>
  <si>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</si>
  <si>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</si>
  <si>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</si>
  <si>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</si>
  <si>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</si>
  <si>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</si>
  <si>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</si>
  <si>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</si>
  <si>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</si>
  <si>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</si>
  <si>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</si>
  <si>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</si>
  <si>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</si>
  <si>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</si>
  <si>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</si>
  <si>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</si>
  <si>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</si>
  <si>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</si>
  <si>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</si>
  <si>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</si>
  <si>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</si>
  <si>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</si>
  <si>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</si>
  <si>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</si>
  <si>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</si>
  <si>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</si>
  <si>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</si>
  <si>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</si>
  <si>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</si>
  <si>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</si>
  <si>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</si>
  <si>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</si>
  <si>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</si>
  <si>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</si>
  <si>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</si>
  <si>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</si>
  <si>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</si>
  <si>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</si>
  <si>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</si>
  <si>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</si>
  <si>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</si>
  <si>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</si>
  <si>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</si>
  <si>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</si>
  <si>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</si>
  <si>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</si>
  <si>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</si>
  <si>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</si>
  <si>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</si>
  <si>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</si>
  <si>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</si>
  <si>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</si>
  <si>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</si>
  <si>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</si>
  <si>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</si>
  <si>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</si>
  <si>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</si>
  <si>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</si>
  <si>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</si>
  <si>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</si>
  <si>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</si>
  <si>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</si>
  <si>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</si>
  <si>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</si>
  <si>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</si>
  <si>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</si>
  <si>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</si>
  <si>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</si>
  <si>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</si>
  <si>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</si>
  <si>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</si>
  <si>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</si>
  <si>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</si>
  <si>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</si>
  <si>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</si>
  <si>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</si>
  <si>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</si>
  <si>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</si>
  <si>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</si>
  <si>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</si>
  <si>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</si>
  <si>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</si>
  <si>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</si>
  <si>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</si>
  <si>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</si>
  <si>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</si>
  <si>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</si>
  <si>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</si>
  <si>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</si>
  <si>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</si>
  <si>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</si>
  <si>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</si>
  <si>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</si>
  <si>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</si>
  <si>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</si>
  <si>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</si>
  <si>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</si>
  <si>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</si>
  <si>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</si>
  <si>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</si>
  <si>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</si>
  <si>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</si>
  <si>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</si>
  <si>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</si>
  <si>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</si>
  <si>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</si>
  <si>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</si>
  <si>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</si>
  <si>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</si>
  <si>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</si>
  <si>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</si>
  <si>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</si>
  <si>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</si>
  <si>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</si>
  <si>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</si>
  <si>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</si>
  <si>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</si>
  <si>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</si>
  <si>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</si>
  <si>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</si>
  <si>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</si>
  <si>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</si>
  <si>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</si>
  <si>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</si>
  <si>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</si>
  <si>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</si>
  <si>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</si>
  <si>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</si>
  <si>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</si>
  <si>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</si>
  <si>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</si>
  <si>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</si>
  <si>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</si>
  <si>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</si>
  <si>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</si>
  <si>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</si>
  <si>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</si>
  <si>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</si>
  <si>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</si>
  <si>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</si>
  <si>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</si>
  <si>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</si>
  <si>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</si>
  <si>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</si>
  <si>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</si>
  <si>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</si>
  <si>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</si>
  <si>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</si>
  <si>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</si>
  <si>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</si>
  <si>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</si>
  <si>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</si>
  <si>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</si>
  <si>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</si>
  <si>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</si>
  <si>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</si>
  <si>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</si>
  <si>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</si>
  <si>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</si>
  <si>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</si>
  <si>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</si>
  <si>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</si>
  <si>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</si>
  <si>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</si>
  <si>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</si>
  <si>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</si>
  <si>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</si>
  <si>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</si>
  <si>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</si>
  <si>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</si>
  <si>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</si>
  <si>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</si>
  <si>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</si>
  <si>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</si>
  <si>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</si>
  <si>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</si>
  <si>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</si>
  <si>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</si>
  <si>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</si>
  <si>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</si>
  <si>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</si>
  <si>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</si>
  <si>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</si>
  <si>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</si>
  <si>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</si>
  <si>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</si>
  <si>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</si>
  <si>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</si>
  <si>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</si>
  <si>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</si>
  <si>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</si>
  <si>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</si>
  <si>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</si>
  <si>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</si>
  <si>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</si>
  <si>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</si>
  <si>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</si>
  <si>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</si>
  <si>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</si>
  <si>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</si>
  <si>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</si>
  <si>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</si>
  <si>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</si>
  <si>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</si>
  <si>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</si>
  <si>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</si>
  <si>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</si>
  <si>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</si>
  <si>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</si>
  <si>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</si>
  <si>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</si>
  <si>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</si>
  <si>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</si>
  <si>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</si>
  <si>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</si>
  <si>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</si>
  <si>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</si>
  <si>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</si>
  <si>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</si>
  <si>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</si>
  <si>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</si>
  <si>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</si>
  <si>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</si>
  <si>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</si>
  <si>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</si>
  <si>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</si>
  <si>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</si>
  <si>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</si>
  <si>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</si>
  <si>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</si>
  <si>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</si>
  <si>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</si>
  <si>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</si>
  <si>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</si>
  <si>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</si>
  <si>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</si>
  <si>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</si>
  <si>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</si>
  <si>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</si>
  <si>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</si>
  <si>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</si>
  <si>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</si>
  <si>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</si>
  <si>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</si>
  <si>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</si>
  <si>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</si>
  <si>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</si>
  <si>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</si>
  <si>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</si>
  <si>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</si>
  <si>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</si>
  <si>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</si>
  <si>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</si>
  <si>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</si>
  <si>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</si>
  <si>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</si>
  <si>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</si>
  <si>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</si>
  <si>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</si>
  <si>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</si>
  <si>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</si>
  <si>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</si>
  <si>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</si>
  <si>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</si>
  <si>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</si>
  <si>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</si>
  <si>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</si>
  <si>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</si>
  <si>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</si>
  <si>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</si>
  <si>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</si>
  <si>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</si>
  <si>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</si>
  <si>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</si>
  <si>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</si>
  <si>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</si>
  <si>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</si>
  <si>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</si>
  <si>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</si>
  <si>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</si>
  <si>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</si>
  <si>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</si>
  <si>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</si>
  <si>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</si>
  <si>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</si>
  <si>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</si>
  <si>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</si>
  <si>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</si>
  <si>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</si>
  <si>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</si>
  <si>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</si>
  <si>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</si>
  <si>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</si>
  <si>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</si>
  <si>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</si>
  <si>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</si>
  <si>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</si>
  <si>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</si>
  <si>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</si>
  <si>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</si>
  <si>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</si>
  <si>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</si>
  <si>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</si>
  <si>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</si>
  <si>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</si>
  <si>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</si>
  <si>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</si>
  <si>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</si>
  <si>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</si>
  <si>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</si>
  <si>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</si>
  <si>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</si>
  <si>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</si>
  <si>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</si>
  <si>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</si>
  <si>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</si>
  <si>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</si>
  <si>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</si>
  <si>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</si>
  <si>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</si>
  <si>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</si>
  <si>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</si>
  <si>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</si>
  <si>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</si>
  <si>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</si>
  <si>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</si>
  <si>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</si>
  <si>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</si>
  <si>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</si>
  <si>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</si>
  <si>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</si>
  <si>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</si>
  <si>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</si>
  <si>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</si>
  <si>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</si>
  <si>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</si>
  <si>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</si>
  <si>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</si>
  <si>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</si>
  <si>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</si>
  <si>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</si>
  <si>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</si>
  <si>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</si>
  <si>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</si>
  <si>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</si>
  <si>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</si>
  <si>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</si>
  <si>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</si>
  <si>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</si>
  <si>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</si>
  <si>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</si>
  <si>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</si>
  <si>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</si>
  <si>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</si>
  <si>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</si>
  <si>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</si>
  <si>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</si>
  <si>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</si>
  <si>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</si>
  <si>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</si>
  <si>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</si>
  <si>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</si>
  <si>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</si>
  <si>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</si>
  <si>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</si>
  <si>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</si>
  <si>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</si>
  <si>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</si>
  <si>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</si>
  <si>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</si>
  <si>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</si>
  <si>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</si>
  <si>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</si>
  <si>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</si>
  <si>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</si>
  <si>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</si>
  <si>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</si>
  <si>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</si>
  <si>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</si>
  <si>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</si>
  <si>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</si>
  <si>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</si>
  <si>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</si>
  <si>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</si>
  <si>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</si>
  <si>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</si>
  <si>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</si>
  <si>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</si>
  <si>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</si>
  <si>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</si>
  <si>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</si>
  <si>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</si>
  <si>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</si>
  <si>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</si>
  <si>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</si>
  <si>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</si>
  <si>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</si>
  <si>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</si>
  <si>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</si>
  <si>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</si>
  <si>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</si>
  <si>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</si>
  <si>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</si>
  <si>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</si>
  <si>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</si>
  <si>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</si>
  <si>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</si>
  <si>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</si>
  <si>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</si>
  <si>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</si>
  <si>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</si>
  <si>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</si>
  <si>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</si>
  <si>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</si>
  <si>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</si>
  <si>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</si>
  <si>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</si>
  <si>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</si>
  <si>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</si>
  <si>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</si>
  <si>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</si>
  <si>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</si>
  <si>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</si>
  <si>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</si>
  <si>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</si>
  <si>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</si>
  <si>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</si>
  <si>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</si>
  <si>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</si>
  <si>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</si>
  <si>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</si>
  <si>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</si>
  <si>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</si>
  <si>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</si>
  <si>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</si>
  <si>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</si>
  <si>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</si>
  <si>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</si>
  <si>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</si>
  <si>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</si>
  <si>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</si>
  <si>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</si>
  <si>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</si>
  <si>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</si>
  <si>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</si>
  <si>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</si>
  <si>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</si>
  <si>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</si>
  <si>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</si>
  <si>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</si>
  <si>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</si>
  <si>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</si>
  <si>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</si>
  <si>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</si>
  <si>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</si>
  <si>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</si>
  <si>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</si>
  <si>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</si>
  <si>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</si>
  <si>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</si>
  <si>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</si>
  <si>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</si>
  <si>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</si>
  <si>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</si>
  <si>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</si>
  <si>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</si>
  <si>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</si>
  <si>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</si>
  <si>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</si>
  <si>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</si>
  <si>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</si>
  <si>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</si>
  <si>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</si>
  <si>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</si>
  <si>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</si>
  <si>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</si>
  <si>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</si>
  <si>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</si>
  <si>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</si>
  <si>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</si>
  <si>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</si>
  <si>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</si>
  <si>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</si>
  <si>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</si>
  <si>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</si>
  <si>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</si>
  <si>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</si>
  <si>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</si>
  <si>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</si>
  <si>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</si>
  <si>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</si>
  <si>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</si>
  <si>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</si>
  <si>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</si>
  <si>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</si>
  <si>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</si>
  <si>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</si>
  <si>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</si>
  <si>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</si>
  <si>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</si>
  <si>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</si>
  <si>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</si>
  <si>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</si>
  <si>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</si>
  <si>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</si>
  <si>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</si>
  <si>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</si>
  <si>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</si>
  <si>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</si>
  <si>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</si>
  <si>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</si>
  <si>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</si>
  <si>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</si>
  <si>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</si>
  <si>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</si>
  <si>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</si>
  <si>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</si>
  <si>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</si>
  <si>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</si>
  <si>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</si>
  <si>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</si>
  <si>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</si>
  <si>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</si>
  <si>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</si>
  <si>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</si>
  <si>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</si>
  <si>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</si>
  <si>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</si>
  <si>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</si>
  <si>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</si>
  <si>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</si>
  <si>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</si>
  <si>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</si>
  <si>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</si>
  <si>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</si>
  <si>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</si>
  <si>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</si>
  <si>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</si>
  <si>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</si>
  <si>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</si>
  <si>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</si>
  <si>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</si>
  <si>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</si>
  <si>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</si>
  <si>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</si>
  <si>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</si>
  <si>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</si>
  <si>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</si>
  <si>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</si>
  <si>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</si>
  <si>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</si>
  <si>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</si>
  <si>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</si>
  <si>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</si>
  <si>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</si>
  <si>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</si>
  <si>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</si>
  <si>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</si>
  <si>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</si>
  <si>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</si>
  <si>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</si>
  <si>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</si>
  <si>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</si>
  <si>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</si>
  <si>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</si>
  <si>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</si>
  <si>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</si>
  <si>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</si>
  <si>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</si>
  <si>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</si>
  <si>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</si>
  <si>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</si>
  <si>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</si>
  <si>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</si>
  <si>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</si>
  <si>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</si>
  <si>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</si>
  <si>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</si>
  <si>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</si>
  <si>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</si>
  <si>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</si>
  <si>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</si>
  <si>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</si>
  <si>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</si>
  <si>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</si>
  <si>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</si>
  <si>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</si>
  <si>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</si>
  <si>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</si>
  <si>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</si>
  <si>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</si>
  <si>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</si>
  <si>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</si>
  <si>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</si>
  <si>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</si>
  <si>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</si>
  <si>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</si>
  <si>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</si>
  <si>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</si>
  <si>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</si>
  <si>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</si>
  <si>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</si>
  <si>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</si>
  <si>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</si>
  <si>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</si>
  <si>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</si>
  <si>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</si>
  <si>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</si>
  <si>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</si>
  <si>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</si>
  <si>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</si>
  <si>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</si>
  <si>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</si>
  <si>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</si>
  <si>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</si>
  <si>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</si>
  <si>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</si>
  <si>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</si>
  <si>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</si>
  <si>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</si>
  <si>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</si>
  <si>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</si>
  <si>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</si>
  <si>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</si>
  <si>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</si>
  <si>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</si>
  <si>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</si>
  <si>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</si>
  <si>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</si>
  <si>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</si>
  <si>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</si>
  <si>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</si>
  <si>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</si>
  <si>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</si>
  <si>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</si>
  <si>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</si>
  <si>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</si>
  <si>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</si>
  <si>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</si>
  <si>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</si>
  <si>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</si>
  <si>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</si>
  <si>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</si>
  <si>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</si>
  <si>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</si>
  <si>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</si>
  <si>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</si>
  <si>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</si>
  <si>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</si>
  <si>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</si>
  <si>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</si>
  <si>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</si>
  <si>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</si>
  <si>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</si>
  <si>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</si>
  <si>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</si>
  <si>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</si>
  <si>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</si>
  <si>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</si>
  <si>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</si>
  <si>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</si>
  <si>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</si>
  <si>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</si>
  <si>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</si>
  <si>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</si>
  <si>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</si>
  <si>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</si>
  <si>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</si>
  <si>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</si>
  <si>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</si>
  <si>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</si>
  <si>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</si>
  <si>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</si>
  <si>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</si>
  <si>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</si>
  <si>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</si>
  <si>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</si>
  <si>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</si>
  <si>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</si>
  <si>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</si>
  <si>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</si>
  <si>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</si>
  <si>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</si>
  <si>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</si>
  <si>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</si>
  <si>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</si>
  <si>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</si>
  <si>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</si>
  <si>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</si>
  <si>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</si>
  <si>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</si>
  <si>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</si>
  <si>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</si>
  <si>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</si>
  <si>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</si>
  <si>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</si>
  <si>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</si>
  <si>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</si>
  <si>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</si>
  <si>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</si>
  <si>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</si>
  <si>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</si>
  <si>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</si>
  <si>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</si>
  <si>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</si>
  <si>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</si>
  <si>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</si>
  <si>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</si>
  <si>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</si>
  <si>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</si>
  <si>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</si>
  <si>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</si>
  <si>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</si>
  <si>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</si>
  <si>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</si>
  <si>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</si>
  <si>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</si>
  <si>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</si>
  <si>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</si>
  <si>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</si>
  <si>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</si>
  <si>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</si>
  <si>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</si>
  <si>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</si>
  <si>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</si>
  <si>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</si>
  <si>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</si>
  <si>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</si>
  <si>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</si>
  <si>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</si>
  <si>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</si>
  <si>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</si>
  <si>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</si>
  <si>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</si>
  <si>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</si>
  <si>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</si>
  <si>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</si>
  <si>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</si>
  <si>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</si>
  <si>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</si>
  <si>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</si>
  <si>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</si>
  <si>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</si>
  <si>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</si>
  <si>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</si>
  <si>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</si>
  <si>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</si>
  <si>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</si>
  <si>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</si>
  <si>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</si>
  <si>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</si>
  <si>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</si>
  <si>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</si>
  <si>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</si>
  <si>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</si>
  <si>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</si>
  <si>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</si>
  <si>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</si>
  <si>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</si>
  <si>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</si>
  <si>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</si>
  <si>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</si>
  <si>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</si>
  <si>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</si>
  <si>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</si>
  <si>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</si>
  <si>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</si>
  <si>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</si>
  <si>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</si>
  <si>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</si>
  <si>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</si>
  <si>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</si>
  <si>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</si>
  <si>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</si>
  <si>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</si>
  <si>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</si>
  <si>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</si>
  <si>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</si>
  <si>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</si>
  <si>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</si>
  <si>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</si>
  <si>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</si>
  <si>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</si>
  <si>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</si>
  <si>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</si>
  <si>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</si>
  <si>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</si>
  <si>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</si>
  <si>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</si>
  <si>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</si>
  <si>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</si>
  <si>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</si>
  <si>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</si>
  <si>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</si>
  <si>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</si>
  <si>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</si>
  <si>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</si>
  <si>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</si>
  <si>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</si>
  <si>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</si>
  <si>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</si>
  <si>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</si>
  <si>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</si>
  <si>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</si>
  <si>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</si>
  <si>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</si>
  <si>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</si>
  <si>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</si>
  <si>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</si>
  <si>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</si>
  <si>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</si>
  <si>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</si>
  <si>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</si>
  <si>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</si>
  <si>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</si>
  <si>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</si>
  <si>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</si>
  <si>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</si>
  <si>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</si>
  <si>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</si>
  <si>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</si>
  <si>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</si>
  <si>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</si>
  <si>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</si>
  <si>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</si>
  <si>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</si>
  <si>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</si>
  <si>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</si>
  <si>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</si>
  <si>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</si>
  <si>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</si>
  <si>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</si>
  <si>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</si>
  <si>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</si>
  <si>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</si>
  <si>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</si>
  <si>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</si>
  <si>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</si>
  <si>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</si>
  <si>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</si>
  <si>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</si>
  <si>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</si>
  <si>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</si>
  <si>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</si>
  <si>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</si>
  <si>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</si>
  <si>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</si>
  <si>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</si>
  <si>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</si>
  <si>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</si>
  <si>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</si>
  <si>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</si>
  <si>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</si>
  <si>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</si>
  <si>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</si>
  <si>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</si>
  <si>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</si>
  <si>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</si>
  <si>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</si>
  <si>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</si>
  <si>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</si>
  <si>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</si>
  <si>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</si>
  <si>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</si>
  <si>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</si>
  <si>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</si>
  <si>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</si>
  <si>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</si>
  <si>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</si>
  <si>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</si>
  <si>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</si>
  <si>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</si>
  <si>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</si>
  <si>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</si>
  <si>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</si>
  <si>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</si>
  <si>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</si>
  <si>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</si>
  <si>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</si>
  <si>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</si>
  <si>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</si>
  <si>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</si>
  <si>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</si>
  <si>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</si>
  <si>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</si>
  <si>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</si>
  <si>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</si>
  <si>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</si>
  <si>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</si>
  <si>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</si>
  <si>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</si>
  <si>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</si>
  <si>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</si>
  <si>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</si>
  <si>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</si>
  <si>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</si>
  <si>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</si>
  <si>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</si>
  <si>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</si>
  <si>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</si>
  <si>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</si>
  <si>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</si>
  <si>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</si>
  <si>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</si>
  <si>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</si>
  <si>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</si>
  <si>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</si>
  <si>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</si>
  <si>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</si>
  <si>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</si>
  <si>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</si>
  <si>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</si>
  <si>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</si>
  <si>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</si>
  <si>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</si>
  <si>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</si>
  <si>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</si>
  <si>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</si>
  <si>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</si>
  <si>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</si>
  <si>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</si>
  <si>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</si>
  <si>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</si>
  <si>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</si>
  <si>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</si>
  <si>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</si>
  <si>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</si>
  <si>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</si>
  <si>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</si>
  <si>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</si>
  <si>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</si>
  <si>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</si>
  <si>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</si>
  <si>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</si>
  <si>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</si>
  <si>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</si>
  <si>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</si>
  <si>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</si>
  <si>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</si>
  <si>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</si>
  <si>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</si>
  <si>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</si>
  <si>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</si>
  <si>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</si>
  <si>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</si>
  <si>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</si>
  <si>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</si>
  <si>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</si>
  <si>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</si>
  <si>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</si>
  <si>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</si>
  <si>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</si>
  <si>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</si>
  <si>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</si>
  <si>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</si>
  <si>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</si>
  <si>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</si>
  <si>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</si>
  <si>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</si>
  <si>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</si>
  <si>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</si>
  <si>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</si>
  <si>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</si>
  <si>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</si>
  <si>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</si>
  <si>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</si>
  <si>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</si>
  <si>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</si>
  <si>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</si>
  <si>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</si>
  <si>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</si>
  <si>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</si>
  <si>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</si>
  <si>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</si>
  <si>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</si>
  <si>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</si>
  <si>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</si>
  <si>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</si>
  <si>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</si>
  <si>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</si>
  <si>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</si>
  <si>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</si>
  <si>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</si>
  <si>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</si>
  <si>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</si>
  <si>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</si>
  <si>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</si>
  <si>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</si>
  <si>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</si>
  <si>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</si>
  <si>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</si>
  <si>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</si>
  <si>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</si>
  <si>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</si>
  <si>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</si>
  <si>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</si>
  <si>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</si>
  <si>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</si>
  <si>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</si>
  <si>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</si>
  <si>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</si>
  <si>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</si>
  <si>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</si>
  <si>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</si>
  <si>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</si>
  <si>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</si>
  <si>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</si>
  <si>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</si>
  <si>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</si>
  <si>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</si>
  <si>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</si>
  <si>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</si>
  <si>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</si>
  <si>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</si>
  <si>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</si>
  <si>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</si>
  <si>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</si>
  <si>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</si>
  <si>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</si>
  <si>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</si>
  <si>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</si>
  <si>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</si>
  <si>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</si>
  <si>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</si>
  <si>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</si>
  <si>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</si>
  <si>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</si>
  <si>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</si>
  <si>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</si>
  <si>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</si>
  <si>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</si>
  <si>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</si>
  <si>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</si>
  <si>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</si>
  <si>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</si>
  <si>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</si>
  <si>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</si>
  <si>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</si>
  <si>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</si>
  <si>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</si>
  <si>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</si>
  <si>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</si>
  <si>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</si>
  <si>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</si>
  <si>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</si>
  <si>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</si>
  <si>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</si>
  <si>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</si>
  <si>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</si>
  <si>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</si>
  <si>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</si>
  <si>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</si>
  <si>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</si>
  <si>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</si>
  <si>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</si>
  <si>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</si>
  <si>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</si>
  <si>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</si>
  <si>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</si>
  <si>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</si>
  <si>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</si>
  <si>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</si>
  <si>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</si>
  <si>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</si>
  <si>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</si>
  <si>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</si>
  <si>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</si>
  <si>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</si>
  <si>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</si>
  <si>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</si>
  <si>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</si>
  <si>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</si>
  <si>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</si>
  <si>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</si>
  <si>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</si>
  <si>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</si>
  <si>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</si>
  <si>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</si>
  <si>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</si>
  <si>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</si>
  <si>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</si>
  <si>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</si>
  <si>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</si>
  <si>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</si>
  <si>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</si>
  <si>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</si>
  <si>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</si>
  <si>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</si>
  <si>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</si>
  <si>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</si>
  <si>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</si>
  <si>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</si>
  <si>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</si>
  <si>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</si>
  <si>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</si>
  <si>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</si>
  <si>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</si>
  <si>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</si>
  <si>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</si>
  <si>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</si>
  <si>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</si>
  <si>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</si>
  <si>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</si>
  <si>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</si>
  <si>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</si>
  <si>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</si>
  <si>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</si>
  <si>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</si>
  <si>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</si>
  <si>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</si>
  <si>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</si>
  <si>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</si>
  <si>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</si>
  <si>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</si>
  <si>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</si>
  <si>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</si>
  <si>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</si>
  <si>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</si>
  <si>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</si>
  <si>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</si>
  <si>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</si>
  <si>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</si>
  <si>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</si>
  <si>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</si>
  <si>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</si>
  <si>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</si>
  <si>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</si>
  <si>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</si>
  <si>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</si>
  <si>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</si>
  <si>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</si>
  <si>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</si>
  <si>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</si>
  <si>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</si>
  <si>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</si>
  <si>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</si>
  <si>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</si>
  <si>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</si>
  <si>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</si>
  <si>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</si>
  <si>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</si>
  <si>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</si>
  <si>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</si>
  <si>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</si>
  <si>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</si>
  <si>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</si>
  <si>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</si>
  <si>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</si>
  <si>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</si>
  <si>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</si>
  <si>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</si>
  <si>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</si>
  <si>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</si>
  <si>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</si>
  <si>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</si>
  <si>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</si>
  <si>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</si>
  <si>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</si>
  <si>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</si>
  <si>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</si>
  <si>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</si>
  <si>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</si>
  <si>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</si>
  <si>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</si>
  <si>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</si>
  <si>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</si>
  <si>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</si>
  <si>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</si>
  <si>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</si>
  <si>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</si>
  <si>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</si>
  <si>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</si>
  <si>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</si>
  <si>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</si>
  <si>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</si>
  <si>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</si>
  <si>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</si>
  <si>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</si>
  <si>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</si>
  <si>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</si>
  <si>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</si>
  <si>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</si>
  <si>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</si>
  <si>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</si>
  <si>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</si>
  <si>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</si>
  <si>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</si>
  <si>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</si>
  <si>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</si>
  <si>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</si>
  <si>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</si>
  <si>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</si>
  <si>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</si>
  <si>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</si>
  <si>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</si>
  <si>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</si>
  <si>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</si>
  <si>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</si>
  <si>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</si>
  <si>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</si>
  <si>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</si>
  <si>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</si>
  <si>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</si>
  <si>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</si>
  <si>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</si>
  <si>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</si>
  <si>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</si>
  <si>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</si>
  <si>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</si>
  <si>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</si>
  <si>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</si>
  <si>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</si>
  <si>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</si>
  <si>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</si>
  <si>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</si>
  <si>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</si>
  <si>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</si>
  <si>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</si>
  <si>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</si>
  <si>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</si>
  <si>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</si>
  <si>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</si>
  <si>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</si>
  <si>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</si>
  <si>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</si>
  <si>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</si>
  <si>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</si>
  <si>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</si>
  <si>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</si>
  <si>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</si>
  <si>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</si>
  <si>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</si>
  <si>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</si>
  <si>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</si>
  <si>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</si>
  <si>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</si>
  <si>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</si>
  <si>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</si>
  <si>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</si>
  <si>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</si>
  <si>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</si>
  <si>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</si>
  <si>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</si>
  <si>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</si>
  <si>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</si>
  <si>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</si>
  <si>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</si>
  <si>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</si>
  <si>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</si>
  <si>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</si>
  <si>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</si>
  <si>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</si>
  <si>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</si>
  <si>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</si>
  <si>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</si>
  <si>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</si>
  <si>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</si>
  <si>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</si>
  <si>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</si>
  <si>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</si>
  <si>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</si>
  <si>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</si>
  <si>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</si>
  <si>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</si>
  <si>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</si>
  <si>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</si>
  <si>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</si>
  <si>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</si>
  <si>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</si>
  <si>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</si>
  <si>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</si>
  <si>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</si>
  <si>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</si>
  <si>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</si>
  <si>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</si>
  <si>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</si>
  <si>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</si>
  <si>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</si>
  <si>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</si>
  <si>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</si>
  <si>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</si>
  <si>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</si>
  <si>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</si>
  <si>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</si>
  <si>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</si>
  <si>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</si>
  <si>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</si>
  <si>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</si>
  <si>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</si>
  <si>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</si>
  <si>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</si>
  <si>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</si>
  <si>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</si>
  <si>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</si>
  <si>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</si>
  <si>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</si>
  <si>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</si>
  <si>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</si>
  <si>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</si>
  <si>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</si>
  <si>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</si>
  <si>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</si>
  <si>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</si>
  <si>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</si>
  <si>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</si>
  <si>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</si>
  <si>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</si>
  <si>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</si>
  <si>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</si>
  <si>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</si>
  <si>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</si>
  <si>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</si>
  <si>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</si>
  <si>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</si>
  <si>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</si>
  <si>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</si>
  <si>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</si>
  <si>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</si>
  <si>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</si>
  <si>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</si>
  <si>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</si>
  <si>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</si>
  <si>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</si>
  <si>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</si>
  <si>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</si>
  <si>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</si>
  <si>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</si>
  <si>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</si>
  <si>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</si>
  <si>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</si>
  <si>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</si>
  <si>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</si>
  <si>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</si>
  <si>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</si>
  <si>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</si>
  <si>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</si>
  <si>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</si>
  <si>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</si>
  <si>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</si>
  <si>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</si>
  <si>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</si>
  <si>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</si>
  <si>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</si>
  <si>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</si>
  <si>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</si>
  <si>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</si>
  <si>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</si>
  <si>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</si>
  <si>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</si>
  <si>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</si>
  <si>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</si>
  <si>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</si>
  <si>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</si>
  <si>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</si>
  <si>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</si>
  <si>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</si>
  <si>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</si>
  <si>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</si>
  <si>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</si>
  <si>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</si>
  <si>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</si>
  <si>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</si>
  <si>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</si>
  <si>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</si>
  <si>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</si>
  <si>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</si>
  <si>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</si>
  <si>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</si>
  <si>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</si>
  <si>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</si>
  <si>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</si>
  <si>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</si>
  <si>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</si>
  <si>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</si>
  <si>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</si>
  <si>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</si>
  <si>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</si>
  <si>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</si>
  <si>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</si>
  <si>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</si>
  <si>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</si>
  <si>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</si>
  <si>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</si>
  <si>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</si>
  <si>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</si>
  <si>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</si>
  <si>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</si>
  <si>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</si>
  <si>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</si>
  <si>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</si>
  <si>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</si>
  <si>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</si>
  <si>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</si>
  <si>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</si>
  <si>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</si>
  <si>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</si>
  <si>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</si>
  <si>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</si>
  <si>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</si>
  <si>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</si>
  <si>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</si>
  <si>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</si>
  <si>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</si>
  <si>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</si>
  <si>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</si>
  <si>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</si>
  <si>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</si>
  <si>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</si>
  <si>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</si>
  <si>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</si>
  <si>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</si>
  <si>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</si>
  <si>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</si>
  <si>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</si>
  <si>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</si>
  <si>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</si>
  <si>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</si>
  <si>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</si>
  <si>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</si>
  <si>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</si>
  <si>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</si>
  <si>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</si>
  <si>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</si>
  <si>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</si>
  <si>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</si>
  <si>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</si>
  <si>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</si>
  <si>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</si>
  <si>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</si>
  <si>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</si>
  <si>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</si>
  <si>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</si>
  <si>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</si>
  <si>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</si>
  <si>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</si>
  <si>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</si>
  <si>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</si>
  <si>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</si>
  <si>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</si>
  <si>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</si>
  <si>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</si>
  <si>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</si>
  <si>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</si>
  <si>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</si>
  <si>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</si>
  <si>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</si>
  <si>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</si>
  <si>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</si>
  <si>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</si>
  <si>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</si>
  <si>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</si>
  <si>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</si>
  <si>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</si>
  <si>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</si>
  <si>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</si>
  <si>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</si>
  <si>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</si>
  <si>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</si>
  <si>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</si>
  <si>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</si>
  <si>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</si>
  <si>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</si>
  <si>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</si>
  <si>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</si>
  <si>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</si>
  <si>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</si>
  <si>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</si>
  <si>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</si>
  <si>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</si>
  <si>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</si>
  <si>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</si>
  <si>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</si>
  <si>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</si>
  <si>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</si>
  <si>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</si>
  <si>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</si>
  <si>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</si>
  <si>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</si>
  <si>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</si>
  <si>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</si>
  <si>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</si>
  <si>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</si>
  <si>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</si>
  <si>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</si>
  <si>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</si>
  <si>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</si>
  <si>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</si>
  <si>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</si>
  <si>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</si>
  <si>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</si>
  <si>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</si>
  <si>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</si>
  <si>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</si>
  <si>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</si>
  <si>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</si>
  <si>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</si>
  <si>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</si>
  <si>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</si>
  <si>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</si>
  <si>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</si>
  <si>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</si>
  <si>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</si>
  <si>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</si>
  <si>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</si>
  <si>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</si>
  <si>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</si>
  <si>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</si>
  <si>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</si>
  <si>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</si>
  <si>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</si>
  <si>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</si>
  <si>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</si>
  <si>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</si>
  <si>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</si>
  <si>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</si>
  <si>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</si>
  <si>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</si>
  <si>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</si>
  <si>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</si>
  <si>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</si>
  <si>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</si>
  <si>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</si>
  <si>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</si>
  <si>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</si>
  <si>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</si>
  <si>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</si>
  <si>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</si>
  <si>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</si>
  <si>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</si>
  <si>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</si>
  <si>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</si>
  <si>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</si>
  <si>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</si>
  <si>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</si>
  <si>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</si>
  <si>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</si>
  <si>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</si>
  <si>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</si>
  <si>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</si>
  <si>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</si>
  <si>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</si>
  <si>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</si>
  <si>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</si>
  <si>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</si>
  <si>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</si>
  <si>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</si>
  <si>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</si>
  <si>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</si>
  <si>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</si>
  <si>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</si>
  <si>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</si>
  <si>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</si>
  <si>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</si>
  <si>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</si>
  <si>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</si>
  <si>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</si>
  <si>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</si>
  <si>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</si>
  <si>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</si>
  <si>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</si>
  <si>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</si>
  <si>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</si>
  <si>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</si>
  <si>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</si>
  <si>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</si>
  <si>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</si>
  <si>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</si>
  <si>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</si>
  <si>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</si>
  <si>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</si>
  <si>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</si>
  <si>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</si>
  <si>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</si>
  <si>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</si>
  <si>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</si>
  <si>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</si>
  <si>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</si>
  <si>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</si>
  <si>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</si>
  <si>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</si>
  <si>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</si>
  <si>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</si>
  <si>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</si>
  <si>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</si>
  <si>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</si>
  <si>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</si>
  <si>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</si>
  <si>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</si>
  <si>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</si>
  <si>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</si>
  <si>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</si>
  <si>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</si>
  <si>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</si>
  <si>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</si>
  <si>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</si>
  <si>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</si>
  <si>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</si>
  <si>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</si>
  <si>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</si>
  <si>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</si>
  <si>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</si>
  <si>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</si>
  <si>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</si>
  <si>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</si>
  <si>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</si>
  <si>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</si>
  <si>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</si>
  <si>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</si>
  <si>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</si>
  <si>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</si>
  <si>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</si>
  <si>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</si>
  <si>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</si>
  <si>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</si>
  <si>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</si>
  <si>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</si>
  <si>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</si>
  <si>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</si>
  <si>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</si>
  <si>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</si>
  <si>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</si>
  <si>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</si>
  <si>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</si>
  <si>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</si>
  <si>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</si>
  <si>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</si>
  <si>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</si>
  <si>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</si>
  <si>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</si>
  <si>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</si>
  <si>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</si>
  <si>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</si>
  <si>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</si>
  <si>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</si>
  <si>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</si>
  <si>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</si>
  <si>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</si>
  <si>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</si>
  <si>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</si>
  <si>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</si>
  <si>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</si>
  <si>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</si>
  <si>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</si>
  <si>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</si>
  <si>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</si>
  <si>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</si>
  <si>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</si>
  <si>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</si>
  <si>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</si>
  <si>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</si>
  <si>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</si>
  <si>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</si>
  <si>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</si>
  <si>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</si>
  <si>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</si>
  <si>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</si>
  <si>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</si>
  <si>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</si>
  <si>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</si>
  <si>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</si>
  <si>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</si>
  <si>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</si>
  <si>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</si>
  <si>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</si>
  <si>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</si>
  <si>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</si>
  <si>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</si>
  <si>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</si>
  <si>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</si>
  <si>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</si>
  <si>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</si>
  <si>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</si>
  <si>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</si>
  <si>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</si>
  <si>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</si>
  <si>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</si>
  <si>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</si>
  <si>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</si>
  <si>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</si>
  <si>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</si>
  <si>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</si>
  <si>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</si>
  <si>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</si>
  <si>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</si>
  <si>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</si>
  <si>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</si>
  <si>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</si>
  <si>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</si>
  <si>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</si>
  <si>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</si>
  <si>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</si>
  <si>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</si>
  <si>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</si>
  <si>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</si>
  <si>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</si>
  <si>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</si>
  <si>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</si>
  <si>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</si>
  <si>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</si>
  <si>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</si>
  <si>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</si>
  <si>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</si>
  <si>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</si>
  <si>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</si>
  <si>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</si>
  <si>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</si>
  <si>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</si>
  <si>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</si>
  <si>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</si>
  <si>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</si>
  <si>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</si>
  <si>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</si>
  <si>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</si>
  <si>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</si>
  <si>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</si>
  <si>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</si>
  <si>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</si>
  <si>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</si>
  <si>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</si>
  <si>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</si>
  <si>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</si>
  <si>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</si>
  <si>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</si>
  <si>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</si>
  <si>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</si>
  <si>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</si>
  <si>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</si>
  <si>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</si>
  <si>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</si>
  <si>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</si>
  <si>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</si>
  <si>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</si>
  <si>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</si>
  <si>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</si>
  <si>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</si>
  <si>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</si>
  <si>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</si>
  <si>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</si>
  <si>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</si>
  <si>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</si>
  <si>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</si>
  <si>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</si>
  <si>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</si>
  <si>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</si>
  <si>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</si>
  <si>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</si>
  <si>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</si>
  <si>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</si>
  <si>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</si>
  <si>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</si>
  <si>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</si>
  <si>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</si>
  <si>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</si>
  <si>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</si>
  <si>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</si>
  <si>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</si>
  <si>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</si>
  <si>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</si>
  <si>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</si>
  <si>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</si>
  <si>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</si>
  <si>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</si>
  <si>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</si>
  <si>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</si>
  <si>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</si>
  <si>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</si>
  <si>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</si>
  <si>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</si>
  <si>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</si>
  <si>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</si>
  <si>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</si>
  <si>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</si>
  <si>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</si>
  <si>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</si>
  <si>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</si>
  <si>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</si>
  <si>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</si>
  <si>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</si>
  <si>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</si>
  <si>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</si>
  <si>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</si>
  <si>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</si>
  <si>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</si>
  <si>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</si>
  <si>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</si>
  <si>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</si>
  <si>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</si>
  <si>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</si>
  <si>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</si>
  <si>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</si>
  <si>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</si>
  <si>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</si>
  <si>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</si>
  <si>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</si>
  <si>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</si>
  <si>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</si>
  <si>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</si>
  <si>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</si>
  <si>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</si>
  <si>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</si>
  <si>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</si>
  <si>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</si>
  <si>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</si>
  <si>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</si>
  <si>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</si>
  <si>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</si>
  <si>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</si>
  <si>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</si>
  <si>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</si>
  <si>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</si>
  <si>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</si>
  <si>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</si>
  <si>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</si>
  <si>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</si>
  <si>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</si>
  <si>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</si>
  <si>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</si>
  <si>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</si>
  <si>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</si>
  <si>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</si>
  <si>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</si>
  <si>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</si>
  <si>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</si>
  <si>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</si>
  <si>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</si>
  <si>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</si>
  <si>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</si>
  <si>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</si>
  <si>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</si>
  <si>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</si>
  <si>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</si>
  <si>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</si>
  <si>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</si>
  <si>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</si>
  <si>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</si>
  <si>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</si>
  <si>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</si>
  <si>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</si>
  <si>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</si>
  <si>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</si>
  <si>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</si>
  <si>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</si>
  <si>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</si>
  <si>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</si>
  <si>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</si>
  <si>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</si>
  <si>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</si>
  <si>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</si>
  <si>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</si>
  <si>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</si>
  <si>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</si>
  <si>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</si>
  <si>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</si>
  <si>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</si>
  <si>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</si>
  <si>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</si>
  <si>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</si>
  <si>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</si>
  <si>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</si>
  <si>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</si>
  <si>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</si>
  <si>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</si>
  <si>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</si>
  <si>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</si>
  <si>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</si>
  <si>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</si>
  <si>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</si>
  <si>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</si>
  <si>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</si>
  <si>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</si>
  <si>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</si>
  <si>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</si>
  <si>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</si>
  <si>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</si>
  <si>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</si>
  <si>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</si>
  <si>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</si>
  <si>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</si>
  <si>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</si>
  <si>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</si>
  <si>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</si>
  <si>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</si>
  <si>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</si>
  <si>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</si>
  <si>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</si>
  <si>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</si>
  <si>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</si>
  <si>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</si>
  <si>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</si>
  <si>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</si>
  <si>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</si>
  <si>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</si>
  <si>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</si>
  <si>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</si>
  <si>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</si>
  <si>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</si>
  <si>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</si>
  <si>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</si>
  <si>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</si>
  <si>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</si>
  <si>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</si>
  <si>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</si>
  <si>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</si>
  <si>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</si>
  <si>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</si>
  <si>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</si>
  <si>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</si>
  <si>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</si>
  <si>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</si>
  <si>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</si>
  <si>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</si>
  <si>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</si>
  <si>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</si>
  <si>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</si>
  <si>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</si>
  <si>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</si>
  <si>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</si>
  <si>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</si>
  <si>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</si>
  <si>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</si>
  <si>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</si>
  <si>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</si>
  <si>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</si>
  <si>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</si>
  <si>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</si>
  <si>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</si>
  <si>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</si>
  <si>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</si>
  <si>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</si>
  <si>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</si>
  <si>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</si>
  <si>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</si>
  <si>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</si>
  <si>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</si>
  <si>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</si>
  <si>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</si>
  <si>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</si>
  <si>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</si>
  <si>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</si>
  <si>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</si>
  <si>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</si>
  <si>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</si>
  <si>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</si>
  <si>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</si>
  <si>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</si>
  <si>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</si>
  <si>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</si>
  <si>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</si>
  <si>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</si>
  <si>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</si>
  <si>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</si>
  <si>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</si>
  <si>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</si>
  <si>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</si>
  <si>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</si>
  <si>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</si>
  <si>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</si>
  <si>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</si>
  <si>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</si>
  <si>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</si>
  <si>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</si>
  <si>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</si>
  <si>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</si>
  <si>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</si>
  <si>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</si>
  <si>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</si>
  <si>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</si>
  <si>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</si>
  <si>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</si>
  <si>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</si>
  <si>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</si>
  <si>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</si>
  <si>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</si>
  <si>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</si>
  <si>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</si>
  <si>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</si>
  <si>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</si>
  <si>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</si>
  <si>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</si>
  <si>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</si>
  <si>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</si>
  <si>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</si>
  <si>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</si>
  <si>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</si>
  <si>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</si>
  <si>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</si>
  <si>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</si>
  <si>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</si>
  <si>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</si>
  <si>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</si>
  <si>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</si>
  <si>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</si>
  <si>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</si>
  <si>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</si>
  <si>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</si>
  <si>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</si>
  <si>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</si>
  <si>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</si>
  <si>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</si>
  <si>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</si>
  <si>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</si>
  <si>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</si>
  <si>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</si>
  <si>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</si>
  <si>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</si>
  <si>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</si>
  <si>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</si>
  <si>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</si>
  <si>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</si>
  <si>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</si>
  <si>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</si>
  <si>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</si>
  <si>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</si>
  <si>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</si>
  <si>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</si>
  <si>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</si>
  <si>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</si>
  <si>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</si>
  <si>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</si>
  <si>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</si>
  <si>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</si>
  <si>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</si>
  <si>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</si>
  <si>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</si>
  <si>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</si>
  <si>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</si>
  <si>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</si>
  <si>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</si>
  <si>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</si>
  <si>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</si>
  <si>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</si>
  <si>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</si>
  <si>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</si>
  <si>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</si>
  <si>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</si>
  <si>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</si>
  <si>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</si>
  <si>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</si>
  <si>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</si>
  <si>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</si>
  <si>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</si>
  <si>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</si>
  <si>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</si>
  <si>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</si>
  <si>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</si>
  <si>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</si>
  <si>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</si>
  <si>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</si>
  <si>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</si>
  <si>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</si>
  <si>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</si>
  <si>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</si>
  <si>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</si>
  <si>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</si>
  <si>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</si>
  <si>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</si>
  <si>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</si>
  <si>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</si>
  <si>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</si>
  <si>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</si>
  <si>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</si>
  <si>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</si>
  <si>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</si>
  <si>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</si>
  <si>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</si>
  <si>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</si>
  <si>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</si>
  <si>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</si>
  <si>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</si>
  <si>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</si>
  <si>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</si>
  <si>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</si>
  <si>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</si>
  <si>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</si>
  <si>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</si>
  <si>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</si>
  <si>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</si>
  <si>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</si>
  <si>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</si>
  <si>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</si>
  <si>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</si>
  <si>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</si>
  <si>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</si>
  <si>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</si>
  <si>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</si>
  <si>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</si>
  <si>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</si>
  <si>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</si>
  <si>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</si>
  <si>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</si>
  <si>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</si>
  <si>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</si>
  <si>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</si>
  <si>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</si>
  <si>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</si>
  <si>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</si>
  <si>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</si>
  <si>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</si>
  <si>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</si>
  <si>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</si>
  <si>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</si>
  <si>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</si>
  <si>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</si>
  <si>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</si>
  <si>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</si>
  <si>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</si>
  <si>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</si>
  <si>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</si>
  <si>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</si>
  <si>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</si>
  <si>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</si>
  <si>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</si>
  <si>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</si>
  <si>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</si>
  <si>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</si>
  <si>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</si>
  <si>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</si>
  <si>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</si>
  <si>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</si>
  <si>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</si>
  <si>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</si>
  <si>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</si>
  <si>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</si>
  <si>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</si>
  <si>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</si>
  <si>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</si>
  <si>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</si>
  <si>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</si>
  <si>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</si>
  <si>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</si>
  <si>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</si>
  <si>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</si>
  <si>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</si>
  <si>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</si>
  <si>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</si>
  <si>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</si>
  <si>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</si>
  <si>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</si>
  <si>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</si>
  <si>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</si>
  <si>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</si>
  <si>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</si>
  <si>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</si>
  <si>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</si>
  <si>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</si>
  <si>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</si>
  <si>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</si>
  <si>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</si>
  <si>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</si>
  <si>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</si>
  <si>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</si>
  <si>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</si>
  <si>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</si>
  <si>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</si>
  <si>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</si>
  <si>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</si>
  <si>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</si>
  <si>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</si>
  <si>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</si>
  <si>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</si>
  <si>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</si>
  <si>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</si>
  <si>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</si>
  <si>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</si>
  <si>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</si>
  <si>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</si>
  <si>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</si>
  <si>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</si>
  <si>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</si>
  <si>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</si>
  <si>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</si>
  <si>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</si>
  <si>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</si>
  <si>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</si>
  <si>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</si>
  <si>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</si>
  <si>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</si>
  <si>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</si>
  <si>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</si>
  <si>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</si>
  <si>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</si>
  <si>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</si>
  <si>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</si>
  <si>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</si>
  <si>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</si>
  <si>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</si>
  <si>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</si>
  <si>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</si>
  <si>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</si>
  <si>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</si>
  <si>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</si>
  <si>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</si>
  <si>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</si>
  <si>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</si>
  <si>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</si>
  <si>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</si>
  <si>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</si>
  <si>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</si>
  <si>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</si>
  <si>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</si>
  <si>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</si>
  <si>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</si>
  <si>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</si>
  <si>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</si>
  <si>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</si>
  <si>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</si>
  <si>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</si>
  <si>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</si>
  <si>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</si>
  <si>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</si>
  <si>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</si>
  <si>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</si>
  <si>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</si>
  <si>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</si>
  <si>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</si>
  <si>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</si>
  <si>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</si>
  <si>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</si>
  <si>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</si>
  <si>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</si>
  <si>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</si>
  <si>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</si>
  <si>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</si>
  <si>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</si>
  <si>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</si>
  <si>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</si>
  <si>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</si>
  <si>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</si>
  <si>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</si>
  <si>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</si>
  <si>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</si>
  <si>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</si>
  <si>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</si>
  <si>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</si>
  <si>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</si>
  <si>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</si>
  <si>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</si>
  <si>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</si>
  <si>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</si>
  <si>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</si>
  <si>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</si>
  <si>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</si>
  <si>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</si>
  <si>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</si>
  <si>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</si>
  <si>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</si>
  <si>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</si>
  <si>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</si>
  <si>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</si>
  <si>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</si>
  <si>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</si>
  <si>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</si>
  <si>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</si>
  <si>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</si>
  <si>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</si>
  <si>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</si>
  <si>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</si>
  <si>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</si>
  <si>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</si>
  <si>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</si>
  <si>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</si>
  <si>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</si>
  <si>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</si>
  <si>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</si>
  <si>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</si>
  <si>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</si>
  <si>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</si>
  <si>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</si>
  <si>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</si>
  <si>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</si>
  <si>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</si>
  <si>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</si>
  <si>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</si>
  <si>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</si>
  <si>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</si>
  <si>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</si>
  <si>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</si>
  <si>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</si>
  <si>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</si>
  <si>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</si>
  <si>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</si>
  <si>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</si>
  <si>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</si>
  <si>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</si>
  <si>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</si>
  <si>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</si>
  <si>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</si>
  <si>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</si>
  <si>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</si>
  <si>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</si>
  <si>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</si>
  <si>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</si>
  <si>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</si>
  <si>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</si>
  <si>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</si>
  <si>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</si>
  <si>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</si>
  <si>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</si>
  <si>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</si>
  <si>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</si>
  <si>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</si>
  <si>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</si>
  <si>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</si>
  <si>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</si>
  <si>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</si>
  <si>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</si>
  <si>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</si>
  <si>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</si>
  <si>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</si>
  <si>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</si>
  <si>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</si>
  <si>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</si>
  <si>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</si>
  <si>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</si>
  <si>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</si>
  <si>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</si>
  <si>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</si>
  <si>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</si>
  <si>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</si>
  <si>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</si>
  <si>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</si>
  <si>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</si>
  <si>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</si>
  <si>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</si>
  <si>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</si>
  <si>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</si>
  <si>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</si>
  <si>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</si>
  <si>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</si>
  <si>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</si>
  <si>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</si>
  <si>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</si>
  <si>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</si>
  <si>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</si>
  <si>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</si>
  <si>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</si>
  <si>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</si>
  <si>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</si>
  <si>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</si>
  <si>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</si>
  <si>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</si>
  <si>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</si>
  <si>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</si>
  <si>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</si>
  <si>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</si>
  <si>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</si>
  <si>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</si>
  <si>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</si>
  <si>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</si>
  <si>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</si>
  <si>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</si>
  <si>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</si>
  <si>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</si>
  <si>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</si>
  <si>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</si>
  <si>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</si>
  <si>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</si>
  <si>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</si>
  <si>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</si>
  <si>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</si>
  <si>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</si>
  <si>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</si>
  <si>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</si>
  <si>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</si>
  <si>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</si>
  <si>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</si>
  <si>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</si>
  <si>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</si>
  <si>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</si>
  <si>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</si>
  <si>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</si>
  <si>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</si>
  <si>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</si>
  <si>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</si>
  <si>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</si>
  <si>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</si>
  <si>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</si>
  <si>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</si>
  <si>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</si>
  <si>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</si>
  <si>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</si>
  <si>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</si>
  <si>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</si>
  <si>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</si>
  <si>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</si>
  <si>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</si>
  <si>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</si>
  <si>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</si>
  <si>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</si>
  <si>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</si>
  <si>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</si>
  <si>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</si>
  <si>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</si>
  <si>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</si>
  <si>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</si>
  <si>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</si>
  <si>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</si>
  <si>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</si>
  <si>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</si>
  <si>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</si>
  <si>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</si>
  <si>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</si>
  <si>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</si>
  <si>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</si>
  <si>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</si>
  <si>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</si>
  <si>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</si>
  <si>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</si>
  <si>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</si>
  <si>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</si>
  <si>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</si>
  <si>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</si>
  <si>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</si>
  <si>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</si>
  <si>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</si>
  <si>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</si>
  <si>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</si>
  <si>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</si>
  <si>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</si>
  <si>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</si>
  <si>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</si>
  <si>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</si>
  <si>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</si>
  <si>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</si>
  <si>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</si>
  <si>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</si>
  <si>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</si>
  <si>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</si>
  <si>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</si>
  <si>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</si>
  <si>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</si>
  <si>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</si>
  <si>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</si>
  <si>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</si>
  <si>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</si>
  <si>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</si>
  <si>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</si>
  <si>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</si>
  <si>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</si>
  <si>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</si>
  <si>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</si>
  <si>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</si>
  <si>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</si>
  <si>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</si>
  <si>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</si>
  <si>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</si>
  <si>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</si>
  <si>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</si>
  <si>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</si>
  <si>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</si>
  <si>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</si>
  <si>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</si>
  <si>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</si>
  <si>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</si>
  <si>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</si>
  <si>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</si>
  <si>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</si>
  <si>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</si>
  <si>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</si>
  <si>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</si>
  <si>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</si>
  <si>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</si>
  <si>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</si>
  <si>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</si>
  <si>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</si>
  <si>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</si>
  <si>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</si>
  <si>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</si>
  <si>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</si>
  <si>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</si>
  <si>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</si>
  <si>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</si>
  <si>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</si>
  <si>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</si>
  <si>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</si>
  <si>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</si>
  <si>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</si>
  <si>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</si>
  <si>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</si>
  <si>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</si>
  <si>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</si>
  <si>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</si>
  <si>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</si>
  <si>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</si>
  <si>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</si>
  <si>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</si>
  <si>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</si>
  <si>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</si>
  <si>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</si>
  <si>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</si>
  <si>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</si>
  <si>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</si>
  <si>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</si>
  <si>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</si>
  <si>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</si>
  <si>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</si>
  <si>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</si>
  <si>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</si>
  <si>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</si>
  <si>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</si>
  <si>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</si>
  <si>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</si>
  <si>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</si>
  <si>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</si>
  <si>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</si>
  <si>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</si>
  <si>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</si>
  <si>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</si>
  <si>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</si>
  <si>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</si>
  <si>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</si>
  <si>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</si>
  <si>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</si>
  <si>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</si>
  <si>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</si>
  <si>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</si>
  <si>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</si>
  <si>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</si>
  <si>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</si>
  <si>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</si>
  <si>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</si>
  <si>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</si>
  <si>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</si>
  <si>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</si>
  <si>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</si>
  <si>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</si>
  <si>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</si>
  <si>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</si>
  <si>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</si>
  <si>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</si>
  <si>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</si>
  <si>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</si>
  <si>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</si>
  <si>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</si>
  <si>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</si>
  <si>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</si>
  <si>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</si>
  <si>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</si>
  <si>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</si>
  <si>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</si>
  <si>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</si>
  <si>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</si>
  <si>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</si>
  <si>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</si>
  <si>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</si>
  <si>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</si>
  <si>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</si>
  <si>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</si>
  <si>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</si>
  <si>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</si>
  <si>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</si>
  <si>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</si>
  <si>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</si>
  <si>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</si>
  <si>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</si>
  <si>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</si>
  <si>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</si>
  <si>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</si>
  <si>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</si>
  <si>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</si>
  <si>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</si>
  <si>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</si>
  <si>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</si>
  <si>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</si>
  <si>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</si>
  <si>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</si>
  <si>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</si>
  <si>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</si>
  <si>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</si>
  <si>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</si>
  <si>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</si>
  <si>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</si>
  <si>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</si>
  <si>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</si>
  <si>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</si>
  <si>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</si>
  <si>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</si>
  <si>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</si>
  <si>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</si>
  <si>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</si>
  <si>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</si>
  <si>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</si>
  <si>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</si>
  <si>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</si>
  <si>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</si>
  <si>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</si>
  <si>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</si>
  <si>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</si>
  <si>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</si>
  <si>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</si>
  <si>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</si>
  <si>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</si>
  <si>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</si>
  <si>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</si>
  <si>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</si>
  <si>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</si>
  <si>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</si>
  <si>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</si>
  <si>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</si>
  <si>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</si>
  <si>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</si>
  <si>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</si>
  <si>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</si>
  <si>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</si>
  <si>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</si>
  <si>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</si>
  <si>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</si>
  <si>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</si>
  <si>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</si>
  <si>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</si>
  <si>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</si>
  <si>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</si>
  <si>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</si>
  <si>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</si>
  <si>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</si>
  <si>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</si>
  <si>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</si>
  <si>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</si>
  <si>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</si>
  <si>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</si>
  <si>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</si>
  <si>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</si>
  <si>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</si>
  <si>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</si>
  <si>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</si>
  <si>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</si>
  <si>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</si>
  <si>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</si>
  <si>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</si>
  <si>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</si>
  <si>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</si>
  <si>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</si>
  <si>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</si>
  <si>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</si>
  <si>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</si>
  <si>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</si>
  <si>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</si>
  <si>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</si>
  <si>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</si>
  <si>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</si>
  <si>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</si>
  <si>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</si>
  <si>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</si>
  <si>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</si>
  <si>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</si>
  <si>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</si>
  <si>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</si>
  <si>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</si>
  <si>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</si>
  <si>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</si>
  <si>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</si>
  <si>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</si>
  <si>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</si>
  <si>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</si>
  <si>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</si>
  <si>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</si>
  <si>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</si>
  <si>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</si>
  <si>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</si>
  <si>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</si>
  <si>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</si>
  <si>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</si>
  <si>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</si>
  <si>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</si>
  <si>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</si>
  <si>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</si>
  <si>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</si>
  <si>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</si>
  <si>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</si>
  <si>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</si>
  <si>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</si>
  <si>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</si>
  <si>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</si>
  <si>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</si>
  <si>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</si>
  <si>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</si>
  <si>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</si>
  <si>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</si>
  <si>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</si>
  <si>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</si>
  <si>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</si>
  <si>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</si>
  <si>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</si>
  <si>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</si>
  <si>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</si>
  <si>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</si>
  <si>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</si>
  <si>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</si>
  <si>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</si>
  <si>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</si>
  <si>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</si>
  <si>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</si>
  <si>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</si>
  <si>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</si>
  <si>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</si>
  <si>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</si>
  <si>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</si>
  <si>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</si>
  <si>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</si>
  <si>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</si>
  <si>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</si>
  <si>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</si>
  <si>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</si>
  <si>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</si>
  <si>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</si>
  <si>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</si>
  <si>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</si>
  <si>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</si>
  <si>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</si>
  <si>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</si>
  <si>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</si>
  <si>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</si>
  <si>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</si>
  <si>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</si>
  <si>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</si>
  <si>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</si>
  <si>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</si>
  <si>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</si>
  <si>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</si>
  <si>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</si>
  <si>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</si>
  <si>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</si>
  <si>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</si>
  <si>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</si>
  <si>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</si>
  <si>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</si>
  <si>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</si>
  <si>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</si>
  <si>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</si>
  <si>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</si>
  <si>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</si>
  <si>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</si>
  <si>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</si>
  <si>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</si>
  <si>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</si>
  <si>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</si>
  <si>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</si>
  <si>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</si>
  <si>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</si>
  <si>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</si>
  <si>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</si>
  <si>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</si>
  <si>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</si>
  <si>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</si>
  <si>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</si>
  <si>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</si>
  <si>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</si>
  <si>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</si>
  <si>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</si>
  <si>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</si>
  <si>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</si>
  <si>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</si>
  <si>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</si>
  <si>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</si>
  <si>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</si>
  <si>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</si>
  <si>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</si>
  <si>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</si>
  <si>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</si>
  <si>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</si>
  <si>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</si>
  <si>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</si>
  <si>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</si>
  <si>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</si>
  <si>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</si>
  <si>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</si>
  <si>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</si>
  <si>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</si>
  <si>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</si>
  <si>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</si>
  <si>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</si>
  <si>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</si>
  <si>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</si>
  <si>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</si>
  <si>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</si>
  <si>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</si>
  <si>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</si>
  <si>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</si>
  <si>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</si>
  <si>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</si>
  <si>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</si>
  <si>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</si>
  <si>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</si>
  <si>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</si>
  <si>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</si>
  <si>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</si>
  <si>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</si>
  <si>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</si>
  <si>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</si>
  <si>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</si>
  <si>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</si>
  <si>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</si>
  <si>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</si>
  <si>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</si>
  <si>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</si>
  <si>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</si>
  <si>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</si>
  <si>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</si>
  <si>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</si>
  <si>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</si>
  <si>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</si>
  <si>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</si>
  <si>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</si>
  <si>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</si>
  <si>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</si>
  <si>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</si>
  <si>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</si>
  <si>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</si>
  <si>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</si>
  <si>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</si>
  <si>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</si>
  <si>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</si>
  <si>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</si>
  <si>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</si>
  <si>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</si>
  <si>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</si>
  <si>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</si>
  <si>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</si>
  <si>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</si>
  <si>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</si>
  <si>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</si>
  <si>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</si>
  <si>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</si>
  <si>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</si>
  <si>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</si>
  <si>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</si>
  <si>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</si>
  <si>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</si>
  <si>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</si>
  <si>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</si>
  <si>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</si>
  <si>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</si>
  <si>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</si>
  <si>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</si>
  <si>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</si>
  <si>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</si>
  <si>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</si>
  <si>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</si>
  <si>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</si>
  <si>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</si>
  <si>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</si>
  <si>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</si>
  <si>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</si>
  <si>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</si>
  <si>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</si>
  <si>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</si>
  <si>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</si>
  <si>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</si>
  <si>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</si>
  <si>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</si>
  <si>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</si>
  <si>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</si>
  <si>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</si>
  <si>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</si>
  <si>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</si>
  <si>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</si>
  <si>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</si>
  <si>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</si>
  <si>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</si>
  <si>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</si>
  <si>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</si>
  <si>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</si>
  <si>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</si>
  <si>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</si>
  <si>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</si>
  <si>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</si>
  <si>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</si>
  <si>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</si>
  <si>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</si>
  <si>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</si>
  <si>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</si>
  <si>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</si>
  <si>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</si>
  <si>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</si>
  <si>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</si>
  <si>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</si>
  <si>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</si>
  <si>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</si>
  <si>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</si>
  <si>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</si>
  <si>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</si>
  <si>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</si>
  <si>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</si>
  <si>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</si>
  <si>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</si>
  <si>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</si>
  <si>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</si>
  <si>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</si>
  <si>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</si>
  <si>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</si>
  <si>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</si>
  <si>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</si>
  <si>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</si>
  <si>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</si>
  <si>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</si>
  <si>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</si>
  <si>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</si>
  <si>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</si>
  <si>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</si>
  <si>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</si>
  <si>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</si>
  <si>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</si>
  <si>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</si>
  <si>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</si>
  <si>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</si>
  <si>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</si>
  <si>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</si>
  <si>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</si>
  <si>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</si>
  <si>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</si>
  <si>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</si>
  <si>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</si>
  <si>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</si>
  <si>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</si>
  <si>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</si>
  <si>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</si>
  <si>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</si>
  <si>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</si>
  <si>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</si>
  <si>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</si>
  <si>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</si>
  <si>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</si>
  <si>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</si>
  <si>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</si>
  <si>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</si>
  <si>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</si>
  <si>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</si>
  <si>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</si>
  <si>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</si>
  <si>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</si>
  <si>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</si>
  <si>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</si>
  <si>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</si>
  <si>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</si>
  <si>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</si>
  <si>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</si>
  <si>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</si>
  <si>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</si>
  <si>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</si>
  <si>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</si>
  <si>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</si>
  <si>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</si>
  <si>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</si>
  <si>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</si>
  <si>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</si>
  <si>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</si>
  <si>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</si>
  <si>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</si>
  <si>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</si>
  <si>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</si>
  <si>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</si>
  <si>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</si>
  <si>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</si>
  <si>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</si>
  <si>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</si>
  <si>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</si>
  <si>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</si>
  <si>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</si>
  <si>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</si>
  <si>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</si>
  <si>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</si>
  <si>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</si>
  <si>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</si>
  <si>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</si>
  <si>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</si>
  <si>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</si>
  <si>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</si>
  <si>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</si>
  <si>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</si>
  <si>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</si>
  <si>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</si>
  <si>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</si>
  <si>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</si>
  <si>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</si>
  <si>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</si>
  <si>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</si>
  <si>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</si>
  <si>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</si>
  <si>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</si>
  <si>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</si>
  <si>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</si>
  <si>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</si>
  <si>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</si>
  <si>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</si>
  <si>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</si>
  <si>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</si>
  <si>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</si>
  <si>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</si>
  <si>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</si>
  <si>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</si>
  <si>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</si>
  <si>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</si>
  <si>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</si>
  <si>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</si>
  <si>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</si>
  <si>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</si>
  <si>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</si>
  <si>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</si>
  <si>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</si>
  <si>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</si>
  <si>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</si>
  <si>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</si>
  <si>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</si>
  <si>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</si>
  <si>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</si>
  <si>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</si>
  <si>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</si>
  <si>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</si>
  <si>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</si>
  <si>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</si>
  <si>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</si>
  <si>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</si>
  <si>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</si>
  <si>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</si>
  <si>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</si>
  <si>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</si>
  <si>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</si>
  <si>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</si>
  <si>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</si>
  <si>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</si>
  <si>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</si>
  <si>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</si>
  <si>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</si>
  <si>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</si>
  <si>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</si>
  <si>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</si>
  <si>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</si>
  <si>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</si>
  <si>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</si>
  <si>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</si>
  <si>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</si>
  <si>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</si>
  <si>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</si>
  <si>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</si>
  <si>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</si>
  <si>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</si>
  <si>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</si>
  <si>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</si>
  <si>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</si>
  <si>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</si>
  <si>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</si>
  <si>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</si>
  <si>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</si>
  <si>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</si>
  <si>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</si>
  <si>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</si>
  <si>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</si>
  <si>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</si>
  <si>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</si>
  <si>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</si>
  <si>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</si>
  <si>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</si>
  <si>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</si>
  <si>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</si>
  <si>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</si>
  <si>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</si>
  <si>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</si>
  <si>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</si>
  <si>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</si>
  <si>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</si>
  <si>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</si>
  <si>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</si>
  <si>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</si>
  <si>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</si>
  <si>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</si>
  <si>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</si>
  <si>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</si>
  <si>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</si>
  <si>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</si>
  <si>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</si>
  <si>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</si>
  <si>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</si>
  <si>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</si>
  <si>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</si>
  <si>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</si>
  <si>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</si>
  <si>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</si>
  <si>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</si>
  <si>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</si>
  <si>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</si>
  <si>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</si>
  <si>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</si>
  <si>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</si>
  <si>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</si>
  <si>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</si>
  <si>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</si>
  <si>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</si>
  <si>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</si>
  <si>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</si>
  <si>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</si>
  <si>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</si>
  <si>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</si>
  <si>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</si>
  <si>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</si>
  <si>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</si>
  <si>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</si>
  <si>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</si>
  <si>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</si>
  <si>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</si>
  <si>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</si>
  <si>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</si>
  <si>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</si>
  <si>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</si>
  <si>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</si>
  <si>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</si>
  <si>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</si>
  <si>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</si>
  <si>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</si>
  <si>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</si>
  <si>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</si>
  <si>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</si>
  <si>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</si>
  <si>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</si>
  <si>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</si>
  <si>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</si>
  <si>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</si>
  <si>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</si>
  <si>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</si>
  <si>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</si>
  <si>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</si>
  <si>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</si>
  <si>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</si>
  <si>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</si>
  <si>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</si>
  <si>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</si>
  <si>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</si>
  <si>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</si>
  <si>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</si>
  <si>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</si>
  <si>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</si>
  <si>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</si>
  <si>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</si>
  <si>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</si>
  <si>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</si>
  <si>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</si>
  <si>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</si>
  <si>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</si>
  <si>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</si>
  <si>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</si>
  <si>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</si>
  <si>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</si>
  <si>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</si>
  <si>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</si>
  <si>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</si>
  <si>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</si>
  <si>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</si>
  <si>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</si>
  <si>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</si>
  <si>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</si>
  <si>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</si>
  <si>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</si>
  <si>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</si>
  <si>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</si>
  <si>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</si>
  <si>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</si>
  <si>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</si>
  <si>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</si>
  <si>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</si>
  <si>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</si>
  <si>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</si>
  <si>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</si>
  <si>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</si>
  <si>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</si>
  <si>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</si>
  <si>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</si>
  <si>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</si>
  <si>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</si>
  <si>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</si>
  <si>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</si>
  <si>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</si>
  <si>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</si>
  <si>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</si>
  <si>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</si>
  <si>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</si>
  <si>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</si>
  <si>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</si>
  <si>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</si>
  <si>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</si>
  <si>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</si>
  <si>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</si>
  <si>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</si>
  <si>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</si>
  <si>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</si>
  <si>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</si>
  <si>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</si>
  <si>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</si>
  <si>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</si>
  <si>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</si>
  <si>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</si>
  <si>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</si>
  <si>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</si>
  <si>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</si>
  <si>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</si>
  <si>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</si>
  <si>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</si>
  <si>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</si>
  <si>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</si>
  <si>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</si>
  <si>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</si>
  <si>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</si>
  <si>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</si>
  <si>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</si>
  <si>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</si>
  <si>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</si>
  <si>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</si>
  <si>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</si>
  <si>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</si>
  <si>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</si>
  <si>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</si>
  <si>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</si>
  <si>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</si>
  <si>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</si>
  <si>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</si>
  <si>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</si>
  <si>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</si>
  <si>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</si>
  <si>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</si>
  <si>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</si>
  <si>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</si>
  <si>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</si>
  <si>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</si>
  <si>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</si>
  <si>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</si>
  <si>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</si>
  <si>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</si>
  <si>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</si>
  <si>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</si>
  <si>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</si>
  <si>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</si>
  <si>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</si>
  <si>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</si>
  <si>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</si>
  <si>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</si>
  <si>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</si>
  <si>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</si>
  <si>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</si>
  <si>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</si>
  <si>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</si>
  <si>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</si>
  <si>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</si>
  <si>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</si>
  <si>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</si>
  <si>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</si>
  <si>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</si>
  <si>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</si>
  <si>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</si>
  <si>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</si>
  <si>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</si>
  <si>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</si>
  <si>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</si>
  <si>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</si>
  <si>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</si>
  <si>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</si>
  <si>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</si>
  <si>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</si>
  <si>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</si>
  <si>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</si>
  <si>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</si>
  <si>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</si>
  <si>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</si>
  <si>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</si>
  <si>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</si>
  <si>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</si>
  <si>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</si>
  <si>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</si>
  <si>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</si>
  <si>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</si>
  <si>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</si>
  <si>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</si>
  <si>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</si>
  <si>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</si>
  <si>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</si>
  <si>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</si>
  <si>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</si>
  <si>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</si>
  <si>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</si>
  <si>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</si>
  <si>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</si>
  <si>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</si>
  <si>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</si>
  <si>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</si>
  <si>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</si>
  <si>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</si>
  <si>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</si>
  <si>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</si>
  <si>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</si>
  <si>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</si>
  <si>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</si>
  <si>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</si>
  <si>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</si>
  <si>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</si>
  <si>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</si>
  <si>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</si>
  <si>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</si>
  <si>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</si>
  <si>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</si>
  <si>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</si>
  <si>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</si>
  <si>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</si>
  <si>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</si>
  <si>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</si>
  <si>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</si>
  <si>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</si>
  <si>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</si>
  <si>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</si>
  <si>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</si>
  <si>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</si>
  <si>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</si>
  <si>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</si>
  <si>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</si>
  <si>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</si>
  <si>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</si>
  <si>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</si>
  <si>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</si>
  <si>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</si>
  <si>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</si>
  <si>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</si>
  <si>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</si>
  <si>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</si>
  <si>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</si>
  <si>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</si>
  <si>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</si>
  <si>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</si>
  <si>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</si>
  <si>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</si>
  <si>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</si>
  <si>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</si>
  <si>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</si>
  <si>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</si>
  <si>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</si>
  <si>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</si>
  <si>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</si>
  <si>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</si>
  <si>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</si>
  <si>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</si>
  <si>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</si>
  <si>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</si>
  <si>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</si>
  <si>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</si>
  <si>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</si>
  <si>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</si>
  <si>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</si>
  <si>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</si>
  <si>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</si>
  <si>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</si>
  <si>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</si>
  <si>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</si>
  <si>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</si>
  <si>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</si>
  <si>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</si>
  <si>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</si>
  <si>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</si>
  <si>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</si>
  <si>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</si>
  <si>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</si>
  <si>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</si>
  <si>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</si>
  <si>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</si>
  <si>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</si>
  <si>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</si>
  <si>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</si>
  <si>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</si>
  <si>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</si>
  <si>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</si>
  <si>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</si>
  <si>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</si>
  <si>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</si>
  <si>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</si>
  <si>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</si>
  <si>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</si>
  <si>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</si>
  <si>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</si>
  <si>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</si>
  <si>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</si>
  <si>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</si>
  <si>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</si>
  <si>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</si>
  <si>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</si>
  <si>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</si>
  <si>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</si>
  <si>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</si>
  <si>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</si>
  <si>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</si>
  <si>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</si>
  <si>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</si>
  <si>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</si>
  <si>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</si>
  <si>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</si>
  <si>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</si>
  <si>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</si>
  <si>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</si>
  <si>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</si>
  <si>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</si>
  <si>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</si>
  <si>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</si>
  <si>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</si>
  <si>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</si>
  <si>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</si>
  <si>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</si>
  <si>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</si>
  <si>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</si>
  <si>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</si>
  <si>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</si>
  <si>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</si>
  <si>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</si>
  <si>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</si>
  <si>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</si>
  <si>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</si>
  <si>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</si>
  <si>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</si>
  <si>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</si>
  <si>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</si>
  <si>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</si>
  <si>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</si>
  <si>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</si>
  <si>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</si>
  <si>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</si>
  <si>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</si>
  <si>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</si>
  <si>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</si>
  <si>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</si>
  <si>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</si>
  <si>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</si>
  <si>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</si>
  <si>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</si>
  <si>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</si>
  <si>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</si>
  <si>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</si>
  <si>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</si>
  <si>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</si>
  <si>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</si>
  <si>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</si>
  <si>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</si>
  <si>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</si>
  <si>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</si>
  <si>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</si>
  <si>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</si>
  <si>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</si>
  <si>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</si>
  <si>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</si>
  <si>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</si>
  <si>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</si>
  <si>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</si>
  <si>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</si>
  <si>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</si>
  <si>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</si>
  <si>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</si>
  <si>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</si>
  <si>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</si>
  <si>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</si>
  <si>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</si>
  <si>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</si>
  <si>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</si>
  <si>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</si>
  <si>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</si>
  <si>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</si>
  <si>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</si>
  <si>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</si>
  <si>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</si>
  <si>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</si>
  <si>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</si>
  <si>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</si>
  <si>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</si>
  <si>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</si>
  <si>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</si>
  <si>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</si>
  <si>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</si>
  <si>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</si>
  <si>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</si>
  <si>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</si>
  <si>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</si>
  <si>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</si>
  <si>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</si>
  <si>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</si>
  <si>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</si>
  <si>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</si>
  <si>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</si>
  <si>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</si>
  <si>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</si>
  <si>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</si>
  <si>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</si>
  <si>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</si>
  <si>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</si>
  <si>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</si>
  <si>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</si>
  <si>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</si>
  <si>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</si>
  <si>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</si>
  <si>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</si>
  <si>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</si>
  <si>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</si>
  <si>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</si>
  <si>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</si>
  <si>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</si>
  <si>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</si>
  <si>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</si>
  <si>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</si>
  <si>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</si>
  <si>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</si>
  <si>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</si>
  <si>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</si>
  <si>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</si>
  <si>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</si>
  <si>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</si>
  <si>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</si>
  <si>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</si>
  <si>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</si>
  <si>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</si>
  <si>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</si>
  <si>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</si>
  <si>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</si>
  <si>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</si>
  <si>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</si>
  <si>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</si>
  <si>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</si>
  <si>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</si>
  <si>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</si>
  <si>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</si>
  <si>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</si>
  <si>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</si>
  <si>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</si>
  <si>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</si>
  <si>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</si>
  <si>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</si>
  <si>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</si>
  <si>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</si>
  <si>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</si>
  <si>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</si>
  <si>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</si>
  <si>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</si>
  <si>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</si>
  <si>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</si>
  <si>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</si>
  <si>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</si>
  <si>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</si>
  <si>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</si>
  <si>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</si>
  <si>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</si>
  <si>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</si>
  <si>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</si>
  <si>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</si>
  <si>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</si>
  <si>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</si>
  <si>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</si>
  <si>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</si>
  <si>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</si>
  <si>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</si>
  <si>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</si>
  <si>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</si>
  <si>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</si>
  <si>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</si>
  <si>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</si>
  <si>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</si>
  <si>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</si>
  <si>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</si>
  <si>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</si>
  <si>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</si>
  <si>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</si>
  <si>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</si>
  <si>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</si>
  <si>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</si>
  <si>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</si>
  <si>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</si>
  <si>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</si>
  <si>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</si>
  <si>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</si>
  <si>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</si>
  <si>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</si>
  <si>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</si>
  <si>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</si>
  <si>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</si>
  <si>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</si>
  <si>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</si>
  <si>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</si>
  <si>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</si>
  <si>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</si>
  <si>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</si>
  <si>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</si>
  <si>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</si>
  <si>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</si>
  <si>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</si>
  <si>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</si>
  <si>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</si>
  <si>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</si>
  <si>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</si>
  <si>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</si>
  <si>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</si>
  <si>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</si>
  <si>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</si>
  <si>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</si>
  <si>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</si>
  <si>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</si>
  <si>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</si>
  <si>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</si>
  <si>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</si>
  <si>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</si>
  <si>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</si>
  <si>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</si>
  <si>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</si>
  <si>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</si>
  <si>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</si>
  <si>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</si>
  <si>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</si>
  <si>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</si>
  <si>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</si>
  <si>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</si>
  <si>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</si>
  <si>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</si>
  <si>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</si>
  <si>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</si>
  <si>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</si>
  <si>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</si>
  <si>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</si>
  <si>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</si>
  <si>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</si>
  <si>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</si>
  <si>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</si>
  <si>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</si>
  <si>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</si>
  <si>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</si>
  <si>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</si>
  <si>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</si>
  <si>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</si>
  <si>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</si>
  <si>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</si>
  <si>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</si>
  <si>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</si>
  <si>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</si>
  <si>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</si>
  <si>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</si>
  <si>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</si>
  <si>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</si>
  <si>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</si>
  <si>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</si>
  <si>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</si>
  <si>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</si>
  <si>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</si>
  <si>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</si>
  <si>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</si>
  <si>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</si>
  <si>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</si>
  <si>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</si>
  <si>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</si>
  <si>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</si>
  <si>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</si>
  <si>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</si>
  <si>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</si>
  <si>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</si>
  <si>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</si>
  <si>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</si>
  <si>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</si>
  <si>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</si>
  <si>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</si>
  <si>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</si>
  <si>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</si>
  <si>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</si>
  <si>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</si>
  <si>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</si>
  <si>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</si>
  <si>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</si>
  <si>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</si>
  <si>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</si>
  <si>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</si>
  <si>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</si>
  <si>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</si>
  <si>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</si>
  <si>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</si>
  <si>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</si>
  <si>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</si>
  <si>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</si>
  <si>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</si>
  <si>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</si>
  <si>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</si>
  <si>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</si>
  <si>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</si>
  <si>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</si>
  <si>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</si>
  <si>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</si>
  <si>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</si>
  <si>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</si>
  <si>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</si>
  <si>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</si>
  <si>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</si>
  <si>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</si>
  <si>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</si>
  <si>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</si>
  <si>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</si>
  <si>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</si>
  <si>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</si>
  <si>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</si>
  <si>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</si>
  <si>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</si>
  <si>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</si>
  <si>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</si>
  <si>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</si>
  <si>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</si>
  <si>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</si>
  <si>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</si>
  <si>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</si>
  <si>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</si>
  <si>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</si>
  <si>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</si>
  <si>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</si>
  <si>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</si>
  <si>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</si>
  <si>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</si>
  <si>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</si>
  <si>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</si>
  <si>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</si>
  <si>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</si>
  <si>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</si>
  <si>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</si>
  <si>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</si>
  <si>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</si>
  <si>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</si>
  <si>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</si>
  <si>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</si>
  <si>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</si>
  <si>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</si>
  <si>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</si>
  <si>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</si>
  <si>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</si>
  <si>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</si>
  <si>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</si>
  <si>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</si>
  <si>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</si>
  <si>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</si>
  <si>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</si>
  <si>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</si>
  <si>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</si>
  <si>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</si>
  <si>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</si>
  <si>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</si>
  <si>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</si>
  <si>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</si>
  <si>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</si>
  <si>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</si>
  <si>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</si>
  <si>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</si>
  <si>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</si>
  <si>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</si>
  <si>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</si>
  <si>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</si>
  <si>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</si>
  <si>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</si>
  <si>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</si>
  <si>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</si>
  <si>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</si>
  <si>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</si>
  <si>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</si>
  <si>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</si>
  <si>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</si>
  <si>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</si>
  <si>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</si>
  <si>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</si>
  <si>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</si>
  <si>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</si>
  <si>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</si>
  <si>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</si>
  <si>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</si>
  <si>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</si>
  <si>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</si>
  <si>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</si>
  <si>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</si>
  <si>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</si>
  <si>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</si>
  <si>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</si>
  <si>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</si>
  <si>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</si>
  <si>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</si>
  <si>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</si>
  <si>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</si>
  <si>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</si>
  <si>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</si>
  <si>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</si>
  <si>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</si>
  <si>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</si>
  <si>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</si>
  <si>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</si>
  <si>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</si>
  <si>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</si>
  <si>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</si>
  <si>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</si>
  <si>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</si>
  <si>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</si>
  <si>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</si>
  <si>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</si>
  <si>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</si>
  <si>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</si>
  <si>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</si>
  <si>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</si>
  <si>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</si>
  <si>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</si>
  <si>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</si>
  <si>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</si>
  <si>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</si>
  <si>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</si>
  <si>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</si>
  <si>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</si>
  <si>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</si>
  <si>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</si>
  <si>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</si>
  <si>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</si>
  <si>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</si>
  <si>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</si>
  <si>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</si>
  <si>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</si>
  <si>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</si>
  <si>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</si>
  <si>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</si>
  <si>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</si>
  <si>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</si>
  <si>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</si>
  <si>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</si>
  <si>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</si>
  <si>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</si>
  <si>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</si>
  <si>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</si>
  <si>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</si>
  <si>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</si>
  <si>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</si>
  <si>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</si>
  <si>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</si>
  <si>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</si>
  <si>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</si>
  <si>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</si>
  <si>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</si>
  <si>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</si>
  <si>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</si>
  <si>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</si>
  <si>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</si>
  <si>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</si>
  <si>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</si>
  <si>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</si>
  <si>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</si>
  <si>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</si>
  <si>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</si>
  <si>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</si>
  <si>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</si>
  <si>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</si>
  <si>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</si>
  <si>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</si>
  <si>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</si>
  <si>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</si>
  <si>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</si>
  <si>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</si>
  <si>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</si>
  <si>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</si>
  <si>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</si>
  <si>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</si>
  <si>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</si>
  <si>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</si>
  <si>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</si>
  <si>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</si>
  <si>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</si>
  <si>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</si>
  <si>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</si>
  <si>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</si>
  <si>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</si>
  <si>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</si>
  <si>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</si>
  <si>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</si>
  <si>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</si>
  <si>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</si>
  <si>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</si>
  <si>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</si>
  <si>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</si>
  <si>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</si>
  <si>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</si>
  <si>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</si>
  <si>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</si>
  <si>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</si>
  <si>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</si>
  <si>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</si>
  <si>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</si>
  <si>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</si>
  <si>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</si>
  <si>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</si>
  <si>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</si>
  <si>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</si>
  <si>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</si>
  <si>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</si>
  <si>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</si>
  <si>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</si>
  <si>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</si>
  <si>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</si>
  <si>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</si>
  <si>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</si>
  <si>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</si>
  <si>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</si>
  <si>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</si>
  <si>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</si>
  <si>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</si>
  <si>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</si>
  <si>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</si>
  <si>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</si>
  <si>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</si>
  <si>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</si>
  <si>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</si>
  <si>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</si>
  <si>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</si>
  <si>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</si>
  <si>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</si>
  <si>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</si>
  <si>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</si>
  <si>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</si>
  <si>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</si>
  <si>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</si>
  <si>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</si>
  <si>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</si>
  <si>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</si>
  <si>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</si>
  <si>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</si>
  <si>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</si>
  <si>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</si>
  <si>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</si>
  <si>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</si>
  <si>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</si>
  <si>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</si>
  <si>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</si>
  <si>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</si>
  <si>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</si>
  <si>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</si>
  <si>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</si>
  <si>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</si>
  <si>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</si>
  <si>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</si>
  <si>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</si>
  <si>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</si>
  <si>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</si>
  <si>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</si>
  <si>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</si>
  <si>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</si>
  <si>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</si>
  <si>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</si>
  <si>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</si>
  <si>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</si>
  <si>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</si>
  <si>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</si>
  <si>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</si>
  <si>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</si>
  <si>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</si>
  <si>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</si>
  <si>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</si>
  <si>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</si>
  <si>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</si>
  <si>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</si>
  <si>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</si>
  <si>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</si>
  <si>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</si>
  <si>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</si>
  <si>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</si>
  <si>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</si>
  <si>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</si>
  <si>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</si>
  <si>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</si>
  <si>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</si>
  <si>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</si>
  <si>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</si>
  <si>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</si>
  <si>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</si>
  <si>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</si>
  <si>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</si>
  <si>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</si>
  <si>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</si>
  <si>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</si>
  <si>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</si>
  <si>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</si>
  <si>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</si>
  <si>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</si>
  <si>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</si>
  <si>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</si>
  <si>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</si>
  <si>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</si>
  <si>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</si>
  <si>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</si>
  <si>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</si>
  <si>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</si>
  <si>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</si>
  <si>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</si>
  <si>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</si>
  <si>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</si>
  <si>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</si>
  <si>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</si>
  <si>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</si>
  <si>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</si>
  <si>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</si>
  <si>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</si>
  <si>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</si>
  <si>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</si>
  <si>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</si>
  <si>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</si>
  <si>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</si>
  <si>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</si>
  <si>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</si>
  <si>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</si>
  <si>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</si>
  <si>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</si>
  <si>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</si>
  <si>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</si>
  <si>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</si>
  <si>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</si>
  <si>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</si>
  <si>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</si>
  <si>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</si>
  <si>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</si>
  <si>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</si>
  <si>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</si>
  <si>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</si>
  <si>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</si>
  <si>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</si>
  <si>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</si>
  <si>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</si>
  <si>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</si>
  <si>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</si>
  <si>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</si>
  <si>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</si>
  <si>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</si>
  <si>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</si>
  <si>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</si>
  <si>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</si>
  <si>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</si>
  <si>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</si>
  <si>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</si>
  <si>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</si>
  <si>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</si>
  <si>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</si>
  <si>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</si>
  <si>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</si>
  <si>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</si>
  <si>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</si>
  <si>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</si>
  <si>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</si>
  <si>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</si>
  <si>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</si>
  <si>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</si>
  <si>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</si>
  <si>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</si>
  <si>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</si>
  <si>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</si>
  <si>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</si>
  <si>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</si>
  <si>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</si>
  <si>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</si>
  <si>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</si>
  <si>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</si>
  <si>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</si>
  <si>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</si>
  <si>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</si>
  <si>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</si>
  <si>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</si>
  <si>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</si>
  <si>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</si>
  <si>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</si>
  <si>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</si>
  <si>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</si>
  <si>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</si>
  <si>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</si>
  <si>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</si>
  <si>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</si>
  <si>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</si>
  <si>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</si>
  <si>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</si>
  <si>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</si>
  <si>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</si>
  <si>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</si>
  <si>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</si>
  <si>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</si>
  <si>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</si>
  <si>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</si>
  <si>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</si>
  <si>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</si>
  <si>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</si>
  <si>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</si>
  <si>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</si>
  <si>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</si>
  <si>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</si>
  <si>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</si>
  <si>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</si>
  <si>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</si>
  <si>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</si>
  <si>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</si>
  <si>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</si>
  <si>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</si>
  <si>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</si>
  <si>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</si>
  <si>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</si>
  <si>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</si>
  <si>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</si>
  <si>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</si>
  <si>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</si>
  <si>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</si>
  <si>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</si>
  <si>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</si>
  <si>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</si>
  <si>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</si>
  <si>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</si>
  <si>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</si>
  <si>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</si>
  <si>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</si>
  <si>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</si>
  <si>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</si>
  <si>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</si>
  <si>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</si>
  <si>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</si>
  <si>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</si>
  <si>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</si>
  <si>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</si>
  <si>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</si>
  <si>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</si>
  <si>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</si>
  <si>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</si>
  <si>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</si>
  <si>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</si>
  <si>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</si>
  <si>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</si>
  <si>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</si>
  <si>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</si>
  <si>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</si>
  <si>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</si>
  <si>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</si>
  <si>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</si>
  <si>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</si>
  <si>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</si>
  <si>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</si>
  <si>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</si>
  <si>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</si>
  <si>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</si>
  <si>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</si>
  <si>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</si>
  <si>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</si>
  <si>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</si>
  <si>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</si>
  <si>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</si>
  <si>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</si>
  <si>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</si>
  <si>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</si>
  <si>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</si>
  <si>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</si>
  <si>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</si>
  <si>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</si>
  <si>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</si>
  <si>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</si>
  <si>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</si>
  <si>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</si>
  <si>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</si>
  <si>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</si>
  <si>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</si>
  <si>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</si>
  <si>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</si>
  <si>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</si>
  <si>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</si>
  <si>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</si>
  <si>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</si>
  <si>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</si>
  <si>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</si>
  <si>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</si>
  <si>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</si>
  <si>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</si>
  <si>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</si>
  <si>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</si>
  <si>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</si>
  <si>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</si>
  <si>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</si>
  <si>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</si>
  <si>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</si>
  <si>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</si>
  <si>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</si>
  <si>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</si>
  <si>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</si>
  <si>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</si>
  <si>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</si>
  <si>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</si>
  <si>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</si>
  <si>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</si>
  <si>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</si>
  <si>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</si>
  <si>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</si>
  <si>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</si>
  <si>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</si>
  <si>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</si>
  <si>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</si>
  <si>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</si>
  <si>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</si>
  <si>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</si>
  <si>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</si>
  <si>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</si>
  <si>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</si>
  <si>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</si>
  <si>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</si>
  <si>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</si>
  <si>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</si>
  <si>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</si>
  <si>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</si>
  <si>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</si>
  <si>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</si>
  <si>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</si>
  <si>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</si>
  <si>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</si>
  <si>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</si>
  <si>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</si>
  <si>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</si>
  <si>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</si>
  <si>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</si>
  <si>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</si>
  <si>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</si>
  <si>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</si>
  <si>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</si>
  <si>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</si>
  <si>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</si>
  <si>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</si>
  <si>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</si>
  <si>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</si>
  <si>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</si>
  <si>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</si>
  <si>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</si>
  <si>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</si>
  <si>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</si>
  <si>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</si>
  <si>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</si>
  <si>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</si>
  <si>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</si>
  <si>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</si>
  <si>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</si>
  <si>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</si>
  <si>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</si>
  <si>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</si>
  <si>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</si>
  <si>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</si>
  <si>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</si>
  <si>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</si>
  <si>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</si>
  <si>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</si>
  <si>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</si>
  <si>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</si>
  <si>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</si>
  <si>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</si>
  <si>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</si>
  <si>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</si>
  <si>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</si>
  <si>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</si>
  <si>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</si>
  <si>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</si>
  <si>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</si>
  <si>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</si>
  <si>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</si>
  <si>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</si>
  <si>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</si>
  <si>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</si>
  <si>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</si>
  <si>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</si>
  <si>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</si>
  <si>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</si>
  <si>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</si>
  <si>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</si>
  <si>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</si>
  <si>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</si>
  <si>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</si>
  <si>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</si>
  <si>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</si>
  <si>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</si>
  <si>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</si>
  <si>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</si>
  <si>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</si>
  <si>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</si>
  <si>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</si>
  <si>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</si>
  <si>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</si>
  <si>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</si>
  <si>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</si>
  <si>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</si>
  <si>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</si>
  <si>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</si>
  <si>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</si>
  <si>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</si>
  <si>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</si>
  <si>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</si>
  <si>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</si>
  <si>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</si>
  <si>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</si>
  <si>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</si>
  <si>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</si>
  <si>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</si>
  <si>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</si>
  <si>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</si>
  <si>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</si>
  <si>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</si>
  <si>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</si>
  <si>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</si>
  <si>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</si>
  <si>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</si>
  <si>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</si>
  <si>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</si>
  <si>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</si>
  <si>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</si>
  <si>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</si>
  <si>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</si>
  <si>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</si>
  <si>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</si>
  <si>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</si>
  <si>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</si>
  <si>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</si>
  <si>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</si>
  <si>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</si>
  <si>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</si>
  <si>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</si>
  <si>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</si>
  <si>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</si>
  <si>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</si>
  <si>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</si>
  <si>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</si>
  <si>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</si>
  <si>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</si>
  <si>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</si>
  <si>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</si>
  <si>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</si>
  <si>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</si>
  <si>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</si>
  <si>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</si>
  <si>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</si>
  <si>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</si>
  <si>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</si>
  <si>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</si>
  <si>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</si>
  <si>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</si>
  <si>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</si>
  <si>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</si>
  <si>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</si>
  <si>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</si>
  <si>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</si>
  <si>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</si>
  <si>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</si>
  <si>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</si>
  <si>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</si>
  <si>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</si>
  <si>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</si>
  <si>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</si>
  <si>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</si>
  <si>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</si>
  <si>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</si>
  <si>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</si>
  <si>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</si>
  <si>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</si>
  <si>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</si>
  <si>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</si>
  <si>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</si>
  <si>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</si>
  <si>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</si>
  <si>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</si>
  <si>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</si>
  <si>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</si>
  <si>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</si>
  <si>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</si>
  <si>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</si>
  <si>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</si>
  <si>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</si>
  <si>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</si>
  <si>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</si>
  <si>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</si>
  <si>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</si>
  <si>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</si>
  <si>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</si>
  <si>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</si>
  <si>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</si>
  <si>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</si>
  <si>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</si>
  <si>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</si>
  <si>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</si>
  <si>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</si>
  <si>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</si>
  <si>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</si>
  <si>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</si>
  <si>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</si>
  <si>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</si>
  <si>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</si>
  <si>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</si>
  <si>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</si>
  <si>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</si>
  <si>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</si>
  <si>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</si>
  <si>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</si>
  <si>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</si>
  <si>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</si>
  <si>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</si>
  <si>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</si>
  <si>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</si>
  <si>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</si>
  <si>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</si>
  <si>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</si>
  <si>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</si>
  <si>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</si>
  <si>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</si>
  <si>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</si>
  <si>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</si>
  <si>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</si>
  <si>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</si>
  <si>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</si>
  <si>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</si>
  <si>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</si>
  <si>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</si>
  <si>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</si>
  <si>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</si>
  <si>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</si>
  <si>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</si>
  <si>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</si>
  <si>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</si>
  <si>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</si>
  <si>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</si>
  <si>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</si>
  <si>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</si>
  <si>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</si>
  <si>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</si>
  <si>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</si>
  <si>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</si>
  <si>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</si>
  <si>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</si>
  <si>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</si>
  <si>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</si>
  <si>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</si>
  <si>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</si>
  <si>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</si>
  <si>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</si>
  <si>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</si>
  <si>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</si>
  <si>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</si>
  <si>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</si>
  <si>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</si>
  <si>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</si>
  <si>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</si>
  <si>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</si>
  <si>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</si>
  <si>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</si>
  <si>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</si>
  <si>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</si>
  <si>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</si>
  <si>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</si>
  <si>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</si>
  <si>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</si>
  <si>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</si>
  <si>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</si>
  <si>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</si>
  <si>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</si>
  <si>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</si>
  <si>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</si>
  <si>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</si>
  <si>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</si>
  <si>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</si>
  <si>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</si>
  <si>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</si>
  <si>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</si>
  <si>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</si>
  <si>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</si>
  <si>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</si>
  <si>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</si>
  <si>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</si>
  <si>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</si>
  <si>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</si>
  <si>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</si>
  <si>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</si>
  <si>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</si>
  <si>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</si>
  <si>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</si>
  <si>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</si>
  <si>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</si>
  <si>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</si>
  <si>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</si>
  <si>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</si>
  <si>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</si>
  <si>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</si>
  <si>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</si>
  <si>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</si>
  <si>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</si>
  <si>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</si>
  <si>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</si>
  <si>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</si>
  <si>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</si>
  <si>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</si>
  <si>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</si>
  <si>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</si>
  <si>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</si>
  <si>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</si>
  <si>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</si>
  <si>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</si>
  <si>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</si>
  <si>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</si>
  <si>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</si>
  <si>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</si>
  <si>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</si>
  <si>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</si>
  <si>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</si>
  <si>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</si>
  <si>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</si>
  <si>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</si>
  <si>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</si>
  <si>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</si>
  <si>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</si>
  <si>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</si>
  <si>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</si>
  <si>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</si>
  <si>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</si>
  <si>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</si>
  <si>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</si>
  <si>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</si>
  <si>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</si>
  <si>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</si>
  <si>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</si>
  <si>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</si>
  <si>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</si>
  <si>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</si>
  <si>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</si>
  <si>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</si>
  <si>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</si>
  <si>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</si>
  <si>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</si>
  <si>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</si>
  <si>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</si>
  <si>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</si>
  <si>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</si>
  <si>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</si>
  <si>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</si>
  <si>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</si>
  <si>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</si>
  <si>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</si>
  <si>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</si>
  <si>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</si>
  <si>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</si>
  <si>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</si>
  <si>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</si>
  <si>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</si>
  <si>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</si>
  <si>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</si>
  <si>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</si>
  <si>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</si>
  <si>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</si>
  <si>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</si>
  <si>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</si>
  <si>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</si>
  <si>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</si>
  <si>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</si>
  <si>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</si>
  <si>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</si>
  <si>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</si>
  <si>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</si>
  <si>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</si>
  <si>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</si>
  <si>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</si>
  <si>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</si>
  <si>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</si>
  <si>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</si>
  <si>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</si>
  <si>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</si>
  <si>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</si>
  <si>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</si>
  <si>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</si>
  <si>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</si>
  <si>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</si>
  <si>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</si>
  <si>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</si>
  <si>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</si>
  <si>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</si>
  <si>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</si>
  <si>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</si>
  <si>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</si>
  <si>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</si>
  <si>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</si>
  <si>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</si>
  <si>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</si>
  <si>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</si>
  <si>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</si>
  <si>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</si>
  <si>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</si>
  <si>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</si>
  <si>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</si>
  <si>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</si>
  <si>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</si>
  <si>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</si>
  <si>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</si>
  <si>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</si>
  <si>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</si>
  <si>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</si>
  <si>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</si>
  <si>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</si>
  <si>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</si>
  <si>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</si>
  <si>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</si>
  <si>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</si>
  <si>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</si>
  <si>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</si>
  <si>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</si>
  <si>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</si>
  <si>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</si>
  <si>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</si>
  <si>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</si>
  <si>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</si>
  <si>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</si>
  <si>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</si>
  <si>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</si>
  <si>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</si>
  <si>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</si>
  <si>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</si>
  <si>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</si>
  <si>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</si>
  <si>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</si>
  <si>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</si>
  <si>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</si>
  <si>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</si>
  <si>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</si>
  <si>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</si>
  <si>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</si>
  <si>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</si>
  <si>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</si>
  <si>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</si>
  <si>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</si>
  <si>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</si>
  <si>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</si>
  <si>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</si>
  <si>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</si>
  <si>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</si>
  <si>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</si>
  <si>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</si>
  <si>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</si>
  <si>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</si>
  <si>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</si>
  <si>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</si>
  <si>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</si>
  <si>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</si>
  <si>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</si>
  <si>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</si>
  <si>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</si>
  <si>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</si>
  <si>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</si>
  <si>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</si>
  <si>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</si>
  <si>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</si>
  <si>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</si>
  <si>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</si>
  <si>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</si>
  <si>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</si>
  <si>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SUMA3</t>
  </si>
  <si>
    <t>COMPARA3</t>
  </si>
  <si>
    <t>NS4</t>
  </si>
  <si>
    <t>SUMA4</t>
  </si>
  <si>
    <t>COMPARA4</t>
  </si>
  <si>
    <t>NS5</t>
  </si>
  <si>
    <t>SUMA5</t>
  </si>
  <si>
    <t>COMPARA5</t>
  </si>
  <si>
    <t>NS6</t>
  </si>
  <si>
    <t>SUMA6</t>
  </si>
  <si>
    <t>COMPARA6</t>
  </si>
  <si>
    <t>IGUAL IN5</t>
  </si>
  <si>
    <t>COMP P3.29</t>
  </si>
  <si>
    <t>SUMA IN1</t>
  </si>
  <si>
    <t>ME O IGIN3</t>
  </si>
  <si>
    <t>MA O IGIN2</t>
  </si>
  <si>
    <t>COMP. PR. 6.2</t>
  </si>
  <si>
    <t>MA O IGIN4</t>
  </si>
  <si>
    <t>ME O IGIN5</t>
  </si>
  <si>
    <t>17</t>
  </si>
  <si>
    <t>18</t>
  </si>
  <si>
    <t>19</t>
  </si>
  <si>
    <t>20</t>
  </si>
  <si>
    <t>21</t>
  </si>
  <si>
    <t>22</t>
  </si>
  <si>
    <t>TOTAL3</t>
  </si>
  <si>
    <t>COMP3</t>
  </si>
  <si>
    <t>TOTAL4</t>
  </si>
  <si>
    <t>COMP4</t>
  </si>
  <si>
    <t>TOTAL5</t>
  </si>
  <si>
    <t>COMP5</t>
  </si>
  <si>
    <t>TOTAL6</t>
  </si>
  <si>
    <t>COMP6</t>
  </si>
  <si>
    <t>N°INST</t>
  </si>
  <si>
    <t>BANDERAS</t>
  </si>
  <si>
    <t>LIST_COMP</t>
  </si>
  <si>
    <t>IGUAL IN4</t>
  </si>
  <si>
    <t>ME O IGIN2</t>
  </si>
  <si>
    <t>CELDA_BLOQ</t>
  </si>
  <si>
    <t>BLANCO1</t>
  </si>
  <si>
    <t>BLANCO2</t>
  </si>
  <si>
    <t>IGUAL IN1</t>
  </si>
  <si>
    <t>DES = 0</t>
  </si>
  <si>
    <t>Compara x filas</t>
  </si>
  <si>
    <t>SUMA IN3</t>
  </si>
  <si>
    <t>ME O IG IN1</t>
  </si>
  <si>
    <t>MA O IG IN5</t>
  </si>
  <si>
    <t>ME O IG IN6</t>
  </si>
  <si>
    <t>SUM NUM1</t>
  </si>
  <si>
    <t>SUM NUM2.2</t>
  </si>
  <si>
    <t>COL 10.11</t>
  </si>
  <si>
    <t>BL/BA/COL</t>
  </si>
  <si>
    <t>BLANCO/BA</t>
  </si>
  <si>
    <t>GR/BA/COL</t>
  </si>
  <si>
    <t>LAT</t>
  </si>
  <si>
    <t>LONG</t>
  </si>
  <si>
    <t>VAL LAT</t>
  </si>
  <si>
    <t>VAL LONG</t>
  </si>
  <si>
    <t>BLOQUEO_COMPL 1</t>
  </si>
  <si>
    <t>OTRA</t>
  </si>
  <si>
    <t>VERSION FINAL 04/09/2024</t>
  </si>
  <si>
    <t>Con NI</t>
  </si>
  <si>
    <t>Sin NI</t>
  </si>
  <si>
    <t>Catalogo Municipios</t>
  </si>
  <si>
    <t>TELEFONO</t>
  </si>
  <si>
    <t>VAL TELEFONO</t>
  </si>
  <si>
    <t>Feed-back 04/23/2024</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</si>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</sst>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62">
    <font>
      <sz val="11"/>
      <color theme="1"/>
      <name val="Calibri"/>
      <family val="2"/>
      <scheme val="minor"/>
    </font>
    <font>
      <b/>
      <sz val="11"/>
      <color theme="1"/>
      <name val="Calibri"/>
      <family val="2"/>
      <scheme val="minor"/>
    </font>
    <font>
      <u/>
      <sz val="11"/>
      <color theme="10"/>
      <name val="Calibri"/>
      <family val="2"/>
      <scheme val="minor"/>
    </font>
    <font>
      <b/>
      <sz val="15"/>
      <color theme="1"/>
      <name val="Arial"/>
      <family val="2"/>
    </font>
    <font>
      <sz val="9"/>
      <color theme="1"/>
      <name val="Arial"/>
      <family val="2"/>
    </font>
    <font>
      <i/>
      <sz val="9"/>
      <color theme="1"/>
      <name val="Arial"/>
      <family val="2"/>
    </font>
    <font>
      <sz val="10"/>
      <color theme="1"/>
      <name val="Arial"/>
      <family val="2"/>
    </font>
    <font>
      <u/>
      <sz val="12"/>
      <color rgb="FF002060"/>
      <name val="Arial"/>
      <family val="2"/>
    </font>
    <font>
      <sz val="12"/>
      <color rgb="FF002060"/>
      <name val="Arial"/>
      <family val="2"/>
    </font>
    <font>
      <sz val="12"/>
      <color theme="1"/>
      <name val="Arial"/>
      <family val="2"/>
    </font>
    <font>
      <b/>
      <u/>
      <sz val="12"/>
      <color rgb="FF0070C0"/>
      <name val="Arial"/>
      <family val="2"/>
    </font>
    <font>
      <sz val="11"/>
      <color theme="1"/>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b/>
      <sz val="9"/>
      <name val="Arial"/>
      <family val="2"/>
    </font>
    <font>
      <i/>
      <sz val="8"/>
      <color theme="1"/>
      <name val="Arial"/>
      <family val="2"/>
    </font>
    <font>
      <i/>
      <sz val="8"/>
      <name val="Arial"/>
      <family val="2"/>
    </font>
    <font>
      <b/>
      <sz val="15"/>
      <name val="Arial"/>
      <family val="2"/>
    </font>
    <font>
      <sz val="11"/>
      <name val="Calibri"/>
      <family val="2"/>
      <scheme val="minor"/>
    </font>
    <font>
      <b/>
      <i/>
      <sz val="8"/>
      <name val="Arial"/>
      <family val="2"/>
    </font>
    <font>
      <u/>
      <sz val="9"/>
      <color theme="10"/>
      <name val="Arial"/>
      <family val="2"/>
    </font>
    <font>
      <b/>
      <i/>
      <sz val="8"/>
      <color theme="1"/>
      <name val="Arial"/>
      <family val="2"/>
    </font>
    <font>
      <sz val="11"/>
      <name val="Arial"/>
      <family val="2"/>
    </font>
    <font>
      <b/>
      <sz val="11"/>
      <name val="Arial"/>
      <family val="2"/>
    </font>
    <font>
      <i/>
      <u/>
      <sz val="8"/>
      <name val="Arial"/>
      <family val="2"/>
    </font>
    <font>
      <sz val="8"/>
      <color theme="1"/>
      <name val="Arial"/>
      <family val="2"/>
    </font>
    <font>
      <b/>
      <u/>
      <sz val="9"/>
      <color theme="10"/>
      <name val="Arial"/>
      <family val="2"/>
    </font>
    <font>
      <b/>
      <u/>
      <sz val="9"/>
      <color rgb="FF0070C0"/>
      <name val="Arial"/>
      <family val="2"/>
    </font>
    <font>
      <b/>
      <u/>
      <sz val="9"/>
      <color rgb="FF0563C1"/>
      <name val="Arial"/>
      <family val="2"/>
    </font>
    <font>
      <sz val="8"/>
      <name val="Arial"/>
      <family val="2"/>
    </font>
    <font>
      <b/>
      <sz val="11"/>
      <name val="Symbol"/>
      <family val="1"/>
      <charset val="2"/>
    </font>
    <font>
      <u/>
      <sz val="11"/>
      <color theme="1"/>
      <name val="Calibri"/>
      <family val="2"/>
      <scheme val="minor"/>
    </font>
    <font>
      <sz val="10"/>
      <name val="Arial"/>
      <family val="2"/>
    </font>
    <font>
      <i/>
      <u/>
      <sz val="8"/>
      <color theme="10"/>
      <name val="Arial"/>
      <family val="2"/>
    </font>
    <font>
      <u/>
      <sz val="11"/>
      <color theme="1"/>
      <name val="Arial"/>
      <family val="2"/>
    </font>
    <font>
      <u/>
      <sz val="11"/>
      <name val="Arial"/>
      <family val="2"/>
    </font>
    <font>
      <b/>
      <sz val="16"/>
      <name val="Arial"/>
      <family val="2"/>
    </font>
    <font>
      <b/>
      <i/>
      <u/>
      <sz val="8"/>
      <name val="Arial"/>
      <family val="2"/>
    </font>
    <font>
      <sz val="9"/>
      <name val="Arial "/>
    </font>
    <font>
      <sz val="8"/>
      <name val="Calibri"/>
      <family val="2"/>
      <scheme val="minor"/>
    </font>
    <font>
      <sz val="11"/>
      <name val="Calibri"/>
      <family val="2"/>
    </font>
    <font>
      <b/>
      <sz val="11"/>
      <name val="Calibri"/>
      <family val="2"/>
      <scheme val="minor"/>
    </font>
    <font>
      <b/>
      <sz val="8"/>
      <name val="Arial"/>
      <family val="2"/>
    </font>
    <font>
      <b/>
      <sz val="9"/>
      <color rgb="FFFFFFFF"/>
      <name val="Arial"/>
      <family val="2"/>
    </font>
    <font>
      <sz val="11"/>
      <color indexed="8"/>
      <name val="Calibri"/>
      <family val="2"/>
    </font>
    <font>
      <i/>
      <u/>
      <sz val="8"/>
      <color theme="1"/>
      <name val="Arial"/>
      <family val="2"/>
    </font>
    <font>
      <b/>
      <u/>
      <sz val="12"/>
      <color theme="10"/>
      <name val="Arial"/>
      <family val="2"/>
    </font>
    <font>
      <b/>
      <sz val="9"/>
      <color rgb="FFFF0000"/>
      <name val="Arial"/>
      <family val="2"/>
    </font>
    <font>
      <b/>
      <sz val="9"/>
      <color theme="7" tint="-0.249977111117893"/>
      <name val="Arial"/>
      <family val="2"/>
    </font>
    <font>
      <b/>
      <sz val="9"/>
      <color rgb="FFFF0000"/>
      <name val="Arial"/>
      <family val="2"/>
    </font>
    <font>
      <b/>
      <sz val="9"/>
      <color rgb="FFBF8F00"/>
      <name val="Arial"/>
      <family val="2"/>
    </font>
    <font>
      <sz val="11"/>
      <color indexed="8"/>
      <name val="Calibri"/>
      <family val="2"/>
      <scheme val="minor"/>
    </font>
    <font>
      <u/>
      <sz val="11"/>
      <name val="Calibri"/>
      <family val="2"/>
      <scheme val="minor"/>
    </font>
    <font>
      <sz val="11"/>
      <color theme="1"/>
      <name val="Calibri"/>
      <family val="2"/>
      <scheme val="minor"/>
    </font>
    <font>
      <sz val="11"/>
      <color rgb="FFFF0000"/>
      <name val="Calibri"/>
      <family val="2"/>
      <scheme val="minor"/>
    </font>
    <font>
      <sz val="9"/>
      <color theme="1"/>
      <name val="Calibri"/>
      <family val="2"/>
      <scheme val="minor"/>
    </font>
    <font>
      <b/>
      <sz val="9"/>
      <color rgb="FF0070C0"/>
      <name val="Arial"/>
      <family val="2"/>
    </font>
    <font>
      <sz val="7"/>
      <name val="Arial"/>
      <family val="2"/>
    </font>
  </fonts>
  <fills count="41">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0B0F0"/>
        <bgColor indexed="64"/>
      </patternFill>
    </fill>
    <fill>
      <patternFill patternType="solid">
        <fgColor rgb="FFFFFF6D"/>
        <bgColor indexed="64"/>
      </patternFill>
    </fill>
    <fill>
      <patternFill patternType="solid">
        <fgColor theme="8" tint="0.59999389629810485"/>
        <bgColor indexed="64"/>
      </patternFill>
    </fill>
    <fill>
      <patternFill patternType="solid">
        <fgColor rgb="FFFF7C80"/>
        <bgColor indexed="64"/>
      </patternFill>
    </fill>
    <fill>
      <patternFill patternType="solid">
        <fgColor rgb="FFFF9933"/>
        <bgColor indexed="64"/>
      </patternFill>
    </fill>
    <fill>
      <patternFill patternType="solid">
        <fgColor theme="4" tint="0.79998168889431442"/>
        <bgColor indexed="64"/>
      </patternFill>
    </fill>
    <fill>
      <patternFill patternType="solid">
        <fgColor rgb="FF92D050"/>
        <bgColor indexed="64"/>
      </patternFill>
    </fill>
    <fill>
      <patternFill patternType="lightDown">
        <fgColor rgb="FFFFFF00"/>
        <bgColor rgb="FFFFFF00"/>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9"/>
        <bgColor indexed="64"/>
      </patternFill>
    </fill>
    <fill>
      <patternFill patternType="solid">
        <fgColor rgb="FF0070C0"/>
        <bgColor indexed="64"/>
      </patternFill>
    </fill>
    <fill>
      <patternFill patternType="solid">
        <fgColor rgb="FFCCCCFF"/>
        <bgColor indexed="64"/>
      </patternFill>
    </fill>
    <fill>
      <patternFill patternType="solid">
        <fgColor rgb="FFCCECFF"/>
        <bgColor indexed="64"/>
      </patternFill>
    </fill>
    <fill>
      <patternFill patternType="solid">
        <fgColor rgb="FF00FF00"/>
        <bgColor indexed="64"/>
      </patternFill>
    </fill>
    <fill>
      <patternFill patternType="solid">
        <fgColor rgb="FF7030A0"/>
        <bgColor indexed="64"/>
      </patternFill>
    </fill>
    <fill>
      <patternFill patternType="lightDown">
        <fgColor rgb="FFFFFF00"/>
        <bgColor rgb="FF00B0F0"/>
      </patternFill>
    </fill>
    <fill>
      <patternFill patternType="solid">
        <fgColor rgb="FF7FCFC7"/>
        <bgColor indexed="64"/>
      </patternFill>
    </fill>
    <fill>
      <patternFill patternType="solid">
        <fgColor rgb="FFCC99FF"/>
        <bgColor indexed="64"/>
      </patternFill>
    </fill>
    <fill>
      <patternFill patternType="solid">
        <fgColor theme="2"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rgb="FF99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59999389629810485"/>
        <bgColor indexed="64"/>
      </patternFill>
    </fill>
  </fills>
  <borders count="89">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1"/>
      </left>
      <right/>
      <top style="thin">
        <color indexed="64"/>
      </top>
      <bottom/>
      <diagonal/>
    </border>
    <border>
      <left/>
      <right style="thin">
        <color theme="1"/>
      </right>
      <top style="thin">
        <color indexed="64"/>
      </top>
      <bottom/>
      <diagonal/>
    </border>
    <border>
      <left style="thin">
        <color theme="1"/>
      </left>
      <right/>
      <top/>
      <bottom/>
      <diagonal/>
    </border>
    <border>
      <left style="thin">
        <color theme="1"/>
      </left>
      <right/>
      <top/>
      <bottom style="thin">
        <color theme="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rgb="FFBFBFBF"/>
      </top>
      <bottom/>
      <diagonal/>
    </border>
    <border>
      <left/>
      <right/>
      <top style="medium">
        <color rgb="FFBFBFBF"/>
      </top>
      <bottom/>
      <diagonal/>
    </border>
    <border>
      <left/>
      <right style="thin">
        <color indexed="64"/>
      </right>
      <top style="medium">
        <color rgb="FFBFBFBF"/>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thin">
        <color theme="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bottom style="thin">
        <color indexed="64"/>
      </bottom>
      <diagonal/>
    </border>
    <border>
      <left/>
      <right style="thin">
        <color theme="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theme="0" tint="-0.24994659260841701"/>
      </top>
      <bottom style="medium">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rgb="FFBFBFBF"/>
      </left>
      <right/>
      <top/>
      <bottom/>
      <diagonal/>
    </border>
    <border>
      <left/>
      <right style="medium">
        <color rgb="FFBFBFBF"/>
      </right>
      <top/>
      <bottom/>
      <diagonal/>
    </border>
    <border>
      <left/>
      <right/>
      <top/>
      <bottom style="thin">
        <color theme="1"/>
      </bottom>
      <diagonal/>
    </border>
    <border>
      <left/>
      <right style="thin">
        <color indexed="64"/>
      </right>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medium">
        <color rgb="FFBFBFBF"/>
      </top>
      <bottom/>
      <diagonal/>
    </border>
    <border>
      <left/>
      <right style="thin">
        <color theme="1"/>
      </right>
      <top style="medium">
        <color rgb="FFBFBFBF"/>
      </top>
      <bottom/>
      <diagonal/>
    </border>
    <border>
      <left style="thin">
        <color theme="0" tint="-0.24994659260841701"/>
      </left>
      <right style="medium">
        <color rgb="FFBFBFBF"/>
      </right>
      <top style="thin">
        <color theme="0" tint="-0.24994659260841701"/>
      </top>
      <bottom style="thin">
        <color theme="0" tint="-0.24994659260841701"/>
      </bottom>
      <diagonal/>
    </border>
  </borders>
  <cellStyleXfs count="5">
    <xf numFmtId="0" fontId="0" fillId="0" borderId="0"/>
    <xf numFmtId="0" fontId="2" fillId="0" borderId="0" applyNumberFormat="0" applyFill="0" applyBorder="0" applyAlignment="0" applyProtection="0"/>
    <xf numFmtId="0" fontId="2" fillId="0" borderId="0" applyNumberFormat="0" applyFill="0" applyBorder="0" applyAlignment="0" applyProtection="0"/>
    <xf numFmtId="9" fontId="48" fillId="0" borderId="0" applyFont="0" applyFill="0" applyBorder="0" applyAlignment="0" applyProtection="0"/>
    <xf numFmtId="43" fontId="57" fillId="0" borderId="0" applyFont="0" applyFill="0" applyBorder="0" applyAlignment="0" applyProtection="0"/>
  </cellStyleXfs>
  <cellXfs count="769">
    <xf numFmtId="0" fontId="0" fillId="0" borderId="0" xfId="0"/>
    <xf numFmtId="0" fontId="4" fillId="0" borderId="0" xfId="0" applyFont="1" applyAlignment="1">
      <alignment horizontal="center" vertical="center" wrapText="1"/>
    </xf>
    <xf numFmtId="0" fontId="5" fillId="0" borderId="0" xfId="0" applyFont="1" applyAlignment="1">
      <alignment vertical="center"/>
    </xf>
    <xf numFmtId="0" fontId="0" fillId="0" borderId="0" xfId="0" applyAlignment="1">
      <alignment horizontal="center"/>
    </xf>
    <xf numFmtId="0" fontId="6" fillId="0" borderId="0" xfId="0" applyFont="1"/>
    <xf numFmtId="0" fontId="4" fillId="0" borderId="0" xfId="0" applyFont="1" applyAlignment="1">
      <alignment vertical="center"/>
    </xf>
    <xf numFmtId="0" fontId="4" fillId="0" borderId="0" xfId="0" applyFont="1" applyAlignment="1">
      <alignment horizontal="center" vertical="center"/>
    </xf>
    <xf numFmtId="0" fontId="11" fillId="0" borderId="0" xfId="0" applyFont="1"/>
    <xf numFmtId="0" fontId="4" fillId="0" borderId="0" xfId="0" applyFont="1" applyAlignment="1">
      <alignment horizontal="justify" vertical="center" wrapText="1"/>
    </xf>
    <xf numFmtId="0" fontId="4" fillId="0" borderId="0" xfId="0" applyFont="1"/>
    <xf numFmtId="0" fontId="4" fillId="0" borderId="0" xfId="0" applyFont="1" applyAlignment="1">
      <alignment horizontal="justify" vertical="center"/>
    </xf>
    <xf numFmtId="0" fontId="16" fillId="0" borderId="0" xfId="0" applyFont="1" applyAlignment="1">
      <alignment horizontal="justify" vertical="center" wrapText="1"/>
    </xf>
    <xf numFmtId="0" fontId="16" fillId="0" borderId="0" xfId="0" applyFont="1"/>
    <xf numFmtId="0" fontId="16" fillId="0" borderId="0" xfId="0" applyFont="1" applyAlignment="1">
      <alignment horizontal="left" vertical="center" wrapText="1"/>
    </xf>
    <xf numFmtId="0" fontId="18" fillId="0" borderId="0" xfId="0" applyFont="1" applyAlignment="1">
      <alignment vertical="center"/>
    </xf>
    <xf numFmtId="0" fontId="16" fillId="0" borderId="0" xfId="0" applyFont="1" applyAlignment="1">
      <alignment horizontal="justify" vertical="top" wrapText="1"/>
    </xf>
    <xf numFmtId="0" fontId="18" fillId="0" borderId="0" xfId="0" applyFont="1" applyAlignment="1">
      <alignment vertical="top" wrapText="1"/>
    </xf>
    <xf numFmtId="0" fontId="18"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4" fillId="0" borderId="0" xfId="0" applyFont="1" applyAlignment="1">
      <alignment vertical="center" wrapText="1"/>
    </xf>
    <xf numFmtId="0" fontId="22" fillId="0" borderId="0" xfId="0" applyFont="1"/>
    <xf numFmtId="0" fontId="0" fillId="0" borderId="0" xfId="0" applyAlignment="1">
      <alignment vertical="top"/>
    </xf>
    <xf numFmtId="0" fontId="16" fillId="0" borderId="0" xfId="0" applyFont="1" applyAlignment="1">
      <alignment horizontal="center" vertical="center" wrapText="1"/>
    </xf>
    <xf numFmtId="0" fontId="15" fillId="0" borderId="58" xfId="0" applyFont="1" applyBorder="1" applyAlignment="1" applyProtection="1">
      <alignment horizontal="center" vertical="center" wrapText="1"/>
      <protection locked="0"/>
    </xf>
    <xf numFmtId="0" fontId="37" fillId="0" borderId="0" xfId="2" applyNumberFormat="1" applyFont="1" applyFill="1" applyAlignment="1" applyProtection="1">
      <alignment horizontal="justify" vertical="center" wrapText="1"/>
    </xf>
    <xf numFmtId="0" fontId="33" fillId="0" borderId="15" xfId="0" applyFont="1" applyBorder="1" applyAlignment="1" applyProtection="1">
      <alignment horizontal="center" vertical="center" wrapText="1"/>
      <protection locked="0"/>
    </xf>
    <xf numFmtId="0" fontId="16" fillId="0" borderId="10" xfId="0" applyFont="1" applyBorder="1"/>
    <xf numFmtId="0" fontId="0" fillId="0" borderId="15" xfId="0" applyBorder="1" applyAlignment="1" applyProtection="1">
      <alignment horizontal="center" vertical="center"/>
      <protection hidden="1"/>
    </xf>
    <xf numFmtId="0" fontId="0" fillId="11" borderId="15" xfId="0" applyFill="1" applyBorder="1" applyAlignment="1" applyProtection="1">
      <alignment horizontal="center" vertical="center"/>
      <protection hidden="1"/>
    </xf>
    <xf numFmtId="0" fontId="0" fillId="19" borderId="15"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21" borderId="15" xfId="0" applyFill="1" applyBorder="1" applyAlignment="1" applyProtection="1">
      <alignment horizontal="center" vertical="center"/>
      <protection hidden="1"/>
    </xf>
    <xf numFmtId="0" fontId="0" fillId="22" borderId="15" xfId="0" applyFill="1" applyBorder="1" applyAlignment="1" applyProtection="1">
      <alignment horizontal="left" vertical="center"/>
      <protection hidden="1"/>
    </xf>
    <xf numFmtId="0" fontId="0" fillId="11" borderId="0" xfId="0" applyFill="1" applyAlignment="1" applyProtection="1">
      <alignment horizontal="center" vertical="center"/>
      <protection hidden="1"/>
    </xf>
    <xf numFmtId="0" fontId="0" fillId="19" borderId="0" xfId="0" applyFill="1" applyAlignment="1" applyProtection="1">
      <alignment horizontal="center" vertical="center"/>
      <protection hidden="1"/>
    </xf>
    <xf numFmtId="0" fontId="0" fillId="20" borderId="0" xfId="0" applyFill="1" applyAlignment="1" applyProtection="1">
      <alignment horizontal="center" vertical="center"/>
      <protection hidden="1"/>
    </xf>
    <xf numFmtId="0" fontId="0" fillId="21" borderId="0" xfId="0" applyFill="1" applyAlignment="1" applyProtection="1">
      <alignment horizontal="center" vertical="center"/>
      <protection hidden="1"/>
    </xf>
    <xf numFmtId="0" fontId="22" fillId="0" borderId="15" xfId="0" applyFont="1" applyBorder="1" applyAlignment="1" applyProtection="1">
      <alignment horizontal="center" vertical="center"/>
      <protection hidden="1"/>
    </xf>
    <xf numFmtId="0" fontId="0" fillId="17" borderId="15" xfId="0"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17" borderId="61" xfId="0" applyFill="1" applyBorder="1" applyAlignment="1" applyProtection="1">
      <alignment horizontal="center" vertical="center"/>
      <protection hidden="1"/>
    </xf>
    <xf numFmtId="0" fontId="22"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0" fillId="8" borderId="0" xfId="0" applyFill="1" applyAlignment="1" applyProtection="1">
      <alignment horizontal="center" vertical="center"/>
      <protection hidden="1"/>
    </xf>
    <xf numFmtId="0" fontId="22" fillId="8" borderId="15" xfId="0" applyFont="1" applyFill="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9" borderId="0" xfId="0" applyFill="1" applyAlignment="1" applyProtection="1">
      <alignment horizontal="center" vertical="center"/>
      <protection hidden="1"/>
    </xf>
    <xf numFmtId="0" fontId="0" fillId="0" borderId="15" xfId="0" applyBorder="1"/>
    <xf numFmtId="0" fontId="0" fillId="7" borderId="15" xfId="0" applyFill="1" applyBorder="1" applyAlignment="1">
      <alignment horizontal="center" textRotation="90"/>
    </xf>
    <xf numFmtId="0" fontId="0" fillId="23" borderId="15" xfId="0" applyFill="1" applyBorder="1" applyAlignment="1">
      <alignment horizontal="center" textRotation="90"/>
    </xf>
    <xf numFmtId="49" fontId="45" fillId="0" borderId="0" xfId="0" applyNumberFormat="1" applyFont="1" applyAlignment="1">
      <alignment horizontal="center"/>
    </xf>
    <xf numFmtId="0" fontId="0" fillId="0" borderId="71" xfId="0" applyBorder="1" applyAlignment="1">
      <alignment horizontal="center"/>
    </xf>
    <xf numFmtId="0" fontId="0" fillId="7" borderId="15" xfId="0" applyFill="1" applyBorder="1" applyAlignment="1">
      <alignment horizontal="center"/>
    </xf>
    <xf numFmtId="0" fontId="0" fillId="0" borderId="71" xfId="0" applyBorder="1"/>
    <xf numFmtId="0" fontId="0" fillId="0" borderId="15" xfId="0" applyBorder="1" applyAlignment="1">
      <alignment horizontal="center"/>
    </xf>
    <xf numFmtId="0" fontId="55" fillId="17" borderId="15" xfId="0" applyFont="1" applyFill="1" applyBorder="1" applyAlignment="1">
      <alignment horizontal="center" wrapText="1"/>
    </xf>
    <xf numFmtId="0" fontId="0" fillId="0" borderId="15" xfId="0" applyBorder="1" applyAlignment="1">
      <alignment horizontal="left" wrapText="1"/>
    </xf>
    <xf numFmtId="0" fontId="0" fillId="17" borderId="15" xfId="0" applyFill="1" applyBorder="1"/>
    <xf numFmtId="0" fontId="0" fillId="17" borderId="15" xfId="0" applyFill="1" applyBorder="1" applyAlignment="1">
      <alignment horizontal="left" wrapText="1"/>
    </xf>
    <xf numFmtId="0" fontId="0" fillId="0" borderId="15" xfId="0" quotePrefix="1" applyBorder="1" applyAlignment="1">
      <alignment horizontal="center"/>
    </xf>
    <xf numFmtId="0" fontId="12" fillId="2" borderId="4" xfId="0" applyFont="1" applyFill="1" applyBorder="1"/>
    <xf numFmtId="0" fontId="13" fillId="2" borderId="5" xfId="0" applyFont="1" applyFill="1" applyBorder="1"/>
    <xf numFmtId="0" fontId="12" fillId="2" borderId="5" xfId="0" applyFont="1" applyFill="1" applyBorder="1"/>
    <xf numFmtId="0" fontId="12" fillId="2" borderId="6" xfId="0" applyFont="1" applyFill="1" applyBorder="1"/>
    <xf numFmtId="0" fontId="4" fillId="2" borderId="4" xfId="0" applyFont="1" applyFill="1" applyBorder="1"/>
    <xf numFmtId="0" fontId="4" fillId="2" borderId="5" xfId="0" applyFont="1" applyFill="1" applyBorder="1"/>
    <xf numFmtId="0" fontId="4" fillId="2" borderId="6" xfId="0" applyFont="1" applyFill="1" applyBorder="1"/>
    <xf numFmtId="0" fontId="12" fillId="2" borderId="7" xfId="0" applyFont="1" applyFill="1" applyBorder="1"/>
    <xf numFmtId="0" fontId="12" fillId="2" borderId="9" xfId="0" applyFont="1" applyFill="1" applyBorder="1"/>
    <xf numFmtId="0" fontId="4" fillId="2" borderId="7" xfId="0" applyFont="1" applyFill="1" applyBorder="1"/>
    <xf numFmtId="0" fontId="4" fillId="2" borderId="9" xfId="0" applyFont="1" applyFill="1" applyBorder="1"/>
    <xf numFmtId="0" fontId="0" fillId="17" borderId="0" xfId="0" applyFill="1"/>
    <xf numFmtId="0" fontId="4" fillId="0" borderId="0" xfId="0" applyFont="1" applyAlignment="1">
      <alignment horizontal="justify"/>
    </xf>
    <xf numFmtId="0" fontId="0" fillId="17" borderId="15" xfId="0" applyFill="1" applyBorder="1" applyAlignment="1">
      <alignment horizontal="center"/>
    </xf>
    <xf numFmtId="0" fontId="16" fillId="0" borderId="4" xfId="0" applyFont="1" applyBorder="1"/>
    <xf numFmtId="0" fontId="16" fillId="0" borderId="5" xfId="0" applyFont="1" applyBorder="1"/>
    <xf numFmtId="0" fontId="16" fillId="0" borderId="6" xfId="0" applyFont="1" applyBorder="1"/>
    <xf numFmtId="0" fontId="16" fillId="0" borderId="11" xfId="0" applyFont="1" applyBorder="1"/>
    <xf numFmtId="0" fontId="4" fillId="0" borderId="10" xfId="0" applyFont="1" applyBorder="1"/>
    <xf numFmtId="0" fontId="4" fillId="0" borderId="11" xfId="0" applyFont="1" applyBorder="1"/>
    <xf numFmtId="0" fontId="22" fillId="0" borderId="0" xfId="0" applyFont="1" applyAlignment="1">
      <alignment horizontal="center"/>
    </xf>
    <xf numFmtId="0" fontId="22" fillId="0" borderId="15" xfId="0" applyFont="1" applyBorder="1" applyAlignment="1">
      <alignment horizontal="center"/>
    </xf>
    <xf numFmtId="0" fontId="22" fillId="0" borderId="15" xfId="0" applyFont="1" applyBorder="1" applyAlignment="1">
      <alignment horizontal="left" wrapText="1"/>
    </xf>
    <xf numFmtId="0" fontId="11" fillId="0" borderId="79" xfId="0" applyFont="1" applyBorder="1"/>
    <xf numFmtId="0" fontId="11" fillId="0" borderId="80" xfId="0" applyFont="1" applyBorder="1" applyAlignment="1">
      <alignment horizontal="justify"/>
    </xf>
    <xf numFmtId="0" fontId="22" fillId="0" borderId="15" xfId="0" quotePrefix="1" applyFont="1" applyBorder="1" applyAlignment="1">
      <alignment horizontal="center"/>
    </xf>
    <xf numFmtId="0" fontId="11" fillId="0" borderId="10" xfId="0" applyFont="1" applyBorder="1"/>
    <xf numFmtId="0" fontId="11" fillId="0" borderId="0" xfId="0" applyFont="1" applyAlignment="1">
      <alignment horizontal="justify"/>
    </xf>
    <xf numFmtId="0" fontId="11" fillId="0" borderId="11" xfId="0" applyFont="1" applyBorder="1" applyAlignment="1">
      <alignment horizontal="justify"/>
    </xf>
    <xf numFmtId="0" fontId="4" fillId="0" borderId="7" xfId="0" applyFont="1" applyBorder="1"/>
    <xf numFmtId="0" fontId="4" fillId="0" borderId="8" xfId="0" applyFont="1" applyBorder="1"/>
    <xf numFmtId="0" fontId="4" fillId="0" borderId="9" xfId="0" applyFont="1" applyBorder="1"/>
    <xf numFmtId="0" fontId="11" fillId="0" borderId="6" xfId="0" applyFont="1" applyBorder="1"/>
    <xf numFmtId="0" fontId="11" fillId="0" borderId="11" xfId="0" applyFont="1" applyBorder="1"/>
    <xf numFmtId="0" fontId="22" fillId="17" borderId="15" xfId="0" applyFont="1" applyFill="1" applyBorder="1" applyAlignment="1">
      <alignment horizontal="left" wrapText="1"/>
    </xf>
    <xf numFmtId="0" fontId="16" fillId="0" borderId="0" xfId="0" applyFont="1" applyAlignment="1">
      <alignment vertical="top" wrapText="1"/>
    </xf>
    <xf numFmtId="0" fontId="11" fillId="0" borderId="7" xfId="0" applyFont="1" applyBorder="1"/>
    <xf numFmtId="0" fontId="11" fillId="0" borderId="8" xfId="0" applyFont="1" applyBorder="1"/>
    <xf numFmtId="0" fontId="11" fillId="0" borderId="9" xfId="0" applyFont="1" applyBorder="1"/>
    <xf numFmtId="0" fontId="4" fillId="0" borderId="4" xfId="0" applyFont="1" applyBorder="1"/>
    <xf numFmtId="0" fontId="4" fillId="0" borderId="5" xfId="0" applyFont="1" applyBorder="1"/>
    <xf numFmtId="0" fontId="4" fillId="0" borderId="6" xfId="0" applyFont="1" applyBorder="1"/>
    <xf numFmtId="0" fontId="0" fillId="17" borderId="15" xfId="0" applyFill="1" applyBorder="1" applyAlignment="1">
      <alignment wrapText="1"/>
    </xf>
    <xf numFmtId="0" fontId="0" fillId="24" borderId="15" xfId="0" applyFill="1" applyBorder="1" applyAlignment="1">
      <alignment horizontal="left" wrapText="1"/>
    </xf>
    <xf numFmtId="0" fontId="56" fillId="0" borderId="0" xfId="0" applyFont="1" applyAlignment="1">
      <alignment horizontal="center"/>
    </xf>
    <xf numFmtId="0" fontId="56" fillId="0" borderId="15" xfId="0" applyFont="1" applyBorder="1" applyAlignment="1">
      <alignment horizontal="center"/>
    </xf>
    <xf numFmtId="0" fontId="56" fillId="0" borderId="15" xfId="0" applyFont="1" applyBorder="1" applyAlignment="1">
      <alignment horizontal="left" wrapText="1"/>
    </xf>
    <xf numFmtId="0" fontId="0" fillId="0" borderId="61" xfId="0" applyBorder="1"/>
    <xf numFmtId="0" fontId="8" fillId="0" borderId="0" xfId="0" applyFont="1"/>
    <xf numFmtId="0" fontId="8" fillId="0" borderId="0" xfId="0" applyFont="1" applyAlignment="1">
      <alignment horizontal="justify" vertical="center"/>
    </xf>
    <xf numFmtId="0" fontId="8" fillId="0" borderId="0" xfId="0" applyFont="1" applyAlignment="1">
      <alignment horizontal="justify" vertical="center" wrapText="1"/>
    </xf>
    <xf numFmtId="0" fontId="9" fillId="0" borderId="0" xfId="0" applyFont="1"/>
    <xf numFmtId="0" fontId="4" fillId="0" borderId="15" xfId="0" applyFont="1" applyBorder="1" applyAlignment="1" applyProtection="1">
      <alignment horizontal="center" vertical="center" wrapText="1"/>
      <protection locked="0"/>
    </xf>
    <xf numFmtId="0" fontId="16" fillId="0" borderId="15" xfId="0" applyFont="1" applyBorder="1" applyAlignment="1" applyProtection="1">
      <alignment horizontal="center" vertical="center" wrapText="1"/>
      <protection locked="0"/>
    </xf>
    <xf numFmtId="0" fontId="19" fillId="0" borderId="17" xfId="0" applyFont="1" applyBorder="1" applyAlignment="1">
      <alignment wrapText="1"/>
    </xf>
    <xf numFmtId="0" fontId="19" fillId="0" borderId="19" xfId="0" applyFont="1" applyBorder="1" applyAlignment="1">
      <alignment wrapText="1"/>
    </xf>
    <xf numFmtId="0" fontId="11" fillId="0" borderId="20" xfId="0" applyFont="1" applyBorder="1"/>
    <xf numFmtId="0" fontId="11" fillId="0" borderId="21" xfId="0" applyFont="1" applyBorder="1"/>
    <xf numFmtId="0" fontId="11" fillId="0" borderId="22" xfId="0" applyFont="1" applyBorder="1"/>
    <xf numFmtId="0" fontId="11" fillId="0" borderId="23" xfId="0" applyFont="1" applyBorder="1"/>
    <xf numFmtId="0" fontId="11" fillId="0" borderId="24" xfId="0" applyFont="1" applyBorder="1"/>
    <xf numFmtId="0" fontId="16" fillId="0" borderId="25" xfId="0" applyFont="1" applyBorder="1"/>
    <xf numFmtId="0" fontId="11" fillId="0" borderId="26" xfId="0" applyFont="1" applyBorder="1"/>
    <xf numFmtId="0" fontId="11" fillId="0" borderId="27" xfId="0" applyFont="1" applyBorder="1"/>
    <xf numFmtId="0" fontId="11" fillId="0" borderId="28" xfId="0" applyFont="1" applyBorder="1"/>
    <xf numFmtId="0" fontId="15" fillId="0" borderId="20" xfId="0" applyFont="1" applyBorder="1" applyAlignment="1">
      <alignment vertical="center"/>
    </xf>
    <xf numFmtId="0" fontId="15" fillId="0" borderId="21" xfId="0" applyFont="1" applyBorder="1" applyAlignment="1">
      <alignment vertical="center"/>
    </xf>
    <xf numFmtId="0" fontId="15" fillId="0" borderId="22" xfId="0" applyFont="1" applyBorder="1" applyAlignment="1">
      <alignment vertical="center"/>
    </xf>
    <xf numFmtId="0" fontId="18" fillId="0" borderId="26" xfId="0" applyFont="1" applyBorder="1" applyAlignment="1">
      <alignment vertical="center"/>
    </xf>
    <xf numFmtId="0" fontId="18" fillId="0" borderId="28" xfId="0" applyFont="1" applyBorder="1" applyAlignment="1">
      <alignment vertical="center"/>
    </xf>
    <xf numFmtId="0" fontId="16" fillId="0" borderId="15" xfId="0" applyFont="1" applyBorder="1" applyAlignment="1">
      <alignment horizontal="center" vertical="center" wrapText="1"/>
    </xf>
    <xf numFmtId="0" fontId="18" fillId="0" borderId="15" xfId="0" applyFont="1" applyBorder="1" applyAlignment="1">
      <alignment horizontal="center" vertical="center" wrapText="1"/>
    </xf>
    <xf numFmtId="0" fontId="16" fillId="0" borderId="12" xfId="0" applyFont="1" applyBorder="1" applyAlignment="1">
      <alignment horizontal="center" vertical="center" wrapText="1"/>
    </xf>
    <xf numFmtId="0" fontId="26" fillId="0" borderId="0" xfId="0" applyFont="1"/>
    <xf numFmtId="0" fontId="44" fillId="0" borderId="0" xfId="0" applyFont="1"/>
    <xf numFmtId="0" fontId="17" fillId="0" borderId="0" xfId="0" applyFont="1" applyAlignment="1">
      <alignment vertical="center"/>
    </xf>
    <xf numFmtId="0" fontId="45" fillId="0" borderId="0" xfId="0" applyFont="1" applyAlignment="1">
      <alignment horizontal="center" vertical="center" wrapText="1"/>
    </xf>
    <xf numFmtId="0" fontId="14" fillId="0" borderId="0" xfId="0" applyFont="1" applyAlignment="1">
      <alignment vertical="center" wrapText="1"/>
    </xf>
    <xf numFmtId="0" fontId="22" fillId="0" borderId="0" xfId="0" applyFont="1" applyAlignment="1">
      <alignment vertical="top"/>
    </xf>
    <xf numFmtId="0" fontId="23" fillId="0" borderId="31" xfId="0" applyFont="1" applyBorder="1" applyAlignment="1">
      <alignment horizontal="left" vertical="center"/>
    </xf>
    <xf numFmtId="0" fontId="20" fillId="0" borderId="0" xfId="0" applyFont="1" applyAlignment="1">
      <alignment horizontal="justify" vertical="center" wrapText="1"/>
    </xf>
    <xf numFmtId="0" fontId="20" fillId="0" borderId="0" xfId="0" applyFont="1" applyAlignment="1">
      <alignment vertical="center" wrapText="1"/>
    </xf>
    <xf numFmtId="0" fontId="16" fillId="0" borderId="31" xfId="0" applyFont="1" applyBorder="1"/>
    <xf numFmtId="0" fontId="23" fillId="0" borderId="0" xfId="0" applyFont="1" applyAlignment="1">
      <alignment horizontal="justify" vertical="center" wrapText="1"/>
    </xf>
    <xf numFmtId="0" fontId="22" fillId="0" borderId="0" xfId="0" applyFont="1" applyAlignment="1">
      <alignment horizontal="left" vertical="center" indent="4"/>
    </xf>
    <xf numFmtId="0" fontId="16" fillId="0" borderId="31" xfId="0" applyFont="1" applyBorder="1" applyAlignment="1">
      <alignment horizontal="left" vertical="center" indent="4"/>
    </xf>
    <xf numFmtId="0" fontId="16" fillId="0" borderId="33" xfId="0" applyFont="1" applyBorder="1"/>
    <xf numFmtId="0" fontId="20" fillId="0" borderId="16" xfId="0" applyFont="1" applyBorder="1" applyAlignment="1">
      <alignment vertical="center" wrapText="1"/>
    </xf>
    <xf numFmtId="0" fontId="22" fillId="0" borderId="0" xfId="0" applyFont="1" applyAlignment="1">
      <alignment vertical="center"/>
    </xf>
    <xf numFmtId="0" fontId="1" fillId="0" borderId="0" xfId="0" applyFont="1" applyAlignment="1">
      <alignment vertical="center"/>
    </xf>
    <xf numFmtId="0" fontId="22" fillId="0" borderId="0" xfId="0" applyFont="1" applyAlignment="1">
      <alignment vertical="center" wrapText="1"/>
    </xf>
    <xf numFmtId="0" fontId="5" fillId="4" borderId="38" xfId="0" applyFont="1" applyFill="1" applyBorder="1" applyAlignment="1">
      <alignment horizontal="center" vertical="center" wrapText="1"/>
    </xf>
    <xf numFmtId="0" fontId="0" fillId="36" borderId="0" xfId="0" applyFill="1" applyAlignment="1">
      <alignment horizontal="center" vertical="center"/>
    </xf>
    <xf numFmtId="0" fontId="42" fillId="0" borderId="43" xfId="0" applyFont="1" applyBorder="1" applyAlignment="1">
      <alignment horizontal="center" vertical="center" wrapText="1"/>
    </xf>
    <xf numFmtId="0" fontId="22" fillId="0" borderId="0" xfId="0" applyFont="1" applyAlignment="1">
      <alignment horizontal="center" vertical="center"/>
    </xf>
    <xf numFmtId="0" fontId="42" fillId="0" borderId="44" xfId="0" applyFont="1" applyBorder="1" applyAlignment="1">
      <alignment horizontal="center" vertical="center" wrapText="1"/>
    </xf>
    <xf numFmtId="0" fontId="18" fillId="0" borderId="58" xfId="0" applyFont="1" applyBorder="1" applyAlignment="1" applyProtection="1">
      <alignment horizontal="center" vertical="center" wrapText="1"/>
      <protection locked="0"/>
    </xf>
    <xf numFmtId="0" fontId="4" fillId="0" borderId="0" xfId="0" applyFont="1" applyAlignment="1">
      <alignment wrapText="1"/>
    </xf>
    <xf numFmtId="0" fontId="11" fillId="0" borderId="48" xfId="0" applyFont="1" applyBorder="1"/>
    <xf numFmtId="0" fontId="19" fillId="0" borderId="0" xfId="0" applyFont="1" applyAlignment="1">
      <alignment horizontal="justify" vertical="center" wrapText="1"/>
    </xf>
    <xf numFmtId="0" fontId="11" fillId="0" borderId="49" xfId="0" applyFont="1" applyBorder="1"/>
    <xf numFmtId="0" fontId="14" fillId="0" borderId="0" xfId="0" applyFont="1" applyAlignment="1">
      <alignment horizontal="center" vertical="center" wrapText="1"/>
    </xf>
    <xf numFmtId="0" fontId="15" fillId="0" borderId="0" xfId="0" applyFont="1" applyAlignment="1">
      <alignment horizontal="justify" vertical="top"/>
    </xf>
    <xf numFmtId="0" fontId="18" fillId="0" borderId="0" xfId="0" applyFont="1" applyAlignment="1">
      <alignment horizontal="justify" vertical="top"/>
    </xf>
    <xf numFmtId="0" fontId="19" fillId="0" borderId="0" xfId="0" applyFont="1" applyAlignment="1">
      <alignment horizontal="justify" vertical="center"/>
    </xf>
    <xf numFmtId="0" fontId="26" fillId="0" borderId="0" xfId="0" applyFont="1" applyAlignment="1">
      <alignment wrapText="1"/>
    </xf>
    <xf numFmtId="0" fontId="20" fillId="0" borderId="0" xfId="0" applyFont="1" applyAlignment="1">
      <alignment horizontal="justify" vertical="center"/>
    </xf>
    <xf numFmtId="0" fontId="4" fillId="0" borderId="0" xfId="0" applyFont="1" applyAlignment="1">
      <alignment horizontal="center" vertical="top" wrapText="1"/>
    </xf>
    <xf numFmtId="0" fontId="18" fillId="0" borderId="15"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0" fillId="8" borderId="0" xfId="0" applyFill="1"/>
    <xf numFmtId="0" fontId="51" fillId="0" borderId="0" xfId="0" applyFont="1" applyAlignment="1">
      <alignment horizontal="left"/>
    </xf>
    <xf numFmtId="0" fontId="25" fillId="0" borderId="31" xfId="0" applyFont="1" applyBorder="1" applyAlignment="1">
      <alignment horizontal="justify" vertical="center"/>
    </xf>
    <xf numFmtId="0" fontId="4" fillId="0" borderId="31" xfId="0" applyFont="1" applyBorder="1"/>
    <xf numFmtId="0" fontId="4" fillId="0" borderId="33" xfId="0" applyFont="1" applyBorder="1"/>
    <xf numFmtId="0" fontId="15" fillId="0" borderId="0" xfId="0" applyFont="1" applyAlignment="1">
      <alignment horizontal="center" vertical="top" wrapText="1"/>
    </xf>
    <xf numFmtId="0" fontId="16" fillId="0" borderId="15" xfId="0" quotePrefix="1" applyFont="1" applyBorder="1" applyAlignment="1">
      <alignment horizontal="center" vertical="center" wrapText="1"/>
    </xf>
    <xf numFmtId="0" fontId="11" fillId="0" borderId="0" xfId="0" applyFont="1" applyAlignment="1">
      <alignment horizontal="center" vertical="top"/>
    </xf>
    <xf numFmtId="0" fontId="16" fillId="0" borderId="59" xfId="0" applyFont="1" applyBorder="1" applyAlignment="1">
      <alignment vertical="center"/>
    </xf>
    <xf numFmtId="0" fontId="4" fillId="0" borderId="59" xfId="0" applyFont="1" applyBorder="1" applyAlignment="1">
      <alignment vertical="center"/>
    </xf>
    <xf numFmtId="0" fontId="27" fillId="0" borderId="0" xfId="0" applyFont="1" applyAlignment="1">
      <alignment horizontal="right" vertical="center" wrapText="1"/>
    </xf>
    <xf numFmtId="0" fontId="0" fillId="0" borderId="0" xfId="0" applyAlignment="1">
      <alignment wrapText="1"/>
    </xf>
    <xf numFmtId="0" fontId="53" fillId="0" borderId="0" xfId="0" applyFont="1" applyAlignment="1">
      <alignment horizontal="left"/>
    </xf>
    <xf numFmtId="49" fontId="15" fillId="0" borderId="0" xfId="0" applyNumberFormat="1" applyFont="1" applyAlignment="1">
      <alignment horizontal="center" vertical="center" wrapText="1"/>
    </xf>
    <xf numFmtId="0" fontId="18" fillId="0" borderId="0" xfId="0" applyFont="1" applyAlignment="1">
      <alignment horizontal="justify" vertical="top" wrapText="1"/>
    </xf>
    <xf numFmtId="0" fontId="15" fillId="0" borderId="0" xfId="0" applyFont="1" applyAlignment="1">
      <alignment vertical="top" wrapText="1"/>
    </xf>
    <xf numFmtId="0" fontId="11" fillId="0" borderId="0" xfId="0" applyFont="1" applyAlignment="1">
      <alignment vertical="center" wrapText="1"/>
    </xf>
    <xf numFmtId="49" fontId="4" fillId="0" borderId="15"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0" xfId="0" applyFont="1" applyAlignment="1">
      <alignment horizontal="right" vertical="center" wrapText="1"/>
    </xf>
    <xf numFmtId="0" fontId="0" fillId="9" borderId="0" xfId="0" applyFill="1"/>
    <xf numFmtId="0" fontId="25" fillId="0" borderId="33" xfId="0" applyFont="1" applyBorder="1" applyAlignment="1">
      <alignment horizontal="justify" vertical="center"/>
    </xf>
    <xf numFmtId="0" fontId="4" fillId="10" borderId="0" xfId="0" applyFont="1" applyFill="1" applyAlignment="1">
      <alignment vertical="center" textRotation="90" wrapText="1"/>
    </xf>
    <xf numFmtId="0" fontId="4" fillId="11" borderId="0" xfId="0" applyFont="1" applyFill="1" applyAlignment="1">
      <alignment vertical="center" wrapText="1"/>
    </xf>
    <xf numFmtId="0" fontId="0" fillId="12" borderId="0" xfId="0" applyFill="1" applyAlignment="1">
      <alignment textRotation="90"/>
    </xf>
    <xf numFmtId="0" fontId="0" fillId="13" borderId="0" xfId="0" applyFill="1" applyAlignment="1">
      <alignment textRotation="90"/>
    </xf>
    <xf numFmtId="0" fontId="4" fillId="14" borderId="0" xfId="0" applyFont="1" applyFill="1" applyAlignment="1">
      <alignment horizontal="center" vertical="center" wrapText="1"/>
    </xf>
    <xf numFmtId="0" fontId="4" fillId="0" borderId="15" xfId="0" applyFont="1" applyBorder="1" applyAlignment="1">
      <alignment horizontal="center" vertical="center" wrapText="1"/>
    </xf>
    <xf numFmtId="0" fontId="0" fillId="15" borderId="0" xfId="0" applyFill="1"/>
    <xf numFmtId="49" fontId="16" fillId="0" borderId="15" xfId="0" applyNumberFormat="1" applyFont="1" applyBorder="1" applyAlignment="1">
      <alignment horizontal="center" vertical="center" wrapText="1"/>
    </xf>
    <xf numFmtId="0" fontId="4" fillId="8" borderId="0" xfId="0" applyFont="1" applyFill="1" applyAlignment="1">
      <alignment vertical="center" wrapText="1"/>
    </xf>
    <xf numFmtId="0" fontId="4" fillId="9" borderId="0" xfId="0" applyFont="1" applyFill="1" applyAlignment="1">
      <alignment horizontal="center" vertical="center" wrapText="1"/>
    </xf>
    <xf numFmtId="0" fontId="4" fillId="8" borderId="0" xfId="0" applyFont="1" applyFill="1" applyAlignment="1">
      <alignment horizontal="center" vertical="center" wrapText="1"/>
    </xf>
    <xf numFmtId="49" fontId="16" fillId="0" borderId="61" xfId="0" applyNumberFormat="1" applyFont="1" applyBorder="1" applyAlignment="1">
      <alignment horizontal="center" vertical="center" wrapText="1"/>
    </xf>
    <xf numFmtId="0" fontId="18" fillId="0" borderId="0" xfId="0" applyFont="1" applyAlignment="1">
      <alignment vertical="center" wrapText="1"/>
    </xf>
    <xf numFmtId="0" fontId="0" fillId="16" borderId="0" xfId="0" applyFill="1"/>
    <xf numFmtId="0" fontId="18" fillId="0" borderId="0" xfId="0" applyFont="1" applyAlignment="1">
      <alignment horizontal="left" vertical="center"/>
    </xf>
    <xf numFmtId="0" fontId="30" fillId="0" borderId="0" xfId="1" applyNumberFormat="1" applyFont="1" applyFill="1" applyAlignment="1" applyProtection="1">
      <alignment vertical="center"/>
    </xf>
    <xf numFmtId="0" fontId="32" fillId="0" borderId="0" xfId="1" applyNumberFormat="1" applyFont="1" applyFill="1" applyBorder="1" applyAlignment="1" applyProtection="1">
      <alignment horizontal="center" vertical="center" wrapText="1"/>
    </xf>
    <xf numFmtId="0" fontId="15" fillId="0" borderId="0" xfId="0" applyFont="1" applyAlignment="1">
      <alignment vertical="center" wrapText="1"/>
    </xf>
    <xf numFmtId="0" fontId="11" fillId="0" borderId="0" xfId="0" applyFont="1" applyAlignment="1">
      <alignment vertical="center"/>
    </xf>
    <xf numFmtId="0" fontId="15" fillId="0" borderId="0" xfId="0" applyFont="1" applyAlignment="1">
      <alignment horizontal="justify" vertical="top" wrapText="1"/>
    </xf>
    <xf numFmtId="49" fontId="16" fillId="0" borderId="0" xfId="0" applyNumberFormat="1" applyFont="1" applyAlignment="1">
      <alignment horizontal="center" vertical="center" wrapText="1"/>
    </xf>
    <xf numFmtId="0" fontId="33" fillId="0" borderId="15" xfId="0" applyFont="1" applyBorder="1" applyAlignment="1">
      <alignment horizontal="center" vertical="center" wrapText="1"/>
    </xf>
    <xf numFmtId="0" fontId="34" fillId="0" borderId="0" xfId="0" applyFont="1" applyAlignment="1">
      <alignment horizontal="right" vertical="center"/>
    </xf>
    <xf numFmtId="0" fontId="15" fillId="0" borderId="0" xfId="0" applyFont="1" applyAlignment="1">
      <alignment vertical="center"/>
    </xf>
    <xf numFmtId="49" fontId="16" fillId="0" borderId="61" xfId="0" applyNumberFormat="1" applyFont="1" applyBorder="1" applyAlignment="1">
      <alignment horizontal="center" vertical="center"/>
    </xf>
    <xf numFmtId="49" fontId="16" fillId="0" borderId="15" xfId="0" applyNumberFormat="1" applyFont="1" applyBorder="1" applyAlignment="1">
      <alignment horizontal="center" vertical="center"/>
    </xf>
    <xf numFmtId="49" fontId="16" fillId="0" borderId="0" xfId="0" applyNumberFormat="1" applyFont="1" applyAlignment="1">
      <alignment horizontal="center" vertical="center"/>
    </xf>
    <xf numFmtId="0" fontId="15" fillId="0" borderId="0" xfId="0" applyFont="1" applyAlignment="1">
      <alignment horizontal="left" vertical="center" wrapText="1"/>
    </xf>
    <xf numFmtId="0" fontId="16" fillId="0" borderId="61" xfId="0" applyFont="1" applyBorder="1" applyAlignment="1">
      <alignment horizontal="center" vertical="center" wrapText="1"/>
    </xf>
    <xf numFmtId="49" fontId="16" fillId="0" borderId="14"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18" fillId="0" borderId="0" xfId="0" applyFont="1" applyAlignment="1">
      <alignment horizontal="justify" vertical="center" wrapText="1" shrinkToFit="1"/>
    </xf>
    <xf numFmtId="0" fontId="18" fillId="0" borderId="0" xfId="0" applyFont="1" applyAlignment="1">
      <alignment horizontal="center" vertical="center" wrapText="1"/>
    </xf>
    <xf numFmtId="49" fontId="16" fillId="0" borderId="65" xfId="0" applyNumberFormat="1" applyFont="1" applyBorder="1" applyAlignment="1">
      <alignment horizontal="center" vertical="center"/>
    </xf>
    <xf numFmtId="0" fontId="29" fillId="0" borderId="15" xfId="0" applyFont="1" applyBorder="1" applyAlignment="1" applyProtection="1">
      <alignment horizontal="center" vertical="center" wrapText="1"/>
      <protection locked="0"/>
    </xf>
    <xf numFmtId="0" fontId="11" fillId="0" borderId="0" xfId="0" applyFont="1" applyAlignment="1">
      <alignment wrapText="1"/>
    </xf>
    <xf numFmtId="0" fontId="23" fillId="0" borderId="0" xfId="0" applyFont="1" applyAlignment="1">
      <alignment horizontal="justify" vertical="justify"/>
    </xf>
    <xf numFmtId="0" fontId="4" fillId="0" borderId="15" xfId="0" applyFont="1" applyBorder="1" applyAlignment="1">
      <alignment horizontal="center" vertical="center" textRotation="90" wrapText="1"/>
    </xf>
    <xf numFmtId="3" fontId="16" fillId="0" borderId="0" xfId="0" applyNumberFormat="1" applyFont="1" applyAlignment="1">
      <alignment vertical="center" wrapText="1"/>
    </xf>
    <xf numFmtId="49" fontId="16" fillId="0" borderId="0" xfId="0" applyNumberFormat="1" applyFont="1" applyAlignment="1">
      <alignment vertical="center" wrapText="1"/>
    </xf>
    <xf numFmtId="49" fontId="4" fillId="0" borderId="0" xfId="0" applyNumberFormat="1" applyFont="1" applyAlignment="1">
      <alignment horizontal="center" vertical="center"/>
    </xf>
    <xf numFmtId="0" fontId="16" fillId="0" borderId="0" xfId="0" applyFont="1" applyAlignment="1">
      <alignment horizontal="justify" vertical="center"/>
    </xf>
    <xf numFmtId="0" fontId="11" fillId="0" borderId="31" xfId="0" applyFont="1" applyBorder="1"/>
    <xf numFmtId="0" fontId="11" fillId="0" borderId="33" xfId="0" applyFont="1" applyBorder="1"/>
    <xf numFmtId="0" fontId="18" fillId="0" borderId="0" xfId="0" applyFont="1" applyAlignment="1">
      <alignment horizontal="left" vertical="center" wrapText="1"/>
    </xf>
    <xf numFmtId="0" fontId="51" fillId="0" borderId="0" xfId="0" applyFont="1"/>
    <xf numFmtId="0" fontId="36" fillId="0" borderId="0" xfId="0" applyFont="1"/>
    <xf numFmtId="0" fontId="16" fillId="0" borderId="0" xfId="0" applyFont="1" applyAlignment="1">
      <alignment horizontal="center" vertical="center"/>
    </xf>
    <xf numFmtId="0" fontId="34" fillId="0" borderId="0" xfId="0" applyFont="1" applyAlignment="1">
      <alignment horizontal="right" vertical="center" wrapText="1"/>
    </xf>
    <xf numFmtId="0" fontId="27" fillId="0" borderId="0" xfId="0" applyFont="1" applyAlignment="1">
      <alignment horizontal="right" vertical="center"/>
    </xf>
    <xf numFmtId="0" fontId="16" fillId="0" borderId="0" xfId="0" applyFont="1" applyAlignment="1">
      <alignment wrapText="1"/>
    </xf>
    <xf numFmtId="0" fontId="36" fillId="0" borderId="0" xfId="0" applyFont="1" applyAlignment="1">
      <alignment vertical="center"/>
    </xf>
    <xf numFmtId="0" fontId="4" fillId="18" borderId="0" xfId="0" applyFont="1" applyFill="1" applyAlignment="1">
      <alignment vertical="center" wrapText="1"/>
    </xf>
    <xf numFmtId="0" fontId="15" fillId="0" borderId="15" xfId="0" applyFont="1" applyBorder="1" applyAlignment="1">
      <alignment horizontal="center" vertical="center" textRotation="90" wrapText="1"/>
    </xf>
    <xf numFmtId="0" fontId="46" fillId="0" borderId="0" xfId="0" applyFont="1" applyAlignment="1">
      <alignment horizontal="center" vertical="center" wrapText="1"/>
    </xf>
    <xf numFmtId="0" fontId="33" fillId="0" borderId="0" xfId="0" applyFont="1" applyAlignment="1">
      <alignment horizontal="center" vertical="center" wrapText="1"/>
    </xf>
    <xf numFmtId="0" fontId="0" fillId="8" borderId="61" xfId="0" applyFill="1" applyBorder="1" applyAlignment="1">
      <alignment horizontal="center" vertical="center"/>
    </xf>
    <xf numFmtId="0" fontId="0" fillId="0" borderId="0" xfId="0" applyAlignment="1">
      <alignment horizontal="center" vertical="center"/>
    </xf>
    <xf numFmtId="49" fontId="16" fillId="0" borderId="49" xfId="0" applyNumberFormat="1" applyFont="1" applyBorder="1" applyAlignment="1">
      <alignment horizontal="center" vertical="center" wrapText="1"/>
    </xf>
    <xf numFmtId="49" fontId="16" fillId="0" borderId="67" xfId="0" applyNumberFormat="1" applyFont="1" applyBorder="1" applyAlignment="1">
      <alignment horizontal="center" vertical="center" wrapText="1"/>
    </xf>
    <xf numFmtId="0" fontId="16" fillId="0" borderId="67" xfId="0" applyFont="1" applyBorder="1" applyAlignment="1">
      <alignment horizontal="center" vertical="center" wrapText="1"/>
    </xf>
    <xf numFmtId="0" fontId="0" fillId="0" borderId="0" xfId="0" applyAlignment="1">
      <alignment vertical="top" wrapText="1"/>
    </xf>
    <xf numFmtId="0" fontId="0" fillId="0" borderId="0" xfId="0" applyAlignment="1">
      <alignment vertical="center"/>
    </xf>
    <xf numFmtId="49" fontId="16" fillId="0" borderId="49" xfId="0" applyNumberFormat="1" applyFont="1" applyBorder="1" applyAlignment="1">
      <alignment horizontal="center" vertical="center"/>
    </xf>
    <xf numFmtId="49" fontId="16" fillId="0" borderId="67" xfId="0" applyNumberFormat="1" applyFont="1" applyBorder="1" applyAlignment="1">
      <alignment horizontal="center" vertical="center"/>
    </xf>
    <xf numFmtId="49" fontId="4" fillId="0" borderId="15" xfId="0" quotePrefix="1" applyNumberFormat="1" applyFont="1" applyBorder="1" applyAlignment="1">
      <alignment horizontal="center" vertical="center" wrapText="1"/>
    </xf>
    <xf numFmtId="0" fontId="4" fillId="0" borderId="15" xfId="0" quotePrefix="1" applyFont="1" applyBorder="1" applyAlignment="1">
      <alignment horizontal="center" vertical="center" wrapText="1"/>
    </xf>
    <xf numFmtId="0" fontId="4" fillId="0" borderId="67" xfId="0" applyFont="1" applyBorder="1" applyAlignment="1">
      <alignment horizontal="center" vertical="center" wrapText="1"/>
    </xf>
    <xf numFmtId="49" fontId="4" fillId="0" borderId="67" xfId="0" applyNumberFormat="1" applyFont="1" applyBorder="1" applyAlignment="1">
      <alignment horizontal="center" vertical="center" wrapText="1"/>
    </xf>
    <xf numFmtId="0" fontId="30" fillId="0" borderId="0" xfId="1" applyFont="1" applyFill="1" applyAlignment="1" applyProtection="1">
      <alignment vertical="center"/>
    </xf>
    <xf numFmtId="0" fontId="32" fillId="0" borderId="0" xfId="1" applyFont="1" applyFill="1" applyBorder="1" applyAlignment="1" applyProtection="1">
      <alignment horizontal="center" vertical="center" wrapText="1"/>
    </xf>
    <xf numFmtId="0" fontId="35" fillId="0" borderId="0" xfId="0" applyFont="1" applyAlignment="1">
      <alignment wrapText="1"/>
    </xf>
    <xf numFmtId="0" fontId="15" fillId="0" borderId="0" xfId="0" applyFont="1" applyAlignment="1">
      <alignment horizontal="center" vertical="center" wrapText="1"/>
    </xf>
    <xf numFmtId="0" fontId="4" fillId="0" borderId="0" xfId="0" applyFont="1" applyAlignment="1">
      <alignment horizontal="center" wrapText="1"/>
    </xf>
    <xf numFmtId="0" fontId="0" fillId="8" borderId="15" xfId="0" applyFill="1" applyBorder="1" applyAlignment="1">
      <alignment horizontal="center" vertical="center"/>
    </xf>
    <xf numFmtId="0" fontId="16" fillId="0" borderId="15" xfId="0" applyFont="1" applyBorder="1" applyAlignment="1">
      <alignment horizontal="center" vertical="center"/>
    </xf>
    <xf numFmtId="0" fontId="20" fillId="0" borderId="16" xfId="0" applyFont="1" applyBorder="1" applyAlignment="1">
      <alignment horizontal="justify" vertical="center"/>
    </xf>
    <xf numFmtId="0" fontId="16" fillId="0" borderId="31" xfId="0" applyFont="1" applyBorder="1" applyAlignment="1">
      <alignment vertical="center" wrapText="1"/>
    </xf>
    <xf numFmtId="0" fontId="25" fillId="0" borderId="33" xfId="0" applyFont="1" applyBorder="1" applyAlignment="1">
      <alignment vertical="center" wrapText="1"/>
    </xf>
    <xf numFmtId="49" fontId="4" fillId="0" borderId="12" xfId="0" applyNumberFormat="1" applyFont="1" applyBorder="1" applyAlignment="1">
      <alignment horizontal="center" vertical="center" wrapText="1"/>
    </xf>
    <xf numFmtId="0" fontId="22" fillId="9" borderId="0" xfId="0" applyFont="1" applyFill="1" applyAlignment="1">
      <alignment wrapText="1"/>
    </xf>
    <xf numFmtId="0" fontId="22" fillId="0" borderId="0" xfId="0" applyFont="1" applyAlignment="1">
      <alignment wrapText="1"/>
    </xf>
    <xf numFmtId="49" fontId="4" fillId="0" borderId="49" xfId="0" applyNumberFormat="1" applyFont="1" applyBorder="1" applyAlignment="1">
      <alignment horizontal="center" vertical="center" wrapText="1"/>
    </xf>
    <xf numFmtId="49" fontId="4" fillId="0" borderId="25" xfId="0" applyNumberFormat="1" applyFont="1" applyBorder="1" applyAlignment="1">
      <alignment horizontal="center" vertical="center" wrapText="1"/>
    </xf>
    <xf numFmtId="0" fontId="16" fillId="0" borderId="49" xfId="0" applyFont="1" applyBorder="1" applyAlignment="1">
      <alignment horizontal="center" vertical="center" wrapText="1"/>
    </xf>
    <xf numFmtId="0" fontId="16" fillId="0" borderId="66" xfId="0" applyFont="1" applyBorder="1" applyAlignment="1">
      <alignment horizontal="center" vertical="center" wrapText="1"/>
    </xf>
    <xf numFmtId="0" fontId="4" fillId="0" borderId="49" xfId="0" applyFont="1" applyBorder="1" applyAlignment="1">
      <alignment horizontal="center" vertical="center" wrapText="1"/>
    </xf>
    <xf numFmtId="0" fontId="23" fillId="0" borderId="48" xfId="0" applyFont="1" applyBorder="1" applyAlignment="1">
      <alignment vertical="center" wrapText="1"/>
    </xf>
    <xf numFmtId="0" fontId="23" fillId="0" borderId="68" xfId="0" applyFont="1" applyBorder="1" applyAlignment="1">
      <alignment vertical="center" wrapText="1"/>
    </xf>
    <xf numFmtId="0" fontId="34" fillId="0" borderId="0" xfId="0" applyFont="1" applyAlignment="1">
      <alignment horizontal="center" vertical="center"/>
    </xf>
    <xf numFmtId="0" fontId="23" fillId="0" borderId="31" xfId="0" applyFont="1" applyBorder="1" applyAlignment="1">
      <alignment vertical="center" wrapText="1"/>
    </xf>
    <xf numFmtId="0" fontId="20" fillId="0" borderId="33" xfId="0" applyFont="1" applyBorder="1" applyAlignment="1">
      <alignment vertical="center" wrapText="1"/>
    </xf>
    <xf numFmtId="0" fontId="18" fillId="0" borderId="0" xfId="0" applyFont="1" applyAlignment="1">
      <alignment horizontal="center" vertical="top"/>
    </xf>
    <xf numFmtId="0" fontId="16" fillId="0" borderId="0" xfId="0" applyFont="1" applyAlignment="1">
      <alignment horizontal="center" vertical="center" textRotation="90" wrapText="1"/>
    </xf>
    <xf numFmtId="0" fontId="0" fillId="25" borderId="0" xfId="0" applyFill="1"/>
    <xf numFmtId="0" fontId="25" fillId="0" borderId="31" xfId="0" applyFont="1" applyBorder="1" applyAlignment="1">
      <alignment horizontal="left" vertical="center"/>
    </xf>
    <xf numFmtId="0" fontId="23" fillId="0" borderId="33" xfId="0" applyFont="1" applyBorder="1" applyAlignment="1">
      <alignment horizontal="left" vertical="center"/>
    </xf>
    <xf numFmtId="0" fontId="16" fillId="0" borderId="33" xfId="0" applyFont="1" applyBorder="1" applyAlignment="1">
      <alignment vertical="center" wrapText="1"/>
    </xf>
    <xf numFmtId="0" fontId="33" fillId="0" borderId="0" xfId="0" applyFont="1" applyAlignment="1">
      <alignment vertical="center" wrapText="1"/>
    </xf>
    <xf numFmtId="0" fontId="15" fillId="0" borderId="0" xfId="0" applyFont="1" applyAlignment="1">
      <alignment horizontal="left" vertical="center"/>
    </xf>
    <xf numFmtId="0" fontId="4" fillId="0" borderId="0" xfId="0" applyFont="1" applyAlignment="1">
      <alignment horizontal="justify" wrapText="1"/>
    </xf>
    <xf numFmtId="0" fontId="4" fillId="9" borderId="0" xfId="0" applyFont="1" applyFill="1" applyAlignment="1">
      <alignment horizontal="justify" vertical="center" wrapText="1"/>
    </xf>
    <xf numFmtId="0" fontId="25" fillId="0" borderId="31" xfId="0" applyFont="1" applyBorder="1" applyAlignment="1">
      <alignment horizontal="justify" vertical="center" wrapText="1"/>
    </xf>
    <xf numFmtId="0" fontId="25" fillId="0" borderId="33" xfId="0" applyFont="1" applyBorder="1" applyAlignment="1">
      <alignment horizontal="justify" vertical="center" wrapText="1"/>
    </xf>
    <xf numFmtId="0" fontId="19" fillId="0" borderId="0" xfId="0" applyFont="1" applyAlignment="1">
      <alignment vertical="center" wrapText="1"/>
    </xf>
    <xf numFmtId="0" fontId="18" fillId="0" borderId="0" xfId="0" applyFont="1" applyAlignment="1">
      <alignment vertical="top"/>
    </xf>
    <xf numFmtId="0" fontId="23" fillId="0" borderId="31" xfId="0" applyFont="1" applyBorder="1" applyAlignment="1">
      <alignment horizontal="justify" vertical="center" wrapText="1"/>
    </xf>
    <xf numFmtId="0" fontId="38" fillId="0" borderId="0" xfId="0" applyFont="1"/>
    <xf numFmtId="0" fontId="27" fillId="0" borderId="0" xfId="0" applyFont="1" applyAlignment="1">
      <alignment wrapText="1"/>
    </xf>
    <xf numFmtId="0" fontId="39" fillId="0" borderId="0" xfId="0" applyFont="1"/>
    <xf numFmtId="0" fontId="4" fillId="0" borderId="31" xfId="0" applyFont="1" applyBorder="1" applyAlignment="1">
      <alignment wrapText="1"/>
    </xf>
    <xf numFmtId="0" fontId="46" fillId="0" borderId="31" xfId="0" applyFont="1" applyBorder="1" applyAlignment="1">
      <alignment horizontal="center" vertical="top"/>
    </xf>
    <xf numFmtId="0" fontId="23" fillId="0" borderId="48" xfId="0" applyFont="1" applyBorder="1" applyAlignment="1">
      <alignment horizontal="left" vertical="center" wrapText="1"/>
    </xf>
    <xf numFmtId="0" fontId="23" fillId="0" borderId="33" xfId="0" applyFont="1" applyBorder="1" applyAlignment="1">
      <alignment horizontal="justify" vertical="center" wrapText="1"/>
    </xf>
    <xf numFmtId="0" fontId="27" fillId="0" borderId="0" xfId="0" applyFont="1" applyAlignment="1">
      <alignment horizontal="center" vertical="top" wrapText="1"/>
    </xf>
    <xf numFmtId="49" fontId="16" fillId="0" borderId="70" xfId="0" applyNumberFormat="1" applyFont="1" applyBorder="1" applyAlignment="1">
      <alignment horizontal="center" vertical="center" wrapText="1"/>
    </xf>
    <xf numFmtId="9" fontId="18" fillId="0" borderId="0" xfId="3" applyFont="1" applyFill="1" applyAlignment="1" applyProtection="1">
      <alignment horizontal="center" vertical="top" wrapText="1"/>
    </xf>
    <xf numFmtId="0" fontId="23" fillId="0" borderId="48" xfId="0" applyFont="1" applyBorder="1" applyAlignment="1">
      <alignment horizontal="justify" vertical="center" wrapText="1"/>
    </xf>
    <xf numFmtId="0" fontId="4" fillId="0" borderId="49" xfId="0" applyFont="1" applyBorder="1"/>
    <xf numFmtId="9" fontId="11" fillId="0" borderId="0" xfId="3" applyFont="1" applyFill="1" applyProtection="1"/>
    <xf numFmtId="0" fontId="51" fillId="0" borderId="0" xfId="0" applyFont="1" applyAlignment="1">
      <alignment vertical="center"/>
    </xf>
    <xf numFmtId="0" fontId="16" fillId="0" borderId="0" xfId="0" applyFont="1" applyAlignment="1">
      <alignment horizontal="left" vertical="center"/>
    </xf>
    <xf numFmtId="0" fontId="26" fillId="0" borderId="0" xfId="0" applyFont="1" applyAlignment="1">
      <alignment horizontal="center"/>
    </xf>
    <xf numFmtId="49" fontId="4" fillId="0" borderId="0" xfId="0" applyNumberFormat="1" applyFont="1" applyAlignment="1">
      <alignment vertical="center" wrapText="1"/>
    </xf>
    <xf numFmtId="0" fontId="4" fillId="26" borderId="0" xfId="0" applyFont="1" applyFill="1" applyAlignment="1">
      <alignment vertical="center" wrapText="1"/>
    </xf>
    <xf numFmtId="0" fontId="4" fillId="27" borderId="0" xfId="0" applyFont="1" applyFill="1" applyAlignment="1">
      <alignment vertical="center" wrapText="1"/>
    </xf>
    <xf numFmtId="0" fontId="59" fillId="20" borderId="0" xfId="0" applyFont="1" applyFill="1" applyAlignment="1">
      <alignment wrapText="1"/>
    </xf>
    <xf numFmtId="0" fontId="58" fillId="0" borderId="0" xfId="0" applyFont="1"/>
    <xf numFmtId="0" fontId="11" fillId="0" borderId="0" xfId="0" applyFont="1" applyAlignment="1">
      <alignment horizontal="center" vertical="top" wrapText="1"/>
    </xf>
    <xf numFmtId="0" fontId="4" fillId="8" borderId="0" xfId="0" applyFont="1" applyFill="1" applyAlignment="1">
      <alignment horizontal="justify" vertical="center"/>
    </xf>
    <xf numFmtId="0" fontId="19" fillId="0" borderId="0" xfId="0" applyFont="1" applyAlignment="1">
      <alignment vertical="center"/>
    </xf>
    <xf numFmtId="0" fontId="4" fillId="0" borderId="0" xfId="0" applyFont="1" applyAlignment="1">
      <alignment vertical="center" textRotation="90" wrapText="1"/>
    </xf>
    <xf numFmtId="0" fontId="4" fillId="8" borderId="0" xfId="0" applyFont="1" applyFill="1" applyAlignment="1">
      <alignment horizontal="right" vertical="center"/>
    </xf>
    <xf numFmtId="0" fontId="52" fillId="0" borderId="0" xfId="0" applyFont="1" applyAlignment="1">
      <alignment vertical="center"/>
    </xf>
    <xf numFmtId="0" fontId="4" fillId="29" borderId="0" xfId="0" applyFont="1" applyFill="1" applyAlignment="1">
      <alignment horizontal="center" vertical="center" wrapText="1"/>
    </xf>
    <xf numFmtId="0" fontId="0" fillId="0" borderId="0" xfId="0" applyAlignment="1">
      <alignment horizontal="right" vertical="center"/>
    </xf>
    <xf numFmtId="0" fontId="4" fillId="0" borderId="0" xfId="0" applyFont="1" applyAlignment="1">
      <alignment horizontal="right" vertical="center" wrapText="1"/>
    </xf>
    <xf numFmtId="0" fontId="4" fillId="0" borderId="61" xfId="0" applyFont="1" applyBorder="1" applyAlignment="1">
      <alignment horizontal="center" vertical="center" wrapText="1"/>
    </xf>
    <xf numFmtId="49" fontId="4" fillId="0" borderId="61" xfId="0" applyNumberFormat="1" applyFont="1" applyBorder="1" applyAlignment="1">
      <alignment horizontal="center" vertical="center" wrapText="1"/>
    </xf>
    <xf numFmtId="0" fontId="4" fillId="0" borderId="0" xfId="0" applyFont="1" applyAlignment="1">
      <alignment horizontal="center" vertical="center" textRotation="90" wrapText="1"/>
    </xf>
    <xf numFmtId="0" fontId="18" fillId="0" borderId="14" xfId="0" applyFont="1" applyBorder="1" applyAlignment="1">
      <alignment horizontal="center" vertical="center" textRotation="90" wrapText="1"/>
    </xf>
    <xf numFmtId="0" fontId="4" fillId="0" borderId="0" xfId="0" applyFont="1" applyAlignment="1">
      <alignment horizontal="right" vertical="center"/>
    </xf>
    <xf numFmtId="0" fontId="0" fillId="30" borderId="0" xfId="0" applyFill="1"/>
    <xf numFmtId="0" fontId="0" fillId="17" borderId="0" xfId="0" applyFill="1" applyAlignment="1">
      <alignment wrapText="1"/>
    </xf>
    <xf numFmtId="0" fontId="4" fillId="17" borderId="0" xfId="0" applyFont="1" applyFill="1" applyAlignment="1">
      <alignment vertical="center" wrapText="1"/>
    </xf>
    <xf numFmtId="0" fontId="4" fillId="17" borderId="0" xfId="0" applyFont="1" applyFill="1" applyAlignment="1">
      <alignment horizontal="justify" vertical="center"/>
    </xf>
    <xf numFmtId="0" fontId="10" fillId="0" borderId="0" xfId="1" applyFont="1" applyFill="1" applyAlignment="1" applyProtection="1">
      <alignment vertical="center" wrapText="1"/>
    </xf>
    <xf numFmtId="0" fontId="30" fillId="0" borderId="0" xfId="1" applyFont="1" applyAlignment="1" applyProtection="1">
      <alignment vertical="center" wrapText="1"/>
    </xf>
    <xf numFmtId="0" fontId="11" fillId="0" borderId="0" xfId="0" applyFont="1" applyAlignment="1">
      <alignment horizontal="center" vertical="center"/>
    </xf>
    <xf numFmtId="0" fontId="6" fillId="0" borderId="31" xfId="0" applyFont="1" applyBorder="1"/>
    <xf numFmtId="0" fontId="23" fillId="0" borderId="31" xfId="0" applyFont="1" applyBorder="1" applyAlignment="1">
      <alignment horizontal="justify" vertical="top" wrapText="1"/>
    </xf>
    <xf numFmtId="0" fontId="4" fillId="0" borderId="31" xfId="0" applyFont="1" applyBorder="1" applyAlignment="1">
      <alignment horizontal="justify" vertical="center"/>
    </xf>
    <xf numFmtId="0" fontId="11" fillId="0" borderId="33" xfId="0" applyFont="1" applyBorder="1" applyAlignment="1">
      <alignment vertical="center"/>
    </xf>
    <xf numFmtId="0" fontId="4" fillId="10" borderId="0" xfId="0" applyFont="1" applyFill="1" applyAlignment="1">
      <alignment vertical="center" wrapText="1"/>
    </xf>
    <xf numFmtId="0" fontId="11" fillId="11" borderId="0" xfId="0" applyFont="1" applyFill="1" applyAlignment="1">
      <alignment vertical="center" wrapText="1"/>
    </xf>
    <xf numFmtId="0" fontId="0" fillId="31" borderId="0" xfId="0" applyFill="1"/>
    <xf numFmtId="0" fontId="0" fillId="32" borderId="0" xfId="0" applyFill="1"/>
    <xf numFmtId="0" fontId="61" fillId="33" borderId="0" xfId="0" applyFont="1" applyFill="1" applyAlignment="1">
      <alignment vertical="center" wrapText="1"/>
    </xf>
    <xf numFmtId="0" fontId="11" fillId="0" borderId="0" xfId="0" applyFont="1" applyAlignment="1">
      <alignment horizontal="center"/>
    </xf>
    <xf numFmtId="0" fontId="15" fillId="0" borderId="0" xfId="0" applyFont="1" applyAlignment="1">
      <alignment vertical="center" textRotation="90" wrapText="1"/>
    </xf>
    <xf numFmtId="0" fontId="0" fillId="22" borderId="0" xfId="0" applyFill="1" applyAlignment="1">
      <alignment horizontal="right"/>
    </xf>
    <xf numFmtId="0" fontId="0" fillId="34" borderId="0" xfId="0" applyFill="1" applyAlignment="1">
      <alignment horizontal="center" vertical="center"/>
    </xf>
    <xf numFmtId="0" fontId="0" fillId="35" borderId="0" xfId="0" applyFill="1" applyAlignment="1">
      <alignment horizontal="center" vertical="center"/>
    </xf>
    <xf numFmtId="0" fontId="0" fillId="31" borderId="0" xfId="0" applyFill="1" applyAlignment="1">
      <alignment horizontal="center" vertical="center"/>
    </xf>
    <xf numFmtId="0" fontId="0" fillId="32" borderId="0" xfId="0" applyFill="1" applyAlignment="1">
      <alignment horizontal="center" vertical="center"/>
    </xf>
    <xf numFmtId="0" fontId="0" fillId="33" borderId="0" xfId="0" applyFill="1" applyAlignment="1">
      <alignment horizontal="center" vertical="center"/>
    </xf>
    <xf numFmtId="0" fontId="15" fillId="0" borderId="0" xfId="0" applyFont="1" applyAlignment="1">
      <alignment horizontal="justify" vertical="center"/>
    </xf>
    <xf numFmtId="0" fontId="0" fillId="37" borderId="0" xfId="0" applyFill="1"/>
    <xf numFmtId="0" fontId="0" fillId="14" borderId="0" xfId="0" applyFill="1" applyAlignment="1">
      <alignment horizontal="center" wrapText="1"/>
    </xf>
    <xf numFmtId="0" fontId="4" fillId="38" borderId="0" xfId="0" applyFont="1" applyFill="1" applyAlignment="1">
      <alignment vertical="center" wrapText="1"/>
    </xf>
    <xf numFmtId="0" fontId="4" fillId="39" borderId="0" xfId="0" applyFont="1" applyFill="1" applyAlignment="1">
      <alignment vertical="center" wrapText="1"/>
    </xf>
    <xf numFmtId="0" fontId="0" fillId="40" borderId="0" xfId="0" applyFill="1"/>
    <xf numFmtId="0" fontId="0" fillId="39" borderId="0" xfId="0" applyFill="1"/>
    <xf numFmtId="0" fontId="0" fillId="8" borderId="0" xfId="0" applyFill="1" applyAlignment="1">
      <alignment horizontal="right"/>
    </xf>
    <xf numFmtId="0" fontId="7" fillId="0" borderId="0" xfId="0" applyFont="1" applyAlignment="1">
      <alignment vertical="center" wrapText="1"/>
    </xf>
    <xf numFmtId="0" fontId="3" fillId="0" borderId="0" xfId="0" applyFont="1" applyAlignment="1">
      <alignment horizontal="center" wrapText="1"/>
    </xf>
    <xf numFmtId="0" fontId="15"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7" fillId="0" borderId="0" xfId="1" applyFont="1" applyFill="1" applyAlignment="1" applyProtection="1">
      <alignment horizontal="justify" vertical="center" wrapText="1"/>
    </xf>
    <xf numFmtId="0" fontId="7" fillId="0" borderId="0" xfId="1" applyFont="1" applyFill="1" applyAlignment="1" applyProtection="1">
      <alignment vertical="center" wrapText="1"/>
    </xf>
    <xf numFmtId="0" fontId="7" fillId="0" borderId="0" xfId="0" applyFont="1" applyAlignment="1">
      <alignment horizontal="justify" vertical="center" wrapText="1"/>
    </xf>
    <xf numFmtId="0" fontId="10" fillId="0" borderId="0" xfId="1" applyFont="1" applyFill="1" applyAlignment="1" applyProtection="1">
      <alignment horizontal="right" vertical="center" wrapText="1"/>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0" fillId="0" borderId="18"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4" fillId="0" borderId="15"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20" fillId="0" borderId="72" xfId="0" applyFont="1" applyBorder="1" applyAlignment="1">
      <alignment horizontal="center" vertical="center" wrapText="1"/>
    </xf>
    <xf numFmtId="0" fontId="16" fillId="0" borderId="27" xfId="0" applyFont="1" applyBorder="1" applyAlignment="1" applyProtection="1">
      <alignment horizontal="justify" vertical="center" wrapText="1"/>
      <protection locked="0"/>
    </xf>
    <xf numFmtId="0" fontId="16" fillId="0" borderId="0" xfId="0" applyFont="1" applyAlignment="1">
      <alignment horizontal="justify" vertical="center" wrapText="1"/>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12" fillId="2" borderId="8" xfId="0" applyFont="1" applyFill="1" applyBorder="1" applyAlignment="1">
      <alignment horizontal="justify" vertical="top" wrapText="1"/>
    </xf>
    <xf numFmtId="0" fontId="12" fillId="2" borderId="8" xfId="0" applyFont="1" applyFill="1" applyBorder="1" applyAlignment="1">
      <alignment horizontal="justify" vertical="center" wrapText="1"/>
    </xf>
    <xf numFmtId="0" fontId="4" fillId="0" borderId="0" xfId="0" applyFont="1" applyAlignment="1">
      <alignment horizontal="justify" vertical="center" wrapText="1"/>
    </xf>
    <xf numFmtId="0" fontId="0" fillId="7" borderId="12" xfId="0" applyFill="1" applyBorder="1" applyAlignment="1">
      <alignment horizontal="center" vertical="center" wrapText="1"/>
    </xf>
    <xf numFmtId="0" fontId="0" fillId="7" borderId="14" xfId="0" applyFill="1" applyBorder="1" applyAlignment="1">
      <alignment horizontal="center" vertical="center" wrapText="1"/>
    </xf>
    <xf numFmtId="0" fontId="0" fillId="37" borderId="31" xfId="0" applyFill="1" applyBorder="1" applyAlignment="1">
      <alignment horizontal="center" vertical="center"/>
    </xf>
    <xf numFmtId="0" fontId="0" fillId="37" borderId="0" xfId="0" applyFill="1" applyAlignment="1">
      <alignment horizontal="center" vertical="center"/>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6" fillId="0" borderId="0" xfId="0" applyFont="1" applyAlignment="1" applyProtection="1">
      <alignment horizontal="justify" vertical="center" wrapText="1"/>
      <protection locked="0"/>
    </xf>
    <xf numFmtId="0" fontId="16" fillId="0" borderId="12"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wrapText="1"/>
    </xf>
    <xf numFmtId="0" fontId="52" fillId="0" borderId="0" xfId="0" applyFont="1" applyAlignment="1">
      <alignment horizontal="left" vertical="center" wrapText="1"/>
    </xf>
    <xf numFmtId="0" fontId="21" fillId="0" borderId="0" xfId="0" applyFont="1" applyAlignment="1">
      <alignment horizontal="center" vertical="center" wrapText="1"/>
    </xf>
    <xf numFmtId="0" fontId="20" fillId="0" borderId="0" xfId="0" applyFont="1" applyAlignment="1">
      <alignment horizontal="justify" vertical="center" wrapText="1"/>
    </xf>
    <xf numFmtId="0" fontId="20" fillId="0" borderId="32" xfId="0" applyFont="1" applyBorder="1" applyAlignment="1">
      <alignment horizontal="justify" vertical="center" wrapText="1"/>
    </xf>
    <xf numFmtId="0" fontId="20" fillId="0" borderId="0" xfId="0" quotePrefix="1" applyFont="1" applyAlignment="1">
      <alignment horizontal="justify" vertical="center" wrapText="1"/>
    </xf>
    <xf numFmtId="0" fontId="20" fillId="0" borderId="32" xfId="0" quotePrefix="1" applyFont="1" applyBorder="1" applyAlignment="1">
      <alignment horizontal="justify" vertical="center" wrapText="1"/>
    </xf>
    <xf numFmtId="0" fontId="20" fillId="0" borderId="16" xfId="0" applyFont="1" applyBorder="1" applyAlignment="1">
      <alignment horizontal="justify" vertical="center" wrapText="1"/>
    </xf>
    <xf numFmtId="0" fontId="20" fillId="0" borderId="34" xfId="0" applyFont="1" applyBorder="1" applyAlignment="1">
      <alignment horizontal="justify" vertical="center" wrapText="1"/>
    </xf>
    <xf numFmtId="0" fontId="14" fillId="3" borderId="35"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14" fillId="3" borderId="74" xfId="0" applyFont="1" applyFill="1" applyBorder="1" applyAlignment="1">
      <alignment horizontal="center" vertical="center" wrapText="1"/>
    </xf>
    <xf numFmtId="0" fontId="14" fillId="3" borderId="75" xfId="0" applyFont="1" applyFill="1" applyBorder="1" applyAlignment="1">
      <alignment horizontal="center" vertical="center" wrapText="1"/>
    </xf>
    <xf numFmtId="0" fontId="14" fillId="3" borderId="76" xfId="0" applyFont="1" applyFill="1" applyBorder="1" applyAlignment="1">
      <alignment horizontal="center" vertical="center" wrapText="1"/>
    </xf>
    <xf numFmtId="0" fontId="14" fillId="3" borderId="77" xfId="0" applyFont="1" applyFill="1" applyBorder="1" applyAlignment="1">
      <alignment horizontal="center" vertical="center" wrapText="1"/>
    </xf>
    <xf numFmtId="0" fontId="14" fillId="3" borderId="78" xfId="0" applyFont="1" applyFill="1" applyBorder="1" applyAlignment="1">
      <alignment horizontal="center" vertical="center" wrapText="1"/>
    </xf>
    <xf numFmtId="0" fontId="23" fillId="0" borderId="0" xfId="0" applyFont="1" applyAlignment="1">
      <alignment horizontal="justify" vertical="center" wrapText="1"/>
    </xf>
    <xf numFmtId="0" fontId="23" fillId="0" borderId="32" xfId="0" applyFont="1" applyBorder="1" applyAlignment="1">
      <alignment horizontal="justify" vertical="center" wrapText="1"/>
    </xf>
    <xf numFmtId="0" fontId="23" fillId="0" borderId="29" xfId="0" applyFont="1" applyBorder="1" applyAlignment="1">
      <alignment vertical="center" wrapText="1"/>
    </xf>
    <xf numFmtId="0" fontId="23" fillId="0" borderId="21" xfId="0" applyFont="1" applyBorder="1" applyAlignment="1">
      <alignment vertical="center" wrapText="1"/>
    </xf>
    <xf numFmtId="0" fontId="23" fillId="0" borderId="30" xfId="0" applyFont="1" applyBorder="1" applyAlignment="1">
      <alignment vertical="center" wrapText="1"/>
    </xf>
    <xf numFmtId="0" fontId="16" fillId="0" borderId="39" xfId="0" applyFont="1" applyBorder="1" applyAlignment="1" applyProtection="1">
      <alignment horizontal="center" vertical="center" wrapText="1"/>
      <protection locked="0"/>
    </xf>
    <xf numFmtId="0" fontId="17" fillId="4" borderId="39" xfId="0" applyFont="1" applyFill="1" applyBorder="1" applyAlignment="1">
      <alignment horizontal="center" vertical="center" wrapText="1"/>
    </xf>
    <xf numFmtId="0" fontId="2" fillId="4" borderId="39" xfId="1" applyNumberFormat="1" applyFill="1" applyBorder="1" applyAlignment="1" applyProtection="1">
      <alignment horizontal="center" vertical="center" wrapText="1"/>
    </xf>
    <xf numFmtId="0" fontId="24" fillId="4" borderId="39" xfId="1" applyNumberFormat="1" applyFont="1" applyFill="1" applyBorder="1" applyAlignment="1" applyProtection="1">
      <alignment horizontal="center" vertical="center" wrapText="1"/>
    </xf>
    <xf numFmtId="0" fontId="16" fillId="4" borderId="39" xfId="0" applyFont="1" applyFill="1" applyBorder="1" applyAlignment="1">
      <alignment horizontal="center" vertical="center" wrapText="1"/>
    </xf>
    <xf numFmtId="0" fontId="4" fillId="4" borderId="39"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4" fillId="4" borderId="41" xfId="0" applyFont="1" applyFill="1" applyBorder="1" applyAlignment="1">
      <alignment horizontal="center" vertical="center" wrapText="1"/>
    </xf>
    <xf numFmtId="0" fontId="4" fillId="4" borderId="42" xfId="0" applyFont="1" applyFill="1" applyBorder="1" applyAlignment="1">
      <alignment horizontal="center" vertical="center" wrapText="1"/>
    </xf>
    <xf numFmtId="0" fontId="16" fillId="0" borderId="88" xfId="0" applyFont="1" applyBorder="1" applyAlignment="1" applyProtection="1">
      <alignment horizontal="center" vertical="center" wrapText="1"/>
      <protection locked="0"/>
    </xf>
    <xf numFmtId="0" fontId="16" fillId="0" borderId="45" xfId="0" applyFont="1" applyBorder="1" applyAlignment="1" applyProtection="1">
      <alignment horizontal="center" vertical="center" wrapText="1"/>
      <protection locked="0"/>
    </xf>
    <xf numFmtId="0" fontId="51" fillId="0" borderId="0" xfId="0" applyFont="1" applyAlignment="1">
      <alignment horizontal="left" vertical="center"/>
    </xf>
    <xf numFmtId="0" fontId="52" fillId="0" borderId="0" xfId="0" applyFont="1" applyAlignment="1">
      <alignment horizontal="left" vertical="center"/>
    </xf>
    <xf numFmtId="0" fontId="51" fillId="0" borderId="0" xfId="0" applyFont="1" applyAlignment="1">
      <alignment horizontal="left"/>
    </xf>
    <xf numFmtId="0" fontId="0" fillId="0" borderId="0" xfId="0" applyAlignment="1">
      <alignment horizontal="right"/>
    </xf>
    <xf numFmtId="0" fontId="53" fillId="0" borderId="0" xfId="0" applyFont="1" applyAlignment="1">
      <alignment horizontal="center"/>
    </xf>
    <xf numFmtId="0" fontId="60" fillId="0" borderId="0" xfId="0" applyFont="1" applyAlignment="1">
      <alignment horizontal="left" vertical="center"/>
    </xf>
    <xf numFmtId="0" fontId="52" fillId="0" borderId="0" xfId="0" applyFont="1" applyAlignment="1">
      <alignment horizontal="left"/>
    </xf>
    <xf numFmtId="0" fontId="53" fillId="0" borderId="0" xfId="0" applyFont="1" applyAlignment="1">
      <alignment horizontal="left"/>
    </xf>
    <xf numFmtId="0" fontId="60" fillId="0" borderId="0" xfId="0" applyFont="1" applyAlignment="1">
      <alignment horizontal="left"/>
    </xf>
    <xf numFmtId="0" fontId="25" fillId="0" borderId="53" xfId="0" applyFont="1" applyBorder="1" applyAlignment="1">
      <alignment horizontal="justify" vertical="center"/>
    </xf>
    <xf numFmtId="0" fontId="25" fillId="0" borderId="25" xfId="0" applyFont="1" applyBorder="1" applyAlignment="1">
      <alignment horizontal="justify" vertical="center"/>
    </xf>
    <xf numFmtId="0" fontId="25" fillId="0" borderId="54" xfId="0" applyFont="1" applyBorder="1" applyAlignment="1">
      <alignment horizontal="justify" vertical="center"/>
    </xf>
    <xf numFmtId="0" fontId="18" fillId="0" borderId="0" xfId="0" applyFont="1" applyAlignment="1">
      <alignment horizontal="justify" vertical="top" wrapText="1"/>
    </xf>
    <xf numFmtId="0" fontId="18" fillId="0" borderId="0" xfId="0" applyFont="1" applyAlignment="1">
      <alignment horizontal="justify" vertical="top"/>
    </xf>
    <xf numFmtId="0" fontId="19" fillId="0" borderId="0" xfId="0" applyFont="1" applyAlignment="1">
      <alignment horizontal="justify" vertical="center" wrapText="1"/>
    </xf>
    <xf numFmtId="0" fontId="19" fillId="0" borderId="0" xfId="0" applyFont="1" applyAlignment="1">
      <alignment horizontal="justify" vertical="center"/>
    </xf>
    <xf numFmtId="0" fontId="16" fillId="0" borderId="15" xfId="0" applyFont="1" applyBorder="1" applyAlignment="1" applyProtection="1">
      <alignment horizontal="center" vertical="center" wrapText="1"/>
      <protection locked="0"/>
    </xf>
    <xf numFmtId="3" fontId="16" fillId="0" borderId="13" xfId="0" applyNumberFormat="1" applyFont="1" applyBorder="1" applyAlignment="1" applyProtection="1">
      <alignment horizontal="center" vertical="center" wrapText="1"/>
      <protection locked="0"/>
    </xf>
    <xf numFmtId="3" fontId="16" fillId="0" borderId="14" xfId="0" applyNumberFormat="1" applyFont="1" applyBorder="1" applyAlignment="1" applyProtection="1">
      <alignment horizontal="center" vertical="center" wrapText="1"/>
      <protection locked="0"/>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4" fillId="0" borderId="16" xfId="0" applyFont="1" applyBorder="1" applyAlignment="1" applyProtection="1">
      <alignment horizontal="center" vertical="center" wrapText="1"/>
      <protection locked="0"/>
    </xf>
    <xf numFmtId="0" fontId="4" fillId="0" borderId="12" xfId="0" applyFont="1" applyBorder="1" applyAlignment="1" applyProtection="1">
      <alignment horizontal="justify" vertical="center" wrapText="1"/>
      <protection locked="0"/>
    </xf>
    <xf numFmtId="0" fontId="4" fillId="0" borderId="13" xfId="0" applyFont="1" applyBorder="1" applyAlignment="1" applyProtection="1">
      <alignment horizontal="justify" vertical="center" wrapText="1"/>
      <protection locked="0"/>
    </xf>
    <xf numFmtId="0" fontId="4" fillId="0" borderId="14" xfId="0" applyFont="1" applyBorder="1" applyAlignment="1" applyProtection="1">
      <alignment horizontal="justify" vertical="center" wrapText="1"/>
      <protection locked="0"/>
    </xf>
    <xf numFmtId="0" fontId="15" fillId="0" borderId="0" xfId="0" applyFont="1" applyAlignment="1">
      <alignment horizontal="justify" vertical="top"/>
    </xf>
    <xf numFmtId="49" fontId="16" fillId="0" borderId="12" xfId="0" applyNumberFormat="1" applyFont="1" applyBorder="1" applyAlignment="1" applyProtection="1">
      <alignment horizontal="center" vertical="center" wrapText="1"/>
      <protection locked="0"/>
    </xf>
    <xf numFmtId="49" fontId="16" fillId="0" borderId="14" xfId="0" applyNumberFormat="1" applyFont="1" applyBorder="1" applyAlignment="1" applyProtection="1">
      <alignment horizontal="center" vertical="center" wrapText="1"/>
      <protection locked="0"/>
    </xf>
    <xf numFmtId="0" fontId="16" fillId="0" borderId="15" xfId="0" applyFont="1" applyBorder="1" applyAlignment="1">
      <alignment horizontal="justify" vertical="center" wrapText="1"/>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16" fillId="0" borderId="12" xfId="0" applyFont="1" applyBorder="1" applyAlignment="1" applyProtection="1">
      <alignment horizontal="justify" vertical="center" wrapText="1"/>
      <protection locked="0"/>
    </xf>
    <xf numFmtId="0" fontId="16" fillId="0" borderId="13" xfId="0" applyFont="1" applyBorder="1" applyAlignment="1" applyProtection="1">
      <alignment horizontal="justify" vertical="center" wrapText="1"/>
      <protection locked="0"/>
    </xf>
    <xf numFmtId="0" fontId="16" fillId="0" borderId="14" xfId="0" applyFont="1" applyBorder="1" applyAlignment="1" applyProtection="1">
      <alignment horizontal="justify" vertical="center" wrapText="1"/>
      <protection locked="0"/>
    </xf>
    <xf numFmtId="49" fontId="4" fillId="0" borderId="15"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0" fontId="17" fillId="0" borderId="32" xfId="0" applyFont="1" applyBorder="1" applyAlignment="1">
      <alignment horizontal="center" vertical="center" wrapText="1"/>
    </xf>
    <xf numFmtId="0" fontId="15" fillId="0" borderId="15" xfId="0" applyFont="1" applyBorder="1" applyAlignment="1">
      <alignment horizontal="center" vertical="center" wrapText="1"/>
    </xf>
    <xf numFmtId="0" fontId="10" fillId="0" borderId="0" xfId="1" applyFont="1" applyAlignment="1" applyProtection="1">
      <alignment horizontal="right" vertical="center" wrapText="1"/>
    </xf>
    <xf numFmtId="0" fontId="14" fillId="3" borderId="50" xfId="0" applyFont="1" applyFill="1" applyBorder="1" applyAlignment="1">
      <alignment horizontal="center" vertical="center" wrapText="1"/>
    </xf>
    <xf numFmtId="0" fontId="14" fillId="3" borderId="51"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16" fillId="0" borderId="15" xfId="0" applyFont="1" applyBorder="1" applyAlignment="1">
      <alignment horizontal="center" vertical="center" textRotation="90" wrapText="1"/>
    </xf>
    <xf numFmtId="0" fontId="25" fillId="0" borderId="46" xfId="0" applyFont="1" applyBorder="1" applyAlignment="1">
      <alignment vertical="center" wrapText="1"/>
    </xf>
    <xf numFmtId="0" fontId="25" fillId="0" borderId="25" xfId="0" applyFont="1" applyBorder="1" applyAlignment="1">
      <alignment vertical="center" wrapText="1"/>
    </xf>
    <xf numFmtId="0" fontId="25" fillId="0" borderId="47" xfId="0" applyFont="1" applyBorder="1" applyAlignment="1">
      <alignment vertical="center" wrapText="1"/>
    </xf>
    <xf numFmtId="0" fontId="19" fillId="0" borderId="32" xfId="0" applyFont="1" applyBorder="1" applyAlignment="1">
      <alignment horizontal="justify" vertical="center" wrapText="1"/>
    </xf>
    <xf numFmtId="0" fontId="19" fillId="0" borderId="60" xfId="0" applyFont="1" applyBorder="1" applyAlignment="1">
      <alignment horizontal="justify" vertical="center" wrapText="1"/>
    </xf>
    <xf numFmtId="0" fontId="15" fillId="0" borderId="53" xfId="0" applyFont="1" applyBorder="1" applyAlignment="1">
      <alignment horizontal="center" vertical="center" wrapText="1"/>
    </xf>
    <xf numFmtId="0" fontId="15" fillId="0" borderId="25"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4" xfId="0" applyFont="1" applyBorder="1" applyAlignment="1">
      <alignment horizontal="center" vertical="center" wrapText="1"/>
    </xf>
    <xf numFmtId="0" fontId="18" fillId="0" borderId="15" xfId="0" applyFont="1" applyBorder="1" applyAlignment="1">
      <alignment horizontal="center" vertical="center" textRotation="90" wrapText="1"/>
    </xf>
    <xf numFmtId="0" fontId="20" fillId="0" borderId="0" xfId="0" applyFont="1" applyAlignment="1">
      <alignment horizontal="justify" vertical="center"/>
    </xf>
    <xf numFmtId="0" fontId="25" fillId="0" borderId="55" xfId="0" applyFont="1" applyBorder="1" applyAlignment="1">
      <alignment vertical="center" wrapText="1"/>
    </xf>
    <xf numFmtId="0" fontId="25" fillId="0" borderId="56" xfId="0" applyFont="1" applyBorder="1" applyAlignment="1">
      <alignment vertical="center" wrapText="1"/>
    </xf>
    <xf numFmtId="0" fontId="25" fillId="0" borderId="57" xfId="0" applyFont="1" applyBorder="1" applyAlignment="1">
      <alignment vertical="center" wrapText="1"/>
    </xf>
    <xf numFmtId="0" fontId="20" fillId="0" borderId="32" xfId="0" applyFont="1" applyBorder="1" applyAlignment="1">
      <alignment horizontal="justify" vertical="center"/>
    </xf>
    <xf numFmtId="0" fontId="19" fillId="0" borderId="32" xfId="0" applyFont="1" applyBorder="1" applyAlignment="1">
      <alignment horizontal="justify" vertical="center"/>
    </xf>
    <xf numFmtId="0" fontId="19" fillId="0" borderId="16" xfId="0" applyFont="1" applyBorder="1" applyAlignment="1">
      <alignment horizontal="justify" vertical="center" wrapText="1"/>
    </xf>
    <xf numFmtId="0" fontId="19" fillId="0" borderId="16" xfId="0" applyFont="1" applyBorder="1" applyAlignment="1">
      <alignment horizontal="justify" vertical="center"/>
    </xf>
    <xf numFmtId="0" fontId="19" fillId="0" borderId="34" xfId="0" applyFont="1" applyBorder="1" applyAlignment="1">
      <alignment horizontal="justify" vertical="center"/>
    </xf>
    <xf numFmtId="0" fontId="4" fillId="0" borderId="59" xfId="0" applyFont="1" applyBorder="1" applyAlignment="1">
      <alignment horizontal="justify" vertical="center" wrapText="1"/>
    </xf>
    <xf numFmtId="0" fontId="16" fillId="0" borderId="15" xfId="0" applyFont="1" applyBorder="1" applyAlignment="1" applyProtection="1">
      <alignment horizontal="justify" vertical="center" wrapText="1"/>
      <protection locked="0"/>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3" fontId="16" fillId="0" borderId="15" xfId="0" applyNumberFormat="1" applyFont="1" applyBorder="1" applyAlignment="1" applyProtection="1">
      <alignment horizontal="center" vertical="center" wrapText="1"/>
      <protection locked="0"/>
    </xf>
    <xf numFmtId="0" fontId="20" fillId="0" borderId="53"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34" xfId="0" applyFont="1" applyBorder="1" applyAlignment="1">
      <alignment horizontal="center" vertical="center" wrapText="1"/>
    </xf>
    <xf numFmtId="0" fontId="25" fillId="0" borderId="55" xfId="0" applyFont="1" applyBorder="1" applyAlignment="1">
      <alignment horizontal="justify" vertical="center"/>
    </xf>
    <xf numFmtId="0" fontId="25" fillId="0" borderId="56" xfId="0" applyFont="1" applyBorder="1" applyAlignment="1">
      <alignment horizontal="justify" vertical="center"/>
    </xf>
    <xf numFmtId="0" fontId="25" fillId="0" borderId="57" xfId="0" applyFont="1" applyBorder="1" applyAlignment="1">
      <alignment horizontal="justify" vertical="center"/>
    </xf>
    <xf numFmtId="0" fontId="29" fillId="0" borderId="0" xfId="0" applyFont="1" applyAlignment="1">
      <alignment horizontal="center" vertical="center" wrapText="1"/>
    </xf>
    <xf numFmtId="0" fontId="0" fillId="0" borderId="13" xfId="0" applyBorder="1" applyProtection="1">
      <protection locked="0"/>
    </xf>
    <xf numFmtId="0" fontId="0" fillId="0" borderId="14" xfId="0" applyBorder="1" applyProtection="1">
      <protection locked="0"/>
    </xf>
    <xf numFmtId="0" fontId="31" fillId="0" borderId="0" xfId="1" applyFont="1" applyFill="1" applyAlignment="1" applyProtection="1">
      <alignment horizontal="center" vertical="center" wrapText="1"/>
    </xf>
    <xf numFmtId="0" fontId="17" fillId="0" borderId="16" xfId="0" applyFont="1" applyBorder="1" applyAlignment="1">
      <alignment horizontal="right" vertical="center" wrapText="1"/>
    </xf>
    <xf numFmtId="0" fontId="18" fillId="0" borderId="53" xfId="0" applyFont="1" applyBorder="1" applyAlignment="1">
      <alignment horizontal="center" vertical="center" textRotation="90" wrapText="1"/>
    </xf>
    <xf numFmtId="0" fontId="18" fillId="0" borderId="25" xfId="0" applyFont="1" applyBorder="1" applyAlignment="1">
      <alignment horizontal="center" vertical="center" textRotation="90" wrapText="1"/>
    </xf>
    <xf numFmtId="0" fontId="18" fillId="0" borderId="54" xfId="0" applyFont="1" applyBorder="1" applyAlignment="1">
      <alignment horizontal="center" vertical="center" textRotation="90" wrapText="1"/>
    </xf>
    <xf numFmtId="0" fontId="18" fillId="0" borderId="33" xfId="0" applyFont="1" applyBorder="1" applyAlignment="1">
      <alignment horizontal="center" vertical="center" textRotation="90" wrapText="1"/>
    </xf>
    <xf numFmtId="0" fontId="18" fillId="0" borderId="16" xfId="0" applyFont="1" applyBorder="1" applyAlignment="1">
      <alignment horizontal="center" vertical="center" textRotation="90" wrapText="1"/>
    </xf>
    <xf numFmtId="0" fontId="18" fillId="0" borderId="34" xfId="0" applyFont="1" applyBorder="1" applyAlignment="1">
      <alignment horizontal="center" vertical="center" textRotation="90" wrapText="1"/>
    </xf>
    <xf numFmtId="0" fontId="15" fillId="0" borderId="58" xfId="0" applyFont="1" applyBorder="1" applyAlignment="1">
      <alignment horizontal="center" vertical="center" wrapText="1"/>
    </xf>
    <xf numFmtId="0" fontId="0" fillId="0" borderId="63" xfId="0" applyBorder="1"/>
    <xf numFmtId="0" fontId="0" fillId="0" borderId="64" xfId="0" applyBorder="1"/>
    <xf numFmtId="49" fontId="16" fillId="0" borderId="15" xfId="0" applyNumberFormat="1"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center" vertical="center" wrapText="1"/>
    </xf>
    <xf numFmtId="0" fontId="4" fillId="0" borderId="15" xfId="0" applyFont="1" applyBorder="1" applyAlignment="1">
      <alignment horizontal="justify" vertical="center" wrapText="1"/>
    </xf>
    <xf numFmtId="0" fontId="16" fillId="0" borderId="15" xfId="0" applyFont="1" applyBorder="1" applyAlignment="1" applyProtection="1">
      <alignment horizontal="justify" vertical="center"/>
      <protection locked="0"/>
    </xf>
    <xf numFmtId="0" fontId="4" fillId="18" borderId="12" xfId="0" applyFont="1" applyFill="1" applyBorder="1" applyAlignment="1">
      <alignment horizontal="center" vertical="center" wrapText="1"/>
    </xf>
    <xf numFmtId="0" fontId="4" fillId="18" borderId="13" xfId="0" applyFont="1" applyFill="1" applyBorder="1" applyAlignment="1">
      <alignment horizontal="center" vertical="center" wrapText="1"/>
    </xf>
    <xf numFmtId="0" fontId="4" fillId="18" borderId="14" xfId="0" applyFont="1" applyFill="1" applyBorder="1" applyAlignment="1">
      <alignment horizontal="center" vertical="center" wrapText="1"/>
    </xf>
    <xf numFmtId="0" fontId="0" fillId="18" borderId="71" xfId="0" applyFill="1"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4" fillId="18" borderId="0" xfId="0" applyFont="1" applyFill="1" applyAlignment="1">
      <alignment horizontal="center" vertical="center" wrapText="1"/>
    </xf>
    <xf numFmtId="49" fontId="16" fillId="0" borderId="15" xfId="0" applyNumberFormat="1" applyFont="1" applyBorder="1" applyAlignment="1">
      <alignment horizontal="center" vertical="center" textRotation="90" wrapText="1"/>
    </xf>
    <xf numFmtId="0" fontId="18" fillId="0" borderId="53"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54"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3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18" fillId="0" borderId="31" xfId="0" applyFont="1" applyBorder="1" applyAlignment="1">
      <alignment horizontal="center" vertical="center" wrapText="1"/>
    </xf>
    <xf numFmtId="0" fontId="18" fillId="0" borderId="0" xfId="0" applyFont="1" applyAlignment="1">
      <alignment horizontal="center" vertical="center" wrapText="1"/>
    </xf>
    <xf numFmtId="0" fontId="18" fillId="0" borderId="32" xfId="0" applyFont="1" applyBorder="1" applyAlignment="1">
      <alignment horizontal="center" vertical="center" wrapText="1"/>
    </xf>
    <xf numFmtId="0" fontId="4" fillId="0" borderId="15" xfId="0" applyFont="1" applyBorder="1" applyAlignment="1">
      <alignment horizontal="center" vertical="center" wrapText="1"/>
    </xf>
    <xf numFmtId="3" fontId="4" fillId="0" borderId="12" xfId="0" applyNumberFormat="1" applyFont="1" applyBorder="1" applyAlignment="1" applyProtection="1">
      <alignment horizontal="center" vertical="center" wrapText="1"/>
      <protection locked="0"/>
    </xf>
    <xf numFmtId="3" fontId="4" fillId="0" borderId="13"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16" fillId="0" borderId="66" xfId="0" applyFont="1" applyBorder="1" applyAlignment="1" applyProtection="1">
      <alignment horizontal="justify" vertical="center" wrapText="1"/>
      <protection locked="0"/>
    </xf>
    <xf numFmtId="0" fontId="18" fillId="0" borderId="12" xfId="0" applyFont="1" applyBorder="1" applyAlignment="1">
      <alignment horizontal="right" vertical="center" wrapText="1"/>
    </xf>
    <xf numFmtId="0" fontId="18" fillId="0" borderId="13" xfId="0" applyFont="1" applyBorder="1" applyAlignment="1">
      <alignment horizontal="right" vertical="center" wrapText="1"/>
    </xf>
    <xf numFmtId="0" fontId="17" fillId="0" borderId="0" xfId="0" applyFont="1" applyAlignment="1">
      <alignment horizontal="right" vertical="center" wrapText="1"/>
    </xf>
    <xf numFmtId="0" fontId="4" fillId="0" borderId="12" xfId="0" applyFont="1" applyBorder="1" applyAlignment="1">
      <alignment horizontal="justify" vertical="center"/>
    </xf>
    <xf numFmtId="0" fontId="4" fillId="0" borderId="13" xfId="0" applyFont="1" applyBorder="1" applyAlignment="1">
      <alignment horizontal="justify" vertical="center"/>
    </xf>
    <xf numFmtId="0" fontId="4" fillId="0" borderId="14" xfId="0" applyFont="1" applyBorder="1" applyAlignment="1">
      <alignment horizontal="justify" vertical="center"/>
    </xf>
    <xf numFmtId="0" fontId="16" fillId="0" borderId="25" xfId="0" applyFont="1" applyBorder="1" applyAlignment="1">
      <alignment horizontal="center" vertical="center" textRotation="90" wrapText="1"/>
    </xf>
    <xf numFmtId="0" fontId="16" fillId="0" borderId="54"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34" xfId="0" applyFont="1" applyBorder="1" applyAlignment="1">
      <alignment horizontal="center" vertical="center" textRotation="90" wrapText="1"/>
    </xf>
    <xf numFmtId="0" fontId="4" fillId="0" borderId="15" xfId="0" applyFont="1" applyBorder="1" applyAlignment="1">
      <alignment horizontal="center" vertical="center" textRotation="90" wrapText="1"/>
    </xf>
    <xf numFmtId="0" fontId="16" fillId="0" borderId="15" xfId="0" applyFont="1" applyBorder="1" applyAlignment="1">
      <alignment horizontal="justify" vertical="center"/>
    </xf>
    <xf numFmtId="0" fontId="16" fillId="0" borderId="12" xfId="0" applyFont="1" applyBorder="1" applyAlignment="1">
      <alignment horizontal="center" vertical="center" textRotation="90" wrapText="1"/>
    </xf>
    <xf numFmtId="0" fontId="16" fillId="0" borderId="14" xfId="0" applyFont="1" applyBorder="1" applyAlignment="1">
      <alignment horizontal="center" vertical="center" textRotation="90" wrapText="1"/>
    </xf>
    <xf numFmtId="3" fontId="4" fillId="0" borderId="15" xfId="0" applyNumberFormat="1" applyFont="1" applyBorder="1" applyAlignment="1" applyProtection="1">
      <alignment horizontal="center" vertical="center" wrapText="1"/>
      <protection locked="0"/>
    </xf>
    <xf numFmtId="0" fontId="4" fillId="0" borderId="25" xfId="0" applyFont="1" applyBorder="1" applyAlignment="1">
      <alignment horizontal="center" vertical="center" textRotation="90" wrapText="1"/>
    </xf>
    <xf numFmtId="0" fontId="4" fillId="0" borderId="54" xfId="0" applyFont="1" applyBorder="1" applyAlignment="1">
      <alignment horizontal="center" vertical="center" textRotation="90" wrapText="1"/>
    </xf>
    <xf numFmtId="0" fontId="4" fillId="0" borderId="16" xfId="0" applyFont="1" applyBorder="1" applyAlignment="1">
      <alignment horizontal="center" vertical="center" textRotation="90" wrapText="1"/>
    </xf>
    <xf numFmtId="0" fontId="4" fillId="0" borderId="34" xfId="0" applyFont="1" applyBorder="1" applyAlignment="1">
      <alignment horizontal="center" vertical="center" textRotation="90" wrapText="1"/>
    </xf>
    <xf numFmtId="0" fontId="4" fillId="0" borderId="53" xfId="0" applyFont="1" applyBorder="1" applyAlignment="1">
      <alignment horizontal="center" vertical="center" textRotation="90" wrapText="1"/>
    </xf>
    <xf numFmtId="0" fontId="4" fillId="0" borderId="33" xfId="0" applyFont="1" applyBorder="1" applyAlignment="1">
      <alignment horizontal="center" vertical="center" textRotation="90" wrapText="1"/>
    </xf>
    <xf numFmtId="3" fontId="16" fillId="0" borderId="15" xfId="0" applyNumberFormat="1" applyFont="1" applyBorder="1" applyAlignment="1">
      <alignment horizontal="justify" vertical="center" wrapText="1"/>
    </xf>
    <xf numFmtId="0" fontId="54" fillId="0" borderId="0" xfId="0" applyFont="1" applyAlignment="1">
      <alignment horizontal="left"/>
    </xf>
    <xf numFmtId="3" fontId="16" fillId="0" borderId="12" xfId="0" applyNumberFormat="1" applyFont="1" applyBorder="1" applyAlignment="1" applyProtection="1">
      <alignment horizontal="center" vertical="center" wrapText="1"/>
      <protection locked="0"/>
    </xf>
    <xf numFmtId="0" fontId="4" fillId="0" borderId="66" xfId="0" applyFont="1" applyBorder="1" applyAlignment="1" applyProtection="1">
      <alignment horizontal="justify" vertical="center" wrapText="1"/>
      <protection locked="0"/>
    </xf>
    <xf numFmtId="0" fontId="28" fillId="0" borderId="0" xfId="0" applyFont="1" applyAlignment="1">
      <alignment horizontal="justify" vertical="center" wrapText="1"/>
    </xf>
    <xf numFmtId="0" fontId="28" fillId="0" borderId="32" xfId="0" applyFont="1" applyBorder="1" applyAlignment="1">
      <alignment horizontal="justify" vertical="center" wrapText="1"/>
    </xf>
    <xf numFmtId="0" fontId="19" fillId="0" borderId="34" xfId="0" applyFont="1" applyBorder="1" applyAlignment="1">
      <alignment horizontal="justify" vertical="center" wrapText="1"/>
    </xf>
    <xf numFmtId="3" fontId="15" fillId="0" borderId="62" xfId="0" applyNumberFormat="1" applyFont="1" applyBorder="1" applyAlignment="1" applyProtection="1">
      <alignment horizontal="center" vertical="center" wrapText="1"/>
      <protection locked="0"/>
    </xf>
    <xf numFmtId="3" fontId="15" fillId="0" borderId="63" xfId="0" applyNumberFormat="1" applyFont="1" applyBorder="1" applyAlignment="1" applyProtection="1">
      <alignment horizontal="center" vertical="center" wrapText="1"/>
      <protection locked="0"/>
    </xf>
    <xf numFmtId="3" fontId="15" fillId="0" borderId="64" xfId="0" applyNumberFormat="1" applyFont="1" applyBorder="1" applyAlignment="1" applyProtection="1">
      <alignment horizontal="center" vertical="center" wrapText="1"/>
      <protection locked="0"/>
    </xf>
    <xf numFmtId="0" fontId="18" fillId="0" borderId="59" xfId="0" applyFont="1" applyBorder="1" applyAlignment="1">
      <alignment horizontal="justify" vertical="center" wrapText="1"/>
    </xf>
    <xf numFmtId="0" fontId="18" fillId="0" borderId="0" xfId="0" applyFont="1" applyAlignment="1">
      <alignment horizontal="justify" vertical="center" wrapText="1"/>
    </xf>
    <xf numFmtId="3" fontId="16" fillId="0" borderId="15" xfId="0" applyNumberFormat="1" applyFont="1" applyBorder="1" applyAlignment="1">
      <alignment horizontal="center" vertical="center" wrapText="1"/>
    </xf>
    <xf numFmtId="3" fontId="0" fillId="0" borderId="13" xfId="0" applyNumberFormat="1" applyBorder="1"/>
    <xf numFmtId="3" fontId="0" fillId="0" borderId="14" xfId="0" applyNumberFormat="1" applyBorder="1"/>
    <xf numFmtId="0" fontId="16" fillId="0" borderId="12" xfId="0" applyFont="1" applyBorder="1" applyAlignment="1">
      <alignment horizontal="justify" vertical="center"/>
    </xf>
    <xf numFmtId="0" fontId="16" fillId="0" borderId="13" xfId="0" applyFont="1" applyBorder="1" applyAlignment="1">
      <alignment horizontal="justify" vertical="center"/>
    </xf>
    <xf numFmtId="0" fontId="16" fillId="0" borderId="14" xfId="0" applyFont="1" applyBorder="1" applyAlignment="1">
      <alignment horizontal="justify" vertical="center"/>
    </xf>
    <xf numFmtId="0" fontId="15" fillId="0" borderId="15" xfId="0" applyFont="1" applyBorder="1" applyAlignment="1">
      <alignment horizontal="center" vertical="center" textRotation="90" wrapText="1"/>
    </xf>
    <xf numFmtId="3" fontId="16" fillId="0" borderId="12" xfId="0" applyNumberFormat="1" applyFont="1" applyBorder="1" applyAlignment="1">
      <alignment horizontal="center" vertical="center" wrapText="1"/>
    </xf>
    <xf numFmtId="3" fontId="16" fillId="0" borderId="13"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0" fontId="4" fillId="0" borderId="15" xfId="0" applyFont="1" applyBorder="1" applyAlignment="1" applyProtection="1">
      <alignment horizontal="justify" vertical="center" wrapText="1"/>
      <protection locked="0"/>
    </xf>
    <xf numFmtId="0" fontId="15" fillId="0" borderId="31" xfId="0" applyFont="1" applyBorder="1" applyAlignment="1">
      <alignment horizontal="center" vertical="center" wrapText="1"/>
    </xf>
    <xf numFmtId="0" fontId="15" fillId="0" borderId="0" xfId="0" applyFont="1" applyAlignment="1">
      <alignment horizontal="center" vertical="center" wrapText="1"/>
    </xf>
    <xf numFmtId="0" fontId="15" fillId="0" borderId="32" xfId="0" applyFont="1" applyBorder="1" applyAlignment="1">
      <alignment horizontal="center" vertical="center" wrapText="1"/>
    </xf>
    <xf numFmtId="0" fontId="16" fillId="0" borderId="12"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18" fillId="0" borderId="15" xfId="0" applyFont="1" applyBorder="1" applyAlignment="1">
      <alignment horizontal="center" vertical="center"/>
    </xf>
    <xf numFmtId="0" fontId="16" fillId="0" borderId="15" xfId="0" applyFont="1" applyBorder="1" applyAlignment="1">
      <alignment horizontal="center" vertical="center"/>
    </xf>
    <xf numFmtId="0" fontId="33" fillId="0" borderId="15" xfId="0" applyFont="1" applyBorder="1" applyAlignment="1">
      <alignment horizontal="justify" vertical="center" wrapText="1"/>
    </xf>
    <xf numFmtId="0" fontId="20" fillId="0" borderId="0" xfId="0" applyFont="1" applyAlignment="1">
      <alignment horizontal="center" vertical="center" wrapText="1"/>
    </xf>
    <xf numFmtId="0" fontId="20" fillId="0" borderId="16" xfId="0" applyFont="1" applyBorder="1" applyAlignment="1">
      <alignment horizontal="justify" vertical="center"/>
    </xf>
    <xf numFmtId="0" fontId="20" fillId="0" borderId="34" xfId="0" applyFont="1" applyBorder="1" applyAlignment="1">
      <alignment horizontal="justify" vertical="center"/>
    </xf>
    <xf numFmtId="0" fontId="28" fillId="0" borderId="16" xfId="0" applyFont="1" applyBorder="1" applyAlignment="1">
      <alignment horizontal="justify" vertical="center" wrapText="1"/>
    </xf>
    <xf numFmtId="0" fontId="28" fillId="0" borderId="16" xfId="0" applyFont="1" applyBorder="1" applyAlignment="1">
      <alignment horizontal="justify" vertical="center"/>
    </xf>
    <xf numFmtId="0" fontId="28" fillId="0" borderId="34" xfId="0" applyFont="1" applyBorder="1" applyAlignment="1">
      <alignment horizontal="justify" vertical="center"/>
    </xf>
    <xf numFmtId="0" fontId="25" fillId="0" borderId="31" xfId="0" applyFont="1" applyBorder="1" applyAlignment="1">
      <alignment horizontal="justify" vertical="center"/>
    </xf>
    <xf numFmtId="0" fontId="25" fillId="0" borderId="0" xfId="0" applyFont="1" applyAlignment="1">
      <alignment horizontal="justify" vertical="center"/>
    </xf>
    <xf numFmtId="0" fontId="25" fillId="0" borderId="32" xfId="0" applyFont="1" applyBorder="1" applyAlignment="1">
      <alignment horizontal="justify" vertical="center"/>
    </xf>
    <xf numFmtId="0" fontId="16" fillId="0" borderId="0" xfId="0" applyFont="1" applyAlignment="1">
      <alignment horizontal="center" vertical="center" wrapText="1"/>
    </xf>
    <xf numFmtId="0" fontId="16" fillId="0" borderId="32" xfId="0" applyFont="1" applyBorder="1" applyAlignment="1">
      <alignment horizontal="center" vertical="center" wrapText="1"/>
    </xf>
    <xf numFmtId="0" fontId="25" fillId="0" borderId="31" xfId="0" applyFont="1" applyBorder="1" applyAlignment="1">
      <alignment vertical="center" wrapText="1"/>
    </xf>
    <xf numFmtId="0" fontId="25" fillId="0" borderId="0" xfId="0" applyFont="1" applyAlignment="1">
      <alignment vertical="center" wrapText="1"/>
    </xf>
    <xf numFmtId="0" fontId="25" fillId="0" borderId="32" xfId="0" applyFont="1" applyBorder="1" applyAlignment="1">
      <alignment vertical="center" wrapText="1"/>
    </xf>
    <xf numFmtId="0" fontId="4" fillId="0" borderId="12" xfId="0" applyFont="1" applyBorder="1" applyAlignment="1">
      <alignment horizontal="center" vertical="center" textRotation="90" wrapText="1"/>
    </xf>
    <xf numFmtId="0" fontId="4" fillId="0" borderId="14" xfId="0" applyFont="1" applyBorder="1" applyAlignment="1">
      <alignment horizontal="center" vertical="center" textRotation="90" wrapText="1"/>
    </xf>
    <xf numFmtId="0" fontId="18" fillId="0" borderId="53" xfId="0" applyFont="1" applyBorder="1" applyAlignment="1">
      <alignment horizontal="center" vertical="center"/>
    </xf>
    <xf numFmtId="0" fontId="18" fillId="0" borderId="25" xfId="0" applyFont="1" applyBorder="1" applyAlignment="1">
      <alignment horizontal="center" vertical="center"/>
    </xf>
    <xf numFmtId="0" fontId="18" fillId="0" borderId="54" xfId="0" applyFont="1" applyBorder="1" applyAlignment="1">
      <alignment horizontal="center" vertical="center"/>
    </xf>
    <xf numFmtId="0" fontId="18" fillId="0" borderId="33" xfId="0" applyFont="1" applyBorder="1" applyAlignment="1">
      <alignment horizontal="center" vertical="center"/>
    </xf>
    <xf numFmtId="0" fontId="18" fillId="0" borderId="16" xfId="0" applyFont="1" applyBorder="1" applyAlignment="1">
      <alignment horizontal="center" vertical="center"/>
    </xf>
    <xf numFmtId="0" fontId="18" fillId="0" borderId="34" xfId="0" applyFont="1" applyBorder="1" applyAlignment="1">
      <alignment horizontal="center" vertical="center"/>
    </xf>
    <xf numFmtId="0" fontId="14" fillId="5" borderId="50"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23" fillId="0" borderId="55" xfId="0" applyFont="1" applyBorder="1" applyAlignment="1">
      <alignment vertical="center" wrapText="1"/>
    </xf>
    <xf numFmtId="0" fontId="23" fillId="0" borderId="56" xfId="0" applyFont="1" applyBorder="1" applyAlignment="1">
      <alignment vertical="center" wrapText="1"/>
    </xf>
    <xf numFmtId="0" fontId="23" fillId="0" borderId="57" xfId="0" applyFont="1" applyBorder="1" applyAlignment="1">
      <alignment vertical="center" wrapText="1"/>
    </xf>
    <xf numFmtId="0" fontId="16" fillId="0" borderId="61" xfId="0" applyFont="1" applyBorder="1" applyAlignment="1">
      <alignment horizontal="justify" vertical="center" wrapText="1"/>
    </xf>
    <xf numFmtId="0" fontId="20" fillId="0" borderId="60" xfId="0" applyFont="1" applyBorder="1" applyAlignment="1">
      <alignment horizontal="justify" vertical="center" wrapText="1"/>
    </xf>
    <xf numFmtId="0" fontId="23" fillId="0" borderId="53" xfId="0" applyFont="1" applyBorder="1" applyAlignment="1">
      <alignment vertical="center" wrapText="1"/>
    </xf>
    <xf numFmtId="0" fontId="23" fillId="0" borderId="25" xfId="0" applyFont="1" applyBorder="1" applyAlignment="1">
      <alignment vertical="center" wrapText="1"/>
    </xf>
    <xf numFmtId="0" fontId="23" fillId="0" borderId="54" xfId="0" applyFont="1" applyBorder="1" applyAlignment="1">
      <alignment vertical="center" wrapText="1"/>
    </xf>
    <xf numFmtId="0" fontId="16" fillId="0" borderId="70" xfId="0" applyFont="1" applyBorder="1" applyAlignment="1">
      <alignment horizontal="center" vertical="center" textRotation="90" wrapText="1"/>
    </xf>
    <xf numFmtId="0" fontId="16" fillId="0" borderId="71" xfId="0" applyFont="1" applyBorder="1" applyAlignment="1">
      <alignment horizontal="center" vertical="center" textRotation="90" wrapText="1"/>
    </xf>
    <xf numFmtId="0" fontId="16" fillId="0" borderId="61" xfId="0" applyFont="1" applyBorder="1" applyAlignment="1">
      <alignment horizontal="center" vertical="center" textRotation="90" wrapText="1"/>
    </xf>
    <xf numFmtId="0" fontId="16" fillId="0" borderId="13" xfId="0" applyFont="1" applyBorder="1" applyAlignment="1">
      <alignment horizontal="center" vertical="center" textRotation="90" wrapText="1"/>
    </xf>
    <xf numFmtId="0" fontId="15" fillId="0" borderId="70" xfId="0" applyFont="1" applyBorder="1" applyAlignment="1">
      <alignment horizontal="center" vertical="center" textRotation="90" wrapText="1"/>
    </xf>
    <xf numFmtId="0" fontId="15" fillId="0" borderId="61" xfId="0" applyFont="1" applyBorder="1" applyAlignment="1">
      <alignment horizontal="center" vertical="center" textRotation="90"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4" xfId="0" applyFont="1" applyBorder="1" applyAlignment="1">
      <alignment horizontal="center" vertical="center" wrapText="1"/>
    </xf>
    <xf numFmtId="0" fontId="15" fillId="0" borderId="0" xfId="0" applyFont="1" applyAlignment="1">
      <alignment horizontal="justify" vertical="top" wrapText="1"/>
    </xf>
    <xf numFmtId="0" fontId="25" fillId="0" borderId="55" xfId="0" applyFont="1" applyBorder="1" applyAlignment="1">
      <alignment horizontal="justify" vertical="center" wrapText="1"/>
    </xf>
    <xf numFmtId="0" fontId="25" fillId="0" borderId="56" xfId="0" applyFont="1" applyBorder="1" applyAlignment="1">
      <alignment horizontal="justify" vertical="center" wrapText="1"/>
    </xf>
    <xf numFmtId="0" fontId="25" fillId="0" borderId="57" xfId="0" applyFont="1" applyBorder="1" applyAlignment="1">
      <alignment horizontal="justify" vertical="center" wrapText="1"/>
    </xf>
    <xf numFmtId="0" fontId="20" fillId="0" borderId="69" xfId="0" applyFont="1" applyBorder="1" applyAlignment="1">
      <alignment horizontal="justify" vertical="center"/>
    </xf>
    <xf numFmtId="0" fontId="25" fillId="0" borderId="53" xfId="0" applyFont="1" applyBorder="1" applyAlignment="1">
      <alignment horizontal="justify" vertical="center" wrapText="1"/>
    </xf>
    <xf numFmtId="0" fontId="25" fillId="0" borderId="25" xfId="0" applyFont="1" applyBorder="1" applyAlignment="1">
      <alignment horizontal="justify" vertical="center" wrapText="1"/>
    </xf>
    <xf numFmtId="0" fontId="25" fillId="0" borderId="54" xfId="0" applyFont="1" applyBorder="1" applyAlignment="1">
      <alignment horizontal="justify" vertical="center" wrapText="1"/>
    </xf>
    <xf numFmtId="3" fontId="4" fillId="0" borderId="15" xfId="0" applyNumberFormat="1" applyFont="1" applyBorder="1" applyAlignment="1">
      <alignment horizontal="center" vertical="center" wrapText="1"/>
    </xf>
    <xf numFmtId="0" fontId="15" fillId="0" borderId="53" xfId="0" applyFont="1" applyBorder="1" applyAlignment="1">
      <alignment horizontal="center" vertical="center" textRotation="90" wrapText="1"/>
    </xf>
    <xf numFmtId="0" fontId="15" fillId="0" borderId="54" xfId="0" applyFont="1" applyBorder="1" applyAlignment="1">
      <alignment horizontal="center" vertical="center" textRotation="90" wrapText="1"/>
    </xf>
    <xf numFmtId="0" fontId="15" fillId="0" borderId="33" xfId="0" applyFont="1" applyBorder="1" applyAlignment="1">
      <alignment horizontal="center" vertical="center" textRotation="90" wrapText="1"/>
    </xf>
    <xf numFmtId="0" fontId="15" fillId="0" borderId="34" xfId="0" applyFont="1" applyBorder="1" applyAlignment="1">
      <alignment horizontal="center" vertical="center" textRotation="90" wrapText="1"/>
    </xf>
    <xf numFmtId="0" fontId="47" fillId="3" borderId="50" xfId="0" applyFont="1" applyFill="1" applyBorder="1" applyAlignment="1">
      <alignment horizontal="center" vertical="center" wrapText="1"/>
    </xf>
    <xf numFmtId="0" fontId="47" fillId="3" borderId="51" xfId="0" applyFont="1" applyFill="1" applyBorder="1" applyAlignment="1">
      <alignment horizontal="center" vertical="center" wrapText="1"/>
    </xf>
    <xf numFmtId="0" fontId="47" fillId="3" borderId="52" xfId="0" applyFont="1" applyFill="1" applyBorder="1" applyAlignment="1">
      <alignment horizontal="center" vertical="center" wrapText="1"/>
    </xf>
    <xf numFmtId="0" fontId="23" fillId="0" borderId="86" xfId="0" applyFont="1" applyBorder="1" applyAlignment="1">
      <alignment horizontal="justify" vertical="center" wrapText="1"/>
    </xf>
    <xf numFmtId="0" fontId="23" fillId="0" borderId="56" xfId="0" applyFont="1" applyBorder="1" applyAlignment="1">
      <alignment horizontal="justify" vertical="center" wrapText="1"/>
    </xf>
    <xf numFmtId="0" fontId="23" fillId="0" borderId="87" xfId="0" applyFont="1" applyBorder="1" applyAlignment="1">
      <alignment horizontal="justify" vertical="center" wrapText="1"/>
    </xf>
    <xf numFmtId="0" fontId="20" fillId="0" borderId="69" xfId="0" applyFont="1" applyBorder="1" applyAlignment="1">
      <alignment horizontal="justify" vertical="center" wrapText="1"/>
    </xf>
    <xf numFmtId="0" fontId="16" fillId="0" borderId="70" xfId="0" applyFont="1" applyBorder="1" applyAlignment="1">
      <alignment horizontal="justify" vertical="center" wrapText="1"/>
    </xf>
    <xf numFmtId="49" fontId="16" fillId="0" borderId="12" xfId="0" applyNumberFormat="1" applyFont="1" applyBorder="1" applyAlignment="1">
      <alignment horizontal="center" vertical="center" wrapText="1"/>
    </xf>
    <xf numFmtId="49" fontId="16" fillId="0" borderId="14" xfId="0" applyNumberFormat="1" applyFont="1" applyBorder="1" applyAlignment="1">
      <alignment horizontal="center" vertical="center" wrapText="1"/>
    </xf>
    <xf numFmtId="0" fontId="20" fillId="0" borderId="81" xfId="0" applyFont="1" applyBorder="1" applyAlignment="1">
      <alignment horizontal="justify" vertical="center" wrapText="1"/>
    </xf>
    <xf numFmtId="0" fontId="20" fillId="0" borderId="82" xfId="0" applyFont="1" applyBorder="1" applyAlignment="1">
      <alignment horizontal="justify" vertical="center" wrapText="1"/>
    </xf>
    <xf numFmtId="0" fontId="23" fillId="0" borderId="53" xfId="0" applyFont="1" applyBorder="1" applyAlignment="1">
      <alignment horizontal="justify" vertical="center" wrapText="1"/>
    </xf>
    <xf numFmtId="0" fontId="23" fillId="0" borderId="25" xfId="0" applyFont="1" applyBorder="1" applyAlignment="1">
      <alignment horizontal="justify" vertical="center" wrapText="1"/>
    </xf>
    <xf numFmtId="0" fontId="23" fillId="0" borderId="54" xfId="0" applyFont="1" applyBorder="1" applyAlignment="1">
      <alignment horizontal="justify" vertical="center" wrapText="1"/>
    </xf>
    <xf numFmtId="0" fontId="23" fillId="0" borderId="83" xfId="0" applyFont="1" applyBorder="1" applyAlignment="1">
      <alignment horizontal="justify" vertical="center" wrapText="1"/>
    </xf>
    <xf numFmtId="0" fontId="23" fillId="0" borderId="84" xfId="0" applyFont="1" applyBorder="1" applyAlignment="1">
      <alignment horizontal="justify" vertical="center" wrapText="1"/>
    </xf>
    <xf numFmtId="0" fontId="23" fillId="0" borderId="85" xfId="0" applyFont="1" applyBorder="1" applyAlignment="1">
      <alignment horizontal="justify" vertical="center" wrapText="1"/>
    </xf>
    <xf numFmtId="0" fontId="20" fillId="0" borderId="60" xfId="0" applyFont="1" applyBorder="1" applyAlignment="1">
      <alignment horizontal="justify" vertical="center"/>
    </xf>
    <xf numFmtId="0" fontId="4" fillId="18" borderId="15" xfId="0" applyFont="1" applyFill="1" applyBorder="1" applyAlignment="1">
      <alignment horizontal="center" vertical="center" wrapText="1"/>
    </xf>
    <xf numFmtId="0" fontId="0" fillId="0" borderId="61" xfId="0" applyBorder="1" applyAlignment="1" applyProtection="1">
      <alignment horizontal="center" vertical="center"/>
      <protection hidden="1"/>
    </xf>
    <xf numFmtId="0" fontId="4" fillId="28" borderId="0" xfId="0" applyFont="1" applyFill="1" applyAlignment="1">
      <alignment horizontal="center" vertical="center" wrapText="1"/>
    </xf>
    <xf numFmtId="0" fontId="14" fillId="6" borderId="50" xfId="0" applyFont="1" applyFill="1" applyBorder="1" applyAlignment="1">
      <alignment horizontal="center" vertical="center" wrapText="1"/>
    </xf>
    <xf numFmtId="0" fontId="14" fillId="6" borderId="51" xfId="0" applyFont="1" applyFill="1" applyBorder="1" applyAlignment="1">
      <alignment horizontal="center" vertical="center" wrapText="1"/>
    </xf>
    <xf numFmtId="0" fontId="14" fillId="6" borderId="52" xfId="0" applyFont="1" applyFill="1" applyBorder="1" applyAlignment="1">
      <alignment horizontal="center" vertical="center" wrapText="1"/>
    </xf>
    <xf numFmtId="0" fontId="28" fillId="0" borderId="0" xfId="0" applyFont="1" applyAlignment="1">
      <alignment horizontal="justify" vertical="center"/>
    </xf>
    <xf numFmtId="0" fontId="28" fillId="0" borderId="32" xfId="0" applyFont="1" applyBorder="1" applyAlignment="1">
      <alignment horizontal="justify" vertical="center"/>
    </xf>
    <xf numFmtId="0" fontId="18" fillId="0" borderId="70" xfId="0" applyFont="1" applyBorder="1" applyAlignment="1">
      <alignment horizontal="center" vertical="center" textRotation="90" wrapText="1"/>
    </xf>
    <xf numFmtId="0" fontId="18" fillId="0" borderId="61" xfId="0" applyFont="1" applyBorder="1" applyAlignment="1">
      <alignment horizontal="center" vertical="center" textRotation="90" wrapText="1"/>
    </xf>
    <xf numFmtId="0" fontId="16" fillId="0" borderId="0" xfId="0" applyFont="1" applyAlignment="1">
      <alignment horizontal="center" vertical="center"/>
    </xf>
    <xf numFmtId="0" fontId="18" fillId="0" borderId="12" xfId="0" applyFont="1" applyBorder="1" applyAlignment="1">
      <alignment horizontal="right" vertical="center"/>
    </xf>
    <xf numFmtId="0" fontId="18" fillId="0" borderId="13" xfId="0" applyFont="1" applyBorder="1" applyAlignment="1">
      <alignment horizontal="right" vertical="center"/>
    </xf>
    <xf numFmtId="0" fontId="18" fillId="0" borderId="14" xfId="0" applyFont="1" applyBorder="1" applyAlignment="1">
      <alignment horizontal="right" vertical="center"/>
    </xf>
    <xf numFmtId="0" fontId="4" fillId="0" borderId="70" xfId="0" applyFont="1" applyBorder="1" applyAlignment="1">
      <alignment horizontal="center" vertical="center" textRotation="90" wrapText="1"/>
    </xf>
    <xf numFmtId="0" fontId="4" fillId="0" borderId="61" xfId="0" applyFont="1" applyBorder="1" applyAlignment="1">
      <alignment horizontal="center" vertical="center" textRotation="90" wrapText="1"/>
    </xf>
    <xf numFmtId="0" fontId="0" fillId="0" borderId="0" xfId="0" applyAlignment="1">
      <alignment horizontal="center"/>
    </xf>
    <xf numFmtId="0" fontId="19" fillId="0" borderId="60" xfId="0" applyFont="1" applyBorder="1" applyAlignment="1">
      <alignment horizontal="justify" vertical="center"/>
    </xf>
    <xf numFmtId="0" fontId="49" fillId="0" borderId="0" xfId="0" applyFont="1" applyAlignment="1">
      <alignment horizontal="justify" vertical="center" wrapText="1"/>
    </xf>
    <xf numFmtId="0" fontId="49" fillId="0" borderId="32" xfId="0" applyFont="1" applyBorder="1" applyAlignment="1">
      <alignment horizontal="justify" vertical="center" wrapText="1"/>
    </xf>
    <xf numFmtId="0" fontId="25" fillId="0" borderId="53" xfId="0" applyFont="1" applyBorder="1" applyAlignment="1">
      <alignment vertical="center" wrapText="1"/>
    </xf>
    <xf numFmtId="0" fontId="25" fillId="0" borderId="54" xfId="0" applyFont="1" applyBorder="1" applyAlignment="1">
      <alignment vertical="center" wrapText="1"/>
    </xf>
    <xf numFmtId="0" fontId="4" fillId="0" borderId="0" xfId="0" applyFont="1" applyAlignment="1">
      <alignment horizontal="center" vertical="center"/>
    </xf>
    <xf numFmtId="49" fontId="4" fillId="0" borderId="12"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4" fillId="0" borderId="14" xfId="0" applyNumberFormat="1" applyFont="1" applyBorder="1" applyAlignment="1">
      <alignment horizontal="center" vertical="center" wrapText="1"/>
    </xf>
    <xf numFmtId="0" fontId="29" fillId="0" borderId="15"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2" xfId="0" applyFont="1" applyBorder="1" applyAlignment="1">
      <alignment horizontal="justify" vertical="center" wrapText="1"/>
    </xf>
    <xf numFmtId="0" fontId="29" fillId="0" borderId="13" xfId="0" applyFont="1" applyBorder="1" applyAlignment="1">
      <alignment horizontal="justify" vertical="center" wrapText="1"/>
    </xf>
    <xf numFmtId="0" fontId="29" fillId="0" borderId="14" xfId="0" applyFont="1" applyBorder="1" applyAlignment="1">
      <alignment horizontal="justify" vertical="center" wrapText="1"/>
    </xf>
    <xf numFmtId="49" fontId="16" fillId="0" borderId="61"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3"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0" fontId="4" fillId="0" borderId="31" xfId="0" applyFont="1" applyBorder="1" applyAlignment="1">
      <alignment horizontal="center" vertical="center" textRotation="90" wrapText="1"/>
    </xf>
    <xf numFmtId="0" fontId="4" fillId="0" borderId="32" xfId="0" applyFont="1" applyBorder="1" applyAlignment="1">
      <alignment horizontal="center" vertical="center" textRotation="90" wrapText="1"/>
    </xf>
    <xf numFmtId="0" fontId="15" fillId="0" borderId="71" xfId="0" applyFont="1" applyBorder="1" applyAlignment="1">
      <alignment horizontal="center" vertical="center" textRotation="90" wrapText="1"/>
    </xf>
    <xf numFmtId="0" fontId="4" fillId="0" borderId="53"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4" xfId="0" applyFont="1" applyBorder="1" applyAlignment="1">
      <alignment horizontal="center" vertical="center" wrapText="1"/>
    </xf>
    <xf numFmtId="0" fontId="25" fillId="0" borderId="70" xfId="0" applyFont="1" applyBorder="1" applyAlignment="1">
      <alignment vertical="center" wrapText="1"/>
    </xf>
    <xf numFmtId="0" fontId="15" fillId="0" borderId="70" xfId="0" applyFont="1" applyBorder="1" applyAlignment="1">
      <alignment horizontal="center" vertical="center" wrapText="1"/>
    </xf>
    <xf numFmtId="0" fontId="15" fillId="0" borderId="71" xfId="0" applyFont="1" applyBorder="1" applyAlignment="1">
      <alignment horizontal="center" vertical="center" wrapText="1"/>
    </xf>
    <xf numFmtId="0" fontId="15" fillId="0" borderId="61" xfId="0" applyFont="1" applyBorder="1" applyAlignment="1">
      <alignment horizontal="center" vertical="center" wrapText="1"/>
    </xf>
    <xf numFmtId="0" fontId="18" fillId="0" borderId="71" xfId="0" applyFont="1" applyBorder="1" applyAlignment="1">
      <alignment horizontal="center" vertical="center" textRotation="90" wrapText="1"/>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4" fillId="38" borderId="15" xfId="0" applyFont="1" applyFill="1" applyBorder="1" applyAlignment="1">
      <alignment horizontal="center" vertical="center" wrapText="1"/>
    </xf>
    <xf numFmtId="0" fontId="51" fillId="0" borderId="0" xfId="0" applyFont="1" applyAlignment="1">
      <alignment horizontal="left" vertical="center" wrapText="1"/>
    </xf>
    <xf numFmtId="0" fontId="3" fillId="0" borderId="0" xfId="0" applyFont="1" applyAlignment="1">
      <alignment horizontal="center"/>
    </xf>
    <xf numFmtId="0" fontId="31" fillId="0" borderId="0" xfId="1" applyFont="1" applyFill="1" applyAlignment="1" applyProtection="1">
      <alignment horizontal="right" vertical="center" wrapText="1"/>
    </xf>
    <xf numFmtId="0" fontId="25" fillId="0" borderId="0" xfId="0" applyFont="1" applyAlignment="1">
      <alignment horizontal="justify" vertical="center" wrapText="1"/>
    </xf>
    <xf numFmtId="0" fontId="25" fillId="0" borderId="32" xfId="0" applyFont="1" applyBorder="1" applyAlignment="1">
      <alignment horizontal="justify" vertical="center" wrapText="1"/>
    </xf>
    <xf numFmtId="0" fontId="40" fillId="0" borderId="15" xfId="0" applyFont="1" applyBorder="1" applyAlignment="1">
      <alignment horizontal="center" vertical="center" wrapText="1"/>
    </xf>
    <xf numFmtId="0" fontId="15" fillId="0" borderId="25"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16" fillId="0" borderId="15" xfId="0" applyFont="1" applyBorder="1" applyAlignment="1">
      <alignment vertical="center" wrapText="1"/>
    </xf>
    <xf numFmtId="0" fontId="50" fillId="0" borderId="0" xfId="1" applyFont="1" applyAlignment="1" applyProtection="1">
      <alignment horizontal="right" vertical="center" wrapText="1"/>
    </xf>
    <xf numFmtId="0" fontId="16" fillId="0" borderId="0" xfId="0" applyFont="1" applyAlignment="1">
      <alignment horizontal="justify" vertical="center"/>
    </xf>
    <xf numFmtId="0" fontId="4" fillId="0" borderId="0" xfId="0" applyFont="1" applyAlignment="1">
      <alignment horizontal="justify" wrapText="1"/>
    </xf>
  </cellXfs>
  <cellStyles count="5">
    <cellStyle name="Hipervínculo" xfId="1" builtinId="8"/>
    <cellStyle name="Hipervínculo 2" xfId="2" xr:uid="{B309710B-F755-4F5A-BBDA-5D516903AEFF}"/>
    <cellStyle name="Millares 2" xfId="4" xr:uid="{F2958B41-C7CF-4313-8960-E83C3A174C88}"/>
    <cellStyle name="Normal" xfId="0" builtinId="0"/>
    <cellStyle name="Porcentual 2" xfId="3" xr:uid="{7AA87A86-8F89-400A-B45F-2E4AF00EC749}"/>
  </cellStyles>
  <dxfs count="263">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xr9:uid="{566CE80F-A917-45B3-8A7D-2A51BF04DD08}"/>
  </tableStyles>
  <colors>
    <mruColors>
      <color rgb="FFBF8F00"/>
      <color rgb="FFFFCCFF"/>
      <color rgb="FF00FFFF"/>
      <color rgb="FFFF0066"/>
      <color rgb="FFFF99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6" name="Imagen 5">
          <a:extLst>
            <a:ext uri="{FF2B5EF4-FFF2-40B4-BE49-F238E27FC236}">
              <a16:creationId xmlns:a16="http://schemas.microsoft.com/office/drawing/2014/main" id="{1C3EFEDB-2275-400F-8CF6-FF13ADB35C7E}"/>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2" name="Imagen 1">
          <a:extLst>
            <a:ext uri="{FF2B5EF4-FFF2-40B4-BE49-F238E27FC236}">
              <a16:creationId xmlns:a16="http://schemas.microsoft.com/office/drawing/2014/main" id="{11080CF8-CE0C-411A-9359-7C6E6F4B221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D7A1EE8D-75BD-42EC-9A79-0992650D4F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D9611E82-F7E4-4163-BC8B-C6610F3604E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6ADF049E-7548-4E0A-9BAF-4147A68450E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6047C8E9-4643-45E1-BD56-9E189585E45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87115963-8675-4A60-824B-F79E74FF30B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BFD1EE44-ED71-4856-AFB4-C24C6FBA65A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2" name="Imagen 1">
          <a:extLst>
            <a:ext uri="{FF2B5EF4-FFF2-40B4-BE49-F238E27FC236}">
              <a16:creationId xmlns:a16="http://schemas.microsoft.com/office/drawing/2014/main" id="{1BD5F363-4990-487C-AE24-C4686B461B4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id="{EE126EAD-56FA-4537-8789-ADC56943BCB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6EE80EB9-CAE8-414C-88F1-3B9C650E85B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8D8928A4-6A90-4859-B0DC-4010DDC5C8C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101600" cy="1011600"/>
    <xdr:pic>
      <xdr:nvPicPr>
        <xdr:cNvPr id="3" name="Imagen 2" descr="http://intranet.inegi.org.mx/Servicios/Difusion/Imagen_Institucional/img/2019/INEGI1_v.png">
          <a:extLst>
            <a:ext uri="{FF2B5EF4-FFF2-40B4-BE49-F238E27FC236}">
              <a16:creationId xmlns:a16="http://schemas.microsoft.com/office/drawing/2014/main" id="{70632724-5AAF-4D79-BBF0-FBB6200F078E}"/>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0"/>
          <a:ext cx="1101600" cy="1011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28</xdr:col>
      <xdr:colOff>209550</xdr:colOff>
      <xdr:row>0</xdr:row>
      <xdr:rowOff>0</xdr:rowOff>
    </xdr:from>
    <xdr:to>
      <xdr:col>38</xdr:col>
      <xdr:colOff>4650</xdr:colOff>
      <xdr:row>0</xdr:row>
      <xdr:rowOff>1141200</xdr:rowOff>
    </xdr:to>
    <xdr:pic>
      <xdr:nvPicPr>
        <xdr:cNvPr id="2" name="Imagen 1">
          <a:extLst>
            <a:ext uri="{FF2B5EF4-FFF2-40B4-BE49-F238E27FC236}">
              <a16:creationId xmlns:a16="http://schemas.microsoft.com/office/drawing/2014/main" id="{F0F291A9-61C7-4F00-87D8-F380713D1536}"/>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4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72A16990-2E66-4A63-881A-8501DC9458E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ADEE7CFF-8BDF-4757-A7F8-9B2168C9C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787D4EC5-BE3A-489B-BC7B-226F69F6CAF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CD366F3C-9B51-44A1-AD98-66EA3E6F8F7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4" name="Imagen 3">
          <a:extLst>
            <a:ext uri="{FF2B5EF4-FFF2-40B4-BE49-F238E27FC236}">
              <a16:creationId xmlns:a16="http://schemas.microsoft.com/office/drawing/2014/main" id="{EC4E4059-0E85-420F-A150-FDC36A6D8D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90382B66-A45F-4C8B-B496-A2114073CE6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2" name="Imagen 1">
          <a:extLst>
            <a:ext uri="{FF2B5EF4-FFF2-40B4-BE49-F238E27FC236}">
              <a16:creationId xmlns:a16="http://schemas.microsoft.com/office/drawing/2014/main" id="{48AF503B-9D60-4230-AD8D-92852561282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1141200</xdr:rowOff>
    </xdr:to>
    <xdr:pic>
      <xdr:nvPicPr>
        <xdr:cNvPr id="3" name="Imagen 2">
          <a:extLst>
            <a:ext uri="{FF2B5EF4-FFF2-40B4-BE49-F238E27FC236}">
              <a16:creationId xmlns:a16="http://schemas.microsoft.com/office/drawing/2014/main" id="{86D5F58C-ACCC-49C7-AFF9-0CDF58AF7CF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1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110575</xdr:colOff>
      <xdr:row>0</xdr:row>
      <xdr:rowOff>1011600</xdr:rowOff>
    </xdr:to>
    <xdr:pic>
      <xdr:nvPicPr>
        <xdr:cNvPr id="3" name="Imagen 2">
          <a:extLst>
            <a:ext uri="{FF2B5EF4-FFF2-40B4-BE49-F238E27FC236}">
              <a16:creationId xmlns:a16="http://schemas.microsoft.com/office/drawing/2014/main" id="{DCCD8C99-A7A6-42EE-B1C3-DD6E7CA5745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6F8E7444-B71B-412C-9133-A5C97D9E466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110575</xdr:colOff>
      <xdr:row>0</xdr:row>
      <xdr:rowOff>1011600</xdr:rowOff>
    </xdr:to>
    <xdr:pic>
      <xdr:nvPicPr>
        <xdr:cNvPr id="3" name="Imagen 2">
          <a:extLst>
            <a:ext uri="{FF2B5EF4-FFF2-40B4-BE49-F238E27FC236}">
              <a16:creationId xmlns:a16="http://schemas.microsoft.com/office/drawing/2014/main" id="{A2AF8A7A-4AE9-4167-BF85-0163A3406AE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80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41BCCD4A-2A95-45A8-956F-D2A325569E2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849C0591-0A31-4CD4-8310-730CFC617DBE}"/>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0F5D1EA6-3A18-42C0-871A-F17899770E9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3" name="Imagen 2">
          <a:extLst>
            <a:ext uri="{FF2B5EF4-FFF2-40B4-BE49-F238E27FC236}">
              <a16:creationId xmlns:a16="http://schemas.microsoft.com/office/drawing/2014/main" id="{3B843C1C-0C5F-4534-BA24-8831ECAAB9A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CC6C995D-75CF-4E23-B0B1-515A5A430E1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111000</xdr:colOff>
      <xdr:row>0</xdr:row>
      <xdr:rowOff>1011600</xdr:rowOff>
    </xdr:to>
    <xdr:pic>
      <xdr:nvPicPr>
        <xdr:cNvPr id="4" name="Imagen 3">
          <a:extLst>
            <a:ext uri="{FF2B5EF4-FFF2-40B4-BE49-F238E27FC236}">
              <a16:creationId xmlns:a16="http://schemas.microsoft.com/office/drawing/2014/main" id="{F1FAEF3F-C2C7-4C15-B78F-80B6255D33B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1016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id="{6A619304-EB3B-4960-BE62-DB0E739B086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7CA5-46B0-4F09-B349-74BF37C4E605}">
  <dimension ref="A1:AE43"/>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2:30" ht="15" customHeight="1">
      <c r="B2"/>
      <c r="C2"/>
      <c r="D2"/>
      <c r="E2"/>
      <c r="F2"/>
      <c r="G2"/>
      <c r="H2"/>
      <c r="I2"/>
      <c r="J2"/>
      <c r="K2"/>
      <c r="L2"/>
      <c r="M2"/>
      <c r="N2"/>
      <c r="O2"/>
      <c r="P2"/>
      <c r="Q2"/>
      <c r="R2"/>
      <c r="S2"/>
      <c r="T2"/>
      <c r="U2"/>
      <c r="V2"/>
      <c r="W2"/>
      <c r="X2"/>
      <c r="Y2"/>
      <c r="Z2"/>
      <c r="AA2"/>
      <c r="AB2"/>
      <c r="AC2"/>
      <c r="AD2"/>
    </row>
    <row r="3" spans="2:30"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2:30" ht="15" customHeight="1">
      <c r="B4"/>
      <c r="C4"/>
      <c r="D4"/>
      <c r="E4"/>
      <c r="F4"/>
      <c r="G4"/>
      <c r="H4"/>
      <c r="I4"/>
      <c r="J4"/>
      <c r="K4"/>
      <c r="L4"/>
      <c r="M4"/>
      <c r="N4"/>
      <c r="O4"/>
      <c r="P4"/>
      <c r="Q4"/>
      <c r="R4"/>
      <c r="S4"/>
      <c r="T4"/>
      <c r="U4"/>
      <c r="V4"/>
      <c r="W4"/>
      <c r="X4"/>
      <c r="Y4"/>
      <c r="Z4"/>
      <c r="AA4"/>
      <c r="AB4"/>
      <c r="AC4"/>
      <c r="AD4"/>
    </row>
    <row r="5" spans="2:30" ht="60" customHeight="1">
      <c r="B5" s="372" t="s">
        <v>1</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2:30" ht="15" customHeight="1" thickBot="1">
      <c r="B6" s="2" t="s">
        <v>2</v>
      </c>
      <c r="C6"/>
      <c r="D6"/>
      <c r="E6"/>
      <c r="F6"/>
      <c r="G6"/>
      <c r="H6"/>
      <c r="I6"/>
      <c r="J6"/>
      <c r="K6"/>
      <c r="L6"/>
      <c r="M6"/>
      <c r="N6" s="2" t="s">
        <v>3</v>
      </c>
      <c r="O6" s="3"/>
      <c r="P6"/>
      <c r="Q6"/>
      <c r="R6"/>
      <c r="S6"/>
      <c r="T6"/>
      <c r="U6"/>
      <c r="V6"/>
      <c r="W6"/>
      <c r="X6"/>
      <c r="Y6"/>
      <c r="Z6"/>
      <c r="AA6"/>
      <c r="AB6"/>
      <c r="AC6"/>
      <c r="AD6"/>
    </row>
    <row r="7" spans="2:30" ht="15" customHeight="1" thickBot="1">
      <c r="B7" s="374" t="str">
        <f>IF(Presentación!B8="","",Presentación!B8)</f>
        <v/>
      </c>
      <c r="C7" s="375"/>
      <c r="D7" s="375"/>
      <c r="E7" s="375"/>
      <c r="F7" s="375"/>
      <c r="G7" s="375"/>
      <c r="H7" s="375"/>
      <c r="I7" s="375"/>
      <c r="J7" s="375"/>
      <c r="K7" s="375"/>
      <c r="L7" s="376"/>
      <c r="M7" s="4"/>
      <c r="N7" s="374" t="str">
        <f>IF(Presentación!N8="","",Presentación!N8)</f>
        <v/>
      </c>
      <c r="O7" s="376"/>
      <c r="P7"/>
      <c r="Q7"/>
      <c r="R7"/>
      <c r="S7"/>
      <c r="T7"/>
      <c r="U7"/>
      <c r="V7"/>
      <c r="W7"/>
      <c r="X7"/>
      <c r="Y7"/>
      <c r="Z7"/>
      <c r="AA7"/>
      <c r="AB7"/>
      <c r="AC7"/>
      <c r="AD7"/>
    </row>
    <row r="8" spans="2:30" ht="15" customHeight="1">
      <c r="B8"/>
      <c r="C8"/>
      <c r="D8"/>
      <c r="E8"/>
      <c r="F8"/>
      <c r="G8"/>
      <c r="H8"/>
      <c r="I8"/>
      <c r="J8"/>
      <c r="K8"/>
      <c r="L8"/>
      <c r="M8"/>
      <c r="N8"/>
      <c r="O8"/>
      <c r="P8"/>
      <c r="Q8"/>
      <c r="R8"/>
      <c r="S8"/>
      <c r="T8"/>
      <c r="U8"/>
      <c r="V8"/>
      <c r="W8"/>
      <c r="X8"/>
      <c r="Y8"/>
      <c r="Z8"/>
      <c r="AA8"/>
      <c r="AB8"/>
      <c r="AC8"/>
      <c r="AD8"/>
    </row>
    <row r="9" spans="2:30" ht="15" customHeight="1">
      <c r="B9" s="369" t="s">
        <v>4</v>
      </c>
      <c r="C9" s="369"/>
      <c r="D9" s="369"/>
      <c r="E9" s="369"/>
      <c r="F9" s="369"/>
      <c r="G9" s="369"/>
      <c r="H9" s="369"/>
      <c r="I9" s="369"/>
      <c r="J9" s="369"/>
      <c r="K9" s="369"/>
      <c r="L9" s="369"/>
      <c r="M9" s="369"/>
      <c r="N9" s="369"/>
      <c r="O9" s="369"/>
      <c r="P9" s="369"/>
      <c r="Q9" s="369"/>
      <c r="R9" s="369"/>
      <c r="S9" s="369"/>
      <c r="T9" s="369"/>
      <c r="U9" s="369"/>
      <c r="V9"/>
      <c r="W9"/>
      <c r="X9"/>
      <c r="Y9"/>
      <c r="Z9"/>
      <c r="AA9"/>
      <c r="AB9"/>
      <c r="AC9"/>
      <c r="AD9"/>
    </row>
    <row r="10" spans="2:30" ht="15" customHeight="1">
      <c r="B10"/>
      <c r="C10"/>
      <c r="D10"/>
      <c r="E10"/>
      <c r="F10"/>
      <c r="G10"/>
      <c r="H10"/>
      <c r="I10"/>
      <c r="J10"/>
      <c r="K10"/>
      <c r="L10"/>
      <c r="M10"/>
      <c r="N10"/>
      <c r="O10"/>
      <c r="P10"/>
      <c r="Q10"/>
      <c r="R10"/>
      <c r="S10"/>
      <c r="T10"/>
      <c r="U10"/>
      <c r="V10"/>
      <c r="W10"/>
      <c r="X10"/>
      <c r="Y10"/>
      <c r="Z10"/>
      <c r="AA10"/>
      <c r="AB10"/>
      <c r="AC10"/>
      <c r="AD10"/>
    </row>
    <row r="11" spans="2:30" ht="15" customHeight="1">
      <c r="B11" s="369" t="s">
        <v>5</v>
      </c>
      <c r="C11" s="369"/>
      <c r="D11" s="369"/>
      <c r="E11" s="369"/>
      <c r="F11" s="369"/>
      <c r="G11" s="369"/>
      <c r="H11" s="369"/>
      <c r="I11" s="369"/>
      <c r="J11" s="369"/>
      <c r="K11" s="369"/>
      <c r="L11" s="369"/>
      <c r="M11" s="369"/>
      <c r="N11" s="369"/>
      <c r="O11" s="369"/>
      <c r="P11" s="369"/>
      <c r="Q11" s="369"/>
      <c r="R11" s="369"/>
      <c r="S11" s="369"/>
      <c r="T11" s="369"/>
      <c r="U11" s="369"/>
      <c r="V11"/>
      <c r="W11"/>
      <c r="X11"/>
      <c r="Y11"/>
      <c r="Z11"/>
      <c r="AA11"/>
      <c r="AB11"/>
      <c r="AC11"/>
      <c r="AD11"/>
    </row>
    <row r="12" spans="2:30" ht="15" customHeight="1">
      <c r="B12"/>
      <c r="C12"/>
      <c r="D12"/>
      <c r="E12"/>
      <c r="F12"/>
      <c r="G12"/>
      <c r="H12"/>
      <c r="I12"/>
      <c r="J12"/>
      <c r="K12"/>
      <c r="L12"/>
      <c r="M12"/>
      <c r="N12"/>
      <c r="O12"/>
      <c r="P12"/>
      <c r="Q12"/>
      <c r="R12"/>
      <c r="S12"/>
      <c r="T12"/>
      <c r="U12"/>
      <c r="V12"/>
      <c r="W12"/>
      <c r="X12"/>
      <c r="Y12"/>
      <c r="Z12"/>
      <c r="AA12"/>
      <c r="AB12"/>
      <c r="AC12"/>
      <c r="AD12"/>
    </row>
    <row r="13" spans="2:30" ht="15" customHeight="1">
      <c r="B13" s="369" t="s">
        <v>6</v>
      </c>
      <c r="C13" s="369"/>
      <c r="D13" s="369"/>
      <c r="E13" s="369"/>
      <c r="F13" s="369"/>
      <c r="G13" s="369"/>
      <c r="H13" s="369"/>
      <c r="I13" s="369"/>
      <c r="J13" s="369"/>
      <c r="K13" s="369"/>
      <c r="L13" s="369"/>
      <c r="M13" s="369"/>
      <c r="N13" s="369"/>
      <c r="O13" s="369"/>
      <c r="P13" s="369"/>
      <c r="Q13" s="369"/>
      <c r="R13" s="369"/>
      <c r="S13" s="369"/>
      <c r="T13" s="369"/>
      <c r="U13" s="369"/>
      <c r="V13"/>
      <c r="W13"/>
      <c r="X13"/>
      <c r="Y13"/>
      <c r="Z13"/>
      <c r="AA13"/>
      <c r="AB13"/>
      <c r="AC13"/>
      <c r="AD13"/>
    </row>
    <row r="14" spans="2:30" ht="15" customHeight="1">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row>
    <row r="15" spans="2:30" ht="15" customHeight="1">
      <c r="B15" s="369" t="s">
        <v>7</v>
      </c>
      <c r="C15" s="369"/>
      <c r="D15" s="369"/>
      <c r="E15" s="369"/>
      <c r="F15" s="369"/>
      <c r="G15" s="369"/>
      <c r="H15" s="369"/>
      <c r="I15" s="369"/>
      <c r="J15" s="369"/>
      <c r="K15" s="369"/>
      <c r="L15" s="369"/>
      <c r="M15" s="369"/>
      <c r="N15" s="369"/>
      <c r="O15" s="369"/>
      <c r="P15" s="369"/>
      <c r="Q15" s="369"/>
      <c r="R15" s="369"/>
      <c r="S15" s="369"/>
      <c r="T15" s="369"/>
      <c r="U15" s="369"/>
      <c r="V15" s="110"/>
      <c r="W15" s="110"/>
      <c r="X15" s="377" t="s">
        <v>2186</v>
      </c>
      <c r="Y15" s="377"/>
      <c r="Z15" s="377"/>
      <c r="AA15" s="377"/>
      <c r="AB15" s="377"/>
      <c r="AC15" s="377"/>
      <c r="AD15" s="377"/>
    </row>
    <row r="16" spans="2:30" ht="15" customHeight="1">
      <c r="B16" s="110"/>
      <c r="C16" s="110"/>
      <c r="D16" s="110"/>
      <c r="E16" s="110"/>
      <c r="F16" s="110"/>
      <c r="G16" s="110"/>
      <c r="H16" s="110"/>
      <c r="I16" s="110"/>
      <c r="J16" s="110"/>
      <c r="K16" s="110"/>
      <c r="L16" s="110"/>
      <c r="M16" s="110"/>
      <c r="N16" s="110"/>
      <c r="O16" s="110"/>
      <c r="P16" s="110"/>
      <c r="Q16" s="110"/>
      <c r="R16" s="110"/>
      <c r="S16" s="110"/>
      <c r="T16" s="110"/>
      <c r="U16" s="110"/>
      <c r="V16" s="110"/>
      <c r="W16" s="110"/>
      <c r="X16" s="111"/>
      <c r="Y16" s="111"/>
      <c r="Z16" s="111"/>
      <c r="AA16" s="111"/>
      <c r="AB16" s="111"/>
      <c r="AC16" s="111"/>
      <c r="AD16" s="111"/>
    </row>
    <row r="17" spans="2:30" ht="15" customHeight="1">
      <c r="B17" s="369" t="s">
        <v>8</v>
      </c>
      <c r="C17" s="369"/>
      <c r="D17" s="369"/>
      <c r="E17" s="369"/>
      <c r="F17" s="369"/>
      <c r="G17" s="369"/>
      <c r="H17" s="369"/>
      <c r="I17" s="369"/>
      <c r="J17" s="369"/>
      <c r="K17" s="369"/>
      <c r="L17" s="369"/>
      <c r="M17" s="369"/>
      <c r="N17" s="369"/>
      <c r="O17" s="369"/>
      <c r="P17" s="369"/>
      <c r="Q17" s="369"/>
      <c r="R17" s="369"/>
      <c r="S17" s="369"/>
      <c r="T17" s="369"/>
      <c r="U17" s="369"/>
      <c r="V17" s="110"/>
      <c r="W17" s="110"/>
      <c r="X17" s="377" t="s">
        <v>1770</v>
      </c>
      <c r="Y17" s="377"/>
      <c r="Z17" s="377"/>
      <c r="AA17" s="377"/>
      <c r="AB17" s="377"/>
      <c r="AC17" s="377"/>
      <c r="AD17" s="377"/>
    </row>
    <row r="18" spans="2:30" ht="15" customHeight="1">
      <c r="B18" s="110"/>
      <c r="C18" s="110"/>
      <c r="D18" s="110"/>
      <c r="E18" s="110"/>
      <c r="F18" s="110"/>
      <c r="G18" s="110"/>
      <c r="H18" s="110"/>
      <c r="I18" s="110"/>
      <c r="J18" s="110"/>
      <c r="K18" s="110"/>
      <c r="L18" s="110"/>
      <c r="M18" s="110"/>
      <c r="N18" s="110"/>
      <c r="O18" s="110"/>
      <c r="P18" s="110"/>
      <c r="Q18" s="110"/>
      <c r="R18" s="110"/>
      <c r="S18" s="110"/>
      <c r="T18" s="110"/>
      <c r="U18" s="110"/>
      <c r="V18" s="110"/>
      <c r="W18" s="110"/>
      <c r="X18" s="111"/>
      <c r="Y18" s="111"/>
      <c r="Z18" s="111"/>
      <c r="AA18" s="111"/>
      <c r="AB18" s="111"/>
      <c r="AC18" s="111"/>
      <c r="AD18" s="111"/>
    </row>
    <row r="19" spans="2:30" ht="15" customHeight="1">
      <c r="B19" s="369" t="s">
        <v>9</v>
      </c>
      <c r="C19" s="369"/>
      <c r="D19" s="369"/>
      <c r="E19" s="369"/>
      <c r="F19" s="369"/>
      <c r="G19" s="369"/>
      <c r="H19" s="369"/>
      <c r="I19" s="369"/>
      <c r="J19" s="369"/>
      <c r="K19" s="369"/>
      <c r="L19" s="369"/>
      <c r="M19" s="369"/>
      <c r="N19" s="369"/>
      <c r="O19" s="369"/>
      <c r="P19" s="369"/>
      <c r="Q19" s="369"/>
      <c r="R19" s="369"/>
      <c r="S19" s="369"/>
      <c r="T19" s="369"/>
      <c r="U19" s="369"/>
      <c r="V19" s="110"/>
      <c r="W19" s="110"/>
      <c r="X19" s="377" t="s">
        <v>2125</v>
      </c>
      <c r="Y19" s="377"/>
      <c r="Z19" s="377"/>
      <c r="AA19" s="377"/>
      <c r="AB19" s="377"/>
      <c r="AC19" s="377"/>
      <c r="AD19" s="377"/>
    </row>
    <row r="20" spans="2:30" ht="15" customHeight="1">
      <c r="B20" s="110"/>
      <c r="C20" s="110"/>
      <c r="D20" s="110"/>
      <c r="E20" s="110"/>
      <c r="F20" s="110"/>
      <c r="G20" s="110"/>
      <c r="H20" s="110"/>
      <c r="I20" s="110"/>
      <c r="J20" s="110"/>
      <c r="K20" s="110"/>
      <c r="L20" s="110"/>
      <c r="M20" s="110"/>
      <c r="N20" s="110"/>
      <c r="O20" s="110"/>
      <c r="P20" s="110"/>
      <c r="Q20" s="110"/>
      <c r="R20" s="110"/>
      <c r="S20" s="110"/>
      <c r="T20" s="110"/>
      <c r="U20" s="110"/>
      <c r="V20" s="110"/>
      <c r="W20" s="110"/>
      <c r="X20" s="111"/>
      <c r="Y20" s="111"/>
      <c r="Z20" s="111"/>
      <c r="AA20" s="111"/>
      <c r="AB20" s="111"/>
      <c r="AC20" s="111"/>
      <c r="AD20" s="111"/>
    </row>
    <row r="21" spans="2:30" ht="15" customHeight="1">
      <c r="B21" s="369" t="s">
        <v>10</v>
      </c>
      <c r="C21" s="369"/>
      <c r="D21" s="369"/>
      <c r="E21" s="369"/>
      <c r="F21" s="369"/>
      <c r="G21" s="369"/>
      <c r="H21" s="369"/>
      <c r="I21" s="369"/>
      <c r="J21" s="369"/>
      <c r="K21" s="369"/>
      <c r="L21" s="369"/>
      <c r="M21" s="369"/>
      <c r="N21" s="369"/>
      <c r="O21" s="369"/>
      <c r="P21" s="369"/>
      <c r="Q21" s="369"/>
      <c r="R21" s="369"/>
      <c r="S21" s="369"/>
      <c r="T21" s="369"/>
      <c r="U21" s="369"/>
      <c r="V21" s="110"/>
      <c r="W21" s="110"/>
      <c r="X21" s="377" t="s">
        <v>1773</v>
      </c>
      <c r="Y21" s="377"/>
      <c r="Z21" s="377"/>
      <c r="AA21" s="377"/>
      <c r="AB21" s="377"/>
      <c r="AC21" s="377"/>
      <c r="AD21" s="377"/>
    </row>
    <row r="22" spans="2:30" ht="15" customHeight="1">
      <c r="B22" s="110"/>
      <c r="C22" s="110"/>
      <c r="D22" s="110"/>
      <c r="E22" s="110"/>
      <c r="F22" s="110"/>
      <c r="G22" s="110"/>
      <c r="H22" s="110"/>
      <c r="I22" s="110"/>
      <c r="J22" s="110"/>
      <c r="K22" s="110"/>
      <c r="L22" s="110"/>
      <c r="M22" s="110"/>
      <c r="N22" s="110"/>
      <c r="O22" s="110"/>
      <c r="P22" s="110"/>
      <c r="Q22" s="110"/>
      <c r="R22" s="110"/>
      <c r="S22" s="110"/>
      <c r="T22" s="110"/>
      <c r="U22" s="110"/>
      <c r="V22" s="110"/>
      <c r="W22" s="110"/>
      <c r="X22" s="111"/>
      <c r="Y22" s="111"/>
      <c r="Z22" s="111"/>
      <c r="AA22" s="111"/>
      <c r="AB22" s="111"/>
      <c r="AC22" s="111"/>
      <c r="AD22" s="111"/>
    </row>
    <row r="23" spans="2:30" ht="15" customHeight="1">
      <c r="B23" s="377" t="s">
        <v>1841</v>
      </c>
      <c r="C23" s="377"/>
      <c r="D23" s="377"/>
      <c r="E23" s="377"/>
      <c r="F23" s="377"/>
      <c r="G23" s="377"/>
      <c r="H23" s="377"/>
      <c r="I23" s="377"/>
      <c r="J23" s="377"/>
      <c r="K23" s="377"/>
      <c r="L23" s="377"/>
      <c r="M23" s="377"/>
      <c r="N23" s="377"/>
      <c r="O23" s="377"/>
      <c r="P23" s="377"/>
      <c r="Q23" s="377"/>
      <c r="R23" s="377"/>
      <c r="S23" s="377"/>
      <c r="T23" s="377"/>
      <c r="U23" s="377"/>
      <c r="V23" s="112"/>
      <c r="W23" s="112"/>
      <c r="X23" s="377" t="s">
        <v>1842</v>
      </c>
      <c r="Y23" s="377"/>
      <c r="Z23" s="377"/>
      <c r="AA23" s="377"/>
      <c r="AB23" s="377"/>
      <c r="AC23" s="377"/>
      <c r="AD23" s="377"/>
    </row>
    <row r="24" spans="2:30" ht="15" customHeight="1">
      <c r="B24" s="110"/>
      <c r="C24" s="110"/>
      <c r="D24" s="110"/>
      <c r="E24" s="110"/>
      <c r="F24" s="110"/>
      <c r="G24" s="110"/>
      <c r="H24" s="110"/>
      <c r="I24" s="110"/>
      <c r="J24" s="110"/>
      <c r="K24" s="110"/>
      <c r="L24" s="110"/>
      <c r="M24" s="110"/>
      <c r="N24" s="110"/>
      <c r="O24" s="110"/>
      <c r="P24" s="110"/>
      <c r="Q24" s="110"/>
      <c r="R24" s="110"/>
      <c r="S24" s="110"/>
      <c r="T24" s="110"/>
      <c r="U24" s="110"/>
      <c r="V24" s="110"/>
      <c r="W24" s="110"/>
      <c r="X24" s="111"/>
      <c r="Y24" s="111"/>
      <c r="Z24" s="111"/>
      <c r="AA24" s="111"/>
      <c r="AB24" s="111"/>
      <c r="AC24" s="111"/>
      <c r="AD24" s="111"/>
    </row>
    <row r="25" spans="2:30" ht="15" customHeight="1">
      <c r="B25" s="378" t="s">
        <v>1843</v>
      </c>
      <c r="C25" s="378"/>
      <c r="D25" s="378"/>
      <c r="E25" s="378"/>
      <c r="F25" s="378"/>
      <c r="G25" s="378"/>
      <c r="H25" s="378"/>
      <c r="I25" s="378"/>
      <c r="J25" s="378"/>
      <c r="K25" s="378"/>
      <c r="L25" s="378"/>
      <c r="M25" s="378"/>
      <c r="N25" s="378"/>
      <c r="O25" s="378"/>
      <c r="P25" s="378"/>
      <c r="Q25" s="378"/>
      <c r="R25" s="378"/>
      <c r="S25" s="378"/>
      <c r="T25" s="378"/>
      <c r="U25" s="378"/>
      <c r="V25" s="110"/>
      <c r="W25" s="110"/>
      <c r="X25" s="377" t="s">
        <v>1844</v>
      </c>
      <c r="Y25" s="377"/>
      <c r="Z25" s="377"/>
      <c r="AA25" s="377"/>
      <c r="AB25" s="377"/>
      <c r="AC25" s="377"/>
      <c r="AD25" s="377"/>
    </row>
    <row r="26" spans="2:30" ht="15" customHeight="1">
      <c r="B26" s="110"/>
      <c r="C26" s="110"/>
      <c r="D26" s="110"/>
      <c r="E26" s="110"/>
      <c r="F26" s="110"/>
      <c r="G26" s="110"/>
      <c r="H26" s="110"/>
      <c r="I26" s="110"/>
      <c r="J26" s="110"/>
      <c r="K26" s="110"/>
      <c r="L26" s="110"/>
      <c r="M26" s="110"/>
      <c r="N26" s="110"/>
      <c r="O26" s="110"/>
      <c r="P26" s="110"/>
      <c r="Q26" s="110"/>
      <c r="R26" s="110"/>
      <c r="S26" s="110"/>
      <c r="T26" s="110"/>
      <c r="U26" s="110"/>
      <c r="V26" s="110"/>
      <c r="W26" s="110"/>
      <c r="X26" s="111"/>
      <c r="Y26" s="111"/>
      <c r="Z26" s="111"/>
      <c r="AA26" s="111"/>
      <c r="AB26" s="111"/>
      <c r="AC26" s="111"/>
      <c r="AD26" s="111"/>
    </row>
    <row r="27" spans="2:30" ht="15" customHeight="1">
      <c r="B27" s="378" t="s">
        <v>1845</v>
      </c>
      <c r="C27" s="378"/>
      <c r="D27" s="378"/>
      <c r="E27" s="378"/>
      <c r="F27" s="378"/>
      <c r="G27" s="378"/>
      <c r="H27" s="378"/>
      <c r="I27" s="378"/>
      <c r="J27" s="378"/>
      <c r="K27" s="378"/>
      <c r="L27" s="378"/>
      <c r="M27" s="378"/>
      <c r="N27" s="378"/>
      <c r="O27" s="378"/>
      <c r="P27" s="378"/>
      <c r="Q27" s="378"/>
      <c r="R27" s="378"/>
      <c r="S27" s="378"/>
      <c r="T27" s="378"/>
      <c r="U27" s="378"/>
      <c r="V27" s="110"/>
      <c r="W27" s="110"/>
      <c r="X27" s="377" t="s">
        <v>1846</v>
      </c>
      <c r="Y27" s="377"/>
      <c r="Z27" s="377"/>
      <c r="AA27" s="377"/>
      <c r="AB27" s="377"/>
      <c r="AC27" s="377"/>
      <c r="AD27" s="377"/>
    </row>
    <row r="28" spans="2:30" ht="15" customHeight="1">
      <c r="B28" s="110"/>
      <c r="C28" s="110"/>
      <c r="D28" s="110"/>
      <c r="E28" s="110"/>
      <c r="F28" s="110"/>
      <c r="G28" s="110"/>
      <c r="H28" s="110"/>
      <c r="I28" s="110"/>
      <c r="J28" s="110"/>
      <c r="K28" s="110"/>
      <c r="L28" s="110"/>
      <c r="M28" s="110"/>
      <c r="N28" s="110"/>
      <c r="O28" s="110"/>
      <c r="P28" s="110"/>
      <c r="Q28" s="110"/>
      <c r="R28" s="110"/>
      <c r="S28" s="110"/>
      <c r="T28" s="110"/>
      <c r="U28" s="110"/>
      <c r="V28" s="110"/>
      <c r="W28" s="110"/>
      <c r="X28" s="111"/>
      <c r="Y28" s="111"/>
      <c r="Z28" s="111"/>
      <c r="AA28" s="111"/>
      <c r="AB28" s="111"/>
      <c r="AC28" s="111"/>
      <c r="AD28" s="111"/>
    </row>
    <row r="29" spans="2:30" ht="15" customHeight="1">
      <c r="B29" s="378" t="s">
        <v>1848</v>
      </c>
      <c r="C29" s="378"/>
      <c r="D29" s="378"/>
      <c r="E29" s="378"/>
      <c r="F29" s="378"/>
      <c r="G29" s="378"/>
      <c r="H29" s="378"/>
      <c r="I29" s="378"/>
      <c r="J29" s="378"/>
      <c r="K29" s="378"/>
      <c r="L29" s="378"/>
      <c r="M29" s="378"/>
      <c r="N29" s="378"/>
      <c r="O29" s="378"/>
      <c r="P29" s="378"/>
      <c r="Q29" s="378"/>
      <c r="R29" s="378"/>
      <c r="S29" s="378"/>
      <c r="T29" s="378"/>
      <c r="U29" s="378"/>
      <c r="V29" s="110"/>
      <c r="W29" s="110"/>
      <c r="X29" s="377" t="s">
        <v>1847</v>
      </c>
      <c r="Y29" s="377"/>
      <c r="Z29" s="377"/>
      <c r="AA29" s="377"/>
      <c r="AB29" s="377"/>
      <c r="AC29" s="377"/>
      <c r="AD29" s="377"/>
    </row>
    <row r="30" spans="2:30" ht="15" customHeight="1">
      <c r="B30" s="110"/>
      <c r="C30" s="110"/>
      <c r="D30" s="110"/>
      <c r="E30" s="110"/>
      <c r="F30" s="110"/>
      <c r="G30" s="110"/>
      <c r="H30" s="110"/>
      <c r="I30" s="110"/>
      <c r="J30" s="110"/>
      <c r="K30" s="110"/>
      <c r="L30" s="110"/>
      <c r="M30" s="110"/>
      <c r="N30" s="110"/>
      <c r="O30" s="110"/>
      <c r="P30" s="110"/>
      <c r="Q30" s="110"/>
      <c r="R30" s="110"/>
      <c r="S30" s="110"/>
      <c r="T30" s="110"/>
      <c r="U30" s="110"/>
      <c r="V30" s="110"/>
      <c r="W30" s="110"/>
      <c r="X30" s="111"/>
      <c r="Y30" s="111"/>
      <c r="Z30" s="111"/>
      <c r="AA30" s="111"/>
      <c r="AB30" s="111"/>
      <c r="AC30" s="111"/>
      <c r="AD30" s="111"/>
    </row>
    <row r="31" spans="2:30" ht="15" customHeight="1">
      <c r="B31" s="378" t="s">
        <v>1849</v>
      </c>
      <c r="C31" s="378"/>
      <c r="D31" s="378"/>
      <c r="E31" s="378"/>
      <c r="F31" s="378"/>
      <c r="G31" s="378"/>
      <c r="H31" s="378"/>
      <c r="I31" s="378"/>
      <c r="J31" s="378"/>
      <c r="K31" s="378"/>
      <c r="L31" s="378"/>
      <c r="M31" s="378"/>
      <c r="N31" s="378"/>
      <c r="O31" s="378"/>
      <c r="P31" s="378"/>
      <c r="Q31" s="378"/>
      <c r="R31" s="378"/>
      <c r="S31" s="378"/>
      <c r="T31" s="378"/>
      <c r="U31" s="378"/>
      <c r="V31" s="110"/>
      <c r="W31" s="110"/>
      <c r="X31" s="377" t="s">
        <v>1850</v>
      </c>
      <c r="Y31" s="377"/>
      <c r="Z31" s="377"/>
      <c r="AA31" s="377"/>
      <c r="AB31" s="377"/>
      <c r="AC31" s="377"/>
      <c r="AD31" s="377"/>
    </row>
    <row r="32" spans="2:30" ht="15" customHeight="1">
      <c r="B32" s="110"/>
      <c r="C32" s="110"/>
      <c r="D32" s="110"/>
      <c r="E32" s="110"/>
      <c r="F32" s="110"/>
      <c r="G32" s="110"/>
      <c r="H32" s="110"/>
      <c r="I32" s="110"/>
      <c r="J32" s="110"/>
      <c r="K32" s="110"/>
      <c r="L32" s="110"/>
      <c r="M32" s="110"/>
      <c r="N32" s="110"/>
      <c r="O32" s="110"/>
      <c r="P32" s="110"/>
      <c r="Q32" s="110"/>
      <c r="R32" s="110"/>
      <c r="S32" s="110"/>
      <c r="T32" s="110"/>
      <c r="U32" s="110"/>
      <c r="V32" s="110"/>
      <c r="W32" s="110"/>
      <c r="X32" s="111"/>
      <c r="Y32" s="111"/>
      <c r="Z32" s="111"/>
      <c r="AA32" s="111"/>
      <c r="AB32" s="111"/>
      <c r="AC32" s="111"/>
      <c r="AD32" s="111"/>
    </row>
    <row r="33" spans="2:30" ht="15" customHeight="1">
      <c r="B33" s="378" t="s">
        <v>1851</v>
      </c>
      <c r="C33" s="378"/>
      <c r="D33" s="378"/>
      <c r="E33" s="378"/>
      <c r="F33" s="378"/>
      <c r="G33" s="378"/>
      <c r="H33" s="378"/>
      <c r="I33" s="378"/>
      <c r="J33" s="378"/>
      <c r="K33" s="378"/>
      <c r="L33" s="378"/>
      <c r="M33" s="378"/>
      <c r="N33" s="378"/>
      <c r="O33" s="378"/>
      <c r="P33" s="378"/>
      <c r="Q33" s="378"/>
      <c r="R33" s="378"/>
      <c r="S33" s="378"/>
      <c r="T33" s="378"/>
      <c r="U33" s="378"/>
      <c r="V33" s="110"/>
      <c r="W33" s="110"/>
      <c r="X33" s="377" t="s">
        <v>2156</v>
      </c>
      <c r="Y33" s="377"/>
      <c r="Z33" s="377"/>
      <c r="AA33" s="377"/>
      <c r="AB33" s="377"/>
      <c r="AC33" s="377"/>
      <c r="AD33" s="377"/>
    </row>
    <row r="34" spans="2:30" ht="15" customHeight="1">
      <c r="B34" s="110"/>
      <c r="C34" s="110"/>
      <c r="D34" s="110"/>
      <c r="E34" s="110"/>
      <c r="F34" s="110"/>
      <c r="G34" s="110"/>
      <c r="H34" s="110"/>
      <c r="I34" s="110"/>
      <c r="J34" s="110"/>
      <c r="K34" s="110"/>
      <c r="L34" s="110"/>
      <c r="M34" s="110"/>
      <c r="N34" s="110"/>
      <c r="O34" s="110"/>
      <c r="P34" s="110"/>
      <c r="Q34" s="110"/>
      <c r="R34" s="110"/>
      <c r="S34" s="110"/>
      <c r="T34" s="110"/>
      <c r="U34" s="110"/>
      <c r="V34" s="110"/>
      <c r="W34" s="110"/>
      <c r="X34" s="111"/>
      <c r="Y34" s="111"/>
      <c r="Z34" s="111"/>
      <c r="AA34" s="111"/>
      <c r="AB34" s="111"/>
      <c r="AC34" s="111"/>
      <c r="AD34" s="111"/>
    </row>
    <row r="35" spans="2:30" ht="45" customHeight="1">
      <c r="B35" s="379" t="s">
        <v>1759</v>
      </c>
      <c r="C35" s="379"/>
      <c r="D35" s="379"/>
      <c r="E35" s="379"/>
      <c r="F35" s="379"/>
      <c r="G35" s="379"/>
      <c r="H35" s="379"/>
      <c r="I35" s="379"/>
      <c r="J35" s="379"/>
      <c r="K35" s="379"/>
      <c r="L35" s="379"/>
      <c r="M35" s="379"/>
      <c r="N35" s="379"/>
      <c r="O35" s="379"/>
      <c r="P35" s="379"/>
      <c r="Q35" s="379"/>
      <c r="R35" s="379"/>
      <c r="S35" s="379"/>
      <c r="T35" s="379"/>
      <c r="U35" s="379"/>
      <c r="V35" s="113"/>
      <c r="W35" s="113"/>
      <c r="X35" s="113"/>
      <c r="Y35" s="113"/>
      <c r="Z35" s="113"/>
      <c r="AA35" s="113"/>
      <c r="AB35" s="113"/>
      <c r="AC35" s="113"/>
      <c r="AD35" s="113"/>
    </row>
    <row r="36" spans="2:30" ht="15" customHeight="1">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row>
    <row r="37" spans="2:30" ht="15" customHeight="1">
      <c r="B37" s="369" t="s">
        <v>11</v>
      </c>
      <c r="C37" s="369"/>
      <c r="D37" s="369"/>
      <c r="E37" s="369"/>
      <c r="F37" s="369"/>
      <c r="G37" s="369"/>
      <c r="H37" s="369"/>
      <c r="I37" s="369"/>
      <c r="J37" s="369"/>
      <c r="K37" s="369"/>
      <c r="L37" s="369"/>
      <c r="M37" s="369"/>
      <c r="N37" s="369"/>
      <c r="O37" s="369"/>
      <c r="P37" s="369"/>
      <c r="Q37" s="369"/>
      <c r="R37" s="369"/>
      <c r="S37" s="369"/>
      <c r="T37" s="369"/>
      <c r="U37" s="369"/>
      <c r="V37"/>
      <c r="W37"/>
      <c r="X37"/>
      <c r="Y37"/>
      <c r="Z37"/>
      <c r="AA37"/>
      <c r="AB37"/>
      <c r="AC37"/>
      <c r="AD37"/>
    </row>
    <row r="38" spans="2:30" ht="15" customHeight="1"/>
    <row r="39" spans="2:30" ht="15" customHeight="1"/>
    <row r="40" spans="2:30" ht="15" customHeight="1"/>
    <row r="41" spans="2:30" ht="15" customHeight="1"/>
    <row r="42" spans="2:30" ht="15" customHeight="1"/>
    <row r="43" spans="2:30" ht="15" customHeight="1"/>
  </sheetData>
  <sheetProtection algorithmName="SHA-512" hashValue="71OwVlC4vvanKO9+3zcVqH6OmzkSUTnTzceahb+I63/bQp+mzNfiPDFas0TjeK7wj3SocCJyd/gCC6KfJrCVyA==" saltValue="8Gpit2mx++dnqw90Ez+G4g==" spinCount="100000" sheet="1" objects="1" scenarios="1"/>
  <mergeCells count="30">
    <mergeCell ref="B33:U33"/>
    <mergeCell ref="X33:AD33"/>
    <mergeCell ref="B35:U35"/>
    <mergeCell ref="B37:U37"/>
    <mergeCell ref="B27:U27"/>
    <mergeCell ref="X27:AD27"/>
    <mergeCell ref="B29:U29"/>
    <mergeCell ref="X29:AD29"/>
    <mergeCell ref="B31:U31"/>
    <mergeCell ref="X31:AD31"/>
    <mergeCell ref="B19:U19"/>
    <mergeCell ref="X19:AD19"/>
    <mergeCell ref="B21:U21"/>
    <mergeCell ref="X21:AD21"/>
    <mergeCell ref="B25:U25"/>
    <mergeCell ref="X25:AD25"/>
    <mergeCell ref="B23:U23"/>
    <mergeCell ref="X23:AD23"/>
    <mergeCell ref="B11:U11"/>
    <mergeCell ref="B13:U13"/>
    <mergeCell ref="B15:U15"/>
    <mergeCell ref="X15:AD15"/>
    <mergeCell ref="B17:U17"/>
    <mergeCell ref="X17:AD17"/>
    <mergeCell ref="B9:U9"/>
    <mergeCell ref="B1:AD1"/>
    <mergeCell ref="B3:AD3"/>
    <mergeCell ref="B5:AD5"/>
    <mergeCell ref="B7:L7"/>
    <mergeCell ref="N7:O7"/>
  </mergeCells>
  <hyperlinks>
    <hyperlink ref="B9:U9" location="Presentación!AA7" display="Presentación " xr:uid="{13A4CADA-EA93-45ED-8F35-66C27A4F10BA}"/>
    <hyperlink ref="B11:U11" location="Informantes!AA7" display="Informantes " xr:uid="{44CC724B-E50E-4AEA-A32D-E56ED47D0FA3}"/>
    <hyperlink ref="B13:U13" location="Participantes!BF7" display="Participantes " xr:uid="{6298841D-9438-4F08-91F2-2E351159B8F5}"/>
    <hyperlink ref="B15:U15" location="CNGE_2024_M2_Secc1!AA7" display="Sección I. Marco normativo y programático" xr:uid="{8E61E377-95DD-428C-BB9F-16E4C5B534FC}"/>
    <hyperlink ref="X15:AD15" location="CNGE_2024_M2_Secc1!AA7" display="Preguntas x.x a x.x" xr:uid="{10D9811D-7EB9-4A9C-BD93-738666D70FF8}"/>
    <hyperlink ref="B17:U17" location="CNGE_2024_M2_Secc2!AA7" display="Sección II. Estructura organizacional y capacidad operativa" xr:uid="{6FC68119-EF96-4BA9-B2FF-66F8E8A5E94E}"/>
    <hyperlink ref="X17:AD17" location="CNGE_2024_M2_Secc2!AA7" display="Preguntas x.x a x.x" xr:uid="{CC90011C-071C-46B8-A1D5-E0A4196E3E07}"/>
    <hyperlink ref="B19:U19" location="CNGE_2024_M2_Secc3!AA7" display="Sección III. Recursos humanos" xr:uid="{88274DC0-754E-41A6-B084-E49B95D50260}"/>
    <hyperlink ref="X19:AD19" location="CNGE_2024_M2_Secc3!AA7" display="Preguntas x.x a x.x" xr:uid="{27D731C2-0843-444D-86A5-124CDC8332B6}"/>
    <hyperlink ref="B21:U21" location="CNGE_2024_M2_Secc4!AA7" display="Sección IV. Recursos presupuestales " xr:uid="{D38822BE-4CF0-4B34-9E50-CEC5E384485C}"/>
    <hyperlink ref="X21:AD21" location="CNGE_2024_M2_Secc4!AA7" display="Preguntas x.x a x.x" xr:uid="{C8BE6AC8-0930-464C-9B42-00521318AC51}"/>
    <hyperlink ref="B25:U25" location="CNGE_2024_M2_Secc6!AA7" display="Sección VI. Capacitación y difusión" xr:uid="{53B1F1C9-FA98-4CB2-BA58-8A9CF8E90BE5}"/>
    <hyperlink ref="X25:AD25" location="CNGE_2024_M2_Secc6!AA7" display="Preguntas 6.1 a 6.5" xr:uid="{E964A8D0-C4CB-4419-88D8-140B50F77054}"/>
    <hyperlink ref="B27:U27" location="CNGE_2024_M2_Secc7!AA7" display="Sección VII. Consejo o Comité de Protección Civil u homólogo" xr:uid="{471B8905-31A8-457B-95B6-3554EA7AE69D}"/>
    <hyperlink ref="X27:AD27" location="CNGE_2024_M2_Secc7!AA7" display="Preguntas 7.1 y 7.2" xr:uid="{C712D864-85B4-4C96-AAD5-26EDC8DD05BD}"/>
    <hyperlink ref="B29:U29" location="CNGE_2024_M2_Secc8!AA7" display="Sección VIII. Atlas de Riesgos" xr:uid="{3C0A4424-6A54-44F7-BCA4-5096DE5F8149}"/>
    <hyperlink ref="X29:AD29" location="CNGE_2024_M2_Secc8!AA7" display="Preguntas 8.1 a 8.5" xr:uid="{5413AF38-5186-490F-9E3D-22745EA31761}"/>
    <hyperlink ref="B31:U31" location="CNGE_2024_M2_Secc9!AA7" display="Sección IX. Fomento de la autoprotección civil" xr:uid="{2A5909D7-C28A-469C-B721-05737EC0E289}"/>
    <hyperlink ref="X31:AD31" location="CNGE_2024_M2_Secc9!AA7" display="Preguntas 9.1 y 9.2" xr:uid="{22FFE29C-5EAB-4EE9-A852-0160A91CBBD0}"/>
    <hyperlink ref="B33:U33" location="CNGE_2024_M2_Secc10!AA7" display="Sección X. Eventos atendidos" xr:uid="{F1782255-ED01-4692-8114-D91064E0B668}"/>
    <hyperlink ref="X33:AD33" location="CNGE_2024_M2_Secc10!AA7" display="Preguntas 10.1 a 10.11" xr:uid="{8B300123-4A02-4706-94A7-C814A63F63B2}"/>
    <hyperlink ref="B35:U35" location="Complemento!AI7" display="Complemento. Tipo de posesión, ubicación geográfica, horario de atención y datos de contacto de las instalaciones de la Unidad Estatal de Protección Civil u homóloga" xr:uid="{46E7021F-E2D0-4125-BBDA-821EE1087074}"/>
    <hyperlink ref="B37:U37" location="Glosario!AA7" display="Glosario " xr:uid="{B2B586B3-2FAE-429D-9B7C-424AD90A4A8B}"/>
    <hyperlink ref="B23:U23" location="CNGE_2024_M2_Secc5!AA7" display="Sección V. Informes, fuentes de información y registros" xr:uid="{8DE71166-B30E-4987-8329-54EEDD3064FC}"/>
    <hyperlink ref="X23:AD23" location="CNGE_2024_M2_Secc5!AA7" display="Preguntas 5.1 y 5.2" xr:uid="{5198E387-B288-4798-9058-4E1149C5610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E1958-30DD-4506-9CF0-2C97031D5C9B}">
  <dimension ref="A1:CW1325"/>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01" width="0" style="21" hidden="1" customWidth="1"/>
    <col min="102" max="16384" width="11.42578125" style="21" hidden="1"/>
  </cols>
  <sheetData>
    <row r="1" spans="1:30"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B5" s="372" t="s">
        <v>1843</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0" ht="15" customHeight="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row>
    <row r="8" spans="1:30" ht="15" customHeight="1" thickBot="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0" ht="15" customHeight="1" thickBot="1"/>
    <row r="10" spans="1:30" ht="15" customHeight="1" thickBot="1">
      <c r="A10" s="163" t="s">
        <v>135</v>
      </c>
      <c r="B10" s="708" t="s">
        <v>2014</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10"/>
    </row>
    <row r="11" spans="1:30" ht="15" customHeight="1">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c r="A12" s="159"/>
      <c r="B12" s="160"/>
      <c r="C12" s="464" t="s">
        <v>1760</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8"/>
    </row>
    <row r="13" spans="1:30" ht="24" customHeight="1">
      <c r="A13" s="159"/>
      <c r="B13" s="160"/>
      <c r="C13" s="464" t="s">
        <v>133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512"/>
    </row>
    <row r="14" spans="1:30" ht="48" customHeight="1">
      <c r="A14" s="159"/>
      <c r="B14" s="160"/>
      <c r="C14" s="603" t="s">
        <v>780</v>
      </c>
      <c r="D14" s="711"/>
      <c r="E14" s="711"/>
      <c r="F14" s="711"/>
      <c r="G14" s="711"/>
      <c r="H14" s="711"/>
      <c r="I14" s="711"/>
      <c r="J14" s="711"/>
      <c r="K14" s="711"/>
      <c r="L14" s="711"/>
      <c r="M14" s="711"/>
      <c r="N14" s="711"/>
      <c r="O14" s="711"/>
      <c r="P14" s="711"/>
      <c r="Q14" s="711"/>
      <c r="R14" s="711"/>
      <c r="S14" s="711"/>
      <c r="T14" s="711"/>
      <c r="U14" s="711"/>
      <c r="V14" s="711"/>
      <c r="W14" s="711"/>
      <c r="X14" s="711"/>
      <c r="Y14" s="711"/>
      <c r="Z14" s="711"/>
      <c r="AA14" s="711"/>
      <c r="AB14" s="711"/>
      <c r="AC14" s="711"/>
      <c r="AD14" s="712"/>
    </row>
    <row r="15" spans="1:30" ht="24" customHeight="1">
      <c r="A15" s="159"/>
      <c r="B15" s="160"/>
      <c r="C15" s="417" t="s">
        <v>2015</v>
      </c>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8"/>
    </row>
    <row r="16" spans="1:30" ht="24" customHeight="1">
      <c r="A16" s="159"/>
      <c r="B16" s="160"/>
      <c r="C16" s="417" t="s">
        <v>2038</v>
      </c>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8"/>
    </row>
    <row r="17" spans="1:38" ht="36" customHeight="1">
      <c r="A17" s="159"/>
      <c r="B17" s="160"/>
      <c r="C17" s="417" t="s">
        <v>1651</v>
      </c>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8"/>
    </row>
    <row r="18" spans="1:38" ht="48" customHeight="1">
      <c r="A18" s="159"/>
      <c r="B18" s="160"/>
      <c r="C18" s="417" t="s">
        <v>1652</v>
      </c>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8"/>
    </row>
    <row r="19" spans="1:38" ht="15" customHeight="1">
      <c r="A19" s="159"/>
      <c r="B19" s="162"/>
      <c r="C19" s="421" t="s">
        <v>781</v>
      </c>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2"/>
    </row>
    <row r="20" spans="1:38" ht="15" customHeight="1">
      <c r="A20" s="15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row>
    <row r="21" spans="1:38" ht="36" customHeight="1">
      <c r="A21" s="177" t="s">
        <v>1345</v>
      </c>
      <c r="B21" s="476" t="s">
        <v>2039</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row>
    <row r="22" spans="1:38" ht="24" customHeight="1">
      <c r="A22" s="169"/>
      <c r="B22" s="7"/>
      <c r="C22" s="465" t="s">
        <v>783</v>
      </c>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5"/>
    </row>
    <row r="23" spans="1:38" ht="15" customHeight="1">
      <c r="A23" s="159"/>
      <c r="B23" s="1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8" ht="24" customHeight="1">
      <c r="A24" s="159"/>
      <c r="B24" s="179"/>
      <c r="C24" s="573" t="s">
        <v>784</v>
      </c>
      <c r="D24" s="573"/>
      <c r="E24" s="573"/>
      <c r="F24" s="573"/>
      <c r="G24" s="573"/>
      <c r="H24" s="573"/>
      <c r="I24" s="573"/>
      <c r="J24" s="573"/>
      <c r="K24" s="573"/>
      <c r="L24" s="573"/>
      <c r="M24" s="573"/>
      <c r="N24" s="573"/>
      <c r="O24" s="410" t="s">
        <v>785</v>
      </c>
      <c r="P24" s="410"/>
      <c r="Q24" s="410"/>
      <c r="R24" s="410"/>
      <c r="S24" s="410"/>
      <c r="T24" s="410"/>
      <c r="U24" s="410"/>
      <c r="V24" s="410"/>
      <c r="W24" s="410"/>
      <c r="X24" s="410"/>
      <c r="Y24" s="410"/>
      <c r="Z24" s="410"/>
      <c r="AA24" s="410"/>
      <c r="AB24" s="410"/>
      <c r="AC24" s="410"/>
      <c r="AD24" s="410"/>
    </row>
    <row r="25" spans="1:38" ht="15" customHeight="1">
      <c r="A25" s="169"/>
      <c r="B25" s="7"/>
      <c r="C25" s="573"/>
      <c r="D25" s="573"/>
      <c r="E25" s="573"/>
      <c r="F25" s="573"/>
      <c r="G25" s="573"/>
      <c r="H25" s="573"/>
      <c r="I25" s="573"/>
      <c r="J25" s="573"/>
      <c r="K25" s="573"/>
      <c r="L25" s="573"/>
      <c r="M25" s="573"/>
      <c r="N25" s="573"/>
      <c r="O25" s="410" t="s">
        <v>226</v>
      </c>
      <c r="P25" s="410"/>
      <c r="Q25" s="410"/>
      <c r="R25" s="410"/>
      <c r="S25" s="414" t="s">
        <v>786</v>
      </c>
      <c r="T25" s="414"/>
      <c r="U25" s="414"/>
      <c r="V25" s="414"/>
      <c r="W25" s="414" t="s">
        <v>538</v>
      </c>
      <c r="X25" s="414"/>
      <c r="Y25" s="414"/>
      <c r="Z25" s="414"/>
      <c r="AA25" s="414" t="s">
        <v>539</v>
      </c>
      <c r="AB25" s="414"/>
      <c r="AC25" s="414"/>
      <c r="AD25" s="414"/>
      <c r="AF25" t="s">
        <v>2243</v>
      </c>
      <c r="AG25" t="s">
        <v>2233</v>
      </c>
      <c r="AH25" t="s">
        <v>2234</v>
      </c>
      <c r="AI25" s="29" t="s">
        <v>2349</v>
      </c>
      <c r="AJ25" s="29" t="s">
        <v>2296</v>
      </c>
      <c r="AK25" s="29" t="s">
        <v>2297</v>
      </c>
      <c r="AL25" s="29" t="s">
        <v>2350</v>
      </c>
    </row>
    <row r="26" spans="1:38" ht="15" customHeight="1">
      <c r="A26" s="169"/>
      <c r="B26" s="7"/>
      <c r="C26" s="466"/>
      <c r="D26" s="466"/>
      <c r="E26" s="466"/>
      <c r="F26" s="466"/>
      <c r="G26" s="466"/>
      <c r="H26" s="466"/>
      <c r="I26" s="466"/>
      <c r="J26" s="466"/>
      <c r="K26" s="466"/>
      <c r="L26" s="466"/>
      <c r="M26" s="466"/>
      <c r="N26" s="466"/>
      <c r="O26" s="524"/>
      <c r="P26" s="524"/>
      <c r="Q26" s="524"/>
      <c r="R26" s="524"/>
      <c r="S26" s="524"/>
      <c r="T26" s="524"/>
      <c r="U26" s="524"/>
      <c r="V26" s="524"/>
      <c r="W26" s="524"/>
      <c r="X26" s="524"/>
      <c r="Y26" s="524"/>
      <c r="Z26" s="524"/>
      <c r="AA26" s="524"/>
      <c r="AB26" s="524"/>
      <c r="AC26" s="524"/>
      <c r="AD26" s="524"/>
      <c r="AF26" s="172">
        <f>IF(AND(C26=1,O26=0),1,0)</f>
        <v>0</v>
      </c>
      <c r="AG26" s="172">
        <f>IF(C26=1,IF(COUNTA(O26:AD26)=4,0,1),IF(C26="",IF(COUNTA(O26:AD26)&gt;0,1,0),0))</f>
        <v>0</v>
      </c>
      <c r="AH26" s="172">
        <f>IF(C26&gt;1,IF(COUNTA(O26:AD26)=0,0,1),0)</f>
        <v>0</v>
      </c>
      <c r="AI26" s="41">
        <f>O26</f>
        <v>0</v>
      </c>
      <c r="AJ26" s="41">
        <f>COUNTIF(S26:AD26,"NS")</f>
        <v>0</v>
      </c>
      <c r="AK26" s="41">
        <f>SUM(S26:AD26)</f>
        <v>0</v>
      </c>
      <c r="AL26" s="45">
        <f>IF(OR(AND(AI26=0, AJ26&gt;0),AND(AI26="NS", AK26&gt;0), AND(AI26="NS", AJ26=0, AK26=0)), 1, IF(OR(AND(AI26&gt;0, AJ26&gt;1,AI26&gt;AK26), AND(AI26="NS", AJ26=2), AND(AI26="NS", AK26=0, AJ26&gt;0), AI26=AK26), 0, 1))</f>
        <v>0</v>
      </c>
    </row>
    <row r="27" spans="1:38" ht="15" customHeight="1">
      <c r="A27" s="159"/>
      <c r="B27" s="179"/>
      <c r="AF27"/>
      <c r="AG27" s="1"/>
      <c r="AH27" s="1"/>
      <c r="AI27"/>
      <c r="AJ27" s="1"/>
      <c r="AK27"/>
    </row>
    <row r="28" spans="1:38" ht="24" customHeight="1">
      <c r="A28" s="159"/>
      <c r="B28" s="7"/>
      <c r="C28" s="417" t="s">
        <v>147</v>
      </c>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row>
    <row r="29" spans="1:38" ht="60" customHeight="1">
      <c r="A29" s="159"/>
      <c r="B29" s="179"/>
      <c r="C29" s="473"/>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5"/>
    </row>
    <row r="30" spans="1:38" ht="15" customHeight="1">
      <c r="A30" s="159"/>
      <c r="B30" s="455" t="str">
        <f>IF(AG26=0,"","Favor de ingresar toda la información requerida en la pregunta")</f>
        <v/>
      </c>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row>
    <row r="31" spans="1:38" ht="15" customHeight="1">
      <c r="A31" s="159"/>
      <c r="B31" s="456" t="str">
        <f>IF(C26&gt;1,"",IF(COUNTIF(O26:AD26,"NS")&lt;&gt;0,"Alerta: debido a que cuenta con registros NS, debe proporcionar una justificación en el area de comentarios al final de la pregunta",""))</f>
        <v/>
      </c>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row>
    <row r="32" spans="1:38" ht="15" customHeight="1">
      <c r="A32" s="159"/>
      <c r="B32" s="452" t="str">
        <f>IF(AH26&gt;0,"Revise la información capturada, ya que tiene datos ingresados en celdas que están sombreadas","")</f>
        <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row>
    <row r="33" spans="1:38" ht="15" customHeight="1">
      <c r="A33" s="159"/>
      <c r="B33" s="452" t="str">
        <f>IF(C26&gt;1,"",IF(AL26&gt;0,"Favor de revisar la suma y consistencia de totales y/o subtotales por filas (numéricos y NS)",""))</f>
        <v/>
      </c>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row>
    <row r="34" spans="1:38" ht="15" customHeight="1">
      <c r="A34" s="159"/>
      <c r="B34" s="450" t="str">
        <f>IF(AF26=0,"","Debido a que cuenta con registro(s) con el código 1, el total de la fila respectiva debe ser mayor a cero")</f>
        <v/>
      </c>
      <c r="C34" s="450"/>
      <c r="D34" s="450"/>
      <c r="E34" s="450"/>
      <c r="F34" s="450"/>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row>
    <row r="35" spans="1:38" ht="15" customHeight="1">
      <c r="A35" s="159"/>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row>
    <row r="36" spans="1:38" ht="24" customHeight="1">
      <c r="A36" s="17" t="s">
        <v>1354</v>
      </c>
      <c r="B36" s="673" t="s">
        <v>1628</v>
      </c>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row>
    <row r="37" spans="1:38" ht="15" customHeight="1">
      <c r="A37" s="169"/>
      <c r="B37" s="7"/>
      <c r="C37" s="20"/>
      <c r="D37" s="13"/>
      <c r="E37" s="13"/>
      <c r="F37" s="13"/>
      <c r="G37" s="24"/>
      <c r="H37" s="24"/>
      <c r="I37" s="24"/>
      <c r="J37" s="24"/>
      <c r="K37" s="316"/>
      <c r="L37" s="13"/>
      <c r="M37" s="13"/>
      <c r="N37" s="13"/>
      <c r="O37" s="13"/>
      <c r="P37" s="13"/>
      <c r="Q37" s="13"/>
      <c r="R37" s="13"/>
      <c r="S37" s="182"/>
      <c r="T37" s="317"/>
      <c r="U37" s="317"/>
      <c r="V37" s="317"/>
      <c r="W37" s="317"/>
      <c r="X37" s="317"/>
      <c r="Y37" s="317"/>
      <c r="Z37" s="317"/>
      <c r="AA37" s="317"/>
      <c r="AB37" s="317"/>
      <c r="AC37" s="317"/>
      <c r="AD37" s="317"/>
    </row>
    <row r="38" spans="1:38" ht="24" customHeight="1">
      <c r="A38" s="18"/>
      <c r="B38" s="7"/>
      <c r="C38" s="410" t="s">
        <v>788</v>
      </c>
      <c r="D38" s="410"/>
      <c r="E38" s="410"/>
      <c r="F38" s="410"/>
      <c r="G38" s="410"/>
      <c r="H38" s="410"/>
      <c r="I38" s="410"/>
      <c r="J38" s="410"/>
      <c r="K38" s="410"/>
      <c r="L38" s="410"/>
      <c r="M38" s="410"/>
      <c r="N38" s="410"/>
      <c r="O38" s="408" t="s">
        <v>789</v>
      </c>
      <c r="P38" s="408"/>
      <c r="Q38" s="408"/>
      <c r="R38" s="408"/>
      <c r="S38" s="408"/>
      <c r="T38" s="408"/>
      <c r="U38" s="408"/>
      <c r="V38" s="408"/>
      <c r="W38" s="408"/>
      <c r="X38" s="408"/>
      <c r="Y38" s="408"/>
      <c r="Z38" s="408"/>
      <c r="AA38" s="408"/>
      <c r="AB38" s="408"/>
      <c r="AC38" s="408"/>
      <c r="AD38" s="409"/>
      <c r="AE38"/>
    </row>
    <row r="39" spans="1:38" ht="15" customHeight="1">
      <c r="A39" s="18"/>
      <c r="B39" s="7"/>
      <c r="C39" s="410"/>
      <c r="D39" s="410"/>
      <c r="E39" s="410"/>
      <c r="F39" s="410"/>
      <c r="G39" s="410"/>
      <c r="H39" s="410"/>
      <c r="I39" s="410"/>
      <c r="J39" s="410"/>
      <c r="K39" s="410"/>
      <c r="L39" s="410"/>
      <c r="M39" s="410"/>
      <c r="N39" s="410"/>
      <c r="O39" s="408" t="s">
        <v>226</v>
      </c>
      <c r="P39" s="408"/>
      <c r="Q39" s="408"/>
      <c r="R39" s="409"/>
      <c r="S39" s="414" t="s">
        <v>400</v>
      </c>
      <c r="T39" s="414"/>
      <c r="U39" s="414"/>
      <c r="V39" s="414"/>
      <c r="W39" s="414" t="s">
        <v>401</v>
      </c>
      <c r="X39" s="414"/>
      <c r="Y39" s="414"/>
      <c r="Z39" s="414"/>
      <c r="AA39" s="414" t="s">
        <v>281</v>
      </c>
      <c r="AB39" s="414"/>
      <c r="AC39" s="414"/>
      <c r="AD39" s="414"/>
      <c r="AE39"/>
      <c r="AG39" t="s">
        <v>2233</v>
      </c>
      <c r="AH39" t="s">
        <v>2234</v>
      </c>
      <c r="AI39" s="29" t="s">
        <v>2349</v>
      </c>
      <c r="AJ39" s="29" t="s">
        <v>2296</v>
      </c>
      <c r="AK39" s="29" t="s">
        <v>2297</v>
      </c>
      <c r="AL39" s="29" t="s">
        <v>2350</v>
      </c>
    </row>
    <row r="40" spans="1:38" ht="15" customHeight="1">
      <c r="A40" s="18"/>
      <c r="B40" s="7"/>
      <c r="C40" s="190" t="s">
        <v>89</v>
      </c>
      <c r="D40" s="479" t="s">
        <v>790</v>
      </c>
      <c r="E40" s="479"/>
      <c r="F40" s="479"/>
      <c r="G40" s="479"/>
      <c r="H40" s="479"/>
      <c r="I40" s="479"/>
      <c r="J40" s="479"/>
      <c r="K40" s="479"/>
      <c r="L40" s="479"/>
      <c r="M40" s="479"/>
      <c r="N40" s="479"/>
      <c r="O40" s="524"/>
      <c r="P40" s="524"/>
      <c r="Q40" s="524"/>
      <c r="R40" s="524"/>
      <c r="S40" s="524"/>
      <c r="T40" s="524"/>
      <c r="U40" s="524"/>
      <c r="V40" s="524"/>
      <c r="W40" s="524"/>
      <c r="X40" s="524"/>
      <c r="Y40" s="524"/>
      <c r="Z40" s="524"/>
      <c r="AA40" s="524"/>
      <c r="AB40" s="524"/>
      <c r="AC40" s="524"/>
      <c r="AD40" s="524"/>
      <c r="AE40"/>
      <c r="AG40" s="172">
        <f>IF(C26=1,IF(COUNTBLANK(O40:AD44)=60,0,1),0)</f>
        <v>0</v>
      </c>
      <c r="AH40" s="172">
        <f>IF(C26&lt;&gt;1,IF(COUNTBLANK(O40:AD44)=80,0,1),0)</f>
        <v>0</v>
      </c>
      <c r="AI40" s="47">
        <f>O40</f>
        <v>0</v>
      </c>
      <c r="AJ40" s="47">
        <f>COUNTIF(S40:AD40,"NS")</f>
        <v>0</v>
      </c>
      <c r="AK40" s="47">
        <f>SUM(S40:AD40)</f>
        <v>0</v>
      </c>
      <c r="AL40" s="47">
        <f>IF(OR(AND(AI40=0, AJ40&gt;0),AND(AI40="NS", AK40&gt;0), AND(AI40="NS", AJ40=0, AK40=0)), 1, IF(OR(AND(AI40&gt;0, AJ40&gt;1,AI40&gt;AK40), AND(AI40="NS", AJ40=2), AND(AI40="NS", AK40=0, AJ40&gt;0), AI40=AK40), 0, 1))</f>
        <v>0</v>
      </c>
    </row>
    <row r="41" spans="1:38" ht="24" customHeight="1">
      <c r="A41" s="18"/>
      <c r="B41" s="7"/>
      <c r="C41" s="281" t="s">
        <v>90</v>
      </c>
      <c r="D41" s="479" t="s">
        <v>791</v>
      </c>
      <c r="E41" s="479"/>
      <c r="F41" s="479"/>
      <c r="G41" s="479"/>
      <c r="H41" s="479"/>
      <c r="I41" s="479"/>
      <c r="J41" s="479"/>
      <c r="K41" s="479"/>
      <c r="L41" s="479"/>
      <c r="M41" s="479"/>
      <c r="N41" s="479"/>
      <c r="O41" s="524"/>
      <c r="P41" s="524"/>
      <c r="Q41" s="524"/>
      <c r="R41" s="524"/>
      <c r="S41" s="524"/>
      <c r="T41" s="524"/>
      <c r="U41" s="524"/>
      <c r="V41" s="524"/>
      <c r="W41" s="524"/>
      <c r="X41" s="524"/>
      <c r="Y41" s="524"/>
      <c r="Z41" s="524"/>
      <c r="AA41" s="524"/>
      <c r="AB41" s="524"/>
      <c r="AC41" s="524"/>
      <c r="AD41" s="524"/>
      <c r="AE41"/>
      <c r="AG41" s="1"/>
      <c r="AH41" s="1"/>
      <c r="AI41" s="47">
        <f t="shared" ref="AI41:AI44" si="0">O41</f>
        <v>0</v>
      </c>
      <c r="AJ41" s="47">
        <f t="shared" ref="AJ41:AJ44" si="1">COUNTIF(S41:AD41,"NS")</f>
        <v>0</v>
      </c>
      <c r="AK41" s="47">
        <f t="shared" ref="AK41:AK44" si="2">SUM(S41:AD41)</f>
        <v>0</v>
      </c>
      <c r="AL41" s="47">
        <f t="shared" ref="AL41:AL44" si="3">IF(OR(AND(AI41=0, AJ41&gt;0),AND(AI41="NS", AK41&gt;0), AND(AI41="NS", AJ41=0, AK41=0)), 1, IF(OR(AND(AI41&gt;0, AJ41&gt;1,AI41&gt;AK41), AND(AI41="NS", AJ41=2), AND(AI41="NS", AK41=0, AJ41&gt;0), AI41=AK41), 0, 1))</f>
        <v>0</v>
      </c>
    </row>
    <row r="42" spans="1:38" ht="15" customHeight="1">
      <c r="A42" s="18"/>
      <c r="B42" s="7"/>
      <c r="C42" s="262" t="s">
        <v>92</v>
      </c>
      <c r="D42" s="479" t="s">
        <v>792</v>
      </c>
      <c r="E42" s="479"/>
      <c r="F42" s="479"/>
      <c r="G42" s="479"/>
      <c r="H42" s="479"/>
      <c r="I42" s="479"/>
      <c r="J42" s="479"/>
      <c r="K42" s="479"/>
      <c r="L42" s="479"/>
      <c r="M42" s="479"/>
      <c r="N42" s="479"/>
      <c r="O42" s="524"/>
      <c r="P42" s="524"/>
      <c r="Q42" s="524"/>
      <c r="R42" s="524"/>
      <c r="S42" s="524"/>
      <c r="T42" s="524"/>
      <c r="U42" s="524"/>
      <c r="V42" s="524"/>
      <c r="W42" s="524"/>
      <c r="X42" s="524"/>
      <c r="Y42" s="524"/>
      <c r="Z42" s="524"/>
      <c r="AA42" s="524"/>
      <c r="AB42" s="524"/>
      <c r="AC42" s="524"/>
      <c r="AD42" s="524"/>
      <c r="AE42"/>
      <c r="AG42" s="1"/>
      <c r="AH42" s="1"/>
      <c r="AI42" s="47">
        <f t="shared" si="0"/>
        <v>0</v>
      </c>
      <c r="AJ42" s="47">
        <f t="shared" si="1"/>
        <v>0</v>
      </c>
      <c r="AK42" s="47">
        <f t="shared" si="2"/>
        <v>0</v>
      </c>
      <c r="AL42" s="47">
        <f t="shared" si="3"/>
        <v>0</v>
      </c>
    </row>
    <row r="43" spans="1:38" ht="15" customHeight="1">
      <c r="A43" s="18"/>
      <c r="B43" s="7"/>
      <c r="C43" s="262" t="s">
        <v>93</v>
      </c>
      <c r="D43" s="479" t="s">
        <v>793</v>
      </c>
      <c r="E43" s="479"/>
      <c r="F43" s="479"/>
      <c r="G43" s="479"/>
      <c r="H43" s="479"/>
      <c r="I43" s="479"/>
      <c r="J43" s="479"/>
      <c r="K43" s="479"/>
      <c r="L43" s="479"/>
      <c r="M43" s="479"/>
      <c r="N43" s="479"/>
      <c r="O43" s="524"/>
      <c r="P43" s="524"/>
      <c r="Q43" s="524"/>
      <c r="R43" s="524"/>
      <c r="S43" s="524"/>
      <c r="T43" s="524"/>
      <c r="U43" s="524"/>
      <c r="V43" s="524"/>
      <c r="W43" s="524"/>
      <c r="X43" s="524"/>
      <c r="Y43" s="524"/>
      <c r="Z43" s="524"/>
      <c r="AA43" s="524"/>
      <c r="AB43" s="524"/>
      <c r="AC43" s="524"/>
      <c r="AD43" s="524"/>
      <c r="AE43"/>
      <c r="AG43" s="1"/>
      <c r="AH43" s="1"/>
      <c r="AI43" s="47">
        <f t="shared" si="0"/>
        <v>0</v>
      </c>
      <c r="AJ43" s="47">
        <f t="shared" si="1"/>
        <v>0</v>
      </c>
      <c r="AK43" s="47">
        <f t="shared" si="2"/>
        <v>0</v>
      </c>
      <c r="AL43" s="47">
        <f t="shared" si="3"/>
        <v>0</v>
      </c>
    </row>
    <row r="44" spans="1:38" ht="15" customHeight="1">
      <c r="A44" s="18"/>
      <c r="B44" s="7"/>
      <c r="C44" s="263" t="s">
        <v>95</v>
      </c>
      <c r="D44" s="479" t="s">
        <v>281</v>
      </c>
      <c r="E44" s="479"/>
      <c r="F44" s="479"/>
      <c r="G44" s="479"/>
      <c r="H44" s="479"/>
      <c r="I44" s="479"/>
      <c r="J44" s="479"/>
      <c r="K44" s="479"/>
      <c r="L44" s="479"/>
      <c r="M44" s="479"/>
      <c r="N44" s="479"/>
      <c r="O44" s="524"/>
      <c r="P44" s="524"/>
      <c r="Q44" s="524"/>
      <c r="R44" s="524"/>
      <c r="S44" s="524"/>
      <c r="T44" s="524"/>
      <c r="U44" s="524"/>
      <c r="V44" s="524"/>
      <c r="W44" s="524"/>
      <c r="X44" s="524"/>
      <c r="Y44" s="524"/>
      <c r="Z44" s="524"/>
      <c r="AA44" s="524"/>
      <c r="AB44" s="524"/>
      <c r="AC44" s="524"/>
      <c r="AD44" s="524"/>
      <c r="AE44"/>
      <c r="AG44" s="1"/>
      <c r="AH44" s="1"/>
      <c r="AI44" s="47">
        <f t="shared" si="0"/>
        <v>0</v>
      </c>
      <c r="AJ44" s="47">
        <f t="shared" si="1"/>
        <v>0</v>
      </c>
      <c r="AK44" s="47">
        <f t="shared" si="2"/>
        <v>0</v>
      </c>
      <c r="AL44" s="47">
        <f t="shared" si="3"/>
        <v>0</v>
      </c>
    </row>
    <row r="45" spans="1:38" ht="15" customHeight="1">
      <c r="A45" s="18"/>
      <c r="B45" s="7"/>
      <c r="C45" s="135"/>
      <c r="D45" s="135"/>
      <c r="E45" s="135"/>
      <c r="F45" s="135"/>
      <c r="G45" s="135"/>
      <c r="H45" s="20"/>
      <c r="I45" s="13"/>
      <c r="J45" s="13"/>
      <c r="K45" s="13"/>
      <c r="L45" s="13"/>
      <c r="M45" s="13"/>
      <c r="N45" s="243" t="s">
        <v>261</v>
      </c>
      <c r="O45" s="611">
        <f>IF(AND(SUM(O40:O44)=0,COUNTIF(O40:O44,"NS")&gt;0),"NS",IF(AND(SUM(O40:O44)=0,COUNTIF(O40:O44,0)&gt;0),0,IF(AND(SUM(O40:O44)=0,COUNTIF(O40:O44,"NA")&gt;0),"NA",SUM(O40:O44))))</f>
        <v>0</v>
      </c>
      <c r="P45" s="612"/>
      <c r="Q45" s="612"/>
      <c r="R45" s="613"/>
      <c r="S45" s="611">
        <f>IF(AND(SUM(S40:S44)=0,COUNTIF(S40:S44,"NS")&gt;0),"NS",IF(AND(SUM(S40:S44)=0,COUNTIF(S40:S44,0)&gt;0),0,IF(AND(SUM(S40:S44)=0,COUNTIF(S40:S44,"NA")&gt;0),"NA",SUM(S40:S44))))</f>
        <v>0</v>
      </c>
      <c r="T45" s="612"/>
      <c r="U45" s="612"/>
      <c r="V45" s="613"/>
      <c r="W45" s="611">
        <f>IF(AND(SUM(W40:W44)=0,COUNTIF(W40:W44,"NS")&gt;0),"NS",IF(AND(SUM(W40:W44)=0,COUNTIF(W40:W44,0)&gt;0),0,IF(AND(SUM(W40:W44)=0,COUNTIF(W40:W44,"NA")&gt;0),"NA",SUM(W40:W44))))</f>
        <v>0</v>
      </c>
      <c r="X45" s="612"/>
      <c r="Y45" s="612"/>
      <c r="Z45" s="613"/>
      <c r="AA45" s="611">
        <f>IF(AND(SUM(AA40:AA44)=0,COUNTIF(AA40:AA44,"NS")&gt;0),"NS",IF(AND(SUM(AA40:AA44)=0,COUNTIF(AA40:AA44,0)&gt;0),0,IF(AND(SUM(AA40:AA44)=0,COUNTIF(AA40:AA44,"NA")&gt;0),"NA",SUM(AA40:AA44))))</f>
        <v>0</v>
      </c>
      <c r="AB45" s="612"/>
      <c r="AC45" s="612"/>
      <c r="AD45" s="613"/>
      <c r="AE45"/>
      <c r="AG45" s="1"/>
      <c r="AH45" s="1"/>
      <c r="AI45"/>
      <c r="AJ45" s="1"/>
      <c r="AK45"/>
      <c r="AL45" s="172">
        <f>SUM(AL40:AL44)</f>
        <v>0</v>
      </c>
    </row>
    <row r="46" spans="1:38" ht="15" customHeight="1">
      <c r="A46" s="18"/>
      <c r="B46" s="7"/>
      <c r="C46" s="135"/>
      <c r="D46" s="135"/>
      <c r="E46" s="135"/>
      <c r="F46" s="135"/>
      <c r="G46" s="135"/>
      <c r="H46" s="20"/>
      <c r="I46" s="13"/>
      <c r="J46" s="13"/>
      <c r="K46" s="13"/>
      <c r="L46" s="13"/>
      <c r="M46" s="13"/>
      <c r="N46" s="13"/>
      <c r="O46" s="13"/>
      <c r="P46" s="13"/>
      <c r="Q46" s="13"/>
      <c r="R46" s="317"/>
      <c r="S46" s="317"/>
      <c r="T46" s="317"/>
      <c r="U46" s="317"/>
      <c r="V46" s="317"/>
      <c r="W46" s="317"/>
      <c r="X46" s="19"/>
      <c r="Y46" s="19"/>
      <c r="Z46" s="19"/>
      <c r="AA46" s="19"/>
      <c r="AB46" s="19"/>
      <c r="AC46" s="135"/>
      <c r="AD46" s="135"/>
    </row>
    <row r="47" spans="1:38" ht="24" customHeight="1">
      <c r="A47" s="159"/>
      <c r="B47" s="7"/>
      <c r="C47" s="417" t="s">
        <v>147</v>
      </c>
      <c r="D47" s="417"/>
      <c r="E47" s="417"/>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row>
    <row r="48" spans="1:38" ht="60" customHeight="1">
      <c r="A48" s="18"/>
      <c r="B48" s="7"/>
      <c r="C48" s="473"/>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5"/>
    </row>
    <row r="49" spans="1:77" ht="15" customHeight="1">
      <c r="A49" s="159"/>
      <c r="B49" s="455" t="str">
        <f>IF(AG40=0,"","Favor de ingresar toda la información requerida en la pregunta")</f>
        <v/>
      </c>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row>
    <row r="50" spans="1:77" ht="15" customHeight="1">
      <c r="A50" s="159"/>
      <c r="B50" s="456" t="str">
        <f>IF(C26&lt;&gt;1,"",IF(COUNTIF(O40:AD44,"NS")&lt;&gt;0,"Alerta: debido a que cuenta con registros NS, debe proporcionar una justificación en el area de comentarios al final de la pregunta",""))</f>
        <v/>
      </c>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row>
    <row r="51" spans="1:77" ht="15" customHeight="1">
      <c r="A51" s="159"/>
      <c r="B51" s="452" t="str">
        <f>IF(AH40&gt;0,"Revise la información capturada, ya que tiene datos ingresados en celdas que están sombreadas","")</f>
        <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row>
    <row r="52" spans="1:77" ht="15" customHeight="1">
      <c r="A52" s="159"/>
      <c r="B52" s="452" t="str">
        <f>IF(C26&lt;&gt;1,"",IF(AL45&gt;0,"Favor de revisar la suma y consistencia de totales y/o subtotales por filas (numéricos y NS)",""))</f>
        <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row>
    <row r="53" spans="1:77" ht="15" customHeight="1">
      <c r="A53" s="15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row>
    <row r="54" spans="1:77" ht="15" customHeight="1">
      <c r="A54" s="15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row>
    <row r="55" spans="1:77" ht="36" customHeight="1">
      <c r="A55" s="177" t="s">
        <v>2035</v>
      </c>
      <c r="B55" s="673" t="s">
        <v>1629</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row>
    <row r="56" spans="1:77" ht="24" customHeight="1">
      <c r="A56" s="169"/>
      <c r="B56"/>
      <c r="C56" s="465" t="s">
        <v>2040</v>
      </c>
      <c r="D56" s="465"/>
      <c r="E56" s="465"/>
      <c r="F56" s="465"/>
      <c r="G56" s="465"/>
      <c r="H56" s="465"/>
      <c r="I56" s="465"/>
      <c r="J56" s="465"/>
      <c r="K56" s="465"/>
      <c r="L56" s="465"/>
      <c r="M56" s="465"/>
      <c r="N56" s="465"/>
      <c r="O56" s="465"/>
      <c r="P56" s="465"/>
      <c r="Q56" s="465"/>
      <c r="R56" s="465"/>
      <c r="S56" s="465"/>
      <c r="T56" s="465"/>
      <c r="U56" s="465"/>
      <c r="V56" s="465"/>
      <c r="W56" s="465"/>
      <c r="X56" s="465"/>
      <c r="Y56" s="465"/>
      <c r="Z56" s="465"/>
      <c r="AA56" s="465"/>
      <c r="AB56" s="465"/>
      <c r="AC56" s="465"/>
      <c r="AD56" s="465"/>
    </row>
    <row r="57" spans="1:77" ht="24" customHeight="1">
      <c r="A57" s="169"/>
      <c r="B57"/>
      <c r="C57" s="507" t="s">
        <v>2043</v>
      </c>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1:77" ht="36" customHeight="1">
      <c r="A58" s="169"/>
      <c r="B58"/>
      <c r="C58" s="417" t="s">
        <v>2044</v>
      </c>
      <c r="D58" s="417"/>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row>
    <row r="59" spans="1:77" ht="36" customHeight="1">
      <c r="A59" s="169"/>
      <c r="B59"/>
      <c r="C59" s="507" t="s">
        <v>2045</v>
      </c>
      <c r="D59" s="507"/>
      <c r="E59" s="507"/>
      <c r="F59" s="507"/>
      <c r="G59" s="507"/>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row>
    <row r="60" spans="1:77" ht="36" customHeight="1">
      <c r="A60" s="169"/>
      <c r="B60"/>
      <c r="C60" s="507" t="s">
        <v>2046</v>
      </c>
      <c r="D60" s="507"/>
      <c r="E60" s="507"/>
      <c r="F60" s="507"/>
      <c r="G60" s="507"/>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row>
    <row r="61" spans="1:77" ht="24" customHeight="1">
      <c r="A61" s="169"/>
      <c r="B61"/>
      <c r="C61" s="465" t="s">
        <v>542</v>
      </c>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row>
    <row r="62" spans="1:77" ht="15" customHeight="1">
      <c r="A62" s="159"/>
      <c r="B62" s="179"/>
    </row>
    <row r="63" spans="1:77" ht="15" customHeight="1">
      <c r="A63" s="159"/>
      <c r="B63" s="179"/>
      <c r="AA63" s="580" t="s">
        <v>254</v>
      </c>
      <c r="AB63" s="580"/>
      <c r="AC63" s="580"/>
      <c r="AD63" s="580"/>
      <c r="AE63"/>
      <c r="AK63" s="21">
        <v>1</v>
      </c>
      <c r="AL63" s="21">
        <v>2</v>
      </c>
      <c r="AM63" s="21">
        <v>3</v>
      </c>
      <c r="AN63" s="21">
        <v>4</v>
      </c>
      <c r="AO63" s="21">
        <v>5</v>
      </c>
      <c r="AP63" s="21">
        <v>6</v>
      </c>
      <c r="AQ63" s="21">
        <v>7</v>
      </c>
      <c r="AR63" s="21">
        <v>8</v>
      </c>
      <c r="AS63" s="21">
        <v>9</v>
      </c>
      <c r="AT63" s="21">
        <v>10</v>
      </c>
      <c r="AU63" s="21">
        <v>11</v>
      </c>
      <c r="AV63" s="21">
        <v>12</v>
      </c>
      <c r="AW63" s="21">
        <v>13</v>
      </c>
      <c r="AX63" s="21">
        <v>14</v>
      </c>
      <c r="AY63" s="21">
        <v>15</v>
      </c>
      <c r="AZ63" s="21">
        <v>16</v>
      </c>
      <c r="BA63" s="21">
        <v>17</v>
      </c>
      <c r="BB63" s="21">
        <v>18</v>
      </c>
      <c r="BC63" s="21">
        <v>19</v>
      </c>
      <c r="BD63" s="21">
        <v>20</v>
      </c>
      <c r="BE63" s="21">
        <v>21</v>
      </c>
      <c r="BF63" s="21">
        <v>22</v>
      </c>
      <c r="BG63" s="21">
        <v>23</v>
      </c>
      <c r="BH63" s="21">
        <v>24</v>
      </c>
    </row>
    <row r="64" spans="1:77" ht="48" customHeight="1">
      <c r="A64" s="159"/>
      <c r="B64" s="179"/>
      <c r="C64" s="561" t="s">
        <v>543</v>
      </c>
      <c r="D64" s="562"/>
      <c r="E64" s="562"/>
      <c r="F64" s="562"/>
      <c r="G64" s="562"/>
      <c r="H64" s="562"/>
      <c r="I64" s="562"/>
      <c r="J64" s="562"/>
      <c r="K64" s="562"/>
      <c r="L64" s="562"/>
      <c r="M64" s="562"/>
      <c r="N64" s="562"/>
      <c r="O64" s="562"/>
      <c r="P64" s="563"/>
      <c r="Q64" s="561" t="s">
        <v>2041</v>
      </c>
      <c r="R64" s="562"/>
      <c r="S64" s="563"/>
      <c r="T64" s="561" t="s">
        <v>2042</v>
      </c>
      <c r="U64" s="562"/>
      <c r="V64" s="563"/>
      <c r="W64" s="407" t="s">
        <v>794</v>
      </c>
      <c r="X64" s="408"/>
      <c r="Y64" s="408"/>
      <c r="Z64" s="408"/>
      <c r="AA64" s="408"/>
      <c r="AB64" s="408"/>
      <c r="AC64" s="408"/>
      <c r="AD64" s="409"/>
      <c r="AE64"/>
      <c r="AK64" s="21" t="s">
        <v>7234</v>
      </c>
      <c r="BJ64" s="705" t="s">
        <v>2325</v>
      </c>
      <c r="BK64" s="705"/>
      <c r="BL64" s="705"/>
      <c r="BM64" s="705"/>
      <c r="BN64" s="705"/>
      <c r="BO64" s="705"/>
      <c r="BP64" s="705"/>
      <c r="BQ64" s="705"/>
      <c r="BR64" s="705"/>
      <c r="BS64" s="705"/>
      <c r="BT64" s="705"/>
      <c r="BU64" s="705"/>
      <c r="BV64" s="705"/>
      <c r="BW64" s="705"/>
      <c r="BX64" s="705"/>
      <c r="BY64" s="705"/>
    </row>
    <row r="65" spans="1:89" ht="60" customHeight="1">
      <c r="A65" s="159"/>
      <c r="B65" s="179"/>
      <c r="C65" s="570"/>
      <c r="D65" s="571"/>
      <c r="E65" s="571"/>
      <c r="F65" s="571"/>
      <c r="G65" s="571"/>
      <c r="H65" s="571"/>
      <c r="I65" s="571"/>
      <c r="J65" s="571"/>
      <c r="K65" s="571"/>
      <c r="L65" s="571"/>
      <c r="M65" s="571"/>
      <c r="N65" s="571"/>
      <c r="O65" s="571"/>
      <c r="P65" s="572"/>
      <c r="Q65" s="570"/>
      <c r="R65" s="571"/>
      <c r="S65" s="572"/>
      <c r="T65" s="570"/>
      <c r="U65" s="571"/>
      <c r="V65" s="572"/>
      <c r="W65" s="713" t="s">
        <v>226</v>
      </c>
      <c r="X65" s="664" t="s">
        <v>400</v>
      </c>
      <c r="Y65" s="664" t="s">
        <v>401</v>
      </c>
      <c r="Z65" s="494" t="s">
        <v>281</v>
      </c>
      <c r="AA65" s="414" t="s">
        <v>790</v>
      </c>
      <c r="AB65" s="414"/>
      <c r="AC65" s="414"/>
      <c r="AD65" s="414"/>
      <c r="AE65"/>
      <c r="AK65" s="21">
        <f>O45</f>
        <v>0</v>
      </c>
      <c r="AL65" s="21">
        <f>S45</f>
        <v>0</v>
      </c>
      <c r="AM65" s="21">
        <f>W45</f>
        <v>0</v>
      </c>
      <c r="AN65" s="21">
        <f>AA45</f>
        <v>0</v>
      </c>
      <c r="AO65" s="21">
        <f>O40</f>
        <v>0</v>
      </c>
      <c r="AP65" s="21">
        <f>S40</f>
        <v>0</v>
      </c>
      <c r="AQ65" s="21">
        <f>W40</f>
        <v>0</v>
      </c>
      <c r="AR65" s="21">
        <f>AA40</f>
        <v>0</v>
      </c>
      <c r="AS65" s="21">
        <f>O41</f>
        <v>0</v>
      </c>
      <c r="AT65" s="21">
        <f>S41</f>
        <v>0</v>
      </c>
      <c r="AU65" s="21">
        <f>W41</f>
        <v>0</v>
      </c>
      <c r="AV65" s="21">
        <f>AA41</f>
        <v>0</v>
      </c>
      <c r="AW65" s="21">
        <f>O42</f>
        <v>0</v>
      </c>
      <c r="AX65" s="21">
        <f>S42</f>
        <v>0</v>
      </c>
      <c r="AY65" s="21">
        <f>W42</f>
        <v>0</v>
      </c>
      <c r="AZ65" s="21">
        <f>AA42</f>
        <v>0</v>
      </c>
      <c r="BA65" s="21">
        <f>O43</f>
        <v>0</v>
      </c>
      <c r="BB65" s="21">
        <f>S43</f>
        <v>0</v>
      </c>
      <c r="BC65" s="21">
        <f>W43</f>
        <v>0</v>
      </c>
      <c r="BD65" s="21">
        <f>AA43</f>
        <v>0</v>
      </c>
      <c r="BE65" s="21">
        <f>O44</f>
        <v>0</v>
      </c>
      <c r="BF65" s="21">
        <f>S44</f>
        <v>0</v>
      </c>
      <c r="BG65" s="21">
        <f>W44</f>
        <v>0</v>
      </c>
      <c r="BH65" s="21">
        <f>AA44</f>
        <v>0</v>
      </c>
      <c r="BJ65" s="556" t="s">
        <v>226</v>
      </c>
      <c r="BK65" s="556"/>
      <c r="BL65" s="556"/>
      <c r="BM65" s="556"/>
      <c r="BN65" s="557" t="s">
        <v>2326</v>
      </c>
      <c r="BO65" s="557"/>
      <c r="BP65" s="557"/>
      <c r="BQ65" s="557"/>
      <c r="BR65" s="706" t="s">
        <v>401</v>
      </c>
      <c r="BS65" s="706"/>
      <c r="BT65" s="706"/>
      <c r="BU65" s="706"/>
      <c r="BV65" s="706" t="s">
        <v>281</v>
      </c>
      <c r="BW65" s="706"/>
      <c r="BX65" s="706"/>
      <c r="BY65" s="706"/>
    </row>
    <row r="66" spans="1:89" ht="72" customHeight="1">
      <c r="A66" s="159"/>
      <c r="B66" s="7"/>
      <c r="C66" s="564"/>
      <c r="D66" s="565"/>
      <c r="E66" s="565"/>
      <c r="F66" s="565"/>
      <c r="G66" s="565"/>
      <c r="H66" s="565"/>
      <c r="I66" s="565"/>
      <c r="J66" s="565"/>
      <c r="K66" s="565"/>
      <c r="L66" s="565"/>
      <c r="M66" s="565"/>
      <c r="N66" s="565"/>
      <c r="O66" s="565"/>
      <c r="P66" s="566"/>
      <c r="Q66" s="564"/>
      <c r="R66" s="565"/>
      <c r="S66" s="566"/>
      <c r="T66" s="564"/>
      <c r="U66" s="565"/>
      <c r="V66" s="566"/>
      <c r="W66" s="714"/>
      <c r="X66" s="666"/>
      <c r="Y66" s="666"/>
      <c r="Z66" s="494"/>
      <c r="AA66" s="170" t="s">
        <v>432</v>
      </c>
      <c r="AB66" s="171" t="s">
        <v>400</v>
      </c>
      <c r="AC66" s="171" t="s">
        <v>401</v>
      </c>
      <c r="AD66" s="171" t="s">
        <v>281</v>
      </c>
      <c r="AF66" s="268" t="s">
        <v>2315</v>
      </c>
      <c r="AG66" t="s">
        <v>2233</v>
      </c>
      <c r="AH66" t="s">
        <v>2248</v>
      </c>
      <c r="AI66" t="s">
        <v>7233</v>
      </c>
      <c r="AJ66" t="s">
        <v>7232</v>
      </c>
      <c r="AK66" t="s">
        <v>7235</v>
      </c>
      <c r="AL66"/>
      <c r="BJ66" s="30" t="s">
        <v>2327</v>
      </c>
      <c r="BK66" s="31" t="s">
        <v>2227</v>
      </c>
      <c r="BL66" s="32" t="s">
        <v>2244</v>
      </c>
      <c r="BM66" s="33" t="s">
        <v>2328</v>
      </c>
      <c r="BN66" s="30" t="s">
        <v>2327</v>
      </c>
      <c r="BO66" s="31" t="s">
        <v>2227</v>
      </c>
      <c r="BP66" s="32" t="s">
        <v>2244</v>
      </c>
      <c r="BQ66" s="33" t="s">
        <v>2328</v>
      </c>
      <c r="BR66" s="30" t="s">
        <v>2327</v>
      </c>
      <c r="BS66" s="31" t="s">
        <v>2227</v>
      </c>
      <c r="BT66" s="32" t="s">
        <v>2244</v>
      </c>
      <c r="BU66" s="33" t="s">
        <v>2328</v>
      </c>
      <c r="BV66" s="30" t="s">
        <v>2327</v>
      </c>
      <c r="BW66" s="31" t="s">
        <v>2227</v>
      </c>
      <c r="BX66" s="32" t="s">
        <v>2244</v>
      </c>
      <c r="BY66" s="33" t="s">
        <v>2328</v>
      </c>
      <c r="BZ66" s="191" t="s">
        <v>2329</v>
      </c>
      <c r="CA66" s="34" t="s">
        <v>2330</v>
      </c>
      <c r="CB66" s="200" t="s">
        <v>2331</v>
      </c>
      <c r="CD66" s="29" t="s">
        <v>2349</v>
      </c>
      <c r="CE66" s="29" t="s">
        <v>2296</v>
      </c>
      <c r="CF66" s="29" t="s">
        <v>2297</v>
      </c>
      <c r="CG66" s="29" t="s">
        <v>2350</v>
      </c>
      <c r="CH66" s="29" t="s">
        <v>2351</v>
      </c>
      <c r="CI66" s="29" t="s">
        <v>2299</v>
      </c>
      <c r="CJ66" s="29" t="s">
        <v>2300</v>
      </c>
      <c r="CK66" s="29" t="s">
        <v>2352</v>
      </c>
    </row>
    <row r="67" spans="1:89" ht="15" customHeight="1">
      <c r="A67" s="159"/>
      <c r="B67" s="225"/>
      <c r="C67" s="274" t="s">
        <v>89</v>
      </c>
      <c r="D67" s="518" t="s">
        <v>547</v>
      </c>
      <c r="E67" s="519"/>
      <c r="F67" s="519"/>
      <c r="G67" s="519"/>
      <c r="H67" s="519"/>
      <c r="I67" s="519"/>
      <c r="J67" s="519"/>
      <c r="K67" s="519"/>
      <c r="L67" s="519"/>
      <c r="M67" s="519"/>
      <c r="N67" s="519"/>
      <c r="O67" s="519"/>
      <c r="P67" s="520"/>
      <c r="Q67" s="466"/>
      <c r="R67" s="466"/>
      <c r="S67" s="466"/>
      <c r="T67" s="524"/>
      <c r="U67" s="524"/>
      <c r="V67" s="524"/>
      <c r="W67" s="27"/>
      <c r="X67" s="27"/>
      <c r="Y67" s="27"/>
      <c r="Z67" s="27"/>
      <c r="AA67" s="27"/>
      <c r="AB67" s="27"/>
      <c r="AC67" s="27"/>
      <c r="AD67" s="27"/>
      <c r="AF67" s="275">
        <f>IF(AND(OR(W88=0,W88="NA",W88="NS"),F119&lt;&gt;""),1,0)</f>
        <v>0</v>
      </c>
      <c r="AG67">
        <f>IF(AND($C$26=1,Q67=""),IF(COUNTA(T67:AD67,O95:AD95)=25,0,1),IF(OR(AND($C$26=1,Q67="X"),$C$26&lt;&gt;1,Q67="X"),0,1))</f>
        <v>0</v>
      </c>
      <c r="AH67">
        <f>IF($C$26&lt;&gt;1,IF(COUNTA(Q67:AD67,O95:AD95)=0,0,1),IF(Q67="X",IF(COUNTA(T67:AD67,O95:AD95)=0,0,1),0))</f>
        <v>0</v>
      </c>
      <c r="AI67" s="172" cm="1">
        <f t="array" ref="AI67">IF(OR(T89={"NS","NA"},O26={"NS","NA"}),0,IF(T89&gt;=O26,0,1))</f>
        <v>0</v>
      </c>
      <c r="AJ67" cm="1">
        <f t="array" ref="AJ67">IF(OR(T67={"NS","NA"},$O$26={"NS","NA"}),0,IF(T67&lt;=$O$26,0,1))</f>
        <v>0</v>
      </c>
      <c r="AK67" cm="1">
        <f t="array" ref="AK67">IF(OR(W89={"NS","NA"},AK65={"NS","NA"}),0,IF(W89&gt;=AK65,0,1))</f>
        <v>0</v>
      </c>
      <c r="AL67" cm="1">
        <f t="array" ref="AL67">IF(OR(X89={"NS","NA"},AL65={"NS","NA"}),0,IF(X89&gt;=AL65,0,1))</f>
        <v>0</v>
      </c>
      <c r="AM67" cm="1">
        <f t="array" ref="AM67">IF(OR(Y89={"NS","NA"},AM65={"NS","NA"}),0,IF(Y89&gt;=AM65,0,1))</f>
        <v>0</v>
      </c>
      <c r="AN67" cm="1">
        <f t="array" ref="AN67">IF(OR(Z89={"NS","NA"},AN65={"NS","NA"}),0,IF(Z89&gt;=AN65,0,1))</f>
        <v>0</v>
      </c>
      <c r="AO67" cm="1">
        <f t="array" ref="AO67">IF(OR(AA89={"NS","NA"},AO65={"NS","NA"}),0,IF(AA89&gt;=AO65,0,1))</f>
        <v>0</v>
      </c>
      <c r="AP67" cm="1">
        <f t="array" ref="AP67">IF(OR(AB89={"NS","NA"},AP65={"NS","NA"}),0,IF(AB89&gt;=AP65,0,1))</f>
        <v>0</v>
      </c>
      <c r="AQ67" cm="1">
        <f t="array" ref="AQ67">IF(OR(AC89={"NS","NA"},AQ65={"NS","NA"}),0,IF(AC89&gt;=AQ65,0,1))</f>
        <v>0</v>
      </c>
      <c r="AR67" cm="1">
        <f t="array" ref="AR67">IF(OR(AD89={"NS","NA"},AR65={"NS","NA"}),0,IF(AD89&gt;=AR65,0,1))</f>
        <v>0</v>
      </c>
      <c r="AS67" cm="1">
        <f t="array" ref="AS67">IF(OR(O117={"NS","NA"},AS65={"NS","NA"}),0,IF(O117&gt;=AS65,0,1))</f>
        <v>0</v>
      </c>
      <c r="AT67" cm="1">
        <f t="array" ref="AT67">IF(OR(P117={"NS","NA"},AT65={"NS","NA"}),0,IF(P117&gt;=AT65,0,1))</f>
        <v>0</v>
      </c>
      <c r="AU67" cm="1">
        <f t="array" ref="AU67">IF(OR(Q117={"NS","NA"},AU65={"NS","NA"}),0,IF(Q117&gt;=AU65,0,1))</f>
        <v>0</v>
      </c>
      <c r="AV67" cm="1">
        <f t="array" ref="AV67">IF(OR(R117={"NS","NA"},AV65={"NS","NA"}),0,IF(R117&gt;=AV65,0,1))</f>
        <v>0</v>
      </c>
      <c r="AW67" cm="1">
        <f t="array" ref="AW67">IF(OR(S117={"NS","NA"},AW65={"NS","NA"}),0,IF(S117&gt;=AW65,0,1))</f>
        <v>0</v>
      </c>
      <c r="AX67" cm="1">
        <f t="array" ref="AX67">IF(OR(T117={"NS","NA"},AX65={"NS","NA"}),0,IF(T117&gt;=AX65,0,1))</f>
        <v>0</v>
      </c>
      <c r="AY67" cm="1">
        <f t="array" ref="AY67">IF(OR(U117={"NS","NA"},AY65={"NS","NA"}),0,IF(U117&gt;=AY65,0,1))</f>
        <v>0</v>
      </c>
      <c r="AZ67" cm="1">
        <f t="array" ref="AZ67">IF(OR(V117={"NS","NA"},AZ65={"NS","NA"}),0,IF(V117&gt;=AZ65,0,1))</f>
        <v>0</v>
      </c>
      <c r="BA67" cm="1">
        <f t="array" ref="BA67">IF(OR(W117={"NS","NA"},BA65={"NS","NA"}),0,IF(W117&gt;=BA65,0,1))</f>
        <v>0</v>
      </c>
      <c r="BB67" cm="1">
        <f t="array" ref="BB67">IF(OR(X117={"NS","NA"},BB65={"NS","NA"}),0,IF(X117&gt;=BB65,0,1))</f>
        <v>0</v>
      </c>
      <c r="BC67" cm="1">
        <f t="array" ref="BC67">IF(OR(Y117={"NS","NA"},BC65={"NS","NA"}),0,IF(Y117&gt;=BC65,0,1))</f>
        <v>0</v>
      </c>
      <c r="BD67" cm="1">
        <f t="array" ref="BD67">IF(OR(Z117={"NS","NA"},BD65={"NS","NA"}),0,IF(Z117&gt;=BD65,0,1))</f>
        <v>0</v>
      </c>
      <c r="BE67" cm="1">
        <f t="array" ref="BE67">IF(OR(AA117={"NS","NA"},BE65={"NS","NA"}),0,IF(AA117&gt;=BE65,0,1))</f>
        <v>0</v>
      </c>
      <c r="BF67" cm="1">
        <f t="array" ref="BF67">IF(OR(AB117={"NS","NA"},BF65={"NS","NA"}),0,IF(AB117&gt;=BF65,0,1))</f>
        <v>0</v>
      </c>
      <c r="BG67" cm="1">
        <f t="array" ref="BG67">IF(OR(AC117={"NS","NA"},BG65={"NS","NA"}),0,IF(AC117&gt;=BG65,0,1))</f>
        <v>0</v>
      </c>
      <c r="BH67" cm="1">
        <f t="array" ref="BH67">IF(OR(AD117={"NS","NA"},BH65={"NS","NA"}),0,IF(AD117&gt;=BH65,0,1))</f>
        <v>0</v>
      </c>
      <c r="BI67" s="203">
        <f>SUM(AK67:BH67)</f>
        <v>0</v>
      </c>
      <c r="BJ67" s="35">
        <f>W67</f>
        <v>0</v>
      </c>
      <c r="BK67" s="36">
        <f>COUNTIF(AA67,"NS") + COUNTIF(O95,"NS") + COUNTIF(S95,"NS") + COUNTIF(W95,"NS") + COUNTIF(AA95,"NS")</f>
        <v>0</v>
      </c>
      <c r="BL67" s="37">
        <f>SUM(AA67,O95,S95,W95,AA95)</f>
        <v>0</v>
      </c>
      <c r="BM67" s="38">
        <f>IF(OR(AND(BJ67=0, BK67&gt;0),AND(BJ67="NS", BL67&gt;0), AND(BJ67="NS", BK67=0, BL67=0)), 1, IF(OR(AND(BJ67&gt;0, BK67&gt;1,BJ67&gt;BL67), AND(BJ67="NS", BK67=2), AND(BJ67="NS", BL67=0, BK67&gt;0), BJ67=BL67), 0, 1))</f>
        <v>0</v>
      </c>
      <c r="BN67" s="35">
        <f>X67</f>
        <v>0</v>
      </c>
      <c r="BO67" s="36">
        <f>COUNTIF(AB67,"NS") + COUNTIF(P95,"NS") + COUNTIF(T95,"NS") + COUNTIF(X95,"NS") + COUNTIF(AB95,"NS")</f>
        <v>0</v>
      </c>
      <c r="BP67" s="37">
        <f>SUM(AB67,P95,T95,X95,AB95)</f>
        <v>0</v>
      </c>
      <c r="BQ67" s="38">
        <f>IF(OR(AND(BN67=0, BO67&gt;0),AND(BN67="NS", BP67&gt;0), AND(BN67="NS", BO67=0, BP67=0)), 1, IF(OR(AND(BN67&gt;0, BO67&gt;1,BN67&gt;BP67), AND(BN67="NS", BO67=2), AND(BN67="NS", BP67=0, BO67&gt;0), BN67=BP67), 0, 1))</f>
        <v>0</v>
      </c>
      <c r="BR67" s="35">
        <f>Y67</f>
        <v>0</v>
      </c>
      <c r="BS67" s="36">
        <f>COUNTIF(AC67,"NS") + COUNTIF(Q95,"NS") + COUNTIF(U95,"NS") + COUNTIF(Y95,"NS") + COUNTIF(AC95,"NS")</f>
        <v>0</v>
      </c>
      <c r="BT67" s="37">
        <f>SUM(AC67,Q95,U95,Y95,AC95)</f>
        <v>0</v>
      </c>
      <c r="BU67" s="38">
        <f>IF(OR(AND(BR67=0, BS67&gt;0),AND(BR67="NS", BT67&gt;0), AND(BR67="NS", BS67=0, BT67=0)), 1, IF(OR(AND(BR67&gt;0, BS67&gt;1,BR67&gt;BT67), AND(BR67="NS", BS67=2), AND(BR67="NS", BT67=0, BS67&gt;0), BR67=BT67), 0, 1))</f>
        <v>0</v>
      </c>
      <c r="BV67" s="35">
        <f>Z67</f>
        <v>0</v>
      </c>
      <c r="BW67" s="36">
        <f>COUNTIF(AD67,"NS") + COUNTIF(R95,"NS") + COUNTIF(V95,"NS") + COUNTIF(Z95,"NS") + COUNTIF(AD95,"NS")</f>
        <v>0</v>
      </c>
      <c r="BX67" s="37">
        <f>SUM(AD67,R95,V95,Z95,AD95)</f>
        <v>0</v>
      </c>
      <c r="BY67" s="38">
        <f>IF(OR(AND(BV67=0, BW67&gt;0),AND(BV67="NS", BX67&gt;0), AND(BV67="NS", BW67=0, BX67=0)), 1, IF(OR(AND(BV67&gt;0, BW67&gt;1,BV67&gt;BX67), AND(BV67="NS", BW67=2), AND(BV67="NS", BX67=0, BW67&gt;0), BV67=BX67), 0, 1))</f>
        <v>0</v>
      </c>
      <c r="BZ67" s="39">
        <f>IF(SUM(BM67,BQ67,BU67,BY67)=0,0,1)</f>
        <v>0</v>
      </c>
      <c r="CA67" s="34" t="str">
        <f>IF(BZ67=0,"",
IF(SUM($BZ$67:BZ67)=1,CB67,
IF($BZ$89&gt;SUM($BZ$67:BZ67),_xlfn.CONCAT(", ",CB67),
IF($BZ$89=SUM($BZ$67:BZ67),_xlfn.CONCAT(" y ",CB67)))))</f>
        <v/>
      </c>
      <c r="CB67" s="274" t="s">
        <v>2332</v>
      </c>
      <c r="CD67" s="41">
        <f>W67</f>
        <v>0</v>
      </c>
      <c r="CE67" s="41">
        <f>COUNTIF(X67:Z67,"NS")</f>
        <v>0</v>
      </c>
      <c r="CF67" s="41">
        <f>SUM(X67:Z67)</f>
        <v>0</v>
      </c>
      <c r="CG67" s="41">
        <f>IF(OR(AND(CD67=0, CE67&gt;0),AND(CD67="NS", CF67&gt;0), AND(CD67="NS", CE67=0, CF67=0)), 1, IF(OR(AND(CD67&gt;0, CE67&gt;1,CD67&gt;CF67), AND(CD67="NS", CE67=2), AND(CD67="NS", CF67=0, CE67&gt;0), CD67=CF67), 0, 1))</f>
        <v>0</v>
      </c>
      <c r="CH67" s="41">
        <f>AA67</f>
        <v>0</v>
      </c>
      <c r="CI67" s="41">
        <f>COUNTIF(AB67:AD67,"NS")</f>
        <v>0</v>
      </c>
      <c r="CJ67" s="41">
        <f>SUM(AB67:AD67)</f>
        <v>0</v>
      </c>
      <c r="CK67" s="41">
        <f>IF(OR(AND(CH67=0, CI67&gt;0),AND(CH67="NS", CJ67&gt;0), AND(CH67="NS", CI67=0, CJ67=0)), 1, IF(OR(AND(CH67&gt;0, CI67&gt;1,CH67&gt;CJ67), AND(CH67="NS", CI67=2), AND(CH67="NS", CJ67=0, CI67&gt;0), CH67=CJ67), 0, 1))</f>
        <v>0</v>
      </c>
    </row>
    <row r="68" spans="1:89" ht="15" customHeight="1">
      <c r="A68" s="159"/>
      <c r="B68" s="318"/>
      <c r="C68" s="274" t="s">
        <v>90</v>
      </c>
      <c r="D68" s="518" t="s">
        <v>548</v>
      </c>
      <c r="E68" s="519"/>
      <c r="F68" s="519"/>
      <c r="G68" s="519"/>
      <c r="H68" s="519"/>
      <c r="I68" s="519"/>
      <c r="J68" s="519"/>
      <c r="K68" s="519"/>
      <c r="L68" s="519"/>
      <c r="M68" s="519"/>
      <c r="N68" s="519"/>
      <c r="O68" s="519"/>
      <c r="P68" s="520"/>
      <c r="Q68" s="466"/>
      <c r="R68" s="466"/>
      <c r="S68" s="466"/>
      <c r="T68" s="524"/>
      <c r="U68" s="524"/>
      <c r="V68" s="524"/>
      <c r="W68" s="27"/>
      <c r="X68" s="27"/>
      <c r="Y68" s="27"/>
      <c r="Z68" s="27"/>
      <c r="AA68" s="27"/>
      <c r="AB68" s="27"/>
      <c r="AC68" s="27"/>
      <c r="AD68" s="27"/>
      <c r="AF68" s="276"/>
      <c r="AG68">
        <f t="shared" ref="AG68:AG87" si="4">IF(AND($C$26=1,Q68=""),IF(COUNTA(T68:AD68,O96:AD96)=25,0,1),IF(OR(AND($C$26=1,Q68="X"),$C$26&lt;&gt;1,Q68="X"),0,1))</f>
        <v>0</v>
      </c>
      <c r="AH68">
        <f t="shared" ref="AH68:AH87" si="5">IF($C$26&lt;&gt;1,IF(COUNTA(Q68:AD68,O96:AD96)=0,0,1),IF(Q68="X",IF(COUNTA(T68:AD68,O96:AD96)=0,0,1),0))</f>
        <v>0</v>
      </c>
      <c r="AI68"/>
      <c r="AJ68" cm="1">
        <f t="array" ref="AJ68">IF(OR(T68={"NS","NA"},$O$26={"NS","NA"}),0,IF(T68&lt;=$O$26,0,1))</f>
        <v>0</v>
      </c>
      <c r="AK68" t="s">
        <v>7236</v>
      </c>
      <c r="BJ68" s="35">
        <f t="shared" ref="BJ68:BJ88" si="6">W68</f>
        <v>0</v>
      </c>
      <c r="BK68" s="36">
        <f t="shared" ref="BK68:BK88" si="7">COUNTIF(AA68,"NS") + COUNTIF(O96,"NS") + COUNTIF(S96,"NS") + COUNTIF(W96,"NS") + COUNTIF(AA96,"NS")</f>
        <v>0</v>
      </c>
      <c r="BL68" s="37">
        <f t="shared" ref="BL68:BL88" si="8">SUM(AA68,O96,S96,W96,AA96)</f>
        <v>0</v>
      </c>
      <c r="BM68" s="38">
        <f t="shared" ref="BM68:BM88" si="9">IF(OR(AND(BJ68=0, BK68&gt;0),AND(BJ68="NS", BL68&gt;0), AND(BJ68="NS", BK68=0, BL68=0)), 1, IF(OR(AND(BJ68&gt;0, BK68&gt;1,BJ68&gt;BL68), AND(BJ68="NS", BK68=2), AND(BJ68="NS", BL68=0, BK68&gt;0), BJ68=BL68), 0, 1))</f>
        <v>0</v>
      </c>
      <c r="BN68" s="35">
        <f t="shared" ref="BN68:BN88" si="10">X68</f>
        <v>0</v>
      </c>
      <c r="BO68" s="36">
        <f t="shared" ref="BO68:BO88" si="11">COUNTIF(AB68,"NS") + COUNTIF(P96,"NS") + COUNTIF(T96,"NS") + COUNTIF(X96,"NS") + COUNTIF(AB96,"NS")</f>
        <v>0</v>
      </c>
      <c r="BP68" s="37">
        <f t="shared" ref="BP68:BP88" si="12">SUM(AB68,P96,T96,X96,AB96)</f>
        <v>0</v>
      </c>
      <c r="BQ68" s="38">
        <f t="shared" ref="BQ68:BQ88" si="13">IF(OR(AND(BN68=0, BO68&gt;0),AND(BN68="NS", BP68&gt;0), AND(BN68="NS", BO68=0, BP68=0)), 1, IF(OR(AND(BN68&gt;0, BO68&gt;1,BN68&gt;BP68), AND(BN68="NS", BO68=2), AND(BN68="NS", BP68=0, BO68&gt;0), BN68=BP68), 0, 1))</f>
        <v>0</v>
      </c>
      <c r="BR68" s="35">
        <f t="shared" ref="BR68:BR88" si="14">Y68</f>
        <v>0</v>
      </c>
      <c r="BS68" s="36">
        <f t="shared" ref="BS68:BS88" si="15">COUNTIF(AC68,"NS") + COUNTIF(Q96,"NS") + COUNTIF(U96,"NS") + COUNTIF(Y96,"NS") + COUNTIF(AC96,"NS")</f>
        <v>0</v>
      </c>
      <c r="BT68" s="37">
        <f t="shared" ref="BT68:BT88" si="16">SUM(AC68,Q96,U96,Y96,AC96)</f>
        <v>0</v>
      </c>
      <c r="BU68" s="38">
        <f t="shared" ref="BU68:BU88" si="17">IF(OR(AND(BR68=0, BS68&gt;0),AND(BR68="NS", BT68&gt;0), AND(BR68="NS", BS68=0, BT68=0)), 1, IF(OR(AND(BR68&gt;0, BS68&gt;1,BR68&gt;BT68), AND(BR68="NS", BS68=2), AND(BR68="NS", BT68=0, BS68&gt;0), BR68=BT68), 0, 1))</f>
        <v>0</v>
      </c>
      <c r="BV68" s="35">
        <f t="shared" ref="BV68:BV88" si="18">Z68</f>
        <v>0</v>
      </c>
      <c r="BW68" s="36">
        <f t="shared" ref="BW68:BW88" si="19">COUNTIF(AD68,"NS") + COUNTIF(R96,"NS") + COUNTIF(V96,"NS") + COUNTIF(Z96,"NS") + COUNTIF(AD96,"NS")</f>
        <v>0</v>
      </c>
      <c r="BX68" s="37">
        <f t="shared" ref="BX68:BX88" si="20">SUM(AD68,R96,V96,Z96,AD96)</f>
        <v>0</v>
      </c>
      <c r="BY68" s="38">
        <f t="shared" ref="BY68:BY88" si="21">IF(OR(AND(BV68=0, BW68&gt;0),AND(BV68="NS", BX68&gt;0), AND(BV68="NS", BW68=0, BX68=0)), 1, IF(OR(AND(BV68&gt;0, BW68&gt;1,BV68&gt;BX68), AND(BV68="NS", BW68=2), AND(BV68="NS", BX68=0, BW68&gt;0), BV68=BX68), 0, 1))</f>
        <v>0</v>
      </c>
      <c r="BZ68" s="39">
        <f t="shared" ref="BZ68:BZ87" si="22">IF(SUM(BM68,BQ68,BU68,BY68)=0,0,1)</f>
        <v>0</v>
      </c>
      <c r="CA68" s="34" t="str">
        <f>IF(BZ68=0,"",
IF(SUM($BZ$67:BZ68)=1,CB68,
IF($BZ$89&gt;SUM($BZ$67:BZ68),_xlfn.CONCAT(", ",CB68),
IF($BZ$89=SUM($BZ$67:BZ68),_xlfn.CONCAT(" y ",CB68)))))</f>
        <v/>
      </c>
      <c r="CB68" s="274" t="s">
        <v>2333</v>
      </c>
      <c r="CD68" s="41">
        <f t="shared" ref="CD68:CD88" si="23">W68</f>
        <v>0</v>
      </c>
      <c r="CE68" s="41">
        <f t="shared" ref="CE68:CE88" si="24">COUNTIF(X68:Z68,"NS")</f>
        <v>0</v>
      </c>
      <c r="CF68" s="41">
        <f t="shared" ref="CF68:CF88" si="25">SUM(X68:Z68)</f>
        <v>0</v>
      </c>
      <c r="CG68" s="41">
        <f t="shared" ref="CG68:CG88" si="26">IF(OR(AND(CD68=0, CE68&gt;0),AND(CD68="NS", CF68&gt;0), AND(CD68="NS", CE68=0, CF68=0)), 1, IF(OR(AND(CD68&gt;0, CE68&gt;1,CD68&gt;CF68), AND(CD68="NS", CE68=2), AND(CD68="NS", CF68=0, CE68&gt;0), CD68=CF68), 0, 1))</f>
        <v>0</v>
      </c>
      <c r="CH68" s="41">
        <f t="shared" ref="CH68:CH88" si="27">AA68</f>
        <v>0</v>
      </c>
      <c r="CI68" s="41">
        <f t="shared" ref="CI68:CI88" si="28">COUNTIF(AB68:AD68,"NS")</f>
        <v>0</v>
      </c>
      <c r="CJ68" s="41">
        <f t="shared" ref="CJ68:CJ88" si="29">SUM(AB68:AD68)</f>
        <v>0</v>
      </c>
      <c r="CK68" s="41">
        <f t="shared" ref="CK68:CK88" si="30">IF(OR(AND(CH68=0, CI68&gt;0),AND(CH68="NS", CJ68&gt;0), AND(CH68="NS", CI68=0, CJ68=0)), 1, IF(OR(AND(CH68&gt;0, CI68&gt;1,CH68&gt;CJ68), AND(CH68="NS", CI68=2), AND(CH68="NS", CJ68=0, CI68&gt;0), CH68=CJ68), 0, 1))</f>
        <v>0</v>
      </c>
    </row>
    <row r="69" spans="1:89" ht="15" customHeight="1">
      <c r="A69" s="159"/>
      <c r="B69" s="7"/>
      <c r="C69" s="277" t="s">
        <v>92</v>
      </c>
      <c r="D69" s="518" t="s">
        <v>549</v>
      </c>
      <c r="E69" s="519"/>
      <c r="F69" s="519"/>
      <c r="G69" s="519"/>
      <c r="H69" s="519"/>
      <c r="I69" s="519"/>
      <c r="J69" s="519"/>
      <c r="K69" s="519"/>
      <c r="L69" s="519"/>
      <c r="M69" s="519"/>
      <c r="N69" s="519"/>
      <c r="O69" s="519"/>
      <c r="P69" s="520"/>
      <c r="Q69" s="466"/>
      <c r="R69" s="466"/>
      <c r="S69" s="466"/>
      <c r="T69" s="524"/>
      <c r="U69" s="524"/>
      <c r="V69" s="524"/>
      <c r="W69" s="27"/>
      <c r="X69" s="27"/>
      <c r="Y69" s="27"/>
      <c r="Z69" s="27"/>
      <c r="AA69" s="27"/>
      <c r="AB69" s="27"/>
      <c r="AC69" s="27"/>
      <c r="AD69" s="27"/>
      <c r="AF69" s="276"/>
      <c r="AG69">
        <f t="shared" si="4"/>
        <v>0</v>
      </c>
      <c r="AH69">
        <f t="shared" si="5"/>
        <v>0</v>
      </c>
      <c r="AI69"/>
      <c r="AJ69" cm="1">
        <f t="array" ref="AJ69">IF(OR(T69={"NS","NA"},$O$26={"NS","NA"}),0,IF(T69&lt;=$O$26,0,1))</f>
        <v>0</v>
      </c>
      <c r="AK69" s="21" cm="1">
        <f t="array" ref="AK69">IF(OR(W67={"NS","NA"},AK$65={"NS","NA"}),0,IF(W67&lt;=AK$65,0,1))</f>
        <v>0</v>
      </c>
      <c r="AL69" s="21" cm="1">
        <f t="array" ref="AL69">IF(OR(X67={"NS","NA"},AL$65={"NS","NA"}),0,IF(X67&lt;=AL$65,0,1))</f>
        <v>0</v>
      </c>
      <c r="AM69" s="21" cm="1">
        <f t="array" ref="AM69">IF(OR(Y67={"NS","NA"},AM$65={"NS","NA"}),0,IF(Y67&lt;=AM$65,0,1))</f>
        <v>0</v>
      </c>
      <c r="AN69" s="21" cm="1">
        <f t="array" ref="AN69">IF(OR(Z67={"NS","NA"},AN$65={"NS","NA"}),0,IF(Z67&lt;=AN$65,0,1))</f>
        <v>0</v>
      </c>
      <c r="AO69" s="21" cm="1">
        <f t="array" ref="AO69">IF(OR(AA67={"NS","NA"},AO$65={"NS","NA"}),0,IF(AA67&lt;=AO$65,0,1))</f>
        <v>0</v>
      </c>
      <c r="AP69" s="21" cm="1">
        <f t="array" ref="AP69">IF(OR(AB67={"NS","NA"},AP$65={"NS","NA"}),0,IF(AB67&lt;=AP$65,0,1))</f>
        <v>0</v>
      </c>
      <c r="AQ69" s="21" cm="1">
        <f t="array" ref="AQ69">IF(OR(AC67={"NS","NA"},AQ$65={"NS","NA"}),0,IF(AC67&lt;=AQ$65,0,1))</f>
        <v>0</v>
      </c>
      <c r="AR69" s="21" cm="1">
        <f t="array" ref="AR69">IF(OR(AD67={"NS","NA"},AR$65={"NS","NA"}),0,IF(AD67&lt;=AR$65,0,1))</f>
        <v>0</v>
      </c>
      <c r="AS69" s="21" cm="1">
        <f t="array" ref="AS69">IF(OR(O95={"NS","NA"},AS$65={"NS","NA"}),0,IF(O95&lt;=AS$65,0,1))</f>
        <v>0</v>
      </c>
      <c r="AT69" s="21" cm="1">
        <f t="array" ref="AT69">IF(OR(P95={"NS","NA"},AT$65={"NS","NA"}),0,IF(P95&lt;=AT$65,0,1))</f>
        <v>0</v>
      </c>
      <c r="AU69" s="21" cm="1">
        <f t="array" ref="AU69">IF(OR(Q95={"NS","NA"},AU$65={"NS","NA"}),0,IF(Q95&lt;=AU$65,0,1))</f>
        <v>0</v>
      </c>
      <c r="AV69" s="21" cm="1">
        <f t="array" ref="AV69">IF(OR(R95={"NS","NA"},AV$65={"NS","NA"}),0,IF(R95&lt;=AV$65,0,1))</f>
        <v>0</v>
      </c>
      <c r="AW69" s="21" cm="1">
        <f t="array" ref="AW69">IF(OR(S95={"NS","NA"},AW$65={"NS","NA"}),0,IF(S95&lt;=AW$65,0,1))</f>
        <v>0</v>
      </c>
      <c r="AX69" s="21" cm="1">
        <f t="array" ref="AX69">IF(OR(T95={"NS","NA"},AX$65={"NS","NA"}),0,IF(T95&lt;=AX$65,0,1))</f>
        <v>0</v>
      </c>
      <c r="AY69" s="21" cm="1">
        <f t="array" ref="AY69">IF(OR(U95={"NS","NA"},AY$65={"NS","NA"}),0,IF(U95&lt;=AY$65,0,1))</f>
        <v>0</v>
      </c>
      <c r="AZ69" s="21" cm="1">
        <f t="array" ref="AZ69">IF(OR(V95={"NS","NA"},AZ$65={"NS","NA"}),0,IF(V95&lt;=AZ$65,0,1))</f>
        <v>0</v>
      </c>
      <c r="BA69" s="21" cm="1">
        <f t="array" ref="BA69">IF(OR(W95={"NS","NA"},BA$65={"NS","NA"}),0,IF(W95&lt;=BA$65,0,1))</f>
        <v>0</v>
      </c>
      <c r="BB69" s="21" cm="1">
        <f t="array" ref="BB69">IF(OR(X95={"NS","NA"},BB$65={"NS","NA"}),0,IF(X95&lt;=BB$65,0,1))</f>
        <v>0</v>
      </c>
      <c r="BC69" s="21" cm="1">
        <f t="array" ref="BC69">IF(OR(Y95={"NS","NA"},BC$65={"NS","NA"}),0,IF(Y95&lt;=BC$65,0,1))</f>
        <v>0</v>
      </c>
      <c r="BD69" s="21" cm="1">
        <f t="array" ref="BD69">IF(OR(Z95={"NS","NA"},BD$65={"NS","NA"}),0,IF(Z95&lt;=BD$65,0,1))</f>
        <v>0</v>
      </c>
      <c r="BE69" s="21" cm="1">
        <f t="array" ref="BE69">IF(OR(AA95={"NS","NA"},BE$65={"NS","NA"}),0,IF(AA95&lt;=BE$65,0,1))</f>
        <v>0</v>
      </c>
      <c r="BF69" s="21" cm="1">
        <f t="array" ref="BF69">IF(OR(AB95={"NS","NA"},BF$65={"NS","NA"}),0,IF(AB95&lt;=BF$65,0,1))</f>
        <v>0</v>
      </c>
      <c r="BG69" s="21" cm="1">
        <f t="array" ref="BG69">IF(OR(AC95={"NS","NA"},BG$65={"NS","NA"}),0,IF(AC95&lt;=BG$65,0,1))</f>
        <v>0</v>
      </c>
      <c r="BH69" s="21" cm="1">
        <f t="array" ref="BH69">IF(OR(AD95={"NS","NA"},BH$65={"NS","NA"}),0,IF(AD95&lt;=BH$65,0,1))</f>
        <v>0</v>
      </c>
      <c r="BJ69" s="35">
        <f t="shared" si="6"/>
        <v>0</v>
      </c>
      <c r="BK69" s="36">
        <f t="shared" si="7"/>
        <v>0</v>
      </c>
      <c r="BL69" s="37">
        <f t="shared" si="8"/>
        <v>0</v>
      </c>
      <c r="BM69" s="38">
        <f t="shared" si="9"/>
        <v>0</v>
      </c>
      <c r="BN69" s="35">
        <f t="shared" si="10"/>
        <v>0</v>
      </c>
      <c r="BO69" s="36">
        <f t="shared" si="11"/>
        <v>0</v>
      </c>
      <c r="BP69" s="37">
        <f t="shared" si="12"/>
        <v>0</v>
      </c>
      <c r="BQ69" s="38">
        <f t="shared" si="13"/>
        <v>0</v>
      </c>
      <c r="BR69" s="35">
        <f t="shared" si="14"/>
        <v>0</v>
      </c>
      <c r="BS69" s="36">
        <f t="shared" si="15"/>
        <v>0</v>
      </c>
      <c r="BT69" s="37">
        <f t="shared" si="16"/>
        <v>0</v>
      </c>
      <c r="BU69" s="38">
        <f t="shared" si="17"/>
        <v>0</v>
      </c>
      <c r="BV69" s="35">
        <f t="shared" si="18"/>
        <v>0</v>
      </c>
      <c r="BW69" s="36">
        <f t="shared" si="19"/>
        <v>0</v>
      </c>
      <c r="BX69" s="37">
        <f t="shared" si="20"/>
        <v>0</v>
      </c>
      <c r="BY69" s="38">
        <f t="shared" si="21"/>
        <v>0</v>
      </c>
      <c r="BZ69" s="39">
        <f t="shared" si="22"/>
        <v>0</v>
      </c>
      <c r="CA69" s="34" t="str">
        <f>IF(BZ69=0,"",
IF(SUM($BZ$67:BZ69)=1,CB69,
IF($BZ$89&gt;SUM($BZ$67:BZ69),_xlfn.CONCAT(", ",CB69),
IF($BZ$89=SUM($BZ$67:BZ69),_xlfn.CONCAT(" y ",CB69)))))</f>
        <v/>
      </c>
      <c r="CB69" s="277" t="s">
        <v>1549</v>
      </c>
      <c r="CD69" s="41">
        <f t="shared" si="23"/>
        <v>0</v>
      </c>
      <c r="CE69" s="41">
        <f t="shared" si="24"/>
        <v>0</v>
      </c>
      <c r="CF69" s="41">
        <f t="shared" si="25"/>
        <v>0</v>
      </c>
      <c r="CG69" s="41">
        <f t="shared" si="26"/>
        <v>0</v>
      </c>
      <c r="CH69" s="41">
        <f t="shared" si="27"/>
        <v>0</v>
      </c>
      <c r="CI69" s="41">
        <f t="shared" si="28"/>
        <v>0</v>
      </c>
      <c r="CJ69" s="41">
        <f t="shared" si="29"/>
        <v>0</v>
      </c>
      <c r="CK69" s="41">
        <f t="shared" si="30"/>
        <v>0</v>
      </c>
    </row>
    <row r="70" spans="1:89" ht="15" customHeight="1">
      <c r="A70" s="159"/>
      <c r="B70" s="7"/>
      <c r="C70" s="263" t="s">
        <v>93</v>
      </c>
      <c r="D70" s="518" t="s">
        <v>550</v>
      </c>
      <c r="E70" s="519"/>
      <c r="F70" s="519"/>
      <c r="G70" s="519"/>
      <c r="H70" s="519"/>
      <c r="I70" s="519"/>
      <c r="J70" s="519"/>
      <c r="K70" s="519"/>
      <c r="L70" s="519"/>
      <c r="M70" s="519"/>
      <c r="N70" s="519"/>
      <c r="O70" s="519"/>
      <c r="P70" s="520"/>
      <c r="Q70" s="466"/>
      <c r="R70" s="466"/>
      <c r="S70" s="466"/>
      <c r="T70" s="524"/>
      <c r="U70" s="524"/>
      <c r="V70" s="524"/>
      <c r="W70" s="27"/>
      <c r="X70" s="27"/>
      <c r="Y70" s="27"/>
      <c r="Z70" s="27"/>
      <c r="AA70" s="27"/>
      <c r="AB70" s="27"/>
      <c r="AC70" s="27"/>
      <c r="AD70" s="27"/>
      <c r="AF70" s="276"/>
      <c r="AG70">
        <f t="shared" si="4"/>
        <v>0</v>
      </c>
      <c r="AH70">
        <f t="shared" si="5"/>
        <v>0</v>
      </c>
      <c r="AI70"/>
      <c r="AJ70" cm="1">
        <f t="array" ref="AJ70">IF(OR(T70={"NS","NA"},$O$26={"NS","NA"}),0,IF(T70&lt;=$O$26,0,1))</f>
        <v>0</v>
      </c>
      <c r="AK70" s="21" cm="1">
        <f t="array" ref="AK70">IF(OR(W68={"NS","NA"},AK$65={"NS","NA"}),0,IF(W68&lt;=AK$65,0,1))</f>
        <v>0</v>
      </c>
      <c r="AL70" s="21" cm="1">
        <f t="array" ref="AL70">IF(OR(X68={"NS","NA"},AL$65={"NS","NA"}),0,IF(X68&lt;=AL$65,0,1))</f>
        <v>0</v>
      </c>
      <c r="AM70" s="21" cm="1">
        <f t="array" ref="AM70">IF(OR(Y68={"NS","NA"},AM$65={"NS","NA"}),0,IF(Y68&lt;=AM$65,0,1))</f>
        <v>0</v>
      </c>
      <c r="AN70" s="21" cm="1">
        <f t="array" ref="AN70">IF(OR(Z68={"NS","NA"},AN$65={"NS","NA"}),0,IF(Z68&lt;=AN$65,0,1))</f>
        <v>0</v>
      </c>
      <c r="AO70" s="21" cm="1">
        <f t="array" ref="AO70">IF(OR(AA68={"NS","NA"},AO$65={"NS","NA"}),0,IF(AA68&lt;=AO$65,0,1))</f>
        <v>0</v>
      </c>
      <c r="AP70" s="21" cm="1">
        <f t="array" ref="AP70">IF(OR(AB68={"NS","NA"},AP$65={"NS","NA"}),0,IF(AB68&lt;=AP$65,0,1))</f>
        <v>0</v>
      </c>
      <c r="AQ70" s="21" cm="1">
        <f t="array" ref="AQ70">IF(OR(AC68={"NS","NA"},AQ$65={"NS","NA"}),0,IF(AC68&lt;=AQ$65,0,1))</f>
        <v>0</v>
      </c>
      <c r="AR70" s="21" cm="1">
        <f t="array" ref="AR70">IF(OR(AD68={"NS","NA"},AR$65={"NS","NA"}),0,IF(AD68&lt;=AR$65,0,1))</f>
        <v>0</v>
      </c>
      <c r="AS70" s="21" cm="1">
        <f t="array" ref="AS70">IF(OR(O96={"NS","NA"},AS$65={"NS","NA"}),0,IF(O96&lt;=AS$65,0,1))</f>
        <v>0</v>
      </c>
      <c r="AT70" s="21" cm="1">
        <f t="array" ref="AT70">IF(OR(P96={"NS","NA"},AT$65={"NS","NA"}),0,IF(P96&lt;=AT$65,0,1))</f>
        <v>0</v>
      </c>
      <c r="AU70" s="21" cm="1">
        <f t="array" ref="AU70">IF(OR(Q96={"NS","NA"},AU$65={"NS","NA"}),0,IF(Q96&lt;=AU$65,0,1))</f>
        <v>0</v>
      </c>
      <c r="AV70" s="21" cm="1">
        <f t="array" ref="AV70">IF(OR(R96={"NS","NA"},AV$65={"NS","NA"}),0,IF(R96&lt;=AV$65,0,1))</f>
        <v>0</v>
      </c>
      <c r="AW70" s="21" cm="1">
        <f t="array" ref="AW70">IF(OR(S96={"NS","NA"},AW$65={"NS","NA"}),0,IF(S96&lt;=AW$65,0,1))</f>
        <v>0</v>
      </c>
      <c r="AX70" s="21" cm="1">
        <f t="array" ref="AX70">IF(OR(T96={"NS","NA"},AX$65={"NS","NA"}),0,IF(T96&lt;=AX$65,0,1))</f>
        <v>0</v>
      </c>
      <c r="AY70" s="21" cm="1">
        <f t="array" ref="AY70">IF(OR(U96={"NS","NA"},AY$65={"NS","NA"}),0,IF(U96&lt;=AY$65,0,1))</f>
        <v>0</v>
      </c>
      <c r="AZ70" s="21" cm="1">
        <f t="array" ref="AZ70">IF(OR(V96={"NS","NA"},AZ$65={"NS","NA"}),0,IF(V96&lt;=AZ$65,0,1))</f>
        <v>0</v>
      </c>
      <c r="BA70" s="21" cm="1">
        <f t="array" ref="BA70">IF(OR(W96={"NS","NA"},BA$65={"NS","NA"}),0,IF(W96&lt;=BA$65,0,1))</f>
        <v>0</v>
      </c>
      <c r="BB70" s="21" cm="1">
        <f t="array" ref="BB70">IF(OR(X96={"NS","NA"},BB$65={"NS","NA"}),0,IF(X96&lt;=BB$65,0,1))</f>
        <v>0</v>
      </c>
      <c r="BC70" s="21" cm="1">
        <f t="array" ref="BC70">IF(OR(Y96={"NS","NA"},BC$65={"NS","NA"}),0,IF(Y96&lt;=BC$65,0,1))</f>
        <v>0</v>
      </c>
      <c r="BD70" s="21" cm="1">
        <f t="array" ref="BD70">IF(OR(Z96={"NS","NA"},BD$65={"NS","NA"}),0,IF(Z96&lt;=BD$65,0,1))</f>
        <v>0</v>
      </c>
      <c r="BE70" s="21" cm="1">
        <f t="array" ref="BE70">IF(OR(AA96={"NS","NA"},BE$65={"NS","NA"}),0,IF(AA96&lt;=BE$65,0,1))</f>
        <v>0</v>
      </c>
      <c r="BF70" s="21" cm="1">
        <f t="array" ref="BF70">IF(OR(AB96={"NS","NA"},BF$65={"NS","NA"}),0,IF(AB96&lt;=BF$65,0,1))</f>
        <v>0</v>
      </c>
      <c r="BG70" s="21" cm="1">
        <f t="array" ref="BG70">IF(OR(AC96={"NS","NA"},BG$65={"NS","NA"}),0,IF(AC96&lt;=BG$65,0,1))</f>
        <v>0</v>
      </c>
      <c r="BH70" s="21" cm="1">
        <f t="array" ref="BH70">IF(OR(AD96={"NS","NA"},BH$65={"NS","NA"}),0,IF(AD96&lt;=BH$65,0,1))</f>
        <v>0</v>
      </c>
      <c r="BJ70" s="35">
        <f t="shared" si="6"/>
        <v>0</v>
      </c>
      <c r="BK70" s="36">
        <f t="shared" si="7"/>
        <v>0</v>
      </c>
      <c r="BL70" s="37">
        <f t="shared" si="8"/>
        <v>0</v>
      </c>
      <c r="BM70" s="38">
        <f t="shared" si="9"/>
        <v>0</v>
      </c>
      <c r="BN70" s="35">
        <f t="shared" si="10"/>
        <v>0</v>
      </c>
      <c r="BO70" s="36">
        <f t="shared" si="11"/>
        <v>0</v>
      </c>
      <c r="BP70" s="37">
        <f t="shared" si="12"/>
        <v>0</v>
      </c>
      <c r="BQ70" s="38">
        <f t="shared" si="13"/>
        <v>0</v>
      </c>
      <c r="BR70" s="35">
        <f t="shared" si="14"/>
        <v>0</v>
      </c>
      <c r="BS70" s="36">
        <f t="shared" si="15"/>
        <v>0</v>
      </c>
      <c r="BT70" s="37">
        <f t="shared" si="16"/>
        <v>0</v>
      </c>
      <c r="BU70" s="38">
        <f t="shared" si="17"/>
        <v>0</v>
      </c>
      <c r="BV70" s="35">
        <f t="shared" si="18"/>
        <v>0</v>
      </c>
      <c r="BW70" s="36">
        <f t="shared" si="19"/>
        <v>0</v>
      </c>
      <c r="BX70" s="37">
        <f t="shared" si="20"/>
        <v>0</v>
      </c>
      <c r="BY70" s="38">
        <f t="shared" si="21"/>
        <v>0</v>
      </c>
      <c r="BZ70" s="39">
        <f t="shared" si="22"/>
        <v>0</v>
      </c>
      <c r="CA70" s="34" t="str">
        <f>IF(BZ70=0,"",
IF(SUM($BZ$67:BZ70)=1,CB70,
IF($BZ$89&gt;SUM($BZ$67:BZ70),_xlfn.CONCAT(", ",CB70),
IF($BZ$89=SUM($BZ$67:BZ70),_xlfn.CONCAT(" y ",CB70)))))</f>
        <v/>
      </c>
      <c r="CB70" s="263" t="s">
        <v>2334</v>
      </c>
      <c r="CD70" s="41">
        <f t="shared" si="23"/>
        <v>0</v>
      </c>
      <c r="CE70" s="41">
        <f t="shared" si="24"/>
        <v>0</v>
      </c>
      <c r="CF70" s="41">
        <f t="shared" si="25"/>
        <v>0</v>
      </c>
      <c r="CG70" s="41">
        <f t="shared" si="26"/>
        <v>0</v>
      </c>
      <c r="CH70" s="41">
        <f t="shared" si="27"/>
        <v>0</v>
      </c>
      <c r="CI70" s="41">
        <f t="shared" si="28"/>
        <v>0</v>
      </c>
      <c r="CJ70" s="41">
        <f t="shared" si="29"/>
        <v>0</v>
      </c>
      <c r="CK70" s="41">
        <f t="shared" si="30"/>
        <v>0</v>
      </c>
    </row>
    <row r="71" spans="1:89" ht="15" customHeight="1">
      <c r="A71" s="159"/>
      <c r="B71" s="7"/>
      <c r="C71" s="263" t="s">
        <v>95</v>
      </c>
      <c r="D71" s="518" t="s">
        <v>2159</v>
      </c>
      <c r="E71" s="519"/>
      <c r="F71" s="519"/>
      <c r="G71" s="519"/>
      <c r="H71" s="519"/>
      <c r="I71" s="519"/>
      <c r="J71" s="519"/>
      <c r="K71" s="519"/>
      <c r="L71" s="519"/>
      <c r="M71" s="519"/>
      <c r="N71" s="519"/>
      <c r="O71" s="519"/>
      <c r="P71" s="520"/>
      <c r="Q71" s="466"/>
      <c r="R71" s="466"/>
      <c r="S71" s="466"/>
      <c r="T71" s="524"/>
      <c r="U71" s="524"/>
      <c r="V71" s="524"/>
      <c r="W71" s="27"/>
      <c r="X71" s="27"/>
      <c r="Y71" s="27"/>
      <c r="Z71" s="27"/>
      <c r="AA71" s="27"/>
      <c r="AB71" s="27"/>
      <c r="AC71" s="27"/>
      <c r="AD71" s="27"/>
      <c r="AF71" s="276"/>
      <c r="AG71">
        <f t="shared" si="4"/>
        <v>0</v>
      </c>
      <c r="AH71">
        <f t="shared" si="5"/>
        <v>0</v>
      </c>
      <c r="AI71"/>
      <c r="AJ71" cm="1">
        <f t="array" ref="AJ71">IF(OR(T71={"NS","NA"},$O$26={"NS","NA"}),0,IF(T71&lt;=$O$26,0,1))</f>
        <v>0</v>
      </c>
      <c r="AK71" s="21" cm="1">
        <f t="array" ref="AK71">IF(OR(W69={"NS","NA"},AK$65={"NS","NA"}),0,IF(W69&lt;=AK$65,0,1))</f>
        <v>0</v>
      </c>
      <c r="AL71" s="21" cm="1">
        <f t="array" ref="AL71">IF(OR(X69={"NS","NA"},AL$65={"NS","NA"}),0,IF(X69&lt;=AL$65,0,1))</f>
        <v>0</v>
      </c>
      <c r="AM71" s="21" cm="1">
        <f t="array" ref="AM71">IF(OR(Y69={"NS","NA"},AM$65={"NS","NA"}),0,IF(Y69&lt;=AM$65,0,1))</f>
        <v>0</v>
      </c>
      <c r="AN71" s="21" cm="1">
        <f t="array" ref="AN71">IF(OR(Z69={"NS","NA"},AN$65={"NS","NA"}),0,IF(Z69&lt;=AN$65,0,1))</f>
        <v>0</v>
      </c>
      <c r="AO71" s="21" cm="1">
        <f t="array" ref="AO71">IF(OR(AA69={"NS","NA"},AO$65={"NS","NA"}),0,IF(AA69&lt;=AO$65,0,1))</f>
        <v>0</v>
      </c>
      <c r="AP71" s="21" cm="1">
        <f t="array" ref="AP71">IF(OR(AB69={"NS","NA"},AP$65={"NS","NA"}),0,IF(AB69&lt;=AP$65,0,1))</f>
        <v>0</v>
      </c>
      <c r="AQ71" s="21" cm="1">
        <f t="array" ref="AQ71">IF(OR(AC69={"NS","NA"},AQ$65={"NS","NA"}),0,IF(AC69&lt;=AQ$65,0,1))</f>
        <v>0</v>
      </c>
      <c r="AR71" s="21" cm="1">
        <f t="array" ref="AR71">IF(OR(AD69={"NS","NA"},AR$65={"NS","NA"}),0,IF(AD69&lt;=AR$65,0,1))</f>
        <v>0</v>
      </c>
      <c r="AS71" s="21" cm="1">
        <f t="array" ref="AS71">IF(OR(O97={"NS","NA"},AS$65={"NS","NA"}),0,IF(O97&lt;=AS$65,0,1))</f>
        <v>0</v>
      </c>
      <c r="AT71" s="21" cm="1">
        <f t="array" ref="AT71">IF(OR(P97={"NS","NA"},AT$65={"NS","NA"}),0,IF(P97&lt;=AT$65,0,1))</f>
        <v>0</v>
      </c>
      <c r="AU71" s="21" cm="1">
        <f t="array" ref="AU71">IF(OR(Q97={"NS","NA"},AU$65={"NS","NA"}),0,IF(Q97&lt;=AU$65,0,1))</f>
        <v>0</v>
      </c>
      <c r="AV71" s="21" cm="1">
        <f t="array" ref="AV71">IF(OR(R97={"NS","NA"},AV$65={"NS","NA"}),0,IF(R97&lt;=AV$65,0,1))</f>
        <v>0</v>
      </c>
      <c r="AW71" s="21" cm="1">
        <f t="array" ref="AW71">IF(OR(S97={"NS","NA"},AW$65={"NS","NA"}),0,IF(S97&lt;=AW$65,0,1))</f>
        <v>0</v>
      </c>
      <c r="AX71" s="21" cm="1">
        <f t="array" ref="AX71">IF(OR(T97={"NS","NA"},AX$65={"NS","NA"}),0,IF(T97&lt;=AX$65,0,1))</f>
        <v>0</v>
      </c>
      <c r="AY71" s="21" cm="1">
        <f t="array" ref="AY71">IF(OR(U97={"NS","NA"},AY$65={"NS","NA"}),0,IF(U97&lt;=AY$65,0,1))</f>
        <v>0</v>
      </c>
      <c r="AZ71" s="21" cm="1">
        <f t="array" ref="AZ71">IF(OR(V97={"NS","NA"},AZ$65={"NS","NA"}),0,IF(V97&lt;=AZ$65,0,1))</f>
        <v>0</v>
      </c>
      <c r="BA71" s="21" cm="1">
        <f t="array" ref="BA71">IF(OR(W97={"NS","NA"},BA$65={"NS","NA"}),0,IF(W97&lt;=BA$65,0,1))</f>
        <v>0</v>
      </c>
      <c r="BB71" s="21" cm="1">
        <f t="array" ref="BB71">IF(OR(X97={"NS","NA"},BB$65={"NS","NA"}),0,IF(X97&lt;=BB$65,0,1))</f>
        <v>0</v>
      </c>
      <c r="BC71" s="21" cm="1">
        <f t="array" ref="BC71">IF(OR(Y97={"NS","NA"},BC$65={"NS","NA"}),0,IF(Y97&lt;=BC$65,0,1))</f>
        <v>0</v>
      </c>
      <c r="BD71" s="21" cm="1">
        <f t="array" ref="BD71">IF(OR(Z97={"NS","NA"},BD$65={"NS","NA"}),0,IF(Z97&lt;=BD$65,0,1))</f>
        <v>0</v>
      </c>
      <c r="BE71" s="21" cm="1">
        <f t="array" ref="BE71">IF(OR(AA97={"NS","NA"},BE$65={"NS","NA"}),0,IF(AA97&lt;=BE$65,0,1))</f>
        <v>0</v>
      </c>
      <c r="BF71" s="21" cm="1">
        <f t="array" ref="BF71">IF(OR(AB97={"NS","NA"},BF$65={"NS","NA"}),0,IF(AB97&lt;=BF$65,0,1))</f>
        <v>0</v>
      </c>
      <c r="BG71" s="21" cm="1">
        <f t="array" ref="BG71">IF(OR(AC97={"NS","NA"},BG$65={"NS","NA"}),0,IF(AC97&lt;=BG$65,0,1))</f>
        <v>0</v>
      </c>
      <c r="BH71" s="21" cm="1">
        <f t="array" ref="BH71">IF(OR(AD97={"NS","NA"},BH$65={"NS","NA"}),0,IF(AD97&lt;=BH$65,0,1))</f>
        <v>0</v>
      </c>
      <c r="BJ71" s="35">
        <f t="shared" si="6"/>
        <v>0</v>
      </c>
      <c r="BK71" s="36">
        <f t="shared" si="7"/>
        <v>0</v>
      </c>
      <c r="BL71" s="37">
        <f t="shared" si="8"/>
        <v>0</v>
      </c>
      <c r="BM71" s="38">
        <f t="shared" si="9"/>
        <v>0</v>
      </c>
      <c r="BN71" s="35">
        <f t="shared" si="10"/>
        <v>0</v>
      </c>
      <c r="BO71" s="36">
        <f t="shared" si="11"/>
        <v>0</v>
      </c>
      <c r="BP71" s="37">
        <f t="shared" si="12"/>
        <v>0</v>
      </c>
      <c r="BQ71" s="38">
        <f t="shared" si="13"/>
        <v>0</v>
      </c>
      <c r="BR71" s="35">
        <f t="shared" si="14"/>
        <v>0</v>
      </c>
      <c r="BS71" s="36">
        <f t="shared" si="15"/>
        <v>0</v>
      </c>
      <c r="BT71" s="37">
        <f t="shared" si="16"/>
        <v>0</v>
      </c>
      <c r="BU71" s="38">
        <f t="shared" si="17"/>
        <v>0</v>
      </c>
      <c r="BV71" s="35">
        <f t="shared" si="18"/>
        <v>0</v>
      </c>
      <c r="BW71" s="36">
        <f t="shared" si="19"/>
        <v>0</v>
      </c>
      <c r="BX71" s="37">
        <f t="shared" si="20"/>
        <v>0</v>
      </c>
      <c r="BY71" s="38">
        <f t="shared" si="21"/>
        <v>0</v>
      </c>
      <c r="BZ71" s="39">
        <f t="shared" si="22"/>
        <v>0</v>
      </c>
      <c r="CA71" s="34" t="str">
        <f>IF(BZ71=0,"",
IF(SUM($BZ$67:BZ71)=1,CB71,
IF($BZ$89&gt;SUM($BZ$67:BZ71),_xlfn.CONCAT(", ",CB71),
IF($BZ$89=SUM($BZ$67:BZ71),_xlfn.CONCAT(" y ",CB71)))))</f>
        <v/>
      </c>
      <c r="CB71" s="263" t="s">
        <v>2335</v>
      </c>
      <c r="CD71" s="41">
        <f t="shared" si="23"/>
        <v>0</v>
      </c>
      <c r="CE71" s="41">
        <f t="shared" si="24"/>
        <v>0</v>
      </c>
      <c r="CF71" s="41">
        <f t="shared" si="25"/>
        <v>0</v>
      </c>
      <c r="CG71" s="41">
        <f t="shared" si="26"/>
        <v>0</v>
      </c>
      <c r="CH71" s="41">
        <f t="shared" si="27"/>
        <v>0</v>
      </c>
      <c r="CI71" s="41">
        <f t="shared" si="28"/>
        <v>0</v>
      </c>
      <c r="CJ71" s="41">
        <f t="shared" si="29"/>
        <v>0</v>
      </c>
      <c r="CK71" s="41">
        <f t="shared" si="30"/>
        <v>0</v>
      </c>
    </row>
    <row r="72" spans="1:89" ht="15" customHeight="1">
      <c r="A72" s="159"/>
      <c r="B72" s="7"/>
      <c r="C72" s="263" t="s">
        <v>97</v>
      </c>
      <c r="D72" s="518" t="s">
        <v>552</v>
      </c>
      <c r="E72" s="519"/>
      <c r="F72" s="519"/>
      <c r="G72" s="519"/>
      <c r="H72" s="519"/>
      <c r="I72" s="519"/>
      <c r="J72" s="519"/>
      <c r="K72" s="519"/>
      <c r="L72" s="519"/>
      <c r="M72" s="519"/>
      <c r="N72" s="519"/>
      <c r="O72" s="519"/>
      <c r="P72" s="520"/>
      <c r="Q72" s="466"/>
      <c r="R72" s="466"/>
      <c r="S72" s="466"/>
      <c r="T72" s="524"/>
      <c r="U72" s="524"/>
      <c r="V72" s="524"/>
      <c r="W72" s="27"/>
      <c r="X72" s="27"/>
      <c r="Y72" s="27"/>
      <c r="Z72" s="27"/>
      <c r="AA72" s="27"/>
      <c r="AB72" s="27"/>
      <c r="AC72" s="27"/>
      <c r="AD72" s="27"/>
      <c r="AF72" s="276"/>
      <c r="AG72">
        <f t="shared" si="4"/>
        <v>0</v>
      </c>
      <c r="AH72">
        <f t="shared" si="5"/>
        <v>0</v>
      </c>
      <c r="AI72"/>
      <c r="AJ72" cm="1">
        <f t="array" ref="AJ72">IF(OR(T72={"NS","NA"},$O$26={"NS","NA"}),0,IF(T72&lt;=$O$26,0,1))</f>
        <v>0</v>
      </c>
      <c r="AK72" s="21" cm="1">
        <f t="array" ref="AK72">IF(OR(W70={"NS","NA"},AK$65={"NS","NA"}),0,IF(W70&lt;=AK$65,0,1))</f>
        <v>0</v>
      </c>
      <c r="AL72" s="21" cm="1">
        <f t="array" ref="AL72">IF(OR(X70={"NS","NA"},AL$65={"NS","NA"}),0,IF(X70&lt;=AL$65,0,1))</f>
        <v>0</v>
      </c>
      <c r="AM72" s="21" cm="1">
        <f t="array" ref="AM72">IF(OR(Y70={"NS","NA"},AM$65={"NS","NA"}),0,IF(Y70&lt;=AM$65,0,1))</f>
        <v>0</v>
      </c>
      <c r="AN72" s="21" cm="1">
        <f t="array" ref="AN72">IF(OR(Z70={"NS","NA"},AN$65={"NS","NA"}),0,IF(Z70&lt;=AN$65,0,1))</f>
        <v>0</v>
      </c>
      <c r="AO72" s="21" cm="1">
        <f t="array" ref="AO72">IF(OR(AA70={"NS","NA"},AO$65={"NS","NA"}),0,IF(AA70&lt;=AO$65,0,1))</f>
        <v>0</v>
      </c>
      <c r="AP72" s="21" cm="1">
        <f t="array" ref="AP72">IF(OR(AB70={"NS","NA"},AP$65={"NS","NA"}),0,IF(AB70&lt;=AP$65,0,1))</f>
        <v>0</v>
      </c>
      <c r="AQ72" s="21" cm="1">
        <f t="array" ref="AQ72">IF(OR(AC70={"NS","NA"},AQ$65={"NS","NA"}),0,IF(AC70&lt;=AQ$65,0,1))</f>
        <v>0</v>
      </c>
      <c r="AR72" s="21" cm="1">
        <f t="array" ref="AR72">IF(OR(AD70={"NS","NA"},AR$65={"NS","NA"}),0,IF(AD70&lt;=AR$65,0,1))</f>
        <v>0</v>
      </c>
      <c r="AS72" s="21" cm="1">
        <f t="array" ref="AS72">IF(OR(O98={"NS","NA"},AS$65={"NS","NA"}),0,IF(O98&lt;=AS$65,0,1))</f>
        <v>0</v>
      </c>
      <c r="AT72" s="21" cm="1">
        <f t="array" ref="AT72">IF(OR(P98={"NS","NA"},AT$65={"NS","NA"}),0,IF(P98&lt;=AT$65,0,1))</f>
        <v>0</v>
      </c>
      <c r="AU72" s="21" cm="1">
        <f t="array" ref="AU72">IF(OR(Q98={"NS","NA"},AU$65={"NS","NA"}),0,IF(Q98&lt;=AU$65,0,1))</f>
        <v>0</v>
      </c>
      <c r="AV72" s="21" cm="1">
        <f t="array" ref="AV72">IF(OR(R98={"NS","NA"},AV$65={"NS","NA"}),0,IF(R98&lt;=AV$65,0,1))</f>
        <v>0</v>
      </c>
      <c r="AW72" s="21" cm="1">
        <f t="array" ref="AW72">IF(OR(S98={"NS","NA"},AW$65={"NS","NA"}),0,IF(S98&lt;=AW$65,0,1))</f>
        <v>0</v>
      </c>
      <c r="AX72" s="21" cm="1">
        <f t="array" ref="AX72">IF(OR(T98={"NS","NA"},AX$65={"NS","NA"}),0,IF(T98&lt;=AX$65,0,1))</f>
        <v>0</v>
      </c>
      <c r="AY72" s="21" cm="1">
        <f t="array" ref="AY72">IF(OR(U98={"NS","NA"},AY$65={"NS","NA"}),0,IF(U98&lt;=AY$65,0,1))</f>
        <v>0</v>
      </c>
      <c r="AZ72" s="21" cm="1">
        <f t="array" ref="AZ72">IF(OR(V98={"NS","NA"},AZ$65={"NS","NA"}),0,IF(V98&lt;=AZ$65,0,1))</f>
        <v>0</v>
      </c>
      <c r="BA72" s="21" cm="1">
        <f t="array" ref="BA72">IF(OR(W98={"NS","NA"},BA$65={"NS","NA"}),0,IF(W98&lt;=BA$65,0,1))</f>
        <v>0</v>
      </c>
      <c r="BB72" s="21" cm="1">
        <f t="array" ref="BB72">IF(OR(X98={"NS","NA"},BB$65={"NS","NA"}),0,IF(X98&lt;=BB$65,0,1))</f>
        <v>0</v>
      </c>
      <c r="BC72" s="21" cm="1">
        <f t="array" ref="BC72">IF(OR(Y98={"NS","NA"},BC$65={"NS","NA"}),0,IF(Y98&lt;=BC$65,0,1))</f>
        <v>0</v>
      </c>
      <c r="BD72" s="21" cm="1">
        <f t="array" ref="BD72">IF(OR(Z98={"NS","NA"},BD$65={"NS","NA"}),0,IF(Z98&lt;=BD$65,0,1))</f>
        <v>0</v>
      </c>
      <c r="BE72" s="21" cm="1">
        <f t="array" ref="BE72">IF(OR(AA98={"NS","NA"},BE$65={"NS","NA"}),0,IF(AA98&lt;=BE$65,0,1))</f>
        <v>0</v>
      </c>
      <c r="BF72" s="21" cm="1">
        <f t="array" ref="BF72">IF(OR(AB98={"NS","NA"},BF$65={"NS","NA"}),0,IF(AB98&lt;=BF$65,0,1))</f>
        <v>0</v>
      </c>
      <c r="BG72" s="21" cm="1">
        <f t="array" ref="BG72">IF(OR(AC98={"NS","NA"},BG$65={"NS","NA"}),0,IF(AC98&lt;=BG$65,0,1))</f>
        <v>0</v>
      </c>
      <c r="BH72" s="21" cm="1">
        <f t="array" ref="BH72">IF(OR(AD98={"NS","NA"},BH$65={"NS","NA"}),0,IF(AD98&lt;=BH$65,0,1))</f>
        <v>0</v>
      </c>
      <c r="BJ72" s="35">
        <f t="shared" si="6"/>
        <v>0</v>
      </c>
      <c r="BK72" s="36">
        <f t="shared" si="7"/>
        <v>0</v>
      </c>
      <c r="BL72" s="37">
        <f t="shared" si="8"/>
        <v>0</v>
      </c>
      <c r="BM72" s="38">
        <f t="shared" si="9"/>
        <v>0</v>
      </c>
      <c r="BN72" s="35">
        <f t="shared" si="10"/>
        <v>0</v>
      </c>
      <c r="BO72" s="36">
        <f t="shared" si="11"/>
        <v>0</v>
      </c>
      <c r="BP72" s="37">
        <f t="shared" si="12"/>
        <v>0</v>
      </c>
      <c r="BQ72" s="38">
        <f t="shared" si="13"/>
        <v>0</v>
      </c>
      <c r="BR72" s="35">
        <f t="shared" si="14"/>
        <v>0</v>
      </c>
      <c r="BS72" s="36">
        <f t="shared" si="15"/>
        <v>0</v>
      </c>
      <c r="BT72" s="37">
        <f t="shared" si="16"/>
        <v>0</v>
      </c>
      <c r="BU72" s="38">
        <f t="shared" si="17"/>
        <v>0</v>
      </c>
      <c r="BV72" s="35">
        <f t="shared" si="18"/>
        <v>0</v>
      </c>
      <c r="BW72" s="36">
        <f t="shared" si="19"/>
        <v>0</v>
      </c>
      <c r="BX72" s="37">
        <f t="shared" si="20"/>
        <v>0</v>
      </c>
      <c r="BY72" s="38">
        <f t="shared" si="21"/>
        <v>0</v>
      </c>
      <c r="BZ72" s="39">
        <f t="shared" si="22"/>
        <v>0</v>
      </c>
      <c r="CA72" s="34" t="str">
        <f>IF(BZ72=0,"",
IF(SUM($BZ$67:BZ72)=1,CB72,
IF($BZ$89&gt;SUM($BZ$67:BZ72),_xlfn.CONCAT(", ",CB72),
IF($BZ$89=SUM($BZ$67:BZ72),_xlfn.CONCAT(" y ",CB72)))))</f>
        <v/>
      </c>
      <c r="CB72" s="263" t="s">
        <v>2336</v>
      </c>
      <c r="CD72" s="41">
        <f t="shared" si="23"/>
        <v>0</v>
      </c>
      <c r="CE72" s="41">
        <f t="shared" si="24"/>
        <v>0</v>
      </c>
      <c r="CF72" s="41">
        <f t="shared" si="25"/>
        <v>0</v>
      </c>
      <c r="CG72" s="41">
        <f t="shared" si="26"/>
        <v>0</v>
      </c>
      <c r="CH72" s="41">
        <f t="shared" si="27"/>
        <v>0</v>
      </c>
      <c r="CI72" s="41">
        <f t="shared" si="28"/>
        <v>0</v>
      </c>
      <c r="CJ72" s="41">
        <f t="shared" si="29"/>
        <v>0</v>
      </c>
      <c r="CK72" s="41">
        <f t="shared" si="30"/>
        <v>0</v>
      </c>
    </row>
    <row r="73" spans="1:89" ht="15" customHeight="1">
      <c r="A73" s="159"/>
      <c r="B73" s="7"/>
      <c r="C73" s="263" t="s">
        <v>99</v>
      </c>
      <c r="D73" s="518" t="s">
        <v>553</v>
      </c>
      <c r="E73" s="519"/>
      <c r="F73" s="519"/>
      <c r="G73" s="519"/>
      <c r="H73" s="519"/>
      <c r="I73" s="519"/>
      <c r="J73" s="519"/>
      <c r="K73" s="519"/>
      <c r="L73" s="519"/>
      <c r="M73" s="519"/>
      <c r="N73" s="519"/>
      <c r="O73" s="519"/>
      <c r="P73" s="520"/>
      <c r="Q73" s="466"/>
      <c r="R73" s="466"/>
      <c r="S73" s="466"/>
      <c r="T73" s="524"/>
      <c r="U73" s="524"/>
      <c r="V73" s="524"/>
      <c r="W73" s="27"/>
      <c r="X73" s="27"/>
      <c r="Y73" s="27"/>
      <c r="Z73" s="27"/>
      <c r="AA73" s="27"/>
      <c r="AB73" s="27"/>
      <c r="AC73" s="27"/>
      <c r="AD73" s="27"/>
      <c r="AF73" s="276"/>
      <c r="AG73">
        <f t="shared" si="4"/>
        <v>0</v>
      </c>
      <c r="AH73">
        <f t="shared" si="5"/>
        <v>0</v>
      </c>
      <c r="AI73"/>
      <c r="AJ73" cm="1">
        <f t="array" ref="AJ73">IF(OR(T73={"NS","NA"},$O$26={"NS","NA"}),0,IF(T73&lt;=$O$26,0,1))</f>
        <v>0</v>
      </c>
      <c r="AK73" s="21" cm="1">
        <f t="array" ref="AK73">IF(OR(W71={"NS","NA"},AK$65={"NS","NA"}),0,IF(W71&lt;=AK$65,0,1))</f>
        <v>0</v>
      </c>
      <c r="AL73" s="21" cm="1">
        <f t="array" ref="AL73">IF(OR(X71={"NS","NA"},AL$65={"NS","NA"}),0,IF(X71&lt;=AL$65,0,1))</f>
        <v>0</v>
      </c>
      <c r="AM73" s="21" cm="1">
        <f t="array" ref="AM73">IF(OR(Y71={"NS","NA"},AM$65={"NS","NA"}),0,IF(Y71&lt;=AM$65,0,1))</f>
        <v>0</v>
      </c>
      <c r="AN73" s="21" cm="1">
        <f t="array" ref="AN73">IF(OR(Z71={"NS","NA"},AN$65={"NS","NA"}),0,IF(Z71&lt;=AN$65,0,1))</f>
        <v>0</v>
      </c>
      <c r="AO73" s="21" cm="1">
        <f t="array" ref="AO73">IF(OR(AA71={"NS","NA"},AO$65={"NS","NA"}),0,IF(AA71&lt;=AO$65,0,1))</f>
        <v>0</v>
      </c>
      <c r="AP73" s="21" cm="1">
        <f t="array" ref="AP73">IF(OR(AB71={"NS","NA"},AP$65={"NS","NA"}),0,IF(AB71&lt;=AP$65,0,1))</f>
        <v>0</v>
      </c>
      <c r="AQ73" s="21" cm="1">
        <f t="array" ref="AQ73">IF(OR(AC71={"NS","NA"},AQ$65={"NS","NA"}),0,IF(AC71&lt;=AQ$65,0,1))</f>
        <v>0</v>
      </c>
      <c r="AR73" s="21" cm="1">
        <f t="array" ref="AR73">IF(OR(AD71={"NS","NA"},AR$65={"NS","NA"}),0,IF(AD71&lt;=AR$65,0,1))</f>
        <v>0</v>
      </c>
      <c r="AS73" s="21" cm="1">
        <f t="array" ref="AS73">IF(OR(O99={"NS","NA"},AS$65={"NS","NA"}),0,IF(O99&lt;=AS$65,0,1))</f>
        <v>0</v>
      </c>
      <c r="AT73" s="21" cm="1">
        <f t="array" ref="AT73">IF(OR(P99={"NS","NA"},AT$65={"NS","NA"}),0,IF(P99&lt;=AT$65,0,1))</f>
        <v>0</v>
      </c>
      <c r="AU73" s="21" cm="1">
        <f t="array" ref="AU73">IF(OR(Q99={"NS","NA"},AU$65={"NS","NA"}),0,IF(Q99&lt;=AU$65,0,1))</f>
        <v>0</v>
      </c>
      <c r="AV73" s="21" cm="1">
        <f t="array" ref="AV73">IF(OR(R99={"NS","NA"},AV$65={"NS","NA"}),0,IF(R99&lt;=AV$65,0,1))</f>
        <v>0</v>
      </c>
      <c r="AW73" s="21" cm="1">
        <f t="array" ref="AW73">IF(OR(S99={"NS","NA"},AW$65={"NS","NA"}),0,IF(S99&lt;=AW$65,0,1))</f>
        <v>0</v>
      </c>
      <c r="AX73" s="21" cm="1">
        <f t="array" ref="AX73">IF(OR(T99={"NS","NA"},AX$65={"NS","NA"}),0,IF(T99&lt;=AX$65,0,1))</f>
        <v>0</v>
      </c>
      <c r="AY73" s="21" cm="1">
        <f t="array" ref="AY73">IF(OR(U99={"NS","NA"},AY$65={"NS","NA"}),0,IF(U99&lt;=AY$65,0,1))</f>
        <v>0</v>
      </c>
      <c r="AZ73" s="21" cm="1">
        <f t="array" ref="AZ73">IF(OR(V99={"NS","NA"},AZ$65={"NS","NA"}),0,IF(V99&lt;=AZ$65,0,1))</f>
        <v>0</v>
      </c>
      <c r="BA73" s="21" cm="1">
        <f t="array" ref="BA73">IF(OR(W99={"NS","NA"},BA$65={"NS","NA"}),0,IF(W99&lt;=BA$65,0,1))</f>
        <v>0</v>
      </c>
      <c r="BB73" s="21" cm="1">
        <f t="array" ref="BB73">IF(OR(X99={"NS","NA"},BB$65={"NS","NA"}),0,IF(X99&lt;=BB$65,0,1))</f>
        <v>0</v>
      </c>
      <c r="BC73" s="21" cm="1">
        <f t="array" ref="BC73">IF(OR(Y99={"NS","NA"},BC$65={"NS","NA"}),0,IF(Y99&lt;=BC$65,0,1))</f>
        <v>0</v>
      </c>
      <c r="BD73" s="21" cm="1">
        <f t="array" ref="BD73">IF(OR(Z99={"NS","NA"},BD$65={"NS","NA"}),0,IF(Z99&lt;=BD$65,0,1))</f>
        <v>0</v>
      </c>
      <c r="BE73" s="21" cm="1">
        <f t="array" ref="BE73">IF(OR(AA99={"NS","NA"},BE$65={"NS","NA"}),0,IF(AA99&lt;=BE$65,0,1))</f>
        <v>0</v>
      </c>
      <c r="BF73" s="21" cm="1">
        <f t="array" ref="BF73">IF(OR(AB99={"NS","NA"},BF$65={"NS","NA"}),0,IF(AB99&lt;=BF$65,0,1))</f>
        <v>0</v>
      </c>
      <c r="BG73" s="21" cm="1">
        <f t="array" ref="BG73">IF(OR(AC99={"NS","NA"},BG$65={"NS","NA"}),0,IF(AC99&lt;=BG$65,0,1))</f>
        <v>0</v>
      </c>
      <c r="BH73" s="21" cm="1">
        <f t="array" ref="BH73">IF(OR(AD99={"NS","NA"},BH$65={"NS","NA"}),0,IF(AD99&lt;=BH$65,0,1))</f>
        <v>0</v>
      </c>
      <c r="BJ73" s="35">
        <f t="shared" si="6"/>
        <v>0</v>
      </c>
      <c r="BK73" s="36">
        <f t="shared" si="7"/>
        <v>0</v>
      </c>
      <c r="BL73" s="37">
        <f t="shared" si="8"/>
        <v>0</v>
      </c>
      <c r="BM73" s="38">
        <f t="shared" si="9"/>
        <v>0</v>
      </c>
      <c r="BN73" s="35">
        <f t="shared" si="10"/>
        <v>0</v>
      </c>
      <c r="BO73" s="36">
        <f t="shared" si="11"/>
        <v>0</v>
      </c>
      <c r="BP73" s="37">
        <f t="shared" si="12"/>
        <v>0</v>
      </c>
      <c r="BQ73" s="38">
        <f t="shared" si="13"/>
        <v>0</v>
      </c>
      <c r="BR73" s="35">
        <f t="shared" si="14"/>
        <v>0</v>
      </c>
      <c r="BS73" s="36">
        <f t="shared" si="15"/>
        <v>0</v>
      </c>
      <c r="BT73" s="37">
        <f t="shared" si="16"/>
        <v>0</v>
      </c>
      <c r="BU73" s="38">
        <f t="shared" si="17"/>
        <v>0</v>
      </c>
      <c r="BV73" s="35">
        <f t="shared" si="18"/>
        <v>0</v>
      </c>
      <c r="BW73" s="36">
        <f t="shared" si="19"/>
        <v>0</v>
      </c>
      <c r="BX73" s="37">
        <f t="shared" si="20"/>
        <v>0</v>
      </c>
      <c r="BY73" s="38">
        <f t="shared" si="21"/>
        <v>0</v>
      </c>
      <c r="BZ73" s="39">
        <f t="shared" si="22"/>
        <v>0</v>
      </c>
      <c r="CA73" s="34" t="str">
        <f>IF(BZ73=0,"",
IF(SUM($BZ$67:BZ73)=1,CB73,
IF($BZ$89&gt;SUM($BZ$67:BZ73),_xlfn.CONCAT(", ",CB73),
IF($BZ$89=SUM($BZ$67:BZ73),_xlfn.CONCAT(" y ",CB73)))))</f>
        <v/>
      </c>
      <c r="CB73" s="263" t="s">
        <v>2337</v>
      </c>
      <c r="CD73" s="41">
        <f t="shared" si="23"/>
        <v>0</v>
      </c>
      <c r="CE73" s="41">
        <f t="shared" si="24"/>
        <v>0</v>
      </c>
      <c r="CF73" s="41">
        <f t="shared" si="25"/>
        <v>0</v>
      </c>
      <c r="CG73" s="41">
        <f t="shared" si="26"/>
        <v>0</v>
      </c>
      <c r="CH73" s="41">
        <f t="shared" si="27"/>
        <v>0</v>
      </c>
      <c r="CI73" s="41">
        <f t="shared" si="28"/>
        <v>0</v>
      </c>
      <c r="CJ73" s="41">
        <f t="shared" si="29"/>
        <v>0</v>
      </c>
      <c r="CK73" s="41">
        <f t="shared" si="30"/>
        <v>0</v>
      </c>
    </row>
    <row r="74" spans="1:89" ht="15" customHeight="1">
      <c r="A74" s="159"/>
      <c r="B74" s="7"/>
      <c r="C74" s="263" t="s">
        <v>101</v>
      </c>
      <c r="D74" s="518" t="s">
        <v>554</v>
      </c>
      <c r="E74" s="519"/>
      <c r="F74" s="519"/>
      <c r="G74" s="519"/>
      <c r="H74" s="519"/>
      <c r="I74" s="519"/>
      <c r="J74" s="519"/>
      <c r="K74" s="519"/>
      <c r="L74" s="519"/>
      <c r="M74" s="519"/>
      <c r="N74" s="519"/>
      <c r="O74" s="519"/>
      <c r="P74" s="520"/>
      <c r="Q74" s="466"/>
      <c r="R74" s="466"/>
      <c r="S74" s="466"/>
      <c r="T74" s="524"/>
      <c r="U74" s="524"/>
      <c r="V74" s="524"/>
      <c r="W74" s="27"/>
      <c r="X74" s="27"/>
      <c r="Y74" s="27"/>
      <c r="Z74" s="27"/>
      <c r="AA74" s="27"/>
      <c r="AB74" s="27"/>
      <c r="AC74" s="27"/>
      <c r="AD74" s="27"/>
      <c r="AF74" s="276"/>
      <c r="AG74">
        <f t="shared" si="4"/>
        <v>0</v>
      </c>
      <c r="AH74">
        <f t="shared" si="5"/>
        <v>0</v>
      </c>
      <c r="AI74"/>
      <c r="AJ74" cm="1">
        <f t="array" ref="AJ74">IF(OR(T74={"NS","NA"},$O$26={"NS","NA"}),0,IF(T74&lt;=$O$26,0,1))</f>
        <v>0</v>
      </c>
      <c r="AK74" s="21" cm="1">
        <f t="array" ref="AK74">IF(OR(W72={"NS","NA"},AK$65={"NS","NA"}),0,IF(W72&lt;=AK$65,0,1))</f>
        <v>0</v>
      </c>
      <c r="AL74" s="21" cm="1">
        <f t="array" ref="AL74">IF(OR(X72={"NS","NA"},AL$65={"NS","NA"}),0,IF(X72&lt;=AL$65,0,1))</f>
        <v>0</v>
      </c>
      <c r="AM74" s="21" cm="1">
        <f t="array" ref="AM74">IF(OR(Y72={"NS","NA"},AM$65={"NS","NA"}),0,IF(Y72&lt;=AM$65,0,1))</f>
        <v>0</v>
      </c>
      <c r="AN74" s="21" cm="1">
        <f t="array" ref="AN74">IF(OR(Z72={"NS","NA"},AN$65={"NS","NA"}),0,IF(Z72&lt;=AN$65,0,1))</f>
        <v>0</v>
      </c>
      <c r="AO74" s="21" cm="1">
        <f t="array" ref="AO74">IF(OR(AA72={"NS","NA"},AO$65={"NS","NA"}),0,IF(AA72&lt;=AO$65,0,1))</f>
        <v>0</v>
      </c>
      <c r="AP74" s="21" cm="1">
        <f t="array" ref="AP74">IF(OR(AB72={"NS","NA"},AP$65={"NS","NA"}),0,IF(AB72&lt;=AP$65,0,1))</f>
        <v>0</v>
      </c>
      <c r="AQ74" s="21" cm="1">
        <f t="array" ref="AQ74">IF(OR(AC72={"NS","NA"},AQ$65={"NS","NA"}),0,IF(AC72&lt;=AQ$65,0,1))</f>
        <v>0</v>
      </c>
      <c r="AR74" s="21" cm="1">
        <f t="array" ref="AR74">IF(OR(AD72={"NS","NA"},AR$65={"NS","NA"}),0,IF(AD72&lt;=AR$65,0,1))</f>
        <v>0</v>
      </c>
      <c r="AS74" s="21" cm="1">
        <f t="array" ref="AS74">IF(OR(O100={"NS","NA"},AS$65={"NS","NA"}),0,IF(O100&lt;=AS$65,0,1))</f>
        <v>0</v>
      </c>
      <c r="AT74" s="21" cm="1">
        <f t="array" ref="AT74">IF(OR(P100={"NS","NA"},AT$65={"NS","NA"}),0,IF(P100&lt;=AT$65,0,1))</f>
        <v>0</v>
      </c>
      <c r="AU74" s="21" cm="1">
        <f t="array" ref="AU74">IF(OR(Q100={"NS","NA"},AU$65={"NS","NA"}),0,IF(Q100&lt;=AU$65,0,1))</f>
        <v>0</v>
      </c>
      <c r="AV74" s="21" cm="1">
        <f t="array" ref="AV74">IF(OR(R100={"NS","NA"},AV$65={"NS","NA"}),0,IF(R100&lt;=AV$65,0,1))</f>
        <v>0</v>
      </c>
      <c r="AW74" s="21" cm="1">
        <f t="array" ref="AW74">IF(OR(S100={"NS","NA"},AW$65={"NS","NA"}),0,IF(S100&lt;=AW$65,0,1))</f>
        <v>0</v>
      </c>
      <c r="AX74" s="21" cm="1">
        <f t="array" ref="AX74">IF(OR(T100={"NS","NA"},AX$65={"NS","NA"}),0,IF(T100&lt;=AX$65,0,1))</f>
        <v>0</v>
      </c>
      <c r="AY74" s="21" cm="1">
        <f t="array" ref="AY74">IF(OR(U100={"NS","NA"},AY$65={"NS","NA"}),0,IF(U100&lt;=AY$65,0,1))</f>
        <v>0</v>
      </c>
      <c r="AZ74" s="21" cm="1">
        <f t="array" ref="AZ74">IF(OR(V100={"NS","NA"},AZ$65={"NS","NA"}),0,IF(V100&lt;=AZ$65,0,1))</f>
        <v>0</v>
      </c>
      <c r="BA74" s="21" cm="1">
        <f t="array" ref="BA74">IF(OR(W100={"NS","NA"},BA$65={"NS","NA"}),0,IF(W100&lt;=BA$65,0,1))</f>
        <v>0</v>
      </c>
      <c r="BB74" s="21" cm="1">
        <f t="array" ref="BB74">IF(OR(X100={"NS","NA"},BB$65={"NS","NA"}),0,IF(X100&lt;=BB$65,0,1))</f>
        <v>0</v>
      </c>
      <c r="BC74" s="21" cm="1">
        <f t="array" ref="BC74">IF(OR(Y100={"NS","NA"},BC$65={"NS","NA"}),0,IF(Y100&lt;=BC$65,0,1))</f>
        <v>0</v>
      </c>
      <c r="BD74" s="21" cm="1">
        <f t="array" ref="BD74">IF(OR(Z100={"NS","NA"},BD$65={"NS","NA"}),0,IF(Z100&lt;=BD$65,0,1))</f>
        <v>0</v>
      </c>
      <c r="BE74" s="21" cm="1">
        <f t="array" ref="BE74">IF(OR(AA100={"NS","NA"},BE$65={"NS","NA"}),0,IF(AA100&lt;=BE$65,0,1))</f>
        <v>0</v>
      </c>
      <c r="BF74" s="21" cm="1">
        <f t="array" ref="BF74">IF(OR(AB100={"NS","NA"},BF$65={"NS","NA"}),0,IF(AB100&lt;=BF$65,0,1))</f>
        <v>0</v>
      </c>
      <c r="BG74" s="21" cm="1">
        <f t="array" ref="BG74">IF(OR(AC100={"NS","NA"},BG$65={"NS","NA"}),0,IF(AC100&lt;=BG$65,0,1))</f>
        <v>0</v>
      </c>
      <c r="BH74" s="21" cm="1">
        <f t="array" ref="BH74">IF(OR(AD100={"NS","NA"},BH$65={"NS","NA"}),0,IF(AD100&lt;=BH$65,0,1))</f>
        <v>0</v>
      </c>
      <c r="BJ74" s="35">
        <f t="shared" si="6"/>
        <v>0</v>
      </c>
      <c r="BK74" s="36">
        <f t="shared" si="7"/>
        <v>0</v>
      </c>
      <c r="BL74" s="37">
        <f t="shared" si="8"/>
        <v>0</v>
      </c>
      <c r="BM74" s="38">
        <f t="shared" si="9"/>
        <v>0</v>
      </c>
      <c r="BN74" s="35">
        <f t="shared" si="10"/>
        <v>0</v>
      </c>
      <c r="BO74" s="36">
        <f t="shared" si="11"/>
        <v>0</v>
      </c>
      <c r="BP74" s="37">
        <f t="shared" si="12"/>
        <v>0</v>
      </c>
      <c r="BQ74" s="38">
        <f t="shared" si="13"/>
        <v>0</v>
      </c>
      <c r="BR74" s="35">
        <f t="shared" si="14"/>
        <v>0</v>
      </c>
      <c r="BS74" s="36">
        <f t="shared" si="15"/>
        <v>0</v>
      </c>
      <c r="BT74" s="37">
        <f t="shared" si="16"/>
        <v>0</v>
      </c>
      <c r="BU74" s="38">
        <f t="shared" si="17"/>
        <v>0</v>
      </c>
      <c r="BV74" s="35">
        <f t="shared" si="18"/>
        <v>0</v>
      </c>
      <c r="BW74" s="36">
        <f t="shared" si="19"/>
        <v>0</v>
      </c>
      <c r="BX74" s="37">
        <f t="shared" si="20"/>
        <v>0</v>
      </c>
      <c r="BY74" s="38">
        <f t="shared" si="21"/>
        <v>0</v>
      </c>
      <c r="BZ74" s="39">
        <f t="shared" si="22"/>
        <v>0</v>
      </c>
      <c r="CA74" s="34" t="str">
        <f>IF(BZ74=0,"",
IF(SUM($BZ$67:BZ74)=1,CB74,
IF($BZ$89&gt;SUM($BZ$67:BZ74),_xlfn.CONCAT(", ",CB74),
IF($BZ$89=SUM($BZ$67:BZ74),_xlfn.CONCAT(" y ",CB74)))))</f>
        <v/>
      </c>
      <c r="CB74" s="263" t="s">
        <v>2338</v>
      </c>
      <c r="CD74" s="41">
        <f t="shared" si="23"/>
        <v>0</v>
      </c>
      <c r="CE74" s="41">
        <f t="shared" si="24"/>
        <v>0</v>
      </c>
      <c r="CF74" s="41">
        <f t="shared" si="25"/>
        <v>0</v>
      </c>
      <c r="CG74" s="41">
        <f t="shared" si="26"/>
        <v>0</v>
      </c>
      <c r="CH74" s="41">
        <f t="shared" si="27"/>
        <v>0</v>
      </c>
      <c r="CI74" s="41">
        <f t="shared" si="28"/>
        <v>0</v>
      </c>
      <c r="CJ74" s="41">
        <f t="shared" si="29"/>
        <v>0</v>
      </c>
      <c r="CK74" s="41">
        <f t="shared" si="30"/>
        <v>0</v>
      </c>
    </row>
    <row r="75" spans="1:89" ht="15" customHeight="1">
      <c r="A75" s="159"/>
      <c r="B75" s="7"/>
      <c r="C75" s="263" t="s">
        <v>103</v>
      </c>
      <c r="D75" s="518" t="s">
        <v>555</v>
      </c>
      <c r="E75" s="519"/>
      <c r="F75" s="519"/>
      <c r="G75" s="519"/>
      <c r="H75" s="519"/>
      <c r="I75" s="519"/>
      <c r="J75" s="519"/>
      <c r="K75" s="519"/>
      <c r="L75" s="519"/>
      <c r="M75" s="519"/>
      <c r="N75" s="519"/>
      <c r="O75" s="519"/>
      <c r="P75" s="520"/>
      <c r="Q75" s="466"/>
      <c r="R75" s="466"/>
      <c r="S75" s="466"/>
      <c r="T75" s="524"/>
      <c r="U75" s="524"/>
      <c r="V75" s="524"/>
      <c r="W75" s="27"/>
      <c r="X75" s="27"/>
      <c r="Y75" s="27"/>
      <c r="Z75" s="27"/>
      <c r="AA75" s="27"/>
      <c r="AB75" s="27"/>
      <c r="AC75" s="27"/>
      <c r="AD75" s="27"/>
      <c r="AF75" s="276"/>
      <c r="AG75">
        <f t="shared" si="4"/>
        <v>0</v>
      </c>
      <c r="AH75">
        <f t="shared" si="5"/>
        <v>0</v>
      </c>
      <c r="AI75"/>
      <c r="AJ75" cm="1">
        <f t="array" ref="AJ75">IF(OR(T75={"NS","NA"},$O$26={"NS","NA"}),0,IF(T75&lt;=$O$26,0,1))</f>
        <v>0</v>
      </c>
      <c r="AK75" s="21" cm="1">
        <f t="array" ref="AK75">IF(OR(W73={"NS","NA"},AK$65={"NS","NA"}),0,IF(W73&lt;=AK$65,0,1))</f>
        <v>0</v>
      </c>
      <c r="AL75" s="21" cm="1">
        <f t="array" ref="AL75">IF(OR(X73={"NS","NA"},AL$65={"NS","NA"}),0,IF(X73&lt;=AL$65,0,1))</f>
        <v>0</v>
      </c>
      <c r="AM75" s="21" cm="1">
        <f t="array" ref="AM75">IF(OR(Y73={"NS","NA"},AM$65={"NS","NA"}),0,IF(Y73&lt;=AM$65,0,1))</f>
        <v>0</v>
      </c>
      <c r="AN75" s="21" cm="1">
        <f t="array" ref="AN75">IF(OR(Z73={"NS","NA"},AN$65={"NS","NA"}),0,IF(Z73&lt;=AN$65,0,1))</f>
        <v>0</v>
      </c>
      <c r="AO75" s="21" cm="1">
        <f t="array" ref="AO75">IF(OR(AA73={"NS","NA"},AO$65={"NS","NA"}),0,IF(AA73&lt;=AO$65,0,1))</f>
        <v>0</v>
      </c>
      <c r="AP75" s="21" cm="1">
        <f t="array" ref="AP75">IF(OR(AB73={"NS","NA"},AP$65={"NS","NA"}),0,IF(AB73&lt;=AP$65,0,1))</f>
        <v>0</v>
      </c>
      <c r="AQ75" s="21" cm="1">
        <f t="array" ref="AQ75">IF(OR(AC73={"NS","NA"},AQ$65={"NS","NA"}),0,IF(AC73&lt;=AQ$65,0,1))</f>
        <v>0</v>
      </c>
      <c r="AR75" s="21" cm="1">
        <f t="array" ref="AR75">IF(OR(AD73={"NS","NA"},AR$65={"NS","NA"}),0,IF(AD73&lt;=AR$65,0,1))</f>
        <v>0</v>
      </c>
      <c r="AS75" s="21" cm="1">
        <f t="array" ref="AS75">IF(OR(O101={"NS","NA"},AS$65={"NS","NA"}),0,IF(O101&lt;=AS$65,0,1))</f>
        <v>0</v>
      </c>
      <c r="AT75" s="21" cm="1">
        <f t="array" ref="AT75">IF(OR(P101={"NS","NA"},AT$65={"NS","NA"}),0,IF(P101&lt;=AT$65,0,1))</f>
        <v>0</v>
      </c>
      <c r="AU75" s="21" cm="1">
        <f t="array" ref="AU75">IF(OR(Q101={"NS","NA"},AU$65={"NS","NA"}),0,IF(Q101&lt;=AU$65,0,1))</f>
        <v>0</v>
      </c>
      <c r="AV75" s="21" cm="1">
        <f t="array" ref="AV75">IF(OR(R101={"NS","NA"},AV$65={"NS","NA"}),0,IF(R101&lt;=AV$65,0,1))</f>
        <v>0</v>
      </c>
      <c r="AW75" s="21" cm="1">
        <f t="array" ref="AW75">IF(OR(S101={"NS","NA"},AW$65={"NS","NA"}),0,IF(S101&lt;=AW$65,0,1))</f>
        <v>0</v>
      </c>
      <c r="AX75" s="21" cm="1">
        <f t="array" ref="AX75">IF(OR(T101={"NS","NA"},AX$65={"NS","NA"}),0,IF(T101&lt;=AX$65,0,1))</f>
        <v>0</v>
      </c>
      <c r="AY75" s="21" cm="1">
        <f t="array" ref="AY75">IF(OR(U101={"NS","NA"},AY$65={"NS","NA"}),0,IF(U101&lt;=AY$65,0,1))</f>
        <v>0</v>
      </c>
      <c r="AZ75" s="21" cm="1">
        <f t="array" ref="AZ75">IF(OR(V101={"NS","NA"},AZ$65={"NS","NA"}),0,IF(V101&lt;=AZ$65,0,1))</f>
        <v>0</v>
      </c>
      <c r="BA75" s="21" cm="1">
        <f t="array" ref="BA75">IF(OR(W101={"NS","NA"},BA$65={"NS","NA"}),0,IF(W101&lt;=BA$65,0,1))</f>
        <v>0</v>
      </c>
      <c r="BB75" s="21" cm="1">
        <f t="array" ref="BB75">IF(OR(X101={"NS","NA"},BB$65={"NS","NA"}),0,IF(X101&lt;=BB$65,0,1))</f>
        <v>0</v>
      </c>
      <c r="BC75" s="21" cm="1">
        <f t="array" ref="BC75">IF(OR(Y101={"NS","NA"},BC$65={"NS","NA"}),0,IF(Y101&lt;=BC$65,0,1))</f>
        <v>0</v>
      </c>
      <c r="BD75" s="21" cm="1">
        <f t="array" ref="BD75">IF(OR(Z101={"NS","NA"},BD$65={"NS","NA"}),0,IF(Z101&lt;=BD$65,0,1))</f>
        <v>0</v>
      </c>
      <c r="BE75" s="21" cm="1">
        <f t="array" ref="BE75">IF(OR(AA101={"NS","NA"},BE$65={"NS","NA"}),0,IF(AA101&lt;=BE$65,0,1))</f>
        <v>0</v>
      </c>
      <c r="BF75" s="21" cm="1">
        <f t="array" ref="BF75">IF(OR(AB101={"NS","NA"},BF$65={"NS","NA"}),0,IF(AB101&lt;=BF$65,0,1))</f>
        <v>0</v>
      </c>
      <c r="BG75" s="21" cm="1">
        <f t="array" ref="BG75">IF(OR(AC101={"NS","NA"},BG$65={"NS","NA"}),0,IF(AC101&lt;=BG$65,0,1))</f>
        <v>0</v>
      </c>
      <c r="BH75" s="21" cm="1">
        <f t="array" ref="BH75">IF(OR(AD101={"NS","NA"},BH$65={"NS","NA"}),0,IF(AD101&lt;=BH$65,0,1))</f>
        <v>0</v>
      </c>
      <c r="BJ75" s="35">
        <f t="shared" si="6"/>
        <v>0</v>
      </c>
      <c r="BK75" s="36">
        <f t="shared" si="7"/>
        <v>0</v>
      </c>
      <c r="BL75" s="37">
        <f t="shared" si="8"/>
        <v>0</v>
      </c>
      <c r="BM75" s="38">
        <f t="shared" si="9"/>
        <v>0</v>
      </c>
      <c r="BN75" s="35">
        <f t="shared" si="10"/>
        <v>0</v>
      </c>
      <c r="BO75" s="36">
        <f t="shared" si="11"/>
        <v>0</v>
      </c>
      <c r="BP75" s="37">
        <f t="shared" si="12"/>
        <v>0</v>
      </c>
      <c r="BQ75" s="38">
        <f t="shared" si="13"/>
        <v>0</v>
      </c>
      <c r="BR75" s="35">
        <f t="shared" si="14"/>
        <v>0</v>
      </c>
      <c r="BS75" s="36">
        <f t="shared" si="15"/>
        <v>0</v>
      </c>
      <c r="BT75" s="37">
        <f t="shared" si="16"/>
        <v>0</v>
      </c>
      <c r="BU75" s="38">
        <f t="shared" si="17"/>
        <v>0</v>
      </c>
      <c r="BV75" s="35">
        <f t="shared" si="18"/>
        <v>0</v>
      </c>
      <c r="BW75" s="36">
        <f t="shared" si="19"/>
        <v>0</v>
      </c>
      <c r="BX75" s="37">
        <f t="shared" si="20"/>
        <v>0</v>
      </c>
      <c r="BY75" s="38">
        <f t="shared" si="21"/>
        <v>0</v>
      </c>
      <c r="BZ75" s="39">
        <f t="shared" si="22"/>
        <v>0</v>
      </c>
      <c r="CA75" s="34" t="str">
        <f>IF(BZ75=0,"",
IF(SUM($BZ$67:BZ75)=1,CB75,
IF($BZ$89&gt;SUM($BZ$67:BZ75),_xlfn.CONCAT(", ",CB75),
IF($BZ$89=SUM($BZ$67:BZ75),_xlfn.CONCAT(" y ",CB75)))))</f>
        <v/>
      </c>
      <c r="CB75" s="263" t="s">
        <v>2339</v>
      </c>
      <c r="CD75" s="41">
        <f t="shared" si="23"/>
        <v>0</v>
      </c>
      <c r="CE75" s="41">
        <f t="shared" si="24"/>
        <v>0</v>
      </c>
      <c r="CF75" s="41">
        <f t="shared" si="25"/>
        <v>0</v>
      </c>
      <c r="CG75" s="41">
        <f t="shared" si="26"/>
        <v>0</v>
      </c>
      <c r="CH75" s="41">
        <f t="shared" si="27"/>
        <v>0</v>
      </c>
      <c r="CI75" s="41">
        <f t="shared" si="28"/>
        <v>0</v>
      </c>
      <c r="CJ75" s="41">
        <f t="shared" si="29"/>
        <v>0</v>
      </c>
      <c r="CK75" s="41">
        <f t="shared" si="30"/>
        <v>0</v>
      </c>
    </row>
    <row r="76" spans="1:89" ht="15" customHeight="1">
      <c r="A76" s="159"/>
      <c r="B76" s="7"/>
      <c r="C76" s="263" t="s">
        <v>105</v>
      </c>
      <c r="D76" s="518" t="s">
        <v>556</v>
      </c>
      <c r="E76" s="519"/>
      <c r="F76" s="519"/>
      <c r="G76" s="519"/>
      <c r="H76" s="519"/>
      <c r="I76" s="519"/>
      <c r="J76" s="519"/>
      <c r="K76" s="519"/>
      <c r="L76" s="519"/>
      <c r="M76" s="519"/>
      <c r="N76" s="519"/>
      <c r="O76" s="519"/>
      <c r="P76" s="520"/>
      <c r="Q76" s="466"/>
      <c r="R76" s="466"/>
      <c r="S76" s="466"/>
      <c r="T76" s="524"/>
      <c r="U76" s="524"/>
      <c r="V76" s="524"/>
      <c r="W76" s="27"/>
      <c r="X76" s="27"/>
      <c r="Y76" s="27"/>
      <c r="Z76" s="27"/>
      <c r="AA76" s="27"/>
      <c r="AB76" s="27"/>
      <c r="AC76" s="27"/>
      <c r="AD76" s="27"/>
      <c r="AF76" s="276"/>
      <c r="AG76">
        <f t="shared" si="4"/>
        <v>0</v>
      </c>
      <c r="AH76">
        <f t="shared" si="5"/>
        <v>0</v>
      </c>
      <c r="AI76"/>
      <c r="AJ76" cm="1">
        <f t="array" ref="AJ76">IF(OR(T76={"NS","NA"},$O$26={"NS","NA"}),0,IF(T76&lt;=$O$26,0,1))</f>
        <v>0</v>
      </c>
      <c r="AK76" s="21" cm="1">
        <f t="array" ref="AK76">IF(OR(W74={"NS","NA"},AK$65={"NS","NA"}),0,IF(W74&lt;=AK$65,0,1))</f>
        <v>0</v>
      </c>
      <c r="AL76" s="21" cm="1">
        <f t="array" ref="AL76">IF(OR(X74={"NS","NA"},AL$65={"NS","NA"}),0,IF(X74&lt;=AL$65,0,1))</f>
        <v>0</v>
      </c>
      <c r="AM76" s="21" cm="1">
        <f t="array" ref="AM76">IF(OR(Y74={"NS","NA"},AM$65={"NS","NA"}),0,IF(Y74&lt;=AM$65,0,1))</f>
        <v>0</v>
      </c>
      <c r="AN76" s="21" cm="1">
        <f t="array" ref="AN76">IF(OR(Z74={"NS","NA"},AN$65={"NS","NA"}),0,IF(Z74&lt;=AN$65,0,1))</f>
        <v>0</v>
      </c>
      <c r="AO76" s="21" cm="1">
        <f t="array" ref="AO76">IF(OR(AA74={"NS","NA"},AO$65={"NS","NA"}),0,IF(AA74&lt;=AO$65,0,1))</f>
        <v>0</v>
      </c>
      <c r="AP76" s="21" cm="1">
        <f t="array" ref="AP76">IF(OR(AB74={"NS","NA"},AP$65={"NS","NA"}),0,IF(AB74&lt;=AP$65,0,1))</f>
        <v>0</v>
      </c>
      <c r="AQ76" s="21" cm="1">
        <f t="array" ref="AQ76">IF(OR(AC74={"NS","NA"},AQ$65={"NS","NA"}),0,IF(AC74&lt;=AQ$65,0,1))</f>
        <v>0</v>
      </c>
      <c r="AR76" s="21" cm="1">
        <f t="array" ref="AR76">IF(OR(AD74={"NS","NA"},AR$65={"NS","NA"}),0,IF(AD74&lt;=AR$65,0,1))</f>
        <v>0</v>
      </c>
      <c r="AS76" s="21" cm="1">
        <f t="array" ref="AS76">IF(OR(O102={"NS","NA"},AS$65={"NS","NA"}),0,IF(O102&lt;=AS$65,0,1))</f>
        <v>0</v>
      </c>
      <c r="AT76" s="21" cm="1">
        <f t="array" ref="AT76">IF(OR(P102={"NS","NA"},AT$65={"NS","NA"}),0,IF(P102&lt;=AT$65,0,1))</f>
        <v>0</v>
      </c>
      <c r="AU76" s="21" cm="1">
        <f t="array" ref="AU76">IF(OR(Q102={"NS","NA"},AU$65={"NS","NA"}),0,IF(Q102&lt;=AU$65,0,1))</f>
        <v>0</v>
      </c>
      <c r="AV76" s="21" cm="1">
        <f t="array" ref="AV76">IF(OR(R102={"NS","NA"},AV$65={"NS","NA"}),0,IF(R102&lt;=AV$65,0,1))</f>
        <v>0</v>
      </c>
      <c r="AW76" s="21" cm="1">
        <f t="array" ref="AW76">IF(OR(S102={"NS","NA"},AW$65={"NS","NA"}),0,IF(S102&lt;=AW$65,0,1))</f>
        <v>0</v>
      </c>
      <c r="AX76" s="21" cm="1">
        <f t="array" ref="AX76">IF(OR(T102={"NS","NA"},AX$65={"NS","NA"}),0,IF(T102&lt;=AX$65,0,1))</f>
        <v>0</v>
      </c>
      <c r="AY76" s="21" cm="1">
        <f t="array" ref="AY76">IF(OR(U102={"NS","NA"},AY$65={"NS","NA"}),0,IF(U102&lt;=AY$65,0,1))</f>
        <v>0</v>
      </c>
      <c r="AZ76" s="21" cm="1">
        <f t="array" ref="AZ76">IF(OR(V102={"NS","NA"},AZ$65={"NS","NA"}),0,IF(V102&lt;=AZ$65,0,1))</f>
        <v>0</v>
      </c>
      <c r="BA76" s="21" cm="1">
        <f t="array" ref="BA76">IF(OR(W102={"NS","NA"},BA$65={"NS","NA"}),0,IF(W102&lt;=BA$65,0,1))</f>
        <v>0</v>
      </c>
      <c r="BB76" s="21" cm="1">
        <f t="array" ref="BB76">IF(OR(X102={"NS","NA"},BB$65={"NS","NA"}),0,IF(X102&lt;=BB$65,0,1))</f>
        <v>0</v>
      </c>
      <c r="BC76" s="21" cm="1">
        <f t="array" ref="BC76">IF(OR(Y102={"NS","NA"},BC$65={"NS","NA"}),0,IF(Y102&lt;=BC$65,0,1))</f>
        <v>0</v>
      </c>
      <c r="BD76" s="21" cm="1">
        <f t="array" ref="BD76">IF(OR(Z102={"NS","NA"},BD$65={"NS","NA"}),0,IF(Z102&lt;=BD$65,0,1))</f>
        <v>0</v>
      </c>
      <c r="BE76" s="21" cm="1">
        <f t="array" ref="BE76">IF(OR(AA102={"NS","NA"},BE$65={"NS","NA"}),0,IF(AA102&lt;=BE$65,0,1))</f>
        <v>0</v>
      </c>
      <c r="BF76" s="21" cm="1">
        <f t="array" ref="BF76">IF(OR(AB102={"NS","NA"},BF$65={"NS","NA"}),0,IF(AB102&lt;=BF$65,0,1))</f>
        <v>0</v>
      </c>
      <c r="BG76" s="21" cm="1">
        <f t="array" ref="BG76">IF(OR(AC102={"NS","NA"},BG$65={"NS","NA"}),0,IF(AC102&lt;=BG$65,0,1))</f>
        <v>0</v>
      </c>
      <c r="BH76" s="21" cm="1">
        <f t="array" ref="BH76">IF(OR(AD102={"NS","NA"},BH$65={"NS","NA"}),0,IF(AD102&lt;=BH$65,0,1))</f>
        <v>0</v>
      </c>
      <c r="BJ76" s="35">
        <f t="shared" si="6"/>
        <v>0</v>
      </c>
      <c r="BK76" s="36">
        <f t="shared" si="7"/>
        <v>0</v>
      </c>
      <c r="BL76" s="37">
        <f t="shared" si="8"/>
        <v>0</v>
      </c>
      <c r="BM76" s="38">
        <f t="shared" si="9"/>
        <v>0</v>
      </c>
      <c r="BN76" s="35">
        <f t="shared" si="10"/>
        <v>0</v>
      </c>
      <c r="BO76" s="36">
        <f t="shared" si="11"/>
        <v>0</v>
      </c>
      <c r="BP76" s="37">
        <f t="shared" si="12"/>
        <v>0</v>
      </c>
      <c r="BQ76" s="38">
        <f t="shared" si="13"/>
        <v>0</v>
      </c>
      <c r="BR76" s="35">
        <f t="shared" si="14"/>
        <v>0</v>
      </c>
      <c r="BS76" s="36">
        <f t="shared" si="15"/>
        <v>0</v>
      </c>
      <c r="BT76" s="37">
        <f t="shared" si="16"/>
        <v>0</v>
      </c>
      <c r="BU76" s="38">
        <f t="shared" si="17"/>
        <v>0</v>
      </c>
      <c r="BV76" s="35">
        <f t="shared" si="18"/>
        <v>0</v>
      </c>
      <c r="BW76" s="36">
        <f t="shared" si="19"/>
        <v>0</v>
      </c>
      <c r="BX76" s="37">
        <f t="shared" si="20"/>
        <v>0</v>
      </c>
      <c r="BY76" s="38">
        <f t="shared" si="21"/>
        <v>0</v>
      </c>
      <c r="BZ76" s="39">
        <f t="shared" si="22"/>
        <v>0</v>
      </c>
      <c r="CA76" s="34" t="str">
        <f>IF(BZ76=0,"",
IF(SUM($BZ$67:BZ76)=1,CB76,
IF($BZ$89&gt;SUM($BZ$67:BZ76),_xlfn.CONCAT(", ",CB76),
IF($BZ$89=SUM($BZ$67:BZ76),_xlfn.CONCAT(" y ",CB76)))))</f>
        <v/>
      </c>
      <c r="CB76" s="263" t="s">
        <v>2340</v>
      </c>
      <c r="CD76" s="41">
        <f t="shared" si="23"/>
        <v>0</v>
      </c>
      <c r="CE76" s="41">
        <f t="shared" si="24"/>
        <v>0</v>
      </c>
      <c r="CF76" s="41">
        <f t="shared" si="25"/>
        <v>0</v>
      </c>
      <c r="CG76" s="41">
        <f t="shared" si="26"/>
        <v>0</v>
      </c>
      <c r="CH76" s="41">
        <f t="shared" si="27"/>
        <v>0</v>
      </c>
      <c r="CI76" s="41">
        <f t="shared" si="28"/>
        <v>0</v>
      </c>
      <c r="CJ76" s="41">
        <f t="shared" si="29"/>
        <v>0</v>
      </c>
      <c r="CK76" s="41">
        <f t="shared" si="30"/>
        <v>0</v>
      </c>
    </row>
    <row r="77" spans="1:89" ht="15" customHeight="1">
      <c r="A77" s="159"/>
      <c r="B77" s="7"/>
      <c r="C77" s="263" t="s">
        <v>107</v>
      </c>
      <c r="D77" s="518" t="s">
        <v>557</v>
      </c>
      <c r="E77" s="519"/>
      <c r="F77" s="519"/>
      <c r="G77" s="519"/>
      <c r="H77" s="519"/>
      <c r="I77" s="519"/>
      <c r="J77" s="519"/>
      <c r="K77" s="519"/>
      <c r="L77" s="519"/>
      <c r="M77" s="519"/>
      <c r="N77" s="519"/>
      <c r="O77" s="519"/>
      <c r="P77" s="520"/>
      <c r="Q77" s="466"/>
      <c r="R77" s="466"/>
      <c r="S77" s="466"/>
      <c r="T77" s="524"/>
      <c r="U77" s="524"/>
      <c r="V77" s="524"/>
      <c r="W77" s="27"/>
      <c r="X77" s="27"/>
      <c r="Y77" s="27"/>
      <c r="Z77" s="27"/>
      <c r="AA77" s="27"/>
      <c r="AB77" s="27"/>
      <c r="AC77" s="27"/>
      <c r="AD77" s="27"/>
      <c r="AF77" s="276"/>
      <c r="AG77">
        <f t="shared" si="4"/>
        <v>0</v>
      </c>
      <c r="AH77">
        <f t="shared" si="5"/>
        <v>0</v>
      </c>
      <c r="AI77"/>
      <c r="AJ77" cm="1">
        <f t="array" ref="AJ77">IF(OR(T77={"NS","NA"},$O$26={"NS","NA"}),0,IF(T77&lt;=$O$26,0,1))</f>
        <v>0</v>
      </c>
      <c r="AK77" s="21" cm="1">
        <f t="array" ref="AK77">IF(OR(W75={"NS","NA"},AK$65={"NS","NA"}),0,IF(W75&lt;=AK$65,0,1))</f>
        <v>0</v>
      </c>
      <c r="AL77" s="21" cm="1">
        <f t="array" ref="AL77">IF(OR(X75={"NS","NA"},AL$65={"NS","NA"}),0,IF(X75&lt;=AL$65,0,1))</f>
        <v>0</v>
      </c>
      <c r="AM77" s="21" cm="1">
        <f t="array" ref="AM77">IF(OR(Y75={"NS","NA"},AM$65={"NS","NA"}),0,IF(Y75&lt;=AM$65,0,1))</f>
        <v>0</v>
      </c>
      <c r="AN77" s="21" cm="1">
        <f t="array" ref="AN77">IF(OR(Z75={"NS","NA"},AN$65={"NS","NA"}),0,IF(Z75&lt;=AN$65,0,1))</f>
        <v>0</v>
      </c>
      <c r="AO77" s="21" cm="1">
        <f t="array" ref="AO77">IF(OR(AA75={"NS","NA"},AO$65={"NS","NA"}),0,IF(AA75&lt;=AO$65,0,1))</f>
        <v>0</v>
      </c>
      <c r="AP77" s="21" cm="1">
        <f t="array" ref="AP77">IF(OR(AB75={"NS","NA"},AP$65={"NS","NA"}),0,IF(AB75&lt;=AP$65,0,1))</f>
        <v>0</v>
      </c>
      <c r="AQ77" s="21" cm="1">
        <f t="array" ref="AQ77">IF(OR(AC75={"NS","NA"},AQ$65={"NS","NA"}),0,IF(AC75&lt;=AQ$65,0,1))</f>
        <v>0</v>
      </c>
      <c r="AR77" s="21" cm="1">
        <f t="array" ref="AR77">IF(OR(AD75={"NS","NA"},AR$65={"NS","NA"}),0,IF(AD75&lt;=AR$65,0,1))</f>
        <v>0</v>
      </c>
      <c r="AS77" s="21" cm="1">
        <f t="array" ref="AS77">IF(OR(O103={"NS","NA"},AS$65={"NS","NA"}),0,IF(O103&lt;=AS$65,0,1))</f>
        <v>0</v>
      </c>
      <c r="AT77" s="21" cm="1">
        <f t="array" ref="AT77">IF(OR(P103={"NS","NA"},AT$65={"NS","NA"}),0,IF(P103&lt;=AT$65,0,1))</f>
        <v>0</v>
      </c>
      <c r="AU77" s="21" cm="1">
        <f t="array" ref="AU77">IF(OR(Q103={"NS","NA"},AU$65={"NS","NA"}),0,IF(Q103&lt;=AU$65,0,1))</f>
        <v>0</v>
      </c>
      <c r="AV77" s="21" cm="1">
        <f t="array" ref="AV77">IF(OR(R103={"NS","NA"},AV$65={"NS","NA"}),0,IF(R103&lt;=AV$65,0,1))</f>
        <v>0</v>
      </c>
      <c r="AW77" s="21" cm="1">
        <f t="array" ref="AW77">IF(OR(S103={"NS","NA"},AW$65={"NS","NA"}),0,IF(S103&lt;=AW$65,0,1))</f>
        <v>0</v>
      </c>
      <c r="AX77" s="21" cm="1">
        <f t="array" ref="AX77">IF(OR(T103={"NS","NA"},AX$65={"NS","NA"}),0,IF(T103&lt;=AX$65,0,1))</f>
        <v>0</v>
      </c>
      <c r="AY77" s="21" cm="1">
        <f t="array" ref="AY77">IF(OR(U103={"NS","NA"},AY$65={"NS","NA"}),0,IF(U103&lt;=AY$65,0,1))</f>
        <v>0</v>
      </c>
      <c r="AZ77" s="21" cm="1">
        <f t="array" ref="AZ77">IF(OR(V103={"NS","NA"},AZ$65={"NS","NA"}),0,IF(V103&lt;=AZ$65,0,1))</f>
        <v>0</v>
      </c>
      <c r="BA77" s="21" cm="1">
        <f t="array" ref="BA77">IF(OR(W103={"NS","NA"},BA$65={"NS","NA"}),0,IF(W103&lt;=BA$65,0,1))</f>
        <v>0</v>
      </c>
      <c r="BB77" s="21" cm="1">
        <f t="array" ref="BB77">IF(OR(X103={"NS","NA"},BB$65={"NS","NA"}),0,IF(X103&lt;=BB$65,0,1))</f>
        <v>0</v>
      </c>
      <c r="BC77" s="21" cm="1">
        <f t="array" ref="BC77">IF(OR(Y103={"NS","NA"},BC$65={"NS","NA"}),0,IF(Y103&lt;=BC$65,0,1))</f>
        <v>0</v>
      </c>
      <c r="BD77" s="21" cm="1">
        <f t="array" ref="BD77">IF(OR(Z103={"NS","NA"},BD$65={"NS","NA"}),0,IF(Z103&lt;=BD$65,0,1))</f>
        <v>0</v>
      </c>
      <c r="BE77" s="21" cm="1">
        <f t="array" ref="BE77">IF(OR(AA103={"NS","NA"},BE$65={"NS","NA"}),0,IF(AA103&lt;=BE$65,0,1))</f>
        <v>0</v>
      </c>
      <c r="BF77" s="21" cm="1">
        <f t="array" ref="BF77">IF(OR(AB103={"NS","NA"},BF$65={"NS","NA"}),0,IF(AB103&lt;=BF$65,0,1))</f>
        <v>0</v>
      </c>
      <c r="BG77" s="21" cm="1">
        <f t="array" ref="BG77">IF(OR(AC103={"NS","NA"},BG$65={"NS","NA"}),0,IF(AC103&lt;=BG$65,0,1))</f>
        <v>0</v>
      </c>
      <c r="BH77" s="21" cm="1">
        <f t="array" ref="BH77">IF(OR(AD103={"NS","NA"},BH$65={"NS","NA"}),0,IF(AD103&lt;=BH$65,0,1))</f>
        <v>0</v>
      </c>
      <c r="BJ77" s="35">
        <f t="shared" si="6"/>
        <v>0</v>
      </c>
      <c r="BK77" s="36">
        <f t="shared" si="7"/>
        <v>0</v>
      </c>
      <c r="BL77" s="37">
        <f t="shared" si="8"/>
        <v>0</v>
      </c>
      <c r="BM77" s="38">
        <f t="shared" si="9"/>
        <v>0</v>
      </c>
      <c r="BN77" s="35">
        <f t="shared" si="10"/>
        <v>0</v>
      </c>
      <c r="BO77" s="36">
        <f t="shared" si="11"/>
        <v>0</v>
      </c>
      <c r="BP77" s="37">
        <f t="shared" si="12"/>
        <v>0</v>
      </c>
      <c r="BQ77" s="38">
        <f t="shared" si="13"/>
        <v>0</v>
      </c>
      <c r="BR77" s="35">
        <f t="shared" si="14"/>
        <v>0</v>
      </c>
      <c r="BS77" s="36">
        <f t="shared" si="15"/>
        <v>0</v>
      </c>
      <c r="BT77" s="37">
        <f t="shared" si="16"/>
        <v>0</v>
      </c>
      <c r="BU77" s="38">
        <f t="shared" si="17"/>
        <v>0</v>
      </c>
      <c r="BV77" s="35">
        <f t="shared" si="18"/>
        <v>0</v>
      </c>
      <c r="BW77" s="36">
        <f t="shared" si="19"/>
        <v>0</v>
      </c>
      <c r="BX77" s="37">
        <f t="shared" si="20"/>
        <v>0</v>
      </c>
      <c r="BY77" s="38">
        <f t="shared" si="21"/>
        <v>0</v>
      </c>
      <c r="BZ77" s="39">
        <f t="shared" si="22"/>
        <v>0</v>
      </c>
      <c r="CA77" s="34" t="str">
        <f>IF(BZ77=0,"",
IF(SUM($BZ$67:BZ77)=1,CB77,
IF($BZ$89&gt;SUM($BZ$67:BZ77),_xlfn.CONCAT(", ",CB77),
IF($BZ$89=SUM($BZ$67:BZ77),_xlfn.CONCAT(" y ",CB77)))))</f>
        <v/>
      </c>
      <c r="CB77" s="263" t="s">
        <v>2341</v>
      </c>
      <c r="CD77" s="41">
        <f t="shared" si="23"/>
        <v>0</v>
      </c>
      <c r="CE77" s="41">
        <f t="shared" si="24"/>
        <v>0</v>
      </c>
      <c r="CF77" s="41">
        <f t="shared" si="25"/>
        <v>0</v>
      </c>
      <c r="CG77" s="41">
        <f t="shared" si="26"/>
        <v>0</v>
      </c>
      <c r="CH77" s="41">
        <f t="shared" si="27"/>
        <v>0</v>
      </c>
      <c r="CI77" s="41">
        <f t="shared" si="28"/>
        <v>0</v>
      </c>
      <c r="CJ77" s="41">
        <f t="shared" si="29"/>
        <v>0</v>
      </c>
      <c r="CK77" s="41">
        <f t="shared" si="30"/>
        <v>0</v>
      </c>
    </row>
    <row r="78" spans="1:89" ht="15" customHeight="1">
      <c r="A78" s="159"/>
      <c r="B78" s="7"/>
      <c r="C78" s="263" t="s">
        <v>108</v>
      </c>
      <c r="D78" s="518" t="s">
        <v>558</v>
      </c>
      <c r="E78" s="519"/>
      <c r="F78" s="519"/>
      <c r="G78" s="519"/>
      <c r="H78" s="519"/>
      <c r="I78" s="519"/>
      <c r="J78" s="519"/>
      <c r="K78" s="519"/>
      <c r="L78" s="519"/>
      <c r="M78" s="519"/>
      <c r="N78" s="519"/>
      <c r="O78" s="519"/>
      <c r="P78" s="520"/>
      <c r="Q78" s="466"/>
      <c r="R78" s="466"/>
      <c r="S78" s="466"/>
      <c r="T78" s="524"/>
      <c r="U78" s="524"/>
      <c r="V78" s="524"/>
      <c r="W78" s="27"/>
      <c r="X78" s="27"/>
      <c r="Y78" s="27"/>
      <c r="Z78" s="27"/>
      <c r="AA78" s="27"/>
      <c r="AB78" s="27"/>
      <c r="AC78" s="27"/>
      <c r="AD78" s="27"/>
      <c r="AF78" s="276"/>
      <c r="AG78">
        <f t="shared" si="4"/>
        <v>0</v>
      </c>
      <c r="AH78">
        <f t="shared" si="5"/>
        <v>0</v>
      </c>
      <c r="AI78"/>
      <c r="AJ78" cm="1">
        <f t="array" ref="AJ78">IF(OR(T78={"NS","NA"},$O$26={"NS","NA"}),0,IF(T78&lt;=$O$26,0,1))</f>
        <v>0</v>
      </c>
      <c r="AK78" s="21" cm="1">
        <f t="array" ref="AK78">IF(OR(W76={"NS","NA"},AK$65={"NS","NA"}),0,IF(W76&lt;=AK$65,0,1))</f>
        <v>0</v>
      </c>
      <c r="AL78" s="21" cm="1">
        <f t="array" ref="AL78">IF(OR(X76={"NS","NA"},AL$65={"NS","NA"}),0,IF(X76&lt;=AL$65,0,1))</f>
        <v>0</v>
      </c>
      <c r="AM78" s="21" cm="1">
        <f t="array" ref="AM78">IF(OR(Y76={"NS","NA"},AM$65={"NS","NA"}),0,IF(Y76&lt;=AM$65,0,1))</f>
        <v>0</v>
      </c>
      <c r="AN78" s="21" cm="1">
        <f t="array" ref="AN78">IF(OR(Z76={"NS","NA"},AN$65={"NS","NA"}),0,IF(Z76&lt;=AN$65,0,1))</f>
        <v>0</v>
      </c>
      <c r="AO78" s="21" cm="1">
        <f t="array" ref="AO78">IF(OR(AA76={"NS","NA"},AO$65={"NS","NA"}),0,IF(AA76&lt;=AO$65,0,1))</f>
        <v>0</v>
      </c>
      <c r="AP78" s="21" cm="1">
        <f t="array" ref="AP78">IF(OR(AB76={"NS","NA"},AP$65={"NS","NA"}),0,IF(AB76&lt;=AP$65,0,1))</f>
        <v>0</v>
      </c>
      <c r="AQ78" s="21" cm="1">
        <f t="array" ref="AQ78">IF(OR(AC76={"NS","NA"},AQ$65={"NS","NA"}),0,IF(AC76&lt;=AQ$65,0,1))</f>
        <v>0</v>
      </c>
      <c r="AR78" s="21" cm="1">
        <f t="array" ref="AR78">IF(OR(AD76={"NS","NA"},AR$65={"NS","NA"}),0,IF(AD76&lt;=AR$65,0,1))</f>
        <v>0</v>
      </c>
      <c r="AS78" s="21" cm="1">
        <f t="array" ref="AS78">IF(OR(O104={"NS","NA"},AS$65={"NS","NA"}),0,IF(O104&lt;=AS$65,0,1))</f>
        <v>0</v>
      </c>
      <c r="AT78" s="21" cm="1">
        <f t="array" ref="AT78">IF(OR(P104={"NS","NA"},AT$65={"NS","NA"}),0,IF(P104&lt;=AT$65,0,1))</f>
        <v>0</v>
      </c>
      <c r="AU78" s="21" cm="1">
        <f t="array" ref="AU78">IF(OR(Q104={"NS","NA"},AU$65={"NS","NA"}),0,IF(Q104&lt;=AU$65,0,1))</f>
        <v>0</v>
      </c>
      <c r="AV78" s="21" cm="1">
        <f t="array" ref="AV78">IF(OR(R104={"NS","NA"},AV$65={"NS","NA"}),0,IF(R104&lt;=AV$65,0,1))</f>
        <v>0</v>
      </c>
      <c r="AW78" s="21" cm="1">
        <f t="array" ref="AW78">IF(OR(S104={"NS","NA"},AW$65={"NS","NA"}),0,IF(S104&lt;=AW$65,0,1))</f>
        <v>0</v>
      </c>
      <c r="AX78" s="21" cm="1">
        <f t="array" ref="AX78">IF(OR(T104={"NS","NA"},AX$65={"NS","NA"}),0,IF(T104&lt;=AX$65,0,1))</f>
        <v>0</v>
      </c>
      <c r="AY78" s="21" cm="1">
        <f t="array" ref="AY78">IF(OR(U104={"NS","NA"},AY$65={"NS","NA"}),0,IF(U104&lt;=AY$65,0,1))</f>
        <v>0</v>
      </c>
      <c r="AZ78" s="21" cm="1">
        <f t="array" ref="AZ78">IF(OR(V104={"NS","NA"},AZ$65={"NS","NA"}),0,IF(V104&lt;=AZ$65,0,1))</f>
        <v>0</v>
      </c>
      <c r="BA78" s="21" cm="1">
        <f t="array" ref="BA78">IF(OR(W104={"NS","NA"},BA$65={"NS","NA"}),0,IF(W104&lt;=BA$65,0,1))</f>
        <v>0</v>
      </c>
      <c r="BB78" s="21" cm="1">
        <f t="array" ref="BB78">IF(OR(X104={"NS","NA"},BB$65={"NS","NA"}),0,IF(X104&lt;=BB$65,0,1))</f>
        <v>0</v>
      </c>
      <c r="BC78" s="21" cm="1">
        <f t="array" ref="BC78">IF(OR(Y104={"NS","NA"},BC$65={"NS","NA"}),0,IF(Y104&lt;=BC$65,0,1))</f>
        <v>0</v>
      </c>
      <c r="BD78" s="21" cm="1">
        <f t="array" ref="BD78">IF(OR(Z104={"NS","NA"},BD$65={"NS","NA"}),0,IF(Z104&lt;=BD$65,0,1))</f>
        <v>0</v>
      </c>
      <c r="BE78" s="21" cm="1">
        <f t="array" ref="BE78">IF(OR(AA104={"NS","NA"},BE$65={"NS","NA"}),0,IF(AA104&lt;=BE$65,0,1))</f>
        <v>0</v>
      </c>
      <c r="BF78" s="21" cm="1">
        <f t="array" ref="BF78">IF(OR(AB104={"NS","NA"},BF$65={"NS","NA"}),0,IF(AB104&lt;=BF$65,0,1))</f>
        <v>0</v>
      </c>
      <c r="BG78" s="21" cm="1">
        <f t="array" ref="BG78">IF(OR(AC104={"NS","NA"},BG$65={"NS","NA"}),0,IF(AC104&lt;=BG$65,0,1))</f>
        <v>0</v>
      </c>
      <c r="BH78" s="21" cm="1">
        <f t="array" ref="BH78">IF(OR(AD104={"NS","NA"},BH$65={"NS","NA"}),0,IF(AD104&lt;=BH$65,0,1))</f>
        <v>0</v>
      </c>
      <c r="BJ78" s="35">
        <f t="shared" si="6"/>
        <v>0</v>
      </c>
      <c r="BK78" s="36">
        <f t="shared" si="7"/>
        <v>0</v>
      </c>
      <c r="BL78" s="37">
        <f t="shared" si="8"/>
        <v>0</v>
      </c>
      <c r="BM78" s="38">
        <f t="shared" si="9"/>
        <v>0</v>
      </c>
      <c r="BN78" s="35">
        <f t="shared" si="10"/>
        <v>0</v>
      </c>
      <c r="BO78" s="36">
        <f t="shared" si="11"/>
        <v>0</v>
      </c>
      <c r="BP78" s="37">
        <f t="shared" si="12"/>
        <v>0</v>
      </c>
      <c r="BQ78" s="38">
        <f t="shared" si="13"/>
        <v>0</v>
      </c>
      <c r="BR78" s="35">
        <f t="shared" si="14"/>
        <v>0</v>
      </c>
      <c r="BS78" s="36">
        <f t="shared" si="15"/>
        <v>0</v>
      </c>
      <c r="BT78" s="37">
        <f t="shared" si="16"/>
        <v>0</v>
      </c>
      <c r="BU78" s="38">
        <f t="shared" si="17"/>
        <v>0</v>
      </c>
      <c r="BV78" s="35">
        <f t="shared" si="18"/>
        <v>0</v>
      </c>
      <c r="BW78" s="36">
        <f t="shared" si="19"/>
        <v>0</v>
      </c>
      <c r="BX78" s="37">
        <f t="shared" si="20"/>
        <v>0</v>
      </c>
      <c r="BY78" s="38">
        <f t="shared" si="21"/>
        <v>0</v>
      </c>
      <c r="BZ78" s="39">
        <f t="shared" si="22"/>
        <v>0</v>
      </c>
      <c r="CA78" s="34" t="str">
        <f>IF(BZ78=0,"",
IF(SUM($BZ$67:BZ78)=1,CB78,
IF($BZ$89&gt;SUM($BZ$67:BZ78),_xlfn.CONCAT(", ",CB78),
IF($BZ$89=SUM($BZ$67:BZ78),_xlfn.CONCAT(" y ",CB78)))))</f>
        <v/>
      </c>
      <c r="CB78" s="263" t="s">
        <v>2342</v>
      </c>
      <c r="CD78" s="41">
        <f t="shared" si="23"/>
        <v>0</v>
      </c>
      <c r="CE78" s="41">
        <f t="shared" si="24"/>
        <v>0</v>
      </c>
      <c r="CF78" s="41">
        <f t="shared" si="25"/>
        <v>0</v>
      </c>
      <c r="CG78" s="41">
        <f t="shared" si="26"/>
        <v>0</v>
      </c>
      <c r="CH78" s="41">
        <f t="shared" si="27"/>
        <v>0</v>
      </c>
      <c r="CI78" s="41">
        <f t="shared" si="28"/>
        <v>0</v>
      </c>
      <c r="CJ78" s="41">
        <f t="shared" si="29"/>
        <v>0</v>
      </c>
      <c r="CK78" s="41">
        <f t="shared" si="30"/>
        <v>0</v>
      </c>
    </row>
    <row r="79" spans="1:89" ht="15" customHeight="1">
      <c r="A79" s="159"/>
      <c r="B79" s="7"/>
      <c r="C79" s="263" t="s">
        <v>109</v>
      </c>
      <c r="D79" s="518" t="s">
        <v>559</v>
      </c>
      <c r="E79" s="519"/>
      <c r="F79" s="519"/>
      <c r="G79" s="519"/>
      <c r="H79" s="519"/>
      <c r="I79" s="519"/>
      <c r="J79" s="519"/>
      <c r="K79" s="519"/>
      <c r="L79" s="519"/>
      <c r="M79" s="519"/>
      <c r="N79" s="519"/>
      <c r="O79" s="519"/>
      <c r="P79" s="520"/>
      <c r="Q79" s="466"/>
      <c r="R79" s="466"/>
      <c r="S79" s="466"/>
      <c r="T79" s="524"/>
      <c r="U79" s="524"/>
      <c r="V79" s="524"/>
      <c r="W79" s="27"/>
      <c r="X79" s="27"/>
      <c r="Y79" s="27"/>
      <c r="Z79" s="27"/>
      <c r="AA79" s="27"/>
      <c r="AB79" s="27"/>
      <c r="AC79" s="27"/>
      <c r="AD79" s="27"/>
      <c r="AF79" s="276"/>
      <c r="AG79">
        <f t="shared" si="4"/>
        <v>0</v>
      </c>
      <c r="AH79">
        <f t="shared" si="5"/>
        <v>0</v>
      </c>
      <c r="AI79"/>
      <c r="AJ79" cm="1">
        <f t="array" ref="AJ79">IF(OR(T79={"NS","NA"},$O$26={"NS","NA"}),0,IF(T79&lt;=$O$26,0,1))</f>
        <v>0</v>
      </c>
      <c r="AK79" s="21" cm="1">
        <f t="array" ref="AK79">IF(OR(W77={"NS","NA"},AK$65={"NS","NA"}),0,IF(W77&lt;=AK$65,0,1))</f>
        <v>0</v>
      </c>
      <c r="AL79" s="21" cm="1">
        <f t="array" ref="AL79">IF(OR(X77={"NS","NA"},AL$65={"NS","NA"}),0,IF(X77&lt;=AL$65,0,1))</f>
        <v>0</v>
      </c>
      <c r="AM79" s="21" cm="1">
        <f t="array" ref="AM79">IF(OR(Y77={"NS","NA"},AM$65={"NS","NA"}),0,IF(Y77&lt;=AM$65,0,1))</f>
        <v>0</v>
      </c>
      <c r="AN79" s="21" cm="1">
        <f t="array" ref="AN79">IF(OR(Z77={"NS","NA"},AN$65={"NS","NA"}),0,IF(Z77&lt;=AN$65,0,1))</f>
        <v>0</v>
      </c>
      <c r="AO79" s="21" cm="1">
        <f t="array" ref="AO79">IF(OR(AA77={"NS","NA"},AO$65={"NS","NA"}),0,IF(AA77&lt;=AO$65,0,1))</f>
        <v>0</v>
      </c>
      <c r="AP79" s="21" cm="1">
        <f t="array" ref="AP79">IF(OR(AB77={"NS","NA"},AP$65={"NS","NA"}),0,IF(AB77&lt;=AP$65,0,1))</f>
        <v>0</v>
      </c>
      <c r="AQ79" s="21" cm="1">
        <f t="array" ref="AQ79">IF(OR(AC77={"NS","NA"},AQ$65={"NS","NA"}),0,IF(AC77&lt;=AQ$65,0,1))</f>
        <v>0</v>
      </c>
      <c r="AR79" s="21" cm="1">
        <f t="array" ref="AR79">IF(OR(AD77={"NS","NA"},AR$65={"NS","NA"}),0,IF(AD77&lt;=AR$65,0,1))</f>
        <v>0</v>
      </c>
      <c r="AS79" s="21" cm="1">
        <f t="array" ref="AS79">IF(OR(O105={"NS","NA"},AS$65={"NS","NA"}),0,IF(O105&lt;=AS$65,0,1))</f>
        <v>0</v>
      </c>
      <c r="AT79" s="21" cm="1">
        <f t="array" ref="AT79">IF(OR(P105={"NS","NA"},AT$65={"NS","NA"}),0,IF(P105&lt;=AT$65,0,1))</f>
        <v>0</v>
      </c>
      <c r="AU79" s="21" cm="1">
        <f t="array" ref="AU79">IF(OR(Q105={"NS","NA"},AU$65={"NS","NA"}),0,IF(Q105&lt;=AU$65,0,1))</f>
        <v>0</v>
      </c>
      <c r="AV79" s="21" cm="1">
        <f t="array" ref="AV79">IF(OR(R105={"NS","NA"},AV$65={"NS","NA"}),0,IF(R105&lt;=AV$65,0,1))</f>
        <v>0</v>
      </c>
      <c r="AW79" s="21" cm="1">
        <f t="array" ref="AW79">IF(OR(S105={"NS","NA"},AW$65={"NS","NA"}),0,IF(S105&lt;=AW$65,0,1))</f>
        <v>0</v>
      </c>
      <c r="AX79" s="21" cm="1">
        <f t="array" ref="AX79">IF(OR(T105={"NS","NA"},AX$65={"NS","NA"}),0,IF(T105&lt;=AX$65,0,1))</f>
        <v>0</v>
      </c>
      <c r="AY79" s="21" cm="1">
        <f t="array" ref="AY79">IF(OR(U105={"NS","NA"},AY$65={"NS","NA"}),0,IF(U105&lt;=AY$65,0,1))</f>
        <v>0</v>
      </c>
      <c r="AZ79" s="21" cm="1">
        <f t="array" ref="AZ79">IF(OR(V105={"NS","NA"},AZ$65={"NS","NA"}),0,IF(V105&lt;=AZ$65,0,1))</f>
        <v>0</v>
      </c>
      <c r="BA79" s="21" cm="1">
        <f t="array" ref="BA79">IF(OR(W105={"NS","NA"},BA$65={"NS","NA"}),0,IF(W105&lt;=BA$65,0,1))</f>
        <v>0</v>
      </c>
      <c r="BB79" s="21" cm="1">
        <f t="array" ref="BB79">IF(OR(X105={"NS","NA"},BB$65={"NS","NA"}),0,IF(X105&lt;=BB$65,0,1))</f>
        <v>0</v>
      </c>
      <c r="BC79" s="21" cm="1">
        <f t="array" ref="BC79">IF(OR(Y105={"NS","NA"},BC$65={"NS","NA"}),0,IF(Y105&lt;=BC$65,0,1))</f>
        <v>0</v>
      </c>
      <c r="BD79" s="21" cm="1">
        <f t="array" ref="BD79">IF(OR(Z105={"NS","NA"},BD$65={"NS","NA"}),0,IF(Z105&lt;=BD$65,0,1))</f>
        <v>0</v>
      </c>
      <c r="BE79" s="21" cm="1">
        <f t="array" ref="BE79">IF(OR(AA105={"NS","NA"},BE$65={"NS","NA"}),0,IF(AA105&lt;=BE$65,0,1))</f>
        <v>0</v>
      </c>
      <c r="BF79" s="21" cm="1">
        <f t="array" ref="BF79">IF(OR(AB105={"NS","NA"},BF$65={"NS","NA"}),0,IF(AB105&lt;=BF$65,0,1))</f>
        <v>0</v>
      </c>
      <c r="BG79" s="21" cm="1">
        <f t="array" ref="BG79">IF(OR(AC105={"NS","NA"},BG$65={"NS","NA"}),0,IF(AC105&lt;=BG$65,0,1))</f>
        <v>0</v>
      </c>
      <c r="BH79" s="21" cm="1">
        <f t="array" ref="BH79">IF(OR(AD105={"NS","NA"},BH$65={"NS","NA"}),0,IF(AD105&lt;=BH$65,0,1))</f>
        <v>0</v>
      </c>
      <c r="BJ79" s="35">
        <f t="shared" si="6"/>
        <v>0</v>
      </c>
      <c r="BK79" s="36">
        <f t="shared" si="7"/>
        <v>0</v>
      </c>
      <c r="BL79" s="37">
        <f t="shared" si="8"/>
        <v>0</v>
      </c>
      <c r="BM79" s="38">
        <f t="shared" si="9"/>
        <v>0</v>
      </c>
      <c r="BN79" s="35">
        <f t="shared" si="10"/>
        <v>0</v>
      </c>
      <c r="BO79" s="36">
        <f t="shared" si="11"/>
        <v>0</v>
      </c>
      <c r="BP79" s="37">
        <f t="shared" si="12"/>
        <v>0</v>
      </c>
      <c r="BQ79" s="38">
        <f t="shared" si="13"/>
        <v>0</v>
      </c>
      <c r="BR79" s="35">
        <f t="shared" si="14"/>
        <v>0</v>
      </c>
      <c r="BS79" s="36">
        <f t="shared" si="15"/>
        <v>0</v>
      </c>
      <c r="BT79" s="37">
        <f t="shared" si="16"/>
        <v>0</v>
      </c>
      <c r="BU79" s="38">
        <f t="shared" si="17"/>
        <v>0</v>
      </c>
      <c r="BV79" s="35">
        <f t="shared" si="18"/>
        <v>0</v>
      </c>
      <c r="BW79" s="36">
        <f t="shared" si="19"/>
        <v>0</v>
      </c>
      <c r="BX79" s="37">
        <f t="shared" si="20"/>
        <v>0</v>
      </c>
      <c r="BY79" s="38">
        <f t="shared" si="21"/>
        <v>0</v>
      </c>
      <c r="BZ79" s="39">
        <f t="shared" si="22"/>
        <v>0</v>
      </c>
      <c r="CA79" s="34" t="str">
        <f>IF(BZ79=0,"",
IF(SUM($BZ$67:BZ79)=1,CB79,
IF($BZ$89&gt;SUM($BZ$67:BZ79),_xlfn.CONCAT(", ",CB79),
IF($BZ$89=SUM($BZ$67:BZ79),_xlfn.CONCAT(" y ",CB79)))))</f>
        <v/>
      </c>
      <c r="CB79" s="263" t="s">
        <v>2343</v>
      </c>
      <c r="CD79" s="41">
        <f t="shared" si="23"/>
        <v>0</v>
      </c>
      <c r="CE79" s="41">
        <f t="shared" si="24"/>
        <v>0</v>
      </c>
      <c r="CF79" s="41">
        <f t="shared" si="25"/>
        <v>0</v>
      </c>
      <c r="CG79" s="41">
        <f t="shared" si="26"/>
        <v>0</v>
      </c>
      <c r="CH79" s="41">
        <f t="shared" si="27"/>
        <v>0</v>
      </c>
      <c r="CI79" s="41">
        <f t="shared" si="28"/>
        <v>0</v>
      </c>
      <c r="CJ79" s="41">
        <f t="shared" si="29"/>
        <v>0</v>
      </c>
      <c r="CK79" s="41">
        <f t="shared" si="30"/>
        <v>0</v>
      </c>
    </row>
    <row r="80" spans="1:89" ht="15" customHeight="1">
      <c r="A80" s="159"/>
      <c r="B80" s="7"/>
      <c r="C80" s="263" t="s">
        <v>110</v>
      </c>
      <c r="D80" s="518" t="s">
        <v>560</v>
      </c>
      <c r="E80" s="519"/>
      <c r="F80" s="519"/>
      <c r="G80" s="519"/>
      <c r="H80" s="519"/>
      <c r="I80" s="519"/>
      <c r="J80" s="519"/>
      <c r="K80" s="519"/>
      <c r="L80" s="519"/>
      <c r="M80" s="519"/>
      <c r="N80" s="519"/>
      <c r="O80" s="519"/>
      <c r="P80" s="520"/>
      <c r="Q80" s="466"/>
      <c r="R80" s="466"/>
      <c r="S80" s="466"/>
      <c r="T80" s="524"/>
      <c r="U80" s="524"/>
      <c r="V80" s="524"/>
      <c r="W80" s="27"/>
      <c r="X80" s="27"/>
      <c r="Y80" s="27"/>
      <c r="Z80" s="27"/>
      <c r="AA80" s="27"/>
      <c r="AB80" s="27"/>
      <c r="AC80" s="27"/>
      <c r="AD80" s="27"/>
      <c r="AF80" s="276"/>
      <c r="AG80">
        <f t="shared" si="4"/>
        <v>0</v>
      </c>
      <c r="AH80">
        <f t="shared" si="5"/>
        <v>0</v>
      </c>
      <c r="AI80"/>
      <c r="AJ80" cm="1">
        <f t="array" ref="AJ80">IF(OR(T80={"NS","NA"},$O$26={"NS","NA"}),0,IF(T80&lt;=$O$26,0,1))</f>
        <v>0</v>
      </c>
      <c r="AK80" s="21" cm="1">
        <f t="array" ref="AK80">IF(OR(W78={"NS","NA"},AK$65={"NS","NA"}),0,IF(W78&lt;=AK$65,0,1))</f>
        <v>0</v>
      </c>
      <c r="AL80" s="21" cm="1">
        <f t="array" ref="AL80">IF(OR(X78={"NS","NA"},AL$65={"NS","NA"}),0,IF(X78&lt;=AL$65,0,1))</f>
        <v>0</v>
      </c>
      <c r="AM80" s="21" cm="1">
        <f t="array" ref="AM80">IF(OR(Y78={"NS","NA"},AM$65={"NS","NA"}),0,IF(Y78&lt;=AM$65,0,1))</f>
        <v>0</v>
      </c>
      <c r="AN80" s="21" cm="1">
        <f t="array" ref="AN80">IF(OR(Z78={"NS","NA"},AN$65={"NS","NA"}),0,IF(Z78&lt;=AN$65,0,1))</f>
        <v>0</v>
      </c>
      <c r="AO80" s="21" cm="1">
        <f t="array" ref="AO80">IF(OR(AA78={"NS","NA"},AO$65={"NS","NA"}),0,IF(AA78&lt;=AO$65,0,1))</f>
        <v>0</v>
      </c>
      <c r="AP80" s="21" cm="1">
        <f t="array" ref="AP80">IF(OR(AB78={"NS","NA"},AP$65={"NS","NA"}),0,IF(AB78&lt;=AP$65,0,1))</f>
        <v>0</v>
      </c>
      <c r="AQ80" s="21" cm="1">
        <f t="array" ref="AQ80">IF(OR(AC78={"NS","NA"},AQ$65={"NS","NA"}),0,IF(AC78&lt;=AQ$65,0,1))</f>
        <v>0</v>
      </c>
      <c r="AR80" s="21" cm="1">
        <f t="array" ref="AR80">IF(OR(AD78={"NS","NA"},AR$65={"NS","NA"}),0,IF(AD78&lt;=AR$65,0,1))</f>
        <v>0</v>
      </c>
      <c r="AS80" s="21" cm="1">
        <f t="array" ref="AS80">IF(OR(O106={"NS","NA"},AS$65={"NS","NA"}),0,IF(O106&lt;=AS$65,0,1))</f>
        <v>0</v>
      </c>
      <c r="AT80" s="21" cm="1">
        <f t="array" ref="AT80">IF(OR(P106={"NS","NA"},AT$65={"NS","NA"}),0,IF(P106&lt;=AT$65,0,1))</f>
        <v>0</v>
      </c>
      <c r="AU80" s="21" cm="1">
        <f t="array" ref="AU80">IF(OR(Q106={"NS","NA"},AU$65={"NS","NA"}),0,IF(Q106&lt;=AU$65,0,1))</f>
        <v>0</v>
      </c>
      <c r="AV80" s="21" cm="1">
        <f t="array" ref="AV80">IF(OR(R106={"NS","NA"},AV$65={"NS","NA"}),0,IF(R106&lt;=AV$65,0,1))</f>
        <v>0</v>
      </c>
      <c r="AW80" s="21" cm="1">
        <f t="array" ref="AW80">IF(OR(S106={"NS","NA"},AW$65={"NS","NA"}),0,IF(S106&lt;=AW$65,0,1))</f>
        <v>0</v>
      </c>
      <c r="AX80" s="21" cm="1">
        <f t="array" ref="AX80">IF(OR(T106={"NS","NA"},AX$65={"NS","NA"}),0,IF(T106&lt;=AX$65,0,1))</f>
        <v>0</v>
      </c>
      <c r="AY80" s="21" cm="1">
        <f t="array" ref="AY80">IF(OR(U106={"NS","NA"},AY$65={"NS","NA"}),0,IF(U106&lt;=AY$65,0,1))</f>
        <v>0</v>
      </c>
      <c r="AZ80" s="21" cm="1">
        <f t="array" ref="AZ80">IF(OR(V106={"NS","NA"},AZ$65={"NS","NA"}),0,IF(V106&lt;=AZ$65,0,1))</f>
        <v>0</v>
      </c>
      <c r="BA80" s="21" cm="1">
        <f t="array" ref="BA80">IF(OR(W106={"NS","NA"},BA$65={"NS","NA"}),0,IF(W106&lt;=BA$65,0,1))</f>
        <v>0</v>
      </c>
      <c r="BB80" s="21" cm="1">
        <f t="array" ref="BB80">IF(OR(X106={"NS","NA"},BB$65={"NS","NA"}),0,IF(X106&lt;=BB$65,0,1))</f>
        <v>0</v>
      </c>
      <c r="BC80" s="21" cm="1">
        <f t="array" ref="BC80">IF(OR(Y106={"NS","NA"},BC$65={"NS","NA"}),0,IF(Y106&lt;=BC$65,0,1))</f>
        <v>0</v>
      </c>
      <c r="BD80" s="21" cm="1">
        <f t="array" ref="BD80">IF(OR(Z106={"NS","NA"},BD$65={"NS","NA"}),0,IF(Z106&lt;=BD$65,0,1))</f>
        <v>0</v>
      </c>
      <c r="BE80" s="21" cm="1">
        <f t="array" ref="BE80">IF(OR(AA106={"NS","NA"},BE$65={"NS","NA"}),0,IF(AA106&lt;=BE$65,0,1))</f>
        <v>0</v>
      </c>
      <c r="BF80" s="21" cm="1">
        <f t="array" ref="BF80">IF(OR(AB106={"NS","NA"},BF$65={"NS","NA"}),0,IF(AB106&lt;=BF$65,0,1))</f>
        <v>0</v>
      </c>
      <c r="BG80" s="21" cm="1">
        <f t="array" ref="BG80">IF(OR(AC106={"NS","NA"},BG$65={"NS","NA"}),0,IF(AC106&lt;=BG$65,0,1))</f>
        <v>0</v>
      </c>
      <c r="BH80" s="21" cm="1">
        <f t="array" ref="BH80">IF(OR(AD106={"NS","NA"},BH$65={"NS","NA"}),0,IF(AD106&lt;=BH$65,0,1))</f>
        <v>0</v>
      </c>
      <c r="BJ80" s="35">
        <f t="shared" si="6"/>
        <v>0</v>
      </c>
      <c r="BK80" s="36">
        <f t="shared" si="7"/>
        <v>0</v>
      </c>
      <c r="BL80" s="37">
        <f t="shared" si="8"/>
        <v>0</v>
      </c>
      <c r="BM80" s="38">
        <f t="shared" si="9"/>
        <v>0</v>
      </c>
      <c r="BN80" s="35">
        <f t="shared" si="10"/>
        <v>0</v>
      </c>
      <c r="BO80" s="36">
        <f t="shared" si="11"/>
        <v>0</v>
      </c>
      <c r="BP80" s="37">
        <f t="shared" si="12"/>
        <v>0</v>
      </c>
      <c r="BQ80" s="38">
        <f t="shared" si="13"/>
        <v>0</v>
      </c>
      <c r="BR80" s="35">
        <f t="shared" si="14"/>
        <v>0</v>
      </c>
      <c r="BS80" s="36">
        <f t="shared" si="15"/>
        <v>0</v>
      </c>
      <c r="BT80" s="37">
        <f t="shared" si="16"/>
        <v>0</v>
      </c>
      <c r="BU80" s="38">
        <f t="shared" si="17"/>
        <v>0</v>
      </c>
      <c r="BV80" s="35">
        <f t="shared" si="18"/>
        <v>0</v>
      </c>
      <c r="BW80" s="36">
        <f t="shared" si="19"/>
        <v>0</v>
      </c>
      <c r="BX80" s="37">
        <f t="shared" si="20"/>
        <v>0</v>
      </c>
      <c r="BY80" s="38">
        <f t="shared" si="21"/>
        <v>0</v>
      </c>
      <c r="BZ80" s="39">
        <f t="shared" si="22"/>
        <v>0</v>
      </c>
      <c r="CA80" s="34" t="str">
        <f>IF(BZ80=0,"",
IF(SUM($BZ$67:BZ80)=1,CB80,
IF($BZ$89&gt;SUM($BZ$67:BZ80),_xlfn.CONCAT(", ",CB80),
IF($BZ$89=SUM($BZ$67:BZ80),_xlfn.CONCAT(" y ",CB80)))))</f>
        <v/>
      </c>
      <c r="CB80" s="263" t="s">
        <v>2344</v>
      </c>
      <c r="CD80" s="41">
        <f t="shared" si="23"/>
        <v>0</v>
      </c>
      <c r="CE80" s="41">
        <f t="shared" si="24"/>
        <v>0</v>
      </c>
      <c r="CF80" s="41">
        <f t="shared" si="25"/>
        <v>0</v>
      </c>
      <c r="CG80" s="41">
        <f t="shared" si="26"/>
        <v>0</v>
      </c>
      <c r="CH80" s="41">
        <f t="shared" si="27"/>
        <v>0</v>
      </c>
      <c r="CI80" s="41">
        <f t="shared" si="28"/>
        <v>0</v>
      </c>
      <c r="CJ80" s="41">
        <f t="shared" si="29"/>
        <v>0</v>
      </c>
      <c r="CK80" s="41">
        <f t="shared" si="30"/>
        <v>0</v>
      </c>
    </row>
    <row r="81" spans="1:89" ht="15" customHeight="1">
      <c r="A81" s="159"/>
      <c r="B81" s="7"/>
      <c r="C81" s="263" t="s">
        <v>111</v>
      </c>
      <c r="D81" s="518" t="s">
        <v>561</v>
      </c>
      <c r="E81" s="519"/>
      <c r="F81" s="519"/>
      <c r="G81" s="519"/>
      <c r="H81" s="519"/>
      <c r="I81" s="519"/>
      <c r="J81" s="519"/>
      <c r="K81" s="519"/>
      <c r="L81" s="519"/>
      <c r="M81" s="519"/>
      <c r="N81" s="519"/>
      <c r="O81" s="519"/>
      <c r="P81" s="520"/>
      <c r="Q81" s="466"/>
      <c r="R81" s="466"/>
      <c r="S81" s="466"/>
      <c r="T81" s="524"/>
      <c r="U81" s="524"/>
      <c r="V81" s="524"/>
      <c r="W81" s="27"/>
      <c r="X81" s="27"/>
      <c r="Y81" s="27"/>
      <c r="Z81" s="27"/>
      <c r="AA81" s="27"/>
      <c r="AB81" s="27"/>
      <c r="AC81" s="27"/>
      <c r="AD81" s="27"/>
      <c r="AF81" s="276"/>
      <c r="AG81">
        <f t="shared" si="4"/>
        <v>0</v>
      </c>
      <c r="AH81">
        <f t="shared" si="5"/>
        <v>0</v>
      </c>
      <c r="AI81"/>
      <c r="AJ81" cm="1">
        <f t="array" ref="AJ81">IF(OR(T81={"NS","NA"},$O$26={"NS","NA"}),0,IF(T81&lt;=$O$26,0,1))</f>
        <v>0</v>
      </c>
      <c r="AK81" s="21" cm="1">
        <f t="array" ref="AK81">IF(OR(W79={"NS","NA"},AK$65={"NS","NA"}),0,IF(W79&lt;=AK$65,0,1))</f>
        <v>0</v>
      </c>
      <c r="AL81" s="21" cm="1">
        <f t="array" ref="AL81">IF(OR(X79={"NS","NA"},AL$65={"NS","NA"}),0,IF(X79&lt;=AL$65,0,1))</f>
        <v>0</v>
      </c>
      <c r="AM81" s="21" cm="1">
        <f t="array" ref="AM81">IF(OR(Y79={"NS","NA"},AM$65={"NS","NA"}),0,IF(Y79&lt;=AM$65,0,1))</f>
        <v>0</v>
      </c>
      <c r="AN81" s="21" cm="1">
        <f t="array" ref="AN81">IF(OR(Z79={"NS","NA"},AN$65={"NS","NA"}),0,IF(Z79&lt;=AN$65,0,1))</f>
        <v>0</v>
      </c>
      <c r="AO81" s="21" cm="1">
        <f t="array" ref="AO81">IF(OR(AA79={"NS","NA"},AO$65={"NS","NA"}),0,IF(AA79&lt;=AO$65,0,1))</f>
        <v>0</v>
      </c>
      <c r="AP81" s="21" cm="1">
        <f t="array" ref="AP81">IF(OR(AB79={"NS","NA"},AP$65={"NS","NA"}),0,IF(AB79&lt;=AP$65,0,1))</f>
        <v>0</v>
      </c>
      <c r="AQ81" s="21" cm="1">
        <f t="array" ref="AQ81">IF(OR(AC79={"NS","NA"},AQ$65={"NS","NA"}),0,IF(AC79&lt;=AQ$65,0,1))</f>
        <v>0</v>
      </c>
      <c r="AR81" s="21" cm="1">
        <f t="array" ref="AR81">IF(OR(AD79={"NS","NA"},AR$65={"NS","NA"}),0,IF(AD79&lt;=AR$65,0,1))</f>
        <v>0</v>
      </c>
      <c r="AS81" s="21" cm="1">
        <f t="array" ref="AS81">IF(OR(O107={"NS","NA"},AS$65={"NS","NA"}),0,IF(O107&lt;=AS$65,0,1))</f>
        <v>0</v>
      </c>
      <c r="AT81" s="21" cm="1">
        <f t="array" ref="AT81">IF(OR(P107={"NS","NA"},AT$65={"NS","NA"}),0,IF(P107&lt;=AT$65,0,1))</f>
        <v>0</v>
      </c>
      <c r="AU81" s="21" cm="1">
        <f t="array" ref="AU81">IF(OR(Q107={"NS","NA"},AU$65={"NS","NA"}),0,IF(Q107&lt;=AU$65,0,1))</f>
        <v>0</v>
      </c>
      <c r="AV81" s="21" cm="1">
        <f t="array" ref="AV81">IF(OR(R107={"NS","NA"},AV$65={"NS","NA"}),0,IF(R107&lt;=AV$65,0,1))</f>
        <v>0</v>
      </c>
      <c r="AW81" s="21" cm="1">
        <f t="array" ref="AW81">IF(OR(S107={"NS","NA"},AW$65={"NS","NA"}),0,IF(S107&lt;=AW$65,0,1))</f>
        <v>0</v>
      </c>
      <c r="AX81" s="21" cm="1">
        <f t="array" ref="AX81">IF(OR(T107={"NS","NA"},AX$65={"NS","NA"}),0,IF(T107&lt;=AX$65,0,1))</f>
        <v>0</v>
      </c>
      <c r="AY81" s="21" cm="1">
        <f t="array" ref="AY81">IF(OR(U107={"NS","NA"},AY$65={"NS","NA"}),0,IF(U107&lt;=AY$65,0,1))</f>
        <v>0</v>
      </c>
      <c r="AZ81" s="21" cm="1">
        <f t="array" ref="AZ81">IF(OR(V107={"NS","NA"},AZ$65={"NS","NA"}),0,IF(V107&lt;=AZ$65,0,1))</f>
        <v>0</v>
      </c>
      <c r="BA81" s="21" cm="1">
        <f t="array" ref="BA81">IF(OR(W107={"NS","NA"},BA$65={"NS","NA"}),0,IF(W107&lt;=BA$65,0,1))</f>
        <v>0</v>
      </c>
      <c r="BB81" s="21" cm="1">
        <f t="array" ref="BB81">IF(OR(X107={"NS","NA"},BB$65={"NS","NA"}),0,IF(X107&lt;=BB$65,0,1))</f>
        <v>0</v>
      </c>
      <c r="BC81" s="21" cm="1">
        <f t="array" ref="BC81">IF(OR(Y107={"NS","NA"},BC$65={"NS","NA"}),0,IF(Y107&lt;=BC$65,0,1))</f>
        <v>0</v>
      </c>
      <c r="BD81" s="21" cm="1">
        <f t="array" ref="BD81">IF(OR(Z107={"NS","NA"},BD$65={"NS","NA"}),0,IF(Z107&lt;=BD$65,0,1))</f>
        <v>0</v>
      </c>
      <c r="BE81" s="21" cm="1">
        <f t="array" ref="BE81">IF(OR(AA107={"NS","NA"},BE$65={"NS","NA"}),0,IF(AA107&lt;=BE$65,0,1))</f>
        <v>0</v>
      </c>
      <c r="BF81" s="21" cm="1">
        <f t="array" ref="BF81">IF(OR(AB107={"NS","NA"},BF$65={"NS","NA"}),0,IF(AB107&lt;=BF$65,0,1))</f>
        <v>0</v>
      </c>
      <c r="BG81" s="21" cm="1">
        <f t="array" ref="BG81">IF(OR(AC107={"NS","NA"},BG$65={"NS","NA"}),0,IF(AC107&lt;=BG$65,0,1))</f>
        <v>0</v>
      </c>
      <c r="BH81" s="21" cm="1">
        <f t="array" ref="BH81">IF(OR(AD107={"NS","NA"},BH$65={"NS","NA"}),0,IF(AD107&lt;=BH$65,0,1))</f>
        <v>0</v>
      </c>
      <c r="BJ81" s="35">
        <f t="shared" si="6"/>
        <v>0</v>
      </c>
      <c r="BK81" s="36">
        <f t="shared" si="7"/>
        <v>0</v>
      </c>
      <c r="BL81" s="37">
        <f t="shared" si="8"/>
        <v>0</v>
      </c>
      <c r="BM81" s="38">
        <f t="shared" si="9"/>
        <v>0</v>
      </c>
      <c r="BN81" s="35">
        <f t="shared" si="10"/>
        <v>0</v>
      </c>
      <c r="BO81" s="36">
        <f t="shared" si="11"/>
        <v>0</v>
      </c>
      <c r="BP81" s="37">
        <f t="shared" si="12"/>
        <v>0</v>
      </c>
      <c r="BQ81" s="38">
        <f t="shared" si="13"/>
        <v>0</v>
      </c>
      <c r="BR81" s="35">
        <f t="shared" si="14"/>
        <v>0</v>
      </c>
      <c r="BS81" s="36">
        <f t="shared" si="15"/>
        <v>0</v>
      </c>
      <c r="BT81" s="37">
        <f t="shared" si="16"/>
        <v>0</v>
      </c>
      <c r="BU81" s="38">
        <f t="shared" si="17"/>
        <v>0</v>
      </c>
      <c r="BV81" s="35">
        <f t="shared" si="18"/>
        <v>0</v>
      </c>
      <c r="BW81" s="36">
        <f t="shared" si="19"/>
        <v>0</v>
      </c>
      <c r="BX81" s="37">
        <f t="shared" si="20"/>
        <v>0</v>
      </c>
      <c r="BY81" s="38">
        <f t="shared" si="21"/>
        <v>0</v>
      </c>
      <c r="BZ81" s="39">
        <f t="shared" si="22"/>
        <v>0</v>
      </c>
      <c r="CA81" s="34" t="str">
        <f>IF(BZ81=0,"",
IF(SUM($BZ$67:BZ81)=1,CB81,
IF($BZ$89&gt;SUM($BZ$67:BZ81),_xlfn.CONCAT(", ",CB81),
IF($BZ$89=SUM($BZ$67:BZ81),_xlfn.CONCAT(" y ",CB81)))))</f>
        <v/>
      </c>
      <c r="CB81" s="263" t="s">
        <v>2345</v>
      </c>
      <c r="CD81" s="41">
        <f t="shared" si="23"/>
        <v>0</v>
      </c>
      <c r="CE81" s="41">
        <f t="shared" si="24"/>
        <v>0</v>
      </c>
      <c r="CF81" s="41">
        <f t="shared" si="25"/>
        <v>0</v>
      </c>
      <c r="CG81" s="41">
        <f t="shared" si="26"/>
        <v>0</v>
      </c>
      <c r="CH81" s="41">
        <f t="shared" si="27"/>
        <v>0</v>
      </c>
      <c r="CI81" s="41">
        <f t="shared" si="28"/>
        <v>0</v>
      </c>
      <c r="CJ81" s="41">
        <f t="shared" si="29"/>
        <v>0</v>
      </c>
      <c r="CK81" s="41">
        <f t="shared" si="30"/>
        <v>0</v>
      </c>
    </row>
    <row r="82" spans="1:89" ht="15" customHeight="1">
      <c r="A82" s="159"/>
      <c r="B82" s="7"/>
      <c r="C82" s="263" t="s">
        <v>112</v>
      </c>
      <c r="D82" s="518" t="s">
        <v>562</v>
      </c>
      <c r="E82" s="519"/>
      <c r="F82" s="519"/>
      <c r="G82" s="519"/>
      <c r="H82" s="519"/>
      <c r="I82" s="519"/>
      <c r="J82" s="519"/>
      <c r="K82" s="519"/>
      <c r="L82" s="519"/>
      <c r="M82" s="519"/>
      <c r="N82" s="519"/>
      <c r="O82" s="519"/>
      <c r="P82" s="520"/>
      <c r="Q82" s="466"/>
      <c r="R82" s="466"/>
      <c r="S82" s="466"/>
      <c r="T82" s="524"/>
      <c r="U82" s="524"/>
      <c r="V82" s="524"/>
      <c r="W82" s="27"/>
      <c r="X82" s="27"/>
      <c r="Y82" s="27"/>
      <c r="Z82" s="27"/>
      <c r="AA82" s="27"/>
      <c r="AB82" s="27"/>
      <c r="AC82" s="27"/>
      <c r="AD82" s="27"/>
      <c r="AF82" s="276"/>
      <c r="AG82">
        <f t="shared" si="4"/>
        <v>0</v>
      </c>
      <c r="AH82">
        <f t="shared" si="5"/>
        <v>0</v>
      </c>
      <c r="AI82"/>
      <c r="AJ82" cm="1">
        <f t="array" ref="AJ82">IF(OR(T82={"NS","NA"},$O$26={"NS","NA"}),0,IF(T82&lt;=$O$26,0,1))</f>
        <v>0</v>
      </c>
      <c r="AK82" s="21" cm="1">
        <f t="array" ref="AK82">IF(OR(W80={"NS","NA"},AK$65={"NS","NA"}),0,IF(W80&lt;=AK$65,0,1))</f>
        <v>0</v>
      </c>
      <c r="AL82" s="21" cm="1">
        <f t="array" ref="AL82">IF(OR(X80={"NS","NA"},AL$65={"NS","NA"}),0,IF(X80&lt;=AL$65,0,1))</f>
        <v>0</v>
      </c>
      <c r="AM82" s="21" cm="1">
        <f t="array" ref="AM82">IF(OR(Y80={"NS","NA"},AM$65={"NS","NA"}),0,IF(Y80&lt;=AM$65,0,1))</f>
        <v>0</v>
      </c>
      <c r="AN82" s="21" cm="1">
        <f t="array" ref="AN82">IF(OR(Z80={"NS","NA"},AN$65={"NS","NA"}),0,IF(Z80&lt;=AN$65,0,1))</f>
        <v>0</v>
      </c>
      <c r="AO82" s="21" cm="1">
        <f t="array" ref="AO82">IF(OR(AA80={"NS","NA"},AO$65={"NS","NA"}),0,IF(AA80&lt;=AO$65,0,1))</f>
        <v>0</v>
      </c>
      <c r="AP82" s="21" cm="1">
        <f t="array" ref="AP82">IF(OR(AB80={"NS","NA"},AP$65={"NS","NA"}),0,IF(AB80&lt;=AP$65,0,1))</f>
        <v>0</v>
      </c>
      <c r="AQ82" s="21" cm="1">
        <f t="array" ref="AQ82">IF(OR(AC80={"NS","NA"},AQ$65={"NS","NA"}),0,IF(AC80&lt;=AQ$65,0,1))</f>
        <v>0</v>
      </c>
      <c r="AR82" s="21" cm="1">
        <f t="array" ref="AR82">IF(OR(AD80={"NS","NA"},AR$65={"NS","NA"}),0,IF(AD80&lt;=AR$65,0,1))</f>
        <v>0</v>
      </c>
      <c r="AS82" s="21" cm="1">
        <f t="array" ref="AS82">IF(OR(O108={"NS","NA"},AS$65={"NS","NA"}),0,IF(O108&lt;=AS$65,0,1))</f>
        <v>0</v>
      </c>
      <c r="AT82" s="21" cm="1">
        <f t="array" ref="AT82">IF(OR(P108={"NS","NA"},AT$65={"NS","NA"}),0,IF(P108&lt;=AT$65,0,1))</f>
        <v>0</v>
      </c>
      <c r="AU82" s="21" cm="1">
        <f t="array" ref="AU82">IF(OR(Q108={"NS","NA"},AU$65={"NS","NA"}),0,IF(Q108&lt;=AU$65,0,1))</f>
        <v>0</v>
      </c>
      <c r="AV82" s="21" cm="1">
        <f t="array" ref="AV82">IF(OR(R108={"NS","NA"},AV$65={"NS","NA"}),0,IF(R108&lt;=AV$65,0,1))</f>
        <v>0</v>
      </c>
      <c r="AW82" s="21" cm="1">
        <f t="array" ref="AW82">IF(OR(S108={"NS","NA"},AW$65={"NS","NA"}),0,IF(S108&lt;=AW$65,0,1))</f>
        <v>0</v>
      </c>
      <c r="AX82" s="21" cm="1">
        <f t="array" ref="AX82">IF(OR(T108={"NS","NA"},AX$65={"NS","NA"}),0,IF(T108&lt;=AX$65,0,1))</f>
        <v>0</v>
      </c>
      <c r="AY82" s="21" cm="1">
        <f t="array" ref="AY82">IF(OR(U108={"NS","NA"},AY$65={"NS","NA"}),0,IF(U108&lt;=AY$65,0,1))</f>
        <v>0</v>
      </c>
      <c r="AZ82" s="21" cm="1">
        <f t="array" ref="AZ82">IF(OR(V108={"NS","NA"},AZ$65={"NS","NA"}),0,IF(V108&lt;=AZ$65,0,1))</f>
        <v>0</v>
      </c>
      <c r="BA82" s="21" cm="1">
        <f t="array" ref="BA82">IF(OR(W108={"NS","NA"},BA$65={"NS","NA"}),0,IF(W108&lt;=BA$65,0,1))</f>
        <v>0</v>
      </c>
      <c r="BB82" s="21" cm="1">
        <f t="array" ref="BB82">IF(OR(X108={"NS","NA"},BB$65={"NS","NA"}),0,IF(X108&lt;=BB$65,0,1))</f>
        <v>0</v>
      </c>
      <c r="BC82" s="21" cm="1">
        <f t="array" ref="BC82">IF(OR(Y108={"NS","NA"},BC$65={"NS","NA"}),0,IF(Y108&lt;=BC$65,0,1))</f>
        <v>0</v>
      </c>
      <c r="BD82" s="21" cm="1">
        <f t="array" ref="BD82">IF(OR(Z108={"NS","NA"},BD$65={"NS","NA"}),0,IF(Z108&lt;=BD$65,0,1))</f>
        <v>0</v>
      </c>
      <c r="BE82" s="21" cm="1">
        <f t="array" ref="BE82">IF(OR(AA108={"NS","NA"},BE$65={"NS","NA"}),0,IF(AA108&lt;=BE$65,0,1))</f>
        <v>0</v>
      </c>
      <c r="BF82" s="21" cm="1">
        <f t="array" ref="BF82">IF(OR(AB108={"NS","NA"},BF$65={"NS","NA"}),0,IF(AB108&lt;=BF$65,0,1))</f>
        <v>0</v>
      </c>
      <c r="BG82" s="21" cm="1">
        <f t="array" ref="BG82">IF(OR(AC108={"NS","NA"},BG$65={"NS","NA"}),0,IF(AC108&lt;=BG$65,0,1))</f>
        <v>0</v>
      </c>
      <c r="BH82" s="21" cm="1">
        <f t="array" ref="BH82">IF(OR(AD108={"NS","NA"},BH$65={"NS","NA"}),0,IF(AD108&lt;=BH$65,0,1))</f>
        <v>0</v>
      </c>
      <c r="BJ82" s="35">
        <f t="shared" si="6"/>
        <v>0</v>
      </c>
      <c r="BK82" s="36">
        <f t="shared" si="7"/>
        <v>0</v>
      </c>
      <c r="BL82" s="37">
        <f t="shared" si="8"/>
        <v>0</v>
      </c>
      <c r="BM82" s="38">
        <f t="shared" si="9"/>
        <v>0</v>
      </c>
      <c r="BN82" s="35">
        <f t="shared" si="10"/>
        <v>0</v>
      </c>
      <c r="BO82" s="36">
        <f t="shared" si="11"/>
        <v>0</v>
      </c>
      <c r="BP82" s="37">
        <f t="shared" si="12"/>
        <v>0</v>
      </c>
      <c r="BQ82" s="38">
        <f t="shared" si="13"/>
        <v>0</v>
      </c>
      <c r="BR82" s="35">
        <f t="shared" si="14"/>
        <v>0</v>
      </c>
      <c r="BS82" s="36">
        <f t="shared" si="15"/>
        <v>0</v>
      </c>
      <c r="BT82" s="37">
        <f t="shared" si="16"/>
        <v>0</v>
      </c>
      <c r="BU82" s="38">
        <f t="shared" si="17"/>
        <v>0</v>
      </c>
      <c r="BV82" s="35">
        <f t="shared" si="18"/>
        <v>0</v>
      </c>
      <c r="BW82" s="36">
        <f t="shared" si="19"/>
        <v>0</v>
      </c>
      <c r="BX82" s="37">
        <f t="shared" si="20"/>
        <v>0</v>
      </c>
      <c r="BY82" s="38">
        <f t="shared" si="21"/>
        <v>0</v>
      </c>
      <c r="BZ82" s="39">
        <f t="shared" si="22"/>
        <v>0</v>
      </c>
      <c r="CA82" s="34" t="str">
        <f>IF(BZ82=0,"",
IF(SUM($BZ$67:BZ82)=1,CB82,
IF($BZ$89&gt;SUM($BZ$67:BZ82),_xlfn.CONCAT(", ",CB82),
IF($BZ$89=SUM($BZ$67:BZ82),_xlfn.CONCAT(" y ",CB82)))))</f>
        <v/>
      </c>
      <c r="CB82" s="263" t="s">
        <v>2346</v>
      </c>
      <c r="CD82" s="41">
        <f t="shared" si="23"/>
        <v>0</v>
      </c>
      <c r="CE82" s="41">
        <f t="shared" si="24"/>
        <v>0</v>
      </c>
      <c r="CF82" s="41">
        <f t="shared" si="25"/>
        <v>0</v>
      </c>
      <c r="CG82" s="41">
        <f t="shared" si="26"/>
        <v>0</v>
      </c>
      <c r="CH82" s="41">
        <f t="shared" si="27"/>
        <v>0</v>
      </c>
      <c r="CI82" s="41">
        <f t="shared" si="28"/>
        <v>0</v>
      </c>
      <c r="CJ82" s="41">
        <f t="shared" si="29"/>
        <v>0</v>
      </c>
      <c r="CK82" s="41">
        <f t="shared" si="30"/>
        <v>0</v>
      </c>
    </row>
    <row r="83" spans="1:89" ht="15" customHeight="1">
      <c r="A83" s="159"/>
      <c r="B83" s="7"/>
      <c r="C83" s="263" t="s">
        <v>113</v>
      </c>
      <c r="D83" s="518" t="s">
        <v>563</v>
      </c>
      <c r="E83" s="519"/>
      <c r="F83" s="519"/>
      <c r="G83" s="519"/>
      <c r="H83" s="519"/>
      <c r="I83" s="519"/>
      <c r="J83" s="519"/>
      <c r="K83" s="519"/>
      <c r="L83" s="519"/>
      <c r="M83" s="519"/>
      <c r="N83" s="519"/>
      <c r="O83" s="519"/>
      <c r="P83" s="520"/>
      <c r="Q83" s="466"/>
      <c r="R83" s="466"/>
      <c r="S83" s="466"/>
      <c r="T83" s="524"/>
      <c r="U83" s="524"/>
      <c r="V83" s="524"/>
      <c r="W83" s="27"/>
      <c r="X83" s="27"/>
      <c r="Y83" s="27"/>
      <c r="Z83" s="27"/>
      <c r="AA83" s="27"/>
      <c r="AB83" s="27"/>
      <c r="AC83" s="27"/>
      <c r="AD83" s="27"/>
      <c r="AF83" s="276"/>
      <c r="AG83">
        <f t="shared" si="4"/>
        <v>0</v>
      </c>
      <c r="AH83">
        <f t="shared" si="5"/>
        <v>0</v>
      </c>
      <c r="AI83"/>
      <c r="AJ83" cm="1">
        <f t="array" ref="AJ83">IF(OR(T83={"NS","NA"},$O$26={"NS","NA"}),0,IF(T83&lt;=$O$26,0,1))</f>
        <v>0</v>
      </c>
      <c r="AK83" s="21" cm="1">
        <f t="array" ref="AK83">IF(OR(W81={"NS","NA"},AK$65={"NS","NA"}),0,IF(W81&lt;=AK$65,0,1))</f>
        <v>0</v>
      </c>
      <c r="AL83" s="21" cm="1">
        <f t="array" ref="AL83">IF(OR(X81={"NS","NA"},AL$65={"NS","NA"}),0,IF(X81&lt;=AL$65,0,1))</f>
        <v>0</v>
      </c>
      <c r="AM83" s="21" cm="1">
        <f t="array" ref="AM83">IF(OR(Y81={"NS","NA"},AM$65={"NS","NA"}),0,IF(Y81&lt;=AM$65,0,1))</f>
        <v>0</v>
      </c>
      <c r="AN83" s="21" cm="1">
        <f t="array" ref="AN83">IF(OR(Z81={"NS","NA"},AN$65={"NS","NA"}),0,IF(Z81&lt;=AN$65,0,1))</f>
        <v>0</v>
      </c>
      <c r="AO83" s="21" cm="1">
        <f t="array" ref="AO83">IF(OR(AA81={"NS","NA"},AO$65={"NS","NA"}),0,IF(AA81&lt;=AO$65,0,1))</f>
        <v>0</v>
      </c>
      <c r="AP83" s="21" cm="1">
        <f t="array" ref="AP83">IF(OR(AB81={"NS","NA"},AP$65={"NS","NA"}),0,IF(AB81&lt;=AP$65,0,1))</f>
        <v>0</v>
      </c>
      <c r="AQ83" s="21" cm="1">
        <f t="array" ref="AQ83">IF(OR(AC81={"NS","NA"},AQ$65={"NS","NA"}),0,IF(AC81&lt;=AQ$65,0,1))</f>
        <v>0</v>
      </c>
      <c r="AR83" s="21" cm="1">
        <f t="array" ref="AR83">IF(OR(AD81={"NS","NA"},AR$65={"NS","NA"}),0,IF(AD81&lt;=AR$65,0,1))</f>
        <v>0</v>
      </c>
      <c r="AS83" s="21" cm="1">
        <f t="array" ref="AS83">IF(OR(O109={"NS","NA"},AS$65={"NS","NA"}),0,IF(O109&lt;=AS$65,0,1))</f>
        <v>0</v>
      </c>
      <c r="AT83" s="21" cm="1">
        <f t="array" ref="AT83">IF(OR(P109={"NS","NA"},AT$65={"NS","NA"}),0,IF(P109&lt;=AT$65,0,1))</f>
        <v>0</v>
      </c>
      <c r="AU83" s="21" cm="1">
        <f t="array" ref="AU83">IF(OR(Q109={"NS","NA"},AU$65={"NS","NA"}),0,IF(Q109&lt;=AU$65,0,1))</f>
        <v>0</v>
      </c>
      <c r="AV83" s="21" cm="1">
        <f t="array" ref="AV83">IF(OR(R109={"NS","NA"},AV$65={"NS","NA"}),0,IF(R109&lt;=AV$65,0,1))</f>
        <v>0</v>
      </c>
      <c r="AW83" s="21" cm="1">
        <f t="array" ref="AW83">IF(OR(S109={"NS","NA"},AW$65={"NS","NA"}),0,IF(S109&lt;=AW$65,0,1))</f>
        <v>0</v>
      </c>
      <c r="AX83" s="21" cm="1">
        <f t="array" ref="AX83">IF(OR(T109={"NS","NA"},AX$65={"NS","NA"}),0,IF(T109&lt;=AX$65,0,1))</f>
        <v>0</v>
      </c>
      <c r="AY83" s="21" cm="1">
        <f t="array" ref="AY83">IF(OR(U109={"NS","NA"},AY$65={"NS","NA"}),0,IF(U109&lt;=AY$65,0,1))</f>
        <v>0</v>
      </c>
      <c r="AZ83" s="21" cm="1">
        <f t="array" ref="AZ83">IF(OR(V109={"NS","NA"},AZ$65={"NS","NA"}),0,IF(V109&lt;=AZ$65,0,1))</f>
        <v>0</v>
      </c>
      <c r="BA83" s="21" cm="1">
        <f t="array" ref="BA83">IF(OR(W109={"NS","NA"},BA$65={"NS","NA"}),0,IF(W109&lt;=BA$65,0,1))</f>
        <v>0</v>
      </c>
      <c r="BB83" s="21" cm="1">
        <f t="array" ref="BB83">IF(OR(X109={"NS","NA"},BB$65={"NS","NA"}),0,IF(X109&lt;=BB$65,0,1))</f>
        <v>0</v>
      </c>
      <c r="BC83" s="21" cm="1">
        <f t="array" ref="BC83">IF(OR(Y109={"NS","NA"},BC$65={"NS","NA"}),0,IF(Y109&lt;=BC$65,0,1))</f>
        <v>0</v>
      </c>
      <c r="BD83" s="21" cm="1">
        <f t="array" ref="BD83">IF(OR(Z109={"NS","NA"},BD$65={"NS","NA"}),0,IF(Z109&lt;=BD$65,0,1))</f>
        <v>0</v>
      </c>
      <c r="BE83" s="21" cm="1">
        <f t="array" ref="BE83">IF(OR(AA109={"NS","NA"},BE$65={"NS","NA"}),0,IF(AA109&lt;=BE$65,0,1))</f>
        <v>0</v>
      </c>
      <c r="BF83" s="21" cm="1">
        <f t="array" ref="BF83">IF(OR(AB109={"NS","NA"},BF$65={"NS","NA"}),0,IF(AB109&lt;=BF$65,0,1))</f>
        <v>0</v>
      </c>
      <c r="BG83" s="21" cm="1">
        <f t="array" ref="BG83">IF(OR(AC109={"NS","NA"},BG$65={"NS","NA"}),0,IF(AC109&lt;=BG$65,0,1))</f>
        <v>0</v>
      </c>
      <c r="BH83" s="21" cm="1">
        <f t="array" ref="BH83">IF(OR(AD109={"NS","NA"},BH$65={"NS","NA"}),0,IF(AD109&lt;=BH$65,0,1))</f>
        <v>0</v>
      </c>
      <c r="BJ83" s="35">
        <f t="shared" si="6"/>
        <v>0</v>
      </c>
      <c r="BK83" s="36">
        <f t="shared" si="7"/>
        <v>0</v>
      </c>
      <c r="BL83" s="37">
        <f t="shared" si="8"/>
        <v>0</v>
      </c>
      <c r="BM83" s="38">
        <f t="shared" si="9"/>
        <v>0</v>
      </c>
      <c r="BN83" s="35">
        <f t="shared" si="10"/>
        <v>0</v>
      </c>
      <c r="BO83" s="36">
        <f t="shared" si="11"/>
        <v>0</v>
      </c>
      <c r="BP83" s="37">
        <f t="shared" si="12"/>
        <v>0</v>
      </c>
      <c r="BQ83" s="38">
        <f t="shared" si="13"/>
        <v>0</v>
      </c>
      <c r="BR83" s="35">
        <f t="shared" si="14"/>
        <v>0</v>
      </c>
      <c r="BS83" s="36">
        <f t="shared" si="15"/>
        <v>0</v>
      </c>
      <c r="BT83" s="37">
        <f t="shared" si="16"/>
        <v>0</v>
      </c>
      <c r="BU83" s="38">
        <f t="shared" si="17"/>
        <v>0</v>
      </c>
      <c r="BV83" s="35">
        <f t="shared" si="18"/>
        <v>0</v>
      </c>
      <c r="BW83" s="36">
        <f t="shared" si="19"/>
        <v>0</v>
      </c>
      <c r="BX83" s="37">
        <f t="shared" si="20"/>
        <v>0</v>
      </c>
      <c r="BY83" s="38">
        <f t="shared" si="21"/>
        <v>0</v>
      </c>
      <c r="BZ83" s="39">
        <f t="shared" si="22"/>
        <v>0</v>
      </c>
      <c r="CA83" s="34" t="str">
        <f>IF(BZ83=0,"",
IF(SUM($BZ$67:BZ83)=1,CB83,
IF($BZ$89&gt;SUM($BZ$67:BZ83),_xlfn.CONCAT(", ",CB83),
IF($BZ$89=SUM($BZ$67:BZ83),_xlfn.CONCAT(" y ",CB83)))))</f>
        <v/>
      </c>
      <c r="CB83" s="263" t="s">
        <v>7237</v>
      </c>
      <c r="CD83" s="41">
        <f t="shared" si="23"/>
        <v>0</v>
      </c>
      <c r="CE83" s="41">
        <f t="shared" si="24"/>
        <v>0</v>
      </c>
      <c r="CF83" s="41">
        <f t="shared" si="25"/>
        <v>0</v>
      </c>
      <c r="CG83" s="41">
        <f t="shared" si="26"/>
        <v>0</v>
      </c>
      <c r="CH83" s="41">
        <f t="shared" si="27"/>
        <v>0</v>
      </c>
      <c r="CI83" s="41">
        <f t="shared" si="28"/>
        <v>0</v>
      </c>
      <c r="CJ83" s="41">
        <f t="shared" si="29"/>
        <v>0</v>
      </c>
      <c r="CK83" s="41">
        <f t="shared" si="30"/>
        <v>0</v>
      </c>
    </row>
    <row r="84" spans="1:89" ht="15" customHeight="1">
      <c r="A84" s="159"/>
      <c r="B84" s="7"/>
      <c r="C84" s="263" t="s">
        <v>114</v>
      </c>
      <c r="D84" s="518" t="s">
        <v>564</v>
      </c>
      <c r="E84" s="519"/>
      <c r="F84" s="519"/>
      <c r="G84" s="519"/>
      <c r="H84" s="519"/>
      <c r="I84" s="519"/>
      <c r="J84" s="519"/>
      <c r="K84" s="519"/>
      <c r="L84" s="519"/>
      <c r="M84" s="519"/>
      <c r="N84" s="519"/>
      <c r="O84" s="519"/>
      <c r="P84" s="520"/>
      <c r="Q84" s="466"/>
      <c r="R84" s="466"/>
      <c r="S84" s="466"/>
      <c r="T84" s="524"/>
      <c r="U84" s="524"/>
      <c r="V84" s="524"/>
      <c r="W84" s="27"/>
      <c r="X84" s="27"/>
      <c r="Y84" s="27"/>
      <c r="Z84" s="27"/>
      <c r="AA84" s="27"/>
      <c r="AB84" s="27"/>
      <c r="AC84" s="27"/>
      <c r="AD84" s="27"/>
      <c r="AF84" s="276"/>
      <c r="AG84">
        <f t="shared" si="4"/>
        <v>0</v>
      </c>
      <c r="AH84">
        <f t="shared" si="5"/>
        <v>0</v>
      </c>
      <c r="AI84"/>
      <c r="AJ84" cm="1">
        <f t="array" ref="AJ84">IF(OR(T84={"NS","NA"},$O$26={"NS","NA"}),0,IF(T84&lt;=$O$26,0,1))</f>
        <v>0</v>
      </c>
      <c r="AK84" s="21" cm="1">
        <f t="array" ref="AK84">IF(OR(W82={"NS","NA"},AK$65={"NS","NA"}),0,IF(W82&lt;=AK$65,0,1))</f>
        <v>0</v>
      </c>
      <c r="AL84" s="21" cm="1">
        <f t="array" ref="AL84">IF(OR(X82={"NS","NA"},AL$65={"NS","NA"}),0,IF(X82&lt;=AL$65,0,1))</f>
        <v>0</v>
      </c>
      <c r="AM84" s="21" cm="1">
        <f t="array" ref="AM84">IF(OR(Y82={"NS","NA"},AM$65={"NS","NA"}),0,IF(Y82&lt;=AM$65,0,1))</f>
        <v>0</v>
      </c>
      <c r="AN84" s="21" cm="1">
        <f t="array" ref="AN84">IF(OR(Z82={"NS","NA"},AN$65={"NS","NA"}),0,IF(Z82&lt;=AN$65,0,1))</f>
        <v>0</v>
      </c>
      <c r="AO84" s="21" cm="1">
        <f t="array" ref="AO84">IF(OR(AA82={"NS","NA"},AO$65={"NS","NA"}),0,IF(AA82&lt;=AO$65,0,1))</f>
        <v>0</v>
      </c>
      <c r="AP84" s="21" cm="1">
        <f t="array" ref="AP84">IF(OR(AB82={"NS","NA"},AP$65={"NS","NA"}),0,IF(AB82&lt;=AP$65,0,1))</f>
        <v>0</v>
      </c>
      <c r="AQ84" s="21" cm="1">
        <f t="array" ref="AQ84">IF(OR(AC82={"NS","NA"},AQ$65={"NS","NA"}),0,IF(AC82&lt;=AQ$65,0,1))</f>
        <v>0</v>
      </c>
      <c r="AR84" s="21" cm="1">
        <f t="array" ref="AR84">IF(OR(AD82={"NS","NA"},AR$65={"NS","NA"}),0,IF(AD82&lt;=AR$65,0,1))</f>
        <v>0</v>
      </c>
      <c r="AS84" s="21" cm="1">
        <f t="array" ref="AS84">IF(OR(O110={"NS","NA"},AS$65={"NS","NA"}),0,IF(O110&lt;=AS$65,0,1))</f>
        <v>0</v>
      </c>
      <c r="AT84" s="21" cm="1">
        <f t="array" ref="AT84">IF(OR(P110={"NS","NA"},AT$65={"NS","NA"}),0,IF(P110&lt;=AT$65,0,1))</f>
        <v>0</v>
      </c>
      <c r="AU84" s="21" cm="1">
        <f t="array" ref="AU84">IF(OR(Q110={"NS","NA"},AU$65={"NS","NA"}),0,IF(Q110&lt;=AU$65,0,1))</f>
        <v>0</v>
      </c>
      <c r="AV84" s="21" cm="1">
        <f t="array" ref="AV84">IF(OR(R110={"NS","NA"},AV$65={"NS","NA"}),0,IF(R110&lt;=AV$65,0,1))</f>
        <v>0</v>
      </c>
      <c r="AW84" s="21" cm="1">
        <f t="array" ref="AW84">IF(OR(S110={"NS","NA"},AW$65={"NS","NA"}),0,IF(S110&lt;=AW$65,0,1))</f>
        <v>0</v>
      </c>
      <c r="AX84" s="21" cm="1">
        <f t="array" ref="AX84">IF(OR(T110={"NS","NA"},AX$65={"NS","NA"}),0,IF(T110&lt;=AX$65,0,1))</f>
        <v>0</v>
      </c>
      <c r="AY84" s="21" cm="1">
        <f t="array" ref="AY84">IF(OR(U110={"NS","NA"},AY$65={"NS","NA"}),0,IF(U110&lt;=AY$65,0,1))</f>
        <v>0</v>
      </c>
      <c r="AZ84" s="21" cm="1">
        <f t="array" ref="AZ84">IF(OR(V110={"NS","NA"},AZ$65={"NS","NA"}),0,IF(V110&lt;=AZ$65,0,1))</f>
        <v>0</v>
      </c>
      <c r="BA84" s="21" cm="1">
        <f t="array" ref="BA84">IF(OR(W110={"NS","NA"},BA$65={"NS","NA"}),0,IF(W110&lt;=BA$65,0,1))</f>
        <v>0</v>
      </c>
      <c r="BB84" s="21" cm="1">
        <f t="array" ref="BB84">IF(OR(X110={"NS","NA"},BB$65={"NS","NA"}),0,IF(X110&lt;=BB$65,0,1))</f>
        <v>0</v>
      </c>
      <c r="BC84" s="21" cm="1">
        <f t="array" ref="BC84">IF(OR(Y110={"NS","NA"},BC$65={"NS","NA"}),0,IF(Y110&lt;=BC$65,0,1))</f>
        <v>0</v>
      </c>
      <c r="BD84" s="21" cm="1">
        <f t="array" ref="BD84">IF(OR(Z110={"NS","NA"},BD$65={"NS","NA"}),0,IF(Z110&lt;=BD$65,0,1))</f>
        <v>0</v>
      </c>
      <c r="BE84" s="21" cm="1">
        <f t="array" ref="BE84">IF(OR(AA110={"NS","NA"},BE$65={"NS","NA"}),0,IF(AA110&lt;=BE$65,0,1))</f>
        <v>0</v>
      </c>
      <c r="BF84" s="21" cm="1">
        <f t="array" ref="BF84">IF(OR(AB110={"NS","NA"},BF$65={"NS","NA"}),0,IF(AB110&lt;=BF$65,0,1))</f>
        <v>0</v>
      </c>
      <c r="BG84" s="21" cm="1">
        <f t="array" ref="BG84">IF(OR(AC110={"NS","NA"},BG$65={"NS","NA"}),0,IF(AC110&lt;=BG$65,0,1))</f>
        <v>0</v>
      </c>
      <c r="BH84" s="21" cm="1">
        <f t="array" ref="BH84">IF(OR(AD110={"NS","NA"},BH$65={"NS","NA"}),0,IF(AD110&lt;=BH$65,0,1))</f>
        <v>0</v>
      </c>
      <c r="BJ84" s="35">
        <f t="shared" si="6"/>
        <v>0</v>
      </c>
      <c r="BK84" s="36">
        <f t="shared" si="7"/>
        <v>0</v>
      </c>
      <c r="BL84" s="37">
        <f t="shared" si="8"/>
        <v>0</v>
      </c>
      <c r="BM84" s="38">
        <f t="shared" si="9"/>
        <v>0</v>
      </c>
      <c r="BN84" s="35">
        <f t="shared" si="10"/>
        <v>0</v>
      </c>
      <c r="BO84" s="36">
        <f t="shared" si="11"/>
        <v>0</v>
      </c>
      <c r="BP84" s="37">
        <f t="shared" si="12"/>
        <v>0</v>
      </c>
      <c r="BQ84" s="38">
        <f t="shared" si="13"/>
        <v>0</v>
      </c>
      <c r="BR84" s="35">
        <f t="shared" si="14"/>
        <v>0</v>
      </c>
      <c r="BS84" s="36">
        <f t="shared" si="15"/>
        <v>0</v>
      </c>
      <c r="BT84" s="37">
        <f t="shared" si="16"/>
        <v>0</v>
      </c>
      <c r="BU84" s="38">
        <f t="shared" si="17"/>
        <v>0</v>
      </c>
      <c r="BV84" s="35">
        <f t="shared" si="18"/>
        <v>0</v>
      </c>
      <c r="BW84" s="36">
        <f t="shared" si="19"/>
        <v>0</v>
      </c>
      <c r="BX84" s="37">
        <f t="shared" si="20"/>
        <v>0</v>
      </c>
      <c r="BY84" s="38">
        <f t="shared" si="21"/>
        <v>0</v>
      </c>
      <c r="BZ84" s="39">
        <f t="shared" si="22"/>
        <v>0</v>
      </c>
      <c r="CA84" s="34" t="str">
        <f>IF(BZ84=0,"",
IF(SUM($BZ$67:BZ84)=1,CB84,
IF($BZ$89&gt;SUM($BZ$67:BZ84),_xlfn.CONCAT(", ",CB84),
IF($BZ$89=SUM($BZ$67:BZ84),_xlfn.CONCAT(" y ",CB84)))))</f>
        <v/>
      </c>
      <c r="CB84" s="263" t="s">
        <v>7238</v>
      </c>
      <c r="CD84" s="41">
        <f t="shared" si="23"/>
        <v>0</v>
      </c>
      <c r="CE84" s="41">
        <f t="shared" si="24"/>
        <v>0</v>
      </c>
      <c r="CF84" s="41">
        <f t="shared" si="25"/>
        <v>0</v>
      </c>
      <c r="CG84" s="41">
        <f t="shared" si="26"/>
        <v>0</v>
      </c>
      <c r="CH84" s="41">
        <f t="shared" si="27"/>
        <v>0</v>
      </c>
      <c r="CI84" s="41">
        <f t="shared" si="28"/>
        <v>0</v>
      </c>
      <c r="CJ84" s="41">
        <f t="shared" si="29"/>
        <v>0</v>
      </c>
      <c r="CK84" s="41">
        <f t="shared" si="30"/>
        <v>0</v>
      </c>
    </row>
    <row r="85" spans="1:89" ht="15" customHeight="1">
      <c r="A85" s="159"/>
      <c r="B85" s="7"/>
      <c r="C85" s="263" t="s">
        <v>115</v>
      </c>
      <c r="D85" s="518" t="s">
        <v>468</v>
      </c>
      <c r="E85" s="519"/>
      <c r="F85" s="519"/>
      <c r="G85" s="519"/>
      <c r="H85" s="519"/>
      <c r="I85" s="519"/>
      <c r="J85" s="519"/>
      <c r="K85" s="519"/>
      <c r="L85" s="519"/>
      <c r="M85" s="519"/>
      <c r="N85" s="519"/>
      <c r="O85" s="519"/>
      <c r="P85" s="520"/>
      <c r="Q85" s="466"/>
      <c r="R85" s="466"/>
      <c r="S85" s="466"/>
      <c r="T85" s="524"/>
      <c r="U85" s="524"/>
      <c r="V85" s="524"/>
      <c r="W85" s="27"/>
      <c r="X85" s="27"/>
      <c r="Y85" s="27"/>
      <c r="Z85" s="27"/>
      <c r="AA85" s="27"/>
      <c r="AB85" s="27"/>
      <c r="AC85" s="27"/>
      <c r="AD85" s="27"/>
      <c r="AF85" s="276"/>
      <c r="AG85">
        <f t="shared" si="4"/>
        <v>0</v>
      </c>
      <c r="AH85">
        <f t="shared" si="5"/>
        <v>0</v>
      </c>
      <c r="AI85"/>
      <c r="AJ85" cm="1">
        <f t="array" ref="AJ85">IF(OR(T85={"NS","NA"},$O$26={"NS","NA"}),0,IF(T85&lt;=$O$26,0,1))</f>
        <v>0</v>
      </c>
      <c r="AK85" s="21" cm="1">
        <f t="array" ref="AK85">IF(OR(W83={"NS","NA"},AK$65={"NS","NA"}),0,IF(W83&lt;=AK$65,0,1))</f>
        <v>0</v>
      </c>
      <c r="AL85" s="21" cm="1">
        <f t="array" ref="AL85">IF(OR(X83={"NS","NA"},AL$65={"NS","NA"}),0,IF(X83&lt;=AL$65,0,1))</f>
        <v>0</v>
      </c>
      <c r="AM85" s="21" cm="1">
        <f t="array" ref="AM85">IF(OR(Y83={"NS","NA"},AM$65={"NS","NA"}),0,IF(Y83&lt;=AM$65,0,1))</f>
        <v>0</v>
      </c>
      <c r="AN85" s="21" cm="1">
        <f t="array" ref="AN85">IF(OR(Z83={"NS","NA"},AN$65={"NS","NA"}),0,IF(Z83&lt;=AN$65,0,1))</f>
        <v>0</v>
      </c>
      <c r="AO85" s="21" cm="1">
        <f t="array" ref="AO85">IF(OR(AA83={"NS","NA"},AO$65={"NS","NA"}),0,IF(AA83&lt;=AO$65,0,1))</f>
        <v>0</v>
      </c>
      <c r="AP85" s="21" cm="1">
        <f t="array" ref="AP85">IF(OR(AB83={"NS","NA"},AP$65={"NS","NA"}),0,IF(AB83&lt;=AP$65,0,1))</f>
        <v>0</v>
      </c>
      <c r="AQ85" s="21" cm="1">
        <f t="array" ref="AQ85">IF(OR(AC83={"NS","NA"},AQ$65={"NS","NA"}),0,IF(AC83&lt;=AQ$65,0,1))</f>
        <v>0</v>
      </c>
      <c r="AR85" s="21" cm="1">
        <f t="array" ref="AR85">IF(OR(AD83={"NS","NA"},AR$65={"NS","NA"}),0,IF(AD83&lt;=AR$65,0,1))</f>
        <v>0</v>
      </c>
      <c r="AS85" s="21" cm="1">
        <f t="array" ref="AS85">IF(OR(O111={"NS","NA"},AS$65={"NS","NA"}),0,IF(O111&lt;=AS$65,0,1))</f>
        <v>0</v>
      </c>
      <c r="AT85" s="21" cm="1">
        <f t="array" ref="AT85">IF(OR(P111={"NS","NA"},AT$65={"NS","NA"}),0,IF(P111&lt;=AT$65,0,1))</f>
        <v>0</v>
      </c>
      <c r="AU85" s="21" cm="1">
        <f t="array" ref="AU85">IF(OR(Q111={"NS","NA"},AU$65={"NS","NA"}),0,IF(Q111&lt;=AU$65,0,1))</f>
        <v>0</v>
      </c>
      <c r="AV85" s="21" cm="1">
        <f t="array" ref="AV85">IF(OR(R111={"NS","NA"},AV$65={"NS","NA"}),0,IF(R111&lt;=AV$65,0,1))</f>
        <v>0</v>
      </c>
      <c r="AW85" s="21" cm="1">
        <f t="array" ref="AW85">IF(OR(S111={"NS","NA"},AW$65={"NS","NA"}),0,IF(S111&lt;=AW$65,0,1))</f>
        <v>0</v>
      </c>
      <c r="AX85" s="21" cm="1">
        <f t="array" ref="AX85">IF(OR(T111={"NS","NA"},AX$65={"NS","NA"}),0,IF(T111&lt;=AX$65,0,1))</f>
        <v>0</v>
      </c>
      <c r="AY85" s="21" cm="1">
        <f t="array" ref="AY85">IF(OR(U111={"NS","NA"},AY$65={"NS","NA"}),0,IF(U111&lt;=AY$65,0,1))</f>
        <v>0</v>
      </c>
      <c r="AZ85" s="21" cm="1">
        <f t="array" ref="AZ85">IF(OR(V111={"NS","NA"},AZ$65={"NS","NA"}),0,IF(V111&lt;=AZ$65,0,1))</f>
        <v>0</v>
      </c>
      <c r="BA85" s="21" cm="1">
        <f t="array" ref="BA85">IF(OR(W111={"NS","NA"},BA$65={"NS","NA"}),0,IF(W111&lt;=BA$65,0,1))</f>
        <v>0</v>
      </c>
      <c r="BB85" s="21" cm="1">
        <f t="array" ref="BB85">IF(OR(X111={"NS","NA"},BB$65={"NS","NA"}),0,IF(X111&lt;=BB$65,0,1))</f>
        <v>0</v>
      </c>
      <c r="BC85" s="21" cm="1">
        <f t="array" ref="BC85">IF(OR(Y111={"NS","NA"},BC$65={"NS","NA"}),0,IF(Y111&lt;=BC$65,0,1))</f>
        <v>0</v>
      </c>
      <c r="BD85" s="21" cm="1">
        <f t="array" ref="BD85">IF(OR(Z111={"NS","NA"},BD$65={"NS","NA"}),0,IF(Z111&lt;=BD$65,0,1))</f>
        <v>0</v>
      </c>
      <c r="BE85" s="21" cm="1">
        <f t="array" ref="BE85">IF(OR(AA111={"NS","NA"},BE$65={"NS","NA"}),0,IF(AA111&lt;=BE$65,0,1))</f>
        <v>0</v>
      </c>
      <c r="BF85" s="21" cm="1">
        <f t="array" ref="BF85">IF(OR(AB111={"NS","NA"},BF$65={"NS","NA"}),0,IF(AB111&lt;=BF$65,0,1))</f>
        <v>0</v>
      </c>
      <c r="BG85" s="21" cm="1">
        <f t="array" ref="BG85">IF(OR(AC111={"NS","NA"},BG$65={"NS","NA"}),0,IF(AC111&lt;=BG$65,0,1))</f>
        <v>0</v>
      </c>
      <c r="BH85" s="21" cm="1">
        <f t="array" ref="BH85">IF(OR(AD111={"NS","NA"},BH$65={"NS","NA"}),0,IF(AD111&lt;=BH$65,0,1))</f>
        <v>0</v>
      </c>
      <c r="BJ85" s="35">
        <f t="shared" si="6"/>
        <v>0</v>
      </c>
      <c r="BK85" s="36">
        <f t="shared" si="7"/>
        <v>0</v>
      </c>
      <c r="BL85" s="37">
        <f t="shared" si="8"/>
        <v>0</v>
      </c>
      <c r="BM85" s="38">
        <f t="shared" si="9"/>
        <v>0</v>
      </c>
      <c r="BN85" s="35">
        <f t="shared" si="10"/>
        <v>0</v>
      </c>
      <c r="BO85" s="36">
        <f t="shared" si="11"/>
        <v>0</v>
      </c>
      <c r="BP85" s="37">
        <f t="shared" si="12"/>
        <v>0</v>
      </c>
      <c r="BQ85" s="38">
        <f t="shared" si="13"/>
        <v>0</v>
      </c>
      <c r="BR85" s="35">
        <f t="shared" si="14"/>
        <v>0</v>
      </c>
      <c r="BS85" s="36">
        <f t="shared" si="15"/>
        <v>0</v>
      </c>
      <c r="BT85" s="37">
        <f t="shared" si="16"/>
        <v>0</v>
      </c>
      <c r="BU85" s="38">
        <f t="shared" si="17"/>
        <v>0</v>
      </c>
      <c r="BV85" s="35">
        <f t="shared" si="18"/>
        <v>0</v>
      </c>
      <c r="BW85" s="36">
        <f t="shared" si="19"/>
        <v>0</v>
      </c>
      <c r="BX85" s="37">
        <f t="shared" si="20"/>
        <v>0</v>
      </c>
      <c r="BY85" s="38">
        <f t="shared" si="21"/>
        <v>0</v>
      </c>
      <c r="BZ85" s="39">
        <f t="shared" si="22"/>
        <v>0</v>
      </c>
      <c r="CA85" s="34" t="str">
        <f>IF(BZ85=0,"",
IF(SUM($BZ$67:BZ85)=1,CB85,
IF($BZ$89&gt;SUM($BZ$67:BZ85),_xlfn.CONCAT(", ",CB85),
IF($BZ$89=SUM($BZ$67:BZ85),_xlfn.CONCAT(" y ",CB85)))))</f>
        <v/>
      </c>
      <c r="CB85" s="263" t="s">
        <v>7239</v>
      </c>
      <c r="CD85" s="41">
        <f t="shared" si="23"/>
        <v>0</v>
      </c>
      <c r="CE85" s="41">
        <f t="shared" si="24"/>
        <v>0</v>
      </c>
      <c r="CF85" s="41">
        <f t="shared" si="25"/>
        <v>0</v>
      </c>
      <c r="CG85" s="41">
        <f t="shared" si="26"/>
        <v>0</v>
      </c>
      <c r="CH85" s="41">
        <f t="shared" si="27"/>
        <v>0</v>
      </c>
      <c r="CI85" s="41">
        <f t="shared" si="28"/>
        <v>0</v>
      </c>
      <c r="CJ85" s="41">
        <f t="shared" si="29"/>
        <v>0</v>
      </c>
      <c r="CK85" s="41">
        <f t="shared" si="30"/>
        <v>0</v>
      </c>
    </row>
    <row r="86" spans="1:89" ht="15" customHeight="1">
      <c r="A86" s="159"/>
      <c r="B86" s="7"/>
      <c r="C86" s="263" t="s">
        <v>116</v>
      </c>
      <c r="D86" s="518" t="s">
        <v>565</v>
      </c>
      <c r="E86" s="519"/>
      <c r="F86" s="519"/>
      <c r="G86" s="519"/>
      <c r="H86" s="519"/>
      <c r="I86" s="519"/>
      <c r="J86" s="519"/>
      <c r="K86" s="519"/>
      <c r="L86" s="519"/>
      <c r="M86" s="519"/>
      <c r="N86" s="519"/>
      <c r="O86" s="519"/>
      <c r="P86" s="520"/>
      <c r="Q86" s="466"/>
      <c r="R86" s="466"/>
      <c r="S86" s="466"/>
      <c r="T86" s="524"/>
      <c r="U86" s="524"/>
      <c r="V86" s="524"/>
      <c r="W86" s="27"/>
      <c r="X86" s="27"/>
      <c r="Y86" s="27"/>
      <c r="Z86" s="27"/>
      <c r="AA86" s="27"/>
      <c r="AB86" s="27"/>
      <c r="AC86" s="27"/>
      <c r="AD86" s="27"/>
      <c r="AF86"/>
      <c r="AG86">
        <f t="shared" si="4"/>
        <v>0</v>
      </c>
      <c r="AH86">
        <f t="shared" si="5"/>
        <v>0</v>
      </c>
      <c r="AI86"/>
      <c r="AJ86" cm="1">
        <f t="array" ref="AJ86">IF(OR(T86={"NS","NA"},$O$26={"NS","NA"}),0,IF(T86&lt;=$O$26,0,1))</f>
        <v>0</v>
      </c>
      <c r="AK86" s="21" cm="1">
        <f t="array" ref="AK86">IF(OR(W84={"NS","NA"},AK$65={"NS","NA"}),0,IF(W84&lt;=AK$65,0,1))</f>
        <v>0</v>
      </c>
      <c r="AL86" s="21" cm="1">
        <f t="array" ref="AL86">IF(OR(X84={"NS","NA"},AL$65={"NS","NA"}),0,IF(X84&lt;=AL$65,0,1))</f>
        <v>0</v>
      </c>
      <c r="AM86" s="21" cm="1">
        <f t="array" ref="AM86">IF(OR(Y84={"NS","NA"},AM$65={"NS","NA"}),0,IF(Y84&lt;=AM$65,0,1))</f>
        <v>0</v>
      </c>
      <c r="AN86" s="21" cm="1">
        <f t="array" ref="AN86">IF(OR(Z84={"NS","NA"},AN$65={"NS","NA"}),0,IF(Z84&lt;=AN$65,0,1))</f>
        <v>0</v>
      </c>
      <c r="AO86" s="21" cm="1">
        <f t="array" ref="AO86">IF(OR(AA84={"NS","NA"},AO$65={"NS","NA"}),0,IF(AA84&lt;=AO$65,0,1))</f>
        <v>0</v>
      </c>
      <c r="AP86" s="21" cm="1">
        <f t="array" ref="AP86">IF(OR(AB84={"NS","NA"},AP$65={"NS","NA"}),0,IF(AB84&lt;=AP$65,0,1))</f>
        <v>0</v>
      </c>
      <c r="AQ86" s="21" cm="1">
        <f t="array" ref="AQ86">IF(OR(AC84={"NS","NA"},AQ$65={"NS","NA"}),0,IF(AC84&lt;=AQ$65,0,1))</f>
        <v>0</v>
      </c>
      <c r="AR86" s="21" cm="1">
        <f t="array" ref="AR86">IF(OR(AD84={"NS","NA"},AR$65={"NS","NA"}),0,IF(AD84&lt;=AR$65,0,1))</f>
        <v>0</v>
      </c>
      <c r="AS86" s="21" cm="1">
        <f t="array" ref="AS86">IF(OR(O112={"NS","NA"},AS$65={"NS","NA"}),0,IF(O112&lt;=AS$65,0,1))</f>
        <v>0</v>
      </c>
      <c r="AT86" s="21" cm="1">
        <f t="array" ref="AT86">IF(OR(P112={"NS","NA"},AT$65={"NS","NA"}),0,IF(P112&lt;=AT$65,0,1))</f>
        <v>0</v>
      </c>
      <c r="AU86" s="21" cm="1">
        <f t="array" ref="AU86">IF(OR(Q112={"NS","NA"},AU$65={"NS","NA"}),0,IF(Q112&lt;=AU$65,0,1))</f>
        <v>0</v>
      </c>
      <c r="AV86" s="21" cm="1">
        <f t="array" ref="AV86">IF(OR(R112={"NS","NA"},AV$65={"NS","NA"}),0,IF(R112&lt;=AV$65,0,1))</f>
        <v>0</v>
      </c>
      <c r="AW86" s="21" cm="1">
        <f t="array" ref="AW86">IF(OR(S112={"NS","NA"},AW$65={"NS","NA"}),0,IF(S112&lt;=AW$65,0,1))</f>
        <v>0</v>
      </c>
      <c r="AX86" s="21" cm="1">
        <f t="array" ref="AX86">IF(OR(T112={"NS","NA"},AX$65={"NS","NA"}),0,IF(T112&lt;=AX$65,0,1))</f>
        <v>0</v>
      </c>
      <c r="AY86" s="21" cm="1">
        <f t="array" ref="AY86">IF(OR(U112={"NS","NA"},AY$65={"NS","NA"}),0,IF(U112&lt;=AY$65,0,1))</f>
        <v>0</v>
      </c>
      <c r="AZ86" s="21" cm="1">
        <f t="array" ref="AZ86">IF(OR(V112={"NS","NA"},AZ$65={"NS","NA"}),0,IF(V112&lt;=AZ$65,0,1))</f>
        <v>0</v>
      </c>
      <c r="BA86" s="21" cm="1">
        <f t="array" ref="BA86">IF(OR(W112={"NS","NA"},BA$65={"NS","NA"}),0,IF(W112&lt;=BA$65,0,1))</f>
        <v>0</v>
      </c>
      <c r="BB86" s="21" cm="1">
        <f t="array" ref="BB86">IF(OR(X112={"NS","NA"},BB$65={"NS","NA"}),0,IF(X112&lt;=BB$65,0,1))</f>
        <v>0</v>
      </c>
      <c r="BC86" s="21" cm="1">
        <f t="array" ref="BC86">IF(OR(Y112={"NS","NA"},BC$65={"NS","NA"}),0,IF(Y112&lt;=BC$65,0,1))</f>
        <v>0</v>
      </c>
      <c r="BD86" s="21" cm="1">
        <f t="array" ref="BD86">IF(OR(Z112={"NS","NA"},BD$65={"NS","NA"}),0,IF(Z112&lt;=BD$65,0,1))</f>
        <v>0</v>
      </c>
      <c r="BE86" s="21" cm="1">
        <f t="array" ref="BE86">IF(OR(AA112={"NS","NA"},BE$65={"NS","NA"}),0,IF(AA112&lt;=BE$65,0,1))</f>
        <v>0</v>
      </c>
      <c r="BF86" s="21" cm="1">
        <f t="array" ref="BF86">IF(OR(AB112={"NS","NA"},BF$65={"NS","NA"}),0,IF(AB112&lt;=BF$65,0,1))</f>
        <v>0</v>
      </c>
      <c r="BG86" s="21" cm="1">
        <f t="array" ref="BG86">IF(OR(AC112={"NS","NA"},BG$65={"NS","NA"}),0,IF(AC112&lt;=BG$65,0,1))</f>
        <v>0</v>
      </c>
      <c r="BH86" s="21" cm="1">
        <f t="array" ref="BH86">IF(OR(AD112={"NS","NA"},BH$65={"NS","NA"}),0,IF(AD112&lt;=BH$65,0,1))</f>
        <v>0</v>
      </c>
      <c r="BJ86" s="35">
        <f t="shared" si="6"/>
        <v>0</v>
      </c>
      <c r="BK86" s="36">
        <f t="shared" si="7"/>
        <v>0</v>
      </c>
      <c r="BL86" s="37">
        <f t="shared" si="8"/>
        <v>0</v>
      </c>
      <c r="BM86" s="38">
        <f t="shared" si="9"/>
        <v>0</v>
      </c>
      <c r="BN86" s="35">
        <f t="shared" si="10"/>
        <v>0</v>
      </c>
      <c r="BO86" s="36">
        <f t="shared" si="11"/>
        <v>0</v>
      </c>
      <c r="BP86" s="37">
        <f t="shared" si="12"/>
        <v>0</v>
      </c>
      <c r="BQ86" s="38">
        <f t="shared" si="13"/>
        <v>0</v>
      </c>
      <c r="BR86" s="35">
        <f t="shared" si="14"/>
        <v>0</v>
      </c>
      <c r="BS86" s="36">
        <f t="shared" si="15"/>
        <v>0</v>
      </c>
      <c r="BT86" s="37">
        <f t="shared" si="16"/>
        <v>0</v>
      </c>
      <c r="BU86" s="38">
        <f t="shared" si="17"/>
        <v>0</v>
      </c>
      <c r="BV86" s="35">
        <f t="shared" si="18"/>
        <v>0</v>
      </c>
      <c r="BW86" s="36">
        <f t="shared" si="19"/>
        <v>0</v>
      </c>
      <c r="BX86" s="37">
        <f t="shared" si="20"/>
        <v>0</v>
      </c>
      <c r="BY86" s="38">
        <f t="shared" si="21"/>
        <v>0</v>
      </c>
      <c r="BZ86" s="39">
        <f t="shared" si="22"/>
        <v>0</v>
      </c>
      <c r="CA86" s="34" t="str">
        <f>IF(BZ86=0,"",
IF(SUM($BZ$67:BZ86)=1,CB86,
IF($BZ$89&gt;SUM($BZ$67:BZ86),_xlfn.CONCAT(", ",CB86),
IF($BZ$89=SUM($BZ$67:BZ86),_xlfn.CONCAT(" y ",CB86)))))</f>
        <v/>
      </c>
      <c r="CB86" s="263" t="s">
        <v>7240</v>
      </c>
      <c r="CD86" s="41">
        <f t="shared" si="23"/>
        <v>0</v>
      </c>
      <c r="CE86" s="41">
        <f t="shared" si="24"/>
        <v>0</v>
      </c>
      <c r="CF86" s="41">
        <f t="shared" si="25"/>
        <v>0</v>
      </c>
      <c r="CG86" s="41">
        <f t="shared" si="26"/>
        <v>0</v>
      </c>
      <c r="CH86" s="41">
        <f t="shared" si="27"/>
        <v>0</v>
      </c>
      <c r="CI86" s="41">
        <f t="shared" si="28"/>
        <v>0</v>
      </c>
      <c r="CJ86" s="41">
        <f t="shared" si="29"/>
        <v>0</v>
      </c>
      <c r="CK86" s="41">
        <f t="shared" si="30"/>
        <v>0</v>
      </c>
    </row>
    <row r="87" spans="1:89" ht="15" customHeight="1">
      <c r="A87" s="159"/>
      <c r="B87" s="7"/>
      <c r="C87" s="263" t="s">
        <v>117</v>
      </c>
      <c r="D87" s="518" t="s">
        <v>566</v>
      </c>
      <c r="E87" s="519"/>
      <c r="F87" s="519"/>
      <c r="G87" s="519"/>
      <c r="H87" s="519"/>
      <c r="I87" s="519"/>
      <c r="J87" s="519"/>
      <c r="K87" s="519"/>
      <c r="L87" s="519"/>
      <c r="M87" s="519"/>
      <c r="N87" s="519"/>
      <c r="O87" s="519"/>
      <c r="P87" s="520"/>
      <c r="Q87" s="466"/>
      <c r="R87" s="466"/>
      <c r="S87" s="466"/>
      <c r="T87" s="524"/>
      <c r="U87" s="524"/>
      <c r="V87" s="524"/>
      <c r="W87" s="27"/>
      <c r="X87" s="27"/>
      <c r="Y87" s="27"/>
      <c r="Z87" s="27"/>
      <c r="AA87" s="27"/>
      <c r="AB87" s="27"/>
      <c r="AC87" s="27"/>
      <c r="AD87" s="27"/>
      <c r="AF87"/>
      <c r="AG87">
        <f t="shared" si="4"/>
        <v>0</v>
      </c>
      <c r="AH87">
        <f t="shared" si="5"/>
        <v>0</v>
      </c>
      <c r="AI87"/>
      <c r="AJ87" cm="1">
        <f t="array" ref="AJ87">IF(OR(T87={"NS","NA"},$O$26={"NS","NA"}),0,IF(T87&lt;=$O$26,0,1))</f>
        <v>0</v>
      </c>
      <c r="AK87" s="21" cm="1">
        <f t="array" ref="AK87">IF(OR(W85={"NS","NA"},AK$65={"NS","NA"}),0,IF(W85&lt;=AK$65,0,1))</f>
        <v>0</v>
      </c>
      <c r="AL87" s="21" cm="1">
        <f t="array" ref="AL87">IF(OR(X85={"NS","NA"},AL$65={"NS","NA"}),0,IF(X85&lt;=AL$65,0,1))</f>
        <v>0</v>
      </c>
      <c r="AM87" s="21" cm="1">
        <f t="array" ref="AM87">IF(OR(Y85={"NS","NA"},AM$65={"NS","NA"}),0,IF(Y85&lt;=AM$65,0,1))</f>
        <v>0</v>
      </c>
      <c r="AN87" s="21" cm="1">
        <f t="array" ref="AN87">IF(OR(Z85={"NS","NA"},AN$65={"NS","NA"}),0,IF(Z85&lt;=AN$65,0,1))</f>
        <v>0</v>
      </c>
      <c r="AO87" s="21" cm="1">
        <f t="array" ref="AO87">IF(OR(AA85={"NS","NA"},AO$65={"NS","NA"}),0,IF(AA85&lt;=AO$65,0,1))</f>
        <v>0</v>
      </c>
      <c r="AP87" s="21" cm="1">
        <f t="array" ref="AP87">IF(OR(AB85={"NS","NA"},AP$65={"NS","NA"}),0,IF(AB85&lt;=AP$65,0,1))</f>
        <v>0</v>
      </c>
      <c r="AQ87" s="21" cm="1">
        <f t="array" ref="AQ87">IF(OR(AC85={"NS","NA"},AQ$65={"NS","NA"}),0,IF(AC85&lt;=AQ$65,0,1))</f>
        <v>0</v>
      </c>
      <c r="AR87" s="21" cm="1">
        <f t="array" ref="AR87">IF(OR(AD85={"NS","NA"},AR$65={"NS","NA"}),0,IF(AD85&lt;=AR$65,0,1))</f>
        <v>0</v>
      </c>
      <c r="AS87" s="21" cm="1">
        <f t="array" ref="AS87">IF(OR(O113={"NS","NA"},AS$65={"NS","NA"}),0,IF(O113&lt;=AS$65,0,1))</f>
        <v>0</v>
      </c>
      <c r="AT87" s="21" cm="1">
        <f t="array" ref="AT87">IF(OR(P113={"NS","NA"},AT$65={"NS","NA"}),0,IF(P113&lt;=AT$65,0,1))</f>
        <v>0</v>
      </c>
      <c r="AU87" s="21" cm="1">
        <f t="array" ref="AU87">IF(OR(Q113={"NS","NA"},AU$65={"NS","NA"}),0,IF(Q113&lt;=AU$65,0,1))</f>
        <v>0</v>
      </c>
      <c r="AV87" s="21" cm="1">
        <f t="array" ref="AV87">IF(OR(R113={"NS","NA"},AV$65={"NS","NA"}),0,IF(R113&lt;=AV$65,0,1))</f>
        <v>0</v>
      </c>
      <c r="AW87" s="21" cm="1">
        <f t="array" ref="AW87">IF(OR(S113={"NS","NA"},AW$65={"NS","NA"}),0,IF(S113&lt;=AW$65,0,1))</f>
        <v>0</v>
      </c>
      <c r="AX87" s="21" cm="1">
        <f t="array" ref="AX87">IF(OR(T113={"NS","NA"},AX$65={"NS","NA"}),0,IF(T113&lt;=AX$65,0,1))</f>
        <v>0</v>
      </c>
      <c r="AY87" s="21" cm="1">
        <f t="array" ref="AY87">IF(OR(U113={"NS","NA"},AY$65={"NS","NA"}),0,IF(U113&lt;=AY$65,0,1))</f>
        <v>0</v>
      </c>
      <c r="AZ87" s="21" cm="1">
        <f t="array" ref="AZ87">IF(OR(V113={"NS","NA"},AZ$65={"NS","NA"}),0,IF(V113&lt;=AZ$65,0,1))</f>
        <v>0</v>
      </c>
      <c r="BA87" s="21" cm="1">
        <f t="array" ref="BA87">IF(OR(W113={"NS","NA"},BA$65={"NS","NA"}),0,IF(W113&lt;=BA$65,0,1))</f>
        <v>0</v>
      </c>
      <c r="BB87" s="21" cm="1">
        <f t="array" ref="BB87">IF(OR(X113={"NS","NA"},BB$65={"NS","NA"}),0,IF(X113&lt;=BB$65,0,1))</f>
        <v>0</v>
      </c>
      <c r="BC87" s="21" cm="1">
        <f t="array" ref="BC87">IF(OR(Y113={"NS","NA"},BC$65={"NS","NA"}),0,IF(Y113&lt;=BC$65,0,1))</f>
        <v>0</v>
      </c>
      <c r="BD87" s="21" cm="1">
        <f t="array" ref="BD87">IF(OR(Z113={"NS","NA"},BD$65={"NS","NA"}),0,IF(Z113&lt;=BD$65,0,1))</f>
        <v>0</v>
      </c>
      <c r="BE87" s="21" cm="1">
        <f t="array" ref="BE87">IF(OR(AA113={"NS","NA"},BE$65={"NS","NA"}),0,IF(AA113&lt;=BE$65,0,1))</f>
        <v>0</v>
      </c>
      <c r="BF87" s="21" cm="1">
        <f t="array" ref="BF87">IF(OR(AB113={"NS","NA"},BF$65={"NS","NA"}),0,IF(AB113&lt;=BF$65,0,1))</f>
        <v>0</v>
      </c>
      <c r="BG87" s="21" cm="1">
        <f t="array" ref="BG87">IF(OR(AC113={"NS","NA"},BG$65={"NS","NA"}),0,IF(AC113&lt;=BG$65,0,1))</f>
        <v>0</v>
      </c>
      <c r="BH87" s="21" cm="1">
        <f t="array" ref="BH87">IF(OR(AD113={"NS","NA"},BH$65={"NS","NA"}),0,IF(AD113&lt;=BH$65,0,1))</f>
        <v>0</v>
      </c>
      <c r="BJ87" s="35">
        <f t="shared" si="6"/>
        <v>0</v>
      </c>
      <c r="BK87" s="36">
        <f t="shared" si="7"/>
        <v>0</v>
      </c>
      <c r="BL87" s="37">
        <f t="shared" si="8"/>
        <v>0</v>
      </c>
      <c r="BM87" s="38">
        <f t="shared" si="9"/>
        <v>0</v>
      </c>
      <c r="BN87" s="35">
        <f t="shared" si="10"/>
        <v>0</v>
      </c>
      <c r="BO87" s="36">
        <f t="shared" si="11"/>
        <v>0</v>
      </c>
      <c r="BP87" s="37">
        <f t="shared" si="12"/>
        <v>0</v>
      </c>
      <c r="BQ87" s="38">
        <f t="shared" si="13"/>
        <v>0</v>
      </c>
      <c r="BR87" s="35">
        <f t="shared" si="14"/>
        <v>0</v>
      </c>
      <c r="BS87" s="36">
        <f t="shared" si="15"/>
        <v>0</v>
      </c>
      <c r="BT87" s="37">
        <f t="shared" si="16"/>
        <v>0</v>
      </c>
      <c r="BU87" s="38">
        <f t="shared" si="17"/>
        <v>0</v>
      </c>
      <c r="BV87" s="35">
        <f t="shared" si="18"/>
        <v>0</v>
      </c>
      <c r="BW87" s="36">
        <f t="shared" si="19"/>
        <v>0</v>
      </c>
      <c r="BX87" s="37">
        <f t="shared" si="20"/>
        <v>0</v>
      </c>
      <c r="BY87" s="38">
        <f t="shared" si="21"/>
        <v>0</v>
      </c>
      <c r="BZ87" s="39">
        <f t="shared" si="22"/>
        <v>0</v>
      </c>
      <c r="CA87" s="34" t="str">
        <f>IF(BZ87=0,"",
IF(SUM($BZ$67:BZ87)=1,CB87,
IF($BZ$89&gt;SUM($BZ$67:BZ87),_xlfn.CONCAT(", ",CB87),
IF($BZ$89=SUM($BZ$67:BZ87),_xlfn.CONCAT(" y ",CB87)))))</f>
        <v/>
      </c>
      <c r="CB87" s="263" t="s">
        <v>7241</v>
      </c>
      <c r="CD87" s="41">
        <f t="shared" si="23"/>
        <v>0</v>
      </c>
      <c r="CE87" s="41">
        <f t="shared" si="24"/>
        <v>0</v>
      </c>
      <c r="CF87" s="41">
        <f t="shared" si="25"/>
        <v>0</v>
      </c>
      <c r="CG87" s="41">
        <f t="shared" si="26"/>
        <v>0</v>
      </c>
      <c r="CH87" s="41">
        <f t="shared" si="27"/>
        <v>0</v>
      </c>
      <c r="CI87" s="41">
        <f t="shared" si="28"/>
        <v>0</v>
      </c>
      <c r="CJ87" s="41">
        <f t="shared" si="29"/>
        <v>0</v>
      </c>
      <c r="CK87" s="41">
        <f t="shared" si="30"/>
        <v>0</v>
      </c>
    </row>
    <row r="88" spans="1:89" ht="15" customHeight="1">
      <c r="A88" s="159"/>
      <c r="B88" s="179"/>
      <c r="C88" s="263" t="s">
        <v>118</v>
      </c>
      <c r="D88" s="551" t="s">
        <v>567</v>
      </c>
      <c r="E88" s="551"/>
      <c r="F88" s="551"/>
      <c r="G88" s="551"/>
      <c r="H88" s="551"/>
      <c r="I88" s="551"/>
      <c r="J88" s="551"/>
      <c r="K88" s="551"/>
      <c r="L88" s="551"/>
      <c r="M88" s="551"/>
      <c r="N88" s="551"/>
      <c r="O88" s="551"/>
      <c r="P88" s="551"/>
      <c r="Q88" s="466"/>
      <c r="R88" s="466"/>
      <c r="S88" s="466"/>
      <c r="T88" s="524"/>
      <c r="U88" s="524"/>
      <c r="V88" s="524"/>
      <c r="W88" s="27"/>
      <c r="X88" s="27"/>
      <c r="Y88" s="27"/>
      <c r="Z88" s="27"/>
      <c r="AA88" s="27"/>
      <c r="AB88" s="27"/>
      <c r="AC88" s="27"/>
      <c r="AD88" s="27"/>
      <c r="AF88"/>
      <c r="AG88">
        <f>IF(AND($C$26=1,Q88=""),IF(COUNTA(T88:AD88,O116:AD116)=25,0,1),IF(OR(AND($C$26=1,Q88="X"),$C$26&lt;&gt;1,Q88="X"),0,1))</f>
        <v>0</v>
      </c>
      <c r="AH88">
        <f>IF($C$26&lt;&gt;1,IF(COUNTA(Q88:AD88,O116:AD116)=0,0,1),IF(Q88="X",IF(COUNTA(T88:AD88,O116:AD116)=0,0,1),0))</f>
        <v>0</v>
      </c>
      <c r="AI88"/>
      <c r="AJ88" cm="1">
        <f t="array" ref="AJ88">IF(OR(T88={"NS","NA"},$O$26={"NS","NA"}),0,IF(T88&lt;=$O$26,0,1))</f>
        <v>0</v>
      </c>
      <c r="AK88" s="21" cm="1">
        <f t="array" ref="AK88">IF(OR(W86={"NS","NA"},AK$65={"NS","NA"}),0,IF(W86&lt;=AK$65,0,1))</f>
        <v>0</v>
      </c>
      <c r="AL88" s="21" cm="1">
        <f t="array" ref="AL88">IF(OR(X86={"NS","NA"},AL$65={"NS","NA"}),0,IF(X86&lt;=AL$65,0,1))</f>
        <v>0</v>
      </c>
      <c r="AM88" s="21" cm="1">
        <f t="array" ref="AM88">IF(OR(Y86={"NS","NA"},AM$65={"NS","NA"}),0,IF(Y86&lt;=AM$65,0,1))</f>
        <v>0</v>
      </c>
      <c r="AN88" s="21" cm="1">
        <f t="array" ref="AN88">IF(OR(Z86={"NS","NA"},AN$65={"NS","NA"}),0,IF(Z86&lt;=AN$65,0,1))</f>
        <v>0</v>
      </c>
      <c r="AO88" s="21" cm="1">
        <f t="array" ref="AO88">IF(OR(AA86={"NS","NA"},AO$65={"NS","NA"}),0,IF(AA86&lt;=AO$65,0,1))</f>
        <v>0</v>
      </c>
      <c r="AP88" s="21" cm="1">
        <f t="array" ref="AP88">IF(OR(AB86={"NS","NA"},AP$65={"NS","NA"}),0,IF(AB86&lt;=AP$65,0,1))</f>
        <v>0</v>
      </c>
      <c r="AQ88" s="21" cm="1">
        <f t="array" ref="AQ88">IF(OR(AC86={"NS","NA"},AQ$65={"NS","NA"}),0,IF(AC86&lt;=AQ$65,0,1))</f>
        <v>0</v>
      </c>
      <c r="AR88" s="21" cm="1">
        <f t="array" ref="AR88">IF(OR(AD86={"NS","NA"},AR$65={"NS","NA"}),0,IF(AD86&lt;=AR$65,0,1))</f>
        <v>0</v>
      </c>
      <c r="AS88" s="21" cm="1">
        <f t="array" ref="AS88">IF(OR(O114={"NS","NA"},AS$65={"NS","NA"}),0,IF(O114&lt;=AS$65,0,1))</f>
        <v>0</v>
      </c>
      <c r="AT88" s="21" cm="1">
        <f t="array" ref="AT88">IF(OR(P114={"NS","NA"},AT$65={"NS","NA"}),0,IF(P114&lt;=AT$65,0,1))</f>
        <v>0</v>
      </c>
      <c r="AU88" s="21" cm="1">
        <f t="array" ref="AU88">IF(OR(Q114={"NS","NA"},AU$65={"NS","NA"}),0,IF(Q114&lt;=AU$65,0,1))</f>
        <v>0</v>
      </c>
      <c r="AV88" s="21" cm="1">
        <f t="array" ref="AV88">IF(OR(R114={"NS","NA"},AV$65={"NS","NA"}),0,IF(R114&lt;=AV$65,0,1))</f>
        <v>0</v>
      </c>
      <c r="AW88" s="21" cm="1">
        <f t="array" ref="AW88">IF(OR(S114={"NS","NA"},AW$65={"NS","NA"}),0,IF(S114&lt;=AW$65,0,1))</f>
        <v>0</v>
      </c>
      <c r="AX88" s="21" cm="1">
        <f t="array" ref="AX88">IF(OR(T114={"NS","NA"},AX$65={"NS","NA"}),0,IF(T114&lt;=AX$65,0,1))</f>
        <v>0</v>
      </c>
      <c r="AY88" s="21" cm="1">
        <f t="array" ref="AY88">IF(OR(U114={"NS","NA"},AY$65={"NS","NA"}),0,IF(U114&lt;=AY$65,0,1))</f>
        <v>0</v>
      </c>
      <c r="AZ88" s="21" cm="1">
        <f t="array" ref="AZ88">IF(OR(V114={"NS","NA"},AZ$65={"NS","NA"}),0,IF(V114&lt;=AZ$65,0,1))</f>
        <v>0</v>
      </c>
      <c r="BA88" s="21" cm="1">
        <f t="array" ref="BA88">IF(OR(W114={"NS","NA"},BA$65={"NS","NA"}),0,IF(W114&lt;=BA$65,0,1))</f>
        <v>0</v>
      </c>
      <c r="BB88" s="21" cm="1">
        <f t="array" ref="BB88">IF(OR(X114={"NS","NA"},BB$65={"NS","NA"}),0,IF(X114&lt;=BB$65,0,1))</f>
        <v>0</v>
      </c>
      <c r="BC88" s="21" cm="1">
        <f t="array" ref="BC88">IF(OR(Y114={"NS","NA"},BC$65={"NS","NA"}),0,IF(Y114&lt;=BC$65,0,1))</f>
        <v>0</v>
      </c>
      <c r="BD88" s="21" cm="1">
        <f t="array" ref="BD88">IF(OR(Z114={"NS","NA"},BD$65={"NS","NA"}),0,IF(Z114&lt;=BD$65,0,1))</f>
        <v>0</v>
      </c>
      <c r="BE88" s="21" cm="1">
        <f t="array" ref="BE88">IF(OR(AA114={"NS","NA"},BE$65={"NS","NA"}),0,IF(AA114&lt;=BE$65,0,1))</f>
        <v>0</v>
      </c>
      <c r="BF88" s="21" cm="1">
        <f t="array" ref="BF88">IF(OR(AB114={"NS","NA"},BF$65={"NS","NA"}),0,IF(AB114&lt;=BF$65,0,1))</f>
        <v>0</v>
      </c>
      <c r="BG88" s="21" cm="1">
        <f t="array" ref="BG88">IF(OR(AC114={"NS","NA"},BG$65={"NS","NA"}),0,IF(AC114&lt;=BG$65,0,1))</f>
        <v>0</v>
      </c>
      <c r="BH88" s="21" cm="1">
        <f t="array" ref="BH88">IF(OR(AD114={"NS","NA"},BH$65={"NS","NA"}),0,IF(AD114&lt;=BH$65,0,1))</f>
        <v>0</v>
      </c>
      <c r="BJ88" s="35">
        <f t="shared" si="6"/>
        <v>0</v>
      </c>
      <c r="BK88" s="36">
        <f t="shared" si="7"/>
        <v>0</v>
      </c>
      <c r="BL88" s="37">
        <f t="shared" si="8"/>
        <v>0</v>
      </c>
      <c r="BM88" s="38">
        <f t="shared" si="9"/>
        <v>0</v>
      </c>
      <c r="BN88" s="35">
        <f t="shared" si="10"/>
        <v>0</v>
      </c>
      <c r="BO88" s="36">
        <f t="shared" si="11"/>
        <v>0</v>
      </c>
      <c r="BP88" s="37">
        <f t="shared" si="12"/>
        <v>0</v>
      </c>
      <c r="BQ88" s="38">
        <f t="shared" si="13"/>
        <v>0</v>
      </c>
      <c r="BR88" s="35">
        <f t="shared" si="14"/>
        <v>0</v>
      </c>
      <c r="BS88" s="36">
        <f t="shared" si="15"/>
        <v>0</v>
      </c>
      <c r="BT88" s="37">
        <f t="shared" si="16"/>
        <v>0</v>
      </c>
      <c r="BU88" s="38">
        <f t="shared" si="17"/>
        <v>0</v>
      </c>
      <c r="BV88" s="35">
        <f t="shared" si="18"/>
        <v>0</v>
      </c>
      <c r="BW88" s="36">
        <f t="shared" si="19"/>
        <v>0</v>
      </c>
      <c r="BX88" s="37">
        <f t="shared" si="20"/>
        <v>0</v>
      </c>
      <c r="BY88" s="38">
        <f t="shared" si="21"/>
        <v>0</v>
      </c>
      <c r="BZ88" s="39">
        <f>IF(SUM(BM88,BQ88,BU88,BY88)=0,0,1)</f>
        <v>0</v>
      </c>
      <c r="CA88" s="34" t="str">
        <f>IF(BZ88=0,"",
IF(SUM($BZ$67:BZ88)=1,CB88,
IF($BZ$89&gt;SUM($BZ$67:BZ88),_xlfn.CONCAT(", ",CB88),
IF($BZ$89=SUM($BZ$67:BZ88),_xlfn.CONCAT(" y ",CB88)))))</f>
        <v/>
      </c>
      <c r="CB88" s="263" t="s">
        <v>7242</v>
      </c>
      <c r="CD88" s="41">
        <f t="shared" si="23"/>
        <v>0</v>
      </c>
      <c r="CE88" s="41">
        <f t="shared" si="24"/>
        <v>0</v>
      </c>
      <c r="CF88" s="41">
        <f t="shared" si="25"/>
        <v>0</v>
      </c>
      <c r="CG88" s="41">
        <f t="shared" si="26"/>
        <v>0</v>
      </c>
      <c r="CH88" s="41">
        <f t="shared" si="27"/>
        <v>0</v>
      </c>
      <c r="CI88" s="41">
        <f t="shared" si="28"/>
        <v>0</v>
      </c>
      <c r="CJ88" s="41">
        <f t="shared" si="29"/>
        <v>0</v>
      </c>
      <c r="CK88" s="41">
        <f t="shared" si="30"/>
        <v>0</v>
      </c>
    </row>
    <row r="89" spans="1:89" ht="15" customHeight="1">
      <c r="A89" s="159"/>
      <c r="B89" s="179"/>
      <c r="C89" s="7"/>
      <c r="D89" s="225"/>
      <c r="E89" s="318"/>
      <c r="J89" s="318"/>
      <c r="K89" s="318"/>
      <c r="L89" s="243"/>
      <c r="M89" s="19"/>
      <c r="N89" s="19"/>
      <c r="O89" s="19"/>
      <c r="P89" s="243"/>
      <c r="Q89" s="19"/>
      <c r="R89" s="19"/>
      <c r="S89" s="243" t="s">
        <v>261</v>
      </c>
      <c r="T89" s="611">
        <f>IF(AND(SUM(T67:T88)=0,COUNTIF(T67:T88,"NS")&gt;0),"NS",IF(AND(SUM(T67:T88)=0,COUNTIF(T67:T88,0)&gt;0),0,IF(AND(SUM(T67:T88)=0,COUNTIF(T67:T88,"NA")&gt;0),"NA",SUM(T67:T88))))</f>
        <v>0</v>
      </c>
      <c r="U89" s="611"/>
      <c r="V89" s="611"/>
      <c r="W89" s="216">
        <f>IF(AND(SUM(W67:W88)=0,COUNTIF(W67:W88,"NS")&gt;0),"NS",IF(AND(SUM(W67:W88)=0,COUNTIF(W67:W88,0)&gt;0),0,IF(AND(SUM(W67:W88)=0,COUNTIF(W67:W88,"NA")&gt;0),"NA",SUM(W67:W88))))</f>
        <v>0</v>
      </c>
      <c r="X89" s="216">
        <f t="shared" ref="X89:AD89" si="31">IF(AND(SUM(X67:X88)=0,COUNTIF(X67:X88,"NS")&gt;0),"NS",IF(AND(SUM(X67:X88)=0,COUNTIF(X67:X88,0)&gt;0),0,IF(AND(SUM(X67:X88)=0,COUNTIF(X67:X88,"NA")&gt;0),"NA",SUM(X67:X88))))</f>
        <v>0</v>
      </c>
      <c r="Y89" s="216">
        <f t="shared" si="31"/>
        <v>0</v>
      </c>
      <c r="Z89" s="216">
        <f t="shared" si="31"/>
        <v>0</v>
      </c>
      <c r="AA89" s="216">
        <f t="shared" si="31"/>
        <v>0</v>
      </c>
      <c r="AB89" s="216">
        <f t="shared" si="31"/>
        <v>0</v>
      </c>
      <c r="AC89" s="216">
        <f t="shared" si="31"/>
        <v>0</v>
      </c>
      <c r="AD89" s="216">
        <f t="shared" si="31"/>
        <v>0</v>
      </c>
      <c r="AF89"/>
      <c r="AG89" s="208">
        <f>SUM(AG67:AG88)</f>
        <v>0</v>
      </c>
      <c r="AH89" s="208">
        <f>SUM(AH67:AH88,AF67)</f>
        <v>0</v>
      </c>
      <c r="AI89"/>
      <c r="AJ89" s="208">
        <f>SUM(AJ67:AJ88)</f>
        <v>0</v>
      </c>
      <c r="AK89" s="21" cm="1">
        <f t="array" ref="AK89">IF(OR(W87={"NS","NA"},AK$65={"NS","NA"}),0,IF(W87&lt;=AK$65,0,1))</f>
        <v>0</v>
      </c>
      <c r="AL89" s="21" cm="1">
        <f t="array" ref="AL89">IF(OR(X87={"NS","NA"},AL$65={"NS","NA"}),0,IF(X87&lt;=AL$65,0,1))</f>
        <v>0</v>
      </c>
      <c r="AM89" s="21" cm="1">
        <f t="array" ref="AM89">IF(OR(Y87={"NS","NA"},AM$65={"NS","NA"}),0,IF(Y87&lt;=AM$65,0,1))</f>
        <v>0</v>
      </c>
      <c r="AN89" s="21" cm="1">
        <f t="array" ref="AN89">IF(OR(Z87={"NS","NA"},AN$65={"NS","NA"}),0,IF(Z87&lt;=AN$65,0,1))</f>
        <v>0</v>
      </c>
      <c r="AO89" s="21" cm="1">
        <f t="array" ref="AO89">IF(OR(AA87={"NS","NA"},AO$65={"NS","NA"}),0,IF(AA87&lt;=AO$65,0,1))</f>
        <v>0</v>
      </c>
      <c r="AP89" s="21" cm="1">
        <f t="array" ref="AP89">IF(OR(AB87={"NS","NA"},AP$65={"NS","NA"}),0,IF(AB87&lt;=AP$65,0,1))</f>
        <v>0</v>
      </c>
      <c r="AQ89" s="21" cm="1">
        <f t="array" ref="AQ89">IF(OR(AC87={"NS","NA"},AQ$65={"NS","NA"}),0,IF(AC87&lt;=AQ$65,0,1))</f>
        <v>0</v>
      </c>
      <c r="AR89" s="21" cm="1">
        <f t="array" ref="AR89">IF(OR(AD87={"NS","NA"},AR$65={"NS","NA"}),0,IF(AD87&lt;=AR$65,0,1))</f>
        <v>0</v>
      </c>
      <c r="AS89" s="21" cm="1">
        <f t="array" ref="AS89">IF(OR(O115={"NS","NA"},AS$65={"NS","NA"}),0,IF(O115&lt;=AS$65,0,1))</f>
        <v>0</v>
      </c>
      <c r="AT89" s="21" cm="1">
        <f t="array" ref="AT89">IF(OR(P115={"NS","NA"},AT$65={"NS","NA"}),0,IF(P115&lt;=AT$65,0,1))</f>
        <v>0</v>
      </c>
      <c r="AU89" s="21" cm="1">
        <f t="array" ref="AU89">IF(OR(Q115={"NS","NA"},AU$65={"NS","NA"}),0,IF(Q115&lt;=AU$65,0,1))</f>
        <v>0</v>
      </c>
      <c r="AV89" s="21" cm="1">
        <f t="array" ref="AV89">IF(OR(R115={"NS","NA"},AV$65={"NS","NA"}),0,IF(R115&lt;=AV$65,0,1))</f>
        <v>0</v>
      </c>
      <c r="AW89" s="21" cm="1">
        <f t="array" ref="AW89">IF(OR(S115={"NS","NA"},AW$65={"NS","NA"}),0,IF(S115&lt;=AW$65,0,1))</f>
        <v>0</v>
      </c>
      <c r="AX89" s="21" cm="1">
        <f t="array" ref="AX89">IF(OR(T115={"NS","NA"},AX$65={"NS","NA"}),0,IF(T115&lt;=AX$65,0,1))</f>
        <v>0</v>
      </c>
      <c r="AY89" s="21" cm="1">
        <f t="array" ref="AY89">IF(OR(U115={"NS","NA"},AY$65={"NS","NA"}),0,IF(U115&lt;=AY$65,0,1))</f>
        <v>0</v>
      </c>
      <c r="AZ89" s="21" cm="1">
        <f t="array" ref="AZ89">IF(OR(V115={"NS","NA"},AZ$65={"NS","NA"}),0,IF(V115&lt;=AZ$65,0,1))</f>
        <v>0</v>
      </c>
      <c r="BA89" s="21" cm="1">
        <f t="array" ref="BA89">IF(OR(W115={"NS","NA"},BA$65={"NS","NA"}),0,IF(W115&lt;=BA$65,0,1))</f>
        <v>0</v>
      </c>
      <c r="BB89" s="21" cm="1">
        <f t="array" ref="BB89">IF(OR(X115={"NS","NA"},BB$65={"NS","NA"}),0,IF(X115&lt;=BB$65,0,1))</f>
        <v>0</v>
      </c>
      <c r="BC89" s="21" cm="1">
        <f t="array" ref="BC89">IF(OR(Y115={"NS","NA"},BC$65={"NS","NA"}),0,IF(Y115&lt;=BC$65,0,1))</f>
        <v>0</v>
      </c>
      <c r="BD89" s="21" cm="1">
        <f t="array" ref="BD89">IF(OR(Z115={"NS","NA"},BD$65={"NS","NA"}),0,IF(Z115&lt;=BD$65,0,1))</f>
        <v>0</v>
      </c>
      <c r="BE89" s="21" cm="1">
        <f t="array" ref="BE89">IF(OR(AA115={"NS","NA"},BE$65={"NS","NA"}),0,IF(AA115&lt;=BE$65,0,1))</f>
        <v>0</v>
      </c>
      <c r="BF89" s="21" cm="1">
        <f t="array" ref="BF89">IF(OR(AB115={"NS","NA"},BF$65={"NS","NA"}),0,IF(AB115&lt;=BF$65,0,1))</f>
        <v>0</v>
      </c>
      <c r="BG89" s="21" cm="1">
        <f t="array" ref="BG89">IF(OR(AC115={"NS","NA"},BG$65={"NS","NA"}),0,IF(AC115&lt;=BG$65,0,1))</f>
        <v>0</v>
      </c>
      <c r="BH89" s="21" cm="1">
        <f t="array" ref="BH89">IF(OR(AD115={"NS","NA"},BH$65={"NS","NA"}),0,IF(AD115&lt;=BH$65,0,1))</f>
        <v>0</v>
      </c>
      <c r="BZ89" s="269">
        <f>SUM(BZ67:BZ88)</f>
        <v>0</v>
      </c>
      <c r="CA89" s="269" t="str">
        <f>IF(BZ89=0,"",_xlfn.CONCAT(CA67:CA88))</f>
        <v/>
      </c>
      <c r="CB89" s="40" t="str">
        <f>IF(BZ89=0,"",
IF(BZ89&gt;20,"Favor de revisar la suma y consistencia de totales y/o subtotales por filas (numéricos y NS)",
IF(BZ89=1,_xlfn.CONCAT("La suma de los subtotales es diferente al Total en el numeral ",CA89),_xlfn.CONCAT("La suma de los subtotales es diferente al Total en los numerales ",CA89))))</f>
        <v/>
      </c>
      <c r="CD89"/>
      <c r="CE89"/>
      <c r="CF89"/>
      <c r="CG89" s="3">
        <f>SUM(CG67:CG88)</f>
        <v>0</v>
      </c>
      <c r="CH89"/>
      <c r="CI89"/>
      <c r="CK89" s="3">
        <f>SUM(CK67:CK88)</f>
        <v>0</v>
      </c>
    </row>
    <row r="90" spans="1:89" ht="15" customHeight="1">
      <c r="A90" s="159"/>
      <c r="B90" s="179"/>
      <c r="C90" s="7"/>
      <c r="D90" s="7"/>
      <c r="E90" s="7"/>
      <c r="F90" s="7"/>
      <c r="G90" s="7"/>
      <c r="H90" s="7"/>
      <c r="I90" s="244"/>
      <c r="J90" s="318"/>
      <c r="K90" s="318"/>
      <c r="L90" s="318"/>
      <c r="M90" s="244"/>
      <c r="N90" s="225"/>
      <c r="O90" s="225"/>
      <c r="P90" s="225"/>
      <c r="Q90" s="225"/>
      <c r="R90" s="225"/>
      <c r="S90" s="225"/>
      <c r="T90" s="225"/>
      <c r="U90" s="225"/>
      <c r="AK90" s="21" cm="1">
        <f t="array" ref="AK90">IF(OR(W88={"NS","NA"},AK$65={"NS","NA"}),0,IF(W88&lt;=AK$65,0,1))</f>
        <v>0</v>
      </c>
      <c r="AL90" s="21" cm="1">
        <f t="array" ref="AL90">IF(OR(X88={"NS","NA"},AL$65={"NS","NA"}),0,IF(X88&lt;=AL$65,0,1))</f>
        <v>0</v>
      </c>
      <c r="AM90" s="21" cm="1">
        <f t="array" ref="AM90">IF(OR(Y88={"NS","NA"},AM$65={"NS","NA"}),0,IF(Y88&lt;=AM$65,0,1))</f>
        <v>0</v>
      </c>
      <c r="AN90" s="21" cm="1">
        <f t="array" ref="AN90">IF(OR(Z88={"NS","NA"},AN$65={"NS","NA"}),0,IF(Z88&lt;=AN$65,0,1))</f>
        <v>0</v>
      </c>
      <c r="AO90" s="21" cm="1">
        <f t="array" ref="AO90">IF(OR(AA88={"NS","NA"},AO$65={"NS","NA"}),0,IF(AA88&lt;=AO$65,0,1))</f>
        <v>0</v>
      </c>
      <c r="AP90" s="21" cm="1">
        <f t="array" ref="AP90">IF(OR(AB88={"NS","NA"},AP$65={"NS","NA"}),0,IF(AB88&lt;=AP$65,0,1))</f>
        <v>0</v>
      </c>
      <c r="AQ90" s="21" cm="1">
        <f t="array" ref="AQ90">IF(OR(AC88={"NS","NA"},AQ$65={"NS","NA"}),0,IF(AC88&lt;=AQ$65,0,1))</f>
        <v>0</v>
      </c>
      <c r="AR90" s="21" cm="1">
        <f t="array" ref="AR90">IF(OR(AD88={"NS","NA"},AR$65={"NS","NA"}),0,IF(AD88&lt;=AR$65,0,1))</f>
        <v>0</v>
      </c>
      <c r="AS90" s="21" cm="1">
        <f t="array" ref="AS90">IF(OR(O116={"NS","NA"},AS$65={"NS","NA"}),0,IF(O116&lt;=AS$65,0,1))</f>
        <v>0</v>
      </c>
      <c r="AT90" s="21" cm="1">
        <f t="array" ref="AT90">IF(OR(P116={"NS","NA"},AT$65={"NS","NA"}),0,IF(P116&lt;=AT$65,0,1))</f>
        <v>0</v>
      </c>
      <c r="AU90" s="21" cm="1">
        <f t="array" ref="AU90">IF(OR(Q116={"NS","NA"},AU$65={"NS","NA"}),0,IF(Q116&lt;=AU$65,0,1))</f>
        <v>0</v>
      </c>
      <c r="AV90" s="21" cm="1">
        <f t="array" ref="AV90">IF(OR(R116={"NS","NA"},AV$65={"NS","NA"}),0,IF(R116&lt;=AV$65,0,1))</f>
        <v>0</v>
      </c>
      <c r="AW90" s="21" cm="1">
        <f t="array" ref="AW90">IF(OR(S116={"NS","NA"},AW$65={"NS","NA"}),0,IF(S116&lt;=AW$65,0,1))</f>
        <v>0</v>
      </c>
      <c r="AX90" s="21" cm="1">
        <f t="array" ref="AX90">IF(OR(T116={"NS","NA"},AX$65={"NS","NA"}),0,IF(T116&lt;=AX$65,0,1))</f>
        <v>0</v>
      </c>
      <c r="AY90" s="21" cm="1">
        <f t="array" ref="AY90">IF(OR(U116={"NS","NA"},AY$65={"NS","NA"}),0,IF(U116&lt;=AY$65,0,1))</f>
        <v>0</v>
      </c>
      <c r="AZ90" s="21" cm="1">
        <f t="array" ref="AZ90">IF(OR(V116={"NS","NA"},AZ$65={"NS","NA"}),0,IF(V116&lt;=AZ$65,0,1))</f>
        <v>0</v>
      </c>
      <c r="BA90" s="21" cm="1">
        <f t="array" ref="BA90">IF(OR(W116={"NS","NA"},BA$65={"NS","NA"}),0,IF(W116&lt;=BA$65,0,1))</f>
        <v>0</v>
      </c>
      <c r="BB90" s="21" cm="1">
        <f t="array" ref="BB90">IF(OR(X116={"NS","NA"},BB$65={"NS","NA"}),0,IF(X116&lt;=BB$65,0,1))</f>
        <v>0</v>
      </c>
      <c r="BC90" s="21" cm="1">
        <f t="array" ref="BC90">IF(OR(Y116={"NS","NA"},BC$65={"NS","NA"}),0,IF(Y116&lt;=BC$65,0,1))</f>
        <v>0</v>
      </c>
      <c r="BD90" s="21" cm="1">
        <f t="array" ref="BD90">IF(OR(Z116={"NS","NA"},BD$65={"NS","NA"}),0,IF(Z116&lt;=BD$65,0,1))</f>
        <v>0</v>
      </c>
      <c r="BE90" s="21" cm="1">
        <f t="array" ref="BE90">IF(OR(AA116={"NS","NA"},BE$65={"NS","NA"}),0,IF(AA116&lt;=BE$65,0,1))</f>
        <v>0</v>
      </c>
      <c r="BF90" s="21" cm="1">
        <f t="array" ref="BF90">IF(OR(AB116={"NS","NA"},BF$65={"NS","NA"}),0,IF(AB116&lt;=BF$65,0,1))</f>
        <v>0</v>
      </c>
      <c r="BG90" s="21" cm="1">
        <f t="array" ref="BG90">IF(OR(AC116={"NS","NA"},BG$65={"NS","NA"}),0,IF(AC116&lt;=BG$65,0,1))</f>
        <v>0</v>
      </c>
      <c r="BH90" s="21" cm="1">
        <f t="array" ref="BH90">IF(OR(AD116={"NS","NA"},BH$65={"NS","NA"}),0,IF(AD116&lt;=BH$65,0,1))</f>
        <v>0</v>
      </c>
      <c r="BI90" s="203">
        <f>SUM(AK69:BH90)</f>
        <v>0</v>
      </c>
      <c r="CD90" t="s">
        <v>2293</v>
      </c>
      <c r="CE90" s="193">
        <f>SUM(CG89,CK89)</f>
        <v>0</v>
      </c>
    </row>
    <row r="91" spans="1:89" ht="15" customHeight="1">
      <c r="A91" s="159"/>
      <c r="B91" s="179"/>
      <c r="AA91" s="580" t="s">
        <v>259</v>
      </c>
      <c r="AB91" s="580"/>
      <c r="AC91" s="580"/>
      <c r="AD91" s="580"/>
    </row>
    <row r="92" spans="1:89" ht="48" customHeight="1">
      <c r="A92" s="159"/>
      <c r="B92" s="179"/>
      <c r="C92" s="410" t="s">
        <v>543</v>
      </c>
      <c r="D92" s="410"/>
      <c r="E92" s="410"/>
      <c r="F92" s="410"/>
      <c r="G92" s="410"/>
      <c r="H92" s="410"/>
      <c r="I92" s="410"/>
      <c r="J92" s="410"/>
      <c r="K92" s="410"/>
      <c r="L92" s="410"/>
      <c r="M92" s="410"/>
      <c r="N92" s="410"/>
      <c r="O92" s="410" t="s">
        <v>794</v>
      </c>
      <c r="P92" s="410"/>
      <c r="Q92" s="410"/>
      <c r="R92" s="410"/>
      <c r="S92" s="410"/>
      <c r="T92" s="410"/>
      <c r="U92" s="410"/>
      <c r="V92" s="410"/>
      <c r="W92" s="410"/>
      <c r="X92" s="410"/>
      <c r="Y92" s="410"/>
      <c r="Z92" s="410"/>
      <c r="AA92" s="410"/>
      <c r="AB92" s="410"/>
      <c r="AC92" s="410"/>
      <c r="AD92" s="410"/>
    </row>
    <row r="93" spans="1:89" ht="60" customHeight="1">
      <c r="A93" s="159"/>
      <c r="B93" s="179"/>
      <c r="C93" s="410"/>
      <c r="D93" s="410"/>
      <c r="E93" s="410"/>
      <c r="F93" s="410"/>
      <c r="G93" s="410"/>
      <c r="H93" s="410"/>
      <c r="I93" s="410"/>
      <c r="J93" s="410"/>
      <c r="K93" s="410"/>
      <c r="L93" s="410"/>
      <c r="M93" s="410"/>
      <c r="N93" s="410"/>
      <c r="O93" s="414" t="s">
        <v>791</v>
      </c>
      <c r="P93" s="414"/>
      <c r="Q93" s="414"/>
      <c r="R93" s="414"/>
      <c r="S93" s="414" t="s">
        <v>792</v>
      </c>
      <c r="T93" s="414"/>
      <c r="U93" s="414"/>
      <c r="V93" s="414"/>
      <c r="W93" s="414" t="s">
        <v>793</v>
      </c>
      <c r="X93" s="414"/>
      <c r="Y93" s="414"/>
      <c r="Z93" s="414"/>
      <c r="AA93" s="414" t="s">
        <v>281</v>
      </c>
      <c r="AB93" s="414"/>
      <c r="AC93" s="414"/>
      <c r="AD93" s="414"/>
    </row>
    <row r="94" spans="1:89" ht="72" customHeight="1">
      <c r="A94" s="159"/>
      <c r="B94" s="179"/>
      <c r="C94" s="410"/>
      <c r="D94" s="410"/>
      <c r="E94" s="410"/>
      <c r="F94" s="410"/>
      <c r="G94" s="410"/>
      <c r="H94" s="410"/>
      <c r="I94" s="410"/>
      <c r="J94" s="410"/>
      <c r="K94" s="410"/>
      <c r="L94" s="410"/>
      <c r="M94" s="410"/>
      <c r="N94" s="410"/>
      <c r="O94" s="170" t="s">
        <v>432</v>
      </c>
      <c r="P94" s="171" t="s">
        <v>400</v>
      </c>
      <c r="Q94" s="171" t="s">
        <v>401</v>
      </c>
      <c r="R94" s="171" t="s">
        <v>281</v>
      </c>
      <c r="S94" s="170" t="s">
        <v>432</v>
      </c>
      <c r="T94" s="171" t="s">
        <v>400</v>
      </c>
      <c r="U94" s="171" t="s">
        <v>401</v>
      </c>
      <c r="V94" s="171" t="s">
        <v>281</v>
      </c>
      <c r="W94" s="170" t="s">
        <v>432</v>
      </c>
      <c r="X94" s="171" t="s">
        <v>400</v>
      </c>
      <c r="Y94" s="171" t="s">
        <v>401</v>
      </c>
      <c r="Z94" s="171" t="s">
        <v>281</v>
      </c>
      <c r="AA94" s="170" t="s">
        <v>432</v>
      </c>
      <c r="AB94" s="171" t="s">
        <v>400</v>
      </c>
      <c r="AC94" s="171" t="s">
        <v>401</v>
      </c>
      <c r="AD94" s="171" t="s">
        <v>281</v>
      </c>
      <c r="AK94" s="29" t="s">
        <v>2349</v>
      </c>
      <c r="AL94" s="29" t="s">
        <v>2296</v>
      </c>
      <c r="AM94" s="29" t="s">
        <v>2297</v>
      </c>
      <c r="AN94" s="29" t="s">
        <v>2350</v>
      </c>
      <c r="AO94" s="29" t="s">
        <v>2351</v>
      </c>
      <c r="AP94" s="29" t="s">
        <v>2299</v>
      </c>
      <c r="AQ94" s="29" t="s">
        <v>2300</v>
      </c>
      <c r="AR94" s="29" t="s">
        <v>2352</v>
      </c>
      <c r="AS94" s="29" t="s">
        <v>7243</v>
      </c>
      <c r="AT94" s="29" t="s">
        <v>2348</v>
      </c>
      <c r="AU94" s="29" t="s">
        <v>7218</v>
      </c>
      <c r="AV94" s="29" t="s">
        <v>7244</v>
      </c>
      <c r="AW94" s="29" t="s">
        <v>7245</v>
      </c>
      <c r="AX94" s="29" t="s">
        <v>7220</v>
      </c>
      <c r="AY94" s="29" t="s">
        <v>7221</v>
      </c>
      <c r="AZ94" s="29" t="s">
        <v>7246</v>
      </c>
    </row>
    <row r="95" spans="1:89" ht="24" customHeight="1">
      <c r="A95" s="159"/>
      <c r="B95" s="179"/>
      <c r="C95" s="274" t="s">
        <v>89</v>
      </c>
      <c r="D95" s="551" t="s">
        <v>547</v>
      </c>
      <c r="E95" s="551"/>
      <c r="F95" s="551"/>
      <c r="G95" s="551"/>
      <c r="H95" s="551"/>
      <c r="I95" s="551"/>
      <c r="J95" s="551"/>
      <c r="K95" s="551"/>
      <c r="L95" s="551"/>
      <c r="M95" s="551"/>
      <c r="N95" s="551"/>
      <c r="O95" s="27"/>
      <c r="P95" s="27"/>
      <c r="Q95" s="27"/>
      <c r="R95" s="27"/>
      <c r="S95" s="27"/>
      <c r="T95" s="27"/>
      <c r="U95" s="27"/>
      <c r="V95" s="27"/>
      <c r="W95" s="27"/>
      <c r="X95" s="27"/>
      <c r="Y95" s="27"/>
      <c r="Z95" s="27"/>
      <c r="AA95" s="27"/>
      <c r="AB95" s="27"/>
      <c r="AC95" s="27"/>
      <c r="AD95" s="27"/>
      <c r="AK95" s="41">
        <f>O95</f>
        <v>0</v>
      </c>
      <c r="AL95" s="41">
        <f>COUNTIF(P95:R95,"NS")</f>
        <v>0</v>
      </c>
      <c r="AM95" s="41">
        <f>SUM(P95:R95)</f>
        <v>0</v>
      </c>
      <c r="AN95" s="41">
        <f>IF(OR(AND(AK95=0, AL95&gt;0),AND(AK95="NS", AM95&gt;0), AND(AK95="NS", AL95=0, AM95=0)), 1, IF(OR(AND(AK95&gt;0, AL95&gt;1,AK95&gt;AM95), AND(AK95="NS", AL95=2), AND(AK95="NS", AM95=0, AL95&gt;0), AK95=AM95), 0, 1))</f>
        <v>0</v>
      </c>
      <c r="AO95" s="41">
        <f t="shared" ref="AO95" si="32">S95</f>
        <v>0</v>
      </c>
      <c r="AP95" s="41">
        <f t="shared" ref="AP95" si="33">COUNTIF(T95:V95,"NS")</f>
        <v>0</v>
      </c>
      <c r="AQ95" s="41">
        <f t="shared" ref="AQ95" si="34">SUM(T95:V95)</f>
        <v>0</v>
      </c>
      <c r="AR95" s="41">
        <f t="shared" ref="AR95" si="35">IF(OR(AND(AO95=0, AP95&gt;0),AND(AO95="NS", AQ95&gt;0), AND(AO95="NS", AP95=0, AQ95=0)), 1, IF(OR(AND(AO95&gt;0, AP95&gt;1,AO95&gt;AQ95), AND(AO95="NS", AP95=2), AND(AO95="NS", AQ95=0, AP95&gt;0), AO95=AQ95), 0, 1))</f>
        <v>0</v>
      </c>
      <c r="AS95" s="41">
        <f t="shared" ref="AS95" si="36">W95</f>
        <v>0</v>
      </c>
      <c r="AT95" s="41">
        <f t="shared" ref="AT95" si="37">COUNTIF(X95:Z95,"NS")</f>
        <v>0</v>
      </c>
      <c r="AU95" s="41">
        <f t="shared" ref="AU95" si="38">SUM(X95:Z95)</f>
        <v>0</v>
      </c>
      <c r="AV95" s="41">
        <f t="shared" ref="AV95" si="39">IF(OR(AND(AS95=0, AT95&gt;0),AND(AS95="NS", AU95&gt;0), AND(AS95="NS", AT95=0, AU95=0)), 1, IF(OR(AND(AS95&gt;0, AT95&gt;1,AS95&gt;AU95), AND(AS95="NS", AT95=2), AND(AS95="NS", AU95=0, AT95&gt;0), AS95=AU95), 0, 1))</f>
        <v>0</v>
      </c>
      <c r="AW95" s="41">
        <f t="shared" ref="AW95" si="40">AA95</f>
        <v>0</v>
      </c>
      <c r="AX95" s="41">
        <f t="shared" ref="AX95" si="41">COUNTIF(AB95:AD95,"NS")</f>
        <v>0</v>
      </c>
      <c r="AY95" s="41">
        <f t="shared" ref="AY95" si="42">SUM(AB95:AD95)</f>
        <v>0</v>
      </c>
      <c r="AZ95" s="41">
        <f t="shared" ref="AZ95" si="43">IF(OR(AND(AW95=0, AX95&gt;0),AND(AW95="NS", AY95&gt;0), AND(AW95="NS", AX95=0, AY95=0)), 1, IF(OR(AND(AW95&gt;0, AX95&gt;1,AW95&gt;AY95), AND(AW95="NS", AX95=2), AND(AW95="NS", AY95=0, AX95&gt;0), AW95=AY95), 0, 1))</f>
        <v>0</v>
      </c>
    </row>
    <row r="96" spans="1:89" ht="15" customHeight="1">
      <c r="A96" s="159"/>
      <c r="B96" s="179"/>
      <c r="C96" s="274" t="s">
        <v>90</v>
      </c>
      <c r="D96" s="551" t="s">
        <v>548</v>
      </c>
      <c r="E96" s="551"/>
      <c r="F96" s="551"/>
      <c r="G96" s="551"/>
      <c r="H96" s="551"/>
      <c r="I96" s="551"/>
      <c r="J96" s="551"/>
      <c r="K96" s="551"/>
      <c r="L96" s="551"/>
      <c r="M96" s="551"/>
      <c r="N96" s="551"/>
      <c r="O96" s="27"/>
      <c r="P96" s="27"/>
      <c r="Q96" s="27"/>
      <c r="R96" s="27"/>
      <c r="S96" s="27"/>
      <c r="T96" s="27"/>
      <c r="U96" s="27"/>
      <c r="V96" s="27"/>
      <c r="W96" s="27"/>
      <c r="X96" s="27"/>
      <c r="Y96" s="27"/>
      <c r="Z96" s="27"/>
      <c r="AA96" s="27"/>
      <c r="AB96" s="27"/>
      <c r="AC96" s="27"/>
      <c r="AD96" s="27"/>
      <c r="AK96" s="41">
        <f t="shared" ref="AK96:AK116" si="44">O96</f>
        <v>0</v>
      </c>
      <c r="AL96" s="41">
        <f t="shared" ref="AL96:AL116" si="45">COUNTIF(P96:R96,"NS")</f>
        <v>0</v>
      </c>
      <c r="AM96" s="41">
        <f t="shared" ref="AM96:AM116" si="46">SUM(P96:R96)</f>
        <v>0</v>
      </c>
      <c r="AN96" s="41">
        <f t="shared" ref="AN96:AN116" si="47">IF(OR(AND(AK96=0, AL96&gt;0),AND(AK96="NS", AM96&gt;0), AND(AK96="NS", AL96=0, AM96=0)), 1, IF(OR(AND(AK96&gt;0, AL96&gt;1,AK96&gt;AM96), AND(AK96="NS", AL96=2), AND(AK96="NS", AM96=0, AL96&gt;0), AK96=AM96), 0, 1))</f>
        <v>0</v>
      </c>
      <c r="AO96" s="41">
        <f t="shared" ref="AO96:AO116" si="48">S96</f>
        <v>0</v>
      </c>
      <c r="AP96" s="41">
        <f t="shared" ref="AP96:AP116" si="49">COUNTIF(T96:V96,"NS")</f>
        <v>0</v>
      </c>
      <c r="AQ96" s="41">
        <f t="shared" ref="AQ96:AQ116" si="50">SUM(T96:V96)</f>
        <v>0</v>
      </c>
      <c r="AR96" s="41">
        <f t="shared" ref="AR96:AR116" si="51">IF(OR(AND(AO96=0, AP96&gt;0),AND(AO96="NS", AQ96&gt;0), AND(AO96="NS", AP96=0, AQ96=0)), 1, IF(OR(AND(AO96&gt;0, AP96&gt;1,AO96&gt;AQ96), AND(AO96="NS", AP96=2), AND(AO96="NS", AQ96=0, AP96&gt;0), AO96=AQ96), 0, 1))</f>
        <v>0</v>
      </c>
      <c r="AS96" s="41">
        <f t="shared" ref="AS96:AS116" si="52">W96</f>
        <v>0</v>
      </c>
      <c r="AT96" s="41">
        <f t="shared" ref="AT96:AT116" si="53">COUNTIF(X96:Z96,"NS")</f>
        <v>0</v>
      </c>
      <c r="AU96" s="41">
        <f t="shared" ref="AU96:AU116" si="54">SUM(X96:Z96)</f>
        <v>0</v>
      </c>
      <c r="AV96" s="41">
        <f t="shared" ref="AV96:AV116" si="55">IF(OR(AND(AS96=0, AT96&gt;0),AND(AS96="NS", AU96&gt;0), AND(AS96="NS", AT96=0, AU96=0)), 1, IF(OR(AND(AS96&gt;0, AT96&gt;1,AS96&gt;AU96), AND(AS96="NS", AT96=2), AND(AS96="NS", AU96=0, AT96&gt;0), AS96=AU96), 0, 1))</f>
        <v>0</v>
      </c>
      <c r="AW96" s="41">
        <f t="shared" ref="AW96:AW116" si="56">AA96</f>
        <v>0</v>
      </c>
      <c r="AX96" s="41">
        <f t="shared" ref="AX96:AX116" si="57">COUNTIF(AB96:AD96,"NS")</f>
        <v>0</v>
      </c>
      <c r="AY96" s="41">
        <f t="shared" ref="AY96:AY115" si="58">SUM(AB96:AD96)</f>
        <v>0</v>
      </c>
      <c r="AZ96" s="41">
        <f t="shared" ref="AZ96:AZ116" si="59">IF(OR(AND(AW96=0, AX96&gt;0),AND(AW96="NS", AY96&gt;0), AND(AW96="NS", AX96=0, AY96=0)), 1, IF(OR(AND(AW96&gt;0, AX96&gt;1,AW96&gt;AY96), AND(AW96="NS", AX96=2), AND(AW96="NS", AY96=0, AX96&gt;0), AW96=AY96), 0, 1))</f>
        <v>0</v>
      </c>
    </row>
    <row r="97" spans="1:52" ht="15" customHeight="1">
      <c r="A97" s="159"/>
      <c r="B97" s="179"/>
      <c r="C97" s="277" t="s">
        <v>92</v>
      </c>
      <c r="D97" s="551" t="s">
        <v>549</v>
      </c>
      <c r="E97" s="551"/>
      <c r="F97" s="551"/>
      <c r="G97" s="551"/>
      <c r="H97" s="551"/>
      <c r="I97" s="551"/>
      <c r="J97" s="551"/>
      <c r="K97" s="551"/>
      <c r="L97" s="551"/>
      <c r="M97" s="551"/>
      <c r="N97" s="551"/>
      <c r="O97" s="27"/>
      <c r="P97" s="27"/>
      <c r="Q97" s="27"/>
      <c r="R97" s="27"/>
      <c r="S97" s="27"/>
      <c r="T97" s="27"/>
      <c r="U97" s="27"/>
      <c r="V97" s="27"/>
      <c r="W97" s="27"/>
      <c r="X97" s="27"/>
      <c r="Y97" s="27"/>
      <c r="Z97" s="27"/>
      <c r="AA97" s="27"/>
      <c r="AB97" s="27"/>
      <c r="AC97" s="27"/>
      <c r="AD97" s="27"/>
      <c r="AK97" s="41">
        <f t="shared" si="44"/>
        <v>0</v>
      </c>
      <c r="AL97" s="41">
        <f t="shared" si="45"/>
        <v>0</v>
      </c>
      <c r="AM97" s="41">
        <f t="shared" si="46"/>
        <v>0</v>
      </c>
      <c r="AN97" s="41">
        <f t="shared" si="47"/>
        <v>0</v>
      </c>
      <c r="AO97" s="41">
        <f t="shared" si="48"/>
        <v>0</v>
      </c>
      <c r="AP97" s="41">
        <f t="shared" si="49"/>
        <v>0</v>
      </c>
      <c r="AQ97" s="41">
        <f t="shared" si="50"/>
        <v>0</v>
      </c>
      <c r="AR97" s="41">
        <f t="shared" si="51"/>
        <v>0</v>
      </c>
      <c r="AS97" s="41">
        <f t="shared" si="52"/>
        <v>0</v>
      </c>
      <c r="AT97" s="41">
        <f t="shared" si="53"/>
        <v>0</v>
      </c>
      <c r="AU97" s="41">
        <f t="shared" si="54"/>
        <v>0</v>
      </c>
      <c r="AV97" s="41">
        <f t="shared" si="55"/>
        <v>0</v>
      </c>
      <c r="AW97" s="41">
        <f t="shared" si="56"/>
        <v>0</v>
      </c>
      <c r="AX97" s="41">
        <f t="shared" si="57"/>
        <v>0</v>
      </c>
      <c r="AY97" s="41">
        <f t="shared" si="58"/>
        <v>0</v>
      </c>
      <c r="AZ97" s="41">
        <f t="shared" si="59"/>
        <v>0</v>
      </c>
    </row>
    <row r="98" spans="1:52" ht="15" customHeight="1">
      <c r="A98" s="159"/>
      <c r="B98" s="179"/>
      <c r="C98" s="263" t="s">
        <v>93</v>
      </c>
      <c r="D98" s="551" t="s">
        <v>550</v>
      </c>
      <c r="E98" s="551"/>
      <c r="F98" s="551"/>
      <c r="G98" s="551"/>
      <c r="H98" s="551"/>
      <c r="I98" s="551"/>
      <c r="J98" s="551"/>
      <c r="K98" s="551"/>
      <c r="L98" s="551"/>
      <c r="M98" s="551"/>
      <c r="N98" s="551"/>
      <c r="O98" s="27"/>
      <c r="P98" s="27"/>
      <c r="Q98" s="27"/>
      <c r="R98" s="27"/>
      <c r="S98" s="27"/>
      <c r="T98" s="27"/>
      <c r="U98" s="27"/>
      <c r="V98" s="27"/>
      <c r="W98" s="27"/>
      <c r="X98" s="27"/>
      <c r="Y98" s="27"/>
      <c r="Z98" s="27"/>
      <c r="AA98" s="27"/>
      <c r="AB98" s="27"/>
      <c r="AC98" s="27"/>
      <c r="AD98" s="27"/>
      <c r="AK98" s="41">
        <f t="shared" si="44"/>
        <v>0</v>
      </c>
      <c r="AL98" s="41">
        <f t="shared" si="45"/>
        <v>0</v>
      </c>
      <c r="AM98" s="41">
        <f t="shared" si="46"/>
        <v>0</v>
      </c>
      <c r="AN98" s="41">
        <f t="shared" si="47"/>
        <v>0</v>
      </c>
      <c r="AO98" s="41">
        <f t="shared" si="48"/>
        <v>0</v>
      </c>
      <c r="AP98" s="41">
        <f t="shared" si="49"/>
        <v>0</v>
      </c>
      <c r="AQ98" s="41">
        <f t="shared" si="50"/>
        <v>0</v>
      </c>
      <c r="AR98" s="41">
        <f t="shared" si="51"/>
        <v>0</v>
      </c>
      <c r="AS98" s="41">
        <f t="shared" si="52"/>
        <v>0</v>
      </c>
      <c r="AT98" s="41">
        <f t="shared" si="53"/>
        <v>0</v>
      </c>
      <c r="AU98" s="41">
        <f t="shared" si="54"/>
        <v>0</v>
      </c>
      <c r="AV98" s="41">
        <f t="shared" si="55"/>
        <v>0</v>
      </c>
      <c r="AW98" s="41">
        <f t="shared" si="56"/>
        <v>0</v>
      </c>
      <c r="AX98" s="41">
        <f t="shared" si="57"/>
        <v>0</v>
      </c>
      <c r="AY98" s="41">
        <f t="shared" si="58"/>
        <v>0</v>
      </c>
      <c r="AZ98" s="41">
        <f t="shared" si="59"/>
        <v>0</v>
      </c>
    </row>
    <row r="99" spans="1:52" ht="24" customHeight="1">
      <c r="A99" s="159"/>
      <c r="B99" s="179"/>
      <c r="C99" s="263" t="s">
        <v>95</v>
      </c>
      <c r="D99" s="551" t="s">
        <v>2159</v>
      </c>
      <c r="E99" s="551"/>
      <c r="F99" s="551"/>
      <c r="G99" s="551"/>
      <c r="H99" s="551"/>
      <c r="I99" s="551"/>
      <c r="J99" s="551"/>
      <c r="K99" s="551"/>
      <c r="L99" s="551"/>
      <c r="M99" s="551"/>
      <c r="N99" s="551"/>
      <c r="O99" s="27"/>
      <c r="P99" s="27"/>
      <c r="Q99" s="27"/>
      <c r="R99" s="27"/>
      <c r="S99" s="27"/>
      <c r="T99" s="27"/>
      <c r="U99" s="27"/>
      <c r="V99" s="27"/>
      <c r="W99" s="27"/>
      <c r="X99" s="27"/>
      <c r="Y99" s="27"/>
      <c r="Z99" s="27"/>
      <c r="AA99" s="27"/>
      <c r="AB99" s="27"/>
      <c r="AC99" s="27"/>
      <c r="AD99" s="27"/>
      <c r="AK99" s="41">
        <f t="shared" si="44"/>
        <v>0</v>
      </c>
      <c r="AL99" s="41">
        <f t="shared" si="45"/>
        <v>0</v>
      </c>
      <c r="AM99" s="41">
        <f t="shared" si="46"/>
        <v>0</v>
      </c>
      <c r="AN99" s="41">
        <f t="shared" si="47"/>
        <v>0</v>
      </c>
      <c r="AO99" s="41">
        <f t="shared" si="48"/>
        <v>0</v>
      </c>
      <c r="AP99" s="41">
        <f t="shared" si="49"/>
        <v>0</v>
      </c>
      <c r="AQ99" s="41">
        <f t="shared" si="50"/>
        <v>0</v>
      </c>
      <c r="AR99" s="41">
        <f t="shared" si="51"/>
        <v>0</v>
      </c>
      <c r="AS99" s="41">
        <f t="shared" si="52"/>
        <v>0</v>
      </c>
      <c r="AT99" s="41">
        <f t="shared" si="53"/>
        <v>0</v>
      </c>
      <c r="AU99" s="41">
        <f t="shared" si="54"/>
        <v>0</v>
      </c>
      <c r="AV99" s="41">
        <f t="shared" si="55"/>
        <v>0</v>
      </c>
      <c r="AW99" s="41">
        <f t="shared" si="56"/>
        <v>0</v>
      </c>
      <c r="AX99" s="41">
        <f t="shared" si="57"/>
        <v>0</v>
      </c>
      <c r="AY99" s="41">
        <f t="shared" si="58"/>
        <v>0</v>
      </c>
      <c r="AZ99" s="41">
        <f t="shared" si="59"/>
        <v>0</v>
      </c>
    </row>
    <row r="100" spans="1:52" ht="24" customHeight="1">
      <c r="A100" s="159"/>
      <c r="B100" s="179"/>
      <c r="C100" s="263" t="s">
        <v>97</v>
      </c>
      <c r="D100" s="551" t="s">
        <v>552</v>
      </c>
      <c r="E100" s="551"/>
      <c r="F100" s="551"/>
      <c r="G100" s="551"/>
      <c r="H100" s="551"/>
      <c r="I100" s="551"/>
      <c r="J100" s="551"/>
      <c r="K100" s="551"/>
      <c r="L100" s="551"/>
      <c r="M100" s="551"/>
      <c r="N100" s="551"/>
      <c r="O100" s="27"/>
      <c r="P100" s="27"/>
      <c r="Q100" s="27"/>
      <c r="R100" s="27"/>
      <c r="S100" s="27"/>
      <c r="T100" s="27"/>
      <c r="U100" s="27"/>
      <c r="V100" s="27"/>
      <c r="W100" s="27"/>
      <c r="X100" s="27"/>
      <c r="Y100" s="27"/>
      <c r="Z100" s="27"/>
      <c r="AA100" s="27"/>
      <c r="AB100" s="27"/>
      <c r="AC100" s="27"/>
      <c r="AD100" s="27"/>
      <c r="AK100" s="41">
        <f t="shared" si="44"/>
        <v>0</v>
      </c>
      <c r="AL100" s="41">
        <f t="shared" si="45"/>
        <v>0</v>
      </c>
      <c r="AM100" s="41">
        <f t="shared" si="46"/>
        <v>0</v>
      </c>
      <c r="AN100" s="41">
        <f t="shared" si="47"/>
        <v>0</v>
      </c>
      <c r="AO100" s="41">
        <f t="shared" si="48"/>
        <v>0</v>
      </c>
      <c r="AP100" s="41">
        <f t="shared" si="49"/>
        <v>0</v>
      </c>
      <c r="AQ100" s="41">
        <f t="shared" si="50"/>
        <v>0</v>
      </c>
      <c r="AR100" s="41">
        <f t="shared" si="51"/>
        <v>0</v>
      </c>
      <c r="AS100" s="41">
        <f t="shared" si="52"/>
        <v>0</v>
      </c>
      <c r="AT100" s="41">
        <f t="shared" si="53"/>
        <v>0</v>
      </c>
      <c r="AU100" s="41">
        <f t="shared" si="54"/>
        <v>0</v>
      </c>
      <c r="AV100" s="41">
        <f t="shared" si="55"/>
        <v>0</v>
      </c>
      <c r="AW100" s="41">
        <f t="shared" si="56"/>
        <v>0</v>
      </c>
      <c r="AX100" s="41">
        <f t="shared" si="57"/>
        <v>0</v>
      </c>
      <c r="AY100" s="41">
        <f t="shared" si="58"/>
        <v>0</v>
      </c>
      <c r="AZ100" s="41">
        <f t="shared" si="59"/>
        <v>0</v>
      </c>
    </row>
    <row r="101" spans="1:52" ht="15" customHeight="1">
      <c r="A101" s="159"/>
      <c r="B101" s="179"/>
      <c r="C101" s="263" t="s">
        <v>99</v>
      </c>
      <c r="D101" s="551" t="s">
        <v>553</v>
      </c>
      <c r="E101" s="551"/>
      <c r="F101" s="551"/>
      <c r="G101" s="551"/>
      <c r="H101" s="551"/>
      <c r="I101" s="551"/>
      <c r="J101" s="551"/>
      <c r="K101" s="551"/>
      <c r="L101" s="551"/>
      <c r="M101" s="551"/>
      <c r="N101" s="551"/>
      <c r="O101" s="27"/>
      <c r="P101" s="27"/>
      <c r="Q101" s="27"/>
      <c r="R101" s="27"/>
      <c r="S101" s="27"/>
      <c r="T101" s="27"/>
      <c r="U101" s="27"/>
      <c r="V101" s="27"/>
      <c r="W101" s="27"/>
      <c r="X101" s="27"/>
      <c r="Y101" s="27"/>
      <c r="Z101" s="27"/>
      <c r="AA101" s="27"/>
      <c r="AB101" s="27"/>
      <c r="AC101" s="27"/>
      <c r="AD101" s="27"/>
      <c r="AK101" s="41">
        <f t="shared" si="44"/>
        <v>0</v>
      </c>
      <c r="AL101" s="41">
        <f t="shared" si="45"/>
        <v>0</v>
      </c>
      <c r="AM101" s="41">
        <f t="shared" si="46"/>
        <v>0</v>
      </c>
      <c r="AN101" s="41">
        <f t="shared" si="47"/>
        <v>0</v>
      </c>
      <c r="AO101" s="41">
        <f t="shared" si="48"/>
        <v>0</v>
      </c>
      <c r="AP101" s="41">
        <f t="shared" si="49"/>
        <v>0</v>
      </c>
      <c r="AQ101" s="41">
        <f t="shared" si="50"/>
        <v>0</v>
      </c>
      <c r="AR101" s="41">
        <f t="shared" si="51"/>
        <v>0</v>
      </c>
      <c r="AS101" s="41">
        <f t="shared" si="52"/>
        <v>0</v>
      </c>
      <c r="AT101" s="41">
        <f t="shared" si="53"/>
        <v>0</v>
      </c>
      <c r="AU101" s="41">
        <f t="shared" si="54"/>
        <v>0</v>
      </c>
      <c r="AV101" s="41">
        <f t="shared" si="55"/>
        <v>0</v>
      </c>
      <c r="AW101" s="41">
        <f t="shared" si="56"/>
        <v>0</v>
      </c>
      <c r="AX101" s="41">
        <f t="shared" si="57"/>
        <v>0</v>
      </c>
      <c r="AY101" s="41">
        <f t="shared" si="58"/>
        <v>0</v>
      </c>
      <c r="AZ101" s="41">
        <f t="shared" si="59"/>
        <v>0</v>
      </c>
    </row>
    <row r="102" spans="1:52" ht="15" customHeight="1">
      <c r="A102" s="159"/>
      <c r="B102" s="179"/>
      <c r="C102" s="263" t="s">
        <v>101</v>
      </c>
      <c r="D102" s="551" t="s">
        <v>554</v>
      </c>
      <c r="E102" s="551"/>
      <c r="F102" s="551"/>
      <c r="G102" s="551"/>
      <c r="H102" s="551"/>
      <c r="I102" s="551"/>
      <c r="J102" s="551"/>
      <c r="K102" s="551"/>
      <c r="L102" s="551"/>
      <c r="M102" s="551"/>
      <c r="N102" s="551"/>
      <c r="O102" s="27"/>
      <c r="P102" s="27"/>
      <c r="Q102" s="27"/>
      <c r="R102" s="27"/>
      <c r="S102" s="27"/>
      <c r="T102" s="27"/>
      <c r="U102" s="27"/>
      <c r="V102" s="27"/>
      <c r="W102" s="27"/>
      <c r="X102" s="27"/>
      <c r="Y102" s="27"/>
      <c r="Z102" s="27"/>
      <c r="AA102" s="27"/>
      <c r="AB102" s="27"/>
      <c r="AC102" s="27"/>
      <c r="AD102" s="27"/>
      <c r="AK102" s="41">
        <f t="shared" si="44"/>
        <v>0</v>
      </c>
      <c r="AL102" s="41">
        <f t="shared" si="45"/>
        <v>0</v>
      </c>
      <c r="AM102" s="41">
        <f t="shared" si="46"/>
        <v>0</v>
      </c>
      <c r="AN102" s="41">
        <f t="shared" si="47"/>
        <v>0</v>
      </c>
      <c r="AO102" s="41">
        <f t="shared" si="48"/>
        <v>0</v>
      </c>
      <c r="AP102" s="41">
        <f t="shared" si="49"/>
        <v>0</v>
      </c>
      <c r="AQ102" s="41">
        <f t="shared" si="50"/>
        <v>0</v>
      </c>
      <c r="AR102" s="41">
        <f t="shared" si="51"/>
        <v>0</v>
      </c>
      <c r="AS102" s="41">
        <f t="shared" si="52"/>
        <v>0</v>
      </c>
      <c r="AT102" s="41">
        <f t="shared" si="53"/>
        <v>0</v>
      </c>
      <c r="AU102" s="41">
        <f t="shared" si="54"/>
        <v>0</v>
      </c>
      <c r="AV102" s="41">
        <f t="shared" si="55"/>
        <v>0</v>
      </c>
      <c r="AW102" s="41">
        <f t="shared" si="56"/>
        <v>0</v>
      </c>
      <c r="AX102" s="41">
        <f t="shared" si="57"/>
        <v>0</v>
      </c>
      <c r="AY102" s="41">
        <f t="shared" si="58"/>
        <v>0</v>
      </c>
      <c r="AZ102" s="41">
        <f t="shared" si="59"/>
        <v>0</v>
      </c>
    </row>
    <row r="103" spans="1:52" ht="15" customHeight="1">
      <c r="A103" s="159"/>
      <c r="B103" s="179"/>
      <c r="C103" s="263" t="s">
        <v>103</v>
      </c>
      <c r="D103" s="551" t="s">
        <v>555</v>
      </c>
      <c r="E103" s="551"/>
      <c r="F103" s="551"/>
      <c r="G103" s="551"/>
      <c r="H103" s="551"/>
      <c r="I103" s="551"/>
      <c r="J103" s="551"/>
      <c r="K103" s="551"/>
      <c r="L103" s="551"/>
      <c r="M103" s="551"/>
      <c r="N103" s="551"/>
      <c r="O103" s="27"/>
      <c r="P103" s="27"/>
      <c r="Q103" s="27"/>
      <c r="R103" s="27"/>
      <c r="S103" s="27"/>
      <c r="T103" s="27"/>
      <c r="U103" s="27"/>
      <c r="V103" s="27"/>
      <c r="W103" s="27"/>
      <c r="X103" s="27"/>
      <c r="Y103" s="27"/>
      <c r="Z103" s="27"/>
      <c r="AA103" s="27"/>
      <c r="AB103" s="27"/>
      <c r="AC103" s="27"/>
      <c r="AD103" s="27"/>
      <c r="AK103" s="41">
        <f t="shared" si="44"/>
        <v>0</v>
      </c>
      <c r="AL103" s="41">
        <f t="shared" si="45"/>
        <v>0</v>
      </c>
      <c r="AM103" s="41">
        <f t="shared" si="46"/>
        <v>0</v>
      </c>
      <c r="AN103" s="41">
        <f t="shared" si="47"/>
        <v>0</v>
      </c>
      <c r="AO103" s="41">
        <f t="shared" si="48"/>
        <v>0</v>
      </c>
      <c r="AP103" s="41">
        <f t="shared" si="49"/>
        <v>0</v>
      </c>
      <c r="AQ103" s="41">
        <f t="shared" si="50"/>
        <v>0</v>
      </c>
      <c r="AR103" s="41">
        <f t="shared" si="51"/>
        <v>0</v>
      </c>
      <c r="AS103" s="41">
        <f t="shared" si="52"/>
        <v>0</v>
      </c>
      <c r="AT103" s="41">
        <f t="shared" si="53"/>
        <v>0</v>
      </c>
      <c r="AU103" s="41">
        <f t="shared" si="54"/>
        <v>0</v>
      </c>
      <c r="AV103" s="41">
        <f t="shared" si="55"/>
        <v>0</v>
      </c>
      <c r="AW103" s="41">
        <f t="shared" si="56"/>
        <v>0</v>
      </c>
      <c r="AX103" s="41">
        <f t="shared" si="57"/>
        <v>0</v>
      </c>
      <c r="AY103" s="41">
        <f t="shared" si="58"/>
        <v>0</v>
      </c>
      <c r="AZ103" s="41">
        <f t="shared" si="59"/>
        <v>0</v>
      </c>
    </row>
    <row r="104" spans="1:52" ht="15" customHeight="1">
      <c r="A104" s="159"/>
      <c r="B104" s="179"/>
      <c r="C104" s="263" t="s">
        <v>105</v>
      </c>
      <c r="D104" s="551" t="s">
        <v>556</v>
      </c>
      <c r="E104" s="551"/>
      <c r="F104" s="551"/>
      <c r="G104" s="551"/>
      <c r="H104" s="551"/>
      <c r="I104" s="551"/>
      <c r="J104" s="551"/>
      <c r="K104" s="551"/>
      <c r="L104" s="551"/>
      <c r="M104" s="551"/>
      <c r="N104" s="551"/>
      <c r="O104" s="27"/>
      <c r="P104" s="27"/>
      <c r="Q104" s="27"/>
      <c r="R104" s="27"/>
      <c r="S104" s="27"/>
      <c r="T104" s="27"/>
      <c r="U104" s="27"/>
      <c r="V104" s="27"/>
      <c r="W104" s="27"/>
      <c r="X104" s="27"/>
      <c r="Y104" s="27"/>
      <c r="Z104" s="27"/>
      <c r="AA104" s="27"/>
      <c r="AB104" s="27"/>
      <c r="AC104" s="27"/>
      <c r="AD104" s="27"/>
      <c r="AK104" s="41">
        <f t="shared" si="44"/>
        <v>0</v>
      </c>
      <c r="AL104" s="41">
        <f t="shared" si="45"/>
        <v>0</v>
      </c>
      <c r="AM104" s="41">
        <f t="shared" si="46"/>
        <v>0</v>
      </c>
      <c r="AN104" s="41">
        <f t="shared" si="47"/>
        <v>0</v>
      </c>
      <c r="AO104" s="41">
        <f t="shared" si="48"/>
        <v>0</v>
      </c>
      <c r="AP104" s="41">
        <f t="shared" si="49"/>
        <v>0</v>
      </c>
      <c r="AQ104" s="41">
        <f t="shared" si="50"/>
        <v>0</v>
      </c>
      <c r="AR104" s="41">
        <f t="shared" si="51"/>
        <v>0</v>
      </c>
      <c r="AS104" s="41">
        <f t="shared" si="52"/>
        <v>0</v>
      </c>
      <c r="AT104" s="41">
        <f t="shared" si="53"/>
        <v>0</v>
      </c>
      <c r="AU104" s="41">
        <f t="shared" si="54"/>
        <v>0</v>
      </c>
      <c r="AV104" s="41">
        <f t="shared" si="55"/>
        <v>0</v>
      </c>
      <c r="AW104" s="41">
        <f t="shared" si="56"/>
        <v>0</v>
      </c>
      <c r="AX104" s="41">
        <f t="shared" si="57"/>
        <v>0</v>
      </c>
      <c r="AY104" s="41">
        <f t="shared" si="58"/>
        <v>0</v>
      </c>
      <c r="AZ104" s="41">
        <f t="shared" si="59"/>
        <v>0</v>
      </c>
    </row>
    <row r="105" spans="1:52" ht="15" customHeight="1">
      <c r="A105" s="159"/>
      <c r="B105" s="179"/>
      <c r="C105" s="263" t="s">
        <v>107</v>
      </c>
      <c r="D105" s="551" t="s">
        <v>557</v>
      </c>
      <c r="E105" s="551"/>
      <c r="F105" s="551"/>
      <c r="G105" s="551"/>
      <c r="H105" s="551"/>
      <c r="I105" s="551"/>
      <c r="J105" s="551"/>
      <c r="K105" s="551"/>
      <c r="L105" s="551"/>
      <c r="M105" s="551"/>
      <c r="N105" s="551"/>
      <c r="O105" s="27"/>
      <c r="P105" s="27"/>
      <c r="Q105" s="27"/>
      <c r="R105" s="27"/>
      <c r="S105" s="27"/>
      <c r="T105" s="27"/>
      <c r="U105" s="27"/>
      <c r="V105" s="27"/>
      <c r="W105" s="27"/>
      <c r="X105" s="27"/>
      <c r="Y105" s="27"/>
      <c r="Z105" s="27"/>
      <c r="AA105" s="27"/>
      <c r="AB105" s="27"/>
      <c r="AC105" s="27"/>
      <c r="AD105" s="27"/>
      <c r="AK105" s="41">
        <f t="shared" si="44"/>
        <v>0</v>
      </c>
      <c r="AL105" s="41">
        <f t="shared" si="45"/>
        <v>0</v>
      </c>
      <c r="AM105" s="41">
        <f t="shared" si="46"/>
        <v>0</v>
      </c>
      <c r="AN105" s="41">
        <f t="shared" si="47"/>
        <v>0</v>
      </c>
      <c r="AO105" s="41">
        <f t="shared" si="48"/>
        <v>0</v>
      </c>
      <c r="AP105" s="41">
        <f t="shared" si="49"/>
        <v>0</v>
      </c>
      <c r="AQ105" s="41">
        <f t="shared" si="50"/>
        <v>0</v>
      </c>
      <c r="AR105" s="41">
        <f t="shared" si="51"/>
        <v>0</v>
      </c>
      <c r="AS105" s="41">
        <f t="shared" si="52"/>
        <v>0</v>
      </c>
      <c r="AT105" s="41">
        <f t="shared" si="53"/>
        <v>0</v>
      </c>
      <c r="AU105" s="41">
        <f t="shared" si="54"/>
        <v>0</v>
      </c>
      <c r="AV105" s="41">
        <f t="shared" si="55"/>
        <v>0</v>
      </c>
      <c r="AW105" s="41">
        <f t="shared" si="56"/>
        <v>0</v>
      </c>
      <c r="AX105" s="41">
        <f t="shared" si="57"/>
        <v>0</v>
      </c>
      <c r="AY105" s="41">
        <f t="shared" si="58"/>
        <v>0</v>
      </c>
      <c r="AZ105" s="41">
        <f t="shared" si="59"/>
        <v>0</v>
      </c>
    </row>
    <row r="106" spans="1:52" ht="15" customHeight="1">
      <c r="A106" s="159"/>
      <c r="B106" s="179"/>
      <c r="C106" s="263" t="s">
        <v>108</v>
      </c>
      <c r="D106" s="551" t="s">
        <v>558</v>
      </c>
      <c r="E106" s="551"/>
      <c r="F106" s="551"/>
      <c r="G106" s="551"/>
      <c r="H106" s="551"/>
      <c r="I106" s="551"/>
      <c r="J106" s="551"/>
      <c r="K106" s="551"/>
      <c r="L106" s="551"/>
      <c r="M106" s="551"/>
      <c r="N106" s="551"/>
      <c r="O106" s="27"/>
      <c r="P106" s="27"/>
      <c r="Q106" s="27"/>
      <c r="R106" s="27"/>
      <c r="S106" s="27"/>
      <c r="T106" s="27"/>
      <c r="U106" s="27"/>
      <c r="V106" s="27"/>
      <c r="W106" s="27"/>
      <c r="X106" s="27"/>
      <c r="Y106" s="27"/>
      <c r="Z106" s="27"/>
      <c r="AA106" s="27"/>
      <c r="AB106" s="27"/>
      <c r="AC106" s="27"/>
      <c r="AD106" s="27"/>
      <c r="AK106" s="41">
        <f t="shared" si="44"/>
        <v>0</v>
      </c>
      <c r="AL106" s="41">
        <f t="shared" si="45"/>
        <v>0</v>
      </c>
      <c r="AM106" s="41">
        <f t="shared" si="46"/>
        <v>0</v>
      </c>
      <c r="AN106" s="41">
        <f t="shared" si="47"/>
        <v>0</v>
      </c>
      <c r="AO106" s="41">
        <f t="shared" si="48"/>
        <v>0</v>
      </c>
      <c r="AP106" s="41">
        <f t="shared" si="49"/>
        <v>0</v>
      </c>
      <c r="AQ106" s="41">
        <f t="shared" si="50"/>
        <v>0</v>
      </c>
      <c r="AR106" s="41">
        <f t="shared" si="51"/>
        <v>0</v>
      </c>
      <c r="AS106" s="41">
        <f t="shared" si="52"/>
        <v>0</v>
      </c>
      <c r="AT106" s="41">
        <f t="shared" si="53"/>
        <v>0</v>
      </c>
      <c r="AU106" s="41">
        <f t="shared" si="54"/>
        <v>0</v>
      </c>
      <c r="AV106" s="41">
        <f t="shared" si="55"/>
        <v>0</v>
      </c>
      <c r="AW106" s="41">
        <f t="shared" si="56"/>
        <v>0</v>
      </c>
      <c r="AX106" s="41">
        <f t="shared" si="57"/>
        <v>0</v>
      </c>
      <c r="AY106" s="41">
        <f t="shared" si="58"/>
        <v>0</v>
      </c>
      <c r="AZ106" s="41">
        <f t="shared" si="59"/>
        <v>0</v>
      </c>
    </row>
    <row r="107" spans="1:52" ht="15" customHeight="1">
      <c r="A107" s="159"/>
      <c r="B107" s="179"/>
      <c r="C107" s="263" t="s">
        <v>109</v>
      </c>
      <c r="D107" s="551" t="s">
        <v>559</v>
      </c>
      <c r="E107" s="551"/>
      <c r="F107" s="551"/>
      <c r="G107" s="551"/>
      <c r="H107" s="551"/>
      <c r="I107" s="551"/>
      <c r="J107" s="551"/>
      <c r="K107" s="551"/>
      <c r="L107" s="551"/>
      <c r="M107" s="551"/>
      <c r="N107" s="551"/>
      <c r="O107" s="27"/>
      <c r="P107" s="27"/>
      <c r="Q107" s="27"/>
      <c r="R107" s="27"/>
      <c r="S107" s="27"/>
      <c r="T107" s="27"/>
      <c r="U107" s="27"/>
      <c r="V107" s="27"/>
      <c r="W107" s="27"/>
      <c r="X107" s="27"/>
      <c r="Y107" s="27"/>
      <c r="Z107" s="27"/>
      <c r="AA107" s="27"/>
      <c r="AB107" s="27"/>
      <c r="AC107" s="27"/>
      <c r="AD107" s="27"/>
      <c r="AK107" s="41">
        <f t="shared" si="44"/>
        <v>0</v>
      </c>
      <c r="AL107" s="41">
        <f t="shared" si="45"/>
        <v>0</v>
      </c>
      <c r="AM107" s="41">
        <f t="shared" si="46"/>
        <v>0</v>
      </c>
      <c r="AN107" s="41">
        <f t="shared" si="47"/>
        <v>0</v>
      </c>
      <c r="AO107" s="41">
        <f t="shared" si="48"/>
        <v>0</v>
      </c>
      <c r="AP107" s="41">
        <f t="shared" si="49"/>
        <v>0</v>
      </c>
      <c r="AQ107" s="41">
        <f t="shared" si="50"/>
        <v>0</v>
      </c>
      <c r="AR107" s="41">
        <f t="shared" si="51"/>
        <v>0</v>
      </c>
      <c r="AS107" s="41">
        <f t="shared" si="52"/>
        <v>0</v>
      </c>
      <c r="AT107" s="41">
        <f t="shared" si="53"/>
        <v>0</v>
      </c>
      <c r="AU107" s="41">
        <f t="shared" si="54"/>
        <v>0</v>
      </c>
      <c r="AV107" s="41">
        <f t="shared" si="55"/>
        <v>0</v>
      </c>
      <c r="AW107" s="41">
        <f t="shared" si="56"/>
        <v>0</v>
      </c>
      <c r="AX107" s="41">
        <f t="shared" si="57"/>
        <v>0</v>
      </c>
      <c r="AY107" s="41">
        <f t="shared" si="58"/>
        <v>0</v>
      </c>
      <c r="AZ107" s="41">
        <f t="shared" si="59"/>
        <v>0</v>
      </c>
    </row>
    <row r="108" spans="1:52" ht="15" customHeight="1">
      <c r="A108" s="159"/>
      <c r="B108" s="179"/>
      <c r="C108" s="263" t="s">
        <v>110</v>
      </c>
      <c r="D108" s="551" t="s">
        <v>560</v>
      </c>
      <c r="E108" s="551"/>
      <c r="F108" s="551"/>
      <c r="G108" s="551"/>
      <c r="H108" s="551"/>
      <c r="I108" s="551"/>
      <c r="J108" s="551"/>
      <c r="K108" s="551"/>
      <c r="L108" s="551"/>
      <c r="M108" s="551"/>
      <c r="N108" s="551"/>
      <c r="O108" s="27"/>
      <c r="P108" s="27"/>
      <c r="Q108" s="27"/>
      <c r="R108" s="27"/>
      <c r="S108" s="27"/>
      <c r="T108" s="27"/>
      <c r="U108" s="27"/>
      <c r="V108" s="27"/>
      <c r="W108" s="27"/>
      <c r="X108" s="27"/>
      <c r="Y108" s="27"/>
      <c r="Z108" s="27"/>
      <c r="AA108" s="27"/>
      <c r="AB108" s="27"/>
      <c r="AC108" s="27"/>
      <c r="AD108" s="27"/>
      <c r="AK108" s="41">
        <f t="shared" si="44"/>
        <v>0</v>
      </c>
      <c r="AL108" s="41">
        <f t="shared" si="45"/>
        <v>0</v>
      </c>
      <c r="AM108" s="41">
        <f t="shared" si="46"/>
        <v>0</v>
      </c>
      <c r="AN108" s="41">
        <f t="shared" si="47"/>
        <v>0</v>
      </c>
      <c r="AO108" s="41">
        <f t="shared" si="48"/>
        <v>0</v>
      </c>
      <c r="AP108" s="41">
        <f t="shared" si="49"/>
        <v>0</v>
      </c>
      <c r="AQ108" s="41">
        <f t="shared" si="50"/>
        <v>0</v>
      </c>
      <c r="AR108" s="41">
        <f t="shared" si="51"/>
        <v>0</v>
      </c>
      <c r="AS108" s="41">
        <f t="shared" si="52"/>
        <v>0</v>
      </c>
      <c r="AT108" s="41">
        <f t="shared" si="53"/>
        <v>0</v>
      </c>
      <c r="AU108" s="41">
        <f t="shared" si="54"/>
        <v>0</v>
      </c>
      <c r="AV108" s="41">
        <f t="shared" si="55"/>
        <v>0</v>
      </c>
      <c r="AW108" s="41">
        <f t="shared" si="56"/>
        <v>0</v>
      </c>
      <c r="AX108" s="41">
        <f t="shared" si="57"/>
        <v>0</v>
      </c>
      <c r="AY108" s="41">
        <f t="shared" si="58"/>
        <v>0</v>
      </c>
      <c r="AZ108" s="41">
        <f t="shared" si="59"/>
        <v>0</v>
      </c>
    </row>
    <row r="109" spans="1:52" ht="15" customHeight="1">
      <c r="A109" s="159"/>
      <c r="B109" s="179"/>
      <c r="C109" s="263" t="s">
        <v>111</v>
      </c>
      <c r="D109" s="551" t="s">
        <v>561</v>
      </c>
      <c r="E109" s="551"/>
      <c r="F109" s="551"/>
      <c r="G109" s="551"/>
      <c r="H109" s="551"/>
      <c r="I109" s="551"/>
      <c r="J109" s="551"/>
      <c r="K109" s="551"/>
      <c r="L109" s="551"/>
      <c r="M109" s="551"/>
      <c r="N109" s="551"/>
      <c r="O109" s="27"/>
      <c r="P109" s="27"/>
      <c r="Q109" s="27"/>
      <c r="R109" s="27"/>
      <c r="S109" s="27"/>
      <c r="T109" s="27"/>
      <c r="U109" s="27"/>
      <c r="V109" s="27"/>
      <c r="W109" s="27"/>
      <c r="X109" s="27"/>
      <c r="Y109" s="27"/>
      <c r="Z109" s="27"/>
      <c r="AA109" s="27"/>
      <c r="AB109" s="27"/>
      <c r="AC109" s="27"/>
      <c r="AD109" s="27"/>
      <c r="AK109" s="41">
        <f t="shared" si="44"/>
        <v>0</v>
      </c>
      <c r="AL109" s="41">
        <f t="shared" si="45"/>
        <v>0</v>
      </c>
      <c r="AM109" s="41">
        <f t="shared" si="46"/>
        <v>0</v>
      </c>
      <c r="AN109" s="41">
        <f t="shared" si="47"/>
        <v>0</v>
      </c>
      <c r="AO109" s="41">
        <f t="shared" si="48"/>
        <v>0</v>
      </c>
      <c r="AP109" s="41">
        <f t="shared" si="49"/>
        <v>0</v>
      </c>
      <c r="AQ109" s="41">
        <f t="shared" si="50"/>
        <v>0</v>
      </c>
      <c r="AR109" s="41">
        <f t="shared" si="51"/>
        <v>0</v>
      </c>
      <c r="AS109" s="41">
        <f t="shared" si="52"/>
        <v>0</v>
      </c>
      <c r="AT109" s="41">
        <f t="shared" si="53"/>
        <v>0</v>
      </c>
      <c r="AU109" s="41">
        <f t="shared" si="54"/>
        <v>0</v>
      </c>
      <c r="AV109" s="41">
        <f t="shared" si="55"/>
        <v>0</v>
      </c>
      <c r="AW109" s="41">
        <f t="shared" si="56"/>
        <v>0</v>
      </c>
      <c r="AX109" s="41">
        <f t="shared" si="57"/>
        <v>0</v>
      </c>
      <c r="AY109" s="41">
        <f t="shared" si="58"/>
        <v>0</v>
      </c>
      <c r="AZ109" s="41">
        <f t="shared" si="59"/>
        <v>0</v>
      </c>
    </row>
    <row r="110" spans="1:52" ht="15" customHeight="1">
      <c r="A110" s="159"/>
      <c r="B110" s="179"/>
      <c r="C110" s="263" t="s">
        <v>112</v>
      </c>
      <c r="D110" s="551" t="s">
        <v>562</v>
      </c>
      <c r="E110" s="551"/>
      <c r="F110" s="551"/>
      <c r="G110" s="551"/>
      <c r="H110" s="551"/>
      <c r="I110" s="551"/>
      <c r="J110" s="551"/>
      <c r="K110" s="551"/>
      <c r="L110" s="551"/>
      <c r="M110" s="551"/>
      <c r="N110" s="551"/>
      <c r="O110" s="27"/>
      <c r="P110" s="27"/>
      <c r="Q110" s="27"/>
      <c r="R110" s="27"/>
      <c r="S110" s="27"/>
      <c r="T110" s="27"/>
      <c r="U110" s="27"/>
      <c r="V110" s="27"/>
      <c r="W110" s="27"/>
      <c r="X110" s="27"/>
      <c r="Y110" s="27"/>
      <c r="Z110" s="27"/>
      <c r="AA110" s="27"/>
      <c r="AB110" s="27"/>
      <c r="AC110" s="27"/>
      <c r="AD110" s="27"/>
      <c r="AK110" s="41">
        <f t="shared" si="44"/>
        <v>0</v>
      </c>
      <c r="AL110" s="41">
        <f t="shared" si="45"/>
        <v>0</v>
      </c>
      <c r="AM110" s="41">
        <f t="shared" si="46"/>
        <v>0</v>
      </c>
      <c r="AN110" s="41">
        <f t="shared" si="47"/>
        <v>0</v>
      </c>
      <c r="AO110" s="41">
        <f t="shared" si="48"/>
        <v>0</v>
      </c>
      <c r="AP110" s="41">
        <f t="shared" si="49"/>
        <v>0</v>
      </c>
      <c r="AQ110" s="41">
        <f t="shared" si="50"/>
        <v>0</v>
      </c>
      <c r="AR110" s="41">
        <f t="shared" si="51"/>
        <v>0</v>
      </c>
      <c r="AS110" s="41">
        <f t="shared" si="52"/>
        <v>0</v>
      </c>
      <c r="AT110" s="41">
        <f t="shared" si="53"/>
        <v>0</v>
      </c>
      <c r="AU110" s="41">
        <f t="shared" si="54"/>
        <v>0</v>
      </c>
      <c r="AV110" s="41">
        <f t="shared" si="55"/>
        <v>0</v>
      </c>
      <c r="AW110" s="41">
        <f t="shared" si="56"/>
        <v>0</v>
      </c>
      <c r="AX110" s="41">
        <f t="shared" si="57"/>
        <v>0</v>
      </c>
      <c r="AY110" s="41">
        <f t="shared" si="58"/>
        <v>0</v>
      </c>
      <c r="AZ110" s="41">
        <f t="shared" si="59"/>
        <v>0</v>
      </c>
    </row>
    <row r="111" spans="1:52" ht="15" customHeight="1">
      <c r="A111" s="159"/>
      <c r="B111" s="179"/>
      <c r="C111" s="263" t="s">
        <v>113</v>
      </c>
      <c r="D111" s="551" t="s">
        <v>563</v>
      </c>
      <c r="E111" s="551"/>
      <c r="F111" s="551"/>
      <c r="G111" s="551"/>
      <c r="H111" s="551"/>
      <c r="I111" s="551"/>
      <c r="J111" s="551"/>
      <c r="K111" s="551"/>
      <c r="L111" s="551"/>
      <c r="M111" s="551"/>
      <c r="N111" s="551"/>
      <c r="O111" s="27"/>
      <c r="P111" s="27"/>
      <c r="Q111" s="27"/>
      <c r="R111" s="27"/>
      <c r="S111" s="27"/>
      <c r="T111" s="27"/>
      <c r="U111" s="27"/>
      <c r="V111" s="27"/>
      <c r="W111" s="27"/>
      <c r="X111" s="27"/>
      <c r="Y111" s="27"/>
      <c r="Z111" s="27"/>
      <c r="AA111" s="27"/>
      <c r="AB111" s="27"/>
      <c r="AC111" s="27"/>
      <c r="AD111" s="27"/>
      <c r="AK111" s="41">
        <f t="shared" si="44"/>
        <v>0</v>
      </c>
      <c r="AL111" s="41">
        <f t="shared" si="45"/>
        <v>0</v>
      </c>
      <c r="AM111" s="41">
        <f t="shared" si="46"/>
        <v>0</v>
      </c>
      <c r="AN111" s="41">
        <f t="shared" si="47"/>
        <v>0</v>
      </c>
      <c r="AO111" s="41">
        <f t="shared" si="48"/>
        <v>0</v>
      </c>
      <c r="AP111" s="41">
        <f t="shared" si="49"/>
        <v>0</v>
      </c>
      <c r="AQ111" s="41">
        <f t="shared" si="50"/>
        <v>0</v>
      </c>
      <c r="AR111" s="41">
        <f t="shared" si="51"/>
        <v>0</v>
      </c>
      <c r="AS111" s="41">
        <f t="shared" si="52"/>
        <v>0</v>
      </c>
      <c r="AT111" s="41">
        <f t="shared" si="53"/>
        <v>0</v>
      </c>
      <c r="AU111" s="41">
        <f t="shared" si="54"/>
        <v>0</v>
      </c>
      <c r="AV111" s="41">
        <f t="shared" si="55"/>
        <v>0</v>
      </c>
      <c r="AW111" s="41">
        <f t="shared" si="56"/>
        <v>0</v>
      </c>
      <c r="AX111" s="41">
        <f t="shared" si="57"/>
        <v>0</v>
      </c>
      <c r="AY111" s="41">
        <f t="shared" si="58"/>
        <v>0</v>
      </c>
      <c r="AZ111" s="41">
        <f t="shared" si="59"/>
        <v>0</v>
      </c>
    </row>
    <row r="112" spans="1:52" ht="15" customHeight="1">
      <c r="A112" s="159"/>
      <c r="B112" s="179"/>
      <c r="C112" s="263" t="s">
        <v>114</v>
      </c>
      <c r="D112" s="551" t="s">
        <v>564</v>
      </c>
      <c r="E112" s="551"/>
      <c r="F112" s="551"/>
      <c r="G112" s="551"/>
      <c r="H112" s="551"/>
      <c r="I112" s="551"/>
      <c r="J112" s="551"/>
      <c r="K112" s="551"/>
      <c r="L112" s="551"/>
      <c r="M112" s="551"/>
      <c r="N112" s="551"/>
      <c r="O112" s="27"/>
      <c r="P112" s="27"/>
      <c r="Q112" s="27"/>
      <c r="R112" s="27"/>
      <c r="S112" s="27"/>
      <c r="T112" s="27"/>
      <c r="U112" s="27"/>
      <c r="V112" s="27"/>
      <c r="W112" s="27"/>
      <c r="X112" s="27"/>
      <c r="Y112" s="27"/>
      <c r="Z112" s="27"/>
      <c r="AA112" s="27"/>
      <c r="AB112" s="27"/>
      <c r="AC112" s="27"/>
      <c r="AD112" s="27"/>
      <c r="AK112" s="41">
        <f t="shared" si="44"/>
        <v>0</v>
      </c>
      <c r="AL112" s="41">
        <f t="shared" si="45"/>
        <v>0</v>
      </c>
      <c r="AM112" s="41">
        <f t="shared" si="46"/>
        <v>0</v>
      </c>
      <c r="AN112" s="41">
        <f t="shared" si="47"/>
        <v>0</v>
      </c>
      <c r="AO112" s="41">
        <f t="shared" si="48"/>
        <v>0</v>
      </c>
      <c r="AP112" s="41">
        <f t="shared" si="49"/>
        <v>0</v>
      </c>
      <c r="AQ112" s="41">
        <f t="shared" si="50"/>
        <v>0</v>
      </c>
      <c r="AR112" s="41">
        <f t="shared" si="51"/>
        <v>0</v>
      </c>
      <c r="AS112" s="41">
        <f t="shared" si="52"/>
        <v>0</v>
      </c>
      <c r="AT112" s="41">
        <f t="shared" si="53"/>
        <v>0</v>
      </c>
      <c r="AU112" s="41">
        <f t="shared" si="54"/>
        <v>0</v>
      </c>
      <c r="AV112" s="41">
        <f t="shared" si="55"/>
        <v>0</v>
      </c>
      <c r="AW112" s="41">
        <f t="shared" si="56"/>
        <v>0</v>
      </c>
      <c r="AX112" s="41">
        <f t="shared" si="57"/>
        <v>0</v>
      </c>
      <c r="AY112" s="41">
        <f t="shared" si="58"/>
        <v>0</v>
      </c>
      <c r="AZ112" s="41">
        <f t="shared" si="59"/>
        <v>0</v>
      </c>
    </row>
    <row r="113" spans="1:52" ht="15" customHeight="1">
      <c r="A113" s="159"/>
      <c r="B113" s="179"/>
      <c r="C113" s="263" t="s">
        <v>115</v>
      </c>
      <c r="D113" s="551" t="s">
        <v>468</v>
      </c>
      <c r="E113" s="551"/>
      <c r="F113" s="551"/>
      <c r="G113" s="551"/>
      <c r="H113" s="551"/>
      <c r="I113" s="551"/>
      <c r="J113" s="551"/>
      <c r="K113" s="551"/>
      <c r="L113" s="551"/>
      <c r="M113" s="551"/>
      <c r="N113" s="551"/>
      <c r="O113" s="27"/>
      <c r="P113" s="27"/>
      <c r="Q113" s="27"/>
      <c r="R113" s="27"/>
      <c r="S113" s="27"/>
      <c r="T113" s="27"/>
      <c r="U113" s="27"/>
      <c r="V113" s="27"/>
      <c r="W113" s="27"/>
      <c r="X113" s="27"/>
      <c r="Y113" s="27"/>
      <c r="Z113" s="27"/>
      <c r="AA113" s="27"/>
      <c r="AB113" s="27"/>
      <c r="AC113" s="27"/>
      <c r="AD113" s="27"/>
      <c r="AK113" s="41">
        <f t="shared" si="44"/>
        <v>0</v>
      </c>
      <c r="AL113" s="41">
        <f t="shared" si="45"/>
        <v>0</v>
      </c>
      <c r="AM113" s="41">
        <f t="shared" si="46"/>
        <v>0</v>
      </c>
      <c r="AN113" s="41">
        <f t="shared" si="47"/>
        <v>0</v>
      </c>
      <c r="AO113" s="41">
        <f t="shared" si="48"/>
        <v>0</v>
      </c>
      <c r="AP113" s="41">
        <f t="shared" si="49"/>
        <v>0</v>
      </c>
      <c r="AQ113" s="41">
        <f t="shared" si="50"/>
        <v>0</v>
      </c>
      <c r="AR113" s="41">
        <f t="shared" si="51"/>
        <v>0</v>
      </c>
      <c r="AS113" s="41">
        <f t="shared" si="52"/>
        <v>0</v>
      </c>
      <c r="AT113" s="41">
        <f t="shared" si="53"/>
        <v>0</v>
      </c>
      <c r="AU113" s="41">
        <f t="shared" si="54"/>
        <v>0</v>
      </c>
      <c r="AV113" s="41">
        <f t="shared" si="55"/>
        <v>0</v>
      </c>
      <c r="AW113" s="41">
        <f t="shared" si="56"/>
        <v>0</v>
      </c>
      <c r="AX113" s="41">
        <f t="shared" si="57"/>
        <v>0</v>
      </c>
      <c r="AY113" s="41">
        <f t="shared" si="58"/>
        <v>0</v>
      </c>
      <c r="AZ113" s="41">
        <f t="shared" si="59"/>
        <v>0</v>
      </c>
    </row>
    <row r="114" spans="1:52" ht="15" customHeight="1">
      <c r="A114" s="159"/>
      <c r="B114" s="179"/>
      <c r="C114" s="263" t="s">
        <v>116</v>
      </c>
      <c r="D114" s="551" t="s">
        <v>565</v>
      </c>
      <c r="E114" s="551"/>
      <c r="F114" s="551"/>
      <c r="G114" s="551"/>
      <c r="H114" s="551"/>
      <c r="I114" s="551"/>
      <c r="J114" s="551"/>
      <c r="K114" s="551"/>
      <c r="L114" s="551"/>
      <c r="M114" s="551"/>
      <c r="N114" s="551"/>
      <c r="O114" s="27"/>
      <c r="P114" s="27"/>
      <c r="Q114" s="27"/>
      <c r="R114" s="27"/>
      <c r="S114" s="27"/>
      <c r="T114" s="27"/>
      <c r="U114" s="27"/>
      <c r="V114" s="27"/>
      <c r="W114" s="27"/>
      <c r="X114" s="27"/>
      <c r="Y114" s="27"/>
      <c r="Z114" s="27"/>
      <c r="AA114" s="27"/>
      <c r="AB114" s="27"/>
      <c r="AC114" s="27"/>
      <c r="AD114" s="27"/>
      <c r="AK114" s="41">
        <f t="shared" si="44"/>
        <v>0</v>
      </c>
      <c r="AL114" s="41">
        <f t="shared" si="45"/>
        <v>0</v>
      </c>
      <c r="AM114" s="41">
        <f t="shared" si="46"/>
        <v>0</v>
      </c>
      <c r="AN114" s="41">
        <f t="shared" si="47"/>
        <v>0</v>
      </c>
      <c r="AO114" s="41">
        <f t="shared" si="48"/>
        <v>0</v>
      </c>
      <c r="AP114" s="41">
        <f t="shared" si="49"/>
        <v>0</v>
      </c>
      <c r="AQ114" s="41">
        <f t="shared" si="50"/>
        <v>0</v>
      </c>
      <c r="AR114" s="41">
        <f t="shared" si="51"/>
        <v>0</v>
      </c>
      <c r="AS114" s="41">
        <f t="shared" si="52"/>
        <v>0</v>
      </c>
      <c r="AT114" s="41">
        <f t="shared" si="53"/>
        <v>0</v>
      </c>
      <c r="AU114" s="41">
        <f t="shared" si="54"/>
        <v>0</v>
      </c>
      <c r="AV114" s="41">
        <f t="shared" si="55"/>
        <v>0</v>
      </c>
      <c r="AW114" s="41">
        <f t="shared" si="56"/>
        <v>0</v>
      </c>
      <c r="AX114" s="41">
        <f t="shared" si="57"/>
        <v>0</v>
      </c>
      <c r="AY114" s="41">
        <f t="shared" si="58"/>
        <v>0</v>
      </c>
      <c r="AZ114" s="41">
        <f t="shared" si="59"/>
        <v>0</v>
      </c>
    </row>
    <row r="115" spans="1:52" ht="24" customHeight="1">
      <c r="A115" s="159"/>
      <c r="B115" s="179"/>
      <c r="C115" s="263" t="s">
        <v>117</v>
      </c>
      <c r="D115" s="551" t="s">
        <v>566</v>
      </c>
      <c r="E115" s="551"/>
      <c r="F115" s="551"/>
      <c r="G115" s="551"/>
      <c r="H115" s="551"/>
      <c r="I115" s="551"/>
      <c r="J115" s="551"/>
      <c r="K115" s="551"/>
      <c r="L115" s="551"/>
      <c r="M115" s="551"/>
      <c r="N115" s="551"/>
      <c r="O115" s="27"/>
      <c r="P115" s="27"/>
      <c r="Q115" s="27"/>
      <c r="R115" s="27"/>
      <c r="S115" s="27"/>
      <c r="T115" s="27"/>
      <c r="U115" s="27"/>
      <c r="V115" s="27"/>
      <c r="W115" s="27"/>
      <c r="X115" s="27"/>
      <c r="Y115" s="27"/>
      <c r="Z115" s="27"/>
      <c r="AA115" s="27"/>
      <c r="AB115" s="27"/>
      <c r="AC115" s="27"/>
      <c r="AD115" s="27"/>
      <c r="AK115" s="41">
        <f t="shared" si="44"/>
        <v>0</v>
      </c>
      <c r="AL115" s="41">
        <f t="shared" si="45"/>
        <v>0</v>
      </c>
      <c r="AM115" s="41">
        <f t="shared" si="46"/>
        <v>0</v>
      </c>
      <c r="AN115" s="41">
        <f t="shared" si="47"/>
        <v>0</v>
      </c>
      <c r="AO115" s="41">
        <f t="shared" si="48"/>
        <v>0</v>
      </c>
      <c r="AP115" s="41">
        <f t="shared" si="49"/>
        <v>0</v>
      </c>
      <c r="AQ115" s="41">
        <f t="shared" si="50"/>
        <v>0</v>
      </c>
      <c r="AR115" s="41">
        <f t="shared" si="51"/>
        <v>0</v>
      </c>
      <c r="AS115" s="41">
        <f t="shared" si="52"/>
        <v>0</v>
      </c>
      <c r="AT115" s="41">
        <f t="shared" si="53"/>
        <v>0</v>
      </c>
      <c r="AU115" s="41">
        <f t="shared" si="54"/>
        <v>0</v>
      </c>
      <c r="AV115" s="41">
        <f t="shared" si="55"/>
        <v>0</v>
      </c>
      <c r="AW115" s="41">
        <f t="shared" si="56"/>
        <v>0</v>
      </c>
      <c r="AX115" s="41">
        <f t="shared" si="57"/>
        <v>0</v>
      </c>
      <c r="AY115" s="41">
        <f t="shared" si="58"/>
        <v>0</v>
      </c>
      <c r="AZ115" s="41">
        <f t="shared" si="59"/>
        <v>0</v>
      </c>
    </row>
    <row r="116" spans="1:52" ht="15" customHeight="1">
      <c r="A116" s="159"/>
      <c r="B116" s="179"/>
      <c r="C116" s="263" t="s">
        <v>118</v>
      </c>
      <c r="D116" s="551" t="s">
        <v>567</v>
      </c>
      <c r="E116" s="551"/>
      <c r="F116" s="551"/>
      <c r="G116" s="551"/>
      <c r="H116" s="551"/>
      <c r="I116" s="551"/>
      <c r="J116" s="551"/>
      <c r="K116" s="551"/>
      <c r="L116" s="551"/>
      <c r="M116" s="551"/>
      <c r="N116" s="551"/>
      <c r="O116" s="27"/>
      <c r="P116" s="27"/>
      <c r="Q116" s="27"/>
      <c r="R116" s="27"/>
      <c r="S116" s="27"/>
      <c r="T116" s="27"/>
      <c r="U116" s="27"/>
      <c r="V116" s="27"/>
      <c r="W116" s="27"/>
      <c r="X116" s="27"/>
      <c r="Y116" s="27"/>
      <c r="Z116" s="27"/>
      <c r="AA116" s="27"/>
      <c r="AB116" s="27"/>
      <c r="AC116" s="27"/>
      <c r="AD116" s="27"/>
      <c r="AK116" s="41">
        <f t="shared" si="44"/>
        <v>0</v>
      </c>
      <c r="AL116" s="41">
        <f t="shared" si="45"/>
        <v>0</v>
      </c>
      <c r="AM116" s="41">
        <f t="shared" si="46"/>
        <v>0</v>
      </c>
      <c r="AN116" s="41">
        <f t="shared" si="47"/>
        <v>0</v>
      </c>
      <c r="AO116" s="41">
        <f t="shared" si="48"/>
        <v>0</v>
      </c>
      <c r="AP116" s="41">
        <f t="shared" si="49"/>
        <v>0</v>
      </c>
      <c r="AQ116" s="41">
        <f t="shared" si="50"/>
        <v>0</v>
      </c>
      <c r="AR116" s="41">
        <f t="shared" si="51"/>
        <v>0</v>
      </c>
      <c r="AS116" s="41">
        <f t="shared" si="52"/>
        <v>0</v>
      </c>
      <c r="AT116" s="41">
        <f t="shared" si="53"/>
        <v>0</v>
      </c>
      <c r="AU116" s="41">
        <f t="shared" si="54"/>
        <v>0</v>
      </c>
      <c r="AV116" s="41">
        <f t="shared" si="55"/>
        <v>0</v>
      </c>
      <c r="AW116" s="41">
        <f t="shared" si="56"/>
        <v>0</v>
      </c>
      <c r="AX116" s="41">
        <f t="shared" si="57"/>
        <v>0</v>
      </c>
      <c r="AY116" s="41">
        <f>SUM(AB116:AD116)</f>
        <v>0</v>
      </c>
      <c r="AZ116" s="41">
        <f t="shared" si="59"/>
        <v>0</v>
      </c>
    </row>
    <row r="117" spans="1:52" ht="15" customHeight="1">
      <c r="A117" s="159"/>
      <c r="B117" s="179"/>
      <c r="C117" s="7"/>
      <c r="D117" s="7"/>
      <c r="E117" s="7"/>
      <c r="F117" s="7"/>
      <c r="G117" s="7"/>
      <c r="H117" s="7"/>
      <c r="I117" s="244"/>
      <c r="J117" s="318"/>
      <c r="K117" s="318"/>
      <c r="L117" s="318"/>
      <c r="M117" s="244"/>
      <c r="N117" s="225"/>
      <c r="O117" s="216">
        <f t="shared" ref="O117" si="60">IF(AND(SUM(O95:O116)=0,COUNTIF(O95:O116,"NS")&gt;0),"NS",IF(AND(SUM(O95:O116)=0,COUNTIF(O95:O116,0)&gt;0),0,IF(AND(SUM(O95:O116)=0,COUNTIF(O95:O116,"NA")&gt;0),"NA",SUM(O95:O116))))</f>
        <v>0</v>
      </c>
      <c r="P117" s="216">
        <f t="shared" ref="P117" si="61">IF(AND(SUM(P95:P116)=0,COUNTIF(P95:P116,"NS")&gt;0),"NS",IF(AND(SUM(P95:P116)=0,COUNTIF(P95:P116,0)&gt;0),0,IF(AND(SUM(P95:P116)=0,COUNTIF(P95:P116,"NA")&gt;0),"NA",SUM(P95:P116))))</f>
        <v>0</v>
      </c>
      <c r="Q117" s="216">
        <f t="shared" ref="Q117" si="62">IF(AND(SUM(Q95:Q116)=0,COUNTIF(Q95:Q116,"NS")&gt;0),"NS",IF(AND(SUM(Q95:Q116)=0,COUNTIF(Q95:Q116,0)&gt;0),0,IF(AND(SUM(Q95:Q116)=0,COUNTIF(Q95:Q116,"NA")&gt;0),"NA",SUM(Q95:Q116))))</f>
        <v>0</v>
      </c>
      <c r="R117" s="216">
        <f t="shared" ref="R117" si="63">IF(AND(SUM(R95:R116)=0,COUNTIF(R95:R116,"NS")&gt;0),"NS",IF(AND(SUM(R95:R116)=0,COUNTIF(R95:R116,0)&gt;0),0,IF(AND(SUM(R95:R116)=0,COUNTIF(R95:R116,"NA")&gt;0),"NA",SUM(R95:R116))))</f>
        <v>0</v>
      </c>
      <c r="S117" s="216">
        <f t="shared" ref="S117" si="64">IF(AND(SUM(S95:S116)=0,COUNTIF(S95:S116,"NS")&gt;0),"NS",IF(AND(SUM(S95:S116)=0,COUNTIF(S95:S116,0)&gt;0),0,IF(AND(SUM(S95:S116)=0,COUNTIF(S95:S116,"NA")&gt;0),"NA",SUM(S95:S116))))</f>
        <v>0</v>
      </c>
      <c r="T117" s="216">
        <f t="shared" ref="T117" si="65">IF(AND(SUM(T95:T116)=0,COUNTIF(T95:T116,"NS")&gt;0),"NS",IF(AND(SUM(T95:T116)=0,COUNTIF(T95:T116,0)&gt;0),0,IF(AND(SUM(T95:T116)=0,COUNTIF(T95:T116,"NA")&gt;0),"NA",SUM(T95:T116))))</f>
        <v>0</v>
      </c>
      <c r="U117" s="216">
        <f t="shared" ref="U117" si="66">IF(AND(SUM(U95:U116)=0,COUNTIF(U95:U116,"NS")&gt;0),"NS",IF(AND(SUM(U95:U116)=0,COUNTIF(U95:U116,0)&gt;0),0,IF(AND(SUM(U95:U116)=0,COUNTIF(U95:U116,"NA")&gt;0),"NA",SUM(U95:U116))))</f>
        <v>0</v>
      </c>
      <c r="V117" s="216">
        <f t="shared" ref="V117" si="67">IF(AND(SUM(V95:V116)=0,COUNTIF(V95:V116,"NS")&gt;0),"NS",IF(AND(SUM(V95:V116)=0,COUNTIF(V95:V116,0)&gt;0),0,IF(AND(SUM(V95:V116)=0,COUNTIF(V95:V116,"NA")&gt;0),"NA",SUM(V95:V116))))</f>
        <v>0</v>
      </c>
      <c r="W117" s="216">
        <f t="shared" ref="W117" si="68">IF(AND(SUM(W95:W116)=0,COUNTIF(W95:W116,"NS")&gt;0),"NS",IF(AND(SUM(W95:W116)=0,COUNTIF(W95:W116,0)&gt;0),0,IF(AND(SUM(W95:W116)=0,COUNTIF(W95:W116,"NA")&gt;0),"NA",SUM(W95:W116))))</f>
        <v>0</v>
      </c>
      <c r="X117" s="216">
        <f t="shared" ref="X117" si="69">IF(AND(SUM(X95:X116)=0,COUNTIF(X95:X116,"NS")&gt;0),"NS",IF(AND(SUM(X95:X116)=0,COUNTIF(X95:X116,0)&gt;0),0,IF(AND(SUM(X95:X116)=0,COUNTIF(X95:X116,"NA")&gt;0),"NA",SUM(X95:X116))))</f>
        <v>0</v>
      </c>
      <c r="Y117" s="216">
        <f t="shared" ref="Y117" si="70">IF(AND(SUM(Y95:Y116)=0,COUNTIF(Y95:Y116,"NS")&gt;0),"NS",IF(AND(SUM(Y95:Y116)=0,COUNTIF(Y95:Y116,0)&gt;0),0,IF(AND(SUM(Y95:Y116)=0,COUNTIF(Y95:Y116,"NA")&gt;0),"NA",SUM(Y95:Y116))))</f>
        <v>0</v>
      </c>
      <c r="Z117" s="216">
        <f t="shared" ref="Z117" si="71">IF(AND(SUM(Z95:Z116)=0,COUNTIF(Z95:Z116,"NS")&gt;0),"NS",IF(AND(SUM(Z95:Z116)=0,COUNTIF(Z95:Z116,0)&gt;0),0,IF(AND(SUM(Z95:Z116)=0,COUNTIF(Z95:Z116,"NA")&gt;0),"NA",SUM(Z95:Z116))))</f>
        <v>0</v>
      </c>
      <c r="AA117" s="216">
        <f t="shared" ref="AA117" si="72">IF(AND(SUM(AA95:AA116)=0,COUNTIF(AA95:AA116,"NS")&gt;0),"NS",IF(AND(SUM(AA95:AA116)=0,COUNTIF(AA95:AA116,0)&gt;0),0,IF(AND(SUM(AA95:AA116)=0,COUNTIF(AA95:AA116,"NA")&gt;0),"NA",SUM(AA95:AA116))))</f>
        <v>0</v>
      </c>
      <c r="AB117" s="216">
        <f t="shared" ref="AB117" si="73">IF(AND(SUM(AB95:AB116)=0,COUNTIF(AB95:AB116,"NS")&gt;0),"NS",IF(AND(SUM(AB95:AB116)=0,COUNTIF(AB95:AB116,0)&gt;0),0,IF(AND(SUM(AB95:AB116)=0,COUNTIF(AB95:AB116,"NA")&gt;0),"NA",SUM(AB95:AB116))))</f>
        <v>0</v>
      </c>
      <c r="AC117" s="216">
        <f t="shared" ref="AC117" si="74">IF(AND(SUM(AC95:AC116)=0,COUNTIF(AC95:AC116,"NS")&gt;0),"NS",IF(AND(SUM(AC95:AC116)=0,COUNTIF(AC95:AC116,0)&gt;0),0,IF(AND(SUM(AC95:AC116)=0,COUNTIF(AC95:AC116,"NA")&gt;0),"NA",SUM(AC95:AC116))))</f>
        <v>0</v>
      </c>
      <c r="AD117" s="216">
        <f>IF(AND(SUM(AD95:AD116)=0,COUNTIF(AD95:AD116,"NS")&gt;0),"NS",IF(AND(SUM(AD95:AD116)=0,COUNTIF(AD95:AD116,0)&gt;0),0,IF(AND(SUM(AD95:AD116)=0,COUNTIF(AD95:AD116,"NA")&gt;0),"NA",SUM(AD95:AD116))))</f>
        <v>0</v>
      </c>
      <c r="AK117"/>
      <c r="AL117"/>
      <c r="AM117"/>
      <c r="AN117" s="3">
        <f>SUM(AN95:AN116)</f>
        <v>0</v>
      </c>
      <c r="AO117"/>
      <c r="AP117"/>
      <c r="AR117" s="3">
        <f>SUM(AR95:AR116)</f>
        <v>0</v>
      </c>
      <c r="AV117" s="3">
        <f>SUM(AV95:AV116)</f>
        <v>0</v>
      </c>
      <c r="AZ117" s="3">
        <f>SUM(AZ95:AZ116)</f>
        <v>0</v>
      </c>
    </row>
    <row r="118" spans="1:52" ht="15" customHeight="1">
      <c r="A118" s="159"/>
      <c r="B118" s="179"/>
      <c r="C118" s="7"/>
      <c r="D118" s="7"/>
      <c r="E118" s="7"/>
      <c r="F118" s="7"/>
      <c r="G118" s="7"/>
      <c r="H118" s="7"/>
      <c r="I118" s="244"/>
      <c r="J118" s="318"/>
      <c r="K118" s="318"/>
      <c r="L118" s="318"/>
      <c r="M118" s="244"/>
      <c r="N118" s="225"/>
      <c r="O118" s="225"/>
      <c r="P118" s="225"/>
      <c r="Q118" s="225"/>
      <c r="R118" s="225"/>
      <c r="S118" s="225"/>
      <c r="T118" s="225"/>
      <c r="U118" s="225"/>
      <c r="AK118" t="s">
        <v>2293</v>
      </c>
      <c r="AL118" s="193">
        <f>SUM(AN117,AR117,AV117,AZ117)</f>
        <v>0</v>
      </c>
    </row>
    <row r="119" spans="1:52" ht="45" customHeight="1">
      <c r="A119" s="159"/>
      <c r="B119" s="179"/>
      <c r="C119" s="640" t="s">
        <v>568</v>
      </c>
      <c r="D119" s="715"/>
      <c r="E119" s="715"/>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c r="AK119" t="s">
        <v>2304</v>
      </c>
      <c r="AL119" s="172">
        <f>SUM(AL118,CE90)</f>
        <v>0</v>
      </c>
    </row>
    <row r="120" spans="1:52" ht="15" customHeight="1">
      <c r="A120" s="159"/>
      <c r="B120" s="452" t="str">
        <f>IF(AND(W88&gt;0,W88&lt;&gt;"NA",W88&lt;&gt;"NS",F119=""),"Debido a que cuenta con un valor mayor a cero en el numeral 22, debe anotar el nombre de dicho(s) tema(s)","")</f>
        <v/>
      </c>
      <c r="C120" s="452"/>
      <c r="D120" s="452"/>
      <c r="E120" s="452"/>
      <c r="F120" s="452"/>
      <c r="G120" s="452"/>
      <c r="H120" s="452"/>
      <c r="I120" s="452"/>
      <c r="J120" s="452"/>
      <c r="K120" s="452"/>
      <c r="L120" s="452"/>
      <c r="M120" s="452"/>
      <c r="N120" s="452"/>
      <c r="O120" s="452"/>
      <c r="P120" s="452"/>
      <c r="Q120" s="452"/>
      <c r="R120" s="452"/>
      <c r="S120" s="452"/>
      <c r="T120" s="452"/>
      <c r="U120" s="452"/>
      <c r="V120" s="452"/>
      <c r="W120" s="452"/>
      <c r="X120" s="452"/>
      <c r="Y120" s="452"/>
      <c r="Z120" s="452"/>
      <c r="AA120" s="452"/>
      <c r="AB120" s="452"/>
      <c r="AC120" s="452"/>
      <c r="AD120" s="452"/>
      <c r="AE120" s="452"/>
    </row>
    <row r="121" spans="1:52" ht="24" customHeight="1">
      <c r="A121" s="159"/>
      <c r="B121" s="179"/>
      <c r="C121" s="417" t="s">
        <v>147</v>
      </c>
      <c r="D121" s="417"/>
      <c r="E121" s="417"/>
      <c r="F121" s="417"/>
      <c r="G121" s="417"/>
      <c r="H121" s="417"/>
      <c r="I121" s="417"/>
      <c r="J121" s="417"/>
      <c r="K121" s="417"/>
      <c r="L121" s="417"/>
      <c r="M121" s="417"/>
      <c r="N121" s="417"/>
      <c r="O121" s="417"/>
      <c r="P121" s="417"/>
      <c r="Q121" s="417"/>
      <c r="R121" s="417"/>
      <c r="S121" s="417"/>
      <c r="T121" s="417"/>
      <c r="U121" s="417"/>
      <c r="V121" s="417"/>
      <c r="W121" s="417"/>
      <c r="X121" s="417"/>
      <c r="Y121" s="417"/>
      <c r="Z121" s="417"/>
      <c r="AA121" s="417"/>
      <c r="AB121" s="417"/>
      <c r="AC121" s="417"/>
      <c r="AD121" s="417"/>
      <c r="AJ121" s="319" t="s">
        <v>7251</v>
      </c>
      <c r="AK121" s="320" t="s">
        <v>7252</v>
      </c>
      <c r="AL121" s="321" t="s">
        <v>7253</v>
      </c>
    </row>
    <row r="122" spans="1:52" ht="60" customHeight="1">
      <c r="A122" s="159"/>
      <c r="B122" s="179"/>
      <c r="C122" s="473"/>
      <c r="D122" s="474"/>
      <c r="E122" s="474"/>
      <c r="F122" s="474"/>
      <c r="G122" s="474"/>
      <c r="H122" s="474"/>
      <c r="I122" s="474"/>
      <c r="J122" s="474"/>
      <c r="K122" s="474"/>
      <c r="L122" s="474"/>
      <c r="M122" s="474"/>
      <c r="N122" s="474"/>
      <c r="O122" s="474"/>
      <c r="P122" s="474"/>
      <c r="Q122" s="474"/>
      <c r="R122" s="474"/>
      <c r="S122" s="474"/>
      <c r="T122" s="474"/>
      <c r="U122" s="474"/>
      <c r="V122" s="474"/>
      <c r="W122" s="474"/>
      <c r="X122" s="474"/>
      <c r="Y122" s="474"/>
      <c r="Z122" s="474"/>
      <c r="AA122" s="474"/>
      <c r="AB122" s="474"/>
      <c r="AC122" s="474"/>
      <c r="AD122" s="475"/>
      <c r="AJ122" s="21">
        <v>3</v>
      </c>
      <c r="AK122" s="21">
        <f>IF(AJ89&gt;0,1,0)</f>
        <v>0</v>
      </c>
      <c r="AL122" s="322" t="str">
        <f>IF(AK122&gt;0,AJ122,"")</f>
        <v/>
      </c>
    </row>
    <row r="123" spans="1:52" ht="15" customHeight="1">
      <c r="A123" s="159"/>
      <c r="B123" s="455" t="str">
        <f>IF(AG89=0,"","Favor de ingresar toda la información requerida en la pregunta")</f>
        <v/>
      </c>
      <c r="C123" s="455"/>
      <c r="D123" s="455"/>
      <c r="E123" s="455"/>
      <c r="F123" s="455"/>
      <c r="G123" s="455"/>
      <c r="H123" s="455"/>
      <c r="I123" s="455"/>
      <c r="J123" s="455"/>
      <c r="K123" s="455"/>
      <c r="L123" s="455"/>
      <c r="M123" s="455"/>
      <c r="N123" s="455"/>
      <c r="O123" s="455"/>
      <c r="P123" s="455"/>
      <c r="Q123" s="455"/>
      <c r="R123" s="455"/>
      <c r="S123" s="455"/>
      <c r="T123" s="455"/>
      <c r="U123" s="455"/>
      <c r="V123" s="455"/>
      <c r="W123" s="455"/>
      <c r="X123" s="455"/>
      <c r="Y123" s="455"/>
      <c r="Z123" s="455"/>
      <c r="AA123" s="455"/>
      <c r="AB123" s="455"/>
      <c r="AC123" s="455"/>
      <c r="AD123" s="455"/>
      <c r="AE123" s="455"/>
      <c r="AJ123" s="21">
        <v>5</v>
      </c>
      <c r="AK123" s="21">
        <f>IF(BI90&gt;0,1,0)</f>
        <v>0</v>
      </c>
      <c r="AL123" s="322" t="str">
        <f t="shared" ref="AL123" si="75">IF(AK123&gt;0,AJ123,"")</f>
        <v/>
      </c>
    </row>
    <row r="124" spans="1:52" ht="15" customHeight="1">
      <c r="A124" s="159"/>
      <c r="B124" s="456" t="str">
        <f>IF($C$26&lt;&gt;1,"",IF(SUM(COUNTIF(T67:AD88,"NS"),COUNTIF(O95:AD116,"NS"))&lt;&gt;0,"Alerta: debido a que cuenta con registros NS, debe proporcionar una justificación en el area de comentarios al final de la pregunta",""))</f>
        <v/>
      </c>
      <c r="C124" s="456"/>
      <c r="D124" s="456"/>
      <c r="E124" s="456"/>
      <c r="F124" s="456"/>
      <c r="G124" s="456"/>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L124" s="322"/>
    </row>
    <row r="125" spans="1:52" ht="15" customHeight="1">
      <c r="A125" s="159"/>
      <c r="B125" s="452" t="str">
        <f>IF(AH89&gt;0,"Revise la información capturada, ya que tiene datos ingresados en celdas que están sombreadas","")</f>
        <v/>
      </c>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J125" s="707" t="str">
        <f>IF(OR(AK122&gt;0,AK123&gt;0),_xlfn.CONCAT("Alerta: debe de proporcionar una justificación de acuerdo a lo establecido en la(s) instrucción(es): ",_xlfn.TEXTJOIN(",",TRUE,AL122:AL123)),"")</f>
        <v/>
      </c>
      <c r="AK125" s="707"/>
      <c r="AL125" s="707"/>
      <c r="AM125" s="707"/>
      <c r="AN125" s="707"/>
      <c r="AO125" s="707"/>
      <c r="AP125" s="707"/>
      <c r="AQ125" s="707"/>
    </row>
    <row r="126" spans="1:52" ht="15" customHeight="1">
      <c r="A126" s="159"/>
      <c r="B126" s="452" t="str">
        <f>IF($C$26&lt;&gt;1,"",IF(CB89&lt;&gt;"",CB89,IF(AL119&gt;0,"Favor de revisar la suma y consistencia de totales y/o subtotales por filas (numéricos y NS)","")))</f>
        <v/>
      </c>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c r="AL126" s="322"/>
    </row>
    <row r="127" spans="1:52" ht="15" customHeight="1">
      <c r="A127" s="159"/>
      <c r="B127" s="450" t="str">
        <f>IF(AI67&gt;0,"Favor de revisar la instrucción 2, debido a que no se cumplen con los criterios mencionados",IF(BI67&gt;0,"Favor de revisar la instrucción 4, debido a que no se cumplen con los criterios mencionados",""))</f>
        <v/>
      </c>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L127" s="322"/>
    </row>
    <row r="128" spans="1:52" ht="15" customHeight="1">
      <c r="A128" s="159"/>
      <c r="B128" s="451" t="str">
        <f>AJ125</f>
        <v/>
      </c>
      <c r="C128" s="451"/>
      <c r="D128" s="451"/>
      <c r="E128" s="451"/>
      <c r="F128" s="451"/>
      <c r="G128" s="451"/>
      <c r="H128" s="451"/>
      <c r="I128" s="451"/>
      <c r="J128" s="451"/>
      <c r="K128" s="451"/>
      <c r="L128" s="451"/>
      <c r="M128" s="451"/>
      <c r="N128" s="451"/>
      <c r="O128" s="451"/>
      <c r="P128" s="451"/>
      <c r="Q128" s="451"/>
      <c r="R128" s="451"/>
      <c r="S128" s="451"/>
      <c r="T128" s="451"/>
      <c r="U128" s="451"/>
      <c r="V128" s="451"/>
      <c r="W128" s="451"/>
      <c r="X128" s="451"/>
      <c r="Y128" s="451"/>
      <c r="Z128" s="451"/>
      <c r="AA128" s="451"/>
      <c r="AB128" s="451"/>
      <c r="AC128" s="451"/>
      <c r="AD128" s="451"/>
      <c r="AE128" s="451"/>
      <c r="AL128" s="322"/>
    </row>
    <row r="129" spans="1:89" ht="36" customHeight="1">
      <c r="A129" s="177" t="s">
        <v>2036</v>
      </c>
      <c r="B129" s="476" t="s">
        <v>1630</v>
      </c>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c r="AA129" s="476"/>
      <c r="AB129" s="476"/>
      <c r="AC129" s="476"/>
      <c r="AD129" s="476"/>
      <c r="AL129" s="322"/>
    </row>
    <row r="130" spans="1:89" ht="24" customHeight="1">
      <c r="A130" s="169"/>
      <c r="B130" s="7"/>
      <c r="C130" s="417" t="s">
        <v>795</v>
      </c>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row>
    <row r="131" spans="1:89" ht="24" customHeight="1">
      <c r="A131" s="169"/>
      <c r="B131" s="7"/>
      <c r="C131" s="507" t="s">
        <v>796</v>
      </c>
      <c r="D131" s="507"/>
      <c r="E131" s="507"/>
      <c r="F131" s="507"/>
      <c r="G131" s="507"/>
      <c r="H131" s="507"/>
      <c r="I131" s="507"/>
      <c r="J131" s="507"/>
      <c r="K131" s="507"/>
      <c r="L131" s="507"/>
      <c r="M131" s="507"/>
      <c r="N131" s="507"/>
      <c r="O131" s="507"/>
      <c r="P131" s="507"/>
      <c r="Q131" s="507"/>
      <c r="R131" s="507"/>
      <c r="S131" s="507"/>
      <c r="T131" s="507"/>
      <c r="U131" s="507"/>
      <c r="V131" s="507"/>
      <c r="W131" s="507"/>
      <c r="X131" s="507"/>
      <c r="Y131" s="507"/>
      <c r="Z131" s="507"/>
      <c r="AA131" s="507"/>
      <c r="AB131" s="507"/>
      <c r="AC131" s="507"/>
      <c r="AD131" s="507"/>
    </row>
    <row r="132" spans="1:89" ht="24" customHeight="1">
      <c r="A132" s="17"/>
      <c r="B132" s="186"/>
      <c r="C132" s="417" t="s">
        <v>2047</v>
      </c>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c r="AA132" s="417"/>
      <c r="AB132" s="417"/>
      <c r="AC132" s="417"/>
      <c r="AD132" s="417"/>
      <c r="AE132"/>
    </row>
    <row r="133" spans="1:89" ht="24" customHeight="1">
      <c r="A133" s="169"/>
      <c r="B133" s="7"/>
      <c r="C133" s="507" t="s">
        <v>2048</v>
      </c>
      <c r="D133" s="507"/>
      <c r="E133" s="507"/>
      <c r="F133" s="507"/>
      <c r="G133" s="507"/>
      <c r="H133" s="507"/>
      <c r="I133" s="507"/>
      <c r="J133" s="507"/>
      <c r="K133" s="507"/>
      <c r="L133" s="507"/>
      <c r="M133" s="507"/>
      <c r="N133" s="507"/>
      <c r="O133" s="507"/>
      <c r="P133" s="507"/>
      <c r="Q133" s="507"/>
      <c r="R133" s="507"/>
      <c r="S133" s="507"/>
      <c r="T133" s="507"/>
      <c r="U133" s="507"/>
      <c r="V133" s="507"/>
      <c r="W133" s="507"/>
      <c r="X133" s="507"/>
      <c r="Y133" s="507"/>
      <c r="Z133" s="507"/>
      <c r="AA133" s="507"/>
      <c r="AB133" s="507"/>
      <c r="AC133" s="507"/>
      <c r="AD133" s="507"/>
    </row>
    <row r="134" spans="1:89" ht="24" customHeight="1">
      <c r="A134" s="169"/>
      <c r="B134" s="7"/>
      <c r="C134" s="507" t="s">
        <v>2049</v>
      </c>
      <c r="D134" s="507"/>
      <c r="E134" s="507"/>
      <c r="F134" s="507"/>
      <c r="G134" s="507"/>
      <c r="H134" s="507"/>
      <c r="I134" s="507"/>
      <c r="J134" s="507"/>
      <c r="K134" s="507"/>
      <c r="L134" s="507"/>
      <c r="M134" s="507"/>
      <c r="N134" s="507"/>
      <c r="O134" s="507"/>
      <c r="P134" s="507"/>
      <c r="Q134" s="507"/>
      <c r="R134" s="507"/>
      <c r="S134" s="507"/>
      <c r="T134" s="507"/>
      <c r="U134" s="507"/>
      <c r="V134" s="507"/>
      <c r="W134" s="507"/>
      <c r="X134" s="507"/>
      <c r="Y134" s="507"/>
      <c r="Z134" s="507"/>
      <c r="AA134" s="507"/>
      <c r="AB134" s="507"/>
      <c r="AC134" s="507"/>
      <c r="AD134" s="507"/>
    </row>
    <row r="135" spans="1:89" ht="15" customHeight="1" thickBot="1">
      <c r="A135" s="169"/>
      <c r="B135" s="7"/>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row>
    <row r="136" spans="1:89" ht="15" customHeight="1" thickBot="1">
      <c r="A136" s="169"/>
      <c r="B136" s="7"/>
      <c r="C136" s="218" t="s">
        <v>797</v>
      </c>
      <c r="D136" s="9"/>
      <c r="E136" s="9"/>
      <c r="F136" s="9"/>
      <c r="G136" s="9"/>
      <c r="H136" s="9"/>
      <c r="I136" s="9"/>
      <c r="J136" s="9"/>
      <c r="K136" s="9"/>
      <c r="L136" s="9"/>
      <c r="M136" s="670" t="str">
        <f>IF(OR(B8="",C26&lt;&gt;1),"",B8)</f>
        <v/>
      </c>
      <c r="N136" s="671"/>
      <c r="O136" s="671"/>
      <c r="P136" s="671"/>
      <c r="Q136" s="671"/>
      <c r="R136" s="671"/>
      <c r="S136" s="671"/>
      <c r="T136" s="671"/>
      <c r="U136" s="671"/>
      <c r="V136" s="671"/>
      <c r="W136" s="671"/>
      <c r="X136" s="671"/>
      <c r="Y136" s="671"/>
      <c r="Z136" s="671"/>
      <c r="AA136" s="672"/>
      <c r="AB136" s="9"/>
      <c r="AC136" s="670" t="str">
        <f>IF(OR(N8="",C26&lt;&gt;1),"",N8)</f>
        <v/>
      </c>
      <c r="AD136" s="672"/>
    </row>
    <row r="137" spans="1:89" ht="15" customHeight="1">
      <c r="A137" s="159"/>
      <c r="B137" s="179"/>
    </row>
    <row r="138" spans="1:89" ht="15" customHeight="1">
      <c r="A138" s="159"/>
      <c r="B138" s="179"/>
      <c r="AA138" s="580" t="s">
        <v>254</v>
      </c>
      <c r="AB138" s="580"/>
      <c r="AC138" s="580"/>
      <c r="AD138" s="580"/>
      <c r="BM138" s="21">
        <v>1</v>
      </c>
      <c r="BN138" s="21">
        <v>2</v>
      </c>
      <c r="BO138" s="21">
        <v>3</v>
      </c>
      <c r="BP138" s="21">
        <v>4</v>
      </c>
      <c r="BQ138" s="21">
        <v>5</v>
      </c>
      <c r="BR138" s="21">
        <v>6</v>
      </c>
      <c r="BS138" s="21">
        <v>7</v>
      </c>
      <c r="BT138" s="21">
        <v>8</v>
      </c>
      <c r="BU138" s="21">
        <v>9</v>
      </c>
      <c r="BV138" s="21">
        <v>10</v>
      </c>
      <c r="BW138" s="21">
        <v>11</v>
      </c>
      <c r="BX138" s="21">
        <v>12</v>
      </c>
      <c r="BY138" s="21">
        <v>13</v>
      </c>
      <c r="BZ138" s="21">
        <v>14</v>
      </c>
      <c r="CA138" s="21">
        <v>15</v>
      </c>
      <c r="CB138" s="21">
        <v>16</v>
      </c>
      <c r="CC138" s="21">
        <v>17</v>
      </c>
      <c r="CD138" s="21">
        <v>18</v>
      </c>
      <c r="CE138" s="21">
        <v>19</v>
      </c>
      <c r="CF138" s="21">
        <v>20</v>
      </c>
      <c r="CG138" s="21">
        <v>21</v>
      </c>
      <c r="CH138" s="21">
        <v>22</v>
      </c>
      <c r="CI138" s="21">
        <v>23</v>
      </c>
      <c r="CJ138" s="21">
        <v>24</v>
      </c>
    </row>
    <row r="139" spans="1:89" ht="48" customHeight="1">
      <c r="A139" s="159"/>
      <c r="B139" s="179"/>
      <c r="C139" s="410" t="s">
        <v>798</v>
      </c>
      <c r="D139" s="410"/>
      <c r="E139" s="410"/>
      <c r="F139" s="410"/>
      <c r="G139" s="410"/>
      <c r="H139" s="410"/>
      <c r="I139" s="410"/>
      <c r="J139" s="410"/>
      <c r="K139" s="410"/>
      <c r="L139" s="410"/>
      <c r="M139" s="410"/>
      <c r="N139" s="410"/>
      <c r="O139" s="410"/>
      <c r="P139" s="410"/>
      <c r="Q139" s="410"/>
      <c r="R139" s="410"/>
      <c r="S139" s="410"/>
      <c r="T139" s="561" t="s">
        <v>2042</v>
      </c>
      <c r="U139" s="562"/>
      <c r="V139" s="563"/>
      <c r="W139" s="407" t="s">
        <v>794</v>
      </c>
      <c r="X139" s="408"/>
      <c r="Y139" s="408"/>
      <c r="Z139" s="408"/>
      <c r="AA139" s="408"/>
      <c r="AB139" s="408"/>
      <c r="AC139" s="408"/>
      <c r="AD139" s="409"/>
      <c r="AI139" s="705" t="s">
        <v>2325</v>
      </c>
      <c r="AJ139" s="705"/>
      <c r="AK139" s="705"/>
      <c r="AL139" s="705"/>
      <c r="AM139" s="705"/>
      <c r="AN139" s="705"/>
      <c r="AO139" s="705"/>
      <c r="AP139" s="705"/>
      <c r="AQ139" s="705"/>
      <c r="AR139" s="705"/>
      <c r="AS139" s="705"/>
      <c r="AT139" s="705"/>
      <c r="AU139" s="705"/>
      <c r="AV139" s="705"/>
      <c r="AW139" s="705"/>
      <c r="AX139" s="705"/>
      <c r="BM139" s="21" t="s">
        <v>7234</v>
      </c>
    </row>
    <row r="140" spans="1:89" ht="60" customHeight="1">
      <c r="A140" s="159"/>
      <c r="B140" s="179"/>
      <c r="C140" s="410"/>
      <c r="D140" s="410"/>
      <c r="E140" s="410"/>
      <c r="F140" s="410"/>
      <c r="G140" s="410"/>
      <c r="H140" s="410"/>
      <c r="I140" s="410"/>
      <c r="J140" s="410"/>
      <c r="K140" s="410"/>
      <c r="L140" s="410"/>
      <c r="M140" s="410"/>
      <c r="N140" s="410"/>
      <c r="O140" s="410"/>
      <c r="P140" s="410"/>
      <c r="Q140" s="410"/>
      <c r="R140" s="410"/>
      <c r="S140" s="410"/>
      <c r="T140" s="570"/>
      <c r="U140" s="571"/>
      <c r="V140" s="572"/>
      <c r="W140" s="713" t="s">
        <v>226</v>
      </c>
      <c r="X140" s="664" t="s">
        <v>400</v>
      </c>
      <c r="Y140" s="664" t="s">
        <v>401</v>
      </c>
      <c r="Z140" s="494" t="s">
        <v>281</v>
      </c>
      <c r="AA140" s="414" t="s">
        <v>790</v>
      </c>
      <c r="AB140" s="414"/>
      <c r="AC140" s="414"/>
      <c r="AD140" s="414"/>
      <c r="AI140" s="556" t="s">
        <v>226</v>
      </c>
      <c r="AJ140" s="556"/>
      <c r="AK140" s="556"/>
      <c r="AL140" s="556"/>
      <c r="AM140" s="557" t="s">
        <v>2326</v>
      </c>
      <c r="AN140" s="557"/>
      <c r="AO140" s="557"/>
      <c r="AP140" s="557"/>
      <c r="AQ140" s="706" t="s">
        <v>401</v>
      </c>
      <c r="AR140" s="706"/>
      <c r="AS140" s="706"/>
      <c r="AT140" s="706"/>
      <c r="AU140" s="706" t="s">
        <v>281</v>
      </c>
      <c r="AV140" s="706"/>
      <c r="AW140" s="706"/>
      <c r="AX140" s="706"/>
      <c r="BM140" s="21">
        <f>$O$45</f>
        <v>0</v>
      </c>
      <c r="BN140" s="21">
        <f>$S$45</f>
        <v>0</v>
      </c>
      <c r="BO140" s="21">
        <f>$W$45</f>
        <v>0</v>
      </c>
      <c r="BP140" s="21">
        <f>$AA$45</f>
        <v>0</v>
      </c>
      <c r="BQ140" s="21">
        <f>$O$40</f>
        <v>0</v>
      </c>
      <c r="BR140" s="21">
        <f>$S$40</f>
        <v>0</v>
      </c>
      <c r="BS140" s="21">
        <f>$W$40</f>
        <v>0</v>
      </c>
      <c r="BT140" s="21">
        <f>$AA$40</f>
        <v>0</v>
      </c>
      <c r="BU140" s="21">
        <f>$O$41</f>
        <v>0</v>
      </c>
      <c r="BV140" s="21">
        <f>$S$41</f>
        <v>0</v>
      </c>
      <c r="BW140" s="21">
        <f>$W$41</f>
        <v>0</v>
      </c>
      <c r="BX140" s="21">
        <f>$AA$41</f>
        <v>0</v>
      </c>
      <c r="BY140" s="21">
        <f>$O$42</f>
        <v>0</v>
      </c>
      <c r="BZ140" s="21">
        <f>$S$42</f>
        <v>0</v>
      </c>
      <c r="CA140" s="21">
        <f>$W$42</f>
        <v>0</v>
      </c>
      <c r="CB140" s="21">
        <f>$AA$42</f>
        <v>0</v>
      </c>
      <c r="CC140" s="21">
        <f>$O$43</f>
        <v>0</v>
      </c>
      <c r="CD140" s="21">
        <f>$S$43</f>
        <v>0</v>
      </c>
      <c r="CE140" s="21">
        <f>$W$43</f>
        <v>0</v>
      </c>
      <c r="CF140" s="21">
        <f>$AA$43</f>
        <v>0</v>
      </c>
      <c r="CG140" s="21">
        <f>$O$44</f>
        <v>0</v>
      </c>
      <c r="CH140" s="21">
        <f>$S$44</f>
        <v>0</v>
      </c>
      <c r="CI140" s="21">
        <f>$W$44</f>
        <v>0</v>
      </c>
      <c r="CJ140" s="21">
        <f>$AA$44</f>
        <v>0</v>
      </c>
    </row>
    <row r="141" spans="1:89" ht="72" customHeight="1">
      <c r="A141" s="159"/>
      <c r="B141" s="179"/>
      <c r="C141" s="629" t="s">
        <v>799</v>
      </c>
      <c r="D141" s="629"/>
      <c r="E141" s="629"/>
      <c r="F141" s="629"/>
      <c r="G141" s="629" t="s">
        <v>800</v>
      </c>
      <c r="H141" s="629"/>
      <c r="I141" s="629"/>
      <c r="J141" s="629"/>
      <c r="K141" s="629"/>
      <c r="L141" s="629"/>
      <c r="M141" s="629"/>
      <c r="N141" s="629"/>
      <c r="O141" s="629"/>
      <c r="P141" s="629"/>
      <c r="Q141" s="629"/>
      <c r="R141" s="629"/>
      <c r="S141" s="629"/>
      <c r="T141" s="564"/>
      <c r="U141" s="565"/>
      <c r="V141" s="566"/>
      <c r="W141" s="714"/>
      <c r="X141" s="666"/>
      <c r="Y141" s="666"/>
      <c r="Z141" s="494"/>
      <c r="AA141" s="170" t="s">
        <v>432</v>
      </c>
      <c r="AB141" s="171" t="s">
        <v>400</v>
      </c>
      <c r="AC141" s="171" t="s">
        <v>401</v>
      </c>
      <c r="AD141" s="171" t="s">
        <v>281</v>
      </c>
      <c r="AG141" s="288" t="s">
        <v>2233</v>
      </c>
      <c r="AH141" s="288" t="s">
        <v>2234</v>
      </c>
      <c r="AI141" s="30" t="s">
        <v>2327</v>
      </c>
      <c r="AJ141" s="31" t="s">
        <v>2227</v>
      </c>
      <c r="AK141" s="32" t="s">
        <v>2244</v>
      </c>
      <c r="AL141" s="33" t="s">
        <v>2328</v>
      </c>
      <c r="AM141" s="30" t="s">
        <v>2327</v>
      </c>
      <c r="AN141" s="31" t="s">
        <v>2227</v>
      </c>
      <c r="AO141" s="32" t="s">
        <v>2244</v>
      </c>
      <c r="AP141" s="33" t="s">
        <v>2328</v>
      </c>
      <c r="AQ141" s="30" t="s">
        <v>2327</v>
      </c>
      <c r="AR141" s="31" t="s">
        <v>2227</v>
      </c>
      <c r="AS141" s="32" t="s">
        <v>2244</v>
      </c>
      <c r="AT141" s="33" t="s">
        <v>2328</v>
      </c>
      <c r="AU141" s="30" t="s">
        <v>2327</v>
      </c>
      <c r="AV141" s="31" t="s">
        <v>2227</v>
      </c>
      <c r="AW141" s="32" t="s">
        <v>2244</v>
      </c>
      <c r="AX141" s="33" t="s">
        <v>2328</v>
      </c>
      <c r="AY141" s="191" t="s">
        <v>2329</v>
      </c>
      <c r="AZ141" s="34" t="s">
        <v>2330</v>
      </c>
      <c r="BA141" s="200" t="s">
        <v>2331</v>
      </c>
      <c r="BC141" s="29" t="s">
        <v>2349</v>
      </c>
      <c r="BD141" s="29" t="s">
        <v>2296</v>
      </c>
      <c r="BE141" s="29" t="s">
        <v>2297</v>
      </c>
      <c r="BF141" s="29" t="s">
        <v>2350</v>
      </c>
      <c r="BG141" s="29" t="s">
        <v>2351</v>
      </c>
      <c r="BH141" s="29" t="s">
        <v>2299</v>
      </c>
      <c r="BI141" s="29" t="s">
        <v>2300</v>
      </c>
      <c r="BJ141" s="29" t="s">
        <v>2352</v>
      </c>
      <c r="BL141" s="21" t="s">
        <v>7254</v>
      </c>
      <c r="BM141" s="21" t="s">
        <v>7229</v>
      </c>
    </row>
    <row r="142" spans="1:89" ht="15" customHeight="1">
      <c r="A142" s="159"/>
      <c r="B142" s="179"/>
      <c r="C142" s="716" t="s">
        <v>226</v>
      </c>
      <c r="D142" s="717"/>
      <c r="E142" s="717"/>
      <c r="F142" s="717"/>
      <c r="G142" s="717"/>
      <c r="H142" s="717"/>
      <c r="I142" s="717"/>
      <c r="J142" s="717"/>
      <c r="K142" s="717"/>
      <c r="L142" s="717"/>
      <c r="M142" s="717"/>
      <c r="N142" s="717"/>
      <c r="O142" s="717"/>
      <c r="P142" s="717"/>
      <c r="Q142" s="717"/>
      <c r="R142" s="717"/>
      <c r="S142" s="718"/>
      <c r="T142" s="389">
        <f>IF(AND(SUM(T143:T717)=0,COUNTIF(T143:T717,"NS")&gt;0),"NS",IF(AND(SUM(T143:T717)=0,COUNTIF(T143:T717,0)&gt;0),0,IF(AND(SUM(T143:T717)=0,COUNTIF(T143:T717,"NA")&gt;0),"NA",SUM(T143:T717))))</f>
        <v>0</v>
      </c>
      <c r="U142" s="390"/>
      <c r="V142" s="391"/>
      <c r="W142" s="216">
        <f t="shared" ref="W142:AC142" si="76">IF(AND(SUM(W143:W717)=0,COUNTIF(W143:W717,"NS")&gt;0),"NS",IF(AND(SUM(W143:W717)=0,COUNTIF(W143:W717,0)&gt;0),0,IF(AND(SUM(W143:W717)=0,COUNTIF(W143:W717,"NA")&gt;0),"NA",SUM(W143:W717))))</f>
        <v>0</v>
      </c>
      <c r="X142" s="216">
        <f t="shared" si="76"/>
        <v>0</v>
      </c>
      <c r="Y142" s="216">
        <f t="shared" si="76"/>
        <v>0</v>
      </c>
      <c r="Z142" s="216">
        <f t="shared" si="76"/>
        <v>0</v>
      </c>
      <c r="AA142" s="216">
        <f t="shared" si="76"/>
        <v>0</v>
      </c>
      <c r="AB142" s="216">
        <f t="shared" si="76"/>
        <v>0</v>
      </c>
      <c r="AC142" s="216">
        <f t="shared" si="76"/>
        <v>0</v>
      </c>
      <c r="AD142" s="216">
        <f>IF(AND(SUM(AD143:AD717)=0,COUNTIF(AD143:AD717,"NS")&gt;0),"NS",IF(AND(SUM(AD143:AD717)=0,COUNTIF(AD143:AD717,0)&gt;0),0,IF(AND(SUM(AD143:AD717)=0,COUNTIF(AD143:AD717,"NA")&gt;0),"NA",SUM(AD143:AD717))))</f>
        <v>0</v>
      </c>
      <c r="AG142">
        <f>IF(D143&lt;&gt;"",IF(OR(COUNTA(T143:AD143,O724:AD724)=0,COUNTA(T143:AD143,O724:AD724)=25),0,1),0)</f>
        <v>0</v>
      </c>
      <c r="AH142">
        <f>IF(D143="",IF(COUNTA(T143:AD143,O724:AD724)=0,0,1),0)</f>
        <v>0</v>
      </c>
      <c r="AI142" s="35"/>
      <c r="AJ142" s="36"/>
      <c r="AK142" s="37"/>
      <c r="AL142" s="38"/>
      <c r="AM142" s="35"/>
      <c r="AN142" s="36"/>
      <c r="AO142" s="37"/>
      <c r="AP142" s="38"/>
      <c r="AQ142" s="35"/>
      <c r="AR142" s="36"/>
      <c r="AS142" s="37"/>
      <c r="AT142" s="38"/>
      <c r="AU142" s="35"/>
      <c r="AV142" s="36"/>
      <c r="AW142" s="37"/>
      <c r="AX142" s="38"/>
      <c r="AY142" s="39"/>
      <c r="AZ142" s="34"/>
      <c r="BA142" s="274"/>
      <c r="BC142" s="41"/>
      <c r="BD142" s="41"/>
      <c r="BE142" s="41"/>
      <c r="BF142" s="41"/>
      <c r="BG142" s="41"/>
      <c r="BH142" s="41"/>
      <c r="BI142" s="41"/>
      <c r="BJ142" s="41"/>
      <c r="BL142" s="203">
        <f>IF(OR(B8="",C26&lt;&gt;1),0,IF(T142=O26,0,1))</f>
        <v>0</v>
      </c>
      <c r="BM142" s="21">
        <f>IF(W142=BM140,0,1)</f>
        <v>0</v>
      </c>
      <c r="BN142" s="21">
        <f t="shared" ref="BN142:BT142" si="77">IF(X142=BN140,0,1)</f>
        <v>0</v>
      </c>
      <c r="BO142" s="21">
        <f t="shared" si="77"/>
        <v>0</v>
      </c>
      <c r="BP142" s="21">
        <f t="shared" si="77"/>
        <v>0</v>
      </c>
      <c r="BQ142" s="21">
        <f t="shared" si="77"/>
        <v>0</v>
      </c>
      <c r="BR142" s="21">
        <f t="shared" si="77"/>
        <v>0</v>
      </c>
      <c r="BS142" s="21">
        <f t="shared" si="77"/>
        <v>0</v>
      </c>
      <c r="BT142" s="21">
        <f t="shared" si="77"/>
        <v>0</v>
      </c>
      <c r="BU142" s="21">
        <f>IF(O723=BU140,0,1)</f>
        <v>0</v>
      </c>
      <c r="BV142" s="21">
        <f t="shared" ref="BV142:CI142" si="78">IF(P723=BV140,0,1)</f>
        <v>0</v>
      </c>
      <c r="BW142" s="21">
        <f t="shared" si="78"/>
        <v>0</v>
      </c>
      <c r="BX142" s="21">
        <f t="shared" si="78"/>
        <v>0</v>
      </c>
      <c r="BY142" s="21">
        <f t="shared" si="78"/>
        <v>0</v>
      </c>
      <c r="BZ142" s="21">
        <f t="shared" si="78"/>
        <v>0</v>
      </c>
      <c r="CA142" s="21">
        <f t="shared" si="78"/>
        <v>0</v>
      </c>
      <c r="CB142" s="21">
        <f t="shared" si="78"/>
        <v>0</v>
      </c>
      <c r="CC142" s="21">
        <f t="shared" si="78"/>
        <v>0</v>
      </c>
      <c r="CD142" s="21">
        <f t="shared" si="78"/>
        <v>0</v>
      </c>
      <c r="CE142" s="21">
        <f t="shared" si="78"/>
        <v>0</v>
      </c>
      <c r="CF142" s="21">
        <f t="shared" si="78"/>
        <v>0</v>
      </c>
      <c r="CG142" s="21">
        <f t="shared" si="78"/>
        <v>0</v>
      </c>
      <c r="CH142" s="21">
        <f t="shared" si="78"/>
        <v>0</v>
      </c>
      <c r="CI142" s="21">
        <f t="shared" si="78"/>
        <v>0</v>
      </c>
      <c r="CJ142" s="21">
        <f>IF(AD723=CJ140,0,1)</f>
        <v>0</v>
      </c>
      <c r="CK142" s="203">
        <f>IF(OR(B8="",C26&lt;&gt;1),0,SUM(BM142:CJ142))</f>
        <v>0</v>
      </c>
    </row>
    <row r="143" spans="1:89" ht="15" customHeight="1">
      <c r="A143" s="159"/>
      <c r="B143" s="179"/>
      <c r="C143" s="220" t="s">
        <v>89</v>
      </c>
      <c r="D143" s="573" t="str">
        <f>IF($AC$136="","",IF(HLOOKUP($AC$136,Presentación!$AQ$3:$BV$574,Presentación!AP4)="","",HLOOKUP($AC$136,Presentación!$AQ$3:$BV$574,Presentación!AP4,0)))</f>
        <v/>
      </c>
      <c r="E143" s="573"/>
      <c r="F143" s="573"/>
      <c r="G143" s="551" t="str">
        <f>IF($AC$136="","",IF(HLOOKUP($AC$136,Presentación!$BZ$3:$DE$574,Presentación!AP4,0)="","",HLOOKUP($AC$136,Presentación!$BZ$3:$DE$574,Presentación!AP4,0)))</f>
        <v/>
      </c>
      <c r="H143" s="551"/>
      <c r="I143" s="551"/>
      <c r="J143" s="551"/>
      <c r="K143" s="551"/>
      <c r="L143" s="551"/>
      <c r="M143" s="551"/>
      <c r="N143" s="551"/>
      <c r="O143" s="551"/>
      <c r="P143" s="551"/>
      <c r="Q143" s="551"/>
      <c r="R143" s="551"/>
      <c r="S143" s="551"/>
      <c r="T143" s="601"/>
      <c r="U143" s="467"/>
      <c r="V143" s="468"/>
      <c r="W143" s="27"/>
      <c r="X143" s="27"/>
      <c r="Y143" s="27"/>
      <c r="Z143" s="27"/>
      <c r="AA143" s="27"/>
      <c r="AB143" s="27"/>
      <c r="AC143" s="27"/>
      <c r="AD143" s="27"/>
      <c r="AG143">
        <f t="shared" ref="AG143:AG206" si="79">IF(D144&lt;&gt;"",IF(OR(COUNTA(T144:AD144,O725:AD725)=0,COUNTA(T144:AD144,O725:AD725)=25),0,1),0)</f>
        <v>0</v>
      </c>
      <c r="AH143">
        <f t="shared" ref="AH143:AH206" si="80">IF(D144="",IF(COUNTA(T144:AD144,O725:AD725)=0,0,1),0)</f>
        <v>0</v>
      </c>
      <c r="AI143" s="35">
        <f>W143</f>
        <v>0</v>
      </c>
      <c r="AJ143" s="36">
        <f>COUNTIF(AA143,"NS") + COUNTIF(O724,"NS") + COUNTIF(S724,"NS") + COUNTIF(W724,"NS") + COUNTIF(AA724,"NS")</f>
        <v>0</v>
      </c>
      <c r="AK143" s="37">
        <f>SUM(AA143,O724,S724,W724,AA724)</f>
        <v>0</v>
      </c>
      <c r="AL143" s="38">
        <f>IF(OR(AND(AI143=0, AJ143&gt;0),AND(AI143="NS", AK143&gt;0), AND(AI143="NS", AJ143=0, AK143=0)), 1, IF(OR(AND(AI143&gt;0, AJ143&gt;1,AI143&gt;AK143), AND(AI143="NS", AJ143=2), AND(AI143="NS", AK143=0, AJ143&gt;0), AI143=AK143), 0, 1))</f>
        <v>0</v>
      </c>
      <c r="AM143" s="35">
        <f>X143</f>
        <v>0</v>
      </c>
      <c r="AN143" s="36">
        <f>COUNTIF(AB143,"NS") + COUNTIF(P724,"NS") + COUNTIF(T724,"NS") + COUNTIF(X724,"NS") + COUNTIF(AB724,"NS")</f>
        <v>0</v>
      </c>
      <c r="AO143" s="37">
        <f>SUM(AB143,P724,T724,X724,AB724)</f>
        <v>0</v>
      </c>
      <c r="AP143" s="38">
        <f>IF(OR(AND(AM143=0, AN143&gt;0),AND(AM143="NS", AO143&gt;0), AND(AM143="NS", AN143=0, AO143=0)), 1, IF(OR(AND(AM143&gt;0, AN143&gt;1,AM143&gt;AO143), AND(AM143="NS", AN143=2), AND(AM143="NS", AO143=0, AN143&gt;0), AM143=AO143), 0, 1))</f>
        <v>0</v>
      </c>
      <c r="AQ143" s="35">
        <f>Y143</f>
        <v>0</v>
      </c>
      <c r="AR143" s="36">
        <f>COUNTIF(AC143,"NS") + COUNTIF(Q724,"NS") + COUNTIF(U724,"NS") + COUNTIF(Y724,"NS") + COUNTIF(AC724,"NS")</f>
        <v>0</v>
      </c>
      <c r="AS143" s="37">
        <f>SUM(AC143,Q724,U724,Y724,AC724)</f>
        <v>0</v>
      </c>
      <c r="AT143" s="38">
        <f>IF(OR(AND(AQ143=0, AR143&gt;0),AND(AQ143="NS", AS143&gt;0), AND(AQ143="NS", AR143=0, AS143=0)), 1, IF(OR(AND(AQ143&gt;0, AR143&gt;1,AQ143&gt;AS143), AND(AQ143="NS", AR143=2), AND(AQ143="NS", AS143=0, AR143&gt;0), AQ143=AS143), 0, 1))</f>
        <v>0</v>
      </c>
      <c r="AU143" s="35">
        <f>Z143</f>
        <v>0</v>
      </c>
      <c r="AV143" s="36">
        <f>COUNTIF(AD143,"NS") + COUNTIF(R724,"NS") + COUNTIF(V724,"NS") + COUNTIF(Z724,"NS") + COUNTIF(AD724,"NS")</f>
        <v>0</v>
      </c>
      <c r="AW143" s="37">
        <f>SUM(AD143,R724,V724,Z724,AD724)</f>
        <v>0</v>
      </c>
      <c r="AX143" s="38">
        <f>IF(OR(AND(AU143=0, AV143&gt;0),AND(AU143="NS", AW143&gt;0), AND(AU143="NS", AV143=0, AW143=0)), 1, IF(OR(AND(AU143&gt;0, AV143&gt;1,AU143&gt;AW143), AND(AU143="NS", AV143=2), AND(AU143="NS", AW143=0, AV143&gt;0), AU143=AW143), 0, 1))</f>
        <v>0</v>
      </c>
      <c r="AY143" s="39">
        <f>IF(SUM(AL143,AP143,AT143,AX143)=0,0,1)</f>
        <v>0</v>
      </c>
      <c r="AZ143" s="34" t="str">
        <f>IF(AY143=0,"",
IF(SUM($AY$143:AY143)=1,BA143,
IF($AY$718&gt;SUM($AY$143:AY143),_xlfn.CONCAT(", ",BA143),
IF($AY$718=SUM($AY$143:AY143),_xlfn.CONCAT(" y ",BA143)))))</f>
        <v/>
      </c>
      <c r="BA143" s="220" t="s">
        <v>89</v>
      </c>
      <c r="BC143" s="41">
        <f>W143</f>
        <v>0</v>
      </c>
      <c r="BD143" s="41">
        <f>COUNTIF(X143:Z143,"NS")</f>
        <v>0</v>
      </c>
      <c r="BE143" s="41">
        <f>SUM(X143:Z143)</f>
        <v>0</v>
      </c>
      <c r="BF143" s="41">
        <f>IF(OR(AND(BC143=0, BD143&gt;0),AND(BC143="NS", BE143&gt;0), AND(BC143="NS", BD143=0, BE143=0)), 1, IF(OR(AND(BC143&gt;0, BD143&gt;1,BC143&gt;BE143), AND(BC143="NS", BD143=2), AND(BC143="NS", BE143=0, BD143&gt;0), BC143=BE143), 0, 1))</f>
        <v>0</v>
      </c>
      <c r="BG143" s="41">
        <f>AA143</f>
        <v>0</v>
      </c>
      <c r="BH143" s="41">
        <f>COUNTIF(AB143:AD143,"NS")</f>
        <v>0</v>
      </c>
      <c r="BI143" s="41">
        <f>SUM(AB143:AD143)</f>
        <v>0</v>
      </c>
      <c r="BJ143" s="41">
        <f>IF(OR(AND(BG143=0, BH143&gt;0),AND(BG143="NS", BI143&gt;0), AND(BG143="NS", BH143=0, BI143=0)), 1, IF(OR(AND(BG143&gt;0, BH143&gt;1,BG143&gt;BI143), AND(BG143="NS", BH143=2), AND(BG143="NS", BI143=0, BH143&gt;0), BG143=BI143), 0, 1))</f>
        <v>0</v>
      </c>
    </row>
    <row r="144" spans="1:89" ht="15" customHeight="1">
      <c r="A144" s="159"/>
      <c r="B144" s="179"/>
      <c r="C144" s="220" t="s">
        <v>90</v>
      </c>
      <c r="D144" s="573" t="str">
        <f>IF($AC$136="","",IF(HLOOKUP($AC$136,Presentación!$AQ$3:$BV$574,Presentación!AP5)="","",HLOOKUP($AC$136,Presentación!$AQ$3:$BV$574,Presentación!AP5,0)))</f>
        <v/>
      </c>
      <c r="E144" s="573"/>
      <c r="F144" s="573"/>
      <c r="G144" s="551" t="str">
        <f>IF($AC$136="","",IF(HLOOKUP($AC$136,Presentación!$BZ$3:$DE$574,Presentación!AP5,0)="","",HLOOKUP($AC$136,Presentación!$BZ$3:$DE$574,Presentación!AP5,0)))</f>
        <v/>
      </c>
      <c r="H144" s="551"/>
      <c r="I144" s="551"/>
      <c r="J144" s="551"/>
      <c r="K144" s="551"/>
      <c r="L144" s="551"/>
      <c r="M144" s="551"/>
      <c r="N144" s="551"/>
      <c r="O144" s="551"/>
      <c r="P144" s="551"/>
      <c r="Q144" s="551"/>
      <c r="R144" s="551"/>
      <c r="S144" s="551"/>
      <c r="T144" s="601"/>
      <c r="U144" s="467"/>
      <c r="V144" s="468"/>
      <c r="W144" s="27"/>
      <c r="X144" s="27"/>
      <c r="Y144" s="27"/>
      <c r="Z144" s="27"/>
      <c r="AA144" s="27"/>
      <c r="AB144" s="27"/>
      <c r="AC144" s="27"/>
      <c r="AD144" s="27"/>
      <c r="AG144">
        <f t="shared" si="79"/>
        <v>0</v>
      </c>
      <c r="AH144">
        <f t="shared" si="80"/>
        <v>0</v>
      </c>
      <c r="AI144" s="35">
        <f t="shared" ref="AI144:AI207" si="81">W144</f>
        <v>0</v>
      </c>
      <c r="AJ144" s="36">
        <f t="shared" ref="AJ144:AJ207" si="82">COUNTIF(AA144,"NS") + COUNTIF(O725,"NS") + COUNTIF(S725,"NS") + COUNTIF(W725,"NS") + COUNTIF(AA725,"NS")</f>
        <v>0</v>
      </c>
      <c r="AK144" s="37">
        <f t="shared" ref="AK144:AK207" si="83">SUM(AA144,O725,S725,W725,AA725)</f>
        <v>0</v>
      </c>
      <c r="AL144" s="38">
        <f t="shared" ref="AL144:AL207" si="84">IF(OR(AND(AI144=0, AJ144&gt;0),AND(AI144="NS", AK144&gt;0), AND(AI144="NS", AJ144=0, AK144=0)), 1, IF(OR(AND(AI144&gt;0, AJ144&gt;1,AI144&gt;AK144), AND(AI144="NS", AJ144=2), AND(AI144="NS", AK144=0, AJ144&gt;0), AI144=AK144), 0, 1))</f>
        <v>0</v>
      </c>
      <c r="AM144" s="35">
        <f t="shared" ref="AM144:AM207" si="85">X144</f>
        <v>0</v>
      </c>
      <c r="AN144" s="36">
        <f t="shared" ref="AN144:AN207" si="86">COUNTIF(AB144,"NS") + COUNTIF(P725,"NS") + COUNTIF(T725,"NS") + COUNTIF(X725,"NS") + COUNTIF(AB725,"NS")</f>
        <v>0</v>
      </c>
      <c r="AO144" s="37">
        <f t="shared" ref="AO144:AO207" si="87">SUM(AB144,P725,T725,X725,AB725)</f>
        <v>0</v>
      </c>
      <c r="AP144" s="38">
        <f t="shared" ref="AP144:AP207" si="88">IF(OR(AND(AM144=0, AN144&gt;0),AND(AM144="NS", AO144&gt;0), AND(AM144="NS", AN144=0, AO144=0)), 1, IF(OR(AND(AM144&gt;0, AN144&gt;1,AM144&gt;AO144), AND(AM144="NS", AN144=2), AND(AM144="NS", AO144=0, AN144&gt;0), AM144=AO144), 0, 1))</f>
        <v>0</v>
      </c>
      <c r="AQ144" s="35">
        <f t="shared" ref="AQ144:AQ207" si="89">Y144</f>
        <v>0</v>
      </c>
      <c r="AR144" s="36">
        <f t="shared" ref="AR144:AR207" si="90">COUNTIF(AC144,"NS") + COUNTIF(Q725,"NS") + COUNTIF(U725,"NS") + COUNTIF(Y725,"NS") + COUNTIF(AC725,"NS")</f>
        <v>0</v>
      </c>
      <c r="AS144" s="37">
        <f t="shared" ref="AS144:AS207" si="91">SUM(AC144,Q725,U725,Y725,AC725)</f>
        <v>0</v>
      </c>
      <c r="AT144" s="38">
        <f t="shared" ref="AT144:AT207" si="92">IF(OR(AND(AQ144=0, AR144&gt;0),AND(AQ144="NS", AS144&gt;0), AND(AQ144="NS", AR144=0, AS144=0)), 1, IF(OR(AND(AQ144&gt;0, AR144&gt;1,AQ144&gt;AS144), AND(AQ144="NS", AR144=2), AND(AQ144="NS", AS144=0, AR144&gt;0), AQ144=AS144), 0, 1))</f>
        <v>0</v>
      </c>
      <c r="AU144" s="35">
        <f t="shared" ref="AU144:AU207" si="93">Z144</f>
        <v>0</v>
      </c>
      <c r="AV144" s="36">
        <f t="shared" ref="AV144:AV207" si="94">COUNTIF(AD144,"NS") + COUNTIF(R725,"NS") + COUNTIF(V725,"NS") + COUNTIF(Z725,"NS") + COUNTIF(AD725,"NS")</f>
        <v>0</v>
      </c>
      <c r="AW144" s="37">
        <f t="shared" ref="AW144:AW207" si="95">SUM(AD144,R725,V725,Z725,AD725)</f>
        <v>0</v>
      </c>
      <c r="AX144" s="38">
        <f t="shared" ref="AX144:AX207" si="96">IF(OR(AND(AU144=0, AV144&gt;0),AND(AU144="NS", AW144&gt;0), AND(AU144="NS", AV144=0, AW144=0)), 1, IF(OR(AND(AU144&gt;0, AV144&gt;1,AU144&gt;AW144), AND(AU144="NS", AV144=2), AND(AU144="NS", AW144=0, AV144&gt;0), AU144=AW144), 0, 1))</f>
        <v>0</v>
      </c>
      <c r="AY144" s="39">
        <f t="shared" ref="AY144:AY207" si="97">IF(SUM(AL144,AP144,AT144,AX144)=0,0,1)</f>
        <v>0</v>
      </c>
      <c r="AZ144" s="34" t="str">
        <f>IF(AY144=0,"",
IF(SUM($AY$143:AY144)=1,BA144,
IF($AY$718&gt;SUM($AY$143:AY144),_xlfn.CONCAT(", ",BA144),
IF($AY$718=SUM($AY$143:AY144),_xlfn.CONCAT(" y ",BA144)))))</f>
        <v/>
      </c>
      <c r="BA144" s="220" t="s">
        <v>90</v>
      </c>
      <c r="BC144" s="41">
        <f t="shared" ref="BC144:BC207" si="98">W144</f>
        <v>0</v>
      </c>
      <c r="BD144" s="41">
        <f t="shared" ref="BD144:BD207" si="99">COUNTIF(X144:Z144,"NS")</f>
        <v>0</v>
      </c>
      <c r="BE144" s="41">
        <f t="shared" ref="BE144:BE207" si="100">SUM(X144:Z144)</f>
        <v>0</v>
      </c>
      <c r="BF144" s="41">
        <f t="shared" ref="BF144:BF207" si="101">IF(OR(AND(BC144=0, BD144&gt;0),AND(BC144="NS", BE144&gt;0), AND(BC144="NS", BD144=0, BE144=0)), 1, IF(OR(AND(BC144&gt;0, BD144&gt;1,BC144&gt;BE144), AND(BC144="NS", BD144=2), AND(BC144="NS", BE144=0, BD144&gt;0), BC144=BE144), 0, 1))</f>
        <v>0</v>
      </c>
      <c r="BG144" s="41">
        <f t="shared" ref="BG144:BG207" si="102">AA144</f>
        <v>0</v>
      </c>
      <c r="BH144" s="41">
        <f t="shared" ref="BH144:BH207" si="103">COUNTIF(AB144:AD144,"NS")</f>
        <v>0</v>
      </c>
      <c r="BI144" s="41">
        <f t="shared" ref="BI144:BI207" si="104">SUM(AB144:AD144)</f>
        <v>0</v>
      </c>
      <c r="BJ144" s="41">
        <f t="shared" ref="BJ144:BJ207" si="105">IF(OR(AND(BG144=0, BH144&gt;0),AND(BG144="NS", BI144&gt;0), AND(BG144="NS", BH144=0, BI144=0)), 1, IF(OR(AND(BG144&gt;0, BH144&gt;1,BG144&gt;BI144), AND(BG144="NS", BH144=2), AND(BG144="NS", BI144=0, BH144&gt;0), BG144=BI144), 0, 1))</f>
        <v>0</v>
      </c>
    </row>
    <row r="145" spans="1:62" ht="15" customHeight="1">
      <c r="A145" s="159"/>
      <c r="B145" s="179"/>
      <c r="C145" s="220" t="s">
        <v>92</v>
      </c>
      <c r="D145" s="573" t="str">
        <f>IF($AC$136="","",IF(HLOOKUP($AC$136,Presentación!$AQ$3:$BV$574,Presentación!AP6)="","",HLOOKUP($AC$136,Presentación!$AQ$3:$BV$574,Presentación!AP6,0)))</f>
        <v/>
      </c>
      <c r="E145" s="573"/>
      <c r="F145" s="573"/>
      <c r="G145" s="551" t="str">
        <f>IF($AC$136="","",IF(HLOOKUP($AC$136,Presentación!$BZ$3:$DE$574,Presentación!AP6,0)="","",HLOOKUP($AC$136,Presentación!$BZ$3:$DE$574,Presentación!AP6,0)))</f>
        <v/>
      </c>
      <c r="H145" s="551"/>
      <c r="I145" s="551"/>
      <c r="J145" s="551"/>
      <c r="K145" s="551"/>
      <c r="L145" s="551"/>
      <c r="M145" s="551"/>
      <c r="N145" s="551"/>
      <c r="O145" s="551"/>
      <c r="P145" s="551"/>
      <c r="Q145" s="551"/>
      <c r="R145" s="551"/>
      <c r="S145" s="551"/>
      <c r="T145" s="601"/>
      <c r="U145" s="467"/>
      <c r="V145" s="468"/>
      <c r="W145" s="27"/>
      <c r="X145" s="27"/>
      <c r="Y145" s="27"/>
      <c r="Z145" s="27"/>
      <c r="AA145" s="27"/>
      <c r="AB145" s="27"/>
      <c r="AC145" s="27"/>
      <c r="AD145" s="27"/>
      <c r="AG145">
        <f t="shared" si="79"/>
        <v>0</v>
      </c>
      <c r="AH145">
        <f t="shared" si="80"/>
        <v>0</v>
      </c>
      <c r="AI145" s="35">
        <f t="shared" si="81"/>
        <v>0</v>
      </c>
      <c r="AJ145" s="36">
        <f t="shared" si="82"/>
        <v>0</v>
      </c>
      <c r="AK145" s="37">
        <f t="shared" si="83"/>
        <v>0</v>
      </c>
      <c r="AL145" s="38">
        <f t="shared" si="84"/>
        <v>0</v>
      </c>
      <c r="AM145" s="35">
        <f t="shared" si="85"/>
        <v>0</v>
      </c>
      <c r="AN145" s="36">
        <f t="shared" si="86"/>
        <v>0</v>
      </c>
      <c r="AO145" s="37">
        <f t="shared" si="87"/>
        <v>0</v>
      </c>
      <c r="AP145" s="38">
        <f t="shared" si="88"/>
        <v>0</v>
      </c>
      <c r="AQ145" s="35">
        <f t="shared" si="89"/>
        <v>0</v>
      </c>
      <c r="AR145" s="36">
        <f t="shared" si="90"/>
        <v>0</v>
      </c>
      <c r="AS145" s="37">
        <f t="shared" si="91"/>
        <v>0</v>
      </c>
      <c r="AT145" s="38">
        <f t="shared" si="92"/>
        <v>0</v>
      </c>
      <c r="AU145" s="35">
        <f t="shared" si="93"/>
        <v>0</v>
      </c>
      <c r="AV145" s="36">
        <f t="shared" si="94"/>
        <v>0</v>
      </c>
      <c r="AW145" s="37">
        <f t="shared" si="95"/>
        <v>0</v>
      </c>
      <c r="AX145" s="38">
        <f t="shared" si="96"/>
        <v>0</v>
      </c>
      <c r="AY145" s="39">
        <f t="shared" si="97"/>
        <v>0</v>
      </c>
      <c r="AZ145" s="34" t="str">
        <f>IF(AY145=0,"",
IF(SUM($AY$143:AY145)=1,BA145,
IF($AY$718&gt;SUM($AY$143:AY145),_xlfn.CONCAT(", ",BA145),
IF($AY$718=SUM($AY$143:AY145),_xlfn.CONCAT(" y ",BA145)))))</f>
        <v/>
      </c>
      <c r="BA145" s="220" t="s">
        <v>92</v>
      </c>
      <c r="BC145" s="41">
        <f t="shared" si="98"/>
        <v>0</v>
      </c>
      <c r="BD145" s="41">
        <f t="shared" si="99"/>
        <v>0</v>
      </c>
      <c r="BE145" s="41">
        <f t="shared" si="100"/>
        <v>0</v>
      </c>
      <c r="BF145" s="41">
        <f t="shared" si="101"/>
        <v>0</v>
      </c>
      <c r="BG145" s="41">
        <f t="shared" si="102"/>
        <v>0</v>
      </c>
      <c r="BH145" s="41">
        <f t="shared" si="103"/>
        <v>0</v>
      </c>
      <c r="BI145" s="41">
        <f t="shared" si="104"/>
        <v>0</v>
      </c>
      <c r="BJ145" s="41">
        <f t="shared" si="105"/>
        <v>0</v>
      </c>
    </row>
    <row r="146" spans="1:62" ht="15" customHeight="1">
      <c r="A146" s="159"/>
      <c r="B146" s="179"/>
      <c r="C146" s="220" t="s">
        <v>93</v>
      </c>
      <c r="D146" s="573" t="str">
        <f>IF($AC$136="","",IF(HLOOKUP($AC$136,Presentación!$AQ$3:$BV$574,Presentación!AP7)="","",HLOOKUP($AC$136,Presentación!$AQ$3:$BV$574,Presentación!AP7,0)))</f>
        <v/>
      </c>
      <c r="E146" s="573"/>
      <c r="F146" s="573"/>
      <c r="G146" s="551" t="str">
        <f>IF($AC$136="","",IF(HLOOKUP($AC$136,Presentación!$BZ$3:$DE$574,Presentación!AP7,0)="","",HLOOKUP($AC$136,Presentación!$BZ$3:$DE$574,Presentación!AP7,0)))</f>
        <v/>
      </c>
      <c r="H146" s="551"/>
      <c r="I146" s="551"/>
      <c r="J146" s="551"/>
      <c r="K146" s="551"/>
      <c r="L146" s="551"/>
      <c r="M146" s="551"/>
      <c r="N146" s="551"/>
      <c r="O146" s="551"/>
      <c r="P146" s="551"/>
      <c r="Q146" s="551"/>
      <c r="R146" s="551"/>
      <c r="S146" s="551"/>
      <c r="T146" s="601"/>
      <c r="U146" s="467"/>
      <c r="V146" s="468"/>
      <c r="W146" s="27"/>
      <c r="X146" s="27"/>
      <c r="Y146" s="27"/>
      <c r="Z146" s="27"/>
      <c r="AA146" s="27"/>
      <c r="AB146" s="27"/>
      <c r="AC146" s="27"/>
      <c r="AD146" s="27"/>
      <c r="AG146">
        <f t="shared" si="79"/>
        <v>0</v>
      </c>
      <c r="AH146">
        <f t="shared" si="80"/>
        <v>0</v>
      </c>
      <c r="AI146" s="35">
        <f t="shared" si="81"/>
        <v>0</v>
      </c>
      <c r="AJ146" s="36">
        <f t="shared" si="82"/>
        <v>0</v>
      </c>
      <c r="AK146" s="37">
        <f t="shared" si="83"/>
        <v>0</v>
      </c>
      <c r="AL146" s="38">
        <f t="shared" si="84"/>
        <v>0</v>
      </c>
      <c r="AM146" s="35">
        <f t="shared" si="85"/>
        <v>0</v>
      </c>
      <c r="AN146" s="36">
        <f t="shared" si="86"/>
        <v>0</v>
      </c>
      <c r="AO146" s="37">
        <f t="shared" si="87"/>
        <v>0</v>
      </c>
      <c r="AP146" s="38">
        <f t="shared" si="88"/>
        <v>0</v>
      </c>
      <c r="AQ146" s="35">
        <f t="shared" si="89"/>
        <v>0</v>
      </c>
      <c r="AR146" s="36">
        <f t="shared" si="90"/>
        <v>0</v>
      </c>
      <c r="AS146" s="37">
        <f t="shared" si="91"/>
        <v>0</v>
      </c>
      <c r="AT146" s="38">
        <f t="shared" si="92"/>
        <v>0</v>
      </c>
      <c r="AU146" s="35">
        <f t="shared" si="93"/>
        <v>0</v>
      </c>
      <c r="AV146" s="36">
        <f t="shared" si="94"/>
        <v>0</v>
      </c>
      <c r="AW146" s="37">
        <f t="shared" si="95"/>
        <v>0</v>
      </c>
      <c r="AX146" s="38">
        <f t="shared" si="96"/>
        <v>0</v>
      </c>
      <c r="AY146" s="39">
        <f t="shared" si="97"/>
        <v>0</v>
      </c>
      <c r="AZ146" s="34" t="str">
        <f>IF(AY146=0,"",
IF(SUM($AY$143:AY146)=1,BA146,
IF($AY$718&gt;SUM($AY$143:AY146),_xlfn.CONCAT(", ",BA146),
IF($AY$718=SUM($AY$143:AY146),_xlfn.CONCAT(" y ",BA146)))))</f>
        <v/>
      </c>
      <c r="BA146" s="220" t="s">
        <v>93</v>
      </c>
      <c r="BC146" s="41">
        <f t="shared" si="98"/>
        <v>0</v>
      </c>
      <c r="BD146" s="41">
        <f t="shared" si="99"/>
        <v>0</v>
      </c>
      <c r="BE146" s="41">
        <f t="shared" si="100"/>
        <v>0</v>
      </c>
      <c r="BF146" s="41">
        <f t="shared" si="101"/>
        <v>0</v>
      </c>
      <c r="BG146" s="41">
        <f t="shared" si="102"/>
        <v>0</v>
      </c>
      <c r="BH146" s="41">
        <f t="shared" si="103"/>
        <v>0</v>
      </c>
      <c r="BI146" s="41">
        <f t="shared" si="104"/>
        <v>0</v>
      </c>
      <c r="BJ146" s="41">
        <f t="shared" si="105"/>
        <v>0</v>
      </c>
    </row>
    <row r="147" spans="1:62" ht="15" customHeight="1">
      <c r="A147" s="159"/>
      <c r="B147" s="179"/>
      <c r="C147" s="220" t="s">
        <v>95</v>
      </c>
      <c r="D147" s="573" t="str">
        <f>IF($AC$136="","",IF(HLOOKUP($AC$136,Presentación!$AQ$3:$BV$574,Presentación!AP8)="","",HLOOKUP($AC$136,Presentación!$AQ$3:$BV$574,Presentación!AP8,0)))</f>
        <v/>
      </c>
      <c r="E147" s="573"/>
      <c r="F147" s="573"/>
      <c r="G147" s="551" t="str">
        <f>IF($AC$136="","",IF(HLOOKUP($AC$136,Presentación!$BZ$3:$DE$574,Presentación!AP8,0)="","",HLOOKUP($AC$136,Presentación!$BZ$3:$DE$574,Presentación!AP8,0)))</f>
        <v/>
      </c>
      <c r="H147" s="551"/>
      <c r="I147" s="551"/>
      <c r="J147" s="551"/>
      <c r="K147" s="551"/>
      <c r="L147" s="551"/>
      <c r="M147" s="551"/>
      <c r="N147" s="551"/>
      <c r="O147" s="551"/>
      <c r="P147" s="551"/>
      <c r="Q147" s="551"/>
      <c r="R147" s="551"/>
      <c r="S147" s="551"/>
      <c r="T147" s="601"/>
      <c r="U147" s="467"/>
      <c r="V147" s="468"/>
      <c r="W147" s="27"/>
      <c r="X147" s="27"/>
      <c r="Y147" s="27"/>
      <c r="Z147" s="27"/>
      <c r="AA147" s="27"/>
      <c r="AB147" s="27"/>
      <c r="AC147" s="27"/>
      <c r="AD147" s="27"/>
      <c r="AG147">
        <f t="shared" si="79"/>
        <v>0</v>
      </c>
      <c r="AH147">
        <f t="shared" si="80"/>
        <v>0</v>
      </c>
      <c r="AI147" s="35">
        <f t="shared" si="81"/>
        <v>0</v>
      </c>
      <c r="AJ147" s="36">
        <f t="shared" si="82"/>
        <v>0</v>
      </c>
      <c r="AK147" s="37">
        <f t="shared" si="83"/>
        <v>0</v>
      </c>
      <c r="AL147" s="38">
        <f t="shared" si="84"/>
        <v>0</v>
      </c>
      <c r="AM147" s="35">
        <f t="shared" si="85"/>
        <v>0</v>
      </c>
      <c r="AN147" s="36">
        <f t="shared" si="86"/>
        <v>0</v>
      </c>
      <c r="AO147" s="37">
        <f t="shared" si="87"/>
        <v>0</v>
      </c>
      <c r="AP147" s="38">
        <f t="shared" si="88"/>
        <v>0</v>
      </c>
      <c r="AQ147" s="35">
        <f t="shared" si="89"/>
        <v>0</v>
      </c>
      <c r="AR147" s="36">
        <f t="shared" si="90"/>
        <v>0</v>
      </c>
      <c r="AS147" s="37">
        <f t="shared" si="91"/>
        <v>0</v>
      </c>
      <c r="AT147" s="38">
        <f t="shared" si="92"/>
        <v>0</v>
      </c>
      <c r="AU147" s="35">
        <f t="shared" si="93"/>
        <v>0</v>
      </c>
      <c r="AV147" s="36">
        <f t="shared" si="94"/>
        <v>0</v>
      </c>
      <c r="AW147" s="37">
        <f t="shared" si="95"/>
        <v>0</v>
      </c>
      <c r="AX147" s="38">
        <f t="shared" si="96"/>
        <v>0</v>
      </c>
      <c r="AY147" s="39">
        <f t="shared" si="97"/>
        <v>0</v>
      </c>
      <c r="AZ147" s="34" t="str">
        <f>IF(AY147=0,"",
IF(SUM($AY$143:AY147)=1,BA147,
IF($AY$718&gt;SUM($AY$143:AY147),_xlfn.CONCAT(", ",BA147),
IF($AY$718=SUM($AY$143:AY147),_xlfn.CONCAT(" y ",BA147)))))</f>
        <v/>
      </c>
      <c r="BA147" s="220" t="s">
        <v>95</v>
      </c>
      <c r="BC147" s="41">
        <f t="shared" si="98"/>
        <v>0</v>
      </c>
      <c r="BD147" s="41">
        <f t="shared" si="99"/>
        <v>0</v>
      </c>
      <c r="BE147" s="41">
        <f t="shared" si="100"/>
        <v>0</v>
      </c>
      <c r="BF147" s="41">
        <f t="shared" si="101"/>
        <v>0</v>
      </c>
      <c r="BG147" s="41">
        <f t="shared" si="102"/>
        <v>0</v>
      </c>
      <c r="BH147" s="41">
        <f t="shared" si="103"/>
        <v>0</v>
      </c>
      <c r="BI147" s="41">
        <f t="shared" si="104"/>
        <v>0</v>
      </c>
      <c r="BJ147" s="41">
        <f t="shared" si="105"/>
        <v>0</v>
      </c>
    </row>
    <row r="148" spans="1:62" ht="15" customHeight="1">
      <c r="A148" s="159"/>
      <c r="B148" s="179"/>
      <c r="C148" s="220" t="s">
        <v>97</v>
      </c>
      <c r="D148" s="573" t="str">
        <f>IF($AC$136="","",IF(HLOOKUP($AC$136,Presentación!$AQ$3:$BV$574,Presentación!AP9)="","",HLOOKUP($AC$136,Presentación!$AQ$3:$BV$574,Presentación!AP9,0)))</f>
        <v/>
      </c>
      <c r="E148" s="573"/>
      <c r="F148" s="573"/>
      <c r="G148" s="551" t="str">
        <f>IF($AC$136="","",IF(HLOOKUP($AC$136,Presentación!$BZ$3:$DE$574,Presentación!AP9,0)="","",HLOOKUP($AC$136,Presentación!$BZ$3:$DE$574,Presentación!AP9,0)))</f>
        <v/>
      </c>
      <c r="H148" s="551"/>
      <c r="I148" s="551"/>
      <c r="J148" s="551"/>
      <c r="K148" s="551"/>
      <c r="L148" s="551"/>
      <c r="M148" s="551"/>
      <c r="N148" s="551"/>
      <c r="O148" s="551"/>
      <c r="P148" s="551"/>
      <c r="Q148" s="551"/>
      <c r="R148" s="551"/>
      <c r="S148" s="551"/>
      <c r="T148" s="601"/>
      <c r="U148" s="467"/>
      <c r="V148" s="468"/>
      <c r="W148" s="27"/>
      <c r="X148" s="27"/>
      <c r="Y148" s="27"/>
      <c r="Z148" s="27"/>
      <c r="AA148" s="27"/>
      <c r="AB148" s="27"/>
      <c r="AC148" s="27"/>
      <c r="AD148" s="27"/>
      <c r="AG148">
        <f t="shared" si="79"/>
        <v>0</v>
      </c>
      <c r="AH148">
        <f t="shared" si="80"/>
        <v>0</v>
      </c>
      <c r="AI148" s="35">
        <f t="shared" si="81"/>
        <v>0</v>
      </c>
      <c r="AJ148" s="36">
        <f t="shared" si="82"/>
        <v>0</v>
      </c>
      <c r="AK148" s="37">
        <f t="shared" si="83"/>
        <v>0</v>
      </c>
      <c r="AL148" s="38">
        <f t="shared" si="84"/>
        <v>0</v>
      </c>
      <c r="AM148" s="35">
        <f t="shared" si="85"/>
        <v>0</v>
      </c>
      <c r="AN148" s="36">
        <f t="shared" si="86"/>
        <v>0</v>
      </c>
      <c r="AO148" s="37">
        <f t="shared" si="87"/>
        <v>0</v>
      </c>
      <c r="AP148" s="38">
        <f t="shared" si="88"/>
        <v>0</v>
      </c>
      <c r="AQ148" s="35">
        <f t="shared" si="89"/>
        <v>0</v>
      </c>
      <c r="AR148" s="36">
        <f t="shared" si="90"/>
        <v>0</v>
      </c>
      <c r="AS148" s="37">
        <f t="shared" si="91"/>
        <v>0</v>
      </c>
      <c r="AT148" s="38">
        <f t="shared" si="92"/>
        <v>0</v>
      </c>
      <c r="AU148" s="35">
        <f t="shared" si="93"/>
        <v>0</v>
      </c>
      <c r="AV148" s="36">
        <f t="shared" si="94"/>
        <v>0</v>
      </c>
      <c r="AW148" s="37">
        <f t="shared" si="95"/>
        <v>0</v>
      </c>
      <c r="AX148" s="38">
        <f t="shared" si="96"/>
        <v>0</v>
      </c>
      <c r="AY148" s="39">
        <f t="shared" si="97"/>
        <v>0</v>
      </c>
      <c r="AZ148" s="34" t="str">
        <f>IF(AY148=0,"",
IF(SUM($AY$143:AY148)=1,BA148,
IF($AY$718&gt;SUM($AY$143:AY148),_xlfn.CONCAT(", ",BA148),
IF($AY$718=SUM($AY$143:AY148),_xlfn.CONCAT(" y ",BA148)))))</f>
        <v/>
      </c>
      <c r="BA148" s="220" t="s">
        <v>97</v>
      </c>
      <c r="BC148" s="41">
        <f t="shared" si="98"/>
        <v>0</v>
      </c>
      <c r="BD148" s="41">
        <f t="shared" si="99"/>
        <v>0</v>
      </c>
      <c r="BE148" s="41">
        <f t="shared" si="100"/>
        <v>0</v>
      </c>
      <c r="BF148" s="41">
        <f t="shared" si="101"/>
        <v>0</v>
      </c>
      <c r="BG148" s="41">
        <f t="shared" si="102"/>
        <v>0</v>
      </c>
      <c r="BH148" s="41">
        <f t="shared" si="103"/>
        <v>0</v>
      </c>
      <c r="BI148" s="41">
        <f t="shared" si="104"/>
        <v>0</v>
      </c>
      <c r="BJ148" s="41">
        <f t="shared" si="105"/>
        <v>0</v>
      </c>
    </row>
    <row r="149" spans="1:62" ht="15" customHeight="1">
      <c r="A149" s="159"/>
      <c r="B149" s="179"/>
      <c r="C149" s="220" t="s">
        <v>99</v>
      </c>
      <c r="D149" s="573" t="str">
        <f>IF($AC$136="","",IF(HLOOKUP($AC$136,Presentación!$AQ$3:$BV$574,Presentación!AP10)="","",HLOOKUP($AC$136,Presentación!$AQ$3:$BV$574,Presentación!AP10,0)))</f>
        <v/>
      </c>
      <c r="E149" s="573"/>
      <c r="F149" s="573"/>
      <c r="G149" s="551" t="str">
        <f>IF($AC$136="","",IF(HLOOKUP($AC$136,Presentación!$BZ$3:$DE$574,Presentación!AP10,0)="","",HLOOKUP($AC$136,Presentación!$BZ$3:$DE$574,Presentación!AP10,0)))</f>
        <v/>
      </c>
      <c r="H149" s="551"/>
      <c r="I149" s="551"/>
      <c r="J149" s="551"/>
      <c r="K149" s="551"/>
      <c r="L149" s="551"/>
      <c r="M149" s="551"/>
      <c r="N149" s="551"/>
      <c r="O149" s="551"/>
      <c r="P149" s="551"/>
      <c r="Q149" s="551"/>
      <c r="R149" s="551"/>
      <c r="S149" s="551"/>
      <c r="T149" s="601"/>
      <c r="U149" s="467"/>
      <c r="V149" s="468"/>
      <c r="W149" s="27"/>
      <c r="X149" s="27"/>
      <c r="Y149" s="27"/>
      <c r="Z149" s="27"/>
      <c r="AA149" s="27"/>
      <c r="AB149" s="27"/>
      <c r="AC149" s="27"/>
      <c r="AD149" s="27"/>
      <c r="AG149">
        <f t="shared" si="79"/>
        <v>0</v>
      </c>
      <c r="AH149">
        <f t="shared" si="80"/>
        <v>0</v>
      </c>
      <c r="AI149" s="35">
        <f t="shared" si="81"/>
        <v>0</v>
      </c>
      <c r="AJ149" s="36">
        <f t="shared" si="82"/>
        <v>0</v>
      </c>
      <c r="AK149" s="37">
        <f t="shared" si="83"/>
        <v>0</v>
      </c>
      <c r="AL149" s="38">
        <f t="shared" si="84"/>
        <v>0</v>
      </c>
      <c r="AM149" s="35">
        <f t="shared" si="85"/>
        <v>0</v>
      </c>
      <c r="AN149" s="36">
        <f t="shared" si="86"/>
        <v>0</v>
      </c>
      <c r="AO149" s="37">
        <f t="shared" si="87"/>
        <v>0</v>
      </c>
      <c r="AP149" s="38">
        <f t="shared" si="88"/>
        <v>0</v>
      </c>
      <c r="AQ149" s="35">
        <f t="shared" si="89"/>
        <v>0</v>
      </c>
      <c r="AR149" s="36">
        <f t="shared" si="90"/>
        <v>0</v>
      </c>
      <c r="AS149" s="37">
        <f t="shared" si="91"/>
        <v>0</v>
      </c>
      <c r="AT149" s="38">
        <f t="shared" si="92"/>
        <v>0</v>
      </c>
      <c r="AU149" s="35">
        <f t="shared" si="93"/>
        <v>0</v>
      </c>
      <c r="AV149" s="36">
        <f t="shared" si="94"/>
        <v>0</v>
      </c>
      <c r="AW149" s="37">
        <f t="shared" si="95"/>
        <v>0</v>
      </c>
      <c r="AX149" s="38">
        <f t="shared" si="96"/>
        <v>0</v>
      </c>
      <c r="AY149" s="39">
        <f t="shared" si="97"/>
        <v>0</v>
      </c>
      <c r="AZ149" s="34" t="str">
        <f>IF(AY149=0,"",
IF(SUM($AY$143:AY149)=1,BA149,
IF($AY$718&gt;SUM($AY$143:AY149),_xlfn.CONCAT(", ",BA149),
IF($AY$718=SUM($AY$143:AY149),_xlfn.CONCAT(" y ",BA149)))))</f>
        <v/>
      </c>
      <c r="BA149" s="220" t="s">
        <v>99</v>
      </c>
      <c r="BC149" s="41">
        <f t="shared" si="98"/>
        <v>0</v>
      </c>
      <c r="BD149" s="41">
        <f t="shared" si="99"/>
        <v>0</v>
      </c>
      <c r="BE149" s="41">
        <f t="shared" si="100"/>
        <v>0</v>
      </c>
      <c r="BF149" s="41">
        <f t="shared" si="101"/>
        <v>0</v>
      </c>
      <c r="BG149" s="41">
        <f t="shared" si="102"/>
        <v>0</v>
      </c>
      <c r="BH149" s="41">
        <f t="shared" si="103"/>
        <v>0</v>
      </c>
      <c r="BI149" s="41">
        <f t="shared" si="104"/>
        <v>0</v>
      </c>
      <c r="BJ149" s="41">
        <f t="shared" si="105"/>
        <v>0</v>
      </c>
    </row>
    <row r="150" spans="1:62" ht="15" customHeight="1">
      <c r="A150" s="159"/>
      <c r="B150" s="179"/>
      <c r="C150" s="220" t="s">
        <v>101</v>
      </c>
      <c r="D150" s="573" t="str">
        <f>IF($AC$136="","",IF(HLOOKUP($AC$136,Presentación!$AQ$3:$BV$574,Presentación!AP11)="","",HLOOKUP($AC$136,Presentación!$AQ$3:$BV$574,Presentación!AP11,0)))</f>
        <v/>
      </c>
      <c r="E150" s="573"/>
      <c r="F150" s="573"/>
      <c r="G150" s="551" t="str">
        <f>IF($AC$136="","",IF(HLOOKUP($AC$136,Presentación!$BZ$3:$DE$574,Presentación!AP11,0)="","",HLOOKUP($AC$136,Presentación!$BZ$3:$DE$574,Presentación!AP11,0)))</f>
        <v/>
      </c>
      <c r="H150" s="551"/>
      <c r="I150" s="551"/>
      <c r="J150" s="551"/>
      <c r="K150" s="551"/>
      <c r="L150" s="551"/>
      <c r="M150" s="551"/>
      <c r="N150" s="551"/>
      <c r="O150" s="551"/>
      <c r="P150" s="551"/>
      <c r="Q150" s="551"/>
      <c r="R150" s="551"/>
      <c r="S150" s="551"/>
      <c r="T150" s="601"/>
      <c r="U150" s="467"/>
      <c r="V150" s="468"/>
      <c r="W150" s="27"/>
      <c r="X150" s="27"/>
      <c r="Y150" s="27"/>
      <c r="Z150" s="27"/>
      <c r="AA150" s="27"/>
      <c r="AB150" s="27"/>
      <c r="AC150" s="27"/>
      <c r="AD150" s="27"/>
      <c r="AG150">
        <f t="shared" si="79"/>
        <v>0</v>
      </c>
      <c r="AH150">
        <f t="shared" si="80"/>
        <v>0</v>
      </c>
      <c r="AI150" s="35">
        <f t="shared" si="81"/>
        <v>0</v>
      </c>
      <c r="AJ150" s="36">
        <f t="shared" si="82"/>
        <v>0</v>
      </c>
      <c r="AK150" s="37">
        <f t="shared" si="83"/>
        <v>0</v>
      </c>
      <c r="AL150" s="38">
        <f t="shared" si="84"/>
        <v>0</v>
      </c>
      <c r="AM150" s="35">
        <f t="shared" si="85"/>
        <v>0</v>
      </c>
      <c r="AN150" s="36">
        <f t="shared" si="86"/>
        <v>0</v>
      </c>
      <c r="AO150" s="37">
        <f t="shared" si="87"/>
        <v>0</v>
      </c>
      <c r="AP150" s="38">
        <f t="shared" si="88"/>
        <v>0</v>
      </c>
      <c r="AQ150" s="35">
        <f t="shared" si="89"/>
        <v>0</v>
      </c>
      <c r="AR150" s="36">
        <f t="shared" si="90"/>
        <v>0</v>
      </c>
      <c r="AS150" s="37">
        <f t="shared" si="91"/>
        <v>0</v>
      </c>
      <c r="AT150" s="38">
        <f t="shared" si="92"/>
        <v>0</v>
      </c>
      <c r="AU150" s="35">
        <f t="shared" si="93"/>
        <v>0</v>
      </c>
      <c r="AV150" s="36">
        <f t="shared" si="94"/>
        <v>0</v>
      </c>
      <c r="AW150" s="37">
        <f t="shared" si="95"/>
        <v>0</v>
      </c>
      <c r="AX150" s="38">
        <f t="shared" si="96"/>
        <v>0</v>
      </c>
      <c r="AY150" s="39">
        <f t="shared" si="97"/>
        <v>0</v>
      </c>
      <c r="AZ150" s="34" t="str">
        <f>IF(AY150=0,"",
IF(SUM($AY$143:AY150)=1,BA150,
IF($AY$718&gt;SUM($AY$143:AY150),_xlfn.CONCAT(", ",BA150),
IF($AY$718=SUM($AY$143:AY150),_xlfn.CONCAT(" y ",BA150)))))</f>
        <v/>
      </c>
      <c r="BA150" s="220" t="s">
        <v>101</v>
      </c>
      <c r="BC150" s="41">
        <f t="shared" si="98"/>
        <v>0</v>
      </c>
      <c r="BD150" s="41">
        <f t="shared" si="99"/>
        <v>0</v>
      </c>
      <c r="BE150" s="41">
        <f t="shared" si="100"/>
        <v>0</v>
      </c>
      <c r="BF150" s="41">
        <f t="shared" si="101"/>
        <v>0</v>
      </c>
      <c r="BG150" s="41">
        <f t="shared" si="102"/>
        <v>0</v>
      </c>
      <c r="BH150" s="41">
        <f t="shared" si="103"/>
        <v>0</v>
      </c>
      <c r="BI150" s="41">
        <f t="shared" si="104"/>
        <v>0</v>
      </c>
      <c r="BJ150" s="41">
        <f t="shared" si="105"/>
        <v>0</v>
      </c>
    </row>
    <row r="151" spans="1:62" ht="15" customHeight="1">
      <c r="A151" s="159"/>
      <c r="B151" s="179"/>
      <c r="C151" s="220" t="s">
        <v>103</v>
      </c>
      <c r="D151" s="573" t="str">
        <f>IF($AC$136="","",IF(HLOOKUP($AC$136,Presentación!$AQ$3:$BV$574,Presentación!AP12)="","",HLOOKUP($AC$136,Presentación!$AQ$3:$BV$574,Presentación!AP12,0)))</f>
        <v/>
      </c>
      <c r="E151" s="573"/>
      <c r="F151" s="573"/>
      <c r="G151" s="551" t="str">
        <f>IF($AC$136="","",IF(HLOOKUP($AC$136,Presentación!$BZ$3:$DE$574,Presentación!AP12,0)="","",HLOOKUP($AC$136,Presentación!$BZ$3:$DE$574,Presentación!AP12,0)))</f>
        <v/>
      </c>
      <c r="H151" s="551"/>
      <c r="I151" s="551"/>
      <c r="J151" s="551"/>
      <c r="K151" s="551"/>
      <c r="L151" s="551"/>
      <c r="M151" s="551"/>
      <c r="N151" s="551"/>
      <c r="O151" s="551"/>
      <c r="P151" s="551"/>
      <c r="Q151" s="551"/>
      <c r="R151" s="551"/>
      <c r="S151" s="551"/>
      <c r="T151" s="601"/>
      <c r="U151" s="467"/>
      <c r="V151" s="468"/>
      <c r="W151" s="27"/>
      <c r="X151" s="27"/>
      <c r="Y151" s="27"/>
      <c r="Z151" s="27"/>
      <c r="AA151" s="27"/>
      <c r="AB151" s="27"/>
      <c r="AC151" s="27"/>
      <c r="AD151" s="27"/>
      <c r="AG151">
        <f t="shared" si="79"/>
        <v>0</v>
      </c>
      <c r="AH151">
        <f t="shared" si="80"/>
        <v>0</v>
      </c>
      <c r="AI151" s="35">
        <f t="shared" si="81"/>
        <v>0</v>
      </c>
      <c r="AJ151" s="36">
        <f t="shared" si="82"/>
        <v>0</v>
      </c>
      <c r="AK151" s="37">
        <f t="shared" si="83"/>
        <v>0</v>
      </c>
      <c r="AL151" s="38">
        <f t="shared" si="84"/>
        <v>0</v>
      </c>
      <c r="AM151" s="35">
        <f t="shared" si="85"/>
        <v>0</v>
      </c>
      <c r="AN151" s="36">
        <f t="shared" si="86"/>
        <v>0</v>
      </c>
      <c r="AO151" s="37">
        <f t="shared" si="87"/>
        <v>0</v>
      </c>
      <c r="AP151" s="38">
        <f t="shared" si="88"/>
        <v>0</v>
      </c>
      <c r="AQ151" s="35">
        <f t="shared" si="89"/>
        <v>0</v>
      </c>
      <c r="AR151" s="36">
        <f t="shared" si="90"/>
        <v>0</v>
      </c>
      <c r="AS151" s="37">
        <f t="shared" si="91"/>
        <v>0</v>
      </c>
      <c r="AT151" s="38">
        <f t="shared" si="92"/>
        <v>0</v>
      </c>
      <c r="AU151" s="35">
        <f t="shared" si="93"/>
        <v>0</v>
      </c>
      <c r="AV151" s="36">
        <f t="shared" si="94"/>
        <v>0</v>
      </c>
      <c r="AW151" s="37">
        <f t="shared" si="95"/>
        <v>0</v>
      </c>
      <c r="AX151" s="38">
        <f t="shared" si="96"/>
        <v>0</v>
      </c>
      <c r="AY151" s="39">
        <f t="shared" si="97"/>
        <v>0</v>
      </c>
      <c r="AZ151" s="34" t="str">
        <f>IF(AY151=0,"",
IF(SUM($AY$143:AY151)=1,BA151,
IF($AY$718&gt;SUM($AY$143:AY151),_xlfn.CONCAT(", ",BA151),
IF($AY$718=SUM($AY$143:AY151),_xlfn.CONCAT(" y ",BA151)))))</f>
        <v/>
      </c>
      <c r="BA151" s="220" t="s">
        <v>103</v>
      </c>
      <c r="BC151" s="41">
        <f t="shared" si="98"/>
        <v>0</v>
      </c>
      <c r="BD151" s="41">
        <f t="shared" si="99"/>
        <v>0</v>
      </c>
      <c r="BE151" s="41">
        <f t="shared" si="100"/>
        <v>0</v>
      </c>
      <c r="BF151" s="41">
        <f t="shared" si="101"/>
        <v>0</v>
      </c>
      <c r="BG151" s="41">
        <f t="shared" si="102"/>
        <v>0</v>
      </c>
      <c r="BH151" s="41">
        <f t="shared" si="103"/>
        <v>0</v>
      </c>
      <c r="BI151" s="41">
        <f t="shared" si="104"/>
        <v>0</v>
      </c>
      <c r="BJ151" s="41">
        <f t="shared" si="105"/>
        <v>0</v>
      </c>
    </row>
    <row r="152" spans="1:62" ht="15" customHeight="1">
      <c r="A152" s="159"/>
      <c r="B152" s="179"/>
      <c r="C152" s="220" t="s">
        <v>105</v>
      </c>
      <c r="D152" s="573" t="str">
        <f>IF($AC$136="","",IF(HLOOKUP($AC$136,Presentación!$AQ$3:$BV$574,Presentación!AP13)="","",HLOOKUP($AC$136,Presentación!$AQ$3:$BV$574,Presentación!AP13,0)))</f>
        <v/>
      </c>
      <c r="E152" s="573"/>
      <c r="F152" s="573"/>
      <c r="G152" s="551" t="str">
        <f>IF($AC$136="","",IF(HLOOKUP($AC$136,Presentación!$BZ$3:$DE$574,Presentación!AP13,0)="","",HLOOKUP($AC$136,Presentación!$BZ$3:$DE$574,Presentación!AP13,0)))</f>
        <v/>
      </c>
      <c r="H152" s="551"/>
      <c r="I152" s="551"/>
      <c r="J152" s="551"/>
      <c r="K152" s="551"/>
      <c r="L152" s="551"/>
      <c r="M152" s="551"/>
      <c r="N152" s="551"/>
      <c r="O152" s="551"/>
      <c r="P152" s="551"/>
      <c r="Q152" s="551"/>
      <c r="R152" s="551"/>
      <c r="S152" s="551"/>
      <c r="T152" s="601"/>
      <c r="U152" s="467"/>
      <c r="V152" s="468"/>
      <c r="W152" s="27"/>
      <c r="X152" s="27"/>
      <c r="Y152" s="27"/>
      <c r="Z152" s="27"/>
      <c r="AA152" s="27"/>
      <c r="AB152" s="27"/>
      <c r="AC152" s="27"/>
      <c r="AD152" s="27"/>
      <c r="AG152">
        <f t="shared" si="79"/>
        <v>0</v>
      </c>
      <c r="AH152">
        <f t="shared" si="80"/>
        <v>0</v>
      </c>
      <c r="AI152" s="35">
        <f t="shared" si="81"/>
        <v>0</v>
      </c>
      <c r="AJ152" s="36">
        <f t="shared" si="82"/>
        <v>0</v>
      </c>
      <c r="AK152" s="37">
        <f t="shared" si="83"/>
        <v>0</v>
      </c>
      <c r="AL152" s="38">
        <f t="shared" si="84"/>
        <v>0</v>
      </c>
      <c r="AM152" s="35">
        <f t="shared" si="85"/>
        <v>0</v>
      </c>
      <c r="AN152" s="36">
        <f t="shared" si="86"/>
        <v>0</v>
      </c>
      <c r="AO152" s="37">
        <f t="shared" si="87"/>
        <v>0</v>
      </c>
      <c r="AP152" s="38">
        <f t="shared" si="88"/>
        <v>0</v>
      </c>
      <c r="AQ152" s="35">
        <f t="shared" si="89"/>
        <v>0</v>
      </c>
      <c r="AR152" s="36">
        <f t="shared" si="90"/>
        <v>0</v>
      </c>
      <c r="AS152" s="37">
        <f t="shared" si="91"/>
        <v>0</v>
      </c>
      <c r="AT152" s="38">
        <f t="shared" si="92"/>
        <v>0</v>
      </c>
      <c r="AU152" s="35">
        <f t="shared" si="93"/>
        <v>0</v>
      </c>
      <c r="AV152" s="36">
        <f t="shared" si="94"/>
        <v>0</v>
      </c>
      <c r="AW152" s="37">
        <f t="shared" si="95"/>
        <v>0</v>
      </c>
      <c r="AX152" s="38">
        <f t="shared" si="96"/>
        <v>0</v>
      </c>
      <c r="AY152" s="39">
        <f t="shared" si="97"/>
        <v>0</v>
      </c>
      <c r="AZ152" s="34" t="str">
        <f>IF(AY152=0,"",
IF(SUM($AY$143:AY152)=1,BA152,
IF($AY$718&gt;SUM($AY$143:AY152),_xlfn.CONCAT(", ",BA152),
IF($AY$718=SUM($AY$143:AY152),_xlfn.CONCAT(" y ",BA152)))))</f>
        <v/>
      </c>
      <c r="BA152" s="220" t="s">
        <v>105</v>
      </c>
      <c r="BC152" s="41">
        <f t="shared" si="98"/>
        <v>0</v>
      </c>
      <c r="BD152" s="41">
        <f t="shared" si="99"/>
        <v>0</v>
      </c>
      <c r="BE152" s="41">
        <f t="shared" si="100"/>
        <v>0</v>
      </c>
      <c r="BF152" s="41">
        <f t="shared" si="101"/>
        <v>0</v>
      </c>
      <c r="BG152" s="41">
        <f t="shared" si="102"/>
        <v>0</v>
      </c>
      <c r="BH152" s="41">
        <f t="shared" si="103"/>
        <v>0</v>
      </c>
      <c r="BI152" s="41">
        <f t="shared" si="104"/>
        <v>0</v>
      </c>
      <c r="BJ152" s="41">
        <f t="shared" si="105"/>
        <v>0</v>
      </c>
    </row>
    <row r="153" spans="1:62" ht="15" customHeight="1">
      <c r="A153" s="159"/>
      <c r="B153" s="179"/>
      <c r="C153" s="220" t="s">
        <v>107</v>
      </c>
      <c r="D153" s="573" t="str">
        <f>IF($AC$136="","",IF(HLOOKUP($AC$136,Presentación!$AQ$3:$BV$574,Presentación!AP14)="","",HLOOKUP($AC$136,Presentación!$AQ$3:$BV$574,Presentación!AP14,0)))</f>
        <v/>
      </c>
      <c r="E153" s="573"/>
      <c r="F153" s="573"/>
      <c r="G153" s="551" t="str">
        <f>IF($AC$136="","",IF(HLOOKUP($AC$136,Presentación!$BZ$3:$DE$574,Presentación!AP14,0)="","",HLOOKUP($AC$136,Presentación!$BZ$3:$DE$574,Presentación!AP14,0)))</f>
        <v/>
      </c>
      <c r="H153" s="551"/>
      <c r="I153" s="551"/>
      <c r="J153" s="551"/>
      <c r="K153" s="551"/>
      <c r="L153" s="551"/>
      <c r="M153" s="551"/>
      <c r="N153" s="551"/>
      <c r="O153" s="551"/>
      <c r="P153" s="551"/>
      <c r="Q153" s="551"/>
      <c r="R153" s="551"/>
      <c r="S153" s="551"/>
      <c r="T153" s="601"/>
      <c r="U153" s="467"/>
      <c r="V153" s="468"/>
      <c r="W153" s="27"/>
      <c r="X153" s="27"/>
      <c r="Y153" s="27"/>
      <c r="Z153" s="27"/>
      <c r="AA153" s="27"/>
      <c r="AB153" s="27"/>
      <c r="AC153" s="27"/>
      <c r="AD153" s="27"/>
      <c r="AG153">
        <f t="shared" si="79"/>
        <v>0</v>
      </c>
      <c r="AH153">
        <f t="shared" si="80"/>
        <v>0</v>
      </c>
      <c r="AI153" s="35">
        <f t="shared" si="81"/>
        <v>0</v>
      </c>
      <c r="AJ153" s="36">
        <f t="shared" si="82"/>
        <v>0</v>
      </c>
      <c r="AK153" s="37">
        <f t="shared" si="83"/>
        <v>0</v>
      </c>
      <c r="AL153" s="38">
        <f t="shared" si="84"/>
        <v>0</v>
      </c>
      <c r="AM153" s="35">
        <f t="shared" si="85"/>
        <v>0</v>
      </c>
      <c r="AN153" s="36">
        <f t="shared" si="86"/>
        <v>0</v>
      </c>
      <c r="AO153" s="37">
        <f t="shared" si="87"/>
        <v>0</v>
      </c>
      <c r="AP153" s="38">
        <f t="shared" si="88"/>
        <v>0</v>
      </c>
      <c r="AQ153" s="35">
        <f t="shared" si="89"/>
        <v>0</v>
      </c>
      <c r="AR153" s="36">
        <f t="shared" si="90"/>
        <v>0</v>
      </c>
      <c r="AS153" s="37">
        <f t="shared" si="91"/>
        <v>0</v>
      </c>
      <c r="AT153" s="38">
        <f t="shared" si="92"/>
        <v>0</v>
      </c>
      <c r="AU153" s="35">
        <f t="shared" si="93"/>
        <v>0</v>
      </c>
      <c r="AV153" s="36">
        <f t="shared" si="94"/>
        <v>0</v>
      </c>
      <c r="AW153" s="37">
        <f t="shared" si="95"/>
        <v>0</v>
      </c>
      <c r="AX153" s="38">
        <f t="shared" si="96"/>
        <v>0</v>
      </c>
      <c r="AY153" s="39">
        <f t="shared" si="97"/>
        <v>0</v>
      </c>
      <c r="AZ153" s="34" t="str">
        <f>IF(AY153=0,"",
IF(SUM($AY$143:AY153)=1,BA153,
IF($AY$718&gt;SUM($AY$143:AY153),_xlfn.CONCAT(", ",BA153),
IF($AY$718=SUM($AY$143:AY153),_xlfn.CONCAT(" y ",BA153)))))</f>
        <v/>
      </c>
      <c r="BA153" s="220" t="s">
        <v>107</v>
      </c>
      <c r="BC153" s="41">
        <f t="shared" si="98"/>
        <v>0</v>
      </c>
      <c r="BD153" s="41">
        <f t="shared" si="99"/>
        <v>0</v>
      </c>
      <c r="BE153" s="41">
        <f t="shared" si="100"/>
        <v>0</v>
      </c>
      <c r="BF153" s="41">
        <f t="shared" si="101"/>
        <v>0</v>
      </c>
      <c r="BG153" s="41">
        <f t="shared" si="102"/>
        <v>0</v>
      </c>
      <c r="BH153" s="41">
        <f t="shared" si="103"/>
        <v>0</v>
      </c>
      <c r="BI153" s="41">
        <f t="shared" si="104"/>
        <v>0</v>
      </c>
      <c r="BJ153" s="41">
        <f t="shared" si="105"/>
        <v>0</v>
      </c>
    </row>
    <row r="154" spans="1:62" ht="15" customHeight="1">
      <c r="A154" s="159"/>
      <c r="B154" s="179"/>
      <c r="C154" s="220" t="s">
        <v>108</v>
      </c>
      <c r="D154" s="573" t="str">
        <f>IF($AC$136="","",IF(HLOOKUP($AC$136,Presentación!$AQ$3:$BV$574,Presentación!AP15)="","",HLOOKUP($AC$136,Presentación!$AQ$3:$BV$574,Presentación!AP15,0)))</f>
        <v/>
      </c>
      <c r="E154" s="573"/>
      <c r="F154" s="573"/>
      <c r="G154" s="551" t="str">
        <f>IF($AC$136="","",IF(HLOOKUP($AC$136,Presentación!$BZ$3:$DE$574,Presentación!AP15,0)="","",HLOOKUP($AC$136,Presentación!$BZ$3:$DE$574,Presentación!AP15,0)))</f>
        <v/>
      </c>
      <c r="H154" s="551"/>
      <c r="I154" s="551"/>
      <c r="J154" s="551"/>
      <c r="K154" s="551"/>
      <c r="L154" s="551"/>
      <c r="M154" s="551"/>
      <c r="N154" s="551"/>
      <c r="O154" s="551"/>
      <c r="P154" s="551"/>
      <c r="Q154" s="551"/>
      <c r="R154" s="551"/>
      <c r="S154" s="551"/>
      <c r="T154" s="601"/>
      <c r="U154" s="467"/>
      <c r="V154" s="468"/>
      <c r="W154" s="27"/>
      <c r="X154" s="27"/>
      <c r="Y154" s="27"/>
      <c r="Z154" s="27"/>
      <c r="AA154" s="27"/>
      <c r="AB154" s="27"/>
      <c r="AC154" s="27"/>
      <c r="AD154" s="27"/>
      <c r="AG154">
        <f t="shared" si="79"/>
        <v>0</v>
      </c>
      <c r="AH154">
        <f t="shared" si="80"/>
        <v>0</v>
      </c>
      <c r="AI154" s="35">
        <f t="shared" si="81"/>
        <v>0</v>
      </c>
      <c r="AJ154" s="36">
        <f t="shared" si="82"/>
        <v>0</v>
      </c>
      <c r="AK154" s="37">
        <f t="shared" si="83"/>
        <v>0</v>
      </c>
      <c r="AL154" s="38">
        <f t="shared" si="84"/>
        <v>0</v>
      </c>
      <c r="AM154" s="35">
        <f t="shared" si="85"/>
        <v>0</v>
      </c>
      <c r="AN154" s="36">
        <f t="shared" si="86"/>
        <v>0</v>
      </c>
      <c r="AO154" s="37">
        <f t="shared" si="87"/>
        <v>0</v>
      </c>
      <c r="AP154" s="38">
        <f t="shared" si="88"/>
        <v>0</v>
      </c>
      <c r="AQ154" s="35">
        <f t="shared" si="89"/>
        <v>0</v>
      </c>
      <c r="AR154" s="36">
        <f t="shared" si="90"/>
        <v>0</v>
      </c>
      <c r="AS154" s="37">
        <f t="shared" si="91"/>
        <v>0</v>
      </c>
      <c r="AT154" s="38">
        <f t="shared" si="92"/>
        <v>0</v>
      </c>
      <c r="AU154" s="35">
        <f t="shared" si="93"/>
        <v>0</v>
      </c>
      <c r="AV154" s="36">
        <f t="shared" si="94"/>
        <v>0</v>
      </c>
      <c r="AW154" s="37">
        <f t="shared" si="95"/>
        <v>0</v>
      </c>
      <c r="AX154" s="38">
        <f t="shared" si="96"/>
        <v>0</v>
      </c>
      <c r="AY154" s="39">
        <f t="shared" si="97"/>
        <v>0</v>
      </c>
      <c r="AZ154" s="34" t="str">
        <f>IF(AY154=0,"",
IF(SUM($AY$143:AY154)=1,BA154,
IF($AY$718&gt;SUM($AY$143:AY154),_xlfn.CONCAT(", ",BA154),
IF($AY$718=SUM($AY$143:AY154),_xlfn.CONCAT(" y ",BA154)))))</f>
        <v/>
      </c>
      <c r="BA154" s="220" t="s">
        <v>108</v>
      </c>
      <c r="BC154" s="41">
        <f t="shared" si="98"/>
        <v>0</v>
      </c>
      <c r="BD154" s="41">
        <f t="shared" si="99"/>
        <v>0</v>
      </c>
      <c r="BE154" s="41">
        <f t="shared" si="100"/>
        <v>0</v>
      </c>
      <c r="BF154" s="41">
        <f t="shared" si="101"/>
        <v>0</v>
      </c>
      <c r="BG154" s="41">
        <f t="shared" si="102"/>
        <v>0</v>
      </c>
      <c r="BH154" s="41">
        <f t="shared" si="103"/>
        <v>0</v>
      </c>
      <c r="BI154" s="41">
        <f t="shared" si="104"/>
        <v>0</v>
      </c>
      <c r="BJ154" s="41">
        <f t="shared" si="105"/>
        <v>0</v>
      </c>
    </row>
    <row r="155" spans="1:62" ht="15" customHeight="1">
      <c r="A155" s="159"/>
      <c r="B155" s="179"/>
      <c r="C155" s="220" t="s">
        <v>109</v>
      </c>
      <c r="D155" s="573" t="str">
        <f>IF($AC$136="","",IF(HLOOKUP($AC$136,Presentación!$AQ$3:$BV$574,Presentación!AP16)="","",HLOOKUP($AC$136,Presentación!$AQ$3:$BV$574,Presentación!AP16,0)))</f>
        <v/>
      </c>
      <c r="E155" s="573"/>
      <c r="F155" s="573"/>
      <c r="G155" s="551" t="str">
        <f>IF($AC$136="","",IF(HLOOKUP($AC$136,Presentación!$BZ$3:$DE$574,Presentación!AP16,0)="","",HLOOKUP($AC$136,Presentación!$BZ$3:$DE$574,Presentación!AP16,0)))</f>
        <v/>
      </c>
      <c r="H155" s="551"/>
      <c r="I155" s="551"/>
      <c r="J155" s="551"/>
      <c r="K155" s="551"/>
      <c r="L155" s="551"/>
      <c r="M155" s="551"/>
      <c r="N155" s="551"/>
      <c r="O155" s="551"/>
      <c r="P155" s="551"/>
      <c r="Q155" s="551"/>
      <c r="R155" s="551"/>
      <c r="S155" s="551"/>
      <c r="T155" s="601"/>
      <c r="U155" s="467"/>
      <c r="V155" s="468"/>
      <c r="W155" s="27"/>
      <c r="X155" s="27"/>
      <c r="Y155" s="27"/>
      <c r="Z155" s="27"/>
      <c r="AA155" s="27"/>
      <c r="AB155" s="27"/>
      <c r="AC155" s="27"/>
      <c r="AD155" s="27"/>
      <c r="AG155">
        <f t="shared" si="79"/>
        <v>0</v>
      </c>
      <c r="AH155">
        <f t="shared" si="80"/>
        <v>0</v>
      </c>
      <c r="AI155" s="35">
        <f t="shared" si="81"/>
        <v>0</v>
      </c>
      <c r="AJ155" s="36">
        <f t="shared" si="82"/>
        <v>0</v>
      </c>
      <c r="AK155" s="37">
        <f t="shared" si="83"/>
        <v>0</v>
      </c>
      <c r="AL155" s="38">
        <f t="shared" si="84"/>
        <v>0</v>
      </c>
      <c r="AM155" s="35">
        <f t="shared" si="85"/>
        <v>0</v>
      </c>
      <c r="AN155" s="36">
        <f t="shared" si="86"/>
        <v>0</v>
      </c>
      <c r="AO155" s="37">
        <f t="shared" si="87"/>
        <v>0</v>
      </c>
      <c r="AP155" s="38">
        <f t="shared" si="88"/>
        <v>0</v>
      </c>
      <c r="AQ155" s="35">
        <f t="shared" si="89"/>
        <v>0</v>
      </c>
      <c r="AR155" s="36">
        <f t="shared" si="90"/>
        <v>0</v>
      </c>
      <c r="AS155" s="37">
        <f t="shared" si="91"/>
        <v>0</v>
      </c>
      <c r="AT155" s="38">
        <f t="shared" si="92"/>
        <v>0</v>
      </c>
      <c r="AU155" s="35">
        <f t="shared" si="93"/>
        <v>0</v>
      </c>
      <c r="AV155" s="36">
        <f t="shared" si="94"/>
        <v>0</v>
      </c>
      <c r="AW155" s="37">
        <f t="shared" si="95"/>
        <v>0</v>
      </c>
      <c r="AX155" s="38">
        <f t="shared" si="96"/>
        <v>0</v>
      </c>
      <c r="AY155" s="39">
        <f t="shared" si="97"/>
        <v>0</v>
      </c>
      <c r="AZ155" s="34" t="str">
        <f>IF(AY155=0,"",
IF(SUM($AY$143:AY155)=1,BA155,
IF($AY$718&gt;SUM($AY$143:AY155),_xlfn.CONCAT(", ",BA155),
IF($AY$718=SUM($AY$143:AY155),_xlfn.CONCAT(" y ",BA155)))))</f>
        <v/>
      </c>
      <c r="BA155" s="220" t="s">
        <v>109</v>
      </c>
      <c r="BC155" s="41">
        <f t="shared" si="98"/>
        <v>0</v>
      </c>
      <c r="BD155" s="41">
        <f t="shared" si="99"/>
        <v>0</v>
      </c>
      <c r="BE155" s="41">
        <f t="shared" si="100"/>
        <v>0</v>
      </c>
      <c r="BF155" s="41">
        <f t="shared" si="101"/>
        <v>0</v>
      </c>
      <c r="BG155" s="41">
        <f t="shared" si="102"/>
        <v>0</v>
      </c>
      <c r="BH155" s="41">
        <f t="shared" si="103"/>
        <v>0</v>
      </c>
      <c r="BI155" s="41">
        <f t="shared" si="104"/>
        <v>0</v>
      </c>
      <c r="BJ155" s="41">
        <f t="shared" si="105"/>
        <v>0</v>
      </c>
    </row>
    <row r="156" spans="1:62" ht="15" customHeight="1">
      <c r="A156" s="159"/>
      <c r="B156" s="179"/>
      <c r="C156" s="220" t="s">
        <v>110</v>
      </c>
      <c r="D156" s="573" t="str">
        <f>IF($AC$136="","",IF(HLOOKUP($AC$136,Presentación!$AQ$3:$BV$574,Presentación!AP17)="","",HLOOKUP($AC$136,Presentación!$AQ$3:$BV$574,Presentación!AP17,0)))</f>
        <v/>
      </c>
      <c r="E156" s="573"/>
      <c r="F156" s="573"/>
      <c r="G156" s="551" t="str">
        <f>IF($AC$136="","",IF(HLOOKUP($AC$136,Presentación!$BZ$3:$DE$574,Presentación!AP17,0)="","",HLOOKUP($AC$136,Presentación!$BZ$3:$DE$574,Presentación!AP17,0)))</f>
        <v/>
      </c>
      <c r="H156" s="551"/>
      <c r="I156" s="551"/>
      <c r="J156" s="551"/>
      <c r="K156" s="551"/>
      <c r="L156" s="551"/>
      <c r="M156" s="551"/>
      <c r="N156" s="551"/>
      <c r="O156" s="551"/>
      <c r="P156" s="551"/>
      <c r="Q156" s="551"/>
      <c r="R156" s="551"/>
      <c r="S156" s="551"/>
      <c r="T156" s="601"/>
      <c r="U156" s="467"/>
      <c r="V156" s="468"/>
      <c r="W156" s="27"/>
      <c r="X156" s="27"/>
      <c r="Y156" s="27"/>
      <c r="Z156" s="27"/>
      <c r="AA156" s="27"/>
      <c r="AB156" s="27"/>
      <c r="AC156" s="27"/>
      <c r="AD156" s="27"/>
      <c r="AG156">
        <f t="shared" si="79"/>
        <v>0</v>
      </c>
      <c r="AH156">
        <f t="shared" si="80"/>
        <v>0</v>
      </c>
      <c r="AI156" s="35">
        <f t="shared" si="81"/>
        <v>0</v>
      </c>
      <c r="AJ156" s="36">
        <f t="shared" si="82"/>
        <v>0</v>
      </c>
      <c r="AK156" s="37">
        <f t="shared" si="83"/>
        <v>0</v>
      </c>
      <c r="AL156" s="38">
        <f t="shared" si="84"/>
        <v>0</v>
      </c>
      <c r="AM156" s="35">
        <f t="shared" si="85"/>
        <v>0</v>
      </c>
      <c r="AN156" s="36">
        <f t="shared" si="86"/>
        <v>0</v>
      </c>
      <c r="AO156" s="37">
        <f t="shared" si="87"/>
        <v>0</v>
      </c>
      <c r="AP156" s="38">
        <f t="shared" si="88"/>
        <v>0</v>
      </c>
      <c r="AQ156" s="35">
        <f t="shared" si="89"/>
        <v>0</v>
      </c>
      <c r="AR156" s="36">
        <f t="shared" si="90"/>
        <v>0</v>
      </c>
      <c r="AS156" s="37">
        <f t="shared" si="91"/>
        <v>0</v>
      </c>
      <c r="AT156" s="38">
        <f t="shared" si="92"/>
        <v>0</v>
      </c>
      <c r="AU156" s="35">
        <f t="shared" si="93"/>
        <v>0</v>
      </c>
      <c r="AV156" s="36">
        <f t="shared" si="94"/>
        <v>0</v>
      </c>
      <c r="AW156" s="37">
        <f t="shared" si="95"/>
        <v>0</v>
      </c>
      <c r="AX156" s="38">
        <f t="shared" si="96"/>
        <v>0</v>
      </c>
      <c r="AY156" s="39">
        <f t="shared" si="97"/>
        <v>0</v>
      </c>
      <c r="AZ156" s="34" t="str">
        <f>IF(AY156=0,"",
IF(SUM($AY$143:AY156)=1,BA156,
IF($AY$718&gt;SUM($AY$143:AY156),_xlfn.CONCAT(", ",BA156),
IF($AY$718=SUM($AY$143:AY156),_xlfn.CONCAT(" y ",BA156)))))</f>
        <v/>
      </c>
      <c r="BA156" s="220" t="s">
        <v>110</v>
      </c>
      <c r="BC156" s="41">
        <f t="shared" si="98"/>
        <v>0</v>
      </c>
      <c r="BD156" s="41">
        <f t="shared" si="99"/>
        <v>0</v>
      </c>
      <c r="BE156" s="41">
        <f t="shared" si="100"/>
        <v>0</v>
      </c>
      <c r="BF156" s="41">
        <f t="shared" si="101"/>
        <v>0</v>
      </c>
      <c r="BG156" s="41">
        <f t="shared" si="102"/>
        <v>0</v>
      </c>
      <c r="BH156" s="41">
        <f t="shared" si="103"/>
        <v>0</v>
      </c>
      <c r="BI156" s="41">
        <f t="shared" si="104"/>
        <v>0</v>
      </c>
      <c r="BJ156" s="41">
        <f t="shared" si="105"/>
        <v>0</v>
      </c>
    </row>
    <row r="157" spans="1:62" ht="15" customHeight="1">
      <c r="A157" s="159"/>
      <c r="B157" s="179"/>
      <c r="C157" s="220" t="s">
        <v>111</v>
      </c>
      <c r="D157" s="573" t="str">
        <f>IF($AC$136="","",IF(HLOOKUP($AC$136,Presentación!$AQ$3:$BV$574,Presentación!AP18)="","",HLOOKUP($AC$136,Presentación!$AQ$3:$BV$574,Presentación!AP18,0)))</f>
        <v/>
      </c>
      <c r="E157" s="573"/>
      <c r="F157" s="573"/>
      <c r="G157" s="551" t="str">
        <f>IF($AC$136="","",IF(HLOOKUP($AC$136,Presentación!$BZ$3:$DE$574,Presentación!AP18,0)="","",HLOOKUP($AC$136,Presentación!$BZ$3:$DE$574,Presentación!AP18,0)))</f>
        <v/>
      </c>
      <c r="H157" s="551"/>
      <c r="I157" s="551"/>
      <c r="J157" s="551"/>
      <c r="K157" s="551"/>
      <c r="L157" s="551"/>
      <c r="M157" s="551"/>
      <c r="N157" s="551"/>
      <c r="O157" s="551"/>
      <c r="P157" s="551"/>
      <c r="Q157" s="551"/>
      <c r="R157" s="551"/>
      <c r="S157" s="551"/>
      <c r="T157" s="601"/>
      <c r="U157" s="467"/>
      <c r="V157" s="468"/>
      <c r="W157" s="27"/>
      <c r="X157" s="27"/>
      <c r="Y157" s="27"/>
      <c r="Z157" s="27"/>
      <c r="AA157" s="27"/>
      <c r="AB157" s="27"/>
      <c r="AC157" s="27"/>
      <c r="AD157" s="27"/>
      <c r="AG157">
        <f t="shared" si="79"/>
        <v>0</v>
      </c>
      <c r="AH157">
        <f t="shared" si="80"/>
        <v>0</v>
      </c>
      <c r="AI157" s="35">
        <f t="shared" si="81"/>
        <v>0</v>
      </c>
      <c r="AJ157" s="36">
        <f t="shared" si="82"/>
        <v>0</v>
      </c>
      <c r="AK157" s="37">
        <f t="shared" si="83"/>
        <v>0</v>
      </c>
      <c r="AL157" s="38">
        <f t="shared" si="84"/>
        <v>0</v>
      </c>
      <c r="AM157" s="35">
        <f t="shared" si="85"/>
        <v>0</v>
      </c>
      <c r="AN157" s="36">
        <f t="shared" si="86"/>
        <v>0</v>
      </c>
      <c r="AO157" s="37">
        <f t="shared" si="87"/>
        <v>0</v>
      </c>
      <c r="AP157" s="38">
        <f t="shared" si="88"/>
        <v>0</v>
      </c>
      <c r="AQ157" s="35">
        <f t="shared" si="89"/>
        <v>0</v>
      </c>
      <c r="AR157" s="36">
        <f t="shared" si="90"/>
        <v>0</v>
      </c>
      <c r="AS157" s="37">
        <f t="shared" si="91"/>
        <v>0</v>
      </c>
      <c r="AT157" s="38">
        <f t="shared" si="92"/>
        <v>0</v>
      </c>
      <c r="AU157" s="35">
        <f t="shared" si="93"/>
        <v>0</v>
      </c>
      <c r="AV157" s="36">
        <f t="shared" si="94"/>
        <v>0</v>
      </c>
      <c r="AW157" s="37">
        <f t="shared" si="95"/>
        <v>0</v>
      </c>
      <c r="AX157" s="38">
        <f t="shared" si="96"/>
        <v>0</v>
      </c>
      <c r="AY157" s="39">
        <f t="shared" si="97"/>
        <v>0</v>
      </c>
      <c r="AZ157" s="34" t="str">
        <f>IF(AY157=0,"",
IF(SUM($AY$143:AY157)=1,BA157,
IF($AY$718&gt;SUM($AY$143:AY157),_xlfn.CONCAT(", ",BA157),
IF($AY$718=SUM($AY$143:AY157),_xlfn.CONCAT(" y ",BA157)))))</f>
        <v/>
      </c>
      <c r="BA157" s="220" t="s">
        <v>111</v>
      </c>
      <c r="BC157" s="41">
        <f t="shared" si="98"/>
        <v>0</v>
      </c>
      <c r="BD157" s="41">
        <f t="shared" si="99"/>
        <v>0</v>
      </c>
      <c r="BE157" s="41">
        <f t="shared" si="100"/>
        <v>0</v>
      </c>
      <c r="BF157" s="41">
        <f t="shared" si="101"/>
        <v>0</v>
      </c>
      <c r="BG157" s="41">
        <f t="shared" si="102"/>
        <v>0</v>
      </c>
      <c r="BH157" s="41">
        <f t="shared" si="103"/>
        <v>0</v>
      </c>
      <c r="BI157" s="41">
        <f t="shared" si="104"/>
        <v>0</v>
      </c>
      <c r="BJ157" s="41">
        <f t="shared" si="105"/>
        <v>0</v>
      </c>
    </row>
    <row r="158" spans="1:62" ht="15" customHeight="1">
      <c r="A158" s="159"/>
      <c r="B158" s="179"/>
      <c r="C158" s="220" t="s">
        <v>112</v>
      </c>
      <c r="D158" s="573" t="str">
        <f>IF($AC$136="","",IF(HLOOKUP($AC$136,Presentación!$AQ$3:$BV$574,Presentación!AP19)="","",HLOOKUP($AC$136,Presentación!$AQ$3:$BV$574,Presentación!AP19,0)))</f>
        <v/>
      </c>
      <c r="E158" s="573"/>
      <c r="F158" s="573"/>
      <c r="G158" s="551" t="str">
        <f>IF($AC$136="","",IF(HLOOKUP($AC$136,Presentación!$BZ$3:$DE$574,Presentación!AP19,0)="","",HLOOKUP($AC$136,Presentación!$BZ$3:$DE$574,Presentación!AP19,0)))</f>
        <v/>
      </c>
      <c r="H158" s="551"/>
      <c r="I158" s="551"/>
      <c r="J158" s="551"/>
      <c r="K158" s="551"/>
      <c r="L158" s="551"/>
      <c r="M158" s="551"/>
      <c r="N158" s="551"/>
      <c r="O158" s="551"/>
      <c r="P158" s="551"/>
      <c r="Q158" s="551"/>
      <c r="R158" s="551"/>
      <c r="S158" s="551"/>
      <c r="T158" s="601"/>
      <c r="U158" s="467"/>
      <c r="V158" s="468"/>
      <c r="W158" s="27"/>
      <c r="X158" s="27"/>
      <c r="Y158" s="27"/>
      <c r="Z158" s="27"/>
      <c r="AA158" s="27"/>
      <c r="AB158" s="27"/>
      <c r="AC158" s="27"/>
      <c r="AD158" s="27"/>
      <c r="AG158">
        <f t="shared" si="79"/>
        <v>0</v>
      </c>
      <c r="AH158">
        <f t="shared" si="80"/>
        <v>0</v>
      </c>
      <c r="AI158" s="35">
        <f t="shared" si="81"/>
        <v>0</v>
      </c>
      <c r="AJ158" s="36">
        <f t="shared" si="82"/>
        <v>0</v>
      </c>
      <c r="AK158" s="37">
        <f t="shared" si="83"/>
        <v>0</v>
      </c>
      <c r="AL158" s="38">
        <f t="shared" si="84"/>
        <v>0</v>
      </c>
      <c r="AM158" s="35">
        <f t="shared" si="85"/>
        <v>0</v>
      </c>
      <c r="AN158" s="36">
        <f t="shared" si="86"/>
        <v>0</v>
      </c>
      <c r="AO158" s="37">
        <f t="shared" si="87"/>
        <v>0</v>
      </c>
      <c r="AP158" s="38">
        <f t="shared" si="88"/>
        <v>0</v>
      </c>
      <c r="AQ158" s="35">
        <f t="shared" si="89"/>
        <v>0</v>
      </c>
      <c r="AR158" s="36">
        <f t="shared" si="90"/>
        <v>0</v>
      </c>
      <c r="AS158" s="37">
        <f t="shared" si="91"/>
        <v>0</v>
      </c>
      <c r="AT158" s="38">
        <f t="shared" si="92"/>
        <v>0</v>
      </c>
      <c r="AU158" s="35">
        <f t="shared" si="93"/>
        <v>0</v>
      </c>
      <c r="AV158" s="36">
        <f t="shared" si="94"/>
        <v>0</v>
      </c>
      <c r="AW158" s="37">
        <f t="shared" si="95"/>
        <v>0</v>
      </c>
      <c r="AX158" s="38">
        <f t="shared" si="96"/>
        <v>0</v>
      </c>
      <c r="AY158" s="39">
        <f t="shared" si="97"/>
        <v>0</v>
      </c>
      <c r="AZ158" s="34" t="str">
        <f>IF(AY158=0,"",
IF(SUM($AY$143:AY158)=1,BA158,
IF($AY$718&gt;SUM($AY$143:AY158),_xlfn.CONCAT(", ",BA158),
IF($AY$718=SUM($AY$143:AY158),_xlfn.CONCAT(" y ",BA158)))))</f>
        <v/>
      </c>
      <c r="BA158" s="220" t="s">
        <v>112</v>
      </c>
      <c r="BC158" s="41">
        <f t="shared" si="98"/>
        <v>0</v>
      </c>
      <c r="BD158" s="41">
        <f t="shared" si="99"/>
        <v>0</v>
      </c>
      <c r="BE158" s="41">
        <f t="shared" si="100"/>
        <v>0</v>
      </c>
      <c r="BF158" s="41">
        <f t="shared" si="101"/>
        <v>0</v>
      </c>
      <c r="BG158" s="41">
        <f t="shared" si="102"/>
        <v>0</v>
      </c>
      <c r="BH158" s="41">
        <f t="shared" si="103"/>
        <v>0</v>
      </c>
      <c r="BI158" s="41">
        <f t="shared" si="104"/>
        <v>0</v>
      </c>
      <c r="BJ158" s="41">
        <f t="shared" si="105"/>
        <v>0</v>
      </c>
    </row>
    <row r="159" spans="1:62" ht="15" customHeight="1">
      <c r="A159" s="159"/>
      <c r="B159" s="179"/>
      <c r="C159" s="220" t="s">
        <v>113</v>
      </c>
      <c r="D159" s="573" t="str">
        <f>IF($AC$136="","",IF(HLOOKUP($AC$136,Presentación!$AQ$3:$BV$574,Presentación!AP20)="","",HLOOKUP($AC$136,Presentación!$AQ$3:$BV$574,Presentación!AP20,0)))</f>
        <v/>
      </c>
      <c r="E159" s="573"/>
      <c r="F159" s="573"/>
      <c r="G159" s="551" t="str">
        <f>IF($AC$136="","",IF(HLOOKUP($AC$136,Presentación!$BZ$3:$DE$574,Presentación!AP20,0)="","",HLOOKUP($AC$136,Presentación!$BZ$3:$DE$574,Presentación!AP20,0)))</f>
        <v/>
      </c>
      <c r="H159" s="551"/>
      <c r="I159" s="551"/>
      <c r="J159" s="551"/>
      <c r="K159" s="551"/>
      <c r="L159" s="551"/>
      <c r="M159" s="551"/>
      <c r="N159" s="551"/>
      <c r="O159" s="551"/>
      <c r="P159" s="551"/>
      <c r="Q159" s="551"/>
      <c r="R159" s="551"/>
      <c r="S159" s="551"/>
      <c r="T159" s="601"/>
      <c r="U159" s="467"/>
      <c r="V159" s="468"/>
      <c r="W159" s="27"/>
      <c r="X159" s="27"/>
      <c r="Y159" s="27"/>
      <c r="Z159" s="27"/>
      <c r="AA159" s="27"/>
      <c r="AB159" s="27"/>
      <c r="AC159" s="27"/>
      <c r="AD159" s="27"/>
      <c r="AG159">
        <f t="shared" si="79"/>
        <v>0</v>
      </c>
      <c r="AH159">
        <f t="shared" si="80"/>
        <v>0</v>
      </c>
      <c r="AI159" s="35">
        <f t="shared" si="81"/>
        <v>0</v>
      </c>
      <c r="AJ159" s="36">
        <f t="shared" si="82"/>
        <v>0</v>
      </c>
      <c r="AK159" s="37">
        <f t="shared" si="83"/>
        <v>0</v>
      </c>
      <c r="AL159" s="38">
        <f t="shared" si="84"/>
        <v>0</v>
      </c>
      <c r="AM159" s="35">
        <f t="shared" si="85"/>
        <v>0</v>
      </c>
      <c r="AN159" s="36">
        <f t="shared" si="86"/>
        <v>0</v>
      </c>
      <c r="AO159" s="37">
        <f t="shared" si="87"/>
        <v>0</v>
      </c>
      <c r="AP159" s="38">
        <f t="shared" si="88"/>
        <v>0</v>
      </c>
      <c r="AQ159" s="35">
        <f t="shared" si="89"/>
        <v>0</v>
      </c>
      <c r="AR159" s="36">
        <f t="shared" si="90"/>
        <v>0</v>
      </c>
      <c r="AS159" s="37">
        <f t="shared" si="91"/>
        <v>0</v>
      </c>
      <c r="AT159" s="38">
        <f t="shared" si="92"/>
        <v>0</v>
      </c>
      <c r="AU159" s="35">
        <f t="shared" si="93"/>
        <v>0</v>
      </c>
      <c r="AV159" s="36">
        <f t="shared" si="94"/>
        <v>0</v>
      </c>
      <c r="AW159" s="37">
        <f t="shared" si="95"/>
        <v>0</v>
      </c>
      <c r="AX159" s="38">
        <f t="shared" si="96"/>
        <v>0</v>
      </c>
      <c r="AY159" s="39">
        <f t="shared" si="97"/>
        <v>0</v>
      </c>
      <c r="AZ159" s="34" t="str">
        <f>IF(AY159=0,"",
IF(SUM($AY$143:AY159)=1,BA159,
IF($AY$718&gt;SUM($AY$143:AY159),_xlfn.CONCAT(", ",BA159),
IF($AY$718=SUM($AY$143:AY159),_xlfn.CONCAT(" y ",BA159)))))</f>
        <v/>
      </c>
      <c r="BA159" s="220" t="s">
        <v>113</v>
      </c>
      <c r="BC159" s="41">
        <f t="shared" si="98"/>
        <v>0</v>
      </c>
      <c r="BD159" s="41">
        <f t="shared" si="99"/>
        <v>0</v>
      </c>
      <c r="BE159" s="41">
        <f t="shared" si="100"/>
        <v>0</v>
      </c>
      <c r="BF159" s="41">
        <f t="shared" si="101"/>
        <v>0</v>
      </c>
      <c r="BG159" s="41">
        <f t="shared" si="102"/>
        <v>0</v>
      </c>
      <c r="BH159" s="41">
        <f t="shared" si="103"/>
        <v>0</v>
      </c>
      <c r="BI159" s="41">
        <f t="shared" si="104"/>
        <v>0</v>
      </c>
      <c r="BJ159" s="41">
        <f t="shared" si="105"/>
        <v>0</v>
      </c>
    </row>
    <row r="160" spans="1:62" ht="15" customHeight="1">
      <c r="A160" s="159"/>
      <c r="B160" s="179"/>
      <c r="C160" s="220" t="s">
        <v>114</v>
      </c>
      <c r="D160" s="573" t="str">
        <f>IF($AC$136="","",IF(HLOOKUP($AC$136,Presentación!$AQ$3:$BV$574,Presentación!AP21)="","",HLOOKUP($AC$136,Presentación!$AQ$3:$BV$574,Presentación!AP21,0)))</f>
        <v/>
      </c>
      <c r="E160" s="573"/>
      <c r="F160" s="573"/>
      <c r="G160" s="551" t="str">
        <f>IF($AC$136="","",IF(HLOOKUP($AC$136,Presentación!$BZ$3:$DE$574,Presentación!AP21,0)="","",HLOOKUP($AC$136,Presentación!$BZ$3:$DE$574,Presentación!AP21,0)))</f>
        <v/>
      </c>
      <c r="H160" s="551"/>
      <c r="I160" s="551"/>
      <c r="J160" s="551"/>
      <c r="K160" s="551"/>
      <c r="L160" s="551"/>
      <c r="M160" s="551"/>
      <c r="N160" s="551"/>
      <c r="O160" s="551"/>
      <c r="P160" s="551"/>
      <c r="Q160" s="551"/>
      <c r="R160" s="551"/>
      <c r="S160" s="551"/>
      <c r="T160" s="601"/>
      <c r="U160" s="467"/>
      <c r="V160" s="468"/>
      <c r="W160" s="27"/>
      <c r="X160" s="27"/>
      <c r="Y160" s="27"/>
      <c r="Z160" s="27"/>
      <c r="AA160" s="27"/>
      <c r="AB160" s="27"/>
      <c r="AC160" s="27"/>
      <c r="AD160" s="27"/>
      <c r="AG160">
        <f t="shared" si="79"/>
        <v>0</v>
      </c>
      <c r="AH160">
        <f t="shared" si="80"/>
        <v>0</v>
      </c>
      <c r="AI160" s="35">
        <f t="shared" si="81"/>
        <v>0</v>
      </c>
      <c r="AJ160" s="36">
        <f t="shared" si="82"/>
        <v>0</v>
      </c>
      <c r="AK160" s="37">
        <f t="shared" si="83"/>
        <v>0</v>
      </c>
      <c r="AL160" s="38">
        <f t="shared" si="84"/>
        <v>0</v>
      </c>
      <c r="AM160" s="35">
        <f t="shared" si="85"/>
        <v>0</v>
      </c>
      <c r="AN160" s="36">
        <f t="shared" si="86"/>
        <v>0</v>
      </c>
      <c r="AO160" s="37">
        <f t="shared" si="87"/>
        <v>0</v>
      </c>
      <c r="AP160" s="38">
        <f t="shared" si="88"/>
        <v>0</v>
      </c>
      <c r="AQ160" s="35">
        <f t="shared" si="89"/>
        <v>0</v>
      </c>
      <c r="AR160" s="36">
        <f t="shared" si="90"/>
        <v>0</v>
      </c>
      <c r="AS160" s="37">
        <f t="shared" si="91"/>
        <v>0</v>
      </c>
      <c r="AT160" s="38">
        <f t="shared" si="92"/>
        <v>0</v>
      </c>
      <c r="AU160" s="35">
        <f t="shared" si="93"/>
        <v>0</v>
      </c>
      <c r="AV160" s="36">
        <f t="shared" si="94"/>
        <v>0</v>
      </c>
      <c r="AW160" s="37">
        <f t="shared" si="95"/>
        <v>0</v>
      </c>
      <c r="AX160" s="38">
        <f t="shared" si="96"/>
        <v>0</v>
      </c>
      <c r="AY160" s="39">
        <f t="shared" si="97"/>
        <v>0</v>
      </c>
      <c r="AZ160" s="34" t="str">
        <f>IF(AY160=0,"",
IF(SUM($AY$143:AY160)=1,BA160,
IF($AY$718&gt;SUM($AY$143:AY160),_xlfn.CONCAT(", ",BA160),
IF($AY$718=SUM($AY$143:AY160),_xlfn.CONCAT(" y ",BA160)))))</f>
        <v/>
      </c>
      <c r="BA160" s="220" t="s">
        <v>114</v>
      </c>
      <c r="BC160" s="41">
        <f t="shared" si="98"/>
        <v>0</v>
      </c>
      <c r="BD160" s="41">
        <f t="shared" si="99"/>
        <v>0</v>
      </c>
      <c r="BE160" s="41">
        <f t="shared" si="100"/>
        <v>0</v>
      </c>
      <c r="BF160" s="41">
        <f t="shared" si="101"/>
        <v>0</v>
      </c>
      <c r="BG160" s="41">
        <f t="shared" si="102"/>
        <v>0</v>
      </c>
      <c r="BH160" s="41">
        <f t="shared" si="103"/>
        <v>0</v>
      </c>
      <c r="BI160" s="41">
        <f t="shared" si="104"/>
        <v>0</v>
      </c>
      <c r="BJ160" s="41">
        <f t="shared" si="105"/>
        <v>0</v>
      </c>
    </row>
    <row r="161" spans="1:62" ht="15" customHeight="1">
      <c r="A161" s="159"/>
      <c r="B161" s="179"/>
      <c r="C161" s="220" t="s">
        <v>115</v>
      </c>
      <c r="D161" s="573" t="str">
        <f>IF($AC$136="","",IF(HLOOKUP($AC$136,Presentación!$AQ$3:$BV$574,Presentación!AP22)="","",HLOOKUP($AC$136,Presentación!$AQ$3:$BV$574,Presentación!AP22,0)))</f>
        <v/>
      </c>
      <c r="E161" s="573"/>
      <c r="F161" s="573"/>
      <c r="G161" s="551" t="str">
        <f>IF($AC$136="","",IF(HLOOKUP($AC$136,Presentación!$BZ$3:$DE$574,Presentación!AP22,0)="","",HLOOKUP($AC$136,Presentación!$BZ$3:$DE$574,Presentación!AP22,0)))</f>
        <v/>
      </c>
      <c r="H161" s="551"/>
      <c r="I161" s="551"/>
      <c r="J161" s="551"/>
      <c r="K161" s="551"/>
      <c r="L161" s="551"/>
      <c r="M161" s="551"/>
      <c r="N161" s="551"/>
      <c r="O161" s="551"/>
      <c r="P161" s="551"/>
      <c r="Q161" s="551"/>
      <c r="R161" s="551"/>
      <c r="S161" s="551"/>
      <c r="T161" s="601"/>
      <c r="U161" s="467"/>
      <c r="V161" s="468"/>
      <c r="W161" s="27"/>
      <c r="X161" s="27"/>
      <c r="Y161" s="27"/>
      <c r="Z161" s="27"/>
      <c r="AA161" s="27"/>
      <c r="AB161" s="27"/>
      <c r="AC161" s="27"/>
      <c r="AD161" s="27"/>
      <c r="AG161">
        <f t="shared" si="79"/>
        <v>0</v>
      </c>
      <c r="AH161">
        <f t="shared" si="80"/>
        <v>0</v>
      </c>
      <c r="AI161" s="35">
        <f t="shared" si="81"/>
        <v>0</v>
      </c>
      <c r="AJ161" s="36">
        <f t="shared" si="82"/>
        <v>0</v>
      </c>
      <c r="AK161" s="37">
        <f t="shared" si="83"/>
        <v>0</v>
      </c>
      <c r="AL161" s="38">
        <f t="shared" si="84"/>
        <v>0</v>
      </c>
      <c r="AM161" s="35">
        <f t="shared" si="85"/>
        <v>0</v>
      </c>
      <c r="AN161" s="36">
        <f t="shared" si="86"/>
        <v>0</v>
      </c>
      <c r="AO161" s="37">
        <f t="shared" si="87"/>
        <v>0</v>
      </c>
      <c r="AP161" s="38">
        <f t="shared" si="88"/>
        <v>0</v>
      </c>
      <c r="AQ161" s="35">
        <f t="shared" si="89"/>
        <v>0</v>
      </c>
      <c r="AR161" s="36">
        <f t="shared" si="90"/>
        <v>0</v>
      </c>
      <c r="AS161" s="37">
        <f t="shared" si="91"/>
        <v>0</v>
      </c>
      <c r="AT161" s="38">
        <f t="shared" si="92"/>
        <v>0</v>
      </c>
      <c r="AU161" s="35">
        <f t="shared" si="93"/>
        <v>0</v>
      </c>
      <c r="AV161" s="36">
        <f t="shared" si="94"/>
        <v>0</v>
      </c>
      <c r="AW161" s="37">
        <f t="shared" si="95"/>
        <v>0</v>
      </c>
      <c r="AX161" s="38">
        <f t="shared" si="96"/>
        <v>0</v>
      </c>
      <c r="AY161" s="39">
        <f t="shared" si="97"/>
        <v>0</v>
      </c>
      <c r="AZ161" s="34" t="str">
        <f>IF(AY161=0,"",
IF(SUM($AY$143:AY161)=1,BA161,
IF($AY$718&gt;SUM($AY$143:AY161),_xlfn.CONCAT(", ",BA161),
IF($AY$718=SUM($AY$143:AY161),_xlfn.CONCAT(" y ",BA161)))))</f>
        <v/>
      </c>
      <c r="BA161" s="220" t="s">
        <v>115</v>
      </c>
      <c r="BC161" s="41">
        <f t="shared" si="98"/>
        <v>0</v>
      </c>
      <c r="BD161" s="41">
        <f t="shared" si="99"/>
        <v>0</v>
      </c>
      <c r="BE161" s="41">
        <f t="shared" si="100"/>
        <v>0</v>
      </c>
      <c r="BF161" s="41">
        <f t="shared" si="101"/>
        <v>0</v>
      </c>
      <c r="BG161" s="41">
        <f t="shared" si="102"/>
        <v>0</v>
      </c>
      <c r="BH161" s="41">
        <f t="shared" si="103"/>
        <v>0</v>
      </c>
      <c r="BI161" s="41">
        <f t="shared" si="104"/>
        <v>0</v>
      </c>
      <c r="BJ161" s="41">
        <f t="shared" si="105"/>
        <v>0</v>
      </c>
    </row>
    <row r="162" spans="1:62" ht="15" customHeight="1">
      <c r="A162" s="159"/>
      <c r="B162" s="179"/>
      <c r="C162" s="220" t="s">
        <v>116</v>
      </c>
      <c r="D162" s="573" t="str">
        <f>IF($AC$136="","",IF(HLOOKUP($AC$136,Presentación!$AQ$3:$BV$574,Presentación!AP23)="","",HLOOKUP($AC$136,Presentación!$AQ$3:$BV$574,Presentación!AP23,0)))</f>
        <v/>
      </c>
      <c r="E162" s="573"/>
      <c r="F162" s="573"/>
      <c r="G162" s="551" t="str">
        <f>IF($AC$136="","",IF(HLOOKUP($AC$136,Presentación!$BZ$3:$DE$574,Presentación!AP23,0)="","",HLOOKUP($AC$136,Presentación!$BZ$3:$DE$574,Presentación!AP23,0)))</f>
        <v/>
      </c>
      <c r="H162" s="551"/>
      <c r="I162" s="551"/>
      <c r="J162" s="551"/>
      <c r="K162" s="551"/>
      <c r="L162" s="551"/>
      <c r="M162" s="551"/>
      <c r="N162" s="551"/>
      <c r="O162" s="551"/>
      <c r="P162" s="551"/>
      <c r="Q162" s="551"/>
      <c r="R162" s="551"/>
      <c r="S162" s="551"/>
      <c r="T162" s="601"/>
      <c r="U162" s="467"/>
      <c r="V162" s="468"/>
      <c r="W162" s="27"/>
      <c r="X162" s="27"/>
      <c r="Y162" s="27"/>
      <c r="Z162" s="27"/>
      <c r="AA162" s="27"/>
      <c r="AB162" s="27"/>
      <c r="AC162" s="27"/>
      <c r="AD162" s="27"/>
      <c r="AG162">
        <f t="shared" si="79"/>
        <v>0</v>
      </c>
      <c r="AH162">
        <f t="shared" si="80"/>
        <v>0</v>
      </c>
      <c r="AI162" s="35">
        <f t="shared" si="81"/>
        <v>0</v>
      </c>
      <c r="AJ162" s="36">
        <f t="shared" si="82"/>
        <v>0</v>
      </c>
      <c r="AK162" s="37">
        <f t="shared" si="83"/>
        <v>0</v>
      </c>
      <c r="AL162" s="38">
        <f t="shared" si="84"/>
        <v>0</v>
      </c>
      <c r="AM162" s="35">
        <f t="shared" si="85"/>
        <v>0</v>
      </c>
      <c r="AN162" s="36">
        <f t="shared" si="86"/>
        <v>0</v>
      </c>
      <c r="AO162" s="37">
        <f t="shared" si="87"/>
        <v>0</v>
      </c>
      <c r="AP162" s="38">
        <f t="shared" si="88"/>
        <v>0</v>
      </c>
      <c r="AQ162" s="35">
        <f t="shared" si="89"/>
        <v>0</v>
      </c>
      <c r="AR162" s="36">
        <f t="shared" si="90"/>
        <v>0</v>
      </c>
      <c r="AS162" s="37">
        <f t="shared" si="91"/>
        <v>0</v>
      </c>
      <c r="AT162" s="38">
        <f t="shared" si="92"/>
        <v>0</v>
      </c>
      <c r="AU162" s="35">
        <f t="shared" si="93"/>
        <v>0</v>
      </c>
      <c r="AV162" s="36">
        <f t="shared" si="94"/>
        <v>0</v>
      </c>
      <c r="AW162" s="37">
        <f t="shared" si="95"/>
        <v>0</v>
      </c>
      <c r="AX162" s="38">
        <f t="shared" si="96"/>
        <v>0</v>
      </c>
      <c r="AY162" s="39">
        <f t="shared" si="97"/>
        <v>0</v>
      </c>
      <c r="AZ162" s="34" t="str">
        <f>IF(AY162=0,"",
IF(SUM($AY$143:AY162)=1,BA162,
IF($AY$718&gt;SUM($AY$143:AY162),_xlfn.CONCAT(", ",BA162),
IF($AY$718=SUM($AY$143:AY162),_xlfn.CONCAT(" y ",BA162)))))</f>
        <v/>
      </c>
      <c r="BA162" s="220" t="s">
        <v>116</v>
      </c>
      <c r="BC162" s="41">
        <f t="shared" si="98"/>
        <v>0</v>
      </c>
      <c r="BD162" s="41">
        <f t="shared" si="99"/>
        <v>0</v>
      </c>
      <c r="BE162" s="41">
        <f t="shared" si="100"/>
        <v>0</v>
      </c>
      <c r="BF162" s="41">
        <f t="shared" si="101"/>
        <v>0</v>
      </c>
      <c r="BG162" s="41">
        <f t="shared" si="102"/>
        <v>0</v>
      </c>
      <c r="BH162" s="41">
        <f t="shared" si="103"/>
        <v>0</v>
      </c>
      <c r="BI162" s="41">
        <f t="shared" si="104"/>
        <v>0</v>
      </c>
      <c r="BJ162" s="41">
        <f t="shared" si="105"/>
        <v>0</v>
      </c>
    </row>
    <row r="163" spans="1:62" ht="15" customHeight="1">
      <c r="A163" s="159"/>
      <c r="B163" s="179"/>
      <c r="C163" s="220" t="s">
        <v>117</v>
      </c>
      <c r="D163" s="573" t="str">
        <f>IF($AC$136="","",IF(HLOOKUP($AC$136,Presentación!$AQ$3:$BV$574,Presentación!AP24)="","",HLOOKUP($AC$136,Presentación!$AQ$3:$BV$574,Presentación!AP24,0)))</f>
        <v/>
      </c>
      <c r="E163" s="573"/>
      <c r="F163" s="573"/>
      <c r="G163" s="551" t="str">
        <f>IF($AC$136="","",IF(HLOOKUP($AC$136,Presentación!$BZ$3:$DE$574,Presentación!AP24,0)="","",HLOOKUP($AC$136,Presentación!$BZ$3:$DE$574,Presentación!AP24,0)))</f>
        <v/>
      </c>
      <c r="H163" s="551"/>
      <c r="I163" s="551"/>
      <c r="J163" s="551"/>
      <c r="K163" s="551"/>
      <c r="L163" s="551"/>
      <c r="M163" s="551"/>
      <c r="N163" s="551"/>
      <c r="O163" s="551"/>
      <c r="P163" s="551"/>
      <c r="Q163" s="551"/>
      <c r="R163" s="551"/>
      <c r="S163" s="551"/>
      <c r="T163" s="601"/>
      <c r="U163" s="467"/>
      <c r="V163" s="468"/>
      <c r="W163" s="27"/>
      <c r="X163" s="27"/>
      <c r="Y163" s="27"/>
      <c r="Z163" s="27"/>
      <c r="AA163" s="27"/>
      <c r="AB163" s="27"/>
      <c r="AC163" s="27"/>
      <c r="AD163" s="27"/>
      <c r="AG163">
        <f t="shared" si="79"/>
        <v>0</v>
      </c>
      <c r="AH163">
        <f t="shared" si="80"/>
        <v>0</v>
      </c>
      <c r="AI163" s="35">
        <f t="shared" si="81"/>
        <v>0</v>
      </c>
      <c r="AJ163" s="36">
        <f t="shared" si="82"/>
        <v>0</v>
      </c>
      <c r="AK163" s="37">
        <f t="shared" si="83"/>
        <v>0</v>
      </c>
      <c r="AL163" s="38">
        <f t="shared" si="84"/>
        <v>0</v>
      </c>
      <c r="AM163" s="35">
        <f t="shared" si="85"/>
        <v>0</v>
      </c>
      <c r="AN163" s="36">
        <f t="shared" si="86"/>
        <v>0</v>
      </c>
      <c r="AO163" s="37">
        <f t="shared" si="87"/>
        <v>0</v>
      </c>
      <c r="AP163" s="38">
        <f t="shared" si="88"/>
        <v>0</v>
      </c>
      <c r="AQ163" s="35">
        <f t="shared" si="89"/>
        <v>0</v>
      </c>
      <c r="AR163" s="36">
        <f t="shared" si="90"/>
        <v>0</v>
      </c>
      <c r="AS163" s="37">
        <f t="shared" si="91"/>
        <v>0</v>
      </c>
      <c r="AT163" s="38">
        <f t="shared" si="92"/>
        <v>0</v>
      </c>
      <c r="AU163" s="35">
        <f t="shared" si="93"/>
        <v>0</v>
      </c>
      <c r="AV163" s="36">
        <f t="shared" si="94"/>
        <v>0</v>
      </c>
      <c r="AW163" s="37">
        <f t="shared" si="95"/>
        <v>0</v>
      </c>
      <c r="AX163" s="38">
        <f t="shared" si="96"/>
        <v>0</v>
      </c>
      <c r="AY163" s="39">
        <f t="shared" si="97"/>
        <v>0</v>
      </c>
      <c r="AZ163" s="34" t="str">
        <f>IF(AY163=0,"",
IF(SUM($AY$143:AY163)=1,BA163,
IF($AY$718&gt;SUM($AY$143:AY163),_xlfn.CONCAT(", ",BA163),
IF($AY$718=SUM($AY$143:AY163),_xlfn.CONCAT(" y ",BA163)))))</f>
        <v/>
      </c>
      <c r="BA163" s="220" t="s">
        <v>117</v>
      </c>
      <c r="BC163" s="41">
        <f t="shared" si="98"/>
        <v>0</v>
      </c>
      <c r="BD163" s="41">
        <f t="shared" si="99"/>
        <v>0</v>
      </c>
      <c r="BE163" s="41">
        <f t="shared" si="100"/>
        <v>0</v>
      </c>
      <c r="BF163" s="41">
        <f t="shared" si="101"/>
        <v>0</v>
      </c>
      <c r="BG163" s="41">
        <f t="shared" si="102"/>
        <v>0</v>
      </c>
      <c r="BH163" s="41">
        <f t="shared" si="103"/>
        <v>0</v>
      </c>
      <c r="BI163" s="41">
        <f t="shared" si="104"/>
        <v>0</v>
      </c>
      <c r="BJ163" s="41">
        <f t="shared" si="105"/>
        <v>0</v>
      </c>
    </row>
    <row r="164" spans="1:62" ht="15" customHeight="1">
      <c r="A164" s="159"/>
      <c r="B164" s="179"/>
      <c r="C164" s="220" t="s">
        <v>118</v>
      </c>
      <c r="D164" s="573" t="str">
        <f>IF($AC$136="","",IF(HLOOKUP($AC$136,Presentación!$AQ$3:$BV$574,Presentación!AP25)="","",HLOOKUP($AC$136,Presentación!$AQ$3:$BV$574,Presentación!AP25,0)))</f>
        <v/>
      </c>
      <c r="E164" s="573"/>
      <c r="F164" s="573"/>
      <c r="G164" s="551" t="str">
        <f>IF($AC$136="","",IF(HLOOKUP($AC$136,Presentación!$BZ$3:$DE$574,Presentación!AP25,0)="","",HLOOKUP($AC$136,Presentación!$BZ$3:$DE$574,Presentación!AP25,0)))</f>
        <v/>
      </c>
      <c r="H164" s="551"/>
      <c r="I164" s="551"/>
      <c r="J164" s="551"/>
      <c r="K164" s="551"/>
      <c r="L164" s="551"/>
      <c r="M164" s="551"/>
      <c r="N164" s="551"/>
      <c r="O164" s="551"/>
      <c r="P164" s="551"/>
      <c r="Q164" s="551"/>
      <c r="R164" s="551"/>
      <c r="S164" s="551"/>
      <c r="T164" s="601"/>
      <c r="U164" s="467"/>
      <c r="V164" s="468"/>
      <c r="W164" s="27"/>
      <c r="X164" s="27"/>
      <c r="Y164" s="27"/>
      <c r="Z164" s="27"/>
      <c r="AA164" s="27"/>
      <c r="AB164" s="27"/>
      <c r="AC164" s="27"/>
      <c r="AD164" s="27"/>
      <c r="AG164">
        <f t="shared" si="79"/>
        <v>0</v>
      </c>
      <c r="AH164">
        <f t="shared" si="80"/>
        <v>0</v>
      </c>
      <c r="AI164" s="35">
        <f t="shared" si="81"/>
        <v>0</v>
      </c>
      <c r="AJ164" s="36">
        <f t="shared" si="82"/>
        <v>0</v>
      </c>
      <c r="AK164" s="37">
        <f t="shared" si="83"/>
        <v>0</v>
      </c>
      <c r="AL164" s="38">
        <f t="shared" si="84"/>
        <v>0</v>
      </c>
      <c r="AM164" s="35">
        <f t="shared" si="85"/>
        <v>0</v>
      </c>
      <c r="AN164" s="36">
        <f t="shared" si="86"/>
        <v>0</v>
      </c>
      <c r="AO164" s="37">
        <f t="shared" si="87"/>
        <v>0</v>
      </c>
      <c r="AP164" s="38">
        <f t="shared" si="88"/>
        <v>0</v>
      </c>
      <c r="AQ164" s="35">
        <f t="shared" si="89"/>
        <v>0</v>
      </c>
      <c r="AR164" s="36">
        <f t="shared" si="90"/>
        <v>0</v>
      </c>
      <c r="AS164" s="37">
        <f t="shared" si="91"/>
        <v>0</v>
      </c>
      <c r="AT164" s="38">
        <f t="shared" si="92"/>
        <v>0</v>
      </c>
      <c r="AU164" s="35">
        <f t="shared" si="93"/>
        <v>0</v>
      </c>
      <c r="AV164" s="36">
        <f t="shared" si="94"/>
        <v>0</v>
      </c>
      <c r="AW164" s="37">
        <f t="shared" si="95"/>
        <v>0</v>
      </c>
      <c r="AX164" s="38">
        <f t="shared" si="96"/>
        <v>0</v>
      </c>
      <c r="AY164" s="39">
        <f t="shared" si="97"/>
        <v>0</v>
      </c>
      <c r="AZ164" s="34" t="str">
        <f>IF(AY164=0,"",
IF(SUM($AY$143:AY164)=1,BA164,
IF($AY$718&gt;SUM($AY$143:AY164),_xlfn.CONCAT(", ",BA164),
IF($AY$718=SUM($AY$143:AY164),_xlfn.CONCAT(" y ",BA164)))))</f>
        <v/>
      </c>
      <c r="BA164" s="220" t="s">
        <v>118</v>
      </c>
      <c r="BC164" s="41">
        <f t="shared" si="98"/>
        <v>0</v>
      </c>
      <c r="BD164" s="41">
        <f t="shared" si="99"/>
        <v>0</v>
      </c>
      <c r="BE164" s="41">
        <f t="shared" si="100"/>
        <v>0</v>
      </c>
      <c r="BF164" s="41">
        <f t="shared" si="101"/>
        <v>0</v>
      </c>
      <c r="BG164" s="41">
        <f t="shared" si="102"/>
        <v>0</v>
      </c>
      <c r="BH164" s="41">
        <f t="shared" si="103"/>
        <v>0</v>
      </c>
      <c r="BI164" s="41">
        <f t="shared" si="104"/>
        <v>0</v>
      </c>
      <c r="BJ164" s="41">
        <f t="shared" si="105"/>
        <v>0</v>
      </c>
    </row>
    <row r="165" spans="1:62" ht="15" customHeight="1">
      <c r="A165" s="159"/>
      <c r="B165" s="179"/>
      <c r="C165" s="220" t="s">
        <v>119</v>
      </c>
      <c r="D165" s="573" t="str">
        <f>IF($AC$136="","",IF(HLOOKUP($AC$136,Presentación!$AQ$3:$BV$574,Presentación!AP26)="","",HLOOKUP($AC$136,Presentación!$AQ$3:$BV$574,Presentación!AP26,0)))</f>
        <v/>
      </c>
      <c r="E165" s="573"/>
      <c r="F165" s="573"/>
      <c r="G165" s="551" t="str">
        <f>IF($AC$136="","",IF(HLOOKUP($AC$136,Presentación!$BZ$3:$DE$574,Presentación!AP26,0)="","",HLOOKUP($AC$136,Presentación!$BZ$3:$DE$574,Presentación!AP26,0)))</f>
        <v/>
      </c>
      <c r="H165" s="551"/>
      <c r="I165" s="551"/>
      <c r="J165" s="551"/>
      <c r="K165" s="551"/>
      <c r="L165" s="551"/>
      <c r="M165" s="551"/>
      <c r="N165" s="551"/>
      <c r="O165" s="551"/>
      <c r="P165" s="551"/>
      <c r="Q165" s="551"/>
      <c r="R165" s="551"/>
      <c r="S165" s="551"/>
      <c r="T165" s="601"/>
      <c r="U165" s="467"/>
      <c r="V165" s="468"/>
      <c r="W165" s="27"/>
      <c r="X165" s="27"/>
      <c r="Y165" s="27"/>
      <c r="Z165" s="27"/>
      <c r="AA165" s="27"/>
      <c r="AB165" s="27"/>
      <c r="AC165" s="27"/>
      <c r="AD165" s="27"/>
      <c r="AG165">
        <f t="shared" si="79"/>
        <v>0</v>
      </c>
      <c r="AH165">
        <f t="shared" si="80"/>
        <v>0</v>
      </c>
      <c r="AI165" s="35">
        <f t="shared" si="81"/>
        <v>0</v>
      </c>
      <c r="AJ165" s="36">
        <f t="shared" si="82"/>
        <v>0</v>
      </c>
      <c r="AK165" s="37">
        <f t="shared" si="83"/>
        <v>0</v>
      </c>
      <c r="AL165" s="38">
        <f t="shared" si="84"/>
        <v>0</v>
      </c>
      <c r="AM165" s="35">
        <f t="shared" si="85"/>
        <v>0</v>
      </c>
      <c r="AN165" s="36">
        <f t="shared" si="86"/>
        <v>0</v>
      </c>
      <c r="AO165" s="37">
        <f t="shared" si="87"/>
        <v>0</v>
      </c>
      <c r="AP165" s="38">
        <f t="shared" si="88"/>
        <v>0</v>
      </c>
      <c r="AQ165" s="35">
        <f t="shared" si="89"/>
        <v>0</v>
      </c>
      <c r="AR165" s="36">
        <f t="shared" si="90"/>
        <v>0</v>
      </c>
      <c r="AS165" s="37">
        <f t="shared" si="91"/>
        <v>0</v>
      </c>
      <c r="AT165" s="38">
        <f t="shared" si="92"/>
        <v>0</v>
      </c>
      <c r="AU165" s="35">
        <f t="shared" si="93"/>
        <v>0</v>
      </c>
      <c r="AV165" s="36">
        <f t="shared" si="94"/>
        <v>0</v>
      </c>
      <c r="AW165" s="37">
        <f t="shared" si="95"/>
        <v>0</v>
      </c>
      <c r="AX165" s="38">
        <f t="shared" si="96"/>
        <v>0</v>
      </c>
      <c r="AY165" s="39">
        <f t="shared" si="97"/>
        <v>0</v>
      </c>
      <c r="AZ165" s="34" t="str">
        <f>IF(AY165=0,"",
IF(SUM($AY$143:AY165)=1,BA165,
IF($AY$718&gt;SUM($AY$143:AY165),_xlfn.CONCAT(", ",BA165),
IF($AY$718=SUM($AY$143:AY165),_xlfn.CONCAT(" y ",BA165)))))</f>
        <v/>
      </c>
      <c r="BA165" s="220" t="s">
        <v>119</v>
      </c>
      <c r="BC165" s="41">
        <f t="shared" si="98"/>
        <v>0</v>
      </c>
      <c r="BD165" s="41">
        <f t="shared" si="99"/>
        <v>0</v>
      </c>
      <c r="BE165" s="41">
        <f t="shared" si="100"/>
        <v>0</v>
      </c>
      <c r="BF165" s="41">
        <f t="shared" si="101"/>
        <v>0</v>
      </c>
      <c r="BG165" s="41">
        <f t="shared" si="102"/>
        <v>0</v>
      </c>
      <c r="BH165" s="41">
        <f t="shared" si="103"/>
        <v>0</v>
      </c>
      <c r="BI165" s="41">
        <f t="shared" si="104"/>
        <v>0</v>
      </c>
      <c r="BJ165" s="41">
        <f t="shared" si="105"/>
        <v>0</v>
      </c>
    </row>
    <row r="166" spans="1:62" ht="15" customHeight="1">
      <c r="A166" s="159"/>
      <c r="B166" s="179"/>
      <c r="C166" s="220" t="s">
        <v>120</v>
      </c>
      <c r="D166" s="573" t="str">
        <f>IF($AC$136="","",IF(HLOOKUP($AC$136,Presentación!$AQ$3:$BV$574,Presentación!AP27)="","",HLOOKUP($AC$136,Presentación!$AQ$3:$BV$574,Presentación!AP27,0)))</f>
        <v/>
      </c>
      <c r="E166" s="573"/>
      <c r="F166" s="573"/>
      <c r="G166" s="551" t="str">
        <f>IF($AC$136="","",IF(HLOOKUP($AC$136,Presentación!$BZ$3:$DE$574,Presentación!AP27,0)="","",HLOOKUP($AC$136,Presentación!$BZ$3:$DE$574,Presentación!AP27,0)))</f>
        <v/>
      </c>
      <c r="H166" s="551"/>
      <c r="I166" s="551"/>
      <c r="J166" s="551"/>
      <c r="K166" s="551"/>
      <c r="L166" s="551"/>
      <c r="M166" s="551"/>
      <c r="N166" s="551"/>
      <c r="O166" s="551"/>
      <c r="P166" s="551"/>
      <c r="Q166" s="551"/>
      <c r="R166" s="551"/>
      <c r="S166" s="551"/>
      <c r="T166" s="601"/>
      <c r="U166" s="467"/>
      <c r="V166" s="468"/>
      <c r="W166" s="27"/>
      <c r="X166" s="27"/>
      <c r="Y166" s="27"/>
      <c r="Z166" s="27"/>
      <c r="AA166" s="27"/>
      <c r="AB166" s="27"/>
      <c r="AC166" s="27"/>
      <c r="AD166" s="27"/>
      <c r="AG166">
        <f t="shared" si="79"/>
        <v>0</v>
      </c>
      <c r="AH166">
        <f t="shared" si="80"/>
        <v>0</v>
      </c>
      <c r="AI166" s="35">
        <f t="shared" si="81"/>
        <v>0</v>
      </c>
      <c r="AJ166" s="36">
        <f t="shared" si="82"/>
        <v>0</v>
      </c>
      <c r="AK166" s="37">
        <f t="shared" si="83"/>
        <v>0</v>
      </c>
      <c r="AL166" s="38">
        <f t="shared" si="84"/>
        <v>0</v>
      </c>
      <c r="AM166" s="35">
        <f t="shared" si="85"/>
        <v>0</v>
      </c>
      <c r="AN166" s="36">
        <f t="shared" si="86"/>
        <v>0</v>
      </c>
      <c r="AO166" s="37">
        <f t="shared" si="87"/>
        <v>0</v>
      </c>
      <c r="AP166" s="38">
        <f t="shared" si="88"/>
        <v>0</v>
      </c>
      <c r="AQ166" s="35">
        <f t="shared" si="89"/>
        <v>0</v>
      </c>
      <c r="AR166" s="36">
        <f t="shared" si="90"/>
        <v>0</v>
      </c>
      <c r="AS166" s="37">
        <f t="shared" si="91"/>
        <v>0</v>
      </c>
      <c r="AT166" s="38">
        <f t="shared" si="92"/>
        <v>0</v>
      </c>
      <c r="AU166" s="35">
        <f t="shared" si="93"/>
        <v>0</v>
      </c>
      <c r="AV166" s="36">
        <f t="shared" si="94"/>
        <v>0</v>
      </c>
      <c r="AW166" s="37">
        <f t="shared" si="95"/>
        <v>0</v>
      </c>
      <c r="AX166" s="38">
        <f t="shared" si="96"/>
        <v>0</v>
      </c>
      <c r="AY166" s="39">
        <f t="shared" si="97"/>
        <v>0</v>
      </c>
      <c r="AZ166" s="34" t="str">
        <f>IF(AY166=0,"",
IF(SUM($AY$143:AY166)=1,BA166,
IF($AY$718&gt;SUM($AY$143:AY166),_xlfn.CONCAT(", ",BA166),
IF($AY$718=SUM($AY$143:AY166),_xlfn.CONCAT(" y ",BA166)))))</f>
        <v/>
      </c>
      <c r="BA166" s="220" t="s">
        <v>120</v>
      </c>
      <c r="BC166" s="41">
        <f t="shared" si="98"/>
        <v>0</v>
      </c>
      <c r="BD166" s="41">
        <f t="shared" si="99"/>
        <v>0</v>
      </c>
      <c r="BE166" s="41">
        <f t="shared" si="100"/>
        <v>0</v>
      </c>
      <c r="BF166" s="41">
        <f t="shared" si="101"/>
        <v>0</v>
      </c>
      <c r="BG166" s="41">
        <f t="shared" si="102"/>
        <v>0</v>
      </c>
      <c r="BH166" s="41">
        <f t="shared" si="103"/>
        <v>0</v>
      </c>
      <c r="BI166" s="41">
        <f t="shared" si="104"/>
        <v>0</v>
      </c>
      <c r="BJ166" s="41">
        <f t="shared" si="105"/>
        <v>0</v>
      </c>
    </row>
    <row r="167" spans="1:62" ht="15" customHeight="1">
      <c r="A167" s="159"/>
      <c r="B167" s="179"/>
      <c r="C167" s="220" t="s">
        <v>121</v>
      </c>
      <c r="D167" s="573" t="str">
        <f>IF($AC$136="","",IF(HLOOKUP($AC$136,Presentación!$AQ$3:$BV$574,Presentación!AP28)="","",HLOOKUP($AC$136,Presentación!$AQ$3:$BV$574,Presentación!AP28,0)))</f>
        <v/>
      </c>
      <c r="E167" s="573"/>
      <c r="F167" s="573"/>
      <c r="G167" s="551" t="str">
        <f>IF($AC$136="","",IF(HLOOKUP($AC$136,Presentación!$BZ$3:$DE$574,Presentación!AP28,0)="","",HLOOKUP($AC$136,Presentación!$BZ$3:$DE$574,Presentación!AP28,0)))</f>
        <v/>
      </c>
      <c r="H167" s="551"/>
      <c r="I167" s="551"/>
      <c r="J167" s="551"/>
      <c r="K167" s="551"/>
      <c r="L167" s="551"/>
      <c r="M167" s="551"/>
      <c r="N167" s="551"/>
      <c r="O167" s="551"/>
      <c r="P167" s="551"/>
      <c r="Q167" s="551"/>
      <c r="R167" s="551"/>
      <c r="S167" s="551"/>
      <c r="T167" s="601"/>
      <c r="U167" s="467"/>
      <c r="V167" s="468"/>
      <c r="W167" s="27"/>
      <c r="X167" s="27"/>
      <c r="Y167" s="27"/>
      <c r="Z167" s="27"/>
      <c r="AA167" s="27"/>
      <c r="AB167" s="27"/>
      <c r="AC167" s="27"/>
      <c r="AD167" s="27"/>
      <c r="AG167">
        <f t="shared" si="79"/>
        <v>0</v>
      </c>
      <c r="AH167">
        <f t="shared" si="80"/>
        <v>0</v>
      </c>
      <c r="AI167" s="35">
        <f t="shared" si="81"/>
        <v>0</v>
      </c>
      <c r="AJ167" s="36">
        <f t="shared" si="82"/>
        <v>0</v>
      </c>
      <c r="AK167" s="37">
        <f t="shared" si="83"/>
        <v>0</v>
      </c>
      <c r="AL167" s="38">
        <f t="shared" si="84"/>
        <v>0</v>
      </c>
      <c r="AM167" s="35">
        <f t="shared" si="85"/>
        <v>0</v>
      </c>
      <c r="AN167" s="36">
        <f t="shared" si="86"/>
        <v>0</v>
      </c>
      <c r="AO167" s="37">
        <f t="shared" si="87"/>
        <v>0</v>
      </c>
      <c r="AP167" s="38">
        <f t="shared" si="88"/>
        <v>0</v>
      </c>
      <c r="AQ167" s="35">
        <f t="shared" si="89"/>
        <v>0</v>
      </c>
      <c r="AR167" s="36">
        <f t="shared" si="90"/>
        <v>0</v>
      </c>
      <c r="AS167" s="37">
        <f t="shared" si="91"/>
        <v>0</v>
      </c>
      <c r="AT167" s="38">
        <f t="shared" si="92"/>
        <v>0</v>
      </c>
      <c r="AU167" s="35">
        <f t="shared" si="93"/>
        <v>0</v>
      </c>
      <c r="AV167" s="36">
        <f t="shared" si="94"/>
        <v>0</v>
      </c>
      <c r="AW167" s="37">
        <f t="shared" si="95"/>
        <v>0</v>
      </c>
      <c r="AX167" s="38">
        <f t="shared" si="96"/>
        <v>0</v>
      </c>
      <c r="AY167" s="39">
        <f t="shared" si="97"/>
        <v>0</v>
      </c>
      <c r="AZ167" s="34" t="str">
        <f>IF(AY167=0,"",
IF(SUM($AY$143:AY167)=1,BA167,
IF($AY$718&gt;SUM($AY$143:AY167),_xlfn.CONCAT(", ",BA167),
IF($AY$718=SUM($AY$143:AY167),_xlfn.CONCAT(" y ",BA167)))))</f>
        <v/>
      </c>
      <c r="BA167" s="220" t="s">
        <v>121</v>
      </c>
      <c r="BC167" s="41">
        <f t="shared" si="98"/>
        <v>0</v>
      </c>
      <c r="BD167" s="41">
        <f t="shared" si="99"/>
        <v>0</v>
      </c>
      <c r="BE167" s="41">
        <f t="shared" si="100"/>
        <v>0</v>
      </c>
      <c r="BF167" s="41">
        <f t="shared" si="101"/>
        <v>0</v>
      </c>
      <c r="BG167" s="41">
        <f t="shared" si="102"/>
        <v>0</v>
      </c>
      <c r="BH167" s="41">
        <f t="shared" si="103"/>
        <v>0</v>
      </c>
      <c r="BI167" s="41">
        <f t="shared" si="104"/>
        <v>0</v>
      </c>
      <c r="BJ167" s="41">
        <f t="shared" si="105"/>
        <v>0</v>
      </c>
    </row>
    <row r="168" spans="1:62" ht="15" customHeight="1">
      <c r="A168" s="159"/>
      <c r="B168" s="179"/>
      <c r="C168" s="220" t="s">
        <v>122</v>
      </c>
      <c r="D168" s="573" t="str">
        <f>IF($AC$136="","",IF(HLOOKUP($AC$136,Presentación!$AQ$3:$BV$574,Presentación!AP29)="","",HLOOKUP($AC$136,Presentación!$AQ$3:$BV$574,Presentación!AP29,0)))</f>
        <v/>
      </c>
      <c r="E168" s="573"/>
      <c r="F168" s="573"/>
      <c r="G168" s="551" t="str">
        <f>IF($AC$136="","",IF(HLOOKUP($AC$136,Presentación!$BZ$3:$DE$574,Presentación!AP29,0)="","",HLOOKUP($AC$136,Presentación!$BZ$3:$DE$574,Presentación!AP29,0)))</f>
        <v/>
      </c>
      <c r="H168" s="551"/>
      <c r="I168" s="551"/>
      <c r="J168" s="551"/>
      <c r="K168" s="551"/>
      <c r="L168" s="551"/>
      <c r="M168" s="551"/>
      <c r="N168" s="551"/>
      <c r="O168" s="551"/>
      <c r="P168" s="551"/>
      <c r="Q168" s="551"/>
      <c r="R168" s="551"/>
      <c r="S168" s="551"/>
      <c r="T168" s="601"/>
      <c r="U168" s="467"/>
      <c r="V168" s="468"/>
      <c r="W168" s="27"/>
      <c r="X168" s="27"/>
      <c r="Y168" s="27"/>
      <c r="Z168" s="27"/>
      <c r="AA168" s="27"/>
      <c r="AB168" s="27"/>
      <c r="AC168" s="27"/>
      <c r="AD168" s="27"/>
      <c r="AG168">
        <f t="shared" si="79"/>
        <v>0</v>
      </c>
      <c r="AH168">
        <f t="shared" si="80"/>
        <v>0</v>
      </c>
      <c r="AI168" s="35">
        <f t="shared" si="81"/>
        <v>0</v>
      </c>
      <c r="AJ168" s="36">
        <f t="shared" si="82"/>
        <v>0</v>
      </c>
      <c r="AK168" s="37">
        <f t="shared" si="83"/>
        <v>0</v>
      </c>
      <c r="AL168" s="38">
        <f t="shared" si="84"/>
        <v>0</v>
      </c>
      <c r="AM168" s="35">
        <f t="shared" si="85"/>
        <v>0</v>
      </c>
      <c r="AN168" s="36">
        <f t="shared" si="86"/>
        <v>0</v>
      </c>
      <c r="AO168" s="37">
        <f t="shared" si="87"/>
        <v>0</v>
      </c>
      <c r="AP168" s="38">
        <f t="shared" si="88"/>
        <v>0</v>
      </c>
      <c r="AQ168" s="35">
        <f t="shared" si="89"/>
        <v>0</v>
      </c>
      <c r="AR168" s="36">
        <f t="shared" si="90"/>
        <v>0</v>
      </c>
      <c r="AS168" s="37">
        <f t="shared" si="91"/>
        <v>0</v>
      </c>
      <c r="AT168" s="38">
        <f t="shared" si="92"/>
        <v>0</v>
      </c>
      <c r="AU168" s="35">
        <f t="shared" si="93"/>
        <v>0</v>
      </c>
      <c r="AV168" s="36">
        <f t="shared" si="94"/>
        <v>0</v>
      </c>
      <c r="AW168" s="37">
        <f t="shared" si="95"/>
        <v>0</v>
      </c>
      <c r="AX168" s="38">
        <f t="shared" si="96"/>
        <v>0</v>
      </c>
      <c r="AY168" s="39">
        <f t="shared" si="97"/>
        <v>0</v>
      </c>
      <c r="AZ168" s="34" t="str">
        <f>IF(AY168=0,"",
IF(SUM($AY$143:AY168)=1,BA168,
IF($AY$718&gt;SUM($AY$143:AY168),_xlfn.CONCAT(", ",BA168),
IF($AY$718=SUM($AY$143:AY168),_xlfn.CONCAT(" y ",BA168)))))</f>
        <v/>
      </c>
      <c r="BA168" s="220" t="s">
        <v>122</v>
      </c>
      <c r="BC168" s="41">
        <f t="shared" si="98"/>
        <v>0</v>
      </c>
      <c r="BD168" s="41">
        <f t="shared" si="99"/>
        <v>0</v>
      </c>
      <c r="BE168" s="41">
        <f t="shared" si="100"/>
        <v>0</v>
      </c>
      <c r="BF168" s="41">
        <f t="shared" si="101"/>
        <v>0</v>
      </c>
      <c r="BG168" s="41">
        <f t="shared" si="102"/>
        <v>0</v>
      </c>
      <c r="BH168" s="41">
        <f t="shared" si="103"/>
        <v>0</v>
      </c>
      <c r="BI168" s="41">
        <f t="shared" si="104"/>
        <v>0</v>
      </c>
      <c r="BJ168" s="41">
        <f t="shared" si="105"/>
        <v>0</v>
      </c>
    </row>
    <row r="169" spans="1:62" ht="15" customHeight="1">
      <c r="A169" s="159"/>
      <c r="B169" s="179"/>
      <c r="C169" s="220" t="s">
        <v>123</v>
      </c>
      <c r="D169" s="573" t="str">
        <f>IF($AC$136="","",IF(HLOOKUP($AC$136,Presentación!$AQ$3:$BV$574,Presentación!AP30)="","",HLOOKUP($AC$136,Presentación!$AQ$3:$BV$574,Presentación!AP30,0)))</f>
        <v/>
      </c>
      <c r="E169" s="573"/>
      <c r="F169" s="573"/>
      <c r="G169" s="551" t="str">
        <f>IF($AC$136="","",IF(HLOOKUP($AC$136,Presentación!$BZ$3:$DE$574,Presentación!AP30,0)="","",HLOOKUP($AC$136,Presentación!$BZ$3:$DE$574,Presentación!AP30,0)))</f>
        <v/>
      </c>
      <c r="H169" s="551"/>
      <c r="I169" s="551"/>
      <c r="J169" s="551"/>
      <c r="K169" s="551"/>
      <c r="L169" s="551"/>
      <c r="M169" s="551"/>
      <c r="N169" s="551"/>
      <c r="O169" s="551"/>
      <c r="P169" s="551"/>
      <c r="Q169" s="551"/>
      <c r="R169" s="551"/>
      <c r="S169" s="551"/>
      <c r="T169" s="601"/>
      <c r="U169" s="467"/>
      <c r="V169" s="468"/>
      <c r="W169" s="27"/>
      <c r="X169" s="27"/>
      <c r="Y169" s="27"/>
      <c r="Z169" s="27"/>
      <c r="AA169" s="27"/>
      <c r="AB169" s="27"/>
      <c r="AC169" s="27"/>
      <c r="AD169" s="27"/>
      <c r="AG169">
        <f t="shared" si="79"/>
        <v>0</v>
      </c>
      <c r="AH169">
        <f t="shared" si="80"/>
        <v>0</v>
      </c>
      <c r="AI169" s="35">
        <f t="shared" si="81"/>
        <v>0</v>
      </c>
      <c r="AJ169" s="36">
        <f t="shared" si="82"/>
        <v>0</v>
      </c>
      <c r="AK169" s="37">
        <f t="shared" si="83"/>
        <v>0</v>
      </c>
      <c r="AL169" s="38">
        <f t="shared" si="84"/>
        <v>0</v>
      </c>
      <c r="AM169" s="35">
        <f t="shared" si="85"/>
        <v>0</v>
      </c>
      <c r="AN169" s="36">
        <f t="shared" si="86"/>
        <v>0</v>
      </c>
      <c r="AO169" s="37">
        <f t="shared" si="87"/>
        <v>0</v>
      </c>
      <c r="AP169" s="38">
        <f t="shared" si="88"/>
        <v>0</v>
      </c>
      <c r="AQ169" s="35">
        <f t="shared" si="89"/>
        <v>0</v>
      </c>
      <c r="AR169" s="36">
        <f t="shared" si="90"/>
        <v>0</v>
      </c>
      <c r="AS169" s="37">
        <f t="shared" si="91"/>
        <v>0</v>
      </c>
      <c r="AT169" s="38">
        <f t="shared" si="92"/>
        <v>0</v>
      </c>
      <c r="AU169" s="35">
        <f t="shared" si="93"/>
        <v>0</v>
      </c>
      <c r="AV169" s="36">
        <f t="shared" si="94"/>
        <v>0</v>
      </c>
      <c r="AW169" s="37">
        <f t="shared" si="95"/>
        <v>0</v>
      </c>
      <c r="AX169" s="38">
        <f t="shared" si="96"/>
        <v>0</v>
      </c>
      <c r="AY169" s="39">
        <f t="shared" si="97"/>
        <v>0</v>
      </c>
      <c r="AZ169" s="34" t="str">
        <f>IF(AY169=0,"",
IF(SUM($AY$143:AY169)=1,BA169,
IF($AY$718&gt;SUM($AY$143:AY169),_xlfn.CONCAT(", ",BA169),
IF($AY$718=SUM($AY$143:AY169),_xlfn.CONCAT(" y ",BA169)))))</f>
        <v/>
      </c>
      <c r="BA169" s="220" t="s">
        <v>123</v>
      </c>
      <c r="BC169" s="41">
        <f t="shared" si="98"/>
        <v>0</v>
      </c>
      <c r="BD169" s="41">
        <f t="shared" si="99"/>
        <v>0</v>
      </c>
      <c r="BE169" s="41">
        <f t="shared" si="100"/>
        <v>0</v>
      </c>
      <c r="BF169" s="41">
        <f t="shared" si="101"/>
        <v>0</v>
      </c>
      <c r="BG169" s="41">
        <f t="shared" si="102"/>
        <v>0</v>
      </c>
      <c r="BH169" s="41">
        <f t="shared" si="103"/>
        <v>0</v>
      </c>
      <c r="BI169" s="41">
        <f t="shared" si="104"/>
        <v>0</v>
      </c>
      <c r="BJ169" s="41">
        <f t="shared" si="105"/>
        <v>0</v>
      </c>
    </row>
    <row r="170" spans="1:62" ht="15" customHeight="1">
      <c r="A170" s="159"/>
      <c r="B170" s="179"/>
      <c r="C170" s="220" t="s">
        <v>124</v>
      </c>
      <c r="D170" s="573" t="str">
        <f>IF($AC$136="","",IF(HLOOKUP($AC$136,Presentación!$AQ$3:$BV$574,Presentación!AP31)="","",HLOOKUP($AC$136,Presentación!$AQ$3:$BV$574,Presentación!AP31,0)))</f>
        <v/>
      </c>
      <c r="E170" s="573"/>
      <c r="F170" s="573"/>
      <c r="G170" s="551" t="str">
        <f>IF($AC$136="","",IF(HLOOKUP($AC$136,Presentación!$BZ$3:$DE$574,Presentación!AP31,0)="","",HLOOKUP($AC$136,Presentación!$BZ$3:$DE$574,Presentación!AP31,0)))</f>
        <v/>
      </c>
      <c r="H170" s="551"/>
      <c r="I170" s="551"/>
      <c r="J170" s="551"/>
      <c r="K170" s="551"/>
      <c r="L170" s="551"/>
      <c r="M170" s="551"/>
      <c r="N170" s="551"/>
      <c r="O170" s="551"/>
      <c r="P170" s="551"/>
      <c r="Q170" s="551"/>
      <c r="R170" s="551"/>
      <c r="S170" s="551"/>
      <c r="T170" s="601"/>
      <c r="U170" s="467"/>
      <c r="V170" s="468"/>
      <c r="W170" s="27"/>
      <c r="X170" s="27"/>
      <c r="Y170" s="27"/>
      <c r="Z170" s="27"/>
      <c r="AA170" s="27"/>
      <c r="AB170" s="27"/>
      <c r="AC170" s="27"/>
      <c r="AD170" s="27"/>
      <c r="AG170">
        <f t="shared" si="79"/>
        <v>0</v>
      </c>
      <c r="AH170">
        <f t="shared" si="80"/>
        <v>0</v>
      </c>
      <c r="AI170" s="35">
        <f t="shared" si="81"/>
        <v>0</v>
      </c>
      <c r="AJ170" s="36">
        <f t="shared" si="82"/>
        <v>0</v>
      </c>
      <c r="AK170" s="37">
        <f t="shared" si="83"/>
        <v>0</v>
      </c>
      <c r="AL170" s="38">
        <f t="shared" si="84"/>
        <v>0</v>
      </c>
      <c r="AM170" s="35">
        <f t="shared" si="85"/>
        <v>0</v>
      </c>
      <c r="AN170" s="36">
        <f t="shared" si="86"/>
        <v>0</v>
      </c>
      <c r="AO170" s="37">
        <f t="shared" si="87"/>
        <v>0</v>
      </c>
      <c r="AP170" s="38">
        <f t="shared" si="88"/>
        <v>0</v>
      </c>
      <c r="AQ170" s="35">
        <f t="shared" si="89"/>
        <v>0</v>
      </c>
      <c r="AR170" s="36">
        <f t="shared" si="90"/>
        <v>0</v>
      </c>
      <c r="AS170" s="37">
        <f t="shared" si="91"/>
        <v>0</v>
      </c>
      <c r="AT170" s="38">
        <f t="shared" si="92"/>
        <v>0</v>
      </c>
      <c r="AU170" s="35">
        <f t="shared" si="93"/>
        <v>0</v>
      </c>
      <c r="AV170" s="36">
        <f t="shared" si="94"/>
        <v>0</v>
      </c>
      <c r="AW170" s="37">
        <f t="shared" si="95"/>
        <v>0</v>
      </c>
      <c r="AX170" s="38">
        <f t="shared" si="96"/>
        <v>0</v>
      </c>
      <c r="AY170" s="39">
        <f t="shared" si="97"/>
        <v>0</v>
      </c>
      <c r="AZ170" s="34" t="str">
        <f>IF(AY170=0,"",
IF(SUM($AY$143:AY170)=1,BA170,
IF($AY$718&gt;SUM($AY$143:AY170),_xlfn.CONCAT(", ",BA170),
IF($AY$718=SUM($AY$143:AY170),_xlfn.CONCAT(" y ",BA170)))))</f>
        <v/>
      </c>
      <c r="BA170" s="220" t="s">
        <v>124</v>
      </c>
      <c r="BC170" s="41">
        <f t="shared" si="98"/>
        <v>0</v>
      </c>
      <c r="BD170" s="41">
        <f t="shared" si="99"/>
        <v>0</v>
      </c>
      <c r="BE170" s="41">
        <f t="shared" si="100"/>
        <v>0</v>
      </c>
      <c r="BF170" s="41">
        <f t="shared" si="101"/>
        <v>0</v>
      </c>
      <c r="BG170" s="41">
        <f t="shared" si="102"/>
        <v>0</v>
      </c>
      <c r="BH170" s="41">
        <f t="shared" si="103"/>
        <v>0</v>
      </c>
      <c r="BI170" s="41">
        <f t="shared" si="104"/>
        <v>0</v>
      </c>
      <c r="BJ170" s="41">
        <f t="shared" si="105"/>
        <v>0</v>
      </c>
    </row>
    <row r="171" spans="1:62" ht="15" customHeight="1">
      <c r="A171" s="159"/>
      <c r="B171" s="179"/>
      <c r="C171" s="220" t="s">
        <v>125</v>
      </c>
      <c r="D171" s="573" t="str">
        <f>IF($AC$136="","",IF(HLOOKUP($AC$136,Presentación!$AQ$3:$BV$574,Presentación!AP32)="","",HLOOKUP($AC$136,Presentación!$AQ$3:$BV$574,Presentación!AP32,0)))</f>
        <v/>
      </c>
      <c r="E171" s="573"/>
      <c r="F171" s="573"/>
      <c r="G171" s="551" t="str">
        <f>IF($AC$136="","",IF(HLOOKUP($AC$136,Presentación!$BZ$3:$DE$574,Presentación!AP32,0)="","",HLOOKUP($AC$136,Presentación!$BZ$3:$DE$574,Presentación!AP32,0)))</f>
        <v/>
      </c>
      <c r="H171" s="551"/>
      <c r="I171" s="551"/>
      <c r="J171" s="551"/>
      <c r="K171" s="551"/>
      <c r="L171" s="551"/>
      <c r="M171" s="551"/>
      <c r="N171" s="551"/>
      <c r="O171" s="551"/>
      <c r="P171" s="551"/>
      <c r="Q171" s="551"/>
      <c r="R171" s="551"/>
      <c r="S171" s="551"/>
      <c r="T171" s="601"/>
      <c r="U171" s="467"/>
      <c r="V171" s="468"/>
      <c r="W171" s="27"/>
      <c r="X171" s="27"/>
      <c r="Y171" s="27"/>
      <c r="Z171" s="27"/>
      <c r="AA171" s="27"/>
      <c r="AB171" s="27"/>
      <c r="AC171" s="27"/>
      <c r="AD171" s="27"/>
      <c r="AG171">
        <f t="shared" si="79"/>
        <v>0</v>
      </c>
      <c r="AH171">
        <f t="shared" si="80"/>
        <v>0</v>
      </c>
      <c r="AI171" s="35">
        <f t="shared" si="81"/>
        <v>0</v>
      </c>
      <c r="AJ171" s="36">
        <f t="shared" si="82"/>
        <v>0</v>
      </c>
      <c r="AK171" s="37">
        <f t="shared" si="83"/>
        <v>0</v>
      </c>
      <c r="AL171" s="38">
        <f t="shared" si="84"/>
        <v>0</v>
      </c>
      <c r="AM171" s="35">
        <f t="shared" si="85"/>
        <v>0</v>
      </c>
      <c r="AN171" s="36">
        <f t="shared" si="86"/>
        <v>0</v>
      </c>
      <c r="AO171" s="37">
        <f t="shared" si="87"/>
        <v>0</v>
      </c>
      <c r="AP171" s="38">
        <f t="shared" si="88"/>
        <v>0</v>
      </c>
      <c r="AQ171" s="35">
        <f t="shared" si="89"/>
        <v>0</v>
      </c>
      <c r="AR171" s="36">
        <f t="shared" si="90"/>
        <v>0</v>
      </c>
      <c r="AS171" s="37">
        <f t="shared" si="91"/>
        <v>0</v>
      </c>
      <c r="AT171" s="38">
        <f t="shared" si="92"/>
        <v>0</v>
      </c>
      <c r="AU171" s="35">
        <f t="shared" si="93"/>
        <v>0</v>
      </c>
      <c r="AV171" s="36">
        <f t="shared" si="94"/>
        <v>0</v>
      </c>
      <c r="AW171" s="37">
        <f t="shared" si="95"/>
        <v>0</v>
      </c>
      <c r="AX171" s="38">
        <f t="shared" si="96"/>
        <v>0</v>
      </c>
      <c r="AY171" s="39">
        <f t="shared" si="97"/>
        <v>0</v>
      </c>
      <c r="AZ171" s="34" t="str">
        <f>IF(AY171=0,"",
IF(SUM($AY$143:AY171)=1,BA171,
IF($AY$718&gt;SUM($AY$143:AY171),_xlfn.CONCAT(", ",BA171),
IF($AY$718=SUM($AY$143:AY171),_xlfn.CONCAT(" y ",BA171)))))</f>
        <v/>
      </c>
      <c r="BA171" s="220" t="s">
        <v>125</v>
      </c>
      <c r="BC171" s="41">
        <f t="shared" si="98"/>
        <v>0</v>
      </c>
      <c r="BD171" s="41">
        <f t="shared" si="99"/>
        <v>0</v>
      </c>
      <c r="BE171" s="41">
        <f t="shared" si="100"/>
        <v>0</v>
      </c>
      <c r="BF171" s="41">
        <f t="shared" si="101"/>
        <v>0</v>
      </c>
      <c r="BG171" s="41">
        <f t="shared" si="102"/>
        <v>0</v>
      </c>
      <c r="BH171" s="41">
        <f t="shared" si="103"/>
        <v>0</v>
      </c>
      <c r="BI171" s="41">
        <f t="shared" si="104"/>
        <v>0</v>
      </c>
      <c r="BJ171" s="41">
        <f t="shared" si="105"/>
        <v>0</v>
      </c>
    </row>
    <row r="172" spans="1:62" ht="15" customHeight="1">
      <c r="A172" s="159"/>
      <c r="B172" s="179"/>
      <c r="C172" s="220" t="s">
        <v>126</v>
      </c>
      <c r="D172" s="573" t="str">
        <f>IF($AC$136="","",IF(HLOOKUP($AC$136,Presentación!$AQ$3:$BV$574,Presentación!AP33)="","",HLOOKUP($AC$136,Presentación!$AQ$3:$BV$574,Presentación!AP33,0)))</f>
        <v/>
      </c>
      <c r="E172" s="573"/>
      <c r="F172" s="573"/>
      <c r="G172" s="551" t="str">
        <f>IF($AC$136="","",IF(HLOOKUP($AC$136,Presentación!$BZ$3:$DE$574,Presentación!AP33,0)="","",HLOOKUP($AC$136,Presentación!$BZ$3:$DE$574,Presentación!AP33,0)))</f>
        <v/>
      </c>
      <c r="H172" s="551"/>
      <c r="I172" s="551"/>
      <c r="J172" s="551"/>
      <c r="K172" s="551"/>
      <c r="L172" s="551"/>
      <c r="M172" s="551"/>
      <c r="N172" s="551"/>
      <c r="O172" s="551"/>
      <c r="P172" s="551"/>
      <c r="Q172" s="551"/>
      <c r="R172" s="551"/>
      <c r="S172" s="551"/>
      <c r="T172" s="601"/>
      <c r="U172" s="467"/>
      <c r="V172" s="468"/>
      <c r="W172" s="27"/>
      <c r="X172" s="27"/>
      <c r="Y172" s="27"/>
      <c r="Z172" s="27"/>
      <c r="AA172" s="27"/>
      <c r="AB172" s="27"/>
      <c r="AC172" s="27"/>
      <c r="AD172" s="27"/>
      <c r="AG172">
        <f t="shared" si="79"/>
        <v>0</v>
      </c>
      <c r="AH172">
        <f t="shared" si="80"/>
        <v>0</v>
      </c>
      <c r="AI172" s="35">
        <f t="shared" si="81"/>
        <v>0</v>
      </c>
      <c r="AJ172" s="36">
        <f t="shared" si="82"/>
        <v>0</v>
      </c>
      <c r="AK172" s="37">
        <f t="shared" si="83"/>
        <v>0</v>
      </c>
      <c r="AL172" s="38">
        <f t="shared" si="84"/>
        <v>0</v>
      </c>
      <c r="AM172" s="35">
        <f t="shared" si="85"/>
        <v>0</v>
      </c>
      <c r="AN172" s="36">
        <f t="shared" si="86"/>
        <v>0</v>
      </c>
      <c r="AO172" s="37">
        <f t="shared" si="87"/>
        <v>0</v>
      </c>
      <c r="AP172" s="38">
        <f t="shared" si="88"/>
        <v>0</v>
      </c>
      <c r="AQ172" s="35">
        <f t="shared" si="89"/>
        <v>0</v>
      </c>
      <c r="AR172" s="36">
        <f t="shared" si="90"/>
        <v>0</v>
      </c>
      <c r="AS172" s="37">
        <f t="shared" si="91"/>
        <v>0</v>
      </c>
      <c r="AT172" s="38">
        <f t="shared" si="92"/>
        <v>0</v>
      </c>
      <c r="AU172" s="35">
        <f t="shared" si="93"/>
        <v>0</v>
      </c>
      <c r="AV172" s="36">
        <f t="shared" si="94"/>
        <v>0</v>
      </c>
      <c r="AW172" s="37">
        <f t="shared" si="95"/>
        <v>0</v>
      </c>
      <c r="AX172" s="38">
        <f t="shared" si="96"/>
        <v>0</v>
      </c>
      <c r="AY172" s="39">
        <f t="shared" si="97"/>
        <v>0</v>
      </c>
      <c r="AZ172" s="34" t="str">
        <f>IF(AY172=0,"",
IF(SUM($AY$143:AY172)=1,BA172,
IF($AY$718&gt;SUM($AY$143:AY172),_xlfn.CONCAT(", ",BA172),
IF($AY$718=SUM($AY$143:AY172),_xlfn.CONCAT(" y ",BA172)))))</f>
        <v/>
      </c>
      <c r="BA172" s="220" t="s">
        <v>126</v>
      </c>
      <c r="BC172" s="41">
        <f t="shared" si="98"/>
        <v>0</v>
      </c>
      <c r="BD172" s="41">
        <f t="shared" si="99"/>
        <v>0</v>
      </c>
      <c r="BE172" s="41">
        <f t="shared" si="100"/>
        <v>0</v>
      </c>
      <c r="BF172" s="41">
        <f t="shared" si="101"/>
        <v>0</v>
      </c>
      <c r="BG172" s="41">
        <f t="shared" si="102"/>
        <v>0</v>
      </c>
      <c r="BH172" s="41">
        <f t="shared" si="103"/>
        <v>0</v>
      </c>
      <c r="BI172" s="41">
        <f t="shared" si="104"/>
        <v>0</v>
      </c>
      <c r="BJ172" s="41">
        <f t="shared" si="105"/>
        <v>0</v>
      </c>
    </row>
    <row r="173" spans="1:62" ht="15" customHeight="1">
      <c r="A173" s="159"/>
      <c r="B173" s="179"/>
      <c r="C173" s="220" t="s">
        <v>127</v>
      </c>
      <c r="D173" s="573" t="str">
        <f>IF($AC$136="","",IF(HLOOKUP($AC$136,Presentación!$AQ$3:$BV$574,Presentación!AP34)="","",HLOOKUP($AC$136,Presentación!$AQ$3:$BV$574,Presentación!AP34,0)))</f>
        <v/>
      </c>
      <c r="E173" s="573"/>
      <c r="F173" s="573"/>
      <c r="G173" s="551" t="str">
        <f>IF($AC$136="","",IF(HLOOKUP($AC$136,Presentación!$BZ$3:$DE$574,Presentación!AP34,0)="","",HLOOKUP($AC$136,Presentación!$BZ$3:$DE$574,Presentación!AP34,0)))</f>
        <v/>
      </c>
      <c r="H173" s="551"/>
      <c r="I173" s="551"/>
      <c r="J173" s="551"/>
      <c r="K173" s="551"/>
      <c r="L173" s="551"/>
      <c r="M173" s="551"/>
      <c r="N173" s="551"/>
      <c r="O173" s="551"/>
      <c r="P173" s="551"/>
      <c r="Q173" s="551"/>
      <c r="R173" s="551"/>
      <c r="S173" s="551"/>
      <c r="T173" s="601"/>
      <c r="U173" s="467"/>
      <c r="V173" s="468"/>
      <c r="W173" s="27"/>
      <c r="X173" s="27"/>
      <c r="Y173" s="27"/>
      <c r="Z173" s="27"/>
      <c r="AA173" s="27"/>
      <c r="AB173" s="27"/>
      <c r="AC173" s="27"/>
      <c r="AD173" s="27"/>
      <c r="AG173">
        <f t="shared" si="79"/>
        <v>0</v>
      </c>
      <c r="AH173">
        <f t="shared" si="80"/>
        <v>0</v>
      </c>
      <c r="AI173" s="35">
        <f t="shared" si="81"/>
        <v>0</v>
      </c>
      <c r="AJ173" s="36">
        <f t="shared" si="82"/>
        <v>0</v>
      </c>
      <c r="AK173" s="37">
        <f t="shared" si="83"/>
        <v>0</v>
      </c>
      <c r="AL173" s="38">
        <f t="shared" si="84"/>
        <v>0</v>
      </c>
      <c r="AM173" s="35">
        <f t="shared" si="85"/>
        <v>0</v>
      </c>
      <c r="AN173" s="36">
        <f t="shared" si="86"/>
        <v>0</v>
      </c>
      <c r="AO173" s="37">
        <f t="shared" si="87"/>
        <v>0</v>
      </c>
      <c r="AP173" s="38">
        <f t="shared" si="88"/>
        <v>0</v>
      </c>
      <c r="AQ173" s="35">
        <f t="shared" si="89"/>
        <v>0</v>
      </c>
      <c r="AR173" s="36">
        <f t="shared" si="90"/>
        <v>0</v>
      </c>
      <c r="AS173" s="37">
        <f t="shared" si="91"/>
        <v>0</v>
      </c>
      <c r="AT173" s="38">
        <f t="shared" si="92"/>
        <v>0</v>
      </c>
      <c r="AU173" s="35">
        <f t="shared" si="93"/>
        <v>0</v>
      </c>
      <c r="AV173" s="36">
        <f t="shared" si="94"/>
        <v>0</v>
      </c>
      <c r="AW173" s="37">
        <f t="shared" si="95"/>
        <v>0</v>
      </c>
      <c r="AX173" s="38">
        <f t="shared" si="96"/>
        <v>0</v>
      </c>
      <c r="AY173" s="39">
        <f t="shared" si="97"/>
        <v>0</v>
      </c>
      <c r="AZ173" s="34" t="str">
        <f>IF(AY173=0,"",
IF(SUM($AY$143:AY173)=1,BA173,
IF($AY$718&gt;SUM($AY$143:AY173),_xlfn.CONCAT(", ",BA173),
IF($AY$718=SUM($AY$143:AY173),_xlfn.CONCAT(" y ",BA173)))))</f>
        <v/>
      </c>
      <c r="BA173" s="220" t="s">
        <v>127</v>
      </c>
      <c r="BC173" s="41">
        <f t="shared" si="98"/>
        <v>0</v>
      </c>
      <c r="BD173" s="41">
        <f t="shared" si="99"/>
        <v>0</v>
      </c>
      <c r="BE173" s="41">
        <f t="shared" si="100"/>
        <v>0</v>
      </c>
      <c r="BF173" s="41">
        <f t="shared" si="101"/>
        <v>0</v>
      </c>
      <c r="BG173" s="41">
        <f t="shared" si="102"/>
        <v>0</v>
      </c>
      <c r="BH173" s="41">
        <f t="shared" si="103"/>
        <v>0</v>
      </c>
      <c r="BI173" s="41">
        <f t="shared" si="104"/>
        <v>0</v>
      </c>
      <c r="BJ173" s="41">
        <f t="shared" si="105"/>
        <v>0</v>
      </c>
    </row>
    <row r="174" spans="1:62" ht="15" customHeight="1">
      <c r="A174" s="159"/>
      <c r="B174" s="179"/>
      <c r="C174" s="220" t="s">
        <v>128</v>
      </c>
      <c r="D174" s="573" t="str">
        <f>IF($AC$136="","",IF(HLOOKUP($AC$136,Presentación!$AQ$3:$BV$574,Presentación!AP35)="","",HLOOKUP($AC$136,Presentación!$AQ$3:$BV$574,Presentación!AP35,0)))</f>
        <v/>
      </c>
      <c r="E174" s="573"/>
      <c r="F174" s="573"/>
      <c r="G174" s="551" t="str">
        <f>IF($AC$136="","",IF(HLOOKUP($AC$136,Presentación!$BZ$3:$DE$574,Presentación!AP35,0)="","",HLOOKUP($AC$136,Presentación!$BZ$3:$DE$574,Presentación!AP35,0)))</f>
        <v/>
      </c>
      <c r="H174" s="551"/>
      <c r="I174" s="551"/>
      <c r="J174" s="551"/>
      <c r="K174" s="551"/>
      <c r="L174" s="551"/>
      <c r="M174" s="551"/>
      <c r="N174" s="551"/>
      <c r="O174" s="551"/>
      <c r="P174" s="551"/>
      <c r="Q174" s="551"/>
      <c r="R174" s="551"/>
      <c r="S174" s="551"/>
      <c r="T174" s="601"/>
      <c r="U174" s="467"/>
      <c r="V174" s="468"/>
      <c r="W174" s="27"/>
      <c r="X174" s="27"/>
      <c r="Y174" s="27"/>
      <c r="Z174" s="27"/>
      <c r="AA174" s="27"/>
      <c r="AB174" s="27"/>
      <c r="AC174" s="27"/>
      <c r="AD174" s="27"/>
      <c r="AG174">
        <f t="shared" si="79"/>
        <v>0</v>
      </c>
      <c r="AH174">
        <f t="shared" si="80"/>
        <v>0</v>
      </c>
      <c r="AI174" s="35">
        <f t="shared" si="81"/>
        <v>0</v>
      </c>
      <c r="AJ174" s="36">
        <f t="shared" si="82"/>
        <v>0</v>
      </c>
      <c r="AK174" s="37">
        <f t="shared" si="83"/>
        <v>0</v>
      </c>
      <c r="AL174" s="38">
        <f t="shared" si="84"/>
        <v>0</v>
      </c>
      <c r="AM174" s="35">
        <f t="shared" si="85"/>
        <v>0</v>
      </c>
      <c r="AN174" s="36">
        <f t="shared" si="86"/>
        <v>0</v>
      </c>
      <c r="AO174" s="37">
        <f t="shared" si="87"/>
        <v>0</v>
      </c>
      <c r="AP174" s="38">
        <f t="shared" si="88"/>
        <v>0</v>
      </c>
      <c r="AQ174" s="35">
        <f t="shared" si="89"/>
        <v>0</v>
      </c>
      <c r="AR174" s="36">
        <f t="shared" si="90"/>
        <v>0</v>
      </c>
      <c r="AS174" s="37">
        <f t="shared" si="91"/>
        <v>0</v>
      </c>
      <c r="AT174" s="38">
        <f t="shared" si="92"/>
        <v>0</v>
      </c>
      <c r="AU174" s="35">
        <f t="shared" si="93"/>
        <v>0</v>
      </c>
      <c r="AV174" s="36">
        <f t="shared" si="94"/>
        <v>0</v>
      </c>
      <c r="AW174" s="37">
        <f t="shared" si="95"/>
        <v>0</v>
      </c>
      <c r="AX174" s="38">
        <f t="shared" si="96"/>
        <v>0</v>
      </c>
      <c r="AY174" s="39">
        <f t="shared" si="97"/>
        <v>0</v>
      </c>
      <c r="AZ174" s="34" t="str">
        <f>IF(AY174=0,"",
IF(SUM($AY$143:AY174)=1,BA174,
IF($AY$718&gt;SUM($AY$143:AY174),_xlfn.CONCAT(", ",BA174),
IF($AY$718=SUM($AY$143:AY174),_xlfn.CONCAT(" y ",BA174)))))</f>
        <v/>
      </c>
      <c r="BA174" s="220" t="s">
        <v>128</v>
      </c>
      <c r="BC174" s="41">
        <f t="shared" si="98"/>
        <v>0</v>
      </c>
      <c r="BD174" s="41">
        <f t="shared" si="99"/>
        <v>0</v>
      </c>
      <c r="BE174" s="41">
        <f t="shared" si="100"/>
        <v>0</v>
      </c>
      <c r="BF174" s="41">
        <f t="shared" si="101"/>
        <v>0</v>
      </c>
      <c r="BG174" s="41">
        <f t="shared" si="102"/>
        <v>0</v>
      </c>
      <c r="BH174" s="41">
        <f t="shared" si="103"/>
        <v>0</v>
      </c>
      <c r="BI174" s="41">
        <f t="shared" si="104"/>
        <v>0</v>
      </c>
      <c r="BJ174" s="41">
        <f t="shared" si="105"/>
        <v>0</v>
      </c>
    </row>
    <row r="175" spans="1:62" ht="15" customHeight="1">
      <c r="A175" s="159"/>
      <c r="B175" s="179"/>
      <c r="C175" s="220" t="s">
        <v>129</v>
      </c>
      <c r="D175" s="573" t="str">
        <f>IF($AC$136="","",IF(HLOOKUP($AC$136,Presentación!$AQ$3:$BV$574,Presentación!AP36)="","",HLOOKUP($AC$136,Presentación!$AQ$3:$BV$574,Presentación!AP36,0)))</f>
        <v/>
      </c>
      <c r="E175" s="573"/>
      <c r="F175" s="573"/>
      <c r="G175" s="551" t="str">
        <f>IF($AC$136="","",IF(HLOOKUP($AC$136,Presentación!$BZ$3:$DE$574,Presentación!AP36,0)="","",HLOOKUP($AC$136,Presentación!$BZ$3:$DE$574,Presentación!AP36,0)))</f>
        <v/>
      </c>
      <c r="H175" s="551"/>
      <c r="I175" s="551"/>
      <c r="J175" s="551"/>
      <c r="K175" s="551"/>
      <c r="L175" s="551"/>
      <c r="M175" s="551"/>
      <c r="N175" s="551"/>
      <c r="O175" s="551"/>
      <c r="P175" s="551"/>
      <c r="Q175" s="551"/>
      <c r="R175" s="551"/>
      <c r="S175" s="551"/>
      <c r="T175" s="601"/>
      <c r="U175" s="467"/>
      <c r="V175" s="468"/>
      <c r="W175" s="27"/>
      <c r="X175" s="27"/>
      <c r="Y175" s="27"/>
      <c r="Z175" s="27"/>
      <c r="AA175" s="27"/>
      <c r="AB175" s="27"/>
      <c r="AC175" s="27"/>
      <c r="AD175" s="27"/>
      <c r="AG175">
        <f t="shared" si="79"/>
        <v>0</v>
      </c>
      <c r="AH175">
        <f t="shared" si="80"/>
        <v>0</v>
      </c>
      <c r="AI175" s="35">
        <f t="shared" si="81"/>
        <v>0</v>
      </c>
      <c r="AJ175" s="36">
        <f t="shared" si="82"/>
        <v>0</v>
      </c>
      <c r="AK175" s="37">
        <f t="shared" si="83"/>
        <v>0</v>
      </c>
      <c r="AL175" s="38">
        <f t="shared" si="84"/>
        <v>0</v>
      </c>
      <c r="AM175" s="35">
        <f t="shared" si="85"/>
        <v>0</v>
      </c>
      <c r="AN175" s="36">
        <f t="shared" si="86"/>
        <v>0</v>
      </c>
      <c r="AO175" s="37">
        <f t="shared" si="87"/>
        <v>0</v>
      </c>
      <c r="AP175" s="38">
        <f t="shared" si="88"/>
        <v>0</v>
      </c>
      <c r="AQ175" s="35">
        <f t="shared" si="89"/>
        <v>0</v>
      </c>
      <c r="AR175" s="36">
        <f t="shared" si="90"/>
        <v>0</v>
      </c>
      <c r="AS175" s="37">
        <f t="shared" si="91"/>
        <v>0</v>
      </c>
      <c r="AT175" s="38">
        <f t="shared" si="92"/>
        <v>0</v>
      </c>
      <c r="AU175" s="35">
        <f t="shared" si="93"/>
        <v>0</v>
      </c>
      <c r="AV175" s="36">
        <f t="shared" si="94"/>
        <v>0</v>
      </c>
      <c r="AW175" s="37">
        <f t="shared" si="95"/>
        <v>0</v>
      </c>
      <c r="AX175" s="38">
        <f t="shared" si="96"/>
        <v>0</v>
      </c>
      <c r="AY175" s="39">
        <f t="shared" si="97"/>
        <v>0</v>
      </c>
      <c r="AZ175" s="34" t="str">
        <f>IF(AY175=0,"",
IF(SUM($AY$143:AY175)=1,BA175,
IF($AY$718&gt;SUM($AY$143:AY175),_xlfn.CONCAT(", ",BA175),
IF($AY$718=SUM($AY$143:AY175),_xlfn.CONCAT(" y ",BA175)))))</f>
        <v/>
      </c>
      <c r="BA175" s="220" t="s">
        <v>129</v>
      </c>
      <c r="BC175" s="41">
        <f t="shared" si="98"/>
        <v>0</v>
      </c>
      <c r="BD175" s="41">
        <f t="shared" si="99"/>
        <v>0</v>
      </c>
      <c r="BE175" s="41">
        <f t="shared" si="100"/>
        <v>0</v>
      </c>
      <c r="BF175" s="41">
        <f t="shared" si="101"/>
        <v>0</v>
      </c>
      <c r="BG175" s="41">
        <f t="shared" si="102"/>
        <v>0</v>
      </c>
      <c r="BH175" s="41">
        <f t="shared" si="103"/>
        <v>0</v>
      </c>
      <c r="BI175" s="41">
        <f t="shared" si="104"/>
        <v>0</v>
      </c>
      <c r="BJ175" s="41">
        <f t="shared" si="105"/>
        <v>0</v>
      </c>
    </row>
    <row r="176" spans="1:62" ht="15" customHeight="1">
      <c r="A176" s="159"/>
      <c r="B176" s="179"/>
      <c r="C176" s="220" t="s">
        <v>130</v>
      </c>
      <c r="D176" s="573" t="str">
        <f>IF($AC$136="","",IF(HLOOKUP($AC$136,Presentación!$AQ$3:$BV$574,Presentación!AP37)="","",HLOOKUP($AC$136,Presentación!$AQ$3:$BV$574,Presentación!AP37,0)))</f>
        <v/>
      </c>
      <c r="E176" s="573"/>
      <c r="F176" s="573"/>
      <c r="G176" s="551" t="str">
        <f>IF($AC$136="","",IF(HLOOKUP($AC$136,Presentación!$BZ$3:$DE$574,Presentación!AP37,0)="","",HLOOKUP($AC$136,Presentación!$BZ$3:$DE$574,Presentación!AP37,0)))</f>
        <v/>
      </c>
      <c r="H176" s="551"/>
      <c r="I176" s="551"/>
      <c r="J176" s="551"/>
      <c r="K176" s="551"/>
      <c r="L176" s="551"/>
      <c r="M176" s="551"/>
      <c r="N176" s="551"/>
      <c r="O176" s="551"/>
      <c r="P176" s="551"/>
      <c r="Q176" s="551"/>
      <c r="R176" s="551"/>
      <c r="S176" s="551"/>
      <c r="T176" s="601"/>
      <c r="U176" s="467"/>
      <c r="V176" s="468"/>
      <c r="W176" s="27"/>
      <c r="X176" s="27"/>
      <c r="Y176" s="27"/>
      <c r="Z176" s="27"/>
      <c r="AA176" s="27"/>
      <c r="AB176" s="27"/>
      <c r="AC176" s="27"/>
      <c r="AD176" s="27"/>
      <c r="AG176">
        <f t="shared" si="79"/>
        <v>0</v>
      </c>
      <c r="AH176">
        <f t="shared" si="80"/>
        <v>0</v>
      </c>
      <c r="AI176" s="35">
        <f t="shared" si="81"/>
        <v>0</v>
      </c>
      <c r="AJ176" s="36">
        <f t="shared" si="82"/>
        <v>0</v>
      </c>
      <c r="AK176" s="37">
        <f t="shared" si="83"/>
        <v>0</v>
      </c>
      <c r="AL176" s="38">
        <f t="shared" si="84"/>
        <v>0</v>
      </c>
      <c r="AM176" s="35">
        <f t="shared" si="85"/>
        <v>0</v>
      </c>
      <c r="AN176" s="36">
        <f t="shared" si="86"/>
        <v>0</v>
      </c>
      <c r="AO176" s="37">
        <f t="shared" si="87"/>
        <v>0</v>
      </c>
      <c r="AP176" s="38">
        <f t="shared" si="88"/>
        <v>0</v>
      </c>
      <c r="AQ176" s="35">
        <f t="shared" si="89"/>
        <v>0</v>
      </c>
      <c r="AR176" s="36">
        <f t="shared" si="90"/>
        <v>0</v>
      </c>
      <c r="AS176" s="37">
        <f t="shared" si="91"/>
        <v>0</v>
      </c>
      <c r="AT176" s="38">
        <f t="shared" si="92"/>
        <v>0</v>
      </c>
      <c r="AU176" s="35">
        <f t="shared" si="93"/>
        <v>0</v>
      </c>
      <c r="AV176" s="36">
        <f t="shared" si="94"/>
        <v>0</v>
      </c>
      <c r="AW176" s="37">
        <f t="shared" si="95"/>
        <v>0</v>
      </c>
      <c r="AX176" s="38">
        <f t="shared" si="96"/>
        <v>0</v>
      </c>
      <c r="AY176" s="39">
        <f t="shared" si="97"/>
        <v>0</v>
      </c>
      <c r="AZ176" s="34" t="str">
        <f>IF(AY176=0,"",
IF(SUM($AY$143:AY176)=1,BA176,
IF($AY$718&gt;SUM($AY$143:AY176),_xlfn.CONCAT(", ",BA176),
IF($AY$718=SUM($AY$143:AY176),_xlfn.CONCAT(" y ",BA176)))))</f>
        <v/>
      </c>
      <c r="BA176" s="220" t="s">
        <v>130</v>
      </c>
      <c r="BC176" s="41">
        <f t="shared" si="98"/>
        <v>0</v>
      </c>
      <c r="BD176" s="41">
        <f t="shared" si="99"/>
        <v>0</v>
      </c>
      <c r="BE176" s="41">
        <f t="shared" si="100"/>
        <v>0</v>
      </c>
      <c r="BF176" s="41">
        <f t="shared" si="101"/>
        <v>0</v>
      </c>
      <c r="BG176" s="41">
        <f t="shared" si="102"/>
        <v>0</v>
      </c>
      <c r="BH176" s="41">
        <f t="shared" si="103"/>
        <v>0</v>
      </c>
      <c r="BI176" s="41">
        <f t="shared" si="104"/>
        <v>0</v>
      </c>
      <c r="BJ176" s="41">
        <f t="shared" si="105"/>
        <v>0</v>
      </c>
    </row>
    <row r="177" spans="1:62" ht="15" customHeight="1">
      <c r="A177" s="159"/>
      <c r="B177" s="179"/>
      <c r="C177" s="220" t="s">
        <v>131</v>
      </c>
      <c r="D177" s="573" t="str">
        <f>IF($AC$136="","",IF(HLOOKUP($AC$136,Presentación!$AQ$3:$BV$574,Presentación!AP38)="","",HLOOKUP($AC$136,Presentación!$AQ$3:$BV$574,Presentación!AP38,0)))</f>
        <v/>
      </c>
      <c r="E177" s="573"/>
      <c r="F177" s="573"/>
      <c r="G177" s="551" t="str">
        <f>IF($AC$136="","",IF(HLOOKUP($AC$136,Presentación!$BZ$3:$DE$574,Presentación!AP38,0)="","",HLOOKUP($AC$136,Presentación!$BZ$3:$DE$574,Presentación!AP38,0)))</f>
        <v/>
      </c>
      <c r="H177" s="551"/>
      <c r="I177" s="551"/>
      <c r="J177" s="551"/>
      <c r="K177" s="551"/>
      <c r="L177" s="551"/>
      <c r="M177" s="551"/>
      <c r="N177" s="551"/>
      <c r="O177" s="551"/>
      <c r="P177" s="551"/>
      <c r="Q177" s="551"/>
      <c r="R177" s="551"/>
      <c r="S177" s="551"/>
      <c r="T177" s="601"/>
      <c r="U177" s="467"/>
      <c r="V177" s="468"/>
      <c r="W177" s="27"/>
      <c r="X177" s="27"/>
      <c r="Y177" s="27"/>
      <c r="Z177" s="27"/>
      <c r="AA177" s="27"/>
      <c r="AB177" s="27"/>
      <c r="AC177" s="27"/>
      <c r="AD177" s="27"/>
      <c r="AG177">
        <f t="shared" si="79"/>
        <v>0</v>
      </c>
      <c r="AH177">
        <f t="shared" si="80"/>
        <v>0</v>
      </c>
      <c r="AI177" s="35">
        <f t="shared" si="81"/>
        <v>0</v>
      </c>
      <c r="AJ177" s="36">
        <f t="shared" si="82"/>
        <v>0</v>
      </c>
      <c r="AK177" s="37">
        <f t="shared" si="83"/>
        <v>0</v>
      </c>
      <c r="AL177" s="38">
        <f t="shared" si="84"/>
        <v>0</v>
      </c>
      <c r="AM177" s="35">
        <f t="shared" si="85"/>
        <v>0</v>
      </c>
      <c r="AN177" s="36">
        <f t="shared" si="86"/>
        <v>0</v>
      </c>
      <c r="AO177" s="37">
        <f t="shared" si="87"/>
        <v>0</v>
      </c>
      <c r="AP177" s="38">
        <f t="shared" si="88"/>
        <v>0</v>
      </c>
      <c r="AQ177" s="35">
        <f t="shared" si="89"/>
        <v>0</v>
      </c>
      <c r="AR177" s="36">
        <f t="shared" si="90"/>
        <v>0</v>
      </c>
      <c r="AS177" s="37">
        <f t="shared" si="91"/>
        <v>0</v>
      </c>
      <c r="AT177" s="38">
        <f t="shared" si="92"/>
        <v>0</v>
      </c>
      <c r="AU177" s="35">
        <f t="shared" si="93"/>
        <v>0</v>
      </c>
      <c r="AV177" s="36">
        <f t="shared" si="94"/>
        <v>0</v>
      </c>
      <c r="AW177" s="37">
        <f t="shared" si="95"/>
        <v>0</v>
      </c>
      <c r="AX177" s="38">
        <f t="shared" si="96"/>
        <v>0</v>
      </c>
      <c r="AY177" s="39">
        <f t="shared" si="97"/>
        <v>0</v>
      </c>
      <c r="AZ177" s="34" t="str">
        <f>IF(AY177=0,"",
IF(SUM($AY$143:AY177)=1,BA177,
IF($AY$718&gt;SUM($AY$143:AY177),_xlfn.CONCAT(", ",BA177),
IF($AY$718=SUM($AY$143:AY177),_xlfn.CONCAT(" y ",BA177)))))</f>
        <v/>
      </c>
      <c r="BA177" s="220" t="s">
        <v>131</v>
      </c>
      <c r="BC177" s="41">
        <f t="shared" si="98"/>
        <v>0</v>
      </c>
      <c r="BD177" s="41">
        <f t="shared" si="99"/>
        <v>0</v>
      </c>
      <c r="BE177" s="41">
        <f t="shared" si="100"/>
        <v>0</v>
      </c>
      <c r="BF177" s="41">
        <f t="shared" si="101"/>
        <v>0</v>
      </c>
      <c r="BG177" s="41">
        <f t="shared" si="102"/>
        <v>0</v>
      </c>
      <c r="BH177" s="41">
        <f t="shared" si="103"/>
        <v>0</v>
      </c>
      <c r="BI177" s="41">
        <f t="shared" si="104"/>
        <v>0</v>
      </c>
      <c r="BJ177" s="41">
        <f t="shared" si="105"/>
        <v>0</v>
      </c>
    </row>
    <row r="178" spans="1:62" ht="15" customHeight="1">
      <c r="A178" s="159"/>
      <c r="B178" s="179"/>
      <c r="C178" s="220" t="s">
        <v>801</v>
      </c>
      <c r="D178" s="573" t="str">
        <f>IF($AC$136="","",IF(HLOOKUP($AC$136,Presentación!$AQ$3:$BV$574,Presentación!AP39)="","",HLOOKUP($AC$136,Presentación!$AQ$3:$BV$574,Presentación!AP39,0)))</f>
        <v/>
      </c>
      <c r="E178" s="573"/>
      <c r="F178" s="573"/>
      <c r="G178" s="551" t="str">
        <f>IF($AC$136="","",IF(HLOOKUP($AC$136,Presentación!$BZ$3:$DE$574,Presentación!AP39,0)="","",HLOOKUP($AC$136,Presentación!$BZ$3:$DE$574,Presentación!AP39,0)))</f>
        <v/>
      </c>
      <c r="H178" s="551"/>
      <c r="I178" s="551"/>
      <c r="J178" s="551"/>
      <c r="K178" s="551"/>
      <c r="L178" s="551"/>
      <c r="M178" s="551"/>
      <c r="N178" s="551"/>
      <c r="O178" s="551"/>
      <c r="P178" s="551"/>
      <c r="Q178" s="551"/>
      <c r="R178" s="551"/>
      <c r="S178" s="551"/>
      <c r="T178" s="601"/>
      <c r="U178" s="467"/>
      <c r="V178" s="468"/>
      <c r="W178" s="27"/>
      <c r="X178" s="27"/>
      <c r="Y178" s="27"/>
      <c r="Z178" s="27"/>
      <c r="AA178" s="27"/>
      <c r="AB178" s="27"/>
      <c r="AC178" s="27"/>
      <c r="AD178" s="27"/>
      <c r="AG178">
        <f t="shared" si="79"/>
        <v>0</v>
      </c>
      <c r="AH178">
        <f t="shared" si="80"/>
        <v>0</v>
      </c>
      <c r="AI178" s="35">
        <f t="shared" si="81"/>
        <v>0</v>
      </c>
      <c r="AJ178" s="36">
        <f t="shared" si="82"/>
        <v>0</v>
      </c>
      <c r="AK178" s="37">
        <f t="shared" si="83"/>
        <v>0</v>
      </c>
      <c r="AL178" s="38">
        <f t="shared" si="84"/>
        <v>0</v>
      </c>
      <c r="AM178" s="35">
        <f t="shared" si="85"/>
        <v>0</v>
      </c>
      <c r="AN178" s="36">
        <f t="shared" si="86"/>
        <v>0</v>
      </c>
      <c r="AO178" s="37">
        <f t="shared" si="87"/>
        <v>0</v>
      </c>
      <c r="AP178" s="38">
        <f t="shared" si="88"/>
        <v>0</v>
      </c>
      <c r="AQ178" s="35">
        <f t="shared" si="89"/>
        <v>0</v>
      </c>
      <c r="AR178" s="36">
        <f t="shared" si="90"/>
        <v>0</v>
      </c>
      <c r="AS178" s="37">
        <f t="shared" si="91"/>
        <v>0</v>
      </c>
      <c r="AT178" s="38">
        <f t="shared" si="92"/>
        <v>0</v>
      </c>
      <c r="AU178" s="35">
        <f t="shared" si="93"/>
        <v>0</v>
      </c>
      <c r="AV178" s="36">
        <f t="shared" si="94"/>
        <v>0</v>
      </c>
      <c r="AW178" s="37">
        <f t="shared" si="95"/>
        <v>0</v>
      </c>
      <c r="AX178" s="38">
        <f t="shared" si="96"/>
        <v>0</v>
      </c>
      <c r="AY178" s="39">
        <f t="shared" si="97"/>
        <v>0</v>
      </c>
      <c r="AZ178" s="34" t="str">
        <f>IF(AY178=0,"",
IF(SUM($AY$143:AY178)=1,BA178,
IF($AY$718&gt;SUM($AY$143:AY178),_xlfn.CONCAT(", ",BA178),
IF($AY$718=SUM($AY$143:AY178),_xlfn.CONCAT(" y ",BA178)))))</f>
        <v/>
      </c>
      <c r="BA178" s="220" t="s">
        <v>801</v>
      </c>
      <c r="BC178" s="41">
        <f t="shared" si="98"/>
        <v>0</v>
      </c>
      <c r="BD178" s="41">
        <f t="shared" si="99"/>
        <v>0</v>
      </c>
      <c r="BE178" s="41">
        <f t="shared" si="100"/>
        <v>0</v>
      </c>
      <c r="BF178" s="41">
        <f t="shared" si="101"/>
        <v>0</v>
      </c>
      <c r="BG178" s="41">
        <f t="shared" si="102"/>
        <v>0</v>
      </c>
      <c r="BH178" s="41">
        <f t="shared" si="103"/>
        <v>0</v>
      </c>
      <c r="BI178" s="41">
        <f t="shared" si="104"/>
        <v>0</v>
      </c>
      <c r="BJ178" s="41">
        <f t="shared" si="105"/>
        <v>0</v>
      </c>
    </row>
    <row r="179" spans="1:62" ht="15" customHeight="1">
      <c r="A179" s="159"/>
      <c r="B179" s="179"/>
      <c r="C179" s="220" t="s">
        <v>802</v>
      </c>
      <c r="D179" s="573" t="str">
        <f>IF($AC$136="","",IF(HLOOKUP($AC$136,Presentación!$AQ$3:$BV$574,Presentación!AP40)="","",HLOOKUP($AC$136,Presentación!$AQ$3:$BV$574,Presentación!AP40,0)))</f>
        <v/>
      </c>
      <c r="E179" s="573"/>
      <c r="F179" s="573"/>
      <c r="G179" s="551" t="str">
        <f>IF($AC$136="","",IF(HLOOKUP($AC$136,Presentación!$BZ$3:$DE$574,Presentación!AP40,0)="","",HLOOKUP($AC$136,Presentación!$BZ$3:$DE$574,Presentación!AP40,0)))</f>
        <v/>
      </c>
      <c r="H179" s="551"/>
      <c r="I179" s="551"/>
      <c r="J179" s="551"/>
      <c r="K179" s="551"/>
      <c r="L179" s="551"/>
      <c r="M179" s="551"/>
      <c r="N179" s="551"/>
      <c r="O179" s="551"/>
      <c r="P179" s="551"/>
      <c r="Q179" s="551"/>
      <c r="R179" s="551"/>
      <c r="S179" s="551"/>
      <c r="T179" s="601"/>
      <c r="U179" s="467"/>
      <c r="V179" s="468"/>
      <c r="W179" s="27"/>
      <c r="X179" s="27"/>
      <c r="Y179" s="27"/>
      <c r="Z179" s="27"/>
      <c r="AA179" s="27"/>
      <c r="AB179" s="27"/>
      <c r="AC179" s="27"/>
      <c r="AD179" s="27"/>
      <c r="AG179">
        <f t="shared" si="79"/>
        <v>0</v>
      </c>
      <c r="AH179">
        <f t="shared" si="80"/>
        <v>0</v>
      </c>
      <c r="AI179" s="35">
        <f t="shared" si="81"/>
        <v>0</v>
      </c>
      <c r="AJ179" s="36">
        <f t="shared" si="82"/>
        <v>0</v>
      </c>
      <c r="AK179" s="37">
        <f t="shared" si="83"/>
        <v>0</v>
      </c>
      <c r="AL179" s="38">
        <f t="shared" si="84"/>
        <v>0</v>
      </c>
      <c r="AM179" s="35">
        <f t="shared" si="85"/>
        <v>0</v>
      </c>
      <c r="AN179" s="36">
        <f t="shared" si="86"/>
        <v>0</v>
      </c>
      <c r="AO179" s="37">
        <f t="shared" si="87"/>
        <v>0</v>
      </c>
      <c r="AP179" s="38">
        <f t="shared" si="88"/>
        <v>0</v>
      </c>
      <c r="AQ179" s="35">
        <f t="shared" si="89"/>
        <v>0</v>
      </c>
      <c r="AR179" s="36">
        <f t="shared" si="90"/>
        <v>0</v>
      </c>
      <c r="AS179" s="37">
        <f t="shared" si="91"/>
        <v>0</v>
      </c>
      <c r="AT179" s="38">
        <f t="shared" si="92"/>
        <v>0</v>
      </c>
      <c r="AU179" s="35">
        <f t="shared" si="93"/>
        <v>0</v>
      </c>
      <c r="AV179" s="36">
        <f t="shared" si="94"/>
        <v>0</v>
      </c>
      <c r="AW179" s="37">
        <f t="shared" si="95"/>
        <v>0</v>
      </c>
      <c r="AX179" s="38">
        <f t="shared" si="96"/>
        <v>0</v>
      </c>
      <c r="AY179" s="39">
        <f t="shared" si="97"/>
        <v>0</v>
      </c>
      <c r="AZ179" s="34" t="str">
        <f>IF(AY179=0,"",
IF(SUM($AY$143:AY179)=1,BA179,
IF($AY$718&gt;SUM($AY$143:AY179),_xlfn.CONCAT(", ",BA179),
IF($AY$718=SUM($AY$143:AY179),_xlfn.CONCAT(" y ",BA179)))))</f>
        <v/>
      </c>
      <c r="BA179" s="220" t="s">
        <v>802</v>
      </c>
      <c r="BC179" s="41">
        <f t="shared" si="98"/>
        <v>0</v>
      </c>
      <c r="BD179" s="41">
        <f t="shared" si="99"/>
        <v>0</v>
      </c>
      <c r="BE179" s="41">
        <f t="shared" si="100"/>
        <v>0</v>
      </c>
      <c r="BF179" s="41">
        <f t="shared" si="101"/>
        <v>0</v>
      </c>
      <c r="BG179" s="41">
        <f t="shared" si="102"/>
        <v>0</v>
      </c>
      <c r="BH179" s="41">
        <f t="shared" si="103"/>
        <v>0</v>
      </c>
      <c r="BI179" s="41">
        <f t="shared" si="104"/>
        <v>0</v>
      </c>
      <c r="BJ179" s="41">
        <f t="shared" si="105"/>
        <v>0</v>
      </c>
    </row>
    <row r="180" spans="1:62" ht="15" customHeight="1">
      <c r="A180" s="159"/>
      <c r="B180" s="179"/>
      <c r="C180" s="220" t="s">
        <v>803</v>
      </c>
      <c r="D180" s="573" t="str">
        <f>IF($AC$136="","",IF(HLOOKUP($AC$136,Presentación!$AQ$3:$BV$574,Presentación!AP41)="","",HLOOKUP($AC$136,Presentación!$AQ$3:$BV$574,Presentación!AP41,0)))</f>
        <v/>
      </c>
      <c r="E180" s="573"/>
      <c r="F180" s="573"/>
      <c r="G180" s="551" t="str">
        <f>IF($AC$136="","",IF(HLOOKUP($AC$136,Presentación!$BZ$3:$DE$574,Presentación!AP41,0)="","",HLOOKUP($AC$136,Presentación!$BZ$3:$DE$574,Presentación!AP41,0)))</f>
        <v/>
      </c>
      <c r="H180" s="551"/>
      <c r="I180" s="551"/>
      <c r="J180" s="551"/>
      <c r="K180" s="551"/>
      <c r="L180" s="551"/>
      <c r="M180" s="551"/>
      <c r="N180" s="551"/>
      <c r="O180" s="551"/>
      <c r="P180" s="551"/>
      <c r="Q180" s="551"/>
      <c r="R180" s="551"/>
      <c r="S180" s="551"/>
      <c r="T180" s="601"/>
      <c r="U180" s="467"/>
      <c r="V180" s="468"/>
      <c r="W180" s="27"/>
      <c r="X180" s="27"/>
      <c r="Y180" s="27"/>
      <c r="Z180" s="27"/>
      <c r="AA180" s="27"/>
      <c r="AB180" s="27"/>
      <c r="AC180" s="27"/>
      <c r="AD180" s="27"/>
      <c r="AG180">
        <f t="shared" si="79"/>
        <v>0</v>
      </c>
      <c r="AH180">
        <f t="shared" si="80"/>
        <v>0</v>
      </c>
      <c r="AI180" s="35">
        <f t="shared" si="81"/>
        <v>0</v>
      </c>
      <c r="AJ180" s="36">
        <f t="shared" si="82"/>
        <v>0</v>
      </c>
      <c r="AK180" s="37">
        <f t="shared" si="83"/>
        <v>0</v>
      </c>
      <c r="AL180" s="38">
        <f t="shared" si="84"/>
        <v>0</v>
      </c>
      <c r="AM180" s="35">
        <f t="shared" si="85"/>
        <v>0</v>
      </c>
      <c r="AN180" s="36">
        <f t="shared" si="86"/>
        <v>0</v>
      </c>
      <c r="AO180" s="37">
        <f t="shared" si="87"/>
        <v>0</v>
      </c>
      <c r="AP180" s="38">
        <f t="shared" si="88"/>
        <v>0</v>
      </c>
      <c r="AQ180" s="35">
        <f t="shared" si="89"/>
        <v>0</v>
      </c>
      <c r="AR180" s="36">
        <f t="shared" si="90"/>
        <v>0</v>
      </c>
      <c r="AS180" s="37">
        <f t="shared" si="91"/>
        <v>0</v>
      </c>
      <c r="AT180" s="38">
        <f t="shared" si="92"/>
        <v>0</v>
      </c>
      <c r="AU180" s="35">
        <f t="shared" si="93"/>
        <v>0</v>
      </c>
      <c r="AV180" s="36">
        <f t="shared" si="94"/>
        <v>0</v>
      </c>
      <c r="AW180" s="37">
        <f t="shared" si="95"/>
        <v>0</v>
      </c>
      <c r="AX180" s="38">
        <f t="shared" si="96"/>
        <v>0</v>
      </c>
      <c r="AY180" s="39">
        <f t="shared" si="97"/>
        <v>0</v>
      </c>
      <c r="AZ180" s="34" t="str">
        <f>IF(AY180=0,"",
IF(SUM($AY$143:AY180)=1,BA180,
IF($AY$718&gt;SUM($AY$143:AY180),_xlfn.CONCAT(", ",BA180),
IF($AY$718=SUM($AY$143:AY180),_xlfn.CONCAT(" y ",BA180)))))</f>
        <v/>
      </c>
      <c r="BA180" s="220" t="s">
        <v>803</v>
      </c>
      <c r="BC180" s="41">
        <f t="shared" si="98"/>
        <v>0</v>
      </c>
      <c r="BD180" s="41">
        <f t="shared" si="99"/>
        <v>0</v>
      </c>
      <c r="BE180" s="41">
        <f t="shared" si="100"/>
        <v>0</v>
      </c>
      <c r="BF180" s="41">
        <f t="shared" si="101"/>
        <v>0</v>
      </c>
      <c r="BG180" s="41">
        <f t="shared" si="102"/>
        <v>0</v>
      </c>
      <c r="BH180" s="41">
        <f t="shared" si="103"/>
        <v>0</v>
      </c>
      <c r="BI180" s="41">
        <f t="shared" si="104"/>
        <v>0</v>
      </c>
      <c r="BJ180" s="41">
        <f t="shared" si="105"/>
        <v>0</v>
      </c>
    </row>
    <row r="181" spans="1:62" ht="15" customHeight="1">
      <c r="A181" s="159"/>
      <c r="B181" s="179"/>
      <c r="C181" s="220" t="s">
        <v>804</v>
      </c>
      <c r="D181" s="573" t="str">
        <f>IF($AC$136="","",IF(HLOOKUP($AC$136,Presentación!$AQ$3:$BV$574,Presentación!AP42)="","",HLOOKUP($AC$136,Presentación!$AQ$3:$BV$574,Presentación!AP42,0)))</f>
        <v/>
      </c>
      <c r="E181" s="573"/>
      <c r="F181" s="573"/>
      <c r="G181" s="551" t="str">
        <f>IF($AC$136="","",IF(HLOOKUP($AC$136,Presentación!$BZ$3:$DE$574,Presentación!AP42,0)="","",HLOOKUP($AC$136,Presentación!$BZ$3:$DE$574,Presentación!AP42,0)))</f>
        <v/>
      </c>
      <c r="H181" s="551"/>
      <c r="I181" s="551"/>
      <c r="J181" s="551"/>
      <c r="K181" s="551"/>
      <c r="L181" s="551"/>
      <c r="M181" s="551"/>
      <c r="N181" s="551"/>
      <c r="O181" s="551"/>
      <c r="P181" s="551"/>
      <c r="Q181" s="551"/>
      <c r="R181" s="551"/>
      <c r="S181" s="551"/>
      <c r="T181" s="601"/>
      <c r="U181" s="467"/>
      <c r="V181" s="468"/>
      <c r="W181" s="27"/>
      <c r="X181" s="27"/>
      <c r="Y181" s="27"/>
      <c r="Z181" s="27"/>
      <c r="AA181" s="27"/>
      <c r="AB181" s="27"/>
      <c r="AC181" s="27"/>
      <c r="AD181" s="27"/>
      <c r="AG181">
        <f t="shared" si="79"/>
        <v>0</v>
      </c>
      <c r="AH181">
        <f t="shared" si="80"/>
        <v>0</v>
      </c>
      <c r="AI181" s="35">
        <f t="shared" si="81"/>
        <v>0</v>
      </c>
      <c r="AJ181" s="36">
        <f t="shared" si="82"/>
        <v>0</v>
      </c>
      <c r="AK181" s="37">
        <f t="shared" si="83"/>
        <v>0</v>
      </c>
      <c r="AL181" s="38">
        <f t="shared" si="84"/>
        <v>0</v>
      </c>
      <c r="AM181" s="35">
        <f t="shared" si="85"/>
        <v>0</v>
      </c>
      <c r="AN181" s="36">
        <f t="shared" si="86"/>
        <v>0</v>
      </c>
      <c r="AO181" s="37">
        <f t="shared" si="87"/>
        <v>0</v>
      </c>
      <c r="AP181" s="38">
        <f t="shared" si="88"/>
        <v>0</v>
      </c>
      <c r="AQ181" s="35">
        <f t="shared" si="89"/>
        <v>0</v>
      </c>
      <c r="AR181" s="36">
        <f t="shared" si="90"/>
        <v>0</v>
      </c>
      <c r="AS181" s="37">
        <f t="shared" si="91"/>
        <v>0</v>
      </c>
      <c r="AT181" s="38">
        <f t="shared" si="92"/>
        <v>0</v>
      </c>
      <c r="AU181" s="35">
        <f t="shared" si="93"/>
        <v>0</v>
      </c>
      <c r="AV181" s="36">
        <f t="shared" si="94"/>
        <v>0</v>
      </c>
      <c r="AW181" s="37">
        <f t="shared" si="95"/>
        <v>0</v>
      </c>
      <c r="AX181" s="38">
        <f t="shared" si="96"/>
        <v>0</v>
      </c>
      <c r="AY181" s="39">
        <f t="shared" si="97"/>
        <v>0</v>
      </c>
      <c r="AZ181" s="34" t="str">
        <f>IF(AY181=0,"",
IF(SUM($AY$143:AY181)=1,BA181,
IF($AY$718&gt;SUM($AY$143:AY181),_xlfn.CONCAT(", ",BA181),
IF($AY$718=SUM($AY$143:AY181),_xlfn.CONCAT(" y ",BA181)))))</f>
        <v/>
      </c>
      <c r="BA181" s="220" t="s">
        <v>804</v>
      </c>
      <c r="BC181" s="41">
        <f t="shared" si="98"/>
        <v>0</v>
      </c>
      <c r="BD181" s="41">
        <f t="shared" si="99"/>
        <v>0</v>
      </c>
      <c r="BE181" s="41">
        <f t="shared" si="100"/>
        <v>0</v>
      </c>
      <c r="BF181" s="41">
        <f t="shared" si="101"/>
        <v>0</v>
      </c>
      <c r="BG181" s="41">
        <f t="shared" si="102"/>
        <v>0</v>
      </c>
      <c r="BH181" s="41">
        <f t="shared" si="103"/>
        <v>0</v>
      </c>
      <c r="BI181" s="41">
        <f t="shared" si="104"/>
        <v>0</v>
      </c>
      <c r="BJ181" s="41">
        <f t="shared" si="105"/>
        <v>0</v>
      </c>
    </row>
    <row r="182" spans="1:62" ht="15" customHeight="1">
      <c r="A182" s="159"/>
      <c r="B182" s="179"/>
      <c r="C182" s="220" t="s">
        <v>805</v>
      </c>
      <c r="D182" s="573" t="str">
        <f>IF($AC$136="","",IF(HLOOKUP($AC$136,Presentación!$AQ$3:$BV$574,Presentación!AP43)="","",HLOOKUP($AC$136,Presentación!$AQ$3:$BV$574,Presentación!AP43,0)))</f>
        <v/>
      </c>
      <c r="E182" s="573"/>
      <c r="F182" s="573"/>
      <c r="G182" s="551" t="str">
        <f>IF($AC$136="","",IF(HLOOKUP($AC$136,Presentación!$BZ$3:$DE$574,Presentación!AP43,0)="","",HLOOKUP($AC$136,Presentación!$BZ$3:$DE$574,Presentación!AP43,0)))</f>
        <v/>
      </c>
      <c r="H182" s="551"/>
      <c r="I182" s="551"/>
      <c r="J182" s="551"/>
      <c r="K182" s="551"/>
      <c r="L182" s="551"/>
      <c r="M182" s="551"/>
      <c r="N182" s="551"/>
      <c r="O182" s="551"/>
      <c r="P182" s="551"/>
      <c r="Q182" s="551"/>
      <c r="R182" s="551"/>
      <c r="S182" s="551"/>
      <c r="T182" s="601"/>
      <c r="U182" s="467"/>
      <c r="V182" s="468"/>
      <c r="W182" s="27"/>
      <c r="X182" s="27"/>
      <c r="Y182" s="27"/>
      <c r="Z182" s="27"/>
      <c r="AA182" s="27"/>
      <c r="AB182" s="27"/>
      <c r="AC182" s="27"/>
      <c r="AD182" s="27"/>
      <c r="AG182">
        <f t="shared" si="79"/>
        <v>0</v>
      </c>
      <c r="AH182">
        <f t="shared" si="80"/>
        <v>0</v>
      </c>
      <c r="AI182" s="35">
        <f t="shared" si="81"/>
        <v>0</v>
      </c>
      <c r="AJ182" s="36">
        <f t="shared" si="82"/>
        <v>0</v>
      </c>
      <c r="AK182" s="37">
        <f t="shared" si="83"/>
        <v>0</v>
      </c>
      <c r="AL182" s="38">
        <f t="shared" si="84"/>
        <v>0</v>
      </c>
      <c r="AM182" s="35">
        <f t="shared" si="85"/>
        <v>0</v>
      </c>
      <c r="AN182" s="36">
        <f t="shared" si="86"/>
        <v>0</v>
      </c>
      <c r="AO182" s="37">
        <f t="shared" si="87"/>
        <v>0</v>
      </c>
      <c r="AP182" s="38">
        <f t="shared" si="88"/>
        <v>0</v>
      </c>
      <c r="AQ182" s="35">
        <f t="shared" si="89"/>
        <v>0</v>
      </c>
      <c r="AR182" s="36">
        <f t="shared" si="90"/>
        <v>0</v>
      </c>
      <c r="AS182" s="37">
        <f t="shared" si="91"/>
        <v>0</v>
      </c>
      <c r="AT182" s="38">
        <f t="shared" si="92"/>
        <v>0</v>
      </c>
      <c r="AU182" s="35">
        <f t="shared" si="93"/>
        <v>0</v>
      </c>
      <c r="AV182" s="36">
        <f t="shared" si="94"/>
        <v>0</v>
      </c>
      <c r="AW182" s="37">
        <f t="shared" si="95"/>
        <v>0</v>
      </c>
      <c r="AX182" s="38">
        <f t="shared" si="96"/>
        <v>0</v>
      </c>
      <c r="AY182" s="39">
        <f t="shared" si="97"/>
        <v>0</v>
      </c>
      <c r="AZ182" s="34" t="str">
        <f>IF(AY182=0,"",
IF(SUM($AY$143:AY182)=1,BA182,
IF($AY$718&gt;SUM($AY$143:AY182),_xlfn.CONCAT(", ",BA182),
IF($AY$718=SUM($AY$143:AY182),_xlfn.CONCAT(" y ",BA182)))))</f>
        <v/>
      </c>
      <c r="BA182" s="220" t="s">
        <v>805</v>
      </c>
      <c r="BC182" s="41">
        <f t="shared" si="98"/>
        <v>0</v>
      </c>
      <c r="BD182" s="41">
        <f t="shared" si="99"/>
        <v>0</v>
      </c>
      <c r="BE182" s="41">
        <f t="shared" si="100"/>
        <v>0</v>
      </c>
      <c r="BF182" s="41">
        <f t="shared" si="101"/>
        <v>0</v>
      </c>
      <c r="BG182" s="41">
        <f t="shared" si="102"/>
        <v>0</v>
      </c>
      <c r="BH182" s="41">
        <f t="shared" si="103"/>
        <v>0</v>
      </c>
      <c r="BI182" s="41">
        <f t="shared" si="104"/>
        <v>0</v>
      </c>
      <c r="BJ182" s="41">
        <f t="shared" si="105"/>
        <v>0</v>
      </c>
    </row>
    <row r="183" spans="1:62" ht="15" customHeight="1">
      <c r="A183" s="159"/>
      <c r="B183" s="179"/>
      <c r="C183" s="220" t="s">
        <v>806</v>
      </c>
      <c r="D183" s="573" t="str">
        <f>IF($AC$136="","",IF(HLOOKUP($AC$136,Presentación!$AQ$3:$BV$574,Presentación!AP44)="","",HLOOKUP($AC$136,Presentación!$AQ$3:$BV$574,Presentación!AP44,0)))</f>
        <v/>
      </c>
      <c r="E183" s="573"/>
      <c r="F183" s="573"/>
      <c r="G183" s="551" t="str">
        <f>IF($AC$136="","",IF(HLOOKUP($AC$136,Presentación!$BZ$3:$DE$574,Presentación!AP44,0)="","",HLOOKUP($AC$136,Presentación!$BZ$3:$DE$574,Presentación!AP44,0)))</f>
        <v/>
      </c>
      <c r="H183" s="551"/>
      <c r="I183" s="551"/>
      <c r="J183" s="551"/>
      <c r="K183" s="551"/>
      <c r="L183" s="551"/>
      <c r="M183" s="551"/>
      <c r="N183" s="551"/>
      <c r="O183" s="551"/>
      <c r="P183" s="551"/>
      <c r="Q183" s="551"/>
      <c r="R183" s="551"/>
      <c r="S183" s="551"/>
      <c r="T183" s="601"/>
      <c r="U183" s="467"/>
      <c r="V183" s="468"/>
      <c r="W183" s="27"/>
      <c r="X183" s="27"/>
      <c r="Y183" s="27"/>
      <c r="Z183" s="27"/>
      <c r="AA183" s="27"/>
      <c r="AB183" s="27"/>
      <c r="AC183" s="27"/>
      <c r="AD183" s="27"/>
      <c r="AG183">
        <f t="shared" si="79"/>
        <v>0</v>
      </c>
      <c r="AH183">
        <f t="shared" si="80"/>
        <v>0</v>
      </c>
      <c r="AI183" s="35">
        <f t="shared" si="81"/>
        <v>0</v>
      </c>
      <c r="AJ183" s="36">
        <f t="shared" si="82"/>
        <v>0</v>
      </c>
      <c r="AK183" s="37">
        <f t="shared" si="83"/>
        <v>0</v>
      </c>
      <c r="AL183" s="38">
        <f t="shared" si="84"/>
        <v>0</v>
      </c>
      <c r="AM183" s="35">
        <f t="shared" si="85"/>
        <v>0</v>
      </c>
      <c r="AN183" s="36">
        <f t="shared" si="86"/>
        <v>0</v>
      </c>
      <c r="AO183" s="37">
        <f t="shared" si="87"/>
        <v>0</v>
      </c>
      <c r="AP183" s="38">
        <f t="shared" si="88"/>
        <v>0</v>
      </c>
      <c r="AQ183" s="35">
        <f t="shared" si="89"/>
        <v>0</v>
      </c>
      <c r="AR183" s="36">
        <f t="shared" si="90"/>
        <v>0</v>
      </c>
      <c r="AS183" s="37">
        <f t="shared" si="91"/>
        <v>0</v>
      </c>
      <c r="AT183" s="38">
        <f t="shared" si="92"/>
        <v>0</v>
      </c>
      <c r="AU183" s="35">
        <f t="shared" si="93"/>
        <v>0</v>
      </c>
      <c r="AV183" s="36">
        <f t="shared" si="94"/>
        <v>0</v>
      </c>
      <c r="AW183" s="37">
        <f t="shared" si="95"/>
        <v>0</v>
      </c>
      <c r="AX183" s="38">
        <f t="shared" si="96"/>
        <v>0</v>
      </c>
      <c r="AY183" s="39">
        <f t="shared" si="97"/>
        <v>0</v>
      </c>
      <c r="AZ183" s="34" t="str">
        <f>IF(AY183=0,"",
IF(SUM($AY$143:AY183)=1,BA183,
IF($AY$718&gt;SUM($AY$143:AY183),_xlfn.CONCAT(", ",BA183),
IF($AY$718=SUM($AY$143:AY183),_xlfn.CONCAT(" y ",BA183)))))</f>
        <v/>
      </c>
      <c r="BA183" s="220" t="s">
        <v>806</v>
      </c>
      <c r="BC183" s="41">
        <f t="shared" si="98"/>
        <v>0</v>
      </c>
      <c r="BD183" s="41">
        <f t="shared" si="99"/>
        <v>0</v>
      </c>
      <c r="BE183" s="41">
        <f t="shared" si="100"/>
        <v>0</v>
      </c>
      <c r="BF183" s="41">
        <f t="shared" si="101"/>
        <v>0</v>
      </c>
      <c r="BG183" s="41">
        <f t="shared" si="102"/>
        <v>0</v>
      </c>
      <c r="BH183" s="41">
        <f t="shared" si="103"/>
        <v>0</v>
      </c>
      <c r="BI183" s="41">
        <f t="shared" si="104"/>
        <v>0</v>
      </c>
      <c r="BJ183" s="41">
        <f t="shared" si="105"/>
        <v>0</v>
      </c>
    </row>
    <row r="184" spans="1:62" ht="15" customHeight="1">
      <c r="A184" s="159"/>
      <c r="B184" s="179"/>
      <c r="C184" s="220" t="s">
        <v>807</v>
      </c>
      <c r="D184" s="573" t="str">
        <f>IF($AC$136="","",IF(HLOOKUP($AC$136,Presentación!$AQ$3:$BV$574,Presentación!AP45)="","",HLOOKUP($AC$136,Presentación!$AQ$3:$BV$574,Presentación!AP45,0)))</f>
        <v/>
      </c>
      <c r="E184" s="573"/>
      <c r="F184" s="573"/>
      <c r="G184" s="551" t="str">
        <f>IF($AC$136="","",IF(HLOOKUP($AC$136,Presentación!$BZ$3:$DE$574,Presentación!AP45,0)="","",HLOOKUP($AC$136,Presentación!$BZ$3:$DE$574,Presentación!AP45,0)))</f>
        <v/>
      </c>
      <c r="H184" s="551"/>
      <c r="I184" s="551"/>
      <c r="J184" s="551"/>
      <c r="K184" s="551"/>
      <c r="L184" s="551"/>
      <c r="M184" s="551"/>
      <c r="N184" s="551"/>
      <c r="O184" s="551"/>
      <c r="P184" s="551"/>
      <c r="Q184" s="551"/>
      <c r="R184" s="551"/>
      <c r="S184" s="551"/>
      <c r="T184" s="601"/>
      <c r="U184" s="467"/>
      <c r="V184" s="468"/>
      <c r="W184" s="27"/>
      <c r="X184" s="27"/>
      <c r="Y184" s="27"/>
      <c r="Z184" s="27"/>
      <c r="AA184" s="27"/>
      <c r="AB184" s="27"/>
      <c r="AC184" s="27"/>
      <c r="AD184" s="27"/>
      <c r="AG184">
        <f t="shared" si="79"/>
        <v>0</v>
      </c>
      <c r="AH184">
        <f t="shared" si="80"/>
        <v>0</v>
      </c>
      <c r="AI184" s="35">
        <f t="shared" si="81"/>
        <v>0</v>
      </c>
      <c r="AJ184" s="36">
        <f t="shared" si="82"/>
        <v>0</v>
      </c>
      <c r="AK184" s="37">
        <f t="shared" si="83"/>
        <v>0</v>
      </c>
      <c r="AL184" s="38">
        <f t="shared" si="84"/>
        <v>0</v>
      </c>
      <c r="AM184" s="35">
        <f t="shared" si="85"/>
        <v>0</v>
      </c>
      <c r="AN184" s="36">
        <f t="shared" si="86"/>
        <v>0</v>
      </c>
      <c r="AO184" s="37">
        <f t="shared" si="87"/>
        <v>0</v>
      </c>
      <c r="AP184" s="38">
        <f t="shared" si="88"/>
        <v>0</v>
      </c>
      <c r="AQ184" s="35">
        <f t="shared" si="89"/>
        <v>0</v>
      </c>
      <c r="AR184" s="36">
        <f t="shared" si="90"/>
        <v>0</v>
      </c>
      <c r="AS184" s="37">
        <f t="shared" si="91"/>
        <v>0</v>
      </c>
      <c r="AT184" s="38">
        <f t="shared" si="92"/>
        <v>0</v>
      </c>
      <c r="AU184" s="35">
        <f t="shared" si="93"/>
        <v>0</v>
      </c>
      <c r="AV184" s="36">
        <f t="shared" si="94"/>
        <v>0</v>
      </c>
      <c r="AW184" s="37">
        <f t="shared" si="95"/>
        <v>0</v>
      </c>
      <c r="AX184" s="38">
        <f t="shared" si="96"/>
        <v>0</v>
      </c>
      <c r="AY184" s="39">
        <f t="shared" si="97"/>
        <v>0</v>
      </c>
      <c r="AZ184" s="34" t="str">
        <f>IF(AY184=0,"",
IF(SUM($AY$143:AY184)=1,BA184,
IF($AY$718&gt;SUM($AY$143:AY184),_xlfn.CONCAT(", ",BA184),
IF($AY$718=SUM($AY$143:AY184),_xlfn.CONCAT(" y ",BA184)))))</f>
        <v/>
      </c>
      <c r="BA184" s="220" t="s">
        <v>807</v>
      </c>
      <c r="BC184" s="41">
        <f t="shared" si="98"/>
        <v>0</v>
      </c>
      <c r="BD184" s="41">
        <f t="shared" si="99"/>
        <v>0</v>
      </c>
      <c r="BE184" s="41">
        <f t="shared" si="100"/>
        <v>0</v>
      </c>
      <c r="BF184" s="41">
        <f t="shared" si="101"/>
        <v>0</v>
      </c>
      <c r="BG184" s="41">
        <f t="shared" si="102"/>
        <v>0</v>
      </c>
      <c r="BH184" s="41">
        <f t="shared" si="103"/>
        <v>0</v>
      </c>
      <c r="BI184" s="41">
        <f t="shared" si="104"/>
        <v>0</v>
      </c>
      <c r="BJ184" s="41">
        <f t="shared" si="105"/>
        <v>0</v>
      </c>
    </row>
    <row r="185" spans="1:62" ht="15" customHeight="1">
      <c r="A185" s="159"/>
      <c r="B185" s="179"/>
      <c r="C185" s="220" t="s">
        <v>808</v>
      </c>
      <c r="D185" s="573" t="str">
        <f>IF($AC$136="","",IF(HLOOKUP($AC$136,Presentación!$AQ$3:$BV$574,Presentación!AP46)="","",HLOOKUP($AC$136,Presentación!$AQ$3:$BV$574,Presentación!AP46,0)))</f>
        <v/>
      </c>
      <c r="E185" s="573"/>
      <c r="F185" s="573"/>
      <c r="G185" s="551" t="str">
        <f>IF($AC$136="","",IF(HLOOKUP($AC$136,Presentación!$BZ$3:$DE$574,Presentación!AP46,0)="","",HLOOKUP($AC$136,Presentación!$BZ$3:$DE$574,Presentación!AP46,0)))</f>
        <v/>
      </c>
      <c r="H185" s="551"/>
      <c r="I185" s="551"/>
      <c r="J185" s="551"/>
      <c r="K185" s="551"/>
      <c r="L185" s="551"/>
      <c r="M185" s="551"/>
      <c r="N185" s="551"/>
      <c r="O185" s="551"/>
      <c r="P185" s="551"/>
      <c r="Q185" s="551"/>
      <c r="R185" s="551"/>
      <c r="S185" s="551"/>
      <c r="T185" s="601"/>
      <c r="U185" s="467"/>
      <c r="V185" s="468"/>
      <c r="W185" s="27"/>
      <c r="X185" s="27"/>
      <c r="Y185" s="27"/>
      <c r="Z185" s="27"/>
      <c r="AA185" s="27"/>
      <c r="AB185" s="27"/>
      <c r="AC185" s="27"/>
      <c r="AD185" s="27"/>
      <c r="AG185">
        <f t="shared" si="79"/>
        <v>0</v>
      </c>
      <c r="AH185">
        <f t="shared" si="80"/>
        <v>0</v>
      </c>
      <c r="AI185" s="35">
        <f t="shared" si="81"/>
        <v>0</v>
      </c>
      <c r="AJ185" s="36">
        <f t="shared" si="82"/>
        <v>0</v>
      </c>
      <c r="AK185" s="37">
        <f t="shared" si="83"/>
        <v>0</v>
      </c>
      <c r="AL185" s="38">
        <f t="shared" si="84"/>
        <v>0</v>
      </c>
      <c r="AM185" s="35">
        <f t="shared" si="85"/>
        <v>0</v>
      </c>
      <c r="AN185" s="36">
        <f t="shared" si="86"/>
        <v>0</v>
      </c>
      <c r="AO185" s="37">
        <f t="shared" si="87"/>
        <v>0</v>
      </c>
      <c r="AP185" s="38">
        <f t="shared" si="88"/>
        <v>0</v>
      </c>
      <c r="AQ185" s="35">
        <f t="shared" si="89"/>
        <v>0</v>
      </c>
      <c r="AR185" s="36">
        <f t="shared" si="90"/>
        <v>0</v>
      </c>
      <c r="AS185" s="37">
        <f t="shared" si="91"/>
        <v>0</v>
      </c>
      <c r="AT185" s="38">
        <f t="shared" si="92"/>
        <v>0</v>
      </c>
      <c r="AU185" s="35">
        <f t="shared" si="93"/>
        <v>0</v>
      </c>
      <c r="AV185" s="36">
        <f t="shared" si="94"/>
        <v>0</v>
      </c>
      <c r="AW185" s="37">
        <f t="shared" si="95"/>
        <v>0</v>
      </c>
      <c r="AX185" s="38">
        <f t="shared" si="96"/>
        <v>0</v>
      </c>
      <c r="AY185" s="39">
        <f t="shared" si="97"/>
        <v>0</v>
      </c>
      <c r="AZ185" s="34" t="str">
        <f>IF(AY185=0,"",
IF(SUM($AY$143:AY185)=1,BA185,
IF($AY$718&gt;SUM($AY$143:AY185),_xlfn.CONCAT(", ",BA185),
IF($AY$718=SUM($AY$143:AY185),_xlfn.CONCAT(" y ",BA185)))))</f>
        <v/>
      </c>
      <c r="BA185" s="220" t="s">
        <v>808</v>
      </c>
      <c r="BC185" s="41">
        <f t="shared" si="98"/>
        <v>0</v>
      </c>
      <c r="BD185" s="41">
        <f t="shared" si="99"/>
        <v>0</v>
      </c>
      <c r="BE185" s="41">
        <f t="shared" si="100"/>
        <v>0</v>
      </c>
      <c r="BF185" s="41">
        <f t="shared" si="101"/>
        <v>0</v>
      </c>
      <c r="BG185" s="41">
        <f t="shared" si="102"/>
        <v>0</v>
      </c>
      <c r="BH185" s="41">
        <f t="shared" si="103"/>
        <v>0</v>
      </c>
      <c r="BI185" s="41">
        <f t="shared" si="104"/>
        <v>0</v>
      </c>
      <c r="BJ185" s="41">
        <f t="shared" si="105"/>
        <v>0</v>
      </c>
    </row>
    <row r="186" spans="1:62" ht="15" customHeight="1">
      <c r="A186" s="159"/>
      <c r="B186" s="179"/>
      <c r="C186" s="220" t="s">
        <v>809</v>
      </c>
      <c r="D186" s="573" t="str">
        <f>IF($AC$136="","",IF(HLOOKUP($AC$136,Presentación!$AQ$3:$BV$574,Presentación!AP47)="","",HLOOKUP($AC$136,Presentación!$AQ$3:$BV$574,Presentación!AP47,0)))</f>
        <v/>
      </c>
      <c r="E186" s="573"/>
      <c r="F186" s="573"/>
      <c r="G186" s="551" t="str">
        <f>IF($AC$136="","",IF(HLOOKUP($AC$136,Presentación!$BZ$3:$DE$574,Presentación!AP47,0)="","",HLOOKUP($AC$136,Presentación!$BZ$3:$DE$574,Presentación!AP47,0)))</f>
        <v/>
      </c>
      <c r="H186" s="551"/>
      <c r="I186" s="551"/>
      <c r="J186" s="551"/>
      <c r="K186" s="551"/>
      <c r="L186" s="551"/>
      <c r="M186" s="551"/>
      <c r="N186" s="551"/>
      <c r="O186" s="551"/>
      <c r="P186" s="551"/>
      <c r="Q186" s="551"/>
      <c r="R186" s="551"/>
      <c r="S186" s="551"/>
      <c r="T186" s="601"/>
      <c r="U186" s="467"/>
      <c r="V186" s="468"/>
      <c r="W186" s="27"/>
      <c r="X186" s="27"/>
      <c r="Y186" s="27"/>
      <c r="Z186" s="27"/>
      <c r="AA186" s="27"/>
      <c r="AB186" s="27"/>
      <c r="AC186" s="27"/>
      <c r="AD186" s="27"/>
      <c r="AG186">
        <f t="shared" si="79"/>
        <v>0</v>
      </c>
      <c r="AH186">
        <f t="shared" si="80"/>
        <v>0</v>
      </c>
      <c r="AI186" s="35">
        <f t="shared" si="81"/>
        <v>0</v>
      </c>
      <c r="AJ186" s="36">
        <f t="shared" si="82"/>
        <v>0</v>
      </c>
      <c r="AK186" s="37">
        <f t="shared" si="83"/>
        <v>0</v>
      </c>
      <c r="AL186" s="38">
        <f t="shared" si="84"/>
        <v>0</v>
      </c>
      <c r="AM186" s="35">
        <f t="shared" si="85"/>
        <v>0</v>
      </c>
      <c r="AN186" s="36">
        <f t="shared" si="86"/>
        <v>0</v>
      </c>
      <c r="AO186" s="37">
        <f t="shared" si="87"/>
        <v>0</v>
      </c>
      <c r="AP186" s="38">
        <f t="shared" si="88"/>
        <v>0</v>
      </c>
      <c r="AQ186" s="35">
        <f t="shared" si="89"/>
        <v>0</v>
      </c>
      <c r="AR186" s="36">
        <f t="shared" si="90"/>
        <v>0</v>
      </c>
      <c r="AS186" s="37">
        <f t="shared" si="91"/>
        <v>0</v>
      </c>
      <c r="AT186" s="38">
        <f t="shared" si="92"/>
        <v>0</v>
      </c>
      <c r="AU186" s="35">
        <f t="shared" si="93"/>
        <v>0</v>
      </c>
      <c r="AV186" s="36">
        <f t="shared" si="94"/>
        <v>0</v>
      </c>
      <c r="AW186" s="37">
        <f t="shared" si="95"/>
        <v>0</v>
      </c>
      <c r="AX186" s="38">
        <f t="shared" si="96"/>
        <v>0</v>
      </c>
      <c r="AY186" s="39">
        <f t="shared" si="97"/>
        <v>0</v>
      </c>
      <c r="AZ186" s="34" t="str">
        <f>IF(AY186=0,"",
IF(SUM($AY$143:AY186)=1,BA186,
IF($AY$718&gt;SUM($AY$143:AY186),_xlfn.CONCAT(", ",BA186),
IF($AY$718=SUM($AY$143:AY186),_xlfn.CONCAT(" y ",BA186)))))</f>
        <v/>
      </c>
      <c r="BA186" s="220" t="s">
        <v>809</v>
      </c>
      <c r="BC186" s="41">
        <f t="shared" si="98"/>
        <v>0</v>
      </c>
      <c r="BD186" s="41">
        <f t="shared" si="99"/>
        <v>0</v>
      </c>
      <c r="BE186" s="41">
        <f t="shared" si="100"/>
        <v>0</v>
      </c>
      <c r="BF186" s="41">
        <f t="shared" si="101"/>
        <v>0</v>
      </c>
      <c r="BG186" s="41">
        <f t="shared" si="102"/>
        <v>0</v>
      </c>
      <c r="BH186" s="41">
        <f t="shared" si="103"/>
        <v>0</v>
      </c>
      <c r="BI186" s="41">
        <f t="shared" si="104"/>
        <v>0</v>
      </c>
      <c r="BJ186" s="41">
        <f t="shared" si="105"/>
        <v>0</v>
      </c>
    </row>
    <row r="187" spans="1:62" ht="15" customHeight="1">
      <c r="A187" s="159"/>
      <c r="B187" s="179"/>
      <c r="C187" s="220" t="s">
        <v>810</v>
      </c>
      <c r="D187" s="573" t="str">
        <f>IF($AC$136="","",IF(HLOOKUP($AC$136,Presentación!$AQ$3:$BV$574,Presentación!AP48)="","",HLOOKUP($AC$136,Presentación!$AQ$3:$BV$574,Presentación!AP48,0)))</f>
        <v/>
      </c>
      <c r="E187" s="573"/>
      <c r="F187" s="573"/>
      <c r="G187" s="551" t="str">
        <f>IF($AC$136="","",IF(HLOOKUP($AC$136,Presentación!$BZ$3:$DE$574,Presentación!AP48,0)="","",HLOOKUP($AC$136,Presentación!$BZ$3:$DE$574,Presentación!AP48,0)))</f>
        <v/>
      </c>
      <c r="H187" s="551"/>
      <c r="I187" s="551"/>
      <c r="J187" s="551"/>
      <c r="K187" s="551"/>
      <c r="L187" s="551"/>
      <c r="M187" s="551"/>
      <c r="N187" s="551"/>
      <c r="O187" s="551"/>
      <c r="P187" s="551"/>
      <c r="Q187" s="551"/>
      <c r="R187" s="551"/>
      <c r="S187" s="551"/>
      <c r="T187" s="601"/>
      <c r="U187" s="467"/>
      <c r="V187" s="468"/>
      <c r="W187" s="27"/>
      <c r="X187" s="27"/>
      <c r="Y187" s="27"/>
      <c r="Z187" s="27"/>
      <c r="AA187" s="27"/>
      <c r="AB187" s="27"/>
      <c r="AC187" s="27"/>
      <c r="AD187" s="27"/>
      <c r="AG187">
        <f t="shared" si="79"/>
        <v>0</v>
      </c>
      <c r="AH187">
        <f t="shared" si="80"/>
        <v>0</v>
      </c>
      <c r="AI187" s="35">
        <f t="shared" si="81"/>
        <v>0</v>
      </c>
      <c r="AJ187" s="36">
        <f t="shared" si="82"/>
        <v>0</v>
      </c>
      <c r="AK187" s="37">
        <f t="shared" si="83"/>
        <v>0</v>
      </c>
      <c r="AL187" s="38">
        <f t="shared" si="84"/>
        <v>0</v>
      </c>
      <c r="AM187" s="35">
        <f t="shared" si="85"/>
        <v>0</v>
      </c>
      <c r="AN187" s="36">
        <f t="shared" si="86"/>
        <v>0</v>
      </c>
      <c r="AO187" s="37">
        <f t="shared" si="87"/>
        <v>0</v>
      </c>
      <c r="AP187" s="38">
        <f t="shared" si="88"/>
        <v>0</v>
      </c>
      <c r="AQ187" s="35">
        <f t="shared" si="89"/>
        <v>0</v>
      </c>
      <c r="AR187" s="36">
        <f t="shared" si="90"/>
        <v>0</v>
      </c>
      <c r="AS187" s="37">
        <f t="shared" si="91"/>
        <v>0</v>
      </c>
      <c r="AT187" s="38">
        <f t="shared" si="92"/>
        <v>0</v>
      </c>
      <c r="AU187" s="35">
        <f t="shared" si="93"/>
        <v>0</v>
      </c>
      <c r="AV187" s="36">
        <f t="shared" si="94"/>
        <v>0</v>
      </c>
      <c r="AW187" s="37">
        <f t="shared" si="95"/>
        <v>0</v>
      </c>
      <c r="AX187" s="38">
        <f t="shared" si="96"/>
        <v>0</v>
      </c>
      <c r="AY187" s="39">
        <f t="shared" si="97"/>
        <v>0</v>
      </c>
      <c r="AZ187" s="34" t="str">
        <f>IF(AY187=0,"",
IF(SUM($AY$143:AY187)=1,BA187,
IF($AY$718&gt;SUM($AY$143:AY187),_xlfn.CONCAT(", ",BA187),
IF($AY$718=SUM($AY$143:AY187),_xlfn.CONCAT(" y ",BA187)))))</f>
        <v/>
      </c>
      <c r="BA187" s="220" t="s">
        <v>810</v>
      </c>
      <c r="BC187" s="41">
        <f t="shared" si="98"/>
        <v>0</v>
      </c>
      <c r="BD187" s="41">
        <f t="shared" si="99"/>
        <v>0</v>
      </c>
      <c r="BE187" s="41">
        <f t="shared" si="100"/>
        <v>0</v>
      </c>
      <c r="BF187" s="41">
        <f t="shared" si="101"/>
        <v>0</v>
      </c>
      <c r="BG187" s="41">
        <f t="shared" si="102"/>
        <v>0</v>
      </c>
      <c r="BH187" s="41">
        <f t="shared" si="103"/>
        <v>0</v>
      </c>
      <c r="BI187" s="41">
        <f t="shared" si="104"/>
        <v>0</v>
      </c>
      <c r="BJ187" s="41">
        <f t="shared" si="105"/>
        <v>0</v>
      </c>
    </row>
    <row r="188" spans="1:62" ht="15" customHeight="1">
      <c r="A188" s="159"/>
      <c r="B188" s="179"/>
      <c r="C188" s="220" t="s">
        <v>811</v>
      </c>
      <c r="D188" s="573" t="str">
        <f>IF($AC$136="","",IF(HLOOKUP($AC$136,Presentación!$AQ$3:$BV$574,Presentación!AP49)="","",HLOOKUP($AC$136,Presentación!$AQ$3:$BV$574,Presentación!AP49,0)))</f>
        <v/>
      </c>
      <c r="E188" s="573"/>
      <c r="F188" s="573"/>
      <c r="G188" s="551" t="str">
        <f>IF($AC$136="","",IF(HLOOKUP($AC$136,Presentación!$BZ$3:$DE$574,Presentación!AP49,0)="","",HLOOKUP($AC$136,Presentación!$BZ$3:$DE$574,Presentación!AP49,0)))</f>
        <v/>
      </c>
      <c r="H188" s="551"/>
      <c r="I188" s="551"/>
      <c r="J188" s="551"/>
      <c r="K188" s="551"/>
      <c r="L188" s="551"/>
      <c r="M188" s="551"/>
      <c r="N188" s="551"/>
      <c r="O188" s="551"/>
      <c r="P188" s="551"/>
      <c r="Q188" s="551"/>
      <c r="R188" s="551"/>
      <c r="S188" s="551"/>
      <c r="T188" s="601"/>
      <c r="U188" s="467"/>
      <c r="V188" s="468"/>
      <c r="W188" s="27"/>
      <c r="X188" s="27"/>
      <c r="Y188" s="27"/>
      <c r="Z188" s="27"/>
      <c r="AA188" s="27"/>
      <c r="AB188" s="27"/>
      <c r="AC188" s="27"/>
      <c r="AD188" s="27"/>
      <c r="AG188">
        <f t="shared" si="79"/>
        <v>0</v>
      </c>
      <c r="AH188">
        <f t="shared" si="80"/>
        <v>0</v>
      </c>
      <c r="AI188" s="35">
        <f t="shared" si="81"/>
        <v>0</v>
      </c>
      <c r="AJ188" s="36">
        <f t="shared" si="82"/>
        <v>0</v>
      </c>
      <c r="AK188" s="37">
        <f t="shared" si="83"/>
        <v>0</v>
      </c>
      <c r="AL188" s="38">
        <f t="shared" si="84"/>
        <v>0</v>
      </c>
      <c r="AM188" s="35">
        <f t="shared" si="85"/>
        <v>0</v>
      </c>
      <c r="AN188" s="36">
        <f t="shared" si="86"/>
        <v>0</v>
      </c>
      <c r="AO188" s="37">
        <f t="shared" si="87"/>
        <v>0</v>
      </c>
      <c r="AP188" s="38">
        <f t="shared" si="88"/>
        <v>0</v>
      </c>
      <c r="AQ188" s="35">
        <f t="shared" si="89"/>
        <v>0</v>
      </c>
      <c r="AR188" s="36">
        <f t="shared" si="90"/>
        <v>0</v>
      </c>
      <c r="AS188" s="37">
        <f t="shared" si="91"/>
        <v>0</v>
      </c>
      <c r="AT188" s="38">
        <f t="shared" si="92"/>
        <v>0</v>
      </c>
      <c r="AU188" s="35">
        <f t="shared" si="93"/>
        <v>0</v>
      </c>
      <c r="AV188" s="36">
        <f t="shared" si="94"/>
        <v>0</v>
      </c>
      <c r="AW188" s="37">
        <f t="shared" si="95"/>
        <v>0</v>
      </c>
      <c r="AX188" s="38">
        <f t="shared" si="96"/>
        <v>0</v>
      </c>
      <c r="AY188" s="39">
        <f t="shared" si="97"/>
        <v>0</v>
      </c>
      <c r="AZ188" s="34" t="str">
        <f>IF(AY188=0,"",
IF(SUM($AY$143:AY188)=1,BA188,
IF($AY$718&gt;SUM($AY$143:AY188),_xlfn.CONCAT(", ",BA188),
IF($AY$718=SUM($AY$143:AY188),_xlfn.CONCAT(" y ",BA188)))))</f>
        <v/>
      </c>
      <c r="BA188" s="220" t="s">
        <v>811</v>
      </c>
      <c r="BC188" s="41">
        <f t="shared" si="98"/>
        <v>0</v>
      </c>
      <c r="BD188" s="41">
        <f t="shared" si="99"/>
        <v>0</v>
      </c>
      <c r="BE188" s="41">
        <f t="shared" si="100"/>
        <v>0</v>
      </c>
      <c r="BF188" s="41">
        <f t="shared" si="101"/>
        <v>0</v>
      </c>
      <c r="BG188" s="41">
        <f t="shared" si="102"/>
        <v>0</v>
      </c>
      <c r="BH188" s="41">
        <f t="shared" si="103"/>
        <v>0</v>
      </c>
      <c r="BI188" s="41">
        <f t="shared" si="104"/>
        <v>0</v>
      </c>
      <c r="BJ188" s="41">
        <f t="shared" si="105"/>
        <v>0</v>
      </c>
    </row>
    <row r="189" spans="1:62" ht="15" customHeight="1">
      <c r="A189" s="159"/>
      <c r="B189" s="179"/>
      <c r="C189" s="220" t="s">
        <v>812</v>
      </c>
      <c r="D189" s="573" t="str">
        <f>IF($AC$136="","",IF(HLOOKUP($AC$136,Presentación!$AQ$3:$BV$574,Presentación!AP50)="","",HLOOKUP($AC$136,Presentación!$AQ$3:$BV$574,Presentación!AP50,0)))</f>
        <v/>
      </c>
      <c r="E189" s="573"/>
      <c r="F189" s="573"/>
      <c r="G189" s="551" t="str">
        <f>IF($AC$136="","",IF(HLOOKUP($AC$136,Presentación!$BZ$3:$DE$574,Presentación!AP50,0)="","",HLOOKUP($AC$136,Presentación!$BZ$3:$DE$574,Presentación!AP50,0)))</f>
        <v/>
      </c>
      <c r="H189" s="551"/>
      <c r="I189" s="551"/>
      <c r="J189" s="551"/>
      <c r="K189" s="551"/>
      <c r="L189" s="551"/>
      <c r="M189" s="551"/>
      <c r="N189" s="551"/>
      <c r="O189" s="551"/>
      <c r="P189" s="551"/>
      <c r="Q189" s="551"/>
      <c r="R189" s="551"/>
      <c r="S189" s="551"/>
      <c r="T189" s="601"/>
      <c r="U189" s="467"/>
      <c r="V189" s="468"/>
      <c r="W189" s="27"/>
      <c r="X189" s="27"/>
      <c r="Y189" s="27"/>
      <c r="Z189" s="27"/>
      <c r="AA189" s="27"/>
      <c r="AB189" s="27"/>
      <c r="AC189" s="27"/>
      <c r="AD189" s="27"/>
      <c r="AG189">
        <f t="shared" si="79"/>
        <v>0</v>
      </c>
      <c r="AH189">
        <f t="shared" si="80"/>
        <v>0</v>
      </c>
      <c r="AI189" s="35">
        <f t="shared" si="81"/>
        <v>0</v>
      </c>
      <c r="AJ189" s="36">
        <f t="shared" si="82"/>
        <v>0</v>
      </c>
      <c r="AK189" s="37">
        <f t="shared" si="83"/>
        <v>0</v>
      </c>
      <c r="AL189" s="38">
        <f t="shared" si="84"/>
        <v>0</v>
      </c>
      <c r="AM189" s="35">
        <f t="shared" si="85"/>
        <v>0</v>
      </c>
      <c r="AN189" s="36">
        <f t="shared" si="86"/>
        <v>0</v>
      </c>
      <c r="AO189" s="37">
        <f t="shared" si="87"/>
        <v>0</v>
      </c>
      <c r="AP189" s="38">
        <f t="shared" si="88"/>
        <v>0</v>
      </c>
      <c r="AQ189" s="35">
        <f t="shared" si="89"/>
        <v>0</v>
      </c>
      <c r="AR189" s="36">
        <f t="shared" si="90"/>
        <v>0</v>
      </c>
      <c r="AS189" s="37">
        <f t="shared" si="91"/>
        <v>0</v>
      </c>
      <c r="AT189" s="38">
        <f t="shared" si="92"/>
        <v>0</v>
      </c>
      <c r="AU189" s="35">
        <f t="shared" si="93"/>
        <v>0</v>
      </c>
      <c r="AV189" s="36">
        <f t="shared" si="94"/>
        <v>0</v>
      </c>
      <c r="AW189" s="37">
        <f t="shared" si="95"/>
        <v>0</v>
      </c>
      <c r="AX189" s="38">
        <f t="shared" si="96"/>
        <v>0</v>
      </c>
      <c r="AY189" s="39">
        <f t="shared" si="97"/>
        <v>0</v>
      </c>
      <c r="AZ189" s="34" t="str">
        <f>IF(AY189=0,"",
IF(SUM($AY$143:AY189)=1,BA189,
IF($AY$718&gt;SUM($AY$143:AY189),_xlfn.CONCAT(", ",BA189),
IF($AY$718=SUM($AY$143:AY189),_xlfn.CONCAT(" y ",BA189)))))</f>
        <v/>
      </c>
      <c r="BA189" s="220" t="s">
        <v>812</v>
      </c>
      <c r="BC189" s="41">
        <f t="shared" si="98"/>
        <v>0</v>
      </c>
      <c r="BD189" s="41">
        <f t="shared" si="99"/>
        <v>0</v>
      </c>
      <c r="BE189" s="41">
        <f t="shared" si="100"/>
        <v>0</v>
      </c>
      <c r="BF189" s="41">
        <f t="shared" si="101"/>
        <v>0</v>
      </c>
      <c r="BG189" s="41">
        <f t="shared" si="102"/>
        <v>0</v>
      </c>
      <c r="BH189" s="41">
        <f t="shared" si="103"/>
        <v>0</v>
      </c>
      <c r="BI189" s="41">
        <f t="shared" si="104"/>
        <v>0</v>
      </c>
      <c r="BJ189" s="41">
        <f t="shared" si="105"/>
        <v>0</v>
      </c>
    </row>
    <row r="190" spans="1:62" ht="15" customHeight="1">
      <c r="A190" s="159"/>
      <c r="B190" s="179"/>
      <c r="C190" s="220" t="s">
        <v>813</v>
      </c>
      <c r="D190" s="573" t="str">
        <f>IF($AC$136="","",IF(HLOOKUP($AC$136,Presentación!$AQ$3:$BV$574,Presentación!AP51)="","",HLOOKUP($AC$136,Presentación!$AQ$3:$BV$574,Presentación!AP51,0)))</f>
        <v/>
      </c>
      <c r="E190" s="573"/>
      <c r="F190" s="573"/>
      <c r="G190" s="551" t="str">
        <f>IF($AC$136="","",IF(HLOOKUP($AC$136,Presentación!$BZ$3:$DE$574,Presentación!AP51,0)="","",HLOOKUP($AC$136,Presentación!$BZ$3:$DE$574,Presentación!AP51,0)))</f>
        <v/>
      </c>
      <c r="H190" s="551"/>
      <c r="I190" s="551"/>
      <c r="J190" s="551"/>
      <c r="K190" s="551"/>
      <c r="L190" s="551"/>
      <c r="M190" s="551"/>
      <c r="N190" s="551"/>
      <c r="O190" s="551"/>
      <c r="P190" s="551"/>
      <c r="Q190" s="551"/>
      <c r="R190" s="551"/>
      <c r="S190" s="551"/>
      <c r="T190" s="601"/>
      <c r="U190" s="467"/>
      <c r="V190" s="468"/>
      <c r="W190" s="27"/>
      <c r="X190" s="27"/>
      <c r="Y190" s="27"/>
      <c r="Z190" s="27"/>
      <c r="AA190" s="27"/>
      <c r="AB190" s="27"/>
      <c r="AC190" s="27"/>
      <c r="AD190" s="27"/>
      <c r="AG190">
        <f t="shared" si="79"/>
        <v>0</v>
      </c>
      <c r="AH190">
        <f t="shared" si="80"/>
        <v>0</v>
      </c>
      <c r="AI190" s="35">
        <f t="shared" si="81"/>
        <v>0</v>
      </c>
      <c r="AJ190" s="36">
        <f t="shared" si="82"/>
        <v>0</v>
      </c>
      <c r="AK190" s="37">
        <f t="shared" si="83"/>
        <v>0</v>
      </c>
      <c r="AL190" s="38">
        <f t="shared" si="84"/>
        <v>0</v>
      </c>
      <c r="AM190" s="35">
        <f t="shared" si="85"/>
        <v>0</v>
      </c>
      <c r="AN190" s="36">
        <f t="shared" si="86"/>
        <v>0</v>
      </c>
      <c r="AO190" s="37">
        <f t="shared" si="87"/>
        <v>0</v>
      </c>
      <c r="AP190" s="38">
        <f t="shared" si="88"/>
        <v>0</v>
      </c>
      <c r="AQ190" s="35">
        <f t="shared" si="89"/>
        <v>0</v>
      </c>
      <c r="AR190" s="36">
        <f t="shared" si="90"/>
        <v>0</v>
      </c>
      <c r="AS190" s="37">
        <f t="shared" si="91"/>
        <v>0</v>
      </c>
      <c r="AT190" s="38">
        <f t="shared" si="92"/>
        <v>0</v>
      </c>
      <c r="AU190" s="35">
        <f t="shared" si="93"/>
        <v>0</v>
      </c>
      <c r="AV190" s="36">
        <f t="shared" si="94"/>
        <v>0</v>
      </c>
      <c r="AW190" s="37">
        <f t="shared" si="95"/>
        <v>0</v>
      </c>
      <c r="AX190" s="38">
        <f t="shared" si="96"/>
        <v>0</v>
      </c>
      <c r="AY190" s="39">
        <f t="shared" si="97"/>
        <v>0</v>
      </c>
      <c r="AZ190" s="34" t="str">
        <f>IF(AY190=0,"",
IF(SUM($AY$143:AY190)=1,BA190,
IF($AY$718&gt;SUM($AY$143:AY190),_xlfn.CONCAT(", ",BA190),
IF($AY$718=SUM($AY$143:AY190),_xlfn.CONCAT(" y ",BA190)))))</f>
        <v/>
      </c>
      <c r="BA190" s="220" t="s">
        <v>813</v>
      </c>
      <c r="BC190" s="41">
        <f t="shared" si="98"/>
        <v>0</v>
      </c>
      <c r="BD190" s="41">
        <f t="shared" si="99"/>
        <v>0</v>
      </c>
      <c r="BE190" s="41">
        <f t="shared" si="100"/>
        <v>0</v>
      </c>
      <c r="BF190" s="41">
        <f t="shared" si="101"/>
        <v>0</v>
      </c>
      <c r="BG190" s="41">
        <f t="shared" si="102"/>
        <v>0</v>
      </c>
      <c r="BH190" s="41">
        <f t="shared" si="103"/>
        <v>0</v>
      </c>
      <c r="BI190" s="41">
        <f t="shared" si="104"/>
        <v>0</v>
      </c>
      <c r="BJ190" s="41">
        <f t="shared" si="105"/>
        <v>0</v>
      </c>
    </row>
    <row r="191" spans="1:62" ht="15" customHeight="1">
      <c r="A191" s="159"/>
      <c r="B191" s="179"/>
      <c r="C191" s="220" t="s">
        <v>814</v>
      </c>
      <c r="D191" s="573" t="str">
        <f>IF($AC$136="","",IF(HLOOKUP($AC$136,Presentación!$AQ$3:$BV$574,Presentación!AP52)="","",HLOOKUP($AC$136,Presentación!$AQ$3:$BV$574,Presentación!AP52,0)))</f>
        <v/>
      </c>
      <c r="E191" s="573"/>
      <c r="F191" s="573"/>
      <c r="G191" s="551" t="str">
        <f>IF($AC$136="","",IF(HLOOKUP($AC$136,Presentación!$BZ$3:$DE$574,Presentación!AP52,0)="","",HLOOKUP($AC$136,Presentación!$BZ$3:$DE$574,Presentación!AP52,0)))</f>
        <v/>
      </c>
      <c r="H191" s="551"/>
      <c r="I191" s="551"/>
      <c r="J191" s="551"/>
      <c r="K191" s="551"/>
      <c r="L191" s="551"/>
      <c r="M191" s="551"/>
      <c r="N191" s="551"/>
      <c r="O191" s="551"/>
      <c r="P191" s="551"/>
      <c r="Q191" s="551"/>
      <c r="R191" s="551"/>
      <c r="S191" s="551"/>
      <c r="T191" s="601"/>
      <c r="U191" s="467"/>
      <c r="V191" s="468"/>
      <c r="W191" s="27"/>
      <c r="X191" s="27"/>
      <c r="Y191" s="27"/>
      <c r="Z191" s="27"/>
      <c r="AA191" s="27"/>
      <c r="AB191" s="27"/>
      <c r="AC191" s="27"/>
      <c r="AD191" s="27"/>
      <c r="AG191">
        <f t="shared" si="79"/>
        <v>0</v>
      </c>
      <c r="AH191">
        <f t="shared" si="80"/>
        <v>0</v>
      </c>
      <c r="AI191" s="35">
        <f t="shared" si="81"/>
        <v>0</v>
      </c>
      <c r="AJ191" s="36">
        <f t="shared" si="82"/>
        <v>0</v>
      </c>
      <c r="AK191" s="37">
        <f t="shared" si="83"/>
        <v>0</v>
      </c>
      <c r="AL191" s="38">
        <f t="shared" si="84"/>
        <v>0</v>
      </c>
      <c r="AM191" s="35">
        <f t="shared" si="85"/>
        <v>0</v>
      </c>
      <c r="AN191" s="36">
        <f t="shared" si="86"/>
        <v>0</v>
      </c>
      <c r="AO191" s="37">
        <f t="shared" si="87"/>
        <v>0</v>
      </c>
      <c r="AP191" s="38">
        <f t="shared" si="88"/>
        <v>0</v>
      </c>
      <c r="AQ191" s="35">
        <f t="shared" si="89"/>
        <v>0</v>
      </c>
      <c r="AR191" s="36">
        <f t="shared" si="90"/>
        <v>0</v>
      </c>
      <c r="AS191" s="37">
        <f t="shared" si="91"/>
        <v>0</v>
      </c>
      <c r="AT191" s="38">
        <f t="shared" si="92"/>
        <v>0</v>
      </c>
      <c r="AU191" s="35">
        <f t="shared" si="93"/>
        <v>0</v>
      </c>
      <c r="AV191" s="36">
        <f t="shared" si="94"/>
        <v>0</v>
      </c>
      <c r="AW191" s="37">
        <f t="shared" si="95"/>
        <v>0</v>
      </c>
      <c r="AX191" s="38">
        <f t="shared" si="96"/>
        <v>0</v>
      </c>
      <c r="AY191" s="39">
        <f t="shared" si="97"/>
        <v>0</v>
      </c>
      <c r="AZ191" s="34" t="str">
        <f>IF(AY191=0,"",
IF(SUM($AY$143:AY191)=1,BA191,
IF($AY$718&gt;SUM($AY$143:AY191),_xlfn.CONCAT(", ",BA191),
IF($AY$718=SUM($AY$143:AY191),_xlfn.CONCAT(" y ",BA191)))))</f>
        <v/>
      </c>
      <c r="BA191" s="220" t="s">
        <v>814</v>
      </c>
      <c r="BC191" s="41">
        <f t="shared" si="98"/>
        <v>0</v>
      </c>
      <c r="BD191" s="41">
        <f t="shared" si="99"/>
        <v>0</v>
      </c>
      <c r="BE191" s="41">
        <f t="shared" si="100"/>
        <v>0</v>
      </c>
      <c r="BF191" s="41">
        <f t="shared" si="101"/>
        <v>0</v>
      </c>
      <c r="BG191" s="41">
        <f t="shared" si="102"/>
        <v>0</v>
      </c>
      <c r="BH191" s="41">
        <f t="shared" si="103"/>
        <v>0</v>
      </c>
      <c r="BI191" s="41">
        <f t="shared" si="104"/>
        <v>0</v>
      </c>
      <c r="BJ191" s="41">
        <f t="shared" si="105"/>
        <v>0</v>
      </c>
    </row>
    <row r="192" spans="1:62" ht="15" customHeight="1">
      <c r="A192" s="159"/>
      <c r="B192" s="179"/>
      <c r="C192" s="220" t="s">
        <v>815</v>
      </c>
      <c r="D192" s="573" t="str">
        <f>IF($AC$136="","",IF(HLOOKUP($AC$136,Presentación!$AQ$3:$BV$574,Presentación!AP53)="","",HLOOKUP($AC$136,Presentación!$AQ$3:$BV$574,Presentación!AP53,0)))</f>
        <v/>
      </c>
      <c r="E192" s="573"/>
      <c r="F192" s="573"/>
      <c r="G192" s="551" t="str">
        <f>IF($AC$136="","",IF(HLOOKUP($AC$136,Presentación!$BZ$3:$DE$574,Presentación!AP53,0)="","",HLOOKUP($AC$136,Presentación!$BZ$3:$DE$574,Presentación!AP53,0)))</f>
        <v/>
      </c>
      <c r="H192" s="551"/>
      <c r="I192" s="551"/>
      <c r="J192" s="551"/>
      <c r="K192" s="551"/>
      <c r="L192" s="551"/>
      <c r="M192" s="551"/>
      <c r="N192" s="551"/>
      <c r="O192" s="551"/>
      <c r="P192" s="551"/>
      <c r="Q192" s="551"/>
      <c r="R192" s="551"/>
      <c r="S192" s="551"/>
      <c r="T192" s="601"/>
      <c r="U192" s="467"/>
      <c r="V192" s="468"/>
      <c r="W192" s="27"/>
      <c r="X192" s="27"/>
      <c r="Y192" s="27"/>
      <c r="Z192" s="27"/>
      <c r="AA192" s="27"/>
      <c r="AB192" s="27"/>
      <c r="AC192" s="27"/>
      <c r="AD192" s="27"/>
      <c r="AG192">
        <f t="shared" si="79"/>
        <v>0</v>
      </c>
      <c r="AH192">
        <f t="shared" si="80"/>
        <v>0</v>
      </c>
      <c r="AI192" s="35">
        <f t="shared" si="81"/>
        <v>0</v>
      </c>
      <c r="AJ192" s="36">
        <f t="shared" si="82"/>
        <v>0</v>
      </c>
      <c r="AK192" s="37">
        <f t="shared" si="83"/>
        <v>0</v>
      </c>
      <c r="AL192" s="38">
        <f t="shared" si="84"/>
        <v>0</v>
      </c>
      <c r="AM192" s="35">
        <f t="shared" si="85"/>
        <v>0</v>
      </c>
      <c r="AN192" s="36">
        <f t="shared" si="86"/>
        <v>0</v>
      </c>
      <c r="AO192" s="37">
        <f t="shared" si="87"/>
        <v>0</v>
      </c>
      <c r="AP192" s="38">
        <f t="shared" si="88"/>
        <v>0</v>
      </c>
      <c r="AQ192" s="35">
        <f t="shared" si="89"/>
        <v>0</v>
      </c>
      <c r="AR192" s="36">
        <f t="shared" si="90"/>
        <v>0</v>
      </c>
      <c r="AS192" s="37">
        <f t="shared" si="91"/>
        <v>0</v>
      </c>
      <c r="AT192" s="38">
        <f t="shared" si="92"/>
        <v>0</v>
      </c>
      <c r="AU192" s="35">
        <f t="shared" si="93"/>
        <v>0</v>
      </c>
      <c r="AV192" s="36">
        <f t="shared" si="94"/>
        <v>0</v>
      </c>
      <c r="AW192" s="37">
        <f t="shared" si="95"/>
        <v>0</v>
      </c>
      <c r="AX192" s="38">
        <f t="shared" si="96"/>
        <v>0</v>
      </c>
      <c r="AY192" s="39">
        <f t="shared" si="97"/>
        <v>0</v>
      </c>
      <c r="AZ192" s="34" t="str">
        <f>IF(AY192=0,"",
IF(SUM($AY$143:AY192)=1,BA192,
IF($AY$718&gt;SUM($AY$143:AY192),_xlfn.CONCAT(", ",BA192),
IF($AY$718=SUM($AY$143:AY192),_xlfn.CONCAT(" y ",BA192)))))</f>
        <v/>
      </c>
      <c r="BA192" s="220" t="s">
        <v>815</v>
      </c>
      <c r="BC192" s="41">
        <f t="shared" si="98"/>
        <v>0</v>
      </c>
      <c r="BD192" s="41">
        <f t="shared" si="99"/>
        <v>0</v>
      </c>
      <c r="BE192" s="41">
        <f t="shared" si="100"/>
        <v>0</v>
      </c>
      <c r="BF192" s="41">
        <f t="shared" si="101"/>
        <v>0</v>
      </c>
      <c r="BG192" s="41">
        <f t="shared" si="102"/>
        <v>0</v>
      </c>
      <c r="BH192" s="41">
        <f t="shared" si="103"/>
        <v>0</v>
      </c>
      <c r="BI192" s="41">
        <f t="shared" si="104"/>
        <v>0</v>
      </c>
      <c r="BJ192" s="41">
        <f t="shared" si="105"/>
        <v>0</v>
      </c>
    </row>
    <row r="193" spans="1:62" ht="15" customHeight="1">
      <c r="A193" s="159"/>
      <c r="B193" s="179"/>
      <c r="C193" s="220" t="s">
        <v>816</v>
      </c>
      <c r="D193" s="573" t="str">
        <f>IF($AC$136="","",IF(HLOOKUP($AC$136,Presentación!$AQ$3:$BV$574,Presentación!AP54)="","",HLOOKUP($AC$136,Presentación!$AQ$3:$BV$574,Presentación!AP54,0)))</f>
        <v/>
      </c>
      <c r="E193" s="573"/>
      <c r="F193" s="573"/>
      <c r="G193" s="551" t="str">
        <f>IF($AC$136="","",IF(HLOOKUP($AC$136,Presentación!$BZ$3:$DE$574,Presentación!AP54,0)="","",HLOOKUP($AC$136,Presentación!$BZ$3:$DE$574,Presentación!AP54,0)))</f>
        <v/>
      </c>
      <c r="H193" s="551"/>
      <c r="I193" s="551"/>
      <c r="J193" s="551"/>
      <c r="K193" s="551"/>
      <c r="L193" s="551"/>
      <c r="M193" s="551"/>
      <c r="N193" s="551"/>
      <c r="O193" s="551"/>
      <c r="P193" s="551"/>
      <c r="Q193" s="551"/>
      <c r="R193" s="551"/>
      <c r="S193" s="551"/>
      <c r="T193" s="601"/>
      <c r="U193" s="467"/>
      <c r="V193" s="468"/>
      <c r="W193" s="27"/>
      <c r="X193" s="27"/>
      <c r="Y193" s="27"/>
      <c r="Z193" s="27"/>
      <c r="AA193" s="27"/>
      <c r="AB193" s="27"/>
      <c r="AC193" s="27"/>
      <c r="AD193" s="27"/>
      <c r="AG193">
        <f t="shared" si="79"/>
        <v>0</v>
      </c>
      <c r="AH193">
        <f t="shared" si="80"/>
        <v>0</v>
      </c>
      <c r="AI193" s="35">
        <f t="shared" si="81"/>
        <v>0</v>
      </c>
      <c r="AJ193" s="36">
        <f t="shared" si="82"/>
        <v>0</v>
      </c>
      <c r="AK193" s="37">
        <f t="shared" si="83"/>
        <v>0</v>
      </c>
      <c r="AL193" s="38">
        <f t="shared" si="84"/>
        <v>0</v>
      </c>
      <c r="AM193" s="35">
        <f t="shared" si="85"/>
        <v>0</v>
      </c>
      <c r="AN193" s="36">
        <f t="shared" si="86"/>
        <v>0</v>
      </c>
      <c r="AO193" s="37">
        <f t="shared" si="87"/>
        <v>0</v>
      </c>
      <c r="AP193" s="38">
        <f t="shared" si="88"/>
        <v>0</v>
      </c>
      <c r="AQ193" s="35">
        <f t="shared" si="89"/>
        <v>0</v>
      </c>
      <c r="AR193" s="36">
        <f t="shared" si="90"/>
        <v>0</v>
      </c>
      <c r="AS193" s="37">
        <f t="shared" si="91"/>
        <v>0</v>
      </c>
      <c r="AT193" s="38">
        <f t="shared" si="92"/>
        <v>0</v>
      </c>
      <c r="AU193" s="35">
        <f t="shared" si="93"/>
        <v>0</v>
      </c>
      <c r="AV193" s="36">
        <f t="shared" si="94"/>
        <v>0</v>
      </c>
      <c r="AW193" s="37">
        <f t="shared" si="95"/>
        <v>0</v>
      </c>
      <c r="AX193" s="38">
        <f t="shared" si="96"/>
        <v>0</v>
      </c>
      <c r="AY193" s="39">
        <f t="shared" si="97"/>
        <v>0</v>
      </c>
      <c r="AZ193" s="34" t="str">
        <f>IF(AY193=0,"",
IF(SUM($AY$143:AY193)=1,BA193,
IF($AY$718&gt;SUM($AY$143:AY193),_xlfn.CONCAT(", ",BA193),
IF($AY$718=SUM($AY$143:AY193),_xlfn.CONCAT(" y ",BA193)))))</f>
        <v/>
      </c>
      <c r="BA193" s="220" t="s">
        <v>816</v>
      </c>
      <c r="BC193" s="41">
        <f t="shared" si="98"/>
        <v>0</v>
      </c>
      <c r="BD193" s="41">
        <f t="shared" si="99"/>
        <v>0</v>
      </c>
      <c r="BE193" s="41">
        <f t="shared" si="100"/>
        <v>0</v>
      </c>
      <c r="BF193" s="41">
        <f t="shared" si="101"/>
        <v>0</v>
      </c>
      <c r="BG193" s="41">
        <f t="shared" si="102"/>
        <v>0</v>
      </c>
      <c r="BH193" s="41">
        <f t="shared" si="103"/>
        <v>0</v>
      </c>
      <c r="BI193" s="41">
        <f t="shared" si="104"/>
        <v>0</v>
      </c>
      <c r="BJ193" s="41">
        <f t="shared" si="105"/>
        <v>0</v>
      </c>
    </row>
    <row r="194" spans="1:62" ht="15" customHeight="1">
      <c r="A194" s="159"/>
      <c r="B194" s="179"/>
      <c r="C194" s="220" t="s">
        <v>817</v>
      </c>
      <c r="D194" s="573" t="str">
        <f>IF($AC$136="","",IF(HLOOKUP($AC$136,Presentación!$AQ$3:$BV$574,Presentación!AP55)="","",HLOOKUP($AC$136,Presentación!$AQ$3:$BV$574,Presentación!AP55,0)))</f>
        <v/>
      </c>
      <c r="E194" s="573"/>
      <c r="F194" s="573"/>
      <c r="G194" s="551" t="str">
        <f>IF($AC$136="","",IF(HLOOKUP($AC$136,Presentación!$BZ$3:$DE$574,Presentación!AP55,0)="","",HLOOKUP($AC$136,Presentación!$BZ$3:$DE$574,Presentación!AP55,0)))</f>
        <v/>
      </c>
      <c r="H194" s="551"/>
      <c r="I194" s="551"/>
      <c r="J194" s="551"/>
      <c r="K194" s="551"/>
      <c r="L194" s="551"/>
      <c r="M194" s="551"/>
      <c r="N194" s="551"/>
      <c r="O194" s="551"/>
      <c r="P194" s="551"/>
      <c r="Q194" s="551"/>
      <c r="R194" s="551"/>
      <c r="S194" s="551"/>
      <c r="T194" s="601"/>
      <c r="U194" s="467"/>
      <c r="V194" s="468"/>
      <c r="W194" s="27"/>
      <c r="X194" s="27"/>
      <c r="Y194" s="27"/>
      <c r="Z194" s="27"/>
      <c r="AA194" s="27"/>
      <c r="AB194" s="27"/>
      <c r="AC194" s="27"/>
      <c r="AD194" s="27"/>
      <c r="AG194">
        <f t="shared" si="79"/>
        <v>0</v>
      </c>
      <c r="AH194">
        <f t="shared" si="80"/>
        <v>0</v>
      </c>
      <c r="AI194" s="35">
        <f t="shared" si="81"/>
        <v>0</v>
      </c>
      <c r="AJ194" s="36">
        <f t="shared" si="82"/>
        <v>0</v>
      </c>
      <c r="AK194" s="37">
        <f t="shared" si="83"/>
        <v>0</v>
      </c>
      <c r="AL194" s="38">
        <f t="shared" si="84"/>
        <v>0</v>
      </c>
      <c r="AM194" s="35">
        <f t="shared" si="85"/>
        <v>0</v>
      </c>
      <c r="AN194" s="36">
        <f t="shared" si="86"/>
        <v>0</v>
      </c>
      <c r="AO194" s="37">
        <f t="shared" si="87"/>
        <v>0</v>
      </c>
      <c r="AP194" s="38">
        <f t="shared" si="88"/>
        <v>0</v>
      </c>
      <c r="AQ194" s="35">
        <f t="shared" si="89"/>
        <v>0</v>
      </c>
      <c r="AR194" s="36">
        <f t="shared" si="90"/>
        <v>0</v>
      </c>
      <c r="AS194" s="37">
        <f t="shared" si="91"/>
        <v>0</v>
      </c>
      <c r="AT194" s="38">
        <f t="shared" si="92"/>
        <v>0</v>
      </c>
      <c r="AU194" s="35">
        <f t="shared" si="93"/>
        <v>0</v>
      </c>
      <c r="AV194" s="36">
        <f t="shared" si="94"/>
        <v>0</v>
      </c>
      <c r="AW194" s="37">
        <f t="shared" si="95"/>
        <v>0</v>
      </c>
      <c r="AX194" s="38">
        <f t="shared" si="96"/>
        <v>0</v>
      </c>
      <c r="AY194" s="39">
        <f t="shared" si="97"/>
        <v>0</v>
      </c>
      <c r="AZ194" s="34" t="str">
        <f>IF(AY194=0,"",
IF(SUM($AY$143:AY194)=1,BA194,
IF($AY$718&gt;SUM($AY$143:AY194),_xlfn.CONCAT(", ",BA194),
IF($AY$718=SUM($AY$143:AY194),_xlfn.CONCAT(" y ",BA194)))))</f>
        <v/>
      </c>
      <c r="BA194" s="220" t="s">
        <v>817</v>
      </c>
      <c r="BC194" s="41">
        <f t="shared" si="98"/>
        <v>0</v>
      </c>
      <c r="BD194" s="41">
        <f t="shared" si="99"/>
        <v>0</v>
      </c>
      <c r="BE194" s="41">
        <f t="shared" si="100"/>
        <v>0</v>
      </c>
      <c r="BF194" s="41">
        <f t="shared" si="101"/>
        <v>0</v>
      </c>
      <c r="BG194" s="41">
        <f t="shared" si="102"/>
        <v>0</v>
      </c>
      <c r="BH194" s="41">
        <f t="shared" si="103"/>
        <v>0</v>
      </c>
      <c r="BI194" s="41">
        <f t="shared" si="104"/>
        <v>0</v>
      </c>
      <c r="BJ194" s="41">
        <f t="shared" si="105"/>
        <v>0</v>
      </c>
    </row>
    <row r="195" spans="1:62" ht="15" customHeight="1">
      <c r="A195" s="159"/>
      <c r="B195" s="179"/>
      <c r="C195" s="220" t="s">
        <v>818</v>
      </c>
      <c r="D195" s="573" t="str">
        <f>IF($AC$136="","",IF(HLOOKUP($AC$136,Presentación!$AQ$3:$BV$574,Presentación!AP56)="","",HLOOKUP($AC$136,Presentación!$AQ$3:$BV$574,Presentación!AP56,0)))</f>
        <v/>
      </c>
      <c r="E195" s="573"/>
      <c r="F195" s="573"/>
      <c r="G195" s="551" t="str">
        <f>IF($AC$136="","",IF(HLOOKUP($AC$136,Presentación!$BZ$3:$DE$574,Presentación!AP56,0)="","",HLOOKUP($AC$136,Presentación!$BZ$3:$DE$574,Presentación!AP56,0)))</f>
        <v/>
      </c>
      <c r="H195" s="551"/>
      <c r="I195" s="551"/>
      <c r="J195" s="551"/>
      <c r="K195" s="551"/>
      <c r="L195" s="551"/>
      <c r="M195" s="551"/>
      <c r="N195" s="551"/>
      <c r="O195" s="551"/>
      <c r="P195" s="551"/>
      <c r="Q195" s="551"/>
      <c r="R195" s="551"/>
      <c r="S195" s="551"/>
      <c r="T195" s="601"/>
      <c r="U195" s="467"/>
      <c r="V195" s="468"/>
      <c r="W195" s="27"/>
      <c r="X195" s="27"/>
      <c r="Y195" s="27"/>
      <c r="Z195" s="27"/>
      <c r="AA195" s="27"/>
      <c r="AB195" s="27"/>
      <c r="AC195" s="27"/>
      <c r="AD195" s="27"/>
      <c r="AG195">
        <f t="shared" si="79"/>
        <v>0</v>
      </c>
      <c r="AH195">
        <f t="shared" si="80"/>
        <v>0</v>
      </c>
      <c r="AI195" s="35">
        <f t="shared" si="81"/>
        <v>0</v>
      </c>
      <c r="AJ195" s="36">
        <f t="shared" si="82"/>
        <v>0</v>
      </c>
      <c r="AK195" s="37">
        <f t="shared" si="83"/>
        <v>0</v>
      </c>
      <c r="AL195" s="38">
        <f t="shared" si="84"/>
        <v>0</v>
      </c>
      <c r="AM195" s="35">
        <f t="shared" si="85"/>
        <v>0</v>
      </c>
      <c r="AN195" s="36">
        <f t="shared" si="86"/>
        <v>0</v>
      </c>
      <c r="AO195" s="37">
        <f t="shared" si="87"/>
        <v>0</v>
      </c>
      <c r="AP195" s="38">
        <f t="shared" si="88"/>
        <v>0</v>
      </c>
      <c r="AQ195" s="35">
        <f t="shared" si="89"/>
        <v>0</v>
      </c>
      <c r="AR195" s="36">
        <f t="shared" si="90"/>
        <v>0</v>
      </c>
      <c r="AS195" s="37">
        <f t="shared" si="91"/>
        <v>0</v>
      </c>
      <c r="AT195" s="38">
        <f t="shared" si="92"/>
        <v>0</v>
      </c>
      <c r="AU195" s="35">
        <f t="shared" si="93"/>
        <v>0</v>
      </c>
      <c r="AV195" s="36">
        <f t="shared" si="94"/>
        <v>0</v>
      </c>
      <c r="AW195" s="37">
        <f t="shared" si="95"/>
        <v>0</v>
      </c>
      <c r="AX195" s="38">
        <f t="shared" si="96"/>
        <v>0</v>
      </c>
      <c r="AY195" s="39">
        <f t="shared" si="97"/>
        <v>0</v>
      </c>
      <c r="AZ195" s="34" t="str">
        <f>IF(AY195=0,"",
IF(SUM($AY$143:AY195)=1,BA195,
IF($AY$718&gt;SUM($AY$143:AY195),_xlfn.CONCAT(", ",BA195),
IF($AY$718=SUM($AY$143:AY195),_xlfn.CONCAT(" y ",BA195)))))</f>
        <v/>
      </c>
      <c r="BA195" s="220" t="s">
        <v>818</v>
      </c>
      <c r="BC195" s="41">
        <f t="shared" si="98"/>
        <v>0</v>
      </c>
      <c r="BD195" s="41">
        <f t="shared" si="99"/>
        <v>0</v>
      </c>
      <c r="BE195" s="41">
        <f t="shared" si="100"/>
        <v>0</v>
      </c>
      <c r="BF195" s="41">
        <f t="shared" si="101"/>
        <v>0</v>
      </c>
      <c r="BG195" s="41">
        <f t="shared" si="102"/>
        <v>0</v>
      </c>
      <c r="BH195" s="41">
        <f t="shared" si="103"/>
        <v>0</v>
      </c>
      <c r="BI195" s="41">
        <f t="shared" si="104"/>
        <v>0</v>
      </c>
      <c r="BJ195" s="41">
        <f t="shared" si="105"/>
        <v>0</v>
      </c>
    </row>
    <row r="196" spans="1:62" ht="15" customHeight="1">
      <c r="A196" s="159"/>
      <c r="B196" s="179"/>
      <c r="C196" s="220" t="s">
        <v>819</v>
      </c>
      <c r="D196" s="573" t="str">
        <f>IF($AC$136="","",IF(HLOOKUP($AC$136,Presentación!$AQ$3:$BV$574,Presentación!AP57)="","",HLOOKUP($AC$136,Presentación!$AQ$3:$BV$574,Presentación!AP57,0)))</f>
        <v/>
      </c>
      <c r="E196" s="573"/>
      <c r="F196" s="573"/>
      <c r="G196" s="551" t="str">
        <f>IF($AC$136="","",IF(HLOOKUP($AC$136,Presentación!$BZ$3:$DE$574,Presentación!AP57,0)="","",HLOOKUP($AC$136,Presentación!$BZ$3:$DE$574,Presentación!AP57,0)))</f>
        <v/>
      </c>
      <c r="H196" s="551"/>
      <c r="I196" s="551"/>
      <c r="J196" s="551"/>
      <c r="K196" s="551"/>
      <c r="L196" s="551"/>
      <c r="M196" s="551"/>
      <c r="N196" s="551"/>
      <c r="O196" s="551"/>
      <c r="P196" s="551"/>
      <c r="Q196" s="551"/>
      <c r="R196" s="551"/>
      <c r="S196" s="551"/>
      <c r="T196" s="601"/>
      <c r="U196" s="467"/>
      <c r="V196" s="468"/>
      <c r="W196" s="27"/>
      <c r="X196" s="27"/>
      <c r="Y196" s="27"/>
      <c r="Z196" s="27"/>
      <c r="AA196" s="27"/>
      <c r="AB196" s="27"/>
      <c r="AC196" s="27"/>
      <c r="AD196" s="27"/>
      <c r="AG196">
        <f t="shared" si="79"/>
        <v>0</v>
      </c>
      <c r="AH196">
        <f t="shared" si="80"/>
        <v>0</v>
      </c>
      <c r="AI196" s="35">
        <f t="shared" si="81"/>
        <v>0</v>
      </c>
      <c r="AJ196" s="36">
        <f t="shared" si="82"/>
        <v>0</v>
      </c>
      <c r="AK196" s="37">
        <f t="shared" si="83"/>
        <v>0</v>
      </c>
      <c r="AL196" s="38">
        <f t="shared" si="84"/>
        <v>0</v>
      </c>
      <c r="AM196" s="35">
        <f t="shared" si="85"/>
        <v>0</v>
      </c>
      <c r="AN196" s="36">
        <f t="shared" si="86"/>
        <v>0</v>
      </c>
      <c r="AO196" s="37">
        <f t="shared" si="87"/>
        <v>0</v>
      </c>
      <c r="AP196" s="38">
        <f t="shared" si="88"/>
        <v>0</v>
      </c>
      <c r="AQ196" s="35">
        <f t="shared" si="89"/>
        <v>0</v>
      </c>
      <c r="AR196" s="36">
        <f t="shared" si="90"/>
        <v>0</v>
      </c>
      <c r="AS196" s="37">
        <f t="shared" si="91"/>
        <v>0</v>
      </c>
      <c r="AT196" s="38">
        <f t="shared" si="92"/>
        <v>0</v>
      </c>
      <c r="AU196" s="35">
        <f t="shared" si="93"/>
        <v>0</v>
      </c>
      <c r="AV196" s="36">
        <f t="shared" si="94"/>
        <v>0</v>
      </c>
      <c r="AW196" s="37">
        <f t="shared" si="95"/>
        <v>0</v>
      </c>
      <c r="AX196" s="38">
        <f t="shared" si="96"/>
        <v>0</v>
      </c>
      <c r="AY196" s="39">
        <f t="shared" si="97"/>
        <v>0</v>
      </c>
      <c r="AZ196" s="34" t="str">
        <f>IF(AY196=0,"",
IF(SUM($AY$143:AY196)=1,BA196,
IF($AY$718&gt;SUM($AY$143:AY196),_xlfn.CONCAT(", ",BA196),
IF($AY$718=SUM($AY$143:AY196),_xlfn.CONCAT(" y ",BA196)))))</f>
        <v/>
      </c>
      <c r="BA196" s="220" t="s">
        <v>819</v>
      </c>
      <c r="BC196" s="41">
        <f t="shared" si="98"/>
        <v>0</v>
      </c>
      <c r="BD196" s="41">
        <f t="shared" si="99"/>
        <v>0</v>
      </c>
      <c r="BE196" s="41">
        <f t="shared" si="100"/>
        <v>0</v>
      </c>
      <c r="BF196" s="41">
        <f t="shared" si="101"/>
        <v>0</v>
      </c>
      <c r="BG196" s="41">
        <f t="shared" si="102"/>
        <v>0</v>
      </c>
      <c r="BH196" s="41">
        <f t="shared" si="103"/>
        <v>0</v>
      </c>
      <c r="BI196" s="41">
        <f t="shared" si="104"/>
        <v>0</v>
      </c>
      <c r="BJ196" s="41">
        <f t="shared" si="105"/>
        <v>0</v>
      </c>
    </row>
    <row r="197" spans="1:62" ht="15" customHeight="1">
      <c r="A197" s="159"/>
      <c r="B197" s="179"/>
      <c r="C197" s="220" t="s">
        <v>820</v>
      </c>
      <c r="D197" s="573" t="str">
        <f>IF($AC$136="","",IF(HLOOKUP($AC$136,Presentación!$AQ$3:$BV$574,Presentación!AP58)="","",HLOOKUP($AC$136,Presentación!$AQ$3:$BV$574,Presentación!AP58,0)))</f>
        <v/>
      </c>
      <c r="E197" s="573"/>
      <c r="F197" s="573"/>
      <c r="G197" s="551" t="str">
        <f>IF($AC$136="","",IF(HLOOKUP($AC$136,Presentación!$BZ$3:$DE$574,Presentación!AP58,0)="","",HLOOKUP($AC$136,Presentación!$BZ$3:$DE$574,Presentación!AP58,0)))</f>
        <v/>
      </c>
      <c r="H197" s="551"/>
      <c r="I197" s="551"/>
      <c r="J197" s="551"/>
      <c r="K197" s="551"/>
      <c r="L197" s="551"/>
      <c r="M197" s="551"/>
      <c r="N197" s="551"/>
      <c r="O197" s="551"/>
      <c r="P197" s="551"/>
      <c r="Q197" s="551"/>
      <c r="R197" s="551"/>
      <c r="S197" s="551"/>
      <c r="T197" s="601"/>
      <c r="U197" s="467"/>
      <c r="V197" s="468"/>
      <c r="W197" s="27"/>
      <c r="X197" s="27"/>
      <c r="Y197" s="27"/>
      <c r="Z197" s="27"/>
      <c r="AA197" s="27"/>
      <c r="AB197" s="27"/>
      <c r="AC197" s="27"/>
      <c r="AD197" s="27"/>
      <c r="AG197">
        <f t="shared" si="79"/>
        <v>0</v>
      </c>
      <c r="AH197">
        <f t="shared" si="80"/>
        <v>0</v>
      </c>
      <c r="AI197" s="35">
        <f t="shared" si="81"/>
        <v>0</v>
      </c>
      <c r="AJ197" s="36">
        <f t="shared" si="82"/>
        <v>0</v>
      </c>
      <c r="AK197" s="37">
        <f t="shared" si="83"/>
        <v>0</v>
      </c>
      <c r="AL197" s="38">
        <f t="shared" si="84"/>
        <v>0</v>
      </c>
      <c r="AM197" s="35">
        <f t="shared" si="85"/>
        <v>0</v>
      </c>
      <c r="AN197" s="36">
        <f t="shared" si="86"/>
        <v>0</v>
      </c>
      <c r="AO197" s="37">
        <f t="shared" si="87"/>
        <v>0</v>
      </c>
      <c r="AP197" s="38">
        <f t="shared" si="88"/>
        <v>0</v>
      </c>
      <c r="AQ197" s="35">
        <f t="shared" si="89"/>
        <v>0</v>
      </c>
      <c r="AR197" s="36">
        <f t="shared" si="90"/>
        <v>0</v>
      </c>
      <c r="AS197" s="37">
        <f t="shared" si="91"/>
        <v>0</v>
      </c>
      <c r="AT197" s="38">
        <f t="shared" si="92"/>
        <v>0</v>
      </c>
      <c r="AU197" s="35">
        <f t="shared" si="93"/>
        <v>0</v>
      </c>
      <c r="AV197" s="36">
        <f t="shared" si="94"/>
        <v>0</v>
      </c>
      <c r="AW197" s="37">
        <f t="shared" si="95"/>
        <v>0</v>
      </c>
      <c r="AX197" s="38">
        <f t="shared" si="96"/>
        <v>0</v>
      </c>
      <c r="AY197" s="39">
        <f t="shared" si="97"/>
        <v>0</v>
      </c>
      <c r="AZ197" s="34" t="str">
        <f>IF(AY197=0,"",
IF(SUM($AY$143:AY197)=1,BA197,
IF($AY$718&gt;SUM($AY$143:AY197),_xlfn.CONCAT(", ",BA197),
IF($AY$718=SUM($AY$143:AY197),_xlfn.CONCAT(" y ",BA197)))))</f>
        <v/>
      </c>
      <c r="BA197" s="220" t="s">
        <v>820</v>
      </c>
      <c r="BC197" s="41">
        <f t="shared" si="98"/>
        <v>0</v>
      </c>
      <c r="BD197" s="41">
        <f t="shared" si="99"/>
        <v>0</v>
      </c>
      <c r="BE197" s="41">
        <f t="shared" si="100"/>
        <v>0</v>
      </c>
      <c r="BF197" s="41">
        <f t="shared" si="101"/>
        <v>0</v>
      </c>
      <c r="BG197" s="41">
        <f t="shared" si="102"/>
        <v>0</v>
      </c>
      <c r="BH197" s="41">
        <f t="shared" si="103"/>
        <v>0</v>
      </c>
      <c r="BI197" s="41">
        <f t="shared" si="104"/>
        <v>0</v>
      </c>
      <c r="BJ197" s="41">
        <f t="shared" si="105"/>
        <v>0</v>
      </c>
    </row>
    <row r="198" spans="1:62" ht="15" customHeight="1">
      <c r="A198" s="159"/>
      <c r="B198" s="179"/>
      <c r="C198" s="220" t="s">
        <v>821</v>
      </c>
      <c r="D198" s="573" t="str">
        <f>IF($AC$136="","",IF(HLOOKUP($AC$136,Presentación!$AQ$3:$BV$574,Presentación!AP59)="","",HLOOKUP($AC$136,Presentación!$AQ$3:$BV$574,Presentación!AP59,0)))</f>
        <v/>
      </c>
      <c r="E198" s="573"/>
      <c r="F198" s="573"/>
      <c r="G198" s="551" t="str">
        <f>IF($AC$136="","",IF(HLOOKUP($AC$136,Presentación!$BZ$3:$DE$574,Presentación!AP59,0)="","",HLOOKUP($AC$136,Presentación!$BZ$3:$DE$574,Presentación!AP59,0)))</f>
        <v/>
      </c>
      <c r="H198" s="551"/>
      <c r="I198" s="551"/>
      <c r="J198" s="551"/>
      <c r="K198" s="551"/>
      <c r="L198" s="551"/>
      <c r="M198" s="551"/>
      <c r="N198" s="551"/>
      <c r="O198" s="551"/>
      <c r="P198" s="551"/>
      <c r="Q198" s="551"/>
      <c r="R198" s="551"/>
      <c r="S198" s="551"/>
      <c r="T198" s="601"/>
      <c r="U198" s="467"/>
      <c r="V198" s="468"/>
      <c r="W198" s="27"/>
      <c r="X198" s="27"/>
      <c r="Y198" s="27"/>
      <c r="Z198" s="27"/>
      <c r="AA198" s="27"/>
      <c r="AB198" s="27"/>
      <c r="AC198" s="27"/>
      <c r="AD198" s="27"/>
      <c r="AG198">
        <f t="shared" si="79"/>
        <v>0</v>
      </c>
      <c r="AH198">
        <f t="shared" si="80"/>
        <v>0</v>
      </c>
      <c r="AI198" s="35">
        <f t="shared" si="81"/>
        <v>0</v>
      </c>
      <c r="AJ198" s="36">
        <f t="shared" si="82"/>
        <v>0</v>
      </c>
      <c r="AK198" s="37">
        <f t="shared" si="83"/>
        <v>0</v>
      </c>
      <c r="AL198" s="38">
        <f t="shared" si="84"/>
        <v>0</v>
      </c>
      <c r="AM198" s="35">
        <f t="shared" si="85"/>
        <v>0</v>
      </c>
      <c r="AN198" s="36">
        <f t="shared" si="86"/>
        <v>0</v>
      </c>
      <c r="AO198" s="37">
        <f t="shared" si="87"/>
        <v>0</v>
      </c>
      <c r="AP198" s="38">
        <f t="shared" si="88"/>
        <v>0</v>
      </c>
      <c r="AQ198" s="35">
        <f t="shared" si="89"/>
        <v>0</v>
      </c>
      <c r="AR198" s="36">
        <f t="shared" si="90"/>
        <v>0</v>
      </c>
      <c r="AS198" s="37">
        <f t="shared" si="91"/>
        <v>0</v>
      </c>
      <c r="AT198" s="38">
        <f t="shared" si="92"/>
        <v>0</v>
      </c>
      <c r="AU198" s="35">
        <f t="shared" si="93"/>
        <v>0</v>
      </c>
      <c r="AV198" s="36">
        <f t="shared" si="94"/>
        <v>0</v>
      </c>
      <c r="AW198" s="37">
        <f t="shared" si="95"/>
        <v>0</v>
      </c>
      <c r="AX198" s="38">
        <f t="shared" si="96"/>
        <v>0</v>
      </c>
      <c r="AY198" s="39">
        <f t="shared" si="97"/>
        <v>0</v>
      </c>
      <c r="AZ198" s="34" t="str">
        <f>IF(AY198=0,"",
IF(SUM($AY$143:AY198)=1,BA198,
IF($AY$718&gt;SUM($AY$143:AY198),_xlfn.CONCAT(", ",BA198),
IF($AY$718=SUM($AY$143:AY198),_xlfn.CONCAT(" y ",BA198)))))</f>
        <v/>
      </c>
      <c r="BA198" s="220" t="s">
        <v>821</v>
      </c>
      <c r="BC198" s="41">
        <f t="shared" si="98"/>
        <v>0</v>
      </c>
      <c r="BD198" s="41">
        <f t="shared" si="99"/>
        <v>0</v>
      </c>
      <c r="BE198" s="41">
        <f t="shared" si="100"/>
        <v>0</v>
      </c>
      <c r="BF198" s="41">
        <f t="shared" si="101"/>
        <v>0</v>
      </c>
      <c r="BG198" s="41">
        <f t="shared" si="102"/>
        <v>0</v>
      </c>
      <c r="BH198" s="41">
        <f t="shared" si="103"/>
        <v>0</v>
      </c>
      <c r="BI198" s="41">
        <f t="shared" si="104"/>
        <v>0</v>
      </c>
      <c r="BJ198" s="41">
        <f t="shared" si="105"/>
        <v>0</v>
      </c>
    </row>
    <row r="199" spans="1:62" ht="15" customHeight="1">
      <c r="A199" s="159"/>
      <c r="B199" s="179"/>
      <c r="C199" s="220" t="s">
        <v>822</v>
      </c>
      <c r="D199" s="573" t="str">
        <f>IF($AC$136="","",IF(HLOOKUP($AC$136,Presentación!$AQ$3:$BV$574,Presentación!AP60)="","",HLOOKUP($AC$136,Presentación!$AQ$3:$BV$574,Presentación!AP60,0)))</f>
        <v/>
      </c>
      <c r="E199" s="573"/>
      <c r="F199" s="573"/>
      <c r="G199" s="551" t="str">
        <f>IF($AC$136="","",IF(HLOOKUP($AC$136,Presentación!$BZ$3:$DE$574,Presentación!AP60,0)="","",HLOOKUP($AC$136,Presentación!$BZ$3:$DE$574,Presentación!AP60,0)))</f>
        <v/>
      </c>
      <c r="H199" s="551"/>
      <c r="I199" s="551"/>
      <c r="J199" s="551"/>
      <c r="K199" s="551"/>
      <c r="L199" s="551"/>
      <c r="M199" s="551"/>
      <c r="N199" s="551"/>
      <c r="O199" s="551"/>
      <c r="P199" s="551"/>
      <c r="Q199" s="551"/>
      <c r="R199" s="551"/>
      <c r="S199" s="551"/>
      <c r="T199" s="601"/>
      <c r="U199" s="467"/>
      <c r="V199" s="468"/>
      <c r="W199" s="27"/>
      <c r="X199" s="27"/>
      <c r="Y199" s="27"/>
      <c r="Z199" s="27"/>
      <c r="AA199" s="27"/>
      <c r="AB199" s="27"/>
      <c r="AC199" s="27"/>
      <c r="AD199" s="27"/>
      <c r="AG199">
        <f t="shared" si="79"/>
        <v>0</v>
      </c>
      <c r="AH199">
        <f t="shared" si="80"/>
        <v>0</v>
      </c>
      <c r="AI199" s="35">
        <f t="shared" si="81"/>
        <v>0</v>
      </c>
      <c r="AJ199" s="36">
        <f t="shared" si="82"/>
        <v>0</v>
      </c>
      <c r="AK199" s="37">
        <f t="shared" si="83"/>
        <v>0</v>
      </c>
      <c r="AL199" s="38">
        <f t="shared" si="84"/>
        <v>0</v>
      </c>
      <c r="AM199" s="35">
        <f t="shared" si="85"/>
        <v>0</v>
      </c>
      <c r="AN199" s="36">
        <f t="shared" si="86"/>
        <v>0</v>
      </c>
      <c r="AO199" s="37">
        <f t="shared" si="87"/>
        <v>0</v>
      </c>
      <c r="AP199" s="38">
        <f t="shared" si="88"/>
        <v>0</v>
      </c>
      <c r="AQ199" s="35">
        <f t="shared" si="89"/>
        <v>0</v>
      </c>
      <c r="AR199" s="36">
        <f t="shared" si="90"/>
        <v>0</v>
      </c>
      <c r="AS199" s="37">
        <f t="shared" si="91"/>
        <v>0</v>
      </c>
      <c r="AT199" s="38">
        <f t="shared" si="92"/>
        <v>0</v>
      </c>
      <c r="AU199" s="35">
        <f t="shared" si="93"/>
        <v>0</v>
      </c>
      <c r="AV199" s="36">
        <f t="shared" si="94"/>
        <v>0</v>
      </c>
      <c r="AW199" s="37">
        <f t="shared" si="95"/>
        <v>0</v>
      </c>
      <c r="AX199" s="38">
        <f t="shared" si="96"/>
        <v>0</v>
      </c>
      <c r="AY199" s="39">
        <f t="shared" si="97"/>
        <v>0</v>
      </c>
      <c r="AZ199" s="34" t="str">
        <f>IF(AY199=0,"",
IF(SUM($AY$143:AY199)=1,BA199,
IF($AY$718&gt;SUM($AY$143:AY199),_xlfn.CONCAT(", ",BA199),
IF($AY$718=SUM($AY$143:AY199),_xlfn.CONCAT(" y ",BA199)))))</f>
        <v/>
      </c>
      <c r="BA199" s="220" t="s">
        <v>822</v>
      </c>
      <c r="BC199" s="41">
        <f t="shared" si="98"/>
        <v>0</v>
      </c>
      <c r="BD199" s="41">
        <f t="shared" si="99"/>
        <v>0</v>
      </c>
      <c r="BE199" s="41">
        <f t="shared" si="100"/>
        <v>0</v>
      </c>
      <c r="BF199" s="41">
        <f t="shared" si="101"/>
        <v>0</v>
      </c>
      <c r="BG199" s="41">
        <f t="shared" si="102"/>
        <v>0</v>
      </c>
      <c r="BH199" s="41">
        <f t="shared" si="103"/>
        <v>0</v>
      </c>
      <c r="BI199" s="41">
        <f t="shared" si="104"/>
        <v>0</v>
      </c>
      <c r="BJ199" s="41">
        <f t="shared" si="105"/>
        <v>0</v>
      </c>
    </row>
    <row r="200" spans="1:62" ht="15" customHeight="1">
      <c r="A200" s="159"/>
      <c r="B200" s="179"/>
      <c r="C200" s="220" t="s">
        <v>823</v>
      </c>
      <c r="D200" s="573" t="str">
        <f>IF($AC$136="","",IF(HLOOKUP($AC$136,Presentación!$AQ$3:$BV$574,Presentación!AP61)="","",HLOOKUP($AC$136,Presentación!$AQ$3:$BV$574,Presentación!AP61,0)))</f>
        <v/>
      </c>
      <c r="E200" s="573"/>
      <c r="F200" s="573"/>
      <c r="G200" s="551" t="str">
        <f>IF($AC$136="","",IF(HLOOKUP($AC$136,Presentación!$BZ$3:$DE$574,Presentación!AP61,0)="","",HLOOKUP($AC$136,Presentación!$BZ$3:$DE$574,Presentación!AP61,0)))</f>
        <v/>
      </c>
      <c r="H200" s="551"/>
      <c r="I200" s="551"/>
      <c r="J200" s="551"/>
      <c r="K200" s="551"/>
      <c r="L200" s="551"/>
      <c r="M200" s="551"/>
      <c r="N200" s="551"/>
      <c r="O200" s="551"/>
      <c r="P200" s="551"/>
      <c r="Q200" s="551"/>
      <c r="R200" s="551"/>
      <c r="S200" s="551"/>
      <c r="T200" s="601"/>
      <c r="U200" s="467"/>
      <c r="V200" s="468"/>
      <c r="W200" s="27"/>
      <c r="X200" s="27"/>
      <c r="Y200" s="27"/>
      <c r="Z200" s="27"/>
      <c r="AA200" s="27"/>
      <c r="AB200" s="27"/>
      <c r="AC200" s="27"/>
      <c r="AD200" s="27"/>
      <c r="AG200">
        <f t="shared" si="79"/>
        <v>0</v>
      </c>
      <c r="AH200">
        <f t="shared" si="80"/>
        <v>0</v>
      </c>
      <c r="AI200" s="35">
        <f t="shared" si="81"/>
        <v>0</v>
      </c>
      <c r="AJ200" s="36">
        <f t="shared" si="82"/>
        <v>0</v>
      </c>
      <c r="AK200" s="37">
        <f t="shared" si="83"/>
        <v>0</v>
      </c>
      <c r="AL200" s="38">
        <f t="shared" si="84"/>
        <v>0</v>
      </c>
      <c r="AM200" s="35">
        <f t="shared" si="85"/>
        <v>0</v>
      </c>
      <c r="AN200" s="36">
        <f t="shared" si="86"/>
        <v>0</v>
      </c>
      <c r="AO200" s="37">
        <f t="shared" si="87"/>
        <v>0</v>
      </c>
      <c r="AP200" s="38">
        <f t="shared" si="88"/>
        <v>0</v>
      </c>
      <c r="AQ200" s="35">
        <f t="shared" si="89"/>
        <v>0</v>
      </c>
      <c r="AR200" s="36">
        <f t="shared" si="90"/>
        <v>0</v>
      </c>
      <c r="AS200" s="37">
        <f t="shared" si="91"/>
        <v>0</v>
      </c>
      <c r="AT200" s="38">
        <f t="shared" si="92"/>
        <v>0</v>
      </c>
      <c r="AU200" s="35">
        <f t="shared" si="93"/>
        <v>0</v>
      </c>
      <c r="AV200" s="36">
        <f t="shared" si="94"/>
        <v>0</v>
      </c>
      <c r="AW200" s="37">
        <f t="shared" si="95"/>
        <v>0</v>
      </c>
      <c r="AX200" s="38">
        <f t="shared" si="96"/>
        <v>0</v>
      </c>
      <c r="AY200" s="39">
        <f t="shared" si="97"/>
        <v>0</v>
      </c>
      <c r="AZ200" s="34" t="str">
        <f>IF(AY200=0,"",
IF(SUM($AY$143:AY200)=1,BA200,
IF($AY$718&gt;SUM($AY$143:AY200),_xlfn.CONCAT(", ",BA200),
IF($AY$718=SUM($AY$143:AY200),_xlfn.CONCAT(" y ",BA200)))))</f>
        <v/>
      </c>
      <c r="BA200" s="220" t="s">
        <v>823</v>
      </c>
      <c r="BC200" s="41">
        <f t="shared" si="98"/>
        <v>0</v>
      </c>
      <c r="BD200" s="41">
        <f t="shared" si="99"/>
        <v>0</v>
      </c>
      <c r="BE200" s="41">
        <f t="shared" si="100"/>
        <v>0</v>
      </c>
      <c r="BF200" s="41">
        <f t="shared" si="101"/>
        <v>0</v>
      </c>
      <c r="BG200" s="41">
        <f t="shared" si="102"/>
        <v>0</v>
      </c>
      <c r="BH200" s="41">
        <f t="shared" si="103"/>
        <v>0</v>
      </c>
      <c r="BI200" s="41">
        <f t="shared" si="104"/>
        <v>0</v>
      </c>
      <c r="BJ200" s="41">
        <f t="shared" si="105"/>
        <v>0</v>
      </c>
    </row>
    <row r="201" spans="1:62" ht="15" customHeight="1">
      <c r="A201" s="159"/>
      <c r="B201" s="179"/>
      <c r="C201" s="220" t="s">
        <v>824</v>
      </c>
      <c r="D201" s="573" t="str">
        <f>IF($AC$136="","",IF(HLOOKUP($AC$136,Presentación!$AQ$3:$BV$574,Presentación!AP62)="","",HLOOKUP($AC$136,Presentación!$AQ$3:$BV$574,Presentación!AP62,0)))</f>
        <v/>
      </c>
      <c r="E201" s="573"/>
      <c r="F201" s="573"/>
      <c r="G201" s="551" t="str">
        <f>IF($AC$136="","",IF(HLOOKUP($AC$136,Presentación!$BZ$3:$DE$574,Presentación!AP62,0)="","",HLOOKUP($AC$136,Presentación!$BZ$3:$DE$574,Presentación!AP62,0)))</f>
        <v/>
      </c>
      <c r="H201" s="551"/>
      <c r="I201" s="551"/>
      <c r="J201" s="551"/>
      <c r="K201" s="551"/>
      <c r="L201" s="551"/>
      <c r="M201" s="551"/>
      <c r="N201" s="551"/>
      <c r="O201" s="551"/>
      <c r="P201" s="551"/>
      <c r="Q201" s="551"/>
      <c r="R201" s="551"/>
      <c r="S201" s="551"/>
      <c r="T201" s="601"/>
      <c r="U201" s="467"/>
      <c r="V201" s="468"/>
      <c r="W201" s="27"/>
      <c r="X201" s="27"/>
      <c r="Y201" s="27"/>
      <c r="Z201" s="27"/>
      <c r="AA201" s="27"/>
      <c r="AB201" s="27"/>
      <c r="AC201" s="27"/>
      <c r="AD201" s="27"/>
      <c r="AG201">
        <f t="shared" si="79"/>
        <v>0</v>
      </c>
      <c r="AH201">
        <f t="shared" si="80"/>
        <v>0</v>
      </c>
      <c r="AI201" s="35">
        <f t="shared" si="81"/>
        <v>0</v>
      </c>
      <c r="AJ201" s="36">
        <f t="shared" si="82"/>
        <v>0</v>
      </c>
      <c r="AK201" s="37">
        <f t="shared" si="83"/>
        <v>0</v>
      </c>
      <c r="AL201" s="38">
        <f t="shared" si="84"/>
        <v>0</v>
      </c>
      <c r="AM201" s="35">
        <f t="shared" si="85"/>
        <v>0</v>
      </c>
      <c r="AN201" s="36">
        <f t="shared" si="86"/>
        <v>0</v>
      </c>
      <c r="AO201" s="37">
        <f t="shared" si="87"/>
        <v>0</v>
      </c>
      <c r="AP201" s="38">
        <f t="shared" si="88"/>
        <v>0</v>
      </c>
      <c r="AQ201" s="35">
        <f t="shared" si="89"/>
        <v>0</v>
      </c>
      <c r="AR201" s="36">
        <f t="shared" si="90"/>
        <v>0</v>
      </c>
      <c r="AS201" s="37">
        <f t="shared" si="91"/>
        <v>0</v>
      </c>
      <c r="AT201" s="38">
        <f t="shared" si="92"/>
        <v>0</v>
      </c>
      <c r="AU201" s="35">
        <f t="shared" si="93"/>
        <v>0</v>
      </c>
      <c r="AV201" s="36">
        <f t="shared" si="94"/>
        <v>0</v>
      </c>
      <c r="AW201" s="37">
        <f t="shared" si="95"/>
        <v>0</v>
      </c>
      <c r="AX201" s="38">
        <f t="shared" si="96"/>
        <v>0</v>
      </c>
      <c r="AY201" s="39">
        <f t="shared" si="97"/>
        <v>0</v>
      </c>
      <c r="AZ201" s="34" t="str">
        <f>IF(AY201=0,"",
IF(SUM($AY$143:AY201)=1,BA201,
IF($AY$718&gt;SUM($AY$143:AY201),_xlfn.CONCAT(", ",BA201),
IF($AY$718=SUM($AY$143:AY201),_xlfn.CONCAT(" y ",BA201)))))</f>
        <v/>
      </c>
      <c r="BA201" s="220" t="s">
        <v>824</v>
      </c>
      <c r="BC201" s="41">
        <f t="shared" si="98"/>
        <v>0</v>
      </c>
      <c r="BD201" s="41">
        <f t="shared" si="99"/>
        <v>0</v>
      </c>
      <c r="BE201" s="41">
        <f t="shared" si="100"/>
        <v>0</v>
      </c>
      <c r="BF201" s="41">
        <f t="shared" si="101"/>
        <v>0</v>
      </c>
      <c r="BG201" s="41">
        <f t="shared" si="102"/>
        <v>0</v>
      </c>
      <c r="BH201" s="41">
        <f t="shared" si="103"/>
        <v>0</v>
      </c>
      <c r="BI201" s="41">
        <f t="shared" si="104"/>
        <v>0</v>
      </c>
      <c r="BJ201" s="41">
        <f t="shared" si="105"/>
        <v>0</v>
      </c>
    </row>
    <row r="202" spans="1:62" ht="15" customHeight="1">
      <c r="A202" s="159"/>
      <c r="B202" s="179"/>
      <c r="C202" s="220" t="s">
        <v>825</v>
      </c>
      <c r="D202" s="573" t="str">
        <f>IF($AC$136="","",IF(HLOOKUP($AC$136,Presentación!$AQ$3:$BV$574,Presentación!AP63)="","",HLOOKUP($AC$136,Presentación!$AQ$3:$BV$574,Presentación!AP63,0)))</f>
        <v/>
      </c>
      <c r="E202" s="573"/>
      <c r="F202" s="573"/>
      <c r="G202" s="551" t="str">
        <f>IF($AC$136="","",IF(HLOOKUP($AC$136,Presentación!$BZ$3:$DE$574,Presentación!AP63,0)="","",HLOOKUP($AC$136,Presentación!$BZ$3:$DE$574,Presentación!AP63,0)))</f>
        <v/>
      </c>
      <c r="H202" s="551"/>
      <c r="I202" s="551"/>
      <c r="J202" s="551"/>
      <c r="K202" s="551"/>
      <c r="L202" s="551"/>
      <c r="M202" s="551"/>
      <c r="N202" s="551"/>
      <c r="O202" s="551"/>
      <c r="P202" s="551"/>
      <c r="Q202" s="551"/>
      <c r="R202" s="551"/>
      <c r="S202" s="551"/>
      <c r="T202" s="601"/>
      <c r="U202" s="467"/>
      <c r="V202" s="468"/>
      <c r="W202" s="27"/>
      <c r="X202" s="27"/>
      <c r="Y202" s="27"/>
      <c r="Z202" s="27"/>
      <c r="AA202" s="27"/>
      <c r="AB202" s="27"/>
      <c r="AC202" s="27"/>
      <c r="AD202" s="27"/>
      <c r="AG202">
        <f t="shared" si="79"/>
        <v>0</v>
      </c>
      <c r="AH202">
        <f t="shared" si="80"/>
        <v>0</v>
      </c>
      <c r="AI202" s="35">
        <f t="shared" si="81"/>
        <v>0</v>
      </c>
      <c r="AJ202" s="36">
        <f t="shared" si="82"/>
        <v>0</v>
      </c>
      <c r="AK202" s="37">
        <f t="shared" si="83"/>
        <v>0</v>
      </c>
      <c r="AL202" s="38">
        <f t="shared" si="84"/>
        <v>0</v>
      </c>
      <c r="AM202" s="35">
        <f t="shared" si="85"/>
        <v>0</v>
      </c>
      <c r="AN202" s="36">
        <f t="shared" si="86"/>
        <v>0</v>
      </c>
      <c r="AO202" s="37">
        <f t="shared" si="87"/>
        <v>0</v>
      </c>
      <c r="AP202" s="38">
        <f t="shared" si="88"/>
        <v>0</v>
      </c>
      <c r="AQ202" s="35">
        <f t="shared" si="89"/>
        <v>0</v>
      </c>
      <c r="AR202" s="36">
        <f t="shared" si="90"/>
        <v>0</v>
      </c>
      <c r="AS202" s="37">
        <f t="shared" si="91"/>
        <v>0</v>
      </c>
      <c r="AT202" s="38">
        <f t="shared" si="92"/>
        <v>0</v>
      </c>
      <c r="AU202" s="35">
        <f t="shared" si="93"/>
        <v>0</v>
      </c>
      <c r="AV202" s="36">
        <f t="shared" si="94"/>
        <v>0</v>
      </c>
      <c r="AW202" s="37">
        <f t="shared" si="95"/>
        <v>0</v>
      </c>
      <c r="AX202" s="38">
        <f t="shared" si="96"/>
        <v>0</v>
      </c>
      <c r="AY202" s="39">
        <f t="shared" si="97"/>
        <v>0</v>
      </c>
      <c r="AZ202" s="34" t="str">
        <f>IF(AY202=0,"",
IF(SUM($AY$143:AY202)=1,BA202,
IF($AY$718&gt;SUM($AY$143:AY202),_xlfn.CONCAT(", ",BA202),
IF($AY$718=SUM($AY$143:AY202),_xlfn.CONCAT(" y ",BA202)))))</f>
        <v/>
      </c>
      <c r="BA202" s="220" t="s">
        <v>825</v>
      </c>
      <c r="BC202" s="41">
        <f t="shared" si="98"/>
        <v>0</v>
      </c>
      <c r="BD202" s="41">
        <f t="shared" si="99"/>
        <v>0</v>
      </c>
      <c r="BE202" s="41">
        <f t="shared" si="100"/>
        <v>0</v>
      </c>
      <c r="BF202" s="41">
        <f t="shared" si="101"/>
        <v>0</v>
      </c>
      <c r="BG202" s="41">
        <f t="shared" si="102"/>
        <v>0</v>
      </c>
      <c r="BH202" s="41">
        <f t="shared" si="103"/>
        <v>0</v>
      </c>
      <c r="BI202" s="41">
        <f t="shared" si="104"/>
        <v>0</v>
      </c>
      <c r="BJ202" s="41">
        <f t="shared" si="105"/>
        <v>0</v>
      </c>
    </row>
    <row r="203" spans="1:62" ht="15" customHeight="1">
      <c r="A203" s="159"/>
      <c r="B203" s="179"/>
      <c r="C203" s="220" t="s">
        <v>826</v>
      </c>
      <c r="D203" s="573" t="str">
        <f>IF($AC$136="","",IF(HLOOKUP($AC$136,Presentación!$AQ$3:$BV$574,Presentación!AP64)="","",HLOOKUP($AC$136,Presentación!$AQ$3:$BV$574,Presentación!AP64,0)))</f>
        <v/>
      </c>
      <c r="E203" s="573"/>
      <c r="F203" s="573"/>
      <c r="G203" s="551" t="str">
        <f>IF($AC$136="","",IF(HLOOKUP($AC$136,Presentación!$BZ$3:$DE$574,Presentación!AP64,0)="","",HLOOKUP($AC$136,Presentación!$BZ$3:$DE$574,Presentación!AP64,0)))</f>
        <v/>
      </c>
      <c r="H203" s="551"/>
      <c r="I203" s="551"/>
      <c r="J203" s="551"/>
      <c r="K203" s="551"/>
      <c r="L203" s="551"/>
      <c r="M203" s="551"/>
      <c r="N203" s="551"/>
      <c r="O203" s="551"/>
      <c r="P203" s="551"/>
      <c r="Q203" s="551"/>
      <c r="R203" s="551"/>
      <c r="S203" s="551"/>
      <c r="T203" s="601"/>
      <c r="U203" s="467"/>
      <c r="V203" s="468"/>
      <c r="W203" s="27"/>
      <c r="X203" s="27"/>
      <c r="Y203" s="27"/>
      <c r="Z203" s="27"/>
      <c r="AA203" s="27"/>
      <c r="AB203" s="27"/>
      <c r="AC203" s="27"/>
      <c r="AD203" s="27"/>
      <c r="AG203">
        <f t="shared" si="79"/>
        <v>0</v>
      </c>
      <c r="AH203">
        <f t="shared" si="80"/>
        <v>0</v>
      </c>
      <c r="AI203" s="35">
        <f t="shared" si="81"/>
        <v>0</v>
      </c>
      <c r="AJ203" s="36">
        <f t="shared" si="82"/>
        <v>0</v>
      </c>
      <c r="AK203" s="37">
        <f t="shared" si="83"/>
        <v>0</v>
      </c>
      <c r="AL203" s="38">
        <f t="shared" si="84"/>
        <v>0</v>
      </c>
      <c r="AM203" s="35">
        <f t="shared" si="85"/>
        <v>0</v>
      </c>
      <c r="AN203" s="36">
        <f t="shared" si="86"/>
        <v>0</v>
      </c>
      <c r="AO203" s="37">
        <f t="shared" si="87"/>
        <v>0</v>
      </c>
      <c r="AP203" s="38">
        <f t="shared" si="88"/>
        <v>0</v>
      </c>
      <c r="AQ203" s="35">
        <f t="shared" si="89"/>
        <v>0</v>
      </c>
      <c r="AR203" s="36">
        <f t="shared" si="90"/>
        <v>0</v>
      </c>
      <c r="AS203" s="37">
        <f t="shared" si="91"/>
        <v>0</v>
      </c>
      <c r="AT203" s="38">
        <f t="shared" si="92"/>
        <v>0</v>
      </c>
      <c r="AU203" s="35">
        <f t="shared" si="93"/>
        <v>0</v>
      </c>
      <c r="AV203" s="36">
        <f t="shared" si="94"/>
        <v>0</v>
      </c>
      <c r="AW203" s="37">
        <f t="shared" si="95"/>
        <v>0</v>
      </c>
      <c r="AX203" s="38">
        <f t="shared" si="96"/>
        <v>0</v>
      </c>
      <c r="AY203" s="39">
        <f t="shared" si="97"/>
        <v>0</v>
      </c>
      <c r="AZ203" s="34" t="str">
        <f>IF(AY203=0,"",
IF(SUM($AY$143:AY203)=1,BA203,
IF($AY$718&gt;SUM($AY$143:AY203),_xlfn.CONCAT(", ",BA203),
IF($AY$718=SUM($AY$143:AY203),_xlfn.CONCAT(" y ",BA203)))))</f>
        <v/>
      </c>
      <c r="BA203" s="220" t="s">
        <v>826</v>
      </c>
      <c r="BC203" s="41">
        <f t="shared" si="98"/>
        <v>0</v>
      </c>
      <c r="BD203" s="41">
        <f t="shared" si="99"/>
        <v>0</v>
      </c>
      <c r="BE203" s="41">
        <f t="shared" si="100"/>
        <v>0</v>
      </c>
      <c r="BF203" s="41">
        <f t="shared" si="101"/>
        <v>0</v>
      </c>
      <c r="BG203" s="41">
        <f t="shared" si="102"/>
        <v>0</v>
      </c>
      <c r="BH203" s="41">
        <f t="shared" si="103"/>
        <v>0</v>
      </c>
      <c r="BI203" s="41">
        <f t="shared" si="104"/>
        <v>0</v>
      </c>
      <c r="BJ203" s="41">
        <f t="shared" si="105"/>
        <v>0</v>
      </c>
    </row>
    <row r="204" spans="1:62" ht="15" customHeight="1">
      <c r="A204" s="159"/>
      <c r="B204" s="179"/>
      <c r="C204" s="220" t="s">
        <v>827</v>
      </c>
      <c r="D204" s="573" t="str">
        <f>IF($AC$136="","",IF(HLOOKUP($AC$136,Presentación!$AQ$3:$BV$574,Presentación!AP65)="","",HLOOKUP($AC$136,Presentación!$AQ$3:$BV$574,Presentación!AP65,0)))</f>
        <v/>
      </c>
      <c r="E204" s="573"/>
      <c r="F204" s="573"/>
      <c r="G204" s="551" t="str">
        <f>IF($AC$136="","",IF(HLOOKUP($AC$136,Presentación!$BZ$3:$DE$574,Presentación!AP65,0)="","",HLOOKUP($AC$136,Presentación!$BZ$3:$DE$574,Presentación!AP65,0)))</f>
        <v/>
      </c>
      <c r="H204" s="551"/>
      <c r="I204" s="551"/>
      <c r="J204" s="551"/>
      <c r="K204" s="551"/>
      <c r="L204" s="551"/>
      <c r="M204" s="551"/>
      <c r="N204" s="551"/>
      <c r="O204" s="551"/>
      <c r="P204" s="551"/>
      <c r="Q204" s="551"/>
      <c r="R204" s="551"/>
      <c r="S204" s="551"/>
      <c r="T204" s="601"/>
      <c r="U204" s="467"/>
      <c r="V204" s="468"/>
      <c r="W204" s="27"/>
      <c r="X204" s="27"/>
      <c r="Y204" s="27"/>
      <c r="Z204" s="27"/>
      <c r="AA204" s="27"/>
      <c r="AB204" s="27"/>
      <c r="AC204" s="27"/>
      <c r="AD204" s="27"/>
      <c r="AG204">
        <f t="shared" si="79"/>
        <v>0</v>
      </c>
      <c r="AH204">
        <f t="shared" si="80"/>
        <v>0</v>
      </c>
      <c r="AI204" s="35">
        <f t="shared" si="81"/>
        <v>0</v>
      </c>
      <c r="AJ204" s="36">
        <f t="shared" si="82"/>
        <v>0</v>
      </c>
      <c r="AK204" s="37">
        <f t="shared" si="83"/>
        <v>0</v>
      </c>
      <c r="AL204" s="38">
        <f t="shared" si="84"/>
        <v>0</v>
      </c>
      <c r="AM204" s="35">
        <f t="shared" si="85"/>
        <v>0</v>
      </c>
      <c r="AN204" s="36">
        <f t="shared" si="86"/>
        <v>0</v>
      </c>
      <c r="AO204" s="37">
        <f t="shared" si="87"/>
        <v>0</v>
      </c>
      <c r="AP204" s="38">
        <f t="shared" si="88"/>
        <v>0</v>
      </c>
      <c r="AQ204" s="35">
        <f t="shared" si="89"/>
        <v>0</v>
      </c>
      <c r="AR204" s="36">
        <f t="shared" si="90"/>
        <v>0</v>
      </c>
      <c r="AS204" s="37">
        <f t="shared" si="91"/>
        <v>0</v>
      </c>
      <c r="AT204" s="38">
        <f t="shared" si="92"/>
        <v>0</v>
      </c>
      <c r="AU204" s="35">
        <f t="shared" si="93"/>
        <v>0</v>
      </c>
      <c r="AV204" s="36">
        <f t="shared" si="94"/>
        <v>0</v>
      </c>
      <c r="AW204" s="37">
        <f t="shared" si="95"/>
        <v>0</v>
      </c>
      <c r="AX204" s="38">
        <f t="shared" si="96"/>
        <v>0</v>
      </c>
      <c r="AY204" s="39">
        <f t="shared" si="97"/>
        <v>0</v>
      </c>
      <c r="AZ204" s="34" t="str">
        <f>IF(AY204=0,"",
IF(SUM($AY$143:AY204)=1,BA204,
IF($AY$718&gt;SUM($AY$143:AY204),_xlfn.CONCAT(", ",BA204),
IF($AY$718=SUM($AY$143:AY204),_xlfn.CONCAT(" y ",BA204)))))</f>
        <v/>
      </c>
      <c r="BA204" s="220" t="s">
        <v>827</v>
      </c>
      <c r="BC204" s="41">
        <f t="shared" si="98"/>
        <v>0</v>
      </c>
      <c r="BD204" s="41">
        <f t="shared" si="99"/>
        <v>0</v>
      </c>
      <c r="BE204" s="41">
        <f t="shared" si="100"/>
        <v>0</v>
      </c>
      <c r="BF204" s="41">
        <f t="shared" si="101"/>
        <v>0</v>
      </c>
      <c r="BG204" s="41">
        <f t="shared" si="102"/>
        <v>0</v>
      </c>
      <c r="BH204" s="41">
        <f t="shared" si="103"/>
        <v>0</v>
      </c>
      <c r="BI204" s="41">
        <f t="shared" si="104"/>
        <v>0</v>
      </c>
      <c r="BJ204" s="41">
        <f t="shared" si="105"/>
        <v>0</v>
      </c>
    </row>
    <row r="205" spans="1:62" ht="15" customHeight="1">
      <c r="A205" s="159"/>
      <c r="B205" s="179"/>
      <c r="C205" s="220" t="s">
        <v>828</v>
      </c>
      <c r="D205" s="573" t="str">
        <f>IF($AC$136="","",IF(HLOOKUP($AC$136,Presentación!$AQ$3:$BV$574,Presentación!AP66)="","",HLOOKUP($AC$136,Presentación!$AQ$3:$BV$574,Presentación!AP66,0)))</f>
        <v/>
      </c>
      <c r="E205" s="573"/>
      <c r="F205" s="573"/>
      <c r="G205" s="551" t="str">
        <f>IF($AC$136="","",IF(HLOOKUP($AC$136,Presentación!$BZ$3:$DE$574,Presentación!AP66,0)="","",HLOOKUP($AC$136,Presentación!$BZ$3:$DE$574,Presentación!AP66,0)))</f>
        <v/>
      </c>
      <c r="H205" s="551"/>
      <c r="I205" s="551"/>
      <c r="J205" s="551"/>
      <c r="K205" s="551"/>
      <c r="L205" s="551"/>
      <c r="M205" s="551"/>
      <c r="N205" s="551"/>
      <c r="O205" s="551"/>
      <c r="P205" s="551"/>
      <c r="Q205" s="551"/>
      <c r="R205" s="551"/>
      <c r="S205" s="551"/>
      <c r="T205" s="601"/>
      <c r="U205" s="467"/>
      <c r="V205" s="468"/>
      <c r="W205" s="27"/>
      <c r="X205" s="27"/>
      <c r="Y205" s="27"/>
      <c r="Z205" s="27"/>
      <c r="AA205" s="27"/>
      <c r="AB205" s="27"/>
      <c r="AC205" s="27"/>
      <c r="AD205" s="27"/>
      <c r="AG205">
        <f t="shared" si="79"/>
        <v>0</v>
      </c>
      <c r="AH205">
        <f t="shared" si="80"/>
        <v>0</v>
      </c>
      <c r="AI205" s="35">
        <f t="shared" si="81"/>
        <v>0</v>
      </c>
      <c r="AJ205" s="36">
        <f t="shared" si="82"/>
        <v>0</v>
      </c>
      <c r="AK205" s="37">
        <f t="shared" si="83"/>
        <v>0</v>
      </c>
      <c r="AL205" s="38">
        <f t="shared" si="84"/>
        <v>0</v>
      </c>
      <c r="AM205" s="35">
        <f t="shared" si="85"/>
        <v>0</v>
      </c>
      <c r="AN205" s="36">
        <f t="shared" si="86"/>
        <v>0</v>
      </c>
      <c r="AO205" s="37">
        <f t="shared" si="87"/>
        <v>0</v>
      </c>
      <c r="AP205" s="38">
        <f t="shared" si="88"/>
        <v>0</v>
      </c>
      <c r="AQ205" s="35">
        <f t="shared" si="89"/>
        <v>0</v>
      </c>
      <c r="AR205" s="36">
        <f t="shared" si="90"/>
        <v>0</v>
      </c>
      <c r="AS205" s="37">
        <f t="shared" si="91"/>
        <v>0</v>
      </c>
      <c r="AT205" s="38">
        <f t="shared" si="92"/>
        <v>0</v>
      </c>
      <c r="AU205" s="35">
        <f t="shared" si="93"/>
        <v>0</v>
      </c>
      <c r="AV205" s="36">
        <f t="shared" si="94"/>
        <v>0</v>
      </c>
      <c r="AW205" s="37">
        <f t="shared" si="95"/>
        <v>0</v>
      </c>
      <c r="AX205" s="38">
        <f t="shared" si="96"/>
        <v>0</v>
      </c>
      <c r="AY205" s="39">
        <f t="shared" si="97"/>
        <v>0</v>
      </c>
      <c r="AZ205" s="34" t="str">
        <f>IF(AY205=0,"",
IF(SUM($AY$143:AY205)=1,BA205,
IF($AY$718&gt;SUM($AY$143:AY205),_xlfn.CONCAT(", ",BA205),
IF($AY$718=SUM($AY$143:AY205),_xlfn.CONCAT(" y ",BA205)))))</f>
        <v/>
      </c>
      <c r="BA205" s="220" t="s">
        <v>828</v>
      </c>
      <c r="BC205" s="41">
        <f t="shared" si="98"/>
        <v>0</v>
      </c>
      <c r="BD205" s="41">
        <f t="shared" si="99"/>
        <v>0</v>
      </c>
      <c r="BE205" s="41">
        <f t="shared" si="100"/>
        <v>0</v>
      </c>
      <c r="BF205" s="41">
        <f t="shared" si="101"/>
        <v>0</v>
      </c>
      <c r="BG205" s="41">
        <f t="shared" si="102"/>
        <v>0</v>
      </c>
      <c r="BH205" s="41">
        <f t="shared" si="103"/>
        <v>0</v>
      </c>
      <c r="BI205" s="41">
        <f t="shared" si="104"/>
        <v>0</v>
      </c>
      <c r="BJ205" s="41">
        <f t="shared" si="105"/>
        <v>0</v>
      </c>
    </row>
    <row r="206" spans="1:62" ht="15" customHeight="1">
      <c r="A206" s="159"/>
      <c r="B206" s="179"/>
      <c r="C206" s="220" t="s">
        <v>829</v>
      </c>
      <c r="D206" s="573" t="str">
        <f>IF($AC$136="","",IF(HLOOKUP($AC$136,Presentación!$AQ$3:$BV$574,Presentación!AP67)="","",HLOOKUP($AC$136,Presentación!$AQ$3:$BV$574,Presentación!AP67,0)))</f>
        <v/>
      </c>
      <c r="E206" s="573"/>
      <c r="F206" s="573"/>
      <c r="G206" s="551" t="str">
        <f>IF($AC$136="","",IF(HLOOKUP($AC$136,Presentación!$BZ$3:$DE$574,Presentación!AP67,0)="","",HLOOKUP($AC$136,Presentación!$BZ$3:$DE$574,Presentación!AP67,0)))</f>
        <v/>
      </c>
      <c r="H206" s="551"/>
      <c r="I206" s="551"/>
      <c r="J206" s="551"/>
      <c r="K206" s="551"/>
      <c r="L206" s="551"/>
      <c r="M206" s="551"/>
      <c r="N206" s="551"/>
      <c r="O206" s="551"/>
      <c r="P206" s="551"/>
      <c r="Q206" s="551"/>
      <c r="R206" s="551"/>
      <c r="S206" s="551"/>
      <c r="T206" s="601"/>
      <c r="U206" s="467"/>
      <c r="V206" s="468"/>
      <c r="W206" s="27"/>
      <c r="X206" s="27"/>
      <c r="Y206" s="27"/>
      <c r="Z206" s="27"/>
      <c r="AA206" s="27"/>
      <c r="AB206" s="27"/>
      <c r="AC206" s="27"/>
      <c r="AD206" s="27"/>
      <c r="AG206">
        <f t="shared" si="79"/>
        <v>0</v>
      </c>
      <c r="AH206">
        <f t="shared" si="80"/>
        <v>0</v>
      </c>
      <c r="AI206" s="35">
        <f t="shared" si="81"/>
        <v>0</v>
      </c>
      <c r="AJ206" s="36">
        <f t="shared" si="82"/>
        <v>0</v>
      </c>
      <c r="AK206" s="37">
        <f t="shared" si="83"/>
        <v>0</v>
      </c>
      <c r="AL206" s="38">
        <f t="shared" si="84"/>
        <v>0</v>
      </c>
      <c r="AM206" s="35">
        <f t="shared" si="85"/>
        <v>0</v>
      </c>
      <c r="AN206" s="36">
        <f t="shared" si="86"/>
        <v>0</v>
      </c>
      <c r="AO206" s="37">
        <f t="shared" si="87"/>
        <v>0</v>
      </c>
      <c r="AP206" s="38">
        <f t="shared" si="88"/>
        <v>0</v>
      </c>
      <c r="AQ206" s="35">
        <f t="shared" si="89"/>
        <v>0</v>
      </c>
      <c r="AR206" s="36">
        <f t="shared" si="90"/>
        <v>0</v>
      </c>
      <c r="AS206" s="37">
        <f t="shared" si="91"/>
        <v>0</v>
      </c>
      <c r="AT206" s="38">
        <f t="shared" si="92"/>
        <v>0</v>
      </c>
      <c r="AU206" s="35">
        <f t="shared" si="93"/>
        <v>0</v>
      </c>
      <c r="AV206" s="36">
        <f t="shared" si="94"/>
        <v>0</v>
      </c>
      <c r="AW206" s="37">
        <f t="shared" si="95"/>
        <v>0</v>
      </c>
      <c r="AX206" s="38">
        <f t="shared" si="96"/>
        <v>0</v>
      </c>
      <c r="AY206" s="39">
        <f t="shared" si="97"/>
        <v>0</v>
      </c>
      <c r="AZ206" s="34" t="str">
        <f>IF(AY206=0,"",
IF(SUM($AY$143:AY206)=1,BA206,
IF($AY$718&gt;SUM($AY$143:AY206),_xlfn.CONCAT(", ",BA206),
IF($AY$718=SUM($AY$143:AY206),_xlfn.CONCAT(" y ",BA206)))))</f>
        <v/>
      </c>
      <c r="BA206" s="220" t="s">
        <v>829</v>
      </c>
      <c r="BC206" s="41">
        <f t="shared" si="98"/>
        <v>0</v>
      </c>
      <c r="BD206" s="41">
        <f t="shared" si="99"/>
        <v>0</v>
      </c>
      <c r="BE206" s="41">
        <f t="shared" si="100"/>
        <v>0</v>
      </c>
      <c r="BF206" s="41">
        <f t="shared" si="101"/>
        <v>0</v>
      </c>
      <c r="BG206" s="41">
        <f t="shared" si="102"/>
        <v>0</v>
      </c>
      <c r="BH206" s="41">
        <f t="shared" si="103"/>
        <v>0</v>
      </c>
      <c r="BI206" s="41">
        <f t="shared" si="104"/>
        <v>0</v>
      </c>
      <c r="BJ206" s="41">
        <f t="shared" si="105"/>
        <v>0</v>
      </c>
    </row>
    <row r="207" spans="1:62" ht="15" customHeight="1">
      <c r="A207" s="159"/>
      <c r="B207" s="179"/>
      <c r="C207" s="220" t="s">
        <v>830</v>
      </c>
      <c r="D207" s="573" t="str">
        <f>IF($AC$136="","",IF(HLOOKUP($AC$136,Presentación!$AQ$3:$BV$574,Presentación!AP68)="","",HLOOKUP($AC$136,Presentación!$AQ$3:$BV$574,Presentación!AP68,0)))</f>
        <v/>
      </c>
      <c r="E207" s="573"/>
      <c r="F207" s="573"/>
      <c r="G207" s="551" t="str">
        <f>IF($AC$136="","",IF(HLOOKUP($AC$136,Presentación!$BZ$3:$DE$574,Presentación!AP68,0)="","",HLOOKUP($AC$136,Presentación!$BZ$3:$DE$574,Presentación!AP68,0)))</f>
        <v/>
      </c>
      <c r="H207" s="551"/>
      <c r="I207" s="551"/>
      <c r="J207" s="551"/>
      <c r="K207" s="551"/>
      <c r="L207" s="551"/>
      <c r="M207" s="551"/>
      <c r="N207" s="551"/>
      <c r="O207" s="551"/>
      <c r="P207" s="551"/>
      <c r="Q207" s="551"/>
      <c r="R207" s="551"/>
      <c r="S207" s="551"/>
      <c r="T207" s="601"/>
      <c r="U207" s="467"/>
      <c r="V207" s="468"/>
      <c r="W207" s="27"/>
      <c r="X207" s="27"/>
      <c r="Y207" s="27"/>
      <c r="Z207" s="27"/>
      <c r="AA207" s="27"/>
      <c r="AB207" s="27"/>
      <c r="AC207" s="27"/>
      <c r="AD207" s="27"/>
      <c r="AG207">
        <f t="shared" ref="AG207:AG270" si="106">IF(D208&lt;&gt;"",IF(OR(COUNTA(T208:AD208,O789:AD789)=0,COUNTA(T208:AD208,O789:AD789)=25),0,1),0)</f>
        <v>0</v>
      </c>
      <c r="AH207">
        <f t="shared" ref="AH207:AH270" si="107">IF(D208="",IF(COUNTA(T208:AD208,O789:AD789)=0,0,1),0)</f>
        <v>0</v>
      </c>
      <c r="AI207" s="35">
        <f t="shared" si="81"/>
        <v>0</v>
      </c>
      <c r="AJ207" s="36">
        <f t="shared" si="82"/>
        <v>0</v>
      </c>
      <c r="AK207" s="37">
        <f t="shared" si="83"/>
        <v>0</v>
      </c>
      <c r="AL207" s="38">
        <f t="shared" si="84"/>
        <v>0</v>
      </c>
      <c r="AM207" s="35">
        <f t="shared" si="85"/>
        <v>0</v>
      </c>
      <c r="AN207" s="36">
        <f t="shared" si="86"/>
        <v>0</v>
      </c>
      <c r="AO207" s="37">
        <f t="shared" si="87"/>
        <v>0</v>
      </c>
      <c r="AP207" s="38">
        <f t="shared" si="88"/>
        <v>0</v>
      </c>
      <c r="AQ207" s="35">
        <f t="shared" si="89"/>
        <v>0</v>
      </c>
      <c r="AR207" s="36">
        <f t="shared" si="90"/>
        <v>0</v>
      </c>
      <c r="AS207" s="37">
        <f t="shared" si="91"/>
        <v>0</v>
      </c>
      <c r="AT207" s="38">
        <f t="shared" si="92"/>
        <v>0</v>
      </c>
      <c r="AU207" s="35">
        <f t="shared" si="93"/>
        <v>0</v>
      </c>
      <c r="AV207" s="36">
        <f t="shared" si="94"/>
        <v>0</v>
      </c>
      <c r="AW207" s="37">
        <f t="shared" si="95"/>
        <v>0</v>
      </c>
      <c r="AX207" s="38">
        <f t="shared" si="96"/>
        <v>0</v>
      </c>
      <c r="AY207" s="39">
        <f t="shared" si="97"/>
        <v>0</v>
      </c>
      <c r="AZ207" s="34" t="str">
        <f>IF(AY207=0,"",
IF(SUM($AY$143:AY207)=1,BA207,
IF($AY$718&gt;SUM($AY$143:AY207),_xlfn.CONCAT(", ",BA207),
IF($AY$718=SUM($AY$143:AY207),_xlfn.CONCAT(" y ",BA207)))))</f>
        <v/>
      </c>
      <c r="BA207" s="220" t="s">
        <v>830</v>
      </c>
      <c r="BC207" s="41">
        <f t="shared" si="98"/>
        <v>0</v>
      </c>
      <c r="BD207" s="41">
        <f t="shared" si="99"/>
        <v>0</v>
      </c>
      <c r="BE207" s="41">
        <f t="shared" si="100"/>
        <v>0</v>
      </c>
      <c r="BF207" s="41">
        <f t="shared" si="101"/>
        <v>0</v>
      </c>
      <c r="BG207" s="41">
        <f t="shared" si="102"/>
        <v>0</v>
      </c>
      <c r="BH207" s="41">
        <f t="shared" si="103"/>
        <v>0</v>
      </c>
      <c r="BI207" s="41">
        <f t="shared" si="104"/>
        <v>0</v>
      </c>
      <c r="BJ207" s="41">
        <f t="shared" si="105"/>
        <v>0</v>
      </c>
    </row>
    <row r="208" spans="1:62" ht="15" customHeight="1">
      <c r="A208" s="159"/>
      <c r="B208" s="179"/>
      <c r="C208" s="220" t="s">
        <v>831</v>
      </c>
      <c r="D208" s="573" t="str">
        <f>IF($AC$136="","",IF(HLOOKUP($AC$136,Presentación!$AQ$3:$BV$574,Presentación!AP69)="","",HLOOKUP($AC$136,Presentación!$AQ$3:$BV$574,Presentación!AP69,0)))</f>
        <v/>
      </c>
      <c r="E208" s="573"/>
      <c r="F208" s="573"/>
      <c r="G208" s="551" t="str">
        <f>IF($AC$136="","",IF(HLOOKUP($AC$136,Presentación!$BZ$3:$DE$574,Presentación!AP69,0)="","",HLOOKUP($AC$136,Presentación!$BZ$3:$DE$574,Presentación!AP69,0)))</f>
        <v/>
      </c>
      <c r="H208" s="551"/>
      <c r="I208" s="551"/>
      <c r="J208" s="551"/>
      <c r="K208" s="551"/>
      <c r="L208" s="551"/>
      <c r="M208" s="551"/>
      <c r="N208" s="551"/>
      <c r="O208" s="551"/>
      <c r="P208" s="551"/>
      <c r="Q208" s="551"/>
      <c r="R208" s="551"/>
      <c r="S208" s="551"/>
      <c r="T208" s="601"/>
      <c r="U208" s="467"/>
      <c r="V208" s="468"/>
      <c r="W208" s="27"/>
      <c r="X208" s="27"/>
      <c r="Y208" s="27"/>
      <c r="Z208" s="27"/>
      <c r="AA208" s="27"/>
      <c r="AB208" s="27"/>
      <c r="AC208" s="27"/>
      <c r="AD208" s="27"/>
      <c r="AG208">
        <f t="shared" si="106"/>
        <v>0</v>
      </c>
      <c r="AH208">
        <f t="shared" si="107"/>
        <v>0</v>
      </c>
      <c r="AI208" s="35">
        <f t="shared" ref="AI208:AI271" si="108">W208</f>
        <v>0</v>
      </c>
      <c r="AJ208" s="36">
        <f t="shared" ref="AJ208:AJ271" si="109">COUNTIF(AA208,"NS") + COUNTIF(O789,"NS") + COUNTIF(S789,"NS") + COUNTIF(W789,"NS") + COUNTIF(AA789,"NS")</f>
        <v>0</v>
      </c>
      <c r="AK208" s="37">
        <f t="shared" ref="AK208:AK271" si="110">SUM(AA208,O789,S789,W789,AA789)</f>
        <v>0</v>
      </c>
      <c r="AL208" s="38">
        <f t="shared" ref="AL208:AL271" si="111">IF(OR(AND(AI208=0, AJ208&gt;0),AND(AI208="NS", AK208&gt;0), AND(AI208="NS", AJ208=0, AK208=0)), 1, IF(OR(AND(AI208&gt;0, AJ208&gt;1,AI208&gt;AK208), AND(AI208="NS", AJ208=2), AND(AI208="NS", AK208=0, AJ208&gt;0), AI208=AK208), 0, 1))</f>
        <v>0</v>
      </c>
      <c r="AM208" s="35">
        <f t="shared" ref="AM208:AM271" si="112">X208</f>
        <v>0</v>
      </c>
      <c r="AN208" s="36">
        <f t="shared" ref="AN208:AN271" si="113">COUNTIF(AB208,"NS") + COUNTIF(P789,"NS") + COUNTIF(T789,"NS") + COUNTIF(X789,"NS") + COUNTIF(AB789,"NS")</f>
        <v>0</v>
      </c>
      <c r="AO208" s="37">
        <f t="shared" ref="AO208:AO271" si="114">SUM(AB208,P789,T789,X789,AB789)</f>
        <v>0</v>
      </c>
      <c r="AP208" s="38">
        <f t="shared" ref="AP208:AP271" si="115">IF(OR(AND(AM208=0, AN208&gt;0),AND(AM208="NS", AO208&gt;0), AND(AM208="NS", AN208=0, AO208=0)), 1, IF(OR(AND(AM208&gt;0, AN208&gt;1,AM208&gt;AO208), AND(AM208="NS", AN208=2), AND(AM208="NS", AO208=0, AN208&gt;0), AM208=AO208), 0, 1))</f>
        <v>0</v>
      </c>
      <c r="AQ208" s="35">
        <f t="shared" ref="AQ208:AQ271" si="116">Y208</f>
        <v>0</v>
      </c>
      <c r="AR208" s="36">
        <f t="shared" ref="AR208:AR271" si="117">COUNTIF(AC208,"NS") + COUNTIF(Q789,"NS") + COUNTIF(U789,"NS") + COUNTIF(Y789,"NS") + COUNTIF(AC789,"NS")</f>
        <v>0</v>
      </c>
      <c r="AS208" s="37">
        <f t="shared" ref="AS208:AS271" si="118">SUM(AC208,Q789,U789,Y789,AC789)</f>
        <v>0</v>
      </c>
      <c r="AT208" s="38">
        <f t="shared" ref="AT208:AT271" si="119">IF(OR(AND(AQ208=0, AR208&gt;0),AND(AQ208="NS", AS208&gt;0), AND(AQ208="NS", AR208=0, AS208=0)), 1, IF(OR(AND(AQ208&gt;0, AR208&gt;1,AQ208&gt;AS208), AND(AQ208="NS", AR208=2), AND(AQ208="NS", AS208=0, AR208&gt;0), AQ208=AS208), 0, 1))</f>
        <v>0</v>
      </c>
      <c r="AU208" s="35">
        <f t="shared" ref="AU208:AU271" si="120">Z208</f>
        <v>0</v>
      </c>
      <c r="AV208" s="36">
        <f t="shared" ref="AV208:AV271" si="121">COUNTIF(AD208,"NS") + COUNTIF(R789,"NS") + COUNTIF(V789,"NS") + COUNTIF(Z789,"NS") + COUNTIF(AD789,"NS")</f>
        <v>0</v>
      </c>
      <c r="AW208" s="37">
        <f t="shared" ref="AW208:AW271" si="122">SUM(AD208,R789,V789,Z789,AD789)</f>
        <v>0</v>
      </c>
      <c r="AX208" s="38">
        <f t="shared" ref="AX208:AX271" si="123">IF(OR(AND(AU208=0, AV208&gt;0),AND(AU208="NS", AW208&gt;0), AND(AU208="NS", AV208=0, AW208=0)), 1, IF(OR(AND(AU208&gt;0, AV208&gt;1,AU208&gt;AW208), AND(AU208="NS", AV208=2), AND(AU208="NS", AW208=0, AV208&gt;0), AU208=AW208), 0, 1))</f>
        <v>0</v>
      </c>
      <c r="AY208" s="39">
        <f t="shared" ref="AY208:AY271" si="124">IF(SUM(AL208,AP208,AT208,AX208)=0,0,1)</f>
        <v>0</v>
      </c>
      <c r="AZ208" s="34" t="str">
        <f>IF(AY208=0,"",
IF(SUM($AY$143:AY208)=1,BA208,
IF($AY$718&gt;SUM($AY$143:AY208),_xlfn.CONCAT(", ",BA208),
IF($AY$718=SUM($AY$143:AY208),_xlfn.CONCAT(" y ",BA208)))))</f>
        <v/>
      </c>
      <c r="BA208" s="220" t="s">
        <v>831</v>
      </c>
      <c r="BC208" s="41">
        <f t="shared" ref="BC208:BC271" si="125">W208</f>
        <v>0</v>
      </c>
      <c r="BD208" s="41">
        <f t="shared" ref="BD208:BD271" si="126">COUNTIF(X208:Z208,"NS")</f>
        <v>0</v>
      </c>
      <c r="BE208" s="41">
        <f t="shared" ref="BE208:BE271" si="127">SUM(X208:Z208)</f>
        <v>0</v>
      </c>
      <c r="BF208" s="41">
        <f t="shared" ref="BF208:BF271" si="128">IF(OR(AND(BC208=0, BD208&gt;0),AND(BC208="NS", BE208&gt;0), AND(BC208="NS", BD208=0, BE208=0)), 1, IF(OR(AND(BC208&gt;0, BD208&gt;1,BC208&gt;BE208), AND(BC208="NS", BD208=2), AND(BC208="NS", BE208=0, BD208&gt;0), BC208=BE208), 0, 1))</f>
        <v>0</v>
      </c>
      <c r="BG208" s="41">
        <f t="shared" ref="BG208:BG271" si="129">AA208</f>
        <v>0</v>
      </c>
      <c r="BH208" s="41">
        <f t="shared" ref="BH208:BH271" si="130">COUNTIF(AB208:AD208,"NS")</f>
        <v>0</v>
      </c>
      <c r="BI208" s="41">
        <f t="shared" ref="BI208:BI271" si="131">SUM(AB208:AD208)</f>
        <v>0</v>
      </c>
      <c r="BJ208" s="41">
        <f t="shared" ref="BJ208:BJ271" si="132">IF(OR(AND(BG208=0, BH208&gt;0),AND(BG208="NS", BI208&gt;0), AND(BG208="NS", BH208=0, BI208=0)), 1, IF(OR(AND(BG208&gt;0, BH208&gt;1,BG208&gt;BI208), AND(BG208="NS", BH208=2), AND(BG208="NS", BI208=0, BH208&gt;0), BG208=BI208), 0, 1))</f>
        <v>0</v>
      </c>
    </row>
    <row r="209" spans="1:62" ht="15" customHeight="1">
      <c r="A209" s="159"/>
      <c r="B209" s="179"/>
      <c r="C209" s="220" t="s">
        <v>832</v>
      </c>
      <c r="D209" s="573" t="str">
        <f>IF($AC$136="","",IF(HLOOKUP($AC$136,Presentación!$AQ$3:$BV$574,Presentación!AP70)="","",HLOOKUP($AC$136,Presentación!$AQ$3:$BV$574,Presentación!AP70,0)))</f>
        <v/>
      </c>
      <c r="E209" s="573"/>
      <c r="F209" s="573"/>
      <c r="G209" s="551" t="str">
        <f>IF($AC$136="","",IF(HLOOKUP($AC$136,Presentación!$BZ$3:$DE$574,Presentación!AP70,0)="","",HLOOKUP($AC$136,Presentación!$BZ$3:$DE$574,Presentación!AP70,0)))</f>
        <v/>
      </c>
      <c r="H209" s="551"/>
      <c r="I209" s="551"/>
      <c r="J209" s="551"/>
      <c r="K209" s="551"/>
      <c r="L209" s="551"/>
      <c r="M209" s="551"/>
      <c r="N209" s="551"/>
      <c r="O209" s="551"/>
      <c r="P209" s="551"/>
      <c r="Q209" s="551"/>
      <c r="R209" s="551"/>
      <c r="S209" s="551"/>
      <c r="T209" s="601"/>
      <c r="U209" s="467"/>
      <c r="V209" s="468"/>
      <c r="W209" s="27"/>
      <c r="X209" s="27"/>
      <c r="Y209" s="27"/>
      <c r="Z209" s="27"/>
      <c r="AA209" s="27"/>
      <c r="AB209" s="27"/>
      <c r="AC209" s="27"/>
      <c r="AD209" s="27"/>
      <c r="AG209">
        <f t="shared" si="106"/>
        <v>0</v>
      </c>
      <c r="AH209">
        <f t="shared" si="107"/>
        <v>0</v>
      </c>
      <c r="AI209" s="35">
        <f t="shared" si="108"/>
        <v>0</v>
      </c>
      <c r="AJ209" s="36">
        <f t="shared" si="109"/>
        <v>0</v>
      </c>
      <c r="AK209" s="37">
        <f t="shared" si="110"/>
        <v>0</v>
      </c>
      <c r="AL209" s="38">
        <f t="shared" si="111"/>
        <v>0</v>
      </c>
      <c r="AM209" s="35">
        <f t="shared" si="112"/>
        <v>0</v>
      </c>
      <c r="AN209" s="36">
        <f t="shared" si="113"/>
        <v>0</v>
      </c>
      <c r="AO209" s="37">
        <f t="shared" si="114"/>
        <v>0</v>
      </c>
      <c r="AP209" s="38">
        <f t="shared" si="115"/>
        <v>0</v>
      </c>
      <c r="AQ209" s="35">
        <f t="shared" si="116"/>
        <v>0</v>
      </c>
      <c r="AR209" s="36">
        <f t="shared" si="117"/>
        <v>0</v>
      </c>
      <c r="AS209" s="37">
        <f t="shared" si="118"/>
        <v>0</v>
      </c>
      <c r="AT209" s="38">
        <f t="shared" si="119"/>
        <v>0</v>
      </c>
      <c r="AU209" s="35">
        <f t="shared" si="120"/>
        <v>0</v>
      </c>
      <c r="AV209" s="36">
        <f t="shared" si="121"/>
        <v>0</v>
      </c>
      <c r="AW209" s="37">
        <f t="shared" si="122"/>
        <v>0</v>
      </c>
      <c r="AX209" s="38">
        <f t="shared" si="123"/>
        <v>0</v>
      </c>
      <c r="AY209" s="39">
        <f t="shared" si="124"/>
        <v>0</v>
      </c>
      <c r="AZ209" s="34" t="str">
        <f>IF(AY209=0,"",
IF(SUM($AY$143:AY209)=1,BA209,
IF($AY$718&gt;SUM($AY$143:AY209),_xlfn.CONCAT(", ",BA209),
IF($AY$718=SUM($AY$143:AY209),_xlfn.CONCAT(" y ",BA209)))))</f>
        <v/>
      </c>
      <c r="BA209" s="220" t="s">
        <v>832</v>
      </c>
      <c r="BC209" s="41">
        <f t="shared" si="125"/>
        <v>0</v>
      </c>
      <c r="BD209" s="41">
        <f t="shared" si="126"/>
        <v>0</v>
      </c>
      <c r="BE209" s="41">
        <f t="shared" si="127"/>
        <v>0</v>
      </c>
      <c r="BF209" s="41">
        <f t="shared" si="128"/>
        <v>0</v>
      </c>
      <c r="BG209" s="41">
        <f t="shared" si="129"/>
        <v>0</v>
      </c>
      <c r="BH209" s="41">
        <f t="shared" si="130"/>
        <v>0</v>
      </c>
      <c r="BI209" s="41">
        <f t="shared" si="131"/>
        <v>0</v>
      </c>
      <c r="BJ209" s="41">
        <f t="shared" si="132"/>
        <v>0</v>
      </c>
    </row>
    <row r="210" spans="1:62" ht="15" customHeight="1">
      <c r="A210" s="159"/>
      <c r="B210" s="179"/>
      <c r="C210" s="220" t="s">
        <v>833</v>
      </c>
      <c r="D210" s="573" t="str">
        <f>IF($AC$136="","",IF(HLOOKUP($AC$136,Presentación!$AQ$3:$BV$574,Presentación!AP71)="","",HLOOKUP($AC$136,Presentación!$AQ$3:$BV$574,Presentación!AP71,0)))</f>
        <v/>
      </c>
      <c r="E210" s="573"/>
      <c r="F210" s="573"/>
      <c r="G210" s="551" t="str">
        <f>IF($AC$136="","",IF(HLOOKUP($AC$136,Presentación!$BZ$3:$DE$574,Presentación!AP71,0)="","",HLOOKUP($AC$136,Presentación!$BZ$3:$DE$574,Presentación!AP71,0)))</f>
        <v/>
      </c>
      <c r="H210" s="551"/>
      <c r="I210" s="551"/>
      <c r="J210" s="551"/>
      <c r="K210" s="551"/>
      <c r="L210" s="551"/>
      <c r="M210" s="551"/>
      <c r="N210" s="551"/>
      <c r="O210" s="551"/>
      <c r="P210" s="551"/>
      <c r="Q210" s="551"/>
      <c r="R210" s="551"/>
      <c r="S210" s="551"/>
      <c r="T210" s="601"/>
      <c r="U210" s="467"/>
      <c r="V210" s="468"/>
      <c r="W210" s="27"/>
      <c r="X210" s="27"/>
      <c r="Y210" s="27"/>
      <c r="Z210" s="27"/>
      <c r="AA210" s="27"/>
      <c r="AB210" s="27"/>
      <c r="AC210" s="27"/>
      <c r="AD210" s="27"/>
      <c r="AG210">
        <f t="shared" si="106"/>
        <v>0</v>
      </c>
      <c r="AH210">
        <f t="shared" si="107"/>
        <v>0</v>
      </c>
      <c r="AI210" s="35">
        <f t="shared" si="108"/>
        <v>0</v>
      </c>
      <c r="AJ210" s="36">
        <f t="shared" si="109"/>
        <v>0</v>
      </c>
      <c r="AK210" s="37">
        <f t="shared" si="110"/>
        <v>0</v>
      </c>
      <c r="AL210" s="38">
        <f t="shared" si="111"/>
        <v>0</v>
      </c>
      <c r="AM210" s="35">
        <f t="shared" si="112"/>
        <v>0</v>
      </c>
      <c r="AN210" s="36">
        <f t="shared" si="113"/>
        <v>0</v>
      </c>
      <c r="AO210" s="37">
        <f t="shared" si="114"/>
        <v>0</v>
      </c>
      <c r="AP210" s="38">
        <f t="shared" si="115"/>
        <v>0</v>
      </c>
      <c r="AQ210" s="35">
        <f t="shared" si="116"/>
        <v>0</v>
      </c>
      <c r="AR210" s="36">
        <f t="shared" si="117"/>
        <v>0</v>
      </c>
      <c r="AS210" s="37">
        <f t="shared" si="118"/>
        <v>0</v>
      </c>
      <c r="AT210" s="38">
        <f t="shared" si="119"/>
        <v>0</v>
      </c>
      <c r="AU210" s="35">
        <f t="shared" si="120"/>
        <v>0</v>
      </c>
      <c r="AV210" s="36">
        <f t="shared" si="121"/>
        <v>0</v>
      </c>
      <c r="AW210" s="37">
        <f t="shared" si="122"/>
        <v>0</v>
      </c>
      <c r="AX210" s="38">
        <f t="shared" si="123"/>
        <v>0</v>
      </c>
      <c r="AY210" s="39">
        <f t="shared" si="124"/>
        <v>0</v>
      </c>
      <c r="AZ210" s="34" t="str">
        <f>IF(AY210=0,"",
IF(SUM($AY$143:AY210)=1,BA210,
IF($AY$718&gt;SUM($AY$143:AY210),_xlfn.CONCAT(", ",BA210),
IF($AY$718=SUM($AY$143:AY210),_xlfn.CONCAT(" y ",BA210)))))</f>
        <v/>
      </c>
      <c r="BA210" s="220" t="s">
        <v>833</v>
      </c>
      <c r="BC210" s="41">
        <f t="shared" si="125"/>
        <v>0</v>
      </c>
      <c r="BD210" s="41">
        <f t="shared" si="126"/>
        <v>0</v>
      </c>
      <c r="BE210" s="41">
        <f t="shared" si="127"/>
        <v>0</v>
      </c>
      <c r="BF210" s="41">
        <f t="shared" si="128"/>
        <v>0</v>
      </c>
      <c r="BG210" s="41">
        <f t="shared" si="129"/>
        <v>0</v>
      </c>
      <c r="BH210" s="41">
        <f t="shared" si="130"/>
        <v>0</v>
      </c>
      <c r="BI210" s="41">
        <f t="shared" si="131"/>
        <v>0</v>
      </c>
      <c r="BJ210" s="41">
        <f t="shared" si="132"/>
        <v>0</v>
      </c>
    </row>
    <row r="211" spans="1:62" ht="15" customHeight="1">
      <c r="A211" s="159"/>
      <c r="B211" s="179"/>
      <c r="C211" s="220" t="s">
        <v>834</v>
      </c>
      <c r="D211" s="573" t="str">
        <f>IF($AC$136="","",IF(HLOOKUP($AC$136,Presentación!$AQ$3:$BV$574,Presentación!AP72)="","",HLOOKUP($AC$136,Presentación!$AQ$3:$BV$574,Presentación!AP72,0)))</f>
        <v/>
      </c>
      <c r="E211" s="573"/>
      <c r="F211" s="573"/>
      <c r="G211" s="551" t="str">
        <f>IF($AC$136="","",IF(HLOOKUP($AC$136,Presentación!$BZ$3:$DE$574,Presentación!AP72,0)="","",HLOOKUP($AC$136,Presentación!$BZ$3:$DE$574,Presentación!AP72,0)))</f>
        <v/>
      </c>
      <c r="H211" s="551"/>
      <c r="I211" s="551"/>
      <c r="J211" s="551"/>
      <c r="K211" s="551"/>
      <c r="L211" s="551"/>
      <c r="M211" s="551"/>
      <c r="N211" s="551"/>
      <c r="O211" s="551"/>
      <c r="P211" s="551"/>
      <c r="Q211" s="551"/>
      <c r="R211" s="551"/>
      <c r="S211" s="551"/>
      <c r="T211" s="601"/>
      <c r="U211" s="467"/>
      <c r="V211" s="468"/>
      <c r="W211" s="27"/>
      <c r="X211" s="27"/>
      <c r="Y211" s="27"/>
      <c r="Z211" s="27"/>
      <c r="AA211" s="27"/>
      <c r="AB211" s="27"/>
      <c r="AC211" s="27"/>
      <c r="AD211" s="27"/>
      <c r="AG211">
        <f t="shared" si="106"/>
        <v>0</v>
      </c>
      <c r="AH211">
        <f t="shared" si="107"/>
        <v>0</v>
      </c>
      <c r="AI211" s="35">
        <f t="shared" si="108"/>
        <v>0</v>
      </c>
      <c r="AJ211" s="36">
        <f t="shared" si="109"/>
        <v>0</v>
      </c>
      <c r="AK211" s="37">
        <f t="shared" si="110"/>
        <v>0</v>
      </c>
      <c r="AL211" s="38">
        <f t="shared" si="111"/>
        <v>0</v>
      </c>
      <c r="AM211" s="35">
        <f t="shared" si="112"/>
        <v>0</v>
      </c>
      <c r="AN211" s="36">
        <f t="shared" si="113"/>
        <v>0</v>
      </c>
      <c r="AO211" s="37">
        <f t="shared" si="114"/>
        <v>0</v>
      </c>
      <c r="AP211" s="38">
        <f t="shared" si="115"/>
        <v>0</v>
      </c>
      <c r="AQ211" s="35">
        <f t="shared" si="116"/>
        <v>0</v>
      </c>
      <c r="AR211" s="36">
        <f t="shared" si="117"/>
        <v>0</v>
      </c>
      <c r="AS211" s="37">
        <f t="shared" si="118"/>
        <v>0</v>
      </c>
      <c r="AT211" s="38">
        <f t="shared" si="119"/>
        <v>0</v>
      </c>
      <c r="AU211" s="35">
        <f t="shared" si="120"/>
        <v>0</v>
      </c>
      <c r="AV211" s="36">
        <f t="shared" si="121"/>
        <v>0</v>
      </c>
      <c r="AW211" s="37">
        <f t="shared" si="122"/>
        <v>0</v>
      </c>
      <c r="AX211" s="38">
        <f t="shared" si="123"/>
        <v>0</v>
      </c>
      <c r="AY211" s="39">
        <f t="shared" si="124"/>
        <v>0</v>
      </c>
      <c r="AZ211" s="34" t="str">
        <f>IF(AY211=0,"",
IF(SUM($AY$143:AY211)=1,BA211,
IF($AY$718&gt;SUM($AY$143:AY211),_xlfn.CONCAT(", ",BA211),
IF($AY$718=SUM($AY$143:AY211),_xlfn.CONCAT(" y ",BA211)))))</f>
        <v/>
      </c>
      <c r="BA211" s="220" t="s">
        <v>834</v>
      </c>
      <c r="BC211" s="41">
        <f t="shared" si="125"/>
        <v>0</v>
      </c>
      <c r="BD211" s="41">
        <f t="shared" si="126"/>
        <v>0</v>
      </c>
      <c r="BE211" s="41">
        <f t="shared" si="127"/>
        <v>0</v>
      </c>
      <c r="BF211" s="41">
        <f t="shared" si="128"/>
        <v>0</v>
      </c>
      <c r="BG211" s="41">
        <f t="shared" si="129"/>
        <v>0</v>
      </c>
      <c r="BH211" s="41">
        <f t="shared" si="130"/>
        <v>0</v>
      </c>
      <c r="BI211" s="41">
        <f t="shared" si="131"/>
        <v>0</v>
      </c>
      <c r="BJ211" s="41">
        <f t="shared" si="132"/>
        <v>0</v>
      </c>
    </row>
    <row r="212" spans="1:62" ht="15" customHeight="1">
      <c r="A212" s="159"/>
      <c r="B212" s="179"/>
      <c r="C212" s="220" t="s">
        <v>835</v>
      </c>
      <c r="D212" s="573" t="str">
        <f>IF($AC$136="","",IF(HLOOKUP($AC$136,Presentación!$AQ$3:$BV$574,Presentación!AP73)="","",HLOOKUP($AC$136,Presentación!$AQ$3:$BV$574,Presentación!AP73,0)))</f>
        <v/>
      </c>
      <c r="E212" s="573"/>
      <c r="F212" s="573"/>
      <c r="G212" s="551" t="str">
        <f>IF($AC$136="","",IF(HLOOKUP($AC$136,Presentación!$BZ$3:$DE$574,Presentación!AP73,0)="","",HLOOKUP($AC$136,Presentación!$BZ$3:$DE$574,Presentación!AP73,0)))</f>
        <v/>
      </c>
      <c r="H212" s="551"/>
      <c r="I212" s="551"/>
      <c r="J212" s="551"/>
      <c r="K212" s="551"/>
      <c r="L212" s="551"/>
      <c r="M212" s="551"/>
      <c r="N212" s="551"/>
      <c r="O212" s="551"/>
      <c r="P212" s="551"/>
      <c r="Q212" s="551"/>
      <c r="R212" s="551"/>
      <c r="S212" s="551"/>
      <c r="T212" s="601"/>
      <c r="U212" s="467"/>
      <c r="V212" s="468"/>
      <c r="W212" s="27"/>
      <c r="X212" s="27"/>
      <c r="Y212" s="27"/>
      <c r="Z212" s="27"/>
      <c r="AA212" s="27"/>
      <c r="AB212" s="27"/>
      <c r="AC212" s="27"/>
      <c r="AD212" s="27"/>
      <c r="AG212">
        <f t="shared" si="106"/>
        <v>0</v>
      </c>
      <c r="AH212">
        <f t="shared" si="107"/>
        <v>0</v>
      </c>
      <c r="AI212" s="35">
        <f t="shared" si="108"/>
        <v>0</v>
      </c>
      <c r="AJ212" s="36">
        <f t="shared" si="109"/>
        <v>0</v>
      </c>
      <c r="AK212" s="37">
        <f t="shared" si="110"/>
        <v>0</v>
      </c>
      <c r="AL212" s="38">
        <f t="shared" si="111"/>
        <v>0</v>
      </c>
      <c r="AM212" s="35">
        <f t="shared" si="112"/>
        <v>0</v>
      </c>
      <c r="AN212" s="36">
        <f t="shared" si="113"/>
        <v>0</v>
      </c>
      <c r="AO212" s="37">
        <f t="shared" si="114"/>
        <v>0</v>
      </c>
      <c r="AP212" s="38">
        <f t="shared" si="115"/>
        <v>0</v>
      </c>
      <c r="AQ212" s="35">
        <f t="shared" si="116"/>
        <v>0</v>
      </c>
      <c r="AR212" s="36">
        <f t="shared" si="117"/>
        <v>0</v>
      </c>
      <c r="AS212" s="37">
        <f t="shared" si="118"/>
        <v>0</v>
      </c>
      <c r="AT212" s="38">
        <f t="shared" si="119"/>
        <v>0</v>
      </c>
      <c r="AU212" s="35">
        <f t="shared" si="120"/>
        <v>0</v>
      </c>
      <c r="AV212" s="36">
        <f t="shared" si="121"/>
        <v>0</v>
      </c>
      <c r="AW212" s="37">
        <f t="shared" si="122"/>
        <v>0</v>
      </c>
      <c r="AX212" s="38">
        <f t="shared" si="123"/>
        <v>0</v>
      </c>
      <c r="AY212" s="39">
        <f t="shared" si="124"/>
        <v>0</v>
      </c>
      <c r="AZ212" s="34" t="str">
        <f>IF(AY212=0,"",
IF(SUM($AY$143:AY212)=1,BA212,
IF($AY$718&gt;SUM($AY$143:AY212),_xlfn.CONCAT(", ",BA212),
IF($AY$718=SUM($AY$143:AY212),_xlfn.CONCAT(" y ",BA212)))))</f>
        <v/>
      </c>
      <c r="BA212" s="220" t="s">
        <v>835</v>
      </c>
      <c r="BC212" s="41">
        <f t="shared" si="125"/>
        <v>0</v>
      </c>
      <c r="BD212" s="41">
        <f t="shared" si="126"/>
        <v>0</v>
      </c>
      <c r="BE212" s="41">
        <f t="shared" si="127"/>
        <v>0</v>
      </c>
      <c r="BF212" s="41">
        <f t="shared" si="128"/>
        <v>0</v>
      </c>
      <c r="BG212" s="41">
        <f t="shared" si="129"/>
        <v>0</v>
      </c>
      <c r="BH212" s="41">
        <f t="shared" si="130"/>
        <v>0</v>
      </c>
      <c r="BI212" s="41">
        <f t="shared" si="131"/>
        <v>0</v>
      </c>
      <c r="BJ212" s="41">
        <f t="shared" si="132"/>
        <v>0</v>
      </c>
    </row>
    <row r="213" spans="1:62" ht="15" customHeight="1">
      <c r="A213" s="159"/>
      <c r="B213" s="179"/>
      <c r="C213" s="220" t="s">
        <v>836</v>
      </c>
      <c r="D213" s="573" t="str">
        <f>IF($AC$136="","",IF(HLOOKUP($AC$136,Presentación!$AQ$3:$BV$574,Presentación!AP74)="","",HLOOKUP($AC$136,Presentación!$AQ$3:$BV$574,Presentación!AP74,0)))</f>
        <v/>
      </c>
      <c r="E213" s="573"/>
      <c r="F213" s="573"/>
      <c r="G213" s="551" t="str">
        <f>IF($AC$136="","",IF(HLOOKUP($AC$136,Presentación!$BZ$3:$DE$574,Presentación!AP74,0)="","",HLOOKUP($AC$136,Presentación!$BZ$3:$DE$574,Presentación!AP74,0)))</f>
        <v/>
      </c>
      <c r="H213" s="551"/>
      <c r="I213" s="551"/>
      <c r="J213" s="551"/>
      <c r="K213" s="551"/>
      <c r="L213" s="551"/>
      <c r="M213" s="551"/>
      <c r="N213" s="551"/>
      <c r="O213" s="551"/>
      <c r="P213" s="551"/>
      <c r="Q213" s="551"/>
      <c r="R213" s="551"/>
      <c r="S213" s="551"/>
      <c r="T213" s="601"/>
      <c r="U213" s="467"/>
      <c r="V213" s="468"/>
      <c r="W213" s="27"/>
      <c r="X213" s="27"/>
      <c r="Y213" s="27"/>
      <c r="Z213" s="27"/>
      <c r="AA213" s="27"/>
      <c r="AB213" s="27"/>
      <c r="AC213" s="27"/>
      <c r="AD213" s="27"/>
      <c r="AG213">
        <f t="shared" si="106"/>
        <v>0</v>
      </c>
      <c r="AH213">
        <f t="shared" si="107"/>
        <v>0</v>
      </c>
      <c r="AI213" s="35">
        <f t="shared" si="108"/>
        <v>0</v>
      </c>
      <c r="AJ213" s="36">
        <f t="shared" si="109"/>
        <v>0</v>
      </c>
      <c r="AK213" s="37">
        <f t="shared" si="110"/>
        <v>0</v>
      </c>
      <c r="AL213" s="38">
        <f t="shared" si="111"/>
        <v>0</v>
      </c>
      <c r="AM213" s="35">
        <f t="shared" si="112"/>
        <v>0</v>
      </c>
      <c r="AN213" s="36">
        <f t="shared" si="113"/>
        <v>0</v>
      </c>
      <c r="AO213" s="37">
        <f t="shared" si="114"/>
        <v>0</v>
      </c>
      <c r="AP213" s="38">
        <f t="shared" si="115"/>
        <v>0</v>
      </c>
      <c r="AQ213" s="35">
        <f t="shared" si="116"/>
        <v>0</v>
      </c>
      <c r="AR213" s="36">
        <f t="shared" si="117"/>
        <v>0</v>
      </c>
      <c r="AS213" s="37">
        <f t="shared" si="118"/>
        <v>0</v>
      </c>
      <c r="AT213" s="38">
        <f t="shared" si="119"/>
        <v>0</v>
      </c>
      <c r="AU213" s="35">
        <f t="shared" si="120"/>
        <v>0</v>
      </c>
      <c r="AV213" s="36">
        <f t="shared" si="121"/>
        <v>0</v>
      </c>
      <c r="AW213" s="37">
        <f t="shared" si="122"/>
        <v>0</v>
      </c>
      <c r="AX213" s="38">
        <f t="shared" si="123"/>
        <v>0</v>
      </c>
      <c r="AY213" s="39">
        <f t="shared" si="124"/>
        <v>0</v>
      </c>
      <c r="AZ213" s="34" t="str">
        <f>IF(AY213=0,"",
IF(SUM($AY$143:AY213)=1,BA213,
IF($AY$718&gt;SUM($AY$143:AY213),_xlfn.CONCAT(", ",BA213),
IF($AY$718=SUM($AY$143:AY213),_xlfn.CONCAT(" y ",BA213)))))</f>
        <v/>
      </c>
      <c r="BA213" s="220" t="s">
        <v>836</v>
      </c>
      <c r="BC213" s="41">
        <f t="shared" si="125"/>
        <v>0</v>
      </c>
      <c r="BD213" s="41">
        <f t="shared" si="126"/>
        <v>0</v>
      </c>
      <c r="BE213" s="41">
        <f t="shared" si="127"/>
        <v>0</v>
      </c>
      <c r="BF213" s="41">
        <f t="shared" si="128"/>
        <v>0</v>
      </c>
      <c r="BG213" s="41">
        <f t="shared" si="129"/>
        <v>0</v>
      </c>
      <c r="BH213" s="41">
        <f t="shared" si="130"/>
        <v>0</v>
      </c>
      <c r="BI213" s="41">
        <f t="shared" si="131"/>
        <v>0</v>
      </c>
      <c r="BJ213" s="41">
        <f t="shared" si="132"/>
        <v>0</v>
      </c>
    </row>
    <row r="214" spans="1:62" ht="15" customHeight="1">
      <c r="A214" s="159"/>
      <c r="B214" s="179"/>
      <c r="C214" s="220" t="s">
        <v>837</v>
      </c>
      <c r="D214" s="573" t="str">
        <f>IF($AC$136="","",IF(HLOOKUP($AC$136,Presentación!$AQ$3:$BV$574,Presentación!AP75)="","",HLOOKUP($AC$136,Presentación!$AQ$3:$BV$574,Presentación!AP75,0)))</f>
        <v/>
      </c>
      <c r="E214" s="573"/>
      <c r="F214" s="573"/>
      <c r="G214" s="551" t="str">
        <f>IF($AC$136="","",IF(HLOOKUP($AC$136,Presentación!$BZ$3:$DE$574,Presentación!AP75,0)="","",HLOOKUP($AC$136,Presentación!$BZ$3:$DE$574,Presentación!AP75,0)))</f>
        <v/>
      </c>
      <c r="H214" s="551"/>
      <c r="I214" s="551"/>
      <c r="J214" s="551"/>
      <c r="K214" s="551"/>
      <c r="L214" s="551"/>
      <c r="M214" s="551"/>
      <c r="N214" s="551"/>
      <c r="O214" s="551"/>
      <c r="P214" s="551"/>
      <c r="Q214" s="551"/>
      <c r="R214" s="551"/>
      <c r="S214" s="551"/>
      <c r="T214" s="601"/>
      <c r="U214" s="467"/>
      <c r="V214" s="468"/>
      <c r="W214" s="27"/>
      <c r="X214" s="27"/>
      <c r="Y214" s="27"/>
      <c r="Z214" s="27"/>
      <c r="AA214" s="27"/>
      <c r="AB214" s="27"/>
      <c r="AC214" s="27"/>
      <c r="AD214" s="27"/>
      <c r="AG214">
        <f t="shared" si="106"/>
        <v>0</v>
      </c>
      <c r="AH214">
        <f t="shared" si="107"/>
        <v>0</v>
      </c>
      <c r="AI214" s="35">
        <f t="shared" si="108"/>
        <v>0</v>
      </c>
      <c r="AJ214" s="36">
        <f t="shared" si="109"/>
        <v>0</v>
      </c>
      <c r="AK214" s="37">
        <f t="shared" si="110"/>
        <v>0</v>
      </c>
      <c r="AL214" s="38">
        <f t="shared" si="111"/>
        <v>0</v>
      </c>
      <c r="AM214" s="35">
        <f t="shared" si="112"/>
        <v>0</v>
      </c>
      <c r="AN214" s="36">
        <f t="shared" si="113"/>
        <v>0</v>
      </c>
      <c r="AO214" s="37">
        <f t="shared" si="114"/>
        <v>0</v>
      </c>
      <c r="AP214" s="38">
        <f t="shared" si="115"/>
        <v>0</v>
      </c>
      <c r="AQ214" s="35">
        <f t="shared" si="116"/>
        <v>0</v>
      </c>
      <c r="AR214" s="36">
        <f t="shared" si="117"/>
        <v>0</v>
      </c>
      <c r="AS214" s="37">
        <f t="shared" si="118"/>
        <v>0</v>
      </c>
      <c r="AT214" s="38">
        <f t="shared" si="119"/>
        <v>0</v>
      </c>
      <c r="AU214" s="35">
        <f t="shared" si="120"/>
        <v>0</v>
      </c>
      <c r="AV214" s="36">
        <f t="shared" si="121"/>
        <v>0</v>
      </c>
      <c r="AW214" s="37">
        <f t="shared" si="122"/>
        <v>0</v>
      </c>
      <c r="AX214" s="38">
        <f t="shared" si="123"/>
        <v>0</v>
      </c>
      <c r="AY214" s="39">
        <f t="shared" si="124"/>
        <v>0</v>
      </c>
      <c r="AZ214" s="34" t="str">
        <f>IF(AY214=0,"",
IF(SUM($AY$143:AY214)=1,BA214,
IF($AY$718&gt;SUM($AY$143:AY214),_xlfn.CONCAT(", ",BA214),
IF($AY$718=SUM($AY$143:AY214),_xlfn.CONCAT(" y ",BA214)))))</f>
        <v/>
      </c>
      <c r="BA214" s="220" t="s">
        <v>837</v>
      </c>
      <c r="BC214" s="41">
        <f t="shared" si="125"/>
        <v>0</v>
      </c>
      <c r="BD214" s="41">
        <f t="shared" si="126"/>
        <v>0</v>
      </c>
      <c r="BE214" s="41">
        <f t="shared" si="127"/>
        <v>0</v>
      </c>
      <c r="BF214" s="41">
        <f t="shared" si="128"/>
        <v>0</v>
      </c>
      <c r="BG214" s="41">
        <f t="shared" si="129"/>
        <v>0</v>
      </c>
      <c r="BH214" s="41">
        <f t="shared" si="130"/>
        <v>0</v>
      </c>
      <c r="BI214" s="41">
        <f t="shared" si="131"/>
        <v>0</v>
      </c>
      <c r="BJ214" s="41">
        <f t="shared" si="132"/>
        <v>0</v>
      </c>
    </row>
    <row r="215" spans="1:62" ht="15" customHeight="1">
      <c r="A215" s="159"/>
      <c r="B215" s="179"/>
      <c r="C215" s="220" t="s">
        <v>838</v>
      </c>
      <c r="D215" s="573" t="str">
        <f>IF($AC$136="","",IF(HLOOKUP($AC$136,Presentación!$AQ$3:$BV$574,Presentación!AP76)="","",HLOOKUP($AC$136,Presentación!$AQ$3:$BV$574,Presentación!AP76,0)))</f>
        <v/>
      </c>
      <c r="E215" s="573"/>
      <c r="F215" s="573"/>
      <c r="G215" s="551" t="str">
        <f>IF($AC$136="","",IF(HLOOKUP($AC$136,Presentación!$BZ$3:$DE$574,Presentación!AP76,0)="","",HLOOKUP($AC$136,Presentación!$BZ$3:$DE$574,Presentación!AP76,0)))</f>
        <v/>
      </c>
      <c r="H215" s="551"/>
      <c r="I215" s="551"/>
      <c r="J215" s="551"/>
      <c r="K215" s="551"/>
      <c r="L215" s="551"/>
      <c r="M215" s="551"/>
      <c r="N215" s="551"/>
      <c r="O215" s="551"/>
      <c r="P215" s="551"/>
      <c r="Q215" s="551"/>
      <c r="R215" s="551"/>
      <c r="S215" s="551"/>
      <c r="T215" s="601"/>
      <c r="U215" s="467"/>
      <c r="V215" s="468"/>
      <c r="W215" s="27"/>
      <c r="X215" s="27"/>
      <c r="Y215" s="27"/>
      <c r="Z215" s="27"/>
      <c r="AA215" s="27"/>
      <c r="AB215" s="27"/>
      <c r="AC215" s="27"/>
      <c r="AD215" s="27"/>
      <c r="AG215">
        <f t="shared" si="106"/>
        <v>0</v>
      </c>
      <c r="AH215">
        <f t="shared" si="107"/>
        <v>0</v>
      </c>
      <c r="AI215" s="35">
        <f t="shared" si="108"/>
        <v>0</v>
      </c>
      <c r="AJ215" s="36">
        <f t="shared" si="109"/>
        <v>0</v>
      </c>
      <c r="AK215" s="37">
        <f t="shared" si="110"/>
        <v>0</v>
      </c>
      <c r="AL215" s="38">
        <f t="shared" si="111"/>
        <v>0</v>
      </c>
      <c r="AM215" s="35">
        <f t="shared" si="112"/>
        <v>0</v>
      </c>
      <c r="AN215" s="36">
        <f t="shared" si="113"/>
        <v>0</v>
      </c>
      <c r="AO215" s="37">
        <f t="shared" si="114"/>
        <v>0</v>
      </c>
      <c r="AP215" s="38">
        <f t="shared" si="115"/>
        <v>0</v>
      </c>
      <c r="AQ215" s="35">
        <f t="shared" si="116"/>
        <v>0</v>
      </c>
      <c r="AR215" s="36">
        <f t="shared" si="117"/>
        <v>0</v>
      </c>
      <c r="AS215" s="37">
        <f t="shared" si="118"/>
        <v>0</v>
      </c>
      <c r="AT215" s="38">
        <f t="shared" si="119"/>
        <v>0</v>
      </c>
      <c r="AU215" s="35">
        <f t="shared" si="120"/>
        <v>0</v>
      </c>
      <c r="AV215" s="36">
        <f t="shared" si="121"/>
        <v>0</v>
      </c>
      <c r="AW215" s="37">
        <f t="shared" si="122"/>
        <v>0</v>
      </c>
      <c r="AX215" s="38">
        <f t="shared" si="123"/>
        <v>0</v>
      </c>
      <c r="AY215" s="39">
        <f t="shared" si="124"/>
        <v>0</v>
      </c>
      <c r="AZ215" s="34" t="str">
        <f>IF(AY215=0,"",
IF(SUM($AY$143:AY215)=1,BA215,
IF($AY$718&gt;SUM($AY$143:AY215),_xlfn.CONCAT(", ",BA215),
IF($AY$718=SUM($AY$143:AY215),_xlfn.CONCAT(" y ",BA215)))))</f>
        <v/>
      </c>
      <c r="BA215" s="220" t="s">
        <v>838</v>
      </c>
      <c r="BC215" s="41">
        <f t="shared" si="125"/>
        <v>0</v>
      </c>
      <c r="BD215" s="41">
        <f t="shared" si="126"/>
        <v>0</v>
      </c>
      <c r="BE215" s="41">
        <f t="shared" si="127"/>
        <v>0</v>
      </c>
      <c r="BF215" s="41">
        <f t="shared" si="128"/>
        <v>0</v>
      </c>
      <c r="BG215" s="41">
        <f t="shared" si="129"/>
        <v>0</v>
      </c>
      <c r="BH215" s="41">
        <f t="shared" si="130"/>
        <v>0</v>
      </c>
      <c r="BI215" s="41">
        <f t="shared" si="131"/>
        <v>0</v>
      </c>
      <c r="BJ215" s="41">
        <f t="shared" si="132"/>
        <v>0</v>
      </c>
    </row>
    <row r="216" spans="1:62" ht="15" customHeight="1">
      <c r="A216" s="159"/>
      <c r="B216" s="179"/>
      <c r="C216" s="220" t="s">
        <v>839</v>
      </c>
      <c r="D216" s="573" t="str">
        <f>IF($AC$136="","",IF(HLOOKUP($AC$136,Presentación!$AQ$3:$BV$574,Presentación!AP77)="","",HLOOKUP($AC$136,Presentación!$AQ$3:$BV$574,Presentación!AP77,0)))</f>
        <v/>
      </c>
      <c r="E216" s="573"/>
      <c r="F216" s="573"/>
      <c r="G216" s="551" t="str">
        <f>IF($AC$136="","",IF(HLOOKUP($AC$136,Presentación!$BZ$3:$DE$574,Presentación!AP77,0)="","",HLOOKUP($AC$136,Presentación!$BZ$3:$DE$574,Presentación!AP77,0)))</f>
        <v/>
      </c>
      <c r="H216" s="551"/>
      <c r="I216" s="551"/>
      <c r="J216" s="551"/>
      <c r="K216" s="551"/>
      <c r="L216" s="551"/>
      <c r="M216" s="551"/>
      <c r="N216" s="551"/>
      <c r="O216" s="551"/>
      <c r="P216" s="551"/>
      <c r="Q216" s="551"/>
      <c r="R216" s="551"/>
      <c r="S216" s="551"/>
      <c r="T216" s="601"/>
      <c r="U216" s="467"/>
      <c r="V216" s="468"/>
      <c r="W216" s="27"/>
      <c r="X216" s="27"/>
      <c r="Y216" s="27"/>
      <c r="Z216" s="27"/>
      <c r="AA216" s="27"/>
      <c r="AB216" s="27"/>
      <c r="AC216" s="27"/>
      <c r="AD216" s="27"/>
      <c r="AG216">
        <f t="shared" si="106"/>
        <v>0</v>
      </c>
      <c r="AH216">
        <f t="shared" si="107"/>
        <v>0</v>
      </c>
      <c r="AI216" s="35">
        <f t="shared" si="108"/>
        <v>0</v>
      </c>
      <c r="AJ216" s="36">
        <f t="shared" si="109"/>
        <v>0</v>
      </c>
      <c r="AK216" s="37">
        <f t="shared" si="110"/>
        <v>0</v>
      </c>
      <c r="AL216" s="38">
        <f t="shared" si="111"/>
        <v>0</v>
      </c>
      <c r="AM216" s="35">
        <f t="shared" si="112"/>
        <v>0</v>
      </c>
      <c r="AN216" s="36">
        <f t="shared" si="113"/>
        <v>0</v>
      </c>
      <c r="AO216" s="37">
        <f t="shared" si="114"/>
        <v>0</v>
      </c>
      <c r="AP216" s="38">
        <f t="shared" si="115"/>
        <v>0</v>
      </c>
      <c r="AQ216" s="35">
        <f t="shared" si="116"/>
        <v>0</v>
      </c>
      <c r="AR216" s="36">
        <f t="shared" si="117"/>
        <v>0</v>
      </c>
      <c r="AS216" s="37">
        <f t="shared" si="118"/>
        <v>0</v>
      </c>
      <c r="AT216" s="38">
        <f t="shared" si="119"/>
        <v>0</v>
      </c>
      <c r="AU216" s="35">
        <f t="shared" si="120"/>
        <v>0</v>
      </c>
      <c r="AV216" s="36">
        <f t="shared" si="121"/>
        <v>0</v>
      </c>
      <c r="AW216" s="37">
        <f t="shared" si="122"/>
        <v>0</v>
      </c>
      <c r="AX216" s="38">
        <f t="shared" si="123"/>
        <v>0</v>
      </c>
      <c r="AY216" s="39">
        <f t="shared" si="124"/>
        <v>0</v>
      </c>
      <c r="AZ216" s="34" t="str">
        <f>IF(AY216=0,"",
IF(SUM($AY$143:AY216)=1,BA216,
IF($AY$718&gt;SUM($AY$143:AY216),_xlfn.CONCAT(", ",BA216),
IF($AY$718=SUM($AY$143:AY216),_xlfn.CONCAT(" y ",BA216)))))</f>
        <v/>
      </c>
      <c r="BA216" s="220" t="s">
        <v>839</v>
      </c>
      <c r="BC216" s="41">
        <f t="shared" si="125"/>
        <v>0</v>
      </c>
      <c r="BD216" s="41">
        <f t="shared" si="126"/>
        <v>0</v>
      </c>
      <c r="BE216" s="41">
        <f t="shared" si="127"/>
        <v>0</v>
      </c>
      <c r="BF216" s="41">
        <f t="shared" si="128"/>
        <v>0</v>
      </c>
      <c r="BG216" s="41">
        <f t="shared" si="129"/>
        <v>0</v>
      </c>
      <c r="BH216" s="41">
        <f t="shared" si="130"/>
        <v>0</v>
      </c>
      <c r="BI216" s="41">
        <f t="shared" si="131"/>
        <v>0</v>
      </c>
      <c r="BJ216" s="41">
        <f t="shared" si="132"/>
        <v>0</v>
      </c>
    </row>
    <row r="217" spans="1:62" ht="15" customHeight="1">
      <c r="A217" s="159"/>
      <c r="B217" s="179"/>
      <c r="C217" s="220" t="s">
        <v>840</v>
      </c>
      <c r="D217" s="573" t="str">
        <f>IF($AC$136="","",IF(HLOOKUP($AC$136,Presentación!$AQ$3:$BV$574,Presentación!AP78)="","",HLOOKUP($AC$136,Presentación!$AQ$3:$BV$574,Presentación!AP78,0)))</f>
        <v/>
      </c>
      <c r="E217" s="573"/>
      <c r="F217" s="573"/>
      <c r="G217" s="551" t="str">
        <f>IF($AC$136="","",IF(HLOOKUP($AC$136,Presentación!$BZ$3:$DE$574,Presentación!AP78,0)="","",HLOOKUP($AC$136,Presentación!$BZ$3:$DE$574,Presentación!AP78,0)))</f>
        <v/>
      </c>
      <c r="H217" s="551"/>
      <c r="I217" s="551"/>
      <c r="J217" s="551"/>
      <c r="K217" s="551"/>
      <c r="L217" s="551"/>
      <c r="M217" s="551"/>
      <c r="N217" s="551"/>
      <c r="O217" s="551"/>
      <c r="P217" s="551"/>
      <c r="Q217" s="551"/>
      <c r="R217" s="551"/>
      <c r="S217" s="551"/>
      <c r="T217" s="601"/>
      <c r="U217" s="467"/>
      <c r="V217" s="468"/>
      <c r="W217" s="27"/>
      <c r="X217" s="27"/>
      <c r="Y217" s="27"/>
      <c r="Z217" s="27"/>
      <c r="AA217" s="27"/>
      <c r="AB217" s="27"/>
      <c r="AC217" s="27"/>
      <c r="AD217" s="27"/>
      <c r="AG217">
        <f t="shared" si="106"/>
        <v>0</v>
      </c>
      <c r="AH217">
        <f t="shared" si="107"/>
        <v>0</v>
      </c>
      <c r="AI217" s="35">
        <f t="shared" si="108"/>
        <v>0</v>
      </c>
      <c r="AJ217" s="36">
        <f t="shared" si="109"/>
        <v>0</v>
      </c>
      <c r="AK217" s="37">
        <f t="shared" si="110"/>
        <v>0</v>
      </c>
      <c r="AL217" s="38">
        <f t="shared" si="111"/>
        <v>0</v>
      </c>
      <c r="AM217" s="35">
        <f t="shared" si="112"/>
        <v>0</v>
      </c>
      <c r="AN217" s="36">
        <f t="shared" si="113"/>
        <v>0</v>
      </c>
      <c r="AO217" s="37">
        <f t="shared" si="114"/>
        <v>0</v>
      </c>
      <c r="AP217" s="38">
        <f t="shared" si="115"/>
        <v>0</v>
      </c>
      <c r="AQ217" s="35">
        <f t="shared" si="116"/>
        <v>0</v>
      </c>
      <c r="AR217" s="36">
        <f t="shared" si="117"/>
        <v>0</v>
      </c>
      <c r="AS217" s="37">
        <f t="shared" si="118"/>
        <v>0</v>
      </c>
      <c r="AT217" s="38">
        <f t="shared" si="119"/>
        <v>0</v>
      </c>
      <c r="AU217" s="35">
        <f t="shared" si="120"/>
        <v>0</v>
      </c>
      <c r="AV217" s="36">
        <f t="shared" si="121"/>
        <v>0</v>
      </c>
      <c r="AW217" s="37">
        <f t="shared" si="122"/>
        <v>0</v>
      </c>
      <c r="AX217" s="38">
        <f t="shared" si="123"/>
        <v>0</v>
      </c>
      <c r="AY217" s="39">
        <f t="shared" si="124"/>
        <v>0</v>
      </c>
      <c r="AZ217" s="34" t="str">
        <f>IF(AY217=0,"",
IF(SUM($AY$143:AY217)=1,BA217,
IF($AY$718&gt;SUM($AY$143:AY217),_xlfn.CONCAT(", ",BA217),
IF($AY$718=SUM($AY$143:AY217),_xlfn.CONCAT(" y ",BA217)))))</f>
        <v/>
      </c>
      <c r="BA217" s="220" t="s">
        <v>840</v>
      </c>
      <c r="BC217" s="41">
        <f t="shared" si="125"/>
        <v>0</v>
      </c>
      <c r="BD217" s="41">
        <f t="shared" si="126"/>
        <v>0</v>
      </c>
      <c r="BE217" s="41">
        <f t="shared" si="127"/>
        <v>0</v>
      </c>
      <c r="BF217" s="41">
        <f t="shared" si="128"/>
        <v>0</v>
      </c>
      <c r="BG217" s="41">
        <f t="shared" si="129"/>
        <v>0</v>
      </c>
      <c r="BH217" s="41">
        <f t="shared" si="130"/>
        <v>0</v>
      </c>
      <c r="BI217" s="41">
        <f t="shared" si="131"/>
        <v>0</v>
      </c>
      <c r="BJ217" s="41">
        <f t="shared" si="132"/>
        <v>0</v>
      </c>
    </row>
    <row r="218" spans="1:62" ht="15" customHeight="1">
      <c r="A218" s="159"/>
      <c r="B218" s="179"/>
      <c r="C218" s="220" t="s">
        <v>841</v>
      </c>
      <c r="D218" s="573" t="str">
        <f>IF($AC$136="","",IF(HLOOKUP($AC$136,Presentación!$AQ$3:$BV$574,Presentación!AP79)="","",HLOOKUP($AC$136,Presentación!$AQ$3:$BV$574,Presentación!AP79,0)))</f>
        <v/>
      </c>
      <c r="E218" s="573"/>
      <c r="F218" s="573"/>
      <c r="G218" s="551" t="str">
        <f>IF($AC$136="","",IF(HLOOKUP($AC$136,Presentación!$BZ$3:$DE$574,Presentación!AP79,0)="","",HLOOKUP($AC$136,Presentación!$BZ$3:$DE$574,Presentación!AP79,0)))</f>
        <v/>
      </c>
      <c r="H218" s="551"/>
      <c r="I218" s="551"/>
      <c r="J218" s="551"/>
      <c r="K218" s="551"/>
      <c r="L218" s="551"/>
      <c r="M218" s="551"/>
      <c r="N218" s="551"/>
      <c r="O218" s="551"/>
      <c r="P218" s="551"/>
      <c r="Q218" s="551"/>
      <c r="R218" s="551"/>
      <c r="S218" s="551"/>
      <c r="T218" s="601"/>
      <c r="U218" s="467"/>
      <c r="V218" s="468"/>
      <c r="W218" s="27"/>
      <c r="X218" s="27"/>
      <c r="Y218" s="27"/>
      <c r="Z218" s="27"/>
      <c r="AA218" s="27"/>
      <c r="AB218" s="27"/>
      <c r="AC218" s="27"/>
      <c r="AD218" s="27"/>
      <c r="AG218">
        <f t="shared" si="106"/>
        <v>0</v>
      </c>
      <c r="AH218">
        <f t="shared" si="107"/>
        <v>0</v>
      </c>
      <c r="AI218" s="35">
        <f t="shared" si="108"/>
        <v>0</v>
      </c>
      <c r="AJ218" s="36">
        <f t="shared" si="109"/>
        <v>0</v>
      </c>
      <c r="AK218" s="37">
        <f t="shared" si="110"/>
        <v>0</v>
      </c>
      <c r="AL218" s="38">
        <f t="shared" si="111"/>
        <v>0</v>
      </c>
      <c r="AM218" s="35">
        <f t="shared" si="112"/>
        <v>0</v>
      </c>
      <c r="AN218" s="36">
        <f t="shared" si="113"/>
        <v>0</v>
      </c>
      <c r="AO218" s="37">
        <f t="shared" si="114"/>
        <v>0</v>
      </c>
      <c r="AP218" s="38">
        <f t="shared" si="115"/>
        <v>0</v>
      </c>
      <c r="AQ218" s="35">
        <f t="shared" si="116"/>
        <v>0</v>
      </c>
      <c r="AR218" s="36">
        <f t="shared" si="117"/>
        <v>0</v>
      </c>
      <c r="AS218" s="37">
        <f t="shared" si="118"/>
        <v>0</v>
      </c>
      <c r="AT218" s="38">
        <f t="shared" si="119"/>
        <v>0</v>
      </c>
      <c r="AU218" s="35">
        <f t="shared" si="120"/>
        <v>0</v>
      </c>
      <c r="AV218" s="36">
        <f t="shared" si="121"/>
        <v>0</v>
      </c>
      <c r="AW218" s="37">
        <f t="shared" si="122"/>
        <v>0</v>
      </c>
      <c r="AX218" s="38">
        <f t="shared" si="123"/>
        <v>0</v>
      </c>
      <c r="AY218" s="39">
        <f t="shared" si="124"/>
        <v>0</v>
      </c>
      <c r="AZ218" s="34" t="str">
        <f>IF(AY218=0,"",
IF(SUM($AY$143:AY218)=1,BA218,
IF($AY$718&gt;SUM($AY$143:AY218),_xlfn.CONCAT(", ",BA218),
IF($AY$718=SUM($AY$143:AY218),_xlfn.CONCAT(" y ",BA218)))))</f>
        <v/>
      </c>
      <c r="BA218" s="220" t="s">
        <v>841</v>
      </c>
      <c r="BC218" s="41">
        <f t="shared" si="125"/>
        <v>0</v>
      </c>
      <c r="BD218" s="41">
        <f t="shared" si="126"/>
        <v>0</v>
      </c>
      <c r="BE218" s="41">
        <f t="shared" si="127"/>
        <v>0</v>
      </c>
      <c r="BF218" s="41">
        <f t="shared" si="128"/>
        <v>0</v>
      </c>
      <c r="BG218" s="41">
        <f t="shared" si="129"/>
        <v>0</v>
      </c>
      <c r="BH218" s="41">
        <f t="shared" si="130"/>
        <v>0</v>
      </c>
      <c r="BI218" s="41">
        <f t="shared" si="131"/>
        <v>0</v>
      </c>
      <c r="BJ218" s="41">
        <f t="shared" si="132"/>
        <v>0</v>
      </c>
    </row>
    <row r="219" spans="1:62" ht="15" customHeight="1">
      <c r="A219" s="159"/>
      <c r="B219" s="179"/>
      <c r="C219" s="220" t="s">
        <v>842</v>
      </c>
      <c r="D219" s="573" t="str">
        <f>IF($AC$136="","",IF(HLOOKUP($AC$136,Presentación!$AQ$3:$BV$574,Presentación!AP80)="","",HLOOKUP($AC$136,Presentación!$AQ$3:$BV$574,Presentación!AP80,0)))</f>
        <v/>
      </c>
      <c r="E219" s="573"/>
      <c r="F219" s="573"/>
      <c r="G219" s="551" t="str">
        <f>IF($AC$136="","",IF(HLOOKUP($AC$136,Presentación!$BZ$3:$DE$574,Presentación!AP80,0)="","",HLOOKUP($AC$136,Presentación!$BZ$3:$DE$574,Presentación!AP80,0)))</f>
        <v/>
      </c>
      <c r="H219" s="551"/>
      <c r="I219" s="551"/>
      <c r="J219" s="551"/>
      <c r="K219" s="551"/>
      <c r="L219" s="551"/>
      <c r="M219" s="551"/>
      <c r="N219" s="551"/>
      <c r="O219" s="551"/>
      <c r="P219" s="551"/>
      <c r="Q219" s="551"/>
      <c r="R219" s="551"/>
      <c r="S219" s="551"/>
      <c r="T219" s="601"/>
      <c r="U219" s="467"/>
      <c r="V219" s="468"/>
      <c r="W219" s="27"/>
      <c r="X219" s="27"/>
      <c r="Y219" s="27"/>
      <c r="Z219" s="27"/>
      <c r="AA219" s="27"/>
      <c r="AB219" s="27"/>
      <c r="AC219" s="27"/>
      <c r="AD219" s="27"/>
      <c r="AG219">
        <f t="shared" si="106"/>
        <v>0</v>
      </c>
      <c r="AH219">
        <f t="shared" si="107"/>
        <v>0</v>
      </c>
      <c r="AI219" s="35">
        <f t="shared" si="108"/>
        <v>0</v>
      </c>
      <c r="AJ219" s="36">
        <f t="shared" si="109"/>
        <v>0</v>
      </c>
      <c r="AK219" s="37">
        <f t="shared" si="110"/>
        <v>0</v>
      </c>
      <c r="AL219" s="38">
        <f t="shared" si="111"/>
        <v>0</v>
      </c>
      <c r="AM219" s="35">
        <f t="shared" si="112"/>
        <v>0</v>
      </c>
      <c r="AN219" s="36">
        <f t="shared" si="113"/>
        <v>0</v>
      </c>
      <c r="AO219" s="37">
        <f t="shared" si="114"/>
        <v>0</v>
      </c>
      <c r="AP219" s="38">
        <f t="shared" si="115"/>
        <v>0</v>
      </c>
      <c r="AQ219" s="35">
        <f t="shared" si="116"/>
        <v>0</v>
      </c>
      <c r="AR219" s="36">
        <f t="shared" si="117"/>
        <v>0</v>
      </c>
      <c r="AS219" s="37">
        <f t="shared" si="118"/>
        <v>0</v>
      </c>
      <c r="AT219" s="38">
        <f t="shared" si="119"/>
        <v>0</v>
      </c>
      <c r="AU219" s="35">
        <f t="shared" si="120"/>
        <v>0</v>
      </c>
      <c r="AV219" s="36">
        <f t="shared" si="121"/>
        <v>0</v>
      </c>
      <c r="AW219" s="37">
        <f t="shared" si="122"/>
        <v>0</v>
      </c>
      <c r="AX219" s="38">
        <f t="shared" si="123"/>
        <v>0</v>
      </c>
      <c r="AY219" s="39">
        <f t="shared" si="124"/>
        <v>0</v>
      </c>
      <c r="AZ219" s="34" t="str">
        <f>IF(AY219=0,"",
IF(SUM($AY$143:AY219)=1,BA219,
IF($AY$718&gt;SUM($AY$143:AY219),_xlfn.CONCAT(", ",BA219),
IF($AY$718=SUM($AY$143:AY219),_xlfn.CONCAT(" y ",BA219)))))</f>
        <v/>
      </c>
      <c r="BA219" s="220" t="s">
        <v>842</v>
      </c>
      <c r="BC219" s="41">
        <f t="shared" si="125"/>
        <v>0</v>
      </c>
      <c r="BD219" s="41">
        <f t="shared" si="126"/>
        <v>0</v>
      </c>
      <c r="BE219" s="41">
        <f t="shared" si="127"/>
        <v>0</v>
      </c>
      <c r="BF219" s="41">
        <f t="shared" si="128"/>
        <v>0</v>
      </c>
      <c r="BG219" s="41">
        <f t="shared" si="129"/>
        <v>0</v>
      </c>
      <c r="BH219" s="41">
        <f t="shared" si="130"/>
        <v>0</v>
      </c>
      <c r="BI219" s="41">
        <f t="shared" si="131"/>
        <v>0</v>
      </c>
      <c r="BJ219" s="41">
        <f t="shared" si="132"/>
        <v>0</v>
      </c>
    </row>
    <row r="220" spans="1:62" ht="15" customHeight="1">
      <c r="A220" s="159"/>
      <c r="B220" s="179"/>
      <c r="C220" s="220" t="s">
        <v>843</v>
      </c>
      <c r="D220" s="573" t="str">
        <f>IF($AC$136="","",IF(HLOOKUP($AC$136,Presentación!$AQ$3:$BV$574,Presentación!AP81)="","",HLOOKUP($AC$136,Presentación!$AQ$3:$BV$574,Presentación!AP81,0)))</f>
        <v/>
      </c>
      <c r="E220" s="573"/>
      <c r="F220" s="573"/>
      <c r="G220" s="551" t="str">
        <f>IF($AC$136="","",IF(HLOOKUP($AC$136,Presentación!$BZ$3:$DE$574,Presentación!AP81,0)="","",HLOOKUP($AC$136,Presentación!$BZ$3:$DE$574,Presentación!AP81,0)))</f>
        <v/>
      </c>
      <c r="H220" s="551"/>
      <c r="I220" s="551"/>
      <c r="J220" s="551"/>
      <c r="K220" s="551"/>
      <c r="L220" s="551"/>
      <c r="M220" s="551"/>
      <c r="N220" s="551"/>
      <c r="O220" s="551"/>
      <c r="P220" s="551"/>
      <c r="Q220" s="551"/>
      <c r="R220" s="551"/>
      <c r="S220" s="551"/>
      <c r="T220" s="601"/>
      <c r="U220" s="467"/>
      <c r="V220" s="468"/>
      <c r="W220" s="27"/>
      <c r="X220" s="27"/>
      <c r="Y220" s="27"/>
      <c r="Z220" s="27"/>
      <c r="AA220" s="27"/>
      <c r="AB220" s="27"/>
      <c r="AC220" s="27"/>
      <c r="AD220" s="27"/>
      <c r="AG220">
        <f t="shared" si="106"/>
        <v>0</v>
      </c>
      <c r="AH220">
        <f t="shared" si="107"/>
        <v>0</v>
      </c>
      <c r="AI220" s="35">
        <f t="shared" si="108"/>
        <v>0</v>
      </c>
      <c r="AJ220" s="36">
        <f t="shared" si="109"/>
        <v>0</v>
      </c>
      <c r="AK220" s="37">
        <f t="shared" si="110"/>
        <v>0</v>
      </c>
      <c r="AL220" s="38">
        <f t="shared" si="111"/>
        <v>0</v>
      </c>
      <c r="AM220" s="35">
        <f t="shared" si="112"/>
        <v>0</v>
      </c>
      <c r="AN220" s="36">
        <f t="shared" si="113"/>
        <v>0</v>
      </c>
      <c r="AO220" s="37">
        <f t="shared" si="114"/>
        <v>0</v>
      </c>
      <c r="AP220" s="38">
        <f t="shared" si="115"/>
        <v>0</v>
      </c>
      <c r="AQ220" s="35">
        <f t="shared" si="116"/>
        <v>0</v>
      </c>
      <c r="AR220" s="36">
        <f t="shared" si="117"/>
        <v>0</v>
      </c>
      <c r="AS220" s="37">
        <f t="shared" si="118"/>
        <v>0</v>
      </c>
      <c r="AT220" s="38">
        <f t="shared" si="119"/>
        <v>0</v>
      </c>
      <c r="AU220" s="35">
        <f t="shared" si="120"/>
        <v>0</v>
      </c>
      <c r="AV220" s="36">
        <f t="shared" si="121"/>
        <v>0</v>
      </c>
      <c r="AW220" s="37">
        <f t="shared" si="122"/>
        <v>0</v>
      </c>
      <c r="AX220" s="38">
        <f t="shared" si="123"/>
        <v>0</v>
      </c>
      <c r="AY220" s="39">
        <f t="shared" si="124"/>
        <v>0</v>
      </c>
      <c r="AZ220" s="34" t="str">
        <f>IF(AY220=0,"",
IF(SUM($AY$143:AY220)=1,BA220,
IF($AY$718&gt;SUM($AY$143:AY220),_xlfn.CONCAT(", ",BA220),
IF($AY$718=SUM($AY$143:AY220),_xlfn.CONCAT(" y ",BA220)))))</f>
        <v/>
      </c>
      <c r="BA220" s="220" t="s">
        <v>843</v>
      </c>
      <c r="BC220" s="41">
        <f t="shared" si="125"/>
        <v>0</v>
      </c>
      <c r="BD220" s="41">
        <f t="shared" si="126"/>
        <v>0</v>
      </c>
      <c r="BE220" s="41">
        <f t="shared" si="127"/>
        <v>0</v>
      </c>
      <c r="BF220" s="41">
        <f t="shared" si="128"/>
        <v>0</v>
      </c>
      <c r="BG220" s="41">
        <f t="shared" si="129"/>
        <v>0</v>
      </c>
      <c r="BH220" s="41">
        <f t="shared" si="130"/>
        <v>0</v>
      </c>
      <c r="BI220" s="41">
        <f t="shared" si="131"/>
        <v>0</v>
      </c>
      <c r="BJ220" s="41">
        <f t="shared" si="132"/>
        <v>0</v>
      </c>
    </row>
    <row r="221" spans="1:62" ht="15" customHeight="1">
      <c r="A221" s="159"/>
      <c r="B221" s="179"/>
      <c r="C221" s="220" t="s">
        <v>844</v>
      </c>
      <c r="D221" s="573" t="str">
        <f>IF($AC$136="","",IF(HLOOKUP($AC$136,Presentación!$AQ$3:$BV$574,Presentación!AP82)="","",HLOOKUP($AC$136,Presentación!$AQ$3:$BV$574,Presentación!AP82,0)))</f>
        <v/>
      </c>
      <c r="E221" s="573"/>
      <c r="F221" s="573"/>
      <c r="G221" s="551" t="str">
        <f>IF($AC$136="","",IF(HLOOKUP($AC$136,Presentación!$BZ$3:$DE$574,Presentación!AP82,0)="","",HLOOKUP($AC$136,Presentación!$BZ$3:$DE$574,Presentación!AP82,0)))</f>
        <v/>
      </c>
      <c r="H221" s="551"/>
      <c r="I221" s="551"/>
      <c r="J221" s="551"/>
      <c r="K221" s="551"/>
      <c r="L221" s="551"/>
      <c r="M221" s="551"/>
      <c r="N221" s="551"/>
      <c r="O221" s="551"/>
      <c r="P221" s="551"/>
      <c r="Q221" s="551"/>
      <c r="R221" s="551"/>
      <c r="S221" s="551"/>
      <c r="T221" s="601"/>
      <c r="U221" s="467"/>
      <c r="V221" s="468"/>
      <c r="W221" s="27"/>
      <c r="X221" s="27"/>
      <c r="Y221" s="27"/>
      <c r="Z221" s="27"/>
      <c r="AA221" s="27"/>
      <c r="AB221" s="27"/>
      <c r="AC221" s="27"/>
      <c r="AD221" s="27"/>
      <c r="AG221">
        <f t="shared" si="106"/>
        <v>0</v>
      </c>
      <c r="AH221">
        <f t="shared" si="107"/>
        <v>0</v>
      </c>
      <c r="AI221" s="35">
        <f t="shared" si="108"/>
        <v>0</v>
      </c>
      <c r="AJ221" s="36">
        <f t="shared" si="109"/>
        <v>0</v>
      </c>
      <c r="AK221" s="37">
        <f t="shared" si="110"/>
        <v>0</v>
      </c>
      <c r="AL221" s="38">
        <f t="shared" si="111"/>
        <v>0</v>
      </c>
      <c r="AM221" s="35">
        <f t="shared" si="112"/>
        <v>0</v>
      </c>
      <c r="AN221" s="36">
        <f t="shared" si="113"/>
        <v>0</v>
      </c>
      <c r="AO221" s="37">
        <f t="shared" si="114"/>
        <v>0</v>
      </c>
      <c r="AP221" s="38">
        <f t="shared" si="115"/>
        <v>0</v>
      </c>
      <c r="AQ221" s="35">
        <f t="shared" si="116"/>
        <v>0</v>
      </c>
      <c r="AR221" s="36">
        <f t="shared" si="117"/>
        <v>0</v>
      </c>
      <c r="AS221" s="37">
        <f t="shared" si="118"/>
        <v>0</v>
      </c>
      <c r="AT221" s="38">
        <f t="shared" si="119"/>
        <v>0</v>
      </c>
      <c r="AU221" s="35">
        <f t="shared" si="120"/>
        <v>0</v>
      </c>
      <c r="AV221" s="36">
        <f t="shared" si="121"/>
        <v>0</v>
      </c>
      <c r="AW221" s="37">
        <f t="shared" si="122"/>
        <v>0</v>
      </c>
      <c r="AX221" s="38">
        <f t="shared" si="123"/>
        <v>0</v>
      </c>
      <c r="AY221" s="39">
        <f t="shared" si="124"/>
        <v>0</v>
      </c>
      <c r="AZ221" s="34" t="str">
        <f>IF(AY221=0,"",
IF(SUM($AY$143:AY221)=1,BA221,
IF($AY$718&gt;SUM($AY$143:AY221),_xlfn.CONCAT(", ",BA221),
IF($AY$718=SUM($AY$143:AY221),_xlfn.CONCAT(" y ",BA221)))))</f>
        <v/>
      </c>
      <c r="BA221" s="220" t="s">
        <v>844</v>
      </c>
      <c r="BC221" s="41">
        <f t="shared" si="125"/>
        <v>0</v>
      </c>
      <c r="BD221" s="41">
        <f t="shared" si="126"/>
        <v>0</v>
      </c>
      <c r="BE221" s="41">
        <f t="shared" si="127"/>
        <v>0</v>
      </c>
      <c r="BF221" s="41">
        <f t="shared" si="128"/>
        <v>0</v>
      </c>
      <c r="BG221" s="41">
        <f t="shared" si="129"/>
        <v>0</v>
      </c>
      <c r="BH221" s="41">
        <f t="shared" si="130"/>
        <v>0</v>
      </c>
      <c r="BI221" s="41">
        <f t="shared" si="131"/>
        <v>0</v>
      </c>
      <c r="BJ221" s="41">
        <f t="shared" si="132"/>
        <v>0</v>
      </c>
    </row>
    <row r="222" spans="1:62" ht="15" customHeight="1">
      <c r="A222" s="159"/>
      <c r="B222" s="179"/>
      <c r="C222" s="220" t="s">
        <v>845</v>
      </c>
      <c r="D222" s="573" t="str">
        <f>IF($AC$136="","",IF(HLOOKUP($AC$136,Presentación!$AQ$3:$BV$574,Presentación!AP83)="","",HLOOKUP($AC$136,Presentación!$AQ$3:$BV$574,Presentación!AP83,0)))</f>
        <v/>
      </c>
      <c r="E222" s="573"/>
      <c r="F222" s="573"/>
      <c r="G222" s="551" t="str">
        <f>IF($AC$136="","",IF(HLOOKUP($AC$136,Presentación!$BZ$3:$DE$574,Presentación!AP83,0)="","",HLOOKUP($AC$136,Presentación!$BZ$3:$DE$574,Presentación!AP83,0)))</f>
        <v/>
      </c>
      <c r="H222" s="551"/>
      <c r="I222" s="551"/>
      <c r="J222" s="551"/>
      <c r="K222" s="551"/>
      <c r="L222" s="551"/>
      <c r="M222" s="551"/>
      <c r="N222" s="551"/>
      <c r="O222" s="551"/>
      <c r="P222" s="551"/>
      <c r="Q222" s="551"/>
      <c r="R222" s="551"/>
      <c r="S222" s="551"/>
      <c r="T222" s="601"/>
      <c r="U222" s="467"/>
      <c r="V222" s="468"/>
      <c r="W222" s="27"/>
      <c r="X222" s="27"/>
      <c r="Y222" s="27"/>
      <c r="Z222" s="27"/>
      <c r="AA222" s="27"/>
      <c r="AB222" s="27"/>
      <c r="AC222" s="27"/>
      <c r="AD222" s="27"/>
      <c r="AG222">
        <f t="shared" si="106"/>
        <v>0</v>
      </c>
      <c r="AH222">
        <f t="shared" si="107"/>
        <v>0</v>
      </c>
      <c r="AI222" s="35">
        <f t="shared" si="108"/>
        <v>0</v>
      </c>
      <c r="AJ222" s="36">
        <f t="shared" si="109"/>
        <v>0</v>
      </c>
      <c r="AK222" s="37">
        <f t="shared" si="110"/>
        <v>0</v>
      </c>
      <c r="AL222" s="38">
        <f t="shared" si="111"/>
        <v>0</v>
      </c>
      <c r="AM222" s="35">
        <f t="shared" si="112"/>
        <v>0</v>
      </c>
      <c r="AN222" s="36">
        <f t="shared" si="113"/>
        <v>0</v>
      </c>
      <c r="AO222" s="37">
        <f t="shared" si="114"/>
        <v>0</v>
      </c>
      <c r="AP222" s="38">
        <f t="shared" si="115"/>
        <v>0</v>
      </c>
      <c r="AQ222" s="35">
        <f t="shared" si="116"/>
        <v>0</v>
      </c>
      <c r="AR222" s="36">
        <f t="shared" si="117"/>
        <v>0</v>
      </c>
      <c r="AS222" s="37">
        <f t="shared" si="118"/>
        <v>0</v>
      </c>
      <c r="AT222" s="38">
        <f t="shared" si="119"/>
        <v>0</v>
      </c>
      <c r="AU222" s="35">
        <f t="shared" si="120"/>
        <v>0</v>
      </c>
      <c r="AV222" s="36">
        <f t="shared" si="121"/>
        <v>0</v>
      </c>
      <c r="AW222" s="37">
        <f t="shared" si="122"/>
        <v>0</v>
      </c>
      <c r="AX222" s="38">
        <f t="shared" si="123"/>
        <v>0</v>
      </c>
      <c r="AY222" s="39">
        <f t="shared" si="124"/>
        <v>0</v>
      </c>
      <c r="AZ222" s="34" t="str">
        <f>IF(AY222=0,"",
IF(SUM($AY$143:AY222)=1,BA222,
IF($AY$718&gt;SUM($AY$143:AY222),_xlfn.CONCAT(", ",BA222),
IF($AY$718=SUM($AY$143:AY222),_xlfn.CONCAT(" y ",BA222)))))</f>
        <v/>
      </c>
      <c r="BA222" s="220" t="s">
        <v>845</v>
      </c>
      <c r="BC222" s="41">
        <f t="shared" si="125"/>
        <v>0</v>
      </c>
      <c r="BD222" s="41">
        <f t="shared" si="126"/>
        <v>0</v>
      </c>
      <c r="BE222" s="41">
        <f t="shared" si="127"/>
        <v>0</v>
      </c>
      <c r="BF222" s="41">
        <f t="shared" si="128"/>
        <v>0</v>
      </c>
      <c r="BG222" s="41">
        <f t="shared" si="129"/>
        <v>0</v>
      </c>
      <c r="BH222" s="41">
        <f t="shared" si="130"/>
        <v>0</v>
      </c>
      <c r="BI222" s="41">
        <f t="shared" si="131"/>
        <v>0</v>
      </c>
      <c r="BJ222" s="41">
        <f t="shared" si="132"/>
        <v>0</v>
      </c>
    </row>
    <row r="223" spans="1:62" ht="15" customHeight="1">
      <c r="A223" s="159"/>
      <c r="B223" s="179"/>
      <c r="C223" s="220" t="s">
        <v>846</v>
      </c>
      <c r="D223" s="573" t="str">
        <f>IF($AC$136="","",IF(HLOOKUP($AC$136,Presentación!$AQ$3:$BV$574,Presentación!AP84)="","",HLOOKUP($AC$136,Presentación!$AQ$3:$BV$574,Presentación!AP84,0)))</f>
        <v/>
      </c>
      <c r="E223" s="573"/>
      <c r="F223" s="573"/>
      <c r="G223" s="551" t="str">
        <f>IF($AC$136="","",IF(HLOOKUP($AC$136,Presentación!$BZ$3:$DE$574,Presentación!AP84,0)="","",HLOOKUP($AC$136,Presentación!$BZ$3:$DE$574,Presentación!AP84,0)))</f>
        <v/>
      </c>
      <c r="H223" s="551"/>
      <c r="I223" s="551"/>
      <c r="J223" s="551"/>
      <c r="K223" s="551"/>
      <c r="L223" s="551"/>
      <c r="M223" s="551"/>
      <c r="N223" s="551"/>
      <c r="O223" s="551"/>
      <c r="P223" s="551"/>
      <c r="Q223" s="551"/>
      <c r="R223" s="551"/>
      <c r="S223" s="551"/>
      <c r="T223" s="601"/>
      <c r="U223" s="467"/>
      <c r="V223" s="468"/>
      <c r="W223" s="27"/>
      <c r="X223" s="27"/>
      <c r="Y223" s="27"/>
      <c r="Z223" s="27"/>
      <c r="AA223" s="27"/>
      <c r="AB223" s="27"/>
      <c r="AC223" s="27"/>
      <c r="AD223" s="27"/>
      <c r="AG223">
        <f t="shared" si="106"/>
        <v>0</v>
      </c>
      <c r="AH223">
        <f t="shared" si="107"/>
        <v>0</v>
      </c>
      <c r="AI223" s="35">
        <f t="shared" si="108"/>
        <v>0</v>
      </c>
      <c r="AJ223" s="36">
        <f t="shared" si="109"/>
        <v>0</v>
      </c>
      <c r="AK223" s="37">
        <f t="shared" si="110"/>
        <v>0</v>
      </c>
      <c r="AL223" s="38">
        <f t="shared" si="111"/>
        <v>0</v>
      </c>
      <c r="AM223" s="35">
        <f t="shared" si="112"/>
        <v>0</v>
      </c>
      <c r="AN223" s="36">
        <f t="shared" si="113"/>
        <v>0</v>
      </c>
      <c r="AO223" s="37">
        <f t="shared" si="114"/>
        <v>0</v>
      </c>
      <c r="AP223" s="38">
        <f t="shared" si="115"/>
        <v>0</v>
      </c>
      <c r="AQ223" s="35">
        <f t="shared" si="116"/>
        <v>0</v>
      </c>
      <c r="AR223" s="36">
        <f t="shared" si="117"/>
        <v>0</v>
      </c>
      <c r="AS223" s="37">
        <f t="shared" si="118"/>
        <v>0</v>
      </c>
      <c r="AT223" s="38">
        <f t="shared" si="119"/>
        <v>0</v>
      </c>
      <c r="AU223" s="35">
        <f t="shared" si="120"/>
        <v>0</v>
      </c>
      <c r="AV223" s="36">
        <f t="shared" si="121"/>
        <v>0</v>
      </c>
      <c r="AW223" s="37">
        <f t="shared" si="122"/>
        <v>0</v>
      </c>
      <c r="AX223" s="38">
        <f t="shared" si="123"/>
        <v>0</v>
      </c>
      <c r="AY223" s="39">
        <f t="shared" si="124"/>
        <v>0</v>
      </c>
      <c r="AZ223" s="34" t="str">
        <f>IF(AY223=0,"",
IF(SUM($AY$143:AY223)=1,BA223,
IF($AY$718&gt;SUM($AY$143:AY223),_xlfn.CONCAT(", ",BA223),
IF($AY$718=SUM($AY$143:AY223),_xlfn.CONCAT(" y ",BA223)))))</f>
        <v/>
      </c>
      <c r="BA223" s="220" t="s">
        <v>846</v>
      </c>
      <c r="BC223" s="41">
        <f t="shared" si="125"/>
        <v>0</v>
      </c>
      <c r="BD223" s="41">
        <f t="shared" si="126"/>
        <v>0</v>
      </c>
      <c r="BE223" s="41">
        <f t="shared" si="127"/>
        <v>0</v>
      </c>
      <c r="BF223" s="41">
        <f t="shared" si="128"/>
        <v>0</v>
      </c>
      <c r="BG223" s="41">
        <f t="shared" si="129"/>
        <v>0</v>
      </c>
      <c r="BH223" s="41">
        <f t="shared" si="130"/>
        <v>0</v>
      </c>
      <c r="BI223" s="41">
        <f t="shared" si="131"/>
        <v>0</v>
      </c>
      <c r="BJ223" s="41">
        <f t="shared" si="132"/>
        <v>0</v>
      </c>
    </row>
    <row r="224" spans="1:62" ht="15" customHeight="1">
      <c r="A224" s="159"/>
      <c r="B224" s="179"/>
      <c r="C224" s="220" t="s">
        <v>847</v>
      </c>
      <c r="D224" s="573" t="str">
        <f>IF($AC$136="","",IF(HLOOKUP($AC$136,Presentación!$AQ$3:$BV$574,Presentación!AP85)="","",HLOOKUP($AC$136,Presentación!$AQ$3:$BV$574,Presentación!AP85,0)))</f>
        <v/>
      </c>
      <c r="E224" s="573"/>
      <c r="F224" s="573"/>
      <c r="G224" s="551" t="str">
        <f>IF($AC$136="","",IF(HLOOKUP($AC$136,Presentación!$BZ$3:$DE$574,Presentación!AP85,0)="","",HLOOKUP($AC$136,Presentación!$BZ$3:$DE$574,Presentación!AP85,0)))</f>
        <v/>
      </c>
      <c r="H224" s="551"/>
      <c r="I224" s="551"/>
      <c r="J224" s="551"/>
      <c r="K224" s="551"/>
      <c r="L224" s="551"/>
      <c r="M224" s="551"/>
      <c r="N224" s="551"/>
      <c r="O224" s="551"/>
      <c r="P224" s="551"/>
      <c r="Q224" s="551"/>
      <c r="R224" s="551"/>
      <c r="S224" s="551"/>
      <c r="T224" s="601"/>
      <c r="U224" s="467"/>
      <c r="V224" s="468"/>
      <c r="W224" s="27"/>
      <c r="X224" s="27"/>
      <c r="Y224" s="27"/>
      <c r="Z224" s="27"/>
      <c r="AA224" s="27"/>
      <c r="AB224" s="27"/>
      <c r="AC224" s="27"/>
      <c r="AD224" s="27"/>
      <c r="AG224">
        <f t="shared" si="106"/>
        <v>0</v>
      </c>
      <c r="AH224">
        <f t="shared" si="107"/>
        <v>0</v>
      </c>
      <c r="AI224" s="35">
        <f t="shared" si="108"/>
        <v>0</v>
      </c>
      <c r="AJ224" s="36">
        <f t="shared" si="109"/>
        <v>0</v>
      </c>
      <c r="AK224" s="37">
        <f t="shared" si="110"/>
        <v>0</v>
      </c>
      <c r="AL224" s="38">
        <f t="shared" si="111"/>
        <v>0</v>
      </c>
      <c r="AM224" s="35">
        <f t="shared" si="112"/>
        <v>0</v>
      </c>
      <c r="AN224" s="36">
        <f t="shared" si="113"/>
        <v>0</v>
      </c>
      <c r="AO224" s="37">
        <f t="shared" si="114"/>
        <v>0</v>
      </c>
      <c r="AP224" s="38">
        <f t="shared" si="115"/>
        <v>0</v>
      </c>
      <c r="AQ224" s="35">
        <f t="shared" si="116"/>
        <v>0</v>
      </c>
      <c r="AR224" s="36">
        <f t="shared" si="117"/>
        <v>0</v>
      </c>
      <c r="AS224" s="37">
        <f t="shared" si="118"/>
        <v>0</v>
      </c>
      <c r="AT224" s="38">
        <f t="shared" si="119"/>
        <v>0</v>
      </c>
      <c r="AU224" s="35">
        <f t="shared" si="120"/>
        <v>0</v>
      </c>
      <c r="AV224" s="36">
        <f t="shared" si="121"/>
        <v>0</v>
      </c>
      <c r="AW224" s="37">
        <f t="shared" si="122"/>
        <v>0</v>
      </c>
      <c r="AX224" s="38">
        <f t="shared" si="123"/>
        <v>0</v>
      </c>
      <c r="AY224" s="39">
        <f t="shared" si="124"/>
        <v>0</v>
      </c>
      <c r="AZ224" s="34" t="str">
        <f>IF(AY224=0,"",
IF(SUM($AY$143:AY224)=1,BA224,
IF($AY$718&gt;SUM($AY$143:AY224),_xlfn.CONCAT(", ",BA224),
IF($AY$718=SUM($AY$143:AY224),_xlfn.CONCAT(" y ",BA224)))))</f>
        <v/>
      </c>
      <c r="BA224" s="220" t="s">
        <v>847</v>
      </c>
      <c r="BC224" s="41">
        <f t="shared" si="125"/>
        <v>0</v>
      </c>
      <c r="BD224" s="41">
        <f t="shared" si="126"/>
        <v>0</v>
      </c>
      <c r="BE224" s="41">
        <f t="shared" si="127"/>
        <v>0</v>
      </c>
      <c r="BF224" s="41">
        <f t="shared" si="128"/>
        <v>0</v>
      </c>
      <c r="BG224" s="41">
        <f t="shared" si="129"/>
        <v>0</v>
      </c>
      <c r="BH224" s="41">
        <f t="shared" si="130"/>
        <v>0</v>
      </c>
      <c r="BI224" s="41">
        <f t="shared" si="131"/>
        <v>0</v>
      </c>
      <c r="BJ224" s="41">
        <f t="shared" si="132"/>
        <v>0</v>
      </c>
    </row>
    <row r="225" spans="1:62" ht="15" customHeight="1">
      <c r="A225" s="159"/>
      <c r="B225" s="179"/>
      <c r="C225" s="220" t="s">
        <v>848</v>
      </c>
      <c r="D225" s="573" t="str">
        <f>IF($AC$136="","",IF(HLOOKUP($AC$136,Presentación!$AQ$3:$BV$574,Presentación!AP86)="","",HLOOKUP($AC$136,Presentación!$AQ$3:$BV$574,Presentación!AP86,0)))</f>
        <v/>
      </c>
      <c r="E225" s="573"/>
      <c r="F225" s="573"/>
      <c r="G225" s="551" t="str">
        <f>IF($AC$136="","",IF(HLOOKUP($AC$136,Presentación!$BZ$3:$DE$574,Presentación!AP86,0)="","",HLOOKUP($AC$136,Presentación!$BZ$3:$DE$574,Presentación!AP86,0)))</f>
        <v/>
      </c>
      <c r="H225" s="551"/>
      <c r="I225" s="551"/>
      <c r="J225" s="551"/>
      <c r="K225" s="551"/>
      <c r="L225" s="551"/>
      <c r="M225" s="551"/>
      <c r="N225" s="551"/>
      <c r="O225" s="551"/>
      <c r="P225" s="551"/>
      <c r="Q225" s="551"/>
      <c r="R225" s="551"/>
      <c r="S225" s="551"/>
      <c r="T225" s="601"/>
      <c r="U225" s="467"/>
      <c r="V225" s="468"/>
      <c r="W225" s="27"/>
      <c r="X225" s="27"/>
      <c r="Y225" s="27"/>
      <c r="Z225" s="27"/>
      <c r="AA225" s="27"/>
      <c r="AB225" s="27"/>
      <c r="AC225" s="27"/>
      <c r="AD225" s="27"/>
      <c r="AG225">
        <f t="shared" si="106"/>
        <v>0</v>
      </c>
      <c r="AH225">
        <f t="shared" si="107"/>
        <v>0</v>
      </c>
      <c r="AI225" s="35">
        <f t="shared" si="108"/>
        <v>0</v>
      </c>
      <c r="AJ225" s="36">
        <f t="shared" si="109"/>
        <v>0</v>
      </c>
      <c r="AK225" s="37">
        <f t="shared" si="110"/>
        <v>0</v>
      </c>
      <c r="AL225" s="38">
        <f t="shared" si="111"/>
        <v>0</v>
      </c>
      <c r="AM225" s="35">
        <f t="shared" si="112"/>
        <v>0</v>
      </c>
      <c r="AN225" s="36">
        <f t="shared" si="113"/>
        <v>0</v>
      </c>
      <c r="AO225" s="37">
        <f t="shared" si="114"/>
        <v>0</v>
      </c>
      <c r="AP225" s="38">
        <f t="shared" si="115"/>
        <v>0</v>
      </c>
      <c r="AQ225" s="35">
        <f t="shared" si="116"/>
        <v>0</v>
      </c>
      <c r="AR225" s="36">
        <f t="shared" si="117"/>
        <v>0</v>
      </c>
      <c r="AS225" s="37">
        <f t="shared" si="118"/>
        <v>0</v>
      </c>
      <c r="AT225" s="38">
        <f t="shared" si="119"/>
        <v>0</v>
      </c>
      <c r="AU225" s="35">
        <f t="shared" si="120"/>
        <v>0</v>
      </c>
      <c r="AV225" s="36">
        <f t="shared" si="121"/>
        <v>0</v>
      </c>
      <c r="AW225" s="37">
        <f t="shared" si="122"/>
        <v>0</v>
      </c>
      <c r="AX225" s="38">
        <f t="shared" si="123"/>
        <v>0</v>
      </c>
      <c r="AY225" s="39">
        <f t="shared" si="124"/>
        <v>0</v>
      </c>
      <c r="AZ225" s="34" t="str">
        <f>IF(AY225=0,"",
IF(SUM($AY$143:AY225)=1,BA225,
IF($AY$718&gt;SUM($AY$143:AY225),_xlfn.CONCAT(", ",BA225),
IF($AY$718=SUM($AY$143:AY225),_xlfn.CONCAT(" y ",BA225)))))</f>
        <v/>
      </c>
      <c r="BA225" s="220" t="s">
        <v>848</v>
      </c>
      <c r="BC225" s="41">
        <f t="shared" si="125"/>
        <v>0</v>
      </c>
      <c r="BD225" s="41">
        <f t="shared" si="126"/>
        <v>0</v>
      </c>
      <c r="BE225" s="41">
        <f t="shared" si="127"/>
        <v>0</v>
      </c>
      <c r="BF225" s="41">
        <f t="shared" si="128"/>
        <v>0</v>
      </c>
      <c r="BG225" s="41">
        <f t="shared" si="129"/>
        <v>0</v>
      </c>
      <c r="BH225" s="41">
        <f t="shared" si="130"/>
        <v>0</v>
      </c>
      <c r="BI225" s="41">
        <f t="shared" si="131"/>
        <v>0</v>
      </c>
      <c r="BJ225" s="41">
        <f t="shared" si="132"/>
        <v>0</v>
      </c>
    </row>
    <row r="226" spans="1:62" ht="15" customHeight="1">
      <c r="A226" s="159"/>
      <c r="B226" s="179"/>
      <c r="C226" s="220" t="s">
        <v>849</v>
      </c>
      <c r="D226" s="573" t="str">
        <f>IF($AC$136="","",IF(HLOOKUP($AC$136,Presentación!$AQ$3:$BV$574,Presentación!AP87)="","",HLOOKUP($AC$136,Presentación!$AQ$3:$BV$574,Presentación!AP87,0)))</f>
        <v/>
      </c>
      <c r="E226" s="573"/>
      <c r="F226" s="573"/>
      <c r="G226" s="551" t="str">
        <f>IF($AC$136="","",IF(HLOOKUP($AC$136,Presentación!$BZ$3:$DE$574,Presentación!AP87,0)="","",HLOOKUP($AC$136,Presentación!$BZ$3:$DE$574,Presentación!AP87,0)))</f>
        <v/>
      </c>
      <c r="H226" s="551"/>
      <c r="I226" s="551"/>
      <c r="J226" s="551"/>
      <c r="K226" s="551"/>
      <c r="L226" s="551"/>
      <c r="M226" s="551"/>
      <c r="N226" s="551"/>
      <c r="O226" s="551"/>
      <c r="P226" s="551"/>
      <c r="Q226" s="551"/>
      <c r="R226" s="551"/>
      <c r="S226" s="551"/>
      <c r="T226" s="601"/>
      <c r="U226" s="467"/>
      <c r="V226" s="468"/>
      <c r="W226" s="27"/>
      <c r="X226" s="27"/>
      <c r="Y226" s="27"/>
      <c r="Z226" s="27"/>
      <c r="AA226" s="27"/>
      <c r="AB226" s="27"/>
      <c r="AC226" s="27"/>
      <c r="AD226" s="27"/>
      <c r="AG226">
        <f t="shared" si="106"/>
        <v>0</v>
      </c>
      <c r="AH226">
        <f t="shared" si="107"/>
        <v>0</v>
      </c>
      <c r="AI226" s="35">
        <f t="shared" si="108"/>
        <v>0</v>
      </c>
      <c r="AJ226" s="36">
        <f t="shared" si="109"/>
        <v>0</v>
      </c>
      <c r="AK226" s="37">
        <f t="shared" si="110"/>
        <v>0</v>
      </c>
      <c r="AL226" s="38">
        <f t="shared" si="111"/>
        <v>0</v>
      </c>
      <c r="AM226" s="35">
        <f t="shared" si="112"/>
        <v>0</v>
      </c>
      <c r="AN226" s="36">
        <f t="shared" si="113"/>
        <v>0</v>
      </c>
      <c r="AO226" s="37">
        <f t="shared" si="114"/>
        <v>0</v>
      </c>
      <c r="AP226" s="38">
        <f t="shared" si="115"/>
        <v>0</v>
      </c>
      <c r="AQ226" s="35">
        <f t="shared" si="116"/>
        <v>0</v>
      </c>
      <c r="AR226" s="36">
        <f t="shared" si="117"/>
        <v>0</v>
      </c>
      <c r="AS226" s="37">
        <f t="shared" si="118"/>
        <v>0</v>
      </c>
      <c r="AT226" s="38">
        <f t="shared" si="119"/>
        <v>0</v>
      </c>
      <c r="AU226" s="35">
        <f t="shared" si="120"/>
        <v>0</v>
      </c>
      <c r="AV226" s="36">
        <f t="shared" si="121"/>
        <v>0</v>
      </c>
      <c r="AW226" s="37">
        <f t="shared" si="122"/>
        <v>0</v>
      </c>
      <c r="AX226" s="38">
        <f t="shared" si="123"/>
        <v>0</v>
      </c>
      <c r="AY226" s="39">
        <f t="shared" si="124"/>
        <v>0</v>
      </c>
      <c r="AZ226" s="34" t="str">
        <f>IF(AY226=0,"",
IF(SUM($AY$143:AY226)=1,BA226,
IF($AY$718&gt;SUM($AY$143:AY226),_xlfn.CONCAT(", ",BA226),
IF($AY$718=SUM($AY$143:AY226),_xlfn.CONCAT(" y ",BA226)))))</f>
        <v/>
      </c>
      <c r="BA226" s="220" t="s">
        <v>849</v>
      </c>
      <c r="BC226" s="41">
        <f t="shared" si="125"/>
        <v>0</v>
      </c>
      <c r="BD226" s="41">
        <f t="shared" si="126"/>
        <v>0</v>
      </c>
      <c r="BE226" s="41">
        <f t="shared" si="127"/>
        <v>0</v>
      </c>
      <c r="BF226" s="41">
        <f t="shared" si="128"/>
        <v>0</v>
      </c>
      <c r="BG226" s="41">
        <f t="shared" si="129"/>
        <v>0</v>
      </c>
      <c r="BH226" s="41">
        <f t="shared" si="130"/>
        <v>0</v>
      </c>
      <c r="BI226" s="41">
        <f t="shared" si="131"/>
        <v>0</v>
      </c>
      <c r="BJ226" s="41">
        <f t="shared" si="132"/>
        <v>0</v>
      </c>
    </row>
    <row r="227" spans="1:62" ht="15" customHeight="1">
      <c r="A227" s="159"/>
      <c r="B227" s="179"/>
      <c r="C227" s="220" t="s">
        <v>850</v>
      </c>
      <c r="D227" s="573" t="str">
        <f>IF($AC$136="","",IF(HLOOKUP($AC$136,Presentación!$AQ$3:$BV$574,Presentación!AP88)="","",HLOOKUP($AC$136,Presentación!$AQ$3:$BV$574,Presentación!AP88,0)))</f>
        <v/>
      </c>
      <c r="E227" s="573"/>
      <c r="F227" s="573"/>
      <c r="G227" s="551" t="str">
        <f>IF($AC$136="","",IF(HLOOKUP($AC$136,Presentación!$BZ$3:$DE$574,Presentación!AP88,0)="","",HLOOKUP($AC$136,Presentación!$BZ$3:$DE$574,Presentación!AP88,0)))</f>
        <v/>
      </c>
      <c r="H227" s="551"/>
      <c r="I227" s="551"/>
      <c r="J227" s="551"/>
      <c r="K227" s="551"/>
      <c r="L227" s="551"/>
      <c r="M227" s="551"/>
      <c r="N227" s="551"/>
      <c r="O227" s="551"/>
      <c r="P227" s="551"/>
      <c r="Q227" s="551"/>
      <c r="R227" s="551"/>
      <c r="S227" s="551"/>
      <c r="T227" s="601"/>
      <c r="U227" s="467"/>
      <c r="V227" s="468"/>
      <c r="W227" s="27"/>
      <c r="X227" s="27"/>
      <c r="Y227" s="27"/>
      <c r="Z227" s="27"/>
      <c r="AA227" s="27"/>
      <c r="AB227" s="27"/>
      <c r="AC227" s="27"/>
      <c r="AD227" s="27"/>
      <c r="AG227">
        <f t="shared" si="106"/>
        <v>0</v>
      </c>
      <c r="AH227">
        <f t="shared" si="107"/>
        <v>0</v>
      </c>
      <c r="AI227" s="35">
        <f t="shared" si="108"/>
        <v>0</v>
      </c>
      <c r="AJ227" s="36">
        <f t="shared" si="109"/>
        <v>0</v>
      </c>
      <c r="AK227" s="37">
        <f t="shared" si="110"/>
        <v>0</v>
      </c>
      <c r="AL227" s="38">
        <f t="shared" si="111"/>
        <v>0</v>
      </c>
      <c r="AM227" s="35">
        <f t="shared" si="112"/>
        <v>0</v>
      </c>
      <c r="AN227" s="36">
        <f t="shared" si="113"/>
        <v>0</v>
      </c>
      <c r="AO227" s="37">
        <f t="shared" si="114"/>
        <v>0</v>
      </c>
      <c r="AP227" s="38">
        <f t="shared" si="115"/>
        <v>0</v>
      </c>
      <c r="AQ227" s="35">
        <f t="shared" si="116"/>
        <v>0</v>
      </c>
      <c r="AR227" s="36">
        <f t="shared" si="117"/>
        <v>0</v>
      </c>
      <c r="AS227" s="37">
        <f t="shared" si="118"/>
        <v>0</v>
      </c>
      <c r="AT227" s="38">
        <f t="shared" si="119"/>
        <v>0</v>
      </c>
      <c r="AU227" s="35">
        <f t="shared" si="120"/>
        <v>0</v>
      </c>
      <c r="AV227" s="36">
        <f t="shared" si="121"/>
        <v>0</v>
      </c>
      <c r="AW227" s="37">
        <f t="shared" si="122"/>
        <v>0</v>
      </c>
      <c r="AX227" s="38">
        <f t="shared" si="123"/>
        <v>0</v>
      </c>
      <c r="AY227" s="39">
        <f t="shared" si="124"/>
        <v>0</v>
      </c>
      <c r="AZ227" s="34" t="str">
        <f>IF(AY227=0,"",
IF(SUM($AY$143:AY227)=1,BA227,
IF($AY$718&gt;SUM($AY$143:AY227),_xlfn.CONCAT(", ",BA227),
IF($AY$718=SUM($AY$143:AY227),_xlfn.CONCAT(" y ",BA227)))))</f>
        <v/>
      </c>
      <c r="BA227" s="220" t="s">
        <v>850</v>
      </c>
      <c r="BC227" s="41">
        <f t="shared" si="125"/>
        <v>0</v>
      </c>
      <c r="BD227" s="41">
        <f t="shared" si="126"/>
        <v>0</v>
      </c>
      <c r="BE227" s="41">
        <f t="shared" si="127"/>
        <v>0</v>
      </c>
      <c r="BF227" s="41">
        <f t="shared" si="128"/>
        <v>0</v>
      </c>
      <c r="BG227" s="41">
        <f t="shared" si="129"/>
        <v>0</v>
      </c>
      <c r="BH227" s="41">
        <f t="shared" si="130"/>
        <v>0</v>
      </c>
      <c r="BI227" s="41">
        <f t="shared" si="131"/>
        <v>0</v>
      </c>
      <c r="BJ227" s="41">
        <f t="shared" si="132"/>
        <v>0</v>
      </c>
    </row>
    <row r="228" spans="1:62" ht="15" customHeight="1">
      <c r="A228" s="159"/>
      <c r="B228" s="179"/>
      <c r="C228" s="220" t="s">
        <v>851</v>
      </c>
      <c r="D228" s="573" t="str">
        <f>IF($AC$136="","",IF(HLOOKUP($AC$136,Presentación!$AQ$3:$BV$574,Presentación!AP89)="","",HLOOKUP($AC$136,Presentación!$AQ$3:$BV$574,Presentación!AP89,0)))</f>
        <v/>
      </c>
      <c r="E228" s="573"/>
      <c r="F228" s="573"/>
      <c r="G228" s="551" t="str">
        <f>IF($AC$136="","",IF(HLOOKUP($AC$136,Presentación!$BZ$3:$DE$574,Presentación!AP89,0)="","",HLOOKUP($AC$136,Presentación!$BZ$3:$DE$574,Presentación!AP89,0)))</f>
        <v/>
      </c>
      <c r="H228" s="551"/>
      <c r="I228" s="551"/>
      <c r="J228" s="551"/>
      <c r="K228" s="551"/>
      <c r="L228" s="551"/>
      <c r="M228" s="551"/>
      <c r="N228" s="551"/>
      <c r="O228" s="551"/>
      <c r="P228" s="551"/>
      <c r="Q228" s="551"/>
      <c r="R228" s="551"/>
      <c r="S228" s="551"/>
      <c r="T228" s="601"/>
      <c r="U228" s="467"/>
      <c r="V228" s="468"/>
      <c r="W228" s="27"/>
      <c r="X228" s="27"/>
      <c r="Y228" s="27"/>
      <c r="Z228" s="27"/>
      <c r="AA228" s="27"/>
      <c r="AB228" s="27"/>
      <c r="AC228" s="27"/>
      <c r="AD228" s="27"/>
      <c r="AG228">
        <f t="shared" si="106"/>
        <v>0</v>
      </c>
      <c r="AH228">
        <f t="shared" si="107"/>
        <v>0</v>
      </c>
      <c r="AI228" s="35">
        <f t="shared" si="108"/>
        <v>0</v>
      </c>
      <c r="AJ228" s="36">
        <f t="shared" si="109"/>
        <v>0</v>
      </c>
      <c r="AK228" s="37">
        <f t="shared" si="110"/>
        <v>0</v>
      </c>
      <c r="AL228" s="38">
        <f t="shared" si="111"/>
        <v>0</v>
      </c>
      <c r="AM228" s="35">
        <f t="shared" si="112"/>
        <v>0</v>
      </c>
      <c r="AN228" s="36">
        <f t="shared" si="113"/>
        <v>0</v>
      </c>
      <c r="AO228" s="37">
        <f t="shared" si="114"/>
        <v>0</v>
      </c>
      <c r="AP228" s="38">
        <f t="shared" si="115"/>
        <v>0</v>
      </c>
      <c r="AQ228" s="35">
        <f t="shared" si="116"/>
        <v>0</v>
      </c>
      <c r="AR228" s="36">
        <f t="shared" si="117"/>
        <v>0</v>
      </c>
      <c r="AS228" s="37">
        <f t="shared" si="118"/>
        <v>0</v>
      </c>
      <c r="AT228" s="38">
        <f t="shared" si="119"/>
        <v>0</v>
      </c>
      <c r="AU228" s="35">
        <f t="shared" si="120"/>
        <v>0</v>
      </c>
      <c r="AV228" s="36">
        <f t="shared" si="121"/>
        <v>0</v>
      </c>
      <c r="AW228" s="37">
        <f t="shared" si="122"/>
        <v>0</v>
      </c>
      <c r="AX228" s="38">
        <f t="shared" si="123"/>
        <v>0</v>
      </c>
      <c r="AY228" s="39">
        <f t="shared" si="124"/>
        <v>0</v>
      </c>
      <c r="AZ228" s="34" t="str">
        <f>IF(AY228=0,"",
IF(SUM($AY$143:AY228)=1,BA228,
IF($AY$718&gt;SUM($AY$143:AY228),_xlfn.CONCAT(", ",BA228),
IF($AY$718=SUM($AY$143:AY228),_xlfn.CONCAT(" y ",BA228)))))</f>
        <v/>
      </c>
      <c r="BA228" s="220" t="s">
        <v>851</v>
      </c>
      <c r="BC228" s="41">
        <f t="shared" si="125"/>
        <v>0</v>
      </c>
      <c r="BD228" s="41">
        <f t="shared" si="126"/>
        <v>0</v>
      </c>
      <c r="BE228" s="41">
        <f t="shared" si="127"/>
        <v>0</v>
      </c>
      <c r="BF228" s="41">
        <f t="shared" si="128"/>
        <v>0</v>
      </c>
      <c r="BG228" s="41">
        <f t="shared" si="129"/>
        <v>0</v>
      </c>
      <c r="BH228" s="41">
        <f t="shared" si="130"/>
        <v>0</v>
      </c>
      <c r="BI228" s="41">
        <f t="shared" si="131"/>
        <v>0</v>
      </c>
      <c r="BJ228" s="41">
        <f t="shared" si="132"/>
        <v>0</v>
      </c>
    </row>
    <row r="229" spans="1:62" ht="15" customHeight="1">
      <c r="A229" s="159"/>
      <c r="B229" s="179"/>
      <c r="C229" s="220" t="s">
        <v>852</v>
      </c>
      <c r="D229" s="573" t="str">
        <f>IF($AC$136="","",IF(HLOOKUP($AC$136,Presentación!$AQ$3:$BV$574,Presentación!AP90)="","",HLOOKUP($AC$136,Presentación!$AQ$3:$BV$574,Presentación!AP90,0)))</f>
        <v/>
      </c>
      <c r="E229" s="573"/>
      <c r="F229" s="573"/>
      <c r="G229" s="551" t="str">
        <f>IF($AC$136="","",IF(HLOOKUP($AC$136,Presentación!$BZ$3:$DE$574,Presentación!AP90,0)="","",HLOOKUP($AC$136,Presentación!$BZ$3:$DE$574,Presentación!AP90,0)))</f>
        <v/>
      </c>
      <c r="H229" s="551"/>
      <c r="I229" s="551"/>
      <c r="J229" s="551"/>
      <c r="K229" s="551"/>
      <c r="L229" s="551"/>
      <c r="M229" s="551"/>
      <c r="N229" s="551"/>
      <c r="O229" s="551"/>
      <c r="P229" s="551"/>
      <c r="Q229" s="551"/>
      <c r="R229" s="551"/>
      <c r="S229" s="551"/>
      <c r="T229" s="601"/>
      <c r="U229" s="467"/>
      <c r="V229" s="468"/>
      <c r="W229" s="27"/>
      <c r="X229" s="27"/>
      <c r="Y229" s="27"/>
      <c r="Z229" s="27"/>
      <c r="AA229" s="27"/>
      <c r="AB229" s="27"/>
      <c r="AC229" s="27"/>
      <c r="AD229" s="27"/>
      <c r="AG229">
        <f t="shared" si="106"/>
        <v>0</v>
      </c>
      <c r="AH229">
        <f t="shared" si="107"/>
        <v>0</v>
      </c>
      <c r="AI229" s="35">
        <f t="shared" si="108"/>
        <v>0</v>
      </c>
      <c r="AJ229" s="36">
        <f t="shared" si="109"/>
        <v>0</v>
      </c>
      <c r="AK229" s="37">
        <f t="shared" si="110"/>
        <v>0</v>
      </c>
      <c r="AL229" s="38">
        <f t="shared" si="111"/>
        <v>0</v>
      </c>
      <c r="AM229" s="35">
        <f t="shared" si="112"/>
        <v>0</v>
      </c>
      <c r="AN229" s="36">
        <f t="shared" si="113"/>
        <v>0</v>
      </c>
      <c r="AO229" s="37">
        <f t="shared" si="114"/>
        <v>0</v>
      </c>
      <c r="AP229" s="38">
        <f t="shared" si="115"/>
        <v>0</v>
      </c>
      <c r="AQ229" s="35">
        <f t="shared" si="116"/>
        <v>0</v>
      </c>
      <c r="AR229" s="36">
        <f t="shared" si="117"/>
        <v>0</v>
      </c>
      <c r="AS229" s="37">
        <f t="shared" si="118"/>
        <v>0</v>
      </c>
      <c r="AT229" s="38">
        <f t="shared" si="119"/>
        <v>0</v>
      </c>
      <c r="AU229" s="35">
        <f t="shared" si="120"/>
        <v>0</v>
      </c>
      <c r="AV229" s="36">
        <f t="shared" si="121"/>
        <v>0</v>
      </c>
      <c r="AW229" s="37">
        <f t="shared" si="122"/>
        <v>0</v>
      </c>
      <c r="AX229" s="38">
        <f t="shared" si="123"/>
        <v>0</v>
      </c>
      <c r="AY229" s="39">
        <f t="shared" si="124"/>
        <v>0</v>
      </c>
      <c r="AZ229" s="34" t="str">
        <f>IF(AY229=0,"",
IF(SUM($AY$143:AY229)=1,BA229,
IF($AY$718&gt;SUM($AY$143:AY229),_xlfn.CONCAT(", ",BA229),
IF($AY$718=SUM($AY$143:AY229),_xlfn.CONCAT(" y ",BA229)))))</f>
        <v/>
      </c>
      <c r="BA229" s="220" t="s">
        <v>852</v>
      </c>
      <c r="BC229" s="41">
        <f t="shared" si="125"/>
        <v>0</v>
      </c>
      <c r="BD229" s="41">
        <f t="shared" si="126"/>
        <v>0</v>
      </c>
      <c r="BE229" s="41">
        <f t="shared" si="127"/>
        <v>0</v>
      </c>
      <c r="BF229" s="41">
        <f t="shared" si="128"/>
        <v>0</v>
      </c>
      <c r="BG229" s="41">
        <f t="shared" si="129"/>
        <v>0</v>
      </c>
      <c r="BH229" s="41">
        <f t="shared" si="130"/>
        <v>0</v>
      </c>
      <c r="BI229" s="41">
        <f t="shared" si="131"/>
        <v>0</v>
      </c>
      <c r="BJ229" s="41">
        <f t="shared" si="132"/>
        <v>0</v>
      </c>
    </row>
    <row r="230" spans="1:62" ht="15" customHeight="1">
      <c r="A230" s="159"/>
      <c r="B230" s="179"/>
      <c r="C230" s="220" t="s">
        <v>853</v>
      </c>
      <c r="D230" s="573" t="str">
        <f>IF($AC$136="","",IF(HLOOKUP($AC$136,Presentación!$AQ$3:$BV$574,Presentación!AP91)="","",HLOOKUP($AC$136,Presentación!$AQ$3:$BV$574,Presentación!AP91,0)))</f>
        <v/>
      </c>
      <c r="E230" s="573"/>
      <c r="F230" s="573"/>
      <c r="G230" s="551" t="str">
        <f>IF($AC$136="","",IF(HLOOKUP($AC$136,Presentación!$BZ$3:$DE$574,Presentación!AP91,0)="","",HLOOKUP($AC$136,Presentación!$BZ$3:$DE$574,Presentación!AP91,0)))</f>
        <v/>
      </c>
      <c r="H230" s="551"/>
      <c r="I230" s="551"/>
      <c r="J230" s="551"/>
      <c r="K230" s="551"/>
      <c r="L230" s="551"/>
      <c r="M230" s="551"/>
      <c r="N230" s="551"/>
      <c r="O230" s="551"/>
      <c r="P230" s="551"/>
      <c r="Q230" s="551"/>
      <c r="R230" s="551"/>
      <c r="S230" s="551"/>
      <c r="T230" s="601"/>
      <c r="U230" s="467"/>
      <c r="V230" s="468"/>
      <c r="W230" s="27"/>
      <c r="X230" s="27"/>
      <c r="Y230" s="27"/>
      <c r="Z230" s="27"/>
      <c r="AA230" s="27"/>
      <c r="AB230" s="27"/>
      <c r="AC230" s="27"/>
      <c r="AD230" s="27"/>
      <c r="AG230">
        <f t="shared" si="106"/>
        <v>0</v>
      </c>
      <c r="AH230">
        <f t="shared" si="107"/>
        <v>0</v>
      </c>
      <c r="AI230" s="35">
        <f t="shared" si="108"/>
        <v>0</v>
      </c>
      <c r="AJ230" s="36">
        <f t="shared" si="109"/>
        <v>0</v>
      </c>
      <c r="AK230" s="37">
        <f t="shared" si="110"/>
        <v>0</v>
      </c>
      <c r="AL230" s="38">
        <f t="shared" si="111"/>
        <v>0</v>
      </c>
      <c r="AM230" s="35">
        <f t="shared" si="112"/>
        <v>0</v>
      </c>
      <c r="AN230" s="36">
        <f t="shared" si="113"/>
        <v>0</v>
      </c>
      <c r="AO230" s="37">
        <f t="shared" si="114"/>
        <v>0</v>
      </c>
      <c r="AP230" s="38">
        <f t="shared" si="115"/>
        <v>0</v>
      </c>
      <c r="AQ230" s="35">
        <f t="shared" si="116"/>
        <v>0</v>
      </c>
      <c r="AR230" s="36">
        <f t="shared" si="117"/>
        <v>0</v>
      </c>
      <c r="AS230" s="37">
        <f t="shared" si="118"/>
        <v>0</v>
      </c>
      <c r="AT230" s="38">
        <f t="shared" si="119"/>
        <v>0</v>
      </c>
      <c r="AU230" s="35">
        <f t="shared" si="120"/>
        <v>0</v>
      </c>
      <c r="AV230" s="36">
        <f t="shared" si="121"/>
        <v>0</v>
      </c>
      <c r="AW230" s="37">
        <f t="shared" si="122"/>
        <v>0</v>
      </c>
      <c r="AX230" s="38">
        <f t="shared" si="123"/>
        <v>0</v>
      </c>
      <c r="AY230" s="39">
        <f t="shared" si="124"/>
        <v>0</v>
      </c>
      <c r="AZ230" s="34" t="str">
        <f>IF(AY230=0,"",
IF(SUM($AY$143:AY230)=1,BA230,
IF($AY$718&gt;SUM($AY$143:AY230),_xlfn.CONCAT(", ",BA230),
IF($AY$718=SUM($AY$143:AY230),_xlfn.CONCAT(" y ",BA230)))))</f>
        <v/>
      </c>
      <c r="BA230" s="220" t="s">
        <v>853</v>
      </c>
      <c r="BC230" s="41">
        <f t="shared" si="125"/>
        <v>0</v>
      </c>
      <c r="BD230" s="41">
        <f t="shared" si="126"/>
        <v>0</v>
      </c>
      <c r="BE230" s="41">
        <f t="shared" si="127"/>
        <v>0</v>
      </c>
      <c r="BF230" s="41">
        <f t="shared" si="128"/>
        <v>0</v>
      </c>
      <c r="BG230" s="41">
        <f t="shared" si="129"/>
        <v>0</v>
      </c>
      <c r="BH230" s="41">
        <f t="shared" si="130"/>
        <v>0</v>
      </c>
      <c r="BI230" s="41">
        <f t="shared" si="131"/>
        <v>0</v>
      </c>
      <c r="BJ230" s="41">
        <f t="shared" si="132"/>
        <v>0</v>
      </c>
    </row>
    <row r="231" spans="1:62" ht="15" customHeight="1">
      <c r="A231" s="159"/>
      <c r="B231" s="179"/>
      <c r="C231" s="220" t="s">
        <v>854</v>
      </c>
      <c r="D231" s="573" t="str">
        <f>IF($AC$136="","",IF(HLOOKUP($AC$136,Presentación!$AQ$3:$BV$574,Presentación!AP92)="","",HLOOKUP($AC$136,Presentación!$AQ$3:$BV$574,Presentación!AP92,0)))</f>
        <v/>
      </c>
      <c r="E231" s="573"/>
      <c r="F231" s="573"/>
      <c r="G231" s="551" t="str">
        <f>IF($AC$136="","",IF(HLOOKUP($AC$136,Presentación!$BZ$3:$DE$574,Presentación!AP92,0)="","",HLOOKUP($AC$136,Presentación!$BZ$3:$DE$574,Presentación!AP92,0)))</f>
        <v/>
      </c>
      <c r="H231" s="551"/>
      <c r="I231" s="551"/>
      <c r="J231" s="551"/>
      <c r="K231" s="551"/>
      <c r="L231" s="551"/>
      <c r="M231" s="551"/>
      <c r="N231" s="551"/>
      <c r="O231" s="551"/>
      <c r="P231" s="551"/>
      <c r="Q231" s="551"/>
      <c r="R231" s="551"/>
      <c r="S231" s="551"/>
      <c r="T231" s="601"/>
      <c r="U231" s="467"/>
      <c r="V231" s="468"/>
      <c r="W231" s="27"/>
      <c r="X231" s="27"/>
      <c r="Y231" s="27"/>
      <c r="Z231" s="27"/>
      <c r="AA231" s="27"/>
      <c r="AB231" s="27"/>
      <c r="AC231" s="27"/>
      <c r="AD231" s="27"/>
      <c r="AG231">
        <f t="shared" si="106"/>
        <v>0</v>
      </c>
      <c r="AH231">
        <f t="shared" si="107"/>
        <v>0</v>
      </c>
      <c r="AI231" s="35">
        <f t="shared" si="108"/>
        <v>0</v>
      </c>
      <c r="AJ231" s="36">
        <f t="shared" si="109"/>
        <v>0</v>
      </c>
      <c r="AK231" s="37">
        <f t="shared" si="110"/>
        <v>0</v>
      </c>
      <c r="AL231" s="38">
        <f t="shared" si="111"/>
        <v>0</v>
      </c>
      <c r="AM231" s="35">
        <f t="shared" si="112"/>
        <v>0</v>
      </c>
      <c r="AN231" s="36">
        <f t="shared" si="113"/>
        <v>0</v>
      </c>
      <c r="AO231" s="37">
        <f t="shared" si="114"/>
        <v>0</v>
      </c>
      <c r="AP231" s="38">
        <f t="shared" si="115"/>
        <v>0</v>
      </c>
      <c r="AQ231" s="35">
        <f t="shared" si="116"/>
        <v>0</v>
      </c>
      <c r="AR231" s="36">
        <f t="shared" si="117"/>
        <v>0</v>
      </c>
      <c r="AS231" s="37">
        <f t="shared" si="118"/>
        <v>0</v>
      </c>
      <c r="AT231" s="38">
        <f t="shared" si="119"/>
        <v>0</v>
      </c>
      <c r="AU231" s="35">
        <f t="shared" si="120"/>
        <v>0</v>
      </c>
      <c r="AV231" s="36">
        <f t="shared" si="121"/>
        <v>0</v>
      </c>
      <c r="AW231" s="37">
        <f t="shared" si="122"/>
        <v>0</v>
      </c>
      <c r="AX231" s="38">
        <f t="shared" si="123"/>
        <v>0</v>
      </c>
      <c r="AY231" s="39">
        <f t="shared" si="124"/>
        <v>0</v>
      </c>
      <c r="AZ231" s="34" t="str">
        <f>IF(AY231=0,"",
IF(SUM($AY$143:AY231)=1,BA231,
IF($AY$718&gt;SUM($AY$143:AY231),_xlfn.CONCAT(", ",BA231),
IF($AY$718=SUM($AY$143:AY231),_xlfn.CONCAT(" y ",BA231)))))</f>
        <v/>
      </c>
      <c r="BA231" s="220" t="s">
        <v>854</v>
      </c>
      <c r="BC231" s="41">
        <f t="shared" si="125"/>
        <v>0</v>
      </c>
      <c r="BD231" s="41">
        <f t="shared" si="126"/>
        <v>0</v>
      </c>
      <c r="BE231" s="41">
        <f t="shared" si="127"/>
        <v>0</v>
      </c>
      <c r="BF231" s="41">
        <f t="shared" si="128"/>
        <v>0</v>
      </c>
      <c r="BG231" s="41">
        <f t="shared" si="129"/>
        <v>0</v>
      </c>
      <c r="BH231" s="41">
        <f t="shared" si="130"/>
        <v>0</v>
      </c>
      <c r="BI231" s="41">
        <f t="shared" si="131"/>
        <v>0</v>
      </c>
      <c r="BJ231" s="41">
        <f t="shared" si="132"/>
        <v>0</v>
      </c>
    </row>
    <row r="232" spans="1:62" ht="15" customHeight="1">
      <c r="A232" s="159"/>
      <c r="B232" s="179"/>
      <c r="C232" s="220" t="s">
        <v>855</v>
      </c>
      <c r="D232" s="573" t="str">
        <f>IF($AC$136="","",IF(HLOOKUP($AC$136,Presentación!$AQ$3:$BV$574,Presentación!AP93)="","",HLOOKUP($AC$136,Presentación!$AQ$3:$BV$574,Presentación!AP93,0)))</f>
        <v/>
      </c>
      <c r="E232" s="573"/>
      <c r="F232" s="573"/>
      <c r="G232" s="551" t="str">
        <f>IF($AC$136="","",IF(HLOOKUP($AC$136,Presentación!$BZ$3:$DE$574,Presentación!AP93,0)="","",HLOOKUP($AC$136,Presentación!$BZ$3:$DE$574,Presentación!AP93,0)))</f>
        <v/>
      </c>
      <c r="H232" s="551"/>
      <c r="I232" s="551"/>
      <c r="J232" s="551"/>
      <c r="K232" s="551"/>
      <c r="L232" s="551"/>
      <c r="M232" s="551"/>
      <c r="N232" s="551"/>
      <c r="O232" s="551"/>
      <c r="P232" s="551"/>
      <c r="Q232" s="551"/>
      <c r="R232" s="551"/>
      <c r="S232" s="551"/>
      <c r="T232" s="601"/>
      <c r="U232" s="467"/>
      <c r="V232" s="468"/>
      <c r="W232" s="27"/>
      <c r="X232" s="27"/>
      <c r="Y232" s="27"/>
      <c r="Z232" s="27"/>
      <c r="AA232" s="27"/>
      <c r="AB232" s="27"/>
      <c r="AC232" s="27"/>
      <c r="AD232" s="27"/>
      <c r="AG232">
        <f t="shared" si="106"/>
        <v>0</v>
      </c>
      <c r="AH232">
        <f t="shared" si="107"/>
        <v>0</v>
      </c>
      <c r="AI232" s="35">
        <f t="shared" si="108"/>
        <v>0</v>
      </c>
      <c r="AJ232" s="36">
        <f t="shared" si="109"/>
        <v>0</v>
      </c>
      <c r="AK232" s="37">
        <f t="shared" si="110"/>
        <v>0</v>
      </c>
      <c r="AL232" s="38">
        <f t="shared" si="111"/>
        <v>0</v>
      </c>
      <c r="AM232" s="35">
        <f t="shared" si="112"/>
        <v>0</v>
      </c>
      <c r="AN232" s="36">
        <f t="shared" si="113"/>
        <v>0</v>
      </c>
      <c r="AO232" s="37">
        <f t="shared" si="114"/>
        <v>0</v>
      </c>
      <c r="AP232" s="38">
        <f t="shared" si="115"/>
        <v>0</v>
      </c>
      <c r="AQ232" s="35">
        <f t="shared" si="116"/>
        <v>0</v>
      </c>
      <c r="AR232" s="36">
        <f t="shared" si="117"/>
        <v>0</v>
      </c>
      <c r="AS232" s="37">
        <f t="shared" si="118"/>
        <v>0</v>
      </c>
      <c r="AT232" s="38">
        <f t="shared" si="119"/>
        <v>0</v>
      </c>
      <c r="AU232" s="35">
        <f t="shared" si="120"/>
        <v>0</v>
      </c>
      <c r="AV232" s="36">
        <f t="shared" si="121"/>
        <v>0</v>
      </c>
      <c r="AW232" s="37">
        <f t="shared" si="122"/>
        <v>0</v>
      </c>
      <c r="AX232" s="38">
        <f t="shared" si="123"/>
        <v>0</v>
      </c>
      <c r="AY232" s="39">
        <f t="shared" si="124"/>
        <v>0</v>
      </c>
      <c r="AZ232" s="34" t="str">
        <f>IF(AY232=0,"",
IF(SUM($AY$143:AY232)=1,BA232,
IF($AY$718&gt;SUM($AY$143:AY232),_xlfn.CONCAT(", ",BA232),
IF($AY$718=SUM($AY$143:AY232),_xlfn.CONCAT(" y ",BA232)))))</f>
        <v/>
      </c>
      <c r="BA232" s="220" t="s">
        <v>855</v>
      </c>
      <c r="BC232" s="41">
        <f t="shared" si="125"/>
        <v>0</v>
      </c>
      <c r="BD232" s="41">
        <f t="shared" si="126"/>
        <v>0</v>
      </c>
      <c r="BE232" s="41">
        <f t="shared" si="127"/>
        <v>0</v>
      </c>
      <c r="BF232" s="41">
        <f t="shared" si="128"/>
        <v>0</v>
      </c>
      <c r="BG232" s="41">
        <f t="shared" si="129"/>
        <v>0</v>
      </c>
      <c r="BH232" s="41">
        <f t="shared" si="130"/>
        <v>0</v>
      </c>
      <c r="BI232" s="41">
        <f t="shared" si="131"/>
        <v>0</v>
      </c>
      <c r="BJ232" s="41">
        <f t="shared" si="132"/>
        <v>0</v>
      </c>
    </row>
    <row r="233" spans="1:62" ht="15" customHeight="1">
      <c r="A233" s="159"/>
      <c r="B233" s="179"/>
      <c r="C233" s="220" t="s">
        <v>856</v>
      </c>
      <c r="D233" s="573" t="str">
        <f>IF($AC$136="","",IF(HLOOKUP($AC$136,Presentación!$AQ$3:$BV$574,Presentación!AP94)="","",HLOOKUP($AC$136,Presentación!$AQ$3:$BV$574,Presentación!AP94,0)))</f>
        <v/>
      </c>
      <c r="E233" s="573"/>
      <c r="F233" s="573"/>
      <c r="G233" s="551" t="str">
        <f>IF($AC$136="","",IF(HLOOKUP($AC$136,Presentación!$BZ$3:$DE$574,Presentación!AP94,0)="","",HLOOKUP($AC$136,Presentación!$BZ$3:$DE$574,Presentación!AP94,0)))</f>
        <v/>
      </c>
      <c r="H233" s="551"/>
      <c r="I233" s="551"/>
      <c r="J233" s="551"/>
      <c r="K233" s="551"/>
      <c r="L233" s="551"/>
      <c r="M233" s="551"/>
      <c r="N233" s="551"/>
      <c r="O233" s="551"/>
      <c r="P233" s="551"/>
      <c r="Q233" s="551"/>
      <c r="R233" s="551"/>
      <c r="S233" s="551"/>
      <c r="T233" s="601"/>
      <c r="U233" s="467"/>
      <c r="V233" s="468"/>
      <c r="W233" s="27"/>
      <c r="X233" s="27"/>
      <c r="Y233" s="27"/>
      <c r="Z233" s="27"/>
      <c r="AA233" s="27"/>
      <c r="AB233" s="27"/>
      <c r="AC233" s="27"/>
      <c r="AD233" s="27"/>
      <c r="AG233">
        <f t="shared" si="106"/>
        <v>0</v>
      </c>
      <c r="AH233">
        <f t="shared" si="107"/>
        <v>0</v>
      </c>
      <c r="AI233" s="35">
        <f t="shared" si="108"/>
        <v>0</v>
      </c>
      <c r="AJ233" s="36">
        <f t="shared" si="109"/>
        <v>0</v>
      </c>
      <c r="AK233" s="37">
        <f t="shared" si="110"/>
        <v>0</v>
      </c>
      <c r="AL233" s="38">
        <f t="shared" si="111"/>
        <v>0</v>
      </c>
      <c r="AM233" s="35">
        <f t="shared" si="112"/>
        <v>0</v>
      </c>
      <c r="AN233" s="36">
        <f t="shared" si="113"/>
        <v>0</v>
      </c>
      <c r="AO233" s="37">
        <f t="shared" si="114"/>
        <v>0</v>
      </c>
      <c r="AP233" s="38">
        <f t="shared" si="115"/>
        <v>0</v>
      </c>
      <c r="AQ233" s="35">
        <f t="shared" si="116"/>
        <v>0</v>
      </c>
      <c r="AR233" s="36">
        <f t="shared" si="117"/>
        <v>0</v>
      </c>
      <c r="AS233" s="37">
        <f t="shared" si="118"/>
        <v>0</v>
      </c>
      <c r="AT233" s="38">
        <f t="shared" si="119"/>
        <v>0</v>
      </c>
      <c r="AU233" s="35">
        <f t="shared" si="120"/>
        <v>0</v>
      </c>
      <c r="AV233" s="36">
        <f t="shared" si="121"/>
        <v>0</v>
      </c>
      <c r="AW233" s="37">
        <f t="shared" si="122"/>
        <v>0</v>
      </c>
      <c r="AX233" s="38">
        <f t="shared" si="123"/>
        <v>0</v>
      </c>
      <c r="AY233" s="39">
        <f t="shared" si="124"/>
        <v>0</v>
      </c>
      <c r="AZ233" s="34" t="str">
        <f>IF(AY233=0,"",
IF(SUM($AY$143:AY233)=1,BA233,
IF($AY$718&gt;SUM($AY$143:AY233),_xlfn.CONCAT(", ",BA233),
IF($AY$718=SUM($AY$143:AY233),_xlfn.CONCAT(" y ",BA233)))))</f>
        <v/>
      </c>
      <c r="BA233" s="220" t="s">
        <v>856</v>
      </c>
      <c r="BC233" s="41">
        <f t="shared" si="125"/>
        <v>0</v>
      </c>
      <c r="BD233" s="41">
        <f t="shared" si="126"/>
        <v>0</v>
      </c>
      <c r="BE233" s="41">
        <f t="shared" si="127"/>
        <v>0</v>
      </c>
      <c r="BF233" s="41">
        <f t="shared" si="128"/>
        <v>0</v>
      </c>
      <c r="BG233" s="41">
        <f t="shared" si="129"/>
        <v>0</v>
      </c>
      <c r="BH233" s="41">
        <f t="shared" si="130"/>
        <v>0</v>
      </c>
      <c r="BI233" s="41">
        <f t="shared" si="131"/>
        <v>0</v>
      </c>
      <c r="BJ233" s="41">
        <f t="shared" si="132"/>
        <v>0</v>
      </c>
    </row>
    <row r="234" spans="1:62" ht="15" customHeight="1">
      <c r="A234" s="159"/>
      <c r="B234" s="179"/>
      <c r="C234" s="220" t="s">
        <v>857</v>
      </c>
      <c r="D234" s="573" t="str">
        <f>IF($AC$136="","",IF(HLOOKUP($AC$136,Presentación!$AQ$3:$BV$574,Presentación!AP95)="","",HLOOKUP($AC$136,Presentación!$AQ$3:$BV$574,Presentación!AP95,0)))</f>
        <v/>
      </c>
      <c r="E234" s="573"/>
      <c r="F234" s="573"/>
      <c r="G234" s="551" t="str">
        <f>IF($AC$136="","",IF(HLOOKUP($AC$136,Presentación!$BZ$3:$DE$574,Presentación!AP95,0)="","",HLOOKUP($AC$136,Presentación!$BZ$3:$DE$574,Presentación!AP95,0)))</f>
        <v/>
      </c>
      <c r="H234" s="551"/>
      <c r="I234" s="551"/>
      <c r="J234" s="551"/>
      <c r="K234" s="551"/>
      <c r="L234" s="551"/>
      <c r="M234" s="551"/>
      <c r="N234" s="551"/>
      <c r="O234" s="551"/>
      <c r="P234" s="551"/>
      <c r="Q234" s="551"/>
      <c r="R234" s="551"/>
      <c r="S234" s="551"/>
      <c r="T234" s="601"/>
      <c r="U234" s="467"/>
      <c r="V234" s="468"/>
      <c r="W234" s="27"/>
      <c r="X234" s="27"/>
      <c r="Y234" s="27"/>
      <c r="Z234" s="27"/>
      <c r="AA234" s="27"/>
      <c r="AB234" s="27"/>
      <c r="AC234" s="27"/>
      <c r="AD234" s="27"/>
      <c r="AG234">
        <f t="shared" si="106"/>
        <v>0</v>
      </c>
      <c r="AH234">
        <f t="shared" si="107"/>
        <v>0</v>
      </c>
      <c r="AI234" s="35">
        <f t="shared" si="108"/>
        <v>0</v>
      </c>
      <c r="AJ234" s="36">
        <f t="shared" si="109"/>
        <v>0</v>
      </c>
      <c r="AK234" s="37">
        <f t="shared" si="110"/>
        <v>0</v>
      </c>
      <c r="AL234" s="38">
        <f t="shared" si="111"/>
        <v>0</v>
      </c>
      <c r="AM234" s="35">
        <f t="shared" si="112"/>
        <v>0</v>
      </c>
      <c r="AN234" s="36">
        <f t="shared" si="113"/>
        <v>0</v>
      </c>
      <c r="AO234" s="37">
        <f t="shared" si="114"/>
        <v>0</v>
      </c>
      <c r="AP234" s="38">
        <f t="shared" si="115"/>
        <v>0</v>
      </c>
      <c r="AQ234" s="35">
        <f t="shared" si="116"/>
        <v>0</v>
      </c>
      <c r="AR234" s="36">
        <f t="shared" si="117"/>
        <v>0</v>
      </c>
      <c r="AS234" s="37">
        <f t="shared" si="118"/>
        <v>0</v>
      </c>
      <c r="AT234" s="38">
        <f t="shared" si="119"/>
        <v>0</v>
      </c>
      <c r="AU234" s="35">
        <f t="shared" si="120"/>
        <v>0</v>
      </c>
      <c r="AV234" s="36">
        <f t="shared" si="121"/>
        <v>0</v>
      </c>
      <c r="AW234" s="37">
        <f t="shared" si="122"/>
        <v>0</v>
      </c>
      <c r="AX234" s="38">
        <f t="shared" si="123"/>
        <v>0</v>
      </c>
      <c r="AY234" s="39">
        <f t="shared" si="124"/>
        <v>0</v>
      </c>
      <c r="AZ234" s="34" t="str">
        <f>IF(AY234=0,"",
IF(SUM($AY$143:AY234)=1,BA234,
IF($AY$718&gt;SUM($AY$143:AY234),_xlfn.CONCAT(", ",BA234),
IF($AY$718=SUM($AY$143:AY234),_xlfn.CONCAT(" y ",BA234)))))</f>
        <v/>
      </c>
      <c r="BA234" s="220" t="s">
        <v>857</v>
      </c>
      <c r="BC234" s="41">
        <f t="shared" si="125"/>
        <v>0</v>
      </c>
      <c r="BD234" s="41">
        <f t="shared" si="126"/>
        <v>0</v>
      </c>
      <c r="BE234" s="41">
        <f t="shared" si="127"/>
        <v>0</v>
      </c>
      <c r="BF234" s="41">
        <f t="shared" si="128"/>
        <v>0</v>
      </c>
      <c r="BG234" s="41">
        <f t="shared" si="129"/>
        <v>0</v>
      </c>
      <c r="BH234" s="41">
        <f t="shared" si="130"/>
        <v>0</v>
      </c>
      <c r="BI234" s="41">
        <f t="shared" si="131"/>
        <v>0</v>
      </c>
      <c r="BJ234" s="41">
        <f t="shared" si="132"/>
        <v>0</v>
      </c>
    </row>
    <row r="235" spans="1:62" ht="15" customHeight="1">
      <c r="A235" s="159"/>
      <c r="B235" s="179"/>
      <c r="C235" s="220" t="s">
        <v>858</v>
      </c>
      <c r="D235" s="573" t="str">
        <f>IF($AC$136="","",IF(HLOOKUP($AC$136,Presentación!$AQ$3:$BV$574,Presentación!AP96)="","",HLOOKUP($AC$136,Presentación!$AQ$3:$BV$574,Presentación!AP96,0)))</f>
        <v/>
      </c>
      <c r="E235" s="573"/>
      <c r="F235" s="573"/>
      <c r="G235" s="551" t="str">
        <f>IF($AC$136="","",IF(HLOOKUP($AC$136,Presentación!$BZ$3:$DE$574,Presentación!AP96,0)="","",HLOOKUP($AC$136,Presentación!$BZ$3:$DE$574,Presentación!AP96,0)))</f>
        <v/>
      </c>
      <c r="H235" s="551"/>
      <c r="I235" s="551"/>
      <c r="J235" s="551"/>
      <c r="K235" s="551"/>
      <c r="L235" s="551"/>
      <c r="M235" s="551"/>
      <c r="N235" s="551"/>
      <c r="O235" s="551"/>
      <c r="P235" s="551"/>
      <c r="Q235" s="551"/>
      <c r="R235" s="551"/>
      <c r="S235" s="551"/>
      <c r="T235" s="601"/>
      <c r="U235" s="467"/>
      <c r="V235" s="468"/>
      <c r="W235" s="27"/>
      <c r="X235" s="27"/>
      <c r="Y235" s="27"/>
      <c r="Z235" s="27"/>
      <c r="AA235" s="27"/>
      <c r="AB235" s="27"/>
      <c r="AC235" s="27"/>
      <c r="AD235" s="27"/>
      <c r="AG235">
        <f t="shared" si="106"/>
        <v>0</v>
      </c>
      <c r="AH235">
        <f t="shared" si="107"/>
        <v>0</v>
      </c>
      <c r="AI235" s="35">
        <f t="shared" si="108"/>
        <v>0</v>
      </c>
      <c r="AJ235" s="36">
        <f t="shared" si="109"/>
        <v>0</v>
      </c>
      <c r="AK235" s="37">
        <f t="shared" si="110"/>
        <v>0</v>
      </c>
      <c r="AL235" s="38">
        <f t="shared" si="111"/>
        <v>0</v>
      </c>
      <c r="AM235" s="35">
        <f t="shared" si="112"/>
        <v>0</v>
      </c>
      <c r="AN235" s="36">
        <f t="shared" si="113"/>
        <v>0</v>
      </c>
      <c r="AO235" s="37">
        <f t="shared" si="114"/>
        <v>0</v>
      </c>
      <c r="AP235" s="38">
        <f t="shared" si="115"/>
        <v>0</v>
      </c>
      <c r="AQ235" s="35">
        <f t="shared" si="116"/>
        <v>0</v>
      </c>
      <c r="AR235" s="36">
        <f t="shared" si="117"/>
        <v>0</v>
      </c>
      <c r="AS235" s="37">
        <f t="shared" si="118"/>
        <v>0</v>
      </c>
      <c r="AT235" s="38">
        <f t="shared" si="119"/>
        <v>0</v>
      </c>
      <c r="AU235" s="35">
        <f t="shared" si="120"/>
        <v>0</v>
      </c>
      <c r="AV235" s="36">
        <f t="shared" si="121"/>
        <v>0</v>
      </c>
      <c r="AW235" s="37">
        <f t="shared" si="122"/>
        <v>0</v>
      </c>
      <c r="AX235" s="38">
        <f t="shared" si="123"/>
        <v>0</v>
      </c>
      <c r="AY235" s="39">
        <f t="shared" si="124"/>
        <v>0</v>
      </c>
      <c r="AZ235" s="34" t="str">
        <f>IF(AY235=0,"",
IF(SUM($AY$143:AY235)=1,BA235,
IF($AY$718&gt;SUM($AY$143:AY235),_xlfn.CONCAT(", ",BA235),
IF($AY$718=SUM($AY$143:AY235),_xlfn.CONCAT(" y ",BA235)))))</f>
        <v/>
      </c>
      <c r="BA235" s="220" t="s">
        <v>858</v>
      </c>
      <c r="BC235" s="41">
        <f t="shared" si="125"/>
        <v>0</v>
      </c>
      <c r="BD235" s="41">
        <f t="shared" si="126"/>
        <v>0</v>
      </c>
      <c r="BE235" s="41">
        <f t="shared" si="127"/>
        <v>0</v>
      </c>
      <c r="BF235" s="41">
        <f t="shared" si="128"/>
        <v>0</v>
      </c>
      <c r="BG235" s="41">
        <f t="shared" si="129"/>
        <v>0</v>
      </c>
      <c r="BH235" s="41">
        <f t="shared" si="130"/>
        <v>0</v>
      </c>
      <c r="BI235" s="41">
        <f t="shared" si="131"/>
        <v>0</v>
      </c>
      <c r="BJ235" s="41">
        <f t="shared" si="132"/>
        <v>0</v>
      </c>
    </row>
    <row r="236" spans="1:62" ht="15" customHeight="1">
      <c r="A236" s="159"/>
      <c r="B236" s="179"/>
      <c r="C236" s="220" t="s">
        <v>859</v>
      </c>
      <c r="D236" s="573" t="str">
        <f>IF($AC$136="","",IF(HLOOKUP($AC$136,Presentación!$AQ$3:$BV$574,Presentación!AP97)="","",HLOOKUP($AC$136,Presentación!$AQ$3:$BV$574,Presentación!AP97,0)))</f>
        <v/>
      </c>
      <c r="E236" s="573"/>
      <c r="F236" s="573"/>
      <c r="G236" s="551" t="str">
        <f>IF($AC$136="","",IF(HLOOKUP($AC$136,Presentación!$BZ$3:$DE$574,Presentación!AP97,0)="","",HLOOKUP($AC$136,Presentación!$BZ$3:$DE$574,Presentación!AP97,0)))</f>
        <v/>
      </c>
      <c r="H236" s="551"/>
      <c r="I236" s="551"/>
      <c r="J236" s="551"/>
      <c r="K236" s="551"/>
      <c r="L236" s="551"/>
      <c r="M236" s="551"/>
      <c r="N236" s="551"/>
      <c r="O236" s="551"/>
      <c r="P236" s="551"/>
      <c r="Q236" s="551"/>
      <c r="R236" s="551"/>
      <c r="S236" s="551"/>
      <c r="T236" s="601"/>
      <c r="U236" s="467"/>
      <c r="V236" s="468"/>
      <c r="W236" s="27"/>
      <c r="X236" s="27"/>
      <c r="Y236" s="27"/>
      <c r="Z236" s="27"/>
      <c r="AA236" s="27"/>
      <c r="AB236" s="27"/>
      <c r="AC236" s="27"/>
      <c r="AD236" s="27"/>
      <c r="AG236">
        <f t="shared" si="106"/>
        <v>0</v>
      </c>
      <c r="AH236">
        <f t="shared" si="107"/>
        <v>0</v>
      </c>
      <c r="AI236" s="35">
        <f t="shared" si="108"/>
        <v>0</v>
      </c>
      <c r="AJ236" s="36">
        <f t="shared" si="109"/>
        <v>0</v>
      </c>
      <c r="AK236" s="37">
        <f t="shared" si="110"/>
        <v>0</v>
      </c>
      <c r="AL236" s="38">
        <f t="shared" si="111"/>
        <v>0</v>
      </c>
      <c r="AM236" s="35">
        <f t="shared" si="112"/>
        <v>0</v>
      </c>
      <c r="AN236" s="36">
        <f t="shared" si="113"/>
        <v>0</v>
      </c>
      <c r="AO236" s="37">
        <f t="shared" si="114"/>
        <v>0</v>
      </c>
      <c r="AP236" s="38">
        <f t="shared" si="115"/>
        <v>0</v>
      </c>
      <c r="AQ236" s="35">
        <f t="shared" si="116"/>
        <v>0</v>
      </c>
      <c r="AR236" s="36">
        <f t="shared" si="117"/>
        <v>0</v>
      </c>
      <c r="AS236" s="37">
        <f t="shared" si="118"/>
        <v>0</v>
      </c>
      <c r="AT236" s="38">
        <f t="shared" si="119"/>
        <v>0</v>
      </c>
      <c r="AU236" s="35">
        <f t="shared" si="120"/>
        <v>0</v>
      </c>
      <c r="AV236" s="36">
        <f t="shared" si="121"/>
        <v>0</v>
      </c>
      <c r="AW236" s="37">
        <f t="shared" si="122"/>
        <v>0</v>
      </c>
      <c r="AX236" s="38">
        <f t="shared" si="123"/>
        <v>0</v>
      </c>
      <c r="AY236" s="39">
        <f t="shared" si="124"/>
        <v>0</v>
      </c>
      <c r="AZ236" s="34" t="str">
        <f>IF(AY236=0,"",
IF(SUM($AY$143:AY236)=1,BA236,
IF($AY$718&gt;SUM($AY$143:AY236),_xlfn.CONCAT(", ",BA236),
IF($AY$718=SUM($AY$143:AY236),_xlfn.CONCAT(" y ",BA236)))))</f>
        <v/>
      </c>
      <c r="BA236" s="220" t="s">
        <v>859</v>
      </c>
      <c r="BC236" s="41">
        <f t="shared" si="125"/>
        <v>0</v>
      </c>
      <c r="BD236" s="41">
        <f t="shared" si="126"/>
        <v>0</v>
      </c>
      <c r="BE236" s="41">
        <f t="shared" si="127"/>
        <v>0</v>
      </c>
      <c r="BF236" s="41">
        <f t="shared" si="128"/>
        <v>0</v>
      </c>
      <c r="BG236" s="41">
        <f t="shared" si="129"/>
        <v>0</v>
      </c>
      <c r="BH236" s="41">
        <f t="shared" si="130"/>
        <v>0</v>
      </c>
      <c r="BI236" s="41">
        <f t="shared" si="131"/>
        <v>0</v>
      </c>
      <c r="BJ236" s="41">
        <f t="shared" si="132"/>
        <v>0</v>
      </c>
    </row>
    <row r="237" spans="1:62" ht="15" customHeight="1">
      <c r="A237" s="159"/>
      <c r="B237" s="179"/>
      <c r="C237" s="220" t="s">
        <v>860</v>
      </c>
      <c r="D237" s="573" t="str">
        <f>IF($AC$136="","",IF(HLOOKUP($AC$136,Presentación!$AQ$3:$BV$574,Presentación!AP98)="","",HLOOKUP($AC$136,Presentación!$AQ$3:$BV$574,Presentación!AP98,0)))</f>
        <v/>
      </c>
      <c r="E237" s="573"/>
      <c r="F237" s="573"/>
      <c r="G237" s="551" t="str">
        <f>IF($AC$136="","",IF(HLOOKUP($AC$136,Presentación!$BZ$3:$DE$574,Presentación!AP98,0)="","",HLOOKUP($AC$136,Presentación!$BZ$3:$DE$574,Presentación!AP98,0)))</f>
        <v/>
      </c>
      <c r="H237" s="551"/>
      <c r="I237" s="551"/>
      <c r="J237" s="551"/>
      <c r="K237" s="551"/>
      <c r="L237" s="551"/>
      <c r="M237" s="551"/>
      <c r="N237" s="551"/>
      <c r="O237" s="551"/>
      <c r="P237" s="551"/>
      <c r="Q237" s="551"/>
      <c r="R237" s="551"/>
      <c r="S237" s="551"/>
      <c r="T237" s="601"/>
      <c r="U237" s="467"/>
      <c r="V237" s="468"/>
      <c r="W237" s="27"/>
      <c r="X237" s="27"/>
      <c r="Y237" s="27"/>
      <c r="Z237" s="27"/>
      <c r="AA237" s="27"/>
      <c r="AB237" s="27"/>
      <c r="AC237" s="27"/>
      <c r="AD237" s="27"/>
      <c r="AG237">
        <f t="shared" si="106"/>
        <v>0</v>
      </c>
      <c r="AH237">
        <f t="shared" si="107"/>
        <v>0</v>
      </c>
      <c r="AI237" s="35">
        <f t="shared" si="108"/>
        <v>0</v>
      </c>
      <c r="AJ237" s="36">
        <f t="shared" si="109"/>
        <v>0</v>
      </c>
      <c r="AK237" s="37">
        <f t="shared" si="110"/>
        <v>0</v>
      </c>
      <c r="AL237" s="38">
        <f t="shared" si="111"/>
        <v>0</v>
      </c>
      <c r="AM237" s="35">
        <f t="shared" si="112"/>
        <v>0</v>
      </c>
      <c r="AN237" s="36">
        <f t="shared" si="113"/>
        <v>0</v>
      </c>
      <c r="AO237" s="37">
        <f t="shared" si="114"/>
        <v>0</v>
      </c>
      <c r="AP237" s="38">
        <f t="shared" si="115"/>
        <v>0</v>
      </c>
      <c r="AQ237" s="35">
        <f t="shared" si="116"/>
        <v>0</v>
      </c>
      <c r="AR237" s="36">
        <f t="shared" si="117"/>
        <v>0</v>
      </c>
      <c r="AS237" s="37">
        <f t="shared" si="118"/>
        <v>0</v>
      </c>
      <c r="AT237" s="38">
        <f t="shared" si="119"/>
        <v>0</v>
      </c>
      <c r="AU237" s="35">
        <f t="shared" si="120"/>
        <v>0</v>
      </c>
      <c r="AV237" s="36">
        <f t="shared" si="121"/>
        <v>0</v>
      </c>
      <c r="AW237" s="37">
        <f t="shared" si="122"/>
        <v>0</v>
      </c>
      <c r="AX237" s="38">
        <f t="shared" si="123"/>
        <v>0</v>
      </c>
      <c r="AY237" s="39">
        <f t="shared" si="124"/>
        <v>0</v>
      </c>
      <c r="AZ237" s="34" t="str">
        <f>IF(AY237=0,"",
IF(SUM($AY$143:AY237)=1,BA237,
IF($AY$718&gt;SUM($AY$143:AY237),_xlfn.CONCAT(", ",BA237),
IF($AY$718=SUM($AY$143:AY237),_xlfn.CONCAT(" y ",BA237)))))</f>
        <v/>
      </c>
      <c r="BA237" s="220" t="s">
        <v>860</v>
      </c>
      <c r="BC237" s="41">
        <f t="shared" si="125"/>
        <v>0</v>
      </c>
      <c r="BD237" s="41">
        <f t="shared" si="126"/>
        <v>0</v>
      </c>
      <c r="BE237" s="41">
        <f t="shared" si="127"/>
        <v>0</v>
      </c>
      <c r="BF237" s="41">
        <f t="shared" si="128"/>
        <v>0</v>
      </c>
      <c r="BG237" s="41">
        <f t="shared" si="129"/>
        <v>0</v>
      </c>
      <c r="BH237" s="41">
        <f t="shared" si="130"/>
        <v>0</v>
      </c>
      <c r="BI237" s="41">
        <f t="shared" si="131"/>
        <v>0</v>
      </c>
      <c r="BJ237" s="41">
        <f t="shared" si="132"/>
        <v>0</v>
      </c>
    </row>
    <row r="238" spans="1:62" ht="15" customHeight="1">
      <c r="A238" s="159"/>
      <c r="B238" s="179"/>
      <c r="C238" s="220" t="s">
        <v>861</v>
      </c>
      <c r="D238" s="573" t="str">
        <f>IF($AC$136="","",IF(HLOOKUP($AC$136,Presentación!$AQ$3:$BV$574,Presentación!AP99)="","",HLOOKUP($AC$136,Presentación!$AQ$3:$BV$574,Presentación!AP99,0)))</f>
        <v/>
      </c>
      <c r="E238" s="573"/>
      <c r="F238" s="573"/>
      <c r="G238" s="551" t="str">
        <f>IF($AC$136="","",IF(HLOOKUP($AC$136,Presentación!$BZ$3:$DE$574,Presentación!AP99,0)="","",HLOOKUP($AC$136,Presentación!$BZ$3:$DE$574,Presentación!AP99,0)))</f>
        <v/>
      </c>
      <c r="H238" s="551"/>
      <c r="I238" s="551"/>
      <c r="J238" s="551"/>
      <c r="K238" s="551"/>
      <c r="L238" s="551"/>
      <c r="M238" s="551"/>
      <c r="N238" s="551"/>
      <c r="O238" s="551"/>
      <c r="P238" s="551"/>
      <c r="Q238" s="551"/>
      <c r="R238" s="551"/>
      <c r="S238" s="551"/>
      <c r="T238" s="601"/>
      <c r="U238" s="467"/>
      <c r="V238" s="468"/>
      <c r="W238" s="27"/>
      <c r="X238" s="27"/>
      <c r="Y238" s="27"/>
      <c r="Z238" s="27"/>
      <c r="AA238" s="27"/>
      <c r="AB238" s="27"/>
      <c r="AC238" s="27"/>
      <c r="AD238" s="27"/>
      <c r="AG238">
        <f t="shared" si="106"/>
        <v>0</v>
      </c>
      <c r="AH238">
        <f t="shared" si="107"/>
        <v>0</v>
      </c>
      <c r="AI238" s="35">
        <f t="shared" si="108"/>
        <v>0</v>
      </c>
      <c r="AJ238" s="36">
        <f t="shared" si="109"/>
        <v>0</v>
      </c>
      <c r="AK238" s="37">
        <f t="shared" si="110"/>
        <v>0</v>
      </c>
      <c r="AL238" s="38">
        <f t="shared" si="111"/>
        <v>0</v>
      </c>
      <c r="AM238" s="35">
        <f t="shared" si="112"/>
        <v>0</v>
      </c>
      <c r="AN238" s="36">
        <f t="shared" si="113"/>
        <v>0</v>
      </c>
      <c r="AO238" s="37">
        <f t="shared" si="114"/>
        <v>0</v>
      </c>
      <c r="AP238" s="38">
        <f t="shared" si="115"/>
        <v>0</v>
      </c>
      <c r="AQ238" s="35">
        <f t="shared" si="116"/>
        <v>0</v>
      </c>
      <c r="AR238" s="36">
        <f t="shared" si="117"/>
        <v>0</v>
      </c>
      <c r="AS238" s="37">
        <f t="shared" si="118"/>
        <v>0</v>
      </c>
      <c r="AT238" s="38">
        <f t="shared" si="119"/>
        <v>0</v>
      </c>
      <c r="AU238" s="35">
        <f t="shared" si="120"/>
        <v>0</v>
      </c>
      <c r="AV238" s="36">
        <f t="shared" si="121"/>
        <v>0</v>
      </c>
      <c r="AW238" s="37">
        <f t="shared" si="122"/>
        <v>0</v>
      </c>
      <c r="AX238" s="38">
        <f t="shared" si="123"/>
        <v>0</v>
      </c>
      <c r="AY238" s="39">
        <f t="shared" si="124"/>
        <v>0</v>
      </c>
      <c r="AZ238" s="34" t="str">
        <f>IF(AY238=0,"",
IF(SUM($AY$143:AY238)=1,BA238,
IF($AY$718&gt;SUM($AY$143:AY238),_xlfn.CONCAT(", ",BA238),
IF($AY$718=SUM($AY$143:AY238),_xlfn.CONCAT(" y ",BA238)))))</f>
        <v/>
      </c>
      <c r="BA238" s="220" t="s">
        <v>861</v>
      </c>
      <c r="BC238" s="41">
        <f t="shared" si="125"/>
        <v>0</v>
      </c>
      <c r="BD238" s="41">
        <f t="shared" si="126"/>
        <v>0</v>
      </c>
      <c r="BE238" s="41">
        <f t="shared" si="127"/>
        <v>0</v>
      </c>
      <c r="BF238" s="41">
        <f t="shared" si="128"/>
        <v>0</v>
      </c>
      <c r="BG238" s="41">
        <f t="shared" si="129"/>
        <v>0</v>
      </c>
      <c r="BH238" s="41">
        <f t="shared" si="130"/>
        <v>0</v>
      </c>
      <c r="BI238" s="41">
        <f t="shared" si="131"/>
        <v>0</v>
      </c>
      <c r="BJ238" s="41">
        <f t="shared" si="132"/>
        <v>0</v>
      </c>
    </row>
    <row r="239" spans="1:62" ht="15" customHeight="1">
      <c r="A239" s="159"/>
      <c r="B239" s="179"/>
      <c r="C239" s="220" t="s">
        <v>862</v>
      </c>
      <c r="D239" s="573" t="str">
        <f>IF($AC$136="","",IF(HLOOKUP($AC$136,Presentación!$AQ$3:$BV$574,Presentación!AP100)="","",HLOOKUP($AC$136,Presentación!$AQ$3:$BV$574,Presentación!AP100,0)))</f>
        <v/>
      </c>
      <c r="E239" s="573"/>
      <c r="F239" s="573"/>
      <c r="G239" s="551" t="str">
        <f>IF($AC$136="","",IF(HLOOKUP($AC$136,Presentación!$BZ$3:$DE$574,Presentación!AP100,0)="","",HLOOKUP($AC$136,Presentación!$BZ$3:$DE$574,Presentación!AP100,0)))</f>
        <v/>
      </c>
      <c r="H239" s="551"/>
      <c r="I239" s="551"/>
      <c r="J239" s="551"/>
      <c r="K239" s="551"/>
      <c r="L239" s="551"/>
      <c r="M239" s="551"/>
      <c r="N239" s="551"/>
      <c r="O239" s="551"/>
      <c r="P239" s="551"/>
      <c r="Q239" s="551"/>
      <c r="R239" s="551"/>
      <c r="S239" s="551"/>
      <c r="T239" s="601"/>
      <c r="U239" s="467"/>
      <c r="V239" s="468"/>
      <c r="W239" s="27"/>
      <c r="X239" s="27"/>
      <c r="Y239" s="27"/>
      <c r="Z239" s="27"/>
      <c r="AA239" s="27"/>
      <c r="AB239" s="27"/>
      <c r="AC239" s="27"/>
      <c r="AD239" s="27"/>
      <c r="AG239">
        <f t="shared" si="106"/>
        <v>0</v>
      </c>
      <c r="AH239">
        <f t="shared" si="107"/>
        <v>0</v>
      </c>
      <c r="AI239" s="35">
        <f t="shared" si="108"/>
        <v>0</v>
      </c>
      <c r="AJ239" s="36">
        <f t="shared" si="109"/>
        <v>0</v>
      </c>
      <c r="AK239" s="37">
        <f t="shared" si="110"/>
        <v>0</v>
      </c>
      <c r="AL239" s="38">
        <f t="shared" si="111"/>
        <v>0</v>
      </c>
      <c r="AM239" s="35">
        <f t="shared" si="112"/>
        <v>0</v>
      </c>
      <c r="AN239" s="36">
        <f t="shared" si="113"/>
        <v>0</v>
      </c>
      <c r="AO239" s="37">
        <f t="shared" si="114"/>
        <v>0</v>
      </c>
      <c r="AP239" s="38">
        <f t="shared" si="115"/>
        <v>0</v>
      </c>
      <c r="AQ239" s="35">
        <f t="shared" si="116"/>
        <v>0</v>
      </c>
      <c r="AR239" s="36">
        <f t="shared" si="117"/>
        <v>0</v>
      </c>
      <c r="AS239" s="37">
        <f t="shared" si="118"/>
        <v>0</v>
      </c>
      <c r="AT239" s="38">
        <f t="shared" si="119"/>
        <v>0</v>
      </c>
      <c r="AU239" s="35">
        <f t="shared" si="120"/>
        <v>0</v>
      </c>
      <c r="AV239" s="36">
        <f t="shared" si="121"/>
        <v>0</v>
      </c>
      <c r="AW239" s="37">
        <f t="shared" si="122"/>
        <v>0</v>
      </c>
      <c r="AX239" s="38">
        <f t="shared" si="123"/>
        <v>0</v>
      </c>
      <c r="AY239" s="39">
        <f t="shared" si="124"/>
        <v>0</v>
      </c>
      <c r="AZ239" s="34" t="str">
        <f>IF(AY239=0,"",
IF(SUM($AY$143:AY239)=1,BA239,
IF($AY$718&gt;SUM($AY$143:AY239),_xlfn.CONCAT(", ",BA239),
IF($AY$718=SUM($AY$143:AY239),_xlfn.CONCAT(" y ",BA239)))))</f>
        <v/>
      </c>
      <c r="BA239" s="220" t="s">
        <v>862</v>
      </c>
      <c r="BC239" s="41">
        <f t="shared" si="125"/>
        <v>0</v>
      </c>
      <c r="BD239" s="41">
        <f t="shared" si="126"/>
        <v>0</v>
      </c>
      <c r="BE239" s="41">
        <f t="shared" si="127"/>
        <v>0</v>
      </c>
      <c r="BF239" s="41">
        <f t="shared" si="128"/>
        <v>0</v>
      </c>
      <c r="BG239" s="41">
        <f t="shared" si="129"/>
        <v>0</v>
      </c>
      <c r="BH239" s="41">
        <f t="shared" si="130"/>
        <v>0</v>
      </c>
      <c r="BI239" s="41">
        <f t="shared" si="131"/>
        <v>0</v>
      </c>
      <c r="BJ239" s="41">
        <f t="shared" si="132"/>
        <v>0</v>
      </c>
    </row>
    <row r="240" spans="1:62" ht="15" customHeight="1">
      <c r="A240" s="159"/>
      <c r="B240" s="179"/>
      <c r="C240" s="220" t="s">
        <v>863</v>
      </c>
      <c r="D240" s="573" t="str">
        <f>IF($AC$136="","",IF(HLOOKUP($AC$136,Presentación!$AQ$3:$BV$574,Presentación!AP101)="","",HLOOKUP($AC$136,Presentación!$AQ$3:$BV$574,Presentación!AP101,0)))</f>
        <v/>
      </c>
      <c r="E240" s="573"/>
      <c r="F240" s="573"/>
      <c r="G240" s="551" t="str">
        <f>IF($AC$136="","",IF(HLOOKUP($AC$136,Presentación!$BZ$3:$DE$574,Presentación!AP101,0)="","",HLOOKUP($AC$136,Presentación!$BZ$3:$DE$574,Presentación!AP101,0)))</f>
        <v/>
      </c>
      <c r="H240" s="551"/>
      <c r="I240" s="551"/>
      <c r="J240" s="551"/>
      <c r="K240" s="551"/>
      <c r="L240" s="551"/>
      <c r="M240" s="551"/>
      <c r="N240" s="551"/>
      <c r="O240" s="551"/>
      <c r="P240" s="551"/>
      <c r="Q240" s="551"/>
      <c r="R240" s="551"/>
      <c r="S240" s="551"/>
      <c r="T240" s="601"/>
      <c r="U240" s="467"/>
      <c r="V240" s="468"/>
      <c r="W240" s="27"/>
      <c r="X240" s="27"/>
      <c r="Y240" s="27"/>
      <c r="Z240" s="27"/>
      <c r="AA240" s="27"/>
      <c r="AB240" s="27"/>
      <c r="AC240" s="27"/>
      <c r="AD240" s="27"/>
      <c r="AG240">
        <f t="shared" si="106"/>
        <v>0</v>
      </c>
      <c r="AH240">
        <f t="shared" si="107"/>
        <v>0</v>
      </c>
      <c r="AI240" s="35">
        <f t="shared" si="108"/>
        <v>0</v>
      </c>
      <c r="AJ240" s="36">
        <f t="shared" si="109"/>
        <v>0</v>
      </c>
      <c r="AK240" s="37">
        <f t="shared" si="110"/>
        <v>0</v>
      </c>
      <c r="AL240" s="38">
        <f t="shared" si="111"/>
        <v>0</v>
      </c>
      <c r="AM240" s="35">
        <f t="shared" si="112"/>
        <v>0</v>
      </c>
      <c r="AN240" s="36">
        <f t="shared" si="113"/>
        <v>0</v>
      </c>
      <c r="AO240" s="37">
        <f t="shared" si="114"/>
        <v>0</v>
      </c>
      <c r="AP240" s="38">
        <f t="shared" si="115"/>
        <v>0</v>
      </c>
      <c r="AQ240" s="35">
        <f t="shared" si="116"/>
        <v>0</v>
      </c>
      <c r="AR240" s="36">
        <f t="shared" si="117"/>
        <v>0</v>
      </c>
      <c r="AS240" s="37">
        <f t="shared" si="118"/>
        <v>0</v>
      </c>
      <c r="AT240" s="38">
        <f t="shared" si="119"/>
        <v>0</v>
      </c>
      <c r="AU240" s="35">
        <f t="shared" si="120"/>
        <v>0</v>
      </c>
      <c r="AV240" s="36">
        <f t="shared" si="121"/>
        <v>0</v>
      </c>
      <c r="AW240" s="37">
        <f t="shared" si="122"/>
        <v>0</v>
      </c>
      <c r="AX240" s="38">
        <f t="shared" si="123"/>
        <v>0</v>
      </c>
      <c r="AY240" s="39">
        <f t="shared" si="124"/>
        <v>0</v>
      </c>
      <c r="AZ240" s="34" t="str">
        <f>IF(AY240=0,"",
IF(SUM($AY$143:AY240)=1,BA240,
IF($AY$718&gt;SUM($AY$143:AY240),_xlfn.CONCAT(", ",BA240),
IF($AY$718=SUM($AY$143:AY240),_xlfn.CONCAT(" y ",BA240)))))</f>
        <v/>
      </c>
      <c r="BA240" s="220" t="s">
        <v>863</v>
      </c>
      <c r="BC240" s="41">
        <f t="shared" si="125"/>
        <v>0</v>
      </c>
      <c r="BD240" s="41">
        <f t="shared" si="126"/>
        <v>0</v>
      </c>
      <c r="BE240" s="41">
        <f t="shared" si="127"/>
        <v>0</v>
      </c>
      <c r="BF240" s="41">
        <f t="shared" si="128"/>
        <v>0</v>
      </c>
      <c r="BG240" s="41">
        <f t="shared" si="129"/>
        <v>0</v>
      </c>
      <c r="BH240" s="41">
        <f t="shared" si="130"/>
        <v>0</v>
      </c>
      <c r="BI240" s="41">
        <f t="shared" si="131"/>
        <v>0</v>
      </c>
      <c r="BJ240" s="41">
        <f t="shared" si="132"/>
        <v>0</v>
      </c>
    </row>
    <row r="241" spans="1:62" ht="15" customHeight="1">
      <c r="A241" s="159"/>
      <c r="B241" s="179"/>
      <c r="C241" s="220" t="s">
        <v>343</v>
      </c>
      <c r="D241" s="573" t="str">
        <f>IF($AC$136="","",IF(HLOOKUP($AC$136,Presentación!$AQ$3:$BV$574,Presentación!AP102)="","",HLOOKUP($AC$136,Presentación!$AQ$3:$BV$574,Presentación!AP102,0)))</f>
        <v/>
      </c>
      <c r="E241" s="573"/>
      <c r="F241" s="573"/>
      <c r="G241" s="551" t="str">
        <f>IF($AC$136="","",IF(HLOOKUP($AC$136,Presentación!$BZ$3:$DE$574,Presentación!AP102,0)="","",HLOOKUP($AC$136,Presentación!$BZ$3:$DE$574,Presentación!AP102,0)))</f>
        <v/>
      </c>
      <c r="H241" s="551"/>
      <c r="I241" s="551"/>
      <c r="J241" s="551"/>
      <c r="K241" s="551"/>
      <c r="L241" s="551"/>
      <c r="M241" s="551"/>
      <c r="N241" s="551"/>
      <c r="O241" s="551"/>
      <c r="P241" s="551"/>
      <c r="Q241" s="551"/>
      <c r="R241" s="551"/>
      <c r="S241" s="551"/>
      <c r="T241" s="601"/>
      <c r="U241" s="467"/>
      <c r="V241" s="468"/>
      <c r="W241" s="27"/>
      <c r="X241" s="27"/>
      <c r="Y241" s="27"/>
      <c r="Z241" s="27"/>
      <c r="AA241" s="27"/>
      <c r="AB241" s="27"/>
      <c r="AC241" s="27"/>
      <c r="AD241" s="27"/>
      <c r="AG241">
        <f t="shared" si="106"/>
        <v>0</v>
      </c>
      <c r="AH241">
        <f t="shared" si="107"/>
        <v>0</v>
      </c>
      <c r="AI241" s="35">
        <f t="shared" si="108"/>
        <v>0</v>
      </c>
      <c r="AJ241" s="36">
        <f t="shared" si="109"/>
        <v>0</v>
      </c>
      <c r="AK241" s="37">
        <f t="shared" si="110"/>
        <v>0</v>
      </c>
      <c r="AL241" s="38">
        <f t="shared" si="111"/>
        <v>0</v>
      </c>
      <c r="AM241" s="35">
        <f t="shared" si="112"/>
        <v>0</v>
      </c>
      <c r="AN241" s="36">
        <f t="shared" si="113"/>
        <v>0</v>
      </c>
      <c r="AO241" s="37">
        <f t="shared" si="114"/>
        <v>0</v>
      </c>
      <c r="AP241" s="38">
        <f t="shared" si="115"/>
        <v>0</v>
      </c>
      <c r="AQ241" s="35">
        <f t="shared" si="116"/>
        <v>0</v>
      </c>
      <c r="AR241" s="36">
        <f t="shared" si="117"/>
        <v>0</v>
      </c>
      <c r="AS241" s="37">
        <f t="shared" si="118"/>
        <v>0</v>
      </c>
      <c r="AT241" s="38">
        <f t="shared" si="119"/>
        <v>0</v>
      </c>
      <c r="AU241" s="35">
        <f t="shared" si="120"/>
        <v>0</v>
      </c>
      <c r="AV241" s="36">
        <f t="shared" si="121"/>
        <v>0</v>
      </c>
      <c r="AW241" s="37">
        <f t="shared" si="122"/>
        <v>0</v>
      </c>
      <c r="AX241" s="38">
        <f t="shared" si="123"/>
        <v>0</v>
      </c>
      <c r="AY241" s="39">
        <f t="shared" si="124"/>
        <v>0</v>
      </c>
      <c r="AZ241" s="34" t="str">
        <f>IF(AY241=0,"",
IF(SUM($AY$143:AY241)=1,BA241,
IF($AY$718&gt;SUM($AY$143:AY241),_xlfn.CONCAT(", ",BA241),
IF($AY$718=SUM($AY$143:AY241),_xlfn.CONCAT(" y ",BA241)))))</f>
        <v/>
      </c>
      <c r="BA241" s="220" t="s">
        <v>343</v>
      </c>
      <c r="BC241" s="41">
        <f t="shared" si="125"/>
        <v>0</v>
      </c>
      <c r="BD241" s="41">
        <f t="shared" si="126"/>
        <v>0</v>
      </c>
      <c r="BE241" s="41">
        <f t="shared" si="127"/>
        <v>0</v>
      </c>
      <c r="BF241" s="41">
        <f t="shared" si="128"/>
        <v>0</v>
      </c>
      <c r="BG241" s="41">
        <f t="shared" si="129"/>
        <v>0</v>
      </c>
      <c r="BH241" s="41">
        <f t="shared" si="130"/>
        <v>0</v>
      </c>
      <c r="BI241" s="41">
        <f t="shared" si="131"/>
        <v>0</v>
      </c>
      <c r="BJ241" s="41">
        <f t="shared" si="132"/>
        <v>0</v>
      </c>
    </row>
    <row r="242" spans="1:62" ht="15" customHeight="1">
      <c r="A242" s="159"/>
      <c r="B242" s="179"/>
      <c r="C242" s="220" t="s">
        <v>864</v>
      </c>
      <c r="D242" s="573" t="str">
        <f>IF($AC$136="","",IF(HLOOKUP($AC$136,Presentación!$AQ$3:$BV$574,Presentación!AP103)="","",HLOOKUP($AC$136,Presentación!$AQ$3:$BV$574,Presentación!AP103,0)))</f>
        <v/>
      </c>
      <c r="E242" s="573"/>
      <c r="F242" s="573"/>
      <c r="G242" s="551" t="str">
        <f>IF($AC$136="","",IF(HLOOKUP($AC$136,Presentación!$BZ$3:$DE$574,Presentación!AP103,0)="","",HLOOKUP($AC$136,Presentación!$BZ$3:$DE$574,Presentación!AP103,0)))</f>
        <v/>
      </c>
      <c r="H242" s="551"/>
      <c r="I242" s="551"/>
      <c r="J242" s="551"/>
      <c r="K242" s="551"/>
      <c r="L242" s="551"/>
      <c r="M242" s="551"/>
      <c r="N242" s="551"/>
      <c r="O242" s="551"/>
      <c r="P242" s="551"/>
      <c r="Q242" s="551"/>
      <c r="R242" s="551"/>
      <c r="S242" s="551"/>
      <c r="T242" s="601"/>
      <c r="U242" s="467"/>
      <c r="V242" s="468"/>
      <c r="W242" s="27"/>
      <c r="X242" s="27"/>
      <c r="Y242" s="27"/>
      <c r="Z242" s="27"/>
      <c r="AA242" s="27"/>
      <c r="AB242" s="27"/>
      <c r="AC242" s="27"/>
      <c r="AD242" s="27"/>
      <c r="AG242">
        <f t="shared" si="106"/>
        <v>0</v>
      </c>
      <c r="AH242">
        <f t="shared" si="107"/>
        <v>0</v>
      </c>
      <c r="AI242" s="35">
        <f t="shared" si="108"/>
        <v>0</v>
      </c>
      <c r="AJ242" s="36">
        <f t="shared" si="109"/>
        <v>0</v>
      </c>
      <c r="AK242" s="37">
        <f t="shared" si="110"/>
        <v>0</v>
      </c>
      <c r="AL242" s="38">
        <f t="shared" si="111"/>
        <v>0</v>
      </c>
      <c r="AM242" s="35">
        <f t="shared" si="112"/>
        <v>0</v>
      </c>
      <c r="AN242" s="36">
        <f t="shared" si="113"/>
        <v>0</v>
      </c>
      <c r="AO242" s="37">
        <f t="shared" si="114"/>
        <v>0</v>
      </c>
      <c r="AP242" s="38">
        <f t="shared" si="115"/>
        <v>0</v>
      </c>
      <c r="AQ242" s="35">
        <f t="shared" si="116"/>
        <v>0</v>
      </c>
      <c r="AR242" s="36">
        <f t="shared" si="117"/>
        <v>0</v>
      </c>
      <c r="AS242" s="37">
        <f t="shared" si="118"/>
        <v>0</v>
      </c>
      <c r="AT242" s="38">
        <f t="shared" si="119"/>
        <v>0</v>
      </c>
      <c r="AU242" s="35">
        <f t="shared" si="120"/>
        <v>0</v>
      </c>
      <c r="AV242" s="36">
        <f t="shared" si="121"/>
        <v>0</v>
      </c>
      <c r="AW242" s="37">
        <f t="shared" si="122"/>
        <v>0</v>
      </c>
      <c r="AX242" s="38">
        <f t="shared" si="123"/>
        <v>0</v>
      </c>
      <c r="AY242" s="39">
        <f t="shared" si="124"/>
        <v>0</v>
      </c>
      <c r="AZ242" s="34" t="str">
        <f>IF(AY242=0,"",
IF(SUM($AY$143:AY242)=1,BA242,
IF($AY$718&gt;SUM($AY$143:AY242),_xlfn.CONCAT(", ",BA242),
IF($AY$718=SUM($AY$143:AY242),_xlfn.CONCAT(" y ",BA242)))))</f>
        <v/>
      </c>
      <c r="BA242" s="220" t="s">
        <v>864</v>
      </c>
      <c r="BC242" s="41">
        <f t="shared" si="125"/>
        <v>0</v>
      </c>
      <c r="BD242" s="41">
        <f t="shared" si="126"/>
        <v>0</v>
      </c>
      <c r="BE242" s="41">
        <f t="shared" si="127"/>
        <v>0</v>
      </c>
      <c r="BF242" s="41">
        <f t="shared" si="128"/>
        <v>0</v>
      </c>
      <c r="BG242" s="41">
        <f t="shared" si="129"/>
        <v>0</v>
      </c>
      <c r="BH242" s="41">
        <f t="shared" si="130"/>
        <v>0</v>
      </c>
      <c r="BI242" s="41">
        <f t="shared" si="131"/>
        <v>0</v>
      </c>
      <c r="BJ242" s="41">
        <f t="shared" si="132"/>
        <v>0</v>
      </c>
    </row>
    <row r="243" spans="1:62" ht="15" customHeight="1">
      <c r="A243" s="159"/>
      <c r="B243" s="179"/>
      <c r="C243" s="220" t="s">
        <v>865</v>
      </c>
      <c r="D243" s="573" t="str">
        <f>IF($AC$136="","",IF(HLOOKUP($AC$136,Presentación!$AQ$3:$BV$574,Presentación!AP104)="","",HLOOKUP($AC$136,Presentación!$AQ$3:$BV$574,Presentación!AP104,0)))</f>
        <v/>
      </c>
      <c r="E243" s="573"/>
      <c r="F243" s="573"/>
      <c r="G243" s="551" t="str">
        <f>IF($AC$136="","",IF(HLOOKUP($AC$136,Presentación!$BZ$3:$DE$574,Presentación!AP104,0)="","",HLOOKUP($AC$136,Presentación!$BZ$3:$DE$574,Presentación!AP104,0)))</f>
        <v/>
      </c>
      <c r="H243" s="551"/>
      <c r="I243" s="551"/>
      <c r="J243" s="551"/>
      <c r="K243" s="551"/>
      <c r="L243" s="551"/>
      <c r="M243" s="551"/>
      <c r="N243" s="551"/>
      <c r="O243" s="551"/>
      <c r="P243" s="551"/>
      <c r="Q243" s="551"/>
      <c r="R243" s="551"/>
      <c r="S243" s="551"/>
      <c r="T243" s="601"/>
      <c r="U243" s="467"/>
      <c r="V243" s="468"/>
      <c r="W243" s="27"/>
      <c r="X243" s="27"/>
      <c r="Y243" s="27"/>
      <c r="Z243" s="27"/>
      <c r="AA243" s="27"/>
      <c r="AB243" s="27"/>
      <c r="AC243" s="27"/>
      <c r="AD243" s="27"/>
      <c r="AG243">
        <f t="shared" si="106"/>
        <v>0</v>
      </c>
      <c r="AH243">
        <f t="shared" si="107"/>
        <v>0</v>
      </c>
      <c r="AI243" s="35">
        <f t="shared" si="108"/>
        <v>0</v>
      </c>
      <c r="AJ243" s="36">
        <f t="shared" si="109"/>
        <v>0</v>
      </c>
      <c r="AK243" s="37">
        <f t="shared" si="110"/>
        <v>0</v>
      </c>
      <c r="AL243" s="38">
        <f t="shared" si="111"/>
        <v>0</v>
      </c>
      <c r="AM243" s="35">
        <f t="shared" si="112"/>
        <v>0</v>
      </c>
      <c r="AN243" s="36">
        <f t="shared" si="113"/>
        <v>0</v>
      </c>
      <c r="AO243" s="37">
        <f t="shared" si="114"/>
        <v>0</v>
      </c>
      <c r="AP243" s="38">
        <f t="shared" si="115"/>
        <v>0</v>
      </c>
      <c r="AQ243" s="35">
        <f t="shared" si="116"/>
        <v>0</v>
      </c>
      <c r="AR243" s="36">
        <f t="shared" si="117"/>
        <v>0</v>
      </c>
      <c r="AS243" s="37">
        <f t="shared" si="118"/>
        <v>0</v>
      </c>
      <c r="AT243" s="38">
        <f t="shared" si="119"/>
        <v>0</v>
      </c>
      <c r="AU243" s="35">
        <f t="shared" si="120"/>
        <v>0</v>
      </c>
      <c r="AV243" s="36">
        <f t="shared" si="121"/>
        <v>0</v>
      </c>
      <c r="AW243" s="37">
        <f t="shared" si="122"/>
        <v>0</v>
      </c>
      <c r="AX243" s="38">
        <f t="shared" si="123"/>
        <v>0</v>
      </c>
      <c r="AY243" s="39">
        <f t="shared" si="124"/>
        <v>0</v>
      </c>
      <c r="AZ243" s="34" t="str">
        <f>IF(AY243=0,"",
IF(SUM($AY$143:AY243)=1,BA243,
IF($AY$718&gt;SUM($AY$143:AY243),_xlfn.CONCAT(", ",BA243),
IF($AY$718=SUM($AY$143:AY243),_xlfn.CONCAT(" y ",BA243)))))</f>
        <v/>
      </c>
      <c r="BA243" s="220" t="s">
        <v>865</v>
      </c>
      <c r="BC243" s="41">
        <f t="shared" si="125"/>
        <v>0</v>
      </c>
      <c r="BD243" s="41">
        <f t="shared" si="126"/>
        <v>0</v>
      </c>
      <c r="BE243" s="41">
        <f t="shared" si="127"/>
        <v>0</v>
      </c>
      <c r="BF243" s="41">
        <f t="shared" si="128"/>
        <v>0</v>
      </c>
      <c r="BG243" s="41">
        <f t="shared" si="129"/>
        <v>0</v>
      </c>
      <c r="BH243" s="41">
        <f t="shared" si="130"/>
        <v>0</v>
      </c>
      <c r="BI243" s="41">
        <f t="shared" si="131"/>
        <v>0</v>
      </c>
      <c r="BJ243" s="41">
        <f t="shared" si="132"/>
        <v>0</v>
      </c>
    </row>
    <row r="244" spans="1:62" ht="15" customHeight="1">
      <c r="A244" s="159"/>
      <c r="B244" s="179"/>
      <c r="C244" s="220" t="s">
        <v>866</v>
      </c>
      <c r="D244" s="573" t="str">
        <f>IF($AC$136="","",IF(HLOOKUP($AC$136,Presentación!$AQ$3:$BV$574,Presentación!AP105)="","",HLOOKUP($AC$136,Presentación!$AQ$3:$BV$574,Presentación!AP105,0)))</f>
        <v/>
      </c>
      <c r="E244" s="573"/>
      <c r="F244" s="573"/>
      <c r="G244" s="551" t="str">
        <f>IF($AC$136="","",IF(HLOOKUP($AC$136,Presentación!$BZ$3:$DE$574,Presentación!AP105,0)="","",HLOOKUP($AC$136,Presentación!$BZ$3:$DE$574,Presentación!AP105,0)))</f>
        <v/>
      </c>
      <c r="H244" s="551"/>
      <c r="I244" s="551"/>
      <c r="J244" s="551"/>
      <c r="K244" s="551"/>
      <c r="L244" s="551"/>
      <c r="M244" s="551"/>
      <c r="N244" s="551"/>
      <c r="O244" s="551"/>
      <c r="P244" s="551"/>
      <c r="Q244" s="551"/>
      <c r="R244" s="551"/>
      <c r="S244" s="551"/>
      <c r="T244" s="601"/>
      <c r="U244" s="467"/>
      <c r="V244" s="468"/>
      <c r="W244" s="27"/>
      <c r="X244" s="27"/>
      <c r="Y244" s="27"/>
      <c r="Z244" s="27"/>
      <c r="AA244" s="27"/>
      <c r="AB244" s="27"/>
      <c r="AC244" s="27"/>
      <c r="AD244" s="27"/>
      <c r="AG244">
        <f t="shared" si="106"/>
        <v>0</v>
      </c>
      <c r="AH244">
        <f t="shared" si="107"/>
        <v>0</v>
      </c>
      <c r="AI244" s="35">
        <f t="shared" si="108"/>
        <v>0</v>
      </c>
      <c r="AJ244" s="36">
        <f t="shared" si="109"/>
        <v>0</v>
      </c>
      <c r="AK244" s="37">
        <f t="shared" si="110"/>
        <v>0</v>
      </c>
      <c r="AL244" s="38">
        <f t="shared" si="111"/>
        <v>0</v>
      </c>
      <c r="AM244" s="35">
        <f t="shared" si="112"/>
        <v>0</v>
      </c>
      <c r="AN244" s="36">
        <f t="shared" si="113"/>
        <v>0</v>
      </c>
      <c r="AO244" s="37">
        <f t="shared" si="114"/>
        <v>0</v>
      </c>
      <c r="AP244" s="38">
        <f t="shared" si="115"/>
        <v>0</v>
      </c>
      <c r="AQ244" s="35">
        <f t="shared" si="116"/>
        <v>0</v>
      </c>
      <c r="AR244" s="36">
        <f t="shared" si="117"/>
        <v>0</v>
      </c>
      <c r="AS244" s="37">
        <f t="shared" si="118"/>
        <v>0</v>
      </c>
      <c r="AT244" s="38">
        <f t="shared" si="119"/>
        <v>0</v>
      </c>
      <c r="AU244" s="35">
        <f t="shared" si="120"/>
        <v>0</v>
      </c>
      <c r="AV244" s="36">
        <f t="shared" si="121"/>
        <v>0</v>
      </c>
      <c r="AW244" s="37">
        <f t="shared" si="122"/>
        <v>0</v>
      </c>
      <c r="AX244" s="38">
        <f t="shared" si="123"/>
        <v>0</v>
      </c>
      <c r="AY244" s="39">
        <f t="shared" si="124"/>
        <v>0</v>
      </c>
      <c r="AZ244" s="34" t="str">
        <f>IF(AY244=0,"",
IF(SUM($AY$143:AY244)=1,BA244,
IF($AY$718&gt;SUM($AY$143:AY244),_xlfn.CONCAT(", ",BA244),
IF($AY$718=SUM($AY$143:AY244),_xlfn.CONCAT(" y ",BA244)))))</f>
        <v/>
      </c>
      <c r="BA244" s="220" t="s">
        <v>866</v>
      </c>
      <c r="BC244" s="41">
        <f t="shared" si="125"/>
        <v>0</v>
      </c>
      <c r="BD244" s="41">
        <f t="shared" si="126"/>
        <v>0</v>
      </c>
      <c r="BE244" s="41">
        <f t="shared" si="127"/>
        <v>0</v>
      </c>
      <c r="BF244" s="41">
        <f t="shared" si="128"/>
        <v>0</v>
      </c>
      <c r="BG244" s="41">
        <f t="shared" si="129"/>
        <v>0</v>
      </c>
      <c r="BH244" s="41">
        <f t="shared" si="130"/>
        <v>0</v>
      </c>
      <c r="BI244" s="41">
        <f t="shared" si="131"/>
        <v>0</v>
      </c>
      <c r="BJ244" s="41">
        <f t="shared" si="132"/>
        <v>0</v>
      </c>
    </row>
    <row r="245" spans="1:62" ht="15" customHeight="1">
      <c r="A245" s="159"/>
      <c r="B245" s="179"/>
      <c r="C245" s="220" t="s">
        <v>867</v>
      </c>
      <c r="D245" s="573" t="str">
        <f>IF($AC$136="","",IF(HLOOKUP($AC$136,Presentación!$AQ$3:$BV$574,Presentación!AP106)="","",HLOOKUP($AC$136,Presentación!$AQ$3:$BV$574,Presentación!AP106,0)))</f>
        <v/>
      </c>
      <c r="E245" s="573"/>
      <c r="F245" s="573"/>
      <c r="G245" s="551" t="str">
        <f>IF($AC$136="","",IF(HLOOKUP($AC$136,Presentación!$BZ$3:$DE$574,Presentación!AP106,0)="","",HLOOKUP($AC$136,Presentación!$BZ$3:$DE$574,Presentación!AP106,0)))</f>
        <v/>
      </c>
      <c r="H245" s="551"/>
      <c r="I245" s="551"/>
      <c r="J245" s="551"/>
      <c r="K245" s="551"/>
      <c r="L245" s="551"/>
      <c r="M245" s="551"/>
      <c r="N245" s="551"/>
      <c r="O245" s="551"/>
      <c r="P245" s="551"/>
      <c r="Q245" s="551"/>
      <c r="R245" s="551"/>
      <c r="S245" s="551"/>
      <c r="T245" s="601"/>
      <c r="U245" s="467"/>
      <c r="V245" s="468"/>
      <c r="W245" s="27"/>
      <c r="X245" s="27"/>
      <c r="Y245" s="27"/>
      <c r="Z245" s="27"/>
      <c r="AA245" s="27"/>
      <c r="AB245" s="27"/>
      <c r="AC245" s="27"/>
      <c r="AD245" s="27"/>
      <c r="AG245">
        <f t="shared" si="106"/>
        <v>0</v>
      </c>
      <c r="AH245">
        <f t="shared" si="107"/>
        <v>0</v>
      </c>
      <c r="AI245" s="35">
        <f t="shared" si="108"/>
        <v>0</v>
      </c>
      <c r="AJ245" s="36">
        <f t="shared" si="109"/>
        <v>0</v>
      </c>
      <c r="AK245" s="37">
        <f t="shared" si="110"/>
        <v>0</v>
      </c>
      <c r="AL245" s="38">
        <f t="shared" si="111"/>
        <v>0</v>
      </c>
      <c r="AM245" s="35">
        <f t="shared" si="112"/>
        <v>0</v>
      </c>
      <c r="AN245" s="36">
        <f t="shared" si="113"/>
        <v>0</v>
      </c>
      <c r="AO245" s="37">
        <f t="shared" si="114"/>
        <v>0</v>
      </c>
      <c r="AP245" s="38">
        <f t="shared" si="115"/>
        <v>0</v>
      </c>
      <c r="AQ245" s="35">
        <f t="shared" si="116"/>
        <v>0</v>
      </c>
      <c r="AR245" s="36">
        <f t="shared" si="117"/>
        <v>0</v>
      </c>
      <c r="AS245" s="37">
        <f t="shared" si="118"/>
        <v>0</v>
      </c>
      <c r="AT245" s="38">
        <f t="shared" si="119"/>
        <v>0</v>
      </c>
      <c r="AU245" s="35">
        <f t="shared" si="120"/>
        <v>0</v>
      </c>
      <c r="AV245" s="36">
        <f t="shared" si="121"/>
        <v>0</v>
      </c>
      <c r="AW245" s="37">
        <f t="shared" si="122"/>
        <v>0</v>
      </c>
      <c r="AX245" s="38">
        <f t="shared" si="123"/>
        <v>0</v>
      </c>
      <c r="AY245" s="39">
        <f t="shared" si="124"/>
        <v>0</v>
      </c>
      <c r="AZ245" s="34" t="str">
        <f>IF(AY245=0,"",
IF(SUM($AY$143:AY245)=1,BA245,
IF($AY$718&gt;SUM($AY$143:AY245),_xlfn.CONCAT(", ",BA245),
IF($AY$718=SUM($AY$143:AY245),_xlfn.CONCAT(" y ",BA245)))))</f>
        <v/>
      </c>
      <c r="BA245" s="220" t="s">
        <v>867</v>
      </c>
      <c r="BC245" s="41">
        <f t="shared" si="125"/>
        <v>0</v>
      </c>
      <c r="BD245" s="41">
        <f t="shared" si="126"/>
        <v>0</v>
      </c>
      <c r="BE245" s="41">
        <f t="shared" si="127"/>
        <v>0</v>
      </c>
      <c r="BF245" s="41">
        <f t="shared" si="128"/>
        <v>0</v>
      </c>
      <c r="BG245" s="41">
        <f t="shared" si="129"/>
        <v>0</v>
      </c>
      <c r="BH245" s="41">
        <f t="shared" si="130"/>
        <v>0</v>
      </c>
      <c r="BI245" s="41">
        <f t="shared" si="131"/>
        <v>0</v>
      </c>
      <c r="BJ245" s="41">
        <f t="shared" si="132"/>
        <v>0</v>
      </c>
    </row>
    <row r="246" spans="1:62" ht="15" customHeight="1">
      <c r="A246" s="159"/>
      <c r="B246" s="179"/>
      <c r="C246" s="220" t="s">
        <v>868</v>
      </c>
      <c r="D246" s="573" t="str">
        <f>IF($AC$136="","",IF(HLOOKUP($AC$136,Presentación!$AQ$3:$BV$574,Presentación!AP107)="","",HLOOKUP($AC$136,Presentación!$AQ$3:$BV$574,Presentación!AP107,0)))</f>
        <v/>
      </c>
      <c r="E246" s="573"/>
      <c r="F246" s="573"/>
      <c r="G246" s="551" t="str">
        <f>IF($AC$136="","",IF(HLOOKUP($AC$136,Presentación!$BZ$3:$DE$574,Presentación!AP107,0)="","",HLOOKUP($AC$136,Presentación!$BZ$3:$DE$574,Presentación!AP107,0)))</f>
        <v/>
      </c>
      <c r="H246" s="551"/>
      <c r="I246" s="551"/>
      <c r="J246" s="551"/>
      <c r="K246" s="551"/>
      <c r="L246" s="551"/>
      <c r="M246" s="551"/>
      <c r="N246" s="551"/>
      <c r="O246" s="551"/>
      <c r="P246" s="551"/>
      <c r="Q246" s="551"/>
      <c r="R246" s="551"/>
      <c r="S246" s="551"/>
      <c r="T246" s="601"/>
      <c r="U246" s="467"/>
      <c r="V246" s="468"/>
      <c r="W246" s="27"/>
      <c r="X246" s="27"/>
      <c r="Y246" s="27"/>
      <c r="Z246" s="27"/>
      <c r="AA246" s="27"/>
      <c r="AB246" s="27"/>
      <c r="AC246" s="27"/>
      <c r="AD246" s="27"/>
      <c r="AG246">
        <f t="shared" si="106"/>
        <v>0</v>
      </c>
      <c r="AH246">
        <f t="shared" si="107"/>
        <v>0</v>
      </c>
      <c r="AI246" s="35">
        <f t="shared" si="108"/>
        <v>0</v>
      </c>
      <c r="AJ246" s="36">
        <f t="shared" si="109"/>
        <v>0</v>
      </c>
      <c r="AK246" s="37">
        <f t="shared" si="110"/>
        <v>0</v>
      </c>
      <c r="AL246" s="38">
        <f t="shared" si="111"/>
        <v>0</v>
      </c>
      <c r="AM246" s="35">
        <f t="shared" si="112"/>
        <v>0</v>
      </c>
      <c r="AN246" s="36">
        <f t="shared" si="113"/>
        <v>0</v>
      </c>
      <c r="AO246" s="37">
        <f t="shared" si="114"/>
        <v>0</v>
      </c>
      <c r="AP246" s="38">
        <f t="shared" si="115"/>
        <v>0</v>
      </c>
      <c r="AQ246" s="35">
        <f t="shared" si="116"/>
        <v>0</v>
      </c>
      <c r="AR246" s="36">
        <f t="shared" si="117"/>
        <v>0</v>
      </c>
      <c r="AS246" s="37">
        <f t="shared" si="118"/>
        <v>0</v>
      </c>
      <c r="AT246" s="38">
        <f t="shared" si="119"/>
        <v>0</v>
      </c>
      <c r="AU246" s="35">
        <f t="shared" si="120"/>
        <v>0</v>
      </c>
      <c r="AV246" s="36">
        <f t="shared" si="121"/>
        <v>0</v>
      </c>
      <c r="AW246" s="37">
        <f t="shared" si="122"/>
        <v>0</v>
      </c>
      <c r="AX246" s="38">
        <f t="shared" si="123"/>
        <v>0</v>
      </c>
      <c r="AY246" s="39">
        <f t="shared" si="124"/>
        <v>0</v>
      </c>
      <c r="AZ246" s="34" t="str">
        <f>IF(AY246=0,"",
IF(SUM($AY$143:AY246)=1,BA246,
IF($AY$718&gt;SUM($AY$143:AY246),_xlfn.CONCAT(", ",BA246),
IF($AY$718=SUM($AY$143:AY246),_xlfn.CONCAT(" y ",BA246)))))</f>
        <v/>
      </c>
      <c r="BA246" s="220" t="s">
        <v>868</v>
      </c>
      <c r="BC246" s="41">
        <f t="shared" si="125"/>
        <v>0</v>
      </c>
      <c r="BD246" s="41">
        <f t="shared" si="126"/>
        <v>0</v>
      </c>
      <c r="BE246" s="41">
        <f t="shared" si="127"/>
        <v>0</v>
      </c>
      <c r="BF246" s="41">
        <f t="shared" si="128"/>
        <v>0</v>
      </c>
      <c r="BG246" s="41">
        <f t="shared" si="129"/>
        <v>0</v>
      </c>
      <c r="BH246" s="41">
        <f t="shared" si="130"/>
        <v>0</v>
      </c>
      <c r="BI246" s="41">
        <f t="shared" si="131"/>
        <v>0</v>
      </c>
      <c r="BJ246" s="41">
        <f t="shared" si="132"/>
        <v>0</v>
      </c>
    </row>
    <row r="247" spans="1:62" ht="15" customHeight="1">
      <c r="A247" s="159"/>
      <c r="B247" s="179"/>
      <c r="C247" s="220" t="s">
        <v>869</v>
      </c>
      <c r="D247" s="573" t="str">
        <f>IF($AC$136="","",IF(HLOOKUP($AC$136,Presentación!$AQ$3:$BV$574,Presentación!AP108)="","",HLOOKUP($AC$136,Presentación!$AQ$3:$BV$574,Presentación!AP108,0)))</f>
        <v/>
      </c>
      <c r="E247" s="573"/>
      <c r="F247" s="573"/>
      <c r="G247" s="551" t="str">
        <f>IF($AC$136="","",IF(HLOOKUP($AC$136,Presentación!$BZ$3:$DE$574,Presentación!AP108,0)="","",HLOOKUP($AC$136,Presentación!$BZ$3:$DE$574,Presentación!AP108,0)))</f>
        <v/>
      </c>
      <c r="H247" s="551"/>
      <c r="I247" s="551"/>
      <c r="J247" s="551"/>
      <c r="K247" s="551"/>
      <c r="L247" s="551"/>
      <c r="M247" s="551"/>
      <c r="N247" s="551"/>
      <c r="O247" s="551"/>
      <c r="P247" s="551"/>
      <c r="Q247" s="551"/>
      <c r="R247" s="551"/>
      <c r="S247" s="551"/>
      <c r="T247" s="601"/>
      <c r="U247" s="467"/>
      <c r="V247" s="468"/>
      <c r="W247" s="27"/>
      <c r="X247" s="27"/>
      <c r="Y247" s="27"/>
      <c r="Z247" s="27"/>
      <c r="AA247" s="27"/>
      <c r="AB247" s="27"/>
      <c r="AC247" s="27"/>
      <c r="AD247" s="27"/>
      <c r="AG247">
        <f t="shared" si="106"/>
        <v>0</v>
      </c>
      <c r="AH247">
        <f t="shared" si="107"/>
        <v>0</v>
      </c>
      <c r="AI247" s="35">
        <f t="shared" si="108"/>
        <v>0</v>
      </c>
      <c r="AJ247" s="36">
        <f t="shared" si="109"/>
        <v>0</v>
      </c>
      <c r="AK247" s="37">
        <f t="shared" si="110"/>
        <v>0</v>
      </c>
      <c r="AL247" s="38">
        <f t="shared" si="111"/>
        <v>0</v>
      </c>
      <c r="AM247" s="35">
        <f t="shared" si="112"/>
        <v>0</v>
      </c>
      <c r="AN247" s="36">
        <f t="shared" si="113"/>
        <v>0</v>
      </c>
      <c r="AO247" s="37">
        <f t="shared" si="114"/>
        <v>0</v>
      </c>
      <c r="AP247" s="38">
        <f t="shared" si="115"/>
        <v>0</v>
      </c>
      <c r="AQ247" s="35">
        <f t="shared" si="116"/>
        <v>0</v>
      </c>
      <c r="AR247" s="36">
        <f t="shared" si="117"/>
        <v>0</v>
      </c>
      <c r="AS247" s="37">
        <f t="shared" si="118"/>
        <v>0</v>
      </c>
      <c r="AT247" s="38">
        <f t="shared" si="119"/>
        <v>0</v>
      </c>
      <c r="AU247" s="35">
        <f t="shared" si="120"/>
        <v>0</v>
      </c>
      <c r="AV247" s="36">
        <f t="shared" si="121"/>
        <v>0</v>
      </c>
      <c r="AW247" s="37">
        <f t="shared" si="122"/>
        <v>0</v>
      </c>
      <c r="AX247" s="38">
        <f t="shared" si="123"/>
        <v>0</v>
      </c>
      <c r="AY247" s="39">
        <f t="shared" si="124"/>
        <v>0</v>
      </c>
      <c r="AZ247" s="34" t="str">
        <f>IF(AY247=0,"",
IF(SUM($AY$143:AY247)=1,BA247,
IF($AY$718&gt;SUM($AY$143:AY247),_xlfn.CONCAT(", ",BA247),
IF($AY$718=SUM($AY$143:AY247),_xlfn.CONCAT(" y ",BA247)))))</f>
        <v/>
      </c>
      <c r="BA247" s="220" t="s">
        <v>869</v>
      </c>
      <c r="BC247" s="41">
        <f t="shared" si="125"/>
        <v>0</v>
      </c>
      <c r="BD247" s="41">
        <f t="shared" si="126"/>
        <v>0</v>
      </c>
      <c r="BE247" s="41">
        <f t="shared" si="127"/>
        <v>0</v>
      </c>
      <c r="BF247" s="41">
        <f t="shared" si="128"/>
        <v>0</v>
      </c>
      <c r="BG247" s="41">
        <f t="shared" si="129"/>
        <v>0</v>
      </c>
      <c r="BH247" s="41">
        <f t="shared" si="130"/>
        <v>0</v>
      </c>
      <c r="BI247" s="41">
        <f t="shared" si="131"/>
        <v>0</v>
      </c>
      <c r="BJ247" s="41">
        <f t="shared" si="132"/>
        <v>0</v>
      </c>
    </row>
    <row r="248" spans="1:62" ht="15" customHeight="1">
      <c r="A248" s="159"/>
      <c r="B248" s="179"/>
      <c r="C248" s="220" t="s">
        <v>870</v>
      </c>
      <c r="D248" s="573" t="str">
        <f>IF($AC$136="","",IF(HLOOKUP($AC$136,Presentación!$AQ$3:$BV$574,Presentación!AP109)="","",HLOOKUP($AC$136,Presentación!$AQ$3:$BV$574,Presentación!AP109,0)))</f>
        <v/>
      </c>
      <c r="E248" s="573"/>
      <c r="F248" s="573"/>
      <c r="G248" s="551" t="str">
        <f>IF($AC$136="","",IF(HLOOKUP($AC$136,Presentación!$BZ$3:$DE$574,Presentación!AP109,0)="","",HLOOKUP($AC$136,Presentación!$BZ$3:$DE$574,Presentación!AP109,0)))</f>
        <v/>
      </c>
      <c r="H248" s="551"/>
      <c r="I248" s="551"/>
      <c r="J248" s="551"/>
      <c r="K248" s="551"/>
      <c r="L248" s="551"/>
      <c r="M248" s="551"/>
      <c r="N248" s="551"/>
      <c r="O248" s="551"/>
      <c r="P248" s="551"/>
      <c r="Q248" s="551"/>
      <c r="R248" s="551"/>
      <c r="S248" s="551"/>
      <c r="T248" s="601"/>
      <c r="U248" s="467"/>
      <c r="V248" s="468"/>
      <c r="W248" s="27"/>
      <c r="X248" s="27"/>
      <c r="Y248" s="27"/>
      <c r="Z248" s="27"/>
      <c r="AA248" s="27"/>
      <c r="AB248" s="27"/>
      <c r="AC248" s="27"/>
      <c r="AD248" s="27"/>
      <c r="AG248">
        <f t="shared" si="106"/>
        <v>0</v>
      </c>
      <c r="AH248">
        <f t="shared" si="107"/>
        <v>0</v>
      </c>
      <c r="AI248" s="35">
        <f t="shared" si="108"/>
        <v>0</v>
      </c>
      <c r="AJ248" s="36">
        <f t="shared" si="109"/>
        <v>0</v>
      </c>
      <c r="AK248" s="37">
        <f t="shared" si="110"/>
        <v>0</v>
      </c>
      <c r="AL248" s="38">
        <f t="shared" si="111"/>
        <v>0</v>
      </c>
      <c r="AM248" s="35">
        <f t="shared" si="112"/>
        <v>0</v>
      </c>
      <c r="AN248" s="36">
        <f t="shared" si="113"/>
        <v>0</v>
      </c>
      <c r="AO248" s="37">
        <f t="shared" si="114"/>
        <v>0</v>
      </c>
      <c r="AP248" s="38">
        <f t="shared" si="115"/>
        <v>0</v>
      </c>
      <c r="AQ248" s="35">
        <f t="shared" si="116"/>
        <v>0</v>
      </c>
      <c r="AR248" s="36">
        <f t="shared" si="117"/>
        <v>0</v>
      </c>
      <c r="AS248" s="37">
        <f t="shared" si="118"/>
        <v>0</v>
      </c>
      <c r="AT248" s="38">
        <f t="shared" si="119"/>
        <v>0</v>
      </c>
      <c r="AU248" s="35">
        <f t="shared" si="120"/>
        <v>0</v>
      </c>
      <c r="AV248" s="36">
        <f t="shared" si="121"/>
        <v>0</v>
      </c>
      <c r="AW248" s="37">
        <f t="shared" si="122"/>
        <v>0</v>
      </c>
      <c r="AX248" s="38">
        <f t="shared" si="123"/>
        <v>0</v>
      </c>
      <c r="AY248" s="39">
        <f t="shared" si="124"/>
        <v>0</v>
      </c>
      <c r="AZ248" s="34" t="str">
        <f>IF(AY248=0,"",
IF(SUM($AY$143:AY248)=1,BA248,
IF($AY$718&gt;SUM($AY$143:AY248),_xlfn.CONCAT(", ",BA248),
IF($AY$718=SUM($AY$143:AY248),_xlfn.CONCAT(" y ",BA248)))))</f>
        <v/>
      </c>
      <c r="BA248" s="220" t="s">
        <v>870</v>
      </c>
      <c r="BC248" s="41">
        <f t="shared" si="125"/>
        <v>0</v>
      </c>
      <c r="BD248" s="41">
        <f t="shared" si="126"/>
        <v>0</v>
      </c>
      <c r="BE248" s="41">
        <f t="shared" si="127"/>
        <v>0</v>
      </c>
      <c r="BF248" s="41">
        <f t="shared" si="128"/>
        <v>0</v>
      </c>
      <c r="BG248" s="41">
        <f t="shared" si="129"/>
        <v>0</v>
      </c>
      <c r="BH248" s="41">
        <f t="shared" si="130"/>
        <v>0</v>
      </c>
      <c r="BI248" s="41">
        <f t="shared" si="131"/>
        <v>0</v>
      </c>
      <c r="BJ248" s="41">
        <f t="shared" si="132"/>
        <v>0</v>
      </c>
    </row>
    <row r="249" spans="1:62" ht="15" customHeight="1">
      <c r="A249" s="159"/>
      <c r="B249" s="179"/>
      <c r="C249" s="220" t="s">
        <v>871</v>
      </c>
      <c r="D249" s="573" t="str">
        <f>IF($AC$136="","",IF(HLOOKUP($AC$136,Presentación!$AQ$3:$BV$574,Presentación!AP110)="","",HLOOKUP($AC$136,Presentación!$AQ$3:$BV$574,Presentación!AP110,0)))</f>
        <v/>
      </c>
      <c r="E249" s="573"/>
      <c r="F249" s="573"/>
      <c r="G249" s="551" t="str">
        <f>IF($AC$136="","",IF(HLOOKUP($AC$136,Presentación!$BZ$3:$DE$574,Presentación!AP110,0)="","",HLOOKUP($AC$136,Presentación!$BZ$3:$DE$574,Presentación!AP110,0)))</f>
        <v/>
      </c>
      <c r="H249" s="551"/>
      <c r="I249" s="551"/>
      <c r="J249" s="551"/>
      <c r="K249" s="551"/>
      <c r="L249" s="551"/>
      <c r="M249" s="551"/>
      <c r="N249" s="551"/>
      <c r="O249" s="551"/>
      <c r="P249" s="551"/>
      <c r="Q249" s="551"/>
      <c r="R249" s="551"/>
      <c r="S249" s="551"/>
      <c r="T249" s="601"/>
      <c r="U249" s="467"/>
      <c r="V249" s="468"/>
      <c r="W249" s="27"/>
      <c r="X249" s="27"/>
      <c r="Y249" s="27"/>
      <c r="Z249" s="27"/>
      <c r="AA249" s="27"/>
      <c r="AB249" s="27"/>
      <c r="AC249" s="27"/>
      <c r="AD249" s="27"/>
      <c r="AG249">
        <f t="shared" si="106"/>
        <v>0</v>
      </c>
      <c r="AH249">
        <f t="shared" si="107"/>
        <v>0</v>
      </c>
      <c r="AI249" s="35">
        <f t="shared" si="108"/>
        <v>0</v>
      </c>
      <c r="AJ249" s="36">
        <f t="shared" si="109"/>
        <v>0</v>
      </c>
      <c r="AK249" s="37">
        <f t="shared" si="110"/>
        <v>0</v>
      </c>
      <c r="AL249" s="38">
        <f t="shared" si="111"/>
        <v>0</v>
      </c>
      <c r="AM249" s="35">
        <f t="shared" si="112"/>
        <v>0</v>
      </c>
      <c r="AN249" s="36">
        <f t="shared" si="113"/>
        <v>0</v>
      </c>
      <c r="AO249" s="37">
        <f t="shared" si="114"/>
        <v>0</v>
      </c>
      <c r="AP249" s="38">
        <f t="shared" si="115"/>
        <v>0</v>
      </c>
      <c r="AQ249" s="35">
        <f t="shared" si="116"/>
        <v>0</v>
      </c>
      <c r="AR249" s="36">
        <f t="shared" si="117"/>
        <v>0</v>
      </c>
      <c r="AS249" s="37">
        <f t="shared" si="118"/>
        <v>0</v>
      </c>
      <c r="AT249" s="38">
        <f t="shared" si="119"/>
        <v>0</v>
      </c>
      <c r="AU249" s="35">
        <f t="shared" si="120"/>
        <v>0</v>
      </c>
      <c r="AV249" s="36">
        <f t="shared" si="121"/>
        <v>0</v>
      </c>
      <c r="AW249" s="37">
        <f t="shared" si="122"/>
        <v>0</v>
      </c>
      <c r="AX249" s="38">
        <f t="shared" si="123"/>
        <v>0</v>
      </c>
      <c r="AY249" s="39">
        <f t="shared" si="124"/>
        <v>0</v>
      </c>
      <c r="AZ249" s="34" t="str">
        <f>IF(AY249=0,"",
IF(SUM($AY$143:AY249)=1,BA249,
IF($AY$718&gt;SUM($AY$143:AY249),_xlfn.CONCAT(", ",BA249),
IF($AY$718=SUM($AY$143:AY249),_xlfn.CONCAT(" y ",BA249)))))</f>
        <v/>
      </c>
      <c r="BA249" s="220" t="s">
        <v>871</v>
      </c>
      <c r="BC249" s="41">
        <f t="shared" si="125"/>
        <v>0</v>
      </c>
      <c r="BD249" s="41">
        <f t="shared" si="126"/>
        <v>0</v>
      </c>
      <c r="BE249" s="41">
        <f t="shared" si="127"/>
        <v>0</v>
      </c>
      <c r="BF249" s="41">
        <f t="shared" si="128"/>
        <v>0</v>
      </c>
      <c r="BG249" s="41">
        <f t="shared" si="129"/>
        <v>0</v>
      </c>
      <c r="BH249" s="41">
        <f t="shared" si="130"/>
        <v>0</v>
      </c>
      <c r="BI249" s="41">
        <f t="shared" si="131"/>
        <v>0</v>
      </c>
      <c r="BJ249" s="41">
        <f t="shared" si="132"/>
        <v>0</v>
      </c>
    </row>
    <row r="250" spans="1:62" ht="15" customHeight="1">
      <c r="A250" s="159"/>
      <c r="B250" s="179"/>
      <c r="C250" s="220" t="s">
        <v>872</v>
      </c>
      <c r="D250" s="573" t="str">
        <f>IF($AC$136="","",IF(HLOOKUP($AC$136,Presentación!$AQ$3:$BV$574,Presentación!AP111)="","",HLOOKUP($AC$136,Presentación!$AQ$3:$BV$574,Presentación!AP111,0)))</f>
        <v/>
      </c>
      <c r="E250" s="573"/>
      <c r="F250" s="573"/>
      <c r="G250" s="551" t="str">
        <f>IF($AC$136="","",IF(HLOOKUP($AC$136,Presentación!$BZ$3:$DE$574,Presentación!AP111,0)="","",HLOOKUP($AC$136,Presentación!$BZ$3:$DE$574,Presentación!AP111,0)))</f>
        <v/>
      </c>
      <c r="H250" s="551"/>
      <c r="I250" s="551"/>
      <c r="J250" s="551"/>
      <c r="K250" s="551"/>
      <c r="L250" s="551"/>
      <c r="M250" s="551"/>
      <c r="N250" s="551"/>
      <c r="O250" s="551"/>
      <c r="P250" s="551"/>
      <c r="Q250" s="551"/>
      <c r="R250" s="551"/>
      <c r="S250" s="551"/>
      <c r="T250" s="601"/>
      <c r="U250" s="467"/>
      <c r="V250" s="468"/>
      <c r="W250" s="27"/>
      <c r="X250" s="27"/>
      <c r="Y250" s="27"/>
      <c r="Z250" s="27"/>
      <c r="AA250" s="27"/>
      <c r="AB250" s="27"/>
      <c r="AC250" s="27"/>
      <c r="AD250" s="27"/>
      <c r="AG250">
        <f t="shared" si="106"/>
        <v>0</v>
      </c>
      <c r="AH250">
        <f t="shared" si="107"/>
        <v>0</v>
      </c>
      <c r="AI250" s="35">
        <f t="shared" si="108"/>
        <v>0</v>
      </c>
      <c r="AJ250" s="36">
        <f t="shared" si="109"/>
        <v>0</v>
      </c>
      <c r="AK250" s="37">
        <f t="shared" si="110"/>
        <v>0</v>
      </c>
      <c r="AL250" s="38">
        <f t="shared" si="111"/>
        <v>0</v>
      </c>
      <c r="AM250" s="35">
        <f t="shared" si="112"/>
        <v>0</v>
      </c>
      <c r="AN250" s="36">
        <f t="shared" si="113"/>
        <v>0</v>
      </c>
      <c r="AO250" s="37">
        <f t="shared" si="114"/>
        <v>0</v>
      </c>
      <c r="AP250" s="38">
        <f t="shared" si="115"/>
        <v>0</v>
      </c>
      <c r="AQ250" s="35">
        <f t="shared" si="116"/>
        <v>0</v>
      </c>
      <c r="AR250" s="36">
        <f t="shared" si="117"/>
        <v>0</v>
      </c>
      <c r="AS250" s="37">
        <f t="shared" si="118"/>
        <v>0</v>
      </c>
      <c r="AT250" s="38">
        <f t="shared" si="119"/>
        <v>0</v>
      </c>
      <c r="AU250" s="35">
        <f t="shared" si="120"/>
        <v>0</v>
      </c>
      <c r="AV250" s="36">
        <f t="shared" si="121"/>
        <v>0</v>
      </c>
      <c r="AW250" s="37">
        <f t="shared" si="122"/>
        <v>0</v>
      </c>
      <c r="AX250" s="38">
        <f t="shared" si="123"/>
        <v>0</v>
      </c>
      <c r="AY250" s="39">
        <f t="shared" si="124"/>
        <v>0</v>
      </c>
      <c r="AZ250" s="34" t="str">
        <f>IF(AY250=0,"",
IF(SUM($AY$143:AY250)=1,BA250,
IF($AY$718&gt;SUM($AY$143:AY250),_xlfn.CONCAT(", ",BA250),
IF($AY$718=SUM($AY$143:AY250),_xlfn.CONCAT(" y ",BA250)))))</f>
        <v/>
      </c>
      <c r="BA250" s="220" t="s">
        <v>872</v>
      </c>
      <c r="BC250" s="41">
        <f t="shared" si="125"/>
        <v>0</v>
      </c>
      <c r="BD250" s="41">
        <f t="shared" si="126"/>
        <v>0</v>
      </c>
      <c r="BE250" s="41">
        <f t="shared" si="127"/>
        <v>0</v>
      </c>
      <c r="BF250" s="41">
        <f t="shared" si="128"/>
        <v>0</v>
      </c>
      <c r="BG250" s="41">
        <f t="shared" si="129"/>
        <v>0</v>
      </c>
      <c r="BH250" s="41">
        <f t="shared" si="130"/>
        <v>0</v>
      </c>
      <c r="BI250" s="41">
        <f t="shared" si="131"/>
        <v>0</v>
      </c>
      <c r="BJ250" s="41">
        <f t="shared" si="132"/>
        <v>0</v>
      </c>
    </row>
    <row r="251" spans="1:62" ht="15" customHeight="1">
      <c r="A251" s="159"/>
      <c r="B251" s="179"/>
      <c r="C251" s="220" t="s">
        <v>873</v>
      </c>
      <c r="D251" s="573" t="str">
        <f>IF($AC$136="","",IF(HLOOKUP($AC$136,Presentación!$AQ$3:$BV$574,Presentación!AP112)="","",HLOOKUP($AC$136,Presentación!$AQ$3:$BV$574,Presentación!AP112,0)))</f>
        <v/>
      </c>
      <c r="E251" s="573"/>
      <c r="F251" s="573"/>
      <c r="G251" s="551" t="str">
        <f>IF($AC$136="","",IF(HLOOKUP($AC$136,Presentación!$BZ$3:$DE$574,Presentación!AP112,0)="","",HLOOKUP($AC$136,Presentación!$BZ$3:$DE$574,Presentación!AP112,0)))</f>
        <v/>
      </c>
      <c r="H251" s="551"/>
      <c r="I251" s="551"/>
      <c r="J251" s="551"/>
      <c r="K251" s="551"/>
      <c r="L251" s="551"/>
      <c r="M251" s="551"/>
      <c r="N251" s="551"/>
      <c r="O251" s="551"/>
      <c r="P251" s="551"/>
      <c r="Q251" s="551"/>
      <c r="R251" s="551"/>
      <c r="S251" s="551"/>
      <c r="T251" s="601"/>
      <c r="U251" s="467"/>
      <c r="V251" s="468"/>
      <c r="W251" s="27"/>
      <c r="X251" s="27"/>
      <c r="Y251" s="27"/>
      <c r="Z251" s="27"/>
      <c r="AA251" s="27"/>
      <c r="AB251" s="27"/>
      <c r="AC251" s="27"/>
      <c r="AD251" s="27"/>
      <c r="AG251">
        <f t="shared" si="106"/>
        <v>0</v>
      </c>
      <c r="AH251">
        <f t="shared" si="107"/>
        <v>0</v>
      </c>
      <c r="AI251" s="35">
        <f t="shared" si="108"/>
        <v>0</v>
      </c>
      <c r="AJ251" s="36">
        <f t="shared" si="109"/>
        <v>0</v>
      </c>
      <c r="AK251" s="37">
        <f t="shared" si="110"/>
        <v>0</v>
      </c>
      <c r="AL251" s="38">
        <f t="shared" si="111"/>
        <v>0</v>
      </c>
      <c r="AM251" s="35">
        <f t="shared" si="112"/>
        <v>0</v>
      </c>
      <c r="AN251" s="36">
        <f t="shared" si="113"/>
        <v>0</v>
      </c>
      <c r="AO251" s="37">
        <f t="shared" si="114"/>
        <v>0</v>
      </c>
      <c r="AP251" s="38">
        <f t="shared" si="115"/>
        <v>0</v>
      </c>
      <c r="AQ251" s="35">
        <f t="shared" si="116"/>
        <v>0</v>
      </c>
      <c r="AR251" s="36">
        <f t="shared" si="117"/>
        <v>0</v>
      </c>
      <c r="AS251" s="37">
        <f t="shared" si="118"/>
        <v>0</v>
      </c>
      <c r="AT251" s="38">
        <f t="shared" si="119"/>
        <v>0</v>
      </c>
      <c r="AU251" s="35">
        <f t="shared" si="120"/>
        <v>0</v>
      </c>
      <c r="AV251" s="36">
        <f t="shared" si="121"/>
        <v>0</v>
      </c>
      <c r="AW251" s="37">
        <f t="shared" si="122"/>
        <v>0</v>
      </c>
      <c r="AX251" s="38">
        <f t="shared" si="123"/>
        <v>0</v>
      </c>
      <c r="AY251" s="39">
        <f t="shared" si="124"/>
        <v>0</v>
      </c>
      <c r="AZ251" s="34" t="str">
        <f>IF(AY251=0,"",
IF(SUM($AY$143:AY251)=1,BA251,
IF($AY$718&gt;SUM($AY$143:AY251),_xlfn.CONCAT(", ",BA251),
IF($AY$718=SUM($AY$143:AY251),_xlfn.CONCAT(" y ",BA251)))))</f>
        <v/>
      </c>
      <c r="BA251" s="220" t="s">
        <v>873</v>
      </c>
      <c r="BC251" s="41">
        <f t="shared" si="125"/>
        <v>0</v>
      </c>
      <c r="BD251" s="41">
        <f t="shared" si="126"/>
        <v>0</v>
      </c>
      <c r="BE251" s="41">
        <f t="shared" si="127"/>
        <v>0</v>
      </c>
      <c r="BF251" s="41">
        <f t="shared" si="128"/>
        <v>0</v>
      </c>
      <c r="BG251" s="41">
        <f t="shared" si="129"/>
        <v>0</v>
      </c>
      <c r="BH251" s="41">
        <f t="shared" si="130"/>
        <v>0</v>
      </c>
      <c r="BI251" s="41">
        <f t="shared" si="131"/>
        <v>0</v>
      </c>
      <c r="BJ251" s="41">
        <f t="shared" si="132"/>
        <v>0</v>
      </c>
    </row>
    <row r="252" spans="1:62" ht="15" customHeight="1">
      <c r="A252" s="159"/>
      <c r="B252" s="179"/>
      <c r="C252" s="220" t="s">
        <v>874</v>
      </c>
      <c r="D252" s="573" t="str">
        <f>IF($AC$136="","",IF(HLOOKUP($AC$136,Presentación!$AQ$3:$BV$574,Presentación!AP113)="","",HLOOKUP($AC$136,Presentación!$AQ$3:$BV$574,Presentación!AP113,0)))</f>
        <v/>
      </c>
      <c r="E252" s="573"/>
      <c r="F252" s="573"/>
      <c r="G252" s="551" t="str">
        <f>IF($AC$136="","",IF(HLOOKUP($AC$136,Presentación!$BZ$3:$DE$574,Presentación!AP113,0)="","",HLOOKUP($AC$136,Presentación!$BZ$3:$DE$574,Presentación!AP113,0)))</f>
        <v/>
      </c>
      <c r="H252" s="551"/>
      <c r="I252" s="551"/>
      <c r="J252" s="551"/>
      <c r="K252" s="551"/>
      <c r="L252" s="551"/>
      <c r="M252" s="551"/>
      <c r="N252" s="551"/>
      <c r="O252" s="551"/>
      <c r="P252" s="551"/>
      <c r="Q252" s="551"/>
      <c r="R252" s="551"/>
      <c r="S252" s="551"/>
      <c r="T252" s="601"/>
      <c r="U252" s="467"/>
      <c r="V252" s="468"/>
      <c r="W252" s="27"/>
      <c r="X252" s="27"/>
      <c r="Y252" s="27"/>
      <c r="Z252" s="27"/>
      <c r="AA252" s="27"/>
      <c r="AB252" s="27"/>
      <c r="AC252" s="27"/>
      <c r="AD252" s="27"/>
      <c r="AG252">
        <f t="shared" si="106"/>
        <v>0</v>
      </c>
      <c r="AH252">
        <f t="shared" si="107"/>
        <v>0</v>
      </c>
      <c r="AI252" s="35">
        <f t="shared" si="108"/>
        <v>0</v>
      </c>
      <c r="AJ252" s="36">
        <f t="shared" si="109"/>
        <v>0</v>
      </c>
      <c r="AK252" s="37">
        <f t="shared" si="110"/>
        <v>0</v>
      </c>
      <c r="AL252" s="38">
        <f t="shared" si="111"/>
        <v>0</v>
      </c>
      <c r="AM252" s="35">
        <f t="shared" si="112"/>
        <v>0</v>
      </c>
      <c r="AN252" s="36">
        <f t="shared" si="113"/>
        <v>0</v>
      </c>
      <c r="AO252" s="37">
        <f t="shared" si="114"/>
        <v>0</v>
      </c>
      <c r="AP252" s="38">
        <f t="shared" si="115"/>
        <v>0</v>
      </c>
      <c r="AQ252" s="35">
        <f t="shared" si="116"/>
        <v>0</v>
      </c>
      <c r="AR252" s="36">
        <f t="shared" si="117"/>
        <v>0</v>
      </c>
      <c r="AS252" s="37">
        <f t="shared" si="118"/>
        <v>0</v>
      </c>
      <c r="AT252" s="38">
        <f t="shared" si="119"/>
        <v>0</v>
      </c>
      <c r="AU252" s="35">
        <f t="shared" si="120"/>
        <v>0</v>
      </c>
      <c r="AV252" s="36">
        <f t="shared" si="121"/>
        <v>0</v>
      </c>
      <c r="AW252" s="37">
        <f t="shared" si="122"/>
        <v>0</v>
      </c>
      <c r="AX252" s="38">
        <f t="shared" si="123"/>
        <v>0</v>
      </c>
      <c r="AY252" s="39">
        <f t="shared" si="124"/>
        <v>0</v>
      </c>
      <c r="AZ252" s="34" t="str">
        <f>IF(AY252=0,"",
IF(SUM($AY$143:AY252)=1,BA252,
IF($AY$718&gt;SUM($AY$143:AY252),_xlfn.CONCAT(", ",BA252),
IF($AY$718=SUM($AY$143:AY252),_xlfn.CONCAT(" y ",BA252)))))</f>
        <v/>
      </c>
      <c r="BA252" s="220" t="s">
        <v>874</v>
      </c>
      <c r="BC252" s="41">
        <f t="shared" si="125"/>
        <v>0</v>
      </c>
      <c r="BD252" s="41">
        <f t="shared" si="126"/>
        <v>0</v>
      </c>
      <c r="BE252" s="41">
        <f t="shared" si="127"/>
        <v>0</v>
      </c>
      <c r="BF252" s="41">
        <f t="shared" si="128"/>
        <v>0</v>
      </c>
      <c r="BG252" s="41">
        <f t="shared" si="129"/>
        <v>0</v>
      </c>
      <c r="BH252" s="41">
        <f t="shared" si="130"/>
        <v>0</v>
      </c>
      <c r="BI252" s="41">
        <f t="shared" si="131"/>
        <v>0</v>
      </c>
      <c r="BJ252" s="41">
        <f t="shared" si="132"/>
        <v>0</v>
      </c>
    </row>
    <row r="253" spans="1:62" ht="15" customHeight="1">
      <c r="A253" s="159"/>
      <c r="B253" s="179"/>
      <c r="C253" s="220" t="s">
        <v>875</v>
      </c>
      <c r="D253" s="573" t="str">
        <f>IF($AC$136="","",IF(HLOOKUP($AC$136,Presentación!$AQ$3:$BV$574,Presentación!AP114)="","",HLOOKUP($AC$136,Presentación!$AQ$3:$BV$574,Presentación!AP114,0)))</f>
        <v/>
      </c>
      <c r="E253" s="573"/>
      <c r="F253" s="573"/>
      <c r="G253" s="551" t="str">
        <f>IF($AC$136="","",IF(HLOOKUP($AC$136,Presentación!$BZ$3:$DE$574,Presentación!AP114,0)="","",HLOOKUP($AC$136,Presentación!$BZ$3:$DE$574,Presentación!AP114,0)))</f>
        <v/>
      </c>
      <c r="H253" s="551"/>
      <c r="I253" s="551"/>
      <c r="J253" s="551"/>
      <c r="K253" s="551"/>
      <c r="L253" s="551"/>
      <c r="M253" s="551"/>
      <c r="N253" s="551"/>
      <c r="O253" s="551"/>
      <c r="P253" s="551"/>
      <c r="Q253" s="551"/>
      <c r="R253" s="551"/>
      <c r="S253" s="551"/>
      <c r="T253" s="601"/>
      <c r="U253" s="467"/>
      <c r="V253" s="468"/>
      <c r="W253" s="27"/>
      <c r="X253" s="27"/>
      <c r="Y253" s="27"/>
      <c r="Z253" s="27"/>
      <c r="AA253" s="27"/>
      <c r="AB253" s="27"/>
      <c r="AC253" s="27"/>
      <c r="AD253" s="27"/>
      <c r="AG253">
        <f t="shared" si="106"/>
        <v>0</v>
      </c>
      <c r="AH253">
        <f t="shared" si="107"/>
        <v>0</v>
      </c>
      <c r="AI253" s="35">
        <f t="shared" si="108"/>
        <v>0</v>
      </c>
      <c r="AJ253" s="36">
        <f t="shared" si="109"/>
        <v>0</v>
      </c>
      <c r="AK253" s="37">
        <f t="shared" si="110"/>
        <v>0</v>
      </c>
      <c r="AL253" s="38">
        <f t="shared" si="111"/>
        <v>0</v>
      </c>
      <c r="AM253" s="35">
        <f t="shared" si="112"/>
        <v>0</v>
      </c>
      <c r="AN253" s="36">
        <f t="shared" si="113"/>
        <v>0</v>
      </c>
      <c r="AO253" s="37">
        <f t="shared" si="114"/>
        <v>0</v>
      </c>
      <c r="AP253" s="38">
        <f t="shared" si="115"/>
        <v>0</v>
      </c>
      <c r="AQ253" s="35">
        <f t="shared" si="116"/>
        <v>0</v>
      </c>
      <c r="AR253" s="36">
        <f t="shared" si="117"/>
        <v>0</v>
      </c>
      <c r="AS253" s="37">
        <f t="shared" si="118"/>
        <v>0</v>
      </c>
      <c r="AT253" s="38">
        <f t="shared" si="119"/>
        <v>0</v>
      </c>
      <c r="AU253" s="35">
        <f t="shared" si="120"/>
        <v>0</v>
      </c>
      <c r="AV253" s="36">
        <f t="shared" si="121"/>
        <v>0</v>
      </c>
      <c r="AW253" s="37">
        <f t="shared" si="122"/>
        <v>0</v>
      </c>
      <c r="AX253" s="38">
        <f t="shared" si="123"/>
        <v>0</v>
      </c>
      <c r="AY253" s="39">
        <f t="shared" si="124"/>
        <v>0</v>
      </c>
      <c r="AZ253" s="34" t="str">
        <f>IF(AY253=0,"",
IF(SUM($AY$143:AY253)=1,BA253,
IF($AY$718&gt;SUM($AY$143:AY253),_xlfn.CONCAT(", ",BA253),
IF($AY$718=SUM($AY$143:AY253),_xlfn.CONCAT(" y ",BA253)))))</f>
        <v/>
      </c>
      <c r="BA253" s="220" t="s">
        <v>875</v>
      </c>
      <c r="BC253" s="41">
        <f t="shared" si="125"/>
        <v>0</v>
      </c>
      <c r="BD253" s="41">
        <f t="shared" si="126"/>
        <v>0</v>
      </c>
      <c r="BE253" s="41">
        <f t="shared" si="127"/>
        <v>0</v>
      </c>
      <c r="BF253" s="41">
        <f t="shared" si="128"/>
        <v>0</v>
      </c>
      <c r="BG253" s="41">
        <f t="shared" si="129"/>
        <v>0</v>
      </c>
      <c r="BH253" s="41">
        <f t="shared" si="130"/>
        <v>0</v>
      </c>
      <c r="BI253" s="41">
        <f t="shared" si="131"/>
        <v>0</v>
      </c>
      <c r="BJ253" s="41">
        <f t="shared" si="132"/>
        <v>0</v>
      </c>
    </row>
    <row r="254" spans="1:62" ht="15" customHeight="1">
      <c r="A254" s="159"/>
      <c r="B254" s="179"/>
      <c r="C254" s="220" t="s">
        <v>876</v>
      </c>
      <c r="D254" s="573" t="str">
        <f>IF($AC$136="","",IF(HLOOKUP($AC$136,Presentación!$AQ$3:$BV$574,Presentación!AP115)="","",HLOOKUP($AC$136,Presentación!$AQ$3:$BV$574,Presentación!AP115,0)))</f>
        <v/>
      </c>
      <c r="E254" s="573"/>
      <c r="F254" s="573"/>
      <c r="G254" s="551" t="str">
        <f>IF($AC$136="","",IF(HLOOKUP($AC$136,Presentación!$BZ$3:$DE$574,Presentación!AP115,0)="","",HLOOKUP($AC$136,Presentación!$BZ$3:$DE$574,Presentación!AP115,0)))</f>
        <v/>
      </c>
      <c r="H254" s="551"/>
      <c r="I254" s="551"/>
      <c r="J254" s="551"/>
      <c r="K254" s="551"/>
      <c r="L254" s="551"/>
      <c r="M254" s="551"/>
      <c r="N254" s="551"/>
      <c r="O254" s="551"/>
      <c r="P254" s="551"/>
      <c r="Q254" s="551"/>
      <c r="R254" s="551"/>
      <c r="S254" s="551"/>
      <c r="T254" s="601"/>
      <c r="U254" s="467"/>
      <c r="V254" s="468"/>
      <c r="W254" s="27"/>
      <c r="X254" s="27"/>
      <c r="Y254" s="27"/>
      <c r="Z254" s="27"/>
      <c r="AA254" s="27"/>
      <c r="AB254" s="27"/>
      <c r="AC254" s="27"/>
      <c r="AD254" s="27"/>
      <c r="AG254">
        <f t="shared" si="106"/>
        <v>0</v>
      </c>
      <c r="AH254">
        <f t="shared" si="107"/>
        <v>0</v>
      </c>
      <c r="AI254" s="35">
        <f t="shared" si="108"/>
        <v>0</v>
      </c>
      <c r="AJ254" s="36">
        <f t="shared" si="109"/>
        <v>0</v>
      </c>
      <c r="AK254" s="37">
        <f t="shared" si="110"/>
        <v>0</v>
      </c>
      <c r="AL254" s="38">
        <f t="shared" si="111"/>
        <v>0</v>
      </c>
      <c r="AM254" s="35">
        <f t="shared" si="112"/>
        <v>0</v>
      </c>
      <c r="AN254" s="36">
        <f t="shared" si="113"/>
        <v>0</v>
      </c>
      <c r="AO254" s="37">
        <f t="shared" si="114"/>
        <v>0</v>
      </c>
      <c r="AP254" s="38">
        <f t="shared" si="115"/>
        <v>0</v>
      </c>
      <c r="AQ254" s="35">
        <f t="shared" si="116"/>
        <v>0</v>
      </c>
      <c r="AR254" s="36">
        <f t="shared" si="117"/>
        <v>0</v>
      </c>
      <c r="AS254" s="37">
        <f t="shared" si="118"/>
        <v>0</v>
      </c>
      <c r="AT254" s="38">
        <f t="shared" si="119"/>
        <v>0</v>
      </c>
      <c r="AU254" s="35">
        <f t="shared" si="120"/>
        <v>0</v>
      </c>
      <c r="AV254" s="36">
        <f t="shared" si="121"/>
        <v>0</v>
      </c>
      <c r="AW254" s="37">
        <f t="shared" si="122"/>
        <v>0</v>
      </c>
      <c r="AX254" s="38">
        <f t="shared" si="123"/>
        <v>0</v>
      </c>
      <c r="AY254" s="39">
        <f t="shared" si="124"/>
        <v>0</v>
      </c>
      <c r="AZ254" s="34" t="str">
        <f>IF(AY254=0,"",
IF(SUM($AY$143:AY254)=1,BA254,
IF($AY$718&gt;SUM($AY$143:AY254),_xlfn.CONCAT(", ",BA254),
IF($AY$718=SUM($AY$143:AY254),_xlfn.CONCAT(" y ",BA254)))))</f>
        <v/>
      </c>
      <c r="BA254" s="220" t="s">
        <v>876</v>
      </c>
      <c r="BC254" s="41">
        <f t="shared" si="125"/>
        <v>0</v>
      </c>
      <c r="BD254" s="41">
        <f t="shared" si="126"/>
        <v>0</v>
      </c>
      <c r="BE254" s="41">
        <f t="shared" si="127"/>
        <v>0</v>
      </c>
      <c r="BF254" s="41">
        <f t="shared" si="128"/>
        <v>0</v>
      </c>
      <c r="BG254" s="41">
        <f t="shared" si="129"/>
        <v>0</v>
      </c>
      <c r="BH254" s="41">
        <f t="shared" si="130"/>
        <v>0</v>
      </c>
      <c r="BI254" s="41">
        <f t="shared" si="131"/>
        <v>0</v>
      </c>
      <c r="BJ254" s="41">
        <f t="shared" si="132"/>
        <v>0</v>
      </c>
    </row>
    <row r="255" spans="1:62" ht="15" customHeight="1">
      <c r="A255" s="159"/>
      <c r="B255" s="179"/>
      <c r="C255" s="220" t="s">
        <v>877</v>
      </c>
      <c r="D255" s="573" t="str">
        <f>IF($AC$136="","",IF(HLOOKUP($AC$136,Presentación!$AQ$3:$BV$574,Presentación!AP116)="","",HLOOKUP($AC$136,Presentación!$AQ$3:$BV$574,Presentación!AP116,0)))</f>
        <v/>
      </c>
      <c r="E255" s="573"/>
      <c r="F255" s="573"/>
      <c r="G255" s="551" t="str">
        <f>IF($AC$136="","",IF(HLOOKUP($AC$136,Presentación!$BZ$3:$DE$574,Presentación!AP116,0)="","",HLOOKUP($AC$136,Presentación!$BZ$3:$DE$574,Presentación!AP116,0)))</f>
        <v/>
      </c>
      <c r="H255" s="551"/>
      <c r="I255" s="551"/>
      <c r="J255" s="551"/>
      <c r="K255" s="551"/>
      <c r="L255" s="551"/>
      <c r="M255" s="551"/>
      <c r="N255" s="551"/>
      <c r="O255" s="551"/>
      <c r="P255" s="551"/>
      <c r="Q255" s="551"/>
      <c r="R255" s="551"/>
      <c r="S255" s="551"/>
      <c r="T255" s="601"/>
      <c r="U255" s="467"/>
      <c r="V255" s="468"/>
      <c r="W255" s="27"/>
      <c r="X255" s="27"/>
      <c r="Y255" s="27"/>
      <c r="Z255" s="27"/>
      <c r="AA255" s="27"/>
      <c r="AB255" s="27"/>
      <c r="AC255" s="27"/>
      <c r="AD255" s="27"/>
      <c r="AG255">
        <f t="shared" si="106"/>
        <v>0</v>
      </c>
      <c r="AH255">
        <f t="shared" si="107"/>
        <v>0</v>
      </c>
      <c r="AI255" s="35">
        <f t="shared" si="108"/>
        <v>0</v>
      </c>
      <c r="AJ255" s="36">
        <f t="shared" si="109"/>
        <v>0</v>
      </c>
      <c r="AK255" s="37">
        <f t="shared" si="110"/>
        <v>0</v>
      </c>
      <c r="AL255" s="38">
        <f t="shared" si="111"/>
        <v>0</v>
      </c>
      <c r="AM255" s="35">
        <f t="shared" si="112"/>
        <v>0</v>
      </c>
      <c r="AN255" s="36">
        <f t="shared" si="113"/>
        <v>0</v>
      </c>
      <c r="AO255" s="37">
        <f t="shared" si="114"/>
        <v>0</v>
      </c>
      <c r="AP255" s="38">
        <f t="shared" si="115"/>
        <v>0</v>
      </c>
      <c r="AQ255" s="35">
        <f t="shared" si="116"/>
        <v>0</v>
      </c>
      <c r="AR255" s="36">
        <f t="shared" si="117"/>
        <v>0</v>
      </c>
      <c r="AS255" s="37">
        <f t="shared" si="118"/>
        <v>0</v>
      </c>
      <c r="AT255" s="38">
        <f t="shared" si="119"/>
        <v>0</v>
      </c>
      <c r="AU255" s="35">
        <f t="shared" si="120"/>
        <v>0</v>
      </c>
      <c r="AV255" s="36">
        <f t="shared" si="121"/>
        <v>0</v>
      </c>
      <c r="AW255" s="37">
        <f t="shared" si="122"/>
        <v>0</v>
      </c>
      <c r="AX255" s="38">
        <f t="shared" si="123"/>
        <v>0</v>
      </c>
      <c r="AY255" s="39">
        <f t="shared" si="124"/>
        <v>0</v>
      </c>
      <c r="AZ255" s="34" t="str">
        <f>IF(AY255=0,"",
IF(SUM($AY$143:AY255)=1,BA255,
IF($AY$718&gt;SUM($AY$143:AY255),_xlfn.CONCAT(", ",BA255),
IF($AY$718=SUM($AY$143:AY255),_xlfn.CONCAT(" y ",BA255)))))</f>
        <v/>
      </c>
      <c r="BA255" s="220" t="s">
        <v>877</v>
      </c>
      <c r="BC255" s="41">
        <f t="shared" si="125"/>
        <v>0</v>
      </c>
      <c r="BD255" s="41">
        <f t="shared" si="126"/>
        <v>0</v>
      </c>
      <c r="BE255" s="41">
        <f t="shared" si="127"/>
        <v>0</v>
      </c>
      <c r="BF255" s="41">
        <f t="shared" si="128"/>
        <v>0</v>
      </c>
      <c r="BG255" s="41">
        <f t="shared" si="129"/>
        <v>0</v>
      </c>
      <c r="BH255" s="41">
        <f t="shared" si="130"/>
        <v>0</v>
      </c>
      <c r="BI255" s="41">
        <f t="shared" si="131"/>
        <v>0</v>
      </c>
      <c r="BJ255" s="41">
        <f t="shared" si="132"/>
        <v>0</v>
      </c>
    </row>
    <row r="256" spans="1:62" ht="15" customHeight="1">
      <c r="A256" s="159"/>
      <c r="B256" s="179"/>
      <c r="C256" s="220" t="s">
        <v>878</v>
      </c>
      <c r="D256" s="573" t="str">
        <f>IF($AC$136="","",IF(HLOOKUP($AC$136,Presentación!$AQ$3:$BV$574,Presentación!AP117)="","",HLOOKUP($AC$136,Presentación!$AQ$3:$BV$574,Presentación!AP117,0)))</f>
        <v/>
      </c>
      <c r="E256" s="573"/>
      <c r="F256" s="573"/>
      <c r="G256" s="551" t="str">
        <f>IF($AC$136="","",IF(HLOOKUP($AC$136,Presentación!$BZ$3:$DE$574,Presentación!AP117,0)="","",HLOOKUP($AC$136,Presentación!$BZ$3:$DE$574,Presentación!AP117,0)))</f>
        <v/>
      </c>
      <c r="H256" s="551"/>
      <c r="I256" s="551"/>
      <c r="J256" s="551"/>
      <c r="K256" s="551"/>
      <c r="L256" s="551"/>
      <c r="M256" s="551"/>
      <c r="N256" s="551"/>
      <c r="O256" s="551"/>
      <c r="P256" s="551"/>
      <c r="Q256" s="551"/>
      <c r="R256" s="551"/>
      <c r="S256" s="551"/>
      <c r="T256" s="601"/>
      <c r="U256" s="467"/>
      <c r="V256" s="468"/>
      <c r="W256" s="27"/>
      <c r="X256" s="27"/>
      <c r="Y256" s="27"/>
      <c r="Z256" s="27"/>
      <c r="AA256" s="27"/>
      <c r="AB256" s="27"/>
      <c r="AC256" s="27"/>
      <c r="AD256" s="27"/>
      <c r="AG256">
        <f t="shared" si="106"/>
        <v>0</v>
      </c>
      <c r="AH256">
        <f t="shared" si="107"/>
        <v>0</v>
      </c>
      <c r="AI256" s="35">
        <f t="shared" si="108"/>
        <v>0</v>
      </c>
      <c r="AJ256" s="36">
        <f t="shared" si="109"/>
        <v>0</v>
      </c>
      <c r="AK256" s="37">
        <f t="shared" si="110"/>
        <v>0</v>
      </c>
      <c r="AL256" s="38">
        <f t="shared" si="111"/>
        <v>0</v>
      </c>
      <c r="AM256" s="35">
        <f t="shared" si="112"/>
        <v>0</v>
      </c>
      <c r="AN256" s="36">
        <f t="shared" si="113"/>
        <v>0</v>
      </c>
      <c r="AO256" s="37">
        <f t="shared" si="114"/>
        <v>0</v>
      </c>
      <c r="AP256" s="38">
        <f t="shared" si="115"/>
        <v>0</v>
      </c>
      <c r="AQ256" s="35">
        <f t="shared" si="116"/>
        <v>0</v>
      </c>
      <c r="AR256" s="36">
        <f t="shared" si="117"/>
        <v>0</v>
      </c>
      <c r="AS256" s="37">
        <f t="shared" si="118"/>
        <v>0</v>
      </c>
      <c r="AT256" s="38">
        <f t="shared" si="119"/>
        <v>0</v>
      </c>
      <c r="AU256" s="35">
        <f t="shared" si="120"/>
        <v>0</v>
      </c>
      <c r="AV256" s="36">
        <f t="shared" si="121"/>
        <v>0</v>
      </c>
      <c r="AW256" s="37">
        <f t="shared" si="122"/>
        <v>0</v>
      </c>
      <c r="AX256" s="38">
        <f t="shared" si="123"/>
        <v>0</v>
      </c>
      <c r="AY256" s="39">
        <f t="shared" si="124"/>
        <v>0</v>
      </c>
      <c r="AZ256" s="34" t="str">
        <f>IF(AY256=0,"",
IF(SUM($AY$143:AY256)=1,BA256,
IF($AY$718&gt;SUM($AY$143:AY256),_xlfn.CONCAT(", ",BA256),
IF($AY$718=SUM($AY$143:AY256),_xlfn.CONCAT(" y ",BA256)))))</f>
        <v/>
      </c>
      <c r="BA256" s="220" t="s">
        <v>878</v>
      </c>
      <c r="BC256" s="41">
        <f t="shared" si="125"/>
        <v>0</v>
      </c>
      <c r="BD256" s="41">
        <f t="shared" si="126"/>
        <v>0</v>
      </c>
      <c r="BE256" s="41">
        <f t="shared" si="127"/>
        <v>0</v>
      </c>
      <c r="BF256" s="41">
        <f t="shared" si="128"/>
        <v>0</v>
      </c>
      <c r="BG256" s="41">
        <f t="shared" si="129"/>
        <v>0</v>
      </c>
      <c r="BH256" s="41">
        <f t="shared" si="130"/>
        <v>0</v>
      </c>
      <c r="BI256" s="41">
        <f t="shared" si="131"/>
        <v>0</v>
      </c>
      <c r="BJ256" s="41">
        <f t="shared" si="132"/>
        <v>0</v>
      </c>
    </row>
    <row r="257" spans="1:62" ht="15" customHeight="1">
      <c r="A257" s="159"/>
      <c r="B257" s="179"/>
      <c r="C257" s="220" t="s">
        <v>879</v>
      </c>
      <c r="D257" s="573" t="str">
        <f>IF($AC$136="","",IF(HLOOKUP($AC$136,Presentación!$AQ$3:$BV$574,Presentación!AP118)="","",HLOOKUP($AC$136,Presentación!$AQ$3:$BV$574,Presentación!AP118,0)))</f>
        <v/>
      </c>
      <c r="E257" s="573"/>
      <c r="F257" s="573"/>
      <c r="G257" s="551" t="str">
        <f>IF($AC$136="","",IF(HLOOKUP($AC$136,Presentación!$BZ$3:$DE$574,Presentación!AP118,0)="","",HLOOKUP($AC$136,Presentación!$BZ$3:$DE$574,Presentación!AP118,0)))</f>
        <v/>
      </c>
      <c r="H257" s="551"/>
      <c r="I257" s="551"/>
      <c r="J257" s="551"/>
      <c r="K257" s="551"/>
      <c r="L257" s="551"/>
      <c r="M257" s="551"/>
      <c r="N257" s="551"/>
      <c r="O257" s="551"/>
      <c r="P257" s="551"/>
      <c r="Q257" s="551"/>
      <c r="R257" s="551"/>
      <c r="S257" s="551"/>
      <c r="T257" s="601"/>
      <c r="U257" s="467"/>
      <c r="V257" s="468"/>
      <c r="W257" s="27"/>
      <c r="X257" s="27"/>
      <c r="Y257" s="27"/>
      <c r="Z257" s="27"/>
      <c r="AA257" s="27"/>
      <c r="AB257" s="27"/>
      <c r="AC257" s="27"/>
      <c r="AD257" s="27"/>
      <c r="AG257">
        <f t="shared" si="106"/>
        <v>0</v>
      </c>
      <c r="AH257">
        <f t="shared" si="107"/>
        <v>0</v>
      </c>
      <c r="AI257" s="35">
        <f t="shared" si="108"/>
        <v>0</v>
      </c>
      <c r="AJ257" s="36">
        <f t="shared" si="109"/>
        <v>0</v>
      </c>
      <c r="AK257" s="37">
        <f t="shared" si="110"/>
        <v>0</v>
      </c>
      <c r="AL257" s="38">
        <f t="shared" si="111"/>
        <v>0</v>
      </c>
      <c r="AM257" s="35">
        <f t="shared" si="112"/>
        <v>0</v>
      </c>
      <c r="AN257" s="36">
        <f t="shared" si="113"/>
        <v>0</v>
      </c>
      <c r="AO257" s="37">
        <f t="shared" si="114"/>
        <v>0</v>
      </c>
      <c r="AP257" s="38">
        <f t="shared" si="115"/>
        <v>0</v>
      </c>
      <c r="AQ257" s="35">
        <f t="shared" si="116"/>
        <v>0</v>
      </c>
      <c r="AR257" s="36">
        <f t="shared" si="117"/>
        <v>0</v>
      </c>
      <c r="AS257" s="37">
        <f t="shared" si="118"/>
        <v>0</v>
      </c>
      <c r="AT257" s="38">
        <f t="shared" si="119"/>
        <v>0</v>
      </c>
      <c r="AU257" s="35">
        <f t="shared" si="120"/>
        <v>0</v>
      </c>
      <c r="AV257" s="36">
        <f t="shared" si="121"/>
        <v>0</v>
      </c>
      <c r="AW257" s="37">
        <f t="shared" si="122"/>
        <v>0</v>
      </c>
      <c r="AX257" s="38">
        <f t="shared" si="123"/>
        <v>0</v>
      </c>
      <c r="AY257" s="39">
        <f t="shared" si="124"/>
        <v>0</v>
      </c>
      <c r="AZ257" s="34" t="str">
        <f>IF(AY257=0,"",
IF(SUM($AY$143:AY257)=1,BA257,
IF($AY$718&gt;SUM($AY$143:AY257),_xlfn.CONCAT(", ",BA257),
IF($AY$718=SUM($AY$143:AY257),_xlfn.CONCAT(" y ",BA257)))))</f>
        <v/>
      </c>
      <c r="BA257" s="220" t="s">
        <v>879</v>
      </c>
      <c r="BC257" s="41">
        <f t="shared" si="125"/>
        <v>0</v>
      </c>
      <c r="BD257" s="41">
        <f t="shared" si="126"/>
        <v>0</v>
      </c>
      <c r="BE257" s="41">
        <f t="shared" si="127"/>
        <v>0</v>
      </c>
      <c r="BF257" s="41">
        <f t="shared" si="128"/>
        <v>0</v>
      </c>
      <c r="BG257" s="41">
        <f t="shared" si="129"/>
        <v>0</v>
      </c>
      <c r="BH257" s="41">
        <f t="shared" si="130"/>
        <v>0</v>
      </c>
      <c r="BI257" s="41">
        <f t="shared" si="131"/>
        <v>0</v>
      </c>
      <c r="BJ257" s="41">
        <f t="shared" si="132"/>
        <v>0</v>
      </c>
    </row>
    <row r="258" spans="1:62" ht="15" customHeight="1">
      <c r="A258" s="159"/>
      <c r="B258" s="179"/>
      <c r="C258" s="220" t="s">
        <v>880</v>
      </c>
      <c r="D258" s="573" t="str">
        <f>IF($AC$136="","",IF(HLOOKUP($AC$136,Presentación!$AQ$3:$BV$574,Presentación!AP119)="","",HLOOKUP($AC$136,Presentación!$AQ$3:$BV$574,Presentación!AP119,0)))</f>
        <v/>
      </c>
      <c r="E258" s="573"/>
      <c r="F258" s="573"/>
      <c r="G258" s="551" t="str">
        <f>IF($AC$136="","",IF(HLOOKUP($AC$136,Presentación!$BZ$3:$DE$574,Presentación!AP119,0)="","",HLOOKUP($AC$136,Presentación!$BZ$3:$DE$574,Presentación!AP119,0)))</f>
        <v/>
      </c>
      <c r="H258" s="551"/>
      <c r="I258" s="551"/>
      <c r="J258" s="551"/>
      <c r="K258" s="551"/>
      <c r="L258" s="551"/>
      <c r="M258" s="551"/>
      <c r="N258" s="551"/>
      <c r="O258" s="551"/>
      <c r="P258" s="551"/>
      <c r="Q258" s="551"/>
      <c r="R258" s="551"/>
      <c r="S258" s="551"/>
      <c r="T258" s="601"/>
      <c r="U258" s="467"/>
      <c r="V258" s="468"/>
      <c r="W258" s="27"/>
      <c r="X258" s="27"/>
      <c r="Y258" s="27"/>
      <c r="Z258" s="27"/>
      <c r="AA258" s="27"/>
      <c r="AB258" s="27"/>
      <c r="AC258" s="27"/>
      <c r="AD258" s="27"/>
      <c r="AG258">
        <f t="shared" si="106"/>
        <v>0</v>
      </c>
      <c r="AH258">
        <f t="shared" si="107"/>
        <v>0</v>
      </c>
      <c r="AI258" s="35">
        <f t="shared" si="108"/>
        <v>0</v>
      </c>
      <c r="AJ258" s="36">
        <f t="shared" si="109"/>
        <v>0</v>
      </c>
      <c r="AK258" s="37">
        <f t="shared" si="110"/>
        <v>0</v>
      </c>
      <c r="AL258" s="38">
        <f t="shared" si="111"/>
        <v>0</v>
      </c>
      <c r="AM258" s="35">
        <f t="shared" si="112"/>
        <v>0</v>
      </c>
      <c r="AN258" s="36">
        <f t="shared" si="113"/>
        <v>0</v>
      </c>
      <c r="AO258" s="37">
        <f t="shared" si="114"/>
        <v>0</v>
      </c>
      <c r="AP258" s="38">
        <f t="shared" si="115"/>
        <v>0</v>
      </c>
      <c r="AQ258" s="35">
        <f t="shared" si="116"/>
        <v>0</v>
      </c>
      <c r="AR258" s="36">
        <f t="shared" si="117"/>
        <v>0</v>
      </c>
      <c r="AS258" s="37">
        <f t="shared" si="118"/>
        <v>0</v>
      </c>
      <c r="AT258" s="38">
        <f t="shared" si="119"/>
        <v>0</v>
      </c>
      <c r="AU258" s="35">
        <f t="shared" si="120"/>
        <v>0</v>
      </c>
      <c r="AV258" s="36">
        <f t="shared" si="121"/>
        <v>0</v>
      </c>
      <c r="AW258" s="37">
        <f t="shared" si="122"/>
        <v>0</v>
      </c>
      <c r="AX258" s="38">
        <f t="shared" si="123"/>
        <v>0</v>
      </c>
      <c r="AY258" s="39">
        <f t="shared" si="124"/>
        <v>0</v>
      </c>
      <c r="AZ258" s="34" t="str">
        <f>IF(AY258=0,"",
IF(SUM($AY$143:AY258)=1,BA258,
IF($AY$718&gt;SUM($AY$143:AY258),_xlfn.CONCAT(", ",BA258),
IF($AY$718=SUM($AY$143:AY258),_xlfn.CONCAT(" y ",BA258)))))</f>
        <v/>
      </c>
      <c r="BA258" s="220" t="s">
        <v>880</v>
      </c>
      <c r="BC258" s="41">
        <f t="shared" si="125"/>
        <v>0</v>
      </c>
      <c r="BD258" s="41">
        <f t="shared" si="126"/>
        <v>0</v>
      </c>
      <c r="BE258" s="41">
        <f t="shared" si="127"/>
        <v>0</v>
      </c>
      <c r="BF258" s="41">
        <f t="shared" si="128"/>
        <v>0</v>
      </c>
      <c r="BG258" s="41">
        <f t="shared" si="129"/>
        <v>0</v>
      </c>
      <c r="BH258" s="41">
        <f t="shared" si="130"/>
        <v>0</v>
      </c>
      <c r="BI258" s="41">
        <f t="shared" si="131"/>
        <v>0</v>
      </c>
      <c r="BJ258" s="41">
        <f t="shared" si="132"/>
        <v>0</v>
      </c>
    </row>
    <row r="259" spans="1:62" ht="15" customHeight="1">
      <c r="A259" s="159"/>
      <c r="B259" s="179"/>
      <c r="C259" s="220" t="s">
        <v>881</v>
      </c>
      <c r="D259" s="573" t="str">
        <f>IF($AC$136="","",IF(HLOOKUP($AC$136,Presentación!$AQ$3:$BV$574,Presentación!AP120)="","",HLOOKUP($AC$136,Presentación!$AQ$3:$BV$574,Presentación!AP120,0)))</f>
        <v/>
      </c>
      <c r="E259" s="573"/>
      <c r="F259" s="573"/>
      <c r="G259" s="551" t="str">
        <f>IF($AC$136="","",IF(HLOOKUP($AC$136,Presentación!$BZ$3:$DE$574,Presentación!AP120,0)="","",HLOOKUP($AC$136,Presentación!$BZ$3:$DE$574,Presentación!AP120,0)))</f>
        <v/>
      </c>
      <c r="H259" s="551"/>
      <c r="I259" s="551"/>
      <c r="J259" s="551"/>
      <c r="K259" s="551"/>
      <c r="L259" s="551"/>
      <c r="M259" s="551"/>
      <c r="N259" s="551"/>
      <c r="O259" s="551"/>
      <c r="P259" s="551"/>
      <c r="Q259" s="551"/>
      <c r="R259" s="551"/>
      <c r="S259" s="551"/>
      <c r="T259" s="601"/>
      <c r="U259" s="467"/>
      <c r="V259" s="468"/>
      <c r="W259" s="27"/>
      <c r="X259" s="27"/>
      <c r="Y259" s="27"/>
      <c r="Z259" s="27"/>
      <c r="AA259" s="27"/>
      <c r="AB259" s="27"/>
      <c r="AC259" s="27"/>
      <c r="AD259" s="27"/>
      <c r="AG259">
        <f t="shared" si="106"/>
        <v>0</v>
      </c>
      <c r="AH259">
        <f t="shared" si="107"/>
        <v>0</v>
      </c>
      <c r="AI259" s="35">
        <f t="shared" si="108"/>
        <v>0</v>
      </c>
      <c r="AJ259" s="36">
        <f t="shared" si="109"/>
        <v>0</v>
      </c>
      <c r="AK259" s="37">
        <f t="shared" si="110"/>
        <v>0</v>
      </c>
      <c r="AL259" s="38">
        <f t="shared" si="111"/>
        <v>0</v>
      </c>
      <c r="AM259" s="35">
        <f t="shared" si="112"/>
        <v>0</v>
      </c>
      <c r="AN259" s="36">
        <f t="shared" si="113"/>
        <v>0</v>
      </c>
      <c r="AO259" s="37">
        <f t="shared" si="114"/>
        <v>0</v>
      </c>
      <c r="AP259" s="38">
        <f t="shared" si="115"/>
        <v>0</v>
      </c>
      <c r="AQ259" s="35">
        <f t="shared" si="116"/>
        <v>0</v>
      </c>
      <c r="AR259" s="36">
        <f t="shared" si="117"/>
        <v>0</v>
      </c>
      <c r="AS259" s="37">
        <f t="shared" si="118"/>
        <v>0</v>
      </c>
      <c r="AT259" s="38">
        <f t="shared" si="119"/>
        <v>0</v>
      </c>
      <c r="AU259" s="35">
        <f t="shared" si="120"/>
        <v>0</v>
      </c>
      <c r="AV259" s="36">
        <f t="shared" si="121"/>
        <v>0</v>
      </c>
      <c r="AW259" s="37">
        <f t="shared" si="122"/>
        <v>0</v>
      </c>
      <c r="AX259" s="38">
        <f t="shared" si="123"/>
        <v>0</v>
      </c>
      <c r="AY259" s="39">
        <f t="shared" si="124"/>
        <v>0</v>
      </c>
      <c r="AZ259" s="34" t="str">
        <f>IF(AY259=0,"",
IF(SUM($AY$143:AY259)=1,BA259,
IF($AY$718&gt;SUM($AY$143:AY259),_xlfn.CONCAT(", ",BA259),
IF($AY$718=SUM($AY$143:AY259),_xlfn.CONCAT(" y ",BA259)))))</f>
        <v/>
      </c>
      <c r="BA259" s="220" t="s">
        <v>881</v>
      </c>
      <c r="BC259" s="41">
        <f t="shared" si="125"/>
        <v>0</v>
      </c>
      <c r="BD259" s="41">
        <f t="shared" si="126"/>
        <v>0</v>
      </c>
      <c r="BE259" s="41">
        <f t="shared" si="127"/>
        <v>0</v>
      </c>
      <c r="BF259" s="41">
        <f t="shared" si="128"/>
        <v>0</v>
      </c>
      <c r="BG259" s="41">
        <f t="shared" si="129"/>
        <v>0</v>
      </c>
      <c r="BH259" s="41">
        <f t="shared" si="130"/>
        <v>0</v>
      </c>
      <c r="BI259" s="41">
        <f t="shared" si="131"/>
        <v>0</v>
      </c>
      <c r="BJ259" s="41">
        <f t="shared" si="132"/>
        <v>0</v>
      </c>
    </row>
    <row r="260" spans="1:62" ht="15" customHeight="1">
      <c r="A260" s="159"/>
      <c r="B260" s="179"/>
      <c r="C260" s="220" t="s">
        <v>882</v>
      </c>
      <c r="D260" s="573" t="str">
        <f>IF($AC$136="","",IF(HLOOKUP($AC$136,Presentación!$AQ$3:$BV$574,Presentación!AP121)="","",HLOOKUP($AC$136,Presentación!$AQ$3:$BV$574,Presentación!AP121,0)))</f>
        <v/>
      </c>
      <c r="E260" s="573"/>
      <c r="F260" s="573"/>
      <c r="G260" s="551" t="str">
        <f>IF($AC$136="","",IF(HLOOKUP($AC$136,Presentación!$BZ$3:$DE$574,Presentación!AP121,0)="","",HLOOKUP($AC$136,Presentación!$BZ$3:$DE$574,Presentación!AP121,0)))</f>
        <v/>
      </c>
      <c r="H260" s="551"/>
      <c r="I260" s="551"/>
      <c r="J260" s="551"/>
      <c r="K260" s="551"/>
      <c r="L260" s="551"/>
      <c r="M260" s="551"/>
      <c r="N260" s="551"/>
      <c r="O260" s="551"/>
      <c r="P260" s="551"/>
      <c r="Q260" s="551"/>
      <c r="R260" s="551"/>
      <c r="S260" s="551"/>
      <c r="T260" s="601"/>
      <c r="U260" s="467"/>
      <c r="V260" s="468"/>
      <c r="W260" s="27"/>
      <c r="X260" s="27"/>
      <c r="Y260" s="27"/>
      <c r="Z260" s="27"/>
      <c r="AA260" s="27"/>
      <c r="AB260" s="27"/>
      <c r="AC260" s="27"/>
      <c r="AD260" s="27"/>
      <c r="AG260">
        <f t="shared" si="106"/>
        <v>0</v>
      </c>
      <c r="AH260">
        <f t="shared" si="107"/>
        <v>0</v>
      </c>
      <c r="AI260" s="35">
        <f t="shared" si="108"/>
        <v>0</v>
      </c>
      <c r="AJ260" s="36">
        <f t="shared" si="109"/>
        <v>0</v>
      </c>
      <c r="AK260" s="37">
        <f t="shared" si="110"/>
        <v>0</v>
      </c>
      <c r="AL260" s="38">
        <f t="shared" si="111"/>
        <v>0</v>
      </c>
      <c r="AM260" s="35">
        <f t="shared" si="112"/>
        <v>0</v>
      </c>
      <c r="AN260" s="36">
        <f t="shared" si="113"/>
        <v>0</v>
      </c>
      <c r="AO260" s="37">
        <f t="shared" si="114"/>
        <v>0</v>
      </c>
      <c r="AP260" s="38">
        <f t="shared" si="115"/>
        <v>0</v>
      </c>
      <c r="AQ260" s="35">
        <f t="shared" si="116"/>
        <v>0</v>
      </c>
      <c r="AR260" s="36">
        <f t="shared" si="117"/>
        <v>0</v>
      </c>
      <c r="AS260" s="37">
        <f t="shared" si="118"/>
        <v>0</v>
      </c>
      <c r="AT260" s="38">
        <f t="shared" si="119"/>
        <v>0</v>
      </c>
      <c r="AU260" s="35">
        <f t="shared" si="120"/>
        <v>0</v>
      </c>
      <c r="AV260" s="36">
        <f t="shared" si="121"/>
        <v>0</v>
      </c>
      <c r="AW260" s="37">
        <f t="shared" si="122"/>
        <v>0</v>
      </c>
      <c r="AX260" s="38">
        <f t="shared" si="123"/>
        <v>0</v>
      </c>
      <c r="AY260" s="39">
        <f t="shared" si="124"/>
        <v>0</v>
      </c>
      <c r="AZ260" s="34" t="str">
        <f>IF(AY260=0,"",
IF(SUM($AY$143:AY260)=1,BA260,
IF($AY$718&gt;SUM($AY$143:AY260),_xlfn.CONCAT(", ",BA260),
IF($AY$718=SUM($AY$143:AY260),_xlfn.CONCAT(" y ",BA260)))))</f>
        <v/>
      </c>
      <c r="BA260" s="220" t="s">
        <v>882</v>
      </c>
      <c r="BC260" s="41">
        <f t="shared" si="125"/>
        <v>0</v>
      </c>
      <c r="BD260" s="41">
        <f t="shared" si="126"/>
        <v>0</v>
      </c>
      <c r="BE260" s="41">
        <f t="shared" si="127"/>
        <v>0</v>
      </c>
      <c r="BF260" s="41">
        <f t="shared" si="128"/>
        <v>0</v>
      </c>
      <c r="BG260" s="41">
        <f t="shared" si="129"/>
        <v>0</v>
      </c>
      <c r="BH260" s="41">
        <f t="shared" si="130"/>
        <v>0</v>
      </c>
      <c r="BI260" s="41">
        <f t="shared" si="131"/>
        <v>0</v>
      </c>
      <c r="BJ260" s="41">
        <f t="shared" si="132"/>
        <v>0</v>
      </c>
    </row>
    <row r="261" spans="1:62" ht="15" customHeight="1">
      <c r="A261" s="159"/>
      <c r="B261" s="179"/>
      <c r="C261" s="220" t="s">
        <v>883</v>
      </c>
      <c r="D261" s="573" t="str">
        <f>IF($AC$136="","",IF(HLOOKUP($AC$136,Presentación!$AQ$3:$BV$574,Presentación!AP122)="","",HLOOKUP($AC$136,Presentación!$AQ$3:$BV$574,Presentación!AP122,0)))</f>
        <v/>
      </c>
      <c r="E261" s="573"/>
      <c r="F261" s="573"/>
      <c r="G261" s="551" t="str">
        <f>IF($AC$136="","",IF(HLOOKUP($AC$136,Presentación!$BZ$3:$DE$574,Presentación!AP122,0)="","",HLOOKUP($AC$136,Presentación!$BZ$3:$DE$574,Presentación!AP122,0)))</f>
        <v/>
      </c>
      <c r="H261" s="551"/>
      <c r="I261" s="551"/>
      <c r="J261" s="551"/>
      <c r="K261" s="551"/>
      <c r="L261" s="551"/>
      <c r="M261" s="551"/>
      <c r="N261" s="551"/>
      <c r="O261" s="551"/>
      <c r="P261" s="551"/>
      <c r="Q261" s="551"/>
      <c r="R261" s="551"/>
      <c r="S261" s="551"/>
      <c r="T261" s="601"/>
      <c r="U261" s="467"/>
      <c r="V261" s="468"/>
      <c r="W261" s="27"/>
      <c r="X261" s="27"/>
      <c r="Y261" s="27"/>
      <c r="Z261" s="27"/>
      <c r="AA261" s="27"/>
      <c r="AB261" s="27"/>
      <c r="AC261" s="27"/>
      <c r="AD261" s="27"/>
      <c r="AG261">
        <f t="shared" si="106"/>
        <v>0</v>
      </c>
      <c r="AH261">
        <f t="shared" si="107"/>
        <v>0</v>
      </c>
      <c r="AI261" s="35">
        <f t="shared" si="108"/>
        <v>0</v>
      </c>
      <c r="AJ261" s="36">
        <f t="shared" si="109"/>
        <v>0</v>
      </c>
      <c r="AK261" s="37">
        <f t="shared" si="110"/>
        <v>0</v>
      </c>
      <c r="AL261" s="38">
        <f t="shared" si="111"/>
        <v>0</v>
      </c>
      <c r="AM261" s="35">
        <f t="shared" si="112"/>
        <v>0</v>
      </c>
      <c r="AN261" s="36">
        <f t="shared" si="113"/>
        <v>0</v>
      </c>
      <c r="AO261" s="37">
        <f t="shared" si="114"/>
        <v>0</v>
      </c>
      <c r="AP261" s="38">
        <f t="shared" si="115"/>
        <v>0</v>
      </c>
      <c r="AQ261" s="35">
        <f t="shared" si="116"/>
        <v>0</v>
      </c>
      <c r="AR261" s="36">
        <f t="shared" si="117"/>
        <v>0</v>
      </c>
      <c r="AS261" s="37">
        <f t="shared" si="118"/>
        <v>0</v>
      </c>
      <c r="AT261" s="38">
        <f t="shared" si="119"/>
        <v>0</v>
      </c>
      <c r="AU261" s="35">
        <f t="shared" si="120"/>
        <v>0</v>
      </c>
      <c r="AV261" s="36">
        <f t="shared" si="121"/>
        <v>0</v>
      </c>
      <c r="AW261" s="37">
        <f t="shared" si="122"/>
        <v>0</v>
      </c>
      <c r="AX261" s="38">
        <f t="shared" si="123"/>
        <v>0</v>
      </c>
      <c r="AY261" s="39">
        <f t="shared" si="124"/>
        <v>0</v>
      </c>
      <c r="AZ261" s="34" t="str">
        <f>IF(AY261=0,"",
IF(SUM($AY$143:AY261)=1,BA261,
IF($AY$718&gt;SUM($AY$143:AY261),_xlfn.CONCAT(", ",BA261),
IF($AY$718=SUM($AY$143:AY261),_xlfn.CONCAT(" y ",BA261)))))</f>
        <v/>
      </c>
      <c r="BA261" s="220" t="s">
        <v>883</v>
      </c>
      <c r="BC261" s="41">
        <f t="shared" si="125"/>
        <v>0</v>
      </c>
      <c r="BD261" s="41">
        <f t="shared" si="126"/>
        <v>0</v>
      </c>
      <c r="BE261" s="41">
        <f t="shared" si="127"/>
        <v>0</v>
      </c>
      <c r="BF261" s="41">
        <f t="shared" si="128"/>
        <v>0</v>
      </c>
      <c r="BG261" s="41">
        <f t="shared" si="129"/>
        <v>0</v>
      </c>
      <c r="BH261" s="41">
        <f t="shared" si="130"/>
        <v>0</v>
      </c>
      <c r="BI261" s="41">
        <f t="shared" si="131"/>
        <v>0</v>
      </c>
      <c r="BJ261" s="41">
        <f t="shared" si="132"/>
        <v>0</v>
      </c>
    </row>
    <row r="262" spans="1:62" ht="15" customHeight="1">
      <c r="A262" s="159"/>
      <c r="B262" s="179"/>
      <c r="C262" s="220" t="s">
        <v>884</v>
      </c>
      <c r="D262" s="573" t="str">
        <f>IF($AC$136="","",IF(HLOOKUP($AC$136,Presentación!$AQ$3:$BV$574,Presentación!AP123)="","",HLOOKUP($AC$136,Presentación!$AQ$3:$BV$574,Presentación!AP123,0)))</f>
        <v/>
      </c>
      <c r="E262" s="573"/>
      <c r="F262" s="573"/>
      <c r="G262" s="551" t="str">
        <f>IF($AC$136="","",IF(HLOOKUP($AC$136,Presentación!$BZ$3:$DE$574,Presentación!AP123,0)="","",HLOOKUP($AC$136,Presentación!$BZ$3:$DE$574,Presentación!AP123,0)))</f>
        <v/>
      </c>
      <c r="H262" s="551"/>
      <c r="I262" s="551"/>
      <c r="J262" s="551"/>
      <c r="K262" s="551"/>
      <c r="L262" s="551"/>
      <c r="M262" s="551"/>
      <c r="N262" s="551"/>
      <c r="O262" s="551"/>
      <c r="P262" s="551"/>
      <c r="Q262" s="551"/>
      <c r="R262" s="551"/>
      <c r="S262" s="551"/>
      <c r="T262" s="601"/>
      <c r="U262" s="467"/>
      <c r="V262" s="468"/>
      <c r="W262" s="27"/>
      <c r="X262" s="27"/>
      <c r="Y262" s="27"/>
      <c r="Z262" s="27"/>
      <c r="AA262" s="27"/>
      <c r="AB262" s="27"/>
      <c r="AC262" s="27"/>
      <c r="AD262" s="27"/>
      <c r="AG262">
        <f t="shared" si="106"/>
        <v>0</v>
      </c>
      <c r="AH262">
        <f t="shared" si="107"/>
        <v>0</v>
      </c>
      <c r="AI262" s="35">
        <f t="shared" si="108"/>
        <v>0</v>
      </c>
      <c r="AJ262" s="36">
        <f t="shared" si="109"/>
        <v>0</v>
      </c>
      <c r="AK262" s="37">
        <f t="shared" si="110"/>
        <v>0</v>
      </c>
      <c r="AL262" s="38">
        <f t="shared" si="111"/>
        <v>0</v>
      </c>
      <c r="AM262" s="35">
        <f t="shared" si="112"/>
        <v>0</v>
      </c>
      <c r="AN262" s="36">
        <f t="shared" si="113"/>
        <v>0</v>
      </c>
      <c r="AO262" s="37">
        <f t="shared" si="114"/>
        <v>0</v>
      </c>
      <c r="AP262" s="38">
        <f t="shared" si="115"/>
        <v>0</v>
      </c>
      <c r="AQ262" s="35">
        <f t="shared" si="116"/>
        <v>0</v>
      </c>
      <c r="AR262" s="36">
        <f t="shared" si="117"/>
        <v>0</v>
      </c>
      <c r="AS262" s="37">
        <f t="shared" si="118"/>
        <v>0</v>
      </c>
      <c r="AT262" s="38">
        <f t="shared" si="119"/>
        <v>0</v>
      </c>
      <c r="AU262" s="35">
        <f t="shared" si="120"/>
        <v>0</v>
      </c>
      <c r="AV262" s="36">
        <f t="shared" si="121"/>
        <v>0</v>
      </c>
      <c r="AW262" s="37">
        <f t="shared" si="122"/>
        <v>0</v>
      </c>
      <c r="AX262" s="38">
        <f t="shared" si="123"/>
        <v>0</v>
      </c>
      <c r="AY262" s="39">
        <f t="shared" si="124"/>
        <v>0</v>
      </c>
      <c r="AZ262" s="34" t="str">
        <f>IF(AY262=0,"",
IF(SUM($AY$143:AY262)=1,BA262,
IF($AY$718&gt;SUM($AY$143:AY262),_xlfn.CONCAT(", ",BA262),
IF($AY$718=SUM($AY$143:AY262),_xlfn.CONCAT(" y ",BA262)))))</f>
        <v/>
      </c>
      <c r="BA262" s="220" t="s">
        <v>884</v>
      </c>
      <c r="BC262" s="41">
        <f t="shared" si="125"/>
        <v>0</v>
      </c>
      <c r="BD262" s="41">
        <f t="shared" si="126"/>
        <v>0</v>
      </c>
      <c r="BE262" s="41">
        <f t="shared" si="127"/>
        <v>0</v>
      </c>
      <c r="BF262" s="41">
        <f t="shared" si="128"/>
        <v>0</v>
      </c>
      <c r="BG262" s="41">
        <f t="shared" si="129"/>
        <v>0</v>
      </c>
      <c r="BH262" s="41">
        <f t="shared" si="130"/>
        <v>0</v>
      </c>
      <c r="BI262" s="41">
        <f t="shared" si="131"/>
        <v>0</v>
      </c>
      <c r="BJ262" s="41">
        <f t="shared" si="132"/>
        <v>0</v>
      </c>
    </row>
    <row r="263" spans="1:62" ht="15" customHeight="1">
      <c r="A263" s="159"/>
      <c r="B263" s="179"/>
      <c r="C263" s="220" t="s">
        <v>885</v>
      </c>
      <c r="D263" s="573" t="str">
        <f>IF($AC$136="","",IF(HLOOKUP($AC$136,Presentación!$AQ$3:$BV$574,Presentación!AP124)="","",HLOOKUP($AC$136,Presentación!$AQ$3:$BV$574,Presentación!AP124,0)))</f>
        <v/>
      </c>
      <c r="E263" s="573"/>
      <c r="F263" s="573"/>
      <c r="G263" s="551" t="str">
        <f>IF($AC$136="","",IF(HLOOKUP($AC$136,Presentación!$BZ$3:$DE$574,Presentación!AP124,0)="","",HLOOKUP($AC$136,Presentación!$BZ$3:$DE$574,Presentación!AP124,0)))</f>
        <v/>
      </c>
      <c r="H263" s="551"/>
      <c r="I263" s="551"/>
      <c r="J263" s="551"/>
      <c r="K263" s="551"/>
      <c r="L263" s="551"/>
      <c r="M263" s="551"/>
      <c r="N263" s="551"/>
      <c r="O263" s="551"/>
      <c r="P263" s="551"/>
      <c r="Q263" s="551"/>
      <c r="R263" s="551"/>
      <c r="S263" s="551"/>
      <c r="T263" s="601"/>
      <c r="U263" s="467"/>
      <c r="V263" s="468"/>
      <c r="W263" s="27"/>
      <c r="X263" s="27"/>
      <c r="Y263" s="27"/>
      <c r="Z263" s="27"/>
      <c r="AA263" s="27"/>
      <c r="AB263" s="27"/>
      <c r="AC263" s="27"/>
      <c r="AD263" s="27"/>
      <c r="AG263">
        <f t="shared" si="106"/>
        <v>0</v>
      </c>
      <c r="AH263">
        <f t="shared" si="107"/>
        <v>0</v>
      </c>
      <c r="AI263" s="35">
        <f t="shared" si="108"/>
        <v>0</v>
      </c>
      <c r="AJ263" s="36">
        <f t="shared" si="109"/>
        <v>0</v>
      </c>
      <c r="AK263" s="37">
        <f t="shared" si="110"/>
        <v>0</v>
      </c>
      <c r="AL263" s="38">
        <f t="shared" si="111"/>
        <v>0</v>
      </c>
      <c r="AM263" s="35">
        <f t="shared" si="112"/>
        <v>0</v>
      </c>
      <c r="AN263" s="36">
        <f t="shared" si="113"/>
        <v>0</v>
      </c>
      <c r="AO263" s="37">
        <f t="shared" si="114"/>
        <v>0</v>
      </c>
      <c r="AP263" s="38">
        <f t="shared" si="115"/>
        <v>0</v>
      </c>
      <c r="AQ263" s="35">
        <f t="shared" si="116"/>
        <v>0</v>
      </c>
      <c r="AR263" s="36">
        <f t="shared" si="117"/>
        <v>0</v>
      </c>
      <c r="AS263" s="37">
        <f t="shared" si="118"/>
        <v>0</v>
      </c>
      <c r="AT263" s="38">
        <f t="shared" si="119"/>
        <v>0</v>
      </c>
      <c r="AU263" s="35">
        <f t="shared" si="120"/>
        <v>0</v>
      </c>
      <c r="AV263" s="36">
        <f t="shared" si="121"/>
        <v>0</v>
      </c>
      <c r="AW263" s="37">
        <f t="shared" si="122"/>
        <v>0</v>
      </c>
      <c r="AX263" s="38">
        <f t="shared" si="123"/>
        <v>0</v>
      </c>
      <c r="AY263" s="39">
        <f t="shared" si="124"/>
        <v>0</v>
      </c>
      <c r="AZ263" s="34" t="str">
        <f>IF(AY263=0,"",
IF(SUM($AY$143:AY263)=1,BA263,
IF($AY$718&gt;SUM($AY$143:AY263),_xlfn.CONCAT(", ",BA263),
IF($AY$718=SUM($AY$143:AY263),_xlfn.CONCAT(" y ",BA263)))))</f>
        <v/>
      </c>
      <c r="BA263" s="220" t="s">
        <v>885</v>
      </c>
      <c r="BC263" s="41">
        <f t="shared" si="125"/>
        <v>0</v>
      </c>
      <c r="BD263" s="41">
        <f t="shared" si="126"/>
        <v>0</v>
      </c>
      <c r="BE263" s="41">
        <f t="shared" si="127"/>
        <v>0</v>
      </c>
      <c r="BF263" s="41">
        <f t="shared" si="128"/>
        <v>0</v>
      </c>
      <c r="BG263" s="41">
        <f t="shared" si="129"/>
        <v>0</v>
      </c>
      <c r="BH263" s="41">
        <f t="shared" si="130"/>
        <v>0</v>
      </c>
      <c r="BI263" s="41">
        <f t="shared" si="131"/>
        <v>0</v>
      </c>
      <c r="BJ263" s="41">
        <f t="shared" si="132"/>
        <v>0</v>
      </c>
    </row>
    <row r="264" spans="1:62" ht="15" customHeight="1">
      <c r="A264" s="159"/>
      <c r="B264" s="179"/>
      <c r="C264" s="220" t="s">
        <v>886</v>
      </c>
      <c r="D264" s="573" t="str">
        <f>IF($AC$136="","",IF(HLOOKUP($AC$136,Presentación!$AQ$3:$BV$574,Presentación!AP125)="","",HLOOKUP($AC$136,Presentación!$AQ$3:$BV$574,Presentación!AP125,0)))</f>
        <v/>
      </c>
      <c r="E264" s="573"/>
      <c r="F264" s="573"/>
      <c r="G264" s="551" t="str">
        <f>IF($AC$136="","",IF(HLOOKUP($AC$136,Presentación!$BZ$3:$DE$574,Presentación!AP125,0)="","",HLOOKUP($AC$136,Presentación!$BZ$3:$DE$574,Presentación!AP125,0)))</f>
        <v/>
      </c>
      <c r="H264" s="551"/>
      <c r="I264" s="551"/>
      <c r="J264" s="551"/>
      <c r="K264" s="551"/>
      <c r="L264" s="551"/>
      <c r="M264" s="551"/>
      <c r="N264" s="551"/>
      <c r="O264" s="551"/>
      <c r="P264" s="551"/>
      <c r="Q264" s="551"/>
      <c r="R264" s="551"/>
      <c r="S264" s="551"/>
      <c r="T264" s="601"/>
      <c r="U264" s="467"/>
      <c r="V264" s="468"/>
      <c r="W264" s="27"/>
      <c r="X264" s="27"/>
      <c r="Y264" s="27"/>
      <c r="Z264" s="27"/>
      <c r="AA264" s="27"/>
      <c r="AB264" s="27"/>
      <c r="AC264" s="27"/>
      <c r="AD264" s="27"/>
      <c r="AG264">
        <f t="shared" si="106"/>
        <v>0</v>
      </c>
      <c r="AH264">
        <f t="shared" si="107"/>
        <v>0</v>
      </c>
      <c r="AI264" s="35">
        <f t="shared" si="108"/>
        <v>0</v>
      </c>
      <c r="AJ264" s="36">
        <f t="shared" si="109"/>
        <v>0</v>
      </c>
      <c r="AK264" s="37">
        <f t="shared" si="110"/>
        <v>0</v>
      </c>
      <c r="AL264" s="38">
        <f t="shared" si="111"/>
        <v>0</v>
      </c>
      <c r="AM264" s="35">
        <f t="shared" si="112"/>
        <v>0</v>
      </c>
      <c r="AN264" s="36">
        <f t="shared" si="113"/>
        <v>0</v>
      </c>
      <c r="AO264" s="37">
        <f t="shared" si="114"/>
        <v>0</v>
      </c>
      <c r="AP264" s="38">
        <f t="shared" si="115"/>
        <v>0</v>
      </c>
      <c r="AQ264" s="35">
        <f t="shared" si="116"/>
        <v>0</v>
      </c>
      <c r="AR264" s="36">
        <f t="shared" si="117"/>
        <v>0</v>
      </c>
      <c r="AS264" s="37">
        <f t="shared" si="118"/>
        <v>0</v>
      </c>
      <c r="AT264" s="38">
        <f t="shared" si="119"/>
        <v>0</v>
      </c>
      <c r="AU264" s="35">
        <f t="shared" si="120"/>
        <v>0</v>
      </c>
      <c r="AV264" s="36">
        <f t="shared" si="121"/>
        <v>0</v>
      </c>
      <c r="AW264" s="37">
        <f t="shared" si="122"/>
        <v>0</v>
      </c>
      <c r="AX264" s="38">
        <f t="shared" si="123"/>
        <v>0</v>
      </c>
      <c r="AY264" s="39">
        <f t="shared" si="124"/>
        <v>0</v>
      </c>
      <c r="AZ264" s="34" t="str">
        <f>IF(AY264=0,"",
IF(SUM($AY$143:AY264)=1,BA264,
IF($AY$718&gt;SUM($AY$143:AY264),_xlfn.CONCAT(", ",BA264),
IF($AY$718=SUM($AY$143:AY264),_xlfn.CONCAT(" y ",BA264)))))</f>
        <v/>
      </c>
      <c r="BA264" s="220" t="s">
        <v>886</v>
      </c>
      <c r="BC264" s="41">
        <f t="shared" si="125"/>
        <v>0</v>
      </c>
      <c r="BD264" s="41">
        <f t="shared" si="126"/>
        <v>0</v>
      </c>
      <c r="BE264" s="41">
        <f t="shared" si="127"/>
        <v>0</v>
      </c>
      <c r="BF264" s="41">
        <f t="shared" si="128"/>
        <v>0</v>
      </c>
      <c r="BG264" s="41">
        <f t="shared" si="129"/>
        <v>0</v>
      </c>
      <c r="BH264" s="41">
        <f t="shared" si="130"/>
        <v>0</v>
      </c>
      <c r="BI264" s="41">
        <f t="shared" si="131"/>
        <v>0</v>
      </c>
      <c r="BJ264" s="41">
        <f t="shared" si="132"/>
        <v>0</v>
      </c>
    </row>
    <row r="265" spans="1:62" ht="15" customHeight="1">
      <c r="A265" s="159"/>
      <c r="B265" s="179"/>
      <c r="C265" s="220" t="s">
        <v>887</v>
      </c>
      <c r="D265" s="573" t="str">
        <f>IF($AC$136="","",IF(HLOOKUP($AC$136,Presentación!$AQ$3:$BV$574,Presentación!AP126)="","",HLOOKUP($AC$136,Presentación!$AQ$3:$BV$574,Presentación!AP126,0)))</f>
        <v/>
      </c>
      <c r="E265" s="573"/>
      <c r="F265" s="573"/>
      <c r="G265" s="551" t="str">
        <f>IF($AC$136="","",IF(HLOOKUP($AC$136,Presentación!$BZ$3:$DE$574,Presentación!AP126,0)="","",HLOOKUP($AC$136,Presentación!$BZ$3:$DE$574,Presentación!AP126,0)))</f>
        <v/>
      </c>
      <c r="H265" s="551"/>
      <c r="I265" s="551"/>
      <c r="J265" s="551"/>
      <c r="K265" s="551"/>
      <c r="L265" s="551"/>
      <c r="M265" s="551"/>
      <c r="N265" s="551"/>
      <c r="O265" s="551"/>
      <c r="P265" s="551"/>
      <c r="Q265" s="551"/>
      <c r="R265" s="551"/>
      <c r="S265" s="551"/>
      <c r="T265" s="601"/>
      <c r="U265" s="467"/>
      <c r="V265" s="468"/>
      <c r="W265" s="27"/>
      <c r="X265" s="27"/>
      <c r="Y265" s="27"/>
      <c r="Z265" s="27"/>
      <c r="AA265" s="27"/>
      <c r="AB265" s="27"/>
      <c r="AC265" s="27"/>
      <c r="AD265" s="27"/>
      <c r="AG265">
        <f t="shared" si="106"/>
        <v>0</v>
      </c>
      <c r="AH265">
        <f t="shared" si="107"/>
        <v>0</v>
      </c>
      <c r="AI265" s="35">
        <f t="shared" si="108"/>
        <v>0</v>
      </c>
      <c r="AJ265" s="36">
        <f t="shared" si="109"/>
        <v>0</v>
      </c>
      <c r="AK265" s="37">
        <f t="shared" si="110"/>
        <v>0</v>
      </c>
      <c r="AL265" s="38">
        <f t="shared" si="111"/>
        <v>0</v>
      </c>
      <c r="AM265" s="35">
        <f t="shared" si="112"/>
        <v>0</v>
      </c>
      <c r="AN265" s="36">
        <f t="shared" si="113"/>
        <v>0</v>
      </c>
      <c r="AO265" s="37">
        <f t="shared" si="114"/>
        <v>0</v>
      </c>
      <c r="AP265" s="38">
        <f t="shared" si="115"/>
        <v>0</v>
      </c>
      <c r="AQ265" s="35">
        <f t="shared" si="116"/>
        <v>0</v>
      </c>
      <c r="AR265" s="36">
        <f t="shared" si="117"/>
        <v>0</v>
      </c>
      <c r="AS265" s="37">
        <f t="shared" si="118"/>
        <v>0</v>
      </c>
      <c r="AT265" s="38">
        <f t="shared" si="119"/>
        <v>0</v>
      </c>
      <c r="AU265" s="35">
        <f t="shared" si="120"/>
        <v>0</v>
      </c>
      <c r="AV265" s="36">
        <f t="shared" si="121"/>
        <v>0</v>
      </c>
      <c r="AW265" s="37">
        <f t="shared" si="122"/>
        <v>0</v>
      </c>
      <c r="AX265" s="38">
        <f t="shared" si="123"/>
        <v>0</v>
      </c>
      <c r="AY265" s="39">
        <f t="shared" si="124"/>
        <v>0</v>
      </c>
      <c r="AZ265" s="34" t="str">
        <f>IF(AY265=0,"",
IF(SUM($AY$143:AY265)=1,BA265,
IF($AY$718&gt;SUM($AY$143:AY265),_xlfn.CONCAT(", ",BA265),
IF($AY$718=SUM($AY$143:AY265),_xlfn.CONCAT(" y ",BA265)))))</f>
        <v/>
      </c>
      <c r="BA265" s="220" t="s">
        <v>887</v>
      </c>
      <c r="BC265" s="41">
        <f t="shared" si="125"/>
        <v>0</v>
      </c>
      <c r="BD265" s="41">
        <f t="shared" si="126"/>
        <v>0</v>
      </c>
      <c r="BE265" s="41">
        <f t="shared" si="127"/>
        <v>0</v>
      </c>
      <c r="BF265" s="41">
        <f t="shared" si="128"/>
        <v>0</v>
      </c>
      <c r="BG265" s="41">
        <f t="shared" si="129"/>
        <v>0</v>
      </c>
      <c r="BH265" s="41">
        <f t="shared" si="130"/>
        <v>0</v>
      </c>
      <c r="BI265" s="41">
        <f t="shared" si="131"/>
        <v>0</v>
      </c>
      <c r="BJ265" s="41">
        <f t="shared" si="132"/>
        <v>0</v>
      </c>
    </row>
    <row r="266" spans="1:62" ht="15" customHeight="1">
      <c r="A266" s="159"/>
      <c r="B266" s="179"/>
      <c r="C266" s="220" t="s">
        <v>888</v>
      </c>
      <c r="D266" s="573" t="str">
        <f>IF($AC$136="","",IF(HLOOKUP($AC$136,Presentación!$AQ$3:$BV$574,Presentación!AP127)="","",HLOOKUP($AC$136,Presentación!$AQ$3:$BV$574,Presentación!AP127,0)))</f>
        <v/>
      </c>
      <c r="E266" s="573"/>
      <c r="F266" s="573"/>
      <c r="G266" s="551" t="str">
        <f>IF($AC$136="","",IF(HLOOKUP($AC$136,Presentación!$BZ$3:$DE$574,Presentación!AP127,0)="","",HLOOKUP($AC$136,Presentación!$BZ$3:$DE$574,Presentación!AP127,0)))</f>
        <v/>
      </c>
      <c r="H266" s="551"/>
      <c r="I266" s="551"/>
      <c r="J266" s="551"/>
      <c r="K266" s="551"/>
      <c r="L266" s="551"/>
      <c r="M266" s="551"/>
      <c r="N266" s="551"/>
      <c r="O266" s="551"/>
      <c r="P266" s="551"/>
      <c r="Q266" s="551"/>
      <c r="R266" s="551"/>
      <c r="S266" s="551"/>
      <c r="T266" s="601"/>
      <c r="U266" s="467"/>
      <c r="V266" s="468"/>
      <c r="W266" s="27"/>
      <c r="X266" s="27"/>
      <c r="Y266" s="27"/>
      <c r="Z266" s="27"/>
      <c r="AA266" s="27"/>
      <c r="AB266" s="27"/>
      <c r="AC266" s="27"/>
      <c r="AD266" s="27"/>
      <c r="AG266">
        <f t="shared" si="106"/>
        <v>0</v>
      </c>
      <c r="AH266">
        <f t="shared" si="107"/>
        <v>0</v>
      </c>
      <c r="AI266" s="35">
        <f t="shared" si="108"/>
        <v>0</v>
      </c>
      <c r="AJ266" s="36">
        <f t="shared" si="109"/>
        <v>0</v>
      </c>
      <c r="AK266" s="37">
        <f t="shared" si="110"/>
        <v>0</v>
      </c>
      <c r="AL266" s="38">
        <f t="shared" si="111"/>
        <v>0</v>
      </c>
      <c r="AM266" s="35">
        <f t="shared" si="112"/>
        <v>0</v>
      </c>
      <c r="AN266" s="36">
        <f t="shared" si="113"/>
        <v>0</v>
      </c>
      <c r="AO266" s="37">
        <f t="shared" si="114"/>
        <v>0</v>
      </c>
      <c r="AP266" s="38">
        <f t="shared" si="115"/>
        <v>0</v>
      </c>
      <c r="AQ266" s="35">
        <f t="shared" si="116"/>
        <v>0</v>
      </c>
      <c r="AR266" s="36">
        <f t="shared" si="117"/>
        <v>0</v>
      </c>
      <c r="AS266" s="37">
        <f t="shared" si="118"/>
        <v>0</v>
      </c>
      <c r="AT266" s="38">
        <f t="shared" si="119"/>
        <v>0</v>
      </c>
      <c r="AU266" s="35">
        <f t="shared" si="120"/>
        <v>0</v>
      </c>
      <c r="AV266" s="36">
        <f t="shared" si="121"/>
        <v>0</v>
      </c>
      <c r="AW266" s="37">
        <f t="shared" si="122"/>
        <v>0</v>
      </c>
      <c r="AX266" s="38">
        <f t="shared" si="123"/>
        <v>0</v>
      </c>
      <c r="AY266" s="39">
        <f t="shared" si="124"/>
        <v>0</v>
      </c>
      <c r="AZ266" s="34" t="str">
        <f>IF(AY266=0,"",
IF(SUM($AY$143:AY266)=1,BA266,
IF($AY$718&gt;SUM($AY$143:AY266),_xlfn.CONCAT(", ",BA266),
IF($AY$718=SUM($AY$143:AY266),_xlfn.CONCAT(" y ",BA266)))))</f>
        <v/>
      </c>
      <c r="BA266" s="220" t="s">
        <v>888</v>
      </c>
      <c r="BC266" s="41">
        <f t="shared" si="125"/>
        <v>0</v>
      </c>
      <c r="BD266" s="41">
        <f t="shared" si="126"/>
        <v>0</v>
      </c>
      <c r="BE266" s="41">
        <f t="shared" si="127"/>
        <v>0</v>
      </c>
      <c r="BF266" s="41">
        <f t="shared" si="128"/>
        <v>0</v>
      </c>
      <c r="BG266" s="41">
        <f t="shared" si="129"/>
        <v>0</v>
      </c>
      <c r="BH266" s="41">
        <f t="shared" si="130"/>
        <v>0</v>
      </c>
      <c r="BI266" s="41">
        <f t="shared" si="131"/>
        <v>0</v>
      </c>
      <c r="BJ266" s="41">
        <f t="shared" si="132"/>
        <v>0</v>
      </c>
    </row>
    <row r="267" spans="1:62" ht="15" customHeight="1">
      <c r="A267" s="159"/>
      <c r="B267" s="179"/>
      <c r="C267" s="220" t="s">
        <v>889</v>
      </c>
      <c r="D267" s="573" t="str">
        <f>IF($AC$136="","",IF(HLOOKUP($AC$136,Presentación!$AQ$3:$BV$574,Presentación!AP128)="","",HLOOKUP($AC$136,Presentación!$AQ$3:$BV$574,Presentación!AP128,0)))</f>
        <v/>
      </c>
      <c r="E267" s="573"/>
      <c r="F267" s="573"/>
      <c r="G267" s="551" t="str">
        <f>IF($AC$136="","",IF(HLOOKUP($AC$136,Presentación!$BZ$3:$DE$574,Presentación!AP128,0)="","",HLOOKUP($AC$136,Presentación!$BZ$3:$DE$574,Presentación!AP128,0)))</f>
        <v/>
      </c>
      <c r="H267" s="551"/>
      <c r="I267" s="551"/>
      <c r="J267" s="551"/>
      <c r="K267" s="551"/>
      <c r="L267" s="551"/>
      <c r="M267" s="551"/>
      <c r="N267" s="551"/>
      <c r="O267" s="551"/>
      <c r="P267" s="551"/>
      <c r="Q267" s="551"/>
      <c r="R267" s="551"/>
      <c r="S267" s="551"/>
      <c r="T267" s="601"/>
      <c r="U267" s="467"/>
      <c r="V267" s="468"/>
      <c r="W267" s="27"/>
      <c r="X267" s="27"/>
      <c r="Y267" s="27"/>
      <c r="Z267" s="27"/>
      <c r="AA267" s="27"/>
      <c r="AB267" s="27"/>
      <c r="AC267" s="27"/>
      <c r="AD267" s="27"/>
      <c r="AG267">
        <f t="shared" si="106"/>
        <v>0</v>
      </c>
      <c r="AH267">
        <f t="shared" si="107"/>
        <v>0</v>
      </c>
      <c r="AI267" s="35">
        <f t="shared" si="108"/>
        <v>0</v>
      </c>
      <c r="AJ267" s="36">
        <f t="shared" si="109"/>
        <v>0</v>
      </c>
      <c r="AK267" s="37">
        <f t="shared" si="110"/>
        <v>0</v>
      </c>
      <c r="AL267" s="38">
        <f t="shared" si="111"/>
        <v>0</v>
      </c>
      <c r="AM267" s="35">
        <f t="shared" si="112"/>
        <v>0</v>
      </c>
      <c r="AN267" s="36">
        <f t="shared" si="113"/>
        <v>0</v>
      </c>
      <c r="AO267" s="37">
        <f t="shared" si="114"/>
        <v>0</v>
      </c>
      <c r="AP267" s="38">
        <f t="shared" si="115"/>
        <v>0</v>
      </c>
      <c r="AQ267" s="35">
        <f t="shared" si="116"/>
        <v>0</v>
      </c>
      <c r="AR267" s="36">
        <f t="shared" si="117"/>
        <v>0</v>
      </c>
      <c r="AS267" s="37">
        <f t="shared" si="118"/>
        <v>0</v>
      </c>
      <c r="AT267" s="38">
        <f t="shared" si="119"/>
        <v>0</v>
      </c>
      <c r="AU267" s="35">
        <f t="shared" si="120"/>
        <v>0</v>
      </c>
      <c r="AV267" s="36">
        <f t="shared" si="121"/>
        <v>0</v>
      </c>
      <c r="AW267" s="37">
        <f t="shared" si="122"/>
        <v>0</v>
      </c>
      <c r="AX267" s="38">
        <f t="shared" si="123"/>
        <v>0</v>
      </c>
      <c r="AY267" s="39">
        <f t="shared" si="124"/>
        <v>0</v>
      </c>
      <c r="AZ267" s="34" t="str">
        <f>IF(AY267=0,"",
IF(SUM($AY$143:AY267)=1,BA267,
IF($AY$718&gt;SUM($AY$143:AY267),_xlfn.CONCAT(", ",BA267),
IF($AY$718=SUM($AY$143:AY267),_xlfn.CONCAT(" y ",BA267)))))</f>
        <v/>
      </c>
      <c r="BA267" s="220" t="s">
        <v>889</v>
      </c>
      <c r="BC267" s="41">
        <f t="shared" si="125"/>
        <v>0</v>
      </c>
      <c r="BD267" s="41">
        <f t="shared" si="126"/>
        <v>0</v>
      </c>
      <c r="BE267" s="41">
        <f t="shared" si="127"/>
        <v>0</v>
      </c>
      <c r="BF267" s="41">
        <f t="shared" si="128"/>
        <v>0</v>
      </c>
      <c r="BG267" s="41">
        <f t="shared" si="129"/>
        <v>0</v>
      </c>
      <c r="BH267" s="41">
        <f t="shared" si="130"/>
        <v>0</v>
      </c>
      <c r="BI267" s="41">
        <f t="shared" si="131"/>
        <v>0</v>
      </c>
      <c r="BJ267" s="41">
        <f t="shared" si="132"/>
        <v>0</v>
      </c>
    </row>
    <row r="268" spans="1:62" ht="15" customHeight="1">
      <c r="A268" s="159"/>
      <c r="B268" s="179"/>
      <c r="C268" s="220" t="s">
        <v>890</v>
      </c>
      <c r="D268" s="573" t="str">
        <f>IF($AC$136="","",IF(HLOOKUP($AC$136,Presentación!$AQ$3:$BV$574,Presentación!AP129)="","",HLOOKUP($AC$136,Presentación!$AQ$3:$BV$574,Presentación!AP129,0)))</f>
        <v/>
      </c>
      <c r="E268" s="573"/>
      <c r="F268" s="573"/>
      <c r="G268" s="551" t="str">
        <f>IF($AC$136="","",IF(HLOOKUP($AC$136,Presentación!$BZ$3:$DE$574,Presentación!AP129,0)="","",HLOOKUP($AC$136,Presentación!$BZ$3:$DE$574,Presentación!AP129,0)))</f>
        <v/>
      </c>
      <c r="H268" s="551"/>
      <c r="I268" s="551"/>
      <c r="J268" s="551"/>
      <c r="K268" s="551"/>
      <c r="L268" s="551"/>
      <c r="M268" s="551"/>
      <c r="N268" s="551"/>
      <c r="O268" s="551"/>
      <c r="P268" s="551"/>
      <c r="Q268" s="551"/>
      <c r="R268" s="551"/>
      <c r="S268" s="551"/>
      <c r="T268" s="601"/>
      <c r="U268" s="467"/>
      <c r="V268" s="468"/>
      <c r="W268" s="27"/>
      <c r="X268" s="27"/>
      <c r="Y268" s="27"/>
      <c r="Z268" s="27"/>
      <c r="AA268" s="27"/>
      <c r="AB268" s="27"/>
      <c r="AC268" s="27"/>
      <c r="AD268" s="27"/>
      <c r="AG268">
        <f t="shared" si="106"/>
        <v>0</v>
      </c>
      <c r="AH268">
        <f t="shared" si="107"/>
        <v>0</v>
      </c>
      <c r="AI268" s="35">
        <f t="shared" si="108"/>
        <v>0</v>
      </c>
      <c r="AJ268" s="36">
        <f t="shared" si="109"/>
        <v>0</v>
      </c>
      <c r="AK268" s="37">
        <f t="shared" si="110"/>
        <v>0</v>
      </c>
      <c r="AL268" s="38">
        <f t="shared" si="111"/>
        <v>0</v>
      </c>
      <c r="AM268" s="35">
        <f t="shared" si="112"/>
        <v>0</v>
      </c>
      <c r="AN268" s="36">
        <f t="shared" si="113"/>
        <v>0</v>
      </c>
      <c r="AO268" s="37">
        <f t="shared" si="114"/>
        <v>0</v>
      </c>
      <c r="AP268" s="38">
        <f t="shared" si="115"/>
        <v>0</v>
      </c>
      <c r="AQ268" s="35">
        <f t="shared" si="116"/>
        <v>0</v>
      </c>
      <c r="AR268" s="36">
        <f t="shared" si="117"/>
        <v>0</v>
      </c>
      <c r="AS268" s="37">
        <f t="shared" si="118"/>
        <v>0</v>
      </c>
      <c r="AT268" s="38">
        <f t="shared" si="119"/>
        <v>0</v>
      </c>
      <c r="AU268" s="35">
        <f t="shared" si="120"/>
        <v>0</v>
      </c>
      <c r="AV268" s="36">
        <f t="shared" si="121"/>
        <v>0</v>
      </c>
      <c r="AW268" s="37">
        <f t="shared" si="122"/>
        <v>0</v>
      </c>
      <c r="AX268" s="38">
        <f t="shared" si="123"/>
        <v>0</v>
      </c>
      <c r="AY268" s="39">
        <f t="shared" si="124"/>
        <v>0</v>
      </c>
      <c r="AZ268" s="34" t="str">
        <f>IF(AY268=0,"",
IF(SUM($AY$143:AY268)=1,BA268,
IF($AY$718&gt;SUM($AY$143:AY268),_xlfn.CONCAT(", ",BA268),
IF($AY$718=SUM($AY$143:AY268),_xlfn.CONCAT(" y ",BA268)))))</f>
        <v/>
      </c>
      <c r="BA268" s="220" t="s">
        <v>890</v>
      </c>
      <c r="BC268" s="41">
        <f t="shared" si="125"/>
        <v>0</v>
      </c>
      <c r="BD268" s="41">
        <f t="shared" si="126"/>
        <v>0</v>
      </c>
      <c r="BE268" s="41">
        <f t="shared" si="127"/>
        <v>0</v>
      </c>
      <c r="BF268" s="41">
        <f t="shared" si="128"/>
        <v>0</v>
      </c>
      <c r="BG268" s="41">
        <f t="shared" si="129"/>
        <v>0</v>
      </c>
      <c r="BH268" s="41">
        <f t="shared" si="130"/>
        <v>0</v>
      </c>
      <c r="BI268" s="41">
        <f t="shared" si="131"/>
        <v>0</v>
      </c>
      <c r="BJ268" s="41">
        <f t="shared" si="132"/>
        <v>0</v>
      </c>
    </row>
    <row r="269" spans="1:62" ht="15" customHeight="1">
      <c r="A269" s="159"/>
      <c r="B269" s="179"/>
      <c r="C269" s="220" t="s">
        <v>891</v>
      </c>
      <c r="D269" s="573" t="str">
        <f>IF($AC$136="","",IF(HLOOKUP($AC$136,Presentación!$AQ$3:$BV$574,Presentación!AP130)="","",HLOOKUP($AC$136,Presentación!$AQ$3:$BV$574,Presentación!AP130,0)))</f>
        <v/>
      </c>
      <c r="E269" s="573"/>
      <c r="F269" s="573"/>
      <c r="G269" s="551" t="str">
        <f>IF($AC$136="","",IF(HLOOKUP($AC$136,Presentación!$BZ$3:$DE$574,Presentación!AP130,0)="","",HLOOKUP($AC$136,Presentación!$BZ$3:$DE$574,Presentación!AP130,0)))</f>
        <v/>
      </c>
      <c r="H269" s="551"/>
      <c r="I269" s="551"/>
      <c r="J269" s="551"/>
      <c r="K269" s="551"/>
      <c r="L269" s="551"/>
      <c r="M269" s="551"/>
      <c r="N269" s="551"/>
      <c r="O269" s="551"/>
      <c r="P269" s="551"/>
      <c r="Q269" s="551"/>
      <c r="R269" s="551"/>
      <c r="S269" s="551"/>
      <c r="T269" s="601"/>
      <c r="U269" s="467"/>
      <c r="V269" s="468"/>
      <c r="W269" s="27"/>
      <c r="X269" s="27"/>
      <c r="Y269" s="27"/>
      <c r="Z269" s="27"/>
      <c r="AA269" s="27"/>
      <c r="AB269" s="27"/>
      <c r="AC269" s="27"/>
      <c r="AD269" s="27"/>
      <c r="AG269">
        <f t="shared" si="106"/>
        <v>0</v>
      </c>
      <c r="AH269">
        <f t="shared" si="107"/>
        <v>0</v>
      </c>
      <c r="AI269" s="35">
        <f t="shared" si="108"/>
        <v>0</v>
      </c>
      <c r="AJ269" s="36">
        <f t="shared" si="109"/>
        <v>0</v>
      </c>
      <c r="AK269" s="37">
        <f t="shared" si="110"/>
        <v>0</v>
      </c>
      <c r="AL269" s="38">
        <f t="shared" si="111"/>
        <v>0</v>
      </c>
      <c r="AM269" s="35">
        <f t="shared" si="112"/>
        <v>0</v>
      </c>
      <c r="AN269" s="36">
        <f t="shared" si="113"/>
        <v>0</v>
      </c>
      <c r="AO269" s="37">
        <f t="shared" si="114"/>
        <v>0</v>
      </c>
      <c r="AP269" s="38">
        <f t="shared" si="115"/>
        <v>0</v>
      </c>
      <c r="AQ269" s="35">
        <f t="shared" si="116"/>
        <v>0</v>
      </c>
      <c r="AR269" s="36">
        <f t="shared" si="117"/>
        <v>0</v>
      </c>
      <c r="AS269" s="37">
        <f t="shared" si="118"/>
        <v>0</v>
      </c>
      <c r="AT269" s="38">
        <f t="shared" si="119"/>
        <v>0</v>
      </c>
      <c r="AU269" s="35">
        <f t="shared" si="120"/>
        <v>0</v>
      </c>
      <c r="AV269" s="36">
        <f t="shared" si="121"/>
        <v>0</v>
      </c>
      <c r="AW269" s="37">
        <f t="shared" si="122"/>
        <v>0</v>
      </c>
      <c r="AX269" s="38">
        <f t="shared" si="123"/>
        <v>0</v>
      </c>
      <c r="AY269" s="39">
        <f t="shared" si="124"/>
        <v>0</v>
      </c>
      <c r="AZ269" s="34" t="str">
        <f>IF(AY269=0,"",
IF(SUM($AY$143:AY269)=1,BA269,
IF($AY$718&gt;SUM($AY$143:AY269),_xlfn.CONCAT(", ",BA269),
IF($AY$718=SUM($AY$143:AY269),_xlfn.CONCAT(" y ",BA269)))))</f>
        <v/>
      </c>
      <c r="BA269" s="220" t="s">
        <v>891</v>
      </c>
      <c r="BC269" s="41">
        <f t="shared" si="125"/>
        <v>0</v>
      </c>
      <c r="BD269" s="41">
        <f t="shared" si="126"/>
        <v>0</v>
      </c>
      <c r="BE269" s="41">
        <f t="shared" si="127"/>
        <v>0</v>
      </c>
      <c r="BF269" s="41">
        <f t="shared" si="128"/>
        <v>0</v>
      </c>
      <c r="BG269" s="41">
        <f t="shared" si="129"/>
        <v>0</v>
      </c>
      <c r="BH269" s="41">
        <f t="shared" si="130"/>
        <v>0</v>
      </c>
      <c r="BI269" s="41">
        <f t="shared" si="131"/>
        <v>0</v>
      </c>
      <c r="BJ269" s="41">
        <f t="shared" si="132"/>
        <v>0</v>
      </c>
    </row>
    <row r="270" spans="1:62" ht="15" customHeight="1">
      <c r="A270" s="159"/>
      <c r="B270" s="179"/>
      <c r="C270" s="220" t="s">
        <v>892</v>
      </c>
      <c r="D270" s="573" t="str">
        <f>IF($AC$136="","",IF(HLOOKUP($AC$136,Presentación!$AQ$3:$BV$574,Presentación!AP131)="","",HLOOKUP($AC$136,Presentación!$AQ$3:$BV$574,Presentación!AP131,0)))</f>
        <v/>
      </c>
      <c r="E270" s="573"/>
      <c r="F270" s="573"/>
      <c r="G270" s="551" t="str">
        <f>IF($AC$136="","",IF(HLOOKUP($AC$136,Presentación!$BZ$3:$DE$574,Presentación!AP131,0)="","",HLOOKUP($AC$136,Presentación!$BZ$3:$DE$574,Presentación!AP131,0)))</f>
        <v/>
      </c>
      <c r="H270" s="551"/>
      <c r="I270" s="551"/>
      <c r="J270" s="551"/>
      <c r="K270" s="551"/>
      <c r="L270" s="551"/>
      <c r="M270" s="551"/>
      <c r="N270" s="551"/>
      <c r="O270" s="551"/>
      <c r="P270" s="551"/>
      <c r="Q270" s="551"/>
      <c r="R270" s="551"/>
      <c r="S270" s="551"/>
      <c r="T270" s="601"/>
      <c r="U270" s="467"/>
      <c r="V270" s="468"/>
      <c r="W270" s="27"/>
      <c r="X270" s="27"/>
      <c r="Y270" s="27"/>
      <c r="Z270" s="27"/>
      <c r="AA270" s="27"/>
      <c r="AB270" s="27"/>
      <c r="AC270" s="27"/>
      <c r="AD270" s="27"/>
      <c r="AG270">
        <f t="shared" si="106"/>
        <v>0</v>
      </c>
      <c r="AH270">
        <f t="shared" si="107"/>
        <v>0</v>
      </c>
      <c r="AI270" s="35">
        <f t="shared" si="108"/>
        <v>0</v>
      </c>
      <c r="AJ270" s="36">
        <f t="shared" si="109"/>
        <v>0</v>
      </c>
      <c r="AK270" s="37">
        <f t="shared" si="110"/>
        <v>0</v>
      </c>
      <c r="AL270" s="38">
        <f t="shared" si="111"/>
        <v>0</v>
      </c>
      <c r="AM270" s="35">
        <f t="shared" si="112"/>
        <v>0</v>
      </c>
      <c r="AN270" s="36">
        <f t="shared" si="113"/>
        <v>0</v>
      </c>
      <c r="AO270" s="37">
        <f t="shared" si="114"/>
        <v>0</v>
      </c>
      <c r="AP270" s="38">
        <f t="shared" si="115"/>
        <v>0</v>
      </c>
      <c r="AQ270" s="35">
        <f t="shared" si="116"/>
        <v>0</v>
      </c>
      <c r="AR270" s="36">
        <f t="shared" si="117"/>
        <v>0</v>
      </c>
      <c r="AS270" s="37">
        <f t="shared" si="118"/>
        <v>0</v>
      </c>
      <c r="AT270" s="38">
        <f t="shared" si="119"/>
        <v>0</v>
      </c>
      <c r="AU270" s="35">
        <f t="shared" si="120"/>
        <v>0</v>
      </c>
      <c r="AV270" s="36">
        <f t="shared" si="121"/>
        <v>0</v>
      </c>
      <c r="AW270" s="37">
        <f t="shared" si="122"/>
        <v>0</v>
      </c>
      <c r="AX270" s="38">
        <f t="shared" si="123"/>
        <v>0</v>
      </c>
      <c r="AY270" s="39">
        <f t="shared" si="124"/>
        <v>0</v>
      </c>
      <c r="AZ270" s="34" t="str">
        <f>IF(AY270=0,"",
IF(SUM($AY$143:AY270)=1,BA270,
IF($AY$718&gt;SUM($AY$143:AY270),_xlfn.CONCAT(", ",BA270),
IF($AY$718=SUM($AY$143:AY270),_xlfn.CONCAT(" y ",BA270)))))</f>
        <v/>
      </c>
      <c r="BA270" s="220" t="s">
        <v>892</v>
      </c>
      <c r="BC270" s="41">
        <f t="shared" si="125"/>
        <v>0</v>
      </c>
      <c r="BD270" s="41">
        <f t="shared" si="126"/>
        <v>0</v>
      </c>
      <c r="BE270" s="41">
        <f t="shared" si="127"/>
        <v>0</v>
      </c>
      <c r="BF270" s="41">
        <f t="shared" si="128"/>
        <v>0</v>
      </c>
      <c r="BG270" s="41">
        <f t="shared" si="129"/>
        <v>0</v>
      </c>
      <c r="BH270" s="41">
        <f t="shared" si="130"/>
        <v>0</v>
      </c>
      <c r="BI270" s="41">
        <f t="shared" si="131"/>
        <v>0</v>
      </c>
      <c r="BJ270" s="41">
        <f t="shared" si="132"/>
        <v>0</v>
      </c>
    </row>
    <row r="271" spans="1:62" ht="15" customHeight="1">
      <c r="A271" s="159"/>
      <c r="B271" s="179"/>
      <c r="C271" s="220" t="s">
        <v>893</v>
      </c>
      <c r="D271" s="573" t="str">
        <f>IF($AC$136="","",IF(HLOOKUP($AC$136,Presentación!$AQ$3:$BV$574,Presentación!AP132)="","",HLOOKUP($AC$136,Presentación!$AQ$3:$BV$574,Presentación!AP132,0)))</f>
        <v/>
      </c>
      <c r="E271" s="573"/>
      <c r="F271" s="573"/>
      <c r="G271" s="551" t="str">
        <f>IF($AC$136="","",IF(HLOOKUP($AC$136,Presentación!$BZ$3:$DE$574,Presentación!AP132,0)="","",HLOOKUP($AC$136,Presentación!$BZ$3:$DE$574,Presentación!AP132,0)))</f>
        <v/>
      </c>
      <c r="H271" s="551"/>
      <c r="I271" s="551"/>
      <c r="J271" s="551"/>
      <c r="K271" s="551"/>
      <c r="L271" s="551"/>
      <c r="M271" s="551"/>
      <c r="N271" s="551"/>
      <c r="O271" s="551"/>
      <c r="P271" s="551"/>
      <c r="Q271" s="551"/>
      <c r="R271" s="551"/>
      <c r="S271" s="551"/>
      <c r="T271" s="601"/>
      <c r="U271" s="467"/>
      <c r="V271" s="468"/>
      <c r="W271" s="27"/>
      <c r="X271" s="27"/>
      <c r="Y271" s="27"/>
      <c r="Z271" s="27"/>
      <c r="AA271" s="27"/>
      <c r="AB271" s="27"/>
      <c r="AC271" s="27"/>
      <c r="AD271" s="27"/>
      <c r="AG271">
        <f t="shared" ref="AG271:AG334" si="133">IF(D272&lt;&gt;"",IF(OR(COUNTA(T272:AD272,O853:AD853)=0,COUNTA(T272:AD272,O853:AD853)=25),0,1),0)</f>
        <v>0</v>
      </c>
      <c r="AH271">
        <f t="shared" ref="AH271:AH334" si="134">IF(D272="",IF(COUNTA(T272:AD272,O853:AD853)=0,0,1),0)</f>
        <v>0</v>
      </c>
      <c r="AI271" s="35">
        <f t="shared" si="108"/>
        <v>0</v>
      </c>
      <c r="AJ271" s="36">
        <f t="shared" si="109"/>
        <v>0</v>
      </c>
      <c r="AK271" s="37">
        <f t="shared" si="110"/>
        <v>0</v>
      </c>
      <c r="AL271" s="38">
        <f t="shared" si="111"/>
        <v>0</v>
      </c>
      <c r="AM271" s="35">
        <f t="shared" si="112"/>
        <v>0</v>
      </c>
      <c r="AN271" s="36">
        <f t="shared" si="113"/>
        <v>0</v>
      </c>
      <c r="AO271" s="37">
        <f t="shared" si="114"/>
        <v>0</v>
      </c>
      <c r="AP271" s="38">
        <f t="shared" si="115"/>
        <v>0</v>
      </c>
      <c r="AQ271" s="35">
        <f t="shared" si="116"/>
        <v>0</v>
      </c>
      <c r="AR271" s="36">
        <f t="shared" si="117"/>
        <v>0</v>
      </c>
      <c r="AS271" s="37">
        <f t="shared" si="118"/>
        <v>0</v>
      </c>
      <c r="AT271" s="38">
        <f t="shared" si="119"/>
        <v>0</v>
      </c>
      <c r="AU271" s="35">
        <f t="shared" si="120"/>
        <v>0</v>
      </c>
      <c r="AV271" s="36">
        <f t="shared" si="121"/>
        <v>0</v>
      </c>
      <c r="AW271" s="37">
        <f t="shared" si="122"/>
        <v>0</v>
      </c>
      <c r="AX271" s="38">
        <f t="shared" si="123"/>
        <v>0</v>
      </c>
      <c r="AY271" s="39">
        <f t="shared" si="124"/>
        <v>0</v>
      </c>
      <c r="AZ271" s="34" t="str">
        <f>IF(AY271=0,"",
IF(SUM($AY$143:AY271)=1,BA271,
IF($AY$718&gt;SUM($AY$143:AY271),_xlfn.CONCAT(", ",BA271),
IF($AY$718=SUM($AY$143:AY271),_xlfn.CONCAT(" y ",BA271)))))</f>
        <v/>
      </c>
      <c r="BA271" s="220" t="s">
        <v>893</v>
      </c>
      <c r="BC271" s="41">
        <f t="shared" si="125"/>
        <v>0</v>
      </c>
      <c r="BD271" s="41">
        <f t="shared" si="126"/>
        <v>0</v>
      </c>
      <c r="BE271" s="41">
        <f t="shared" si="127"/>
        <v>0</v>
      </c>
      <c r="BF271" s="41">
        <f t="shared" si="128"/>
        <v>0</v>
      </c>
      <c r="BG271" s="41">
        <f t="shared" si="129"/>
        <v>0</v>
      </c>
      <c r="BH271" s="41">
        <f t="shared" si="130"/>
        <v>0</v>
      </c>
      <c r="BI271" s="41">
        <f t="shared" si="131"/>
        <v>0</v>
      </c>
      <c r="BJ271" s="41">
        <f t="shared" si="132"/>
        <v>0</v>
      </c>
    </row>
    <row r="272" spans="1:62" ht="15" customHeight="1">
      <c r="A272" s="159"/>
      <c r="B272" s="179"/>
      <c r="C272" s="220" t="s">
        <v>894</v>
      </c>
      <c r="D272" s="573" t="str">
        <f>IF($AC$136="","",IF(HLOOKUP($AC$136,Presentación!$AQ$3:$BV$574,Presentación!AP133)="","",HLOOKUP($AC$136,Presentación!$AQ$3:$BV$574,Presentación!AP133,0)))</f>
        <v/>
      </c>
      <c r="E272" s="573"/>
      <c r="F272" s="573"/>
      <c r="G272" s="551" t="str">
        <f>IF($AC$136="","",IF(HLOOKUP($AC$136,Presentación!$BZ$3:$DE$574,Presentación!AP133,0)="","",HLOOKUP($AC$136,Presentación!$BZ$3:$DE$574,Presentación!AP133,0)))</f>
        <v/>
      </c>
      <c r="H272" s="551"/>
      <c r="I272" s="551"/>
      <c r="J272" s="551"/>
      <c r="K272" s="551"/>
      <c r="L272" s="551"/>
      <c r="M272" s="551"/>
      <c r="N272" s="551"/>
      <c r="O272" s="551"/>
      <c r="P272" s="551"/>
      <c r="Q272" s="551"/>
      <c r="R272" s="551"/>
      <c r="S272" s="551"/>
      <c r="T272" s="601"/>
      <c r="U272" s="467"/>
      <c r="V272" s="468"/>
      <c r="W272" s="27"/>
      <c r="X272" s="27"/>
      <c r="Y272" s="27"/>
      <c r="Z272" s="27"/>
      <c r="AA272" s="27"/>
      <c r="AB272" s="27"/>
      <c r="AC272" s="27"/>
      <c r="AD272" s="27"/>
      <c r="AG272">
        <f t="shared" si="133"/>
        <v>0</v>
      </c>
      <c r="AH272">
        <f t="shared" si="134"/>
        <v>0</v>
      </c>
      <c r="AI272" s="35">
        <f t="shared" ref="AI272:AI335" si="135">W272</f>
        <v>0</v>
      </c>
      <c r="AJ272" s="36">
        <f t="shared" ref="AJ272:AJ335" si="136">COUNTIF(AA272,"NS") + COUNTIF(O853,"NS") + COUNTIF(S853,"NS") + COUNTIF(W853,"NS") + COUNTIF(AA853,"NS")</f>
        <v>0</v>
      </c>
      <c r="AK272" s="37">
        <f t="shared" ref="AK272:AK335" si="137">SUM(AA272,O853,S853,W853,AA853)</f>
        <v>0</v>
      </c>
      <c r="AL272" s="38">
        <f t="shared" ref="AL272:AL335" si="138">IF(OR(AND(AI272=0, AJ272&gt;0),AND(AI272="NS", AK272&gt;0), AND(AI272="NS", AJ272=0, AK272=0)), 1, IF(OR(AND(AI272&gt;0, AJ272&gt;1,AI272&gt;AK272), AND(AI272="NS", AJ272=2), AND(AI272="NS", AK272=0, AJ272&gt;0), AI272=AK272), 0, 1))</f>
        <v>0</v>
      </c>
      <c r="AM272" s="35">
        <f t="shared" ref="AM272:AM335" si="139">X272</f>
        <v>0</v>
      </c>
      <c r="AN272" s="36">
        <f t="shared" ref="AN272:AN335" si="140">COUNTIF(AB272,"NS") + COUNTIF(P853,"NS") + COUNTIF(T853,"NS") + COUNTIF(X853,"NS") + COUNTIF(AB853,"NS")</f>
        <v>0</v>
      </c>
      <c r="AO272" s="37">
        <f t="shared" ref="AO272:AO335" si="141">SUM(AB272,P853,T853,X853,AB853)</f>
        <v>0</v>
      </c>
      <c r="AP272" s="38">
        <f t="shared" ref="AP272:AP335" si="142">IF(OR(AND(AM272=0, AN272&gt;0),AND(AM272="NS", AO272&gt;0), AND(AM272="NS", AN272=0, AO272=0)), 1, IF(OR(AND(AM272&gt;0, AN272&gt;1,AM272&gt;AO272), AND(AM272="NS", AN272=2), AND(AM272="NS", AO272=0, AN272&gt;0), AM272=AO272), 0, 1))</f>
        <v>0</v>
      </c>
      <c r="AQ272" s="35">
        <f t="shared" ref="AQ272:AQ335" si="143">Y272</f>
        <v>0</v>
      </c>
      <c r="AR272" s="36">
        <f t="shared" ref="AR272:AR335" si="144">COUNTIF(AC272,"NS") + COUNTIF(Q853,"NS") + COUNTIF(U853,"NS") + COUNTIF(Y853,"NS") + COUNTIF(AC853,"NS")</f>
        <v>0</v>
      </c>
      <c r="AS272" s="37">
        <f t="shared" ref="AS272:AS335" si="145">SUM(AC272,Q853,U853,Y853,AC853)</f>
        <v>0</v>
      </c>
      <c r="AT272" s="38">
        <f t="shared" ref="AT272:AT335" si="146">IF(OR(AND(AQ272=0, AR272&gt;0),AND(AQ272="NS", AS272&gt;0), AND(AQ272="NS", AR272=0, AS272=0)), 1, IF(OR(AND(AQ272&gt;0, AR272&gt;1,AQ272&gt;AS272), AND(AQ272="NS", AR272=2), AND(AQ272="NS", AS272=0, AR272&gt;0), AQ272=AS272), 0, 1))</f>
        <v>0</v>
      </c>
      <c r="AU272" s="35">
        <f t="shared" ref="AU272:AU335" si="147">Z272</f>
        <v>0</v>
      </c>
      <c r="AV272" s="36">
        <f t="shared" ref="AV272:AV335" si="148">COUNTIF(AD272,"NS") + COUNTIF(R853,"NS") + COUNTIF(V853,"NS") + COUNTIF(Z853,"NS") + COUNTIF(AD853,"NS")</f>
        <v>0</v>
      </c>
      <c r="AW272" s="37">
        <f t="shared" ref="AW272:AW335" si="149">SUM(AD272,R853,V853,Z853,AD853)</f>
        <v>0</v>
      </c>
      <c r="AX272" s="38">
        <f t="shared" ref="AX272:AX335" si="150">IF(OR(AND(AU272=0, AV272&gt;0),AND(AU272="NS", AW272&gt;0), AND(AU272="NS", AV272=0, AW272=0)), 1, IF(OR(AND(AU272&gt;0, AV272&gt;1,AU272&gt;AW272), AND(AU272="NS", AV272=2), AND(AU272="NS", AW272=0, AV272&gt;0), AU272=AW272), 0, 1))</f>
        <v>0</v>
      </c>
      <c r="AY272" s="39">
        <f t="shared" ref="AY272:AY335" si="151">IF(SUM(AL272,AP272,AT272,AX272)=0,0,1)</f>
        <v>0</v>
      </c>
      <c r="AZ272" s="34" t="str">
        <f>IF(AY272=0,"",
IF(SUM($AY$143:AY272)=1,BA272,
IF($AY$718&gt;SUM($AY$143:AY272),_xlfn.CONCAT(", ",BA272),
IF($AY$718=SUM($AY$143:AY272),_xlfn.CONCAT(" y ",BA272)))))</f>
        <v/>
      </c>
      <c r="BA272" s="220" t="s">
        <v>894</v>
      </c>
      <c r="BC272" s="41">
        <f t="shared" ref="BC272:BC335" si="152">W272</f>
        <v>0</v>
      </c>
      <c r="BD272" s="41">
        <f t="shared" ref="BD272:BD335" si="153">COUNTIF(X272:Z272,"NS")</f>
        <v>0</v>
      </c>
      <c r="BE272" s="41">
        <f t="shared" ref="BE272:BE335" si="154">SUM(X272:Z272)</f>
        <v>0</v>
      </c>
      <c r="BF272" s="41">
        <f t="shared" ref="BF272:BF335" si="155">IF(OR(AND(BC272=0, BD272&gt;0),AND(BC272="NS", BE272&gt;0), AND(BC272="NS", BD272=0, BE272=0)), 1, IF(OR(AND(BC272&gt;0, BD272&gt;1,BC272&gt;BE272), AND(BC272="NS", BD272=2), AND(BC272="NS", BE272=0, BD272&gt;0), BC272=BE272), 0, 1))</f>
        <v>0</v>
      </c>
      <c r="BG272" s="41">
        <f t="shared" ref="BG272:BG335" si="156">AA272</f>
        <v>0</v>
      </c>
      <c r="BH272" s="41">
        <f t="shared" ref="BH272:BH335" si="157">COUNTIF(AB272:AD272,"NS")</f>
        <v>0</v>
      </c>
      <c r="BI272" s="41">
        <f t="shared" ref="BI272:BI335" si="158">SUM(AB272:AD272)</f>
        <v>0</v>
      </c>
      <c r="BJ272" s="41">
        <f t="shared" ref="BJ272:BJ335" si="159">IF(OR(AND(BG272=0, BH272&gt;0),AND(BG272="NS", BI272&gt;0), AND(BG272="NS", BH272=0, BI272=0)), 1, IF(OR(AND(BG272&gt;0, BH272&gt;1,BG272&gt;BI272), AND(BG272="NS", BH272=2), AND(BG272="NS", BI272=0, BH272&gt;0), BG272=BI272), 0, 1))</f>
        <v>0</v>
      </c>
    </row>
    <row r="273" spans="1:62" ht="15" customHeight="1">
      <c r="A273" s="159"/>
      <c r="B273" s="179"/>
      <c r="C273" s="220" t="s">
        <v>895</v>
      </c>
      <c r="D273" s="573" t="str">
        <f>IF($AC$136="","",IF(HLOOKUP($AC$136,Presentación!$AQ$3:$BV$574,Presentación!AP134)="","",HLOOKUP($AC$136,Presentación!$AQ$3:$BV$574,Presentación!AP134,0)))</f>
        <v/>
      </c>
      <c r="E273" s="573"/>
      <c r="F273" s="573"/>
      <c r="G273" s="551" t="str">
        <f>IF($AC$136="","",IF(HLOOKUP($AC$136,Presentación!$BZ$3:$DE$574,Presentación!AP134,0)="","",HLOOKUP($AC$136,Presentación!$BZ$3:$DE$574,Presentación!AP134,0)))</f>
        <v/>
      </c>
      <c r="H273" s="551"/>
      <c r="I273" s="551"/>
      <c r="J273" s="551"/>
      <c r="K273" s="551"/>
      <c r="L273" s="551"/>
      <c r="M273" s="551"/>
      <c r="N273" s="551"/>
      <c r="O273" s="551"/>
      <c r="P273" s="551"/>
      <c r="Q273" s="551"/>
      <c r="R273" s="551"/>
      <c r="S273" s="551"/>
      <c r="T273" s="601"/>
      <c r="U273" s="467"/>
      <c r="V273" s="468"/>
      <c r="W273" s="27"/>
      <c r="X273" s="27"/>
      <c r="Y273" s="27"/>
      <c r="Z273" s="27"/>
      <c r="AA273" s="27"/>
      <c r="AB273" s="27"/>
      <c r="AC273" s="27"/>
      <c r="AD273" s="27"/>
      <c r="AG273">
        <f t="shared" si="133"/>
        <v>0</v>
      </c>
      <c r="AH273">
        <f t="shared" si="134"/>
        <v>0</v>
      </c>
      <c r="AI273" s="35">
        <f t="shared" si="135"/>
        <v>0</v>
      </c>
      <c r="AJ273" s="36">
        <f t="shared" si="136"/>
        <v>0</v>
      </c>
      <c r="AK273" s="37">
        <f t="shared" si="137"/>
        <v>0</v>
      </c>
      <c r="AL273" s="38">
        <f t="shared" si="138"/>
        <v>0</v>
      </c>
      <c r="AM273" s="35">
        <f t="shared" si="139"/>
        <v>0</v>
      </c>
      <c r="AN273" s="36">
        <f t="shared" si="140"/>
        <v>0</v>
      </c>
      <c r="AO273" s="37">
        <f t="shared" si="141"/>
        <v>0</v>
      </c>
      <c r="AP273" s="38">
        <f t="shared" si="142"/>
        <v>0</v>
      </c>
      <c r="AQ273" s="35">
        <f t="shared" si="143"/>
        <v>0</v>
      </c>
      <c r="AR273" s="36">
        <f t="shared" si="144"/>
        <v>0</v>
      </c>
      <c r="AS273" s="37">
        <f t="shared" si="145"/>
        <v>0</v>
      </c>
      <c r="AT273" s="38">
        <f t="shared" si="146"/>
        <v>0</v>
      </c>
      <c r="AU273" s="35">
        <f t="shared" si="147"/>
        <v>0</v>
      </c>
      <c r="AV273" s="36">
        <f t="shared" si="148"/>
        <v>0</v>
      </c>
      <c r="AW273" s="37">
        <f t="shared" si="149"/>
        <v>0</v>
      </c>
      <c r="AX273" s="38">
        <f t="shared" si="150"/>
        <v>0</v>
      </c>
      <c r="AY273" s="39">
        <f t="shared" si="151"/>
        <v>0</v>
      </c>
      <c r="AZ273" s="34" t="str">
        <f>IF(AY273=0,"",
IF(SUM($AY$143:AY273)=1,BA273,
IF($AY$718&gt;SUM($AY$143:AY273),_xlfn.CONCAT(", ",BA273),
IF($AY$718=SUM($AY$143:AY273),_xlfn.CONCAT(" y ",BA273)))))</f>
        <v/>
      </c>
      <c r="BA273" s="220" t="s">
        <v>895</v>
      </c>
      <c r="BC273" s="41">
        <f t="shared" si="152"/>
        <v>0</v>
      </c>
      <c r="BD273" s="41">
        <f t="shared" si="153"/>
        <v>0</v>
      </c>
      <c r="BE273" s="41">
        <f t="shared" si="154"/>
        <v>0</v>
      </c>
      <c r="BF273" s="41">
        <f t="shared" si="155"/>
        <v>0</v>
      </c>
      <c r="BG273" s="41">
        <f t="shared" si="156"/>
        <v>0</v>
      </c>
      <c r="BH273" s="41">
        <f t="shared" si="157"/>
        <v>0</v>
      </c>
      <c r="BI273" s="41">
        <f t="shared" si="158"/>
        <v>0</v>
      </c>
      <c r="BJ273" s="41">
        <f t="shared" si="159"/>
        <v>0</v>
      </c>
    </row>
    <row r="274" spans="1:62" ht="15" customHeight="1">
      <c r="A274" s="159"/>
      <c r="B274" s="179"/>
      <c r="C274" s="220" t="s">
        <v>896</v>
      </c>
      <c r="D274" s="573" t="str">
        <f>IF($AC$136="","",IF(HLOOKUP($AC$136,Presentación!$AQ$3:$BV$574,Presentación!AP135)="","",HLOOKUP($AC$136,Presentación!$AQ$3:$BV$574,Presentación!AP135,0)))</f>
        <v/>
      </c>
      <c r="E274" s="573"/>
      <c r="F274" s="573"/>
      <c r="G274" s="551" t="str">
        <f>IF($AC$136="","",IF(HLOOKUP($AC$136,Presentación!$BZ$3:$DE$574,Presentación!AP135,0)="","",HLOOKUP($AC$136,Presentación!$BZ$3:$DE$574,Presentación!AP135,0)))</f>
        <v/>
      </c>
      <c r="H274" s="551"/>
      <c r="I274" s="551"/>
      <c r="J274" s="551"/>
      <c r="K274" s="551"/>
      <c r="L274" s="551"/>
      <c r="M274" s="551"/>
      <c r="N274" s="551"/>
      <c r="O274" s="551"/>
      <c r="P274" s="551"/>
      <c r="Q274" s="551"/>
      <c r="R274" s="551"/>
      <c r="S274" s="551"/>
      <c r="T274" s="601"/>
      <c r="U274" s="467"/>
      <c r="V274" s="468"/>
      <c r="W274" s="27"/>
      <c r="X274" s="27"/>
      <c r="Y274" s="27"/>
      <c r="Z274" s="27"/>
      <c r="AA274" s="27"/>
      <c r="AB274" s="27"/>
      <c r="AC274" s="27"/>
      <c r="AD274" s="27"/>
      <c r="AG274">
        <f t="shared" si="133"/>
        <v>0</v>
      </c>
      <c r="AH274">
        <f t="shared" si="134"/>
        <v>0</v>
      </c>
      <c r="AI274" s="35">
        <f t="shared" si="135"/>
        <v>0</v>
      </c>
      <c r="AJ274" s="36">
        <f t="shared" si="136"/>
        <v>0</v>
      </c>
      <c r="AK274" s="37">
        <f t="shared" si="137"/>
        <v>0</v>
      </c>
      <c r="AL274" s="38">
        <f t="shared" si="138"/>
        <v>0</v>
      </c>
      <c r="AM274" s="35">
        <f t="shared" si="139"/>
        <v>0</v>
      </c>
      <c r="AN274" s="36">
        <f t="shared" si="140"/>
        <v>0</v>
      </c>
      <c r="AO274" s="37">
        <f t="shared" si="141"/>
        <v>0</v>
      </c>
      <c r="AP274" s="38">
        <f t="shared" si="142"/>
        <v>0</v>
      </c>
      <c r="AQ274" s="35">
        <f t="shared" si="143"/>
        <v>0</v>
      </c>
      <c r="AR274" s="36">
        <f t="shared" si="144"/>
        <v>0</v>
      </c>
      <c r="AS274" s="37">
        <f t="shared" si="145"/>
        <v>0</v>
      </c>
      <c r="AT274" s="38">
        <f t="shared" si="146"/>
        <v>0</v>
      </c>
      <c r="AU274" s="35">
        <f t="shared" si="147"/>
        <v>0</v>
      </c>
      <c r="AV274" s="36">
        <f t="shared" si="148"/>
        <v>0</v>
      </c>
      <c r="AW274" s="37">
        <f t="shared" si="149"/>
        <v>0</v>
      </c>
      <c r="AX274" s="38">
        <f t="shared" si="150"/>
        <v>0</v>
      </c>
      <c r="AY274" s="39">
        <f t="shared" si="151"/>
        <v>0</v>
      </c>
      <c r="AZ274" s="34" t="str">
        <f>IF(AY274=0,"",
IF(SUM($AY$143:AY274)=1,BA274,
IF($AY$718&gt;SUM($AY$143:AY274),_xlfn.CONCAT(", ",BA274),
IF($AY$718=SUM($AY$143:AY274),_xlfn.CONCAT(" y ",BA274)))))</f>
        <v/>
      </c>
      <c r="BA274" s="220" t="s">
        <v>896</v>
      </c>
      <c r="BC274" s="41">
        <f t="shared" si="152"/>
        <v>0</v>
      </c>
      <c r="BD274" s="41">
        <f t="shared" si="153"/>
        <v>0</v>
      </c>
      <c r="BE274" s="41">
        <f t="shared" si="154"/>
        <v>0</v>
      </c>
      <c r="BF274" s="41">
        <f t="shared" si="155"/>
        <v>0</v>
      </c>
      <c r="BG274" s="41">
        <f t="shared" si="156"/>
        <v>0</v>
      </c>
      <c r="BH274" s="41">
        <f t="shared" si="157"/>
        <v>0</v>
      </c>
      <c r="BI274" s="41">
        <f t="shared" si="158"/>
        <v>0</v>
      </c>
      <c r="BJ274" s="41">
        <f t="shared" si="159"/>
        <v>0</v>
      </c>
    </row>
    <row r="275" spans="1:62" ht="15" customHeight="1">
      <c r="A275" s="159"/>
      <c r="B275" s="179"/>
      <c r="C275" s="220" t="s">
        <v>897</v>
      </c>
      <c r="D275" s="573" t="str">
        <f>IF($AC$136="","",IF(HLOOKUP($AC$136,Presentación!$AQ$3:$BV$574,Presentación!AP136)="","",HLOOKUP($AC$136,Presentación!$AQ$3:$BV$574,Presentación!AP136,0)))</f>
        <v/>
      </c>
      <c r="E275" s="573"/>
      <c r="F275" s="573"/>
      <c r="G275" s="551" t="str">
        <f>IF($AC$136="","",IF(HLOOKUP($AC$136,Presentación!$BZ$3:$DE$574,Presentación!AP136,0)="","",HLOOKUP($AC$136,Presentación!$BZ$3:$DE$574,Presentación!AP136,0)))</f>
        <v/>
      </c>
      <c r="H275" s="551"/>
      <c r="I275" s="551"/>
      <c r="J275" s="551"/>
      <c r="K275" s="551"/>
      <c r="L275" s="551"/>
      <c r="M275" s="551"/>
      <c r="N275" s="551"/>
      <c r="O275" s="551"/>
      <c r="P275" s="551"/>
      <c r="Q275" s="551"/>
      <c r="R275" s="551"/>
      <c r="S275" s="551"/>
      <c r="T275" s="601"/>
      <c r="U275" s="467"/>
      <c r="V275" s="468"/>
      <c r="W275" s="27"/>
      <c r="X275" s="27"/>
      <c r="Y275" s="27"/>
      <c r="Z275" s="27"/>
      <c r="AA275" s="27"/>
      <c r="AB275" s="27"/>
      <c r="AC275" s="27"/>
      <c r="AD275" s="27"/>
      <c r="AG275">
        <f t="shared" si="133"/>
        <v>0</v>
      </c>
      <c r="AH275">
        <f t="shared" si="134"/>
        <v>0</v>
      </c>
      <c r="AI275" s="35">
        <f t="shared" si="135"/>
        <v>0</v>
      </c>
      <c r="AJ275" s="36">
        <f t="shared" si="136"/>
        <v>0</v>
      </c>
      <c r="AK275" s="37">
        <f t="shared" si="137"/>
        <v>0</v>
      </c>
      <c r="AL275" s="38">
        <f t="shared" si="138"/>
        <v>0</v>
      </c>
      <c r="AM275" s="35">
        <f t="shared" si="139"/>
        <v>0</v>
      </c>
      <c r="AN275" s="36">
        <f t="shared" si="140"/>
        <v>0</v>
      </c>
      <c r="AO275" s="37">
        <f t="shared" si="141"/>
        <v>0</v>
      </c>
      <c r="AP275" s="38">
        <f t="shared" si="142"/>
        <v>0</v>
      </c>
      <c r="AQ275" s="35">
        <f t="shared" si="143"/>
        <v>0</v>
      </c>
      <c r="AR275" s="36">
        <f t="shared" si="144"/>
        <v>0</v>
      </c>
      <c r="AS275" s="37">
        <f t="shared" si="145"/>
        <v>0</v>
      </c>
      <c r="AT275" s="38">
        <f t="shared" si="146"/>
        <v>0</v>
      </c>
      <c r="AU275" s="35">
        <f t="shared" si="147"/>
        <v>0</v>
      </c>
      <c r="AV275" s="36">
        <f t="shared" si="148"/>
        <v>0</v>
      </c>
      <c r="AW275" s="37">
        <f t="shared" si="149"/>
        <v>0</v>
      </c>
      <c r="AX275" s="38">
        <f t="shared" si="150"/>
        <v>0</v>
      </c>
      <c r="AY275" s="39">
        <f t="shared" si="151"/>
        <v>0</v>
      </c>
      <c r="AZ275" s="34" t="str">
        <f>IF(AY275=0,"",
IF(SUM($AY$143:AY275)=1,BA275,
IF($AY$718&gt;SUM($AY$143:AY275),_xlfn.CONCAT(", ",BA275),
IF($AY$718=SUM($AY$143:AY275),_xlfn.CONCAT(" y ",BA275)))))</f>
        <v/>
      </c>
      <c r="BA275" s="220" t="s">
        <v>897</v>
      </c>
      <c r="BC275" s="41">
        <f t="shared" si="152"/>
        <v>0</v>
      </c>
      <c r="BD275" s="41">
        <f t="shared" si="153"/>
        <v>0</v>
      </c>
      <c r="BE275" s="41">
        <f t="shared" si="154"/>
        <v>0</v>
      </c>
      <c r="BF275" s="41">
        <f t="shared" si="155"/>
        <v>0</v>
      </c>
      <c r="BG275" s="41">
        <f t="shared" si="156"/>
        <v>0</v>
      </c>
      <c r="BH275" s="41">
        <f t="shared" si="157"/>
        <v>0</v>
      </c>
      <c r="BI275" s="41">
        <f t="shared" si="158"/>
        <v>0</v>
      </c>
      <c r="BJ275" s="41">
        <f t="shared" si="159"/>
        <v>0</v>
      </c>
    </row>
    <row r="276" spans="1:62" ht="15" customHeight="1">
      <c r="A276" s="159"/>
      <c r="B276" s="179"/>
      <c r="C276" s="220" t="s">
        <v>898</v>
      </c>
      <c r="D276" s="573" t="str">
        <f>IF($AC$136="","",IF(HLOOKUP($AC$136,Presentación!$AQ$3:$BV$574,Presentación!AP137)="","",HLOOKUP($AC$136,Presentación!$AQ$3:$BV$574,Presentación!AP137,0)))</f>
        <v/>
      </c>
      <c r="E276" s="573"/>
      <c r="F276" s="573"/>
      <c r="G276" s="551" t="str">
        <f>IF($AC$136="","",IF(HLOOKUP($AC$136,Presentación!$BZ$3:$DE$574,Presentación!AP137,0)="","",HLOOKUP($AC$136,Presentación!$BZ$3:$DE$574,Presentación!AP137,0)))</f>
        <v/>
      </c>
      <c r="H276" s="551"/>
      <c r="I276" s="551"/>
      <c r="J276" s="551"/>
      <c r="K276" s="551"/>
      <c r="L276" s="551"/>
      <c r="M276" s="551"/>
      <c r="N276" s="551"/>
      <c r="O276" s="551"/>
      <c r="P276" s="551"/>
      <c r="Q276" s="551"/>
      <c r="R276" s="551"/>
      <c r="S276" s="551"/>
      <c r="T276" s="601"/>
      <c r="U276" s="467"/>
      <c r="V276" s="468"/>
      <c r="W276" s="27"/>
      <c r="X276" s="27"/>
      <c r="Y276" s="27"/>
      <c r="Z276" s="27"/>
      <c r="AA276" s="27"/>
      <c r="AB276" s="27"/>
      <c r="AC276" s="27"/>
      <c r="AD276" s="27"/>
      <c r="AG276">
        <f t="shared" si="133"/>
        <v>0</v>
      </c>
      <c r="AH276">
        <f t="shared" si="134"/>
        <v>0</v>
      </c>
      <c r="AI276" s="35">
        <f t="shared" si="135"/>
        <v>0</v>
      </c>
      <c r="AJ276" s="36">
        <f t="shared" si="136"/>
        <v>0</v>
      </c>
      <c r="AK276" s="37">
        <f t="shared" si="137"/>
        <v>0</v>
      </c>
      <c r="AL276" s="38">
        <f t="shared" si="138"/>
        <v>0</v>
      </c>
      <c r="AM276" s="35">
        <f t="shared" si="139"/>
        <v>0</v>
      </c>
      <c r="AN276" s="36">
        <f t="shared" si="140"/>
        <v>0</v>
      </c>
      <c r="AO276" s="37">
        <f t="shared" si="141"/>
        <v>0</v>
      </c>
      <c r="AP276" s="38">
        <f t="shared" si="142"/>
        <v>0</v>
      </c>
      <c r="AQ276" s="35">
        <f t="shared" si="143"/>
        <v>0</v>
      </c>
      <c r="AR276" s="36">
        <f t="shared" si="144"/>
        <v>0</v>
      </c>
      <c r="AS276" s="37">
        <f t="shared" si="145"/>
        <v>0</v>
      </c>
      <c r="AT276" s="38">
        <f t="shared" si="146"/>
        <v>0</v>
      </c>
      <c r="AU276" s="35">
        <f t="shared" si="147"/>
        <v>0</v>
      </c>
      <c r="AV276" s="36">
        <f t="shared" si="148"/>
        <v>0</v>
      </c>
      <c r="AW276" s="37">
        <f t="shared" si="149"/>
        <v>0</v>
      </c>
      <c r="AX276" s="38">
        <f t="shared" si="150"/>
        <v>0</v>
      </c>
      <c r="AY276" s="39">
        <f t="shared" si="151"/>
        <v>0</v>
      </c>
      <c r="AZ276" s="34" t="str">
        <f>IF(AY276=0,"",
IF(SUM($AY$143:AY276)=1,BA276,
IF($AY$718&gt;SUM($AY$143:AY276),_xlfn.CONCAT(", ",BA276),
IF($AY$718=SUM($AY$143:AY276),_xlfn.CONCAT(" y ",BA276)))))</f>
        <v/>
      </c>
      <c r="BA276" s="220" t="s">
        <v>898</v>
      </c>
      <c r="BC276" s="41">
        <f t="shared" si="152"/>
        <v>0</v>
      </c>
      <c r="BD276" s="41">
        <f t="shared" si="153"/>
        <v>0</v>
      </c>
      <c r="BE276" s="41">
        <f t="shared" si="154"/>
        <v>0</v>
      </c>
      <c r="BF276" s="41">
        <f t="shared" si="155"/>
        <v>0</v>
      </c>
      <c r="BG276" s="41">
        <f t="shared" si="156"/>
        <v>0</v>
      </c>
      <c r="BH276" s="41">
        <f t="shared" si="157"/>
        <v>0</v>
      </c>
      <c r="BI276" s="41">
        <f t="shared" si="158"/>
        <v>0</v>
      </c>
      <c r="BJ276" s="41">
        <f t="shared" si="159"/>
        <v>0</v>
      </c>
    </row>
    <row r="277" spans="1:62" ht="15" customHeight="1">
      <c r="A277" s="159"/>
      <c r="B277" s="179"/>
      <c r="C277" s="220" t="s">
        <v>899</v>
      </c>
      <c r="D277" s="573" t="str">
        <f>IF($AC$136="","",IF(HLOOKUP($AC$136,Presentación!$AQ$3:$BV$574,Presentación!AP138)="","",HLOOKUP($AC$136,Presentación!$AQ$3:$BV$574,Presentación!AP138,0)))</f>
        <v/>
      </c>
      <c r="E277" s="573"/>
      <c r="F277" s="573"/>
      <c r="G277" s="551" t="str">
        <f>IF($AC$136="","",IF(HLOOKUP($AC$136,Presentación!$BZ$3:$DE$574,Presentación!AP138,0)="","",HLOOKUP($AC$136,Presentación!$BZ$3:$DE$574,Presentación!AP138,0)))</f>
        <v/>
      </c>
      <c r="H277" s="551"/>
      <c r="I277" s="551"/>
      <c r="J277" s="551"/>
      <c r="K277" s="551"/>
      <c r="L277" s="551"/>
      <c r="M277" s="551"/>
      <c r="N277" s="551"/>
      <c r="O277" s="551"/>
      <c r="P277" s="551"/>
      <c r="Q277" s="551"/>
      <c r="R277" s="551"/>
      <c r="S277" s="551"/>
      <c r="T277" s="601"/>
      <c r="U277" s="467"/>
      <c r="V277" s="468"/>
      <c r="W277" s="27"/>
      <c r="X277" s="27"/>
      <c r="Y277" s="27"/>
      <c r="Z277" s="27"/>
      <c r="AA277" s="27"/>
      <c r="AB277" s="27"/>
      <c r="AC277" s="27"/>
      <c r="AD277" s="27"/>
      <c r="AG277">
        <f t="shared" si="133"/>
        <v>0</v>
      </c>
      <c r="AH277">
        <f t="shared" si="134"/>
        <v>0</v>
      </c>
      <c r="AI277" s="35">
        <f t="shared" si="135"/>
        <v>0</v>
      </c>
      <c r="AJ277" s="36">
        <f t="shared" si="136"/>
        <v>0</v>
      </c>
      <c r="AK277" s="37">
        <f t="shared" si="137"/>
        <v>0</v>
      </c>
      <c r="AL277" s="38">
        <f t="shared" si="138"/>
        <v>0</v>
      </c>
      <c r="AM277" s="35">
        <f t="shared" si="139"/>
        <v>0</v>
      </c>
      <c r="AN277" s="36">
        <f t="shared" si="140"/>
        <v>0</v>
      </c>
      <c r="AO277" s="37">
        <f t="shared" si="141"/>
        <v>0</v>
      </c>
      <c r="AP277" s="38">
        <f t="shared" si="142"/>
        <v>0</v>
      </c>
      <c r="AQ277" s="35">
        <f t="shared" si="143"/>
        <v>0</v>
      </c>
      <c r="AR277" s="36">
        <f t="shared" si="144"/>
        <v>0</v>
      </c>
      <c r="AS277" s="37">
        <f t="shared" si="145"/>
        <v>0</v>
      </c>
      <c r="AT277" s="38">
        <f t="shared" si="146"/>
        <v>0</v>
      </c>
      <c r="AU277" s="35">
        <f t="shared" si="147"/>
        <v>0</v>
      </c>
      <c r="AV277" s="36">
        <f t="shared" si="148"/>
        <v>0</v>
      </c>
      <c r="AW277" s="37">
        <f t="shared" si="149"/>
        <v>0</v>
      </c>
      <c r="AX277" s="38">
        <f t="shared" si="150"/>
        <v>0</v>
      </c>
      <c r="AY277" s="39">
        <f t="shared" si="151"/>
        <v>0</v>
      </c>
      <c r="AZ277" s="34" t="str">
        <f>IF(AY277=0,"",
IF(SUM($AY$143:AY277)=1,BA277,
IF($AY$718&gt;SUM($AY$143:AY277),_xlfn.CONCAT(", ",BA277),
IF($AY$718=SUM($AY$143:AY277),_xlfn.CONCAT(" y ",BA277)))))</f>
        <v/>
      </c>
      <c r="BA277" s="220" t="s">
        <v>899</v>
      </c>
      <c r="BC277" s="41">
        <f t="shared" si="152"/>
        <v>0</v>
      </c>
      <c r="BD277" s="41">
        <f t="shared" si="153"/>
        <v>0</v>
      </c>
      <c r="BE277" s="41">
        <f t="shared" si="154"/>
        <v>0</v>
      </c>
      <c r="BF277" s="41">
        <f t="shared" si="155"/>
        <v>0</v>
      </c>
      <c r="BG277" s="41">
        <f t="shared" si="156"/>
        <v>0</v>
      </c>
      <c r="BH277" s="41">
        <f t="shared" si="157"/>
        <v>0</v>
      </c>
      <c r="BI277" s="41">
        <f t="shared" si="158"/>
        <v>0</v>
      </c>
      <c r="BJ277" s="41">
        <f t="shared" si="159"/>
        <v>0</v>
      </c>
    </row>
    <row r="278" spans="1:62" ht="15" customHeight="1">
      <c r="A278" s="159"/>
      <c r="B278" s="179"/>
      <c r="C278" s="220" t="s">
        <v>900</v>
      </c>
      <c r="D278" s="573" t="str">
        <f>IF($AC$136="","",IF(HLOOKUP($AC$136,Presentación!$AQ$3:$BV$574,Presentación!AP139)="","",HLOOKUP($AC$136,Presentación!$AQ$3:$BV$574,Presentación!AP139,0)))</f>
        <v/>
      </c>
      <c r="E278" s="573"/>
      <c r="F278" s="573"/>
      <c r="G278" s="551" t="str">
        <f>IF($AC$136="","",IF(HLOOKUP($AC$136,Presentación!$BZ$3:$DE$574,Presentación!AP139,0)="","",HLOOKUP($AC$136,Presentación!$BZ$3:$DE$574,Presentación!AP139,0)))</f>
        <v/>
      </c>
      <c r="H278" s="551"/>
      <c r="I278" s="551"/>
      <c r="J278" s="551"/>
      <c r="K278" s="551"/>
      <c r="L278" s="551"/>
      <c r="M278" s="551"/>
      <c r="N278" s="551"/>
      <c r="O278" s="551"/>
      <c r="P278" s="551"/>
      <c r="Q278" s="551"/>
      <c r="R278" s="551"/>
      <c r="S278" s="551"/>
      <c r="T278" s="601"/>
      <c r="U278" s="467"/>
      <c r="V278" s="468"/>
      <c r="W278" s="27"/>
      <c r="X278" s="27"/>
      <c r="Y278" s="27"/>
      <c r="Z278" s="27"/>
      <c r="AA278" s="27"/>
      <c r="AB278" s="27"/>
      <c r="AC278" s="27"/>
      <c r="AD278" s="27"/>
      <c r="AG278">
        <f t="shared" si="133"/>
        <v>0</v>
      </c>
      <c r="AH278">
        <f t="shared" si="134"/>
        <v>0</v>
      </c>
      <c r="AI278" s="35">
        <f t="shared" si="135"/>
        <v>0</v>
      </c>
      <c r="AJ278" s="36">
        <f t="shared" si="136"/>
        <v>0</v>
      </c>
      <c r="AK278" s="37">
        <f t="shared" si="137"/>
        <v>0</v>
      </c>
      <c r="AL278" s="38">
        <f t="shared" si="138"/>
        <v>0</v>
      </c>
      <c r="AM278" s="35">
        <f t="shared" si="139"/>
        <v>0</v>
      </c>
      <c r="AN278" s="36">
        <f t="shared" si="140"/>
        <v>0</v>
      </c>
      <c r="AO278" s="37">
        <f t="shared" si="141"/>
        <v>0</v>
      </c>
      <c r="AP278" s="38">
        <f t="shared" si="142"/>
        <v>0</v>
      </c>
      <c r="AQ278" s="35">
        <f t="shared" si="143"/>
        <v>0</v>
      </c>
      <c r="AR278" s="36">
        <f t="shared" si="144"/>
        <v>0</v>
      </c>
      <c r="AS278" s="37">
        <f t="shared" si="145"/>
        <v>0</v>
      </c>
      <c r="AT278" s="38">
        <f t="shared" si="146"/>
        <v>0</v>
      </c>
      <c r="AU278" s="35">
        <f t="shared" si="147"/>
        <v>0</v>
      </c>
      <c r="AV278" s="36">
        <f t="shared" si="148"/>
        <v>0</v>
      </c>
      <c r="AW278" s="37">
        <f t="shared" si="149"/>
        <v>0</v>
      </c>
      <c r="AX278" s="38">
        <f t="shared" si="150"/>
        <v>0</v>
      </c>
      <c r="AY278" s="39">
        <f t="shared" si="151"/>
        <v>0</v>
      </c>
      <c r="AZ278" s="34" t="str">
        <f>IF(AY278=0,"",
IF(SUM($AY$143:AY278)=1,BA278,
IF($AY$718&gt;SUM($AY$143:AY278),_xlfn.CONCAT(", ",BA278),
IF($AY$718=SUM($AY$143:AY278),_xlfn.CONCAT(" y ",BA278)))))</f>
        <v/>
      </c>
      <c r="BA278" s="220" t="s">
        <v>900</v>
      </c>
      <c r="BC278" s="41">
        <f t="shared" si="152"/>
        <v>0</v>
      </c>
      <c r="BD278" s="41">
        <f t="shared" si="153"/>
        <v>0</v>
      </c>
      <c r="BE278" s="41">
        <f t="shared" si="154"/>
        <v>0</v>
      </c>
      <c r="BF278" s="41">
        <f t="shared" si="155"/>
        <v>0</v>
      </c>
      <c r="BG278" s="41">
        <f t="shared" si="156"/>
        <v>0</v>
      </c>
      <c r="BH278" s="41">
        <f t="shared" si="157"/>
        <v>0</v>
      </c>
      <c r="BI278" s="41">
        <f t="shared" si="158"/>
        <v>0</v>
      </c>
      <c r="BJ278" s="41">
        <f t="shared" si="159"/>
        <v>0</v>
      </c>
    </row>
    <row r="279" spans="1:62" ht="15" customHeight="1">
      <c r="A279" s="159"/>
      <c r="B279" s="179"/>
      <c r="C279" s="220" t="s">
        <v>901</v>
      </c>
      <c r="D279" s="573" t="str">
        <f>IF($AC$136="","",IF(HLOOKUP($AC$136,Presentación!$AQ$3:$BV$574,Presentación!AP140)="","",HLOOKUP($AC$136,Presentación!$AQ$3:$BV$574,Presentación!AP140,0)))</f>
        <v/>
      </c>
      <c r="E279" s="573"/>
      <c r="F279" s="573"/>
      <c r="G279" s="551" t="str">
        <f>IF($AC$136="","",IF(HLOOKUP($AC$136,Presentación!$BZ$3:$DE$574,Presentación!AP140,0)="","",HLOOKUP($AC$136,Presentación!$BZ$3:$DE$574,Presentación!AP140,0)))</f>
        <v/>
      </c>
      <c r="H279" s="551"/>
      <c r="I279" s="551"/>
      <c r="J279" s="551"/>
      <c r="K279" s="551"/>
      <c r="L279" s="551"/>
      <c r="M279" s="551"/>
      <c r="N279" s="551"/>
      <c r="O279" s="551"/>
      <c r="P279" s="551"/>
      <c r="Q279" s="551"/>
      <c r="R279" s="551"/>
      <c r="S279" s="551"/>
      <c r="T279" s="601"/>
      <c r="U279" s="467"/>
      <c r="V279" s="468"/>
      <c r="W279" s="27"/>
      <c r="X279" s="27"/>
      <c r="Y279" s="27"/>
      <c r="Z279" s="27"/>
      <c r="AA279" s="27"/>
      <c r="AB279" s="27"/>
      <c r="AC279" s="27"/>
      <c r="AD279" s="27"/>
      <c r="AG279">
        <f t="shared" si="133"/>
        <v>0</v>
      </c>
      <c r="AH279">
        <f t="shared" si="134"/>
        <v>0</v>
      </c>
      <c r="AI279" s="35">
        <f t="shared" si="135"/>
        <v>0</v>
      </c>
      <c r="AJ279" s="36">
        <f t="shared" si="136"/>
        <v>0</v>
      </c>
      <c r="AK279" s="37">
        <f t="shared" si="137"/>
        <v>0</v>
      </c>
      <c r="AL279" s="38">
        <f t="shared" si="138"/>
        <v>0</v>
      </c>
      <c r="AM279" s="35">
        <f t="shared" si="139"/>
        <v>0</v>
      </c>
      <c r="AN279" s="36">
        <f t="shared" si="140"/>
        <v>0</v>
      </c>
      <c r="AO279" s="37">
        <f t="shared" si="141"/>
        <v>0</v>
      </c>
      <c r="AP279" s="38">
        <f t="shared" si="142"/>
        <v>0</v>
      </c>
      <c r="AQ279" s="35">
        <f t="shared" si="143"/>
        <v>0</v>
      </c>
      <c r="AR279" s="36">
        <f t="shared" si="144"/>
        <v>0</v>
      </c>
      <c r="AS279" s="37">
        <f t="shared" si="145"/>
        <v>0</v>
      </c>
      <c r="AT279" s="38">
        <f t="shared" si="146"/>
        <v>0</v>
      </c>
      <c r="AU279" s="35">
        <f t="shared" si="147"/>
        <v>0</v>
      </c>
      <c r="AV279" s="36">
        <f t="shared" si="148"/>
        <v>0</v>
      </c>
      <c r="AW279" s="37">
        <f t="shared" si="149"/>
        <v>0</v>
      </c>
      <c r="AX279" s="38">
        <f t="shared" si="150"/>
        <v>0</v>
      </c>
      <c r="AY279" s="39">
        <f t="shared" si="151"/>
        <v>0</v>
      </c>
      <c r="AZ279" s="34" t="str">
        <f>IF(AY279=0,"",
IF(SUM($AY$143:AY279)=1,BA279,
IF($AY$718&gt;SUM($AY$143:AY279),_xlfn.CONCAT(", ",BA279),
IF($AY$718=SUM($AY$143:AY279),_xlfn.CONCAT(" y ",BA279)))))</f>
        <v/>
      </c>
      <c r="BA279" s="220" t="s">
        <v>901</v>
      </c>
      <c r="BC279" s="41">
        <f t="shared" si="152"/>
        <v>0</v>
      </c>
      <c r="BD279" s="41">
        <f t="shared" si="153"/>
        <v>0</v>
      </c>
      <c r="BE279" s="41">
        <f t="shared" si="154"/>
        <v>0</v>
      </c>
      <c r="BF279" s="41">
        <f t="shared" si="155"/>
        <v>0</v>
      </c>
      <c r="BG279" s="41">
        <f t="shared" si="156"/>
        <v>0</v>
      </c>
      <c r="BH279" s="41">
        <f t="shared" si="157"/>
        <v>0</v>
      </c>
      <c r="BI279" s="41">
        <f t="shared" si="158"/>
        <v>0</v>
      </c>
      <c r="BJ279" s="41">
        <f t="shared" si="159"/>
        <v>0</v>
      </c>
    </row>
    <row r="280" spans="1:62" ht="15" customHeight="1">
      <c r="A280" s="159"/>
      <c r="B280" s="179"/>
      <c r="C280" s="220" t="s">
        <v>902</v>
      </c>
      <c r="D280" s="573" t="str">
        <f>IF($AC$136="","",IF(HLOOKUP($AC$136,Presentación!$AQ$3:$BV$574,Presentación!AP141)="","",HLOOKUP($AC$136,Presentación!$AQ$3:$BV$574,Presentación!AP141,0)))</f>
        <v/>
      </c>
      <c r="E280" s="573"/>
      <c r="F280" s="573"/>
      <c r="G280" s="551" t="str">
        <f>IF($AC$136="","",IF(HLOOKUP($AC$136,Presentación!$BZ$3:$DE$574,Presentación!AP141,0)="","",HLOOKUP($AC$136,Presentación!$BZ$3:$DE$574,Presentación!AP141,0)))</f>
        <v/>
      </c>
      <c r="H280" s="551"/>
      <c r="I280" s="551"/>
      <c r="J280" s="551"/>
      <c r="K280" s="551"/>
      <c r="L280" s="551"/>
      <c r="M280" s="551"/>
      <c r="N280" s="551"/>
      <c r="O280" s="551"/>
      <c r="P280" s="551"/>
      <c r="Q280" s="551"/>
      <c r="R280" s="551"/>
      <c r="S280" s="551"/>
      <c r="T280" s="601"/>
      <c r="U280" s="467"/>
      <c r="V280" s="468"/>
      <c r="W280" s="27"/>
      <c r="X280" s="27"/>
      <c r="Y280" s="27"/>
      <c r="Z280" s="27"/>
      <c r="AA280" s="27"/>
      <c r="AB280" s="27"/>
      <c r="AC280" s="27"/>
      <c r="AD280" s="27"/>
      <c r="AG280">
        <f t="shared" si="133"/>
        <v>0</v>
      </c>
      <c r="AH280">
        <f t="shared" si="134"/>
        <v>0</v>
      </c>
      <c r="AI280" s="35">
        <f t="shared" si="135"/>
        <v>0</v>
      </c>
      <c r="AJ280" s="36">
        <f t="shared" si="136"/>
        <v>0</v>
      </c>
      <c r="AK280" s="37">
        <f t="shared" si="137"/>
        <v>0</v>
      </c>
      <c r="AL280" s="38">
        <f t="shared" si="138"/>
        <v>0</v>
      </c>
      <c r="AM280" s="35">
        <f t="shared" si="139"/>
        <v>0</v>
      </c>
      <c r="AN280" s="36">
        <f t="shared" si="140"/>
        <v>0</v>
      </c>
      <c r="AO280" s="37">
        <f t="shared" si="141"/>
        <v>0</v>
      </c>
      <c r="AP280" s="38">
        <f t="shared" si="142"/>
        <v>0</v>
      </c>
      <c r="AQ280" s="35">
        <f t="shared" si="143"/>
        <v>0</v>
      </c>
      <c r="AR280" s="36">
        <f t="shared" si="144"/>
        <v>0</v>
      </c>
      <c r="AS280" s="37">
        <f t="shared" si="145"/>
        <v>0</v>
      </c>
      <c r="AT280" s="38">
        <f t="shared" si="146"/>
        <v>0</v>
      </c>
      <c r="AU280" s="35">
        <f t="shared" si="147"/>
        <v>0</v>
      </c>
      <c r="AV280" s="36">
        <f t="shared" si="148"/>
        <v>0</v>
      </c>
      <c r="AW280" s="37">
        <f t="shared" si="149"/>
        <v>0</v>
      </c>
      <c r="AX280" s="38">
        <f t="shared" si="150"/>
        <v>0</v>
      </c>
      <c r="AY280" s="39">
        <f t="shared" si="151"/>
        <v>0</v>
      </c>
      <c r="AZ280" s="34" t="str">
        <f>IF(AY280=0,"",
IF(SUM($AY$143:AY280)=1,BA280,
IF($AY$718&gt;SUM($AY$143:AY280),_xlfn.CONCAT(", ",BA280),
IF($AY$718=SUM($AY$143:AY280),_xlfn.CONCAT(" y ",BA280)))))</f>
        <v/>
      </c>
      <c r="BA280" s="220" t="s">
        <v>902</v>
      </c>
      <c r="BC280" s="41">
        <f t="shared" si="152"/>
        <v>0</v>
      </c>
      <c r="BD280" s="41">
        <f t="shared" si="153"/>
        <v>0</v>
      </c>
      <c r="BE280" s="41">
        <f t="shared" si="154"/>
        <v>0</v>
      </c>
      <c r="BF280" s="41">
        <f t="shared" si="155"/>
        <v>0</v>
      </c>
      <c r="BG280" s="41">
        <f t="shared" si="156"/>
        <v>0</v>
      </c>
      <c r="BH280" s="41">
        <f t="shared" si="157"/>
        <v>0</v>
      </c>
      <c r="BI280" s="41">
        <f t="shared" si="158"/>
        <v>0</v>
      </c>
      <c r="BJ280" s="41">
        <f t="shared" si="159"/>
        <v>0</v>
      </c>
    </row>
    <row r="281" spans="1:62" ht="15" customHeight="1">
      <c r="A281" s="159"/>
      <c r="B281" s="179"/>
      <c r="C281" s="220" t="s">
        <v>903</v>
      </c>
      <c r="D281" s="573" t="str">
        <f>IF($AC$136="","",IF(HLOOKUP($AC$136,Presentación!$AQ$3:$BV$574,Presentación!AP142)="","",HLOOKUP($AC$136,Presentación!$AQ$3:$BV$574,Presentación!AP142,0)))</f>
        <v/>
      </c>
      <c r="E281" s="573"/>
      <c r="F281" s="573"/>
      <c r="G281" s="551" t="str">
        <f>IF($AC$136="","",IF(HLOOKUP($AC$136,Presentación!$BZ$3:$DE$574,Presentación!AP142,0)="","",HLOOKUP($AC$136,Presentación!$BZ$3:$DE$574,Presentación!AP142,0)))</f>
        <v/>
      </c>
      <c r="H281" s="551"/>
      <c r="I281" s="551"/>
      <c r="J281" s="551"/>
      <c r="K281" s="551"/>
      <c r="L281" s="551"/>
      <c r="M281" s="551"/>
      <c r="N281" s="551"/>
      <c r="O281" s="551"/>
      <c r="P281" s="551"/>
      <c r="Q281" s="551"/>
      <c r="R281" s="551"/>
      <c r="S281" s="551"/>
      <c r="T281" s="601"/>
      <c r="U281" s="467"/>
      <c r="V281" s="468"/>
      <c r="W281" s="27"/>
      <c r="X281" s="27"/>
      <c r="Y281" s="27"/>
      <c r="Z281" s="27"/>
      <c r="AA281" s="27"/>
      <c r="AB281" s="27"/>
      <c r="AC281" s="27"/>
      <c r="AD281" s="27"/>
      <c r="AG281">
        <f t="shared" si="133"/>
        <v>0</v>
      </c>
      <c r="AH281">
        <f t="shared" si="134"/>
        <v>0</v>
      </c>
      <c r="AI281" s="35">
        <f t="shared" si="135"/>
        <v>0</v>
      </c>
      <c r="AJ281" s="36">
        <f t="shared" si="136"/>
        <v>0</v>
      </c>
      <c r="AK281" s="37">
        <f t="shared" si="137"/>
        <v>0</v>
      </c>
      <c r="AL281" s="38">
        <f t="shared" si="138"/>
        <v>0</v>
      </c>
      <c r="AM281" s="35">
        <f t="shared" si="139"/>
        <v>0</v>
      </c>
      <c r="AN281" s="36">
        <f t="shared" si="140"/>
        <v>0</v>
      </c>
      <c r="AO281" s="37">
        <f t="shared" si="141"/>
        <v>0</v>
      </c>
      <c r="AP281" s="38">
        <f t="shared" si="142"/>
        <v>0</v>
      </c>
      <c r="AQ281" s="35">
        <f t="shared" si="143"/>
        <v>0</v>
      </c>
      <c r="AR281" s="36">
        <f t="shared" si="144"/>
        <v>0</v>
      </c>
      <c r="AS281" s="37">
        <f t="shared" si="145"/>
        <v>0</v>
      </c>
      <c r="AT281" s="38">
        <f t="shared" si="146"/>
        <v>0</v>
      </c>
      <c r="AU281" s="35">
        <f t="shared" si="147"/>
        <v>0</v>
      </c>
      <c r="AV281" s="36">
        <f t="shared" si="148"/>
        <v>0</v>
      </c>
      <c r="AW281" s="37">
        <f t="shared" si="149"/>
        <v>0</v>
      </c>
      <c r="AX281" s="38">
        <f t="shared" si="150"/>
        <v>0</v>
      </c>
      <c r="AY281" s="39">
        <f t="shared" si="151"/>
        <v>0</v>
      </c>
      <c r="AZ281" s="34" t="str">
        <f>IF(AY281=0,"",
IF(SUM($AY$143:AY281)=1,BA281,
IF($AY$718&gt;SUM($AY$143:AY281),_xlfn.CONCAT(", ",BA281),
IF($AY$718=SUM($AY$143:AY281),_xlfn.CONCAT(" y ",BA281)))))</f>
        <v/>
      </c>
      <c r="BA281" s="220" t="s">
        <v>903</v>
      </c>
      <c r="BC281" s="41">
        <f t="shared" si="152"/>
        <v>0</v>
      </c>
      <c r="BD281" s="41">
        <f t="shared" si="153"/>
        <v>0</v>
      </c>
      <c r="BE281" s="41">
        <f t="shared" si="154"/>
        <v>0</v>
      </c>
      <c r="BF281" s="41">
        <f t="shared" si="155"/>
        <v>0</v>
      </c>
      <c r="BG281" s="41">
        <f t="shared" si="156"/>
        <v>0</v>
      </c>
      <c r="BH281" s="41">
        <f t="shared" si="157"/>
        <v>0</v>
      </c>
      <c r="BI281" s="41">
        <f t="shared" si="158"/>
        <v>0</v>
      </c>
      <c r="BJ281" s="41">
        <f t="shared" si="159"/>
        <v>0</v>
      </c>
    </row>
    <row r="282" spans="1:62" ht="15" customHeight="1">
      <c r="A282" s="159"/>
      <c r="B282" s="179"/>
      <c r="C282" s="220" t="s">
        <v>904</v>
      </c>
      <c r="D282" s="573" t="str">
        <f>IF($AC$136="","",IF(HLOOKUP($AC$136,Presentación!$AQ$3:$BV$574,Presentación!AP143)="","",HLOOKUP($AC$136,Presentación!$AQ$3:$BV$574,Presentación!AP143,0)))</f>
        <v/>
      </c>
      <c r="E282" s="573"/>
      <c r="F282" s="573"/>
      <c r="G282" s="551" t="str">
        <f>IF($AC$136="","",IF(HLOOKUP($AC$136,Presentación!$BZ$3:$DE$574,Presentación!AP143,0)="","",HLOOKUP($AC$136,Presentación!$BZ$3:$DE$574,Presentación!AP143,0)))</f>
        <v/>
      </c>
      <c r="H282" s="551"/>
      <c r="I282" s="551"/>
      <c r="J282" s="551"/>
      <c r="K282" s="551"/>
      <c r="L282" s="551"/>
      <c r="M282" s="551"/>
      <c r="N282" s="551"/>
      <c r="O282" s="551"/>
      <c r="P282" s="551"/>
      <c r="Q282" s="551"/>
      <c r="R282" s="551"/>
      <c r="S282" s="551"/>
      <c r="T282" s="601"/>
      <c r="U282" s="467"/>
      <c r="V282" s="468"/>
      <c r="W282" s="27"/>
      <c r="X282" s="27"/>
      <c r="Y282" s="27"/>
      <c r="Z282" s="27"/>
      <c r="AA282" s="27"/>
      <c r="AB282" s="27"/>
      <c r="AC282" s="27"/>
      <c r="AD282" s="27"/>
      <c r="AG282">
        <f t="shared" si="133"/>
        <v>0</v>
      </c>
      <c r="AH282">
        <f t="shared" si="134"/>
        <v>0</v>
      </c>
      <c r="AI282" s="35">
        <f t="shared" si="135"/>
        <v>0</v>
      </c>
      <c r="AJ282" s="36">
        <f t="shared" si="136"/>
        <v>0</v>
      </c>
      <c r="AK282" s="37">
        <f t="shared" si="137"/>
        <v>0</v>
      </c>
      <c r="AL282" s="38">
        <f t="shared" si="138"/>
        <v>0</v>
      </c>
      <c r="AM282" s="35">
        <f t="shared" si="139"/>
        <v>0</v>
      </c>
      <c r="AN282" s="36">
        <f t="shared" si="140"/>
        <v>0</v>
      </c>
      <c r="AO282" s="37">
        <f t="shared" si="141"/>
        <v>0</v>
      </c>
      <c r="AP282" s="38">
        <f t="shared" si="142"/>
        <v>0</v>
      </c>
      <c r="AQ282" s="35">
        <f t="shared" si="143"/>
        <v>0</v>
      </c>
      <c r="AR282" s="36">
        <f t="shared" si="144"/>
        <v>0</v>
      </c>
      <c r="AS282" s="37">
        <f t="shared" si="145"/>
        <v>0</v>
      </c>
      <c r="AT282" s="38">
        <f t="shared" si="146"/>
        <v>0</v>
      </c>
      <c r="AU282" s="35">
        <f t="shared" si="147"/>
        <v>0</v>
      </c>
      <c r="AV282" s="36">
        <f t="shared" si="148"/>
        <v>0</v>
      </c>
      <c r="AW282" s="37">
        <f t="shared" si="149"/>
        <v>0</v>
      </c>
      <c r="AX282" s="38">
        <f t="shared" si="150"/>
        <v>0</v>
      </c>
      <c r="AY282" s="39">
        <f t="shared" si="151"/>
        <v>0</v>
      </c>
      <c r="AZ282" s="34" t="str">
        <f>IF(AY282=0,"",
IF(SUM($AY$143:AY282)=1,BA282,
IF($AY$718&gt;SUM($AY$143:AY282),_xlfn.CONCAT(", ",BA282),
IF($AY$718=SUM($AY$143:AY282),_xlfn.CONCAT(" y ",BA282)))))</f>
        <v/>
      </c>
      <c r="BA282" s="220" t="s">
        <v>904</v>
      </c>
      <c r="BC282" s="41">
        <f t="shared" si="152"/>
        <v>0</v>
      </c>
      <c r="BD282" s="41">
        <f t="shared" si="153"/>
        <v>0</v>
      </c>
      <c r="BE282" s="41">
        <f t="shared" si="154"/>
        <v>0</v>
      </c>
      <c r="BF282" s="41">
        <f t="shared" si="155"/>
        <v>0</v>
      </c>
      <c r="BG282" s="41">
        <f t="shared" si="156"/>
        <v>0</v>
      </c>
      <c r="BH282" s="41">
        <f t="shared" si="157"/>
        <v>0</v>
      </c>
      <c r="BI282" s="41">
        <f t="shared" si="158"/>
        <v>0</v>
      </c>
      <c r="BJ282" s="41">
        <f t="shared" si="159"/>
        <v>0</v>
      </c>
    </row>
    <row r="283" spans="1:62" ht="15" customHeight="1">
      <c r="A283" s="159"/>
      <c r="B283" s="179"/>
      <c r="C283" s="220" t="s">
        <v>905</v>
      </c>
      <c r="D283" s="573" t="str">
        <f>IF($AC$136="","",IF(HLOOKUP($AC$136,Presentación!$AQ$3:$BV$574,Presentación!AP144)="","",HLOOKUP($AC$136,Presentación!$AQ$3:$BV$574,Presentación!AP144,0)))</f>
        <v/>
      </c>
      <c r="E283" s="573"/>
      <c r="F283" s="573"/>
      <c r="G283" s="551" t="str">
        <f>IF($AC$136="","",IF(HLOOKUP($AC$136,Presentación!$BZ$3:$DE$574,Presentación!AP144,0)="","",HLOOKUP($AC$136,Presentación!$BZ$3:$DE$574,Presentación!AP144,0)))</f>
        <v/>
      </c>
      <c r="H283" s="551"/>
      <c r="I283" s="551"/>
      <c r="J283" s="551"/>
      <c r="K283" s="551"/>
      <c r="L283" s="551"/>
      <c r="M283" s="551"/>
      <c r="N283" s="551"/>
      <c r="O283" s="551"/>
      <c r="P283" s="551"/>
      <c r="Q283" s="551"/>
      <c r="R283" s="551"/>
      <c r="S283" s="551"/>
      <c r="T283" s="601"/>
      <c r="U283" s="467"/>
      <c r="V283" s="468"/>
      <c r="W283" s="27"/>
      <c r="X283" s="27"/>
      <c r="Y283" s="27"/>
      <c r="Z283" s="27"/>
      <c r="AA283" s="27"/>
      <c r="AB283" s="27"/>
      <c r="AC283" s="27"/>
      <c r="AD283" s="27"/>
      <c r="AG283">
        <f t="shared" si="133"/>
        <v>0</v>
      </c>
      <c r="AH283">
        <f t="shared" si="134"/>
        <v>0</v>
      </c>
      <c r="AI283" s="35">
        <f t="shared" si="135"/>
        <v>0</v>
      </c>
      <c r="AJ283" s="36">
        <f t="shared" si="136"/>
        <v>0</v>
      </c>
      <c r="AK283" s="37">
        <f t="shared" si="137"/>
        <v>0</v>
      </c>
      <c r="AL283" s="38">
        <f t="shared" si="138"/>
        <v>0</v>
      </c>
      <c r="AM283" s="35">
        <f t="shared" si="139"/>
        <v>0</v>
      </c>
      <c r="AN283" s="36">
        <f t="shared" si="140"/>
        <v>0</v>
      </c>
      <c r="AO283" s="37">
        <f t="shared" si="141"/>
        <v>0</v>
      </c>
      <c r="AP283" s="38">
        <f t="shared" si="142"/>
        <v>0</v>
      </c>
      <c r="AQ283" s="35">
        <f t="shared" si="143"/>
        <v>0</v>
      </c>
      <c r="AR283" s="36">
        <f t="shared" si="144"/>
        <v>0</v>
      </c>
      <c r="AS283" s="37">
        <f t="shared" si="145"/>
        <v>0</v>
      </c>
      <c r="AT283" s="38">
        <f t="shared" si="146"/>
        <v>0</v>
      </c>
      <c r="AU283" s="35">
        <f t="shared" si="147"/>
        <v>0</v>
      </c>
      <c r="AV283" s="36">
        <f t="shared" si="148"/>
        <v>0</v>
      </c>
      <c r="AW283" s="37">
        <f t="shared" si="149"/>
        <v>0</v>
      </c>
      <c r="AX283" s="38">
        <f t="shared" si="150"/>
        <v>0</v>
      </c>
      <c r="AY283" s="39">
        <f t="shared" si="151"/>
        <v>0</v>
      </c>
      <c r="AZ283" s="34" t="str">
        <f>IF(AY283=0,"",
IF(SUM($AY$143:AY283)=1,BA283,
IF($AY$718&gt;SUM($AY$143:AY283),_xlfn.CONCAT(", ",BA283),
IF($AY$718=SUM($AY$143:AY283),_xlfn.CONCAT(" y ",BA283)))))</f>
        <v/>
      </c>
      <c r="BA283" s="220" t="s">
        <v>905</v>
      </c>
      <c r="BC283" s="41">
        <f t="shared" si="152"/>
        <v>0</v>
      </c>
      <c r="BD283" s="41">
        <f t="shared" si="153"/>
        <v>0</v>
      </c>
      <c r="BE283" s="41">
        <f t="shared" si="154"/>
        <v>0</v>
      </c>
      <c r="BF283" s="41">
        <f t="shared" si="155"/>
        <v>0</v>
      </c>
      <c r="BG283" s="41">
        <f t="shared" si="156"/>
        <v>0</v>
      </c>
      <c r="BH283" s="41">
        <f t="shared" si="157"/>
        <v>0</v>
      </c>
      <c r="BI283" s="41">
        <f t="shared" si="158"/>
        <v>0</v>
      </c>
      <c r="BJ283" s="41">
        <f t="shared" si="159"/>
        <v>0</v>
      </c>
    </row>
    <row r="284" spans="1:62" ht="15" customHeight="1">
      <c r="A284" s="159"/>
      <c r="B284" s="179"/>
      <c r="C284" s="220" t="s">
        <v>906</v>
      </c>
      <c r="D284" s="573" t="str">
        <f>IF($AC$136="","",IF(HLOOKUP($AC$136,Presentación!$AQ$3:$BV$574,Presentación!AP145)="","",HLOOKUP($AC$136,Presentación!$AQ$3:$BV$574,Presentación!AP145,0)))</f>
        <v/>
      </c>
      <c r="E284" s="573"/>
      <c r="F284" s="573"/>
      <c r="G284" s="551" t="str">
        <f>IF($AC$136="","",IF(HLOOKUP($AC$136,Presentación!$BZ$3:$DE$574,Presentación!AP145,0)="","",HLOOKUP($AC$136,Presentación!$BZ$3:$DE$574,Presentación!AP145,0)))</f>
        <v/>
      </c>
      <c r="H284" s="551"/>
      <c r="I284" s="551"/>
      <c r="J284" s="551"/>
      <c r="K284" s="551"/>
      <c r="L284" s="551"/>
      <c r="M284" s="551"/>
      <c r="N284" s="551"/>
      <c r="O284" s="551"/>
      <c r="P284" s="551"/>
      <c r="Q284" s="551"/>
      <c r="R284" s="551"/>
      <c r="S284" s="551"/>
      <c r="T284" s="601"/>
      <c r="U284" s="467"/>
      <c r="V284" s="468"/>
      <c r="W284" s="27"/>
      <c r="X284" s="27"/>
      <c r="Y284" s="27"/>
      <c r="Z284" s="27"/>
      <c r="AA284" s="27"/>
      <c r="AB284" s="27"/>
      <c r="AC284" s="27"/>
      <c r="AD284" s="27"/>
      <c r="AG284">
        <f t="shared" si="133"/>
        <v>0</v>
      </c>
      <c r="AH284">
        <f t="shared" si="134"/>
        <v>0</v>
      </c>
      <c r="AI284" s="35">
        <f t="shared" si="135"/>
        <v>0</v>
      </c>
      <c r="AJ284" s="36">
        <f t="shared" si="136"/>
        <v>0</v>
      </c>
      <c r="AK284" s="37">
        <f t="shared" si="137"/>
        <v>0</v>
      </c>
      <c r="AL284" s="38">
        <f t="shared" si="138"/>
        <v>0</v>
      </c>
      <c r="AM284" s="35">
        <f t="shared" si="139"/>
        <v>0</v>
      </c>
      <c r="AN284" s="36">
        <f t="shared" si="140"/>
        <v>0</v>
      </c>
      <c r="AO284" s="37">
        <f t="shared" si="141"/>
        <v>0</v>
      </c>
      <c r="AP284" s="38">
        <f t="shared" si="142"/>
        <v>0</v>
      </c>
      <c r="AQ284" s="35">
        <f t="shared" si="143"/>
        <v>0</v>
      </c>
      <c r="AR284" s="36">
        <f t="shared" si="144"/>
        <v>0</v>
      </c>
      <c r="AS284" s="37">
        <f t="shared" si="145"/>
        <v>0</v>
      </c>
      <c r="AT284" s="38">
        <f t="shared" si="146"/>
        <v>0</v>
      </c>
      <c r="AU284" s="35">
        <f t="shared" si="147"/>
        <v>0</v>
      </c>
      <c r="AV284" s="36">
        <f t="shared" si="148"/>
        <v>0</v>
      </c>
      <c r="AW284" s="37">
        <f t="shared" si="149"/>
        <v>0</v>
      </c>
      <c r="AX284" s="38">
        <f t="shared" si="150"/>
        <v>0</v>
      </c>
      <c r="AY284" s="39">
        <f t="shared" si="151"/>
        <v>0</v>
      </c>
      <c r="AZ284" s="34" t="str">
        <f>IF(AY284=0,"",
IF(SUM($AY$143:AY284)=1,BA284,
IF($AY$718&gt;SUM($AY$143:AY284),_xlfn.CONCAT(", ",BA284),
IF($AY$718=SUM($AY$143:AY284),_xlfn.CONCAT(" y ",BA284)))))</f>
        <v/>
      </c>
      <c r="BA284" s="220" t="s">
        <v>906</v>
      </c>
      <c r="BC284" s="41">
        <f t="shared" si="152"/>
        <v>0</v>
      </c>
      <c r="BD284" s="41">
        <f t="shared" si="153"/>
        <v>0</v>
      </c>
      <c r="BE284" s="41">
        <f t="shared" si="154"/>
        <v>0</v>
      </c>
      <c r="BF284" s="41">
        <f t="shared" si="155"/>
        <v>0</v>
      </c>
      <c r="BG284" s="41">
        <f t="shared" si="156"/>
        <v>0</v>
      </c>
      <c r="BH284" s="41">
        <f t="shared" si="157"/>
        <v>0</v>
      </c>
      <c r="BI284" s="41">
        <f t="shared" si="158"/>
        <v>0</v>
      </c>
      <c r="BJ284" s="41">
        <f t="shared" si="159"/>
        <v>0</v>
      </c>
    </row>
    <row r="285" spans="1:62" ht="15" customHeight="1">
      <c r="A285" s="159"/>
      <c r="B285" s="179"/>
      <c r="C285" s="220" t="s">
        <v>907</v>
      </c>
      <c r="D285" s="573" t="str">
        <f>IF($AC$136="","",IF(HLOOKUP($AC$136,Presentación!$AQ$3:$BV$574,Presentación!AP146)="","",HLOOKUP($AC$136,Presentación!$AQ$3:$BV$574,Presentación!AP146,0)))</f>
        <v/>
      </c>
      <c r="E285" s="573"/>
      <c r="F285" s="573"/>
      <c r="G285" s="551" t="str">
        <f>IF($AC$136="","",IF(HLOOKUP($AC$136,Presentación!$BZ$3:$DE$574,Presentación!AP146,0)="","",HLOOKUP($AC$136,Presentación!$BZ$3:$DE$574,Presentación!AP146,0)))</f>
        <v/>
      </c>
      <c r="H285" s="551"/>
      <c r="I285" s="551"/>
      <c r="J285" s="551"/>
      <c r="K285" s="551"/>
      <c r="L285" s="551"/>
      <c r="M285" s="551"/>
      <c r="N285" s="551"/>
      <c r="O285" s="551"/>
      <c r="P285" s="551"/>
      <c r="Q285" s="551"/>
      <c r="R285" s="551"/>
      <c r="S285" s="551"/>
      <c r="T285" s="601"/>
      <c r="U285" s="467"/>
      <c r="V285" s="468"/>
      <c r="W285" s="27"/>
      <c r="X285" s="27"/>
      <c r="Y285" s="27"/>
      <c r="Z285" s="27"/>
      <c r="AA285" s="27"/>
      <c r="AB285" s="27"/>
      <c r="AC285" s="27"/>
      <c r="AD285" s="27"/>
      <c r="AG285">
        <f t="shared" si="133"/>
        <v>0</v>
      </c>
      <c r="AH285">
        <f t="shared" si="134"/>
        <v>0</v>
      </c>
      <c r="AI285" s="35">
        <f t="shared" si="135"/>
        <v>0</v>
      </c>
      <c r="AJ285" s="36">
        <f t="shared" si="136"/>
        <v>0</v>
      </c>
      <c r="AK285" s="37">
        <f t="shared" si="137"/>
        <v>0</v>
      </c>
      <c r="AL285" s="38">
        <f t="shared" si="138"/>
        <v>0</v>
      </c>
      <c r="AM285" s="35">
        <f t="shared" si="139"/>
        <v>0</v>
      </c>
      <c r="AN285" s="36">
        <f t="shared" si="140"/>
        <v>0</v>
      </c>
      <c r="AO285" s="37">
        <f t="shared" si="141"/>
        <v>0</v>
      </c>
      <c r="AP285" s="38">
        <f t="shared" si="142"/>
        <v>0</v>
      </c>
      <c r="AQ285" s="35">
        <f t="shared" si="143"/>
        <v>0</v>
      </c>
      <c r="AR285" s="36">
        <f t="shared" si="144"/>
        <v>0</v>
      </c>
      <c r="AS285" s="37">
        <f t="shared" si="145"/>
        <v>0</v>
      </c>
      <c r="AT285" s="38">
        <f t="shared" si="146"/>
        <v>0</v>
      </c>
      <c r="AU285" s="35">
        <f t="shared" si="147"/>
        <v>0</v>
      </c>
      <c r="AV285" s="36">
        <f t="shared" si="148"/>
        <v>0</v>
      </c>
      <c r="AW285" s="37">
        <f t="shared" si="149"/>
        <v>0</v>
      </c>
      <c r="AX285" s="38">
        <f t="shared" si="150"/>
        <v>0</v>
      </c>
      <c r="AY285" s="39">
        <f t="shared" si="151"/>
        <v>0</v>
      </c>
      <c r="AZ285" s="34" t="str">
        <f>IF(AY285=0,"",
IF(SUM($AY$143:AY285)=1,BA285,
IF($AY$718&gt;SUM($AY$143:AY285),_xlfn.CONCAT(", ",BA285),
IF($AY$718=SUM($AY$143:AY285),_xlfn.CONCAT(" y ",BA285)))))</f>
        <v/>
      </c>
      <c r="BA285" s="220" t="s">
        <v>907</v>
      </c>
      <c r="BC285" s="41">
        <f t="shared" si="152"/>
        <v>0</v>
      </c>
      <c r="BD285" s="41">
        <f t="shared" si="153"/>
        <v>0</v>
      </c>
      <c r="BE285" s="41">
        <f t="shared" si="154"/>
        <v>0</v>
      </c>
      <c r="BF285" s="41">
        <f t="shared" si="155"/>
        <v>0</v>
      </c>
      <c r="BG285" s="41">
        <f t="shared" si="156"/>
        <v>0</v>
      </c>
      <c r="BH285" s="41">
        <f t="shared" si="157"/>
        <v>0</v>
      </c>
      <c r="BI285" s="41">
        <f t="shared" si="158"/>
        <v>0</v>
      </c>
      <c r="BJ285" s="41">
        <f t="shared" si="159"/>
        <v>0</v>
      </c>
    </row>
    <row r="286" spans="1:62" ht="15" customHeight="1">
      <c r="A286" s="159"/>
      <c r="B286" s="179"/>
      <c r="C286" s="220" t="s">
        <v>908</v>
      </c>
      <c r="D286" s="573" t="str">
        <f>IF($AC$136="","",IF(HLOOKUP($AC$136,Presentación!$AQ$3:$BV$574,Presentación!AP147)="","",HLOOKUP($AC$136,Presentación!$AQ$3:$BV$574,Presentación!AP147,0)))</f>
        <v/>
      </c>
      <c r="E286" s="573"/>
      <c r="F286" s="573"/>
      <c r="G286" s="551" t="str">
        <f>IF($AC$136="","",IF(HLOOKUP($AC$136,Presentación!$BZ$3:$DE$574,Presentación!AP147,0)="","",HLOOKUP($AC$136,Presentación!$BZ$3:$DE$574,Presentación!AP147,0)))</f>
        <v/>
      </c>
      <c r="H286" s="551"/>
      <c r="I286" s="551"/>
      <c r="J286" s="551"/>
      <c r="K286" s="551"/>
      <c r="L286" s="551"/>
      <c r="M286" s="551"/>
      <c r="N286" s="551"/>
      <c r="O286" s="551"/>
      <c r="P286" s="551"/>
      <c r="Q286" s="551"/>
      <c r="R286" s="551"/>
      <c r="S286" s="551"/>
      <c r="T286" s="601"/>
      <c r="U286" s="467"/>
      <c r="V286" s="468"/>
      <c r="W286" s="27"/>
      <c r="X286" s="27"/>
      <c r="Y286" s="27"/>
      <c r="Z286" s="27"/>
      <c r="AA286" s="27"/>
      <c r="AB286" s="27"/>
      <c r="AC286" s="27"/>
      <c r="AD286" s="27"/>
      <c r="AG286">
        <f t="shared" si="133"/>
        <v>0</v>
      </c>
      <c r="AH286">
        <f t="shared" si="134"/>
        <v>0</v>
      </c>
      <c r="AI286" s="35">
        <f t="shared" si="135"/>
        <v>0</v>
      </c>
      <c r="AJ286" s="36">
        <f t="shared" si="136"/>
        <v>0</v>
      </c>
      <c r="AK286" s="37">
        <f t="shared" si="137"/>
        <v>0</v>
      </c>
      <c r="AL286" s="38">
        <f t="shared" si="138"/>
        <v>0</v>
      </c>
      <c r="AM286" s="35">
        <f t="shared" si="139"/>
        <v>0</v>
      </c>
      <c r="AN286" s="36">
        <f t="shared" si="140"/>
        <v>0</v>
      </c>
      <c r="AO286" s="37">
        <f t="shared" si="141"/>
        <v>0</v>
      </c>
      <c r="AP286" s="38">
        <f t="shared" si="142"/>
        <v>0</v>
      </c>
      <c r="AQ286" s="35">
        <f t="shared" si="143"/>
        <v>0</v>
      </c>
      <c r="AR286" s="36">
        <f t="shared" si="144"/>
        <v>0</v>
      </c>
      <c r="AS286" s="37">
        <f t="shared" si="145"/>
        <v>0</v>
      </c>
      <c r="AT286" s="38">
        <f t="shared" si="146"/>
        <v>0</v>
      </c>
      <c r="AU286" s="35">
        <f t="shared" si="147"/>
        <v>0</v>
      </c>
      <c r="AV286" s="36">
        <f t="shared" si="148"/>
        <v>0</v>
      </c>
      <c r="AW286" s="37">
        <f t="shared" si="149"/>
        <v>0</v>
      </c>
      <c r="AX286" s="38">
        <f t="shared" si="150"/>
        <v>0</v>
      </c>
      <c r="AY286" s="39">
        <f t="shared" si="151"/>
        <v>0</v>
      </c>
      <c r="AZ286" s="34" t="str">
        <f>IF(AY286=0,"",
IF(SUM($AY$143:AY286)=1,BA286,
IF($AY$718&gt;SUM($AY$143:AY286),_xlfn.CONCAT(", ",BA286),
IF($AY$718=SUM($AY$143:AY286),_xlfn.CONCAT(" y ",BA286)))))</f>
        <v/>
      </c>
      <c r="BA286" s="220" t="s">
        <v>908</v>
      </c>
      <c r="BC286" s="41">
        <f t="shared" si="152"/>
        <v>0</v>
      </c>
      <c r="BD286" s="41">
        <f t="shared" si="153"/>
        <v>0</v>
      </c>
      <c r="BE286" s="41">
        <f t="shared" si="154"/>
        <v>0</v>
      </c>
      <c r="BF286" s="41">
        <f t="shared" si="155"/>
        <v>0</v>
      </c>
      <c r="BG286" s="41">
        <f t="shared" si="156"/>
        <v>0</v>
      </c>
      <c r="BH286" s="41">
        <f t="shared" si="157"/>
        <v>0</v>
      </c>
      <c r="BI286" s="41">
        <f t="shared" si="158"/>
        <v>0</v>
      </c>
      <c r="BJ286" s="41">
        <f t="shared" si="159"/>
        <v>0</v>
      </c>
    </row>
    <row r="287" spans="1:62" ht="15" customHeight="1">
      <c r="A287" s="159"/>
      <c r="B287" s="179"/>
      <c r="C287" s="220" t="s">
        <v>909</v>
      </c>
      <c r="D287" s="573" t="str">
        <f>IF($AC$136="","",IF(HLOOKUP($AC$136,Presentación!$AQ$3:$BV$574,Presentación!AP148)="","",HLOOKUP($AC$136,Presentación!$AQ$3:$BV$574,Presentación!AP148,0)))</f>
        <v/>
      </c>
      <c r="E287" s="573"/>
      <c r="F287" s="573"/>
      <c r="G287" s="551" t="str">
        <f>IF($AC$136="","",IF(HLOOKUP($AC$136,Presentación!$BZ$3:$DE$574,Presentación!AP148,0)="","",HLOOKUP($AC$136,Presentación!$BZ$3:$DE$574,Presentación!AP148,0)))</f>
        <v/>
      </c>
      <c r="H287" s="551"/>
      <c r="I287" s="551"/>
      <c r="J287" s="551"/>
      <c r="K287" s="551"/>
      <c r="L287" s="551"/>
      <c r="M287" s="551"/>
      <c r="N287" s="551"/>
      <c r="O287" s="551"/>
      <c r="P287" s="551"/>
      <c r="Q287" s="551"/>
      <c r="R287" s="551"/>
      <c r="S287" s="551"/>
      <c r="T287" s="601"/>
      <c r="U287" s="467"/>
      <c r="V287" s="468"/>
      <c r="W287" s="27"/>
      <c r="X287" s="27"/>
      <c r="Y287" s="27"/>
      <c r="Z287" s="27"/>
      <c r="AA287" s="27"/>
      <c r="AB287" s="27"/>
      <c r="AC287" s="27"/>
      <c r="AD287" s="27"/>
      <c r="AG287">
        <f t="shared" si="133"/>
        <v>0</v>
      </c>
      <c r="AH287">
        <f t="shared" si="134"/>
        <v>0</v>
      </c>
      <c r="AI287" s="35">
        <f t="shared" si="135"/>
        <v>0</v>
      </c>
      <c r="AJ287" s="36">
        <f t="shared" si="136"/>
        <v>0</v>
      </c>
      <c r="AK287" s="37">
        <f t="shared" si="137"/>
        <v>0</v>
      </c>
      <c r="AL287" s="38">
        <f t="shared" si="138"/>
        <v>0</v>
      </c>
      <c r="AM287" s="35">
        <f t="shared" si="139"/>
        <v>0</v>
      </c>
      <c r="AN287" s="36">
        <f t="shared" si="140"/>
        <v>0</v>
      </c>
      <c r="AO287" s="37">
        <f t="shared" si="141"/>
        <v>0</v>
      </c>
      <c r="AP287" s="38">
        <f t="shared" si="142"/>
        <v>0</v>
      </c>
      <c r="AQ287" s="35">
        <f t="shared" si="143"/>
        <v>0</v>
      </c>
      <c r="AR287" s="36">
        <f t="shared" si="144"/>
        <v>0</v>
      </c>
      <c r="AS287" s="37">
        <f t="shared" si="145"/>
        <v>0</v>
      </c>
      <c r="AT287" s="38">
        <f t="shared" si="146"/>
        <v>0</v>
      </c>
      <c r="AU287" s="35">
        <f t="shared" si="147"/>
        <v>0</v>
      </c>
      <c r="AV287" s="36">
        <f t="shared" si="148"/>
        <v>0</v>
      </c>
      <c r="AW287" s="37">
        <f t="shared" si="149"/>
        <v>0</v>
      </c>
      <c r="AX287" s="38">
        <f t="shared" si="150"/>
        <v>0</v>
      </c>
      <c r="AY287" s="39">
        <f t="shared" si="151"/>
        <v>0</v>
      </c>
      <c r="AZ287" s="34" t="str">
        <f>IF(AY287=0,"",
IF(SUM($AY$143:AY287)=1,BA287,
IF($AY$718&gt;SUM($AY$143:AY287),_xlfn.CONCAT(", ",BA287),
IF($AY$718=SUM($AY$143:AY287),_xlfn.CONCAT(" y ",BA287)))))</f>
        <v/>
      </c>
      <c r="BA287" s="220" t="s">
        <v>909</v>
      </c>
      <c r="BC287" s="41">
        <f t="shared" si="152"/>
        <v>0</v>
      </c>
      <c r="BD287" s="41">
        <f t="shared" si="153"/>
        <v>0</v>
      </c>
      <c r="BE287" s="41">
        <f t="shared" si="154"/>
        <v>0</v>
      </c>
      <c r="BF287" s="41">
        <f t="shared" si="155"/>
        <v>0</v>
      </c>
      <c r="BG287" s="41">
        <f t="shared" si="156"/>
        <v>0</v>
      </c>
      <c r="BH287" s="41">
        <f t="shared" si="157"/>
        <v>0</v>
      </c>
      <c r="BI287" s="41">
        <f t="shared" si="158"/>
        <v>0</v>
      </c>
      <c r="BJ287" s="41">
        <f t="shared" si="159"/>
        <v>0</v>
      </c>
    </row>
    <row r="288" spans="1:62" ht="15" customHeight="1">
      <c r="A288" s="159"/>
      <c r="B288" s="179"/>
      <c r="C288" s="220" t="s">
        <v>910</v>
      </c>
      <c r="D288" s="573" t="str">
        <f>IF($AC$136="","",IF(HLOOKUP($AC$136,Presentación!$AQ$3:$BV$574,Presentación!AP149)="","",HLOOKUP($AC$136,Presentación!$AQ$3:$BV$574,Presentación!AP149,0)))</f>
        <v/>
      </c>
      <c r="E288" s="573"/>
      <c r="F288" s="573"/>
      <c r="G288" s="551" t="str">
        <f>IF($AC$136="","",IF(HLOOKUP($AC$136,Presentación!$BZ$3:$DE$574,Presentación!AP149,0)="","",HLOOKUP($AC$136,Presentación!$BZ$3:$DE$574,Presentación!AP149,0)))</f>
        <v/>
      </c>
      <c r="H288" s="551"/>
      <c r="I288" s="551"/>
      <c r="J288" s="551"/>
      <c r="K288" s="551"/>
      <c r="L288" s="551"/>
      <c r="M288" s="551"/>
      <c r="N288" s="551"/>
      <c r="O288" s="551"/>
      <c r="P288" s="551"/>
      <c r="Q288" s="551"/>
      <c r="R288" s="551"/>
      <c r="S288" s="551"/>
      <c r="T288" s="601"/>
      <c r="U288" s="467"/>
      <c r="V288" s="468"/>
      <c r="W288" s="27"/>
      <c r="X288" s="27"/>
      <c r="Y288" s="27"/>
      <c r="Z288" s="27"/>
      <c r="AA288" s="27"/>
      <c r="AB288" s="27"/>
      <c r="AC288" s="27"/>
      <c r="AD288" s="27"/>
      <c r="AG288">
        <f t="shared" si="133"/>
        <v>0</v>
      </c>
      <c r="AH288">
        <f t="shared" si="134"/>
        <v>0</v>
      </c>
      <c r="AI288" s="35">
        <f t="shared" si="135"/>
        <v>0</v>
      </c>
      <c r="AJ288" s="36">
        <f t="shared" si="136"/>
        <v>0</v>
      </c>
      <c r="AK288" s="37">
        <f t="shared" si="137"/>
        <v>0</v>
      </c>
      <c r="AL288" s="38">
        <f t="shared" si="138"/>
        <v>0</v>
      </c>
      <c r="AM288" s="35">
        <f t="shared" si="139"/>
        <v>0</v>
      </c>
      <c r="AN288" s="36">
        <f t="shared" si="140"/>
        <v>0</v>
      </c>
      <c r="AO288" s="37">
        <f t="shared" si="141"/>
        <v>0</v>
      </c>
      <c r="AP288" s="38">
        <f t="shared" si="142"/>
        <v>0</v>
      </c>
      <c r="AQ288" s="35">
        <f t="shared" si="143"/>
        <v>0</v>
      </c>
      <c r="AR288" s="36">
        <f t="shared" si="144"/>
        <v>0</v>
      </c>
      <c r="AS288" s="37">
        <f t="shared" si="145"/>
        <v>0</v>
      </c>
      <c r="AT288" s="38">
        <f t="shared" si="146"/>
        <v>0</v>
      </c>
      <c r="AU288" s="35">
        <f t="shared" si="147"/>
        <v>0</v>
      </c>
      <c r="AV288" s="36">
        <f t="shared" si="148"/>
        <v>0</v>
      </c>
      <c r="AW288" s="37">
        <f t="shared" si="149"/>
        <v>0</v>
      </c>
      <c r="AX288" s="38">
        <f t="shared" si="150"/>
        <v>0</v>
      </c>
      <c r="AY288" s="39">
        <f t="shared" si="151"/>
        <v>0</v>
      </c>
      <c r="AZ288" s="34" t="str">
        <f>IF(AY288=0,"",
IF(SUM($AY$143:AY288)=1,BA288,
IF($AY$718&gt;SUM($AY$143:AY288),_xlfn.CONCAT(", ",BA288),
IF($AY$718=SUM($AY$143:AY288),_xlfn.CONCAT(" y ",BA288)))))</f>
        <v/>
      </c>
      <c r="BA288" s="220" t="s">
        <v>910</v>
      </c>
      <c r="BC288" s="41">
        <f t="shared" si="152"/>
        <v>0</v>
      </c>
      <c r="BD288" s="41">
        <f t="shared" si="153"/>
        <v>0</v>
      </c>
      <c r="BE288" s="41">
        <f t="shared" si="154"/>
        <v>0</v>
      </c>
      <c r="BF288" s="41">
        <f t="shared" si="155"/>
        <v>0</v>
      </c>
      <c r="BG288" s="41">
        <f t="shared" si="156"/>
        <v>0</v>
      </c>
      <c r="BH288" s="41">
        <f t="shared" si="157"/>
        <v>0</v>
      </c>
      <c r="BI288" s="41">
        <f t="shared" si="158"/>
        <v>0</v>
      </c>
      <c r="BJ288" s="41">
        <f t="shared" si="159"/>
        <v>0</v>
      </c>
    </row>
    <row r="289" spans="1:62" ht="15" customHeight="1">
      <c r="A289" s="159"/>
      <c r="B289" s="179"/>
      <c r="C289" s="220" t="s">
        <v>911</v>
      </c>
      <c r="D289" s="573" t="str">
        <f>IF($AC$136="","",IF(HLOOKUP($AC$136,Presentación!$AQ$3:$BV$574,Presentación!AP150)="","",HLOOKUP($AC$136,Presentación!$AQ$3:$BV$574,Presentación!AP150,0)))</f>
        <v/>
      </c>
      <c r="E289" s="573"/>
      <c r="F289" s="573"/>
      <c r="G289" s="551" t="str">
        <f>IF($AC$136="","",IF(HLOOKUP($AC$136,Presentación!$BZ$3:$DE$574,Presentación!AP150,0)="","",HLOOKUP($AC$136,Presentación!$BZ$3:$DE$574,Presentación!AP150,0)))</f>
        <v/>
      </c>
      <c r="H289" s="551"/>
      <c r="I289" s="551"/>
      <c r="J289" s="551"/>
      <c r="K289" s="551"/>
      <c r="L289" s="551"/>
      <c r="M289" s="551"/>
      <c r="N289" s="551"/>
      <c r="O289" s="551"/>
      <c r="P289" s="551"/>
      <c r="Q289" s="551"/>
      <c r="R289" s="551"/>
      <c r="S289" s="551"/>
      <c r="T289" s="601"/>
      <c r="U289" s="467"/>
      <c r="V289" s="468"/>
      <c r="W289" s="27"/>
      <c r="X289" s="27"/>
      <c r="Y289" s="27"/>
      <c r="Z289" s="27"/>
      <c r="AA289" s="27"/>
      <c r="AB289" s="27"/>
      <c r="AC289" s="27"/>
      <c r="AD289" s="27"/>
      <c r="AG289">
        <f t="shared" si="133"/>
        <v>0</v>
      </c>
      <c r="AH289">
        <f t="shared" si="134"/>
        <v>0</v>
      </c>
      <c r="AI289" s="35">
        <f t="shared" si="135"/>
        <v>0</v>
      </c>
      <c r="AJ289" s="36">
        <f t="shared" si="136"/>
        <v>0</v>
      </c>
      <c r="AK289" s="37">
        <f t="shared" si="137"/>
        <v>0</v>
      </c>
      <c r="AL289" s="38">
        <f t="shared" si="138"/>
        <v>0</v>
      </c>
      <c r="AM289" s="35">
        <f t="shared" si="139"/>
        <v>0</v>
      </c>
      <c r="AN289" s="36">
        <f t="shared" si="140"/>
        <v>0</v>
      </c>
      <c r="AO289" s="37">
        <f t="shared" si="141"/>
        <v>0</v>
      </c>
      <c r="AP289" s="38">
        <f t="shared" si="142"/>
        <v>0</v>
      </c>
      <c r="AQ289" s="35">
        <f t="shared" si="143"/>
        <v>0</v>
      </c>
      <c r="AR289" s="36">
        <f t="shared" si="144"/>
        <v>0</v>
      </c>
      <c r="AS289" s="37">
        <f t="shared" si="145"/>
        <v>0</v>
      </c>
      <c r="AT289" s="38">
        <f t="shared" si="146"/>
        <v>0</v>
      </c>
      <c r="AU289" s="35">
        <f t="shared" si="147"/>
        <v>0</v>
      </c>
      <c r="AV289" s="36">
        <f t="shared" si="148"/>
        <v>0</v>
      </c>
      <c r="AW289" s="37">
        <f t="shared" si="149"/>
        <v>0</v>
      </c>
      <c r="AX289" s="38">
        <f t="shared" si="150"/>
        <v>0</v>
      </c>
      <c r="AY289" s="39">
        <f t="shared" si="151"/>
        <v>0</v>
      </c>
      <c r="AZ289" s="34" t="str">
        <f>IF(AY289=0,"",
IF(SUM($AY$143:AY289)=1,BA289,
IF($AY$718&gt;SUM($AY$143:AY289),_xlfn.CONCAT(", ",BA289),
IF($AY$718=SUM($AY$143:AY289),_xlfn.CONCAT(" y ",BA289)))))</f>
        <v/>
      </c>
      <c r="BA289" s="220" t="s">
        <v>911</v>
      </c>
      <c r="BC289" s="41">
        <f t="shared" si="152"/>
        <v>0</v>
      </c>
      <c r="BD289" s="41">
        <f t="shared" si="153"/>
        <v>0</v>
      </c>
      <c r="BE289" s="41">
        <f t="shared" si="154"/>
        <v>0</v>
      </c>
      <c r="BF289" s="41">
        <f t="shared" si="155"/>
        <v>0</v>
      </c>
      <c r="BG289" s="41">
        <f t="shared" si="156"/>
        <v>0</v>
      </c>
      <c r="BH289" s="41">
        <f t="shared" si="157"/>
        <v>0</v>
      </c>
      <c r="BI289" s="41">
        <f t="shared" si="158"/>
        <v>0</v>
      </c>
      <c r="BJ289" s="41">
        <f t="shared" si="159"/>
        <v>0</v>
      </c>
    </row>
    <row r="290" spans="1:62" ht="15" customHeight="1">
      <c r="A290" s="159"/>
      <c r="B290" s="179"/>
      <c r="C290" s="220" t="s">
        <v>912</v>
      </c>
      <c r="D290" s="573" t="str">
        <f>IF($AC$136="","",IF(HLOOKUP($AC$136,Presentación!$AQ$3:$BV$574,Presentación!AP151)="","",HLOOKUP($AC$136,Presentación!$AQ$3:$BV$574,Presentación!AP151,0)))</f>
        <v/>
      </c>
      <c r="E290" s="573"/>
      <c r="F290" s="573"/>
      <c r="G290" s="551" t="str">
        <f>IF($AC$136="","",IF(HLOOKUP($AC$136,Presentación!$BZ$3:$DE$574,Presentación!AP151,0)="","",HLOOKUP($AC$136,Presentación!$BZ$3:$DE$574,Presentación!AP151,0)))</f>
        <v/>
      </c>
      <c r="H290" s="551"/>
      <c r="I290" s="551"/>
      <c r="J290" s="551"/>
      <c r="K290" s="551"/>
      <c r="L290" s="551"/>
      <c r="M290" s="551"/>
      <c r="N290" s="551"/>
      <c r="O290" s="551"/>
      <c r="P290" s="551"/>
      <c r="Q290" s="551"/>
      <c r="R290" s="551"/>
      <c r="S290" s="551"/>
      <c r="T290" s="601"/>
      <c r="U290" s="467"/>
      <c r="V290" s="468"/>
      <c r="W290" s="27"/>
      <c r="X290" s="27"/>
      <c r="Y290" s="27"/>
      <c r="Z290" s="27"/>
      <c r="AA290" s="27"/>
      <c r="AB290" s="27"/>
      <c r="AC290" s="27"/>
      <c r="AD290" s="27"/>
      <c r="AG290">
        <f t="shared" si="133"/>
        <v>0</v>
      </c>
      <c r="AH290">
        <f t="shared" si="134"/>
        <v>0</v>
      </c>
      <c r="AI290" s="35">
        <f t="shared" si="135"/>
        <v>0</v>
      </c>
      <c r="AJ290" s="36">
        <f t="shared" si="136"/>
        <v>0</v>
      </c>
      <c r="AK290" s="37">
        <f t="shared" si="137"/>
        <v>0</v>
      </c>
      <c r="AL290" s="38">
        <f t="shared" si="138"/>
        <v>0</v>
      </c>
      <c r="AM290" s="35">
        <f t="shared" si="139"/>
        <v>0</v>
      </c>
      <c r="AN290" s="36">
        <f t="shared" si="140"/>
        <v>0</v>
      </c>
      <c r="AO290" s="37">
        <f t="shared" si="141"/>
        <v>0</v>
      </c>
      <c r="AP290" s="38">
        <f t="shared" si="142"/>
        <v>0</v>
      </c>
      <c r="AQ290" s="35">
        <f t="shared" si="143"/>
        <v>0</v>
      </c>
      <c r="AR290" s="36">
        <f t="shared" si="144"/>
        <v>0</v>
      </c>
      <c r="AS290" s="37">
        <f t="shared" si="145"/>
        <v>0</v>
      </c>
      <c r="AT290" s="38">
        <f t="shared" si="146"/>
        <v>0</v>
      </c>
      <c r="AU290" s="35">
        <f t="shared" si="147"/>
        <v>0</v>
      </c>
      <c r="AV290" s="36">
        <f t="shared" si="148"/>
        <v>0</v>
      </c>
      <c r="AW290" s="37">
        <f t="shared" si="149"/>
        <v>0</v>
      </c>
      <c r="AX290" s="38">
        <f t="shared" si="150"/>
        <v>0</v>
      </c>
      <c r="AY290" s="39">
        <f t="shared" si="151"/>
        <v>0</v>
      </c>
      <c r="AZ290" s="34" t="str">
        <f>IF(AY290=0,"",
IF(SUM($AY$143:AY290)=1,BA290,
IF($AY$718&gt;SUM($AY$143:AY290),_xlfn.CONCAT(", ",BA290),
IF($AY$718=SUM($AY$143:AY290),_xlfn.CONCAT(" y ",BA290)))))</f>
        <v/>
      </c>
      <c r="BA290" s="220" t="s">
        <v>912</v>
      </c>
      <c r="BC290" s="41">
        <f t="shared" si="152"/>
        <v>0</v>
      </c>
      <c r="BD290" s="41">
        <f t="shared" si="153"/>
        <v>0</v>
      </c>
      <c r="BE290" s="41">
        <f t="shared" si="154"/>
        <v>0</v>
      </c>
      <c r="BF290" s="41">
        <f t="shared" si="155"/>
        <v>0</v>
      </c>
      <c r="BG290" s="41">
        <f t="shared" si="156"/>
        <v>0</v>
      </c>
      <c r="BH290" s="41">
        <f t="shared" si="157"/>
        <v>0</v>
      </c>
      <c r="BI290" s="41">
        <f t="shared" si="158"/>
        <v>0</v>
      </c>
      <c r="BJ290" s="41">
        <f t="shared" si="159"/>
        <v>0</v>
      </c>
    </row>
    <row r="291" spans="1:62" ht="15" customHeight="1">
      <c r="A291" s="159"/>
      <c r="B291" s="179"/>
      <c r="C291" s="220" t="s">
        <v>913</v>
      </c>
      <c r="D291" s="573" t="str">
        <f>IF($AC$136="","",IF(HLOOKUP($AC$136,Presentación!$AQ$3:$BV$574,Presentación!AP152)="","",HLOOKUP($AC$136,Presentación!$AQ$3:$BV$574,Presentación!AP152,0)))</f>
        <v/>
      </c>
      <c r="E291" s="573"/>
      <c r="F291" s="573"/>
      <c r="G291" s="551" t="str">
        <f>IF($AC$136="","",IF(HLOOKUP($AC$136,Presentación!$BZ$3:$DE$574,Presentación!AP152,0)="","",HLOOKUP($AC$136,Presentación!$BZ$3:$DE$574,Presentación!AP152,0)))</f>
        <v/>
      </c>
      <c r="H291" s="551"/>
      <c r="I291" s="551"/>
      <c r="J291" s="551"/>
      <c r="K291" s="551"/>
      <c r="L291" s="551"/>
      <c r="M291" s="551"/>
      <c r="N291" s="551"/>
      <c r="O291" s="551"/>
      <c r="P291" s="551"/>
      <c r="Q291" s="551"/>
      <c r="R291" s="551"/>
      <c r="S291" s="551"/>
      <c r="T291" s="601"/>
      <c r="U291" s="467"/>
      <c r="V291" s="468"/>
      <c r="W291" s="27"/>
      <c r="X291" s="27"/>
      <c r="Y291" s="27"/>
      <c r="Z291" s="27"/>
      <c r="AA291" s="27"/>
      <c r="AB291" s="27"/>
      <c r="AC291" s="27"/>
      <c r="AD291" s="27"/>
      <c r="AG291">
        <f t="shared" si="133"/>
        <v>0</v>
      </c>
      <c r="AH291">
        <f t="shared" si="134"/>
        <v>0</v>
      </c>
      <c r="AI291" s="35">
        <f t="shared" si="135"/>
        <v>0</v>
      </c>
      <c r="AJ291" s="36">
        <f t="shared" si="136"/>
        <v>0</v>
      </c>
      <c r="AK291" s="37">
        <f t="shared" si="137"/>
        <v>0</v>
      </c>
      <c r="AL291" s="38">
        <f t="shared" si="138"/>
        <v>0</v>
      </c>
      <c r="AM291" s="35">
        <f t="shared" si="139"/>
        <v>0</v>
      </c>
      <c r="AN291" s="36">
        <f t="shared" si="140"/>
        <v>0</v>
      </c>
      <c r="AO291" s="37">
        <f t="shared" si="141"/>
        <v>0</v>
      </c>
      <c r="AP291" s="38">
        <f t="shared" si="142"/>
        <v>0</v>
      </c>
      <c r="AQ291" s="35">
        <f t="shared" si="143"/>
        <v>0</v>
      </c>
      <c r="AR291" s="36">
        <f t="shared" si="144"/>
        <v>0</v>
      </c>
      <c r="AS291" s="37">
        <f t="shared" si="145"/>
        <v>0</v>
      </c>
      <c r="AT291" s="38">
        <f t="shared" si="146"/>
        <v>0</v>
      </c>
      <c r="AU291" s="35">
        <f t="shared" si="147"/>
        <v>0</v>
      </c>
      <c r="AV291" s="36">
        <f t="shared" si="148"/>
        <v>0</v>
      </c>
      <c r="AW291" s="37">
        <f t="shared" si="149"/>
        <v>0</v>
      </c>
      <c r="AX291" s="38">
        <f t="shared" si="150"/>
        <v>0</v>
      </c>
      <c r="AY291" s="39">
        <f t="shared" si="151"/>
        <v>0</v>
      </c>
      <c r="AZ291" s="34" t="str">
        <f>IF(AY291=0,"",
IF(SUM($AY$143:AY291)=1,BA291,
IF($AY$718&gt;SUM($AY$143:AY291),_xlfn.CONCAT(", ",BA291),
IF($AY$718=SUM($AY$143:AY291),_xlfn.CONCAT(" y ",BA291)))))</f>
        <v/>
      </c>
      <c r="BA291" s="220" t="s">
        <v>913</v>
      </c>
      <c r="BC291" s="41">
        <f t="shared" si="152"/>
        <v>0</v>
      </c>
      <c r="BD291" s="41">
        <f t="shared" si="153"/>
        <v>0</v>
      </c>
      <c r="BE291" s="41">
        <f t="shared" si="154"/>
        <v>0</v>
      </c>
      <c r="BF291" s="41">
        <f t="shared" si="155"/>
        <v>0</v>
      </c>
      <c r="BG291" s="41">
        <f t="shared" si="156"/>
        <v>0</v>
      </c>
      <c r="BH291" s="41">
        <f t="shared" si="157"/>
        <v>0</v>
      </c>
      <c r="BI291" s="41">
        <f t="shared" si="158"/>
        <v>0</v>
      </c>
      <c r="BJ291" s="41">
        <f t="shared" si="159"/>
        <v>0</v>
      </c>
    </row>
    <row r="292" spans="1:62" ht="15" customHeight="1">
      <c r="A292" s="159"/>
      <c r="B292" s="179"/>
      <c r="C292" s="220" t="s">
        <v>914</v>
      </c>
      <c r="D292" s="573" t="str">
        <f>IF($AC$136="","",IF(HLOOKUP($AC$136,Presentación!$AQ$3:$BV$574,Presentación!AP153)="","",HLOOKUP($AC$136,Presentación!$AQ$3:$BV$574,Presentación!AP153,0)))</f>
        <v/>
      </c>
      <c r="E292" s="573"/>
      <c r="F292" s="573"/>
      <c r="G292" s="551" t="str">
        <f>IF($AC$136="","",IF(HLOOKUP($AC$136,Presentación!$BZ$3:$DE$574,Presentación!AP153,0)="","",HLOOKUP($AC$136,Presentación!$BZ$3:$DE$574,Presentación!AP153,0)))</f>
        <v/>
      </c>
      <c r="H292" s="551"/>
      <c r="I292" s="551"/>
      <c r="J292" s="551"/>
      <c r="K292" s="551"/>
      <c r="L292" s="551"/>
      <c r="M292" s="551"/>
      <c r="N292" s="551"/>
      <c r="O292" s="551"/>
      <c r="P292" s="551"/>
      <c r="Q292" s="551"/>
      <c r="R292" s="551"/>
      <c r="S292" s="551"/>
      <c r="T292" s="601"/>
      <c r="U292" s="467"/>
      <c r="V292" s="468"/>
      <c r="W292" s="27"/>
      <c r="X292" s="27"/>
      <c r="Y292" s="27"/>
      <c r="Z292" s="27"/>
      <c r="AA292" s="27"/>
      <c r="AB292" s="27"/>
      <c r="AC292" s="27"/>
      <c r="AD292" s="27"/>
      <c r="AG292">
        <f t="shared" si="133"/>
        <v>0</v>
      </c>
      <c r="AH292">
        <f t="shared" si="134"/>
        <v>0</v>
      </c>
      <c r="AI292" s="35">
        <f t="shared" si="135"/>
        <v>0</v>
      </c>
      <c r="AJ292" s="36">
        <f t="shared" si="136"/>
        <v>0</v>
      </c>
      <c r="AK292" s="37">
        <f t="shared" si="137"/>
        <v>0</v>
      </c>
      <c r="AL292" s="38">
        <f t="shared" si="138"/>
        <v>0</v>
      </c>
      <c r="AM292" s="35">
        <f t="shared" si="139"/>
        <v>0</v>
      </c>
      <c r="AN292" s="36">
        <f t="shared" si="140"/>
        <v>0</v>
      </c>
      <c r="AO292" s="37">
        <f t="shared" si="141"/>
        <v>0</v>
      </c>
      <c r="AP292" s="38">
        <f t="shared" si="142"/>
        <v>0</v>
      </c>
      <c r="AQ292" s="35">
        <f t="shared" si="143"/>
        <v>0</v>
      </c>
      <c r="AR292" s="36">
        <f t="shared" si="144"/>
        <v>0</v>
      </c>
      <c r="AS292" s="37">
        <f t="shared" si="145"/>
        <v>0</v>
      </c>
      <c r="AT292" s="38">
        <f t="shared" si="146"/>
        <v>0</v>
      </c>
      <c r="AU292" s="35">
        <f t="shared" si="147"/>
        <v>0</v>
      </c>
      <c r="AV292" s="36">
        <f t="shared" si="148"/>
        <v>0</v>
      </c>
      <c r="AW292" s="37">
        <f t="shared" si="149"/>
        <v>0</v>
      </c>
      <c r="AX292" s="38">
        <f t="shared" si="150"/>
        <v>0</v>
      </c>
      <c r="AY292" s="39">
        <f t="shared" si="151"/>
        <v>0</v>
      </c>
      <c r="AZ292" s="34" t="str">
        <f>IF(AY292=0,"",
IF(SUM($AY$143:AY292)=1,BA292,
IF($AY$718&gt;SUM($AY$143:AY292),_xlfn.CONCAT(", ",BA292),
IF($AY$718=SUM($AY$143:AY292),_xlfn.CONCAT(" y ",BA292)))))</f>
        <v/>
      </c>
      <c r="BA292" s="220" t="s">
        <v>914</v>
      </c>
      <c r="BC292" s="41">
        <f t="shared" si="152"/>
        <v>0</v>
      </c>
      <c r="BD292" s="41">
        <f t="shared" si="153"/>
        <v>0</v>
      </c>
      <c r="BE292" s="41">
        <f t="shared" si="154"/>
        <v>0</v>
      </c>
      <c r="BF292" s="41">
        <f t="shared" si="155"/>
        <v>0</v>
      </c>
      <c r="BG292" s="41">
        <f t="shared" si="156"/>
        <v>0</v>
      </c>
      <c r="BH292" s="41">
        <f t="shared" si="157"/>
        <v>0</v>
      </c>
      <c r="BI292" s="41">
        <f t="shared" si="158"/>
        <v>0</v>
      </c>
      <c r="BJ292" s="41">
        <f t="shared" si="159"/>
        <v>0</v>
      </c>
    </row>
    <row r="293" spans="1:62" ht="15" customHeight="1">
      <c r="A293" s="159"/>
      <c r="B293" s="179"/>
      <c r="C293" s="220" t="s">
        <v>915</v>
      </c>
      <c r="D293" s="573" t="str">
        <f>IF($AC$136="","",IF(HLOOKUP($AC$136,Presentación!$AQ$3:$BV$574,Presentación!AP154)="","",HLOOKUP($AC$136,Presentación!$AQ$3:$BV$574,Presentación!AP154,0)))</f>
        <v/>
      </c>
      <c r="E293" s="573"/>
      <c r="F293" s="573"/>
      <c r="G293" s="551" t="str">
        <f>IF($AC$136="","",IF(HLOOKUP($AC$136,Presentación!$BZ$3:$DE$574,Presentación!AP154,0)="","",HLOOKUP($AC$136,Presentación!$BZ$3:$DE$574,Presentación!AP154,0)))</f>
        <v/>
      </c>
      <c r="H293" s="551"/>
      <c r="I293" s="551"/>
      <c r="J293" s="551"/>
      <c r="K293" s="551"/>
      <c r="L293" s="551"/>
      <c r="M293" s="551"/>
      <c r="N293" s="551"/>
      <c r="O293" s="551"/>
      <c r="P293" s="551"/>
      <c r="Q293" s="551"/>
      <c r="R293" s="551"/>
      <c r="S293" s="551"/>
      <c r="T293" s="601"/>
      <c r="U293" s="467"/>
      <c r="V293" s="468"/>
      <c r="W293" s="27"/>
      <c r="X293" s="27"/>
      <c r="Y293" s="27"/>
      <c r="Z293" s="27"/>
      <c r="AA293" s="27"/>
      <c r="AB293" s="27"/>
      <c r="AC293" s="27"/>
      <c r="AD293" s="27"/>
      <c r="AG293">
        <f t="shared" si="133"/>
        <v>0</v>
      </c>
      <c r="AH293">
        <f t="shared" si="134"/>
        <v>0</v>
      </c>
      <c r="AI293" s="35">
        <f t="shared" si="135"/>
        <v>0</v>
      </c>
      <c r="AJ293" s="36">
        <f t="shared" si="136"/>
        <v>0</v>
      </c>
      <c r="AK293" s="37">
        <f t="shared" si="137"/>
        <v>0</v>
      </c>
      <c r="AL293" s="38">
        <f t="shared" si="138"/>
        <v>0</v>
      </c>
      <c r="AM293" s="35">
        <f t="shared" si="139"/>
        <v>0</v>
      </c>
      <c r="AN293" s="36">
        <f t="shared" si="140"/>
        <v>0</v>
      </c>
      <c r="AO293" s="37">
        <f t="shared" si="141"/>
        <v>0</v>
      </c>
      <c r="AP293" s="38">
        <f t="shared" si="142"/>
        <v>0</v>
      </c>
      <c r="AQ293" s="35">
        <f t="shared" si="143"/>
        <v>0</v>
      </c>
      <c r="AR293" s="36">
        <f t="shared" si="144"/>
        <v>0</v>
      </c>
      <c r="AS293" s="37">
        <f t="shared" si="145"/>
        <v>0</v>
      </c>
      <c r="AT293" s="38">
        <f t="shared" si="146"/>
        <v>0</v>
      </c>
      <c r="AU293" s="35">
        <f t="shared" si="147"/>
        <v>0</v>
      </c>
      <c r="AV293" s="36">
        <f t="shared" si="148"/>
        <v>0</v>
      </c>
      <c r="AW293" s="37">
        <f t="shared" si="149"/>
        <v>0</v>
      </c>
      <c r="AX293" s="38">
        <f t="shared" si="150"/>
        <v>0</v>
      </c>
      <c r="AY293" s="39">
        <f t="shared" si="151"/>
        <v>0</v>
      </c>
      <c r="AZ293" s="34" t="str">
        <f>IF(AY293=0,"",
IF(SUM($AY$143:AY293)=1,BA293,
IF($AY$718&gt;SUM($AY$143:AY293),_xlfn.CONCAT(", ",BA293),
IF($AY$718=SUM($AY$143:AY293),_xlfn.CONCAT(" y ",BA293)))))</f>
        <v/>
      </c>
      <c r="BA293" s="220" t="s">
        <v>915</v>
      </c>
      <c r="BC293" s="41">
        <f t="shared" si="152"/>
        <v>0</v>
      </c>
      <c r="BD293" s="41">
        <f t="shared" si="153"/>
        <v>0</v>
      </c>
      <c r="BE293" s="41">
        <f t="shared" si="154"/>
        <v>0</v>
      </c>
      <c r="BF293" s="41">
        <f t="shared" si="155"/>
        <v>0</v>
      </c>
      <c r="BG293" s="41">
        <f t="shared" si="156"/>
        <v>0</v>
      </c>
      <c r="BH293" s="41">
        <f t="shared" si="157"/>
        <v>0</v>
      </c>
      <c r="BI293" s="41">
        <f t="shared" si="158"/>
        <v>0</v>
      </c>
      <c r="BJ293" s="41">
        <f t="shared" si="159"/>
        <v>0</v>
      </c>
    </row>
    <row r="294" spans="1:62" ht="15" customHeight="1">
      <c r="A294" s="159"/>
      <c r="B294" s="179"/>
      <c r="C294" s="220" t="s">
        <v>916</v>
      </c>
      <c r="D294" s="573" t="str">
        <f>IF($AC$136="","",IF(HLOOKUP($AC$136,Presentación!$AQ$3:$BV$574,Presentación!AP155)="","",HLOOKUP($AC$136,Presentación!$AQ$3:$BV$574,Presentación!AP155,0)))</f>
        <v/>
      </c>
      <c r="E294" s="573"/>
      <c r="F294" s="573"/>
      <c r="G294" s="551" t="str">
        <f>IF($AC$136="","",IF(HLOOKUP($AC$136,Presentación!$BZ$3:$DE$574,Presentación!AP155,0)="","",HLOOKUP($AC$136,Presentación!$BZ$3:$DE$574,Presentación!AP155,0)))</f>
        <v/>
      </c>
      <c r="H294" s="551"/>
      <c r="I294" s="551"/>
      <c r="J294" s="551"/>
      <c r="K294" s="551"/>
      <c r="L294" s="551"/>
      <c r="M294" s="551"/>
      <c r="N294" s="551"/>
      <c r="O294" s="551"/>
      <c r="P294" s="551"/>
      <c r="Q294" s="551"/>
      <c r="R294" s="551"/>
      <c r="S294" s="551"/>
      <c r="T294" s="601"/>
      <c r="U294" s="467"/>
      <c r="V294" s="468"/>
      <c r="W294" s="27"/>
      <c r="X294" s="27"/>
      <c r="Y294" s="27"/>
      <c r="Z294" s="27"/>
      <c r="AA294" s="27"/>
      <c r="AB294" s="27"/>
      <c r="AC294" s="27"/>
      <c r="AD294" s="27"/>
      <c r="AG294">
        <f t="shared" si="133"/>
        <v>0</v>
      </c>
      <c r="AH294">
        <f t="shared" si="134"/>
        <v>0</v>
      </c>
      <c r="AI294" s="35">
        <f t="shared" si="135"/>
        <v>0</v>
      </c>
      <c r="AJ294" s="36">
        <f t="shared" si="136"/>
        <v>0</v>
      </c>
      <c r="AK294" s="37">
        <f t="shared" si="137"/>
        <v>0</v>
      </c>
      <c r="AL294" s="38">
        <f t="shared" si="138"/>
        <v>0</v>
      </c>
      <c r="AM294" s="35">
        <f t="shared" si="139"/>
        <v>0</v>
      </c>
      <c r="AN294" s="36">
        <f t="shared" si="140"/>
        <v>0</v>
      </c>
      <c r="AO294" s="37">
        <f t="shared" si="141"/>
        <v>0</v>
      </c>
      <c r="AP294" s="38">
        <f t="shared" si="142"/>
        <v>0</v>
      </c>
      <c r="AQ294" s="35">
        <f t="shared" si="143"/>
        <v>0</v>
      </c>
      <c r="AR294" s="36">
        <f t="shared" si="144"/>
        <v>0</v>
      </c>
      <c r="AS294" s="37">
        <f t="shared" si="145"/>
        <v>0</v>
      </c>
      <c r="AT294" s="38">
        <f t="shared" si="146"/>
        <v>0</v>
      </c>
      <c r="AU294" s="35">
        <f t="shared" si="147"/>
        <v>0</v>
      </c>
      <c r="AV294" s="36">
        <f t="shared" si="148"/>
        <v>0</v>
      </c>
      <c r="AW294" s="37">
        <f t="shared" si="149"/>
        <v>0</v>
      </c>
      <c r="AX294" s="38">
        <f t="shared" si="150"/>
        <v>0</v>
      </c>
      <c r="AY294" s="39">
        <f t="shared" si="151"/>
        <v>0</v>
      </c>
      <c r="AZ294" s="34" t="str">
        <f>IF(AY294=0,"",
IF(SUM($AY$143:AY294)=1,BA294,
IF($AY$718&gt;SUM($AY$143:AY294),_xlfn.CONCAT(", ",BA294),
IF($AY$718=SUM($AY$143:AY294),_xlfn.CONCAT(" y ",BA294)))))</f>
        <v/>
      </c>
      <c r="BA294" s="220" t="s">
        <v>916</v>
      </c>
      <c r="BC294" s="41">
        <f t="shared" si="152"/>
        <v>0</v>
      </c>
      <c r="BD294" s="41">
        <f t="shared" si="153"/>
        <v>0</v>
      </c>
      <c r="BE294" s="41">
        <f t="shared" si="154"/>
        <v>0</v>
      </c>
      <c r="BF294" s="41">
        <f t="shared" si="155"/>
        <v>0</v>
      </c>
      <c r="BG294" s="41">
        <f t="shared" si="156"/>
        <v>0</v>
      </c>
      <c r="BH294" s="41">
        <f t="shared" si="157"/>
        <v>0</v>
      </c>
      <c r="BI294" s="41">
        <f t="shared" si="158"/>
        <v>0</v>
      </c>
      <c r="BJ294" s="41">
        <f t="shared" si="159"/>
        <v>0</v>
      </c>
    </row>
    <row r="295" spans="1:62" ht="15" customHeight="1">
      <c r="A295" s="159"/>
      <c r="B295" s="179"/>
      <c r="C295" s="220" t="s">
        <v>917</v>
      </c>
      <c r="D295" s="573" t="str">
        <f>IF($AC$136="","",IF(HLOOKUP($AC$136,Presentación!$AQ$3:$BV$574,Presentación!AP156)="","",HLOOKUP($AC$136,Presentación!$AQ$3:$BV$574,Presentación!AP156,0)))</f>
        <v/>
      </c>
      <c r="E295" s="573"/>
      <c r="F295" s="573"/>
      <c r="G295" s="551" t="str">
        <f>IF($AC$136="","",IF(HLOOKUP($AC$136,Presentación!$BZ$3:$DE$574,Presentación!AP156,0)="","",HLOOKUP($AC$136,Presentación!$BZ$3:$DE$574,Presentación!AP156,0)))</f>
        <v/>
      </c>
      <c r="H295" s="551"/>
      <c r="I295" s="551"/>
      <c r="J295" s="551"/>
      <c r="K295" s="551"/>
      <c r="L295" s="551"/>
      <c r="M295" s="551"/>
      <c r="N295" s="551"/>
      <c r="O295" s="551"/>
      <c r="P295" s="551"/>
      <c r="Q295" s="551"/>
      <c r="R295" s="551"/>
      <c r="S295" s="551"/>
      <c r="T295" s="601"/>
      <c r="U295" s="467"/>
      <c r="V295" s="468"/>
      <c r="W295" s="27"/>
      <c r="X295" s="27"/>
      <c r="Y295" s="27"/>
      <c r="Z295" s="27"/>
      <c r="AA295" s="27"/>
      <c r="AB295" s="27"/>
      <c r="AC295" s="27"/>
      <c r="AD295" s="27"/>
      <c r="AG295">
        <f t="shared" si="133"/>
        <v>0</v>
      </c>
      <c r="AH295">
        <f t="shared" si="134"/>
        <v>0</v>
      </c>
      <c r="AI295" s="35">
        <f t="shared" si="135"/>
        <v>0</v>
      </c>
      <c r="AJ295" s="36">
        <f t="shared" si="136"/>
        <v>0</v>
      </c>
      <c r="AK295" s="37">
        <f t="shared" si="137"/>
        <v>0</v>
      </c>
      <c r="AL295" s="38">
        <f t="shared" si="138"/>
        <v>0</v>
      </c>
      <c r="AM295" s="35">
        <f t="shared" si="139"/>
        <v>0</v>
      </c>
      <c r="AN295" s="36">
        <f t="shared" si="140"/>
        <v>0</v>
      </c>
      <c r="AO295" s="37">
        <f t="shared" si="141"/>
        <v>0</v>
      </c>
      <c r="AP295" s="38">
        <f t="shared" si="142"/>
        <v>0</v>
      </c>
      <c r="AQ295" s="35">
        <f t="shared" si="143"/>
        <v>0</v>
      </c>
      <c r="AR295" s="36">
        <f t="shared" si="144"/>
        <v>0</v>
      </c>
      <c r="AS295" s="37">
        <f t="shared" si="145"/>
        <v>0</v>
      </c>
      <c r="AT295" s="38">
        <f t="shared" si="146"/>
        <v>0</v>
      </c>
      <c r="AU295" s="35">
        <f t="shared" si="147"/>
        <v>0</v>
      </c>
      <c r="AV295" s="36">
        <f t="shared" si="148"/>
        <v>0</v>
      </c>
      <c r="AW295" s="37">
        <f t="shared" si="149"/>
        <v>0</v>
      </c>
      <c r="AX295" s="38">
        <f t="shared" si="150"/>
        <v>0</v>
      </c>
      <c r="AY295" s="39">
        <f t="shared" si="151"/>
        <v>0</v>
      </c>
      <c r="AZ295" s="34" t="str">
        <f>IF(AY295=0,"",
IF(SUM($AY$143:AY295)=1,BA295,
IF($AY$718&gt;SUM($AY$143:AY295),_xlfn.CONCAT(", ",BA295),
IF($AY$718=SUM($AY$143:AY295),_xlfn.CONCAT(" y ",BA295)))))</f>
        <v/>
      </c>
      <c r="BA295" s="220" t="s">
        <v>917</v>
      </c>
      <c r="BC295" s="41">
        <f t="shared" si="152"/>
        <v>0</v>
      </c>
      <c r="BD295" s="41">
        <f t="shared" si="153"/>
        <v>0</v>
      </c>
      <c r="BE295" s="41">
        <f t="shared" si="154"/>
        <v>0</v>
      </c>
      <c r="BF295" s="41">
        <f t="shared" si="155"/>
        <v>0</v>
      </c>
      <c r="BG295" s="41">
        <f t="shared" si="156"/>
        <v>0</v>
      </c>
      <c r="BH295" s="41">
        <f t="shared" si="157"/>
        <v>0</v>
      </c>
      <c r="BI295" s="41">
        <f t="shared" si="158"/>
        <v>0</v>
      </c>
      <c r="BJ295" s="41">
        <f t="shared" si="159"/>
        <v>0</v>
      </c>
    </row>
    <row r="296" spans="1:62" ht="15" customHeight="1">
      <c r="A296" s="159"/>
      <c r="B296" s="179"/>
      <c r="C296" s="220" t="s">
        <v>918</v>
      </c>
      <c r="D296" s="573" t="str">
        <f>IF($AC$136="","",IF(HLOOKUP($AC$136,Presentación!$AQ$3:$BV$574,Presentación!AP157)="","",HLOOKUP($AC$136,Presentación!$AQ$3:$BV$574,Presentación!AP157,0)))</f>
        <v/>
      </c>
      <c r="E296" s="573"/>
      <c r="F296" s="573"/>
      <c r="G296" s="551" t="str">
        <f>IF($AC$136="","",IF(HLOOKUP($AC$136,Presentación!$BZ$3:$DE$574,Presentación!AP157,0)="","",HLOOKUP($AC$136,Presentación!$BZ$3:$DE$574,Presentación!AP157,0)))</f>
        <v/>
      </c>
      <c r="H296" s="551"/>
      <c r="I296" s="551"/>
      <c r="J296" s="551"/>
      <c r="K296" s="551"/>
      <c r="L296" s="551"/>
      <c r="M296" s="551"/>
      <c r="N296" s="551"/>
      <c r="O296" s="551"/>
      <c r="P296" s="551"/>
      <c r="Q296" s="551"/>
      <c r="R296" s="551"/>
      <c r="S296" s="551"/>
      <c r="T296" s="601"/>
      <c r="U296" s="467"/>
      <c r="V296" s="468"/>
      <c r="W296" s="27"/>
      <c r="X296" s="27"/>
      <c r="Y296" s="27"/>
      <c r="Z296" s="27"/>
      <c r="AA296" s="27"/>
      <c r="AB296" s="27"/>
      <c r="AC296" s="27"/>
      <c r="AD296" s="27"/>
      <c r="AG296">
        <f t="shared" si="133"/>
        <v>0</v>
      </c>
      <c r="AH296">
        <f t="shared" si="134"/>
        <v>0</v>
      </c>
      <c r="AI296" s="35">
        <f t="shared" si="135"/>
        <v>0</v>
      </c>
      <c r="AJ296" s="36">
        <f t="shared" si="136"/>
        <v>0</v>
      </c>
      <c r="AK296" s="37">
        <f t="shared" si="137"/>
        <v>0</v>
      </c>
      <c r="AL296" s="38">
        <f t="shared" si="138"/>
        <v>0</v>
      </c>
      <c r="AM296" s="35">
        <f t="shared" si="139"/>
        <v>0</v>
      </c>
      <c r="AN296" s="36">
        <f t="shared" si="140"/>
        <v>0</v>
      </c>
      <c r="AO296" s="37">
        <f t="shared" si="141"/>
        <v>0</v>
      </c>
      <c r="AP296" s="38">
        <f t="shared" si="142"/>
        <v>0</v>
      </c>
      <c r="AQ296" s="35">
        <f t="shared" si="143"/>
        <v>0</v>
      </c>
      <c r="AR296" s="36">
        <f t="shared" si="144"/>
        <v>0</v>
      </c>
      <c r="AS296" s="37">
        <f t="shared" si="145"/>
        <v>0</v>
      </c>
      <c r="AT296" s="38">
        <f t="shared" si="146"/>
        <v>0</v>
      </c>
      <c r="AU296" s="35">
        <f t="shared" si="147"/>
        <v>0</v>
      </c>
      <c r="AV296" s="36">
        <f t="shared" si="148"/>
        <v>0</v>
      </c>
      <c r="AW296" s="37">
        <f t="shared" si="149"/>
        <v>0</v>
      </c>
      <c r="AX296" s="38">
        <f t="shared" si="150"/>
        <v>0</v>
      </c>
      <c r="AY296" s="39">
        <f t="shared" si="151"/>
        <v>0</v>
      </c>
      <c r="AZ296" s="34" t="str">
        <f>IF(AY296=0,"",
IF(SUM($AY$143:AY296)=1,BA296,
IF($AY$718&gt;SUM($AY$143:AY296),_xlfn.CONCAT(", ",BA296),
IF($AY$718=SUM($AY$143:AY296),_xlfn.CONCAT(" y ",BA296)))))</f>
        <v/>
      </c>
      <c r="BA296" s="220" t="s">
        <v>918</v>
      </c>
      <c r="BC296" s="41">
        <f t="shared" si="152"/>
        <v>0</v>
      </c>
      <c r="BD296" s="41">
        <f t="shared" si="153"/>
        <v>0</v>
      </c>
      <c r="BE296" s="41">
        <f t="shared" si="154"/>
        <v>0</v>
      </c>
      <c r="BF296" s="41">
        <f t="shared" si="155"/>
        <v>0</v>
      </c>
      <c r="BG296" s="41">
        <f t="shared" si="156"/>
        <v>0</v>
      </c>
      <c r="BH296" s="41">
        <f t="shared" si="157"/>
        <v>0</v>
      </c>
      <c r="BI296" s="41">
        <f t="shared" si="158"/>
        <v>0</v>
      </c>
      <c r="BJ296" s="41">
        <f t="shared" si="159"/>
        <v>0</v>
      </c>
    </row>
    <row r="297" spans="1:62" ht="15" customHeight="1">
      <c r="A297" s="159"/>
      <c r="B297" s="179"/>
      <c r="C297" s="220" t="s">
        <v>919</v>
      </c>
      <c r="D297" s="573" t="str">
        <f>IF($AC$136="","",IF(HLOOKUP($AC$136,Presentación!$AQ$3:$BV$574,Presentación!AP158)="","",HLOOKUP($AC$136,Presentación!$AQ$3:$BV$574,Presentación!AP158,0)))</f>
        <v/>
      </c>
      <c r="E297" s="573"/>
      <c r="F297" s="573"/>
      <c r="G297" s="551" t="str">
        <f>IF($AC$136="","",IF(HLOOKUP($AC$136,Presentación!$BZ$3:$DE$574,Presentación!AP158,0)="","",HLOOKUP($AC$136,Presentación!$BZ$3:$DE$574,Presentación!AP158,0)))</f>
        <v/>
      </c>
      <c r="H297" s="551"/>
      <c r="I297" s="551"/>
      <c r="J297" s="551"/>
      <c r="K297" s="551"/>
      <c r="L297" s="551"/>
      <c r="M297" s="551"/>
      <c r="N297" s="551"/>
      <c r="O297" s="551"/>
      <c r="P297" s="551"/>
      <c r="Q297" s="551"/>
      <c r="R297" s="551"/>
      <c r="S297" s="551"/>
      <c r="T297" s="601"/>
      <c r="U297" s="467"/>
      <c r="V297" s="468"/>
      <c r="W297" s="27"/>
      <c r="X297" s="27"/>
      <c r="Y297" s="27"/>
      <c r="Z297" s="27"/>
      <c r="AA297" s="27"/>
      <c r="AB297" s="27"/>
      <c r="AC297" s="27"/>
      <c r="AD297" s="27"/>
      <c r="AG297">
        <f t="shared" si="133"/>
        <v>0</v>
      </c>
      <c r="AH297">
        <f t="shared" si="134"/>
        <v>0</v>
      </c>
      <c r="AI297" s="35">
        <f t="shared" si="135"/>
        <v>0</v>
      </c>
      <c r="AJ297" s="36">
        <f t="shared" si="136"/>
        <v>0</v>
      </c>
      <c r="AK297" s="37">
        <f t="shared" si="137"/>
        <v>0</v>
      </c>
      <c r="AL297" s="38">
        <f t="shared" si="138"/>
        <v>0</v>
      </c>
      <c r="AM297" s="35">
        <f t="shared" si="139"/>
        <v>0</v>
      </c>
      <c r="AN297" s="36">
        <f t="shared" si="140"/>
        <v>0</v>
      </c>
      <c r="AO297" s="37">
        <f t="shared" si="141"/>
        <v>0</v>
      </c>
      <c r="AP297" s="38">
        <f t="shared" si="142"/>
        <v>0</v>
      </c>
      <c r="AQ297" s="35">
        <f t="shared" si="143"/>
        <v>0</v>
      </c>
      <c r="AR297" s="36">
        <f t="shared" si="144"/>
        <v>0</v>
      </c>
      <c r="AS297" s="37">
        <f t="shared" si="145"/>
        <v>0</v>
      </c>
      <c r="AT297" s="38">
        <f t="shared" si="146"/>
        <v>0</v>
      </c>
      <c r="AU297" s="35">
        <f t="shared" si="147"/>
        <v>0</v>
      </c>
      <c r="AV297" s="36">
        <f t="shared" si="148"/>
        <v>0</v>
      </c>
      <c r="AW297" s="37">
        <f t="shared" si="149"/>
        <v>0</v>
      </c>
      <c r="AX297" s="38">
        <f t="shared" si="150"/>
        <v>0</v>
      </c>
      <c r="AY297" s="39">
        <f t="shared" si="151"/>
        <v>0</v>
      </c>
      <c r="AZ297" s="34" t="str">
        <f>IF(AY297=0,"",
IF(SUM($AY$143:AY297)=1,BA297,
IF($AY$718&gt;SUM($AY$143:AY297),_xlfn.CONCAT(", ",BA297),
IF($AY$718=SUM($AY$143:AY297),_xlfn.CONCAT(" y ",BA297)))))</f>
        <v/>
      </c>
      <c r="BA297" s="220" t="s">
        <v>919</v>
      </c>
      <c r="BC297" s="41">
        <f t="shared" si="152"/>
        <v>0</v>
      </c>
      <c r="BD297" s="41">
        <f t="shared" si="153"/>
        <v>0</v>
      </c>
      <c r="BE297" s="41">
        <f t="shared" si="154"/>
        <v>0</v>
      </c>
      <c r="BF297" s="41">
        <f t="shared" si="155"/>
        <v>0</v>
      </c>
      <c r="BG297" s="41">
        <f t="shared" si="156"/>
        <v>0</v>
      </c>
      <c r="BH297" s="41">
        <f t="shared" si="157"/>
        <v>0</v>
      </c>
      <c r="BI297" s="41">
        <f t="shared" si="158"/>
        <v>0</v>
      </c>
      <c r="BJ297" s="41">
        <f t="shared" si="159"/>
        <v>0</v>
      </c>
    </row>
    <row r="298" spans="1:62" ht="15" customHeight="1">
      <c r="A298" s="159"/>
      <c r="B298" s="179"/>
      <c r="C298" s="220" t="s">
        <v>920</v>
      </c>
      <c r="D298" s="573" t="str">
        <f>IF($AC$136="","",IF(HLOOKUP($AC$136,Presentación!$AQ$3:$BV$574,Presentación!AP159)="","",HLOOKUP($AC$136,Presentación!$AQ$3:$BV$574,Presentación!AP159,0)))</f>
        <v/>
      </c>
      <c r="E298" s="573"/>
      <c r="F298" s="573"/>
      <c r="G298" s="551" t="str">
        <f>IF($AC$136="","",IF(HLOOKUP($AC$136,Presentación!$BZ$3:$DE$574,Presentación!AP159,0)="","",HLOOKUP($AC$136,Presentación!$BZ$3:$DE$574,Presentación!AP159,0)))</f>
        <v/>
      </c>
      <c r="H298" s="551"/>
      <c r="I298" s="551"/>
      <c r="J298" s="551"/>
      <c r="K298" s="551"/>
      <c r="L298" s="551"/>
      <c r="M298" s="551"/>
      <c r="N298" s="551"/>
      <c r="O298" s="551"/>
      <c r="P298" s="551"/>
      <c r="Q298" s="551"/>
      <c r="R298" s="551"/>
      <c r="S298" s="551"/>
      <c r="T298" s="601"/>
      <c r="U298" s="467"/>
      <c r="V298" s="468"/>
      <c r="W298" s="27"/>
      <c r="X298" s="27"/>
      <c r="Y298" s="27"/>
      <c r="Z298" s="27"/>
      <c r="AA298" s="27"/>
      <c r="AB298" s="27"/>
      <c r="AC298" s="27"/>
      <c r="AD298" s="27"/>
      <c r="AG298">
        <f t="shared" si="133"/>
        <v>0</v>
      </c>
      <c r="AH298">
        <f t="shared" si="134"/>
        <v>0</v>
      </c>
      <c r="AI298" s="35">
        <f t="shared" si="135"/>
        <v>0</v>
      </c>
      <c r="AJ298" s="36">
        <f t="shared" si="136"/>
        <v>0</v>
      </c>
      <c r="AK298" s="37">
        <f t="shared" si="137"/>
        <v>0</v>
      </c>
      <c r="AL298" s="38">
        <f t="shared" si="138"/>
        <v>0</v>
      </c>
      <c r="AM298" s="35">
        <f t="shared" si="139"/>
        <v>0</v>
      </c>
      <c r="AN298" s="36">
        <f t="shared" si="140"/>
        <v>0</v>
      </c>
      <c r="AO298" s="37">
        <f t="shared" si="141"/>
        <v>0</v>
      </c>
      <c r="AP298" s="38">
        <f t="shared" si="142"/>
        <v>0</v>
      </c>
      <c r="AQ298" s="35">
        <f t="shared" si="143"/>
        <v>0</v>
      </c>
      <c r="AR298" s="36">
        <f t="shared" si="144"/>
        <v>0</v>
      </c>
      <c r="AS298" s="37">
        <f t="shared" si="145"/>
        <v>0</v>
      </c>
      <c r="AT298" s="38">
        <f t="shared" si="146"/>
        <v>0</v>
      </c>
      <c r="AU298" s="35">
        <f t="shared" si="147"/>
        <v>0</v>
      </c>
      <c r="AV298" s="36">
        <f t="shared" si="148"/>
        <v>0</v>
      </c>
      <c r="AW298" s="37">
        <f t="shared" si="149"/>
        <v>0</v>
      </c>
      <c r="AX298" s="38">
        <f t="shared" si="150"/>
        <v>0</v>
      </c>
      <c r="AY298" s="39">
        <f t="shared" si="151"/>
        <v>0</v>
      </c>
      <c r="AZ298" s="34" t="str">
        <f>IF(AY298=0,"",
IF(SUM($AY$143:AY298)=1,BA298,
IF($AY$718&gt;SUM($AY$143:AY298),_xlfn.CONCAT(", ",BA298),
IF($AY$718=SUM($AY$143:AY298),_xlfn.CONCAT(" y ",BA298)))))</f>
        <v/>
      </c>
      <c r="BA298" s="220" t="s">
        <v>920</v>
      </c>
      <c r="BC298" s="41">
        <f t="shared" si="152"/>
        <v>0</v>
      </c>
      <c r="BD298" s="41">
        <f t="shared" si="153"/>
        <v>0</v>
      </c>
      <c r="BE298" s="41">
        <f t="shared" si="154"/>
        <v>0</v>
      </c>
      <c r="BF298" s="41">
        <f t="shared" si="155"/>
        <v>0</v>
      </c>
      <c r="BG298" s="41">
        <f t="shared" si="156"/>
        <v>0</v>
      </c>
      <c r="BH298" s="41">
        <f t="shared" si="157"/>
        <v>0</v>
      </c>
      <c r="BI298" s="41">
        <f t="shared" si="158"/>
        <v>0</v>
      </c>
      <c r="BJ298" s="41">
        <f t="shared" si="159"/>
        <v>0</v>
      </c>
    </row>
    <row r="299" spans="1:62" ht="15" customHeight="1">
      <c r="A299" s="159"/>
      <c r="B299" s="179"/>
      <c r="C299" s="220" t="s">
        <v>921</v>
      </c>
      <c r="D299" s="573" t="str">
        <f>IF($AC$136="","",IF(HLOOKUP($AC$136,Presentación!$AQ$3:$BV$574,Presentación!AP160)="","",HLOOKUP($AC$136,Presentación!$AQ$3:$BV$574,Presentación!AP160,0)))</f>
        <v/>
      </c>
      <c r="E299" s="573"/>
      <c r="F299" s="573"/>
      <c r="G299" s="551" t="str">
        <f>IF($AC$136="","",IF(HLOOKUP($AC$136,Presentación!$BZ$3:$DE$574,Presentación!AP160,0)="","",HLOOKUP($AC$136,Presentación!$BZ$3:$DE$574,Presentación!AP160,0)))</f>
        <v/>
      </c>
      <c r="H299" s="551"/>
      <c r="I299" s="551"/>
      <c r="J299" s="551"/>
      <c r="K299" s="551"/>
      <c r="L299" s="551"/>
      <c r="M299" s="551"/>
      <c r="N299" s="551"/>
      <c r="O299" s="551"/>
      <c r="P299" s="551"/>
      <c r="Q299" s="551"/>
      <c r="R299" s="551"/>
      <c r="S299" s="551"/>
      <c r="T299" s="601"/>
      <c r="U299" s="467"/>
      <c r="V299" s="468"/>
      <c r="W299" s="27"/>
      <c r="X299" s="27"/>
      <c r="Y299" s="27"/>
      <c r="Z299" s="27"/>
      <c r="AA299" s="27"/>
      <c r="AB299" s="27"/>
      <c r="AC299" s="27"/>
      <c r="AD299" s="27"/>
      <c r="AG299">
        <f t="shared" si="133"/>
        <v>0</v>
      </c>
      <c r="AH299">
        <f t="shared" si="134"/>
        <v>0</v>
      </c>
      <c r="AI299" s="35">
        <f t="shared" si="135"/>
        <v>0</v>
      </c>
      <c r="AJ299" s="36">
        <f t="shared" si="136"/>
        <v>0</v>
      </c>
      <c r="AK299" s="37">
        <f t="shared" si="137"/>
        <v>0</v>
      </c>
      <c r="AL299" s="38">
        <f t="shared" si="138"/>
        <v>0</v>
      </c>
      <c r="AM299" s="35">
        <f t="shared" si="139"/>
        <v>0</v>
      </c>
      <c r="AN299" s="36">
        <f t="shared" si="140"/>
        <v>0</v>
      </c>
      <c r="AO299" s="37">
        <f t="shared" si="141"/>
        <v>0</v>
      </c>
      <c r="AP299" s="38">
        <f t="shared" si="142"/>
        <v>0</v>
      </c>
      <c r="AQ299" s="35">
        <f t="shared" si="143"/>
        <v>0</v>
      </c>
      <c r="AR299" s="36">
        <f t="shared" si="144"/>
        <v>0</v>
      </c>
      <c r="AS299" s="37">
        <f t="shared" si="145"/>
        <v>0</v>
      </c>
      <c r="AT299" s="38">
        <f t="shared" si="146"/>
        <v>0</v>
      </c>
      <c r="AU299" s="35">
        <f t="shared" si="147"/>
        <v>0</v>
      </c>
      <c r="AV299" s="36">
        <f t="shared" si="148"/>
        <v>0</v>
      </c>
      <c r="AW299" s="37">
        <f t="shared" si="149"/>
        <v>0</v>
      </c>
      <c r="AX299" s="38">
        <f t="shared" si="150"/>
        <v>0</v>
      </c>
      <c r="AY299" s="39">
        <f t="shared" si="151"/>
        <v>0</v>
      </c>
      <c r="AZ299" s="34" t="str">
        <f>IF(AY299=0,"",
IF(SUM($AY$143:AY299)=1,BA299,
IF($AY$718&gt;SUM($AY$143:AY299),_xlfn.CONCAT(", ",BA299),
IF($AY$718=SUM($AY$143:AY299),_xlfn.CONCAT(" y ",BA299)))))</f>
        <v/>
      </c>
      <c r="BA299" s="220" t="s">
        <v>921</v>
      </c>
      <c r="BC299" s="41">
        <f t="shared" si="152"/>
        <v>0</v>
      </c>
      <c r="BD299" s="41">
        <f t="shared" si="153"/>
        <v>0</v>
      </c>
      <c r="BE299" s="41">
        <f t="shared" si="154"/>
        <v>0</v>
      </c>
      <c r="BF299" s="41">
        <f t="shared" si="155"/>
        <v>0</v>
      </c>
      <c r="BG299" s="41">
        <f t="shared" si="156"/>
        <v>0</v>
      </c>
      <c r="BH299" s="41">
        <f t="shared" si="157"/>
        <v>0</v>
      </c>
      <c r="BI299" s="41">
        <f t="shared" si="158"/>
        <v>0</v>
      </c>
      <c r="BJ299" s="41">
        <f t="shared" si="159"/>
        <v>0</v>
      </c>
    </row>
    <row r="300" spans="1:62" ht="15" customHeight="1">
      <c r="A300" s="159"/>
      <c r="B300" s="179"/>
      <c r="C300" s="220" t="s">
        <v>922</v>
      </c>
      <c r="D300" s="573" t="str">
        <f>IF($AC$136="","",IF(HLOOKUP($AC$136,Presentación!$AQ$3:$BV$574,Presentación!AP161)="","",HLOOKUP($AC$136,Presentación!$AQ$3:$BV$574,Presentación!AP161,0)))</f>
        <v/>
      </c>
      <c r="E300" s="573"/>
      <c r="F300" s="573"/>
      <c r="G300" s="551" t="str">
        <f>IF($AC$136="","",IF(HLOOKUP($AC$136,Presentación!$BZ$3:$DE$574,Presentación!AP161,0)="","",HLOOKUP($AC$136,Presentación!$BZ$3:$DE$574,Presentación!AP161,0)))</f>
        <v/>
      </c>
      <c r="H300" s="551"/>
      <c r="I300" s="551"/>
      <c r="J300" s="551"/>
      <c r="K300" s="551"/>
      <c r="L300" s="551"/>
      <c r="M300" s="551"/>
      <c r="N300" s="551"/>
      <c r="O300" s="551"/>
      <c r="P300" s="551"/>
      <c r="Q300" s="551"/>
      <c r="R300" s="551"/>
      <c r="S300" s="551"/>
      <c r="T300" s="601"/>
      <c r="U300" s="467"/>
      <c r="V300" s="468"/>
      <c r="W300" s="27"/>
      <c r="X300" s="27"/>
      <c r="Y300" s="27"/>
      <c r="Z300" s="27"/>
      <c r="AA300" s="27"/>
      <c r="AB300" s="27"/>
      <c r="AC300" s="27"/>
      <c r="AD300" s="27"/>
      <c r="AG300">
        <f t="shared" si="133"/>
        <v>0</v>
      </c>
      <c r="AH300">
        <f t="shared" si="134"/>
        <v>0</v>
      </c>
      <c r="AI300" s="35">
        <f t="shared" si="135"/>
        <v>0</v>
      </c>
      <c r="AJ300" s="36">
        <f t="shared" si="136"/>
        <v>0</v>
      </c>
      <c r="AK300" s="37">
        <f t="shared" si="137"/>
        <v>0</v>
      </c>
      <c r="AL300" s="38">
        <f t="shared" si="138"/>
        <v>0</v>
      </c>
      <c r="AM300" s="35">
        <f t="shared" si="139"/>
        <v>0</v>
      </c>
      <c r="AN300" s="36">
        <f t="shared" si="140"/>
        <v>0</v>
      </c>
      <c r="AO300" s="37">
        <f t="shared" si="141"/>
        <v>0</v>
      </c>
      <c r="AP300" s="38">
        <f t="shared" si="142"/>
        <v>0</v>
      </c>
      <c r="AQ300" s="35">
        <f t="shared" si="143"/>
        <v>0</v>
      </c>
      <c r="AR300" s="36">
        <f t="shared" si="144"/>
        <v>0</v>
      </c>
      <c r="AS300" s="37">
        <f t="shared" si="145"/>
        <v>0</v>
      </c>
      <c r="AT300" s="38">
        <f t="shared" si="146"/>
        <v>0</v>
      </c>
      <c r="AU300" s="35">
        <f t="shared" si="147"/>
        <v>0</v>
      </c>
      <c r="AV300" s="36">
        <f t="shared" si="148"/>
        <v>0</v>
      </c>
      <c r="AW300" s="37">
        <f t="shared" si="149"/>
        <v>0</v>
      </c>
      <c r="AX300" s="38">
        <f t="shared" si="150"/>
        <v>0</v>
      </c>
      <c r="AY300" s="39">
        <f t="shared" si="151"/>
        <v>0</v>
      </c>
      <c r="AZ300" s="34" t="str">
        <f>IF(AY300=0,"",
IF(SUM($AY$143:AY300)=1,BA300,
IF($AY$718&gt;SUM($AY$143:AY300),_xlfn.CONCAT(", ",BA300),
IF($AY$718=SUM($AY$143:AY300),_xlfn.CONCAT(" y ",BA300)))))</f>
        <v/>
      </c>
      <c r="BA300" s="220" t="s">
        <v>922</v>
      </c>
      <c r="BC300" s="41">
        <f t="shared" si="152"/>
        <v>0</v>
      </c>
      <c r="BD300" s="41">
        <f t="shared" si="153"/>
        <v>0</v>
      </c>
      <c r="BE300" s="41">
        <f t="shared" si="154"/>
        <v>0</v>
      </c>
      <c r="BF300" s="41">
        <f t="shared" si="155"/>
        <v>0</v>
      </c>
      <c r="BG300" s="41">
        <f t="shared" si="156"/>
        <v>0</v>
      </c>
      <c r="BH300" s="41">
        <f t="shared" si="157"/>
        <v>0</v>
      </c>
      <c r="BI300" s="41">
        <f t="shared" si="158"/>
        <v>0</v>
      </c>
      <c r="BJ300" s="41">
        <f t="shared" si="159"/>
        <v>0</v>
      </c>
    </row>
    <row r="301" spans="1:62" ht="15" customHeight="1">
      <c r="A301" s="159"/>
      <c r="B301" s="179"/>
      <c r="C301" s="220" t="s">
        <v>923</v>
      </c>
      <c r="D301" s="573" t="str">
        <f>IF($AC$136="","",IF(HLOOKUP($AC$136,Presentación!$AQ$3:$BV$574,Presentación!AP162)="","",HLOOKUP($AC$136,Presentación!$AQ$3:$BV$574,Presentación!AP162,0)))</f>
        <v/>
      </c>
      <c r="E301" s="573"/>
      <c r="F301" s="573"/>
      <c r="G301" s="551" t="str">
        <f>IF($AC$136="","",IF(HLOOKUP($AC$136,Presentación!$BZ$3:$DE$574,Presentación!AP162,0)="","",HLOOKUP($AC$136,Presentación!$BZ$3:$DE$574,Presentación!AP162,0)))</f>
        <v/>
      </c>
      <c r="H301" s="551"/>
      <c r="I301" s="551"/>
      <c r="J301" s="551"/>
      <c r="K301" s="551"/>
      <c r="L301" s="551"/>
      <c r="M301" s="551"/>
      <c r="N301" s="551"/>
      <c r="O301" s="551"/>
      <c r="P301" s="551"/>
      <c r="Q301" s="551"/>
      <c r="R301" s="551"/>
      <c r="S301" s="551"/>
      <c r="T301" s="601"/>
      <c r="U301" s="467"/>
      <c r="V301" s="468"/>
      <c r="W301" s="27"/>
      <c r="X301" s="27"/>
      <c r="Y301" s="27"/>
      <c r="Z301" s="27"/>
      <c r="AA301" s="27"/>
      <c r="AB301" s="27"/>
      <c r="AC301" s="27"/>
      <c r="AD301" s="27"/>
      <c r="AG301">
        <f t="shared" si="133"/>
        <v>0</v>
      </c>
      <c r="AH301">
        <f t="shared" si="134"/>
        <v>0</v>
      </c>
      <c r="AI301" s="35">
        <f t="shared" si="135"/>
        <v>0</v>
      </c>
      <c r="AJ301" s="36">
        <f t="shared" si="136"/>
        <v>0</v>
      </c>
      <c r="AK301" s="37">
        <f t="shared" si="137"/>
        <v>0</v>
      </c>
      <c r="AL301" s="38">
        <f t="shared" si="138"/>
        <v>0</v>
      </c>
      <c r="AM301" s="35">
        <f t="shared" si="139"/>
        <v>0</v>
      </c>
      <c r="AN301" s="36">
        <f t="shared" si="140"/>
        <v>0</v>
      </c>
      <c r="AO301" s="37">
        <f t="shared" si="141"/>
        <v>0</v>
      </c>
      <c r="AP301" s="38">
        <f t="shared" si="142"/>
        <v>0</v>
      </c>
      <c r="AQ301" s="35">
        <f t="shared" si="143"/>
        <v>0</v>
      </c>
      <c r="AR301" s="36">
        <f t="shared" si="144"/>
        <v>0</v>
      </c>
      <c r="AS301" s="37">
        <f t="shared" si="145"/>
        <v>0</v>
      </c>
      <c r="AT301" s="38">
        <f t="shared" si="146"/>
        <v>0</v>
      </c>
      <c r="AU301" s="35">
        <f t="shared" si="147"/>
        <v>0</v>
      </c>
      <c r="AV301" s="36">
        <f t="shared" si="148"/>
        <v>0</v>
      </c>
      <c r="AW301" s="37">
        <f t="shared" si="149"/>
        <v>0</v>
      </c>
      <c r="AX301" s="38">
        <f t="shared" si="150"/>
        <v>0</v>
      </c>
      <c r="AY301" s="39">
        <f t="shared" si="151"/>
        <v>0</v>
      </c>
      <c r="AZ301" s="34" t="str">
        <f>IF(AY301=0,"",
IF(SUM($AY$143:AY301)=1,BA301,
IF($AY$718&gt;SUM($AY$143:AY301),_xlfn.CONCAT(", ",BA301),
IF($AY$718=SUM($AY$143:AY301),_xlfn.CONCAT(" y ",BA301)))))</f>
        <v/>
      </c>
      <c r="BA301" s="220" t="s">
        <v>923</v>
      </c>
      <c r="BC301" s="41">
        <f t="shared" si="152"/>
        <v>0</v>
      </c>
      <c r="BD301" s="41">
        <f t="shared" si="153"/>
        <v>0</v>
      </c>
      <c r="BE301" s="41">
        <f t="shared" si="154"/>
        <v>0</v>
      </c>
      <c r="BF301" s="41">
        <f t="shared" si="155"/>
        <v>0</v>
      </c>
      <c r="BG301" s="41">
        <f t="shared" si="156"/>
        <v>0</v>
      </c>
      <c r="BH301" s="41">
        <f t="shared" si="157"/>
        <v>0</v>
      </c>
      <c r="BI301" s="41">
        <f t="shared" si="158"/>
        <v>0</v>
      </c>
      <c r="BJ301" s="41">
        <f t="shared" si="159"/>
        <v>0</v>
      </c>
    </row>
    <row r="302" spans="1:62" ht="15" customHeight="1">
      <c r="A302" s="159"/>
      <c r="B302" s="179"/>
      <c r="C302" s="220" t="s">
        <v>924</v>
      </c>
      <c r="D302" s="573" t="str">
        <f>IF($AC$136="","",IF(HLOOKUP($AC$136,Presentación!$AQ$3:$BV$574,Presentación!AP163)="","",HLOOKUP($AC$136,Presentación!$AQ$3:$BV$574,Presentación!AP163,0)))</f>
        <v/>
      </c>
      <c r="E302" s="573"/>
      <c r="F302" s="573"/>
      <c r="G302" s="551" t="str">
        <f>IF($AC$136="","",IF(HLOOKUP($AC$136,Presentación!$BZ$3:$DE$574,Presentación!AP163,0)="","",HLOOKUP($AC$136,Presentación!$BZ$3:$DE$574,Presentación!AP163,0)))</f>
        <v/>
      </c>
      <c r="H302" s="551"/>
      <c r="I302" s="551"/>
      <c r="J302" s="551"/>
      <c r="K302" s="551"/>
      <c r="L302" s="551"/>
      <c r="M302" s="551"/>
      <c r="N302" s="551"/>
      <c r="O302" s="551"/>
      <c r="P302" s="551"/>
      <c r="Q302" s="551"/>
      <c r="R302" s="551"/>
      <c r="S302" s="551"/>
      <c r="T302" s="601"/>
      <c r="U302" s="467"/>
      <c r="V302" s="468"/>
      <c r="W302" s="27"/>
      <c r="X302" s="27"/>
      <c r="Y302" s="27"/>
      <c r="Z302" s="27"/>
      <c r="AA302" s="27"/>
      <c r="AB302" s="27"/>
      <c r="AC302" s="27"/>
      <c r="AD302" s="27"/>
      <c r="AG302">
        <f t="shared" si="133"/>
        <v>0</v>
      </c>
      <c r="AH302">
        <f t="shared" si="134"/>
        <v>0</v>
      </c>
      <c r="AI302" s="35">
        <f t="shared" si="135"/>
        <v>0</v>
      </c>
      <c r="AJ302" s="36">
        <f t="shared" si="136"/>
        <v>0</v>
      </c>
      <c r="AK302" s="37">
        <f t="shared" si="137"/>
        <v>0</v>
      </c>
      <c r="AL302" s="38">
        <f t="shared" si="138"/>
        <v>0</v>
      </c>
      <c r="AM302" s="35">
        <f t="shared" si="139"/>
        <v>0</v>
      </c>
      <c r="AN302" s="36">
        <f t="shared" si="140"/>
        <v>0</v>
      </c>
      <c r="AO302" s="37">
        <f t="shared" si="141"/>
        <v>0</v>
      </c>
      <c r="AP302" s="38">
        <f t="shared" si="142"/>
        <v>0</v>
      </c>
      <c r="AQ302" s="35">
        <f t="shared" si="143"/>
        <v>0</v>
      </c>
      <c r="AR302" s="36">
        <f t="shared" si="144"/>
        <v>0</v>
      </c>
      <c r="AS302" s="37">
        <f t="shared" si="145"/>
        <v>0</v>
      </c>
      <c r="AT302" s="38">
        <f t="shared" si="146"/>
        <v>0</v>
      </c>
      <c r="AU302" s="35">
        <f t="shared" si="147"/>
        <v>0</v>
      </c>
      <c r="AV302" s="36">
        <f t="shared" si="148"/>
        <v>0</v>
      </c>
      <c r="AW302" s="37">
        <f t="shared" si="149"/>
        <v>0</v>
      </c>
      <c r="AX302" s="38">
        <f t="shared" si="150"/>
        <v>0</v>
      </c>
      <c r="AY302" s="39">
        <f t="shared" si="151"/>
        <v>0</v>
      </c>
      <c r="AZ302" s="34" t="str">
        <f>IF(AY302=0,"",
IF(SUM($AY$143:AY302)=1,BA302,
IF($AY$718&gt;SUM($AY$143:AY302),_xlfn.CONCAT(", ",BA302),
IF($AY$718=SUM($AY$143:AY302),_xlfn.CONCAT(" y ",BA302)))))</f>
        <v/>
      </c>
      <c r="BA302" s="220" t="s">
        <v>924</v>
      </c>
      <c r="BC302" s="41">
        <f t="shared" si="152"/>
        <v>0</v>
      </c>
      <c r="BD302" s="41">
        <f t="shared" si="153"/>
        <v>0</v>
      </c>
      <c r="BE302" s="41">
        <f t="shared" si="154"/>
        <v>0</v>
      </c>
      <c r="BF302" s="41">
        <f t="shared" si="155"/>
        <v>0</v>
      </c>
      <c r="BG302" s="41">
        <f t="shared" si="156"/>
        <v>0</v>
      </c>
      <c r="BH302" s="41">
        <f t="shared" si="157"/>
        <v>0</v>
      </c>
      <c r="BI302" s="41">
        <f t="shared" si="158"/>
        <v>0</v>
      </c>
      <c r="BJ302" s="41">
        <f t="shared" si="159"/>
        <v>0</v>
      </c>
    </row>
    <row r="303" spans="1:62" ht="15" customHeight="1">
      <c r="A303" s="159"/>
      <c r="B303" s="179"/>
      <c r="C303" s="220" t="s">
        <v>925</v>
      </c>
      <c r="D303" s="573" t="str">
        <f>IF($AC$136="","",IF(HLOOKUP($AC$136,Presentación!$AQ$3:$BV$574,Presentación!AP164)="","",HLOOKUP($AC$136,Presentación!$AQ$3:$BV$574,Presentación!AP164,0)))</f>
        <v/>
      </c>
      <c r="E303" s="573"/>
      <c r="F303" s="573"/>
      <c r="G303" s="551" t="str">
        <f>IF($AC$136="","",IF(HLOOKUP($AC$136,Presentación!$BZ$3:$DE$574,Presentación!AP164,0)="","",HLOOKUP($AC$136,Presentación!$BZ$3:$DE$574,Presentación!AP164,0)))</f>
        <v/>
      </c>
      <c r="H303" s="551"/>
      <c r="I303" s="551"/>
      <c r="J303" s="551"/>
      <c r="K303" s="551"/>
      <c r="L303" s="551"/>
      <c r="M303" s="551"/>
      <c r="N303" s="551"/>
      <c r="O303" s="551"/>
      <c r="P303" s="551"/>
      <c r="Q303" s="551"/>
      <c r="R303" s="551"/>
      <c r="S303" s="551"/>
      <c r="T303" s="601"/>
      <c r="U303" s="467"/>
      <c r="V303" s="468"/>
      <c r="W303" s="27"/>
      <c r="X303" s="27"/>
      <c r="Y303" s="27"/>
      <c r="Z303" s="27"/>
      <c r="AA303" s="27"/>
      <c r="AB303" s="27"/>
      <c r="AC303" s="27"/>
      <c r="AD303" s="27"/>
      <c r="AG303">
        <f t="shared" si="133"/>
        <v>0</v>
      </c>
      <c r="AH303">
        <f t="shared" si="134"/>
        <v>0</v>
      </c>
      <c r="AI303" s="35">
        <f t="shared" si="135"/>
        <v>0</v>
      </c>
      <c r="AJ303" s="36">
        <f t="shared" si="136"/>
        <v>0</v>
      </c>
      <c r="AK303" s="37">
        <f t="shared" si="137"/>
        <v>0</v>
      </c>
      <c r="AL303" s="38">
        <f t="shared" si="138"/>
        <v>0</v>
      </c>
      <c r="AM303" s="35">
        <f t="shared" si="139"/>
        <v>0</v>
      </c>
      <c r="AN303" s="36">
        <f t="shared" si="140"/>
        <v>0</v>
      </c>
      <c r="AO303" s="37">
        <f t="shared" si="141"/>
        <v>0</v>
      </c>
      <c r="AP303" s="38">
        <f t="shared" si="142"/>
        <v>0</v>
      </c>
      <c r="AQ303" s="35">
        <f t="shared" si="143"/>
        <v>0</v>
      </c>
      <c r="AR303" s="36">
        <f t="shared" si="144"/>
        <v>0</v>
      </c>
      <c r="AS303" s="37">
        <f t="shared" si="145"/>
        <v>0</v>
      </c>
      <c r="AT303" s="38">
        <f t="shared" si="146"/>
        <v>0</v>
      </c>
      <c r="AU303" s="35">
        <f t="shared" si="147"/>
        <v>0</v>
      </c>
      <c r="AV303" s="36">
        <f t="shared" si="148"/>
        <v>0</v>
      </c>
      <c r="AW303" s="37">
        <f t="shared" si="149"/>
        <v>0</v>
      </c>
      <c r="AX303" s="38">
        <f t="shared" si="150"/>
        <v>0</v>
      </c>
      <c r="AY303" s="39">
        <f t="shared" si="151"/>
        <v>0</v>
      </c>
      <c r="AZ303" s="34" t="str">
        <f>IF(AY303=0,"",
IF(SUM($AY$143:AY303)=1,BA303,
IF($AY$718&gt;SUM($AY$143:AY303),_xlfn.CONCAT(", ",BA303),
IF($AY$718=SUM($AY$143:AY303),_xlfn.CONCAT(" y ",BA303)))))</f>
        <v/>
      </c>
      <c r="BA303" s="220" t="s">
        <v>925</v>
      </c>
      <c r="BC303" s="41">
        <f t="shared" si="152"/>
        <v>0</v>
      </c>
      <c r="BD303" s="41">
        <f t="shared" si="153"/>
        <v>0</v>
      </c>
      <c r="BE303" s="41">
        <f t="shared" si="154"/>
        <v>0</v>
      </c>
      <c r="BF303" s="41">
        <f t="shared" si="155"/>
        <v>0</v>
      </c>
      <c r="BG303" s="41">
        <f t="shared" si="156"/>
        <v>0</v>
      </c>
      <c r="BH303" s="41">
        <f t="shared" si="157"/>
        <v>0</v>
      </c>
      <c r="BI303" s="41">
        <f t="shared" si="158"/>
        <v>0</v>
      </c>
      <c r="BJ303" s="41">
        <f t="shared" si="159"/>
        <v>0</v>
      </c>
    </row>
    <row r="304" spans="1:62" ht="15" customHeight="1">
      <c r="A304" s="159"/>
      <c r="B304" s="179"/>
      <c r="C304" s="220" t="s">
        <v>926</v>
      </c>
      <c r="D304" s="573" t="str">
        <f>IF($AC$136="","",IF(HLOOKUP($AC$136,Presentación!$AQ$3:$BV$574,Presentación!AP165)="","",HLOOKUP($AC$136,Presentación!$AQ$3:$BV$574,Presentación!AP165,0)))</f>
        <v/>
      </c>
      <c r="E304" s="573"/>
      <c r="F304" s="573"/>
      <c r="G304" s="551" t="str">
        <f>IF($AC$136="","",IF(HLOOKUP($AC$136,Presentación!$BZ$3:$DE$574,Presentación!AP165,0)="","",HLOOKUP($AC$136,Presentación!$BZ$3:$DE$574,Presentación!AP165,0)))</f>
        <v/>
      </c>
      <c r="H304" s="551"/>
      <c r="I304" s="551"/>
      <c r="J304" s="551"/>
      <c r="K304" s="551"/>
      <c r="L304" s="551"/>
      <c r="M304" s="551"/>
      <c r="N304" s="551"/>
      <c r="O304" s="551"/>
      <c r="P304" s="551"/>
      <c r="Q304" s="551"/>
      <c r="R304" s="551"/>
      <c r="S304" s="551"/>
      <c r="T304" s="601"/>
      <c r="U304" s="467"/>
      <c r="V304" s="468"/>
      <c r="W304" s="27"/>
      <c r="X304" s="27"/>
      <c r="Y304" s="27"/>
      <c r="Z304" s="27"/>
      <c r="AA304" s="27"/>
      <c r="AB304" s="27"/>
      <c r="AC304" s="27"/>
      <c r="AD304" s="27"/>
      <c r="AG304">
        <f t="shared" si="133"/>
        <v>0</v>
      </c>
      <c r="AH304">
        <f t="shared" si="134"/>
        <v>0</v>
      </c>
      <c r="AI304" s="35">
        <f t="shared" si="135"/>
        <v>0</v>
      </c>
      <c r="AJ304" s="36">
        <f t="shared" si="136"/>
        <v>0</v>
      </c>
      <c r="AK304" s="37">
        <f t="shared" si="137"/>
        <v>0</v>
      </c>
      <c r="AL304" s="38">
        <f t="shared" si="138"/>
        <v>0</v>
      </c>
      <c r="AM304" s="35">
        <f t="shared" si="139"/>
        <v>0</v>
      </c>
      <c r="AN304" s="36">
        <f t="shared" si="140"/>
        <v>0</v>
      </c>
      <c r="AO304" s="37">
        <f t="shared" si="141"/>
        <v>0</v>
      </c>
      <c r="AP304" s="38">
        <f t="shared" si="142"/>
        <v>0</v>
      </c>
      <c r="AQ304" s="35">
        <f t="shared" si="143"/>
        <v>0</v>
      </c>
      <c r="AR304" s="36">
        <f t="shared" si="144"/>
        <v>0</v>
      </c>
      <c r="AS304" s="37">
        <f t="shared" si="145"/>
        <v>0</v>
      </c>
      <c r="AT304" s="38">
        <f t="shared" si="146"/>
        <v>0</v>
      </c>
      <c r="AU304" s="35">
        <f t="shared" si="147"/>
        <v>0</v>
      </c>
      <c r="AV304" s="36">
        <f t="shared" si="148"/>
        <v>0</v>
      </c>
      <c r="AW304" s="37">
        <f t="shared" si="149"/>
        <v>0</v>
      </c>
      <c r="AX304" s="38">
        <f t="shared" si="150"/>
        <v>0</v>
      </c>
      <c r="AY304" s="39">
        <f t="shared" si="151"/>
        <v>0</v>
      </c>
      <c r="AZ304" s="34" t="str">
        <f>IF(AY304=0,"",
IF(SUM($AY$143:AY304)=1,BA304,
IF($AY$718&gt;SUM($AY$143:AY304),_xlfn.CONCAT(", ",BA304),
IF($AY$718=SUM($AY$143:AY304),_xlfn.CONCAT(" y ",BA304)))))</f>
        <v/>
      </c>
      <c r="BA304" s="220" t="s">
        <v>926</v>
      </c>
      <c r="BC304" s="41">
        <f t="shared" si="152"/>
        <v>0</v>
      </c>
      <c r="BD304" s="41">
        <f t="shared" si="153"/>
        <v>0</v>
      </c>
      <c r="BE304" s="41">
        <f t="shared" si="154"/>
        <v>0</v>
      </c>
      <c r="BF304" s="41">
        <f t="shared" si="155"/>
        <v>0</v>
      </c>
      <c r="BG304" s="41">
        <f t="shared" si="156"/>
        <v>0</v>
      </c>
      <c r="BH304" s="41">
        <f t="shared" si="157"/>
        <v>0</v>
      </c>
      <c r="BI304" s="41">
        <f t="shared" si="158"/>
        <v>0</v>
      </c>
      <c r="BJ304" s="41">
        <f t="shared" si="159"/>
        <v>0</v>
      </c>
    </row>
    <row r="305" spans="1:62" ht="15" customHeight="1">
      <c r="A305" s="159"/>
      <c r="B305" s="179"/>
      <c r="C305" s="220" t="s">
        <v>927</v>
      </c>
      <c r="D305" s="573" t="str">
        <f>IF($AC$136="","",IF(HLOOKUP($AC$136,Presentación!$AQ$3:$BV$574,Presentación!AP166)="","",HLOOKUP($AC$136,Presentación!$AQ$3:$BV$574,Presentación!AP166,0)))</f>
        <v/>
      </c>
      <c r="E305" s="573"/>
      <c r="F305" s="573"/>
      <c r="G305" s="551" t="str">
        <f>IF($AC$136="","",IF(HLOOKUP($AC$136,Presentación!$BZ$3:$DE$574,Presentación!AP166,0)="","",HLOOKUP($AC$136,Presentación!$BZ$3:$DE$574,Presentación!AP166,0)))</f>
        <v/>
      </c>
      <c r="H305" s="551"/>
      <c r="I305" s="551"/>
      <c r="J305" s="551"/>
      <c r="K305" s="551"/>
      <c r="L305" s="551"/>
      <c r="M305" s="551"/>
      <c r="N305" s="551"/>
      <c r="O305" s="551"/>
      <c r="P305" s="551"/>
      <c r="Q305" s="551"/>
      <c r="R305" s="551"/>
      <c r="S305" s="551"/>
      <c r="T305" s="601"/>
      <c r="U305" s="467"/>
      <c r="V305" s="468"/>
      <c r="W305" s="27"/>
      <c r="X305" s="27"/>
      <c r="Y305" s="27"/>
      <c r="Z305" s="27"/>
      <c r="AA305" s="27"/>
      <c r="AB305" s="27"/>
      <c r="AC305" s="27"/>
      <c r="AD305" s="27"/>
      <c r="AG305">
        <f t="shared" si="133"/>
        <v>0</v>
      </c>
      <c r="AH305">
        <f t="shared" si="134"/>
        <v>0</v>
      </c>
      <c r="AI305" s="35">
        <f t="shared" si="135"/>
        <v>0</v>
      </c>
      <c r="AJ305" s="36">
        <f t="shared" si="136"/>
        <v>0</v>
      </c>
      <c r="AK305" s="37">
        <f t="shared" si="137"/>
        <v>0</v>
      </c>
      <c r="AL305" s="38">
        <f t="shared" si="138"/>
        <v>0</v>
      </c>
      <c r="AM305" s="35">
        <f t="shared" si="139"/>
        <v>0</v>
      </c>
      <c r="AN305" s="36">
        <f t="shared" si="140"/>
        <v>0</v>
      </c>
      <c r="AO305" s="37">
        <f t="shared" si="141"/>
        <v>0</v>
      </c>
      <c r="AP305" s="38">
        <f t="shared" si="142"/>
        <v>0</v>
      </c>
      <c r="AQ305" s="35">
        <f t="shared" si="143"/>
        <v>0</v>
      </c>
      <c r="AR305" s="36">
        <f t="shared" si="144"/>
        <v>0</v>
      </c>
      <c r="AS305" s="37">
        <f t="shared" si="145"/>
        <v>0</v>
      </c>
      <c r="AT305" s="38">
        <f t="shared" si="146"/>
        <v>0</v>
      </c>
      <c r="AU305" s="35">
        <f t="shared" si="147"/>
        <v>0</v>
      </c>
      <c r="AV305" s="36">
        <f t="shared" si="148"/>
        <v>0</v>
      </c>
      <c r="AW305" s="37">
        <f t="shared" si="149"/>
        <v>0</v>
      </c>
      <c r="AX305" s="38">
        <f t="shared" si="150"/>
        <v>0</v>
      </c>
      <c r="AY305" s="39">
        <f t="shared" si="151"/>
        <v>0</v>
      </c>
      <c r="AZ305" s="34" t="str">
        <f>IF(AY305=0,"",
IF(SUM($AY$143:AY305)=1,BA305,
IF($AY$718&gt;SUM($AY$143:AY305),_xlfn.CONCAT(", ",BA305),
IF($AY$718=SUM($AY$143:AY305),_xlfn.CONCAT(" y ",BA305)))))</f>
        <v/>
      </c>
      <c r="BA305" s="220" t="s">
        <v>927</v>
      </c>
      <c r="BC305" s="41">
        <f t="shared" si="152"/>
        <v>0</v>
      </c>
      <c r="BD305" s="41">
        <f t="shared" si="153"/>
        <v>0</v>
      </c>
      <c r="BE305" s="41">
        <f t="shared" si="154"/>
        <v>0</v>
      </c>
      <c r="BF305" s="41">
        <f t="shared" si="155"/>
        <v>0</v>
      </c>
      <c r="BG305" s="41">
        <f t="shared" si="156"/>
        <v>0</v>
      </c>
      <c r="BH305" s="41">
        <f t="shared" si="157"/>
        <v>0</v>
      </c>
      <c r="BI305" s="41">
        <f t="shared" si="158"/>
        <v>0</v>
      </c>
      <c r="BJ305" s="41">
        <f t="shared" si="159"/>
        <v>0</v>
      </c>
    </row>
    <row r="306" spans="1:62" ht="15" customHeight="1">
      <c r="A306" s="159"/>
      <c r="B306" s="179"/>
      <c r="C306" s="220" t="s">
        <v>928</v>
      </c>
      <c r="D306" s="573" t="str">
        <f>IF($AC$136="","",IF(HLOOKUP($AC$136,Presentación!$AQ$3:$BV$574,Presentación!AP167)="","",HLOOKUP($AC$136,Presentación!$AQ$3:$BV$574,Presentación!AP167,0)))</f>
        <v/>
      </c>
      <c r="E306" s="573"/>
      <c r="F306" s="573"/>
      <c r="G306" s="551" t="str">
        <f>IF($AC$136="","",IF(HLOOKUP($AC$136,Presentación!$BZ$3:$DE$574,Presentación!AP167,0)="","",HLOOKUP($AC$136,Presentación!$BZ$3:$DE$574,Presentación!AP167,0)))</f>
        <v/>
      </c>
      <c r="H306" s="551"/>
      <c r="I306" s="551"/>
      <c r="J306" s="551"/>
      <c r="K306" s="551"/>
      <c r="L306" s="551"/>
      <c r="M306" s="551"/>
      <c r="N306" s="551"/>
      <c r="O306" s="551"/>
      <c r="P306" s="551"/>
      <c r="Q306" s="551"/>
      <c r="R306" s="551"/>
      <c r="S306" s="551"/>
      <c r="T306" s="601"/>
      <c r="U306" s="467"/>
      <c r="V306" s="468"/>
      <c r="W306" s="27"/>
      <c r="X306" s="27"/>
      <c r="Y306" s="27"/>
      <c r="Z306" s="27"/>
      <c r="AA306" s="27"/>
      <c r="AB306" s="27"/>
      <c r="AC306" s="27"/>
      <c r="AD306" s="27"/>
      <c r="AG306">
        <f t="shared" si="133"/>
        <v>0</v>
      </c>
      <c r="AH306">
        <f t="shared" si="134"/>
        <v>0</v>
      </c>
      <c r="AI306" s="35">
        <f t="shared" si="135"/>
        <v>0</v>
      </c>
      <c r="AJ306" s="36">
        <f t="shared" si="136"/>
        <v>0</v>
      </c>
      <c r="AK306" s="37">
        <f t="shared" si="137"/>
        <v>0</v>
      </c>
      <c r="AL306" s="38">
        <f t="shared" si="138"/>
        <v>0</v>
      </c>
      <c r="AM306" s="35">
        <f t="shared" si="139"/>
        <v>0</v>
      </c>
      <c r="AN306" s="36">
        <f t="shared" si="140"/>
        <v>0</v>
      </c>
      <c r="AO306" s="37">
        <f t="shared" si="141"/>
        <v>0</v>
      </c>
      <c r="AP306" s="38">
        <f t="shared" si="142"/>
        <v>0</v>
      </c>
      <c r="AQ306" s="35">
        <f t="shared" si="143"/>
        <v>0</v>
      </c>
      <c r="AR306" s="36">
        <f t="shared" si="144"/>
        <v>0</v>
      </c>
      <c r="AS306" s="37">
        <f t="shared" si="145"/>
        <v>0</v>
      </c>
      <c r="AT306" s="38">
        <f t="shared" si="146"/>
        <v>0</v>
      </c>
      <c r="AU306" s="35">
        <f t="shared" si="147"/>
        <v>0</v>
      </c>
      <c r="AV306" s="36">
        <f t="shared" si="148"/>
        <v>0</v>
      </c>
      <c r="AW306" s="37">
        <f t="shared" si="149"/>
        <v>0</v>
      </c>
      <c r="AX306" s="38">
        <f t="shared" si="150"/>
        <v>0</v>
      </c>
      <c r="AY306" s="39">
        <f t="shared" si="151"/>
        <v>0</v>
      </c>
      <c r="AZ306" s="34" t="str">
        <f>IF(AY306=0,"",
IF(SUM($AY$143:AY306)=1,BA306,
IF($AY$718&gt;SUM($AY$143:AY306),_xlfn.CONCAT(", ",BA306),
IF($AY$718=SUM($AY$143:AY306),_xlfn.CONCAT(" y ",BA306)))))</f>
        <v/>
      </c>
      <c r="BA306" s="220" t="s">
        <v>928</v>
      </c>
      <c r="BC306" s="41">
        <f t="shared" si="152"/>
        <v>0</v>
      </c>
      <c r="BD306" s="41">
        <f t="shared" si="153"/>
        <v>0</v>
      </c>
      <c r="BE306" s="41">
        <f t="shared" si="154"/>
        <v>0</v>
      </c>
      <c r="BF306" s="41">
        <f t="shared" si="155"/>
        <v>0</v>
      </c>
      <c r="BG306" s="41">
        <f t="shared" si="156"/>
        <v>0</v>
      </c>
      <c r="BH306" s="41">
        <f t="shared" si="157"/>
        <v>0</v>
      </c>
      <c r="BI306" s="41">
        <f t="shared" si="158"/>
        <v>0</v>
      </c>
      <c r="BJ306" s="41">
        <f t="shared" si="159"/>
        <v>0</v>
      </c>
    </row>
    <row r="307" spans="1:62" ht="15" customHeight="1">
      <c r="A307" s="159"/>
      <c r="B307" s="179"/>
      <c r="C307" s="220" t="s">
        <v>929</v>
      </c>
      <c r="D307" s="573" t="str">
        <f>IF($AC$136="","",IF(HLOOKUP($AC$136,Presentación!$AQ$3:$BV$574,Presentación!AP168)="","",HLOOKUP($AC$136,Presentación!$AQ$3:$BV$574,Presentación!AP168,0)))</f>
        <v/>
      </c>
      <c r="E307" s="573"/>
      <c r="F307" s="573"/>
      <c r="G307" s="551" t="str">
        <f>IF($AC$136="","",IF(HLOOKUP($AC$136,Presentación!$BZ$3:$DE$574,Presentación!AP168,0)="","",HLOOKUP($AC$136,Presentación!$BZ$3:$DE$574,Presentación!AP168,0)))</f>
        <v/>
      </c>
      <c r="H307" s="551"/>
      <c r="I307" s="551"/>
      <c r="J307" s="551"/>
      <c r="K307" s="551"/>
      <c r="L307" s="551"/>
      <c r="M307" s="551"/>
      <c r="N307" s="551"/>
      <c r="O307" s="551"/>
      <c r="P307" s="551"/>
      <c r="Q307" s="551"/>
      <c r="R307" s="551"/>
      <c r="S307" s="551"/>
      <c r="T307" s="601"/>
      <c r="U307" s="467"/>
      <c r="V307" s="468"/>
      <c r="W307" s="27"/>
      <c r="X307" s="27"/>
      <c r="Y307" s="27"/>
      <c r="Z307" s="27"/>
      <c r="AA307" s="27"/>
      <c r="AB307" s="27"/>
      <c r="AC307" s="27"/>
      <c r="AD307" s="27"/>
      <c r="AG307">
        <f t="shared" si="133"/>
        <v>0</v>
      </c>
      <c r="AH307">
        <f t="shared" si="134"/>
        <v>0</v>
      </c>
      <c r="AI307" s="35">
        <f t="shared" si="135"/>
        <v>0</v>
      </c>
      <c r="AJ307" s="36">
        <f t="shared" si="136"/>
        <v>0</v>
      </c>
      <c r="AK307" s="37">
        <f t="shared" si="137"/>
        <v>0</v>
      </c>
      <c r="AL307" s="38">
        <f t="shared" si="138"/>
        <v>0</v>
      </c>
      <c r="AM307" s="35">
        <f t="shared" si="139"/>
        <v>0</v>
      </c>
      <c r="AN307" s="36">
        <f t="shared" si="140"/>
        <v>0</v>
      </c>
      <c r="AO307" s="37">
        <f t="shared" si="141"/>
        <v>0</v>
      </c>
      <c r="AP307" s="38">
        <f t="shared" si="142"/>
        <v>0</v>
      </c>
      <c r="AQ307" s="35">
        <f t="shared" si="143"/>
        <v>0</v>
      </c>
      <c r="AR307" s="36">
        <f t="shared" si="144"/>
        <v>0</v>
      </c>
      <c r="AS307" s="37">
        <f t="shared" si="145"/>
        <v>0</v>
      </c>
      <c r="AT307" s="38">
        <f t="shared" si="146"/>
        <v>0</v>
      </c>
      <c r="AU307" s="35">
        <f t="shared" si="147"/>
        <v>0</v>
      </c>
      <c r="AV307" s="36">
        <f t="shared" si="148"/>
        <v>0</v>
      </c>
      <c r="AW307" s="37">
        <f t="shared" si="149"/>
        <v>0</v>
      </c>
      <c r="AX307" s="38">
        <f t="shared" si="150"/>
        <v>0</v>
      </c>
      <c r="AY307" s="39">
        <f t="shared" si="151"/>
        <v>0</v>
      </c>
      <c r="AZ307" s="34" t="str">
        <f>IF(AY307=0,"",
IF(SUM($AY$143:AY307)=1,BA307,
IF($AY$718&gt;SUM($AY$143:AY307),_xlfn.CONCAT(", ",BA307),
IF($AY$718=SUM($AY$143:AY307),_xlfn.CONCAT(" y ",BA307)))))</f>
        <v/>
      </c>
      <c r="BA307" s="220" t="s">
        <v>929</v>
      </c>
      <c r="BC307" s="41">
        <f t="shared" si="152"/>
        <v>0</v>
      </c>
      <c r="BD307" s="41">
        <f t="shared" si="153"/>
        <v>0</v>
      </c>
      <c r="BE307" s="41">
        <f t="shared" si="154"/>
        <v>0</v>
      </c>
      <c r="BF307" s="41">
        <f t="shared" si="155"/>
        <v>0</v>
      </c>
      <c r="BG307" s="41">
        <f t="shared" si="156"/>
        <v>0</v>
      </c>
      <c r="BH307" s="41">
        <f t="shared" si="157"/>
        <v>0</v>
      </c>
      <c r="BI307" s="41">
        <f t="shared" si="158"/>
        <v>0</v>
      </c>
      <c r="BJ307" s="41">
        <f t="shared" si="159"/>
        <v>0</v>
      </c>
    </row>
    <row r="308" spans="1:62" ht="15" customHeight="1">
      <c r="A308" s="159"/>
      <c r="B308" s="179"/>
      <c r="C308" s="220" t="s">
        <v>930</v>
      </c>
      <c r="D308" s="573" t="str">
        <f>IF($AC$136="","",IF(HLOOKUP($AC$136,Presentación!$AQ$3:$BV$574,Presentación!AP169)="","",HLOOKUP($AC$136,Presentación!$AQ$3:$BV$574,Presentación!AP169,0)))</f>
        <v/>
      </c>
      <c r="E308" s="573"/>
      <c r="F308" s="573"/>
      <c r="G308" s="551" t="str">
        <f>IF($AC$136="","",IF(HLOOKUP($AC$136,Presentación!$BZ$3:$DE$574,Presentación!AP169,0)="","",HLOOKUP($AC$136,Presentación!$BZ$3:$DE$574,Presentación!AP169,0)))</f>
        <v/>
      </c>
      <c r="H308" s="551"/>
      <c r="I308" s="551"/>
      <c r="J308" s="551"/>
      <c r="K308" s="551"/>
      <c r="L308" s="551"/>
      <c r="M308" s="551"/>
      <c r="N308" s="551"/>
      <c r="O308" s="551"/>
      <c r="P308" s="551"/>
      <c r="Q308" s="551"/>
      <c r="R308" s="551"/>
      <c r="S308" s="551"/>
      <c r="T308" s="601"/>
      <c r="U308" s="467"/>
      <c r="V308" s="468"/>
      <c r="W308" s="27"/>
      <c r="X308" s="27"/>
      <c r="Y308" s="27"/>
      <c r="Z308" s="27"/>
      <c r="AA308" s="27"/>
      <c r="AB308" s="27"/>
      <c r="AC308" s="27"/>
      <c r="AD308" s="27"/>
      <c r="AG308">
        <f t="shared" si="133"/>
        <v>0</v>
      </c>
      <c r="AH308">
        <f t="shared" si="134"/>
        <v>0</v>
      </c>
      <c r="AI308" s="35">
        <f t="shared" si="135"/>
        <v>0</v>
      </c>
      <c r="AJ308" s="36">
        <f t="shared" si="136"/>
        <v>0</v>
      </c>
      <c r="AK308" s="37">
        <f t="shared" si="137"/>
        <v>0</v>
      </c>
      <c r="AL308" s="38">
        <f t="shared" si="138"/>
        <v>0</v>
      </c>
      <c r="AM308" s="35">
        <f t="shared" si="139"/>
        <v>0</v>
      </c>
      <c r="AN308" s="36">
        <f t="shared" si="140"/>
        <v>0</v>
      </c>
      <c r="AO308" s="37">
        <f t="shared" si="141"/>
        <v>0</v>
      </c>
      <c r="AP308" s="38">
        <f t="shared" si="142"/>
        <v>0</v>
      </c>
      <c r="AQ308" s="35">
        <f t="shared" si="143"/>
        <v>0</v>
      </c>
      <c r="AR308" s="36">
        <f t="shared" si="144"/>
        <v>0</v>
      </c>
      <c r="AS308" s="37">
        <f t="shared" si="145"/>
        <v>0</v>
      </c>
      <c r="AT308" s="38">
        <f t="shared" si="146"/>
        <v>0</v>
      </c>
      <c r="AU308" s="35">
        <f t="shared" si="147"/>
        <v>0</v>
      </c>
      <c r="AV308" s="36">
        <f t="shared" si="148"/>
        <v>0</v>
      </c>
      <c r="AW308" s="37">
        <f t="shared" si="149"/>
        <v>0</v>
      </c>
      <c r="AX308" s="38">
        <f t="shared" si="150"/>
        <v>0</v>
      </c>
      <c r="AY308" s="39">
        <f t="shared" si="151"/>
        <v>0</v>
      </c>
      <c r="AZ308" s="34" t="str">
        <f>IF(AY308=0,"",
IF(SUM($AY$143:AY308)=1,BA308,
IF($AY$718&gt;SUM($AY$143:AY308),_xlfn.CONCAT(", ",BA308),
IF($AY$718=SUM($AY$143:AY308),_xlfn.CONCAT(" y ",BA308)))))</f>
        <v/>
      </c>
      <c r="BA308" s="220" t="s">
        <v>930</v>
      </c>
      <c r="BC308" s="41">
        <f t="shared" si="152"/>
        <v>0</v>
      </c>
      <c r="BD308" s="41">
        <f t="shared" si="153"/>
        <v>0</v>
      </c>
      <c r="BE308" s="41">
        <f t="shared" si="154"/>
        <v>0</v>
      </c>
      <c r="BF308" s="41">
        <f t="shared" si="155"/>
        <v>0</v>
      </c>
      <c r="BG308" s="41">
        <f t="shared" si="156"/>
        <v>0</v>
      </c>
      <c r="BH308" s="41">
        <f t="shared" si="157"/>
        <v>0</v>
      </c>
      <c r="BI308" s="41">
        <f t="shared" si="158"/>
        <v>0</v>
      </c>
      <c r="BJ308" s="41">
        <f t="shared" si="159"/>
        <v>0</v>
      </c>
    </row>
    <row r="309" spans="1:62" ht="15" customHeight="1">
      <c r="A309" s="159"/>
      <c r="B309" s="179"/>
      <c r="C309" s="220" t="s">
        <v>931</v>
      </c>
      <c r="D309" s="573" t="str">
        <f>IF($AC$136="","",IF(HLOOKUP($AC$136,Presentación!$AQ$3:$BV$574,Presentación!AP170)="","",HLOOKUP($AC$136,Presentación!$AQ$3:$BV$574,Presentación!AP170,0)))</f>
        <v/>
      </c>
      <c r="E309" s="573"/>
      <c r="F309" s="573"/>
      <c r="G309" s="551" t="str">
        <f>IF($AC$136="","",IF(HLOOKUP($AC$136,Presentación!$BZ$3:$DE$574,Presentación!AP170,0)="","",HLOOKUP($AC$136,Presentación!$BZ$3:$DE$574,Presentación!AP170,0)))</f>
        <v/>
      </c>
      <c r="H309" s="551"/>
      <c r="I309" s="551"/>
      <c r="J309" s="551"/>
      <c r="K309" s="551"/>
      <c r="L309" s="551"/>
      <c r="M309" s="551"/>
      <c r="N309" s="551"/>
      <c r="O309" s="551"/>
      <c r="P309" s="551"/>
      <c r="Q309" s="551"/>
      <c r="R309" s="551"/>
      <c r="S309" s="551"/>
      <c r="T309" s="601"/>
      <c r="U309" s="467"/>
      <c r="V309" s="468"/>
      <c r="W309" s="27"/>
      <c r="X309" s="27"/>
      <c r="Y309" s="27"/>
      <c r="Z309" s="27"/>
      <c r="AA309" s="27"/>
      <c r="AB309" s="27"/>
      <c r="AC309" s="27"/>
      <c r="AD309" s="27"/>
      <c r="AG309">
        <f t="shared" si="133"/>
        <v>0</v>
      </c>
      <c r="AH309">
        <f t="shared" si="134"/>
        <v>0</v>
      </c>
      <c r="AI309" s="35">
        <f t="shared" si="135"/>
        <v>0</v>
      </c>
      <c r="AJ309" s="36">
        <f t="shared" si="136"/>
        <v>0</v>
      </c>
      <c r="AK309" s="37">
        <f t="shared" si="137"/>
        <v>0</v>
      </c>
      <c r="AL309" s="38">
        <f t="shared" si="138"/>
        <v>0</v>
      </c>
      <c r="AM309" s="35">
        <f t="shared" si="139"/>
        <v>0</v>
      </c>
      <c r="AN309" s="36">
        <f t="shared" si="140"/>
        <v>0</v>
      </c>
      <c r="AO309" s="37">
        <f t="shared" si="141"/>
        <v>0</v>
      </c>
      <c r="AP309" s="38">
        <f t="shared" si="142"/>
        <v>0</v>
      </c>
      <c r="AQ309" s="35">
        <f t="shared" si="143"/>
        <v>0</v>
      </c>
      <c r="AR309" s="36">
        <f t="shared" si="144"/>
        <v>0</v>
      </c>
      <c r="AS309" s="37">
        <f t="shared" si="145"/>
        <v>0</v>
      </c>
      <c r="AT309" s="38">
        <f t="shared" si="146"/>
        <v>0</v>
      </c>
      <c r="AU309" s="35">
        <f t="shared" si="147"/>
        <v>0</v>
      </c>
      <c r="AV309" s="36">
        <f t="shared" si="148"/>
        <v>0</v>
      </c>
      <c r="AW309" s="37">
        <f t="shared" si="149"/>
        <v>0</v>
      </c>
      <c r="AX309" s="38">
        <f t="shared" si="150"/>
        <v>0</v>
      </c>
      <c r="AY309" s="39">
        <f t="shared" si="151"/>
        <v>0</v>
      </c>
      <c r="AZ309" s="34" t="str">
        <f>IF(AY309=0,"",
IF(SUM($AY$143:AY309)=1,BA309,
IF($AY$718&gt;SUM($AY$143:AY309),_xlfn.CONCAT(", ",BA309),
IF($AY$718=SUM($AY$143:AY309),_xlfn.CONCAT(" y ",BA309)))))</f>
        <v/>
      </c>
      <c r="BA309" s="220" t="s">
        <v>931</v>
      </c>
      <c r="BC309" s="41">
        <f t="shared" si="152"/>
        <v>0</v>
      </c>
      <c r="BD309" s="41">
        <f t="shared" si="153"/>
        <v>0</v>
      </c>
      <c r="BE309" s="41">
        <f t="shared" si="154"/>
        <v>0</v>
      </c>
      <c r="BF309" s="41">
        <f t="shared" si="155"/>
        <v>0</v>
      </c>
      <c r="BG309" s="41">
        <f t="shared" si="156"/>
        <v>0</v>
      </c>
      <c r="BH309" s="41">
        <f t="shared" si="157"/>
        <v>0</v>
      </c>
      <c r="BI309" s="41">
        <f t="shared" si="158"/>
        <v>0</v>
      </c>
      <c r="BJ309" s="41">
        <f t="shared" si="159"/>
        <v>0</v>
      </c>
    </row>
    <row r="310" spans="1:62" ht="15" customHeight="1">
      <c r="A310" s="159"/>
      <c r="B310" s="179"/>
      <c r="C310" s="220" t="s">
        <v>932</v>
      </c>
      <c r="D310" s="573" t="str">
        <f>IF($AC$136="","",IF(HLOOKUP($AC$136,Presentación!$AQ$3:$BV$574,Presentación!AP171)="","",HLOOKUP($AC$136,Presentación!$AQ$3:$BV$574,Presentación!AP171,0)))</f>
        <v/>
      </c>
      <c r="E310" s="573"/>
      <c r="F310" s="573"/>
      <c r="G310" s="551" t="str">
        <f>IF($AC$136="","",IF(HLOOKUP($AC$136,Presentación!$BZ$3:$DE$574,Presentación!AP171,0)="","",HLOOKUP($AC$136,Presentación!$BZ$3:$DE$574,Presentación!AP171,0)))</f>
        <v/>
      </c>
      <c r="H310" s="551"/>
      <c r="I310" s="551"/>
      <c r="J310" s="551"/>
      <c r="K310" s="551"/>
      <c r="L310" s="551"/>
      <c r="M310" s="551"/>
      <c r="N310" s="551"/>
      <c r="O310" s="551"/>
      <c r="P310" s="551"/>
      <c r="Q310" s="551"/>
      <c r="R310" s="551"/>
      <c r="S310" s="551"/>
      <c r="T310" s="601"/>
      <c r="U310" s="467"/>
      <c r="V310" s="468"/>
      <c r="W310" s="27"/>
      <c r="X310" s="27"/>
      <c r="Y310" s="27"/>
      <c r="Z310" s="27"/>
      <c r="AA310" s="27"/>
      <c r="AB310" s="27"/>
      <c r="AC310" s="27"/>
      <c r="AD310" s="27"/>
      <c r="AG310">
        <f t="shared" si="133"/>
        <v>0</v>
      </c>
      <c r="AH310">
        <f t="shared" si="134"/>
        <v>0</v>
      </c>
      <c r="AI310" s="35">
        <f t="shared" si="135"/>
        <v>0</v>
      </c>
      <c r="AJ310" s="36">
        <f t="shared" si="136"/>
        <v>0</v>
      </c>
      <c r="AK310" s="37">
        <f t="shared" si="137"/>
        <v>0</v>
      </c>
      <c r="AL310" s="38">
        <f t="shared" si="138"/>
        <v>0</v>
      </c>
      <c r="AM310" s="35">
        <f t="shared" si="139"/>
        <v>0</v>
      </c>
      <c r="AN310" s="36">
        <f t="shared" si="140"/>
        <v>0</v>
      </c>
      <c r="AO310" s="37">
        <f t="shared" si="141"/>
        <v>0</v>
      </c>
      <c r="AP310" s="38">
        <f t="shared" si="142"/>
        <v>0</v>
      </c>
      <c r="AQ310" s="35">
        <f t="shared" si="143"/>
        <v>0</v>
      </c>
      <c r="AR310" s="36">
        <f t="shared" si="144"/>
        <v>0</v>
      </c>
      <c r="AS310" s="37">
        <f t="shared" si="145"/>
        <v>0</v>
      </c>
      <c r="AT310" s="38">
        <f t="shared" si="146"/>
        <v>0</v>
      </c>
      <c r="AU310" s="35">
        <f t="shared" si="147"/>
        <v>0</v>
      </c>
      <c r="AV310" s="36">
        <f t="shared" si="148"/>
        <v>0</v>
      </c>
      <c r="AW310" s="37">
        <f t="shared" si="149"/>
        <v>0</v>
      </c>
      <c r="AX310" s="38">
        <f t="shared" si="150"/>
        <v>0</v>
      </c>
      <c r="AY310" s="39">
        <f t="shared" si="151"/>
        <v>0</v>
      </c>
      <c r="AZ310" s="34" t="str">
        <f>IF(AY310=0,"",
IF(SUM($AY$143:AY310)=1,BA310,
IF($AY$718&gt;SUM($AY$143:AY310),_xlfn.CONCAT(", ",BA310),
IF($AY$718=SUM($AY$143:AY310),_xlfn.CONCAT(" y ",BA310)))))</f>
        <v/>
      </c>
      <c r="BA310" s="220" t="s">
        <v>932</v>
      </c>
      <c r="BC310" s="41">
        <f t="shared" si="152"/>
        <v>0</v>
      </c>
      <c r="BD310" s="41">
        <f t="shared" si="153"/>
        <v>0</v>
      </c>
      <c r="BE310" s="41">
        <f t="shared" si="154"/>
        <v>0</v>
      </c>
      <c r="BF310" s="41">
        <f t="shared" si="155"/>
        <v>0</v>
      </c>
      <c r="BG310" s="41">
        <f t="shared" si="156"/>
        <v>0</v>
      </c>
      <c r="BH310" s="41">
        <f t="shared" si="157"/>
        <v>0</v>
      </c>
      <c r="BI310" s="41">
        <f t="shared" si="158"/>
        <v>0</v>
      </c>
      <c r="BJ310" s="41">
        <f t="shared" si="159"/>
        <v>0</v>
      </c>
    </row>
    <row r="311" spans="1:62" ht="15" customHeight="1">
      <c r="A311" s="159"/>
      <c r="B311" s="179"/>
      <c r="C311" s="220" t="s">
        <v>933</v>
      </c>
      <c r="D311" s="573" t="str">
        <f>IF($AC$136="","",IF(HLOOKUP($AC$136,Presentación!$AQ$3:$BV$574,Presentación!AP172)="","",HLOOKUP($AC$136,Presentación!$AQ$3:$BV$574,Presentación!AP172,0)))</f>
        <v/>
      </c>
      <c r="E311" s="573"/>
      <c r="F311" s="573"/>
      <c r="G311" s="551" t="str">
        <f>IF($AC$136="","",IF(HLOOKUP($AC$136,Presentación!$BZ$3:$DE$574,Presentación!AP172,0)="","",HLOOKUP($AC$136,Presentación!$BZ$3:$DE$574,Presentación!AP172,0)))</f>
        <v/>
      </c>
      <c r="H311" s="551"/>
      <c r="I311" s="551"/>
      <c r="J311" s="551"/>
      <c r="K311" s="551"/>
      <c r="L311" s="551"/>
      <c r="M311" s="551"/>
      <c r="N311" s="551"/>
      <c r="O311" s="551"/>
      <c r="P311" s="551"/>
      <c r="Q311" s="551"/>
      <c r="R311" s="551"/>
      <c r="S311" s="551"/>
      <c r="T311" s="601"/>
      <c r="U311" s="467"/>
      <c r="V311" s="468"/>
      <c r="W311" s="27"/>
      <c r="X311" s="27"/>
      <c r="Y311" s="27"/>
      <c r="Z311" s="27"/>
      <c r="AA311" s="27"/>
      <c r="AB311" s="27"/>
      <c r="AC311" s="27"/>
      <c r="AD311" s="27"/>
      <c r="AG311">
        <f t="shared" si="133"/>
        <v>0</v>
      </c>
      <c r="AH311">
        <f t="shared" si="134"/>
        <v>0</v>
      </c>
      <c r="AI311" s="35">
        <f t="shared" si="135"/>
        <v>0</v>
      </c>
      <c r="AJ311" s="36">
        <f t="shared" si="136"/>
        <v>0</v>
      </c>
      <c r="AK311" s="37">
        <f t="shared" si="137"/>
        <v>0</v>
      </c>
      <c r="AL311" s="38">
        <f t="shared" si="138"/>
        <v>0</v>
      </c>
      <c r="AM311" s="35">
        <f t="shared" si="139"/>
        <v>0</v>
      </c>
      <c r="AN311" s="36">
        <f t="shared" si="140"/>
        <v>0</v>
      </c>
      <c r="AO311" s="37">
        <f t="shared" si="141"/>
        <v>0</v>
      </c>
      <c r="AP311" s="38">
        <f t="shared" si="142"/>
        <v>0</v>
      </c>
      <c r="AQ311" s="35">
        <f t="shared" si="143"/>
        <v>0</v>
      </c>
      <c r="AR311" s="36">
        <f t="shared" si="144"/>
        <v>0</v>
      </c>
      <c r="AS311" s="37">
        <f t="shared" si="145"/>
        <v>0</v>
      </c>
      <c r="AT311" s="38">
        <f t="shared" si="146"/>
        <v>0</v>
      </c>
      <c r="AU311" s="35">
        <f t="shared" si="147"/>
        <v>0</v>
      </c>
      <c r="AV311" s="36">
        <f t="shared" si="148"/>
        <v>0</v>
      </c>
      <c r="AW311" s="37">
        <f t="shared" si="149"/>
        <v>0</v>
      </c>
      <c r="AX311" s="38">
        <f t="shared" si="150"/>
        <v>0</v>
      </c>
      <c r="AY311" s="39">
        <f t="shared" si="151"/>
        <v>0</v>
      </c>
      <c r="AZ311" s="34" t="str">
        <f>IF(AY311=0,"",
IF(SUM($AY$143:AY311)=1,BA311,
IF($AY$718&gt;SUM($AY$143:AY311),_xlfn.CONCAT(", ",BA311),
IF($AY$718=SUM($AY$143:AY311),_xlfn.CONCAT(" y ",BA311)))))</f>
        <v/>
      </c>
      <c r="BA311" s="220" t="s">
        <v>933</v>
      </c>
      <c r="BC311" s="41">
        <f t="shared" si="152"/>
        <v>0</v>
      </c>
      <c r="BD311" s="41">
        <f t="shared" si="153"/>
        <v>0</v>
      </c>
      <c r="BE311" s="41">
        <f t="shared" si="154"/>
        <v>0</v>
      </c>
      <c r="BF311" s="41">
        <f t="shared" si="155"/>
        <v>0</v>
      </c>
      <c r="BG311" s="41">
        <f t="shared" si="156"/>
        <v>0</v>
      </c>
      <c r="BH311" s="41">
        <f t="shared" si="157"/>
        <v>0</v>
      </c>
      <c r="BI311" s="41">
        <f t="shared" si="158"/>
        <v>0</v>
      </c>
      <c r="BJ311" s="41">
        <f t="shared" si="159"/>
        <v>0</v>
      </c>
    </row>
    <row r="312" spans="1:62" ht="15" customHeight="1">
      <c r="A312" s="159"/>
      <c r="B312" s="179"/>
      <c r="C312" s="220" t="s">
        <v>934</v>
      </c>
      <c r="D312" s="573" t="str">
        <f>IF($AC$136="","",IF(HLOOKUP($AC$136,Presentación!$AQ$3:$BV$574,Presentación!AP173)="","",HLOOKUP($AC$136,Presentación!$AQ$3:$BV$574,Presentación!AP173,0)))</f>
        <v/>
      </c>
      <c r="E312" s="573"/>
      <c r="F312" s="573"/>
      <c r="G312" s="551" t="str">
        <f>IF($AC$136="","",IF(HLOOKUP($AC$136,Presentación!$BZ$3:$DE$574,Presentación!AP173,0)="","",HLOOKUP($AC$136,Presentación!$BZ$3:$DE$574,Presentación!AP173,0)))</f>
        <v/>
      </c>
      <c r="H312" s="551"/>
      <c r="I312" s="551"/>
      <c r="J312" s="551"/>
      <c r="K312" s="551"/>
      <c r="L312" s="551"/>
      <c r="M312" s="551"/>
      <c r="N312" s="551"/>
      <c r="O312" s="551"/>
      <c r="P312" s="551"/>
      <c r="Q312" s="551"/>
      <c r="R312" s="551"/>
      <c r="S312" s="551"/>
      <c r="T312" s="601"/>
      <c r="U312" s="467"/>
      <c r="V312" s="468"/>
      <c r="W312" s="27"/>
      <c r="X312" s="27"/>
      <c r="Y312" s="27"/>
      <c r="Z312" s="27"/>
      <c r="AA312" s="27"/>
      <c r="AB312" s="27"/>
      <c r="AC312" s="27"/>
      <c r="AD312" s="27"/>
      <c r="AG312">
        <f t="shared" si="133"/>
        <v>0</v>
      </c>
      <c r="AH312">
        <f t="shared" si="134"/>
        <v>0</v>
      </c>
      <c r="AI312" s="35">
        <f t="shared" si="135"/>
        <v>0</v>
      </c>
      <c r="AJ312" s="36">
        <f t="shared" si="136"/>
        <v>0</v>
      </c>
      <c r="AK312" s="37">
        <f t="shared" si="137"/>
        <v>0</v>
      </c>
      <c r="AL312" s="38">
        <f t="shared" si="138"/>
        <v>0</v>
      </c>
      <c r="AM312" s="35">
        <f t="shared" si="139"/>
        <v>0</v>
      </c>
      <c r="AN312" s="36">
        <f t="shared" si="140"/>
        <v>0</v>
      </c>
      <c r="AO312" s="37">
        <f t="shared" si="141"/>
        <v>0</v>
      </c>
      <c r="AP312" s="38">
        <f t="shared" si="142"/>
        <v>0</v>
      </c>
      <c r="AQ312" s="35">
        <f t="shared" si="143"/>
        <v>0</v>
      </c>
      <c r="AR312" s="36">
        <f t="shared" si="144"/>
        <v>0</v>
      </c>
      <c r="AS312" s="37">
        <f t="shared" si="145"/>
        <v>0</v>
      </c>
      <c r="AT312" s="38">
        <f t="shared" si="146"/>
        <v>0</v>
      </c>
      <c r="AU312" s="35">
        <f t="shared" si="147"/>
        <v>0</v>
      </c>
      <c r="AV312" s="36">
        <f t="shared" si="148"/>
        <v>0</v>
      </c>
      <c r="AW312" s="37">
        <f t="shared" si="149"/>
        <v>0</v>
      </c>
      <c r="AX312" s="38">
        <f t="shared" si="150"/>
        <v>0</v>
      </c>
      <c r="AY312" s="39">
        <f t="shared" si="151"/>
        <v>0</v>
      </c>
      <c r="AZ312" s="34" t="str">
        <f>IF(AY312=0,"",
IF(SUM($AY$143:AY312)=1,BA312,
IF($AY$718&gt;SUM($AY$143:AY312),_xlfn.CONCAT(", ",BA312),
IF($AY$718=SUM($AY$143:AY312),_xlfn.CONCAT(" y ",BA312)))))</f>
        <v/>
      </c>
      <c r="BA312" s="220" t="s">
        <v>934</v>
      </c>
      <c r="BC312" s="41">
        <f t="shared" si="152"/>
        <v>0</v>
      </c>
      <c r="BD312" s="41">
        <f t="shared" si="153"/>
        <v>0</v>
      </c>
      <c r="BE312" s="41">
        <f t="shared" si="154"/>
        <v>0</v>
      </c>
      <c r="BF312" s="41">
        <f t="shared" si="155"/>
        <v>0</v>
      </c>
      <c r="BG312" s="41">
        <f t="shared" si="156"/>
        <v>0</v>
      </c>
      <c r="BH312" s="41">
        <f t="shared" si="157"/>
        <v>0</v>
      </c>
      <c r="BI312" s="41">
        <f t="shared" si="158"/>
        <v>0</v>
      </c>
      <c r="BJ312" s="41">
        <f t="shared" si="159"/>
        <v>0</v>
      </c>
    </row>
    <row r="313" spans="1:62" ht="15" customHeight="1">
      <c r="A313" s="159"/>
      <c r="B313" s="179"/>
      <c r="C313" s="220" t="s">
        <v>935</v>
      </c>
      <c r="D313" s="573" t="str">
        <f>IF($AC$136="","",IF(HLOOKUP($AC$136,Presentación!$AQ$3:$BV$574,Presentación!AP174)="","",HLOOKUP($AC$136,Presentación!$AQ$3:$BV$574,Presentación!AP174,0)))</f>
        <v/>
      </c>
      <c r="E313" s="573"/>
      <c r="F313" s="573"/>
      <c r="G313" s="551" t="str">
        <f>IF($AC$136="","",IF(HLOOKUP($AC$136,Presentación!$BZ$3:$DE$574,Presentación!AP174,0)="","",HLOOKUP($AC$136,Presentación!$BZ$3:$DE$574,Presentación!AP174,0)))</f>
        <v/>
      </c>
      <c r="H313" s="551"/>
      <c r="I313" s="551"/>
      <c r="J313" s="551"/>
      <c r="K313" s="551"/>
      <c r="L313" s="551"/>
      <c r="M313" s="551"/>
      <c r="N313" s="551"/>
      <c r="O313" s="551"/>
      <c r="P313" s="551"/>
      <c r="Q313" s="551"/>
      <c r="R313" s="551"/>
      <c r="S313" s="551"/>
      <c r="T313" s="601"/>
      <c r="U313" s="467"/>
      <c r="V313" s="468"/>
      <c r="W313" s="27"/>
      <c r="X313" s="27"/>
      <c r="Y313" s="27"/>
      <c r="Z313" s="27"/>
      <c r="AA313" s="27"/>
      <c r="AB313" s="27"/>
      <c r="AC313" s="27"/>
      <c r="AD313" s="27"/>
      <c r="AG313">
        <f t="shared" si="133"/>
        <v>0</v>
      </c>
      <c r="AH313">
        <f t="shared" si="134"/>
        <v>0</v>
      </c>
      <c r="AI313" s="35">
        <f t="shared" si="135"/>
        <v>0</v>
      </c>
      <c r="AJ313" s="36">
        <f t="shared" si="136"/>
        <v>0</v>
      </c>
      <c r="AK313" s="37">
        <f t="shared" si="137"/>
        <v>0</v>
      </c>
      <c r="AL313" s="38">
        <f t="shared" si="138"/>
        <v>0</v>
      </c>
      <c r="AM313" s="35">
        <f t="shared" si="139"/>
        <v>0</v>
      </c>
      <c r="AN313" s="36">
        <f t="shared" si="140"/>
        <v>0</v>
      </c>
      <c r="AO313" s="37">
        <f t="shared" si="141"/>
        <v>0</v>
      </c>
      <c r="AP313" s="38">
        <f t="shared" si="142"/>
        <v>0</v>
      </c>
      <c r="AQ313" s="35">
        <f t="shared" si="143"/>
        <v>0</v>
      </c>
      <c r="AR313" s="36">
        <f t="shared" si="144"/>
        <v>0</v>
      </c>
      <c r="AS313" s="37">
        <f t="shared" si="145"/>
        <v>0</v>
      </c>
      <c r="AT313" s="38">
        <f t="shared" si="146"/>
        <v>0</v>
      </c>
      <c r="AU313" s="35">
        <f t="shared" si="147"/>
        <v>0</v>
      </c>
      <c r="AV313" s="36">
        <f t="shared" si="148"/>
        <v>0</v>
      </c>
      <c r="AW313" s="37">
        <f t="shared" si="149"/>
        <v>0</v>
      </c>
      <c r="AX313" s="38">
        <f t="shared" si="150"/>
        <v>0</v>
      </c>
      <c r="AY313" s="39">
        <f t="shared" si="151"/>
        <v>0</v>
      </c>
      <c r="AZ313" s="34" t="str">
        <f>IF(AY313=0,"",
IF(SUM($AY$143:AY313)=1,BA313,
IF($AY$718&gt;SUM($AY$143:AY313),_xlfn.CONCAT(", ",BA313),
IF($AY$718=SUM($AY$143:AY313),_xlfn.CONCAT(" y ",BA313)))))</f>
        <v/>
      </c>
      <c r="BA313" s="220" t="s">
        <v>935</v>
      </c>
      <c r="BC313" s="41">
        <f t="shared" si="152"/>
        <v>0</v>
      </c>
      <c r="BD313" s="41">
        <f t="shared" si="153"/>
        <v>0</v>
      </c>
      <c r="BE313" s="41">
        <f t="shared" si="154"/>
        <v>0</v>
      </c>
      <c r="BF313" s="41">
        <f t="shared" si="155"/>
        <v>0</v>
      </c>
      <c r="BG313" s="41">
        <f t="shared" si="156"/>
        <v>0</v>
      </c>
      <c r="BH313" s="41">
        <f t="shared" si="157"/>
        <v>0</v>
      </c>
      <c r="BI313" s="41">
        <f t="shared" si="158"/>
        <v>0</v>
      </c>
      <c r="BJ313" s="41">
        <f t="shared" si="159"/>
        <v>0</v>
      </c>
    </row>
    <row r="314" spans="1:62" ht="15" customHeight="1">
      <c r="A314" s="159"/>
      <c r="B314" s="179"/>
      <c r="C314" s="220" t="s">
        <v>936</v>
      </c>
      <c r="D314" s="573" t="str">
        <f>IF($AC$136="","",IF(HLOOKUP($AC$136,Presentación!$AQ$3:$BV$574,Presentación!AP175)="","",HLOOKUP($AC$136,Presentación!$AQ$3:$BV$574,Presentación!AP175,0)))</f>
        <v/>
      </c>
      <c r="E314" s="573"/>
      <c r="F314" s="573"/>
      <c r="G314" s="551" t="str">
        <f>IF($AC$136="","",IF(HLOOKUP($AC$136,Presentación!$BZ$3:$DE$574,Presentación!AP175,0)="","",HLOOKUP($AC$136,Presentación!$BZ$3:$DE$574,Presentación!AP175,0)))</f>
        <v/>
      </c>
      <c r="H314" s="551"/>
      <c r="I314" s="551"/>
      <c r="J314" s="551"/>
      <c r="K314" s="551"/>
      <c r="L314" s="551"/>
      <c r="M314" s="551"/>
      <c r="N314" s="551"/>
      <c r="O314" s="551"/>
      <c r="P314" s="551"/>
      <c r="Q314" s="551"/>
      <c r="R314" s="551"/>
      <c r="S314" s="551"/>
      <c r="T314" s="601"/>
      <c r="U314" s="467"/>
      <c r="V314" s="468"/>
      <c r="W314" s="27"/>
      <c r="X314" s="27"/>
      <c r="Y314" s="27"/>
      <c r="Z314" s="27"/>
      <c r="AA314" s="27"/>
      <c r="AB314" s="27"/>
      <c r="AC314" s="27"/>
      <c r="AD314" s="27"/>
      <c r="AG314">
        <f t="shared" si="133"/>
        <v>0</v>
      </c>
      <c r="AH314">
        <f t="shared" si="134"/>
        <v>0</v>
      </c>
      <c r="AI314" s="35">
        <f t="shared" si="135"/>
        <v>0</v>
      </c>
      <c r="AJ314" s="36">
        <f t="shared" si="136"/>
        <v>0</v>
      </c>
      <c r="AK314" s="37">
        <f t="shared" si="137"/>
        <v>0</v>
      </c>
      <c r="AL314" s="38">
        <f t="shared" si="138"/>
        <v>0</v>
      </c>
      <c r="AM314" s="35">
        <f t="shared" si="139"/>
        <v>0</v>
      </c>
      <c r="AN314" s="36">
        <f t="shared" si="140"/>
        <v>0</v>
      </c>
      <c r="AO314" s="37">
        <f t="shared" si="141"/>
        <v>0</v>
      </c>
      <c r="AP314" s="38">
        <f t="shared" si="142"/>
        <v>0</v>
      </c>
      <c r="AQ314" s="35">
        <f t="shared" si="143"/>
        <v>0</v>
      </c>
      <c r="AR314" s="36">
        <f t="shared" si="144"/>
        <v>0</v>
      </c>
      <c r="AS314" s="37">
        <f t="shared" si="145"/>
        <v>0</v>
      </c>
      <c r="AT314" s="38">
        <f t="shared" si="146"/>
        <v>0</v>
      </c>
      <c r="AU314" s="35">
        <f t="shared" si="147"/>
        <v>0</v>
      </c>
      <c r="AV314" s="36">
        <f t="shared" si="148"/>
        <v>0</v>
      </c>
      <c r="AW314" s="37">
        <f t="shared" si="149"/>
        <v>0</v>
      </c>
      <c r="AX314" s="38">
        <f t="shared" si="150"/>
        <v>0</v>
      </c>
      <c r="AY314" s="39">
        <f t="shared" si="151"/>
        <v>0</v>
      </c>
      <c r="AZ314" s="34" t="str">
        <f>IF(AY314=0,"",
IF(SUM($AY$143:AY314)=1,BA314,
IF($AY$718&gt;SUM($AY$143:AY314),_xlfn.CONCAT(", ",BA314),
IF($AY$718=SUM($AY$143:AY314),_xlfn.CONCAT(" y ",BA314)))))</f>
        <v/>
      </c>
      <c r="BA314" s="220" t="s">
        <v>936</v>
      </c>
      <c r="BC314" s="41">
        <f t="shared" si="152"/>
        <v>0</v>
      </c>
      <c r="BD314" s="41">
        <f t="shared" si="153"/>
        <v>0</v>
      </c>
      <c r="BE314" s="41">
        <f t="shared" si="154"/>
        <v>0</v>
      </c>
      <c r="BF314" s="41">
        <f t="shared" si="155"/>
        <v>0</v>
      </c>
      <c r="BG314" s="41">
        <f t="shared" si="156"/>
        <v>0</v>
      </c>
      <c r="BH314" s="41">
        <f t="shared" si="157"/>
        <v>0</v>
      </c>
      <c r="BI314" s="41">
        <f t="shared" si="158"/>
        <v>0</v>
      </c>
      <c r="BJ314" s="41">
        <f t="shared" si="159"/>
        <v>0</v>
      </c>
    </row>
    <row r="315" spans="1:62" ht="15" customHeight="1">
      <c r="A315" s="159"/>
      <c r="B315" s="179"/>
      <c r="C315" s="220" t="s">
        <v>937</v>
      </c>
      <c r="D315" s="573" t="str">
        <f>IF($AC$136="","",IF(HLOOKUP($AC$136,Presentación!$AQ$3:$BV$574,Presentación!AP176)="","",HLOOKUP($AC$136,Presentación!$AQ$3:$BV$574,Presentación!AP176,0)))</f>
        <v/>
      </c>
      <c r="E315" s="573"/>
      <c r="F315" s="573"/>
      <c r="G315" s="551" t="str">
        <f>IF($AC$136="","",IF(HLOOKUP($AC$136,Presentación!$BZ$3:$DE$574,Presentación!AP176,0)="","",HLOOKUP($AC$136,Presentación!$BZ$3:$DE$574,Presentación!AP176,0)))</f>
        <v/>
      </c>
      <c r="H315" s="551"/>
      <c r="I315" s="551"/>
      <c r="J315" s="551"/>
      <c r="K315" s="551"/>
      <c r="L315" s="551"/>
      <c r="M315" s="551"/>
      <c r="N315" s="551"/>
      <c r="O315" s="551"/>
      <c r="P315" s="551"/>
      <c r="Q315" s="551"/>
      <c r="R315" s="551"/>
      <c r="S315" s="551"/>
      <c r="T315" s="601"/>
      <c r="U315" s="467"/>
      <c r="V315" s="468"/>
      <c r="W315" s="27"/>
      <c r="X315" s="27"/>
      <c r="Y315" s="27"/>
      <c r="Z315" s="27"/>
      <c r="AA315" s="27"/>
      <c r="AB315" s="27"/>
      <c r="AC315" s="27"/>
      <c r="AD315" s="27"/>
      <c r="AG315">
        <f t="shared" si="133"/>
        <v>0</v>
      </c>
      <c r="AH315">
        <f t="shared" si="134"/>
        <v>0</v>
      </c>
      <c r="AI315" s="35">
        <f t="shared" si="135"/>
        <v>0</v>
      </c>
      <c r="AJ315" s="36">
        <f t="shared" si="136"/>
        <v>0</v>
      </c>
      <c r="AK315" s="37">
        <f t="shared" si="137"/>
        <v>0</v>
      </c>
      <c r="AL315" s="38">
        <f t="shared" si="138"/>
        <v>0</v>
      </c>
      <c r="AM315" s="35">
        <f t="shared" si="139"/>
        <v>0</v>
      </c>
      <c r="AN315" s="36">
        <f t="shared" si="140"/>
        <v>0</v>
      </c>
      <c r="AO315" s="37">
        <f t="shared" si="141"/>
        <v>0</v>
      </c>
      <c r="AP315" s="38">
        <f t="shared" si="142"/>
        <v>0</v>
      </c>
      <c r="AQ315" s="35">
        <f t="shared" si="143"/>
        <v>0</v>
      </c>
      <c r="AR315" s="36">
        <f t="shared" si="144"/>
        <v>0</v>
      </c>
      <c r="AS315" s="37">
        <f t="shared" si="145"/>
        <v>0</v>
      </c>
      <c r="AT315" s="38">
        <f t="shared" si="146"/>
        <v>0</v>
      </c>
      <c r="AU315" s="35">
        <f t="shared" si="147"/>
        <v>0</v>
      </c>
      <c r="AV315" s="36">
        <f t="shared" si="148"/>
        <v>0</v>
      </c>
      <c r="AW315" s="37">
        <f t="shared" si="149"/>
        <v>0</v>
      </c>
      <c r="AX315" s="38">
        <f t="shared" si="150"/>
        <v>0</v>
      </c>
      <c r="AY315" s="39">
        <f t="shared" si="151"/>
        <v>0</v>
      </c>
      <c r="AZ315" s="34" t="str">
        <f>IF(AY315=0,"",
IF(SUM($AY$143:AY315)=1,BA315,
IF($AY$718&gt;SUM($AY$143:AY315),_xlfn.CONCAT(", ",BA315),
IF($AY$718=SUM($AY$143:AY315),_xlfn.CONCAT(" y ",BA315)))))</f>
        <v/>
      </c>
      <c r="BA315" s="220" t="s">
        <v>937</v>
      </c>
      <c r="BC315" s="41">
        <f t="shared" si="152"/>
        <v>0</v>
      </c>
      <c r="BD315" s="41">
        <f t="shared" si="153"/>
        <v>0</v>
      </c>
      <c r="BE315" s="41">
        <f t="shared" si="154"/>
        <v>0</v>
      </c>
      <c r="BF315" s="41">
        <f t="shared" si="155"/>
        <v>0</v>
      </c>
      <c r="BG315" s="41">
        <f t="shared" si="156"/>
        <v>0</v>
      </c>
      <c r="BH315" s="41">
        <f t="shared" si="157"/>
        <v>0</v>
      </c>
      <c r="BI315" s="41">
        <f t="shared" si="158"/>
        <v>0</v>
      </c>
      <c r="BJ315" s="41">
        <f t="shared" si="159"/>
        <v>0</v>
      </c>
    </row>
    <row r="316" spans="1:62" ht="15" customHeight="1">
      <c r="A316" s="159"/>
      <c r="B316" s="179"/>
      <c r="C316" s="220" t="s">
        <v>938</v>
      </c>
      <c r="D316" s="573" t="str">
        <f>IF($AC$136="","",IF(HLOOKUP($AC$136,Presentación!$AQ$3:$BV$574,Presentación!AP177)="","",HLOOKUP($AC$136,Presentación!$AQ$3:$BV$574,Presentación!AP177,0)))</f>
        <v/>
      </c>
      <c r="E316" s="573"/>
      <c r="F316" s="573"/>
      <c r="G316" s="551" t="str">
        <f>IF($AC$136="","",IF(HLOOKUP($AC$136,Presentación!$BZ$3:$DE$574,Presentación!AP177,0)="","",HLOOKUP($AC$136,Presentación!$BZ$3:$DE$574,Presentación!AP177,0)))</f>
        <v/>
      </c>
      <c r="H316" s="551"/>
      <c r="I316" s="551"/>
      <c r="J316" s="551"/>
      <c r="K316" s="551"/>
      <c r="L316" s="551"/>
      <c r="M316" s="551"/>
      <c r="N316" s="551"/>
      <c r="O316" s="551"/>
      <c r="P316" s="551"/>
      <c r="Q316" s="551"/>
      <c r="R316" s="551"/>
      <c r="S316" s="551"/>
      <c r="T316" s="601"/>
      <c r="U316" s="467"/>
      <c r="V316" s="468"/>
      <c r="W316" s="27"/>
      <c r="X316" s="27"/>
      <c r="Y316" s="27"/>
      <c r="Z316" s="27"/>
      <c r="AA316" s="27"/>
      <c r="AB316" s="27"/>
      <c r="AC316" s="27"/>
      <c r="AD316" s="27"/>
      <c r="AG316">
        <f t="shared" si="133"/>
        <v>0</v>
      </c>
      <c r="AH316">
        <f t="shared" si="134"/>
        <v>0</v>
      </c>
      <c r="AI316" s="35">
        <f t="shared" si="135"/>
        <v>0</v>
      </c>
      <c r="AJ316" s="36">
        <f t="shared" si="136"/>
        <v>0</v>
      </c>
      <c r="AK316" s="37">
        <f t="shared" si="137"/>
        <v>0</v>
      </c>
      <c r="AL316" s="38">
        <f t="shared" si="138"/>
        <v>0</v>
      </c>
      <c r="AM316" s="35">
        <f t="shared" si="139"/>
        <v>0</v>
      </c>
      <c r="AN316" s="36">
        <f t="shared" si="140"/>
        <v>0</v>
      </c>
      <c r="AO316" s="37">
        <f t="shared" si="141"/>
        <v>0</v>
      </c>
      <c r="AP316" s="38">
        <f t="shared" si="142"/>
        <v>0</v>
      </c>
      <c r="AQ316" s="35">
        <f t="shared" si="143"/>
        <v>0</v>
      </c>
      <c r="AR316" s="36">
        <f t="shared" si="144"/>
        <v>0</v>
      </c>
      <c r="AS316" s="37">
        <f t="shared" si="145"/>
        <v>0</v>
      </c>
      <c r="AT316" s="38">
        <f t="shared" si="146"/>
        <v>0</v>
      </c>
      <c r="AU316" s="35">
        <f t="shared" si="147"/>
        <v>0</v>
      </c>
      <c r="AV316" s="36">
        <f t="shared" si="148"/>
        <v>0</v>
      </c>
      <c r="AW316" s="37">
        <f t="shared" si="149"/>
        <v>0</v>
      </c>
      <c r="AX316" s="38">
        <f t="shared" si="150"/>
        <v>0</v>
      </c>
      <c r="AY316" s="39">
        <f t="shared" si="151"/>
        <v>0</v>
      </c>
      <c r="AZ316" s="34" t="str">
        <f>IF(AY316=0,"",
IF(SUM($AY$143:AY316)=1,BA316,
IF($AY$718&gt;SUM($AY$143:AY316),_xlfn.CONCAT(", ",BA316),
IF($AY$718=SUM($AY$143:AY316),_xlfn.CONCAT(" y ",BA316)))))</f>
        <v/>
      </c>
      <c r="BA316" s="220" t="s">
        <v>938</v>
      </c>
      <c r="BC316" s="41">
        <f t="shared" si="152"/>
        <v>0</v>
      </c>
      <c r="BD316" s="41">
        <f t="shared" si="153"/>
        <v>0</v>
      </c>
      <c r="BE316" s="41">
        <f t="shared" si="154"/>
        <v>0</v>
      </c>
      <c r="BF316" s="41">
        <f t="shared" si="155"/>
        <v>0</v>
      </c>
      <c r="BG316" s="41">
        <f t="shared" si="156"/>
        <v>0</v>
      </c>
      <c r="BH316" s="41">
        <f t="shared" si="157"/>
        <v>0</v>
      </c>
      <c r="BI316" s="41">
        <f t="shared" si="158"/>
        <v>0</v>
      </c>
      <c r="BJ316" s="41">
        <f t="shared" si="159"/>
        <v>0</v>
      </c>
    </row>
    <row r="317" spans="1:62" ht="15" customHeight="1">
      <c r="A317" s="159"/>
      <c r="B317" s="179"/>
      <c r="C317" s="220" t="s">
        <v>939</v>
      </c>
      <c r="D317" s="573" t="str">
        <f>IF($AC$136="","",IF(HLOOKUP($AC$136,Presentación!$AQ$3:$BV$574,Presentación!AP178)="","",HLOOKUP($AC$136,Presentación!$AQ$3:$BV$574,Presentación!AP178,0)))</f>
        <v/>
      </c>
      <c r="E317" s="573"/>
      <c r="F317" s="573"/>
      <c r="G317" s="551" t="str">
        <f>IF($AC$136="","",IF(HLOOKUP($AC$136,Presentación!$BZ$3:$DE$574,Presentación!AP178,0)="","",HLOOKUP($AC$136,Presentación!$BZ$3:$DE$574,Presentación!AP178,0)))</f>
        <v/>
      </c>
      <c r="H317" s="551"/>
      <c r="I317" s="551"/>
      <c r="J317" s="551"/>
      <c r="K317" s="551"/>
      <c r="L317" s="551"/>
      <c r="M317" s="551"/>
      <c r="N317" s="551"/>
      <c r="O317" s="551"/>
      <c r="P317" s="551"/>
      <c r="Q317" s="551"/>
      <c r="R317" s="551"/>
      <c r="S317" s="551"/>
      <c r="T317" s="601"/>
      <c r="U317" s="467"/>
      <c r="V317" s="468"/>
      <c r="W317" s="27"/>
      <c r="X317" s="27"/>
      <c r="Y317" s="27"/>
      <c r="Z317" s="27"/>
      <c r="AA317" s="27"/>
      <c r="AB317" s="27"/>
      <c r="AC317" s="27"/>
      <c r="AD317" s="27"/>
      <c r="AG317">
        <f t="shared" si="133"/>
        <v>0</v>
      </c>
      <c r="AH317">
        <f t="shared" si="134"/>
        <v>0</v>
      </c>
      <c r="AI317" s="35">
        <f t="shared" si="135"/>
        <v>0</v>
      </c>
      <c r="AJ317" s="36">
        <f t="shared" si="136"/>
        <v>0</v>
      </c>
      <c r="AK317" s="37">
        <f t="shared" si="137"/>
        <v>0</v>
      </c>
      <c r="AL317" s="38">
        <f t="shared" si="138"/>
        <v>0</v>
      </c>
      <c r="AM317" s="35">
        <f t="shared" si="139"/>
        <v>0</v>
      </c>
      <c r="AN317" s="36">
        <f t="shared" si="140"/>
        <v>0</v>
      </c>
      <c r="AO317" s="37">
        <f t="shared" si="141"/>
        <v>0</v>
      </c>
      <c r="AP317" s="38">
        <f t="shared" si="142"/>
        <v>0</v>
      </c>
      <c r="AQ317" s="35">
        <f t="shared" si="143"/>
        <v>0</v>
      </c>
      <c r="AR317" s="36">
        <f t="shared" si="144"/>
        <v>0</v>
      </c>
      <c r="AS317" s="37">
        <f t="shared" si="145"/>
        <v>0</v>
      </c>
      <c r="AT317" s="38">
        <f t="shared" si="146"/>
        <v>0</v>
      </c>
      <c r="AU317" s="35">
        <f t="shared" si="147"/>
        <v>0</v>
      </c>
      <c r="AV317" s="36">
        <f t="shared" si="148"/>
        <v>0</v>
      </c>
      <c r="AW317" s="37">
        <f t="shared" si="149"/>
        <v>0</v>
      </c>
      <c r="AX317" s="38">
        <f t="shared" si="150"/>
        <v>0</v>
      </c>
      <c r="AY317" s="39">
        <f t="shared" si="151"/>
        <v>0</v>
      </c>
      <c r="AZ317" s="34" t="str">
        <f>IF(AY317=0,"",
IF(SUM($AY$143:AY317)=1,BA317,
IF($AY$718&gt;SUM($AY$143:AY317),_xlfn.CONCAT(", ",BA317),
IF($AY$718=SUM($AY$143:AY317),_xlfn.CONCAT(" y ",BA317)))))</f>
        <v/>
      </c>
      <c r="BA317" s="220" t="s">
        <v>939</v>
      </c>
      <c r="BC317" s="41">
        <f t="shared" si="152"/>
        <v>0</v>
      </c>
      <c r="BD317" s="41">
        <f t="shared" si="153"/>
        <v>0</v>
      </c>
      <c r="BE317" s="41">
        <f t="shared" si="154"/>
        <v>0</v>
      </c>
      <c r="BF317" s="41">
        <f t="shared" si="155"/>
        <v>0</v>
      </c>
      <c r="BG317" s="41">
        <f t="shared" si="156"/>
        <v>0</v>
      </c>
      <c r="BH317" s="41">
        <f t="shared" si="157"/>
        <v>0</v>
      </c>
      <c r="BI317" s="41">
        <f t="shared" si="158"/>
        <v>0</v>
      </c>
      <c r="BJ317" s="41">
        <f t="shared" si="159"/>
        <v>0</v>
      </c>
    </row>
    <row r="318" spans="1:62" ht="15" customHeight="1">
      <c r="A318" s="159"/>
      <c r="B318" s="179"/>
      <c r="C318" s="220" t="s">
        <v>940</v>
      </c>
      <c r="D318" s="573" t="str">
        <f>IF($AC$136="","",IF(HLOOKUP($AC$136,Presentación!$AQ$3:$BV$574,Presentación!AP179)="","",HLOOKUP($AC$136,Presentación!$AQ$3:$BV$574,Presentación!AP179,0)))</f>
        <v/>
      </c>
      <c r="E318" s="573"/>
      <c r="F318" s="573"/>
      <c r="G318" s="551" t="str">
        <f>IF($AC$136="","",IF(HLOOKUP($AC$136,Presentación!$BZ$3:$DE$574,Presentación!AP179,0)="","",HLOOKUP($AC$136,Presentación!$BZ$3:$DE$574,Presentación!AP179,0)))</f>
        <v/>
      </c>
      <c r="H318" s="551"/>
      <c r="I318" s="551"/>
      <c r="J318" s="551"/>
      <c r="K318" s="551"/>
      <c r="L318" s="551"/>
      <c r="M318" s="551"/>
      <c r="N318" s="551"/>
      <c r="O318" s="551"/>
      <c r="P318" s="551"/>
      <c r="Q318" s="551"/>
      <c r="R318" s="551"/>
      <c r="S318" s="551"/>
      <c r="T318" s="601"/>
      <c r="U318" s="467"/>
      <c r="V318" s="468"/>
      <c r="W318" s="27"/>
      <c r="X318" s="27"/>
      <c r="Y318" s="27"/>
      <c r="Z318" s="27"/>
      <c r="AA318" s="27"/>
      <c r="AB318" s="27"/>
      <c r="AC318" s="27"/>
      <c r="AD318" s="27"/>
      <c r="AG318">
        <f t="shared" si="133"/>
        <v>0</v>
      </c>
      <c r="AH318">
        <f t="shared" si="134"/>
        <v>0</v>
      </c>
      <c r="AI318" s="35">
        <f t="shared" si="135"/>
        <v>0</v>
      </c>
      <c r="AJ318" s="36">
        <f t="shared" si="136"/>
        <v>0</v>
      </c>
      <c r="AK318" s="37">
        <f t="shared" si="137"/>
        <v>0</v>
      </c>
      <c r="AL318" s="38">
        <f t="shared" si="138"/>
        <v>0</v>
      </c>
      <c r="AM318" s="35">
        <f t="shared" si="139"/>
        <v>0</v>
      </c>
      <c r="AN318" s="36">
        <f t="shared" si="140"/>
        <v>0</v>
      </c>
      <c r="AO318" s="37">
        <f t="shared" si="141"/>
        <v>0</v>
      </c>
      <c r="AP318" s="38">
        <f t="shared" si="142"/>
        <v>0</v>
      </c>
      <c r="AQ318" s="35">
        <f t="shared" si="143"/>
        <v>0</v>
      </c>
      <c r="AR318" s="36">
        <f t="shared" si="144"/>
        <v>0</v>
      </c>
      <c r="AS318" s="37">
        <f t="shared" si="145"/>
        <v>0</v>
      </c>
      <c r="AT318" s="38">
        <f t="shared" si="146"/>
        <v>0</v>
      </c>
      <c r="AU318" s="35">
        <f t="shared" si="147"/>
        <v>0</v>
      </c>
      <c r="AV318" s="36">
        <f t="shared" si="148"/>
        <v>0</v>
      </c>
      <c r="AW318" s="37">
        <f t="shared" si="149"/>
        <v>0</v>
      </c>
      <c r="AX318" s="38">
        <f t="shared" si="150"/>
        <v>0</v>
      </c>
      <c r="AY318" s="39">
        <f t="shared" si="151"/>
        <v>0</v>
      </c>
      <c r="AZ318" s="34" t="str">
        <f>IF(AY318=0,"",
IF(SUM($AY$143:AY318)=1,BA318,
IF($AY$718&gt;SUM($AY$143:AY318),_xlfn.CONCAT(", ",BA318),
IF($AY$718=SUM($AY$143:AY318),_xlfn.CONCAT(" y ",BA318)))))</f>
        <v/>
      </c>
      <c r="BA318" s="220" t="s">
        <v>940</v>
      </c>
      <c r="BC318" s="41">
        <f t="shared" si="152"/>
        <v>0</v>
      </c>
      <c r="BD318" s="41">
        <f t="shared" si="153"/>
        <v>0</v>
      </c>
      <c r="BE318" s="41">
        <f t="shared" si="154"/>
        <v>0</v>
      </c>
      <c r="BF318" s="41">
        <f t="shared" si="155"/>
        <v>0</v>
      </c>
      <c r="BG318" s="41">
        <f t="shared" si="156"/>
        <v>0</v>
      </c>
      <c r="BH318" s="41">
        <f t="shared" si="157"/>
        <v>0</v>
      </c>
      <c r="BI318" s="41">
        <f t="shared" si="158"/>
        <v>0</v>
      </c>
      <c r="BJ318" s="41">
        <f t="shared" si="159"/>
        <v>0</v>
      </c>
    </row>
    <row r="319" spans="1:62" ht="15" customHeight="1">
      <c r="A319" s="159"/>
      <c r="B319" s="179"/>
      <c r="C319" s="220" t="s">
        <v>941</v>
      </c>
      <c r="D319" s="573" t="str">
        <f>IF($AC$136="","",IF(HLOOKUP($AC$136,Presentación!$AQ$3:$BV$574,Presentación!AP180)="","",HLOOKUP($AC$136,Presentación!$AQ$3:$BV$574,Presentación!AP180,0)))</f>
        <v/>
      </c>
      <c r="E319" s="573"/>
      <c r="F319" s="573"/>
      <c r="G319" s="551" t="str">
        <f>IF($AC$136="","",IF(HLOOKUP($AC$136,Presentación!$BZ$3:$DE$574,Presentación!AP180,0)="","",HLOOKUP($AC$136,Presentación!$BZ$3:$DE$574,Presentación!AP180,0)))</f>
        <v/>
      </c>
      <c r="H319" s="551"/>
      <c r="I319" s="551"/>
      <c r="J319" s="551"/>
      <c r="K319" s="551"/>
      <c r="L319" s="551"/>
      <c r="M319" s="551"/>
      <c r="N319" s="551"/>
      <c r="O319" s="551"/>
      <c r="P319" s="551"/>
      <c r="Q319" s="551"/>
      <c r="R319" s="551"/>
      <c r="S319" s="551"/>
      <c r="T319" s="601"/>
      <c r="U319" s="467"/>
      <c r="V319" s="468"/>
      <c r="W319" s="27"/>
      <c r="X319" s="27"/>
      <c r="Y319" s="27"/>
      <c r="Z319" s="27"/>
      <c r="AA319" s="27"/>
      <c r="AB319" s="27"/>
      <c r="AC319" s="27"/>
      <c r="AD319" s="27"/>
      <c r="AG319">
        <f t="shared" si="133"/>
        <v>0</v>
      </c>
      <c r="AH319">
        <f t="shared" si="134"/>
        <v>0</v>
      </c>
      <c r="AI319" s="35">
        <f t="shared" si="135"/>
        <v>0</v>
      </c>
      <c r="AJ319" s="36">
        <f t="shared" si="136"/>
        <v>0</v>
      </c>
      <c r="AK319" s="37">
        <f t="shared" si="137"/>
        <v>0</v>
      </c>
      <c r="AL319" s="38">
        <f t="shared" si="138"/>
        <v>0</v>
      </c>
      <c r="AM319" s="35">
        <f t="shared" si="139"/>
        <v>0</v>
      </c>
      <c r="AN319" s="36">
        <f t="shared" si="140"/>
        <v>0</v>
      </c>
      <c r="AO319" s="37">
        <f t="shared" si="141"/>
        <v>0</v>
      </c>
      <c r="AP319" s="38">
        <f t="shared" si="142"/>
        <v>0</v>
      </c>
      <c r="AQ319" s="35">
        <f t="shared" si="143"/>
        <v>0</v>
      </c>
      <c r="AR319" s="36">
        <f t="shared" si="144"/>
        <v>0</v>
      </c>
      <c r="AS319" s="37">
        <f t="shared" si="145"/>
        <v>0</v>
      </c>
      <c r="AT319" s="38">
        <f t="shared" si="146"/>
        <v>0</v>
      </c>
      <c r="AU319" s="35">
        <f t="shared" si="147"/>
        <v>0</v>
      </c>
      <c r="AV319" s="36">
        <f t="shared" si="148"/>
        <v>0</v>
      </c>
      <c r="AW319" s="37">
        <f t="shared" si="149"/>
        <v>0</v>
      </c>
      <c r="AX319" s="38">
        <f t="shared" si="150"/>
        <v>0</v>
      </c>
      <c r="AY319" s="39">
        <f t="shared" si="151"/>
        <v>0</v>
      </c>
      <c r="AZ319" s="34" t="str">
        <f>IF(AY319=0,"",
IF(SUM($AY$143:AY319)=1,BA319,
IF($AY$718&gt;SUM($AY$143:AY319),_xlfn.CONCAT(", ",BA319),
IF($AY$718=SUM($AY$143:AY319),_xlfn.CONCAT(" y ",BA319)))))</f>
        <v/>
      </c>
      <c r="BA319" s="220" t="s">
        <v>941</v>
      </c>
      <c r="BC319" s="41">
        <f t="shared" si="152"/>
        <v>0</v>
      </c>
      <c r="BD319" s="41">
        <f t="shared" si="153"/>
        <v>0</v>
      </c>
      <c r="BE319" s="41">
        <f t="shared" si="154"/>
        <v>0</v>
      </c>
      <c r="BF319" s="41">
        <f t="shared" si="155"/>
        <v>0</v>
      </c>
      <c r="BG319" s="41">
        <f t="shared" si="156"/>
        <v>0</v>
      </c>
      <c r="BH319" s="41">
        <f t="shared" si="157"/>
        <v>0</v>
      </c>
      <c r="BI319" s="41">
        <f t="shared" si="158"/>
        <v>0</v>
      </c>
      <c r="BJ319" s="41">
        <f t="shared" si="159"/>
        <v>0</v>
      </c>
    </row>
    <row r="320" spans="1:62" ht="15" customHeight="1">
      <c r="A320" s="159"/>
      <c r="B320" s="179"/>
      <c r="C320" s="220" t="s">
        <v>942</v>
      </c>
      <c r="D320" s="573" t="str">
        <f>IF($AC$136="","",IF(HLOOKUP($AC$136,Presentación!$AQ$3:$BV$574,Presentación!AP181)="","",HLOOKUP($AC$136,Presentación!$AQ$3:$BV$574,Presentación!AP181,0)))</f>
        <v/>
      </c>
      <c r="E320" s="573"/>
      <c r="F320" s="573"/>
      <c r="G320" s="551" t="str">
        <f>IF($AC$136="","",IF(HLOOKUP($AC$136,Presentación!$BZ$3:$DE$574,Presentación!AP181,0)="","",HLOOKUP($AC$136,Presentación!$BZ$3:$DE$574,Presentación!AP181,0)))</f>
        <v/>
      </c>
      <c r="H320" s="551"/>
      <c r="I320" s="551"/>
      <c r="J320" s="551"/>
      <c r="K320" s="551"/>
      <c r="L320" s="551"/>
      <c r="M320" s="551"/>
      <c r="N320" s="551"/>
      <c r="O320" s="551"/>
      <c r="P320" s="551"/>
      <c r="Q320" s="551"/>
      <c r="R320" s="551"/>
      <c r="S320" s="551"/>
      <c r="T320" s="601"/>
      <c r="U320" s="467"/>
      <c r="V320" s="468"/>
      <c r="W320" s="27"/>
      <c r="X320" s="27"/>
      <c r="Y320" s="27"/>
      <c r="Z320" s="27"/>
      <c r="AA320" s="27"/>
      <c r="AB320" s="27"/>
      <c r="AC320" s="27"/>
      <c r="AD320" s="27"/>
      <c r="AG320">
        <f t="shared" si="133"/>
        <v>0</v>
      </c>
      <c r="AH320">
        <f t="shared" si="134"/>
        <v>0</v>
      </c>
      <c r="AI320" s="35">
        <f t="shared" si="135"/>
        <v>0</v>
      </c>
      <c r="AJ320" s="36">
        <f t="shared" si="136"/>
        <v>0</v>
      </c>
      <c r="AK320" s="37">
        <f t="shared" si="137"/>
        <v>0</v>
      </c>
      <c r="AL320" s="38">
        <f t="shared" si="138"/>
        <v>0</v>
      </c>
      <c r="AM320" s="35">
        <f t="shared" si="139"/>
        <v>0</v>
      </c>
      <c r="AN320" s="36">
        <f t="shared" si="140"/>
        <v>0</v>
      </c>
      <c r="AO320" s="37">
        <f t="shared" si="141"/>
        <v>0</v>
      </c>
      <c r="AP320" s="38">
        <f t="shared" si="142"/>
        <v>0</v>
      </c>
      <c r="AQ320" s="35">
        <f t="shared" si="143"/>
        <v>0</v>
      </c>
      <c r="AR320" s="36">
        <f t="shared" si="144"/>
        <v>0</v>
      </c>
      <c r="AS320" s="37">
        <f t="shared" si="145"/>
        <v>0</v>
      </c>
      <c r="AT320" s="38">
        <f t="shared" si="146"/>
        <v>0</v>
      </c>
      <c r="AU320" s="35">
        <f t="shared" si="147"/>
        <v>0</v>
      </c>
      <c r="AV320" s="36">
        <f t="shared" si="148"/>
        <v>0</v>
      </c>
      <c r="AW320" s="37">
        <f t="shared" si="149"/>
        <v>0</v>
      </c>
      <c r="AX320" s="38">
        <f t="shared" si="150"/>
        <v>0</v>
      </c>
      <c r="AY320" s="39">
        <f t="shared" si="151"/>
        <v>0</v>
      </c>
      <c r="AZ320" s="34" t="str">
        <f>IF(AY320=0,"",
IF(SUM($AY$143:AY320)=1,BA320,
IF($AY$718&gt;SUM($AY$143:AY320),_xlfn.CONCAT(", ",BA320),
IF($AY$718=SUM($AY$143:AY320),_xlfn.CONCAT(" y ",BA320)))))</f>
        <v/>
      </c>
      <c r="BA320" s="220" t="s">
        <v>942</v>
      </c>
      <c r="BC320" s="41">
        <f t="shared" si="152"/>
        <v>0</v>
      </c>
      <c r="BD320" s="41">
        <f t="shared" si="153"/>
        <v>0</v>
      </c>
      <c r="BE320" s="41">
        <f t="shared" si="154"/>
        <v>0</v>
      </c>
      <c r="BF320" s="41">
        <f t="shared" si="155"/>
        <v>0</v>
      </c>
      <c r="BG320" s="41">
        <f t="shared" si="156"/>
        <v>0</v>
      </c>
      <c r="BH320" s="41">
        <f t="shared" si="157"/>
        <v>0</v>
      </c>
      <c r="BI320" s="41">
        <f t="shared" si="158"/>
        <v>0</v>
      </c>
      <c r="BJ320" s="41">
        <f t="shared" si="159"/>
        <v>0</v>
      </c>
    </row>
    <row r="321" spans="1:62" ht="15" customHeight="1">
      <c r="A321" s="159"/>
      <c r="B321" s="179"/>
      <c r="C321" s="220" t="s">
        <v>943</v>
      </c>
      <c r="D321" s="573" t="str">
        <f>IF($AC$136="","",IF(HLOOKUP($AC$136,Presentación!$AQ$3:$BV$574,Presentación!AP182)="","",HLOOKUP($AC$136,Presentación!$AQ$3:$BV$574,Presentación!AP182,0)))</f>
        <v/>
      </c>
      <c r="E321" s="573"/>
      <c r="F321" s="573"/>
      <c r="G321" s="551" t="str">
        <f>IF($AC$136="","",IF(HLOOKUP($AC$136,Presentación!$BZ$3:$DE$574,Presentación!AP182,0)="","",HLOOKUP($AC$136,Presentación!$BZ$3:$DE$574,Presentación!AP182,0)))</f>
        <v/>
      </c>
      <c r="H321" s="551"/>
      <c r="I321" s="551"/>
      <c r="J321" s="551"/>
      <c r="K321" s="551"/>
      <c r="L321" s="551"/>
      <c r="M321" s="551"/>
      <c r="N321" s="551"/>
      <c r="O321" s="551"/>
      <c r="P321" s="551"/>
      <c r="Q321" s="551"/>
      <c r="R321" s="551"/>
      <c r="S321" s="551"/>
      <c r="T321" s="601"/>
      <c r="U321" s="467"/>
      <c r="V321" s="468"/>
      <c r="W321" s="27"/>
      <c r="X321" s="27"/>
      <c r="Y321" s="27"/>
      <c r="Z321" s="27"/>
      <c r="AA321" s="27"/>
      <c r="AB321" s="27"/>
      <c r="AC321" s="27"/>
      <c r="AD321" s="27"/>
      <c r="AG321">
        <f t="shared" si="133"/>
        <v>0</v>
      </c>
      <c r="AH321">
        <f t="shared" si="134"/>
        <v>0</v>
      </c>
      <c r="AI321" s="35">
        <f t="shared" si="135"/>
        <v>0</v>
      </c>
      <c r="AJ321" s="36">
        <f t="shared" si="136"/>
        <v>0</v>
      </c>
      <c r="AK321" s="37">
        <f t="shared" si="137"/>
        <v>0</v>
      </c>
      <c r="AL321" s="38">
        <f t="shared" si="138"/>
        <v>0</v>
      </c>
      <c r="AM321" s="35">
        <f t="shared" si="139"/>
        <v>0</v>
      </c>
      <c r="AN321" s="36">
        <f t="shared" si="140"/>
        <v>0</v>
      </c>
      <c r="AO321" s="37">
        <f t="shared" si="141"/>
        <v>0</v>
      </c>
      <c r="AP321" s="38">
        <f t="shared" si="142"/>
        <v>0</v>
      </c>
      <c r="AQ321" s="35">
        <f t="shared" si="143"/>
        <v>0</v>
      </c>
      <c r="AR321" s="36">
        <f t="shared" si="144"/>
        <v>0</v>
      </c>
      <c r="AS321" s="37">
        <f t="shared" si="145"/>
        <v>0</v>
      </c>
      <c r="AT321" s="38">
        <f t="shared" si="146"/>
        <v>0</v>
      </c>
      <c r="AU321" s="35">
        <f t="shared" si="147"/>
        <v>0</v>
      </c>
      <c r="AV321" s="36">
        <f t="shared" si="148"/>
        <v>0</v>
      </c>
      <c r="AW321" s="37">
        <f t="shared" si="149"/>
        <v>0</v>
      </c>
      <c r="AX321" s="38">
        <f t="shared" si="150"/>
        <v>0</v>
      </c>
      <c r="AY321" s="39">
        <f t="shared" si="151"/>
        <v>0</v>
      </c>
      <c r="AZ321" s="34" t="str">
        <f>IF(AY321=0,"",
IF(SUM($AY$143:AY321)=1,BA321,
IF($AY$718&gt;SUM($AY$143:AY321),_xlfn.CONCAT(", ",BA321),
IF($AY$718=SUM($AY$143:AY321),_xlfn.CONCAT(" y ",BA321)))))</f>
        <v/>
      </c>
      <c r="BA321" s="220" t="s">
        <v>943</v>
      </c>
      <c r="BC321" s="41">
        <f t="shared" si="152"/>
        <v>0</v>
      </c>
      <c r="BD321" s="41">
        <f t="shared" si="153"/>
        <v>0</v>
      </c>
      <c r="BE321" s="41">
        <f t="shared" si="154"/>
        <v>0</v>
      </c>
      <c r="BF321" s="41">
        <f t="shared" si="155"/>
        <v>0</v>
      </c>
      <c r="BG321" s="41">
        <f t="shared" si="156"/>
        <v>0</v>
      </c>
      <c r="BH321" s="41">
        <f t="shared" si="157"/>
        <v>0</v>
      </c>
      <c r="BI321" s="41">
        <f t="shared" si="158"/>
        <v>0</v>
      </c>
      <c r="BJ321" s="41">
        <f t="shared" si="159"/>
        <v>0</v>
      </c>
    </row>
    <row r="322" spans="1:62" ht="15" customHeight="1">
      <c r="A322" s="159"/>
      <c r="B322" s="179"/>
      <c r="C322" s="220" t="s">
        <v>944</v>
      </c>
      <c r="D322" s="573" t="str">
        <f>IF($AC$136="","",IF(HLOOKUP($AC$136,Presentación!$AQ$3:$BV$574,Presentación!AP183)="","",HLOOKUP($AC$136,Presentación!$AQ$3:$BV$574,Presentación!AP183,0)))</f>
        <v/>
      </c>
      <c r="E322" s="573"/>
      <c r="F322" s="573"/>
      <c r="G322" s="551" t="str">
        <f>IF($AC$136="","",IF(HLOOKUP($AC$136,Presentación!$BZ$3:$DE$574,Presentación!AP183,0)="","",HLOOKUP($AC$136,Presentación!$BZ$3:$DE$574,Presentación!AP183,0)))</f>
        <v/>
      </c>
      <c r="H322" s="551"/>
      <c r="I322" s="551"/>
      <c r="J322" s="551"/>
      <c r="K322" s="551"/>
      <c r="L322" s="551"/>
      <c r="M322" s="551"/>
      <c r="N322" s="551"/>
      <c r="O322" s="551"/>
      <c r="P322" s="551"/>
      <c r="Q322" s="551"/>
      <c r="R322" s="551"/>
      <c r="S322" s="551"/>
      <c r="T322" s="601"/>
      <c r="U322" s="467"/>
      <c r="V322" s="468"/>
      <c r="W322" s="27"/>
      <c r="X322" s="27"/>
      <c r="Y322" s="27"/>
      <c r="Z322" s="27"/>
      <c r="AA322" s="27"/>
      <c r="AB322" s="27"/>
      <c r="AC322" s="27"/>
      <c r="AD322" s="27"/>
      <c r="AG322">
        <f t="shared" si="133"/>
        <v>0</v>
      </c>
      <c r="AH322">
        <f t="shared" si="134"/>
        <v>0</v>
      </c>
      <c r="AI322" s="35">
        <f t="shared" si="135"/>
        <v>0</v>
      </c>
      <c r="AJ322" s="36">
        <f t="shared" si="136"/>
        <v>0</v>
      </c>
      <c r="AK322" s="37">
        <f t="shared" si="137"/>
        <v>0</v>
      </c>
      <c r="AL322" s="38">
        <f t="shared" si="138"/>
        <v>0</v>
      </c>
      <c r="AM322" s="35">
        <f t="shared" si="139"/>
        <v>0</v>
      </c>
      <c r="AN322" s="36">
        <f t="shared" si="140"/>
        <v>0</v>
      </c>
      <c r="AO322" s="37">
        <f t="shared" si="141"/>
        <v>0</v>
      </c>
      <c r="AP322" s="38">
        <f t="shared" si="142"/>
        <v>0</v>
      </c>
      <c r="AQ322" s="35">
        <f t="shared" si="143"/>
        <v>0</v>
      </c>
      <c r="AR322" s="36">
        <f t="shared" si="144"/>
        <v>0</v>
      </c>
      <c r="AS322" s="37">
        <f t="shared" si="145"/>
        <v>0</v>
      </c>
      <c r="AT322" s="38">
        <f t="shared" si="146"/>
        <v>0</v>
      </c>
      <c r="AU322" s="35">
        <f t="shared" si="147"/>
        <v>0</v>
      </c>
      <c r="AV322" s="36">
        <f t="shared" si="148"/>
        <v>0</v>
      </c>
      <c r="AW322" s="37">
        <f t="shared" si="149"/>
        <v>0</v>
      </c>
      <c r="AX322" s="38">
        <f t="shared" si="150"/>
        <v>0</v>
      </c>
      <c r="AY322" s="39">
        <f t="shared" si="151"/>
        <v>0</v>
      </c>
      <c r="AZ322" s="34" t="str">
        <f>IF(AY322=0,"",
IF(SUM($AY$143:AY322)=1,BA322,
IF($AY$718&gt;SUM($AY$143:AY322),_xlfn.CONCAT(", ",BA322),
IF($AY$718=SUM($AY$143:AY322),_xlfn.CONCAT(" y ",BA322)))))</f>
        <v/>
      </c>
      <c r="BA322" s="220" t="s">
        <v>944</v>
      </c>
      <c r="BC322" s="41">
        <f t="shared" si="152"/>
        <v>0</v>
      </c>
      <c r="BD322" s="41">
        <f t="shared" si="153"/>
        <v>0</v>
      </c>
      <c r="BE322" s="41">
        <f t="shared" si="154"/>
        <v>0</v>
      </c>
      <c r="BF322" s="41">
        <f t="shared" si="155"/>
        <v>0</v>
      </c>
      <c r="BG322" s="41">
        <f t="shared" si="156"/>
        <v>0</v>
      </c>
      <c r="BH322" s="41">
        <f t="shared" si="157"/>
        <v>0</v>
      </c>
      <c r="BI322" s="41">
        <f t="shared" si="158"/>
        <v>0</v>
      </c>
      <c r="BJ322" s="41">
        <f t="shared" si="159"/>
        <v>0</v>
      </c>
    </row>
    <row r="323" spans="1:62" ht="15" customHeight="1">
      <c r="A323" s="159"/>
      <c r="B323" s="179"/>
      <c r="C323" s="220" t="s">
        <v>945</v>
      </c>
      <c r="D323" s="573" t="str">
        <f>IF($AC$136="","",IF(HLOOKUP($AC$136,Presentación!$AQ$3:$BV$574,Presentación!AP184)="","",HLOOKUP($AC$136,Presentación!$AQ$3:$BV$574,Presentación!AP184,0)))</f>
        <v/>
      </c>
      <c r="E323" s="573"/>
      <c r="F323" s="573"/>
      <c r="G323" s="551" t="str">
        <f>IF($AC$136="","",IF(HLOOKUP($AC$136,Presentación!$BZ$3:$DE$574,Presentación!AP184,0)="","",HLOOKUP($AC$136,Presentación!$BZ$3:$DE$574,Presentación!AP184,0)))</f>
        <v/>
      </c>
      <c r="H323" s="551"/>
      <c r="I323" s="551"/>
      <c r="J323" s="551"/>
      <c r="K323" s="551"/>
      <c r="L323" s="551"/>
      <c r="M323" s="551"/>
      <c r="N323" s="551"/>
      <c r="O323" s="551"/>
      <c r="P323" s="551"/>
      <c r="Q323" s="551"/>
      <c r="R323" s="551"/>
      <c r="S323" s="551"/>
      <c r="T323" s="601"/>
      <c r="U323" s="467"/>
      <c r="V323" s="468"/>
      <c r="W323" s="27"/>
      <c r="X323" s="27"/>
      <c r="Y323" s="27"/>
      <c r="Z323" s="27"/>
      <c r="AA323" s="27"/>
      <c r="AB323" s="27"/>
      <c r="AC323" s="27"/>
      <c r="AD323" s="27"/>
      <c r="AG323">
        <f t="shared" si="133"/>
        <v>0</v>
      </c>
      <c r="AH323">
        <f t="shared" si="134"/>
        <v>0</v>
      </c>
      <c r="AI323" s="35">
        <f t="shared" si="135"/>
        <v>0</v>
      </c>
      <c r="AJ323" s="36">
        <f t="shared" si="136"/>
        <v>0</v>
      </c>
      <c r="AK323" s="37">
        <f t="shared" si="137"/>
        <v>0</v>
      </c>
      <c r="AL323" s="38">
        <f t="shared" si="138"/>
        <v>0</v>
      </c>
      <c r="AM323" s="35">
        <f t="shared" si="139"/>
        <v>0</v>
      </c>
      <c r="AN323" s="36">
        <f t="shared" si="140"/>
        <v>0</v>
      </c>
      <c r="AO323" s="37">
        <f t="shared" si="141"/>
        <v>0</v>
      </c>
      <c r="AP323" s="38">
        <f t="shared" si="142"/>
        <v>0</v>
      </c>
      <c r="AQ323" s="35">
        <f t="shared" si="143"/>
        <v>0</v>
      </c>
      <c r="AR323" s="36">
        <f t="shared" si="144"/>
        <v>0</v>
      </c>
      <c r="AS323" s="37">
        <f t="shared" si="145"/>
        <v>0</v>
      </c>
      <c r="AT323" s="38">
        <f t="shared" si="146"/>
        <v>0</v>
      </c>
      <c r="AU323" s="35">
        <f t="shared" si="147"/>
        <v>0</v>
      </c>
      <c r="AV323" s="36">
        <f t="shared" si="148"/>
        <v>0</v>
      </c>
      <c r="AW323" s="37">
        <f t="shared" si="149"/>
        <v>0</v>
      </c>
      <c r="AX323" s="38">
        <f t="shared" si="150"/>
        <v>0</v>
      </c>
      <c r="AY323" s="39">
        <f t="shared" si="151"/>
        <v>0</v>
      </c>
      <c r="AZ323" s="34" t="str">
        <f>IF(AY323=0,"",
IF(SUM($AY$143:AY323)=1,BA323,
IF($AY$718&gt;SUM($AY$143:AY323),_xlfn.CONCAT(", ",BA323),
IF($AY$718=SUM($AY$143:AY323),_xlfn.CONCAT(" y ",BA323)))))</f>
        <v/>
      </c>
      <c r="BA323" s="220" t="s">
        <v>945</v>
      </c>
      <c r="BC323" s="41">
        <f t="shared" si="152"/>
        <v>0</v>
      </c>
      <c r="BD323" s="41">
        <f t="shared" si="153"/>
        <v>0</v>
      </c>
      <c r="BE323" s="41">
        <f t="shared" si="154"/>
        <v>0</v>
      </c>
      <c r="BF323" s="41">
        <f t="shared" si="155"/>
        <v>0</v>
      </c>
      <c r="BG323" s="41">
        <f t="shared" si="156"/>
        <v>0</v>
      </c>
      <c r="BH323" s="41">
        <f t="shared" si="157"/>
        <v>0</v>
      </c>
      <c r="BI323" s="41">
        <f t="shared" si="158"/>
        <v>0</v>
      </c>
      <c r="BJ323" s="41">
        <f t="shared" si="159"/>
        <v>0</v>
      </c>
    </row>
    <row r="324" spans="1:62" ht="15" customHeight="1">
      <c r="A324" s="159"/>
      <c r="B324" s="179"/>
      <c r="C324" s="220" t="s">
        <v>946</v>
      </c>
      <c r="D324" s="573" t="str">
        <f>IF($AC$136="","",IF(HLOOKUP($AC$136,Presentación!$AQ$3:$BV$574,Presentación!AP185)="","",HLOOKUP($AC$136,Presentación!$AQ$3:$BV$574,Presentación!AP185,0)))</f>
        <v/>
      </c>
      <c r="E324" s="573"/>
      <c r="F324" s="573"/>
      <c r="G324" s="551" t="str">
        <f>IF($AC$136="","",IF(HLOOKUP($AC$136,Presentación!$BZ$3:$DE$574,Presentación!AP185,0)="","",HLOOKUP($AC$136,Presentación!$BZ$3:$DE$574,Presentación!AP185,0)))</f>
        <v/>
      </c>
      <c r="H324" s="551"/>
      <c r="I324" s="551"/>
      <c r="J324" s="551"/>
      <c r="K324" s="551"/>
      <c r="L324" s="551"/>
      <c r="M324" s="551"/>
      <c r="N324" s="551"/>
      <c r="O324" s="551"/>
      <c r="P324" s="551"/>
      <c r="Q324" s="551"/>
      <c r="R324" s="551"/>
      <c r="S324" s="551"/>
      <c r="T324" s="601"/>
      <c r="U324" s="467"/>
      <c r="V324" s="468"/>
      <c r="W324" s="27"/>
      <c r="X324" s="27"/>
      <c r="Y324" s="27"/>
      <c r="Z324" s="27"/>
      <c r="AA324" s="27"/>
      <c r="AB324" s="27"/>
      <c r="AC324" s="27"/>
      <c r="AD324" s="27"/>
      <c r="AG324">
        <f t="shared" si="133"/>
        <v>0</v>
      </c>
      <c r="AH324">
        <f t="shared" si="134"/>
        <v>0</v>
      </c>
      <c r="AI324" s="35">
        <f t="shared" si="135"/>
        <v>0</v>
      </c>
      <c r="AJ324" s="36">
        <f t="shared" si="136"/>
        <v>0</v>
      </c>
      <c r="AK324" s="37">
        <f t="shared" si="137"/>
        <v>0</v>
      </c>
      <c r="AL324" s="38">
        <f t="shared" si="138"/>
        <v>0</v>
      </c>
      <c r="AM324" s="35">
        <f t="shared" si="139"/>
        <v>0</v>
      </c>
      <c r="AN324" s="36">
        <f t="shared" si="140"/>
        <v>0</v>
      </c>
      <c r="AO324" s="37">
        <f t="shared" si="141"/>
        <v>0</v>
      </c>
      <c r="AP324" s="38">
        <f t="shared" si="142"/>
        <v>0</v>
      </c>
      <c r="AQ324" s="35">
        <f t="shared" si="143"/>
        <v>0</v>
      </c>
      <c r="AR324" s="36">
        <f t="shared" si="144"/>
        <v>0</v>
      </c>
      <c r="AS324" s="37">
        <f t="shared" si="145"/>
        <v>0</v>
      </c>
      <c r="AT324" s="38">
        <f t="shared" si="146"/>
        <v>0</v>
      </c>
      <c r="AU324" s="35">
        <f t="shared" si="147"/>
        <v>0</v>
      </c>
      <c r="AV324" s="36">
        <f t="shared" si="148"/>
        <v>0</v>
      </c>
      <c r="AW324" s="37">
        <f t="shared" si="149"/>
        <v>0</v>
      </c>
      <c r="AX324" s="38">
        <f t="shared" si="150"/>
        <v>0</v>
      </c>
      <c r="AY324" s="39">
        <f t="shared" si="151"/>
        <v>0</v>
      </c>
      <c r="AZ324" s="34" t="str">
        <f>IF(AY324=0,"",
IF(SUM($AY$143:AY324)=1,BA324,
IF($AY$718&gt;SUM($AY$143:AY324),_xlfn.CONCAT(", ",BA324),
IF($AY$718=SUM($AY$143:AY324),_xlfn.CONCAT(" y ",BA324)))))</f>
        <v/>
      </c>
      <c r="BA324" s="220" t="s">
        <v>946</v>
      </c>
      <c r="BC324" s="41">
        <f t="shared" si="152"/>
        <v>0</v>
      </c>
      <c r="BD324" s="41">
        <f t="shared" si="153"/>
        <v>0</v>
      </c>
      <c r="BE324" s="41">
        <f t="shared" si="154"/>
        <v>0</v>
      </c>
      <c r="BF324" s="41">
        <f t="shared" si="155"/>
        <v>0</v>
      </c>
      <c r="BG324" s="41">
        <f t="shared" si="156"/>
        <v>0</v>
      </c>
      <c r="BH324" s="41">
        <f t="shared" si="157"/>
        <v>0</v>
      </c>
      <c r="BI324" s="41">
        <f t="shared" si="158"/>
        <v>0</v>
      </c>
      <c r="BJ324" s="41">
        <f t="shared" si="159"/>
        <v>0</v>
      </c>
    </row>
    <row r="325" spans="1:62" ht="15" customHeight="1">
      <c r="A325" s="159"/>
      <c r="B325" s="179"/>
      <c r="C325" s="220" t="s">
        <v>947</v>
      </c>
      <c r="D325" s="573" t="str">
        <f>IF($AC$136="","",IF(HLOOKUP($AC$136,Presentación!$AQ$3:$BV$574,Presentación!AP186)="","",HLOOKUP($AC$136,Presentación!$AQ$3:$BV$574,Presentación!AP186,0)))</f>
        <v/>
      </c>
      <c r="E325" s="573"/>
      <c r="F325" s="573"/>
      <c r="G325" s="551" t="str">
        <f>IF($AC$136="","",IF(HLOOKUP($AC$136,Presentación!$BZ$3:$DE$574,Presentación!AP186,0)="","",HLOOKUP($AC$136,Presentación!$BZ$3:$DE$574,Presentación!AP186,0)))</f>
        <v/>
      </c>
      <c r="H325" s="551"/>
      <c r="I325" s="551"/>
      <c r="J325" s="551"/>
      <c r="K325" s="551"/>
      <c r="L325" s="551"/>
      <c r="M325" s="551"/>
      <c r="N325" s="551"/>
      <c r="O325" s="551"/>
      <c r="P325" s="551"/>
      <c r="Q325" s="551"/>
      <c r="R325" s="551"/>
      <c r="S325" s="551"/>
      <c r="T325" s="601"/>
      <c r="U325" s="467"/>
      <c r="V325" s="468"/>
      <c r="W325" s="27"/>
      <c r="X325" s="27"/>
      <c r="Y325" s="27"/>
      <c r="Z325" s="27"/>
      <c r="AA325" s="27"/>
      <c r="AB325" s="27"/>
      <c r="AC325" s="27"/>
      <c r="AD325" s="27"/>
      <c r="AG325">
        <f t="shared" si="133"/>
        <v>0</v>
      </c>
      <c r="AH325">
        <f t="shared" si="134"/>
        <v>0</v>
      </c>
      <c r="AI325" s="35">
        <f t="shared" si="135"/>
        <v>0</v>
      </c>
      <c r="AJ325" s="36">
        <f t="shared" si="136"/>
        <v>0</v>
      </c>
      <c r="AK325" s="37">
        <f t="shared" si="137"/>
        <v>0</v>
      </c>
      <c r="AL325" s="38">
        <f t="shared" si="138"/>
        <v>0</v>
      </c>
      <c r="AM325" s="35">
        <f t="shared" si="139"/>
        <v>0</v>
      </c>
      <c r="AN325" s="36">
        <f t="shared" si="140"/>
        <v>0</v>
      </c>
      <c r="AO325" s="37">
        <f t="shared" si="141"/>
        <v>0</v>
      </c>
      <c r="AP325" s="38">
        <f t="shared" si="142"/>
        <v>0</v>
      </c>
      <c r="AQ325" s="35">
        <f t="shared" si="143"/>
        <v>0</v>
      </c>
      <c r="AR325" s="36">
        <f t="shared" si="144"/>
        <v>0</v>
      </c>
      <c r="AS325" s="37">
        <f t="shared" si="145"/>
        <v>0</v>
      </c>
      <c r="AT325" s="38">
        <f t="shared" si="146"/>
        <v>0</v>
      </c>
      <c r="AU325" s="35">
        <f t="shared" si="147"/>
        <v>0</v>
      </c>
      <c r="AV325" s="36">
        <f t="shared" si="148"/>
        <v>0</v>
      </c>
      <c r="AW325" s="37">
        <f t="shared" si="149"/>
        <v>0</v>
      </c>
      <c r="AX325" s="38">
        <f t="shared" si="150"/>
        <v>0</v>
      </c>
      <c r="AY325" s="39">
        <f t="shared" si="151"/>
        <v>0</v>
      </c>
      <c r="AZ325" s="34" t="str">
        <f>IF(AY325=0,"",
IF(SUM($AY$143:AY325)=1,BA325,
IF($AY$718&gt;SUM($AY$143:AY325),_xlfn.CONCAT(", ",BA325),
IF($AY$718=SUM($AY$143:AY325),_xlfn.CONCAT(" y ",BA325)))))</f>
        <v/>
      </c>
      <c r="BA325" s="220" t="s">
        <v>947</v>
      </c>
      <c r="BC325" s="41">
        <f t="shared" si="152"/>
        <v>0</v>
      </c>
      <c r="BD325" s="41">
        <f t="shared" si="153"/>
        <v>0</v>
      </c>
      <c r="BE325" s="41">
        <f t="shared" si="154"/>
        <v>0</v>
      </c>
      <c r="BF325" s="41">
        <f t="shared" si="155"/>
        <v>0</v>
      </c>
      <c r="BG325" s="41">
        <f t="shared" si="156"/>
        <v>0</v>
      </c>
      <c r="BH325" s="41">
        <f t="shared" si="157"/>
        <v>0</v>
      </c>
      <c r="BI325" s="41">
        <f t="shared" si="158"/>
        <v>0</v>
      </c>
      <c r="BJ325" s="41">
        <f t="shared" si="159"/>
        <v>0</v>
      </c>
    </row>
    <row r="326" spans="1:62" ht="15" customHeight="1">
      <c r="A326" s="159"/>
      <c r="B326" s="179"/>
      <c r="C326" s="220" t="s">
        <v>948</v>
      </c>
      <c r="D326" s="573" t="str">
        <f>IF($AC$136="","",IF(HLOOKUP($AC$136,Presentación!$AQ$3:$BV$574,Presentación!AP187)="","",HLOOKUP($AC$136,Presentación!$AQ$3:$BV$574,Presentación!AP187,0)))</f>
        <v/>
      </c>
      <c r="E326" s="573"/>
      <c r="F326" s="573"/>
      <c r="G326" s="551" t="str">
        <f>IF($AC$136="","",IF(HLOOKUP($AC$136,Presentación!$BZ$3:$DE$574,Presentación!AP187,0)="","",HLOOKUP($AC$136,Presentación!$BZ$3:$DE$574,Presentación!AP187,0)))</f>
        <v/>
      </c>
      <c r="H326" s="551"/>
      <c r="I326" s="551"/>
      <c r="J326" s="551"/>
      <c r="K326" s="551"/>
      <c r="L326" s="551"/>
      <c r="M326" s="551"/>
      <c r="N326" s="551"/>
      <c r="O326" s="551"/>
      <c r="P326" s="551"/>
      <c r="Q326" s="551"/>
      <c r="R326" s="551"/>
      <c r="S326" s="551"/>
      <c r="T326" s="601"/>
      <c r="U326" s="467"/>
      <c r="V326" s="468"/>
      <c r="W326" s="27"/>
      <c r="X326" s="27"/>
      <c r="Y326" s="27"/>
      <c r="Z326" s="27"/>
      <c r="AA326" s="27"/>
      <c r="AB326" s="27"/>
      <c r="AC326" s="27"/>
      <c r="AD326" s="27"/>
      <c r="AG326">
        <f t="shared" si="133"/>
        <v>0</v>
      </c>
      <c r="AH326">
        <f t="shared" si="134"/>
        <v>0</v>
      </c>
      <c r="AI326" s="35">
        <f t="shared" si="135"/>
        <v>0</v>
      </c>
      <c r="AJ326" s="36">
        <f t="shared" si="136"/>
        <v>0</v>
      </c>
      <c r="AK326" s="37">
        <f t="shared" si="137"/>
        <v>0</v>
      </c>
      <c r="AL326" s="38">
        <f t="shared" si="138"/>
        <v>0</v>
      </c>
      <c r="AM326" s="35">
        <f t="shared" si="139"/>
        <v>0</v>
      </c>
      <c r="AN326" s="36">
        <f t="shared" si="140"/>
        <v>0</v>
      </c>
      <c r="AO326" s="37">
        <f t="shared" si="141"/>
        <v>0</v>
      </c>
      <c r="AP326" s="38">
        <f t="shared" si="142"/>
        <v>0</v>
      </c>
      <c r="AQ326" s="35">
        <f t="shared" si="143"/>
        <v>0</v>
      </c>
      <c r="AR326" s="36">
        <f t="shared" si="144"/>
        <v>0</v>
      </c>
      <c r="AS326" s="37">
        <f t="shared" si="145"/>
        <v>0</v>
      </c>
      <c r="AT326" s="38">
        <f t="shared" si="146"/>
        <v>0</v>
      </c>
      <c r="AU326" s="35">
        <f t="shared" si="147"/>
        <v>0</v>
      </c>
      <c r="AV326" s="36">
        <f t="shared" si="148"/>
        <v>0</v>
      </c>
      <c r="AW326" s="37">
        <f t="shared" si="149"/>
        <v>0</v>
      </c>
      <c r="AX326" s="38">
        <f t="shared" si="150"/>
        <v>0</v>
      </c>
      <c r="AY326" s="39">
        <f t="shared" si="151"/>
        <v>0</v>
      </c>
      <c r="AZ326" s="34" t="str">
        <f>IF(AY326=0,"",
IF(SUM($AY$143:AY326)=1,BA326,
IF($AY$718&gt;SUM($AY$143:AY326),_xlfn.CONCAT(", ",BA326),
IF($AY$718=SUM($AY$143:AY326),_xlfn.CONCAT(" y ",BA326)))))</f>
        <v/>
      </c>
      <c r="BA326" s="220" t="s">
        <v>948</v>
      </c>
      <c r="BC326" s="41">
        <f t="shared" si="152"/>
        <v>0</v>
      </c>
      <c r="BD326" s="41">
        <f t="shared" si="153"/>
        <v>0</v>
      </c>
      <c r="BE326" s="41">
        <f t="shared" si="154"/>
        <v>0</v>
      </c>
      <c r="BF326" s="41">
        <f t="shared" si="155"/>
        <v>0</v>
      </c>
      <c r="BG326" s="41">
        <f t="shared" si="156"/>
        <v>0</v>
      </c>
      <c r="BH326" s="41">
        <f t="shared" si="157"/>
        <v>0</v>
      </c>
      <c r="BI326" s="41">
        <f t="shared" si="158"/>
        <v>0</v>
      </c>
      <c r="BJ326" s="41">
        <f t="shared" si="159"/>
        <v>0</v>
      </c>
    </row>
    <row r="327" spans="1:62" ht="15" customHeight="1">
      <c r="A327" s="159"/>
      <c r="B327" s="179"/>
      <c r="C327" s="220" t="s">
        <v>949</v>
      </c>
      <c r="D327" s="573" t="str">
        <f>IF($AC$136="","",IF(HLOOKUP($AC$136,Presentación!$AQ$3:$BV$574,Presentación!AP188)="","",HLOOKUP($AC$136,Presentación!$AQ$3:$BV$574,Presentación!AP188,0)))</f>
        <v/>
      </c>
      <c r="E327" s="573"/>
      <c r="F327" s="573"/>
      <c r="G327" s="551" t="str">
        <f>IF($AC$136="","",IF(HLOOKUP($AC$136,Presentación!$BZ$3:$DE$574,Presentación!AP188,0)="","",HLOOKUP($AC$136,Presentación!$BZ$3:$DE$574,Presentación!AP188,0)))</f>
        <v/>
      </c>
      <c r="H327" s="551"/>
      <c r="I327" s="551"/>
      <c r="J327" s="551"/>
      <c r="K327" s="551"/>
      <c r="L327" s="551"/>
      <c r="M327" s="551"/>
      <c r="N327" s="551"/>
      <c r="O327" s="551"/>
      <c r="P327" s="551"/>
      <c r="Q327" s="551"/>
      <c r="R327" s="551"/>
      <c r="S327" s="551"/>
      <c r="T327" s="601"/>
      <c r="U327" s="467"/>
      <c r="V327" s="468"/>
      <c r="W327" s="27"/>
      <c r="X327" s="27"/>
      <c r="Y327" s="27"/>
      <c r="Z327" s="27"/>
      <c r="AA327" s="27"/>
      <c r="AB327" s="27"/>
      <c r="AC327" s="27"/>
      <c r="AD327" s="27"/>
      <c r="AG327">
        <f t="shared" si="133"/>
        <v>0</v>
      </c>
      <c r="AH327">
        <f t="shared" si="134"/>
        <v>0</v>
      </c>
      <c r="AI327" s="35">
        <f t="shared" si="135"/>
        <v>0</v>
      </c>
      <c r="AJ327" s="36">
        <f t="shared" si="136"/>
        <v>0</v>
      </c>
      <c r="AK327" s="37">
        <f t="shared" si="137"/>
        <v>0</v>
      </c>
      <c r="AL327" s="38">
        <f t="shared" si="138"/>
        <v>0</v>
      </c>
      <c r="AM327" s="35">
        <f t="shared" si="139"/>
        <v>0</v>
      </c>
      <c r="AN327" s="36">
        <f t="shared" si="140"/>
        <v>0</v>
      </c>
      <c r="AO327" s="37">
        <f t="shared" si="141"/>
        <v>0</v>
      </c>
      <c r="AP327" s="38">
        <f t="shared" si="142"/>
        <v>0</v>
      </c>
      <c r="AQ327" s="35">
        <f t="shared" si="143"/>
        <v>0</v>
      </c>
      <c r="AR327" s="36">
        <f t="shared" si="144"/>
        <v>0</v>
      </c>
      <c r="AS327" s="37">
        <f t="shared" si="145"/>
        <v>0</v>
      </c>
      <c r="AT327" s="38">
        <f t="shared" si="146"/>
        <v>0</v>
      </c>
      <c r="AU327" s="35">
        <f t="shared" si="147"/>
        <v>0</v>
      </c>
      <c r="AV327" s="36">
        <f t="shared" si="148"/>
        <v>0</v>
      </c>
      <c r="AW327" s="37">
        <f t="shared" si="149"/>
        <v>0</v>
      </c>
      <c r="AX327" s="38">
        <f t="shared" si="150"/>
        <v>0</v>
      </c>
      <c r="AY327" s="39">
        <f t="shared" si="151"/>
        <v>0</v>
      </c>
      <c r="AZ327" s="34" t="str">
        <f>IF(AY327=0,"",
IF(SUM($AY$143:AY327)=1,BA327,
IF($AY$718&gt;SUM($AY$143:AY327),_xlfn.CONCAT(", ",BA327),
IF($AY$718=SUM($AY$143:AY327),_xlfn.CONCAT(" y ",BA327)))))</f>
        <v/>
      </c>
      <c r="BA327" s="220" t="s">
        <v>949</v>
      </c>
      <c r="BC327" s="41">
        <f t="shared" si="152"/>
        <v>0</v>
      </c>
      <c r="BD327" s="41">
        <f t="shared" si="153"/>
        <v>0</v>
      </c>
      <c r="BE327" s="41">
        <f t="shared" si="154"/>
        <v>0</v>
      </c>
      <c r="BF327" s="41">
        <f t="shared" si="155"/>
        <v>0</v>
      </c>
      <c r="BG327" s="41">
        <f t="shared" si="156"/>
        <v>0</v>
      </c>
      <c r="BH327" s="41">
        <f t="shared" si="157"/>
        <v>0</v>
      </c>
      <c r="BI327" s="41">
        <f t="shared" si="158"/>
        <v>0</v>
      </c>
      <c r="BJ327" s="41">
        <f t="shared" si="159"/>
        <v>0</v>
      </c>
    </row>
    <row r="328" spans="1:62" ht="15" customHeight="1">
      <c r="A328" s="159"/>
      <c r="B328" s="179"/>
      <c r="C328" s="220" t="s">
        <v>950</v>
      </c>
      <c r="D328" s="573" t="str">
        <f>IF($AC$136="","",IF(HLOOKUP($AC$136,Presentación!$AQ$3:$BV$574,Presentación!AP189)="","",HLOOKUP($AC$136,Presentación!$AQ$3:$BV$574,Presentación!AP189,0)))</f>
        <v/>
      </c>
      <c r="E328" s="573"/>
      <c r="F328" s="573"/>
      <c r="G328" s="551" t="str">
        <f>IF($AC$136="","",IF(HLOOKUP($AC$136,Presentación!$BZ$3:$DE$574,Presentación!AP189,0)="","",HLOOKUP($AC$136,Presentación!$BZ$3:$DE$574,Presentación!AP189,0)))</f>
        <v/>
      </c>
      <c r="H328" s="551"/>
      <c r="I328" s="551"/>
      <c r="J328" s="551"/>
      <c r="K328" s="551"/>
      <c r="L328" s="551"/>
      <c r="M328" s="551"/>
      <c r="N328" s="551"/>
      <c r="O328" s="551"/>
      <c r="P328" s="551"/>
      <c r="Q328" s="551"/>
      <c r="R328" s="551"/>
      <c r="S328" s="551"/>
      <c r="T328" s="601"/>
      <c r="U328" s="467"/>
      <c r="V328" s="468"/>
      <c r="W328" s="27"/>
      <c r="X328" s="27"/>
      <c r="Y328" s="27"/>
      <c r="Z328" s="27"/>
      <c r="AA328" s="27"/>
      <c r="AB328" s="27"/>
      <c r="AC328" s="27"/>
      <c r="AD328" s="27"/>
      <c r="AG328">
        <f t="shared" si="133"/>
        <v>0</v>
      </c>
      <c r="AH328">
        <f t="shared" si="134"/>
        <v>0</v>
      </c>
      <c r="AI328" s="35">
        <f t="shared" si="135"/>
        <v>0</v>
      </c>
      <c r="AJ328" s="36">
        <f t="shared" si="136"/>
        <v>0</v>
      </c>
      <c r="AK328" s="37">
        <f t="shared" si="137"/>
        <v>0</v>
      </c>
      <c r="AL328" s="38">
        <f t="shared" si="138"/>
        <v>0</v>
      </c>
      <c r="AM328" s="35">
        <f t="shared" si="139"/>
        <v>0</v>
      </c>
      <c r="AN328" s="36">
        <f t="shared" si="140"/>
        <v>0</v>
      </c>
      <c r="AO328" s="37">
        <f t="shared" si="141"/>
        <v>0</v>
      </c>
      <c r="AP328" s="38">
        <f t="shared" si="142"/>
        <v>0</v>
      </c>
      <c r="AQ328" s="35">
        <f t="shared" si="143"/>
        <v>0</v>
      </c>
      <c r="AR328" s="36">
        <f t="shared" si="144"/>
        <v>0</v>
      </c>
      <c r="AS328" s="37">
        <f t="shared" si="145"/>
        <v>0</v>
      </c>
      <c r="AT328" s="38">
        <f t="shared" si="146"/>
        <v>0</v>
      </c>
      <c r="AU328" s="35">
        <f t="shared" si="147"/>
        <v>0</v>
      </c>
      <c r="AV328" s="36">
        <f t="shared" si="148"/>
        <v>0</v>
      </c>
      <c r="AW328" s="37">
        <f t="shared" si="149"/>
        <v>0</v>
      </c>
      <c r="AX328" s="38">
        <f t="shared" si="150"/>
        <v>0</v>
      </c>
      <c r="AY328" s="39">
        <f t="shared" si="151"/>
        <v>0</v>
      </c>
      <c r="AZ328" s="34" t="str">
        <f>IF(AY328=0,"",
IF(SUM($AY$143:AY328)=1,BA328,
IF($AY$718&gt;SUM($AY$143:AY328),_xlfn.CONCAT(", ",BA328),
IF($AY$718=SUM($AY$143:AY328),_xlfn.CONCAT(" y ",BA328)))))</f>
        <v/>
      </c>
      <c r="BA328" s="220" t="s">
        <v>950</v>
      </c>
      <c r="BC328" s="41">
        <f t="shared" si="152"/>
        <v>0</v>
      </c>
      <c r="BD328" s="41">
        <f t="shared" si="153"/>
        <v>0</v>
      </c>
      <c r="BE328" s="41">
        <f t="shared" si="154"/>
        <v>0</v>
      </c>
      <c r="BF328" s="41">
        <f t="shared" si="155"/>
        <v>0</v>
      </c>
      <c r="BG328" s="41">
        <f t="shared" si="156"/>
        <v>0</v>
      </c>
      <c r="BH328" s="41">
        <f t="shared" si="157"/>
        <v>0</v>
      </c>
      <c r="BI328" s="41">
        <f t="shared" si="158"/>
        <v>0</v>
      </c>
      <c r="BJ328" s="41">
        <f t="shared" si="159"/>
        <v>0</v>
      </c>
    </row>
    <row r="329" spans="1:62" ht="15" customHeight="1">
      <c r="A329" s="159"/>
      <c r="B329" s="179"/>
      <c r="C329" s="220" t="s">
        <v>951</v>
      </c>
      <c r="D329" s="573" t="str">
        <f>IF($AC$136="","",IF(HLOOKUP($AC$136,Presentación!$AQ$3:$BV$574,Presentación!AP190)="","",HLOOKUP($AC$136,Presentación!$AQ$3:$BV$574,Presentación!AP190,0)))</f>
        <v/>
      </c>
      <c r="E329" s="573"/>
      <c r="F329" s="573"/>
      <c r="G329" s="551" t="str">
        <f>IF($AC$136="","",IF(HLOOKUP($AC$136,Presentación!$BZ$3:$DE$574,Presentación!AP190,0)="","",HLOOKUP($AC$136,Presentación!$BZ$3:$DE$574,Presentación!AP190,0)))</f>
        <v/>
      </c>
      <c r="H329" s="551"/>
      <c r="I329" s="551"/>
      <c r="J329" s="551"/>
      <c r="K329" s="551"/>
      <c r="L329" s="551"/>
      <c r="M329" s="551"/>
      <c r="N329" s="551"/>
      <c r="O329" s="551"/>
      <c r="P329" s="551"/>
      <c r="Q329" s="551"/>
      <c r="R329" s="551"/>
      <c r="S329" s="551"/>
      <c r="T329" s="601"/>
      <c r="U329" s="467"/>
      <c r="V329" s="468"/>
      <c r="W329" s="27"/>
      <c r="X329" s="27"/>
      <c r="Y329" s="27"/>
      <c r="Z329" s="27"/>
      <c r="AA329" s="27"/>
      <c r="AB329" s="27"/>
      <c r="AC329" s="27"/>
      <c r="AD329" s="27"/>
      <c r="AG329">
        <f t="shared" si="133"/>
        <v>0</v>
      </c>
      <c r="AH329">
        <f t="shared" si="134"/>
        <v>0</v>
      </c>
      <c r="AI329" s="35">
        <f t="shared" si="135"/>
        <v>0</v>
      </c>
      <c r="AJ329" s="36">
        <f t="shared" si="136"/>
        <v>0</v>
      </c>
      <c r="AK329" s="37">
        <f t="shared" si="137"/>
        <v>0</v>
      </c>
      <c r="AL329" s="38">
        <f t="shared" si="138"/>
        <v>0</v>
      </c>
      <c r="AM329" s="35">
        <f t="shared" si="139"/>
        <v>0</v>
      </c>
      <c r="AN329" s="36">
        <f t="shared" si="140"/>
        <v>0</v>
      </c>
      <c r="AO329" s="37">
        <f t="shared" si="141"/>
        <v>0</v>
      </c>
      <c r="AP329" s="38">
        <f t="shared" si="142"/>
        <v>0</v>
      </c>
      <c r="AQ329" s="35">
        <f t="shared" si="143"/>
        <v>0</v>
      </c>
      <c r="AR329" s="36">
        <f t="shared" si="144"/>
        <v>0</v>
      </c>
      <c r="AS329" s="37">
        <f t="shared" si="145"/>
        <v>0</v>
      </c>
      <c r="AT329" s="38">
        <f t="shared" si="146"/>
        <v>0</v>
      </c>
      <c r="AU329" s="35">
        <f t="shared" si="147"/>
        <v>0</v>
      </c>
      <c r="AV329" s="36">
        <f t="shared" si="148"/>
        <v>0</v>
      </c>
      <c r="AW329" s="37">
        <f t="shared" si="149"/>
        <v>0</v>
      </c>
      <c r="AX329" s="38">
        <f t="shared" si="150"/>
        <v>0</v>
      </c>
      <c r="AY329" s="39">
        <f t="shared" si="151"/>
        <v>0</v>
      </c>
      <c r="AZ329" s="34" t="str">
        <f>IF(AY329=0,"",
IF(SUM($AY$143:AY329)=1,BA329,
IF($AY$718&gt;SUM($AY$143:AY329),_xlfn.CONCAT(", ",BA329),
IF($AY$718=SUM($AY$143:AY329),_xlfn.CONCAT(" y ",BA329)))))</f>
        <v/>
      </c>
      <c r="BA329" s="220" t="s">
        <v>951</v>
      </c>
      <c r="BC329" s="41">
        <f t="shared" si="152"/>
        <v>0</v>
      </c>
      <c r="BD329" s="41">
        <f t="shared" si="153"/>
        <v>0</v>
      </c>
      <c r="BE329" s="41">
        <f t="shared" si="154"/>
        <v>0</v>
      </c>
      <c r="BF329" s="41">
        <f t="shared" si="155"/>
        <v>0</v>
      </c>
      <c r="BG329" s="41">
        <f t="shared" si="156"/>
        <v>0</v>
      </c>
      <c r="BH329" s="41">
        <f t="shared" si="157"/>
        <v>0</v>
      </c>
      <c r="BI329" s="41">
        <f t="shared" si="158"/>
        <v>0</v>
      </c>
      <c r="BJ329" s="41">
        <f t="shared" si="159"/>
        <v>0</v>
      </c>
    </row>
    <row r="330" spans="1:62" ht="15" customHeight="1">
      <c r="A330" s="159"/>
      <c r="B330" s="179"/>
      <c r="C330" s="220" t="s">
        <v>952</v>
      </c>
      <c r="D330" s="573" t="str">
        <f>IF($AC$136="","",IF(HLOOKUP($AC$136,Presentación!$AQ$3:$BV$574,Presentación!AP191)="","",HLOOKUP($AC$136,Presentación!$AQ$3:$BV$574,Presentación!AP191,0)))</f>
        <v/>
      </c>
      <c r="E330" s="573"/>
      <c r="F330" s="573"/>
      <c r="G330" s="551" t="str">
        <f>IF($AC$136="","",IF(HLOOKUP($AC$136,Presentación!$BZ$3:$DE$574,Presentación!AP191,0)="","",HLOOKUP($AC$136,Presentación!$BZ$3:$DE$574,Presentación!AP191,0)))</f>
        <v/>
      </c>
      <c r="H330" s="551"/>
      <c r="I330" s="551"/>
      <c r="J330" s="551"/>
      <c r="K330" s="551"/>
      <c r="L330" s="551"/>
      <c r="M330" s="551"/>
      <c r="N330" s="551"/>
      <c r="O330" s="551"/>
      <c r="P330" s="551"/>
      <c r="Q330" s="551"/>
      <c r="R330" s="551"/>
      <c r="S330" s="551"/>
      <c r="T330" s="601"/>
      <c r="U330" s="467"/>
      <c r="V330" s="468"/>
      <c r="W330" s="27"/>
      <c r="X330" s="27"/>
      <c r="Y330" s="27"/>
      <c r="Z330" s="27"/>
      <c r="AA330" s="27"/>
      <c r="AB330" s="27"/>
      <c r="AC330" s="27"/>
      <c r="AD330" s="27"/>
      <c r="AG330">
        <f t="shared" si="133"/>
        <v>0</v>
      </c>
      <c r="AH330">
        <f t="shared" si="134"/>
        <v>0</v>
      </c>
      <c r="AI330" s="35">
        <f t="shared" si="135"/>
        <v>0</v>
      </c>
      <c r="AJ330" s="36">
        <f t="shared" si="136"/>
        <v>0</v>
      </c>
      <c r="AK330" s="37">
        <f t="shared" si="137"/>
        <v>0</v>
      </c>
      <c r="AL330" s="38">
        <f t="shared" si="138"/>
        <v>0</v>
      </c>
      <c r="AM330" s="35">
        <f t="shared" si="139"/>
        <v>0</v>
      </c>
      <c r="AN330" s="36">
        <f t="shared" si="140"/>
        <v>0</v>
      </c>
      <c r="AO330" s="37">
        <f t="shared" si="141"/>
        <v>0</v>
      </c>
      <c r="AP330" s="38">
        <f t="shared" si="142"/>
        <v>0</v>
      </c>
      <c r="AQ330" s="35">
        <f t="shared" si="143"/>
        <v>0</v>
      </c>
      <c r="AR330" s="36">
        <f t="shared" si="144"/>
        <v>0</v>
      </c>
      <c r="AS330" s="37">
        <f t="shared" si="145"/>
        <v>0</v>
      </c>
      <c r="AT330" s="38">
        <f t="shared" si="146"/>
        <v>0</v>
      </c>
      <c r="AU330" s="35">
        <f t="shared" si="147"/>
        <v>0</v>
      </c>
      <c r="AV330" s="36">
        <f t="shared" si="148"/>
        <v>0</v>
      </c>
      <c r="AW330" s="37">
        <f t="shared" si="149"/>
        <v>0</v>
      </c>
      <c r="AX330" s="38">
        <f t="shared" si="150"/>
        <v>0</v>
      </c>
      <c r="AY330" s="39">
        <f t="shared" si="151"/>
        <v>0</v>
      </c>
      <c r="AZ330" s="34" t="str">
        <f>IF(AY330=0,"",
IF(SUM($AY$143:AY330)=1,BA330,
IF($AY$718&gt;SUM($AY$143:AY330),_xlfn.CONCAT(", ",BA330),
IF($AY$718=SUM($AY$143:AY330),_xlfn.CONCAT(" y ",BA330)))))</f>
        <v/>
      </c>
      <c r="BA330" s="220" t="s">
        <v>952</v>
      </c>
      <c r="BC330" s="41">
        <f t="shared" si="152"/>
        <v>0</v>
      </c>
      <c r="BD330" s="41">
        <f t="shared" si="153"/>
        <v>0</v>
      </c>
      <c r="BE330" s="41">
        <f t="shared" si="154"/>
        <v>0</v>
      </c>
      <c r="BF330" s="41">
        <f t="shared" si="155"/>
        <v>0</v>
      </c>
      <c r="BG330" s="41">
        <f t="shared" si="156"/>
        <v>0</v>
      </c>
      <c r="BH330" s="41">
        <f t="shared" si="157"/>
        <v>0</v>
      </c>
      <c r="BI330" s="41">
        <f t="shared" si="158"/>
        <v>0</v>
      </c>
      <c r="BJ330" s="41">
        <f t="shared" si="159"/>
        <v>0</v>
      </c>
    </row>
    <row r="331" spans="1:62" ht="15" customHeight="1">
      <c r="A331" s="159"/>
      <c r="B331" s="179"/>
      <c r="C331" s="220" t="s">
        <v>953</v>
      </c>
      <c r="D331" s="573" t="str">
        <f>IF($AC$136="","",IF(HLOOKUP($AC$136,Presentación!$AQ$3:$BV$574,Presentación!AP192)="","",HLOOKUP($AC$136,Presentación!$AQ$3:$BV$574,Presentación!AP192,0)))</f>
        <v/>
      </c>
      <c r="E331" s="573"/>
      <c r="F331" s="573"/>
      <c r="G331" s="551" t="str">
        <f>IF($AC$136="","",IF(HLOOKUP($AC$136,Presentación!$BZ$3:$DE$574,Presentación!AP192,0)="","",HLOOKUP($AC$136,Presentación!$BZ$3:$DE$574,Presentación!AP192,0)))</f>
        <v/>
      </c>
      <c r="H331" s="551"/>
      <c r="I331" s="551"/>
      <c r="J331" s="551"/>
      <c r="K331" s="551"/>
      <c r="L331" s="551"/>
      <c r="M331" s="551"/>
      <c r="N331" s="551"/>
      <c r="O331" s="551"/>
      <c r="P331" s="551"/>
      <c r="Q331" s="551"/>
      <c r="R331" s="551"/>
      <c r="S331" s="551"/>
      <c r="T331" s="601"/>
      <c r="U331" s="467"/>
      <c r="V331" s="468"/>
      <c r="W331" s="27"/>
      <c r="X331" s="27"/>
      <c r="Y331" s="27"/>
      <c r="Z331" s="27"/>
      <c r="AA331" s="27"/>
      <c r="AB331" s="27"/>
      <c r="AC331" s="27"/>
      <c r="AD331" s="27"/>
      <c r="AG331">
        <f t="shared" si="133"/>
        <v>0</v>
      </c>
      <c r="AH331">
        <f t="shared" si="134"/>
        <v>0</v>
      </c>
      <c r="AI331" s="35">
        <f t="shared" si="135"/>
        <v>0</v>
      </c>
      <c r="AJ331" s="36">
        <f t="shared" si="136"/>
        <v>0</v>
      </c>
      <c r="AK331" s="37">
        <f t="shared" si="137"/>
        <v>0</v>
      </c>
      <c r="AL331" s="38">
        <f t="shared" si="138"/>
        <v>0</v>
      </c>
      <c r="AM331" s="35">
        <f t="shared" si="139"/>
        <v>0</v>
      </c>
      <c r="AN331" s="36">
        <f t="shared" si="140"/>
        <v>0</v>
      </c>
      <c r="AO331" s="37">
        <f t="shared" si="141"/>
        <v>0</v>
      </c>
      <c r="AP331" s="38">
        <f t="shared" si="142"/>
        <v>0</v>
      </c>
      <c r="AQ331" s="35">
        <f t="shared" si="143"/>
        <v>0</v>
      </c>
      <c r="AR331" s="36">
        <f t="shared" si="144"/>
        <v>0</v>
      </c>
      <c r="AS331" s="37">
        <f t="shared" si="145"/>
        <v>0</v>
      </c>
      <c r="AT331" s="38">
        <f t="shared" si="146"/>
        <v>0</v>
      </c>
      <c r="AU331" s="35">
        <f t="shared" si="147"/>
        <v>0</v>
      </c>
      <c r="AV331" s="36">
        <f t="shared" si="148"/>
        <v>0</v>
      </c>
      <c r="AW331" s="37">
        <f t="shared" si="149"/>
        <v>0</v>
      </c>
      <c r="AX331" s="38">
        <f t="shared" si="150"/>
        <v>0</v>
      </c>
      <c r="AY331" s="39">
        <f t="shared" si="151"/>
        <v>0</v>
      </c>
      <c r="AZ331" s="34" t="str">
        <f>IF(AY331=0,"",
IF(SUM($AY$143:AY331)=1,BA331,
IF($AY$718&gt;SUM($AY$143:AY331),_xlfn.CONCAT(", ",BA331),
IF($AY$718=SUM($AY$143:AY331),_xlfn.CONCAT(" y ",BA331)))))</f>
        <v/>
      </c>
      <c r="BA331" s="220" t="s">
        <v>953</v>
      </c>
      <c r="BC331" s="41">
        <f t="shared" si="152"/>
        <v>0</v>
      </c>
      <c r="BD331" s="41">
        <f t="shared" si="153"/>
        <v>0</v>
      </c>
      <c r="BE331" s="41">
        <f t="shared" si="154"/>
        <v>0</v>
      </c>
      <c r="BF331" s="41">
        <f t="shared" si="155"/>
        <v>0</v>
      </c>
      <c r="BG331" s="41">
        <f t="shared" si="156"/>
        <v>0</v>
      </c>
      <c r="BH331" s="41">
        <f t="shared" si="157"/>
        <v>0</v>
      </c>
      <c r="BI331" s="41">
        <f t="shared" si="158"/>
        <v>0</v>
      </c>
      <c r="BJ331" s="41">
        <f t="shared" si="159"/>
        <v>0</v>
      </c>
    </row>
    <row r="332" spans="1:62" ht="15" customHeight="1">
      <c r="A332" s="159"/>
      <c r="B332" s="179"/>
      <c r="C332" s="220" t="s">
        <v>954</v>
      </c>
      <c r="D332" s="573" t="str">
        <f>IF($AC$136="","",IF(HLOOKUP($AC$136,Presentación!$AQ$3:$BV$574,Presentación!AP193)="","",HLOOKUP($AC$136,Presentación!$AQ$3:$BV$574,Presentación!AP193,0)))</f>
        <v/>
      </c>
      <c r="E332" s="573"/>
      <c r="F332" s="573"/>
      <c r="G332" s="551" t="str">
        <f>IF($AC$136="","",IF(HLOOKUP($AC$136,Presentación!$BZ$3:$DE$574,Presentación!AP193,0)="","",HLOOKUP($AC$136,Presentación!$BZ$3:$DE$574,Presentación!AP193,0)))</f>
        <v/>
      </c>
      <c r="H332" s="551"/>
      <c r="I332" s="551"/>
      <c r="J332" s="551"/>
      <c r="K332" s="551"/>
      <c r="L332" s="551"/>
      <c r="M332" s="551"/>
      <c r="N332" s="551"/>
      <c r="O332" s="551"/>
      <c r="P332" s="551"/>
      <c r="Q332" s="551"/>
      <c r="R332" s="551"/>
      <c r="S332" s="551"/>
      <c r="T332" s="601"/>
      <c r="U332" s="467"/>
      <c r="V332" s="468"/>
      <c r="W332" s="27"/>
      <c r="X332" s="27"/>
      <c r="Y332" s="27"/>
      <c r="Z332" s="27"/>
      <c r="AA332" s="27"/>
      <c r="AB332" s="27"/>
      <c r="AC332" s="27"/>
      <c r="AD332" s="27"/>
      <c r="AG332">
        <f t="shared" si="133"/>
        <v>0</v>
      </c>
      <c r="AH332">
        <f t="shared" si="134"/>
        <v>0</v>
      </c>
      <c r="AI332" s="35">
        <f t="shared" si="135"/>
        <v>0</v>
      </c>
      <c r="AJ332" s="36">
        <f t="shared" si="136"/>
        <v>0</v>
      </c>
      <c r="AK332" s="37">
        <f t="shared" si="137"/>
        <v>0</v>
      </c>
      <c r="AL332" s="38">
        <f t="shared" si="138"/>
        <v>0</v>
      </c>
      <c r="AM332" s="35">
        <f t="shared" si="139"/>
        <v>0</v>
      </c>
      <c r="AN332" s="36">
        <f t="shared" si="140"/>
        <v>0</v>
      </c>
      <c r="AO332" s="37">
        <f t="shared" si="141"/>
        <v>0</v>
      </c>
      <c r="AP332" s="38">
        <f t="shared" si="142"/>
        <v>0</v>
      </c>
      <c r="AQ332" s="35">
        <f t="shared" si="143"/>
        <v>0</v>
      </c>
      <c r="AR332" s="36">
        <f t="shared" si="144"/>
        <v>0</v>
      </c>
      <c r="AS332" s="37">
        <f t="shared" si="145"/>
        <v>0</v>
      </c>
      <c r="AT332" s="38">
        <f t="shared" si="146"/>
        <v>0</v>
      </c>
      <c r="AU332" s="35">
        <f t="shared" si="147"/>
        <v>0</v>
      </c>
      <c r="AV332" s="36">
        <f t="shared" si="148"/>
        <v>0</v>
      </c>
      <c r="AW332" s="37">
        <f t="shared" si="149"/>
        <v>0</v>
      </c>
      <c r="AX332" s="38">
        <f t="shared" si="150"/>
        <v>0</v>
      </c>
      <c r="AY332" s="39">
        <f t="shared" si="151"/>
        <v>0</v>
      </c>
      <c r="AZ332" s="34" t="str">
        <f>IF(AY332=0,"",
IF(SUM($AY$143:AY332)=1,BA332,
IF($AY$718&gt;SUM($AY$143:AY332),_xlfn.CONCAT(", ",BA332),
IF($AY$718=SUM($AY$143:AY332),_xlfn.CONCAT(" y ",BA332)))))</f>
        <v/>
      </c>
      <c r="BA332" s="220" t="s">
        <v>954</v>
      </c>
      <c r="BC332" s="41">
        <f t="shared" si="152"/>
        <v>0</v>
      </c>
      <c r="BD332" s="41">
        <f t="shared" si="153"/>
        <v>0</v>
      </c>
      <c r="BE332" s="41">
        <f t="shared" si="154"/>
        <v>0</v>
      </c>
      <c r="BF332" s="41">
        <f t="shared" si="155"/>
        <v>0</v>
      </c>
      <c r="BG332" s="41">
        <f t="shared" si="156"/>
        <v>0</v>
      </c>
      <c r="BH332" s="41">
        <f t="shared" si="157"/>
        <v>0</v>
      </c>
      <c r="BI332" s="41">
        <f t="shared" si="158"/>
        <v>0</v>
      </c>
      <c r="BJ332" s="41">
        <f t="shared" si="159"/>
        <v>0</v>
      </c>
    </row>
    <row r="333" spans="1:62" ht="15" customHeight="1">
      <c r="A333" s="159"/>
      <c r="B333" s="179"/>
      <c r="C333" s="220" t="s">
        <v>955</v>
      </c>
      <c r="D333" s="573" t="str">
        <f>IF($AC$136="","",IF(HLOOKUP($AC$136,Presentación!$AQ$3:$BV$574,Presentación!AP194)="","",HLOOKUP($AC$136,Presentación!$AQ$3:$BV$574,Presentación!AP194,0)))</f>
        <v/>
      </c>
      <c r="E333" s="573"/>
      <c r="F333" s="573"/>
      <c r="G333" s="551" t="str">
        <f>IF($AC$136="","",IF(HLOOKUP($AC$136,Presentación!$BZ$3:$DE$574,Presentación!AP194,0)="","",HLOOKUP($AC$136,Presentación!$BZ$3:$DE$574,Presentación!AP194,0)))</f>
        <v/>
      </c>
      <c r="H333" s="551"/>
      <c r="I333" s="551"/>
      <c r="J333" s="551"/>
      <c r="K333" s="551"/>
      <c r="L333" s="551"/>
      <c r="M333" s="551"/>
      <c r="N333" s="551"/>
      <c r="O333" s="551"/>
      <c r="P333" s="551"/>
      <c r="Q333" s="551"/>
      <c r="R333" s="551"/>
      <c r="S333" s="551"/>
      <c r="T333" s="601"/>
      <c r="U333" s="467"/>
      <c r="V333" s="468"/>
      <c r="W333" s="27"/>
      <c r="X333" s="27"/>
      <c r="Y333" s="27"/>
      <c r="Z333" s="27"/>
      <c r="AA333" s="27"/>
      <c r="AB333" s="27"/>
      <c r="AC333" s="27"/>
      <c r="AD333" s="27"/>
      <c r="AG333">
        <f t="shared" si="133"/>
        <v>0</v>
      </c>
      <c r="AH333">
        <f t="shared" si="134"/>
        <v>0</v>
      </c>
      <c r="AI333" s="35">
        <f t="shared" si="135"/>
        <v>0</v>
      </c>
      <c r="AJ333" s="36">
        <f t="shared" si="136"/>
        <v>0</v>
      </c>
      <c r="AK333" s="37">
        <f t="shared" si="137"/>
        <v>0</v>
      </c>
      <c r="AL333" s="38">
        <f t="shared" si="138"/>
        <v>0</v>
      </c>
      <c r="AM333" s="35">
        <f t="shared" si="139"/>
        <v>0</v>
      </c>
      <c r="AN333" s="36">
        <f t="shared" si="140"/>
        <v>0</v>
      </c>
      <c r="AO333" s="37">
        <f t="shared" si="141"/>
        <v>0</v>
      </c>
      <c r="AP333" s="38">
        <f t="shared" si="142"/>
        <v>0</v>
      </c>
      <c r="AQ333" s="35">
        <f t="shared" si="143"/>
        <v>0</v>
      </c>
      <c r="AR333" s="36">
        <f t="shared" si="144"/>
        <v>0</v>
      </c>
      <c r="AS333" s="37">
        <f t="shared" si="145"/>
        <v>0</v>
      </c>
      <c r="AT333" s="38">
        <f t="shared" si="146"/>
        <v>0</v>
      </c>
      <c r="AU333" s="35">
        <f t="shared" si="147"/>
        <v>0</v>
      </c>
      <c r="AV333" s="36">
        <f t="shared" si="148"/>
        <v>0</v>
      </c>
      <c r="AW333" s="37">
        <f t="shared" si="149"/>
        <v>0</v>
      </c>
      <c r="AX333" s="38">
        <f t="shared" si="150"/>
        <v>0</v>
      </c>
      <c r="AY333" s="39">
        <f t="shared" si="151"/>
        <v>0</v>
      </c>
      <c r="AZ333" s="34" t="str">
        <f>IF(AY333=0,"",
IF(SUM($AY$143:AY333)=1,BA333,
IF($AY$718&gt;SUM($AY$143:AY333),_xlfn.CONCAT(", ",BA333),
IF($AY$718=SUM($AY$143:AY333),_xlfn.CONCAT(" y ",BA333)))))</f>
        <v/>
      </c>
      <c r="BA333" s="220" t="s">
        <v>955</v>
      </c>
      <c r="BC333" s="41">
        <f t="shared" si="152"/>
        <v>0</v>
      </c>
      <c r="BD333" s="41">
        <f t="shared" si="153"/>
        <v>0</v>
      </c>
      <c r="BE333" s="41">
        <f t="shared" si="154"/>
        <v>0</v>
      </c>
      <c r="BF333" s="41">
        <f t="shared" si="155"/>
        <v>0</v>
      </c>
      <c r="BG333" s="41">
        <f t="shared" si="156"/>
        <v>0</v>
      </c>
      <c r="BH333" s="41">
        <f t="shared" si="157"/>
        <v>0</v>
      </c>
      <c r="BI333" s="41">
        <f t="shared" si="158"/>
        <v>0</v>
      </c>
      <c r="BJ333" s="41">
        <f t="shared" si="159"/>
        <v>0</v>
      </c>
    </row>
    <row r="334" spans="1:62" ht="15" customHeight="1">
      <c r="A334" s="159"/>
      <c r="B334" s="179"/>
      <c r="C334" s="220" t="s">
        <v>956</v>
      </c>
      <c r="D334" s="573" t="str">
        <f>IF($AC$136="","",IF(HLOOKUP($AC$136,Presentación!$AQ$3:$BV$574,Presentación!AP195)="","",HLOOKUP($AC$136,Presentación!$AQ$3:$BV$574,Presentación!AP195,0)))</f>
        <v/>
      </c>
      <c r="E334" s="573"/>
      <c r="F334" s="573"/>
      <c r="G334" s="551" t="str">
        <f>IF($AC$136="","",IF(HLOOKUP($AC$136,Presentación!$BZ$3:$DE$574,Presentación!AP195,0)="","",HLOOKUP($AC$136,Presentación!$BZ$3:$DE$574,Presentación!AP195,0)))</f>
        <v/>
      </c>
      <c r="H334" s="551"/>
      <c r="I334" s="551"/>
      <c r="J334" s="551"/>
      <c r="K334" s="551"/>
      <c r="L334" s="551"/>
      <c r="M334" s="551"/>
      <c r="N334" s="551"/>
      <c r="O334" s="551"/>
      <c r="P334" s="551"/>
      <c r="Q334" s="551"/>
      <c r="R334" s="551"/>
      <c r="S334" s="551"/>
      <c r="T334" s="601"/>
      <c r="U334" s="467"/>
      <c r="V334" s="468"/>
      <c r="W334" s="27"/>
      <c r="X334" s="27"/>
      <c r="Y334" s="27"/>
      <c r="Z334" s="27"/>
      <c r="AA334" s="27"/>
      <c r="AB334" s="27"/>
      <c r="AC334" s="27"/>
      <c r="AD334" s="27"/>
      <c r="AG334">
        <f t="shared" si="133"/>
        <v>0</v>
      </c>
      <c r="AH334">
        <f t="shared" si="134"/>
        <v>0</v>
      </c>
      <c r="AI334" s="35">
        <f t="shared" si="135"/>
        <v>0</v>
      </c>
      <c r="AJ334" s="36">
        <f t="shared" si="136"/>
        <v>0</v>
      </c>
      <c r="AK334" s="37">
        <f t="shared" si="137"/>
        <v>0</v>
      </c>
      <c r="AL334" s="38">
        <f t="shared" si="138"/>
        <v>0</v>
      </c>
      <c r="AM334" s="35">
        <f t="shared" si="139"/>
        <v>0</v>
      </c>
      <c r="AN334" s="36">
        <f t="shared" si="140"/>
        <v>0</v>
      </c>
      <c r="AO334" s="37">
        <f t="shared" si="141"/>
        <v>0</v>
      </c>
      <c r="AP334" s="38">
        <f t="shared" si="142"/>
        <v>0</v>
      </c>
      <c r="AQ334" s="35">
        <f t="shared" si="143"/>
        <v>0</v>
      </c>
      <c r="AR334" s="36">
        <f t="shared" si="144"/>
        <v>0</v>
      </c>
      <c r="AS334" s="37">
        <f t="shared" si="145"/>
        <v>0</v>
      </c>
      <c r="AT334" s="38">
        <f t="shared" si="146"/>
        <v>0</v>
      </c>
      <c r="AU334" s="35">
        <f t="shared" si="147"/>
        <v>0</v>
      </c>
      <c r="AV334" s="36">
        <f t="shared" si="148"/>
        <v>0</v>
      </c>
      <c r="AW334" s="37">
        <f t="shared" si="149"/>
        <v>0</v>
      </c>
      <c r="AX334" s="38">
        <f t="shared" si="150"/>
        <v>0</v>
      </c>
      <c r="AY334" s="39">
        <f t="shared" si="151"/>
        <v>0</v>
      </c>
      <c r="AZ334" s="34" t="str">
        <f>IF(AY334=0,"",
IF(SUM($AY$143:AY334)=1,BA334,
IF($AY$718&gt;SUM($AY$143:AY334),_xlfn.CONCAT(", ",BA334),
IF($AY$718=SUM($AY$143:AY334),_xlfn.CONCAT(" y ",BA334)))))</f>
        <v/>
      </c>
      <c r="BA334" s="220" t="s">
        <v>956</v>
      </c>
      <c r="BC334" s="41">
        <f t="shared" si="152"/>
        <v>0</v>
      </c>
      <c r="BD334" s="41">
        <f t="shared" si="153"/>
        <v>0</v>
      </c>
      <c r="BE334" s="41">
        <f t="shared" si="154"/>
        <v>0</v>
      </c>
      <c r="BF334" s="41">
        <f t="shared" si="155"/>
        <v>0</v>
      </c>
      <c r="BG334" s="41">
        <f t="shared" si="156"/>
        <v>0</v>
      </c>
      <c r="BH334" s="41">
        <f t="shared" si="157"/>
        <v>0</v>
      </c>
      <c r="BI334" s="41">
        <f t="shared" si="158"/>
        <v>0</v>
      </c>
      <c r="BJ334" s="41">
        <f t="shared" si="159"/>
        <v>0</v>
      </c>
    </row>
    <row r="335" spans="1:62" ht="15" customHeight="1">
      <c r="A335" s="159"/>
      <c r="B335" s="179"/>
      <c r="C335" s="220" t="s">
        <v>957</v>
      </c>
      <c r="D335" s="573" t="str">
        <f>IF($AC$136="","",IF(HLOOKUP($AC$136,Presentación!$AQ$3:$BV$574,Presentación!AP196)="","",HLOOKUP($AC$136,Presentación!$AQ$3:$BV$574,Presentación!AP196,0)))</f>
        <v/>
      </c>
      <c r="E335" s="573"/>
      <c r="F335" s="573"/>
      <c r="G335" s="551" t="str">
        <f>IF($AC$136="","",IF(HLOOKUP($AC$136,Presentación!$BZ$3:$DE$574,Presentación!AP196,0)="","",HLOOKUP($AC$136,Presentación!$BZ$3:$DE$574,Presentación!AP196,0)))</f>
        <v/>
      </c>
      <c r="H335" s="551"/>
      <c r="I335" s="551"/>
      <c r="J335" s="551"/>
      <c r="K335" s="551"/>
      <c r="L335" s="551"/>
      <c r="M335" s="551"/>
      <c r="N335" s="551"/>
      <c r="O335" s="551"/>
      <c r="P335" s="551"/>
      <c r="Q335" s="551"/>
      <c r="R335" s="551"/>
      <c r="S335" s="551"/>
      <c r="T335" s="601"/>
      <c r="U335" s="467"/>
      <c r="V335" s="468"/>
      <c r="W335" s="27"/>
      <c r="X335" s="27"/>
      <c r="Y335" s="27"/>
      <c r="Z335" s="27"/>
      <c r="AA335" s="27"/>
      <c r="AB335" s="27"/>
      <c r="AC335" s="27"/>
      <c r="AD335" s="27"/>
      <c r="AG335">
        <f t="shared" ref="AG335:AG398" si="160">IF(D336&lt;&gt;"",IF(OR(COUNTA(T336:AD336,O917:AD917)=0,COUNTA(T336:AD336,O917:AD917)=25),0,1),0)</f>
        <v>0</v>
      </c>
      <c r="AH335">
        <f t="shared" ref="AH335:AH398" si="161">IF(D336="",IF(COUNTA(T336:AD336,O917:AD917)=0,0,1),0)</f>
        <v>0</v>
      </c>
      <c r="AI335" s="35">
        <f t="shared" si="135"/>
        <v>0</v>
      </c>
      <c r="AJ335" s="36">
        <f t="shared" si="136"/>
        <v>0</v>
      </c>
      <c r="AK335" s="37">
        <f t="shared" si="137"/>
        <v>0</v>
      </c>
      <c r="AL335" s="38">
        <f t="shared" si="138"/>
        <v>0</v>
      </c>
      <c r="AM335" s="35">
        <f t="shared" si="139"/>
        <v>0</v>
      </c>
      <c r="AN335" s="36">
        <f t="shared" si="140"/>
        <v>0</v>
      </c>
      <c r="AO335" s="37">
        <f t="shared" si="141"/>
        <v>0</v>
      </c>
      <c r="AP335" s="38">
        <f t="shared" si="142"/>
        <v>0</v>
      </c>
      <c r="AQ335" s="35">
        <f t="shared" si="143"/>
        <v>0</v>
      </c>
      <c r="AR335" s="36">
        <f t="shared" si="144"/>
        <v>0</v>
      </c>
      <c r="AS335" s="37">
        <f t="shared" si="145"/>
        <v>0</v>
      </c>
      <c r="AT335" s="38">
        <f t="shared" si="146"/>
        <v>0</v>
      </c>
      <c r="AU335" s="35">
        <f t="shared" si="147"/>
        <v>0</v>
      </c>
      <c r="AV335" s="36">
        <f t="shared" si="148"/>
        <v>0</v>
      </c>
      <c r="AW335" s="37">
        <f t="shared" si="149"/>
        <v>0</v>
      </c>
      <c r="AX335" s="38">
        <f t="shared" si="150"/>
        <v>0</v>
      </c>
      <c r="AY335" s="39">
        <f t="shared" si="151"/>
        <v>0</v>
      </c>
      <c r="AZ335" s="34" t="str">
        <f>IF(AY335=0,"",
IF(SUM($AY$143:AY335)=1,BA335,
IF($AY$718&gt;SUM($AY$143:AY335),_xlfn.CONCAT(", ",BA335),
IF($AY$718=SUM($AY$143:AY335),_xlfn.CONCAT(" y ",BA335)))))</f>
        <v/>
      </c>
      <c r="BA335" s="220" t="s">
        <v>957</v>
      </c>
      <c r="BC335" s="41">
        <f t="shared" si="152"/>
        <v>0</v>
      </c>
      <c r="BD335" s="41">
        <f t="shared" si="153"/>
        <v>0</v>
      </c>
      <c r="BE335" s="41">
        <f t="shared" si="154"/>
        <v>0</v>
      </c>
      <c r="BF335" s="41">
        <f t="shared" si="155"/>
        <v>0</v>
      </c>
      <c r="BG335" s="41">
        <f t="shared" si="156"/>
        <v>0</v>
      </c>
      <c r="BH335" s="41">
        <f t="shared" si="157"/>
        <v>0</v>
      </c>
      <c r="BI335" s="41">
        <f t="shared" si="158"/>
        <v>0</v>
      </c>
      <c r="BJ335" s="41">
        <f t="shared" si="159"/>
        <v>0</v>
      </c>
    </row>
    <row r="336" spans="1:62" ht="15" customHeight="1">
      <c r="A336" s="159"/>
      <c r="B336" s="179"/>
      <c r="C336" s="220" t="s">
        <v>958</v>
      </c>
      <c r="D336" s="573" t="str">
        <f>IF($AC$136="","",IF(HLOOKUP($AC$136,Presentación!$AQ$3:$BV$574,Presentación!AP197)="","",HLOOKUP($AC$136,Presentación!$AQ$3:$BV$574,Presentación!AP197,0)))</f>
        <v/>
      </c>
      <c r="E336" s="573"/>
      <c r="F336" s="573"/>
      <c r="G336" s="551" t="str">
        <f>IF($AC$136="","",IF(HLOOKUP($AC$136,Presentación!$BZ$3:$DE$574,Presentación!AP197,0)="","",HLOOKUP($AC$136,Presentación!$BZ$3:$DE$574,Presentación!AP197,0)))</f>
        <v/>
      </c>
      <c r="H336" s="551"/>
      <c r="I336" s="551"/>
      <c r="J336" s="551"/>
      <c r="K336" s="551"/>
      <c r="L336" s="551"/>
      <c r="M336" s="551"/>
      <c r="N336" s="551"/>
      <c r="O336" s="551"/>
      <c r="P336" s="551"/>
      <c r="Q336" s="551"/>
      <c r="R336" s="551"/>
      <c r="S336" s="551"/>
      <c r="T336" s="601"/>
      <c r="U336" s="467"/>
      <c r="V336" s="468"/>
      <c r="W336" s="27"/>
      <c r="X336" s="27"/>
      <c r="Y336" s="27"/>
      <c r="Z336" s="27"/>
      <c r="AA336" s="27"/>
      <c r="AB336" s="27"/>
      <c r="AC336" s="27"/>
      <c r="AD336" s="27"/>
      <c r="AG336">
        <f t="shared" si="160"/>
        <v>0</v>
      </c>
      <c r="AH336">
        <f t="shared" si="161"/>
        <v>0</v>
      </c>
      <c r="AI336" s="35">
        <f t="shared" ref="AI336:AI399" si="162">W336</f>
        <v>0</v>
      </c>
      <c r="AJ336" s="36">
        <f t="shared" ref="AJ336:AJ399" si="163">COUNTIF(AA336,"NS") + COUNTIF(O917,"NS") + COUNTIF(S917,"NS") + COUNTIF(W917,"NS") + COUNTIF(AA917,"NS")</f>
        <v>0</v>
      </c>
      <c r="AK336" s="37">
        <f t="shared" ref="AK336:AK399" si="164">SUM(AA336,O917,S917,W917,AA917)</f>
        <v>0</v>
      </c>
      <c r="AL336" s="38">
        <f t="shared" ref="AL336:AL399" si="165">IF(OR(AND(AI336=0, AJ336&gt;0),AND(AI336="NS", AK336&gt;0), AND(AI336="NS", AJ336=0, AK336=0)), 1, IF(OR(AND(AI336&gt;0, AJ336&gt;1,AI336&gt;AK336), AND(AI336="NS", AJ336=2), AND(AI336="NS", AK336=0, AJ336&gt;0), AI336=AK336), 0, 1))</f>
        <v>0</v>
      </c>
      <c r="AM336" s="35">
        <f t="shared" ref="AM336:AM399" si="166">X336</f>
        <v>0</v>
      </c>
      <c r="AN336" s="36">
        <f t="shared" ref="AN336:AN399" si="167">COUNTIF(AB336,"NS") + COUNTIF(P917,"NS") + COUNTIF(T917,"NS") + COUNTIF(X917,"NS") + COUNTIF(AB917,"NS")</f>
        <v>0</v>
      </c>
      <c r="AO336" s="37">
        <f t="shared" ref="AO336:AO399" si="168">SUM(AB336,P917,T917,X917,AB917)</f>
        <v>0</v>
      </c>
      <c r="AP336" s="38">
        <f t="shared" ref="AP336:AP399" si="169">IF(OR(AND(AM336=0, AN336&gt;0),AND(AM336="NS", AO336&gt;0), AND(AM336="NS", AN336=0, AO336=0)), 1, IF(OR(AND(AM336&gt;0, AN336&gt;1,AM336&gt;AO336), AND(AM336="NS", AN336=2), AND(AM336="NS", AO336=0, AN336&gt;0), AM336=AO336), 0, 1))</f>
        <v>0</v>
      </c>
      <c r="AQ336" s="35">
        <f t="shared" ref="AQ336:AQ399" si="170">Y336</f>
        <v>0</v>
      </c>
      <c r="AR336" s="36">
        <f t="shared" ref="AR336:AR399" si="171">COUNTIF(AC336,"NS") + COUNTIF(Q917,"NS") + COUNTIF(U917,"NS") + COUNTIF(Y917,"NS") + COUNTIF(AC917,"NS")</f>
        <v>0</v>
      </c>
      <c r="AS336" s="37">
        <f t="shared" ref="AS336:AS399" si="172">SUM(AC336,Q917,U917,Y917,AC917)</f>
        <v>0</v>
      </c>
      <c r="AT336" s="38">
        <f t="shared" ref="AT336:AT399" si="173">IF(OR(AND(AQ336=0, AR336&gt;0),AND(AQ336="NS", AS336&gt;0), AND(AQ336="NS", AR336=0, AS336=0)), 1, IF(OR(AND(AQ336&gt;0, AR336&gt;1,AQ336&gt;AS336), AND(AQ336="NS", AR336=2), AND(AQ336="NS", AS336=0, AR336&gt;0), AQ336=AS336), 0, 1))</f>
        <v>0</v>
      </c>
      <c r="AU336" s="35">
        <f t="shared" ref="AU336:AU399" si="174">Z336</f>
        <v>0</v>
      </c>
      <c r="AV336" s="36">
        <f t="shared" ref="AV336:AV399" si="175">COUNTIF(AD336,"NS") + COUNTIF(R917,"NS") + COUNTIF(V917,"NS") + COUNTIF(Z917,"NS") + COUNTIF(AD917,"NS")</f>
        <v>0</v>
      </c>
      <c r="AW336" s="37">
        <f t="shared" ref="AW336:AW399" si="176">SUM(AD336,R917,V917,Z917,AD917)</f>
        <v>0</v>
      </c>
      <c r="AX336" s="38">
        <f t="shared" ref="AX336:AX399" si="177">IF(OR(AND(AU336=0, AV336&gt;0),AND(AU336="NS", AW336&gt;0), AND(AU336="NS", AV336=0, AW336=0)), 1, IF(OR(AND(AU336&gt;0, AV336&gt;1,AU336&gt;AW336), AND(AU336="NS", AV336=2), AND(AU336="NS", AW336=0, AV336&gt;0), AU336=AW336), 0, 1))</f>
        <v>0</v>
      </c>
      <c r="AY336" s="39">
        <f t="shared" ref="AY336:AY399" si="178">IF(SUM(AL336,AP336,AT336,AX336)=0,0,1)</f>
        <v>0</v>
      </c>
      <c r="AZ336" s="34" t="str">
        <f>IF(AY336=0,"",
IF(SUM($AY$143:AY336)=1,BA336,
IF($AY$718&gt;SUM($AY$143:AY336),_xlfn.CONCAT(", ",BA336),
IF($AY$718=SUM($AY$143:AY336),_xlfn.CONCAT(" y ",BA336)))))</f>
        <v/>
      </c>
      <c r="BA336" s="220" t="s">
        <v>958</v>
      </c>
      <c r="BC336" s="41">
        <f t="shared" ref="BC336:BC399" si="179">W336</f>
        <v>0</v>
      </c>
      <c r="BD336" s="41">
        <f t="shared" ref="BD336:BD399" si="180">COUNTIF(X336:Z336,"NS")</f>
        <v>0</v>
      </c>
      <c r="BE336" s="41">
        <f t="shared" ref="BE336:BE399" si="181">SUM(X336:Z336)</f>
        <v>0</v>
      </c>
      <c r="BF336" s="41">
        <f t="shared" ref="BF336:BF399" si="182">IF(OR(AND(BC336=0, BD336&gt;0),AND(BC336="NS", BE336&gt;0), AND(BC336="NS", BD336=0, BE336=0)), 1, IF(OR(AND(BC336&gt;0, BD336&gt;1,BC336&gt;BE336), AND(BC336="NS", BD336=2), AND(BC336="NS", BE336=0, BD336&gt;0), BC336=BE336), 0, 1))</f>
        <v>0</v>
      </c>
      <c r="BG336" s="41">
        <f t="shared" ref="BG336:BG399" si="183">AA336</f>
        <v>0</v>
      </c>
      <c r="BH336" s="41">
        <f t="shared" ref="BH336:BH399" si="184">COUNTIF(AB336:AD336,"NS")</f>
        <v>0</v>
      </c>
      <c r="BI336" s="41">
        <f t="shared" ref="BI336:BI399" si="185">SUM(AB336:AD336)</f>
        <v>0</v>
      </c>
      <c r="BJ336" s="41">
        <f t="shared" ref="BJ336:BJ399" si="186">IF(OR(AND(BG336=0, BH336&gt;0),AND(BG336="NS", BI336&gt;0), AND(BG336="NS", BH336=0, BI336=0)), 1, IF(OR(AND(BG336&gt;0, BH336&gt;1,BG336&gt;BI336), AND(BG336="NS", BH336=2), AND(BG336="NS", BI336=0, BH336&gt;0), BG336=BI336), 0, 1))</f>
        <v>0</v>
      </c>
    </row>
    <row r="337" spans="1:62" ht="15" customHeight="1">
      <c r="A337" s="159"/>
      <c r="B337" s="179"/>
      <c r="C337" s="220" t="s">
        <v>959</v>
      </c>
      <c r="D337" s="573" t="str">
        <f>IF($AC$136="","",IF(HLOOKUP($AC$136,Presentación!$AQ$3:$BV$574,Presentación!AP198)="","",HLOOKUP($AC$136,Presentación!$AQ$3:$BV$574,Presentación!AP198,0)))</f>
        <v/>
      </c>
      <c r="E337" s="573"/>
      <c r="F337" s="573"/>
      <c r="G337" s="551" t="str">
        <f>IF($AC$136="","",IF(HLOOKUP($AC$136,Presentación!$BZ$3:$DE$574,Presentación!AP198,0)="","",HLOOKUP($AC$136,Presentación!$BZ$3:$DE$574,Presentación!AP198,0)))</f>
        <v/>
      </c>
      <c r="H337" s="551"/>
      <c r="I337" s="551"/>
      <c r="J337" s="551"/>
      <c r="K337" s="551"/>
      <c r="L337" s="551"/>
      <c r="M337" s="551"/>
      <c r="N337" s="551"/>
      <c r="O337" s="551"/>
      <c r="P337" s="551"/>
      <c r="Q337" s="551"/>
      <c r="R337" s="551"/>
      <c r="S337" s="551"/>
      <c r="T337" s="601"/>
      <c r="U337" s="467"/>
      <c r="V337" s="468"/>
      <c r="W337" s="27"/>
      <c r="X337" s="27"/>
      <c r="Y337" s="27"/>
      <c r="Z337" s="27"/>
      <c r="AA337" s="27"/>
      <c r="AB337" s="27"/>
      <c r="AC337" s="27"/>
      <c r="AD337" s="27"/>
      <c r="AG337">
        <f t="shared" si="160"/>
        <v>0</v>
      </c>
      <c r="AH337">
        <f t="shared" si="161"/>
        <v>0</v>
      </c>
      <c r="AI337" s="35">
        <f t="shared" si="162"/>
        <v>0</v>
      </c>
      <c r="AJ337" s="36">
        <f t="shared" si="163"/>
        <v>0</v>
      </c>
      <c r="AK337" s="37">
        <f t="shared" si="164"/>
        <v>0</v>
      </c>
      <c r="AL337" s="38">
        <f t="shared" si="165"/>
        <v>0</v>
      </c>
      <c r="AM337" s="35">
        <f t="shared" si="166"/>
        <v>0</v>
      </c>
      <c r="AN337" s="36">
        <f t="shared" si="167"/>
        <v>0</v>
      </c>
      <c r="AO337" s="37">
        <f t="shared" si="168"/>
        <v>0</v>
      </c>
      <c r="AP337" s="38">
        <f t="shared" si="169"/>
        <v>0</v>
      </c>
      <c r="AQ337" s="35">
        <f t="shared" si="170"/>
        <v>0</v>
      </c>
      <c r="AR337" s="36">
        <f t="shared" si="171"/>
        <v>0</v>
      </c>
      <c r="AS337" s="37">
        <f t="shared" si="172"/>
        <v>0</v>
      </c>
      <c r="AT337" s="38">
        <f t="shared" si="173"/>
        <v>0</v>
      </c>
      <c r="AU337" s="35">
        <f t="shared" si="174"/>
        <v>0</v>
      </c>
      <c r="AV337" s="36">
        <f t="shared" si="175"/>
        <v>0</v>
      </c>
      <c r="AW337" s="37">
        <f t="shared" si="176"/>
        <v>0</v>
      </c>
      <c r="AX337" s="38">
        <f t="shared" si="177"/>
        <v>0</v>
      </c>
      <c r="AY337" s="39">
        <f t="shared" si="178"/>
        <v>0</v>
      </c>
      <c r="AZ337" s="34" t="str">
        <f>IF(AY337=0,"",
IF(SUM($AY$143:AY337)=1,BA337,
IF($AY$718&gt;SUM($AY$143:AY337),_xlfn.CONCAT(", ",BA337),
IF($AY$718=SUM($AY$143:AY337),_xlfn.CONCAT(" y ",BA337)))))</f>
        <v/>
      </c>
      <c r="BA337" s="220" t="s">
        <v>959</v>
      </c>
      <c r="BC337" s="41">
        <f t="shared" si="179"/>
        <v>0</v>
      </c>
      <c r="BD337" s="41">
        <f t="shared" si="180"/>
        <v>0</v>
      </c>
      <c r="BE337" s="41">
        <f t="shared" si="181"/>
        <v>0</v>
      </c>
      <c r="BF337" s="41">
        <f t="shared" si="182"/>
        <v>0</v>
      </c>
      <c r="BG337" s="41">
        <f t="shared" si="183"/>
        <v>0</v>
      </c>
      <c r="BH337" s="41">
        <f t="shared" si="184"/>
        <v>0</v>
      </c>
      <c r="BI337" s="41">
        <f t="shared" si="185"/>
        <v>0</v>
      </c>
      <c r="BJ337" s="41">
        <f t="shared" si="186"/>
        <v>0</v>
      </c>
    </row>
    <row r="338" spans="1:62" ht="15" customHeight="1">
      <c r="A338" s="159"/>
      <c r="B338" s="179"/>
      <c r="C338" s="220" t="s">
        <v>960</v>
      </c>
      <c r="D338" s="573" t="str">
        <f>IF($AC$136="","",IF(HLOOKUP($AC$136,Presentación!$AQ$3:$BV$574,Presentación!AP199)="","",HLOOKUP($AC$136,Presentación!$AQ$3:$BV$574,Presentación!AP199,0)))</f>
        <v/>
      </c>
      <c r="E338" s="573"/>
      <c r="F338" s="573"/>
      <c r="G338" s="551" t="str">
        <f>IF($AC$136="","",IF(HLOOKUP($AC$136,Presentación!$BZ$3:$DE$574,Presentación!AP199,0)="","",HLOOKUP($AC$136,Presentación!$BZ$3:$DE$574,Presentación!AP199,0)))</f>
        <v/>
      </c>
      <c r="H338" s="551"/>
      <c r="I338" s="551"/>
      <c r="J338" s="551"/>
      <c r="K338" s="551"/>
      <c r="L338" s="551"/>
      <c r="M338" s="551"/>
      <c r="N338" s="551"/>
      <c r="O338" s="551"/>
      <c r="P338" s="551"/>
      <c r="Q338" s="551"/>
      <c r="R338" s="551"/>
      <c r="S338" s="551"/>
      <c r="T338" s="601"/>
      <c r="U338" s="467"/>
      <c r="V338" s="468"/>
      <c r="W338" s="27"/>
      <c r="X338" s="27"/>
      <c r="Y338" s="27"/>
      <c r="Z338" s="27"/>
      <c r="AA338" s="27"/>
      <c r="AB338" s="27"/>
      <c r="AC338" s="27"/>
      <c r="AD338" s="27"/>
      <c r="AG338">
        <f t="shared" si="160"/>
        <v>0</v>
      </c>
      <c r="AH338">
        <f t="shared" si="161"/>
        <v>0</v>
      </c>
      <c r="AI338" s="35">
        <f t="shared" si="162"/>
        <v>0</v>
      </c>
      <c r="AJ338" s="36">
        <f t="shared" si="163"/>
        <v>0</v>
      </c>
      <c r="AK338" s="37">
        <f t="shared" si="164"/>
        <v>0</v>
      </c>
      <c r="AL338" s="38">
        <f t="shared" si="165"/>
        <v>0</v>
      </c>
      <c r="AM338" s="35">
        <f t="shared" si="166"/>
        <v>0</v>
      </c>
      <c r="AN338" s="36">
        <f t="shared" si="167"/>
        <v>0</v>
      </c>
      <c r="AO338" s="37">
        <f t="shared" si="168"/>
        <v>0</v>
      </c>
      <c r="AP338" s="38">
        <f t="shared" si="169"/>
        <v>0</v>
      </c>
      <c r="AQ338" s="35">
        <f t="shared" si="170"/>
        <v>0</v>
      </c>
      <c r="AR338" s="36">
        <f t="shared" si="171"/>
        <v>0</v>
      </c>
      <c r="AS338" s="37">
        <f t="shared" si="172"/>
        <v>0</v>
      </c>
      <c r="AT338" s="38">
        <f t="shared" si="173"/>
        <v>0</v>
      </c>
      <c r="AU338" s="35">
        <f t="shared" si="174"/>
        <v>0</v>
      </c>
      <c r="AV338" s="36">
        <f t="shared" si="175"/>
        <v>0</v>
      </c>
      <c r="AW338" s="37">
        <f t="shared" si="176"/>
        <v>0</v>
      </c>
      <c r="AX338" s="38">
        <f t="shared" si="177"/>
        <v>0</v>
      </c>
      <c r="AY338" s="39">
        <f t="shared" si="178"/>
        <v>0</v>
      </c>
      <c r="AZ338" s="34" t="str">
        <f>IF(AY338=0,"",
IF(SUM($AY$143:AY338)=1,BA338,
IF($AY$718&gt;SUM($AY$143:AY338),_xlfn.CONCAT(", ",BA338),
IF($AY$718=SUM($AY$143:AY338),_xlfn.CONCAT(" y ",BA338)))))</f>
        <v/>
      </c>
      <c r="BA338" s="220" t="s">
        <v>960</v>
      </c>
      <c r="BC338" s="41">
        <f t="shared" si="179"/>
        <v>0</v>
      </c>
      <c r="BD338" s="41">
        <f t="shared" si="180"/>
        <v>0</v>
      </c>
      <c r="BE338" s="41">
        <f t="shared" si="181"/>
        <v>0</v>
      </c>
      <c r="BF338" s="41">
        <f t="shared" si="182"/>
        <v>0</v>
      </c>
      <c r="BG338" s="41">
        <f t="shared" si="183"/>
        <v>0</v>
      </c>
      <c r="BH338" s="41">
        <f t="shared" si="184"/>
        <v>0</v>
      </c>
      <c r="BI338" s="41">
        <f t="shared" si="185"/>
        <v>0</v>
      </c>
      <c r="BJ338" s="41">
        <f t="shared" si="186"/>
        <v>0</v>
      </c>
    </row>
    <row r="339" spans="1:62" ht="15" customHeight="1">
      <c r="A339" s="159"/>
      <c r="B339" s="179"/>
      <c r="C339" s="220" t="s">
        <v>961</v>
      </c>
      <c r="D339" s="573" t="str">
        <f>IF($AC$136="","",IF(HLOOKUP($AC$136,Presentación!$AQ$3:$BV$574,Presentación!AP200)="","",HLOOKUP($AC$136,Presentación!$AQ$3:$BV$574,Presentación!AP200,0)))</f>
        <v/>
      </c>
      <c r="E339" s="573"/>
      <c r="F339" s="573"/>
      <c r="G339" s="551" t="str">
        <f>IF($AC$136="","",IF(HLOOKUP($AC$136,Presentación!$BZ$3:$DE$574,Presentación!AP200,0)="","",HLOOKUP($AC$136,Presentación!$BZ$3:$DE$574,Presentación!AP200,0)))</f>
        <v/>
      </c>
      <c r="H339" s="551"/>
      <c r="I339" s="551"/>
      <c r="J339" s="551"/>
      <c r="K339" s="551"/>
      <c r="L339" s="551"/>
      <c r="M339" s="551"/>
      <c r="N339" s="551"/>
      <c r="O339" s="551"/>
      <c r="P339" s="551"/>
      <c r="Q339" s="551"/>
      <c r="R339" s="551"/>
      <c r="S339" s="551"/>
      <c r="T339" s="601"/>
      <c r="U339" s="467"/>
      <c r="V339" s="468"/>
      <c r="W339" s="27"/>
      <c r="X339" s="27"/>
      <c r="Y339" s="27"/>
      <c r="Z339" s="27"/>
      <c r="AA339" s="27"/>
      <c r="AB339" s="27"/>
      <c r="AC339" s="27"/>
      <c r="AD339" s="27"/>
      <c r="AG339">
        <f t="shared" si="160"/>
        <v>0</v>
      </c>
      <c r="AH339">
        <f t="shared" si="161"/>
        <v>0</v>
      </c>
      <c r="AI339" s="35">
        <f t="shared" si="162"/>
        <v>0</v>
      </c>
      <c r="AJ339" s="36">
        <f t="shared" si="163"/>
        <v>0</v>
      </c>
      <c r="AK339" s="37">
        <f t="shared" si="164"/>
        <v>0</v>
      </c>
      <c r="AL339" s="38">
        <f t="shared" si="165"/>
        <v>0</v>
      </c>
      <c r="AM339" s="35">
        <f t="shared" si="166"/>
        <v>0</v>
      </c>
      <c r="AN339" s="36">
        <f t="shared" si="167"/>
        <v>0</v>
      </c>
      <c r="AO339" s="37">
        <f t="shared" si="168"/>
        <v>0</v>
      </c>
      <c r="AP339" s="38">
        <f t="shared" si="169"/>
        <v>0</v>
      </c>
      <c r="AQ339" s="35">
        <f t="shared" si="170"/>
        <v>0</v>
      </c>
      <c r="AR339" s="36">
        <f t="shared" si="171"/>
        <v>0</v>
      </c>
      <c r="AS339" s="37">
        <f t="shared" si="172"/>
        <v>0</v>
      </c>
      <c r="AT339" s="38">
        <f t="shared" si="173"/>
        <v>0</v>
      </c>
      <c r="AU339" s="35">
        <f t="shared" si="174"/>
        <v>0</v>
      </c>
      <c r="AV339" s="36">
        <f t="shared" si="175"/>
        <v>0</v>
      </c>
      <c r="AW339" s="37">
        <f t="shared" si="176"/>
        <v>0</v>
      </c>
      <c r="AX339" s="38">
        <f t="shared" si="177"/>
        <v>0</v>
      </c>
      <c r="AY339" s="39">
        <f t="shared" si="178"/>
        <v>0</v>
      </c>
      <c r="AZ339" s="34" t="str">
        <f>IF(AY339=0,"",
IF(SUM($AY$143:AY339)=1,BA339,
IF($AY$718&gt;SUM($AY$143:AY339),_xlfn.CONCAT(", ",BA339),
IF($AY$718=SUM($AY$143:AY339),_xlfn.CONCAT(" y ",BA339)))))</f>
        <v/>
      </c>
      <c r="BA339" s="220" t="s">
        <v>961</v>
      </c>
      <c r="BC339" s="41">
        <f t="shared" si="179"/>
        <v>0</v>
      </c>
      <c r="BD339" s="41">
        <f t="shared" si="180"/>
        <v>0</v>
      </c>
      <c r="BE339" s="41">
        <f t="shared" si="181"/>
        <v>0</v>
      </c>
      <c r="BF339" s="41">
        <f t="shared" si="182"/>
        <v>0</v>
      </c>
      <c r="BG339" s="41">
        <f t="shared" si="183"/>
        <v>0</v>
      </c>
      <c r="BH339" s="41">
        <f t="shared" si="184"/>
        <v>0</v>
      </c>
      <c r="BI339" s="41">
        <f t="shared" si="185"/>
        <v>0</v>
      </c>
      <c r="BJ339" s="41">
        <f t="shared" si="186"/>
        <v>0</v>
      </c>
    </row>
    <row r="340" spans="1:62" ht="15" customHeight="1">
      <c r="A340" s="159"/>
      <c r="B340" s="179"/>
      <c r="C340" s="220" t="s">
        <v>962</v>
      </c>
      <c r="D340" s="573" t="str">
        <f>IF($AC$136="","",IF(HLOOKUP($AC$136,Presentación!$AQ$3:$BV$574,Presentación!AP201)="","",HLOOKUP($AC$136,Presentación!$AQ$3:$BV$574,Presentación!AP201,0)))</f>
        <v/>
      </c>
      <c r="E340" s="573"/>
      <c r="F340" s="573"/>
      <c r="G340" s="551" t="str">
        <f>IF($AC$136="","",IF(HLOOKUP($AC$136,Presentación!$BZ$3:$DE$574,Presentación!AP201,0)="","",HLOOKUP($AC$136,Presentación!$BZ$3:$DE$574,Presentación!AP201,0)))</f>
        <v/>
      </c>
      <c r="H340" s="551"/>
      <c r="I340" s="551"/>
      <c r="J340" s="551"/>
      <c r="K340" s="551"/>
      <c r="L340" s="551"/>
      <c r="M340" s="551"/>
      <c r="N340" s="551"/>
      <c r="O340" s="551"/>
      <c r="P340" s="551"/>
      <c r="Q340" s="551"/>
      <c r="R340" s="551"/>
      <c r="S340" s="551"/>
      <c r="T340" s="601"/>
      <c r="U340" s="467"/>
      <c r="V340" s="468"/>
      <c r="W340" s="27"/>
      <c r="X340" s="27"/>
      <c r="Y340" s="27"/>
      <c r="Z340" s="27"/>
      <c r="AA340" s="27"/>
      <c r="AB340" s="27"/>
      <c r="AC340" s="27"/>
      <c r="AD340" s="27"/>
      <c r="AG340">
        <f t="shared" si="160"/>
        <v>0</v>
      </c>
      <c r="AH340">
        <f t="shared" si="161"/>
        <v>0</v>
      </c>
      <c r="AI340" s="35">
        <f t="shared" si="162"/>
        <v>0</v>
      </c>
      <c r="AJ340" s="36">
        <f t="shared" si="163"/>
        <v>0</v>
      </c>
      <c r="AK340" s="37">
        <f t="shared" si="164"/>
        <v>0</v>
      </c>
      <c r="AL340" s="38">
        <f t="shared" si="165"/>
        <v>0</v>
      </c>
      <c r="AM340" s="35">
        <f t="shared" si="166"/>
        <v>0</v>
      </c>
      <c r="AN340" s="36">
        <f t="shared" si="167"/>
        <v>0</v>
      </c>
      <c r="AO340" s="37">
        <f t="shared" si="168"/>
        <v>0</v>
      </c>
      <c r="AP340" s="38">
        <f t="shared" si="169"/>
        <v>0</v>
      </c>
      <c r="AQ340" s="35">
        <f t="shared" si="170"/>
        <v>0</v>
      </c>
      <c r="AR340" s="36">
        <f t="shared" si="171"/>
        <v>0</v>
      </c>
      <c r="AS340" s="37">
        <f t="shared" si="172"/>
        <v>0</v>
      </c>
      <c r="AT340" s="38">
        <f t="shared" si="173"/>
        <v>0</v>
      </c>
      <c r="AU340" s="35">
        <f t="shared" si="174"/>
        <v>0</v>
      </c>
      <c r="AV340" s="36">
        <f t="shared" si="175"/>
        <v>0</v>
      </c>
      <c r="AW340" s="37">
        <f t="shared" si="176"/>
        <v>0</v>
      </c>
      <c r="AX340" s="38">
        <f t="shared" si="177"/>
        <v>0</v>
      </c>
      <c r="AY340" s="39">
        <f t="shared" si="178"/>
        <v>0</v>
      </c>
      <c r="AZ340" s="34" t="str">
        <f>IF(AY340=0,"",
IF(SUM($AY$143:AY340)=1,BA340,
IF($AY$718&gt;SUM($AY$143:AY340),_xlfn.CONCAT(", ",BA340),
IF($AY$718=SUM($AY$143:AY340),_xlfn.CONCAT(" y ",BA340)))))</f>
        <v/>
      </c>
      <c r="BA340" s="220" t="s">
        <v>962</v>
      </c>
      <c r="BC340" s="41">
        <f t="shared" si="179"/>
        <v>0</v>
      </c>
      <c r="BD340" s="41">
        <f t="shared" si="180"/>
        <v>0</v>
      </c>
      <c r="BE340" s="41">
        <f t="shared" si="181"/>
        <v>0</v>
      </c>
      <c r="BF340" s="41">
        <f t="shared" si="182"/>
        <v>0</v>
      </c>
      <c r="BG340" s="41">
        <f t="shared" si="183"/>
        <v>0</v>
      </c>
      <c r="BH340" s="41">
        <f t="shared" si="184"/>
        <v>0</v>
      </c>
      <c r="BI340" s="41">
        <f t="shared" si="185"/>
        <v>0</v>
      </c>
      <c r="BJ340" s="41">
        <f t="shared" si="186"/>
        <v>0</v>
      </c>
    </row>
    <row r="341" spans="1:62" ht="15" customHeight="1">
      <c r="A341" s="159"/>
      <c r="B341" s="179"/>
      <c r="C341" s="220" t="s">
        <v>963</v>
      </c>
      <c r="D341" s="573" t="str">
        <f>IF($AC$136="","",IF(HLOOKUP($AC$136,Presentación!$AQ$3:$BV$574,Presentación!AP202)="","",HLOOKUP($AC$136,Presentación!$AQ$3:$BV$574,Presentación!AP202,0)))</f>
        <v/>
      </c>
      <c r="E341" s="573"/>
      <c r="F341" s="573"/>
      <c r="G341" s="551" t="str">
        <f>IF($AC$136="","",IF(HLOOKUP($AC$136,Presentación!$BZ$3:$DE$574,Presentación!AP202,0)="","",HLOOKUP($AC$136,Presentación!$BZ$3:$DE$574,Presentación!AP202,0)))</f>
        <v/>
      </c>
      <c r="H341" s="551"/>
      <c r="I341" s="551"/>
      <c r="J341" s="551"/>
      <c r="K341" s="551"/>
      <c r="L341" s="551"/>
      <c r="M341" s="551"/>
      <c r="N341" s="551"/>
      <c r="O341" s="551"/>
      <c r="P341" s="551"/>
      <c r="Q341" s="551"/>
      <c r="R341" s="551"/>
      <c r="S341" s="551"/>
      <c r="T341" s="601"/>
      <c r="U341" s="467"/>
      <c r="V341" s="468"/>
      <c r="W341" s="27"/>
      <c r="X341" s="27"/>
      <c r="Y341" s="27"/>
      <c r="Z341" s="27"/>
      <c r="AA341" s="27"/>
      <c r="AB341" s="27"/>
      <c r="AC341" s="27"/>
      <c r="AD341" s="27"/>
      <c r="AG341">
        <f t="shared" si="160"/>
        <v>0</v>
      </c>
      <c r="AH341">
        <f t="shared" si="161"/>
        <v>0</v>
      </c>
      <c r="AI341" s="35">
        <f t="shared" si="162"/>
        <v>0</v>
      </c>
      <c r="AJ341" s="36">
        <f t="shared" si="163"/>
        <v>0</v>
      </c>
      <c r="AK341" s="37">
        <f t="shared" si="164"/>
        <v>0</v>
      </c>
      <c r="AL341" s="38">
        <f t="shared" si="165"/>
        <v>0</v>
      </c>
      <c r="AM341" s="35">
        <f t="shared" si="166"/>
        <v>0</v>
      </c>
      <c r="AN341" s="36">
        <f t="shared" si="167"/>
        <v>0</v>
      </c>
      <c r="AO341" s="37">
        <f t="shared" si="168"/>
        <v>0</v>
      </c>
      <c r="AP341" s="38">
        <f t="shared" si="169"/>
        <v>0</v>
      </c>
      <c r="AQ341" s="35">
        <f t="shared" si="170"/>
        <v>0</v>
      </c>
      <c r="AR341" s="36">
        <f t="shared" si="171"/>
        <v>0</v>
      </c>
      <c r="AS341" s="37">
        <f t="shared" si="172"/>
        <v>0</v>
      </c>
      <c r="AT341" s="38">
        <f t="shared" si="173"/>
        <v>0</v>
      </c>
      <c r="AU341" s="35">
        <f t="shared" si="174"/>
        <v>0</v>
      </c>
      <c r="AV341" s="36">
        <f t="shared" si="175"/>
        <v>0</v>
      </c>
      <c r="AW341" s="37">
        <f t="shared" si="176"/>
        <v>0</v>
      </c>
      <c r="AX341" s="38">
        <f t="shared" si="177"/>
        <v>0</v>
      </c>
      <c r="AY341" s="39">
        <f t="shared" si="178"/>
        <v>0</v>
      </c>
      <c r="AZ341" s="34" t="str">
        <f>IF(AY341=0,"",
IF(SUM($AY$143:AY341)=1,BA341,
IF($AY$718&gt;SUM($AY$143:AY341),_xlfn.CONCAT(", ",BA341),
IF($AY$718=SUM($AY$143:AY341),_xlfn.CONCAT(" y ",BA341)))))</f>
        <v/>
      </c>
      <c r="BA341" s="220" t="s">
        <v>963</v>
      </c>
      <c r="BC341" s="41">
        <f t="shared" si="179"/>
        <v>0</v>
      </c>
      <c r="BD341" s="41">
        <f t="shared" si="180"/>
        <v>0</v>
      </c>
      <c r="BE341" s="41">
        <f t="shared" si="181"/>
        <v>0</v>
      </c>
      <c r="BF341" s="41">
        <f t="shared" si="182"/>
        <v>0</v>
      </c>
      <c r="BG341" s="41">
        <f t="shared" si="183"/>
        <v>0</v>
      </c>
      <c r="BH341" s="41">
        <f t="shared" si="184"/>
        <v>0</v>
      </c>
      <c r="BI341" s="41">
        <f t="shared" si="185"/>
        <v>0</v>
      </c>
      <c r="BJ341" s="41">
        <f t="shared" si="186"/>
        <v>0</v>
      </c>
    </row>
    <row r="342" spans="1:62" ht="15" customHeight="1">
      <c r="A342" s="159"/>
      <c r="B342" s="179"/>
      <c r="C342" s="220" t="s">
        <v>964</v>
      </c>
      <c r="D342" s="573" t="str">
        <f>IF($AC$136="","",IF(HLOOKUP($AC$136,Presentación!$AQ$3:$BV$574,Presentación!AP203)="","",HLOOKUP($AC$136,Presentación!$AQ$3:$BV$574,Presentación!AP203,0)))</f>
        <v/>
      </c>
      <c r="E342" s="573"/>
      <c r="F342" s="573"/>
      <c r="G342" s="551" t="str">
        <f>IF($AC$136="","",IF(HLOOKUP($AC$136,Presentación!$BZ$3:$DE$574,Presentación!AP203,0)="","",HLOOKUP($AC$136,Presentación!$BZ$3:$DE$574,Presentación!AP203,0)))</f>
        <v/>
      </c>
      <c r="H342" s="551"/>
      <c r="I342" s="551"/>
      <c r="J342" s="551"/>
      <c r="K342" s="551"/>
      <c r="L342" s="551"/>
      <c r="M342" s="551"/>
      <c r="N342" s="551"/>
      <c r="O342" s="551"/>
      <c r="P342" s="551"/>
      <c r="Q342" s="551"/>
      <c r="R342" s="551"/>
      <c r="S342" s="551"/>
      <c r="T342" s="601"/>
      <c r="U342" s="467"/>
      <c r="V342" s="468"/>
      <c r="W342" s="27"/>
      <c r="X342" s="27"/>
      <c r="Y342" s="27"/>
      <c r="Z342" s="27"/>
      <c r="AA342" s="27"/>
      <c r="AB342" s="27"/>
      <c r="AC342" s="27"/>
      <c r="AD342" s="27"/>
      <c r="AG342">
        <f t="shared" si="160"/>
        <v>0</v>
      </c>
      <c r="AH342">
        <f t="shared" si="161"/>
        <v>0</v>
      </c>
      <c r="AI342" s="35">
        <f t="shared" si="162"/>
        <v>0</v>
      </c>
      <c r="AJ342" s="36">
        <f t="shared" si="163"/>
        <v>0</v>
      </c>
      <c r="AK342" s="37">
        <f t="shared" si="164"/>
        <v>0</v>
      </c>
      <c r="AL342" s="38">
        <f t="shared" si="165"/>
        <v>0</v>
      </c>
      <c r="AM342" s="35">
        <f t="shared" si="166"/>
        <v>0</v>
      </c>
      <c r="AN342" s="36">
        <f t="shared" si="167"/>
        <v>0</v>
      </c>
      <c r="AO342" s="37">
        <f t="shared" si="168"/>
        <v>0</v>
      </c>
      <c r="AP342" s="38">
        <f t="shared" si="169"/>
        <v>0</v>
      </c>
      <c r="AQ342" s="35">
        <f t="shared" si="170"/>
        <v>0</v>
      </c>
      <c r="AR342" s="36">
        <f t="shared" si="171"/>
        <v>0</v>
      </c>
      <c r="AS342" s="37">
        <f t="shared" si="172"/>
        <v>0</v>
      </c>
      <c r="AT342" s="38">
        <f t="shared" si="173"/>
        <v>0</v>
      </c>
      <c r="AU342" s="35">
        <f t="shared" si="174"/>
        <v>0</v>
      </c>
      <c r="AV342" s="36">
        <f t="shared" si="175"/>
        <v>0</v>
      </c>
      <c r="AW342" s="37">
        <f t="shared" si="176"/>
        <v>0</v>
      </c>
      <c r="AX342" s="38">
        <f t="shared" si="177"/>
        <v>0</v>
      </c>
      <c r="AY342" s="39">
        <f t="shared" si="178"/>
        <v>0</v>
      </c>
      <c r="AZ342" s="34" t="str">
        <f>IF(AY342=0,"",
IF(SUM($AY$143:AY342)=1,BA342,
IF($AY$718&gt;SUM($AY$143:AY342),_xlfn.CONCAT(", ",BA342),
IF($AY$718=SUM($AY$143:AY342),_xlfn.CONCAT(" y ",BA342)))))</f>
        <v/>
      </c>
      <c r="BA342" s="220" t="s">
        <v>964</v>
      </c>
      <c r="BC342" s="41">
        <f t="shared" si="179"/>
        <v>0</v>
      </c>
      <c r="BD342" s="41">
        <f t="shared" si="180"/>
        <v>0</v>
      </c>
      <c r="BE342" s="41">
        <f t="shared" si="181"/>
        <v>0</v>
      </c>
      <c r="BF342" s="41">
        <f t="shared" si="182"/>
        <v>0</v>
      </c>
      <c r="BG342" s="41">
        <f t="shared" si="183"/>
        <v>0</v>
      </c>
      <c r="BH342" s="41">
        <f t="shared" si="184"/>
        <v>0</v>
      </c>
      <c r="BI342" s="41">
        <f t="shared" si="185"/>
        <v>0</v>
      </c>
      <c r="BJ342" s="41">
        <f t="shared" si="186"/>
        <v>0</v>
      </c>
    </row>
    <row r="343" spans="1:62" ht="15" customHeight="1">
      <c r="A343" s="159"/>
      <c r="B343" s="179"/>
      <c r="C343" s="220" t="s">
        <v>965</v>
      </c>
      <c r="D343" s="573" t="str">
        <f>IF($AC$136="","",IF(HLOOKUP($AC$136,Presentación!$AQ$3:$BV$574,Presentación!AP204)="","",HLOOKUP($AC$136,Presentación!$AQ$3:$BV$574,Presentación!AP204,0)))</f>
        <v/>
      </c>
      <c r="E343" s="573"/>
      <c r="F343" s="573"/>
      <c r="G343" s="551" t="str">
        <f>IF($AC$136="","",IF(HLOOKUP($AC$136,Presentación!$BZ$3:$DE$574,Presentación!AP204,0)="","",HLOOKUP($AC$136,Presentación!$BZ$3:$DE$574,Presentación!AP204,0)))</f>
        <v/>
      </c>
      <c r="H343" s="551"/>
      <c r="I343" s="551"/>
      <c r="J343" s="551"/>
      <c r="K343" s="551"/>
      <c r="L343" s="551"/>
      <c r="M343" s="551"/>
      <c r="N343" s="551"/>
      <c r="O343" s="551"/>
      <c r="P343" s="551"/>
      <c r="Q343" s="551"/>
      <c r="R343" s="551"/>
      <c r="S343" s="551"/>
      <c r="T343" s="601"/>
      <c r="U343" s="467"/>
      <c r="V343" s="468"/>
      <c r="W343" s="27"/>
      <c r="X343" s="27"/>
      <c r="Y343" s="27"/>
      <c r="Z343" s="27"/>
      <c r="AA343" s="27"/>
      <c r="AB343" s="27"/>
      <c r="AC343" s="27"/>
      <c r="AD343" s="27"/>
      <c r="AG343">
        <f t="shared" si="160"/>
        <v>0</v>
      </c>
      <c r="AH343">
        <f t="shared" si="161"/>
        <v>0</v>
      </c>
      <c r="AI343" s="35">
        <f t="shared" si="162"/>
        <v>0</v>
      </c>
      <c r="AJ343" s="36">
        <f t="shared" si="163"/>
        <v>0</v>
      </c>
      <c r="AK343" s="37">
        <f t="shared" si="164"/>
        <v>0</v>
      </c>
      <c r="AL343" s="38">
        <f t="shared" si="165"/>
        <v>0</v>
      </c>
      <c r="AM343" s="35">
        <f t="shared" si="166"/>
        <v>0</v>
      </c>
      <c r="AN343" s="36">
        <f t="shared" si="167"/>
        <v>0</v>
      </c>
      <c r="AO343" s="37">
        <f t="shared" si="168"/>
        <v>0</v>
      </c>
      <c r="AP343" s="38">
        <f t="shared" si="169"/>
        <v>0</v>
      </c>
      <c r="AQ343" s="35">
        <f t="shared" si="170"/>
        <v>0</v>
      </c>
      <c r="AR343" s="36">
        <f t="shared" si="171"/>
        <v>0</v>
      </c>
      <c r="AS343" s="37">
        <f t="shared" si="172"/>
        <v>0</v>
      </c>
      <c r="AT343" s="38">
        <f t="shared" si="173"/>
        <v>0</v>
      </c>
      <c r="AU343" s="35">
        <f t="shared" si="174"/>
        <v>0</v>
      </c>
      <c r="AV343" s="36">
        <f t="shared" si="175"/>
        <v>0</v>
      </c>
      <c r="AW343" s="37">
        <f t="shared" si="176"/>
        <v>0</v>
      </c>
      <c r="AX343" s="38">
        <f t="shared" si="177"/>
        <v>0</v>
      </c>
      <c r="AY343" s="39">
        <f t="shared" si="178"/>
        <v>0</v>
      </c>
      <c r="AZ343" s="34" t="str">
        <f>IF(AY343=0,"",
IF(SUM($AY$143:AY343)=1,BA343,
IF($AY$718&gt;SUM($AY$143:AY343),_xlfn.CONCAT(", ",BA343),
IF($AY$718=SUM($AY$143:AY343),_xlfn.CONCAT(" y ",BA343)))))</f>
        <v/>
      </c>
      <c r="BA343" s="220" t="s">
        <v>965</v>
      </c>
      <c r="BC343" s="41">
        <f t="shared" si="179"/>
        <v>0</v>
      </c>
      <c r="BD343" s="41">
        <f t="shared" si="180"/>
        <v>0</v>
      </c>
      <c r="BE343" s="41">
        <f t="shared" si="181"/>
        <v>0</v>
      </c>
      <c r="BF343" s="41">
        <f t="shared" si="182"/>
        <v>0</v>
      </c>
      <c r="BG343" s="41">
        <f t="shared" si="183"/>
        <v>0</v>
      </c>
      <c r="BH343" s="41">
        <f t="shared" si="184"/>
        <v>0</v>
      </c>
      <c r="BI343" s="41">
        <f t="shared" si="185"/>
        <v>0</v>
      </c>
      <c r="BJ343" s="41">
        <f t="shared" si="186"/>
        <v>0</v>
      </c>
    </row>
    <row r="344" spans="1:62" ht="15" customHeight="1">
      <c r="A344" s="159"/>
      <c r="B344" s="179"/>
      <c r="C344" s="220" t="s">
        <v>966</v>
      </c>
      <c r="D344" s="573" t="str">
        <f>IF($AC$136="","",IF(HLOOKUP($AC$136,Presentación!$AQ$3:$BV$574,Presentación!AP205)="","",HLOOKUP($AC$136,Presentación!$AQ$3:$BV$574,Presentación!AP205,0)))</f>
        <v/>
      </c>
      <c r="E344" s="573"/>
      <c r="F344" s="573"/>
      <c r="G344" s="551" t="str">
        <f>IF($AC$136="","",IF(HLOOKUP($AC$136,Presentación!$BZ$3:$DE$574,Presentación!AP205,0)="","",HLOOKUP($AC$136,Presentación!$BZ$3:$DE$574,Presentación!AP205,0)))</f>
        <v/>
      </c>
      <c r="H344" s="551"/>
      <c r="I344" s="551"/>
      <c r="J344" s="551"/>
      <c r="K344" s="551"/>
      <c r="L344" s="551"/>
      <c r="M344" s="551"/>
      <c r="N344" s="551"/>
      <c r="O344" s="551"/>
      <c r="P344" s="551"/>
      <c r="Q344" s="551"/>
      <c r="R344" s="551"/>
      <c r="S344" s="551"/>
      <c r="T344" s="601"/>
      <c r="U344" s="467"/>
      <c r="V344" s="468"/>
      <c r="W344" s="27"/>
      <c r="X344" s="27"/>
      <c r="Y344" s="27"/>
      <c r="Z344" s="27"/>
      <c r="AA344" s="27"/>
      <c r="AB344" s="27"/>
      <c r="AC344" s="27"/>
      <c r="AD344" s="27"/>
      <c r="AG344">
        <f t="shared" si="160"/>
        <v>0</v>
      </c>
      <c r="AH344">
        <f t="shared" si="161"/>
        <v>0</v>
      </c>
      <c r="AI344" s="35">
        <f t="shared" si="162"/>
        <v>0</v>
      </c>
      <c r="AJ344" s="36">
        <f t="shared" si="163"/>
        <v>0</v>
      </c>
      <c r="AK344" s="37">
        <f t="shared" si="164"/>
        <v>0</v>
      </c>
      <c r="AL344" s="38">
        <f t="shared" si="165"/>
        <v>0</v>
      </c>
      <c r="AM344" s="35">
        <f t="shared" si="166"/>
        <v>0</v>
      </c>
      <c r="AN344" s="36">
        <f t="shared" si="167"/>
        <v>0</v>
      </c>
      <c r="AO344" s="37">
        <f t="shared" si="168"/>
        <v>0</v>
      </c>
      <c r="AP344" s="38">
        <f t="shared" si="169"/>
        <v>0</v>
      </c>
      <c r="AQ344" s="35">
        <f t="shared" si="170"/>
        <v>0</v>
      </c>
      <c r="AR344" s="36">
        <f t="shared" si="171"/>
        <v>0</v>
      </c>
      <c r="AS344" s="37">
        <f t="shared" si="172"/>
        <v>0</v>
      </c>
      <c r="AT344" s="38">
        <f t="shared" si="173"/>
        <v>0</v>
      </c>
      <c r="AU344" s="35">
        <f t="shared" si="174"/>
        <v>0</v>
      </c>
      <c r="AV344" s="36">
        <f t="shared" si="175"/>
        <v>0</v>
      </c>
      <c r="AW344" s="37">
        <f t="shared" si="176"/>
        <v>0</v>
      </c>
      <c r="AX344" s="38">
        <f t="shared" si="177"/>
        <v>0</v>
      </c>
      <c r="AY344" s="39">
        <f t="shared" si="178"/>
        <v>0</v>
      </c>
      <c r="AZ344" s="34" t="str">
        <f>IF(AY344=0,"",
IF(SUM($AY$143:AY344)=1,BA344,
IF($AY$718&gt;SUM($AY$143:AY344),_xlfn.CONCAT(", ",BA344),
IF($AY$718=SUM($AY$143:AY344),_xlfn.CONCAT(" y ",BA344)))))</f>
        <v/>
      </c>
      <c r="BA344" s="220" t="s">
        <v>966</v>
      </c>
      <c r="BC344" s="41">
        <f t="shared" si="179"/>
        <v>0</v>
      </c>
      <c r="BD344" s="41">
        <f t="shared" si="180"/>
        <v>0</v>
      </c>
      <c r="BE344" s="41">
        <f t="shared" si="181"/>
        <v>0</v>
      </c>
      <c r="BF344" s="41">
        <f t="shared" si="182"/>
        <v>0</v>
      </c>
      <c r="BG344" s="41">
        <f t="shared" si="183"/>
        <v>0</v>
      </c>
      <c r="BH344" s="41">
        <f t="shared" si="184"/>
        <v>0</v>
      </c>
      <c r="BI344" s="41">
        <f t="shared" si="185"/>
        <v>0</v>
      </c>
      <c r="BJ344" s="41">
        <f t="shared" si="186"/>
        <v>0</v>
      </c>
    </row>
    <row r="345" spans="1:62" ht="15" customHeight="1">
      <c r="A345" s="159"/>
      <c r="B345" s="179"/>
      <c r="C345" s="220" t="s">
        <v>967</v>
      </c>
      <c r="D345" s="573" t="str">
        <f>IF($AC$136="","",IF(HLOOKUP($AC$136,Presentación!$AQ$3:$BV$574,Presentación!AP206)="","",HLOOKUP($AC$136,Presentación!$AQ$3:$BV$574,Presentación!AP206,0)))</f>
        <v/>
      </c>
      <c r="E345" s="573"/>
      <c r="F345" s="573"/>
      <c r="G345" s="551" t="str">
        <f>IF($AC$136="","",IF(HLOOKUP($AC$136,Presentación!$BZ$3:$DE$574,Presentación!AP206,0)="","",HLOOKUP($AC$136,Presentación!$BZ$3:$DE$574,Presentación!AP206,0)))</f>
        <v/>
      </c>
      <c r="H345" s="551"/>
      <c r="I345" s="551"/>
      <c r="J345" s="551"/>
      <c r="K345" s="551"/>
      <c r="L345" s="551"/>
      <c r="M345" s="551"/>
      <c r="N345" s="551"/>
      <c r="O345" s="551"/>
      <c r="P345" s="551"/>
      <c r="Q345" s="551"/>
      <c r="R345" s="551"/>
      <c r="S345" s="551"/>
      <c r="T345" s="601"/>
      <c r="U345" s="467"/>
      <c r="V345" s="468"/>
      <c r="W345" s="27"/>
      <c r="X345" s="27"/>
      <c r="Y345" s="27"/>
      <c r="Z345" s="27"/>
      <c r="AA345" s="27"/>
      <c r="AB345" s="27"/>
      <c r="AC345" s="27"/>
      <c r="AD345" s="27"/>
      <c r="AG345">
        <f t="shared" si="160"/>
        <v>0</v>
      </c>
      <c r="AH345">
        <f t="shared" si="161"/>
        <v>0</v>
      </c>
      <c r="AI345" s="35">
        <f t="shared" si="162"/>
        <v>0</v>
      </c>
      <c r="AJ345" s="36">
        <f t="shared" si="163"/>
        <v>0</v>
      </c>
      <c r="AK345" s="37">
        <f t="shared" si="164"/>
        <v>0</v>
      </c>
      <c r="AL345" s="38">
        <f t="shared" si="165"/>
        <v>0</v>
      </c>
      <c r="AM345" s="35">
        <f t="shared" si="166"/>
        <v>0</v>
      </c>
      <c r="AN345" s="36">
        <f t="shared" si="167"/>
        <v>0</v>
      </c>
      <c r="AO345" s="37">
        <f t="shared" si="168"/>
        <v>0</v>
      </c>
      <c r="AP345" s="38">
        <f t="shared" si="169"/>
        <v>0</v>
      </c>
      <c r="AQ345" s="35">
        <f t="shared" si="170"/>
        <v>0</v>
      </c>
      <c r="AR345" s="36">
        <f t="shared" si="171"/>
        <v>0</v>
      </c>
      <c r="AS345" s="37">
        <f t="shared" si="172"/>
        <v>0</v>
      </c>
      <c r="AT345" s="38">
        <f t="shared" si="173"/>
        <v>0</v>
      </c>
      <c r="AU345" s="35">
        <f t="shared" si="174"/>
        <v>0</v>
      </c>
      <c r="AV345" s="36">
        <f t="shared" si="175"/>
        <v>0</v>
      </c>
      <c r="AW345" s="37">
        <f t="shared" si="176"/>
        <v>0</v>
      </c>
      <c r="AX345" s="38">
        <f t="shared" si="177"/>
        <v>0</v>
      </c>
      <c r="AY345" s="39">
        <f t="shared" si="178"/>
        <v>0</v>
      </c>
      <c r="AZ345" s="34" t="str">
        <f>IF(AY345=0,"",
IF(SUM($AY$143:AY345)=1,BA345,
IF($AY$718&gt;SUM($AY$143:AY345),_xlfn.CONCAT(", ",BA345),
IF($AY$718=SUM($AY$143:AY345),_xlfn.CONCAT(" y ",BA345)))))</f>
        <v/>
      </c>
      <c r="BA345" s="220" t="s">
        <v>967</v>
      </c>
      <c r="BC345" s="41">
        <f t="shared" si="179"/>
        <v>0</v>
      </c>
      <c r="BD345" s="41">
        <f t="shared" si="180"/>
        <v>0</v>
      </c>
      <c r="BE345" s="41">
        <f t="shared" si="181"/>
        <v>0</v>
      </c>
      <c r="BF345" s="41">
        <f t="shared" si="182"/>
        <v>0</v>
      </c>
      <c r="BG345" s="41">
        <f t="shared" si="183"/>
        <v>0</v>
      </c>
      <c r="BH345" s="41">
        <f t="shared" si="184"/>
        <v>0</v>
      </c>
      <c r="BI345" s="41">
        <f t="shared" si="185"/>
        <v>0</v>
      </c>
      <c r="BJ345" s="41">
        <f t="shared" si="186"/>
        <v>0</v>
      </c>
    </row>
    <row r="346" spans="1:62" ht="15" customHeight="1">
      <c r="A346" s="159"/>
      <c r="B346" s="179"/>
      <c r="C346" s="220" t="s">
        <v>968</v>
      </c>
      <c r="D346" s="573" t="str">
        <f>IF($AC$136="","",IF(HLOOKUP($AC$136,Presentación!$AQ$3:$BV$574,Presentación!AP207)="","",HLOOKUP($AC$136,Presentación!$AQ$3:$BV$574,Presentación!AP207,0)))</f>
        <v/>
      </c>
      <c r="E346" s="573"/>
      <c r="F346" s="573"/>
      <c r="G346" s="551" t="str">
        <f>IF($AC$136="","",IF(HLOOKUP($AC$136,Presentación!$BZ$3:$DE$574,Presentación!AP207,0)="","",HLOOKUP($AC$136,Presentación!$BZ$3:$DE$574,Presentación!AP207,0)))</f>
        <v/>
      </c>
      <c r="H346" s="551"/>
      <c r="I346" s="551"/>
      <c r="J346" s="551"/>
      <c r="K346" s="551"/>
      <c r="L346" s="551"/>
      <c r="M346" s="551"/>
      <c r="N346" s="551"/>
      <c r="O346" s="551"/>
      <c r="P346" s="551"/>
      <c r="Q346" s="551"/>
      <c r="R346" s="551"/>
      <c r="S346" s="551"/>
      <c r="T346" s="601"/>
      <c r="U346" s="467"/>
      <c r="V346" s="468"/>
      <c r="W346" s="27"/>
      <c r="X346" s="27"/>
      <c r="Y346" s="27"/>
      <c r="Z346" s="27"/>
      <c r="AA346" s="27"/>
      <c r="AB346" s="27"/>
      <c r="AC346" s="27"/>
      <c r="AD346" s="27"/>
      <c r="AG346">
        <f t="shared" si="160"/>
        <v>0</v>
      </c>
      <c r="AH346">
        <f t="shared" si="161"/>
        <v>0</v>
      </c>
      <c r="AI346" s="35">
        <f t="shared" si="162"/>
        <v>0</v>
      </c>
      <c r="AJ346" s="36">
        <f t="shared" si="163"/>
        <v>0</v>
      </c>
      <c r="AK346" s="37">
        <f t="shared" si="164"/>
        <v>0</v>
      </c>
      <c r="AL346" s="38">
        <f t="shared" si="165"/>
        <v>0</v>
      </c>
      <c r="AM346" s="35">
        <f t="shared" si="166"/>
        <v>0</v>
      </c>
      <c r="AN346" s="36">
        <f t="shared" si="167"/>
        <v>0</v>
      </c>
      <c r="AO346" s="37">
        <f t="shared" si="168"/>
        <v>0</v>
      </c>
      <c r="AP346" s="38">
        <f t="shared" si="169"/>
        <v>0</v>
      </c>
      <c r="AQ346" s="35">
        <f t="shared" si="170"/>
        <v>0</v>
      </c>
      <c r="AR346" s="36">
        <f t="shared" si="171"/>
        <v>0</v>
      </c>
      <c r="AS346" s="37">
        <f t="shared" si="172"/>
        <v>0</v>
      </c>
      <c r="AT346" s="38">
        <f t="shared" si="173"/>
        <v>0</v>
      </c>
      <c r="AU346" s="35">
        <f t="shared" si="174"/>
        <v>0</v>
      </c>
      <c r="AV346" s="36">
        <f t="shared" si="175"/>
        <v>0</v>
      </c>
      <c r="AW346" s="37">
        <f t="shared" si="176"/>
        <v>0</v>
      </c>
      <c r="AX346" s="38">
        <f t="shared" si="177"/>
        <v>0</v>
      </c>
      <c r="AY346" s="39">
        <f t="shared" si="178"/>
        <v>0</v>
      </c>
      <c r="AZ346" s="34" t="str">
        <f>IF(AY346=0,"",
IF(SUM($AY$143:AY346)=1,BA346,
IF($AY$718&gt;SUM($AY$143:AY346),_xlfn.CONCAT(", ",BA346),
IF($AY$718=SUM($AY$143:AY346),_xlfn.CONCAT(" y ",BA346)))))</f>
        <v/>
      </c>
      <c r="BA346" s="220" t="s">
        <v>968</v>
      </c>
      <c r="BC346" s="41">
        <f t="shared" si="179"/>
        <v>0</v>
      </c>
      <c r="BD346" s="41">
        <f t="shared" si="180"/>
        <v>0</v>
      </c>
      <c r="BE346" s="41">
        <f t="shared" si="181"/>
        <v>0</v>
      </c>
      <c r="BF346" s="41">
        <f t="shared" si="182"/>
        <v>0</v>
      </c>
      <c r="BG346" s="41">
        <f t="shared" si="183"/>
        <v>0</v>
      </c>
      <c r="BH346" s="41">
        <f t="shared" si="184"/>
        <v>0</v>
      </c>
      <c r="BI346" s="41">
        <f t="shared" si="185"/>
        <v>0</v>
      </c>
      <c r="BJ346" s="41">
        <f t="shared" si="186"/>
        <v>0</v>
      </c>
    </row>
    <row r="347" spans="1:62" ht="15" customHeight="1">
      <c r="A347" s="159"/>
      <c r="B347" s="179"/>
      <c r="C347" s="220" t="s">
        <v>969</v>
      </c>
      <c r="D347" s="573" t="str">
        <f>IF($AC$136="","",IF(HLOOKUP($AC$136,Presentación!$AQ$3:$BV$574,Presentación!AP208)="","",HLOOKUP($AC$136,Presentación!$AQ$3:$BV$574,Presentación!AP208,0)))</f>
        <v/>
      </c>
      <c r="E347" s="573"/>
      <c r="F347" s="573"/>
      <c r="G347" s="551" t="str">
        <f>IF($AC$136="","",IF(HLOOKUP($AC$136,Presentación!$BZ$3:$DE$574,Presentación!AP208,0)="","",HLOOKUP($AC$136,Presentación!$BZ$3:$DE$574,Presentación!AP208,0)))</f>
        <v/>
      </c>
      <c r="H347" s="551"/>
      <c r="I347" s="551"/>
      <c r="J347" s="551"/>
      <c r="K347" s="551"/>
      <c r="L347" s="551"/>
      <c r="M347" s="551"/>
      <c r="N347" s="551"/>
      <c r="O347" s="551"/>
      <c r="P347" s="551"/>
      <c r="Q347" s="551"/>
      <c r="R347" s="551"/>
      <c r="S347" s="551"/>
      <c r="T347" s="601"/>
      <c r="U347" s="467"/>
      <c r="V347" s="468"/>
      <c r="W347" s="27"/>
      <c r="X347" s="27"/>
      <c r="Y347" s="27"/>
      <c r="Z347" s="27"/>
      <c r="AA347" s="27"/>
      <c r="AB347" s="27"/>
      <c r="AC347" s="27"/>
      <c r="AD347" s="27"/>
      <c r="AG347">
        <f t="shared" si="160"/>
        <v>0</v>
      </c>
      <c r="AH347">
        <f t="shared" si="161"/>
        <v>0</v>
      </c>
      <c r="AI347" s="35">
        <f t="shared" si="162"/>
        <v>0</v>
      </c>
      <c r="AJ347" s="36">
        <f t="shared" si="163"/>
        <v>0</v>
      </c>
      <c r="AK347" s="37">
        <f t="shared" si="164"/>
        <v>0</v>
      </c>
      <c r="AL347" s="38">
        <f t="shared" si="165"/>
        <v>0</v>
      </c>
      <c r="AM347" s="35">
        <f t="shared" si="166"/>
        <v>0</v>
      </c>
      <c r="AN347" s="36">
        <f t="shared" si="167"/>
        <v>0</v>
      </c>
      <c r="AO347" s="37">
        <f t="shared" si="168"/>
        <v>0</v>
      </c>
      <c r="AP347" s="38">
        <f t="shared" si="169"/>
        <v>0</v>
      </c>
      <c r="AQ347" s="35">
        <f t="shared" si="170"/>
        <v>0</v>
      </c>
      <c r="AR347" s="36">
        <f t="shared" si="171"/>
        <v>0</v>
      </c>
      <c r="AS347" s="37">
        <f t="shared" si="172"/>
        <v>0</v>
      </c>
      <c r="AT347" s="38">
        <f t="shared" si="173"/>
        <v>0</v>
      </c>
      <c r="AU347" s="35">
        <f t="shared" si="174"/>
        <v>0</v>
      </c>
      <c r="AV347" s="36">
        <f t="shared" si="175"/>
        <v>0</v>
      </c>
      <c r="AW347" s="37">
        <f t="shared" si="176"/>
        <v>0</v>
      </c>
      <c r="AX347" s="38">
        <f t="shared" si="177"/>
        <v>0</v>
      </c>
      <c r="AY347" s="39">
        <f t="shared" si="178"/>
        <v>0</v>
      </c>
      <c r="AZ347" s="34" t="str">
        <f>IF(AY347=0,"",
IF(SUM($AY$143:AY347)=1,BA347,
IF($AY$718&gt;SUM($AY$143:AY347),_xlfn.CONCAT(", ",BA347),
IF($AY$718=SUM($AY$143:AY347),_xlfn.CONCAT(" y ",BA347)))))</f>
        <v/>
      </c>
      <c r="BA347" s="220" t="s">
        <v>969</v>
      </c>
      <c r="BC347" s="41">
        <f t="shared" si="179"/>
        <v>0</v>
      </c>
      <c r="BD347" s="41">
        <f t="shared" si="180"/>
        <v>0</v>
      </c>
      <c r="BE347" s="41">
        <f t="shared" si="181"/>
        <v>0</v>
      </c>
      <c r="BF347" s="41">
        <f t="shared" si="182"/>
        <v>0</v>
      </c>
      <c r="BG347" s="41">
        <f t="shared" si="183"/>
        <v>0</v>
      </c>
      <c r="BH347" s="41">
        <f t="shared" si="184"/>
        <v>0</v>
      </c>
      <c r="BI347" s="41">
        <f t="shared" si="185"/>
        <v>0</v>
      </c>
      <c r="BJ347" s="41">
        <f t="shared" si="186"/>
        <v>0</v>
      </c>
    </row>
    <row r="348" spans="1:62" ht="15" customHeight="1">
      <c r="A348" s="159"/>
      <c r="B348" s="179"/>
      <c r="C348" s="220" t="s">
        <v>970</v>
      </c>
      <c r="D348" s="573" t="str">
        <f>IF($AC$136="","",IF(HLOOKUP($AC$136,Presentación!$AQ$3:$BV$574,Presentación!AP209)="","",HLOOKUP($AC$136,Presentación!$AQ$3:$BV$574,Presentación!AP209,0)))</f>
        <v/>
      </c>
      <c r="E348" s="573"/>
      <c r="F348" s="573"/>
      <c r="G348" s="551" t="str">
        <f>IF($AC$136="","",IF(HLOOKUP($AC$136,Presentación!$BZ$3:$DE$574,Presentación!AP209,0)="","",HLOOKUP($AC$136,Presentación!$BZ$3:$DE$574,Presentación!AP209,0)))</f>
        <v/>
      </c>
      <c r="H348" s="551"/>
      <c r="I348" s="551"/>
      <c r="J348" s="551"/>
      <c r="K348" s="551"/>
      <c r="L348" s="551"/>
      <c r="M348" s="551"/>
      <c r="N348" s="551"/>
      <c r="O348" s="551"/>
      <c r="P348" s="551"/>
      <c r="Q348" s="551"/>
      <c r="R348" s="551"/>
      <c r="S348" s="551"/>
      <c r="T348" s="601"/>
      <c r="U348" s="467"/>
      <c r="V348" s="468"/>
      <c r="W348" s="27"/>
      <c r="X348" s="27"/>
      <c r="Y348" s="27"/>
      <c r="Z348" s="27"/>
      <c r="AA348" s="27"/>
      <c r="AB348" s="27"/>
      <c r="AC348" s="27"/>
      <c r="AD348" s="27"/>
      <c r="AG348">
        <f t="shared" si="160"/>
        <v>0</v>
      </c>
      <c r="AH348">
        <f t="shared" si="161"/>
        <v>0</v>
      </c>
      <c r="AI348" s="35">
        <f t="shared" si="162"/>
        <v>0</v>
      </c>
      <c r="AJ348" s="36">
        <f t="shared" si="163"/>
        <v>0</v>
      </c>
      <c r="AK348" s="37">
        <f t="shared" si="164"/>
        <v>0</v>
      </c>
      <c r="AL348" s="38">
        <f t="shared" si="165"/>
        <v>0</v>
      </c>
      <c r="AM348" s="35">
        <f t="shared" si="166"/>
        <v>0</v>
      </c>
      <c r="AN348" s="36">
        <f t="shared" si="167"/>
        <v>0</v>
      </c>
      <c r="AO348" s="37">
        <f t="shared" si="168"/>
        <v>0</v>
      </c>
      <c r="AP348" s="38">
        <f t="shared" si="169"/>
        <v>0</v>
      </c>
      <c r="AQ348" s="35">
        <f t="shared" si="170"/>
        <v>0</v>
      </c>
      <c r="AR348" s="36">
        <f t="shared" si="171"/>
        <v>0</v>
      </c>
      <c r="AS348" s="37">
        <f t="shared" si="172"/>
        <v>0</v>
      </c>
      <c r="AT348" s="38">
        <f t="shared" si="173"/>
        <v>0</v>
      </c>
      <c r="AU348" s="35">
        <f t="shared" si="174"/>
        <v>0</v>
      </c>
      <c r="AV348" s="36">
        <f t="shared" si="175"/>
        <v>0</v>
      </c>
      <c r="AW348" s="37">
        <f t="shared" si="176"/>
        <v>0</v>
      </c>
      <c r="AX348" s="38">
        <f t="shared" si="177"/>
        <v>0</v>
      </c>
      <c r="AY348" s="39">
        <f t="shared" si="178"/>
        <v>0</v>
      </c>
      <c r="AZ348" s="34" t="str">
        <f>IF(AY348=0,"",
IF(SUM($AY$143:AY348)=1,BA348,
IF($AY$718&gt;SUM($AY$143:AY348),_xlfn.CONCAT(", ",BA348),
IF($AY$718=SUM($AY$143:AY348),_xlfn.CONCAT(" y ",BA348)))))</f>
        <v/>
      </c>
      <c r="BA348" s="220" t="s">
        <v>970</v>
      </c>
      <c r="BC348" s="41">
        <f t="shared" si="179"/>
        <v>0</v>
      </c>
      <c r="BD348" s="41">
        <f t="shared" si="180"/>
        <v>0</v>
      </c>
      <c r="BE348" s="41">
        <f t="shared" si="181"/>
        <v>0</v>
      </c>
      <c r="BF348" s="41">
        <f t="shared" si="182"/>
        <v>0</v>
      </c>
      <c r="BG348" s="41">
        <f t="shared" si="183"/>
        <v>0</v>
      </c>
      <c r="BH348" s="41">
        <f t="shared" si="184"/>
        <v>0</v>
      </c>
      <c r="BI348" s="41">
        <f t="shared" si="185"/>
        <v>0</v>
      </c>
      <c r="BJ348" s="41">
        <f t="shared" si="186"/>
        <v>0</v>
      </c>
    </row>
    <row r="349" spans="1:62" ht="15" customHeight="1">
      <c r="A349" s="159"/>
      <c r="B349" s="179"/>
      <c r="C349" s="220" t="s">
        <v>971</v>
      </c>
      <c r="D349" s="573" t="str">
        <f>IF($AC$136="","",IF(HLOOKUP($AC$136,Presentación!$AQ$3:$BV$574,Presentación!AP210)="","",HLOOKUP($AC$136,Presentación!$AQ$3:$BV$574,Presentación!AP210,0)))</f>
        <v/>
      </c>
      <c r="E349" s="573"/>
      <c r="F349" s="573"/>
      <c r="G349" s="551" t="str">
        <f>IF($AC$136="","",IF(HLOOKUP($AC$136,Presentación!$BZ$3:$DE$574,Presentación!AP210,0)="","",HLOOKUP($AC$136,Presentación!$BZ$3:$DE$574,Presentación!AP210,0)))</f>
        <v/>
      </c>
      <c r="H349" s="551"/>
      <c r="I349" s="551"/>
      <c r="J349" s="551"/>
      <c r="K349" s="551"/>
      <c r="L349" s="551"/>
      <c r="M349" s="551"/>
      <c r="N349" s="551"/>
      <c r="O349" s="551"/>
      <c r="P349" s="551"/>
      <c r="Q349" s="551"/>
      <c r="R349" s="551"/>
      <c r="S349" s="551"/>
      <c r="T349" s="601"/>
      <c r="U349" s="467"/>
      <c r="V349" s="468"/>
      <c r="W349" s="27"/>
      <c r="X349" s="27"/>
      <c r="Y349" s="27"/>
      <c r="Z349" s="27"/>
      <c r="AA349" s="27"/>
      <c r="AB349" s="27"/>
      <c r="AC349" s="27"/>
      <c r="AD349" s="27"/>
      <c r="AG349">
        <f t="shared" si="160"/>
        <v>0</v>
      </c>
      <c r="AH349">
        <f t="shared" si="161"/>
        <v>0</v>
      </c>
      <c r="AI349" s="35">
        <f t="shared" si="162"/>
        <v>0</v>
      </c>
      <c r="AJ349" s="36">
        <f t="shared" si="163"/>
        <v>0</v>
      </c>
      <c r="AK349" s="37">
        <f t="shared" si="164"/>
        <v>0</v>
      </c>
      <c r="AL349" s="38">
        <f t="shared" si="165"/>
        <v>0</v>
      </c>
      <c r="AM349" s="35">
        <f t="shared" si="166"/>
        <v>0</v>
      </c>
      <c r="AN349" s="36">
        <f t="shared" si="167"/>
        <v>0</v>
      </c>
      <c r="AO349" s="37">
        <f t="shared" si="168"/>
        <v>0</v>
      </c>
      <c r="AP349" s="38">
        <f t="shared" si="169"/>
        <v>0</v>
      </c>
      <c r="AQ349" s="35">
        <f t="shared" si="170"/>
        <v>0</v>
      </c>
      <c r="AR349" s="36">
        <f t="shared" si="171"/>
        <v>0</v>
      </c>
      <c r="AS349" s="37">
        <f t="shared" si="172"/>
        <v>0</v>
      </c>
      <c r="AT349" s="38">
        <f t="shared" si="173"/>
        <v>0</v>
      </c>
      <c r="AU349" s="35">
        <f t="shared" si="174"/>
        <v>0</v>
      </c>
      <c r="AV349" s="36">
        <f t="shared" si="175"/>
        <v>0</v>
      </c>
      <c r="AW349" s="37">
        <f t="shared" si="176"/>
        <v>0</v>
      </c>
      <c r="AX349" s="38">
        <f t="shared" si="177"/>
        <v>0</v>
      </c>
      <c r="AY349" s="39">
        <f t="shared" si="178"/>
        <v>0</v>
      </c>
      <c r="AZ349" s="34" t="str">
        <f>IF(AY349=0,"",
IF(SUM($AY$143:AY349)=1,BA349,
IF($AY$718&gt;SUM($AY$143:AY349),_xlfn.CONCAT(", ",BA349),
IF($AY$718=SUM($AY$143:AY349),_xlfn.CONCAT(" y ",BA349)))))</f>
        <v/>
      </c>
      <c r="BA349" s="220" t="s">
        <v>971</v>
      </c>
      <c r="BC349" s="41">
        <f t="shared" si="179"/>
        <v>0</v>
      </c>
      <c r="BD349" s="41">
        <f t="shared" si="180"/>
        <v>0</v>
      </c>
      <c r="BE349" s="41">
        <f t="shared" si="181"/>
        <v>0</v>
      </c>
      <c r="BF349" s="41">
        <f t="shared" si="182"/>
        <v>0</v>
      </c>
      <c r="BG349" s="41">
        <f t="shared" si="183"/>
        <v>0</v>
      </c>
      <c r="BH349" s="41">
        <f t="shared" si="184"/>
        <v>0</v>
      </c>
      <c r="BI349" s="41">
        <f t="shared" si="185"/>
        <v>0</v>
      </c>
      <c r="BJ349" s="41">
        <f t="shared" si="186"/>
        <v>0</v>
      </c>
    </row>
    <row r="350" spans="1:62" ht="15" customHeight="1">
      <c r="A350" s="159"/>
      <c r="B350" s="179"/>
      <c r="C350" s="220" t="s">
        <v>972</v>
      </c>
      <c r="D350" s="573" t="str">
        <f>IF($AC$136="","",IF(HLOOKUP($AC$136,Presentación!$AQ$3:$BV$574,Presentación!AP211)="","",HLOOKUP($AC$136,Presentación!$AQ$3:$BV$574,Presentación!AP211,0)))</f>
        <v/>
      </c>
      <c r="E350" s="573"/>
      <c r="F350" s="573"/>
      <c r="G350" s="551" t="str">
        <f>IF($AC$136="","",IF(HLOOKUP($AC$136,Presentación!$BZ$3:$DE$574,Presentación!AP211,0)="","",HLOOKUP($AC$136,Presentación!$BZ$3:$DE$574,Presentación!AP211,0)))</f>
        <v/>
      </c>
      <c r="H350" s="551"/>
      <c r="I350" s="551"/>
      <c r="J350" s="551"/>
      <c r="K350" s="551"/>
      <c r="L350" s="551"/>
      <c r="M350" s="551"/>
      <c r="N350" s="551"/>
      <c r="O350" s="551"/>
      <c r="P350" s="551"/>
      <c r="Q350" s="551"/>
      <c r="R350" s="551"/>
      <c r="S350" s="551"/>
      <c r="T350" s="601"/>
      <c r="U350" s="467"/>
      <c r="V350" s="468"/>
      <c r="W350" s="27"/>
      <c r="X350" s="27"/>
      <c r="Y350" s="27"/>
      <c r="Z350" s="27"/>
      <c r="AA350" s="27"/>
      <c r="AB350" s="27"/>
      <c r="AC350" s="27"/>
      <c r="AD350" s="27"/>
      <c r="AG350">
        <f t="shared" si="160"/>
        <v>0</v>
      </c>
      <c r="AH350">
        <f t="shared" si="161"/>
        <v>0</v>
      </c>
      <c r="AI350" s="35">
        <f t="shared" si="162"/>
        <v>0</v>
      </c>
      <c r="AJ350" s="36">
        <f t="shared" si="163"/>
        <v>0</v>
      </c>
      <c r="AK350" s="37">
        <f t="shared" si="164"/>
        <v>0</v>
      </c>
      <c r="AL350" s="38">
        <f t="shared" si="165"/>
        <v>0</v>
      </c>
      <c r="AM350" s="35">
        <f t="shared" si="166"/>
        <v>0</v>
      </c>
      <c r="AN350" s="36">
        <f t="shared" si="167"/>
        <v>0</v>
      </c>
      <c r="AO350" s="37">
        <f t="shared" si="168"/>
        <v>0</v>
      </c>
      <c r="AP350" s="38">
        <f t="shared" si="169"/>
        <v>0</v>
      </c>
      <c r="AQ350" s="35">
        <f t="shared" si="170"/>
        <v>0</v>
      </c>
      <c r="AR350" s="36">
        <f t="shared" si="171"/>
        <v>0</v>
      </c>
      <c r="AS350" s="37">
        <f t="shared" si="172"/>
        <v>0</v>
      </c>
      <c r="AT350" s="38">
        <f t="shared" si="173"/>
        <v>0</v>
      </c>
      <c r="AU350" s="35">
        <f t="shared" si="174"/>
        <v>0</v>
      </c>
      <c r="AV350" s="36">
        <f t="shared" si="175"/>
        <v>0</v>
      </c>
      <c r="AW350" s="37">
        <f t="shared" si="176"/>
        <v>0</v>
      </c>
      <c r="AX350" s="38">
        <f t="shared" si="177"/>
        <v>0</v>
      </c>
      <c r="AY350" s="39">
        <f t="shared" si="178"/>
        <v>0</v>
      </c>
      <c r="AZ350" s="34" t="str">
        <f>IF(AY350=0,"",
IF(SUM($AY$143:AY350)=1,BA350,
IF($AY$718&gt;SUM($AY$143:AY350),_xlfn.CONCAT(", ",BA350),
IF($AY$718=SUM($AY$143:AY350),_xlfn.CONCAT(" y ",BA350)))))</f>
        <v/>
      </c>
      <c r="BA350" s="220" t="s">
        <v>972</v>
      </c>
      <c r="BC350" s="41">
        <f t="shared" si="179"/>
        <v>0</v>
      </c>
      <c r="BD350" s="41">
        <f t="shared" si="180"/>
        <v>0</v>
      </c>
      <c r="BE350" s="41">
        <f t="shared" si="181"/>
        <v>0</v>
      </c>
      <c r="BF350" s="41">
        <f t="shared" si="182"/>
        <v>0</v>
      </c>
      <c r="BG350" s="41">
        <f t="shared" si="183"/>
        <v>0</v>
      </c>
      <c r="BH350" s="41">
        <f t="shared" si="184"/>
        <v>0</v>
      </c>
      <c r="BI350" s="41">
        <f t="shared" si="185"/>
        <v>0</v>
      </c>
      <c r="BJ350" s="41">
        <f t="shared" si="186"/>
        <v>0</v>
      </c>
    </row>
    <row r="351" spans="1:62" ht="15" customHeight="1">
      <c r="A351" s="159"/>
      <c r="B351" s="179"/>
      <c r="C351" s="220" t="s">
        <v>973</v>
      </c>
      <c r="D351" s="573" t="str">
        <f>IF($AC$136="","",IF(HLOOKUP($AC$136,Presentación!$AQ$3:$BV$574,Presentación!AP212)="","",HLOOKUP($AC$136,Presentación!$AQ$3:$BV$574,Presentación!AP212,0)))</f>
        <v/>
      </c>
      <c r="E351" s="573"/>
      <c r="F351" s="573"/>
      <c r="G351" s="551" t="str">
        <f>IF($AC$136="","",IF(HLOOKUP($AC$136,Presentación!$BZ$3:$DE$574,Presentación!AP212,0)="","",HLOOKUP($AC$136,Presentación!$BZ$3:$DE$574,Presentación!AP212,0)))</f>
        <v/>
      </c>
      <c r="H351" s="551"/>
      <c r="I351" s="551"/>
      <c r="J351" s="551"/>
      <c r="K351" s="551"/>
      <c r="L351" s="551"/>
      <c r="M351" s="551"/>
      <c r="N351" s="551"/>
      <c r="O351" s="551"/>
      <c r="P351" s="551"/>
      <c r="Q351" s="551"/>
      <c r="R351" s="551"/>
      <c r="S351" s="551"/>
      <c r="T351" s="601"/>
      <c r="U351" s="467"/>
      <c r="V351" s="468"/>
      <c r="W351" s="27"/>
      <c r="X351" s="27"/>
      <c r="Y351" s="27"/>
      <c r="Z351" s="27"/>
      <c r="AA351" s="27"/>
      <c r="AB351" s="27"/>
      <c r="AC351" s="27"/>
      <c r="AD351" s="27"/>
      <c r="AG351">
        <f t="shared" si="160"/>
        <v>0</v>
      </c>
      <c r="AH351">
        <f t="shared" si="161"/>
        <v>0</v>
      </c>
      <c r="AI351" s="35">
        <f t="shared" si="162"/>
        <v>0</v>
      </c>
      <c r="AJ351" s="36">
        <f t="shared" si="163"/>
        <v>0</v>
      </c>
      <c r="AK351" s="37">
        <f t="shared" si="164"/>
        <v>0</v>
      </c>
      <c r="AL351" s="38">
        <f t="shared" si="165"/>
        <v>0</v>
      </c>
      <c r="AM351" s="35">
        <f t="shared" si="166"/>
        <v>0</v>
      </c>
      <c r="AN351" s="36">
        <f t="shared" si="167"/>
        <v>0</v>
      </c>
      <c r="AO351" s="37">
        <f t="shared" si="168"/>
        <v>0</v>
      </c>
      <c r="AP351" s="38">
        <f t="shared" si="169"/>
        <v>0</v>
      </c>
      <c r="AQ351" s="35">
        <f t="shared" si="170"/>
        <v>0</v>
      </c>
      <c r="AR351" s="36">
        <f t="shared" si="171"/>
        <v>0</v>
      </c>
      <c r="AS351" s="37">
        <f t="shared" si="172"/>
        <v>0</v>
      </c>
      <c r="AT351" s="38">
        <f t="shared" si="173"/>
        <v>0</v>
      </c>
      <c r="AU351" s="35">
        <f t="shared" si="174"/>
        <v>0</v>
      </c>
      <c r="AV351" s="36">
        <f t="shared" si="175"/>
        <v>0</v>
      </c>
      <c r="AW351" s="37">
        <f t="shared" si="176"/>
        <v>0</v>
      </c>
      <c r="AX351" s="38">
        <f t="shared" si="177"/>
        <v>0</v>
      </c>
      <c r="AY351" s="39">
        <f t="shared" si="178"/>
        <v>0</v>
      </c>
      <c r="AZ351" s="34" t="str">
        <f>IF(AY351=0,"",
IF(SUM($AY$143:AY351)=1,BA351,
IF($AY$718&gt;SUM($AY$143:AY351),_xlfn.CONCAT(", ",BA351),
IF($AY$718=SUM($AY$143:AY351),_xlfn.CONCAT(" y ",BA351)))))</f>
        <v/>
      </c>
      <c r="BA351" s="220" t="s">
        <v>973</v>
      </c>
      <c r="BC351" s="41">
        <f t="shared" si="179"/>
        <v>0</v>
      </c>
      <c r="BD351" s="41">
        <f t="shared" si="180"/>
        <v>0</v>
      </c>
      <c r="BE351" s="41">
        <f t="shared" si="181"/>
        <v>0</v>
      </c>
      <c r="BF351" s="41">
        <f t="shared" si="182"/>
        <v>0</v>
      </c>
      <c r="BG351" s="41">
        <f t="shared" si="183"/>
        <v>0</v>
      </c>
      <c r="BH351" s="41">
        <f t="shared" si="184"/>
        <v>0</v>
      </c>
      <c r="BI351" s="41">
        <f t="shared" si="185"/>
        <v>0</v>
      </c>
      <c r="BJ351" s="41">
        <f t="shared" si="186"/>
        <v>0</v>
      </c>
    </row>
    <row r="352" spans="1:62" ht="15" customHeight="1">
      <c r="A352" s="159"/>
      <c r="B352" s="179"/>
      <c r="C352" s="220" t="s">
        <v>974</v>
      </c>
      <c r="D352" s="573" t="str">
        <f>IF($AC$136="","",IF(HLOOKUP($AC$136,Presentación!$AQ$3:$BV$574,Presentación!AP213)="","",HLOOKUP($AC$136,Presentación!$AQ$3:$BV$574,Presentación!AP213,0)))</f>
        <v/>
      </c>
      <c r="E352" s="573"/>
      <c r="F352" s="573"/>
      <c r="G352" s="551" t="str">
        <f>IF($AC$136="","",IF(HLOOKUP($AC$136,Presentación!$BZ$3:$DE$574,Presentación!AP213,0)="","",HLOOKUP($AC$136,Presentación!$BZ$3:$DE$574,Presentación!AP213,0)))</f>
        <v/>
      </c>
      <c r="H352" s="551"/>
      <c r="I352" s="551"/>
      <c r="J352" s="551"/>
      <c r="K352" s="551"/>
      <c r="L352" s="551"/>
      <c r="M352" s="551"/>
      <c r="N352" s="551"/>
      <c r="O352" s="551"/>
      <c r="P352" s="551"/>
      <c r="Q352" s="551"/>
      <c r="R352" s="551"/>
      <c r="S352" s="551"/>
      <c r="T352" s="601"/>
      <c r="U352" s="467"/>
      <c r="V352" s="468"/>
      <c r="W352" s="27"/>
      <c r="X352" s="27"/>
      <c r="Y352" s="27"/>
      <c r="Z352" s="27"/>
      <c r="AA352" s="27"/>
      <c r="AB352" s="27"/>
      <c r="AC352" s="27"/>
      <c r="AD352" s="27"/>
      <c r="AG352">
        <f t="shared" si="160"/>
        <v>0</v>
      </c>
      <c r="AH352">
        <f t="shared" si="161"/>
        <v>0</v>
      </c>
      <c r="AI352" s="35">
        <f t="shared" si="162"/>
        <v>0</v>
      </c>
      <c r="AJ352" s="36">
        <f t="shared" si="163"/>
        <v>0</v>
      </c>
      <c r="AK352" s="37">
        <f t="shared" si="164"/>
        <v>0</v>
      </c>
      <c r="AL352" s="38">
        <f t="shared" si="165"/>
        <v>0</v>
      </c>
      <c r="AM352" s="35">
        <f t="shared" si="166"/>
        <v>0</v>
      </c>
      <c r="AN352" s="36">
        <f t="shared" si="167"/>
        <v>0</v>
      </c>
      <c r="AO352" s="37">
        <f t="shared" si="168"/>
        <v>0</v>
      </c>
      <c r="AP352" s="38">
        <f t="shared" si="169"/>
        <v>0</v>
      </c>
      <c r="AQ352" s="35">
        <f t="shared" si="170"/>
        <v>0</v>
      </c>
      <c r="AR352" s="36">
        <f t="shared" si="171"/>
        <v>0</v>
      </c>
      <c r="AS352" s="37">
        <f t="shared" si="172"/>
        <v>0</v>
      </c>
      <c r="AT352" s="38">
        <f t="shared" si="173"/>
        <v>0</v>
      </c>
      <c r="AU352" s="35">
        <f t="shared" si="174"/>
        <v>0</v>
      </c>
      <c r="AV352" s="36">
        <f t="shared" si="175"/>
        <v>0</v>
      </c>
      <c r="AW352" s="37">
        <f t="shared" si="176"/>
        <v>0</v>
      </c>
      <c r="AX352" s="38">
        <f t="shared" si="177"/>
        <v>0</v>
      </c>
      <c r="AY352" s="39">
        <f t="shared" si="178"/>
        <v>0</v>
      </c>
      <c r="AZ352" s="34" t="str">
        <f>IF(AY352=0,"",
IF(SUM($AY$143:AY352)=1,BA352,
IF($AY$718&gt;SUM($AY$143:AY352),_xlfn.CONCAT(", ",BA352),
IF($AY$718=SUM($AY$143:AY352),_xlfn.CONCAT(" y ",BA352)))))</f>
        <v/>
      </c>
      <c r="BA352" s="220" t="s">
        <v>974</v>
      </c>
      <c r="BC352" s="41">
        <f t="shared" si="179"/>
        <v>0</v>
      </c>
      <c r="BD352" s="41">
        <f t="shared" si="180"/>
        <v>0</v>
      </c>
      <c r="BE352" s="41">
        <f t="shared" si="181"/>
        <v>0</v>
      </c>
      <c r="BF352" s="41">
        <f t="shared" si="182"/>
        <v>0</v>
      </c>
      <c r="BG352" s="41">
        <f t="shared" si="183"/>
        <v>0</v>
      </c>
      <c r="BH352" s="41">
        <f t="shared" si="184"/>
        <v>0</v>
      </c>
      <c r="BI352" s="41">
        <f t="shared" si="185"/>
        <v>0</v>
      </c>
      <c r="BJ352" s="41">
        <f t="shared" si="186"/>
        <v>0</v>
      </c>
    </row>
    <row r="353" spans="1:62" ht="15" customHeight="1">
      <c r="A353" s="159"/>
      <c r="B353" s="179"/>
      <c r="C353" s="220" t="s">
        <v>975</v>
      </c>
      <c r="D353" s="573" t="str">
        <f>IF($AC$136="","",IF(HLOOKUP($AC$136,Presentación!$AQ$3:$BV$574,Presentación!AP214)="","",HLOOKUP($AC$136,Presentación!$AQ$3:$BV$574,Presentación!AP214,0)))</f>
        <v/>
      </c>
      <c r="E353" s="573"/>
      <c r="F353" s="573"/>
      <c r="G353" s="551" t="str">
        <f>IF($AC$136="","",IF(HLOOKUP($AC$136,Presentación!$BZ$3:$DE$574,Presentación!AP214,0)="","",HLOOKUP($AC$136,Presentación!$BZ$3:$DE$574,Presentación!AP214,0)))</f>
        <v/>
      </c>
      <c r="H353" s="551"/>
      <c r="I353" s="551"/>
      <c r="J353" s="551"/>
      <c r="K353" s="551"/>
      <c r="L353" s="551"/>
      <c r="M353" s="551"/>
      <c r="N353" s="551"/>
      <c r="O353" s="551"/>
      <c r="P353" s="551"/>
      <c r="Q353" s="551"/>
      <c r="R353" s="551"/>
      <c r="S353" s="551"/>
      <c r="T353" s="601"/>
      <c r="U353" s="467"/>
      <c r="V353" s="468"/>
      <c r="W353" s="27"/>
      <c r="X353" s="27"/>
      <c r="Y353" s="27"/>
      <c r="Z353" s="27"/>
      <c r="AA353" s="27"/>
      <c r="AB353" s="27"/>
      <c r="AC353" s="27"/>
      <c r="AD353" s="27"/>
      <c r="AG353">
        <f t="shared" si="160"/>
        <v>0</v>
      </c>
      <c r="AH353">
        <f t="shared" si="161"/>
        <v>0</v>
      </c>
      <c r="AI353" s="35">
        <f t="shared" si="162"/>
        <v>0</v>
      </c>
      <c r="AJ353" s="36">
        <f t="shared" si="163"/>
        <v>0</v>
      </c>
      <c r="AK353" s="37">
        <f t="shared" si="164"/>
        <v>0</v>
      </c>
      <c r="AL353" s="38">
        <f t="shared" si="165"/>
        <v>0</v>
      </c>
      <c r="AM353" s="35">
        <f t="shared" si="166"/>
        <v>0</v>
      </c>
      <c r="AN353" s="36">
        <f t="shared" si="167"/>
        <v>0</v>
      </c>
      <c r="AO353" s="37">
        <f t="shared" si="168"/>
        <v>0</v>
      </c>
      <c r="AP353" s="38">
        <f t="shared" si="169"/>
        <v>0</v>
      </c>
      <c r="AQ353" s="35">
        <f t="shared" si="170"/>
        <v>0</v>
      </c>
      <c r="AR353" s="36">
        <f t="shared" si="171"/>
        <v>0</v>
      </c>
      <c r="AS353" s="37">
        <f t="shared" si="172"/>
        <v>0</v>
      </c>
      <c r="AT353" s="38">
        <f t="shared" si="173"/>
        <v>0</v>
      </c>
      <c r="AU353" s="35">
        <f t="shared" si="174"/>
        <v>0</v>
      </c>
      <c r="AV353" s="36">
        <f t="shared" si="175"/>
        <v>0</v>
      </c>
      <c r="AW353" s="37">
        <f t="shared" si="176"/>
        <v>0</v>
      </c>
      <c r="AX353" s="38">
        <f t="shared" si="177"/>
        <v>0</v>
      </c>
      <c r="AY353" s="39">
        <f t="shared" si="178"/>
        <v>0</v>
      </c>
      <c r="AZ353" s="34" t="str">
        <f>IF(AY353=0,"",
IF(SUM($AY$143:AY353)=1,BA353,
IF($AY$718&gt;SUM($AY$143:AY353),_xlfn.CONCAT(", ",BA353),
IF($AY$718=SUM($AY$143:AY353),_xlfn.CONCAT(" y ",BA353)))))</f>
        <v/>
      </c>
      <c r="BA353" s="220" t="s">
        <v>975</v>
      </c>
      <c r="BC353" s="41">
        <f t="shared" si="179"/>
        <v>0</v>
      </c>
      <c r="BD353" s="41">
        <f t="shared" si="180"/>
        <v>0</v>
      </c>
      <c r="BE353" s="41">
        <f t="shared" si="181"/>
        <v>0</v>
      </c>
      <c r="BF353" s="41">
        <f t="shared" si="182"/>
        <v>0</v>
      </c>
      <c r="BG353" s="41">
        <f t="shared" si="183"/>
        <v>0</v>
      </c>
      <c r="BH353" s="41">
        <f t="shared" si="184"/>
        <v>0</v>
      </c>
      <c r="BI353" s="41">
        <f t="shared" si="185"/>
        <v>0</v>
      </c>
      <c r="BJ353" s="41">
        <f t="shared" si="186"/>
        <v>0</v>
      </c>
    </row>
    <row r="354" spans="1:62" ht="15" customHeight="1">
      <c r="A354" s="159"/>
      <c r="B354" s="179"/>
      <c r="C354" s="220" t="s">
        <v>976</v>
      </c>
      <c r="D354" s="573" t="str">
        <f>IF($AC$136="","",IF(HLOOKUP($AC$136,Presentación!$AQ$3:$BV$574,Presentación!AP215)="","",HLOOKUP($AC$136,Presentación!$AQ$3:$BV$574,Presentación!AP215,0)))</f>
        <v/>
      </c>
      <c r="E354" s="573"/>
      <c r="F354" s="573"/>
      <c r="G354" s="551" t="str">
        <f>IF($AC$136="","",IF(HLOOKUP($AC$136,Presentación!$BZ$3:$DE$574,Presentación!AP215,0)="","",HLOOKUP($AC$136,Presentación!$BZ$3:$DE$574,Presentación!AP215,0)))</f>
        <v/>
      </c>
      <c r="H354" s="551"/>
      <c r="I354" s="551"/>
      <c r="J354" s="551"/>
      <c r="K354" s="551"/>
      <c r="L354" s="551"/>
      <c r="M354" s="551"/>
      <c r="N354" s="551"/>
      <c r="O354" s="551"/>
      <c r="P354" s="551"/>
      <c r="Q354" s="551"/>
      <c r="R354" s="551"/>
      <c r="S354" s="551"/>
      <c r="T354" s="601"/>
      <c r="U354" s="467"/>
      <c r="V354" s="468"/>
      <c r="W354" s="27"/>
      <c r="X354" s="27"/>
      <c r="Y354" s="27"/>
      <c r="Z354" s="27"/>
      <c r="AA354" s="27"/>
      <c r="AB354" s="27"/>
      <c r="AC354" s="27"/>
      <c r="AD354" s="27"/>
      <c r="AG354">
        <f t="shared" si="160"/>
        <v>0</v>
      </c>
      <c r="AH354">
        <f t="shared" si="161"/>
        <v>0</v>
      </c>
      <c r="AI354" s="35">
        <f t="shared" si="162"/>
        <v>0</v>
      </c>
      <c r="AJ354" s="36">
        <f t="shared" si="163"/>
        <v>0</v>
      </c>
      <c r="AK354" s="37">
        <f t="shared" si="164"/>
        <v>0</v>
      </c>
      <c r="AL354" s="38">
        <f t="shared" si="165"/>
        <v>0</v>
      </c>
      <c r="AM354" s="35">
        <f t="shared" si="166"/>
        <v>0</v>
      </c>
      <c r="AN354" s="36">
        <f t="shared" si="167"/>
        <v>0</v>
      </c>
      <c r="AO354" s="37">
        <f t="shared" si="168"/>
        <v>0</v>
      </c>
      <c r="AP354" s="38">
        <f t="shared" si="169"/>
        <v>0</v>
      </c>
      <c r="AQ354" s="35">
        <f t="shared" si="170"/>
        <v>0</v>
      </c>
      <c r="AR354" s="36">
        <f t="shared" si="171"/>
        <v>0</v>
      </c>
      <c r="AS354" s="37">
        <f t="shared" si="172"/>
        <v>0</v>
      </c>
      <c r="AT354" s="38">
        <f t="shared" si="173"/>
        <v>0</v>
      </c>
      <c r="AU354" s="35">
        <f t="shared" si="174"/>
        <v>0</v>
      </c>
      <c r="AV354" s="36">
        <f t="shared" si="175"/>
        <v>0</v>
      </c>
      <c r="AW354" s="37">
        <f t="shared" si="176"/>
        <v>0</v>
      </c>
      <c r="AX354" s="38">
        <f t="shared" si="177"/>
        <v>0</v>
      </c>
      <c r="AY354" s="39">
        <f t="shared" si="178"/>
        <v>0</v>
      </c>
      <c r="AZ354" s="34" t="str">
        <f>IF(AY354=0,"",
IF(SUM($AY$143:AY354)=1,BA354,
IF($AY$718&gt;SUM($AY$143:AY354),_xlfn.CONCAT(", ",BA354),
IF($AY$718=SUM($AY$143:AY354),_xlfn.CONCAT(" y ",BA354)))))</f>
        <v/>
      </c>
      <c r="BA354" s="220" t="s">
        <v>976</v>
      </c>
      <c r="BC354" s="41">
        <f t="shared" si="179"/>
        <v>0</v>
      </c>
      <c r="BD354" s="41">
        <f t="shared" si="180"/>
        <v>0</v>
      </c>
      <c r="BE354" s="41">
        <f t="shared" si="181"/>
        <v>0</v>
      </c>
      <c r="BF354" s="41">
        <f t="shared" si="182"/>
        <v>0</v>
      </c>
      <c r="BG354" s="41">
        <f t="shared" si="183"/>
        <v>0</v>
      </c>
      <c r="BH354" s="41">
        <f t="shared" si="184"/>
        <v>0</v>
      </c>
      <c r="BI354" s="41">
        <f t="shared" si="185"/>
        <v>0</v>
      </c>
      <c r="BJ354" s="41">
        <f t="shared" si="186"/>
        <v>0</v>
      </c>
    </row>
    <row r="355" spans="1:62" ht="15" customHeight="1">
      <c r="A355" s="159"/>
      <c r="B355" s="179"/>
      <c r="C355" s="220" t="s">
        <v>977</v>
      </c>
      <c r="D355" s="573" t="str">
        <f>IF($AC$136="","",IF(HLOOKUP($AC$136,Presentación!$AQ$3:$BV$574,Presentación!AP216)="","",HLOOKUP($AC$136,Presentación!$AQ$3:$BV$574,Presentación!AP216,0)))</f>
        <v/>
      </c>
      <c r="E355" s="573"/>
      <c r="F355" s="573"/>
      <c r="G355" s="551" t="str">
        <f>IF($AC$136="","",IF(HLOOKUP($AC$136,Presentación!$BZ$3:$DE$574,Presentación!AP216,0)="","",HLOOKUP($AC$136,Presentación!$BZ$3:$DE$574,Presentación!AP216,0)))</f>
        <v/>
      </c>
      <c r="H355" s="551"/>
      <c r="I355" s="551"/>
      <c r="J355" s="551"/>
      <c r="K355" s="551"/>
      <c r="L355" s="551"/>
      <c r="M355" s="551"/>
      <c r="N355" s="551"/>
      <c r="O355" s="551"/>
      <c r="P355" s="551"/>
      <c r="Q355" s="551"/>
      <c r="R355" s="551"/>
      <c r="S355" s="551"/>
      <c r="T355" s="601"/>
      <c r="U355" s="467"/>
      <c r="V355" s="468"/>
      <c r="W355" s="27"/>
      <c r="X355" s="27"/>
      <c r="Y355" s="27"/>
      <c r="Z355" s="27"/>
      <c r="AA355" s="27"/>
      <c r="AB355" s="27"/>
      <c r="AC355" s="27"/>
      <c r="AD355" s="27"/>
      <c r="AG355">
        <f t="shared" si="160"/>
        <v>0</v>
      </c>
      <c r="AH355">
        <f t="shared" si="161"/>
        <v>0</v>
      </c>
      <c r="AI355" s="35">
        <f t="shared" si="162"/>
        <v>0</v>
      </c>
      <c r="AJ355" s="36">
        <f t="shared" si="163"/>
        <v>0</v>
      </c>
      <c r="AK355" s="37">
        <f t="shared" si="164"/>
        <v>0</v>
      </c>
      <c r="AL355" s="38">
        <f t="shared" si="165"/>
        <v>0</v>
      </c>
      <c r="AM355" s="35">
        <f t="shared" si="166"/>
        <v>0</v>
      </c>
      <c r="AN355" s="36">
        <f t="shared" si="167"/>
        <v>0</v>
      </c>
      <c r="AO355" s="37">
        <f t="shared" si="168"/>
        <v>0</v>
      </c>
      <c r="AP355" s="38">
        <f t="shared" si="169"/>
        <v>0</v>
      </c>
      <c r="AQ355" s="35">
        <f t="shared" si="170"/>
        <v>0</v>
      </c>
      <c r="AR355" s="36">
        <f t="shared" si="171"/>
        <v>0</v>
      </c>
      <c r="AS355" s="37">
        <f t="shared" si="172"/>
        <v>0</v>
      </c>
      <c r="AT355" s="38">
        <f t="shared" si="173"/>
        <v>0</v>
      </c>
      <c r="AU355" s="35">
        <f t="shared" si="174"/>
        <v>0</v>
      </c>
      <c r="AV355" s="36">
        <f t="shared" si="175"/>
        <v>0</v>
      </c>
      <c r="AW355" s="37">
        <f t="shared" si="176"/>
        <v>0</v>
      </c>
      <c r="AX355" s="38">
        <f t="shared" si="177"/>
        <v>0</v>
      </c>
      <c r="AY355" s="39">
        <f t="shared" si="178"/>
        <v>0</v>
      </c>
      <c r="AZ355" s="34" t="str">
        <f>IF(AY355=0,"",
IF(SUM($AY$143:AY355)=1,BA355,
IF($AY$718&gt;SUM($AY$143:AY355),_xlfn.CONCAT(", ",BA355),
IF($AY$718=SUM($AY$143:AY355),_xlfn.CONCAT(" y ",BA355)))))</f>
        <v/>
      </c>
      <c r="BA355" s="220" t="s">
        <v>977</v>
      </c>
      <c r="BC355" s="41">
        <f t="shared" si="179"/>
        <v>0</v>
      </c>
      <c r="BD355" s="41">
        <f t="shared" si="180"/>
        <v>0</v>
      </c>
      <c r="BE355" s="41">
        <f t="shared" si="181"/>
        <v>0</v>
      </c>
      <c r="BF355" s="41">
        <f t="shared" si="182"/>
        <v>0</v>
      </c>
      <c r="BG355" s="41">
        <f t="shared" si="183"/>
        <v>0</v>
      </c>
      <c r="BH355" s="41">
        <f t="shared" si="184"/>
        <v>0</v>
      </c>
      <c r="BI355" s="41">
        <f t="shared" si="185"/>
        <v>0</v>
      </c>
      <c r="BJ355" s="41">
        <f t="shared" si="186"/>
        <v>0</v>
      </c>
    </row>
    <row r="356" spans="1:62" ht="15" customHeight="1">
      <c r="A356" s="159"/>
      <c r="B356" s="179"/>
      <c r="C356" s="220" t="s">
        <v>978</v>
      </c>
      <c r="D356" s="573" t="str">
        <f>IF($AC$136="","",IF(HLOOKUP($AC$136,Presentación!$AQ$3:$BV$574,Presentación!AP217)="","",HLOOKUP($AC$136,Presentación!$AQ$3:$BV$574,Presentación!AP217,0)))</f>
        <v/>
      </c>
      <c r="E356" s="573"/>
      <c r="F356" s="573"/>
      <c r="G356" s="551" t="str">
        <f>IF($AC$136="","",IF(HLOOKUP($AC$136,Presentación!$BZ$3:$DE$574,Presentación!AP217,0)="","",HLOOKUP($AC$136,Presentación!$BZ$3:$DE$574,Presentación!AP217,0)))</f>
        <v/>
      </c>
      <c r="H356" s="551"/>
      <c r="I356" s="551"/>
      <c r="J356" s="551"/>
      <c r="K356" s="551"/>
      <c r="L356" s="551"/>
      <c r="M356" s="551"/>
      <c r="N356" s="551"/>
      <c r="O356" s="551"/>
      <c r="P356" s="551"/>
      <c r="Q356" s="551"/>
      <c r="R356" s="551"/>
      <c r="S356" s="551"/>
      <c r="T356" s="601"/>
      <c r="U356" s="467"/>
      <c r="V356" s="468"/>
      <c r="W356" s="27"/>
      <c r="X356" s="27"/>
      <c r="Y356" s="27"/>
      <c r="Z356" s="27"/>
      <c r="AA356" s="27"/>
      <c r="AB356" s="27"/>
      <c r="AC356" s="27"/>
      <c r="AD356" s="27"/>
      <c r="AG356">
        <f t="shared" si="160"/>
        <v>0</v>
      </c>
      <c r="AH356">
        <f t="shared" si="161"/>
        <v>0</v>
      </c>
      <c r="AI356" s="35">
        <f t="shared" si="162"/>
        <v>0</v>
      </c>
      <c r="AJ356" s="36">
        <f t="shared" si="163"/>
        <v>0</v>
      </c>
      <c r="AK356" s="37">
        <f t="shared" si="164"/>
        <v>0</v>
      </c>
      <c r="AL356" s="38">
        <f t="shared" si="165"/>
        <v>0</v>
      </c>
      <c r="AM356" s="35">
        <f t="shared" si="166"/>
        <v>0</v>
      </c>
      <c r="AN356" s="36">
        <f t="shared" si="167"/>
        <v>0</v>
      </c>
      <c r="AO356" s="37">
        <f t="shared" si="168"/>
        <v>0</v>
      </c>
      <c r="AP356" s="38">
        <f t="shared" si="169"/>
        <v>0</v>
      </c>
      <c r="AQ356" s="35">
        <f t="shared" si="170"/>
        <v>0</v>
      </c>
      <c r="AR356" s="36">
        <f t="shared" si="171"/>
        <v>0</v>
      </c>
      <c r="AS356" s="37">
        <f t="shared" si="172"/>
        <v>0</v>
      </c>
      <c r="AT356" s="38">
        <f t="shared" si="173"/>
        <v>0</v>
      </c>
      <c r="AU356" s="35">
        <f t="shared" si="174"/>
        <v>0</v>
      </c>
      <c r="AV356" s="36">
        <f t="shared" si="175"/>
        <v>0</v>
      </c>
      <c r="AW356" s="37">
        <f t="shared" si="176"/>
        <v>0</v>
      </c>
      <c r="AX356" s="38">
        <f t="shared" si="177"/>
        <v>0</v>
      </c>
      <c r="AY356" s="39">
        <f t="shared" si="178"/>
        <v>0</v>
      </c>
      <c r="AZ356" s="34" t="str">
        <f>IF(AY356=0,"",
IF(SUM($AY$143:AY356)=1,BA356,
IF($AY$718&gt;SUM($AY$143:AY356),_xlfn.CONCAT(", ",BA356),
IF($AY$718=SUM($AY$143:AY356),_xlfn.CONCAT(" y ",BA356)))))</f>
        <v/>
      </c>
      <c r="BA356" s="220" t="s">
        <v>978</v>
      </c>
      <c r="BC356" s="41">
        <f t="shared" si="179"/>
        <v>0</v>
      </c>
      <c r="BD356" s="41">
        <f t="shared" si="180"/>
        <v>0</v>
      </c>
      <c r="BE356" s="41">
        <f t="shared" si="181"/>
        <v>0</v>
      </c>
      <c r="BF356" s="41">
        <f t="shared" si="182"/>
        <v>0</v>
      </c>
      <c r="BG356" s="41">
        <f t="shared" si="183"/>
        <v>0</v>
      </c>
      <c r="BH356" s="41">
        <f t="shared" si="184"/>
        <v>0</v>
      </c>
      <c r="BI356" s="41">
        <f t="shared" si="185"/>
        <v>0</v>
      </c>
      <c r="BJ356" s="41">
        <f t="shared" si="186"/>
        <v>0</v>
      </c>
    </row>
    <row r="357" spans="1:62" ht="15" customHeight="1">
      <c r="A357" s="159"/>
      <c r="B357" s="179"/>
      <c r="C357" s="220" t="s">
        <v>979</v>
      </c>
      <c r="D357" s="573" t="str">
        <f>IF($AC$136="","",IF(HLOOKUP($AC$136,Presentación!$AQ$3:$BV$574,Presentación!AP218)="","",HLOOKUP($AC$136,Presentación!$AQ$3:$BV$574,Presentación!AP218,0)))</f>
        <v/>
      </c>
      <c r="E357" s="573"/>
      <c r="F357" s="573"/>
      <c r="G357" s="551" t="str">
        <f>IF($AC$136="","",IF(HLOOKUP($AC$136,Presentación!$BZ$3:$DE$574,Presentación!AP218,0)="","",HLOOKUP($AC$136,Presentación!$BZ$3:$DE$574,Presentación!AP218,0)))</f>
        <v/>
      </c>
      <c r="H357" s="551"/>
      <c r="I357" s="551"/>
      <c r="J357" s="551"/>
      <c r="K357" s="551"/>
      <c r="L357" s="551"/>
      <c r="M357" s="551"/>
      <c r="N357" s="551"/>
      <c r="O357" s="551"/>
      <c r="P357" s="551"/>
      <c r="Q357" s="551"/>
      <c r="R357" s="551"/>
      <c r="S357" s="551"/>
      <c r="T357" s="601"/>
      <c r="U357" s="467"/>
      <c r="V357" s="468"/>
      <c r="W357" s="27"/>
      <c r="X357" s="27"/>
      <c r="Y357" s="27"/>
      <c r="Z357" s="27"/>
      <c r="AA357" s="27"/>
      <c r="AB357" s="27"/>
      <c r="AC357" s="27"/>
      <c r="AD357" s="27"/>
      <c r="AG357">
        <f t="shared" si="160"/>
        <v>0</v>
      </c>
      <c r="AH357">
        <f t="shared" si="161"/>
        <v>0</v>
      </c>
      <c r="AI357" s="35">
        <f t="shared" si="162"/>
        <v>0</v>
      </c>
      <c r="AJ357" s="36">
        <f t="shared" si="163"/>
        <v>0</v>
      </c>
      <c r="AK357" s="37">
        <f t="shared" si="164"/>
        <v>0</v>
      </c>
      <c r="AL357" s="38">
        <f t="shared" si="165"/>
        <v>0</v>
      </c>
      <c r="AM357" s="35">
        <f t="shared" si="166"/>
        <v>0</v>
      </c>
      <c r="AN357" s="36">
        <f t="shared" si="167"/>
        <v>0</v>
      </c>
      <c r="AO357" s="37">
        <f t="shared" si="168"/>
        <v>0</v>
      </c>
      <c r="AP357" s="38">
        <f t="shared" si="169"/>
        <v>0</v>
      </c>
      <c r="AQ357" s="35">
        <f t="shared" si="170"/>
        <v>0</v>
      </c>
      <c r="AR357" s="36">
        <f t="shared" si="171"/>
        <v>0</v>
      </c>
      <c r="AS357" s="37">
        <f t="shared" si="172"/>
        <v>0</v>
      </c>
      <c r="AT357" s="38">
        <f t="shared" si="173"/>
        <v>0</v>
      </c>
      <c r="AU357" s="35">
        <f t="shared" si="174"/>
        <v>0</v>
      </c>
      <c r="AV357" s="36">
        <f t="shared" si="175"/>
        <v>0</v>
      </c>
      <c r="AW357" s="37">
        <f t="shared" si="176"/>
        <v>0</v>
      </c>
      <c r="AX357" s="38">
        <f t="shared" si="177"/>
        <v>0</v>
      </c>
      <c r="AY357" s="39">
        <f t="shared" si="178"/>
        <v>0</v>
      </c>
      <c r="AZ357" s="34" t="str">
        <f>IF(AY357=0,"",
IF(SUM($AY$143:AY357)=1,BA357,
IF($AY$718&gt;SUM($AY$143:AY357),_xlfn.CONCAT(", ",BA357),
IF($AY$718=SUM($AY$143:AY357),_xlfn.CONCAT(" y ",BA357)))))</f>
        <v/>
      </c>
      <c r="BA357" s="220" t="s">
        <v>979</v>
      </c>
      <c r="BC357" s="41">
        <f t="shared" si="179"/>
        <v>0</v>
      </c>
      <c r="BD357" s="41">
        <f t="shared" si="180"/>
        <v>0</v>
      </c>
      <c r="BE357" s="41">
        <f t="shared" si="181"/>
        <v>0</v>
      </c>
      <c r="BF357" s="41">
        <f t="shared" si="182"/>
        <v>0</v>
      </c>
      <c r="BG357" s="41">
        <f t="shared" si="183"/>
        <v>0</v>
      </c>
      <c r="BH357" s="41">
        <f t="shared" si="184"/>
        <v>0</v>
      </c>
      <c r="BI357" s="41">
        <f t="shared" si="185"/>
        <v>0</v>
      </c>
      <c r="BJ357" s="41">
        <f t="shared" si="186"/>
        <v>0</v>
      </c>
    </row>
    <row r="358" spans="1:62" ht="15" customHeight="1">
      <c r="A358" s="159"/>
      <c r="B358" s="179"/>
      <c r="C358" s="220" t="s">
        <v>980</v>
      </c>
      <c r="D358" s="573" t="str">
        <f>IF($AC$136="","",IF(HLOOKUP($AC$136,Presentación!$AQ$3:$BV$574,Presentación!AP219)="","",HLOOKUP($AC$136,Presentación!$AQ$3:$BV$574,Presentación!AP219,0)))</f>
        <v/>
      </c>
      <c r="E358" s="573"/>
      <c r="F358" s="573"/>
      <c r="G358" s="551" t="str">
        <f>IF($AC$136="","",IF(HLOOKUP($AC$136,Presentación!$BZ$3:$DE$574,Presentación!AP219,0)="","",HLOOKUP($AC$136,Presentación!$BZ$3:$DE$574,Presentación!AP219,0)))</f>
        <v/>
      </c>
      <c r="H358" s="551"/>
      <c r="I358" s="551"/>
      <c r="J358" s="551"/>
      <c r="K358" s="551"/>
      <c r="L358" s="551"/>
      <c r="M358" s="551"/>
      <c r="N358" s="551"/>
      <c r="O358" s="551"/>
      <c r="P358" s="551"/>
      <c r="Q358" s="551"/>
      <c r="R358" s="551"/>
      <c r="S358" s="551"/>
      <c r="T358" s="601"/>
      <c r="U358" s="467"/>
      <c r="V358" s="468"/>
      <c r="W358" s="27"/>
      <c r="X358" s="27"/>
      <c r="Y358" s="27"/>
      <c r="Z358" s="27"/>
      <c r="AA358" s="27"/>
      <c r="AB358" s="27"/>
      <c r="AC358" s="27"/>
      <c r="AD358" s="27"/>
      <c r="AG358">
        <f t="shared" si="160"/>
        <v>0</v>
      </c>
      <c r="AH358">
        <f t="shared" si="161"/>
        <v>0</v>
      </c>
      <c r="AI358" s="35">
        <f t="shared" si="162"/>
        <v>0</v>
      </c>
      <c r="AJ358" s="36">
        <f t="shared" si="163"/>
        <v>0</v>
      </c>
      <c r="AK358" s="37">
        <f t="shared" si="164"/>
        <v>0</v>
      </c>
      <c r="AL358" s="38">
        <f t="shared" si="165"/>
        <v>0</v>
      </c>
      <c r="AM358" s="35">
        <f t="shared" si="166"/>
        <v>0</v>
      </c>
      <c r="AN358" s="36">
        <f t="shared" si="167"/>
        <v>0</v>
      </c>
      <c r="AO358" s="37">
        <f t="shared" si="168"/>
        <v>0</v>
      </c>
      <c r="AP358" s="38">
        <f t="shared" si="169"/>
        <v>0</v>
      </c>
      <c r="AQ358" s="35">
        <f t="shared" si="170"/>
        <v>0</v>
      </c>
      <c r="AR358" s="36">
        <f t="shared" si="171"/>
        <v>0</v>
      </c>
      <c r="AS358" s="37">
        <f t="shared" si="172"/>
        <v>0</v>
      </c>
      <c r="AT358" s="38">
        <f t="shared" si="173"/>
        <v>0</v>
      </c>
      <c r="AU358" s="35">
        <f t="shared" si="174"/>
        <v>0</v>
      </c>
      <c r="AV358" s="36">
        <f t="shared" si="175"/>
        <v>0</v>
      </c>
      <c r="AW358" s="37">
        <f t="shared" si="176"/>
        <v>0</v>
      </c>
      <c r="AX358" s="38">
        <f t="shared" si="177"/>
        <v>0</v>
      </c>
      <c r="AY358" s="39">
        <f t="shared" si="178"/>
        <v>0</v>
      </c>
      <c r="AZ358" s="34" t="str">
        <f>IF(AY358=0,"",
IF(SUM($AY$143:AY358)=1,BA358,
IF($AY$718&gt;SUM($AY$143:AY358),_xlfn.CONCAT(", ",BA358),
IF($AY$718=SUM($AY$143:AY358),_xlfn.CONCAT(" y ",BA358)))))</f>
        <v/>
      </c>
      <c r="BA358" s="220" t="s">
        <v>980</v>
      </c>
      <c r="BC358" s="41">
        <f t="shared" si="179"/>
        <v>0</v>
      </c>
      <c r="BD358" s="41">
        <f t="shared" si="180"/>
        <v>0</v>
      </c>
      <c r="BE358" s="41">
        <f t="shared" si="181"/>
        <v>0</v>
      </c>
      <c r="BF358" s="41">
        <f t="shared" si="182"/>
        <v>0</v>
      </c>
      <c r="BG358" s="41">
        <f t="shared" si="183"/>
        <v>0</v>
      </c>
      <c r="BH358" s="41">
        <f t="shared" si="184"/>
        <v>0</v>
      </c>
      <c r="BI358" s="41">
        <f t="shared" si="185"/>
        <v>0</v>
      </c>
      <c r="BJ358" s="41">
        <f t="shared" si="186"/>
        <v>0</v>
      </c>
    </row>
    <row r="359" spans="1:62" ht="15" customHeight="1">
      <c r="A359" s="159"/>
      <c r="B359" s="179"/>
      <c r="C359" s="220" t="s">
        <v>981</v>
      </c>
      <c r="D359" s="573" t="str">
        <f>IF($AC$136="","",IF(HLOOKUP($AC$136,Presentación!$AQ$3:$BV$574,Presentación!AP220)="","",HLOOKUP($AC$136,Presentación!$AQ$3:$BV$574,Presentación!AP220,0)))</f>
        <v/>
      </c>
      <c r="E359" s="573"/>
      <c r="F359" s="573"/>
      <c r="G359" s="551" t="str">
        <f>IF($AC$136="","",IF(HLOOKUP($AC$136,Presentación!$BZ$3:$DE$574,Presentación!AP220,0)="","",HLOOKUP($AC$136,Presentación!$BZ$3:$DE$574,Presentación!AP220,0)))</f>
        <v/>
      </c>
      <c r="H359" s="551"/>
      <c r="I359" s="551"/>
      <c r="J359" s="551"/>
      <c r="K359" s="551"/>
      <c r="L359" s="551"/>
      <c r="M359" s="551"/>
      <c r="N359" s="551"/>
      <c r="O359" s="551"/>
      <c r="P359" s="551"/>
      <c r="Q359" s="551"/>
      <c r="R359" s="551"/>
      <c r="S359" s="551"/>
      <c r="T359" s="601"/>
      <c r="U359" s="467"/>
      <c r="V359" s="468"/>
      <c r="W359" s="27"/>
      <c r="X359" s="27"/>
      <c r="Y359" s="27"/>
      <c r="Z359" s="27"/>
      <c r="AA359" s="27"/>
      <c r="AB359" s="27"/>
      <c r="AC359" s="27"/>
      <c r="AD359" s="27"/>
      <c r="AG359">
        <f t="shared" si="160"/>
        <v>0</v>
      </c>
      <c r="AH359">
        <f t="shared" si="161"/>
        <v>0</v>
      </c>
      <c r="AI359" s="35">
        <f t="shared" si="162"/>
        <v>0</v>
      </c>
      <c r="AJ359" s="36">
        <f t="shared" si="163"/>
        <v>0</v>
      </c>
      <c r="AK359" s="37">
        <f t="shared" si="164"/>
        <v>0</v>
      </c>
      <c r="AL359" s="38">
        <f t="shared" si="165"/>
        <v>0</v>
      </c>
      <c r="AM359" s="35">
        <f t="shared" si="166"/>
        <v>0</v>
      </c>
      <c r="AN359" s="36">
        <f t="shared" si="167"/>
        <v>0</v>
      </c>
      <c r="AO359" s="37">
        <f t="shared" si="168"/>
        <v>0</v>
      </c>
      <c r="AP359" s="38">
        <f t="shared" si="169"/>
        <v>0</v>
      </c>
      <c r="AQ359" s="35">
        <f t="shared" si="170"/>
        <v>0</v>
      </c>
      <c r="AR359" s="36">
        <f t="shared" si="171"/>
        <v>0</v>
      </c>
      <c r="AS359" s="37">
        <f t="shared" si="172"/>
        <v>0</v>
      </c>
      <c r="AT359" s="38">
        <f t="shared" si="173"/>
        <v>0</v>
      </c>
      <c r="AU359" s="35">
        <f t="shared" si="174"/>
        <v>0</v>
      </c>
      <c r="AV359" s="36">
        <f t="shared" si="175"/>
        <v>0</v>
      </c>
      <c r="AW359" s="37">
        <f t="shared" si="176"/>
        <v>0</v>
      </c>
      <c r="AX359" s="38">
        <f t="shared" si="177"/>
        <v>0</v>
      </c>
      <c r="AY359" s="39">
        <f t="shared" si="178"/>
        <v>0</v>
      </c>
      <c r="AZ359" s="34" t="str">
        <f>IF(AY359=0,"",
IF(SUM($AY$143:AY359)=1,BA359,
IF($AY$718&gt;SUM($AY$143:AY359),_xlfn.CONCAT(", ",BA359),
IF($AY$718=SUM($AY$143:AY359),_xlfn.CONCAT(" y ",BA359)))))</f>
        <v/>
      </c>
      <c r="BA359" s="220" t="s">
        <v>981</v>
      </c>
      <c r="BC359" s="41">
        <f t="shared" si="179"/>
        <v>0</v>
      </c>
      <c r="BD359" s="41">
        <f t="shared" si="180"/>
        <v>0</v>
      </c>
      <c r="BE359" s="41">
        <f t="shared" si="181"/>
        <v>0</v>
      </c>
      <c r="BF359" s="41">
        <f t="shared" si="182"/>
        <v>0</v>
      </c>
      <c r="BG359" s="41">
        <f t="shared" si="183"/>
        <v>0</v>
      </c>
      <c r="BH359" s="41">
        <f t="shared" si="184"/>
        <v>0</v>
      </c>
      <c r="BI359" s="41">
        <f t="shared" si="185"/>
        <v>0</v>
      </c>
      <c r="BJ359" s="41">
        <f t="shared" si="186"/>
        <v>0</v>
      </c>
    </row>
    <row r="360" spans="1:62" ht="15" customHeight="1">
      <c r="A360" s="159"/>
      <c r="B360" s="179"/>
      <c r="C360" s="220" t="s">
        <v>982</v>
      </c>
      <c r="D360" s="573" t="str">
        <f>IF($AC$136="","",IF(HLOOKUP($AC$136,Presentación!$AQ$3:$BV$574,Presentación!AP221)="","",HLOOKUP($AC$136,Presentación!$AQ$3:$BV$574,Presentación!AP221,0)))</f>
        <v/>
      </c>
      <c r="E360" s="573"/>
      <c r="F360" s="573"/>
      <c r="G360" s="551" t="str">
        <f>IF($AC$136="","",IF(HLOOKUP($AC$136,Presentación!$BZ$3:$DE$574,Presentación!AP221,0)="","",HLOOKUP($AC$136,Presentación!$BZ$3:$DE$574,Presentación!AP221,0)))</f>
        <v/>
      </c>
      <c r="H360" s="551"/>
      <c r="I360" s="551"/>
      <c r="J360" s="551"/>
      <c r="K360" s="551"/>
      <c r="L360" s="551"/>
      <c r="M360" s="551"/>
      <c r="N360" s="551"/>
      <c r="O360" s="551"/>
      <c r="P360" s="551"/>
      <c r="Q360" s="551"/>
      <c r="R360" s="551"/>
      <c r="S360" s="551"/>
      <c r="T360" s="601"/>
      <c r="U360" s="467"/>
      <c r="V360" s="468"/>
      <c r="W360" s="27"/>
      <c r="X360" s="27"/>
      <c r="Y360" s="27"/>
      <c r="Z360" s="27"/>
      <c r="AA360" s="27"/>
      <c r="AB360" s="27"/>
      <c r="AC360" s="27"/>
      <c r="AD360" s="27"/>
      <c r="AG360">
        <f t="shared" si="160"/>
        <v>0</v>
      </c>
      <c r="AH360">
        <f t="shared" si="161"/>
        <v>0</v>
      </c>
      <c r="AI360" s="35">
        <f t="shared" si="162"/>
        <v>0</v>
      </c>
      <c r="AJ360" s="36">
        <f t="shared" si="163"/>
        <v>0</v>
      </c>
      <c r="AK360" s="37">
        <f t="shared" si="164"/>
        <v>0</v>
      </c>
      <c r="AL360" s="38">
        <f t="shared" si="165"/>
        <v>0</v>
      </c>
      <c r="AM360" s="35">
        <f t="shared" si="166"/>
        <v>0</v>
      </c>
      <c r="AN360" s="36">
        <f t="shared" si="167"/>
        <v>0</v>
      </c>
      <c r="AO360" s="37">
        <f t="shared" si="168"/>
        <v>0</v>
      </c>
      <c r="AP360" s="38">
        <f t="shared" si="169"/>
        <v>0</v>
      </c>
      <c r="AQ360" s="35">
        <f t="shared" si="170"/>
        <v>0</v>
      </c>
      <c r="AR360" s="36">
        <f t="shared" si="171"/>
        <v>0</v>
      </c>
      <c r="AS360" s="37">
        <f t="shared" si="172"/>
        <v>0</v>
      </c>
      <c r="AT360" s="38">
        <f t="shared" si="173"/>
        <v>0</v>
      </c>
      <c r="AU360" s="35">
        <f t="shared" si="174"/>
        <v>0</v>
      </c>
      <c r="AV360" s="36">
        <f t="shared" si="175"/>
        <v>0</v>
      </c>
      <c r="AW360" s="37">
        <f t="shared" si="176"/>
        <v>0</v>
      </c>
      <c r="AX360" s="38">
        <f t="shared" si="177"/>
        <v>0</v>
      </c>
      <c r="AY360" s="39">
        <f t="shared" si="178"/>
        <v>0</v>
      </c>
      <c r="AZ360" s="34" t="str">
        <f>IF(AY360=0,"",
IF(SUM($AY$143:AY360)=1,BA360,
IF($AY$718&gt;SUM($AY$143:AY360),_xlfn.CONCAT(", ",BA360),
IF($AY$718=SUM($AY$143:AY360),_xlfn.CONCAT(" y ",BA360)))))</f>
        <v/>
      </c>
      <c r="BA360" s="220" t="s">
        <v>982</v>
      </c>
      <c r="BC360" s="41">
        <f t="shared" si="179"/>
        <v>0</v>
      </c>
      <c r="BD360" s="41">
        <f t="shared" si="180"/>
        <v>0</v>
      </c>
      <c r="BE360" s="41">
        <f t="shared" si="181"/>
        <v>0</v>
      </c>
      <c r="BF360" s="41">
        <f t="shared" si="182"/>
        <v>0</v>
      </c>
      <c r="BG360" s="41">
        <f t="shared" si="183"/>
        <v>0</v>
      </c>
      <c r="BH360" s="41">
        <f t="shared" si="184"/>
        <v>0</v>
      </c>
      <c r="BI360" s="41">
        <f t="shared" si="185"/>
        <v>0</v>
      </c>
      <c r="BJ360" s="41">
        <f t="shared" si="186"/>
        <v>0</v>
      </c>
    </row>
    <row r="361" spans="1:62" ht="15" customHeight="1">
      <c r="A361" s="159"/>
      <c r="B361" s="179"/>
      <c r="C361" s="220" t="s">
        <v>983</v>
      </c>
      <c r="D361" s="573" t="str">
        <f>IF($AC$136="","",IF(HLOOKUP($AC$136,Presentación!$AQ$3:$BV$574,Presentación!AP222)="","",HLOOKUP($AC$136,Presentación!$AQ$3:$BV$574,Presentación!AP222,0)))</f>
        <v/>
      </c>
      <c r="E361" s="573"/>
      <c r="F361" s="573"/>
      <c r="G361" s="551" t="str">
        <f>IF($AC$136="","",IF(HLOOKUP($AC$136,Presentación!$BZ$3:$DE$574,Presentación!AP222,0)="","",HLOOKUP($AC$136,Presentación!$BZ$3:$DE$574,Presentación!AP222,0)))</f>
        <v/>
      </c>
      <c r="H361" s="551"/>
      <c r="I361" s="551"/>
      <c r="J361" s="551"/>
      <c r="K361" s="551"/>
      <c r="L361" s="551"/>
      <c r="M361" s="551"/>
      <c r="N361" s="551"/>
      <c r="O361" s="551"/>
      <c r="P361" s="551"/>
      <c r="Q361" s="551"/>
      <c r="R361" s="551"/>
      <c r="S361" s="551"/>
      <c r="T361" s="601"/>
      <c r="U361" s="467"/>
      <c r="V361" s="468"/>
      <c r="W361" s="27"/>
      <c r="X361" s="27"/>
      <c r="Y361" s="27"/>
      <c r="Z361" s="27"/>
      <c r="AA361" s="27"/>
      <c r="AB361" s="27"/>
      <c r="AC361" s="27"/>
      <c r="AD361" s="27"/>
      <c r="AG361">
        <f t="shared" si="160"/>
        <v>0</v>
      </c>
      <c r="AH361">
        <f t="shared" si="161"/>
        <v>0</v>
      </c>
      <c r="AI361" s="35">
        <f t="shared" si="162"/>
        <v>0</v>
      </c>
      <c r="AJ361" s="36">
        <f t="shared" si="163"/>
        <v>0</v>
      </c>
      <c r="AK361" s="37">
        <f t="shared" si="164"/>
        <v>0</v>
      </c>
      <c r="AL361" s="38">
        <f t="shared" si="165"/>
        <v>0</v>
      </c>
      <c r="AM361" s="35">
        <f t="shared" si="166"/>
        <v>0</v>
      </c>
      <c r="AN361" s="36">
        <f t="shared" si="167"/>
        <v>0</v>
      </c>
      <c r="AO361" s="37">
        <f t="shared" si="168"/>
        <v>0</v>
      </c>
      <c r="AP361" s="38">
        <f t="shared" si="169"/>
        <v>0</v>
      </c>
      <c r="AQ361" s="35">
        <f t="shared" si="170"/>
        <v>0</v>
      </c>
      <c r="AR361" s="36">
        <f t="shared" si="171"/>
        <v>0</v>
      </c>
      <c r="AS361" s="37">
        <f t="shared" si="172"/>
        <v>0</v>
      </c>
      <c r="AT361" s="38">
        <f t="shared" si="173"/>
        <v>0</v>
      </c>
      <c r="AU361" s="35">
        <f t="shared" si="174"/>
        <v>0</v>
      </c>
      <c r="AV361" s="36">
        <f t="shared" si="175"/>
        <v>0</v>
      </c>
      <c r="AW361" s="37">
        <f t="shared" si="176"/>
        <v>0</v>
      </c>
      <c r="AX361" s="38">
        <f t="shared" si="177"/>
        <v>0</v>
      </c>
      <c r="AY361" s="39">
        <f t="shared" si="178"/>
        <v>0</v>
      </c>
      <c r="AZ361" s="34" t="str">
        <f>IF(AY361=0,"",
IF(SUM($AY$143:AY361)=1,BA361,
IF($AY$718&gt;SUM($AY$143:AY361),_xlfn.CONCAT(", ",BA361),
IF($AY$718=SUM($AY$143:AY361),_xlfn.CONCAT(" y ",BA361)))))</f>
        <v/>
      </c>
      <c r="BA361" s="220" t="s">
        <v>983</v>
      </c>
      <c r="BC361" s="41">
        <f t="shared" si="179"/>
        <v>0</v>
      </c>
      <c r="BD361" s="41">
        <f t="shared" si="180"/>
        <v>0</v>
      </c>
      <c r="BE361" s="41">
        <f t="shared" si="181"/>
        <v>0</v>
      </c>
      <c r="BF361" s="41">
        <f t="shared" si="182"/>
        <v>0</v>
      </c>
      <c r="BG361" s="41">
        <f t="shared" si="183"/>
        <v>0</v>
      </c>
      <c r="BH361" s="41">
        <f t="shared" si="184"/>
        <v>0</v>
      </c>
      <c r="BI361" s="41">
        <f t="shared" si="185"/>
        <v>0</v>
      </c>
      <c r="BJ361" s="41">
        <f t="shared" si="186"/>
        <v>0</v>
      </c>
    </row>
    <row r="362" spans="1:62" ht="15" customHeight="1">
      <c r="A362" s="159"/>
      <c r="B362" s="179"/>
      <c r="C362" s="220" t="s">
        <v>984</v>
      </c>
      <c r="D362" s="573" t="str">
        <f>IF($AC$136="","",IF(HLOOKUP($AC$136,Presentación!$AQ$3:$BV$574,Presentación!AP223)="","",HLOOKUP($AC$136,Presentación!$AQ$3:$BV$574,Presentación!AP223,0)))</f>
        <v/>
      </c>
      <c r="E362" s="573"/>
      <c r="F362" s="573"/>
      <c r="G362" s="551" t="str">
        <f>IF($AC$136="","",IF(HLOOKUP($AC$136,Presentación!$BZ$3:$DE$574,Presentación!AP223,0)="","",HLOOKUP($AC$136,Presentación!$BZ$3:$DE$574,Presentación!AP223,0)))</f>
        <v/>
      </c>
      <c r="H362" s="551"/>
      <c r="I362" s="551"/>
      <c r="J362" s="551"/>
      <c r="K362" s="551"/>
      <c r="L362" s="551"/>
      <c r="M362" s="551"/>
      <c r="N362" s="551"/>
      <c r="O362" s="551"/>
      <c r="P362" s="551"/>
      <c r="Q362" s="551"/>
      <c r="R362" s="551"/>
      <c r="S362" s="551"/>
      <c r="T362" s="601"/>
      <c r="U362" s="467"/>
      <c r="V362" s="468"/>
      <c r="W362" s="27"/>
      <c r="X362" s="27"/>
      <c r="Y362" s="27"/>
      <c r="Z362" s="27"/>
      <c r="AA362" s="27"/>
      <c r="AB362" s="27"/>
      <c r="AC362" s="27"/>
      <c r="AD362" s="27"/>
      <c r="AG362">
        <f t="shared" si="160"/>
        <v>0</v>
      </c>
      <c r="AH362">
        <f t="shared" si="161"/>
        <v>0</v>
      </c>
      <c r="AI362" s="35">
        <f t="shared" si="162"/>
        <v>0</v>
      </c>
      <c r="AJ362" s="36">
        <f t="shared" si="163"/>
        <v>0</v>
      </c>
      <c r="AK362" s="37">
        <f t="shared" si="164"/>
        <v>0</v>
      </c>
      <c r="AL362" s="38">
        <f t="shared" si="165"/>
        <v>0</v>
      </c>
      <c r="AM362" s="35">
        <f t="shared" si="166"/>
        <v>0</v>
      </c>
      <c r="AN362" s="36">
        <f t="shared" si="167"/>
        <v>0</v>
      </c>
      <c r="AO362" s="37">
        <f t="shared" si="168"/>
        <v>0</v>
      </c>
      <c r="AP362" s="38">
        <f t="shared" si="169"/>
        <v>0</v>
      </c>
      <c r="AQ362" s="35">
        <f t="shared" si="170"/>
        <v>0</v>
      </c>
      <c r="AR362" s="36">
        <f t="shared" si="171"/>
        <v>0</v>
      </c>
      <c r="AS362" s="37">
        <f t="shared" si="172"/>
        <v>0</v>
      </c>
      <c r="AT362" s="38">
        <f t="shared" si="173"/>
        <v>0</v>
      </c>
      <c r="AU362" s="35">
        <f t="shared" si="174"/>
        <v>0</v>
      </c>
      <c r="AV362" s="36">
        <f t="shared" si="175"/>
        <v>0</v>
      </c>
      <c r="AW362" s="37">
        <f t="shared" si="176"/>
        <v>0</v>
      </c>
      <c r="AX362" s="38">
        <f t="shared" si="177"/>
        <v>0</v>
      </c>
      <c r="AY362" s="39">
        <f t="shared" si="178"/>
        <v>0</v>
      </c>
      <c r="AZ362" s="34" t="str">
        <f>IF(AY362=0,"",
IF(SUM($AY$143:AY362)=1,BA362,
IF($AY$718&gt;SUM($AY$143:AY362),_xlfn.CONCAT(", ",BA362),
IF($AY$718=SUM($AY$143:AY362),_xlfn.CONCAT(" y ",BA362)))))</f>
        <v/>
      </c>
      <c r="BA362" s="220" t="s">
        <v>984</v>
      </c>
      <c r="BC362" s="41">
        <f t="shared" si="179"/>
        <v>0</v>
      </c>
      <c r="BD362" s="41">
        <f t="shared" si="180"/>
        <v>0</v>
      </c>
      <c r="BE362" s="41">
        <f t="shared" si="181"/>
        <v>0</v>
      </c>
      <c r="BF362" s="41">
        <f t="shared" si="182"/>
        <v>0</v>
      </c>
      <c r="BG362" s="41">
        <f t="shared" si="183"/>
        <v>0</v>
      </c>
      <c r="BH362" s="41">
        <f t="shared" si="184"/>
        <v>0</v>
      </c>
      <c r="BI362" s="41">
        <f t="shared" si="185"/>
        <v>0</v>
      </c>
      <c r="BJ362" s="41">
        <f t="shared" si="186"/>
        <v>0</v>
      </c>
    </row>
    <row r="363" spans="1:62" ht="15" customHeight="1">
      <c r="A363" s="159"/>
      <c r="B363" s="179"/>
      <c r="C363" s="220" t="s">
        <v>985</v>
      </c>
      <c r="D363" s="573" t="str">
        <f>IF($AC$136="","",IF(HLOOKUP($AC$136,Presentación!$AQ$3:$BV$574,Presentación!AP224)="","",HLOOKUP($AC$136,Presentación!$AQ$3:$BV$574,Presentación!AP224,0)))</f>
        <v/>
      </c>
      <c r="E363" s="573"/>
      <c r="F363" s="573"/>
      <c r="G363" s="551" t="str">
        <f>IF($AC$136="","",IF(HLOOKUP($AC$136,Presentación!$BZ$3:$DE$574,Presentación!AP224,0)="","",HLOOKUP($AC$136,Presentación!$BZ$3:$DE$574,Presentación!AP224,0)))</f>
        <v/>
      </c>
      <c r="H363" s="551"/>
      <c r="I363" s="551"/>
      <c r="J363" s="551"/>
      <c r="K363" s="551"/>
      <c r="L363" s="551"/>
      <c r="M363" s="551"/>
      <c r="N363" s="551"/>
      <c r="O363" s="551"/>
      <c r="P363" s="551"/>
      <c r="Q363" s="551"/>
      <c r="R363" s="551"/>
      <c r="S363" s="551"/>
      <c r="T363" s="601"/>
      <c r="U363" s="467"/>
      <c r="V363" s="468"/>
      <c r="W363" s="27"/>
      <c r="X363" s="27"/>
      <c r="Y363" s="27"/>
      <c r="Z363" s="27"/>
      <c r="AA363" s="27"/>
      <c r="AB363" s="27"/>
      <c r="AC363" s="27"/>
      <c r="AD363" s="27"/>
      <c r="AG363">
        <f t="shared" si="160"/>
        <v>0</v>
      </c>
      <c r="AH363">
        <f t="shared" si="161"/>
        <v>0</v>
      </c>
      <c r="AI363" s="35">
        <f t="shared" si="162"/>
        <v>0</v>
      </c>
      <c r="AJ363" s="36">
        <f t="shared" si="163"/>
        <v>0</v>
      </c>
      <c r="AK363" s="37">
        <f t="shared" si="164"/>
        <v>0</v>
      </c>
      <c r="AL363" s="38">
        <f t="shared" si="165"/>
        <v>0</v>
      </c>
      <c r="AM363" s="35">
        <f t="shared" si="166"/>
        <v>0</v>
      </c>
      <c r="AN363" s="36">
        <f t="shared" si="167"/>
        <v>0</v>
      </c>
      <c r="AO363" s="37">
        <f t="shared" si="168"/>
        <v>0</v>
      </c>
      <c r="AP363" s="38">
        <f t="shared" si="169"/>
        <v>0</v>
      </c>
      <c r="AQ363" s="35">
        <f t="shared" si="170"/>
        <v>0</v>
      </c>
      <c r="AR363" s="36">
        <f t="shared" si="171"/>
        <v>0</v>
      </c>
      <c r="AS363" s="37">
        <f t="shared" si="172"/>
        <v>0</v>
      </c>
      <c r="AT363" s="38">
        <f t="shared" si="173"/>
        <v>0</v>
      </c>
      <c r="AU363" s="35">
        <f t="shared" si="174"/>
        <v>0</v>
      </c>
      <c r="AV363" s="36">
        <f t="shared" si="175"/>
        <v>0</v>
      </c>
      <c r="AW363" s="37">
        <f t="shared" si="176"/>
        <v>0</v>
      </c>
      <c r="AX363" s="38">
        <f t="shared" si="177"/>
        <v>0</v>
      </c>
      <c r="AY363" s="39">
        <f t="shared" si="178"/>
        <v>0</v>
      </c>
      <c r="AZ363" s="34" t="str">
        <f>IF(AY363=0,"",
IF(SUM($AY$143:AY363)=1,BA363,
IF($AY$718&gt;SUM($AY$143:AY363),_xlfn.CONCAT(", ",BA363),
IF($AY$718=SUM($AY$143:AY363),_xlfn.CONCAT(" y ",BA363)))))</f>
        <v/>
      </c>
      <c r="BA363" s="220" t="s">
        <v>985</v>
      </c>
      <c r="BC363" s="41">
        <f t="shared" si="179"/>
        <v>0</v>
      </c>
      <c r="BD363" s="41">
        <f t="shared" si="180"/>
        <v>0</v>
      </c>
      <c r="BE363" s="41">
        <f t="shared" si="181"/>
        <v>0</v>
      </c>
      <c r="BF363" s="41">
        <f t="shared" si="182"/>
        <v>0</v>
      </c>
      <c r="BG363" s="41">
        <f t="shared" si="183"/>
        <v>0</v>
      </c>
      <c r="BH363" s="41">
        <f t="shared" si="184"/>
        <v>0</v>
      </c>
      <c r="BI363" s="41">
        <f t="shared" si="185"/>
        <v>0</v>
      </c>
      <c r="BJ363" s="41">
        <f t="shared" si="186"/>
        <v>0</v>
      </c>
    </row>
    <row r="364" spans="1:62" ht="15" customHeight="1">
      <c r="A364" s="159"/>
      <c r="B364" s="179"/>
      <c r="C364" s="220" t="s">
        <v>986</v>
      </c>
      <c r="D364" s="573" t="str">
        <f>IF($AC$136="","",IF(HLOOKUP($AC$136,Presentación!$AQ$3:$BV$574,Presentación!AP225)="","",HLOOKUP($AC$136,Presentación!$AQ$3:$BV$574,Presentación!AP225,0)))</f>
        <v/>
      </c>
      <c r="E364" s="573"/>
      <c r="F364" s="573"/>
      <c r="G364" s="551" t="str">
        <f>IF($AC$136="","",IF(HLOOKUP($AC$136,Presentación!$BZ$3:$DE$574,Presentación!AP225,0)="","",HLOOKUP($AC$136,Presentación!$BZ$3:$DE$574,Presentación!AP225,0)))</f>
        <v/>
      </c>
      <c r="H364" s="551"/>
      <c r="I364" s="551"/>
      <c r="J364" s="551"/>
      <c r="K364" s="551"/>
      <c r="L364" s="551"/>
      <c r="M364" s="551"/>
      <c r="N364" s="551"/>
      <c r="O364" s="551"/>
      <c r="P364" s="551"/>
      <c r="Q364" s="551"/>
      <c r="R364" s="551"/>
      <c r="S364" s="551"/>
      <c r="T364" s="601"/>
      <c r="U364" s="467"/>
      <c r="V364" s="468"/>
      <c r="W364" s="27"/>
      <c r="X364" s="27"/>
      <c r="Y364" s="27"/>
      <c r="Z364" s="27"/>
      <c r="AA364" s="27"/>
      <c r="AB364" s="27"/>
      <c r="AC364" s="27"/>
      <c r="AD364" s="27"/>
      <c r="AG364">
        <f t="shared" si="160"/>
        <v>0</v>
      </c>
      <c r="AH364">
        <f t="shared" si="161"/>
        <v>0</v>
      </c>
      <c r="AI364" s="35">
        <f t="shared" si="162"/>
        <v>0</v>
      </c>
      <c r="AJ364" s="36">
        <f t="shared" si="163"/>
        <v>0</v>
      </c>
      <c r="AK364" s="37">
        <f t="shared" si="164"/>
        <v>0</v>
      </c>
      <c r="AL364" s="38">
        <f t="shared" si="165"/>
        <v>0</v>
      </c>
      <c r="AM364" s="35">
        <f t="shared" si="166"/>
        <v>0</v>
      </c>
      <c r="AN364" s="36">
        <f t="shared" si="167"/>
        <v>0</v>
      </c>
      <c r="AO364" s="37">
        <f t="shared" si="168"/>
        <v>0</v>
      </c>
      <c r="AP364" s="38">
        <f t="shared" si="169"/>
        <v>0</v>
      </c>
      <c r="AQ364" s="35">
        <f t="shared" si="170"/>
        <v>0</v>
      </c>
      <c r="AR364" s="36">
        <f t="shared" si="171"/>
        <v>0</v>
      </c>
      <c r="AS364" s="37">
        <f t="shared" si="172"/>
        <v>0</v>
      </c>
      <c r="AT364" s="38">
        <f t="shared" si="173"/>
        <v>0</v>
      </c>
      <c r="AU364" s="35">
        <f t="shared" si="174"/>
        <v>0</v>
      </c>
      <c r="AV364" s="36">
        <f t="shared" si="175"/>
        <v>0</v>
      </c>
      <c r="AW364" s="37">
        <f t="shared" si="176"/>
        <v>0</v>
      </c>
      <c r="AX364" s="38">
        <f t="shared" si="177"/>
        <v>0</v>
      </c>
      <c r="AY364" s="39">
        <f t="shared" si="178"/>
        <v>0</v>
      </c>
      <c r="AZ364" s="34" t="str">
        <f>IF(AY364=0,"",
IF(SUM($AY$143:AY364)=1,BA364,
IF($AY$718&gt;SUM($AY$143:AY364),_xlfn.CONCAT(", ",BA364),
IF($AY$718=SUM($AY$143:AY364),_xlfn.CONCAT(" y ",BA364)))))</f>
        <v/>
      </c>
      <c r="BA364" s="220" t="s">
        <v>986</v>
      </c>
      <c r="BC364" s="41">
        <f t="shared" si="179"/>
        <v>0</v>
      </c>
      <c r="BD364" s="41">
        <f t="shared" si="180"/>
        <v>0</v>
      </c>
      <c r="BE364" s="41">
        <f t="shared" si="181"/>
        <v>0</v>
      </c>
      <c r="BF364" s="41">
        <f t="shared" si="182"/>
        <v>0</v>
      </c>
      <c r="BG364" s="41">
        <f t="shared" si="183"/>
        <v>0</v>
      </c>
      <c r="BH364" s="41">
        <f t="shared" si="184"/>
        <v>0</v>
      </c>
      <c r="BI364" s="41">
        <f t="shared" si="185"/>
        <v>0</v>
      </c>
      <c r="BJ364" s="41">
        <f t="shared" si="186"/>
        <v>0</v>
      </c>
    </row>
    <row r="365" spans="1:62" ht="15" customHeight="1">
      <c r="A365" s="159"/>
      <c r="B365" s="179"/>
      <c r="C365" s="220" t="s">
        <v>987</v>
      </c>
      <c r="D365" s="573" t="str">
        <f>IF($AC$136="","",IF(HLOOKUP($AC$136,Presentación!$AQ$3:$BV$574,Presentación!AP226)="","",HLOOKUP($AC$136,Presentación!$AQ$3:$BV$574,Presentación!AP226,0)))</f>
        <v/>
      </c>
      <c r="E365" s="573"/>
      <c r="F365" s="573"/>
      <c r="G365" s="551" t="str">
        <f>IF($AC$136="","",IF(HLOOKUP($AC$136,Presentación!$BZ$3:$DE$574,Presentación!AP226,0)="","",HLOOKUP($AC$136,Presentación!$BZ$3:$DE$574,Presentación!AP226,0)))</f>
        <v/>
      </c>
      <c r="H365" s="551"/>
      <c r="I365" s="551"/>
      <c r="J365" s="551"/>
      <c r="K365" s="551"/>
      <c r="L365" s="551"/>
      <c r="M365" s="551"/>
      <c r="N365" s="551"/>
      <c r="O365" s="551"/>
      <c r="P365" s="551"/>
      <c r="Q365" s="551"/>
      <c r="R365" s="551"/>
      <c r="S365" s="551"/>
      <c r="T365" s="601"/>
      <c r="U365" s="467"/>
      <c r="V365" s="468"/>
      <c r="W365" s="27"/>
      <c r="X365" s="27"/>
      <c r="Y365" s="27"/>
      <c r="Z365" s="27"/>
      <c r="AA365" s="27"/>
      <c r="AB365" s="27"/>
      <c r="AC365" s="27"/>
      <c r="AD365" s="27"/>
      <c r="AG365">
        <f t="shared" si="160"/>
        <v>0</v>
      </c>
      <c r="AH365">
        <f t="shared" si="161"/>
        <v>0</v>
      </c>
      <c r="AI365" s="35">
        <f t="shared" si="162"/>
        <v>0</v>
      </c>
      <c r="AJ365" s="36">
        <f t="shared" si="163"/>
        <v>0</v>
      </c>
      <c r="AK365" s="37">
        <f t="shared" si="164"/>
        <v>0</v>
      </c>
      <c r="AL365" s="38">
        <f t="shared" si="165"/>
        <v>0</v>
      </c>
      <c r="AM365" s="35">
        <f t="shared" si="166"/>
        <v>0</v>
      </c>
      <c r="AN365" s="36">
        <f t="shared" si="167"/>
        <v>0</v>
      </c>
      <c r="AO365" s="37">
        <f t="shared" si="168"/>
        <v>0</v>
      </c>
      <c r="AP365" s="38">
        <f t="shared" si="169"/>
        <v>0</v>
      </c>
      <c r="AQ365" s="35">
        <f t="shared" si="170"/>
        <v>0</v>
      </c>
      <c r="AR365" s="36">
        <f t="shared" si="171"/>
        <v>0</v>
      </c>
      <c r="AS365" s="37">
        <f t="shared" si="172"/>
        <v>0</v>
      </c>
      <c r="AT365" s="38">
        <f t="shared" si="173"/>
        <v>0</v>
      </c>
      <c r="AU365" s="35">
        <f t="shared" si="174"/>
        <v>0</v>
      </c>
      <c r="AV365" s="36">
        <f t="shared" si="175"/>
        <v>0</v>
      </c>
      <c r="AW365" s="37">
        <f t="shared" si="176"/>
        <v>0</v>
      </c>
      <c r="AX365" s="38">
        <f t="shared" si="177"/>
        <v>0</v>
      </c>
      <c r="AY365" s="39">
        <f t="shared" si="178"/>
        <v>0</v>
      </c>
      <c r="AZ365" s="34" t="str">
        <f>IF(AY365=0,"",
IF(SUM($AY$143:AY365)=1,BA365,
IF($AY$718&gt;SUM($AY$143:AY365),_xlfn.CONCAT(", ",BA365),
IF($AY$718=SUM($AY$143:AY365),_xlfn.CONCAT(" y ",BA365)))))</f>
        <v/>
      </c>
      <c r="BA365" s="220" t="s">
        <v>987</v>
      </c>
      <c r="BC365" s="41">
        <f t="shared" si="179"/>
        <v>0</v>
      </c>
      <c r="BD365" s="41">
        <f t="shared" si="180"/>
        <v>0</v>
      </c>
      <c r="BE365" s="41">
        <f t="shared" si="181"/>
        <v>0</v>
      </c>
      <c r="BF365" s="41">
        <f t="shared" si="182"/>
        <v>0</v>
      </c>
      <c r="BG365" s="41">
        <f t="shared" si="183"/>
        <v>0</v>
      </c>
      <c r="BH365" s="41">
        <f t="shared" si="184"/>
        <v>0</v>
      </c>
      <c r="BI365" s="41">
        <f t="shared" si="185"/>
        <v>0</v>
      </c>
      <c r="BJ365" s="41">
        <f t="shared" si="186"/>
        <v>0</v>
      </c>
    </row>
    <row r="366" spans="1:62" ht="15" customHeight="1">
      <c r="A366" s="159"/>
      <c r="B366" s="179"/>
      <c r="C366" s="220" t="s">
        <v>988</v>
      </c>
      <c r="D366" s="573" t="str">
        <f>IF($AC$136="","",IF(HLOOKUP($AC$136,Presentación!$AQ$3:$BV$574,Presentación!AP227)="","",HLOOKUP($AC$136,Presentación!$AQ$3:$BV$574,Presentación!AP227,0)))</f>
        <v/>
      </c>
      <c r="E366" s="573"/>
      <c r="F366" s="573"/>
      <c r="G366" s="551" t="str">
        <f>IF($AC$136="","",IF(HLOOKUP($AC$136,Presentación!$BZ$3:$DE$574,Presentación!AP227,0)="","",HLOOKUP($AC$136,Presentación!$BZ$3:$DE$574,Presentación!AP227,0)))</f>
        <v/>
      </c>
      <c r="H366" s="551"/>
      <c r="I366" s="551"/>
      <c r="J366" s="551"/>
      <c r="K366" s="551"/>
      <c r="L366" s="551"/>
      <c r="M366" s="551"/>
      <c r="N366" s="551"/>
      <c r="O366" s="551"/>
      <c r="P366" s="551"/>
      <c r="Q366" s="551"/>
      <c r="R366" s="551"/>
      <c r="S366" s="551"/>
      <c r="T366" s="601"/>
      <c r="U366" s="467"/>
      <c r="V366" s="468"/>
      <c r="W366" s="27"/>
      <c r="X366" s="27"/>
      <c r="Y366" s="27"/>
      <c r="Z366" s="27"/>
      <c r="AA366" s="27"/>
      <c r="AB366" s="27"/>
      <c r="AC366" s="27"/>
      <c r="AD366" s="27"/>
      <c r="AG366">
        <f t="shared" si="160"/>
        <v>0</v>
      </c>
      <c r="AH366">
        <f t="shared" si="161"/>
        <v>0</v>
      </c>
      <c r="AI366" s="35">
        <f t="shared" si="162"/>
        <v>0</v>
      </c>
      <c r="AJ366" s="36">
        <f t="shared" si="163"/>
        <v>0</v>
      </c>
      <c r="AK366" s="37">
        <f t="shared" si="164"/>
        <v>0</v>
      </c>
      <c r="AL366" s="38">
        <f t="shared" si="165"/>
        <v>0</v>
      </c>
      <c r="AM366" s="35">
        <f t="shared" si="166"/>
        <v>0</v>
      </c>
      <c r="AN366" s="36">
        <f t="shared" si="167"/>
        <v>0</v>
      </c>
      <c r="AO366" s="37">
        <f t="shared" si="168"/>
        <v>0</v>
      </c>
      <c r="AP366" s="38">
        <f t="shared" si="169"/>
        <v>0</v>
      </c>
      <c r="AQ366" s="35">
        <f t="shared" si="170"/>
        <v>0</v>
      </c>
      <c r="AR366" s="36">
        <f t="shared" si="171"/>
        <v>0</v>
      </c>
      <c r="AS366" s="37">
        <f t="shared" si="172"/>
        <v>0</v>
      </c>
      <c r="AT366" s="38">
        <f t="shared" si="173"/>
        <v>0</v>
      </c>
      <c r="AU366" s="35">
        <f t="shared" si="174"/>
        <v>0</v>
      </c>
      <c r="AV366" s="36">
        <f t="shared" si="175"/>
        <v>0</v>
      </c>
      <c r="AW366" s="37">
        <f t="shared" si="176"/>
        <v>0</v>
      </c>
      <c r="AX366" s="38">
        <f t="shared" si="177"/>
        <v>0</v>
      </c>
      <c r="AY366" s="39">
        <f t="shared" si="178"/>
        <v>0</v>
      </c>
      <c r="AZ366" s="34" t="str">
        <f>IF(AY366=0,"",
IF(SUM($AY$143:AY366)=1,BA366,
IF($AY$718&gt;SUM($AY$143:AY366),_xlfn.CONCAT(", ",BA366),
IF($AY$718=SUM($AY$143:AY366),_xlfn.CONCAT(" y ",BA366)))))</f>
        <v/>
      </c>
      <c r="BA366" s="220" t="s">
        <v>988</v>
      </c>
      <c r="BC366" s="41">
        <f t="shared" si="179"/>
        <v>0</v>
      </c>
      <c r="BD366" s="41">
        <f t="shared" si="180"/>
        <v>0</v>
      </c>
      <c r="BE366" s="41">
        <f t="shared" si="181"/>
        <v>0</v>
      </c>
      <c r="BF366" s="41">
        <f t="shared" si="182"/>
        <v>0</v>
      </c>
      <c r="BG366" s="41">
        <f t="shared" si="183"/>
        <v>0</v>
      </c>
      <c r="BH366" s="41">
        <f t="shared" si="184"/>
        <v>0</v>
      </c>
      <c r="BI366" s="41">
        <f t="shared" si="185"/>
        <v>0</v>
      </c>
      <c r="BJ366" s="41">
        <f t="shared" si="186"/>
        <v>0</v>
      </c>
    </row>
    <row r="367" spans="1:62" ht="15" customHeight="1">
      <c r="A367" s="159"/>
      <c r="B367" s="179"/>
      <c r="C367" s="220" t="s">
        <v>989</v>
      </c>
      <c r="D367" s="573" t="str">
        <f>IF($AC$136="","",IF(HLOOKUP($AC$136,Presentación!$AQ$3:$BV$574,Presentación!AP228)="","",HLOOKUP($AC$136,Presentación!$AQ$3:$BV$574,Presentación!AP228,0)))</f>
        <v/>
      </c>
      <c r="E367" s="573"/>
      <c r="F367" s="573"/>
      <c r="G367" s="551" t="str">
        <f>IF($AC$136="","",IF(HLOOKUP($AC$136,Presentación!$BZ$3:$DE$574,Presentación!AP228,0)="","",HLOOKUP($AC$136,Presentación!$BZ$3:$DE$574,Presentación!AP228,0)))</f>
        <v/>
      </c>
      <c r="H367" s="551"/>
      <c r="I367" s="551"/>
      <c r="J367" s="551"/>
      <c r="K367" s="551"/>
      <c r="L367" s="551"/>
      <c r="M367" s="551"/>
      <c r="N367" s="551"/>
      <c r="O367" s="551"/>
      <c r="P367" s="551"/>
      <c r="Q367" s="551"/>
      <c r="R367" s="551"/>
      <c r="S367" s="551"/>
      <c r="T367" s="601"/>
      <c r="U367" s="467"/>
      <c r="V367" s="468"/>
      <c r="W367" s="27"/>
      <c r="X367" s="27"/>
      <c r="Y367" s="27"/>
      <c r="Z367" s="27"/>
      <c r="AA367" s="27"/>
      <c r="AB367" s="27"/>
      <c r="AC367" s="27"/>
      <c r="AD367" s="27"/>
      <c r="AG367">
        <f t="shared" si="160"/>
        <v>0</v>
      </c>
      <c r="AH367">
        <f t="shared" si="161"/>
        <v>0</v>
      </c>
      <c r="AI367" s="35">
        <f t="shared" si="162"/>
        <v>0</v>
      </c>
      <c r="AJ367" s="36">
        <f t="shared" si="163"/>
        <v>0</v>
      </c>
      <c r="AK367" s="37">
        <f t="shared" si="164"/>
        <v>0</v>
      </c>
      <c r="AL367" s="38">
        <f t="shared" si="165"/>
        <v>0</v>
      </c>
      <c r="AM367" s="35">
        <f t="shared" si="166"/>
        <v>0</v>
      </c>
      <c r="AN367" s="36">
        <f t="shared" si="167"/>
        <v>0</v>
      </c>
      <c r="AO367" s="37">
        <f t="shared" si="168"/>
        <v>0</v>
      </c>
      <c r="AP367" s="38">
        <f t="shared" si="169"/>
        <v>0</v>
      </c>
      <c r="AQ367" s="35">
        <f t="shared" si="170"/>
        <v>0</v>
      </c>
      <c r="AR367" s="36">
        <f t="shared" si="171"/>
        <v>0</v>
      </c>
      <c r="AS367" s="37">
        <f t="shared" si="172"/>
        <v>0</v>
      </c>
      <c r="AT367" s="38">
        <f t="shared" si="173"/>
        <v>0</v>
      </c>
      <c r="AU367" s="35">
        <f t="shared" si="174"/>
        <v>0</v>
      </c>
      <c r="AV367" s="36">
        <f t="shared" si="175"/>
        <v>0</v>
      </c>
      <c r="AW367" s="37">
        <f t="shared" si="176"/>
        <v>0</v>
      </c>
      <c r="AX367" s="38">
        <f t="shared" si="177"/>
        <v>0</v>
      </c>
      <c r="AY367" s="39">
        <f t="shared" si="178"/>
        <v>0</v>
      </c>
      <c r="AZ367" s="34" t="str">
        <f>IF(AY367=0,"",
IF(SUM($AY$143:AY367)=1,BA367,
IF($AY$718&gt;SUM($AY$143:AY367),_xlfn.CONCAT(", ",BA367),
IF($AY$718=SUM($AY$143:AY367),_xlfn.CONCAT(" y ",BA367)))))</f>
        <v/>
      </c>
      <c r="BA367" s="220" t="s">
        <v>989</v>
      </c>
      <c r="BC367" s="41">
        <f t="shared" si="179"/>
        <v>0</v>
      </c>
      <c r="BD367" s="41">
        <f t="shared" si="180"/>
        <v>0</v>
      </c>
      <c r="BE367" s="41">
        <f t="shared" si="181"/>
        <v>0</v>
      </c>
      <c r="BF367" s="41">
        <f t="shared" si="182"/>
        <v>0</v>
      </c>
      <c r="BG367" s="41">
        <f t="shared" si="183"/>
        <v>0</v>
      </c>
      <c r="BH367" s="41">
        <f t="shared" si="184"/>
        <v>0</v>
      </c>
      <c r="BI367" s="41">
        <f t="shared" si="185"/>
        <v>0</v>
      </c>
      <c r="BJ367" s="41">
        <f t="shared" si="186"/>
        <v>0</v>
      </c>
    </row>
    <row r="368" spans="1:62" ht="15" customHeight="1">
      <c r="A368" s="159"/>
      <c r="B368" s="179"/>
      <c r="C368" s="220" t="s">
        <v>990</v>
      </c>
      <c r="D368" s="573" t="str">
        <f>IF($AC$136="","",IF(HLOOKUP($AC$136,Presentación!$AQ$3:$BV$574,Presentación!AP229)="","",HLOOKUP($AC$136,Presentación!$AQ$3:$BV$574,Presentación!AP229,0)))</f>
        <v/>
      </c>
      <c r="E368" s="573"/>
      <c r="F368" s="573"/>
      <c r="G368" s="551" t="str">
        <f>IF($AC$136="","",IF(HLOOKUP($AC$136,Presentación!$BZ$3:$DE$574,Presentación!AP229,0)="","",HLOOKUP($AC$136,Presentación!$BZ$3:$DE$574,Presentación!AP229,0)))</f>
        <v/>
      </c>
      <c r="H368" s="551"/>
      <c r="I368" s="551"/>
      <c r="J368" s="551"/>
      <c r="K368" s="551"/>
      <c r="L368" s="551"/>
      <c r="M368" s="551"/>
      <c r="N368" s="551"/>
      <c r="O368" s="551"/>
      <c r="P368" s="551"/>
      <c r="Q368" s="551"/>
      <c r="R368" s="551"/>
      <c r="S368" s="551"/>
      <c r="T368" s="601"/>
      <c r="U368" s="467"/>
      <c r="V368" s="468"/>
      <c r="W368" s="27"/>
      <c r="X368" s="27"/>
      <c r="Y368" s="27"/>
      <c r="Z368" s="27"/>
      <c r="AA368" s="27"/>
      <c r="AB368" s="27"/>
      <c r="AC368" s="27"/>
      <c r="AD368" s="27"/>
      <c r="AG368">
        <f t="shared" si="160"/>
        <v>0</v>
      </c>
      <c r="AH368">
        <f t="shared" si="161"/>
        <v>0</v>
      </c>
      <c r="AI368" s="35">
        <f t="shared" si="162"/>
        <v>0</v>
      </c>
      <c r="AJ368" s="36">
        <f t="shared" si="163"/>
        <v>0</v>
      </c>
      <c r="AK368" s="37">
        <f t="shared" si="164"/>
        <v>0</v>
      </c>
      <c r="AL368" s="38">
        <f t="shared" si="165"/>
        <v>0</v>
      </c>
      <c r="AM368" s="35">
        <f t="shared" si="166"/>
        <v>0</v>
      </c>
      <c r="AN368" s="36">
        <f t="shared" si="167"/>
        <v>0</v>
      </c>
      <c r="AO368" s="37">
        <f t="shared" si="168"/>
        <v>0</v>
      </c>
      <c r="AP368" s="38">
        <f t="shared" si="169"/>
        <v>0</v>
      </c>
      <c r="AQ368" s="35">
        <f t="shared" si="170"/>
        <v>0</v>
      </c>
      <c r="AR368" s="36">
        <f t="shared" si="171"/>
        <v>0</v>
      </c>
      <c r="AS368" s="37">
        <f t="shared" si="172"/>
        <v>0</v>
      </c>
      <c r="AT368" s="38">
        <f t="shared" si="173"/>
        <v>0</v>
      </c>
      <c r="AU368" s="35">
        <f t="shared" si="174"/>
        <v>0</v>
      </c>
      <c r="AV368" s="36">
        <f t="shared" si="175"/>
        <v>0</v>
      </c>
      <c r="AW368" s="37">
        <f t="shared" si="176"/>
        <v>0</v>
      </c>
      <c r="AX368" s="38">
        <f t="shared" si="177"/>
        <v>0</v>
      </c>
      <c r="AY368" s="39">
        <f t="shared" si="178"/>
        <v>0</v>
      </c>
      <c r="AZ368" s="34" t="str">
        <f>IF(AY368=0,"",
IF(SUM($AY$143:AY368)=1,BA368,
IF($AY$718&gt;SUM($AY$143:AY368),_xlfn.CONCAT(", ",BA368),
IF($AY$718=SUM($AY$143:AY368),_xlfn.CONCAT(" y ",BA368)))))</f>
        <v/>
      </c>
      <c r="BA368" s="220" t="s">
        <v>990</v>
      </c>
      <c r="BC368" s="41">
        <f t="shared" si="179"/>
        <v>0</v>
      </c>
      <c r="BD368" s="41">
        <f t="shared" si="180"/>
        <v>0</v>
      </c>
      <c r="BE368" s="41">
        <f t="shared" si="181"/>
        <v>0</v>
      </c>
      <c r="BF368" s="41">
        <f t="shared" si="182"/>
        <v>0</v>
      </c>
      <c r="BG368" s="41">
        <f t="shared" si="183"/>
        <v>0</v>
      </c>
      <c r="BH368" s="41">
        <f t="shared" si="184"/>
        <v>0</v>
      </c>
      <c r="BI368" s="41">
        <f t="shared" si="185"/>
        <v>0</v>
      </c>
      <c r="BJ368" s="41">
        <f t="shared" si="186"/>
        <v>0</v>
      </c>
    </row>
    <row r="369" spans="1:62" ht="15" customHeight="1">
      <c r="A369" s="159"/>
      <c r="B369" s="179"/>
      <c r="C369" s="220" t="s">
        <v>991</v>
      </c>
      <c r="D369" s="573" t="str">
        <f>IF($AC$136="","",IF(HLOOKUP($AC$136,Presentación!$AQ$3:$BV$574,Presentación!AP230)="","",HLOOKUP($AC$136,Presentación!$AQ$3:$BV$574,Presentación!AP230,0)))</f>
        <v/>
      </c>
      <c r="E369" s="573"/>
      <c r="F369" s="573"/>
      <c r="G369" s="551" t="str">
        <f>IF($AC$136="","",IF(HLOOKUP($AC$136,Presentación!$BZ$3:$DE$574,Presentación!AP230,0)="","",HLOOKUP($AC$136,Presentación!$BZ$3:$DE$574,Presentación!AP230,0)))</f>
        <v/>
      </c>
      <c r="H369" s="551"/>
      <c r="I369" s="551"/>
      <c r="J369" s="551"/>
      <c r="K369" s="551"/>
      <c r="L369" s="551"/>
      <c r="M369" s="551"/>
      <c r="N369" s="551"/>
      <c r="O369" s="551"/>
      <c r="P369" s="551"/>
      <c r="Q369" s="551"/>
      <c r="R369" s="551"/>
      <c r="S369" s="551"/>
      <c r="T369" s="601"/>
      <c r="U369" s="467"/>
      <c r="V369" s="468"/>
      <c r="W369" s="27"/>
      <c r="X369" s="27"/>
      <c r="Y369" s="27"/>
      <c r="Z369" s="27"/>
      <c r="AA369" s="27"/>
      <c r="AB369" s="27"/>
      <c r="AC369" s="27"/>
      <c r="AD369" s="27"/>
      <c r="AG369">
        <f t="shared" si="160"/>
        <v>0</v>
      </c>
      <c r="AH369">
        <f t="shared" si="161"/>
        <v>0</v>
      </c>
      <c r="AI369" s="35">
        <f t="shared" si="162"/>
        <v>0</v>
      </c>
      <c r="AJ369" s="36">
        <f t="shared" si="163"/>
        <v>0</v>
      </c>
      <c r="AK369" s="37">
        <f t="shared" si="164"/>
        <v>0</v>
      </c>
      <c r="AL369" s="38">
        <f t="shared" si="165"/>
        <v>0</v>
      </c>
      <c r="AM369" s="35">
        <f t="shared" si="166"/>
        <v>0</v>
      </c>
      <c r="AN369" s="36">
        <f t="shared" si="167"/>
        <v>0</v>
      </c>
      <c r="AO369" s="37">
        <f t="shared" si="168"/>
        <v>0</v>
      </c>
      <c r="AP369" s="38">
        <f t="shared" si="169"/>
        <v>0</v>
      </c>
      <c r="AQ369" s="35">
        <f t="shared" si="170"/>
        <v>0</v>
      </c>
      <c r="AR369" s="36">
        <f t="shared" si="171"/>
        <v>0</v>
      </c>
      <c r="AS369" s="37">
        <f t="shared" si="172"/>
        <v>0</v>
      </c>
      <c r="AT369" s="38">
        <f t="shared" si="173"/>
        <v>0</v>
      </c>
      <c r="AU369" s="35">
        <f t="shared" si="174"/>
        <v>0</v>
      </c>
      <c r="AV369" s="36">
        <f t="shared" si="175"/>
        <v>0</v>
      </c>
      <c r="AW369" s="37">
        <f t="shared" si="176"/>
        <v>0</v>
      </c>
      <c r="AX369" s="38">
        <f t="shared" si="177"/>
        <v>0</v>
      </c>
      <c r="AY369" s="39">
        <f t="shared" si="178"/>
        <v>0</v>
      </c>
      <c r="AZ369" s="34" t="str">
        <f>IF(AY369=0,"",
IF(SUM($AY$143:AY369)=1,BA369,
IF($AY$718&gt;SUM($AY$143:AY369),_xlfn.CONCAT(", ",BA369),
IF($AY$718=SUM($AY$143:AY369),_xlfn.CONCAT(" y ",BA369)))))</f>
        <v/>
      </c>
      <c r="BA369" s="220" t="s">
        <v>991</v>
      </c>
      <c r="BC369" s="41">
        <f t="shared" si="179"/>
        <v>0</v>
      </c>
      <c r="BD369" s="41">
        <f t="shared" si="180"/>
        <v>0</v>
      </c>
      <c r="BE369" s="41">
        <f t="shared" si="181"/>
        <v>0</v>
      </c>
      <c r="BF369" s="41">
        <f t="shared" si="182"/>
        <v>0</v>
      </c>
      <c r="BG369" s="41">
        <f t="shared" si="183"/>
        <v>0</v>
      </c>
      <c r="BH369" s="41">
        <f t="shared" si="184"/>
        <v>0</v>
      </c>
      <c r="BI369" s="41">
        <f t="shared" si="185"/>
        <v>0</v>
      </c>
      <c r="BJ369" s="41">
        <f t="shared" si="186"/>
        <v>0</v>
      </c>
    </row>
    <row r="370" spans="1:62" ht="15" customHeight="1">
      <c r="A370" s="159"/>
      <c r="B370" s="179"/>
      <c r="C370" s="220" t="s">
        <v>992</v>
      </c>
      <c r="D370" s="573" t="str">
        <f>IF($AC$136="","",IF(HLOOKUP($AC$136,Presentación!$AQ$3:$BV$574,Presentación!AP231)="","",HLOOKUP($AC$136,Presentación!$AQ$3:$BV$574,Presentación!AP231,0)))</f>
        <v/>
      </c>
      <c r="E370" s="573"/>
      <c r="F370" s="573"/>
      <c r="G370" s="551" t="str">
        <f>IF($AC$136="","",IF(HLOOKUP($AC$136,Presentación!$BZ$3:$DE$574,Presentación!AP231,0)="","",HLOOKUP($AC$136,Presentación!$BZ$3:$DE$574,Presentación!AP231,0)))</f>
        <v/>
      </c>
      <c r="H370" s="551"/>
      <c r="I370" s="551"/>
      <c r="J370" s="551"/>
      <c r="K370" s="551"/>
      <c r="L370" s="551"/>
      <c r="M370" s="551"/>
      <c r="N370" s="551"/>
      <c r="O370" s="551"/>
      <c r="P370" s="551"/>
      <c r="Q370" s="551"/>
      <c r="R370" s="551"/>
      <c r="S370" s="551"/>
      <c r="T370" s="601"/>
      <c r="U370" s="467"/>
      <c r="V370" s="468"/>
      <c r="W370" s="27"/>
      <c r="X370" s="27"/>
      <c r="Y370" s="27"/>
      <c r="Z370" s="27"/>
      <c r="AA370" s="27"/>
      <c r="AB370" s="27"/>
      <c r="AC370" s="27"/>
      <c r="AD370" s="27"/>
      <c r="AG370">
        <f t="shared" si="160"/>
        <v>0</v>
      </c>
      <c r="AH370">
        <f t="shared" si="161"/>
        <v>0</v>
      </c>
      <c r="AI370" s="35">
        <f t="shared" si="162"/>
        <v>0</v>
      </c>
      <c r="AJ370" s="36">
        <f t="shared" si="163"/>
        <v>0</v>
      </c>
      <c r="AK370" s="37">
        <f t="shared" si="164"/>
        <v>0</v>
      </c>
      <c r="AL370" s="38">
        <f t="shared" si="165"/>
        <v>0</v>
      </c>
      <c r="AM370" s="35">
        <f t="shared" si="166"/>
        <v>0</v>
      </c>
      <c r="AN370" s="36">
        <f t="shared" si="167"/>
        <v>0</v>
      </c>
      <c r="AO370" s="37">
        <f t="shared" si="168"/>
        <v>0</v>
      </c>
      <c r="AP370" s="38">
        <f t="shared" si="169"/>
        <v>0</v>
      </c>
      <c r="AQ370" s="35">
        <f t="shared" si="170"/>
        <v>0</v>
      </c>
      <c r="AR370" s="36">
        <f t="shared" si="171"/>
        <v>0</v>
      </c>
      <c r="AS370" s="37">
        <f t="shared" si="172"/>
        <v>0</v>
      </c>
      <c r="AT370" s="38">
        <f t="shared" si="173"/>
        <v>0</v>
      </c>
      <c r="AU370" s="35">
        <f t="shared" si="174"/>
        <v>0</v>
      </c>
      <c r="AV370" s="36">
        <f t="shared" si="175"/>
        <v>0</v>
      </c>
      <c r="AW370" s="37">
        <f t="shared" si="176"/>
        <v>0</v>
      </c>
      <c r="AX370" s="38">
        <f t="shared" si="177"/>
        <v>0</v>
      </c>
      <c r="AY370" s="39">
        <f t="shared" si="178"/>
        <v>0</v>
      </c>
      <c r="AZ370" s="34" t="str">
        <f>IF(AY370=0,"",
IF(SUM($AY$143:AY370)=1,BA370,
IF($AY$718&gt;SUM($AY$143:AY370),_xlfn.CONCAT(", ",BA370),
IF($AY$718=SUM($AY$143:AY370),_xlfn.CONCAT(" y ",BA370)))))</f>
        <v/>
      </c>
      <c r="BA370" s="220" t="s">
        <v>992</v>
      </c>
      <c r="BC370" s="41">
        <f t="shared" si="179"/>
        <v>0</v>
      </c>
      <c r="BD370" s="41">
        <f t="shared" si="180"/>
        <v>0</v>
      </c>
      <c r="BE370" s="41">
        <f t="shared" si="181"/>
        <v>0</v>
      </c>
      <c r="BF370" s="41">
        <f t="shared" si="182"/>
        <v>0</v>
      </c>
      <c r="BG370" s="41">
        <f t="shared" si="183"/>
        <v>0</v>
      </c>
      <c r="BH370" s="41">
        <f t="shared" si="184"/>
        <v>0</v>
      </c>
      <c r="BI370" s="41">
        <f t="shared" si="185"/>
        <v>0</v>
      </c>
      <c r="BJ370" s="41">
        <f t="shared" si="186"/>
        <v>0</v>
      </c>
    </row>
    <row r="371" spans="1:62" ht="15" customHeight="1">
      <c r="A371" s="159"/>
      <c r="B371" s="179"/>
      <c r="C371" s="220" t="s">
        <v>993</v>
      </c>
      <c r="D371" s="573" t="str">
        <f>IF($AC$136="","",IF(HLOOKUP($AC$136,Presentación!$AQ$3:$BV$574,Presentación!AP232)="","",HLOOKUP($AC$136,Presentación!$AQ$3:$BV$574,Presentación!AP232,0)))</f>
        <v/>
      </c>
      <c r="E371" s="573"/>
      <c r="F371" s="573"/>
      <c r="G371" s="551" t="str">
        <f>IF($AC$136="","",IF(HLOOKUP($AC$136,Presentación!$BZ$3:$DE$574,Presentación!AP232,0)="","",HLOOKUP($AC$136,Presentación!$BZ$3:$DE$574,Presentación!AP232,0)))</f>
        <v/>
      </c>
      <c r="H371" s="551"/>
      <c r="I371" s="551"/>
      <c r="J371" s="551"/>
      <c r="K371" s="551"/>
      <c r="L371" s="551"/>
      <c r="M371" s="551"/>
      <c r="N371" s="551"/>
      <c r="O371" s="551"/>
      <c r="P371" s="551"/>
      <c r="Q371" s="551"/>
      <c r="R371" s="551"/>
      <c r="S371" s="551"/>
      <c r="T371" s="601"/>
      <c r="U371" s="467"/>
      <c r="V371" s="468"/>
      <c r="W371" s="27"/>
      <c r="X371" s="27"/>
      <c r="Y371" s="27"/>
      <c r="Z371" s="27"/>
      <c r="AA371" s="27"/>
      <c r="AB371" s="27"/>
      <c r="AC371" s="27"/>
      <c r="AD371" s="27"/>
      <c r="AG371">
        <f t="shared" si="160"/>
        <v>0</v>
      </c>
      <c r="AH371">
        <f t="shared" si="161"/>
        <v>0</v>
      </c>
      <c r="AI371" s="35">
        <f t="shared" si="162"/>
        <v>0</v>
      </c>
      <c r="AJ371" s="36">
        <f t="shared" si="163"/>
        <v>0</v>
      </c>
      <c r="AK371" s="37">
        <f t="shared" si="164"/>
        <v>0</v>
      </c>
      <c r="AL371" s="38">
        <f t="shared" si="165"/>
        <v>0</v>
      </c>
      <c r="AM371" s="35">
        <f t="shared" si="166"/>
        <v>0</v>
      </c>
      <c r="AN371" s="36">
        <f t="shared" si="167"/>
        <v>0</v>
      </c>
      <c r="AO371" s="37">
        <f t="shared" si="168"/>
        <v>0</v>
      </c>
      <c r="AP371" s="38">
        <f t="shared" si="169"/>
        <v>0</v>
      </c>
      <c r="AQ371" s="35">
        <f t="shared" si="170"/>
        <v>0</v>
      </c>
      <c r="AR371" s="36">
        <f t="shared" si="171"/>
        <v>0</v>
      </c>
      <c r="AS371" s="37">
        <f t="shared" si="172"/>
        <v>0</v>
      </c>
      <c r="AT371" s="38">
        <f t="shared" si="173"/>
        <v>0</v>
      </c>
      <c r="AU371" s="35">
        <f t="shared" si="174"/>
        <v>0</v>
      </c>
      <c r="AV371" s="36">
        <f t="shared" si="175"/>
        <v>0</v>
      </c>
      <c r="AW371" s="37">
        <f t="shared" si="176"/>
        <v>0</v>
      </c>
      <c r="AX371" s="38">
        <f t="shared" si="177"/>
        <v>0</v>
      </c>
      <c r="AY371" s="39">
        <f t="shared" si="178"/>
        <v>0</v>
      </c>
      <c r="AZ371" s="34" t="str">
        <f>IF(AY371=0,"",
IF(SUM($AY$143:AY371)=1,BA371,
IF($AY$718&gt;SUM($AY$143:AY371),_xlfn.CONCAT(", ",BA371),
IF($AY$718=SUM($AY$143:AY371),_xlfn.CONCAT(" y ",BA371)))))</f>
        <v/>
      </c>
      <c r="BA371" s="220" t="s">
        <v>993</v>
      </c>
      <c r="BC371" s="41">
        <f t="shared" si="179"/>
        <v>0</v>
      </c>
      <c r="BD371" s="41">
        <f t="shared" si="180"/>
        <v>0</v>
      </c>
      <c r="BE371" s="41">
        <f t="shared" si="181"/>
        <v>0</v>
      </c>
      <c r="BF371" s="41">
        <f t="shared" si="182"/>
        <v>0</v>
      </c>
      <c r="BG371" s="41">
        <f t="shared" si="183"/>
        <v>0</v>
      </c>
      <c r="BH371" s="41">
        <f t="shared" si="184"/>
        <v>0</v>
      </c>
      <c r="BI371" s="41">
        <f t="shared" si="185"/>
        <v>0</v>
      </c>
      <c r="BJ371" s="41">
        <f t="shared" si="186"/>
        <v>0</v>
      </c>
    </row>
    <row r="372" spans="1:62" ht="15" customHeight="1">
      <c r="A372" s="159"/>
      <c r="B372" s="179"/>
      <c r="C372" s="220" t="s">
        <v>994</v>
      </c>
      <c r="D372" s="573" t="str">
        <f>IF($AC$136="","",IF(HLOOKUP($AC$136,Presentación!$AQ$3:$BV$574,Presentación!AP233)="","",HLOOKUP($AC$136,Presentación!$AQ$3:$BV$574,Presentación!AP233,0)))</f>
        <v/>
      </c>
      <c r="E372" s="573"/>
      <c r="F372" s="573"/>
      <c r="G372" s="551" t="str">
        <f>IF($AC$136="","",IF(HLOOKUP($AC$136,Presentación!$BZ$3:$DE$574,Presentación!AP233,0)="","",HLOOKUP($AC$136,Presentación!$BZ$3:$DE$574,Presentación!AP233,0)))</f>
        <v/>
      </c>
      <c r="H372" s="551"/>
      <c r="I372" s="551"/>
      <c r="J372" s="551"/>
      <c r="K372" s="551"/>
      <c r="L372" s="551"/>
      <c r="M372" s="551"/>
      <c r="N372" s="551"/>
      <c r="O372" s="551"/>
      <c r="P372" s="551"/>
      <c r="Q372" s="551"/>
      <c r="R372" s="551"/>
      <c r="S372" s="551"/>
      <c r="T372" s="601"/>
      <c r="U372" s="467"/>
      <c r="V372" s="468"/>
      <c r="W372" s="27"/>
      <c r="X372" s="27"/>
      <c r="Y372" s="27"/>
      <c r="Z372" s="27"/>
      <c r="AA372" s="27"/>
      <c r="AB372" s="27"/>
      <c r="AC372" s="27"/>
      <c r="AD372" s="27"/>
      <c r="AG372">
        <f t="shared" si="160"/>
        <v>0</v>
      </c>
      <c r="AH372">
        <f t="shared" si="161"/>
        <v>0</v>
      </c>
      <c r="AI372" s="35">
        <f t="shared" si="162"/>
        <v>0</v>
      </c>
      <c r="AJ372" s="36">
        <f t="shared" si="163"/>
        <v>0</v>
      </c>
      <c r="AK372" s="37">
        <f t="shared" si="164"/>
        <v>0</v>
      </c>
      <c r="AL372" s="38">
        <f t="shared" si="165"/>
        <v>0</v>
      </c>
      <c r="AM372" s="35">
        <f t="shared" si="166"/>
        <v>0</v>
      </c>
      <c r="AN372" s="36">
        <f t="shared" si="167"/>
        <v>0</v>
      </c>
      <c r="AO372" s="37">
        <f t="shared" si="168"/>
        <v>0</v>
      </c>
      <c r="AP372" s="38">
        <f t="shared" si="169"/>
        <v>0</v>
      </c>
      <c r="AQ372" s="35">
        <f t="shared" si="170"/>
        <v>0</v>
      </c>
      <c r="AR372" s="36">
        <f t="shared" si="171"/>
        <v>0</v>
      </c>
      <c r="AS372" s="37">
        <f t="shared" si="172"/>
        <v>0</v>
      </c>
      <c r="AT372" s="38">
        <f t="shared" si="173"/>
        <v>0</v>
      </c>
      <c r="AU372" s="35">
        <f t="shared" si="174"/>
        <v>0</v>
      </c>
      <c r="AV372" s="36">
        <f t="shared" si="175"/>
        <v>0</v>
      </c>
      <c r="AW372" s="37">
        <f t="shared" si="176"/>
        <v>0</v>
      </c>
      <c r="AX372" s="38">
        <f t="shared" si="177"/>
        <v>0</v>
      </c>
      <c r="AY372" s="39">
        <f t="shared" si="178"/>
        <v>0</v>
      </c>
      <c r="AZ372" s="34" t="str">
        <f>IF(AY372=0,"",
IF(SUM($AY$143:AY372)=1,BA372,
IF($AY$718&gt;SUM($AY$143:AY372),_xlfn.CONCAT(", ",BA372),
IF($AY$718=SUM($AY$143:AY372),_xlfn.CONCAT(" y ",BA372)))))</f>
        <v/>
      </c>
      <c r="BA372" s="220" t="s">
        <v>994</v>
      </c>
      <c r="BC372" s="41">
        <f t="shared" si="179"/>
        <v>0</v>
      </c>
      <c r="BD372" s="41">
        <f t="shared" si="180"/>
        <v>0</v>
      </c>
      <c r="BE372" s="41">
        <f t="shared" si="181"/>
        <v>0</v>
      </c>
      <c r="BF372" s="41">
        <f t="shared" si="182"/>
        <v>0</v>
      </c>
      <c r="BG372" s="41">
        <f t="shared" si="183"/>
        <v>0</v>
      </c>
      <c r="BH372" s="41">
        <f t="shared" si="184"/>
        <v>0</v>
      </c>
      <c r="BI372" s="41">
        <f t="shared" si="185"/>
        <v>0</v>
      </c>
      <c r="BJ372" s="41">
        <f t="shared" si="186"/>
        <v>0</v>
      </c>
    </row>
    <row r="373" spans="1:62" ht="15" customHeight="1">
      <c r="A373" s="159"/>
      <c r="B373" s="179"/>
      <c r="C373" s="220" t="s">
        <v>995</v>
      </c>
      <c r="D373" s="573" t="str">
        <f>IF($AC$136="","",IF(HLOOKUP($AC$136,Presentación!$AQ$3:$BV$574,Presentación!AP234)="","",HLOOKUP($AC$136,Presentación!$AQ$3:$BV$574,Presentación!AP234,0)))</f>
        <v/>
      </c>
      <c r="E373" s="573"/>
      <c r="F373" s="573"/>
      <c r="G373" s="551" t="str">
        <f>IF($AC$136="","",IF(HLOOKUP($AC$136,Presentación!$BZ$3:$DE$574,Presentación!AP234,0)="","",HLOOKUP($AC$136,Presentación!$BZ$3:$DE$574,Presentación!AP234,0)))</f>
        <v/>
      </c>
      <c r="H373" s="551"/>
      <c r="I373" s="551"/>
      <c r="J373" s="551"/>
      <c r="K373" s="551"/>
      <c r="L373" s="551"/>
      <c r="M373" s="551"/>
      <c r="N373" s="551"/>
      <c r="O373" s="551"/>
      <c r="P373" s="551"/>
      <c r="Q373" s="551"/>
      <c r="R373" s="551"/>
      <c r="S373" s="551"/>
      <c r="T373" s="601"/>
      <c r="U373" s="467"/>
      <c r="V373" s="468"/>
      <c r="W373" s="27"/>
      <c r="X373" s="27"/>
      <c r="Y373" s="27"/>
      <c r="Z373" s="27"/>
      <c r="AA373" s="27"/>
      <c r="AB373" s="27"/>
      <c r="AC373" s="27"/>
      <c r="AD373" s="27"/>
      <c r="AG373">
        <f t="shared" si="160"/>
        <v>0</v>
      </c>
      <c r="AH373">
        <f t="shared" si="161"/>
        <v>0</v>
      </c>
      <c r="AI373" s="35">
        <f t="shared" si="162"/>
        <v>0</v>
      </c>
      <c r="AJ373" s="36">
        <f t="shared" si="163"/>
        <v>0</v>
      </c>
      <c r="AK373" s="37">
        <f t="shared" si="164"/>
        <v>0</v>
      </c>
      <c r="AL373" s="38">
        <f t="shared" si="165"/>
        <v>0</v>
      </c>
      <c r="AM373" s="35">
        <f t="shared" si="166"/>
        <v>0</v>
      </c>
      <c r="AN373" s="36">
        <f t="shared" si="167"/>
        <v>0</v>
      </c>
      <c r="AO373" s="37">
        <f t="shared" si="168"/>
        <v>0</v>
      </c>
      <c r="AP373" s="38">
        <f t="shared" si="169"/>
        <v>0</v>
      </c>
      <c r="AQ373" s="35">
        <f t="shared" si="170"/>
        <v>0</v>
      </c>
      <c r="AR373" s="36">
        <f t="shared" si="171"/>
        <v>0</v>
      </c>
      <c r="AS373" s="37">
        <f t="shared" si="172"/>
        <v>0</v>
      </c>
      <c r="AT373" s="38">
        <f t="shared" si="173"/>
        <v>0</v>
      </c>
      <c r="AU373" s="35">
        <f t="shared" si="174"/>
        <v>0</v>
      </c>
      <c r="AV373" s="36">
        <f t="shared" si="175"/>
        <v>0</v>
      </c>
      <c r="AW373" s="37">
        <f t="shared" si="176"/>
        <v>0</v>
      </c>
      <c r="AX373" s="38">
        <f t="shared" si="177"/>
        <v>0</v>
      </c>
      <c r="AY373" s="39">
        <f t="shared" si="178"/>
        <v>0</v>
      </c>
      <c r="AZ373" s="34" t="str">
        <f>IF(AY373=0,"",
IF(SUM($AY$143:AY373)=1,BA373,
IF($AY$718&gt;SUM($AY$143:AY373),_xlfn.CONCAT(", ",BA373),
IF($AY$718=SUM($AY$143:AY373),_xlfn.CONCAT(" y ",BA373)))))</f>
        <v/>
      </c>
      <c r="BA373" s="220" t="s">
        <v>995</v>
      </c>
      <c r="BC373" s="41">
        <f t="shared" si="179"/>
        <v>0</v>
      </c>
      <c r="BD373" s="41">
        <f t="shared" si="180"/>
        <v>0</v>
      </c>
      <c r="BE373" s="41">
        <f t="shared" si="181"/>
        <v>0</v>
      </c>
      <c r="BF373" s="41">
        <f t="shared" si="182"/>
        <v>0</v>
      </c>
      <c r="BG373" s="41">
        <f t="shared" si="183"/>
        <v>0</v>
      </c>
      <c r="BH373" s="41">
        <f t="shared" si="184"/>
        <v>0</v>
      </c>
      <c r="BI373" s="41">
        <f t="shared" si="185"/>
        <v>0</v>
      </c>
      <c r="BJ373" s="41">
        <f t="shared" si="186"/>
        <v>0</v>
      </c>
    </row>
    <row r="374" spans="1:62" ht="15" customHeight="1">
      <c r="A374" s="159"/>
      <c r="B374" s="179"/>
      <c r="C374" s="220" t="s">
        <v>996</v>
      </c>
      <c r="D374" s="573" t="str">
        <f>IF($AC$136="","",IF(HLOOKUP($AC$136,Presentación!$AQ$3:$BV$574,Presentación!AP235)="","",HLOOKUP($AC$136,Presentación!$AQ$3:$BV$574,Presentación!AP235,0)))</f>
        <v/>
      </c>
      <c r="E374" s="573"/>
      <c r="F374" s="573"/>
      <c r="G374" s="551" t="str">
        <f>IF($AC$136="","",IF(HLOOKUP($AC$136,Presentación!$BZ$3:$DE$574,Presentación!AP235,0)="","",HLOOKUP($AC$136,Presentación!$BZ$3:$DE$574,Presentación!AP235,0)))</f>
        <v/>
      </c>
      <c r="H374" s="551"/>
      <c r="I374" s="551"/>
      <c r="J374" s="551"/>
      <c r="K374" s="551"/>
      <c r="L374" s="551"/>
      <c r="M374" s="551"/>
      <c r="N374" s="551"/>
      <c r="O374" s="551"/>
      <c r="P374" s="551"/>
      <c r="Q374" s="551"/>
      <c r="R374" s="551"/>
      <c r="S374" s="551"/>
      <c r="T374" s="601"/>
      <c r="U374" s="467"/>
      <c r="V374" s="468"/>
      <c r="W374" s="27"/>
      <c r="X374" s="27"/>
      <c r="Y374" s="27"/>
      <c r="Z374" s="27"/>
      <c r="AA374" s="27"/>
      <c r="AB374" s="27"/>
      <c r="AC374" s="27"/>
      <c r="AD374" s="27"/>
      <c r="AG374">
        <f t="shared" si="160"/>
        <v>0</v>
      </c>
      <c r="AH374">
        <f t="shared" si="161"/>
        <v>0</v>
      </c>
      <c r="AI374" s="35">
        <f t="shared" si="162"/>
        <v>0</v>
      </c>
      <c r="AJ374" s="36">
        <f t="shared" si="163"/>
        <v>0</v>
      </c>
      <c r="AK374" s="37">
        <f t="shared" si="164"/>
        <v>0</v>
      </c>
      <c r="AL374" s="38">
        <f t="shared" si="165"/>
        <v>0</v>
      </c>
      <c r="AM374" s="35">
        <f t="shared" si="166"/>
        <v>0</v>
      </c>
      <c r="AN374" s="36">
        <f t="shared" si="167"/>
        <v>0</v>
      </c>
      <c r="AO374" s="37">
        <f t="shared" si="168"/>
        <v>0</v>
      </c>
      <c r="AP374" s="38">
        <f t="shared" si="169"/>
        <v>0</v>
      </c>
      <c r="AQ374" s="35">
        <f t="shared" si="170"/>
        <v>0</v>
      </c>
      <c r="AR374" s="36">
        <f t="shared" si="171"/>
        <v>0</v>
      </c>
      <c r="AS374" s="37">
        <f t="shared" si="172"/>
        <v>0</v>
      </c>
      <c r="AT374" s="38">
        <f t="shared" si="173"/>
        <v>0</v>
      </c>
      <c r="AU374" s="35">
        <f t="shared" si="174"/>
        <v>0</v>
      </c>
      <c r="AV374" s="36">
        <f t="shared" si="175"/>
        <v>0</v>
      </c>
      <c r="AW374" s="37">
        <f t="shared" si="176"/>
        <v>0</v>
      </c>
      <c r="AX374" s="38">
        <f t="shared" si="177"/>
        <v>0</v>
      </c>
      <c r="AY374" s="39">
        <f t="shared" si="178"/>
        <v>0</v>
      </c>
      <c r="AZ374" s="34" t="str">
        <f>IF(AY374=0,"",
IF(SUM($AY$143:AY374)=1,BA374,
IF($AY$718&gt;SUM($AY$143:AY374),_xlfn.CONCAT(", ",BA374),
IF($AY$718=SUM($AY$143:AY374),_xlfn.CONCAT(" y ",BA374)))))</f>
        <v/>
      </c>
      <c r="BA374" s="220" t="s">
        <v>996</v>
      </c>
      <c r="BC374" s="41">
        <f t="shared" si="179"/>
        <v>0</v>
      </c>
      <c r="BD374" s="41">
        <f t="shared" si="180"/>
        <v>0</v>
      </c>
      <c r="BE374" s="41">
        <f t="shared" si="181"/>
        <v>0</v>
      </c>
      <c r="BF374" s="41">
        <f t="shared" si="182"/>
        <v>0</v>
      </c>
      <c r="BG374" s="41">
        <f t="shared" si="183"/>
        <v>0</v>
      </c>
      <c r="BH374" s="41">
        <f t="shared" si="184"/>
        <v>0</v>
      </c>
      <c r="BI374" s="41">
        <f t="shared" si="185"/>
        <v>0</v>
      </c>
      <c r="BJ374" s="41">
        <f t="shared" si="186"/>
        <v>0</v>
      </c>
    </row>
    <row r="375" spans="1:62" ht="15" customHeight="1">
      <c r="A375" s="159"/>
      <c r="B375" s="179"/>
      <c r="C375" s="220" t="s">
        <v>997</v>
      </c>
      <c r="D375" s="573" t="str">
        <f>IF($AC$136="","",IF(HLOOKUP($AC$136,Presentación!$AQ$3:$BV$574,Presentación!AP236)="","",HLOOKUP($AC$136,Presentación!$AQ$3:$BV$574,Presentación!AP236,0)))</f>
        <v/>
      </c>
      <c r="E375" s="573"/>
      <c r="F375" s="573"/>
      <c r="G375" s="551" t="str">
        <f>IF($AC$136="","",IF(HLOOKUP($AC$136,Presentación!$BZ$3:$DE$574,Presentación!AP236,0)="","",HLOOKUP($AC$136,Presentación!$BZ$3:$DE$574,Presentación!AP236,0)))</f>
        <v/>
      </c>
      <c r="H375" s="551"/>
      <c r="I375" s="551"/>
      <c r="J375" s="551"/>
      <c r="K375" s="551"/>
      <c r="L375" s="551"/>
      <c r="M375" s="551"/>
      <c r="N375" s="551"/>
      <c r="O375" s="551"/>
      <c r="P375" s="551"/>
      <c r="Q375" s="551"/>
      <c r="R375" s="551"/>
      <c r="S375" s="551"/>
      <c r="T375" s="601"/>
      <c r="U375" s="467"/>
      <c r="V375" s="468"/>
      <c r="W375" s="27"/>
      <c r="X375" s="27"/>
      <c r="Y375" s="27"/>
      <c r="Z375" s="27"/>
      <c r="AA375" s="27"/>
      <c r="AB375" s="27"/>
      <c r="AC375" s="27"/>
      <c r="AD375" s="27"/>
      <c r="AG375">
        <f t="shared" si="160"/>
        <v>0</v>
      </c>
      <c r="AH375">
        <f t="shared" si="161"/>
        <v>0</v>
      </c>
      <c r="AI375" s="35">
        <f t="shared" si="162"/>
        <v>0</v>
      </c>
      <c r="AJ375" s="36">
        <f t="shared" si="163"/>
        <v>0</v>
      </c>
      <c r="AK375" s="37">
        <f t="shared" si="164"/>
        <v>0</v>
      </c>
      <c r="AL375" s="38">
        <f t="shared" si="165"/>
        <v>0</v>
      </c>
      <c r="AM375" s="35">
        <f t="shared" si="166"/>
        <v>0</v>
      </c>
      <c r="AN375" s="36">
        <f t="shared" si="167"/>
        <v>0</v>
      </c>
      <c r="AO375" s="37">
        <f t="shared" si="168"/>
        <v>0</v>
      </c>
      <c r="AP375" s="38">
        <f t="shared" si="169"/>
        <v>0</v>
      </c>
      <c r="AQ375" s="35">
        <f t="shared" si="170"/>
        <v>0</v>
      </c>
      <c r="AR375" s="36">
        <f t="shared" si="171"/>
        <v>0</v>
      </c>
      <c r="AS375" s="37">
        <f t="shared" si="172"/>
        <v>0</v>
      </c>
      <c r="AT375" s="38">
        <f t="shared" si="173"/>
        <v>0</v>
      </c>
      <c r="AU375" s="35">
        <f t="shared" si="174"/>
        <v>0</v>
      </c>
      <c r="AV375" s="36">
        <f t="shared" si="175"/>
        <v>0</v>
      </c>
      <c r="AW375" s="37">
        <f t="shared" si="176"/>
        <v>0</v>
      </c>
      <c r="AX375" s="38">
        <f t="shared" si="177"/>
        <v>0</v>
      </c>
      <c r="AY375" s="39">
        <f t="shared" si="178"/>
        <v>0</v>
      </c>
      <c r="AZ375" s="34" t="str">
        <f>IF(AY375=0,"",
IF(SUM($AY$143:AY375)=1,BA375,
IF($AY$718&gt;SUM($AY$143:AY375),_xlfn.CONCAT(", ",BA375),
IF($AY$718=SUM($AY$143:AY375),_xlfn.CONCAT(" y ",BA375)))))</f>
        <v/>
      </c>
      <c r="BA375" s="220" t="s">
        <v>997</v>
      </c>
      <c r="BC375" s="41">
        <f t="shared" si="179"/>
        <v>0</v>
      </c>
      <c r="BD375" s="41">
        <f t="shared" si="180"/>
        <v>0</v>
      </c>
      <c r="BE375" s="41">
        <f t="shared" si="181"/>
        <v>0</v>
      </c>
      <c r="BF375" s="41">
        <f t="shared" si="182"/>
        <v>0</v>
      </c>
      <c r="BG375" s="41">
        <f t="shared" si="183"/>
        <v>0</v>
      </c>
      <c r="BH375" s="41">
        <f t="shared" si="184"/>
        <v>0</v>
      </c>
      <c r="BI375" s="41">
        <f t="shared" si="185"/>
        <v>0</v>
      </c>
      <c r="BJ375" s="41">
        <f t="shared" si="186"/>
        <v>0</v>
      </c>
    </row>
    <row r="376" spans="1:62" ht="15" customHeight="1">
      <c r="A376" s="159"/>
      <c r="B376" s="179"/>
      <c r="C376" s="220" t="s">
        <v>998</v>
      </c>
      <c r="D376" s="573" t="str">
        <f>IF($AC$136="","",IF(HLOOKUP($AC$136,Presentación!$AQ$3:$BV$574,Presentación!AP237)="","",HLOOKUP($AC$136,Presentación!$AQ$3:$BV$574,Presentación!AP237,0)))</f>
        <v/>
      </c>
      <c r="E376" s="573"/>
      <c r="F376" s="573"/>
      <c r="G376" s="551" t="str">
        <f>IF($AC$136="","",IF(HLOOKUP($AC$136,Presentación!$BZ$3:$DE$574,Presentación!AP237,0)="","",HLOOKUP($AC$136,Presentación!$BZ$3:$DE$574,Presentación!AP237,0)))</f>
        <v/>
      </c>
      <c r="H376" s="551"/>
      <c r="I376" s="551"/>
      <c r="J376" s="551"/>
      <c r="K376" s="551"/>
      <c r="L376" s="551"/>
      <c r="M376" s="551"/>
      <c r="N376" s="551"/>
      <c r="O376" s="551"/>
      <c r="P376" s="551"/>
      <c r="Q376" s="551"/>
      <c r="R376" s="551"/>
      <c r="S376" s="551"/>
      <c r="T376" s="601"/>
      <c r="U376" s="467"/>
      <c r="V376" s="468"/>
      <c r="W376" s="27"/>
      <c r="X376" s="27"/>
      <c r="Y376" s="27"/>
      <c r="Z376" s="27"/>
      <c r="AA376" s="27"/>
      <c r="AB376" s="27"/>
      <c r="AC376" s="27"/>
      <c r="AD376" s="27"/>
      <c r="AG376">
        <f t="shared" si="160"/>
        <v>0</v>
      </c>
      <c r="AH376">
        <f t="shared" si="161"/>
        <v>0</v>
      </c>
      <c r="AI376" s="35">
        <f t="shared" si="162"/>
        <v>0</v>
      </c>
      <c r="AJ376" s="36">
        <f t="shared" si="163"/>
        <v>0</v>
      </c>
      <c r="AK376" s="37">
        <f t="shared" si="164"/>
        <v>0</v>
      </c>
      <c r="AL376" s="38">
        <f t="shared" si="165"/>
        <v>0</v>
      </c>
      <c r="AM376" s="35">
        <f t="shared" si="166"/>
        <v>0</v>
      </c>
      <c r="AN376" s="36">
        <f t="shared" si="167"/>
        <v>0</v>
      </c>
      <c r="AO376" s="37">
        <f t="shared" si="168"/>
        <v>0</v>
      </c>
      <c r="AP376" s="38">
        <f t="shared" si="169"/>
        <v>0</v>
      </c>
      <c r="AQ376" s="35">
        <f t="shared" si="170"/>
        <v>0</v>
      </c>
      <c r="AR376" s="36">
        <f t="shared" si="171"/>
        <v>0</v>
      </c>
      <c r="AS376" s="37">
        <f t="shared" si="172"/>
        <v>0</v>
      </c>
      <c r="AT376" s="38">
        <f t="shared" si="173"/>
        <v>0</v>
      </c>
      <c r="AU376" s="35">
        <f t="shared" si="174"/>
        <v>0</v>
      </c>
      <c r="AV376" s="36">
        <f t="shared" si="175"/>
        <v>0</v>
      </c>
      <c r="AW376" s="37">
        <f t="shared" si="176"/>
        <v>0</v>
      </c>
      <c r="AX376" s="38">
        <f t="shared" si="177"/>
        <v>0</v>
      </c>
      <c r="AY376" s="39">
        <f t="shared" si="178"/>
        <v>0</v>
      </c>
      <c r="AZ376" s="34" t="str">
        <f>IF(AY376=0,"",
IF(SUM($AY$143:AY376)=1,BA376,
IF($AY$718&gt;SUM($AY$143:AY376),_xlfn.CONCAT(", ",BA376),
IF($AY$718=SUM($AY$143:AY376),_xlfn.CONCAT(" y ",BA376)))))</f>
        <v/>
      </c>
      <c r="BA376" s="220" t="s">
        <v>998</v>
      </c>
      <c r="BC376" s="41">
        <f t="shared" si="179"/>
        <v>0</v>
      </c>
      <c r="BD376" s="41">
        <f t="shared" si="180"/>
        <v>0</v>
      </c>
      <c r="BE376" s="41">
        <f t="shared" si="181"/>
        <v>0</v>
      </c>
      <c r="BF376" s="41">
        <f t="shared" si="182"/>
        <v>0</v>
      </c>
      <c r="BG376" s="41">
        <f t="shared" si="183"/>
        <v>0</v>
      </c>
      <c r="BH376" s="41">
        <f t="shared" si="184"/>
        <v>0</v>
      </c>
      <c r="BI376" s="41">
        <f t="shared" si="185"/>
        <v>0</v>
      </c>
      <c r="BJ376" s="41">
        <f t="shared" si="186"/>
        <v>0</v>
      </c>
    </row>
    <row r="377" spans="1:62" ht="15" customHeight="1">
      <c r="A377" s="159"/>
      <c r="B377" s="179"/>
      <c r="C377" s="220" t="s">
        <v>999</v>
      </c>
      <c r="D377" s="573" t="str">
        <f>IF($AC$136="","",IF(HLOOKUP($AC$136,Presentación!$AQ$3:$BV$574,Presentación!AP238)="","",HLOOKUP($AC$136,Presentación!$AQ$3:$BV$574,Presentación!AP238,0)))</f>
        <v/>
      </c>
      <c r="E377" s="573"/>
      <c r="F377" s="573"/>
      <c r="G377" s="551" t="str">
        <f>IF($AC$136="","",IF(HLOOKUP($AC$136,Presentación!$BZ$3:$DE$574,Presentación!AP238,0)="","",HLOOKUP($AC$136,Presentación!$BZ$3:$DE$574,Presentación!AP238,0)))</f>
        <v/>
      </c>
      <c r="H377" s="551"/>
      <c r="I377" s="551"/>
      <c r="J377" s="551"/>
      <c r="K377" s="551"/>
      <c r="L377" s="551"/>
      <c r="M377" s="551"/>
      <c r="N377" s="551"/>
      <c r="O377" s="551"/>
      <c r="P377" s="551"/>
      <c r="Q377" s="551"/>
      <c r="R377" s="551"/>
      <c r="S377" s="551"/>
      <c r="T377" s="601"/>
      <c r="U377" s="467"/>
      <c r="V377" s="468"/>
      <c r="W377" s="27"/>
      <c r="X377" s="27"/>
      <c r="Y377" s="27"/>
      <c r="Z377" s="27"/>
      <c r="AA377" s="27"/>
      <c r="AB377" s="27"/>
      <c r="AC377" s="27"/>
      <c r="AD377" s="27"/>
      <c r="AG377">
        <f t="shared" si="160"/>
        <v>0</v>
      </c>
      <c r="AH377">
        <f t="shared" si="161"/>
        <v>0</v>
      </c>
      <c r="AI377" s="35">
        <f t="shared" si="162"/>
        <v>0</v>
      </c>
      <c r="AJ377" s="36">
        <f t="shared" si="163"/>
        <v>0</v>
      </c>
      <c r="AK377" s="37">
        <f t="shared" si="164"/>
        <v>0</v>
      </c>
      <c r="AL377" s="38">
        <f t="shared" si="165"/>
        <v>0</v>
      </c>
      <c r="AM377" s="35">
        <f t="shared" si="166"/>
        <v>0</v>
      </c>
      <c r="AN377" s="36">
        <f t="shared" si="167"/>
        <v>0</v>
      </c>
      <c r="AO377" s="37">
        <f t="shared" si="168"/>
        <v>0</v>
      </c>
      <c r="AP377" s="38">
        <f t="shared" si="169"/>
        <v>0</v>
      </c>
      <c r="AQ377" s="35">
        <f t="shared" si="170"/>
        <v>0</v>
      </c>
      <c r="AR377" s="36">
        <f t="shared" si="171"/>
        <v>0</v>
      </c>
      <c r="AS377" s="37">
        <f t="shared" si="172"/>
        <v>0</v>
      </c>
      <c r="AT377" s="38">
        <f t="shared" si="173"/>
        <v>0</v>
      </c>
      <c r="AU377" s="35">
        <f t="shared" si="174"/>
        <v>0</v>
      </c>
      <c r="AV377" s="36">
        <f t="shared" si="175"/>
        <v>0</v>
      </c>
      <c r="AW377" s="37">
        <f t="shared" si="176"/>
        <v>0</v>
      </c>
      <c r="AX377" s="38">
        <f t="shared" si="177"/>
        <v>0</v>
      </c>
      <c r="AY377" s="39">
        <f t="shared" si="178"/>
        <v>0</v>
      </c>
      <c r="AZ377" s="34" t="str">
        <f>IF(AY377=0,"",
IF(SUM($AY$143:AY377)=1,BA377,
IF($AY$718&gt;SUM($AY$143:AY377),_xlfn.CONCAT(", ",BA377),
IF($AY$718=SUM($AY$143:AY377),_xlfn.CONCAT(" y ",BA377)))))</f>
        <v/>
      </c>
      <c r="BA377" s="220" t="s">
        <v>999</v>
      </c>
      <c r="BC377" s="41">
        <f t="shared" si="179"/>
        <v>0</v>
      </c>
      <c r="BD377" s="41">
        <f t="shared" si="180"/>
        <v>0</v>
      </c>
      <c r="BE377" s="41">
        <f t="shared" si="181"/>
        <v>0</v>
      </c>
      <c r="BF377" s="41">
        <f t="shared" si="182"/>
        <v>0</v>
      </c>
      <c r="BG377" s="41">
        <f t="shared" si="183"/>
        <v>0</v>
      </c>
      <c r="BH377" s="41">
        <f t="shared" si="184"/>
        <v>0</v>
      </c>
      <c r="BI377" s="41">
        <f t="shared" si="185"/>
        <v>0</v>
      </c>
      <c r="BJ377" s="41">
        <f t="shared" si="186"/>
        <v>0</v>
      </c>
    </row>
    <row r="378" spans="1:62" ht="15" customHeight="1">
      <c r="A378" s="159"/>
      <c r="B378" s="179"/>
      <c r="C378" s="220" t="s">
        <v>1000</v>
      </c>
      <c r="D378" s="573" t="str">
        <f>IF($AC$136="","",IF(HLOOKUP($AC$136,Presentación!$AQ$3:$BV$574,Presentación!AP239)="","",HLOOKUP($AC$136,Presentación!$AQ$3:$BV$574,Presentación!AP239,0)))</f>
        <v/>
      </c>
      <c r="E378" s="573"/>
      <c r="F378" s="573"/>
      <c r="G378" s="551" t="str">
        <f>IF($AC$136="","",IF(HLOOKUP($AC$136,Presentación!$BZ$3:$DE$574,Presentación!AP239,0)="","",HLOOKUP($AC$136,Presentación!$BZ$3:$DE$574,Presentación!AP239,0)))</f>
        <v/>
      </c>
      <c r="H378" s="551"/>
      <c r="I378" s="551"/>
      <c r="J378" s="551"/>
      <c r="K378" s="551"/>
      <c r="L378" s="551"/>
      <c r="M378" s="551"/>
      <c r="N378" s="551"/>
      <c r="O378" s="551"/>
      <c r="P378" s="551"/>
      <c r="Q378" s="551"/>
      <c r="R378" s="551"/>
      <c r="S378" s="551"/>
      <c r="T378" s="601"/>
      <c r="U378" s="467"/>
      <c r="V378" s="468"/>
      <c r="W378" s="27"/>
      <c r="X378" s="27"/>
      <c r="Y378" s="27"/>
      <c r="Z378" s="27"/>
      <c r="AA378" s="27"/>
      <c r="AB378" s="27"/>
      <c r="AC378" s="27"/>
      <c r="AD378" s="27"/>
      <c r="AG378">
        <f t="shared" si="160"/>
        <v>0</v>
      </c>
      <c r="AH378">
        <f t="shared" si="161"/>
        <v>0</v>
      </c>
      <c r="AI378" s="35">
        <f t="shared" si="162"/>
        <v>0</v>
      </c>
      <c r="AJ378" s="36">
        <f t="shared" si="163"/>
        <v>0</v>
      </c>
      <c r="AK378" s="37">
        <f t="shared" si="164"/>
        <v>0</v>
      </c>
      <c r="AL378" s="38">
        <f t="shared" si="165"/>
        <v>0</v>
      </c>
      <c r="AM378" s="35">
        <f t="shared" si="166"/>
        <v>0</v>
      </c>
      <c r="AN378" s="36">
        <f t="shared" si="167"/>
        <v>0</v>
      </c>
      <c r="AO378" s="37">
        <f t="shared" si="168"/>
        <v>0</v>
      </c>
      <c r="AP378" s="38">
        <f t="shared" si="169"/>
        <v>0</v>
      </c>
      <c r="AQ378" s="35">
        <f t="shared" si="170"/>
        <v>0</v>
      </c>
      <c r="AR378" s="36">
        <f t="shared" si="171"/>
        <v>0</v>
      </c>
      <c r="AS378" s="37">
        <f t="shared" si="172"/>
        <v>0</v>
      </c>
      <c r="AT378" s="38">
        <f t="shared" si="173"/>
        <v>0</v>
      </c>
      <c r="AU378" s="35">
        <f t="shared" si="174"/>
        <v>0</v>
      </c>
      <c r="AV378" s="36">
        <f t="shared" si="175"/>
        <v>0</v>
      </c>
      <c r="AW378" s="37">
        <f t="shared" si="176"/>
        <v>0</v>
      </c>
      <c r="AX378" s="38">
        <f t="shared" si="177"/>
        <v>0</v>
      </c>
      <c r="AY378" s="39">
        <f t="shared" si="178"/>
        <v>0</v>
      </c>
      <c r="AZ378" s="34" t="str">
        <f>IF(AY378=0,"",
IF(SUM($AY$143:AY378)=1,BA378,
IF($AY$718&gt;SUM($AY$143:AY378),_xlfn.CONCAT(", ",BA378),
IF($AY$718=SUM($AY$143:AY378),_xlfn.CONCAT(" y ",BA378)))))</f>
        <v/>
      </c>
      <c r="BA378" s="220" t="s">
        <v>1000</v>
      </c>
      <c r="BC378" s="41">
        <f t="shared" si="179"/>
        <v>0</v>
      </c>
      <c r="BD378" s="41">
        <f t="shared" si="180"/>
        <v>0</v>
      </c>
      <c r="BE378" s="41">
        <f t="shared" si="181"/>
        <v>0</v>
      </c>
      <c r="BF378" s="41">
        <f t="shared" si="182"/>
        <v>0</v>
      </c>
      <c r="BG378" s="41">
        <f t="shared" si="183"/>
        <v>0</v>
      </c>
      <c r="BH378" s="41">
        <f t="shared" si="184"/>
        <v>0</v>
      </c>
      <c r="BI378" s="41">
        <f t="shared" si="185"/>
        <v>0</v>
      </c>
      <c r="BJ378" s="41">
        <f t="shared" si="186"/>
        <v>0</v>
      </c>
    </row>
    <row r="379" spans="1:62" ht="15" customHeight="1">
      <c r="A379" s="159"/>
      <c r="B379" s="179"/>
      <c r="C379" s="220" t="s">
        <v>1001</v>
      </c>
      <c r="D379" s="573" t="str">
        <f>IF($AC$136="","",IF(HLOOKUP($AC$136,Presentación!$AQ$3:$BV$574,Presentación!AP240)="","",HLOOKUP($AC$136,Presentación!$AQ$3:$BV$574,Presentación!AP240,0)))</f>
        <v/>
      </c>
      <c r="E379" s="573"/>
      <c r="F379" s="573"/>
      <c r="G379" s="551" t="str">
        <f>IF($AC$136="","",IF(HLOOKUP($AC$136,Presentación!$BZ$3:$DE$574,Presentación!AP240,0)="","",HLOOKUP($AC$136,Presentación!$BZ$3:$DE$574,Presentación!AP240,0)))</f>
        <v/>
      </c>
      <c r="H379" s="551"/>
      <c r="I379" s="551"/>
      <c r="J379" s="551"/>
      <c r="K379" s="551"/>
      <c r="L379" s="551"/>
      <c r="M379" s="551"/>
      <c r="N379" s="551"/>
      <c r="O379" s="551"/>
      <c r="P379" s="551"/>
      <c r="Q379" s="551"/>
      <c r="R379" s="551"/>
      <c r="S379" s="551"/>
      <c r="T379" s="601"/>
      <c r="U379" s="467"/>
      <c r="V379" s="468"/>
      <c r="W379" s="27"/>
      <c r="X379" s="27"/>
      <c r="Y379" s="27"/>
      <c r="Z379" s="27"/>
      <c r="AA379" s="27"/>
      <c r="AB379" s="27"/>
      <c r="AC379" s="27"/>
      <c r="AD379" s="27"/>
      <c r="AG379">
        <f t="shared" si="160"/>
        <v>0</v>
      </c>
      <c r="AH379">
        <f t="shared" si="161"/>
        <v>0</v>
      </c>
      <c r="AI379" s="35">
        <f t="shared" si="162"/>
        <v>0</v>
      </c>
      <c r="AJ379" s="36">
        <f t="shared" si="163"/>
        <v>0</v>
      </c>
      <c r="AK379" s="37">
        <f t="shared" si="164"/>
        <v>0</v>
      </c>
      <c r="AL379" s="38">
        <f t="shared" si="165"/>
        <v>0</v>
      </c>
      <c r="AM379" s="35">
        <f t="shared" si="166"/>
        <v>0</v>
      </c>
      <c r="AN379" s="36">
        <f t="shared" si="167"/>
        <v>0</v>
      </c>
      <c r="AO379" s="37">
        <f t="shared" si="168"/>
        <v>0</v>
      </c>
      <c r="AP379" s="38">
        <f t="shared" si="169"/>
        <v>0</v>
      </c>
      <c r="AQ379" s="35">
        <f t="shared" si="170"/>
        <v>0</v>
      </c>
      <c r="AR379" s="36">
        <f t="shared" si="171"/>
        <v>0</v>
      </c>
      <c r="AS379" s="37">
        <f t="shared" si="172"/>
        <v>0</v>
      </c>
      <c r="AT379" s="38">
        <f t="shared" si="173"/>
        <v>0</v>
      </c>
      <c r="AU379" s="35">
        <f t="shared" si="174"/>
        <v>0</v>
      </c>
      <c r="AV379" s="36">
        <f t="shared" si="175"/>
        <v>0</v>
      </c>
      <c r="AW379" s="37">
        <f t="shared" si="176"/>
        <v>0</v>
      </c>
      <c r="AX379" s="38">
        <f t="shared" si="177"/>
        <v>0</v>
      </c>
      <c r="AY379" s="39">
        <f t="shared" si="178"/>
        <v>0</v>
      </c>
      <c r="AZ379" s="34" t="str">
        <f>IF(AY379=0,"",
IF(SUM($AY$143:AY379)=1,BA379,
IF($AY$718&gt;SUM($AY$143:AY379),_xlfn.CONCAT(", ",BA379),
IF($AY$718=SUM($AY$143:AY379),_xlfn.CONCAT(" y ",BA379)))))</f>
        <v/>
      </c>
      <c r="BA379" s="220" t="s">
        <v>1001</v>
      </c>
      <c r="BC379" s="41">
        <f t="shared" si="179"/>
        <v>0</v>
      </c>
      <c r="BD379" s="41">
        <f t="shared" si="180"/>
        <v>0</v>
      </c>
      <c r="BE379" s="41">
        <f t="shared" si="181"/>
        <v>0</v>
      </c>
      <c r="BF379" s="41">
        <f t="shared" si="182"/>
        <v>0</v>
      </c>
      <c r="BG379" s="41">
        <f t="shared" si="183"/>
        <v>0</v>
      </c>
      <c r="BH379" s="41">
        <f t="shared" si="184"/>
        <v>0</v>
      </c>
      <c r="BI379" s="41">
        <f t="shared" si="185"/>
        <v>0</v>
      </c>
      <c r="BJ379" s="41">
        <f t="shared" si="186"/>
        <v>0</v>
      </c>
    </row>
    <row r="380" spans="1:62" ht="15" customHeight="1">
      <c r="A380" s="159"/>
      <c r="B380" s="179"/>
      <c r="C380" s="220" t="s">
        <v>1002</v>
      </c>
      <c r="D380" s="573" t="str">
        <f>IF($AC$136="","",IF(HLOOKUP($AC$136,Presentación!$AQ$3:$BV$574,Presentación!AP241)="","",HLOOKUP($AC$136,Presentación!$AQ$3:$BV$574,Presentación!AP241,0)))</f>
        <v/>
      </c>
      <c r="E380" s="573"/>
      <c r="F380" s="573"/>
      <c r="G380" s="551" t="str">
        <f>IF($AC$136="","",IF(HLOOKUP($AC$136,Presentación!$BZ$3:$DE$574,Presentación!AP241,0)="","",HLOOKUP($AC$136,Presentación!$BZ$3:$DE$574,Presentación!AP241,0)))</f>
        <v/>
      </c>
      <c r="H380" s="551"/>
      <c r="I380" s="551"/>
      <c r="J380" s="551"/>
      <c r="K380" s="551"/>
      <c r="L380" s="551"/>
      <c r="M380" s="551"/>
      <c r="N380" s="551"/>
      <c r="O380" s="551"/>
      <c r="P380" s="551"/>
      <c r="Q380" s="551"/>
      <c r="R380" s="551"/>
      <c r="S380" s="551"/>
      <c r="T380" s="601"/>
      <c r="U380" s="467"/>
      <c r="V380" s="468"/>
      <c r="W380" s="27"/>
      <c r="X380" s="27"/>
      <c r="Y380" s="27"/>
      <c r="Z380" s="27"/>
      <c r="AA380" s="27"/>
      <c r="AB380" s="27"/>
      <c r="AC380" s="27"/>
      <c r="AD380" s="27"/>
      <c r="AG380">
        <f t="shared" si="160"/>
        <v>0</v>
      </c>
      <c r="AH380">
        <f t="shared" si="161"/>
        <v>0</v>
      </c>
      <c r="AI380" s="35">
        <f t="shared" si="162"/>
        <v>0</v>
      </c>
      <c r="AJ380" s="36">
        <f t="shared" si="163"/>
        <v>0</v>
      </c>
      <c r="AK380" s="37">
        <f t="shared" si="164"/>
        <v>0</v>
      </c>
      <c r="AL380" s="38">
        <f t="shared" si="165"/>
        <v>0</v>
      </c>
      <c r="AM380" s="35">
        <f t="shared" si="166"/>
        <v>0</v>
      </c>
      <c r="AN380" s="36">
        <f t="shared" si="167"/>
        <v>0</v>
      </c>
      <c r="AO380" s="37">
        <f t="shared" si="168"/>
        <v>0</v>
      </c>
      <c r="AP380" s="38">
        <f t="shared" si="169"/>
        <v>0</v>
      </c>
      <c r="AQ380" s="35">
        <f t="shared" si="170"/>
        <v>0</v>
      </c>
      <c r="AR380" s="36">
        <f t="shared" si="171"/>
        <v>0</v>
      </c>
      <c r="AS380" s="37">
        <f t="shared" si="172"/>
        <v>0</v>
      </c>
      <c r="AT380" s="38">
        <f t="shared" si="173"/>
        <v>0</v>
      </c>
      <c r="AU380" s="35">
        <f t="shared" si="174"/>
        <v>0</v>
      </c>
      <c r="AV380" s="36">
        <f t="shared" si="175"/>
        <v>0</v>
      </c>
      <c r="AW380" s="37">
        <f t="shared" si="176"/>
        <v>0</v>
      </c>
      <c r="AX380" s="38">
        <f t="shared" si="177"/>
        <v>0</v>
      </c>
      <c r="AY380" s="39">
        <f t="shared" si="178"/>
        <v>0</v>
      </c>
      <c r="AZ380" s="34" t="str">
        <f>IF(AY380=0,"",
IF(SUM($AY$143:AY380)=1,BA380,
IF($AY$718&gt;SUM($AY$143:AY380),_xlfn.CONCAT(", ",BA380),
IF($AY$718=SUM($AY$143:AY380),_xlfn.CONCAT(" y ",BA380)))))</f>
        <v/>
      </c>
      <c r="BA380" s="220" t="s">
        <v>1002</v>
      </c>
      <c r="BC380" s="41">
        <f t="shared" si="179"/>
        <v>0</v>
      </c>
      <c r="BD380" s="41">
        <f t="shared" si="180"/>
        <v>0</v>
      </c>
      <c r="BE380" s="41">
        <f t="shared" si="181"/>
        <v>0</v>
      </c>
      <c r="BF380" s="41">
        <f t="shared" si="182"/>
        <v>0</v>
      </c>
      <c r="BG380" s="41">
        <f t="shared" si="183"/>
        <v>0</v>
      </c>
      <c r="BH380" s="41">
        <f t="shared" si="184"/>
        <v>0</v>
      </c>
      <c r="BI380" s="41">
        <f t="shared" si="185"/>
        <v>0</v>
      </c>
      <c r="BJ380" s="41">
        <f t="shared" si="186"/>
        <v>0</v>
      </c>
    </row>
    <row r="381" spans="1:62" ht="15" customHeight="1">
      <c r="A381" s="159"/>
      <c r="B381" s="179"/>
      <c r="C381" s="220" t="s">
        <v>1003</v>
      </c>
      <c r="D381" s="573" t="str">
        <f>IF($AC$136="","",IF(HLOOKUP($AC$136,Presentación!$AQ$3:$BV$574,Presentación!AP242)="","",HLOOKUP($AC$136,Presentación!$AQ$3:$BV$574,Presentación!AP242,0)))</f>
        <v/>
      </c>
      <c r="E381" s="573"/>
      <c r="F381" s="573"/>
      <c r="G381" s="551" t="str">
        <f>IF($AC$136="","",IF(HLOOKUP($AC$136,Presentación!$BZ$3:$DE$574,Presentación!AP242,0)="","",HLOOKUP($AC$136,Presentación!$BZ$3:$DE$574,Presentación!AP242,0)))</f>
        <v/>
      </c>
      <c r="H381" s="551"/>
      <c r="I381" s="551"/>
      <c r="J381" s="551"/>
      <c r="K381" s="551"/>
      <c r="L381" s="551"/>
      <c r="M381" s="551"/>
      <c r="N381" s="551"/>
      <c r="O381" s="551"/>
      <c r="P381" s="551"/>
      <c r="Q381" s="551"/>
      <c r="R381" s="551"/>
      <c r="S381" s="551"/>
      <c r="T381" s="601"/>
      <c r="U381" s="467"/>
      <c r="V381" s="468"/>
      <c r="W381" s="27"/>
      <c r="X381" s="27"/>
      <c r="Y381" s="27"/>
      <c r="Z381" s="27"/>
      <c r="AA381" s="27"/>
      <c r="AB381" s="27"/>
      <c r="AC381" s="27"/>
      <c r="AD381" s="27"/>
      <c r="AG381">
        <f t="shared" si="160"/>
        <v>0</v>
      </c>
      <c r="AH381">
        <f t="shared" si="161"/>
        <v>0</v>
      </c>
      <c r="AI381" s="35">
        <f t="shared" si="162"/>
        <v>0</v>
      </c>
      <c r="AJ381" s="36">
        <f t="shared" si="163"/>
        <v>0</v>
      </c>
      <c r="AK381" s="37">
        <f t="shared" si="164"/>
        <v>0</v>
      </c>
      <c r="AL381" s="38">
        <f t="shared" si="165"/>
        <v>0</v>
      </c>
      <c r="AM381" s="35">
        <f t="shared" si="166"/>
        <v>0</v>
      </c>
      <c r="AN381" s="36">
        <f t="shared" si="167"/>
        <v>0</v>
      </c>
      <c r="AO381" s="37">
        <f t="shared" si="168"/>
        <v>0</v>
      </c>
      <c r="AP381" s="38">
        <f t="shared" si="169"/>
        <v>0</v>
      </c>
      <c r="AQ381" s="35">
        <f t="shared" si="170"/>
        <v>0</v>
      </c>
      <c r="AR381" s="36">
        <f t="shared" si="171"/>
        <v>0</v>
      </c>
      <c r="AS381" s="37">
        <f t="shared" si="172"/>
        <v>0</v>
      </c>
      <c r="AT381" s="38">
        <f t="shared" si="173"/>
        <v>0</v>
      </c>
      <c r="AU381" s="35">
        <f t="shared" si="174"/>
        <v>0</v>
      </c>
      <c r="AV381" s="36">
        <f t="shared" si="175"/>
        <v>0</v>
      </c>
      <c r="AW381" s="37">
        <f t="shared" si="176"/>
        <v>0</v>
      </c>
      <c r="AX381" s="38">
        <f t="shared" si="177"/>
        <v>0</v>
      </c>
      <c r="AY381" s="39">
        <f t="shared" si="178"/>
        <v>0</v>
      </c>
      <c r="AZ381" s="34" t="str">
        <f>IF(AY381=0,"",
IF(SUM($AY$143:AY381)=1,BA381,
IF($AY$718&gt;SUM($AY$143:AY381),_xlfn.CONCAT(", ",BA381),
IF($AY$718=SUM($AY$143:AY381),_xlfn.CONCAT(" y ",BA381)))))</f>
        <v/>
      </c>
      <c r="BA381" s="220" t="s">
        <v>1003</v>
      </c>
      <c r="BC381" s="41">
        <f t="shared" si="179"/>
        <v>0</v>
      </c>
      <c r="BD381" s="41">
        <f t="shared" si="180"/>
        <v>0</v>
      </c>
      <c r="BE381" s="41">
        <f t="shared" si="181"/>
        <v>0</v>
      </c>
      <c r="BF381" s="41">
        <f t="shared" si="182"/>
        <v>0</v>
      </c>
      <c r="BG381" s="41">
        <f t="shared" si="183"/>
        <v>0</v>
      </c>
      <c r="BH381" s="41">
        <f t="shared" si="184"/>
        <v>0</v>
      </c>
      <c r="BI381" s="41">
        <f t="shared" si="185"/>
        <v>0</v>
      </c>
      <c r="BJ381" s="41">
        <f t="shared" si="186"/>
        <v>0</v>
      </c>
    </row>
    <row r="382" spans="1:62" ht="15" customHeight="1">
      <c r="A382" s="159"/>
      <c r="B382" s="179"/>
      <c r="C382" s="220" t="s">
        <v>1004</v>
      </c>
      <c r="D382" s="573" t="str">
        <f>IF($AC$136="","",IF(HLOOKUP($AC$136,Presentación!$AQ$3:$BV$574,Presentación!AP243)="","",HLOOKUP($AC$136,Presentación!$AQ$3:$BV$574,Presentación!AP243,0)))</f>
        <v/>
      </c>
      <c r="E382" s="573"/>
      <c r="F382" s="573"/>
      <c r="G382" s="551" t="str">
        <f>IF($AC$136="","",IF(HLOOKUP($AC$136,Presentación!$BZ$3:$DE$574,Presentación!AP243,0)="","",HLOOKUP($AC$136,Presentación!$BZ$3:$DE$574,Presentación!AP243,0)))</f>
        <v/>
      </c>
      <c r="H382" s="551"/>
      <c r="I382" s="551"/>
      <c r="J382" s="551"/>
      <c r="K382" s="551"/>
      <c r="L382" s="551"/>
      <c r="M382" s="551"/>
      <c r="N382" s="551"/>
      <c r="O382" s="551"/>
      <c r="P382" s="551"/>
      <c r="Q382" s="551"/>
      <c r="R382" s="551"/>
      <c r="S382" s="551"/>
      <c r="T382" s="601"/>
      <c r="U382" s="467"/>
      <c r="V382" s="468"/>
      <c r="W382" s="27"/>
      <c r="X382" s="27"/>
      <c r="Y382" s="27"/>
      <c r="Z382" s="27"/>
      <c r="AA382" s="27"/>
      <c r="AB382" s="27"/>
      <c r="AC382" s="27"/>
      <c r="AD382" s="27"/>
      <c r="AG382">
        <f t="shared" si="160"/>
        <v>0</v>
      </c>
      <c r="AH382">
        <f t="shared" si="161"/>
        <v>0</v>
      </c>
      <c r="AI382" s="35">
        <f t="shared" si="162"/>
        <v>0</v>
      </c>
      <c r="AJ382" s="36">
        <f t="shared" si="163"/>
        <v>0</v>
      </c>
      <c r="AK382" s="37">
        <f t="shared" si="164"/>
        <v>0</v>
      </c>
      <c r="AL382" s="38">
        <f t="shared" si="165"/>
        <v>0</v>
      </c>
      <c r="AM382" s="35">
        <f t="shared" si="166"/>
        <v>0</v>
      </c>
      <c r="AN382" s="36">
        <f t="shared" si="167"/>
        <v>0</v>
      </c>
      <c r="AO382" s="37">
        <f t="shared" si="168"/>
        <v>0</v>
      </c>
      <c r="AP382" s="38">
        <f t="shared" si="169"/>
        <v>0</v>
      </c>
      <c r="AQ382" s="35">
        <f t="shared" si="170"/>
        <v>0</v>
      </c>
      <c r="AR382" s="36">
        <f t="shared" si="171"/>
        <v>0</v>
      </c>
      <c r="AS382" s="37">
        <f t="shared" si="172"/>
        <v>0</v>
      </c>
      <c r="AT382" s="38">
        <f t="shared" si="173"/>
        <v>0</v>
      </c>
      <c r="AU382" s="35">
        <f t="shared" si="174"/>
        <v>0</v>
      </c>
      <c r="AV382" s="36">
        <f t="shared" si="175"/>
        <v>0</v>
      </c>
      <c r="AW382" s="37">
        <f t="shared" si="176"/>
        <v>0</v>
      </c>
      <c r="AX382" s="38">
        <f t="shared" si="177"/>
        <v>0</v>
      </c>
      <c r="AY382" s="39">
        <f t="shared" si="178"/>
        <v>0</v>
      </c>
      <c r="AZ382" s="34" t="str">
        <f>IF(AY382=0,"",
IF(SUM($AY$143:AY382)=1,BA382,
IF($AY$718&gt;SUM($AY$143:AY382),_xlfn.CONCAT(", ",BA382),
IF($AY$718=SUM($AY$143:AY382),_xlfn.CONCAT(" y ",BA382)))))</f>
        <v/>
      </c>
      <c r="BA382" s="220" t="s">
        <v>1004</v>
      </c>
      <c r="BC382" s="41">
        <f t="shared" si="179"/>
        <v>0</v>
      </c>
      <c r="BD382" s="41">
        <f t="shared" si="180"/>
        <v>0</v>
      </c>
      <c r="BE382" s="41">
        <f t="shared" si="181"/>
        <v>0</v>
      </c>
      <c r="BF382" s="41">
        <f t="shared" si="182"/>
        <v>0</v>
      </c>
      <c r="BG382" s="41">
        <f t="shared" si="183"/>
        <v>0</v>
      </c>
      <c r="BH382" s="41">
        <f t="shared" si="184"/>
        <v>0</v>
      </c>
      <c r="BI382" s="41">
        <f t="shared" si="185"/>
        <v>0</v>
      </c>
      <c r="BJ382" s="41">
        <f t="shared" si="186"/>
        <v>0</v>
      </c>
    </row>
    <row r="383" spans="1:62" ht="15" customHeight="1">
      <c r="A383" s="159"/>
      <c r="B383" s="179"/>
      <c r="C383" s="220" t="s">
        <v>1005</v>
      </c>
      <c r="D383" s="573" t="str">
        <f>IF($AC$136="","",IF(HLOOKUP($AC$136,Presentación!$AQ$3:$BV$574,Presentación!AP244)="","",HLOOKUP($AC$136,Presentación!$AQ$3:$BV$574,Presentación!AP244,0)))</f>
        <v/>
      </c>
      <c r="E383" s="573"/>
      <c r="F383" s="573"/>
      <c r="G383" s="551" t="str">
        <f>IF($AC$136="","",IF(HLOOKUP($AC$136,Presentación!$BZ$3:$DE$574,Presentación!AP244,0)="","",HLOOKUP($AC$136,Presentación!$BZ$3:$DE$574,Presentación!AP244,0)))</f>
        <v/>
      </c>
      <c r="H383" s="551"/>
      <c r="I383" s="551"/>
      <c r="J383" s="551"/>
      <c r="K383" s="551"/>
      <c r="L383" s="551"/>
      <c r="M383" s="551"/>
      <c r="N383" s="551"/>
      <c r="O383" s="551"/>
      <c r="P383" s="551"/>
      <c r="Q383" s="551"/>
      <c r="R383" s="551"/>
      <c r="S383" s="551"/>
      <c r="T383" s="601"/>
      <c r="U383" s="467"/>
      <c r="V383" s="468"/>
      <c r="W383" s="27"/>
      <c r="X383" s="27"/>
      <c r="Y383" s="27"/>
      <c r="Z383" s="27"/>
      <c r="AA383" s="27"/>
      <c r="AB383" s="27"/>
      <c r="AC383" s="27"/>
      <c r="AD383" s="27"/>
      <c r="AG383">
        <f t="shared" si="160"/>
        <v>0</v>
      </c>
      <c r="AH383">
        <f t="shared" si="161"/>
        <v>0</v>
      </c>
      <c r="AI383" s="35">
        <f t="shared" si="162"/>
        <v>0</v>
      </c>
      <c r="AJ383" s="36">
        <f t="shared" si="163"/>
        <v>0</v>
      </c>
      <c r="AK383" s="37">
        <f t="shared" si="164"/>
        <v>0</v>
      </c>
      <c r="AL383" s="38">
        <f t="shared" si="165"/>
        <v>0</v>
      </c>
      <c r="AM383" s="35">
        <f t="shared" si="166"/>
        <v>0</v>
      </c>
      <c r="AN383" s="36">
        <f t="shared" si="167"/>
        <v>0</v>
      </c>
      <c r="AO383" s="37">
        <f t="shared" si="168"/>
        <v>0</v>
      </c>
      <c r="AP383" s="38">
        <f t="shared" si="169"/>
        <v>0</v>
      </c>
      <c r="AQ383" s="35">
        <f t="shared" si="170"/>
        <v>0</v>
      </c>
      <c r="AR383" s="36">
        <f t="shared" si="171"/>
        <v>0</v>
      </c>
      <c r="AS383" s="37">
        <f t="shared" si="172"/>
        <v>0</v>
      </c>
      <c r="AT383" s="38">
        <f t="shared" si="173"/>
        <v>0</v>
      </c>
      <c r="AU383" s="35">
        <f t="shared" si="174"/>
        <v>0</v>
      </c>
      <c r="AV383" s="36">
        <f t="shared" si="175"/>
        <v>0</v>
      </c>
      <c r="AW383" s="37">
        <f t="shared" si="176"/>
        <v>0</v>
      </c>
      <c r="AX383" s="38">
        <f t="shared" si="177"/>
        <v>0</v>
      </c>
      <c r="AY383" s="39">
        <f t="shared" si="178"/>
        <v>0</v>
      </c>
      <c r="AZ383" s="34" t="str">
        <f>IF(AY383=0,"",
IF(SUM($AY$143:AY383)=1,BA383,
IF($AY$718&gt;SUM($AY$143:AY383),_xlfn.CONCAT(", ",BA383),
IF($AY$718=SUM($AY$143:AY383),_xlfn.CONCAT(" y ",BA383)))))</f>
        <v/>
      </c>
      <c r="BA383" s="220" t="s">
        <v>1005</v>
      </c>
      <c r="BC383" s="41">
        <f t="shared" si="179"/>
        <v>0</v>
      </c>
      <c r="BD383" s="41">
        <f t="shared" si="180"/>
        <v>0</v>
      </c>
      <c r="BE383" s="41">
        <f t="shared" si="181"/>
        <v>0</v>
      </c>
      <c r="BF383" s="41">
        <f t="shared" si="182"/>
        <v>0</v>
      </c>
      <c r="BG383" s="41">
        <f t="shared" si="183"/>
        <v>0</v>
      </c>
      <c r="BH383" s="41">
        <f t="shared" si="184"/>
        <v>0</v>
      </c>
      <c r="BI383" s="41">
        <f t="shared" si="185"/>
        <v>0</v>
      </c>
      <c r="BJ383" s="41">
        <f t="shared" si="186"/>
        <v>0</v>
      </c>
    </row>
    <row r="384" spans="1:62" ht="15" customHeight="1">
      <c r="A384" s="159"/>
      <c r="B384" s="179"/>
      <c r="C384" s="220" t="s">
        <v>1006</v>
      </c>
      <c r="D384" s="573" t="str">
        <f>IF($AC$136="","",IF(HLOOKUP($AC$136,Presentación!$AQ$3:$BV$574,Presentación!AP245)="","",HLOOKUP($AC$136,Presentación!$AQ$3:$BV$574,Presentación!AP245,0)))</f>
        <v/>
      </c>
      <c r="E384" s="573"/>
      <c r="F384" s="573"/>
      <c r="G384" s="551" t="str">
        <f>IF($AC$136="","",IF(HLOOKUP($AC$136,Presentación!$BZ$3:$DE$574,Presentación!AP245,0)="","",HLOOKUP($AC$136,Presentación!$BZ$3:$DE$574,Presentación!AP245,0)))</f>
        <v/>
      </c>
      <c r="H384" s="551"/>
      <c r="I384" s="551"/>
      <c r="J384" s="551"/>
      <c r="K384" s="551"/>
      <c r="L384" s="551"/>
      <c r="M384" s="551"/>
      <c r="N384" s="551"/>
      <c r="O384" s="551"/>
      <c r="P384" s="551"/>
      <c r="Q384" s="551"/>
      <c r="R384" s="551"/>
      <c r="S384" s="551"/>
      <c r="T384" s="601"/>
      <c r="U384" s="467"/>
      <c r="V384" s="468"/>
      <c r="W384" s="27"/>
      <c r="X384" s="27"/>
      <c r="Y384" s="27"/>
      <c r="Z384" s="27"/>
      <c r="AA384" s="27"/>
      <c r="AB384" s="27"/>
      <c r="AC384" s="27"/>
      <c r="AD384" s="27"/>
      <c r="AG384">
        <f t="shared" si="160"/>
        <v>0</v>
      </c>
      <c r="AH384">
        <f t="shared" si="161"/>
        <v>0</v>
      </c>
      <c r="AI384" s="35">
        <f t="shared" si="162"/>
        <v>0</v>
      </c>
      <c r="AJ384" s="36">
        <f t="shared" si="163"/>
        <v>0</v>
      </c>
      <c r="AK384" s="37">
        <f t="shared" si="164"/>
        <v>0</v>
      </c>
      <c r="AL384" s="38">
        <f t="shared" si="165"/>
        <v>0</v>
      </c>
      <c r="AM384" s="35">
        <f t="shared" si="166"/>
        <v>0</v>
      </c>
      <c r="AN384" s="36">
        <f t="shared" si="167"/>
        <v>0</v>
      </c>
      <c r="AO384" s="37">
        <f t="shared" si="168"/>
        <v>0</v>
      </c>
      <c r="AP384" s="38">
        <f t="shared" si="169"/>
        <v>0</v>
      </c>
      <c r="AQ384" s="35">
        <f t="shared" si="170"/>
        <v>0</v>
      </c>
      <c r="AR384" s="36">
        <f t="shared" si="171"/>
        <v>0</v>
      </c>
      <c r="AS384" s="37">
        <f t="shared" si="172"/>
        <v>0</v>
      </c>
      <c r="AT384" s="38">
        <f t="shared" si="173"/>
        <v>0</v>
      </c>
      <c r="AU384" s="35">
        <f t="shared" si="174"/>
        <v>0</v>
      </c>
      <c r="AV384" s="36">
        <f t="shared" si="175"/>
        <v>0</v>
      </c>
      <c r="AW384" s="37">
        <f t="shared" si="176"/>
        <v>0</v>
      </c>
      <c r="AX384" s="38">
        <f t="shared" si="177"/>
        <v>0</v>
      </c>
      <c r="AY384" s="39">
        <f t="shared" si="178"/>
        <v>0</v>
      </c>
      <c r="AZ384" s="34" t="str">
        <f>IF(AY384=0,"",
IF(SUM($AY$143:AY384)=1,BA384,
IF($AY$718&gt;SUM($AY$143:AY384),_xlfn.CONCAT(", ",BA384),
IF($AY$718=SUM($AY$143:AY384),_xlfn.CONCAT(" y ",BA384)))))</f>
        <v/>
      </c>
      <c r="BA384" s="220" t="s">
        <v>1006</v>
      </c>
      <c r="BC384" s="41">
        <f t="shared" si="179"/>
        <v>0</v>
      </c>
      <c r="BD384" s="41">
        <f t="shared" si="180"/>
        <v>0</v>
      </c>
      <c r="BE384" s="41">
        <f t="shared" si="181"/>
        <v>0</v>
      </c>
      <c r="BF384" s="41">
        <f t="shared" si="182"/>
        <v>0</v>
      </c>
      <c r="BG384" s="41">
        <f t="shared" si="183"/>
        <v>0</v>
      </c>
      <c r="BH384" s="41">
        <f t="shared" si="184"/>
        <v>0</v>
      </c>
      <c r="BI384" s="41">
        <f t="shared" si="185"/>
        <v>0</v>
      </c>
      <c r="BJ384" s="41">
        <f t="shared" si="186"/>
        <v>0</v>
      </c>
    </row>
    <row r="385" spans="1:62" ht="15" customHeight="1">
      <c r="A385" s="159"/>
      <c r="B385" s="179"/>
      <c r="C385" s="220" t="s">
        <v>1007</v>
      </c>
      <c r="D385" s="573" t="str">
        <f>IF($AC$136="","",IF(HLOOKUP($AC$136,Presentación!$AQ$3:$BV$574,Presentación!AP246)="","",HLOOKUP($AC$136,Presentación!$AQ$3:$BV$574,Presentación!AP246,0)))</f>
        <v/>
      </c>
      <c r="E385" s="573"/>
      <c r="F385" s="573"/>
      <c r="G385" s="551" t="str">
        <f>IF($AC$136="","",IF(HLOOKUP($AC$136,Presentación!$BZ$3:$DE$574,Presentación!AP246,0)="","",HLOOKUP($AC$136,Presentación!$BZ$3:$DE$574,Presentación!AP246,0)))</f>
        <v/>
      </c>
      <c r="H385" s="551"/>
      <c r="I385" s="551"/>
      <c r="J385" s="551"/>
      <c r="K385" s="551"/>
      <c r="L385" s="551"/>
      <c r="M385" s="551"/>
      <c r="N385" s="551"/>
      <c r="O385" s="551"/>
      <c r="P385" s="551"/>
      <c r="Q385" s="551"/>
      <c r="R385" s="551"/>
      <c r="S385" s="551"/>
      <c r="T385" s="601"/>
      <c r="U385" s="467"/>
      <c r="V385" s="468"/>
      <c r="W385" s="27"/>
      <c r="X385" s="27"/>
      <c r="Y385" s="27"/>
      <c r="Z385" s="27"/>
      <c r="AA385" s="27"/>
      <c r="AB385" s="27"/>
      <c r="AC385" s="27"/>
      <c r="AD385" s="27"/>
      <c r="AG385">
        <f t="shared" si="160"/>
        <v>0</v>
      </c>
      <c r="AH385">
        <f t="shared" si="161"/>
        <v>0</v>
      </c>
      <c r="AI385" s="35">
        <f t="shared" si="162"/>
        <v>0</v>
      </c>
      <c r="AJ385" s="36">
        <f t="shared" si="163"/>
        <v>0</v>
      </c>
      <c r="AK385" s="37">
        <f t="shared" si="164"/>
        <v>0</v>
      </c>
      <c r="AL385" s="38">
        <f t="shared" si="165"/>
        <v>0</v>
      </c>
      <c r="AM385" s="35">
        <f t="shared" si="166"/>
        <v>0</v>
      </c>
      <c r="AN385" s="36">
        <f t="shared" si="167"/>
        <v>0</v>
      </c>
      <c r="AO385" s="37">
        <f t="shared" si="168"/>
        <v>0</v>
      </c>
      <c r="AP385" s="38">
        <f t="shared" si="169"/>
        <v>0</v>
      </c>
      <c r="AQ385" s="35">
        <f t="shared" si="170"/>
        <v>0</v>
      </c>
      <c r="AR385" s="36">
        <f t="shared" si="171"/>
        <v>0</v>
      </c>
      <c r="AS385" s="37">
        <f t="shared" si="172"/>
        <v>0</v>
      </c>
      <c r="AT385" s="38">
        <f t="shared" si="173"/>
        <v>0</v>
      </c>
      <c r="AU385" s="35">
        <f t="shared" si="174"/>
        <v>0</v>
      </c>
      <c r="AV385" s="36">
        <f t="shared" si="175"/>
        <v>0</v>
      </c>
      <c r="AW385" s="37">
        <f t="shared" si="176"/>
        <v>0</v>
      </c>
      <c r="AX385" s="38">
        <f t="shared" si="177"/>
        <v>0</v>
      </c>
      <c r="AY385" s="39">
        <f t="shared" si="178"/>
        <v>0</v>
      </c>
      <c r="AZ385" s="34" t="str">
        <f>IF(AY385=0,"",
IF(SUM($AY$143:AY385)=1,BA385,
IF($AY$718&gt;SUM($AY$143:AY385),_xlfn.CONCAT(", ",BA385),
IF($AY$718=SUM($AY$143:AY385),_xlfn.CONCAT(" y ",BA385)))))</f>
        <v/>
      </c>
      <c r="BA385" s="220" t="s">
        <v>1007</v>
      </c>
      <c r="BC385" s="41">
        <f t="shared" si="179"/>
        <v>0</v>
      </c>
      <c r="BD385" s="41">
        <f t="shared" si="180"/>
        <v>0</v>
      </c>
      <c r="BE385" s="41">
        <f t="shared" si="181"/>
        <v>0</v>
      </c>
      <c r="BF385" s="41">
        <f t="shared" si="182"/>
        <v>0</v>
      </c>
      <c r="BG385" s="41">
        <f t="shared" si="183"/>
        <v>0</v>
      </c>
      <c r="BH385" s="41">
        <f t="shared" si="184"/>
        <v>0</v>
      </c>
      <c r="BI385" s="41">
        <f t="shared" si="185"/>
        <v>0</v>
      </c>
      <c r="BJ385" s="41">
        <f t="shared" si="186"/>
        <v>0</v>
      </c>
    </row>
    <row r="386" spans="1:62" ht="15" customHeight="1">
      <c r="A386" s="159"/>
      <c r="B386" s="179"/>
      <c r="C386" s="220" t="s">
        <v>1008</v>
      </c>
      <c r="D386" s="573" t="str">
        <f>IF($AC$136="","",IF(HLOOKUP($AC$136,Presentación!$AQ$3:$BV$574,Presentación!AP247)="","",HLOOKUP($AC$136,Presentación!$AQ$3:$BV$574,Presentación!AP247,0)))</f>
        <v/>
      </c>
      <c r="E386" s="573"/>
      <c r="F386" s="573"/>
      <c r="G386" s="551" t="str">
        <f>IF($AC$136="","",IF(HLOOKUP($AC$136,Presentación!$BZ$3:$DE$574,Presentación!AP247,0)="","",HLOOKUP($AC$136,Presentación!$BZ$3:$DE$574,Presentación!AP247,0)))</f>
        <v/>
      </c>
      <c r="H386" s="551"/>
      <c r="I386" s="551"/>
      <c r="J386" s="551"/>
      <c r="K386" s="551"/>
      <c r="L386" s="551"/>
      <c r="M386" s="551"/>
      <c r="N386" s="551"/>
      <c r="O386" s="551"/>
      <c r="P386" s="551"/>
      <c r="Q386" s="551"/>
      <c r="R386" s="551"/>
      <c r="S386" s="551"/>
      <c r="T386" s="601"/>
      <c r="U386" s="467"/>
      <c r="V386" s="468"/>
      <c r="W386" s="27"/>
      <c r="X386" s="27"/>
      <c r="Y386" s="27"/>
      <c r="Z386" s="27"/>
      <c r="AA386" s="27"/>
      <c r="AB386" s="27"/>
      <c r="AC386" s="27"/>
      <c r="AD386" s="27"/>
      <c r="AG386">
        <f t="shared" si="160"/>
        <v>0</v>
      </c>
      <c r="AH386">
        <f t="shared" si="161"/>
        <v>0</v>
      </c>
      <c r="AI386" s="35">
        <f t="shared" si="162"/>
        <v>0</v>
      </c>
      <c r="AJ386" s="36">
        <f t="shared" si="163"/>
        <v>0</v>
      </c>
      <c r="AK386" s="37">
        <f t="shared" si="164"/>
        <v>0</v>
      </c>
      <c r="AL386" s="38">
        <f t="shared" si="165"/>
        <v>0</v>
      </c>
      <c r="AM386" s="35">
        <f t="shared" si="166"/>
        <v>0</v>
      </c>
      <c r="AN386" s="36">
        <f t="shared" si="167"/>
        <v>0</v>
      </c>
      <c r="AO386" s="37">
        <f t="shared" si="168"/>
        <v>0</v>
      </c>
      <c r="AP386" s="38">
        <f t="shared" si="169"/>
        <v>0</v>
      </c>
      <c r="AQ386" s="35">
        <f t="shared" si="170"/>
        <v>0</v>
      </c>
      <c r="AR386" s="36">
        <f t="shared" si="171"/>
        <v>0</v>
      </c>
      <c r="AS386" s="37">
        <f t="shared" si="172"/>
        <v>0</v>
      </c>
      <c r="AT386" s="38">
        <f t="shared" si="173"/>
        <v>0</v>
      </c>
      <c r="AU386" s="35">
        <f t="shared" si="174"/>
        <v>0</v>
      </c>
      <c r="AV386" s="36">
        <f t="shared" si="175"/>
        <v>0</v>
      </c>
      <c r="AW386" s="37">
        <f t="shared" si="176"/>
        <v>0</v>
      </c>
      <c r="AX386" s="38">
        <f t="shared" si="177"/>
        <v>0</v>
      </c>
      <c r="AY386" s="39">
        <f t="shared" si="178"/>
        <v>0</v>
      </c>
      <c r="AZ386" s="34" t="str">
        <f>IF(AY386=0,"",
IF(SUM($AY$143:AY386)=1,BA386,
IF($AY$718&gt;SUM($AY$143:AY386),_xlfn.CONCAT(", ",BA386),
IF($AY$718=SUM($AY$143:AY386),_xlfn.CONCAT(" y ",BA386)))))</f>
        <v/>
      </c>
      <c r="BA386" s="220" t="s">
        <v>1008</v>
      </c>
      <c r="BC386" s="41">
        <f t="shared" si="179"/>
        <v>0</v>
      </c>
      <c r="BD386" s="41">
        <f t="shared" si="180"/>
        <v>0</v>
      </c>
      <c r="BE386" s="41">
        <f t="shared" si="181"/>
        <v>0</v>
      </c>
      <c r="BF386" s="41">
        <f t="shared" si="182"/>
        <v>0</v>
      </c>
      <c r="BG386" s="41">
        <f t="shared" si="183"/>
        <v>0</v>
      </c>
      <c r="BH386" s="41">
        <f t="shared" si="184"/>
        <v>0</v>
      </c>
      <c r="BI386" s="41">
        <f t="shared" si="185"/>
        <v>0</v>
      </c>
      <c r="BJ386" s="41">
        <f t="shared" si="186"/>
        <v>0</v>
      </c>
    </row>
    <row r="387" spans="1:62" ht="15" customHeight="1">
      <c r="A387" s="159"/>
      <c r="B387" s="179"/>
      <c r="C387" s="220" t="s">
        <v>1009</v>
      </c>
      <c r="D387" s="573" t="str">
        <f>IF($AC$136="","",IF(HLOOKUP($AC$136,Presentación!$AQ$3:$BV$574,Presentación!AP248)="","",HLOOKUP($AC$136,Presentación!$AQ$3:$BV$574,Presentación!AP248,0)))</f>
        <v/>
      </c>
      <c r="E387" s="573"/>
      <c r="F387" s="573"/>
      <c r="G387" s="551" t="str">
        <f>IF($AC$136="","",IF(HLOOKUP($AC$136,Presentación!$BZ$3:$DE$574,Presentación!AP248,0)="","",HLOOKUP($AC$136,Presentación!$BZ$3:$DE$574,Presentación!AP248,0)))</f>
        <v/>
      </c>
      <c r="H387" s="551"/>
      <c r="I387" s="551"/>
      <c r="J387" s="551"/>
      <c r="K387" s="551"/>
      <c r="L387" s="551"/>
      <c r="M387" s="551"/>
      <c r="N387" s="551"/>
      <c r="O387" s="551"/>
      <c r="P387" s="551"/>
      <c r="Q387" s="551"/>
      <c r="R387" s="551"/>
      <c r="S387" s="551"/>
      <c r="T387" s="601"/>
      <c r="U387" s="467"/>
      <c r="V387" s="468"/>
      <c r="W387" s="27"/>
      <c r="X387" s="27"/>
      <c r="Y387" s="27"/>
      <c r="Z387" s="27"/>
      <c r="AA387" s="27"/>
      <c r="AB387" s="27"/>
      <c r="AC387" s="27"/>
      <c r="AD387" s="27"/>
      <c r="AG387">
        <f t="shared" si="160"/>
        <v>0</v>
      </c>
      <c r="AH387">
        <f t="shared" si="161"/>
        <v>0</v>
      </c>
      <c r="AI387" s="35">
        <f t="shared" si="162"/>
        <v>0</v>
      </c>
      <c r="AJ387" s="36">
        <f t="shared" si="163"/>
        <v>0</v>
      </c>
      <c r="AK387" s="37">
        <f t="shared" si="164"/>
        <v>0</v>
      </c>
      <c r="AL387" s="38">
        <f t="shared" si="165"/>
        <v>0</v>
      </c>
      <c r="AM387" s="35">
        <f t="shared" si="166"/>
        <v>0</v>
      </c>
      <c r="AN387" s="36">
        <f t="shared" si="167"/>
        <v>0</v>
      </c>
      <c r="AO387" s="37">
        <f t="shared" si="168"/>
        <v>0</v>
      </c>
      <c r="AP387" s="38">
        <f t="shared" si="169"/>
        <v>0</v>
      </c>
      <c r="AQ387" s="35">
        <f t="shared" si="170"/>
        <v>0</v>
      </c>
      <c r="AR387" s="36">
        <f t="shared" si="171"/>
        <v>0</v>
      </c>
      <c r="AS387" s="37">
        <f t="shared" si="172"/>
        <v>0</v>
      </c>
      <c r="AT387" s="38">
        <f t="shared" si="173"/>
        <v>0</v>
      </c>
      <c r="AU387" s="35">
        <f t="shared" si="174"/>
        <v>0</v>
      </c>
      <c r="AV387" s="36">
        <f t="shared" si="175"/>
        <v>0</v>
      </c>
      <c r="AW387" s="37">
        <f t="shared" si="176"/>
        <v>0</v>
      </c>
      <c r="AX387" s="38">
        <f t="shared" si="177"/>
        <v>0</v>
      </c>
      <c r="AY387" s="39">
        <f t="shared" si="178"/>
        <v>0</v>
      </c>
      <c r="AZ387" s="34" t="str">
        <f>IF(AY387=0,"",
IF(SUM($AY$143:AY387)=1,BA387,
IF($AY$718&gt;SUM($AY$143:AY387),_xlfn.CONCAT(", ",BA387),
IF($AY$718=SUM($AY$143:AY387),_xlfn.CONCAT(" y ",BA387)))))</f>
        <v/>
      </c>
      <c r="BA387" s="220" t="s">
        <v>1009</v>
      </c>
      <c r="BC387" s="41">
        <f t="shared" si="179"/>
        <v>0</v>
      </c>
      <c r="BD387" s="41">
        <f t="shared" si="180"/>
        <v>0</v>
      </c>
      <c r="BE387" s="41">
        <f t="shared" si="181"/>
        <v>0</v>
      </c>
      <c r="BF387" s="41">
        <f t="shared" si="182"/>
        <v>0</v>
      </c>
      <c r="BG387" s="41">
        <f t="shared" si="183"/>
        <v>0</v>
      </c>
      <c r="BH387" s="41">
        <f t="shared" si="184"/>
        <v>0</v>
      </c>
      <c r="BI387" s="41">
        <f t="shared" si="185"/>
        <v>0</v>
      </c>
      <c r="BJ387" s="41">
        <f t="shared" si="186"/>
        <v>0</v>
      </c>
    </row>
    <row r="388" spans="1:62" ht="15" customHeight="1">
      <c r="A388" s="159"/>
      <c r="B388" s="179"/>
      <c r="C388" s="220" t="s">
        <v>1010</v>
      </c>
      <c r="D388" s="573" t="str">
        <f>IF($AC$136="","",IF(HLOOKUP($AC$136,Presentación!$AQ$3:$BV$574,Presentación!AP249)="","",HLOOKUP($AC$136,Presentación!$AQ$3:$BV$574,Presentación!AP249,0)))</f>
        <v/>
      </c>
      <c r="E388" s="573"/>
      <c r="F388" s="573"/>
      <c r="G388" s="551" t="str">
        <f>IF($AC$136="","",IF(HLOOKUP($AC$136,Presentación!$BZ$3:$DE$574,Presentación!AP249,0)="","",HLOOKUP($AC$136,Presentación!$BZ$3:$DE$574,Presentación!AP249,0)))</f>
        <v/>
      </c>
      <c r="H388" s="551"/>
      <c r="I388" s="551"/>
      <c r="J388" s="551"/>
      <c r="K388" s="551"/>
      <c r="L388" s="551"/>
      <c r="M388" s="551"/>
      <c r="N388" s="551"/>
      <c r="O388" s="551"/>
      <c r="P388" s="551"/>
      <c r="Q388" s="551"/>
      <c r="R388" s="551"/>
      <c r="S388" s="551"/>
      <c r="T388" s="601"/>
      <c r="U388" s="467"/>
      <c r="V388" s="468"/>
      <c r="W388" s="27"/>
      <c r="X388" s="27"/>
      <c r="Y388" s="27"/>
      <c r="Z388" s="27"/>
      <c r="AA388" s="27"/>
      <c r="AB388" s="27"/>
      <c r="AC388" s="27"/>
      <c r="AD388" s="27"/>
      <c r="AG388">
        <f t="shared" si="160"/>
        <v>0</v>
      </c>
      <c r="AH388">
        <f t="shared" si="161"/>
        <v>0</v>
      </c>
      <c r="AI388" s="35">
        <f t="shared" si="162"/>
        <v>0</v>
      </c>
      <c r="AJ388" s="36">
        <f t="shared" si="163"/>
        <v>0</v>
      </c>
      <c r="AK388" s="37">
        <f t="shared" si="164"/>
        <v>0</v>
      </c>
      <c r="AL388" s="38">
        <f t="shared" si="165"/>
        <v>0</v>
      </c>
      <c r="AM388" s="35">
        <f t="shared" si="166"/>
        <v>0</v>
      </c>
      <c r="AN388" s="36">
        <f t="shared" si="167"/>
        <v>0</v>
      </c>
      <c r="AO388" s="37">
        <f t="shared" si="168"/>
        <v>0</v>
      </c>
      <c r="AP388" s="38">
        <f t="shared" si="169"/>
        <v>0</v>
      </c>
      <c r="AQ388" s="35">
        <f t="shared" si="170"/>
        <v>0</v>
      </c>
      <c r="AR388" s="36">
        <f t="shared" si="171"/>
        <v>0</v>
      </c>
      <c r="AS388" s="37">
        <f t="shared" si="172"/>
        <v>0</v>
      </c>
      <c r="AT388" s="38">
        <f t="shared" si="173"/>
        <v>0</v>
      </c>
      <c r="AU388" s="35">
        <f t="shared" si="174"/>
        <v>0</v>
      </c>
      <c r="AV388" s="36">
        <f t="shared" si="175"/>
        <v>0</v>
      </c>
      <c r="AW388" s="37">
        <f t="shared" si="176"/>
        <v>0</v>
      </c>
      <c r="AX388" s="38">
        <f t="shared" si="177"/>
        <v>0</v>
      </c>
      <c r="AY388" s="39">
        <f t="shared" si="178"/>
        <v>0</v>
      </c>
      <c r="AZ388" s="34" t="str">
        <f>IF(AY388=0,"",
IF(SUM($AY$143:AY388)=1,BA388,
IF($AY$718&gt;SUM($AY$143:AY388),_xlfn.CONCAT(", ",BA388),
IF($AY$718=SUM($AY$143:AY388),_xlfn.CONCAT(" y ",BA388)))))</f>
        <v/>
      </c>
      <c r="BA388" s="220" t="s">
        <v>1010</v>
      </c>
      <c r="BC388" s="41">
        <f t="shared" si="179"/>
        <v>0</v>
      </c>
      <c r="BD388" s="41">
        <f t="shared" si="180"/>
        <v>0</v>
      </c>
      <c r="BE388" s="41">
        <f t="shared" si="181"/>
        <v>0</v>
      </c>
      <c r="BF388" s="41">
        <f t="shared" si="182"/>
        <v>0</v>
      </c>
      <c r="BG388" s="41">
        <f t="shared" si="183"/>
        <v>0</v>
      </c>
      <c r="BH388" s="41">
        <f t="shared" si="184"/>
        <v>0</v>
      </c>
      <c r="BI388" s="41">
        <f t="shared" si="185"/>
        <v>0</v>
      </c>
      <c r="BJ388" s="41">
        <f t="shared" si="186"/>
        <v>0</v>
      </c>
    </row>
    <row r="389" spans="1:62" ht="15" customHeight="1">
      <c r="A389" s="159"/>
      <c r="B389" s="179"/>
      <c r="C389" s="220" t="s">
        <v>1011</v>
      </c>
      <c r="D389" s="573" t="str">
        <f>IF($AC$136="","",IF(HLOOKUP($AC$136,Presentación!$AQ$3:$BV$574,Presentación!AP250)="","",HLOOKUP($AC$136,Presentación!$AQ$3:$BV$574,Presentación!AP250,0)))</f>
        <v/>
      </c>
      <c r="E389" s="573"/>
      <c r="F389" s="573"/>
      <c r="G389" s="551" t="str">
        <f>IF($AC$136="","",IF(HLOOKUP($AC$136,Presentación!$BZ$3:$DE$574,Presentación!AP250,0)="","",HLOOKUP($AC$136,Presentación!$BZ$3:$DE$574,Presentación!AP250,0)))</f>
        <v/>
      </c>
      <c r="H389" s="551"/>
      <c r="I389" s="551"/>
      <c r="J389" s="551"/>
      <c r="K389" s="551"/>
      <c r="L389" s="551"/>
      <c r="M389" s="551"/>
      <c r="N389" s="551"/>
      <c r="O389" s="551"/>
      <c r="P389" s="551"/>
      <c r="Q389" s="551"/>
      <c r="R389" s="551"/>
      <c r="S389" s="551"/>
      <c r="T389" s="601"/>
      <c r="U389" s="467"/>
      <c r="V389" s="468"/>
      <c r="W389" s="27"/>
      <c r="X389" s="27"/>
      <c r="Y389" s="27"/>
      <c r="Z389" s="27"/>
      <c r="AA389" s="27"/>
      <c r="AB389" s="27"/>
      <c r="AC389" s="27"/>
      <c r="AD389" s="27"/>
      <c r="AG389">
        <f t="shared" si="160"/>
        <v>0</v>
      </c>
      <c r="AH389">
        <f t="shared" si="161"/>
        <v>0</v>
      </c>
      <c r="AI389" s="35">
        <f t="shared" si="162"/>
        <v>0</v>
      </c>
      <c r="AJ389" s="36">
        <f t="shared" si="163"/>
        <v>0</v>
      </c>
      <c r="AK389" s="37">
        <f t="shared" si="164"/>
        <v>0</v>
      </c>
      <c r="AL389" s="38">
        <f t="shared" si="165"/>
        <v>0</v>
      </c>
      <c r="AM389" s="35">
        <f t="shared" si="166"/>
        <v>0</v>
      </c>
      <c r="AN389" s="36">
        <f t="shared" si="167"/>
        <v>0</v>
      </c>
      <c r="AO389" s="37">
        <f t="shared" si="168"/>
        <v>0</v>
      </c>
      <c r="AP389" s="38">
        <f t="shared" si="169"/>
        <v>0</v>
      </c>
      <c r="AQ389" s="35">
        <f t="shared" si="170"/>
        <v>0</v>
      </c>
      <c r="AR389" s="36">
        <f t="shared" si="171"/>
        <v>0</v>
      </c>
      <c r="AS389" s="37">
        <f t="shared" si="172"/>
        <v>0</v>
      </c>
      <c r="AT389" s="38">
        <f t="shared" si="173"/>
        <v>0</v>
      </c>
      <c r="AU389" s="35">
        <f t="shared" si="174"/>
        <v>0</v>
      </c>
      <c r="AV389" s="36">
        <f t="shared" si="175"/>
        <v>0</v>
      </c>
      <c r="AW389" s="37">
        <f t="shared" si="176"/>
        <v>0</v>
      </c>
      <c r="AX389" s="38">
        <f t="shared" si="177"/>
        <v>0</v>
      </c>
      <c r="AY389" s="39">
        <f t="shared" si="178"/>
        <v>0</v>
      </c>
      <c r="AZ389" s="34" t="str">
        <f>IF(AY389=0,"",
IF(SUM($AY$143:AY389)=1,BA389,
IF($AY$718&gt;SUM($AY$143:AY389),_xlfn.CONCAT(", ",BA389),
IF($AY$718=SUM($AY$143:AY389),_xlfn.CONCAT(" y ",BA389)))))</f>
        <v/>
      </c>
      <c r="BA389" s="220" t="s">
        <v>1011</v>
      </c>
      <c r="BC389" s="41">
        <f t="shared" si="179"/>
        <v>0</v>
      </c>
      <c r="BD389" s="41">
        <f t="shared" si="180"/>
        <v>0</v>
      </c>
      <c r="BE389" s="41">
        <f t="shared" si="181"/>
        <v>0</v>
      </c>
      <c r="BF389" s="41">
        <f t="shared" si="182"/>
        <v>0</v>
      </c>
      <c r="BG389" s="41">
        <f t="shared" si="183"/>
        <v>0</v>
      </c>
      <c r="BH389" s="41">
        <f t="shared" si="184"/>
        <v>0</v>
      </c>
      <c r="BI389" s="41">
        <f t="shared" si="185"/>
        <v>0</v>
      </c>
      <c r="BJ389" s="41">
        <f t="shared" si="186"/>
        <v>0</v>
      </c>
    </row>
    <row r="390" spans="1:62" ht="15" customHeight="1">
      <c r="A390" s="159"/>
      <c r="B390" s="179"/>
      <c r="C390" s="220" t="s">
        <v>1012</v>
      </c>
      <c r="D390" s="573" t="str">
        <f>IF($AC$136="","",IF(HLOOKUP($AC$136,Presentación!$AQ$3:$BV$574,Presentación!AP251)="","",HLOOKUP($AC$136,Presentación!$AQ$3:$BV$574,Presentación!AP251,0)))</f>
        <v/>
      </c>
      <c r="E390" s="573"/>
      <c r="F390" s="573"/>
      <c r="G390" s="551" t="str">
        <f>IF($AC$136="","",IF(HLOOKUP($AC$136,Presentación!$BZ$3:$DE$574,Presentación!AP251,0)="","",HLOOKUP($AC$136,Presentación!$BZ$3:$DE$574,Presentación!AP251,0)))</f>
        <v/>
      </c>
      <c r="H390" s="551"/>
      <c r="I390" s="551"/>
      <c r="J390" s="551"/>
      <c r="K390" s="551"/>
      <c r="L390" s="551"/>
      <c r="M390" s="551"/>
      <c r="N390" s="551"/>
      <c r="O390" s="551"/>
      <c r="P390" s="551"/>
      <c r="Q390" s="551"/>
      <c r="R390" s="551"/>
      <c r="S390" s="551"/>
      <c r="T390" s="601"/>
      <c r="U390" s="467"/>
      <c r="V390" s="468"/>
      <c r="W390" s="27"/>
      <c r="X390" s="27"/>
      <c r="Y390" s="27"/>
      <c r="Z390" s="27"/>
      <c r="AA390" s="27"/>
      <c r="AB390" s="27"/>
      <c r="AC390" s="27"/>
      <c r="AD390" s="27"/>
      <c r="AG390">
        <f t="shared" si="160"/>
        <v>0</v>
      </c>
      <c r="AH390">
        <f t="shared" si="161"/>
        <v>0</v>
      </c>
      <c r="AI390" s="35">
        <f t="shared" si="162"/>
        <v>0</v>
      </c>
      <c r="AJ390" s="36">
        <f t="shared" si="163"/>
        <v>0</v>
      </c>
      <c r="AK390" s="37">
        <f t="shared" si="164"/>
        <v>0</v>
      </c>
      <c r="AL390" s="38">
        <f t="shared" si="165"/>
        <v>0</v>
      </c>
      <c r="AM390" s="35">
        <f t="shared" si="166"/>
        <v>0</v>
      </c>
      <c r="AN390" s="36">
        <f t="shared" si="167"/>
        <v>0</v>
      </c>
      <c r="AO390" s="37">
        <f t="shared" si="168"/>
        <v>0</v>
      </c>
      <c r="AP390" s="38">
        <f t="shared" si="169"/>
        <v>0</v>
      </c>
      <c r="AQ390" s="35">
        <f t="shared" si="170"/>
        <v>0</v>
      </c>
      <c r="AR390" s="36">
        <f t="shared" si="171"/>
        <v>0</v>
      </c>
      <c r="AS390" s="37">
        <f t="shared" si="172"/>
        <v>0</v>
      </c>
      <c r="AT390" s="38">
        <f t="shared" si="173"/>
        <v>0</v>
      </c>
      <c r="AU390" s="35">
        <f t="shared" si="174"/>
        <v>0</v>
      </c>
      <c r="AV390" s="36">
        <f t="shared" si="175"/>
        <v>0</v>
      </c>
      <c r="AW390" s="37">
        <f t="shared" si="176"/>
        <v>0</v>
      </c>
      <c r="AX390" s="38">
        <f t="shared" si="177"/>
        <v>0</v>
      </c>
      <c r="AY390" s="39">
        <f t="shared" si="178"/>
        <v>0</v>
      </c>
      <c r="AZ390" s="34" t="str">
        <f>IF(AY390=0,"",
IF(SUM($AY$143:AY390)=1,BA390,
IF($AY$718&gt;SUM($AY$143:AY390),_xlfn.CONCAT(", ",BA390),
IF($AY$718=SUM($AY$143:AY390),_xlfn.CONCAT(" y ",BA390)))))</f>
        <v/>
      </c>
      <c r="BA390" s="220" t="s">
        <v>1012</v>
      </c>
      <c r="BC390" s="41">
        <f t="shared" si="179"/>
        <v>0</v>
      </c>
      <c r="BD390" s="41">
        <f t="shared" si="180"/>
        <v>0</v>
      </c>
      <c r="BE390" s="41">
        <f t="shared" si="181"/>
        <v>0</v>
      </c>
      <c r="BF390" s="41">
        <f t="shared" si="182"/>
        <v>0</v>
      </c>
      <c r="BG390" s="41">
        <f t="shared" si="183"/>
        <v>0</v>
      </c>
      <c r="BH390" s="41">
        <f t="shared" si="184"/>
        <v>0</v>
      </c>
      <c r="BI390" s="41">
        <f t="shared" si="185"/>
        <v>0</v>
      </c>
      <c r="BJ390" s="41">
        <f t="shared" si="186"/>
        <v>0</v>
      </c>
    </row>
    <row r="391" spans="1:62" ht="15" customHeight="1">
      <c r="A391" s="159"/>
      <c r="B391" s="179"/>
      <c r="C391" s="220" t="s">
        <v>1013</v>
      </c>
      <c r="D391" s="573" t="str">
        <f>IF($AC$136="","",IF(HLOOKUP($AC$136,Presentación!$AQ$3:$BV$574,Presentación!AP252)="","",HLOOKUP($AC$136,Presentación!$AQ$3:$BV$574,Presentación!AP252,0)))</f>
        <v/>
      </c>
      <c r="E391" s="573"/>
      <c r="F391" s="573"/>
      <c r="G391" s="551" t="str">
        <f>IF($AC$136="","",IF(HLOOKUP($AC$136,Presentación!$BZ$3:$DE$574,Presentación!AP252,0)="","",HLOOKUP($AC$136,Presentación!$BZ$3:$DE$574,Presentación!AP252,0)))</f>
        <v/>
      </c>
      <c r="H391" s="551"/>
      <c r="I391" s="551"/>
      <c r="J391" s="551"/>
      <c r="K391" s="551"/>
      <c r="L391" s="551"/>
      <c r="M391" s="551"/>
      <c r="N391" s="551"/>
      <c r="O391" s="551"/>
      <c r="P391" s="551"/>
      <c r="Q391" s="551"/>
      <c r="R391" s="551"/>
      <c r="S391" s="551"/>
      <c r="T391" s="601"/>
      <c r="U391" s="467"/>
      <c r="V391" s="468"/>
      <c r="W391" s="27"/>
      <c r="X391" s="27"/>
      <c r="Y391" s="27"/>
      <c r="Z391" s="27"/>
      <c r="AA391" s="27"/>
      <c r="AB391" s="27"/>
      <c r="AC391" s="27"/>
      <c r="AD391" s="27"/>
      <c r="AG391">
        <f t="shared" si="160"/>
        <v>0</v>
      </c>
      <c r="AH391">
        <f t="shared" si="161"/>
        <v>0</v>
      </c>
      <c r="AI391" s="35">
        <f t="shared" si="162"/>
        <v>0</v>
      </c>
      <c r="AJ391" s="36">
        <f t="shared" si="163"/>
        <v>0</v>
      </c>
      <c r="AK391" s="37">
        <f t="shared" si="164"/>
        <v>0</v>
      </c>
      <c r="AL391" s="38">
        <f t="shared" si="165"/>
        <v>0</v>
      </c>
      <c r="AM391" s="35">
        <f t="shared" si="166"/>
        <v>0</v>
      </c>
      <c r="AN391" s="36">
        <f t="shared" si="167"/>
        <v>0</v>
      </c>
      <c r="AO391" s="37">
        <f t="shared" si="168"/>
        <v>0</v>
      </c>
      <c r="AP391" s="38">
        <f t="shared" si="169"/>
        <v>0</v>
      </c>
      <c r="AQ391" s="35">
        <f t="shared" si="170"/>
        <v>0</v>
      </c>
      <c r="AR391" s="36">
        <f t="shared" si="171"/>
        <v>0</v>
      </c>
      <c r="AS391" s="37">
        <f t="shared" si="172"/>
        <v>0</v>
      </c>
      <c r="AT391" s="38">
        <f t="shared" si="173"/>
        <v>0</v>
      </c>
      <c r="AU391" s="35">
        <f t="shared" si="174"/>
        <v>0</v>
      </c>
      <c r="AV391" s="36">
        <f t="shared" si="175"/>
        <v>0</v>
      </c>
      <c r="AW391" s="37">
        <f t="shared" si="176"/>
        <v>0</v>
      </c>
      <c r="AX391" s="38">
        <f t="shared" si="177"/>
        <v>0</v>
      </c>
      <c r="AY391" s="39">
        <f t="shared" si="178"/>
        <v>0</v>
      </c>
      <c r="AZ391" s="34" t="str">
        <f>IF(AY391=0,"",
IF(SUM($AY$143:AY391)=1,BA391,
IF($AY$718&gt;SUM($AY$143:AY391),_xlfn.CONCAT(", ",BA391),
IF($AY$718=SUM($AY$143:AY391),_xlfn.CONCAT(" y ",BA391)))))</f>
        <v/>
      </c>
      <c r="BA391" s="220" t="s">
        <v>1013</v>
      </c>
      <c r="BC391" s="41">
        <f t="shared" si="179"/>
        <v>0</v>
      </c>
      <c r="BD391" s="41">
        <f t="shared" si="180"/>
        <v>0</v>
      </c>
      <c r="BE391" s="41">
        <f t="shared" si="181"/>
        <v>0</v>
      </c>
      <c r="BF391" s="41">
        <f t="shared" si="182"/>
        <v>0</v>
      </c>
      <c r="BG391" s="41">
        <f t="shared" si="183"/>
        <v>0</v>
      </c>
      <c r="BH391" s="41">
        <f t="shared" si="184"/>
        <v>0</v>
      </c>
      <c r="BI391" s="41">
        <f t="shared" si="185"/>
        <v>0</v>
      </c>
      <c r="BJ391" s="41">
        <f t="shared" si="186"/>
        <v>0</v>
      </c>
    </row>
    <row r="392" spans="1:62" ht="15" customHeight="1">
      <c r="A392" s="159"/>
      <c r="B392" s="179"/>
      <c r="C392" s="220" t="s">
        <v>1014</v>
      </c>
      <c r="D392" s="573" t="str">
        <f>IF($AC$136="","",IF(HLOOKUP($AC$136,Presentación!$AQ$3:$BV$574,Presentación!AP253)="","",HLOOKUP($AC$136,Presentación!$AQ$3:$BV$574,Presentación!AP253,0)))</f>
        <v/>
      </c>
      <c r="E392" s="573"/>
      <c r="F392" s="573"/>
      <c r="G392" s="551" t="str">
        <f>IF($AC$136="","",IF(HLOOKUP($AC$136,Presentación!$BZ$3:$DE$574,Presentación!AP253,0)="","",HLOOKUP($AC$136,Presentación!$BZ$3:$DE$574,Presentación!AP253,0)))</f>
        <v/>
      </c>
      <c r="H392" s="551"/>
      <c r="I392" s="551"/>
      <c r="J392" s="551"/>
      <c r="K392" s="551"/>
      <c r="L392" s="551"/>
      <c r="M392" s="551"/>
      <c r="N392" s="551"/>
      <c r="O392" s="551"/>
      <c r="P392" s="551"/>
      <c r="Q392" s="551"/>
      <c r="R392" s="551"/>
      <c r="S392" s="551"/>
      <c r="T392" s="601"/>
      <c r="U392" s="467"/>
      <c r="V392" s="468"/>
      <c r="W392" s="27"/>
      <c r="X392" s="27"/>
      <c r="Y392" s="27"/>
      <c r="Z392" s="27"/>
      <c r="AA392" s="27"/>
      <c r="AB392" s="27"/>
      <c r="AC392" s="27"/>
      <c r="AD392" s="27"/>
      <c r="AG392">
        <f t="shared" si="160"/>
        <v>0</v>
      </c>
      <c r="AH392">
        <f t="shared" si="161"/>
        <v>0</v>
      </c>
      <c r="AI392" s="35">
        <f t="shared" si="162"/>
        <v>0</v>
      </c>
      <c r="AJ392" s="36">
        <f t="shared" si="163"/>
        <v>0</v>
      </c>
      <c r="AK392" s="37">
        <f t="shared" si="164"/>
        <v>0</v>
      </c>
      <c r="AL392" s="38">
        <f t="shared" si="165"/>
        <v>0</v>
      </c>
      <c r="AM392" s="35">
        <f t="shared" si="166"/>
        <v>0</v>
      </c>
      <c r="AN392" s="36">
        <f t="shared" si="167"/>
        <v>0</v>
      </c>
      <c r="AO392" s="37">
        <f t="shared" si="168"/>
        <v>0</v>
      </c>
      <c r="AP392" s="38">
        <f t="shared" si="169"/>
        <v>0</v>
      </c>
      <c r="AQ392" s="35">
        <f t="shared" si="170"/>
        <v>0</v>
      </c>
      <c r="AR392" s="36">
        <f t="shared" si="171"/>
        <v>0</v>
      </c>
      <c r="AS392" s="37">
        <f t="shared" si="172"/>
        <v>0</v>
      </c>
      <c r="AT392" s="38">
        <f t="shared" si="173"/>
        <v>0</v>
      </c>
      <c r="AU392" s="35">
        <f t="shared" si="174"/>
        <v>0</v>
      </c>
      <c r="AV392" s="36">
        <f t="shared" si="175"/>
        <v>0</v>
      </c>
      <c r="AW392" s="37">
        <f t="shared" si="176"/>
        <v>0</v>
      </c>
      <c r="AX392" s="38">
        <f t="shared" si="177"/>
        <v>0</v>
      </c>
      <c r="AY392" s="39">
        <f t="shared" si="178"/>
        <v>0</v>
      </c>
      <c r="AZ392" s="34" t="str">
        <f>IF(AY392=0,"",
IF(SUM($AY$143:AY392)=1,BA392,
IF($AY$718&gt;SUM($AY$143:AY392),_xlfn.CONCAT(", ",BA392),
IF($AY$718=SUM($AY$143:AY392),_xlfn.CONCAT(" y ",BA392)))))</f>
        <v/>
      </c>
      <c r="BA392" s="220" t="s">
        <v>1014</v>
      </c>
      <c r="BC392" s="41">
        <f t="shared" si="179"/>
        <v>0</v>
      </c>
      <c r="BD392" s="41">
        <f t="shared" si="180"/>
        <v>0</v>
      </c>
      <c r="BE392" s="41">
        <f t="shared" si="181"/>
        <v>0</v>
      </c>
      <c r="BF392" s="41">
        <f t="shared" si="182"/>
        <v>0</v>
      </c>
      <c r="BG392" s="41">
        <f t="shared" si="183"/>
        <v>0</v>
      </c>
      <c r="BH392" s="41">
        <f t="shared" si="184"/>
        <v>0</v>
      </c>
      <c r="BI392" s="41">
        <f t="shared" si="185"/>
        <v>0</v>
      </c>
      <c r="BJ392" s="41">
        <f t="shared" si="186"/>
        <v>0</v>
      </c>
    </row>
    <row r="393" spans="1:62" ht="15" customHeight="1">
      <c r="A393" s="159"/>
      <c r="B393" s="179"/>
      <c r="C393" s="220" t="s">
        <v>1015</v>
      </c>
      <c r="D393" s="573" t="str">
        <f>IF($AC$136="","",IF(HLOOKUP($AC$136,Presentación!$AQ$3:$BV$574,Presentación!AP254)="","",HLOOKUP($AC$136,Presentación!$AQ$3:$BV$574,Presentación!AP254,0)))</f>
        <v/>
      </c>
      <c r="E393" s="573"/>
      <c r="F393" s="573"/>
      <c r="G393" s="551" t="str">
        <f>IF($AC$136="","",IF(HLOOKUP($AC$136,Presentación!$BZ$3:$DE$574,Presentación!AP254,0)="","",HLOOKUP($AC$136,Presentación!$BZ$3:$DE$574,Presentación!AP254,0)))</f>
        <v/>
      </c>
      <c r="H393" s="551"/>
      <c r="I393" s="551"/>
      <c r="J393" s="551"/>
      <c r="K393" s="551"/>
      <c r="L393" s="551"/>
      <c r="M393" s="551"/>
      <c r="N393" s="551"/>
      <c r="O393" s="551"/>
      <c r="P393" s="551"/>
      <c r="Q393" s="551"/>
      <c r="R393" s="551"/>
      <c r="S393" s="551"/>
      <c r="T393" s="601"/>
      <c r="U393" s="467"/>
      <c r="V393" s="468"/>
      <c r="W393" s="27"/>
      <c r="X393" s="27"/>
      <c r="Y393" s="27"/>
      <c r="Z393" s="27"/>
      <c r="AA393" s="27"/>
      <c r="AB393" s="27"/>
      <c r="AC393" s="27"/>
      <c r="AD393" s="27"/>
      <c r="AG393">
        <f t="shared" si="160"/>
        <v>0</v>
      </c>
      <c r="AH393">
        <f t="shared" si="161"/>
        <v>0</v>
      </c>
      <c r="AI393" s="35">
        <f t="shared" si="162"/>
        <v>0</v>
      </c>
      <c r="AJ393" s="36">
        <f t="shared" si="163"/>
        <v>0</v>
      </c>
      <c r="AK393" s="37">
        <f t="shared" si="164"/>
        <v>0</v>
      </c>
      <c r="AL393" s="38">
        <f t="shared" si="165"/>
        <v>0</v>
      </c>
      <c r="AM393" s="35">
        <f t="shared" si="166"/>
        <v>0</v>
      </c>
      <c r="AN393" s="36">
        <f t="shared" si="167"/>
        <v>0</v>
      </c>
      <c r="AO393" s="37">
        <f t="shared" si="168"/>
        <v>0</v>
      </c>
      <c r="AP393" s="38">
        <f t="shared" si="169"/>
        <v>0</v>
      </c>
      <c r="AQ393" s="35">
        <f t="shared" si="170"/>
        <v>0</v>
      </c>
      <c r="AR393" s="36">
        <f t="shared" si="171"/>
        <v>0</v>
      </c>
      <c r="AS393" s="37">
        <f t="shared" si="172"/>
        <v>0</v>
      </c>
      <c r="AT393" s="38">
        <f t="shared" si="173"/>
        <v>0</v>
      </c>
      <c r="AU393" s="35">
        <f t="shared" si="174"/>
        <v>0</v>
      </c>
      <c r="AV393" s="36">
        <f t="shared" si="175"/>
        <v>0</v>
      </c>
      <c r="AW393" s="37">
        <f t="shared" si="176"/>
        <v>0</v>
      </c>
      <c r="AX393" s="38">
        <f t="shared" si="177"/>
        <v>0</v>
      </c>
      <c r="AY393" s="39">
        <f t="shared" si="178"/>
        <v>0</v>
      </c>
      <c r="AZ393" s="34" t="str">
        <f>IF(AY393=0,"",
IF(SUM($AY$143:AY393)=1,BA393,
IF($AY$718&gt;SUM($AY$143:AY393),_xlfn.CONCAT(", ",BA393),
IF($AY$718=SUM($AY$143:AY393),_xlfn.CONCAT(" y ",BA393)))))</f>
        <v/>
      </c>
      <c r="BA393" s="220" t="s">
        <v>1015</v>
      </c>
      <c r="BC393" s="41">
        <f t="shared" si="179"/>
        <v>0</v>
      </c>
      <c r="BD393" s="41">
        <f t="shared" si="180"/>
        <v>0</v>
      </c>
      <c r="BE393" s="41">
        <f t="shared" si="181"/>
        <v>0</v>
      </c>
      <c r="BF393" s="41">
        <f t="shared" si="182"/>
        <v>0</v>
      </c>
      <c r="BG393" s="41">
        <f t="shared" si="183"/>
        <v>0</v>
      </c>
      <c r="BH393" s="41">
        <f t="shared" si="184"/>
        <v>0</v>
      </c>
      <c r="BI393" s="41">
        <f t="shared" si="185"/>
        <v>0</v>
      </c>
      <c r="BJ393" s="41">
        <f t="shared" si="186"/>
        <v>0</v>
      </c>
    </row>
    <row r="394" spans="1:62" ht="15" customHeight="1">
      <c r="A394" s="159"/>
      <c r="B394" s="179"/>
      <c r="C394" s="220" t="s">
        <v>1016</v>
      </c>
      <c r="D394" s="573" t="str">
        <f>IF($AC$136="","",IF(HLOOKUP($AC$136,Presentación!$AQ$3:$BV$574,Presentación!AP255)="","",HLOOKUP($AC$136,Presentación!$AQ$3:$BV$574,Presentación!AP255,0)))</f>
        <v/>
      </c>
      <c r="E394" s="573"/>
      <c r="F394" s="573"/>
      <c r="G394" s="551" t="str">
        <f>IF($AC$136="","",IF(HLOOKUP($AC$136,Presentación!$BZ$3:$DE$574,Presentación!AP255,0)="","",HLOOKUP($AC$136,Presentación!$BZ$3:$DE$574,Presentación!AP255,0)))</f>
        <v/>
      </c>
      <c r="H394" s="551"/>
      <c r="I394" s="551"/>
      <c r="J394" s="551"/>
      <c r="K394" s="551"/>
      <c r="L394" s="551"/>
      <c r="M394" s="551"/>
      <c r="N394" s="551"/>
      <c r="O394" s="551"/>
      <c r="P394" s="551"/>
      <c r="Q394" s="551"/>
      <c r="R394" s="551"/>
      <c r="S394" s="551"/>
      <c r="T394" s="601"/>
      <c r="U394" s="467"/>
      <c r="V394" s="468"/>
      <c r="W394" s="27"/>
      <c r="X394" s="27"/>
      <c r="Y394" s="27"/>
      <c r="Z394" s="27"/>
      <c r="AA394" s="27"/>
      <c r="AB394" s="27"/>
      <c r="AC394" s="27"/>
      <c r="AD394" s="27"/>
      <c r="AG394">
        <f t="shared" si="160"/>
        <v>0</v>
      </c>
      <c r="AH394">
        <f t="shared" si="161"/>
        <v>0</v>
      </c>
      <c r="AI394" s="35">
        <f t="shared" si="162"/>
        <v>0</v>
      </c>
      <c r="AJ394" s="36">
        <f t="shared" si="163"/>
        <v>0</v>
      </c>
      <c r="AK394" s="37">
        <f t="shared" si="164"/>
        <v>0</v>
      </c>
      <c r="AL394" s="38">
        <f t="shared" si="165"/>
        <v>0</v>
      </c>
      <c r="AM394" s="35">
        <f t="shared" si="166"/>
        <v>0</v>
      </c>
      <c r="AN394" s="36">
        <f t="shared" si="167"/>
        <v>0</v>
      </c>
      <c r="AO394" s="37">
        <f t="shared" si="168"/>
        <v>0</v>
      </c>
      <c r="AP394" s="38">
        <f t="shared" si="169"/>
        <v>0</v>
      </c>
      <c r="AQ394" s="35">
        <f t="shared" si="170"/>
        <v>0</v>
      </c>
      <c r="AR394" s="36">
        <f t="shared" si="171"/>
        <v>0</v>
      </c>
      <c r="AS394" s="37">
        <f t="shared" si="172"/>
        <v>0</v>
      </c>
      <c r="AT394" s="38">
        <f t="shared" si="173"/>
        <v>0</v>
      </c>
      <c r="AU394" s="35">
        <f t="shared" si="174"/>
        <v>0</v>
      </c>
      <c r="AV394" s="36">
        <f t="shared" si="175"/>
        <v>0</v>
      </c>
      <c r="AW394" s="37">
        <f t="shared" si="176"/>
        <v>0</v>
      </c>
      <c r="AX394" s="38">
        <f t="shared" si="177"/>
        <v>0</v>
      </c>
      <c r="AY394" s="39">
        <f t="shared" si="178"/>
        <v>0</v>
      </c>
      <c r="AZ394" s="34" t="str">
        <f>IF(AY394=0,"",
IF(SUM($AY$143:AY394)=1,BA394,
IF($AY$718&gt;SUM($AY$143:AY394),_xlfn.CONCAT(", ",BA394),
IF($AY$718=SUM($AY$143:AY394),_xlfn.CONCAT(" y ",BA394)))))</f>
        <v/>
      </c>
      <c r="BA394" s="220" t="s">
        <v>1016</v>
      </c>
      <c r="BC394" s="41">
        <f t="shared" si="179"/>
        <v>0</v>
      </c>
      <c r="BD394" s="41">
        <f t="shared" si="180"/>
        <v>0</v>
      </c>
      <c r="BE394" s="41">
        <f t="shared" si="181"/>
        <v>0</v>
      </c>
      <c r="BF394" s="41">
        <f t="shared" si="182"/>
        <v>0</v>
      </c>
      <c r="BG394" s="41">
        <f t="shared" si="183"/>
        <v>0</v>
      </c>
      <c r="BH394" s="41">
        <f t="shared" si="184"/>
        <v>0</v>
      </c>
      <c r="BI394" s="41">
        <f t="shared" si="185"/>
        <v>0</v>
      </c>
      <c r="BJ394" s="41">
        <f t="shared" si="186"/>
        <v>0</v>
      </c>
    </row>
    <row r="395" spans="1:62" ht="15" customHeight="1">
      <c r="A395" s="159"/>
      <c r="B395" s="179"/>
      <c r="C395" s="220" t="s">
        <v>1017</v>
      </c>
      <c r="D395" s="573" t="str">
        <f>IF($AC$136="","",IF(HLOOKUP($AC$136,Presentación!$AQ$3:$BV$574,Presentación!AP256)="","",HLOOKUP($AC$136,Presentación!$AQ$3:$BV$574,Presentación!AP256,0)))</f>
        <v/>
      </c>
      <c r="E395" s="573"/>
      <c r="F395" s="573"/>
      <c r="G395" s="551" t="str">
        <f>IF($AC$136="","",IF(HLOOKUP($AC$136,Presentación!$BZ$3:$DE$574,Presentación!AP256,0)="","",HLOOKUP($AC$136,Presentación!$BZ$3:$DE$574,Presentación!AP256,0)))</f>
        <v/>
      </c>
      <c r="H395" s="551"/>
      <c r="I395" s="551"/>
      <c r="J395" s="551"/>
      <c r="K395" s="551"/>
      <c r="L395" s="551"/>
      <c r="M395" s="551"/>
      <c r="N395" s="551"/>
      <c r="O395" s="551"/>
      <c r="P395" s="551"/>
      <c r="Q395" s="551"/>
      <c r="R395" s="551"/>
      <c r="S395" s="551"/>
      <c r="T395" s="601"/>
      <c r="U395" s="467"/>
      <c r="V395" s="468"/>
      <c r="W395" s="27"/>
      <c r="X395" s="27"/>
      <c r="Y395" s="27"/>
      <c r="Z395" s="27"/>
      <c r="AA395" s="27"/>
      <c r="AB395" s="27"/>
      <c r="AC395" s="27"/>
      <c r="AD395" s="27"/>
      <c r="AG395">
        <f t="shared" si="160"/>
        <v>0</v>
      </c>
      <c r="AH395">
        <f t="shared" si="161"/>
        <v>0</v>
      </c>
      <c r="AI395" s="35">
        <f t="shared" si="162"/>
        <v>0</v>
      </c>
      <c r="AJ395" s="36">
        <f t="shared" si="163"/>
        <v>0</v>
      </c>
      <c r="AK395" s="37">
        <f t="shared" si="164"/>
        <v>0</v>
      </c>
      <c r="AL395" s="38">
        <f t="shared" si="165"/>
        <v>0</v>
      </c>
      <c r="AM395" s="35">
        <f t="shared" si="166"/>
        <v>0</v>
      </c>
      <c r="AN395" s="36">
        <f t="shared" si="167"/>
        <v>0</v>
      </c>
      <c r="AO395" s="37">
        <f t="shared" si="168"/>
        <v>0</v>
      </c>
      <c r="AP395" s="38">
        <f t="shared" si="169"/>
        <v>0</v>
      </c>
      <c r="AQ395" s="35">
        <f t="shared" si="170"/>
        <v>0</v>
      </c>
      <c r="AR395" s="36">
        <f t="shared" si="171"/>
        <v>0</v>
      </c>
      <c r="AS395" s="37">
        <f t="shared" si="172"/>
        <v>0</v>
      </c>
      <c r="AT395" s="38">
        <f t="shared" si="173"/>
        <v>0</v>
      </c>
      <c r="AU395" s="35">
        <f t="shared" si="174"/>
        <v>0</v>
      </c>
      <c r="AV395" s="36">
        <f t="shared" si="175"/>
        <v>0</v>
      </c>
      <c r="AW395" s="37">
        <f t="shared" si="176"/>
        <v>0</v>
      </c>
      <c r="AX395" s="38">
        <f t="shared" si="177"/>
        <v>0</v>
      </c>
      <c r="AY395" s="39">
        <f t="shared" si="178"/>
        <v>0</v>
      </c>
      <c r="AZ395" s="34" t="str">
        <f>IF(AY395=0,"",
IF(SUM($AY$143:AY395)=1,BA395,
IF($AY$718&gt;SUM($AY$143:AY395),_xlfn.CONCAT(", ",BA395),
IF($AY$718=SUM($AY$143:AY395),_xlfn.CONCAT(" y ",BA395)))))</f>
        <v/>
      </c>
      <c r="BA395" s="220" t="s">
        <v>1017</v>
      </c>
      <c r="BC395" s="41">
        <f t="shared" si="179"/>
        <v>0</v>
      </c>
      <c r="BD395" s="41">
        <f t="shared" si="180"/>
        <v>0</v>
      </c>
      <c r="BE395" s="41">
        <f t="shared" si="181"/>
        <v>0</v>
      </c>
      <c r="BF395" s="41">
        <f t="shared" si="182"/>
        <v>0</v>
      </c>
      <c r="BG395" s="41">
        <f t="shared" si="183"/>
        <v>0</v>
      </c>
      <c r="BH395" s="41">
        <f t="shared" si="184"/>
        <v>0</v>
      </c>
      <c r="BI395" s="41">
        <f t="shared" si="185"/>
        <v>0</v>
      </c>
      <c r="BJ395" s="41">
        <f t="shared" si="186"/>
        <v>0</v>
      </c>
    </row>
    <row r="396" spans="1:62" ht="15" customHeight="1">
      <c r="A396" s="159"/>
      <c r="B396" s="179"/>
      <c r="C396" s="220" t="s">
        <v>1018</v>
      </c>
      <c r="D396" s="573" t="str">
        <f>IF($AC$136="","",IF(HLOOKUP($AC$136,Presentación!$AQ$3:$BV$574,Presentación!AP257)="","",HLOOKUP($AC$136,Presentación!$AQ$3:$BV$574,Presentación!AP257,0)))</f>
        <v/>
      </c>
      <c r="E396" s="573"/>
      <c r="F396" s="573"/>
      <c r="G396" s="551" t="str">
        <f>IF($AC$136="","",IF(HLOOKUP($AC$136,Presentación!$BZ$3:$DE$574,Presentación!AP257,0)="","",HLOOKUP($AC$136,Presentación!$BZ$3:$DE$574,Presentación!AP257,0)))</f>
        <v/>
      </c>
      <c r="H396" s="551"/>
      <c r="I396" s="551"/>
      <c r="J396" s="551"/>
      <c r="K396" s="551"/>
      <c r="L396" s="551"/>
      <c r="M396" s="551"/>
      <c r="N396" s="551"/>
      <c r="O396" s="551"/>
      <c r="P396" s="551"/>
      <c r="Q396" s="551"/>
      <c r="R396" s="551"/>
      <c r="S396" s="551"/>
      <c r="T396" s="601"/>
      <c r="U396" s="467"/>
      <c r="V396" s="468"/>
      <c r="W396" s="27"/>
      <c r="X396" s="27"/>
      <c r="Y396" s="27"/>
      <c r="Z396" s="27"/>
      <c r="AA396" s="27"/>
      <c r="AB396" s="27"/>
      <c r="AC396" s="27"/>
      <c r="AD396" s="27"/>
      <c r="AG396">
        <f t="shared" si="160"/>
        <v>0</v>
      </c>
      <c r="AH396">
        <f t="shared" si="161"/>
        <v>0</v>
      </c>
      <c r="AI396" s="35">
        <f t="shared" si="162"/>
        <v>0</v>
      </c>
      <c r="AJ396" s="36">
        <f t="shared" si="163"/>
        <v>0</v>
      </c>
      <c r="AK396" s="37">
        <f t="shared" si="164"/>
        <v>0</v>
      </c>
      <c r="AL396" s="38">
        <f t="shared" si="165"/>
        <v>0</v>
      </c>
      <c r="AM396" s="35">
        <f t="shared" si="166"/>
        <v>0</v>
      </c>
      <c r="AN396" s="36">
        <f t="shared" si="167"/>
        <v>0</v>
      </c>
      <c r="AO396" s="37">
        <f t="shared" si="168"/>
        <v>0</v>
      </c>
      <c r="AP396" s="38">
        <f t="shared" si="169"/>
        <v>0</v>
      </c>
      <c r="AQ396" s="35">
        <f t="shared" si="170"/>
        <v>0</v>
      </c>
      <c r="AR396" s="36">
        <f t="shared" si="171"/>
        <v>0</v>
      </c>
      <c r="AS396" s="37">
        <f t="shared" si="172"/>
        <v>0</v>
      </c>
      <c r="AT396" s="38">
        <f t="shared" si="173"/>
        <v>0</v>
      </c>
      <c r="AU396" s="35">
        <f t="shared" si="174"/>
        <v>0</v>
      </c>
      <c r="AV396" s="36">
        <f t="shared" si="175"/>
        <v>0</v>
      </c>
      <c r="AW396" s="37">
        <f t="shared" si="176"/>
        <v>0</v>
      </c>
      <c r="AX396" s="38">
        <f t="shared" si="177"/>
        <v>0</v>
      </c>
      <c r="AY396" s="39">
        <f t="shared" si="178"/>
        <v>0</v>
      </c>
      <c r="AZ396" s="34" t="str">
        <f>IF(AY396=0,"",
IF(SUM($AY$143:AY396)=1,BA396,
IF($AY$718&gt;SUM($AY$143:AY396),_xlfn.CONCAT(", ",BA396),
IF($AY$718=SUM($AY$143:AY396),_xlfn.CONCAT(" y ",BA396)))))</f>
        <v/>
      </c>
      <c r="BA396" s="220" t="s">
        <v>1018</v>
      </c>
      <c r="BC396" s="41">
        <f t="shared" si="179"/>
        <v>0</v>
      </c>
      <c r="BD396" s="41">
        <f t="shared" si="180"/>
        <v>0</v>
      </c>
      <c r="BE396" s="41">
        <f t="shared" si="181"/>
        <v>0</v>
      </c>
      <c r="BF396" s="41">
        <f t="shared" si="182"/>
        <v>0</v>
      </c>
      <c r="BG396" s="41">
        <f t="shared" si="183"/>
        <v>0</v>
      </c>
      <c r="BH396" s="41">
        <f t="shared" si="184"/>
        <v>0</v>
      </c>
      <c r="BI396" s="41">
        <f t="shared" si="185"/>
        <v>0</v>
      </c>
      <c r="BJ396" s="41">
        <f t="shared" si="186"/>
        <v>0</v>
      </c>
    </row>
    <row r="397" spans="1:62" ht="15" customHeight="1">
      <c r="A397" s="159"/>
      <c r="B397" s="179"/>
      <c r="C397" s="220" t="s">
        <v>1019</v>
      </c>
      <c r="D397" s="573" t="str">
        <f>IF($AC$136="","",IF(HLOOKUP($AC$136,Presentación!$AQ$3:$BV$574,Presentación!AP258)="","",HLOOKUP($AC$136,Presentación!$AQ$3:$BV$574,Presentación!AP258,0)))</f>
        <v/>
      </c>
      <c r="E397" s="573"/>
      <c r="F397" s="573"/>
      <c r="G397" s="551" t="str">
        <f>IF($AC$136="","",IF(HLOOKUP($AC$136,Presentación!$BZ$3:$DE$574,Presentación!AP258,0)="","",HLOOKUP($AC$136,Presentación!$BZ$3:$DE$574,Presentación!AP258,0)))</f>
        <v/>
      </c>
      <c r="H397" s="551"/>
      <c r="I397" s="551"/>
      <c r="J397" s="551"/>
      <c r="K397" s="551"/>
      <c r="L397" s="551"/>
      <c r="M397" s="551"/>
      <c r="N397" s="551"/>
      <c r="O397" s="551"/>
      <c r="P397" s="551"/>
      <c r="Q397" s="551"/>
      <c r="R397" s="551"/>
      <c r="S397" s="551"/>
      <c r="T397" s="601"/>
      <c r="U397" s="467"/>
      <c r="V397" s="468"/>
      <c r="W397" s="27"/>
      <c r="X397" s="27"/>
      <c r="Y397" s="27"/>
      <c r="Z397" s="27"/>
      <c r="AA397" s="27"/>
      <c r="AB397" s="27"/>
      <c r="AC397" s="27"/>
      <c r="AD397" s="27"/>
      <c r="AG397">
        <f t="shared" si="160"/>
        <v>0</v>
      </c>
      <c r="AH397">
        <f t="shared" si="161"/>
        <v>0</v>
      </c>
      <c r="AI397" s="35">
        <f t="shared" si="162"/>
        <v>0</v>
      </c>
      <c r="AJ397" s="36">
        <f t="shared" si="163"/>
        <v>0</v>
      </c>
      <c r="AK397" s="37">
        <f t="shared" si="164"/>
        <v>0</v>
      </c>
      <c r="AL397" s="38">
        <f t="shared" si="165"/>
        <v>0</v>
      </c>
      <c r="AM397" s="35">
        <f t="shared" si="166"/>
        <v>0</v>
      </c>
      <c r="AN397" s="36">
        <f t="shared" si="167"/>
        <v>0</v>
      </c>
      <c r="AO397" s="37">
        <f t="shared" si="168"/>
        <v>0</v>
      </c>
      <c r="AP397" s="38">
        <f t="shared" si="169"/>
        <v>0</v>
      </c>
      <c r="AQ397" s="35">
        <f t="shared" si="170"/>
        <v>0</v>
      </c>
      <c r="AR397" s="36">
        <f t="shared" si="171"/>
        <v>0</v>
      </c>
      <c r="AS397" s="37">
        <f t="shared" si="172"/>
        <v>0</v>
      </c>
      <c r="AT397" s="38">
        <f t="shared" si="173"/>
        <v>0</v>
      </c>
      <c r="AU397" s="35">
        <f t="shared" si="174"/>
        <v>0</v>
      </c>
      <c r="AV397" s="36">
        <f t="shared" si="175"/>
        <v>0</v>
      </c>
      <c r="AW397" s="37">
        <f t="shared" si="176"/>
        <v>0</v>
      </c>
      <c r="AX397" s="38">
        <f t="shared" si="177"/>
        <v>0</v>
      </c>
      <c r="AY397" s="39">
        <f t="shared" si="178"/>
        <v>0</v>
      </c>
      <c r="AZ397" s="34" t="str">
        <f>IF(AY397=0,"",
IF(SUM($AY$143:AY397)=1,BA397,
IF($AY$718&gt;SUM($AY$143:AY397),_xlfn.CONCAT(", ",BA397),
IF($AY$718=SUM($AY$143:AY397),_xlfn.CONCAT(" y ",BA397)))))</f>
        <v/>
      </c>
      <c r="BA397" s="220" t="s">
        <v>1019</v>
      </c>
      <c r="BC397" s="41">
        <f t="shared" si="179"/>
        <v>0</v>
      </c>
      <c r="BD397" s="41">
        <f t="shared" si="180"/>
        <v>0</v>
      </c>
      <c r="BE397" s="41">
        <f t="shared" si="181"/>
        <v>0</v>
      </c>
      <c r="BF397" s="41">
        <f t="shared" si="182"/>
        <v>0</v>
      </c>
      <c r="BG397" s="41">
        <f t="shared" si="183"/>
        <v>0</v>
      </c>
      <c r="BH397" s="41">
        <f t="shared" si="184"/>
        <v>0</v>
      </c>
      <c r="BI397" s="41">
        <f t="shared" si="185"/>
        <v>0</v>
      </c>
      <c r="BJ397" s="41">
        <f t="shared" si="186"/>
        <v>0</v>
      </c>
    </row>
    <row r="398" spans="1:62" ht="15" customHeight="1">
      <c r="A398" s="159"/>
      <c r="B398" s="179"/>
      <c r="C398" s="220" t="s">
        <v>1020</v>
      </c>
      <c r="D398" s="573" t="str">
        <f>IF($AC$136="","",IF(HLOOKUP($AC$136,Presentación!$AQ$3:$BV$574,Presentación!AP259)="","",HLOOKUP($AC$136,Presentación!$AQ$3:$BV$574,Presentación!AP259,0)))</f>
        <v/>
      </c>
      <c r="E398" s="573"/>
      <c r="F398" s="573"/>
      <c r="G398" s="551" t="str">
        <f>IF($AC$136="","",IF(HLOOKUP($AC$136,Presentación!$BZ$3:$DE$574,Presentación!AP259,0)="","",HLOOKUP($AC$136,Presentación!$BZ$3:$DE$574,Presentación!AP259,0)))</f>
        <v/>
      </c>
      <c r="H398" s="551"/>
      <c r="I398" s="551"/>
      <c r="J398" s="551"/>
      <c r="K398" s="551"/>
      <c r="L398" s="551"/>
      <c r="M398" s="551"/>
      <c r="N398" s="551"/>
      <c r="O398" s="551"/>
      <c r="P398" s="551"/>
      <c r="Q398" s="551"/>
      <c r="R398" s="551"/>
      <c r="S398" s="551"/>
      <c r="T398" s="601"/>
      <c r="U398" s="467"/>
      <c r="V398" s="468"/>
      <c r="W398" s="27"/>
      <c r="X398" s="27"/>
      <c r="Y398" s="27"/>
      <c r="Z398" s="27"/>
      <c r="AA398" s="27"/>
      <c r="AB398" s="27"/>
      <c r="AC398" s="27"/>
      <c r="AD398" s="27"/>
      <c r="AG398">
        <f t="shared" si="160"/>
        <v>0</v>
      </c>
      <c r="AH398">
        <f t="shared" si="161"/>
        <v>0</v>
      </c>
      <c r="AI398" s="35">
        <f t="shared" si="162"/>
        <v>0</v>
      </c>
      <c r="AJ398" s="36">
        <f t="shared" si="163"/>
        <v>0</v>
      </c>
      <c r="AK398" s="37">
        <f t="shared" si="164"/>
        <v>0</v>
      </c>
      <c r="AL398" s="38">
        <f t="shared" si="165"/>
        <v>0</v>
      </c>
      <c r="AM398" s="35">
        <f t="shared" si="166"/>
        <v>0</v>
      </c>
      <c r="AN398" s="36">
        <f t="shared" si="167"/>
        <v>0</v>
      </c>
      <c r="AO398" s="37">
        <f t="shared" si="168"/>
        <v>0</v>
      </c>
      <c r="AP398" s="38">
        <f t="shared" si="169"/>
        <v>0</v>
      </c>
      <c r="AQ398" s="35">
        <f t="shared" si="170"/>
        <v>0</v>
      </c>
      <c r="AR398" s="36">
        <f t="shared" si="171"/>
        <v>0</v>
      </c>
      <c r="AS398" s="37">
        <f t="shared" si="172"/>
        <v>0</v>
      </c>
      <c r="AT398" s="38">
        <f t="shared" si="173"/>
        <v>0</v>
      </c>
      <c r="AU398" s="35">
        <f t="shared" si="174"/>
        <v>0</v>
      </c>
      <c r="AV398" s="36">
        <f t="shared" si="175"/>
        <v>0</v>
      </c>
      <c r="AW398" s="37">
        <f t="shared" si="176"/>
        <v>0</v>
      </c>
      <c r="AX398" s="38">
        <f t="shared" si="177"/>
        <v>0</v>
      </c>
      <c r="AY398" s="39">
        <f t="shared" si="178"/>
        <v>0</v>
      </c>
      <c r="AZ398" s="34" t="str">
        <f>IF(AY398=0,"",
IF(SUM($AY$143:AY398)=1,BA398,
IF($AY$718&gt;SUM($AY$143:AY398),_xlfn.CONCAT(", ",BA398),
IF($AY$718=SUM($AY$143:AY398),_xlfn.CONCAT(" y ",BA398)))))</f>
        <v/>
      </c>
      <c r="BA398" s="220" t="s">
        <v>1020</v>
      </c>
      <c r="BC398" s="41">
        <f t="shared" si="179"/>
        <v>0</v>
      </c>
      <c r="BD398" s="41">
        <f t="shared" si="180"/>
        <v>0</v>
      </c>
      <c r="BE398" s="41">
        <f t="shared" si="181"/>
        <v>0</v>
      </c>
      <c r="BF398" s="41">
        <f t="shared" si="182"/>
        <v>0</v>
      </c>
      <c r="BG398" s="41">
        <f t="shared" si="183"/>
        <v>0</v>
      </c>
      <c r="BH398" s="41">
        <f t="shared" si="184"/>
        <v>0</v>
      </c>
      <c r="BI398" s="41">
        <f t="shared" si="185"/>
        <v>0</v>
      </c>
      <c r="BJ398" s="41">
        <f t="shared" si="186"/>
        <v>0</v>
      </c>
    </row>
    <row r="399" spans="1:62" ht="15" customHeight="1">
      <c r="A399" s="159"/>
      <c r="B399" s="179"/>
      <c r="C399" s="220" t="s">
        <v>1021</v>
      </c>
      <c r="D399" s="573" t="str">
        <f>IF($AC$136="","",IF(HLOOKUP($AC$136,Presentación!$AQ$3:$BV$574,Presentación!AP260)="","",HLOOKUP($AC$136,Presentación!$AQ$3:$BV$574,Presentación!AP260,0)))</f>
        <v/>
      </c>
      <c r="E399" s="573"/>
      <c r="F399" s="573"/>
      <c r="G399" s="551" t="str">
        <f>IF($AC$136="","",IF(HLOOKUP($AC$136,Presentación!$BZ$3:$DE$574,Presentación!AP260,0)="","",HLOOKUP($AC$136,Presentación!$BZ$3:$DE$574,Presentación!AP260,0)))</f>
        <v/>
      </c>
      <c r="H399" s="551"/>
      <c r="I399" s="551"/>
      <c r="J399" s="551"/>
      <c r="K399" s="551"/>
      <c r="L399" s="551"/>
      <c r="M399" s="551"/>
      <c r="N399" s="551"/>
      <c r="O399" s="551"/>
      <c r="P399" s="551"/>
      <c r="Q399" s="551"/>
      <c r="R399" s="551"/>
      <c r="S399" s="551"/>
      <c r="T399" s="601"/>
      <c r="U399" s="467"/>
      <c r="V399" s="468"/>
      <c r="W399" s="27"/>
      <c r="X399" s="27"/>
      <c r="Y399" s="27"/>
      <c r="Z399" s="27"/>
      <c r="AA399" s="27"/>
      <c r="AB399" s="27"/>
      <c r="AC399" s="27"/>
      <c r="AD399" s="27"/>
      <c r="AG399">
        <f t="shared" ref="AG399:AG462" si="187">IF(D400&lt;&gt;"",IF(OR(COUNTA(T400:AD400,O981:AD981)=0,COUNTA(T400:AD400,O981:AD981)=25),0,1),0)</f>
        <v>0</v>
      </c>
      <c r="AH399">
        <f t="shared" ref="AH399:AH462" si="188">IF(D400="",IF(COUNTA(T400:AD400,O981:AD981)=0,0,1),0)</f>
        <v>0</v>
      </c>
      <c r="AI399" s="35">
        <f t="shared" si="162"/>
        <v>0</v>
      </c>
      <c r="AJ399" s="36">
        <f t="shared" si="163"/>
        <v>0</v>
      </c>
      <c r="AK399" s="37">
        <f t="shared" si="164"/>
        <v>0</v>
      </c>
      <c r="AL399" s="38">
        <f t="shared" si="165"/>
        <v>0</v>
      </c>
      <c r="AM399" s="35">
        <f t="shared" si="166"/>
        <v>0</v>
      </c>
      <c r="AN399" s="36">
        <f t="shared" si="167"/>
        <v>0</v>
      </c>
      <c r="AO399" s="37">
        <f t="shared" si="168"/>
        <v>0</v>
      </c>
      <c r="AP399" s="38">
        <f t="shared" si="169"/>
        <v>0</v>
      </c>
      <c r="AQ399" s="35">
        <f t="shared" si="170"/>
        <v>0</v>
      </c>
      <c r="AR399" s="36">
        <f t="shared" si="171"/>
        <v>0</v>
      </c>
      <c r="AS399" s="37">
        <f t="shared" si="172"/>
        <v>0</v>
      </c>
      <c r="AT399" s="38">
        <f t="shared" si="173"/>
        <v>0</v>
      </c>
      <c r="AU399" s="35">
        <f t="shared" si="174"/>
        <v>0</v>
      </c>
      <c r="AV399" s="36">
        <f t="shared" si="175"/>
        <v>0</v>
      </c>
      <c r="AW399" s="37">
        <f t="shared" si="176"/>
        <v>0</v>
      </c>
      <c r="AX399" s="38">
        <f t="shared" si="177"/>
        <v>0</v>
      </c>
      <c r="AY399" s="39">
        <f t="shared" si="178"/>
        <v>0</v>
      </c>
      <c r="AZ399" s="34" t="str">
        <f>IF(AY399=0,"",
IF(SUM($AY$143:AY399)=1,BA399,
IF($AY$718&gt;SUM($AY$143:AY399),_xlfn.CONCAT(", ",BA399),
IF($AY$718=SUM($AY$143:AY399),_xlfn.CONCAT(" y ",BA399)))))</f>
        <v/>
      </c>
      <c r="BA399" s="220" t="s">
        <v>1021</v>
      </c>
      <c r="BC399" s="41">
        <f t="shared" si="179"/>
        <v>0</v>
      </c>
      <c r="BD399" s="41">
        <f t="shared" si="180"/>
        <v>0</v>
      </c>
      <c r="BE399" s="41">
        <f t="shared" si="181"/>
        <v>0</v>
      </c>
      <c r="BF399" s="41">
        <f t="shared" si="182"/>
        <v>0</v>
      </c>
      <c r="BG399" s="41">
        <f t="shared" si="183"/>
        <v>0</v>
      </c>
      <c r="BH399" s="41">
        <f t="shared" si="184"/>
        <v>0</v>
      </c>
      <c r="BI399" s="41">
        <f t="shared" si="185"/>
        <v>0</v>
      </c>
      <c r="BJ399" s="41">
        <f t="shared" si="186"/>
        <v>0</v>
      </c>
    </row>
    <row r="400" spans="1:62" ht="15" customHeight="1">
      <c r="A400" s="159"/>
      <c r="B400" s="179"/>
      <c r="C400" s="220" t="s">
        <v>1022</v>
      </c>
      <c r="D400" s="573" t="str">
        <f>IF($AC$136="","",IF(HLOOKUP($AC$136,Presentación!$AQ$3:$BV$574,Presentación!AP261)="","",HLOOKUP($AC$136,Presentación!$AQ$3:$BV$574,Presentación!AP261,0)))</f>
        <v/>
      </c>
      <c r="E400" s="573"/>
      <c r="F400" s="573"/>
      <c r="G400" s="551" t="str">
        <f>IF($AC$136="","",IF(HLOOKUP($AC$136,Presentación!$BZ$3:$DE$574,Presentación!AP261,0)="","",HLOOKUP($AC$136,Presentación!$BZ$3:$DE$574,Presentación!AP261,0)))</f>
        <v/>
      </c>
      <c r="H400" s="551"/>
      <c r="I400" s="551"/>
      <c r="J400" s="551"/>
      <c r="K400" s="551"/>
      <c r="L400" s="551"/>
      <c r="M400" s="551"/>
      <c r="N400" s="551"/>
      <c r="O400" s="551"/>
      <c r="P400" s="551"/>
      <c r="Q400" s="551"/>
      <c r="R400" s="551"/>
      <c r="S400" s="551"/>
      <c r="T400" s="601"/>
      <c r="U400" s="467"/>
      <c r="V400" s="468"/>
      <c r="W400" s="27"/>
      <c r="X400" s="27"/>
      <c r="Y400" s="27"/>
      <c r="Z400" s="27"/>
      <c r="AA400" s="27"/>
      <c r="AB400" s="27"/>
      <c r="AC400" s="27"/>
      <c r="AD400" s="27"/>
      <c r="AG400">
        <f t="shared" si="187"/>
        <v>0</v>
      </c>
      <c r="AH400">
        <f t="shared" si="188"/>
        <v>0</v>
      </c>
      <c r="AI400" s="35">
        <f t="shared" ref="AI400:AI463" si="189">W400</f>
        <v>0</v>
      </c>
      <c r="AJ400" s="36">
        <f t="shared" ref="AJ400:AJ463" si="190">COUNTIF(AA400,"NS") + COUNTIF(O981,"NS") + COUNTIF(S981,"NS") + COUNTIF(W981,"NS") + COUNTIF(AA981,"NS")</f>
        <v>0</v>
      </c>
      <c r="AK400" s="37">
        <f t="shared" ref="AK400:AK463" si="191">SUM(AA400,O981,S981,W981,AA981)</f>
        <v>0</v>
      </c>
      <c r="AL400" s="38">
        <f t="shared" ref="AL400:AL463" si="192">IF(OR(AND(AI400=0, AJ400&gt;0),AND(AI400="NS", AK400&gt;0), AND(AI400="NS", AJ400=0, AK400=0)), 1, IF(OR(AND(AI400&gt;0, AJ400&gt;1,AI400&gt;AK400), AND(AI400="NS", AJ400=2), AND(AI400="NS", AK400=0, AJ400&gt;0), AI400=AK400), 0, 1))</f>
        <v>0</v>
      </c>
      <c r="AM400" s="35">
        <f t="shared" ref="AM400:AM463" si="193">X400</f>
        <v>0</v>
      </c>
      <c r="AN400" s="36">
        <f t="shared" ref="AN400:AN463" si="194">COUNTIF(AB400,"NS") + COUNTIF(P981,"NS") + COUNTIF(T981,"NS") + COUNTIF(X981,"NS") + COUNTIF(AB981,"NS")</f>
        <v>0</v>
      </c>
      <c r="AO400" s="37">
        <f t="shared" ref="AO400:AO463" si="195">SUM(AB400,P981,T981,X981,AB981)</f>
        <v>0</v>
      </c>
      <c r="AP400" s="38">
        <f t="shared" ref="AP400:AP463" si="196">IF(OR(AND(AM400=0, AN400&gt;0),AND(AM400="NS", AO400&gt;0), AND(AM400="NS", AN400=0, AO400=0)), 1, IF(OR(AND(AM400&gt;0, AN400&gt;1,AM400&gt;AO400), AND(AM400="NS", AN400=2), AND(AM400="NS", AO400=0, AN400&gt;0), AM400=AO400), 0, 1))</f>
        <v>0</v>
      </c>
      <c r="AQ400" s="35">
        <f t="shared" ref="AQ400:AQ463" si="197">Y400</f>
        <v>0</v>
      </c>
      <c r="AR400" s="36">
        <f t="shared" ref="AR400:AR463" si="198">COUNTIF(AC400,"NS") + COUNTIF(Q981,"NS") + COUNTIF(U981,"NS") + COUNTIF(Y981,"NS") + COUNTIF(AC981,"NS")</f>
        <v>0</v>
      </c>
      <c r="AS400" s="37">
        <f t="shared" ref="AS400:AS463" si="199">SUM(AC400,Q981,U981,Y981,AC981)</f>
        <v>0</v>
      </c>
      <c r="AT400" s="38">
        <f t="shared" ref="AT400:AT463" si="200">IF(OR(AND(AQ400=0, AR400&gt;0),AND(AQ400="NS", AS400&gt;0), AND(AQ400="NS", AR400=0, AS400=0)), 1, IF(OR(AND(AQ400&gt;0, AR400&gt;1,AQ400&gt;AS400), AND(AQ400="NS", AR400=2), AND(AQ400="NS", AS400=0, AR400&gt;0), AQ400=AS400), 0, 1))</f>
        <v>0</v>
      </c>
      <c r="AU400" s="35">
        <f t="shared" ref="AU400:AU463" si="201">Z400</f>
        <v>0</v>
      </c>
      <c r="AV400" s="36">
        <f t="shared" ref="AV400:AV463" si="202">COUNTIF(AD400,"NS") + COUNTIF(R981,"NS") + COUNTIF(V981,"NS") + COUNTIF(Z981,"NS") + COUNTIF(AD981,"NS")</f>
        <v>0</v>
      </c>
      <c r="AW400" s="37">
        <f t="shared" ref="AW400:AW463" si="203">SUM(AD400,R981,V981,Z981,AD981)</f>
        <v>0</v>
      </c>
      <c r="AX400" s="38">
        <f t="shared" ref="AX400:AX463" si="204">IF(OR(AND(AU400=0, AV400&gt;0),AND(AU400="NS", AW400&gt;0), AND(AU400="NS", AV400=0, AW400=0)), 1, IF(OR(AND(AU400&gt;0, AV400&gt;1,AU400&gt;AW400), AND(AU400="NS", AV400=2), AND(AU400="NS", AW400=0, AV400&gt;0), AU400=AW400), 0, 1))</f>
        <v>0</v>
      </c>
      <c r="AY400" s="39">
        <f t="shared" ref="AY400:AY463" si="205">IF(SUM(AL400,AP400,AT400,AX400)=0,0,1)</f>
        <v>0</v>
      </c>
      <c r="AZ400" s="34" t="str">
        <f>IF(AY400=0,"",
IF(SUM($AY$143:AY400)=1,BA400,
IF($AY$718&gt;SUM($AY$143:AY400),_xlfn.CONCAT(", ",BA400),
IF($AY$718=SUM($AY$143:AY400),_xlfn.CONCAT(" y ",BA400)))))</f>
        <v/>
      </c>
      <c r="BA400" s="220" t="s">
        <v>1022</v>
      </c>
      <c r="BC400" s="41">
        <f t="shared" ref="BC400:BC463" si="206">W400</f>
        <v>0</v>
      </c>
      <c r="BD400" s="41">
        <f t="shared" ref="BD400:BD463" si="207">COUNTIF(X400:Z400,"NS")</f>
        <v>0</v>
      </c>
      <c r="BE400" s="41">
        <f t="shared" ref="BE400:BE463" si="208">SUM(X400:Z400)</f>
        <v>0</v>
      </c>
      <c r="BF400" s="41">
        <f t="shared" ref="BF400:BF463" si="209">IF(OR(AND(BC400=0, BD400&gt;0),AND(BC400="NS", BE400&gt;0), AND(BC400="NS", BD400=0, BE400=0)), 1, IF(OR(AND(BC400&gt;0, BD400&gt;1,BC400&gt;BE400), AND(BC400="NS", BD400=2), AND(BC400="NS", BE400=0, BD400&gt;0), BC400=BE400), 0, 1))</f>
        <v>0</v>
      </c>
      <c r="BG400" s="41">
        <f t="shared" ref="BG400:BG463" si="210">AA400</f>
        <v>0</v>
      </c>
      <c r="BH400" s="41">
        <f t="shared" ref="BH400:BH463" si="211">COUNTIF(AB400:AD400,"NS")</f>
        <v>0</v>
      </c>
      <c r="BI400" s="41">
        <f t="shared" ref="BI400:BI463" si="212">SUM(AB400:AD400)</f>
        <v>0</v>
      </c>
      <c r="BJ400" s="41">
        <f t="shared" ref="BJ400:BJ463" si="213">IF(OR(AND(BG400=0, BH400&gt;0),AND(BG400="NS", BI400&gt;0), AND(BG400="NS", BH400=0, BI400=0)), 1, IF(OR(AND(BG400&gt;0, BH400&gt;1,BG400&gt;BI400), AND(BG400="NS", BH400=2), AND(BG400="NS", BI400=0, BH400&gt;0), BG400=BI400), 0, 1))</f>
        <v>0</v>
      </c>
    </row>
    <row r="401" spans="1:62" ht="15" customHeight="1">
      <c r="A401" s="159"/>
      <c r="B401" s="179"/>
      <c r="C401" s="220" t="s">
        <v>1023</v>
      </c>
      <c r="D401" s="573" t="str">
        <f>IF($AC$136="","",IF(HLOOKUP($AC$136,Presentación!$AQ$3:$BV$574,Presentación!AP262)="","",HLOOKUP($AC$136,Presentación!$AQ$3:$BV$574,Presentación!AP262,0)))</f>
        <v/>
      </c>
      <c r="E401" s="573"/>
      <c r="F401" s="573"/>
      <c r="G401" s="551" t="str">
        <f>IF($AC$136="","",IF(HLOOKUP($AC$136,Presentación!$BZ$3:$DE$574,Presentación!AP262,0)="","",HLOOKUP($AC$136,Presentación!$BZ$3:$DE$574,Presentación!AP262,0)))</f>
        <v/>
      </c>
      <c r="H401" s="551"/>
      <c r="I401" s="551"/>
      <c r="J401" s="551"/>
      <c r="K401" s="551"/>
      <c r="L401" s="551"/>
      <c r="M401" s="551"/>
      <c r="N401" s="551"/>
      <c r="O401" s="551"/>
      <c r="P401" s="551"/>
      <c r="Q401" s="551"/>
      <c r="R401" s="551"/>
      <c r="S401" s="551"/>
      <c r="T401" s="601"/>
      <c r="U401" s="467"/>
      <c r="V401" s="468"/>
      <c r="W401" s="27"/>
      <c r="X401" s="27"/>
      <c r="Y401" s="27"/>
      <c r="Z401" s="27"/>
      <c r="AA401" s="27"/>
      <c r="AB401" s="27"/>
      <c r="AC401" s="27"/>
      <c r="AD401" s="27"/>
      <c r="AG401">
        <f t="shared" si="187"/>
        <v>0</v>
      </c>
      <c r="AH401">
        <f t="shared" si="188"/>
        <v>0</v>
      </c>
      <c r="AI401" s="35">
        <f t="shared" si="189"/>
        <v>0</v>
      </c>
      <c r="AJ401" s="36">
        <f t="shared" si="190"/>
        <v>0</v>
      </c>
      <c r="AK401" s="37">
        <f t="shared" si="191"/>
        <v>0</v>
      </c>
      <c r="AL401" s="38">
        <f t="shared" si="192"/>
        <v>0</v>
      </c>
      <c r="AM401" s="35">
        <f t="shared" si="193"/>
        <v>0</v>
      </c>
      <c r="AN401" s="36">
        <f t="shared" si="194"/>
        <v>0</v>
      </c>
      <c r="AO401" s="37">
        <f t="shared" si="195"/>
        <v>0</v>
      </c>
      <c r="AP401" s="38">
        <f t="shared" si="196"/>
        <v>0</v>
      </c>
      <c r="AQ401" s="35">
        <f t="shared" si="197"/>
        <v>0</v>
      </c>
      <c r="AR401" s="36">
        <f t="shared" si="198"/>
        <v>0</v>
      </c>
      <c r="AS401" s="37">
        <f t="shared" si="199"/>
        <v>0</v>
      </c>
      <c r="AT401" s="38">
        <f t="shared" si="200"/>
        <v>0</v>
      </c>
      <c r="AU401" s="35">
        <f t="shared" si="201"/>
        <v>0</v>
      </c>
      <c r="AV401" s="36">
        <f t="shared" si="202"/>
        <v>0</v>
      </c>
      <c r="AW401" s="37">
        <f t="shared" si="203"/>
        <v>0</v>
      </c>
      <c r="AX401" s="38">
        <f t="shared" si="204"/>
        <v>0</v>
      </c>
      <c r="AY401" s="39">
        <f t="shared" si="205"/>
        <v>0</v>
      </c>
      <c r="AZ401" s="34" t="str">
        <f>IF(AY401=0,"",
IF(SUM($AY$143:AY401)=1,BA401,
IF($AY$718&gt;SUM($AY$143:AY401),_xlfn.CONCAT(", ",BA401),
IF($AY$718=SUM($AY$143:AY401),_xlfn.CONCAT(" y ",BA401)))))</f>
        <v/>
      </c>
      <c r="BA401" s="220" t="s">
        <v>1023</v>
      </c>
      <c r="BC401" s="41">
        <f t="shared" si="206"/>
        <v>0</v>
      </c>
      <c r="BD401" s="41">
        <f t="shared" si="207"/>
        <v>0</v>
      </c>
      <c r="BE401" s="41">
        <f t="shared" si="208"/>
        <v>0</v>
      </c>
      <c r="BF401" s="41">
        <f t="shared" si="209"/>
        <v>0</v>
      </c>
      <c r="BG401" s="41">
        <f t="shared" si="210"/>
        <v>0</v>
      </c>
      <c r="BH401" s="41">
        <f t="shared" si="211"/>
        <v>0</v>
      </c>
      <c r="BI401" s="41">
        <f t="shared" si="212"/>
        <v>0</v>
      </c>
      <c r="BJ401" s="41">
        <f t="shared" si="213"/>
        <v>0</v>
      </c>
    </row>
    <row r="402" spans="1:62" ht="15" customHeight="1">
      <c r="A402" s="159"/>
      <c r="B402" s="179"/>
      <c r="C402" s="220" t="s">
        <v>1024</v>
      </c>
      <c r="D402" s="573" t="str">
        <f>IF($AC$136="","",IF(HLOOKUP($AC$136,Presentación!$AQ$3:$BV$574,Presentación!AP263)="","",HLOOKUP($AC$136,Presentación!$AQ$3:$BV$574,Presentación!AP263,0)))</f>
        <v/>
      </c>
      <c r="E402" s="573"/>
      <c r="F402" s="573"/>
      <c r="G402" s="551" t="str">
        <f>IF($AC$136="","",IF(HLOOKUP($AC$136,Presentación!$BZ$3:$DE$574,Presentación!AP263,0)="","",HLOOKUP($AC$136,Presentación!$BZ$3:$DE$574,Presentación!AP263,0)))</f>
        <v/>
      </c>
      <c r="H402" s="551"/>
      <c r="I402" s="551"/>
      <c r="J402" s="551"/>
      <c r="K402" s="551"/>
      <c r="L402" s="551"/>
      <c r="M402" s="551"/>
      <c r="N402" s="551"/>
      <c r="O402" s="551"/>
      <c r="P402" s="551"/>
      <c r="Q402" s="551"/>
      <c r="R402" s="551"/>
      <c r="S402" s="551"/>
      <c r="T402" s="601"/>
      <c r="U402" s="467"/>
      <c r="V402" s="468"/>
      <c r="W402" s="27"/>
      <c r="X402" s="27"/>
      <c r="Y402" s="27"/>
      <c r="Z402" s="27"/>
      <c r="AA402" s="27"/>
      <c r="AB402" s="27"/>
      <c r="AC402" s="27"/>
      <c r="AD402" s="27"/>
      <c r="AG402">
        <f t="shared" si="187"/>
        <v>0</v>
      </c>
      <c r="AH402">
        <f t="shared" si="188"/>
        <v>0</v>
      </c>
      <c r="AI402" s="35">
        <f t="shared" si="189"/>
        <v>0</v>
      </c>
      <c r="AJ402" s="36">
        <f t="shared" si="190"/>
        <v>0</v>
      </c>
      <c r="AK402" s="37">
        <f t="shared" si="191"/>
        <v>0</v>
      </c>
      <c r="AL402" s="38">
        <f t="shared" si="192"/>
        <v>0</v>
      </c>
      <c r="AM402" s="35">
        <f t="shared" si="193"/>
        <v>0</v>
      </c>
      <c r="AN402" s="36">
        <f t="shared" si="194"/>
        <v>0</v>
      </c>
      <c r="AO402" s="37">
        <f t="shared" si="195"/>
        <v>0</v>
      </c>
      <c r="AP402" s="38">
        <f t="shared" si="196"/>
        <v>0</v>
      </c>
      <c r="AQ402" s="35">
        <f t="shared" si="197"/>
        <v>0</v>
      </c>
      <c r="AR402" s="36">
        <f t="shared" si="198"/>
        <v>0</v>
      </c>
      <c r="AS402" s="37">
        <f t="shared" si="199"/>
        <v>0</v>
      </c>
      <c r="AT402" s="38">
        <f t="shared" si="200"/>
        <v>0</v>
      </c>
      <c r="AU402" s="35">
        <f t="shared" si="201"/>
        <v>0</v>
      </c>
      <c r="AV402" s="36">
        <f t="shared" si="202"/>
        <v>0</v>
      </c>
      <c r="AW402" s="37">
        <f t="shared" si="203"/>
        <v>0</v>
      </c>
      <c r="AX402" s="38">
        <f t="shared" si="204"/>
        <v>0</v>
      </c>
      <c r="AY402" s="39">
        <f t="shared" si="205"/>
        <v>0</v>
      </c>
      <c r="AZ402" s="34" t="str">
        <f>IF(AY402=0,"",
IF(SUM($AY$143:AY402)=1,BA402,
IF($AY$718&gt;SUM($AY$143:AY402),_xlfn.CONCAT(", ",BA402),
IF($AY$718=SUM($AY$143:AY402),_xlfn.CONCAT(" y ",BA402)))))</f>
        <v/>
      </c>
      <c r="BA402" s="220" t="s">
        <v>1024</v>
      </c>
      <c r="BC402" s="41">
        <f t="shared" si="206"/>
        <v>0</v>
      </c>
      <c r="BD402" s="41">
        <f t="shared" si="207"/>
        <v>0</v>
      </c>
      <c r="BE402" s="41">
        <f t="shared" si="208"/>
        <v>0</v>
      </c>
      <c r="BF402" s="41">
        <f t="shared" si="209"/>
        <v>0</v>
      </c>
      <c r="BG402" s="41">
        <f t="shared" si="210"/>
        <v>0</v>
      </c>
      <c r="BH402" s="41">
        <f t="shared" si="211"/>
        <v>0</v>
      </c>
      <c r="BI402" s="41">
        <f t="shared" si="212"/>
        <v>0</v>
      </c>
      <c r="BJ402" s="41">
        <f t="shared" si="213"/>
        <v>0</v>
      </c>
    </row>
    <row r="403" spans="1:62" ht="15" customHeight="1">
      <c r="A403" s="159"/>
      <c r="B403" s="179"/>
      <c r="C403" s="220" t="s">
        <v>1025</v>
      </c>
      <c r="D403" s="573" t="str">
        <f>IF($AC$136="","",IF(HLOOKUP($AC$136,Presentación!$AQ$3:$BV$574,Presentación!AP264)="","",HLOOKUP($AC$136,Presentación!$AQ$3:$BV$574,Presentación!AP264,0)))</f>
        <v/>
      </c>
      <c r="E403" s="573"/>
      <c r="F403" s="573"/>
      <c r="G403" s="551" t="str">
        <f>IF($AC$136="","",IF(HLOOKUP($AC$136,Presentación!$BZ$3:$DE$574,Presentación!AP264,0)="","",HLOOKUP($AC$136,Presentación!$BZ$3:$DE$574,Presentación!AP264,0)))</f>
        <v/>
      </c>
      <c r="H403" s="551"/>
      <c r="I403" s="551"/>
      <c r="J403" s="551"/>
      <c r="K403" s="551"/>
      <c r="L403" s="551"/>
      <c r="M403" s="551"/>
      <c r="N403" s="551"/>
      <c r="O403" s="551"/>
      <c r="P403" s="551"/>
      <c r="Q403" s="551"/>
      <c r="R403" s="551"/>
      <c r="S403" s="551"/>
      <c r="T403" s="601"/>
      <c r="U403" s="467"/>
      <c r="V403" s="468"/>
      <c r="W403" s="27"/>
      <c r="X403" s="27"/>
      <c r="Y403" s="27"/>
      <c r="Z403" s="27"/>
      <c r="AA403" s="27"/>
      <c r="AB403" s="27"/>
      <c r="AC403" s="27"/>
      <c r="AD403" s="27"/>
      <c r="AG403">
        <f t="shared" si="187"/>
        <v>0</v>
      </c>
      <c r="AH403">
        <f t="shared" si="188"/>
        <v>0</v>
      </c>
      <c r="AI403" s="35">
        <f t="shared" si="189"/>
        <v>0</v>
      </c>
      <c r="AJ403" s="36">
        <f t="shared" si="190"/>
        <v>0</v>
      </c>
      <c r="AK403" s="37">
        <f t="shared" si="191"/>
        <v>0</v>
      </c>
      <c r="AL403" s="38">
        <f t="shared" si="192"/>
        <v>0</v>
      </c>
      <c r="AM403" s="35">
        <f t="shared" si="193"/>
        <v>0</v>
      </c>
      <c r="AN403" s="36">
        <f t="shared" si="194"/>
        <v>0</v>
      </c>
      <c r="AO403" s="37">
        <f t="shared" si="195"/>
        <v>0</v>
      </c>
      <c r="AP403" s="38">
        <f t="shared" si="196"/>
        <v>0</v>
      </c>
      <c r="AQ403" s="35">
        <f t="shared" si="197"/>
        <v>0</v>
      </c>
      <c r="AR403" s="36">
        <f t="shared" si="198"/>
        <v>0</v>
      </c>
      <c r="AS403" s="37">
        <f t="shared" si="199"/>
        <v>0</v>
      </c>
      <c r="AT403" s="38">
        <f t="shared" si="200"/>
        <v>0</v>
      </c>
      <c r="AU403" s="35">
        <f t="shared" si="201"/>
        <v>0</v>
      </c>
      <c r="AV403" s="36">
        <f t="shared" si="202"/>
        <v>0</v>
      </c>
      <c r="AW403" s="37">
        <f t="shared" si="203"/>
        <v>0</v>
      </c>
      <c r="AX403" s="38">
        <f t="shared" si="204"/>
        <v>0</v>
      </c>
      <c r="AY403" s="39">
        <f t="shared" si="205"/>
        <v>0</v>
      </c>
      <c r="AZ403" s="34" t="str">
        <f>IF(AY403=0,"",
IF(SUM($AY$143:AY403)=1,BA403,
IF($AY$718&gt;SUM($AY$143:AY403),_xlfn.CONCAT(", ",BA403),
IF($AY$718=SUM($AY$143:AY403),_xlfn.CONCAT(" y ",BA403)))))</f>
        <v/>
      </c>
      <c r="BA403" s="220" t="s">
        <v>1025</v>
      </c>
      <c r="BC403" s="41">
        <f t="shared" si="206"/>
        <v>0</v>
      </c>
      <c r="BD403" s="41">
        <f t="shared" si="207"/>
        <v>0</v>
      </c>
      <c r="BE403" s="41">
        <f t="shared" si="208"/>
        <v>0</v>
      </c>
      <c r="BF403" s="41">
        <f t="shared" si="209"/>
        <v>0</v>
      </c>
      <c r="BG403" s="41">
        <f t="shared" si="210"/>
        <v>0</v>
      </c>
      <c r="BH403" s="41">
        <f t="shared" si="211"/>
        <v>0</v>
      </c>
      <c r="BI403" s="41">
        <f t="shared" si="212"/>
        <v>0</v>
      </c>
      <c r="BJ403" s="41">
        <f t="shared" si="213"/>
        <v>0</v>
      </c>
    </row>
    <row r="404" spans="1:62" ht="15" customHeight="1">
      <c r="A404" s="159"/>
      <c r="B404" s="179"/>
      <c r="C404" s="220" t="s">
        <v>1026</v>
      </c>
      <c r="D404" s="573" t="str">
        <f>IF($AC$136="","",IF(HLOOKUP($AC$136,Presentación!$AQ$3:$BV$574,Presentación!AP265)="","",HLOOKUP($AC$136,Presentación!$AQ$3:$BV$574,Presentación!AP265,0)))</f>
        <v/>
      </c>
      <c r="E404" s="573"/>
      <c r="F404" s="573"/>
      <c r="G404" s="551" t="str">
        <f>IF($AC$136="","",IF(HLOOKUP($AC$136,Presentación!$BZ$3:$DE$574,Presentación!AP265,0)="","",HLOOKUP($AC$136,Presentación!$BZ$3:$DE$574,Presentación!AP265,0)))</f>
        <v/>
      </c>
      <c r="H404" s="551"/>
      <c r="I404" s="551"/>
      <c r="J404" s="551"/>
      <c r="K404" s="551"/>
      <c r="L404" s="551"/>
      <c r="M404" s="551"/>
      <c r="N404" s="551"/>
      <c r="O404" s="551"/>
      <c r="P404" s="551"/>
      <c r="Q404" s="551"/>
      <c r="R404" s="551"/>
      <c r="S404" s="551"/>
      <c r="T404" s="601"/>
      <c r="U404" s="467"/>
      <c r="V404" s="468"/>
      <c r="W404" s="27"/>
      <c r="X404" s="27"/>
      <c r="Y404" s="27"/>
      <c r="Z404" s="27"/>
      <c r="AA404" s="27"/>
      <c r="AB404" s="27"/>
      <c r="AC404" s="27"/>
      <c r="AD404" s="27"/>
      <c r="AG404">
        <f t="shared" si="187"/>
        <v>0</v>
      </c>
      <c r="AH404">
        <f t="shared" si="188"/>
        <v>0</v>
      </c>
      <c r="AI404" s="35">
        <f t="shared" si="189"/>
        <v>0</v>
      </c>
      <c r="AJ404" s="36">
        <f t="shared" si="190"/>
        <v>0</v>
      </c>
      <c r="AK404" s="37">
        <f t="shared" si="191"/>
        <v>0</v>
      </c>
      <c r="AL404" s="38">
        <f t="shared" si="192"/>
        <v>0</v>
      </c>
      <c r="AM404" s="35">
        <f t="shared" si="193"/>
        <v>0</v>
      </c>
      <c r="AN404" s="36">
        <f t="shared" si="194"/>
        <v>0</v>
      </c>
      <c r="AO404" s="37">
        <f t="shared" si="195"/>
        <v>0</v>
      </c>
      <c r="AP404" s="38">
        <f t="shared" si="196"/>
        <v>0</v>
      </c>
      <c r="AQ404" s="35">
        <f t="shared" si="197"/>
        <v>0</v>
      </c>
      <c r="AR404" s="36">
        <f t="shared" si="198"/>
        <v>0</v>
      </c>
      <c r="AS404" s="37">
        <f t="shared" si="199"/>
        <v>0</v>
      </c>
      <c r="AT404" s="38">
        <f t="shared" si="200"/>
        <v>0</v>
      </c>
      <c r="AU404" s="35">
        <f t="shared" si="201"/>
        <v>0</v>
      </c>
      <c r="AV404" s="36">
        <f t="shared" si="202"/>
        <v>0</v>
      </c>
      <c r="AW404" s="37">
        <f t="shared" si="203"/>
        <v>0</v>
      </c>
      <c r="AX404" s="38">
        <f t="shared" si="204"/>
        <v>0</v>
      </c>
      <c r="AY404" s="39">
        <f t="shared" si="205"/>
        <v>0</v>
      </c>
      <c r="AZ404" s="34" t="str">
        <f>IF(AY404=0,"",
IF(SUM($AY$143:AY404)=1,BA404,
IF($AY$718&gt;SUM($AY$143:AY404),_xlfn.CONCAT(", ",BA404),
IF($AY$718=SUM($AY$143:AY404),_xlfn.CONCAT(" y ",BA404)))))</f>
        <v/>
      </c>
      <c r="BA404" s="220" t="s">
        <v>1026</v>
      </c>
      <c r="BC404" s="41">
        <f t="shared" si="206"/>
        <v>0</v>
      </c>
      <c r="BD404" s="41">
        <f t="shared" si="207"/>
        <v>0</v>
      </c>
      <c r="BE404" s="41">
        <f t="shared" si="208"/>
        <v>0</v>
      </c>
      <c r="BF404" s="41">
        <f t="shared" si="209"/>
        <v>0</v>
      </c>
      <c r="BG404" s="41">
        <f t="shared" si="210"/>
        <v>0</v>
      </c>
      <c r="BH404" s="41">
        <f t="shared" si="211"/>
        <v>0</v>
      </c>
      <c r="BI404" s="41">
        <f t="shared" si="212"/>
        <v>0</v>
      </c>
      <c r="BJ404" s="41">
        <f t="shared" si="213"/>
        <v>0</v>
      </c>
    </row>
    <row r="405" spans="1:62" ht="15" customHeight="1">
      <c r="A405" s="159"/>
      <c r="B405" s="179"/>
      <c r="C405" s="220" t="s">
        <v>1027</v>
      </c>
      <c r="D405" s="573" t="str">
        <f>IF($AC$136="","",IF(HLOOKUP($AC$136,Presentación!$AQ$3:$BV$574,Presentación!AP266)="","",HLOOKUP($AC$136,Presentación!$AQ$3:$BV$574,Presentación!AP266,0)))</f>
        <v/>
      </c>
      <c r="E405" s="573"/>
      <c r="F405" s="573"/>
      <c r="G405" s="551" t="str">
        <f>IF($AC$136="","",IF(HLOOKUP($AC$136,Presentación!$BZ$3:$DE$574,Presentación!AP266,0)="","",HLOOKUP($AC$136,Presentación!$BZ$3:$DE$574,Presentación!AP266,0)))</f>
        <v/>
      </c>
      <c r="H405" s="551"/>
      <c r="I405" s="551"/>
      <c r="J405" s="551"/>
      <c r="K405" s="551"/>
      <c r="L405" s="551"/>
      <c r="M405" s="551"/>
      <c r="N405" s="551"/>
      <c r="O405" s="551"/>
      <c r="P405" s="551"/>
      <c r="Q405" s="551"/>
      <c r="R405" s="551"/>
      <c r="S405" s="551"/>
      <c r="T405" s="601"/>
      <c r="U405" s="467"/>
      <c r="V405" s="468"/>
      <c r="W405" s="27"/>
      <c r="X405" s="27"/>
      <c r="Y405" s="27"/>
      <c r="Z405" s="27"/>
      <c r="AA405" s="27"/>
      <c r="AB405" s="27"/>
      <c r="AC405" s="27"/>
      <c r="AD405" s="27"/>
      <c r="AG405">
        <f t="shared" si="187"/>
        <v>0</v>
      </c>
      <c r="AH405">
        <f t="shared" si="188"/>
        <v>0</v>
      </c>
      <c r="AI405" s="35">
        <f t="shared" si="189"/>
        <v>0</v>
      </c>
      <c r="AJ405" s="36">
        <f t="shared" si="190"/>
        <v>0</v>
      </c>
      <c r="AK405" s="37">
        <f t="shared" si="191"/>
        <v>0</v>
      </c>
      <c r="AL405" s="38">
        <f t="shared" si="192"/>
        <v>0</v>
      </c>
      <c r="AM405" s="35">
        <f t="shared" si="193"/>
        <v>0</v>
      </c>
      <c r="AN405" s="36">
        <f t="shared" si="194"/>
        <v>0</v>
      </c>
      <c r="AO405" s="37">
        <f t="shared" si="195"/>
        <v>0</v>
      </c>
      <c r="AP405" s="38">
        <f t="shared" si="196"/>
        <v>0</v>
      </c>
      <c r="AQ405" s="35">
        <f t="shared" si="197"/>
        <v>0</v>
      </c>
      <c r="AR405" s="36">
        <f t="shared" si="198"/>
        <v>0</v>
      </c>
      <c r="AS405" s="37">
        <f t="shared" si="199"/>
        <v>0</v>
      </c>
      <c r="AT405" s="38">
        <f t="shared" si="200"/>
        <v>0</v>
      </c>
      <c r="AU405" s="35">
        <f t="shared" si="201"/>
        <v>0</v>
      </c>
      <c r="AV405" s="36">
        <f t="shared" si="202"/>
        <v>0</v>
      </c>
      <c r="AW405" s="37">
        <f t="shared" si="203"/>
        <v>0</v>
      </c>
      <c r="AX405" s="38">
        <f t="shared" si="204"/>
        <v>0</v>
      </c>
      <c r="AY405" s="39">
        <f t="shared" si="205"/>
        <v>0</v>
      </c>
      <c r="AZ405" s="34" t="str">
        <f>IF(AY405=0,"",
IF(SUM($AY$143:AY405)=1,BA405,
IF($AY$718&gt;SUM($AY$143:AY405),_xlfn.CONCAT(", ",BA405),
IF($AY$718=SUM($AY$143:AY405),_xlfn.CONCAT(" y ",BA405)))))</f>
        <v/>
      </c>
      <c r="BA405" s="220" t="s">
        <v>1027</v>
      </c>
      <c r="BC405" s="41">
        <f t="shared" si="206"/>
        <v>0</v>
      </c>
      <c r="BD405" s="41">
        <f t="shared" si="207"/>
        <v>0</v>
      </c>
      <c r="BE405" s="41">
        <f t="shared" si="208"/>
        <v>0</v>
      </c>
      <c r="BF405" s="41">
        <f t="shared" si="209"/>
        <v>0</v>
      </c>
      <c r="BG405" s="41">
        <f t="shared" si="210"/>
        <v>0</v>
      </c>
      <c r="BH405" s="41">
        <f t="shared" si="211"/>
        <v>0</v>
      </c>
      <c r="BI405" s="41">
        <f t="shared" si="212"/>
        <v>0</v>
      </c>
      <c r="BJ405" s="41">
        <f t="shared" si="213"/>
        <v>0</v>
      </c>
    </row>
    <row r="406" spans="1:62" ht="15" customHeight="1">
      <c r="A406" s="159"/>
      <c r="B406" s="179"/>
      <c r="C406" s="220" t="s">
        <v>1028</v>
      </c>
      <c r="D406" s="573" t="str">
        <f>IF($AC$136="","",IF(HLOOKUP($AC$136,Presentación!$AQ$3:$BV$574,Presentación!AP267)="","",HLOOKUP($AC$136,Presentación!$AQ$3:$BV$574,Presentación!AP267,0)))</f>
        <v/>
      </c>
      <c r="E406" s="573"/>
      <c r="F406" s="573"/>
      <c r="G406" s="551" t="str">
        <f>IF($AC$136="","",IF(HLOOKUP($AC$136,Presentación!$BZ$3:$DE$574,Presentación!AP267,0)="","",HLOOKUP($AC$136,Presentación!$BZ$3:$DE$574,Presentación!AP267,0)))</f>
        <v/>
      </c>
      <c r="H406" s="551"/>
      <c r="I406" s="551"/>
      <c r="J406" s="551"/>
      <c r="K406" s="551"/>
      <c r="L406" s="551"/>
      <c r="M406" s="551"/>
      <c r="N406" s="551"/>
      <c r="O406" s="551"/>
      <c r="P406" s="551"/>
      <c r="Q406" s="551"/>
      <c r="R406" s="551"/>
      <c r="S406" s="551"/>
      <c r="T406" s="601"/>
      <c r="U406" s="467"/>
      <c r="V406" s="468"/>
      <c r="W406" s="27"/>
      <c r="X406" s="27"/>
      <c r="Y406" s="27"/>
      <c r="Z406" s="27"/>
      <c r="AA406" s="27"/>
      <c r="AB406" s="27"/>
      <c r="AC406" s="27"/>
      <c r="AD406" s="27"/>
      <c r="AG406">
        <f t="shared" si="187"/>
        <v>0</v>
      </c>
      <c r="AH406">
        <f t="shared" si="188"/>
        <v>0</v>
      </c>
      <c r="AI406" s="35">
        <f t="shared" si="189"/>
        <v>0</v>
      </c>
      <c r="AJ406" s="36">
        <f t="shared" si="190"/>
        <v>0</v>
      </c>
      <c r="AK406" s="37">
        <f t="shared" si="191"/>
        <v>0</v>
      </c>
      <c r="AL406" s="38">
        <f t="shared" si="192"/>
        <v>0</v>
      </c>
      <c r="AM406" s="35">
        <f t="shared" si="193"/>
        <v>0</v>
      </c>
      <c r="AN406" s="36">
        <f t="shared" si="194"/>
        <v>0</v>
      </c>
      <c r="AO406" s="37">
        <f t="shared" si="195"/>
        <v>0</v>
      </c>
      <c r="AP406" s="38">
        <f t="shared" si="196"/>
        <v>0</v>
      </c>
      <c r="AQ406" s="35">
        <f t="shared" si="197"/>
        <v>0</v>
      </c>
      <c r="AR406" s="36">
        <f t="shared" si="198"/>
        <v>0</v>
      </c>
      <c r="AS406" s="37">
        <f t="shared" si="199"/>
        <v>0</v>
      </c>
      <c r="AT406" s="38">
        <f t="shared" si="200"/>
        <v>0</v>
      </c>
      <c r="AU406" s="35">
        <f t="shared" si="201"/>
        <v>0</v>
      </c>
      <c r="AV406" s="36">
        <f t="shared" si="202"/>
        <v>0</v>
      </c>
      <c r="AW406" s="37">
        <f t="shared" si="203"/>
        <v>0</v>
      </c>
      <c r="AX406" s="38">
        <f t="shared" si="204"/>
        <v>0</v>
      </c>
      <c r="AY406" s="39">
        <f t="shared" si="205"/>
        <v>0</v>
      </c>
      <c r="AZ406" s="34" t="str">
        <f>IF(AY406=0,"",
IF(SUM($AY$143:AY406)=1,BA406,
IF($AY$718&gt;SUM($AY$143:AY406),_xlfn.CONCAT(", ",BA406),
IF($AY$718=SUM($AY$143:AY406),_xlfn.CONCAT(" y ",BA406)))))</f>
        <v/>
      </c>
      <c r="BA406" s="220" t="s">
        <v>1028</v>
      </c>
      <c r="BC406" s="41">
        <f t="shared" si="206"/>
        <v>0</v>
      </c>
      <c r="BD406" s="41">
        <f t="shared" si="207"/>
        <v>0</v>
      </c>
      <c r="BE406" s="41">
        <f t="shared" si="208"/>
        <v>0</v>
      </c>
      <c r="BF406" s="41">
        <f t="shared" si="209"/>
        <v>0</v>
      </c>
      <c r="BG406" s="41">
        <f t="shared" si="210"/>
        <v>0</v>
      </c>
      <c r="BH406" s="41">
        <f t="shared" si="211"/>
        <v>0</v>
      </c>
      <c r="BI406" s="41">
        <f t="shared" si="212"/>
        <v>0</v>
      </c>
      <c r="BJ406" s="41">
        <f t="shared" si="213"/>
        <v>0</v>
      </c>
    </row>
    <row r="407" spans="1:62" ht="15" customHeight="1">
      <c r="A407" s="159"/>
      <c r="B407" s="179"/>
      <c r="C407" s="220" t="s">
        <v>1029</v>
      </c>
      <c r="D407" s="573" t="str">
        <f>IF($AC$136="","",IF(HLOOKUP($AC$136,Presentación!$AQ$3:$BV$574,Presentación!AP268)="","",HLOOKUP($AC$136,Presentación!$AQ$3:$BV$574,Presentación!AP268,0)))</f>
        <v/>
      </c>
      <c r="E407" s="573"/>
      <c r="F407" s="573"/>
      <c r="G407" s="551" t="str">
        <f>IF($AC$136="","",IF(HLOOKUP($AC$136,Presentación!$BZ$3:$DE$574,Presentación!AP268,0)="","",HLOOKUP($AC$136,Presentación!$BZ$3:$DE$574,Presentación!AP268,0)))</f>
        <v/>
      </c>
      <c r="H407" s="551"/>
      <c r="I407" s="551"/>
      <c r="J407" s="551"/>
      <c r="K407" s="551"/>
      <c r="L407" s="551"/>
      <c r="M407" s="551"/>
      <c r="N407" s="551"/>
      <c r="O407" s="551"/>
      <c r="P407" s="551"/>
      <c r="Q407" s="551"/>
      <c r="R407" s="551"/>
      <c r="S407" s="551"/>
      <c r="T407" s="601"/>
      <c r="U407" s="467"/>
      <c r="V407" s="468"/>
      <c r="W407" s="27"/>
      <c r="X407" s="27"/>
      <c r="Y407" s="27"/>
      <c r="Z407" s="27"/>
      <c r="AA407" s="27"/>
      <c r="AB407" s="27"/>
      <c r="AC407" s="27"/>
      <c r="AD407" s="27"/>
      <c r="AG407">
        <f t="shared" si="187"/>
        <v>0</v>
      </c>
      <c r="AH407">
        <f t="shared" si="188"/>
        <v>0</v>
      </c>
      <c r="AI407" s="35">
        <f t="shared" si="189"/>
        <v>0</v>
      </c>
      <c r="AJ407" s="36">
        <f t="shared" si="190"/>
        <v>0</v>
      </c>
      <c r="AK407" s="37">
        <f t="shared" si="191"/>
        <v>0</v>
      </c>
      <c r="AL407" s="38">
        <f t="shared" si="192"/>
        <v>0</v>
      </c>
      <c r="AM407" s="35">
        <f t="shared" si="193"/>
        <v>0</v>
      </c>
      <c r="AN407" s="36">
        <f t="shared" si="194"/>
        <v>0</v>
      </c>
      <c r="AO407" s="37">
        <f t="shared" si="195"/>
        <v>0</v>
      </c>
      <c r="AP407" s="38">
        <f t="shared" si="196"/>
        <v>0</v>
      </c>
      <c r="AQ407" s="35">
        <f t="shared" si="197"/>
        <v>0</v>
      </c>
      <c r="AR407" s="36">
        <f t="shared" si="198"/>
        <v>0</v>
      </c>
      <c r="AS407" s="37">
        <f t="shared" si="199"/>
        <v>0</v>
      </c>
      <c r="AT407" s="38">
        <f t="shared" si="200"/>
        <v>0</v>
      </c>
      <c r="AU407" s="35">
        <f t="shared" si="201"/>
        <v>0</v>
      </c>
      <c r="AV407" s="36">
        <f t="shared" si="202"/>
        <v>0</v>
      </c>
      <c r="AW407" s="37">
        <f t="shared" si="203"/>
        <v>0</v>
      </c>
      <c r="AX407" s="38">
        <f t="shared" si="204"/>
        <v>0</v>
      </c>
      <c r="AY407" s="39">
        <f t="shared" si="205"/>
        <v>0</v>
      </c>
      <c r="AZ407" s="34" t="str">
        <f>IF(AY407=0,"",
IF(SUM($AY$143:AY407)=1,BA407,
IF($AY$718&gt;SUM($AY$143:AY407),_xlfn.CONCAT(", ",BA407),
IF($AY$718=SUM($AY$143:AY407),_xlfn.CONCAT(" y ",BA407)))))</f>
        <v/>
      </c>
      <c r="BA407" s="220" t="s">
        <v>1029</v>
      </c>
      <c r="BC407" s="41">
        <f t="shared" si="206"/>
        <v>0</v>
      </c>
      <c r="BD407" s="41">
        <f t="shared" si="207"/>
        <v>0</v>
      </c>
      <c r="BE407" s="41">
        <f t="shared" si="208"/>
        <v>0</v>
      </c>
      <c r="BF407" s="41">
        <f t="shared" si="209"/>
        <v>0</v>
      </c>
      <c r="BG407" s="41">
        <f t="shared" si="210"/>
        <v>0</v>
      </c>
      <c r="BH407" s="41">
        <f t="shared" si="211"/>
        <v>0</v>
      </c>
      <c r="BI407" s="41">
        <f t="shared" si="212"/>
        <v>0</v>
      </c>
      <c r="BJ407" s="41">
        <f t="shared" si="213"/>
        <v>0</v>
      </c>
    </row>
    <row r="408" spans="1:62" ht="15" customHeight="1">
      <c r="A408" s="159"/>
      <c r="B408" s="179"/>
      <c r="C408" s="220" t="s">
        <v>1030</v>
      </c>
      <c r="D408" s="573" t="str">
        <f>IF($AC$136="","",IF(HLOOKUP($AC$136,Presentación!$AQ$3:$BV$574,Presentación!AP269)="","",HLOOKUP($AC$136,Presentación!$AQ$3:$BV$574,Presentación!AP269,0)))</f>
        <v/>
      </c>
      <c r="E408" s="573"/>
      <c r="F408" s="573"/>
      <c r="G408" s="551" t="str">
        <f>IF($AC$136="","",IF(HLOOKUP($AC$136,Presentación!$BZ$3:$DE$574,Presentación!AP269,0)="","",HLOOKUP($AC$136,Presentación!$BZ$3:$DE$574,Presentación!AP269,0)))</f>
        <v/>
      </c>
      <c r="H408" s="551"/>
      <c r="I408" s="551"/>
      <c r="J408" s="551"/>
      <c r="K408" s="551"/>
      <c r="L408" s="551"/>
      <c r="M408" s="551"/>
      <c r="N408" s="551"/>
      <c r="O408" s="551"/>
      <c r="P408" s="551"/>
      <c r="Q408" s="551"/>
      <c r="R408" s="551"/>
      <c r="S408" s="551"/>
      <c r="T408" s="601"/>
      <c r="U408" s="467"/>
      <c r="V408" s="468"/>
      <c r="W408" s="27"/>
      <c r="X408" s="27"/>
      <c r="Y408" s="27"/>
      <c r="Z408" s="27"/>
      <c r="AA408" s="27"/>
      <c r="AB408" s="27"/>
      <c r="AC408" s="27"/>
      <c r="AD408" s="27"/>
      <c r="AG408">
        <f t="shared" si="187"/>
        <v>0</v>
      </c>
      <c r="AH408">
        <f t="shared" si="188"/>
        <v>0</v>
      </c>
      <c r="AI408" s="35">
        <f t="shared" si="189"/>
        <v>0</v>
      </c>
      <c r="AJ408" s="36">
        <f t="shared" si="190"/>
        <v>0</v>
      </c>
      <c r="AK408" s="37">
        <f t="shared" si="191"/>
        <v>0</v>
      </c>
      <c r="AL408" s="38">
        <f t="shared" si="192"/>
        <v>0</v>
      </c>
      <c r="AM408" s="35">
        <f t="shared" si="193"/>
        <v>0</v>
      </c>
      <c r="AN408" s="36">
        <f t="shared" si="194"/>
        <v>0</v>
      </c>
      <c r="AO408" s="37">
        <f t="shared" si="195"/>
        <v>0</v>
      </c>
      <c r="AP408" s="38">
        <f t="shared" si="196"/>
        <v>0</v>
      </c>
      <c r="AQ408" s="35">
        <f t="shared" si="197"/>
        <v>0</v>
      </c>
      <c r="AR408" s="36">
        <f t="shared" si="198"/>
        <v>0</v>
      </c>
      <c r="AS408" s="37">
        <f t="shared" si="199"/>
        <v>0</v>
      </c>
      <c r="AT408" s="38">
        <f t="shared" si="200"/>
        <v>0</v>
      </c>
      <c r="AU408" s="35">
        <f t="shared" si="201"/>
        <v>0</v>
      </c>
      <c r="AV408" s="36">
        <f t="shared" si="202"/>
        <v>0</v>
      </c>
      <c r="AW408" s="37">
        <f t="shared" si="203"/>
        <v>0</v>
      </c>
      <c r="AX408" s="38">
        <f t="shared" si="204"/>
        <v>0</v>
      </c>
      <c r="AY408" s="39">
        <f t="shared" si="205"/>
        <v>0</v>
      </c>
      <c r="AZ408" s="34" t="str">
        <f>IF(AY408=0,"",
IF(SUM($AY$143:AY408)=1,BA408,
IF($AY$718&gt;SUM($AY$143:AY408),_xlfn.CONCAT(", ",BA408),
IF($AY$718=SUM($AY$143:AY408),_xlfn.CONCAT(" y ",BA408)))))</f>
        <v/>
      </c>
      <c r="BA408" s="220" t="s">
        <v>1030</v>
      </c>
      <c r="BC408" s="41">
        <f t="shared" si="206"/>
        <v>0</v>
      </c>
      <c r="BD408" s="41">
        <f t="shared" si="207"/>
        <v>0</v>
      </c>
      <c r="BE408" s="41">
        <f t="shared" si="208"/>
        <v>0</v>
      </c>
      <c r="BF408" s="41">
        <f t="shared" si="209"/>
        <v>0</v>
      </c>
      <c r="BG408" s="41">
        <f t="shared" si="210"/>
        <v>0</v>
      </c>
      <c r="BH408" s="41">
        <f t="shared" si="211"/>
        <v>0</v>
      </c>
      <c r="BI408" s="41">
        <f t="shared" si="212"/>
        <v>0</v>
      </c>
      <c r="BJ408" s="41">
        <f t="shared" si="213"/>
        <v>0</v>
      </c>
    </row>
    <row r="409" spans="1:62" ht="15" customHeight="1">
      <c r="A409" s="159"/>
      <c r="B409" s="179"/>
      <c r="C409" s="220" t="s">
        <v>1031</v>
      </c>
      <c r="D409" s="573" t="str">
        <f>IF($AC$136="","",IF(HLOOKUP($AC$136,Presentación!$AQ$3:$BV$574,Presentación!AP270)="","",HLOOKUP($AC$136,Presentación!$AQ$3:$BV$574,Presentación!AP270,0)))</f>
        <v/>
      </c>
      <c r="E409" s="573"/>
      <c r="F409" s="573"/>
      <c r="G409" s="551" t="str">
        <f>IF($AC$136="","",IF(HLOOKUP($AC$136,Presentación!$BZ$3:$DE$574,Presentación!AP270,0)="","",HLOOKUP($AC$136,Presentación!$BZ$3:$DE$574,Presentación!AP270,0)))</f>
        <v/>
      </c>
      <c r="H409" s="551"/>
      <c r="I409" s="551"/>
      <c r="J409" s="551"/>
      <c r="K409" s="551"/>
      <c r="L409" s="551"/>
      <c r="M409" s="551"/>
      <c r="N409" s="551"/>
      <c r="O409" s="551"/>
      <c r="P409" s="551"/>
      <c r="Q409" s="551"/>
      <c r="R409" s="551"/>
      <c r="S409" s="551"/>
      <c r="T409" s="601"/>
      <c r="U409" s="467"/>
      <c r="V409" s="468"/>
      <c r="W409" s="27"/>
      <c r="X409" s="27"/>
      <c r="Y409" s="27"/>
      <c r="Z409" s="27"/>
      <c r="AA409" s="27"/>
      <c r="AB409" s="27"/>
      <c r="AC409" s="27"/>
      <c r="AD409" s="27"/>
      <c r="AG409">
        <f t="shared" si="187"/>
        <v>0</v>
      </c>
      <c r="AH409">
        <f t="shared" si="188"/>
        <v>0</v>
      </c>
      <c r="AI409" s="35">
        <f t="shared" si="189"/>
        <v>0</v>
      </c>
      <c r="AJ409" s="36">
        <f t="shared" si="190"/>
        <v>0</v>
      </c>
      <c r="AK409" s="37">
        <f t="shared" si="191"/>
        <v>0</v>
      </c>
      <c r="AL409" s="38">
        <f t="shared" si="192"/>
        <v>0</v>
      </c>
      <c r="AM409" s="35">
        <f t="shared" si="193"/>
        <v>0</v>
      </c>
      <c r="AN409" s="36">
        <f t="shared" si="194"/>
        <v>0</v>
      </c>
      <c r="AO409" s="37">
        <f t="shared" si="195"/>
        <v>0</v>
      </c>
      <c r="AP409" s="38">
        <f t="shared" si="196"/>
        <v>0</v>
      </c>
      <c r="AQ409" s="35">
        <f t="shared" si="197"/>
        <v>0</v>
      </c>
      <c r="AR409" s="36">
        <f t="shared" si="198"/>
        <v>0</v>
      </c>
      <c r="AS409" s="37">
        <f t="shared" si="199"/>
        <v>0</v>
      </c>
      <c r="AT409" s="38">
        <f t="shared" si="200"/>
        <v>0</v>
      </c>
      <c r="AU409" s="35">
        <f t="shared" si="201"/>
        <v>0</v>
      </c>
      <c r="AV409" s="36">
        <f t="shared" si="202"/>
        <v>0</v>
      </c>
      <c r="AW409" s="37">
        <f t="shared" si="203"/>
        <v>0</v>
      </c>
      <c r="AX409" s="38">
        <f t="shared" si="204"/>
        <v>0</v>
      </c>
      <c r="AY409" s="39">
        <f t="shared" si="205"/>
        <v>0</v>
      </c>
      <c r="AZ409" s="34" t="str">
        <f>IF(AY409=0,"",
IF(SUM($AY$143:AY409)=1,BA409,
IF($AY$718&gt;SUM($AY$143:AY409),_xlfn.CONCAT(", ",BA409),
IF($AY$718=SUM($AY$143:AY409),_xlfn.CONCAT(" y ",BA409)))))</f>
        <v/>
      </c>
      <c r="BA409" s="220" t="s">
        <v>1031</v>
      </c>
      <c r="BC409" s="41">
        <f t="shared" si="206"/>
        <v>0</v>
      </c>
      <c r="BD409" s="41">
        <f t="shared" si="207"/>
        <v>0</v>
      </c>
      <c r="BE409" s="41">
        <f t="shared" si="208"/>
        <v>0</v>
      </c>
      <c r="BF409" s="41">
        <f t="shared" si="209"/>
        <v>0</v>
      </c>
      <c r="BG409" s="41">
        <f t="shared" si="210"/>
        <v>0</v>
      </c>
      <c r="BH409" s="41">
        <f t="shared" si="211"/>
        <v>0</v>
      </c>
      <c r="BI409" s="41">
        <f t="shared" si="212"/>
        <v>0</v>
      </c>
      <c r="BJ409" s="41">
        <f t="shared" si="213"/>
        <v>0</v>
      </c>
    </row>
    <row r="410" spans="1:62" ht="15" customHeight="1">
      <c r="A410" s="159"/>
      <c r="B410" s="179"/>
      <c r="C410" s="220" t="s">
        <v>1032</v>
      </c>
      <c r="D410" s="573" t="str">
        <f>IF($AC$136="","",IF(HLOOKUP($AC$136,Presentación!$AQ$3:$BV$574,Presentación!AP271)="","",HLOOKUP($AC$136,Presentación!$AQ$3:$BV$574,Presentación!AP271,0)))</f>
        <v/>
      </c>
      <c r="E410" s="573"/>
      <c r="F410" s="573"/>
      <c r="G410" s="551" t="str">
        <f>IF($AC$136="","",IF(HLOOKUP($AC$136,Presentación!$BZ$3:$DE$574,Presentación!AP271,0)="","",HLOOKUP($AC$136,Presentación!$BZ$3:$DE$574,Presentación!AP271,0)))</f>
        <v/>
      </c>
      <c r="H410" s="551"/>
      <c r="I410" s="551"/>
      <c r="J410" s="551"/>
      <c r="K410" s="551"/>
      <c r="L410" s="551"/>
      <c r="M410" s="551"/>
      <c r="N410" s="551"/>
      <c r="O410" s="551"/>
      <c r="P410" s="551"/>
      <c r="Q410" s="551"/>
      <c r="R410" s="551"/>
      <c r="S410" s="551"/>
      <c r="T410" s="601"/>
      <c r="U410" s="467"/>
      <c r="V410" s="468"/>
      <c r="W410" s="27"/>
      <c r="X410" s="27"/>
      <c r="Y410" s="27"/>
      <c r="Z410" s="27"/>
      <c r="AA410" s="27"/>
      <c r="AB410" s="27"/>
      <c r="AC410" s="27"/>
      <c r="AD410" s="27"/>
      <c r="AG410">
        <f t="shared" si="187"/>
        <v>0</v>
      </c>
      <c r="AH410">
        <f t="shared" si="188"/>
        <v>0</v>
      </c>
      <c r="AI410" s="35">
        <f t="shared" si="189"/>
        <v>0</v>
      </c>
      <c r="AJ410" s="36">
        <f t="shared" si="190"/>
        <v>0</v>
      </c>
      <c r="AK410" s="37">
        <f t="shared" si="191"/>
        <v>0</v>
      </c>
      <c r="AL410" s="38">
        <f t="shared" si="192"/>
        <v>0</v>
      </c>
      <c r="AM410" s="35">
        <f t="shared" si="193"/>
        <v>0</v>
      </c>
      <c r="AN410" s="36">
        <f t="shared" si="194"/>
        <v>0</v>
      </c>
      <c r="AO410" s="37">
        <f t="shared" si="195"/>
        <v>0</v>
      </c>
      <c r="AP410" s="38">
        <f t="shared" si="196"/>
        <v>0</v>
      </c>
      <c r="AQ410" s="35">
        <f t="shared" si="197"/>
        <v>0</v>
      </c>
      <c r="AR410" s="36">
        <f t="shared" si="198"/>
        <v>0</v>
      </c>
      <c r="AS410" s="37">
        <f t="shared" si="199"/>
        <v>0</v>
      </c>
      <c r="AT410" s="38">
        <f t="shared" si="200"/>
        <v>0</v>
      </c>
      <c r="AU410" s="35">
        <f t="shared" si="201"/>
        <v>0</v>
      </c>
      <c r="AV410" s="36">
        <f t="shared" si="202"/>
        <v>0</v>
      </c>
      <c r="AW410" s="37">
        <f t="shared" si="203"/>
        <v>0</v>
      </c>
      <c r="AX410" s="38">
        <f t="shared" si="204"/>
        <v>0</v>
      </c>
      <c r="AY410" s="39">
        <f t="shared" si="205"/>
        <v>0</v>
      </c>
      <c r="AZ410" s="34" t="str">
        <f>IF(AY410=0,"",
IF(SUM($AY$143:AY410)=1,BA410,
IF($AY$718&gt;SUM($AY$143:AY410),_xlfn.CONCAT(", ",BA410),
IF($AY$718=SUM($AY$143:AY410),_xlfn.CONCAT(" y ",BA410)))))</f>
        <v/>
      </c>
      <c r="BA410" s="220" t="s">
        <v>1032</v>
      </c>
      <c r="BC410" s="41">
        <f t="shared" si="206"/>
        <v>0</v>
      </c>
      <c r="BD410" s="41">
        <f t="shared" si="207"/>
        <v>0</v>
      </c>
      <c r="BE410" s="41">
        <f t="shared" si="208"/>
        <v>0</v>
      </c>
      <c r="BF410" s="41">
        <f t="shared" si="209"/>
        <v>0</v>
      </c>
      <c r="BG410" s="41">
        <f t="shared" si="210"/>
        <v>0</v>
      </c>
      <c r="BH410" s="41">
        <f t="shared" si="211"/>
        <v>0</v>
      </c>
      <c r="BI410" s="41">
        <f t="shared" si="212"/>
        <v>0</v>
      </c>
      <c r="BJ410" s="41">
        <f t="shared" si="213"/>
        <v>0</v>
      </c>
    </row>
    <row r="411" spans="1:62" ht="15" customHeight="1">
      <c r="A411" s="159"/>
      <c r="B411" s="179"/>
      <c r="C411" s="220" t="s">
        <v>1033</v>
      </c>
      <c r="D411" s="573" t="str">
        <f>IF($AC$136="","",IF(HLOOKUP($AC$136,Presentación!$AQ$3:$BV$574,Presentación!AP272)="","",HLOOKUP($AC$136,Presentación!$AQ$3:$BV$574,Presentación!AP272,0)))</f>
        <v/>
      </c>
      <c r="E411" s="573"/>
      <c r="F411" s="573"/>
      <c r="G411" s="551" t="str">
        <f>IF($AC$136="","",IF(HLOOKUP($AC$136,Presentación!$BZ$3:$DE$574,Presentación!AP272,0)="","",HLOOKUP($AC$136,Presentación!$BZ$3:$DE$574,Presentación!AP272,0)))</f>
        <v/>
      </c>
      <c r="H411" s="551"/>
      <c r="I411" s="551"/>
      <c r="J411" s="551"/>
      <c r="K411" s="551"/>
      <c r="L411" s="551"/>
      <c r="M411" s="551"/>
      <c r="N411" s="551"/>
      <c r="O411" s="551"/>
      <c r="P411" s="551"/>
      <c r="Q411" s="551"/>
      <c r="R411" s="551"/>
      <c r="S411" s="551"/>
      <c r="T411" s="601"/>
      <c r="U411" s="467"/>
      <c r="V411" s="468"/>
      <c r="W411" s="27"/>
      <c r="X411" s="27"/>
      <c r="Y411" s="27"/>
      <c r="Z411" s="27"/>
      <c r="AA411" s="27"/>
      <c r="AB411" s="27"/>
      <c r="AC411" s="27"/>
      <c r="AD411" s="27"/>
      <c r="AG411">
        <f t="shared" si="187"/>
        <v>0</v>
      </c>
      <c r="AH411">
        <f t="shared" si="188"/>
        <v>0</v>
      </c>
      <c r="AI411" s="35">
        <f t="shared" si="189"/>
        <v>0</v>
      </c>
      <c r="AJ411" s="36">
        <f t="shared" si="190"/>
        <v>0</v>
      </c>
      <c r="AK411" s="37">
        <f t="shared" si="191"/>
        <v>0</v>
      </c>
      <c r="AL411" s="38">
        <f t="shared" si="192"/>
        <v>0</v>
      </c>
      <c r="AM411" s="35">
        <f t="shared" si="193"/>
        <v>0</v>
      </c>
      <c r="AN411" s="36">
        <f t="shared" si="194"/>
        <v>0</v>
      </c>
      <c r="AO411" s="37">
        <f t="shared" si="195"/>
        <v>0</v>
      </c>
      <c r="AP411" s="38">
        <f t="shared" si="196"/>
        <v>0</v>
      </c>
      <c r="AQ411" s="35">
        <f t="shared" si="197"/>
        <v>0</v>
      </c>
      <c r="AR411" s="36">
        <f t="shared" si="198"/>
        <v>0</v>
      </c>
      <c r="AS411" s="37">
        <f t="shared" si="199"/>
        <v>0</v>
      </c>
      <c r="AT411" s="38">
        <f t="shared" si="200"/>
        <v>0</v>
      </c>
      <c r="AU411" s="35">
        <f t="shared" si="201"/>
        <v>0</v>
      </c>
      <c r="AV411" s="36">
        <f t="shared" si="202"/>
        <v>0</v>
      </c>
      <c r="AW411" s="37">
        <f t="shared" si="203"/>
        <v>0</v>
      </c>
      <c r="AX411" s="38">
        <f t="shared" si="204"/>
        <v>0</v>
      </c>
      <c r="AY411" s="39">
        <f t="shared" si="205"/>
        <v>0</v>
      </c>
      <c r="AZ411" s="34" t="str">
        <f>IF(AY411=0,"",
IF(SUM($AY$143:AY411)=1,BA411,
IF($AY$718&gt;SUM($AY$143:AY411),_xlfn.CONCAT(", ",BA411),
IF($AY$718=SUM($AY$143:AY411),_xlfn.CONCAT(" y ",BA411)))))</f>
        <v/>
      </c>
      <c r="BA411" s="220" t="s">
        <v>1033</v>
      </c>
      <c r="BC411" s="41">
        <f t="shared" si="206"/>
        <v>0</v>
      </c>
      <c r="BD411" s="41">
        <f t="shared" si="207"/>
        <v>0</v>
      </c>
      <c r="BE411" s="41">
        <f t="shared" si="208"/>
        <v>0</v>
      </c>
      <c r="BF411" s="41">
        <f t="shared" si="209"/>
        <v>0</v>
      </c>
      <c r="BG411" s="41">
        <f t="shared" si="210"/>
        <v>0</v>
      </c>
      <c r="BH411" s="41">
        <f t="shared" si="211"/>
        <v>0</v>
      </c>
      <c r="BI411" s="41">
        <f t="shared" si="212"/>
        <v>0</v>
      </c>
      <c r="BJ411" s="41">
        <f t="shared" si="213"/>
        <v>0</v>
      </c>
    </row>
    <row r="412" spans="1:62" ht="15" customHeight="1">
      <c r="A412" s="159"/>
      <c r="B412" s="179"/>
      <c r="C412" s="220" t="s">
        <v>1034</v>
      </c>
      <c r="D412" s="573" t="str">
        <f>IF($AC$136="","",IF(HLOOKUP($AC$136,Presentación!$AQ$3:$BV$574,Presentación!AP273)="","",HLOOKUP($AC$136,Presentación!$AQ$3:$BV$574,Presentación!AP273,0)))</f>
        <v/>
      </c>
      <c r="E412" s="573"/>
      <c r="F412" s="573"/>
      <c r="G412" s="551" t="str">
        <f>IF($AC$136="","",IF(HLOOKUP($AC$136,Presentación!$BZ$3:$DE$574,Presentación!AP273,0)="","",HLOOKUP($AC$136,Presentación!$BZ$3:$DE$574,Presentación!AP273,0)))</f>
        <v/>
      </c>
      <c r="H412" s="551"/>
      <c r="I412" s="551"/>
      <c r="J412" s="551"/>
      <c r="K412" s="551"/>
      <c r="L412" s="551"/>
      <c r="M412" s="551"/>
      <c r="N412" s="551"/>
      <c r="O412" s="551"/>
      <c r="P412" s="551"/>
      <c r="Q412" s="551"/>
      <c r="R412" s="551"/>
      <c r="S412" s="551"/>
      <c r="T412" s="601"/>
      <c r="U412" s="467"/>
      <c r="V412" s="468"/>
      <c r="W412" s="27"/>
      <c r="X412" s="27"/>
      <c r="Y412" s="27"/>
      <c r="Z412" s="27"/>
      <c r="AA412" s="27"/>
      <c r="AB412" s="27"/>
      <c r="AC412" s="27"/>
      <c r="AD412" s="27"/>
      <c r="AG412">
        <f t="shared" si="187"/>
        <v>0</v>
      </c>
      <c r="AH412">
        <f t="shared" si="188"/>
        <v>0</v>
      </c>
      <c r="AI412" s="35">
        <f t="shared" si="189"/>
        <v>0</v>
      </c>
      <c r="AJ412" s="36">
        <f t="shared" si="190"/>
        <v>0</v>
      </c>
      <c r="AK412" s="37">
        <f t="shared" si="191"/>
        <v>0</v>
      </c>
      <c r="AL412" s="38">
        <f t="shared" si="192"/>
        <v>0</v>
      </c>
      <c r="AM412" s="35">
        <f t="shared" si="193"/>
        <v>0</v>
      </c>
      <c r="AN412" s="36">
        <f t="shared" si="194"/>
        <v>0</v>
      </c>
      <c r="AO412" s="37">
        <f t="shared" si="195"/>
        <v>0</v>
      </c>
      <c r="AP412" s="38">
        <f t="shared" si="196"/>
        <v>0</v>
      </c>
      <c r="AQ412" s="35">
        <f t="shared" si="197"/>
        <v>0</v>
      </c>
      <c r="AR412" s="36">
        <f t="shared" si="198"/>
        <v>0</v>
      </c>
      <c r="AS412" s="37">
        <f t="shared" si="199"/>
        <v>0</v>
      </c>
      <c r="AT412" s="38">
        <f t="shared" si="200"/>
        <v>0</v>
      </c>
      <c r="AU412" s="35">
        <f t="shared" si="201"/>
        <v>0</v>
      </c>
      <c r="AV412" s="36">
        <f t="shared" si="202"/>
        <v>0</v>
      </c>
      <c r="AW412" s="37">
        <f t="shared" si="203"/>
        <v>0</v>
      </c>
      <c r="AX412" s="38">
        <f t="shared" si="204"/>
        <v>0</v>
      </c>
      <c r="AY412" s="39">
        <f t="shared" si="205"/>
        <v>0</v>
      </c>
      <c r="AZ412" s="34" t="str">
        <f>IF(AY412=0,"",
IF(SUM($AY$143:AY412)=1,BA412,
IF($AY$718&gt;SUM($AY$143:AY412),_xlfn.CONCAT(", ",BA412),
IF($AY$718=SUM($AY$143:AY412),_xlfn.CONCAT(" y ",BA412)))))</f>
        <v/>
      </c>
      <c r="BA412" s="220" t="s">
        <v>1034</v>
      </c>
      <c r="BC412" s="41">
        <f t="shared" si="206"/>
        <v>0</v>
      </c>
      <c r="BD412" s="41">
        <f t="shared" si="207"/>
        <v>0</v>
      </c>
      <c r="BE412" s="41">
        <f t="shared" si="208"/>
        <v>0</v>
      </c>
      <c r="BF412" s="41">
        <f t="shared" si="209"/>
        <v>0</v>
      </c>
      <c r="BG412" s="41">
        <f t="shared" si="210"/>
        <v>0</v>
      </c>
      <c r="BH412" s="41">
        <f t="shared" si="211"/>
        <v>0</v>
      </c>
      <c r="BI412" s="41">
        <f t="shared" si="212"/>
        <v>0</v>
      </c>
      <c r="BJ412" s="41">
        <f t="shared" si="213"/>
        <v>0</v>
      </c>
    </row>
    <row r="413" spans="1:62" ht="15" customHeight="1">
      <c r="A413" s="159"/>
      <c r="B413" s="179"/>
      <c r="C413" s="220" t="s">
        <v>1035</v>
      </c>
      <c r="D413" s="573" t="str">
        <f>IF($AC$136="","",IF(HLOOKUP($AC$136,Presentación!$AQ$3:$BV$574,Presentación!AP274)="","",HLOOKUP($AC$136,Presentación!$AQ$3:$BV$574,Presentación!AP274,0)))</f>
        <v/>
      </c>
      <c r="E413" s="573"/>
      <c r="F413" s="573"/>
      <c r="G413" s="551" t="str">
        <f>IF($AC$136="","",IF(HLOOKUP($AC$136,Presentación!$BZ$3:$DE$574,Presentación!AP274,0)="","",HLOOKUP($AC$136,Presentación!$BZ$3:$DE$574,Presentación!AP274,0)))</f>
        <v/>
      </c>
      <c r="H413" s="551"/>
      <c r="I413" s="551"/>
      <c r="J413" s="551"/>
      <c r="K413" s="551"/>
      <c r="L413" s="551"/>
      <c r="M413" s="551"/>
      <c r="N413" s="551"/>
      <c r="O413" s="551"/>
      <c r="P413" s="551"/>
      <c r="Q413" s="551"/>
      <c r="R413" s="551"/>
      <c r="S413" s="551"/>
      <c r="T413" s="601"/>
      <c r="U413" s="467"/>
      <c r="V413" s="468"/>
      <c r="W413" s="27"/>
      <c r="X413" s="27"/>
      <c r="Y413" s="27"/>
      <c r="Z413" s="27"/>
      <c r="AA413" s="27"/>
      <c r="AB413" s="27"/>
      <c r="AC413" s="27"/>
      <c r="AD413" s="27"/>
      <c r="AG413">
        <f t="shared" si="187"/>
        <v>0</v>
      </c>
      <c r="AH413">
        <f t="shared" si="188"/>
        <v>0</v>
      </c>
      <c r="AI413" s="35">
        <f t="shared" si="189"/>
        <v>0</v>
      </c>
      <c r="AJ413" s="36">
        <f t="shared" si="190"/>
        <v>0</v>
      </c>
      <c r="AK413" s="37">
        <f t="shared" si="191"/>
        <v>0</v>
      </c>
      <c r="AL413" s="38">
        <f t="shared" si="192"/>
        <v>0</v>
      </c>
      <c r="AM413" s="35">
        <f t="shared" si="193"/>
        <v>0</v>
      </c>
      <c r="AN413" s="36">
        <f t="shared" si="194"/>
        <v>0</v>
      </c>
      <c r="AO413" s="37">
        <f t="shared" si="195"/>
        <v>0</v>
      </c>
      <c r="AP413" s="38">
        <f t="shared" si="196"/>
        <v>0</v>
      </c>
      <c r="AQ413" s="35">
        <f t="shared" si="197"/>
        <v>0</v>
      </c>
      <c r="AR413" s="36">
        <f t="shared" si="198"/>
        <v>0</v>
      </c>
      <c r="AS413" s="37">
        <f t="shared" si="199"/>
        <v>0</v>
      </c>
      <c r="AT413" s="38">
        <f t="shared" si="200"/>
        <v>0</v>
      </c>
      <c r="AU413" s="35">
        <f t="shared" si="201"/>
        <v>0</v>
      </c>
      <c r="AV413" s="36">
        <f t="shared" si="202"/>
        <v>0</v>
      </c>
      <c r="AW413" s="37">
        <f t="shared" si="203"/>
        <v>0</v>
      </c>
      <c r="AX413" s="38">
        <f t="shared" si="204"/>
        <v>0</v>
      </c>
      <c r="AY413" s="39">
        <f t="shared" si="205"/>
        <v>0</v>
      </c>
      <c r="AZ413" s="34" t="str">
        <f>IF(AY413=0,"",
IF(SUM($AY$143:AY413)=1,BA413,
IF($AY$718&gt;SUM($AY$143:AY413),_xlfn.CONCAT(", ",BA413),
IF($AY$718=SUM($AY$143:AY413),_xlfn.CONCAT(" y ",BA413)))))</f>
        <v/>
      </c>
      <c r="BA413" s="220" t="s">
        <v>1035</v>
      </c>
      <c r="BC413" s="41">
        <f t="shared" si="206"/>
        <v>0</v>
      </c>
      <c r="BD413" s="41">
        <f t="shared" si="207"/>
        <v>0</v>
      </c>
      <c r="BE413" s="41">
        <f t="shared" si="208"/>
        <v>0</v>
      </c>
      <c r="BF413" s="41">
        <f t="shared" si="209"/>
        <v>0</v>
      </c>
      <c r="BG413" s="41">
        <f t="shared" si="210"/>
        <v>0</v>
      </c>
      <c r="BH413" s="41">
        <f t="shared" si="211"/>
        <v>0</v>
      </c>
      <c r="BI413" s="41">
        <f t="shared" si="212"/>
        <v>0</v>
      </c>
      <c r="BJ413" s="41">
        <f t="shared" si="213"/>
        <v>0</v>
      </c>
    </row>
    <row r="414" spans="1:62" ht="15" customHeight="1">
      <c r="A414" s="159"/>
      <c r="B414" s="179"/>
      <c r="C414" s="220" t="s">
        <v>1036</v>
      </c>
      <c r="D414" s="573" t="str">
        <f>IF($AC$136="","",IF(HLOOKUP($AC$136,Presentación!$AQ$3:$BV$574,Presentación!AP275)="","",HLOOKUP($AC$136,Presentación!$AQ$3:$BV$574,Presentación!AP275,0)))</f>
        <v/>
      </c>
      <c r="E414" s="573"/>
      <c r="F414" s="573"/>
      <c r="G414" s="551" t="str">
        <f>IF($AC$136="","",IF(HLOOKUP($AC$136,Presentación!$BZ$3:$DE$574,Presentación!AP275,0)="","",HLOOKUP($AC$136,Presentación!$BZ$3:$DE$574,Presentación!AP275,0)))</f>
        <v/>
      </c>
      <c r="H414" s="551"/>
      <c r="I414" s="551"/>
      <c r="J414" s="551"/>
      <c r="K414" s="551"/>
      <c r="L414" s="551"/>
      <c r="M414" s="551"/>
      <c r="N414" s="551"/>
      <c r="O414" s="551"/>
      <c r="P414" s="551"/>
      <c r="Q414" s="551"/>
      <c r="R414" s="551"/>
      <c r="S414" s="551"/>
      <c r="T414" s="601"/>
      <c r="U414" s="467"/>
      <c r="V414" s="468"/>
      <c r="W414" s="27"/>
      <c r="X414" s="27"/>
      <c r="Y414" s="27"/>
      <c r="Z414" s="27"/>
      <c r="AA414" s="27"/>
      <c r="AB414" s="27"/>
      <c r="AC414" s="27"/>
      <c r="AD414" s="27"/>
      <c r="AG414">
        <f t="shared" si="187"/>
        <v>0</v>
      </c>
      <c r="AH414">
        <f t="shared" si="188"/>
        <v>0</v>
      </c>
      <c r="AI414" s="35">
        <f t="shared" si="189"/>
        <v>0</v>
      </c>
      <c r="AJ414" s="36">
        <f t="shared" si="190"/>
        <v>0</v>
      </c>
      <c r="AK414" s="37">
        <f t="shared" si="191"/>
        <v>0</v>
      </c>
      <c r="AL414" s="38">
        <f t="shared" si="192"/>
        <v>0</v>
      </c>
      <c r="AM414" s="35">
        <f t="shared" si="193"/>
        <v>0</v>
      </c>
      <c r="AN414" s="36">
        <f t="shared" si="194"/>
        <v>0</v>
      </c>
      <c r="AO414" s="37">
        <f t="shared" si="195"/>
        <v>0</v>
      </c>
      <c r="AP414" s="38">
        <f t="shared" si="196"/>
        <v>0</v>
      </c>
      <c r="AQ414" s="35">
        <f t="shared" si="197"/>
        <v>0</v>
      </c>
      <c r="AR414" s="36">
        <f t="shared" si="198"/>
        <v>0</v>
      </c>
      <c r="AS414" s="37">
        <f t="shared" si="199"/>
        <v>0</v>
      </c>
      <c r="AT414" s="38">
        <f t="shared" si="200"/>
        <v>0</v>
      </c>
      <c r="AU414" s="35">
        <f t="shared" si="201"/>
        <v>0</v>
      </c>
      <c r="AV414" s="36">
        <f t="shared" si="202"/>
        <v>0</v>
      </c>
      <c r="AW414" s="37">
        <f t="shared" si="203"/>
        <v>0</v>
      </c>
      <c r="AX414" s="38">
        <f t="shared" si="204"/>
        <v>0</v>
      </c>
      <c r="AY414" s="39">
        <f t="shared" si="205"/>
        <v>0</v>
      </c>
      <c r="AZ414" s="34" t="str">
        <f>IF(AY414=0,"",
IF(SUM($AY$143:AY414)=1,BA414,
IF($AY$718&gt;SUM($AY$143:AY414),_xlfn.CONCAT(", ",BA414),
IF($AY$718=SUM($AY$143:AY414),_xlfn.CONCAT(" y ",BA414)))))</f>
        <v/>
      </c>
      <c r="BA414" s="220" t="s">
        <v>1036</v>
      </c>
      <c r="BC414" s="41">
        <f t="shared" si="206"/>
        <v>0</v>
      </c>
      <c r="BD414" s="41">
        <f t="shared" si="207"/>
        <v>0</v>
      </c>
      <c r="BE414" s="41">
        <f t="shared" si="208"/>
        <v>0</v>
      </c>
      <c r="BF414" s="41">
        <f t="shared" si="209"/>
        <v>0</v>
      </c>
      <c r="BG414" s="41">
        <f t="shared" si="210"/>
        <v>0</v>
      </c>
      <c r="BH414" s="41">
        <f t="shared" si="211"/>
        <v>0</v>
      </c>
      <c r="BI414" s="41">
        <f t="shared" si="212"/>
        <v>0</v>
      </c>
      <c r="BJ414" s="41">
        <f t="shared" si="213"/>
        <v>0</v>
      </c>
    </row>
    <row r="415" spans="1:62" ht="15" customHeight="1">
      <c r="A415" s="159"/>
      <c r="B415" s="179"/>
      <c r="C415" s="220" t="s">
        <v>1037</v>
      </c>
      <c r="D415" s="573" t="str">
        <f>IF($AC$136="","",IF(HLOOKUP($AC$136,Presentación!$AQ$3:$BV$574,Presentación!AP276)="","",HLOOKUP($AC$136,Presentación!$AQ$3:$BV$574,Presentación!AP276,0)))</f>
        <v/>
      </c>
      <c r="E415" s="573"/>
      <c r="F415" s="573"/>
      <c r="G415" s="551" t="str">
        <f>IF($AC$136="","",IF(HLOOKUP($AC$136,Presentación!$BZ$3:$DE$574,Presentación!AP276,0)="","",HLOOKUP($AC$136,Presentación!$BZ$3:$DE$574,Presentación!AP276,0)))</f>
        <v/>
      </c>
      <c r="H415" s="551"/>
      <c r="I415" s="551"/>
      <c r="J415" s="551"/>
      <c r="K415" s="551"/>
      <c r="L415" s="551"/>
      <c r="M415" s="551"/>
      <c r="N415" s="551"/>
      <c r="O415" s="551"/>
      <c r="P415" s="551"/>
      <c r="Q415" s="551"/>
      <c r="R415" s="551"/>
      <c r="S415" s="551"/>
      <c r="T415" s="601"/>
      <c r="U415" s="467"/>
      <c r="V415" s="468"/>
      <c r="W415" s="27"/>
      <c r="X415" s="27"/>
      <c r="Y415" s="27"/>
      <c r="Z415" s="27"/>
      <c r="AA415" s="27"/>
      <c r="AB415" s="27"/>
      <c r="AC415" s="27"/>
      <c r="AD415" s="27"/>
      <c r="AG415">
        <f t="shared" si="187"/>
        <v>0</v>
      </c>
      <c r="AH415">
        <f t="shared" si="188"/>
        <v>0</v>
      </c>
      <c r="AI415" s="35">
        <f t="shared" si="189"/>
        <v>0</v>
      </c>
      <c r="AJ415" s="36">
        <f t="shared" si="190"/>
        <v>0</v>
      </c>
      <c r="AK415" s="37">
        <f t="shared" si="191"/>
        <v>0</v>
      </c>
      <c r="AL415" s="38">
        <f t="shared" si="192"/>
        <v>0</v>
      </c>
      <c r="AM415" s="35">
        <f t="shared" si="193"/>
        <v>0</v>
      </c>
      <c r="AN415" s="36">
        <f t="shared" si="194"/>
        <v>0</v>
      </c>
      <c r="AO415" s="37">
        <f t="shared" si="195"/>
        <v>0</v>
      </c>
      <c r="AP415" s="38">
        <f t="shared" si="196"/>
        <v>0</v>
      </c>
      <c r="AQ415" s="35">
        <f t="shared" si="197"/>
        <v>0</v>
      </c>
      <c r="AR415" s="36">
        <f t="shared" si="198"/>
        <v>0</v>
      </c>
      <c r="AS415" s="37">
        <f t="shared" si="199"/>
        <v>0</v>
      </c>
      <c r="AT415" s="38">
        <f t="shared" si="200"/>
        <v>0</v>
      </c>
      <c r="AU415" s="35">
        <f t="shared" si="201"/>
        <v>0</v>
      </c>
      <c r="AV415" s="36">
        <f t="shared" si="202"/>
        <v>0</v>
      </c>
      <c r="AW415" s="37">
        <f t="shared" si="203"/>
        <v>0</v>
      </c>
      <c r="AX415" s="38">
        <f t="shared" si="204"/>
        <v>0</v>
      </c>
      <c r="AY415" s="39">
        <f t="shared" si="205"/>
        <v>0</v>
      </c>
      <c r="AZ415" s="34" t="str">
        <f>IF(AY415=0,"",
IF(SUM($AY$143:AY415)=1,BA415,
IF($AY$718&gt;SUM($AY$143:AY415),_xlfn.CONCAT(", ",BA415),
IF($AY$718=SUM($AY$143:AY415),_xlfn.CONCAT(" y ",BA415)))))</f>
        <v/>
      </c>
      <c r="BA415" s="220" t="s">
        <v>1037</v>
      </c>
      <c r="BC415" s="41">
        <f t="shared" si="206"/>
        <v>0</v>
      </c>
      <c r="BD415" s="41">
        <f t="shared" si="207"/>
        <v>0</v>
      </c>
      <c r="BE415" s="41">
        <f t="shared" si="208"/>
        <v>0</v>
      </c>
      <c r="BF415" s="41">
        <f t="shared" si="209"/>
        <v>0</v>
      </c>
      <c r="BG415" s="41">
        <f t="shared" si="210"/>
        <v>0</v>
      </c>
      <c r="BH415" s="41">
        <f t="shared" si="211"/>
        <v>0</v>
      </c>
      <c r="BI415" s="41">
        <f t="shared" si="212"/>
        <v>0</v>
      </c>
      <c r="BJ415" s="41">
        <f t="shared" si="213"/>
        <v>0</v>
      </c>
    </row>
    <row r="416" spans="1:62" ht="15" customHeight="1">
      <c r="A416" s="159"/>
      <c r="B416" s="179"/>
      <c r="C416" s="220" t="s">
        <v>1038</v>
      </c>
      <c r="D416" s="573" t="str">
        <f>IF($AC$136="","",IF(HLOOKUP($AC$136,Presentación!$AQ$3:$BV$574,Presentación!AP277)="","",HLOOKUP($AC$136,Presentación!$AQ$3:$BV$574,Presentación!AP277,0)))</f>
        <v/>
      </c>
      <c r="E416" s="573"/>
      <c r="F416" s="573"/>
      <c r="G416" s="551" t="str">
        <f>IF($AC$136="","",IF(HLOOKUP($AC$136,Presentación!$BZ$3:$DE$574,Presentación!AP277,0)="","",HLOOKUP($AC$136,Presentación!$BZ$3:$DE$574,Presentación!AP277,0)))</f>
        <v/>
      </c>
      <c r="H416" s="551"/>
      <c r="I416" s="551"/>
      <c r="J416" s="551"/>
      <c r="K416" s="551"/>
      <c r="L416" s="551"/>
      <c r="M416" s="551"/>
      <c r="N416" s="551"/>
      <c r="O416" s="551"/>
      <c r="P416" s="551"/>
      <c r="Q416" s="551"/>
      <c r="R416" s="551"/>
      <c r="S416" s="551"/>
      <c r="T416" s="601"/>
      <c r="U416" s="467"/>
      <c r="V416" s="468"/>
      <c r="W416" s="27"/>
      <c r="X416" s="27"/>
      <c r="Y416" s="27"/>
      <c r="Z416" s="27"/>
      <c r="AA416" s="27"/>
      <c r="AB416" s="27"/>
      <c r="AC416" s="27"/>
      <c r="AD416" s="27"/>
      <c r="AG416">
        <f t="shared" si="187"/>
        <v>0</v>
      </c>
      <c r="AH416">
        <f t="shared" si="188"/>
        <v>0</v>
      </c>
      <c r="AI416" s="35">
        <f t="shared" si="189"/>
        <v>0</v>
      </c>
      <c r="AJ416" s="36">
        <f t="shared" si="190"/>
        <v>0</v>
      </c>
      <c r="AK416" s="37">
        <f t="shared" si="191"/>
        <v>0</v>
      </c>
      <c r="AL416" s="38">
        <f t="shared" si="192"/>
        <v>0</v>
      </c>
      <c r="AM416" s="35">
        <f t="shared" si="193"/>
        <v>0</v>
      </c>
      <c r="AN416" s="36">
        <f t="shared" si="194"/>
        <v>0</v>
      </c>
      <c r="AO416" s="37">
        <f t="shared" si="195"/>
        <v>0</v>
      </c>
      <c r="AP416" s="38">
        <f t="shared" si="196"/>
        <v>0</v>
      </c>
      <c r="AQ416" s="35">
        <f t="shared" si="197"/>
        <v>0</v>
      </c>
      <c r="AR416" s="36">
        <f t="shared" si="198"/>
        <v>0</v>
      </c>
      <c r="AS416" s="37">
        <f t="shared" si="199"/>
        <v>0</v>
      </c>
      <c r="AT416" s="38">
        <f t="shared" si="200"/>
        <v>0</v>
      </c>
      <c r="AU416" s="35">
        <f t="shared" si="201"/>
        <v>0</v>
      </c>
      <c r="AV416" s="36">
        <f t="shared" si="202"/>
        <v>0</v>
      </c>
      <c r="AW416" s="37">
        <f t="shared" si="203"/>
        <v>0</v>
      </c>
      <c r="AX416" s="38">
        <f t="shared" si="204"/>
        <v>0</v>
      </c>
      <c r="AY416" s="39">
        <f t="shared" si="205"/>
        <v>0</v>
      </c>
      <c r="AZ416" s="34" t="str">
        <f>IF(AY416=0,"",
IF(SUM($AY$143:AY416)=1,BA416,
IF($AY$718&gt;SUM($AY$143:AY416),_xlfn.CONCAT(", ",BA416),
IF($AY$718=SUM($AY$143:AY416),_xlfn.CONCAT(" y ",BA416)))))</f>
        <v/>
      </c>
      <c r="BA416" s="220" t="s">
        <v>1038</v>
      </c>
      <c r="BC416" s="41">
        <f t="shared" si="206"/>
        <v>0</v>
      </c>
      <c r="BD416" s="41">
        <f t="shared" si="207"/>
        <v>0</v>
      </c>
      <c r="BE416" s="41">
        <f t="shared" si="208"/>
        <v>0</v>
      </c>
      <c r="BF416" s="41">
        <f t="shared" si="209"/>
        <v>0</v>
      </c>
      <c r="BG416" s="41">
        <f t="shared" si="210"/>
        <v>0</v>
      </c>
      <c r="BH416" s="41">
        <f t="shared" si="211"/>
        <v>0</v>
      </c>
      <c r="BI416" s="41">
        <f t="shared" si="212"/>
        <v>0</v>
      </c>
      <c r="BJ416" s="41">
        <f t="shared" si="213"/>
        <v>0</v>
      </c>
    </row>
    <row r="417" spans="1:62" ht="15" customHeight="1">
      <c r="A417" s="159"/>
      <c r="B417" s="179"/>
      <c r="C417" s="220" t="s">
        <v>1039</v>
      </c>
      <c r="D417" s="573" t="str">
        <f>IF($AC$136="","",IF(HLOOKUP($AC$136,Presentación!$AQ$3:$BV$574,Presentación!AP278)="","",HLOOKUP($AC$136,Presentación!$AQ$3:$BV$574,Presentación!AP278,0)))</f>
        <v/>
      </c>
      <c r="E417" s="573"/>
      <c r="F417" s="573"/>
      <c r="G417" s="551" t="str">
        <f>IF($AC$136="","",IF(HLOOKUP($AC$136,Presentación!$BZ$3:$DE$574,Presentación!AP278,0)="","",HLOOKUP($AC$136,Presentación!$BZ$3:$DE$574,Presentación!AP278,0)))</f>
        <v/>
      </c>
      <c r="H417" s="551"/>
      <c r="I417" s="551"/>
      <c r="J417" s="551"/>
      <c r="K417" s="551"/>
      <c r="L417" s="551"/>
      <c r="M417" s="551"/>
      <c r="N417" s="551"/>
      <c r="O417" s="551"/>
      <c r="P417" s="551"/>
      <c r="Q417" s="551"/>
      <c r="R417" s="551"/>
      <c r="S417" s="551"/>
      <c r="T417" s="601"/>
      <c r="U417" s="467"/>
      <c r="V417" s="468"/>
      <c r="W417" s="27"/>
      <c r="X417" s="27"/>
      <c r="Y417" s="27"/>
      <c r="Z417" s="27"/>
      <c r="AA417" s="27"/>
      <c r="AB417" s="27"/>
      <c r="AC417" s="27"/>
      <c r="AD417" s="27"/>
      <c r="AG417">
        <f t="shared" si="187"/>
        <v>0</v>
      </c>
      <c r="AH417">
        <f t="shared" si="188"/>
        <v>0</v>
      </c>
      <c r="AI417" s="35">
        <f t="shared" si="189"/>
        <v>0</v>
      </c>
      <c r="AJ417" s="36">
        <f t="shared" si="190"/>
        <v>0</v>
      </c>
      <c r="AK417" s="37">
        <f t="shared" si="191"/>
        <v>0</v>
      </c>
      <c r="AL417" s="38">
        <f t="shared" si="192"/>
        <v>0</v>
      </c>
      <c r="AM417" s="35">
        <f t="shared" si="193"/>
        <v>0</v>
      </c>
      <c r="AN417" s="36">
        <f t="shared" si="194"/>
        <v>0</v>
      </c>
      <c r="AO417" s="37">
        <f t="shared" si="195"/>
        <v>0</v>
      </c>
      <c r="AP417" s="38">
        <f t="shared" si="196"/>
        <v>0</v>
      </c>
      <c r="AQ417" s="35">
        <f t="shared" si="197"/>
        <v>0</v>
      </c>
      <c r="AR417" s="36">
        <f t="shared" si="198"/>
        <v>0</v>
      </c>
      <c r="AS417" s="37">
        <f t="shared" si="199"/>
        <v>0</v>
      </c>
      <c r="AT417" s="38">
        <f t="shared" si="200"/>
        <v>0</v>
      </c>
      <c r="AU417" s="35">
        <f t="shared" si="201"/>
        <v>0</v>
      </c>
      <c r="AV417" s="36">
        <f t="shared" si="202"/>
        <v>0</v>
      </c>
      <c r="AW417" s="37">
        <f t="shared" si="203"/>
        <v>0</v>
      </c>
      <c r="AX417" s="38">
        <f t="shared" si="204"/>
        <v>0</v>
      </c>
      <c r="AY417" s="39">
        <f t="shared" si="205"/>
        <v>0</v>
      </c>
      <c r="AZ417" s="34" t="str">
        <f>IF(AY417=0,"",
IF(SUM($AY$143:AY417)=1,BA417,
IF($AY$718&gt;SUM($AY$143:AY417),_xlfn.CONCAT(", ",BA417),
IF($AY$718=SUM($AY$143:AY417),_xlfn.CONCAT(" y ",BA417)))))</f>
        <v/>
      </c>
      <c r="BA417" s="220" t="s">
        <v>1039</v>
      </c>
      <c r="BC417" s="41">
        <f t="shared" si="206"/>
        <v>0</v>
      </c>
      <c r="BD417" s="41">
        <f t="shared" si="207"/>
        <v>0</v>
      </c>
      <c r="BE417" s="41">
        <f t="shared" si="208"/>
        <v>0</v>
      </c>
      <c r="BF417" s="41">
        <f t="shared" si="209"/>
        <v>0</v>
      </c>
      <c r="BG417" s="41">
        <f t="shared" si="210"/>
        <v>0</v>
      </c>
      <c r="BH417" s="41">
        <f t="shared" si="211"/>
        <v>0</v>
      </c>
      <c r="BI417" s="41">
        <f t="shared" si="212"/>
        <v>0</v>
      </c>
      <c r="BJ417" s="41">
        <f t="shared" si="213"/>
        <v>0</v>
      </c>
    </row>
    <row r="418" spans="1:62" ht="15" customHeight="1">
      <c r="A418" s="159"/>
      <c r="B418" s="179"/>
      <c r="C418" s="220" t="s">
        <v>1040</v>
      </c>
      <c r="D418" s="573" t="str">
        <f>IF($AC$136="","",IF(HLOOKUP($AC$136,Presentación!$AQ$3:$BV$574,Presentación!AP279)="","",HLOOKUP($AC$136,Presentación!$AQ$3:$BV$574,Presentación!AP279,0)))</f>
        <v/>
      </c>
      <c r="E418" s="573"/>
      <c r="F418" s="573"/>
      <c r="G418" s="551" t="str">
        <f>IF($AC$136="","",IF(HLOOKUP($AC$136,Presentación!$BZ$3:$DE$574,Presentación!AP279,0)="","",HLOOKUP($AC$136,Presentación!$BZ$3:$DE$574,Presentación!AP279,0)))</f>
        <v/>
      </c>
      <c r="H418" s="551"/>
      <c r="I418" s="551"/>
      <c r="J418" s="551"/>
      <c r="K418" s="551"/>
      <c r="L418" s="551"/>
      <c r="M418" s="551"/>
      <c r="N418" s="551"/>
      <c r="O418" s="551"/>
      <c r="P418" s="551"/>
      <c r="Q418" s="551"/>
      <c r="R418" s="551"/>
      <c r="S418" s="551"/>
      <c r="T418" s="601"/>
      <c r="U418" s="467"/>
      <c r="V418" s="468"/>
      <c r="W418" s="27"/>
      <c r="X418" s="27"/>
      <c r="Y418" s="27"/>
      <c r="Z418" s="27"/>
      <c r="AA418" s="27"/>
      <c r="AB418" s="27"/>
      <c r="AC418" s="27"/>
      <c r="AD418" s="27"/>
      <c r="AG418">
        <f t="shared" si="187"/>
        <v>0</v>
      </c>
      <c r="AH418">
        <f t="shared" si="188"/>
        <v>0</v>
      </c>
      <c r="AI418" s="35">
        <f t="shared" si="189"/>
        <v>0</v>
      </c>
      <c r="AJ418" s="36">
        <f t="shared" si="190"/>
        <v>0</v>
      </c>
      <c r="AK418" s="37">
        <f t="shared" si="191"/>
        <v>0</v>
      </c>
      <c r="AL418" s="38">
        <f t="shared" si="192"/>
        <v>0</v>
      </c>
      <c r="AM418" s="35">
        <f t="shared" si="193"/>
        <v>0</v>
      </c>
      <c r="AN418" s="36">
        <f t="shared" si="194"/>
        <v>0</v>
      </c>
      <c r="AO418" s="37">
        <f t="shared" si="195"/>
        <v>0</v>
      </c>
      <c r="AP418" s="38">
        <f t="shared" si="196"/>
        <v>0</v>
      </c>
      <c r="AQ418" s="35">
        <f t="shared" si="197"/>
        <v>0</v>
      </c>
      <c r="AR418" s="36">
        <f t="shared" si="198"/>
        <v>0</v>
      </c>
      <c r="AS418" s="37">
        <f t="shared" si="199"/>
        <v>0</v>
      </c>
      <c r="AT418" s="38">
        <f t="shared" si="200"/>
        <v>0</v>
      </c>
      <c r="AU418" s="35">
        <f t="shared" si="201"/>
        <v>0</v>
      </c>
      <c r="AV418" s="36">
        <f t="shared" si="202"/>
        <v>0</v>
      </c>
      <c r="AW418" s="37">
        <f t="shared" si="203"/>
        <v>0</v>
      </c>
      <c r="AX418" s="38">
        <f t="shared" si="204"/>
        <v>0</v>
      </c>
      <c r="AY418" s="39">
        <f t="shared" si="205"/>
        <v>0</v>
      </c>
      <c r="AZ418" s="34" t="str">
        <f>IF(AY418=0,"",
IF(SUM($AY$143:AY418)=1,BA418,
IF($AY$718&gt;SUM($AY$143:AY418),_xlfn.CONCAT(", ",BA418),
IF($AY$718=SUM($AY$143:AY418),_xlfn.CONCAT(" y ",BA418)))))</f>
        <v/>
      </c>
      <c r="BA418" s="220" t="s">
        <v>1040</v>
      </c>
      <c r="BC418" s="41">
        <f t="shared" si="206"/>
        <v>0</v>
      </c>
      <c r="BD418" s="41">
        <f t="shared" si="207"/>
        <v>0</v>
      </c>
      <c r="BE418" s="41">
        <f t="shared" si="208"/>
        <v>0</v>
      </c>
      <c r="BF418" s="41">
        <f t="shared" si="209"/>
        <v>0</v>
      </c>
      <c r="BG418" s="41">
        <f t="shared" si="210"/>
        <v>0</v>
      </c>
      <c r="BH418" s="41">
        <f t="shared" si="211"/>
        <v>0</v>
      </c>
      <c r="BI418" s="41">
        <f t="shared" si="212"/>
        <v>0</v>
      </c>
      <c r="BJ418" s="41">
        <f t="shared" si="213"/>
        <v>0</v>
      </c>
    </row>
    <row r="419" spans="1:62" ht="15" customHeight="1">
      <c r="A419" s="159"/>
      <c r="B419" s="179"/>
      <c r="C419" s="220" t="s">
        <v>1041</v>
      </c>
      <c r="D419" s="573" t="str">
        <f>IF($AC$136="","",IF(HLOOKUP($AC$136,Presentación!$AQ$3:$BV$574,Presentación!AP280)="","",HLOOKUP($AC$136,Presentación!$AQ$3:$BV$574,Presentación!AP280,0)))</f>
        <v/>
      </c>
      <c r="E419" s="573"/>
      <c r="F419" s="573"/>
      <c r="G419" s="551" t="str">
        <f>IF($AC$136="","",IF(HLOOKUP($AC$136,Presentación!$BZ$3:$DE$574,Presentación!AP280,0)="","",HLOOKUP($AC$136,Presentación!$BZ$3:$DE$574,Presentación!AP280,0)))</f>
        <v/>
      </c>
      <c r="H419" s="551"/>
      <c r="I419" s="551"/>
      <c r="J419" s="551"/>
      <c r="K419" s="551"/>
      <c r="L419" s="551"/>
      <c r="M419" s="551"/>
      <c r="N419" s="551"/>
      <c r="O419" s="551"/>
      <c r="P419" s="551"/>
      <c r="Q419" s="551"/>
      <c r="R419" s="551"/>
      <c r="S419" s="551"/>
      <c r="T419" s="601"/>
      <c r="U419" s="467"/>
      <c r="V419" s="468"/>
      <c r="W419" s="27"/>
      <c r="X419" s="27"/>
      <c r="Y419" s="27"/>
      <c r="Z419" s="27"/>
      <c r="AA419" s="27"/>
      <c r="AB419" s="27"/>
      <c r="AC419" s="27"/>
      <c r="AD419" s="27"/>
      <c r="AG419">
        <f t="shared" si="187"/>
        <v>0</v>
      </c>
      <c r="AH419">
        <f t="shared" si="188"/>
        <v>0</v>
      </c>
      <c r="AI419" s="35">
        <f t="shared" si="189"/>
        <v>0</v>
      </c>
      <c r="AJ419" s="36">
        <f t="shared" si="190"/>
        <v>0</v>
      </c>
      <c r="AK419" s="37">
        <f t="shared" si="191"/>
        <v>0</v>
      </c>
      <c r="AL419" s="38">
        <f t="shared" si="192"/>
        <v>0</v>
      </c>
      <c r="AM419" s="35">
        <f t="shared" si="193"/>
        <v>0</v>
      </c>
      <c r="AN419" s="36">
        <f t="shared" si="194"/>
        <v>0</v>
      </c>
      <c r="AO419" s="37">
        <f t="shared" si="195"/>
        <v>0</v>
      </c>
      <c r="AP419" s="38">
        <f t="shared" si="196"/>
        <v>0</v>
      </c>
      <c r="AQ419" s="35">
        <f t="shared" si="197"/>
        <v>0</v>
      </c>
      <c r="AR419" s="36">
        <f t="shared" si="198"/>
        <v>0</v>
      </c>
      <c r="AS419" s="37">
        <f t="shared" si="199"/>
        <v>0</v>
      </c>
      <c r="AT419" s="38">
        <f t="shared" si="200"/>
        <v>0</v>
      </c>
      <c r="AU419" s="35">
        <f t="shared" si="201"/>
        <v>0</v>
      </c>
      <c r="AV419" s="36">
        <f t="shared" si="202"/>
        <v>0</v>
      </c>
      <c r="AW419" s="37">
        <f t="shared" si="203"/>
        <v>0</v>
      </c>
      <c r="AX419" s="38">
        <f t="shared" si="204"/>
        <v>0</v>
      </c>
      <c r="AY419" s="39">
        <f t="shared" si="205"/>
        <v>0</v>
      </c>
      <c r="AZ419" s="34" t="str">
        <f>IF(AY419=0,"",
IF(SUM($AY$143:AY419)=1,BA419,
IF($AY$718&gt;SUM($AY$143:AY419),_xlfn.CONCAT(", ",BA419),
IF($AY$718=SUM($AY$143:AY419),_xlfn.CONCAT(" y ",BA419)))))</f>
        <v/>
      </c>
      <c r="BA419" s="220" t="s">
        <v>1041</v>
      </c>
      <c r="BC419" s="41">
        <f t="shared" si="206"/>
        <v>0</v>
      </c>
      <c r="BD419" s="41">
        <f t="shared" si="207"/>
        <v>0</v>
      </c>
      <c r="BE419" s="41">
        <f t="shared" si="208"/>
        <v>0</v>
      </c>
      <c r="BF419" s="41">
        <f t="shared" si="209"/>
        <v>0</v>
      </c>
      <c r="BG419" s="41">
        <f t="shared" si="210"/>
        <v>0</v>
      </c>
      <c r="BH419" s="41">
        <f t="shared" si="211"/>
        <v>0</v>
      </c>
      <c r="BI419" s="41">
        <f t="shared" si="212"/>
        <v>0</v>
      </c>
      <c r="BJ419" s="41">
        <f t="shared" si="213"/>
        <v>0</v>
      </c>
    </row>
    <row r="420" spans="1:62" ht="15" customHeight="1">
      <c r="A420" s="159"/>
      <c r="B420" s="179"/>
      <c r="C420" s="220" t="s">
        <v>1042</v>
      </c>
      <c r="D420" s="573" t="str">
        <f>IF($AC$136="","",IF(HLOOKUP($AC$136,Presentación!$AQ$3:$BV$574,Presentación!AP281)="","",HLOOKUP($AC$136,Presentación!$AQ$3:$BV$574,Presentación!AP281,0)))</f>
        <v/>
      </c>
      <c r="E420" s="573"/>
      <c r="F420" s="573"/>
      <c r="G420" s="551" t="str">
        <f>IF($AC$136="","",IF(HLOOKUP($AC$136,Presentación!$BZ$3:$DE$574,Presentación!AP281,0)="","",HLOOKUP($AC$136,Presentación!$BZ$3:$DE$574,Presentación!AP281,0)))</f>
        <v/>
      </c>
      <c r="H420" s="551"/>
      <c r="I420" s="551"/>
      <c r="J420" s="551"/>
      <c r="K420" s="551"/>
      <c r="L420" s="551"/>
      <c r="M420" s="551"/>
      <c r="N420" s="551"/>
      <c r="O420" s="551"/>
      <c r="P420" s="551"/>
      <c r="Q420" s="551"/>
      <c r="R420" s="551"/>
      <c r="S420" s="551"/>
      <c r="T420" s="601"/>
      <c r="U420" s="467"/>
      <c r="V420" s="468"/>
      <c r="W420" s="27"/>
      <c r="X420" s="27"/>
      <c r="Y420" s="27"/>
      <c r="Z420" s="27"/>
      <c r="AA420" s="27"/>
      <c r="AB420" s="27"/>
      <c r="AC420" s="27"/>
      <c r="AD420" s="27"/>
      <c r="AG420">
        <f t="shared" si="187"/>
        <v>0</v>
      </c>
      <c r="AH420">
        <f t="shared" si="188"/>
        <v>0</v>
      </c>
      <c r="AI420" s="35">
        <f t="shared" si="189"/>
        <v>0</v>
      </c>
      <c r="AJ420" s="36">
        <f t="shared" si="190"/>
        <v>0</v>
      </c>
      <c r="AK420" s="37">
        <f t="shared" si="191"/>
        <v>0</v>
      </c>
      <c r="AL420" s="38">
        <f t="shared" si="192"/>
        <v>0</v>
      </c>
      <c r="AM420" s="35">
        <f t="shared" si="193"/>
        <v>0</v>
      </c>
      <c r="AN420" s="36">
        <f t="shared" si="194"/>
        <v>0</v>
      </c>
      <c r="AO420" s="37">
        <f t="shared" si="195"/>
        <v>0</v>
      </c>
      <c r="AP420" s="38">
        <f t="shared" si="196"/>
        <v>0</v>
      </c>
      <c r="AQ420" s="35">
        <f t="shared" si="197"/>
        <v>0</v>
      </c>
      <c r="AR420" s="36">
        <f t="shared" si="198"/>
        <v>0</v>
      </c>
      <c r="AS420" s="37">
        <f t="shared" si="199"/>
        <v>0</v>
      </c>
      <c r="AT420" s="38">
        <f t="shared" si="200"/>
        <v>0</v>
      </c>
      <c r="AU420" s="35">
        <f t="shared" si="201"/>
        <v>0</v>
      </c>
      <c r="AV420" s="36">
        <f t="shared" si="202"/>
        <v>0</v>
      </c>
      <c r="AW420" s="37">
        <f t="shared" si="203"/>
        <v>0</v>
      </c>
      <c r="AX420" s="38">
        <f t="shared" si="204"/>
        <v>0</v>
      </c>
      <c r="AY420" s="39">
        <f t="shared" si="205"/>
        <v>0</v>
      </c>
      <c r="AZ420" s="34" t="str">
        <f>IF(AY420=0,"",
IF(SUM($AY$143:AY420)=1,BA420,
IF($AY$718&gt;SUM($AY$143:AY420),_xlfn.CONCAT(", ",BA420),
IF($AY$718=SUM($AY$143:AY420),_xlfn.CONCAT(" y ",BA420)))))</f>
        <v/>
      </c>
      <c r="BA420" s="220" t="s">
        <v>1042</v>
      </c>
      <c r="BC420" s="41">
        <f t="shared" si="206"/>
        <v>0</v>
      </c>
      <c r="BD420" s="41">
        <f t="shared" si="207"/>
        <v>0</v>
      </c>
      <c r="BE420" s="41">
        <f t="shared" si="208"/>
        <v>0</v>
      </c>
      <c r="BF420" s="41">
        <f t="shared" si="209"/>
        <v>0</v>
      </c>
      <c r="BG420" s="41">
        <f t="shared" si="210"/>
        <v>0</v>
      </c>
      <c r="BH420" s="41">
        <f t="shared" si="211"/>
        <v>0</v>
      </c>
      <c r="BI420" s="41">
        <f t="shared" si="212"/>
        <v>0</v>
      </c>
      <c r="BJ420" s="41">
        <f t="shared" si="213"/>
        <v>0</v>
      </c>
    </row>
    <row r="421" spans="1:62" ht="15" customHeight="1">
      <c r="A421" s="159"/>
      <c r="B421" s="179"/>
      <c r="C421" s="220" t="s">
        <v>1043</v>
      </c>
      <c r="D421" s="573" t="str">
        <f>IF($AC$136="","",IF(HLOOKUP($AC$136,Presentación!$AQ$3:$BV$574,Presentación!AP282)="","",HLOOKUP($AC$136,Presentación!$AQ$3:$BV$574,Presentación!AP282,0)))</f>
        <v/>
      </c>
      <c r="E421" s="573"/>
      <c r="F421" s="573"/>
      <c r="G421" s="551" t="str">
        <f>IF($AC$136="","",IF(HLOOKUP($AC$136,Presentación!$BZ$3:$DE$574,Presentación!AP282,0)="","",HLOOKUP($AC$136,Presentación!$BZ$3:$DE$574,Presentación!AP282,0)))</f>
        <v/>
      </c>
      <c r="H421" s="551"/>
      <c r="I421" s="551"/>
      <c r="J421" s="551"/>
      <c r="K421" s="551"/>
      <c r="L421" s="551"/>
      <c r="M421" s="551"/>
      <c r="N421" s="551"/>
      <c r="O421" s="551"/>
      <c r="P421" s="551"/>
      <c r="Q421" s="551"/>
      <c r="R421" s="551"/>
      <c r="S421" s="551"/>
      <c r="T421" s="601"/>
      <c r="U421" s="467"/>
      <c r="V421" s="468"/>
      <c r="W421" s="27"/>
      <c r="X421" s="27"/>
      <c r="Y421" s="27"/>
      <c r="Z421" s="27"/>
      <c r="AA421" s="27"/>
      <c r="AB421" s="27"/>
      <c r="AC421" s="27"/>
      <c r="AD421" s="27"/>
      <c r="AG421">
        <f t="shared" si="187"/>
        <v>0</v>
      </c>
      <c r="AH421">
        <f t="shared" si="188"/>
        <v>0</v>
      </c>
      <c r="AI421" s="35">
        <f t="shared" si="189"/>
        <v>0</v>
      </c>
      <c r="AJ421" s="36">
        <f t="shared" si="190"/>
        <v>0</v>
      </c>
      <c r="AK421" s="37">
        <f t="shared" si="191"/>
        <v>0</v>
      </c>
      <c r="AL421" s="38">
        <f t="shared" si="192"/>
        <v>0</v>
      </c>
      <c r="AM421" s="35">
        <f t="shared" si="193"/>
        <v>0</v>
      </c>
      <c r="AN421" s="36">
        <f t="shared" si="194"/>
        <v>0</v>
      </c>
      <c r="AO421" s="37">
        <f t="shared" si="195"/>
        <v>0</v>
      </c>
      <c r="AP421" s="38">
        <f t="shared" si="196"/>
        <v>0</v>
      </c>
      <c r="AQ421" s="35">
        <f t="shared" si="197"/>
        <v>0</v>
      </c>
      <c r="AR421" s="36">
        <f t="shared" si="198"/>
        <v>0</v>
      </c>
      <c r="AS421" s="37">
        <f t="shared" si="199"/>
        <v>0</v>
      </c>
      <c r="AT421" s="38">
        <f t="shared" si="200"/>
        <v>0</v>
      </c>
      <c r="AU421" s="35">
        <f t="shared" si="201"/>
        <v>0</v>
      </c>
      <c r="AV421" s="36">
        <f t="shared" si="202"/>
        <v>0</v>
      </c>
      <c r="AW421" s="37">
        <f t="shared" si="203"/>
        <v>0</v>
      </c>
      <c r="AX421" s="38">
        <f t="shared" si="204"/>
        <v>0</v>
      </c>
      <c r="AY421" s="39">
        <f t="shared" si="205"/>
        <v>0</v>
      </c>
      <c r="AZ421" s="34" t="str">
        <f>IF(AY421=0,"",
IF(SUM($AY$143:AY421)=1,BA421,
IF($AY$718&gt;SUM($AY$143:AY421),_xlfn.CONCAT(", ",BA421),
IF($AY$718=SUM($AY$143:AY421),_xlfn.CONCAT(" y ",BA421)))))</f>
        <v/>
      </c>
      <c r="BA421" s="220" t="s">
        <v>1043</v>
      </c>
      <c r="BC421" s="41">
        <f t="shared" si="206"/>
        <v>0</v>
      </c>
      <c r="BD421" s="41">
        <f t="shared" si="207"/>
        <v>0</v>
      </c>
      <c r="BE421" s="41">
        <f t="shared" si="208"/>
        <v>0</v>
      </c>
      <c r="BF421" s="41">
        <f t="shared" si="209"/>
        <v>0</v>
      </c>
      <c r="BG421" s="41">
        <f t="shared" si="210"/>
        <v>0</v>
      </c>
      <c r="BH421" s="41">
        <f t="shared" si="211"/>
        <v>0</v>
      </c>
      <c r="BI421" s="41">
        <f t="shared" si="212"/>
        <v>0</v>
      </c>
      <c r="BJ421" s="41">
        <f t="shared" si="213"/>
        <v>0</v>
      </c>
    </row>
    <row r="422" spans="1:62" ht="15" customHeight="1">
      <c r="A422" s="159"/>
      <c r="B422" s="179"/>
      <c r="C422" s="220" t="s">
        <v>1044</v>
      </c>
      <c r="D422" s="573" t="str">
        <f>IF($AC$136="","",IF(HLOOKUP($AC$136,Presentación!$AQ$3:$BV$574,Presentación!AP283)="","",HLOOKUP($AC$136,Presentación!$AQ$3:$BV$574,Presentación!AP283,0)))</f>
        <v/>
      </c>
      <c r="E422" s="573"/>
      <c r="F422" s="573"/>
      <c r="G422" s="551" t="str">
        <f>IF($AC$136="","",IF(HLOOKUP($AC$136,Presentación!$BZ$3:$DE$574,Presentación!AP283,0)="","",HLOOKUP($AC$136,Presentación!$BZ$3:$DE$574,Presentación!AP283,0)))</f>
        <v/>
      </c>
      <c r="H422" s="551"/>
      <c r="I422" s="551"/>
      <c r="J422" s="551"/>
      <c r="K422" s="551"/>
      <c r="L422" s="551"/>
      <c r="M422" s="551"/>
      <c r="N422" s="551"/>
      <c r="O422" s="551"/>
      <c r="P422" s="551"/>
      <c r="Q422" s="551"/>
      <c r="R422" s="551"/>
      <c r="S422" s="551"/>
      <c r="T422" s="601"/>
      <c r="U422" s="467"/>
      <c r="V422" s="468"/>
      <c r="W422" s="27"/>
      <c r="X422" s="27"/>
      <c r="Y422" s="27"/>
      <c r="Z422" s="27"/>
      <c r="AA422" s="27"/>
      <c r="AB422" s="27"/>
      <c r="AC422" s="27"/>
      <c r="AD422" s="27"/>
      <c r="AG422">
        <f t="shared" si="187"/>
        <v>0</v>
      </c>
      <c r="AH422">
        <f t="shared" si="188"/>
        <v>0</v>
      </c>
      <c r="AI422" s="35">
        <f t="shared" si="189"/>
        <v>0</v>
      </c>
      <c r="AJ422" s="36">
        <f t="shared" si="190"/>
        <v>0</v>
      </c>
      <c r="AK422" s="37">
        <f t="shared" si="191"/>
        <v>0</v>
      </c>
      <c r="AL422" s="38">
        <f t="shared" si="192"/>
        <v>0</v>
      </c>
      <c r="AM422" s="35">
        <f t="shared" si="193"/>
        <v>0</v>
      </c>
      <c r="AN422" s="36">
        <f t="shared" si="194"/>
        <v>0</v>
      </c>
      <c r="AO422" s="37">
        <f t="shared" si="195"/>
        <v>0</v>
      </c>
      <c r="AP422" s="38">
        <f t="shared" si="196"/>
        <v>0</v>
      </c>
      <c r="AQ422" s="35">
        <f t="shared" si="197"/>
        <v>0</v>
      </c>
      <c r="AR422" s="36">
        <f t="shared" si="198"/>
        <v>0</v>
      </c>
      <c r="AS422" s="37">
        <f t="shared" si="199"/>
        <v>0</v>
      </c>
      <c r="AT422" s="38">
        <f t="shared" si="200"/>
        <v>0</v>
      </c>
      <c r="AU422" s="35">
        <f t="shared" si="201"/>
        <v>0</v>
      </c>
      <c r="AV422" s="36">
        <f t="shared" si="202"/>
        <v>0</v>
      </c>
      <c r="AW422" s="37">
        <f t="shared" si="203"/>
        <v>0</v>
      </c>
      <c r="AX422" s="38">
        <f t="shared" si="204"/>
        <v>0</v>
      </c>
      <c r="AY422" s="39">
        <f t="shared" si="205"/>
        <v>0</v>
      </c>
      <c r="AZ422" s="34" t="str">
        <f>IF(AY422=0,"",
IF(SUM($AY$143:AY422)=1,BA422,
IF($AY$718&gt;SUM($AY$143:AY422),_xlfn.CONCAT(", ",BA422),
IF($AY$718=SUM($AY$143:AY422),_xlfn.CONCAT(" y ",BA422)))))</f>
        <v/>
      </c>
      <c r="BA422" s="220" t="s">
        <v>1044</v>
      </c>
      <c r="BC422" s="41">
        <f t="shared" si="206"/>
        <v>0</v>
      </c>
      <c r="BD422" s="41">
        <f t="shared" si="207"/>
        <v>0</v>
      </c>
      <c r="BE422" s="41">
        <f t="shared" si="208"/>
        <v>0</v>
      </c>
      <c r="BF422" s="41">
        <f t="shared" si="209"/>
        <v>0</v>
      </c>
      <c r="BG422" s="41">
        <f t="shared" si="210"/>
        <v>0</v>
      </c>
      <c r="BH422" s="41">
        <f t="shared" si="211"/>
        <v>0</v>
      </c>
      <c r="BI422" s="41">
        <f t="shared" si="212"/>
        <v>0</v>
      </c>
      <c r="BJ422" s="41">
        <f t="shared" si="213"/>
        <v>0</v>
      </c>
    </row>
    <row r="423" spans="1:62" ht="15" customHeight="1">
      <c r="A423" s="159"/>
      <c r="B423" s="179"/>
      <c r="C423" s="220" t="s">
        <v>1045</v>
      </c>
      <c r="D423" s="573" t="str">
        <f>IF($AC$136="","",IF(HLOOKUP($AC$136,Presentación!$AQ$3:$BV$574,Presentación!AP284)="","",HLOOKUP($AC$136,Presentación!$AQ$3:$BV$574,Presentación!AP284,0)))</f>
        <v/>
      </c>
      <c r="E423" s="573"/>
      <c r="F423" s="573"/>
      <c r="G423" s="551" t="str">
        <f>IF($AC$136="","",IF(HLOOKUP($AC$136,Presentación!$BZ$3:$DE$574,Presentación!AP284,0)="","",HLOOKUP($AC$136,Presentación!$BZ$3:$DE$574,Presentación!AP284,0)))</f>
        <v/>
      </c>
      <c r="H423" s="551"/>
      <c r="I423" s="551"/>
      <c r="J423" s="551"/>
      <c r="K423" s="551"/>
      <c r="L423" s="551"/>
      <c r="M423" s="551"/>
      <c r="N423" s="551"/>
      <c r="O423" s="551"/>
      <c r="P423" s="551"/>
      <c r="Q423" s="551"/>
      <c r="R423" s="551"/>
      <c r="S423" s="551"/>
      <c r="T423" s="601"/>
      <c r="U423" s="467"/>
      <c r="V423" s="468"/>
      <c r="W423" s="27"/>
      <c r="X423" s="27"/>
      <c r="Y423" s="27"/>
      <c r="Z423" s="27"/>
      <c r="AA423" s="27"/>
      <c r="AB423" s="27"/>
      <c r="AC423" s="27"/>
      <c r="AD423" s="27"/>
      <c r="AG423">
        <f t="shared" si="187"/>
        <v>0</v>
      </c>
      <c r="AH423">
        <f t="shared" si="188"/>
        <v>0</v>
      </c>
      <c r="AI423" s="35">
        <f t="shared" si="189"/>
        <v>0</v>
      </c>
      <c r="AJ423" s="36">
        <f t="shared" si="190"/>
        <v>0</v>
      </c>
      <c r="AK423" s="37">
        <f t="shared" si="191"/>
        <v>0</v>
      </c>
      <c r="AL423" s="38">
        <f t="shared" si="192"/>
        <v>0</v>
      </c>
      <c r="AM423" s="35">
        <f t="shared" si="193"/>
        <v>0</v>
      </c>
      <c r="AN423" s="36">
        <f t="shared" si="194"/>
        <v>0</v>
      </c>
      <c r="AO423" s="37">
        <f t="shared" si="195"/>
        <v>0</v>
      </c>
      <c r="AP423" s="38">
        <f t="shared" si="196"/>
        <v>0</v>
      </c>
      <c r="AQ423" s="35">
        <f t="shared" si="197"/>
        <v>0</v>
      </c>
      <c r="AR423" s="36">
        <f t="shared" si="198"/>
        <v>0</v>
      </c>
      <c r="AS423" s="37">
        <f t="shared" si="199"/>
        <v>0</v>
      </c>
      <c r="AT423" s="38">
        <f t="shared" si="200"/>
        <v>0</v>
      </c>
      <c r="AU423" s="35">
        <f t="shared" si="201"/>
        <v>0</v>
      </c>
      <c r="AV423" s="36">
        <f t="shared" si="202"/>
        <v>0</v>
      </c>
      <c r="AW423" s="37">
        <f t="shared" si="203"/>
        <v>0</v>
      </c>
      <c r="AX423" s="38">
        <f t="shared" si="204"/>
        <v>0</v>
      </c>
      <c r="AY423" s="39">
        <f t="shared" si="205"/>
        <v>0</v>
      </c>
      <c r="AZ423" s="34" t="str">
        <f>IF(AY423=0,"",
IF(SUM($AY$143:AY423)=1,BA423,
IF($AY$718&gt;SUM($AY$143:AY423),_xlfn.CONCAT(", ",BA423),
IF($AY$718=SUM($AY$143:AY423),_xlfn.CONCAT(" y ",BA423)))))</f>
        <v/>
      </c>
      <c r="BA423" s="220" t="s">
        <v>1045</v>
      </c>
      <c r="BC423" s="41">
        <f t="shared" si="206"/>
        <v>0</v>
      </c>
      <c r="BD423" s="41">
        <f t="shared" si="207"/>
        <v>0</v>
      </c>
      <c r="BE423" s="41">
        <f t="shared" si="208"/>
        <v>0</v>
      </c>
      <c r="BF423" s="41">
        <f t="shared" si="209"/>
        <v>0</v>
      </c>
      <c r="BG423" s="41">
        <f t="shared" si="210"/>
        <v>0</v>
      </c>
      <c r="BH423" s="41">
        <f t="shared" si="211"/>
        <v>0</v>
      </c>
      <c r="BI423" s="41">
        <f t="shared" si="212"/>
        <v>0</v>
      </c>
      <c r="BJ423" s="41">
        <f t="shared" si="213"/>
        <v>0</v>
      </c>
    </row>
    <row r="424" spans="1:62" ht="15" customHeight="1">
      <c r="A424" s="159"/>
      <c r="B424" s="179"/>
      <c r="C424" s="220" t="s">
        <v>1046</v>
      </c>
      <c r="D424" s="573" t="str">
        <f>IF($AC$136="","",IF(HLOOKUP($AC$136,Presentación!$AQ$3:$BV$574,Presentación!AP285)="","",HLOOKUP($AC$136,Presentación!$AQ$3:$BV$574,Presentación!AP285,0)))</f>
        <v/>
      </c>
      <c r="E424" s="573"/>
      <c r="F424" s="573"/>
      <c r="G424" s="551" t="str">
        <f>IF($AC$136="","",IF(HLOOKUP($AC$136,Presentación!$BZ$3:$DE$574,Presentación!AP285,0)="","",HLOOKUP($AC$136,Presentación!$BZ$3:$DE$574,Presentación!AP285,0)))</f>
        <v/>
      </c>
      <c r="H424" s="551"/>
      <c r="I424" s="551"/>
      <c r="J424" s="551"/>
      <c r="K424" s="551"/>
      <c r="L424" s="551"/>
      <c r="M424" s="551"/>
      <c r="N424" s="551"/>
      <c r="O424" s="551"/>
      <c r="P424" s="551"/>
      <c r="Q424" s="551"/>
      <c r="R424" s="551"/>
      <c r="S424" s="551"/>
      <c r="T424" s="601"/>
      <c r="U424" s="467"/>
      <c r="V424" s="468"/>
      <c r="W424" s="27"/>
      <c r="X424" s="27"/>
      <c r="Y424" s="27"/>
      <c r="Z424" s="27"/>
      <c r="AA424" s="27"/>
      <c r="AB424" s="27"/>
      <c r="AC424" s="27"/>
      <c r="AD424" s="27"/>
      <c r="AG424">
        <f t="shared" si="187"/>
        <v>0</v>
      </c>
      <c r="AH424">
        <f t="shared" si="188"/>
        <v>0</v>
      </c>
      <c r="AI424" s="35">
        <f t="shared" si="189"/>
        <v>0</v>
      </c>
      <c r="AJ424" s="36">
        <f t="shared" si="190"/>
        <v>0</v>
      </c>
      <c r="AK424" s="37">
        <f t="shared" si="191"/>
        <v>0</v>
      </c>
      <c r="AL424" s="38">
        <f t="shared" si="192"/>
        <v>0</v>
      </c>
      <c r="AM424" s="35">
        <f t="shared" si="193"/>
        <v>0</v>
      </c>
      <c r="AN424" s="36">
        <f t="shared" si="194"/>
        <v>0</v>
      </c>
      <c r="AO424" s="37">
        <f t="shared" si="195"/>
        <v>0</v>
      </c>
      <c r="AP424" s="38">
        <f t="shared" si="196"/>
        <v>0</v>
      </c>
      <c r="AQ424" s="35">
        <f t="shared" si="197"/>
        <v>0</v>
      </c>
      <c r="AR424" s="36">
        <f t="shared" si="198"/>
        <v>0</v>
      </c>
      <c r="AS424" s="37">
        <f t="shared" si="199"/>
        <v>0</v>
      </c>
      <c r="AT424" s="38">
        <f t="shared" si="200"/>
        <v>0</v>
      </c>
      <c r="AU424" s="35">
        <f t="shared" si="201"/>
        <v>0</v>
      </c>
      <c r="AV424" s="36">
        <f t="shared" si="202"/>
        <v>0</v>
      </c>
      <c r="AW424" s="37">
        <f t="shared" si="203"/>
        <v>0</v>
      </c>
      <c r="AX424" s="38">
        <f t="shared" si="204"/>
        <v>0</v>
      </c>
      <c r="AY424" s="39">
        <f t="shared" si="205"/>
        <v>0</v>
      </c>
      <c r="AZ424" s="34" t="str">
        <f>IF(AY424=0,"",
IF(SUM($AY$143:AY424)=1,BA424,
IF($AY$718&gt;SUM($AY$143:AY424),_xlfn.CONCAT(", ",BA424),
IF($AY$718=SUM($AY$143:AY424),_xlfn.CONCAT(" y ",BA424)))))</f>
        <v/>
      </c>
      <c r="BA424" s="220" t="s">
        <v>1046</v>
      </c>
      <c r="BC424" s="41">
        <f t="shared" si="206"/>
        <v>0</v>
      </c>
      <c r="BD424" s="41">
        <f t="shared" si="207"/>
        <v>0</v>
      </c>
      <c r="BE424" s="41">
        <f t="shared" si="208"/>
        <v>0</v>
      </c>
      <c r="BF424" s="41">
        <f t="shared" si="209"/>
        <v>0</v>
      </c>
      <c r="BG424" s="41">
        <f t="shared" si="210"/>
        <v>0</v>
      </c>
      <c r="BH424" s="41">
        <f t="shared" si="211"/>
        <v>0</v>
      </c>
      <c r="BI424" s="41">
        <f t="shared" si="212"/>
        <v>0</v>
      </c>
      <c r="BJ424" s="41">
        <f t="shared" si="213"/>
        <v>0</v>
      </c>
    </row>
    <row r="425" spans="1:62" ht="15" customHeight="1">
      <c r="A425" s="159"/>
      <c r="B425" s="179"/>
      <c r="C425" s="220" t="s">
        <v>1047</v>
      </c>
      <c r="D425" s="573" t="str">
        <f>IF($AC$136="","",IF(HLOOKUP($AC$136,Presentación!$AQ$3:$BV$574,Presentación!AP286)="","",HLOOKUP($AC$136,Presentación!$AQ$3:$BV$574,Presentación!AP286,0)))</f>
        <v/>
      </c>
      <c r="E425" s="573"/>
      <c r="F425" s="573"/>
      <c r="G425" s="551" t="str">
        <f>IF($AC$136="","",IF(HLOOKUP($AC$136,Presentación!$BZ$3:$DE$574,Presentación!AP286,0)="","",HLOOKUP($AC$136,Presentación!$BZ$3:$DE$574,Presentación!AP286,0)))</f>
        <v/>
      </c>
      <c r="H425" s="551"/>
      <c r="I425" s="551"/>
      <c r="J425" s="551"/>
      <c r="K425" s="551"/>
      <c r="L425" s="551"/>
      <c r="M425" s="551"/>
      <c r="N425" s="551"/>
      <c r="O425" s="551"/>
      <c r="P425" s="551"/>
      <c r="Q425" s="551"/>
      <c r="R425" s="551"/>
      <c r="S425" s="551"/>
      <c r="T425" s="601"/>
      <c r="U425" s="467"/>
      <c r="V425" s="468"/>
      <c r="W425" s="27"/>
      <c r="X425" s="27"/>
      <c r="Y425" s="27"/>
      <c r="Z425" s="27"/>
      <c r="AA425" s="27"/>
      <c r="AB425" s="27"/>
      <c r="AC425" s="27"/>
      <c r="AD425" s="27"/>
      <c r="AG425">
        <f t="shared" si="187"/>
        <v>0</v>
      </c>
      <c r="AH425">
        <f t="shared" si="188"/>
        <v>0</v>
      </c>
      <c r="AI425" s="35">
        <f t="shared" si="189"/>
        <v>0</v>
      </c>
      <c r="AJ425" s="36">
        <f t="shared" si="190"/>
        <v>0</v>
      </c>
      <c r="AK425" s="37">
        <f t="shared" si="191"/>
        <v>0</v>
      </c>
      <c r="AL425" s="38">
        <f t="shared" si="192"/>
        <v>0</v>
      </c>
      <c r="AM425" s="35">
        <f t="shared" si="193"/>
        <v>0</v>
      </c>
      <c r="AN425" s="36">
        <f t="shared" si="194"/>
        <v>0</v>
      </c>
      <c r="AO425" s="37">
        <f t="shared" si="195"/>
        <v>0</v>
      </c>
      <c r="AP425" s="38">
        <f t="shared" si="196"/>
        <v>0</v>
      </c>
      <c r="AQ425" s="35">
        <f t="shared" si="197"/>
        <v>0</v>
      </c>
      <c r="AR425" s="36">
        <f t="shared" si="198"/>
        <v>0</v>
      </c>
      <c r="AS425" s="37">
        <f t="shared" si="199"/>
        <v>0</v>
      </c>
      <c r="AT425" s="38">
        <f t="shared" si="200"/>
        <v>0</v>
      </c>
      <c r="AU425" s="35">
        <f t="shared" si="201"/>
        <v>0</v>
      </c>
      <c r="AV425" s="36">
        <f t="shared" si="202"/>
        <v>0</v>
      </c>
      <c r="AW425" s="37">
        <f t="shared" si="203"/>
        <v>0</v>
      </c>
      <c r="AX425" s="38">
        <f t="shared" si="204"/>
        <v>0</v>
      </c>
      <c r="AY425" s="39">
        <f t="shared" si="205"/>
        <v>0</v>
      </c>
      <c r="AZ425" s="34" t="str">
        <f>IF(AY425=0,"",
IF(SUM($AY$143:AY425)=1,BA425,
IF($AY$718&gt;SUM($AY$143:AY425),_xlfn.CONCAT(", ",BA425),
IF($AY$718=SUM($AY$143:AY425),_xlfn.CONCAT(" y ",BA425)))))</f>
        <v/>
      </c>
      <c r="BA425" s="220" t="s">
        <v>1047</v>
      </c>
      <c r="BC425" s="41">
        <f t="shared" si="206"/>
        <v>0</v>
      </c>
      <c r="BD425" s="41">
        <f t="shared" si="207"/>
        <v>0</v>
      </c>
      <c r="BE425" s="41">
        <f t="shared" si="208"/>
        <v>0</v>
      </c>
      <c r="BF425" s="41">
        <f t="shared" si="209"/>
        <v>0</v>
      </c>
      <c r="BG425" s="41">
        <f t="shared" si="210"/>
        <v>0</v>
      </c>
      <c r="BH425" s="41">
        <f t="shared" si="211"/>
        <v>0</v>
      </c>
      <c r="BI425" s="41">
        <f t="shared" si="212"/>
        <v>0</v>
      </c>
      <c r="BJ425" s="41">
        <f t="shared" si="213"/>
        <v>0</v>
      </c>
    </row>
    <row r="426" spans="1:62" ht="15" customHeight="1">
      <c r="A426" s="159"/>
      <c r="B426" s="179"/>
      <c r="C426" s="220" t="s">
        <v>1048</v>
      </c>
      <c r="D426" s="573" t="str">
        <f>IF($AC$136="","",IF(HLOOKUP($AC$136,Presentación!$AQ$3:$BV$574,Presentación!AP287)="","",HLOOKUP($AC$136,Presentación!$AQ$3:$BV$574,Presentación!AP287,0)))</f>
        <v/>
      </c>
      <c r="E426" s="573"/>
      <c r="F426" s="573"/>
      <c r="G426" s="551" t="str">
        <f>IF($AC$136="","",IF(HLOOKUP($AC$136,Presentación!$BZ$3:$DE$574,Presentación!AP287,0)="","",HLOOKUP($AC$136,Presentación!$BZ$3:$DE$574,Presentación!AP287,0)))</f>
        <v/>
      </c>
      <c r="H426" s="551"/>
      <c r="I426" s="551"/>
      <c r="J426" s="551"/>
      <c r="K426" s="551"/>
      <c r="L426" s="551"/>
      <c r="M426" s="551"/>
      <c r="N426" s="551"/>
      <c r="O426" s="551"/>
      <c r="P426" s="551"/>
      <c r="Q426" s="551"/>
      <c r="R426" s="551"/>
      <c r="S426" s="551"/>
      <c r="T426" s="601"/>
      <c r="U426" s="467"/>
      <c r="V426" s="468"/>
      <c r="W426" s="27"/>
      <c r="X426" s="27"/>
      <c r="Y426" s="27"/>
      <c r="Z426" s="27"/>
      <c r="AA426" s="27"/>
      <c r="AB426" s="27"/>
      <c r="AC426" s="27"/>
      <c r="AD426" s="27"/>
      <c r="AG426">
        <f t="shared" si="187"/>
        <v>0</v>
      </c>
      <c r="AH426">
        <f t="shared" si="188"/>
        <v>0</v>
      </c>
      <c r="AI426" s="35">
        <f t="shared" si="189"/>
        <v>0</v>
      </c>
      <c r="AJ426" s="36">
        <f t="shared" si="190"/>
        <v>0</v>
      </c>
      <c r="AK426" s="37">
        <f t="shared" si="191"/>
        <v>0</v>
      </c>
      <c r="AL426" s="38">
        <f t="shared" si="192"/>
        <v>0</v>
      </c>
      <c r="AM426" s="35">
        <f t="shared" si="193"/>
        <v>0</v>
      </c>
      <c r="AN426" s="36">
        <f t="shared" si="194"/>
        <v>0</v>
      </c>
      <c r="AO426" s="37">
        <f t="shared" si="195"/>
        <v>0</v>
      </c>
      <c r="AP426" s="38">
        <f t="shared" si="196"/>
        <v>0</v>
      </c>
      <c r="AQ426" s="35">
        <f t="shared" si="197"/>
        <v>0</v>
      </c>
      <c r="AR426" s="36">
        <f t="shared" si="198"/>
        <v>0</v>
      </c>
      <c r="AS426" s="37">
        <f t="shared" si="199"/>
        <v>0</v>
      </c>
      <c r="AT426" s="38">
        <f t="shared" si="200"/>
        <v>0</v>
      </c>
      <c r="AU426" s="35">
        <f t="shared" si="201"/>
        <v>0</v>
      </c>
      <c r="AV426" s="36">
        <f t="shared" si="202"/>
        <v>0</v>
      </c>
      <c r="AW426" s="37">
        <f t="shared" si="203"/>
        <v>0</v>
      </c>
      <c r="AX426" s="38">
        <f t="shared" si="204"/>
        <v>0</v>
      </c>
      <c r="AY426" s="39">
        <f t="shared" si="205"/>
        <v>0</v>
      </c>
      <c r="AZ426" s="34" t="str">
        <f>IF(AY426=0,"",
IF(SUM($AY$143:AY426)=1,BA426,
IF($AY$718&gt;SUM($AY$143:AY426),_xlfn.CONCAT(", ",BA426),
IF($AY$718=SUM($AY$143:AY426),_xlfn.CONCAT(" y ",BA426)))))</f>
        <v/>
      </c>
      <c r="BA426" s="220" t="s">
        <v>1048</v>
      </c>
      <c r="BC426" s="41">
        <f t="shared" si="206"/>
        <v>0</v>
      </c>
      <c r="BD426" s="41">
        <f t="shared" si="207"/>
        <v>0</v>
      </c>
      <c r="BE426" s="41">
        <f t="shared" si="208"/>
        <v>0</v>
      </c>
      <c r="BF426" s="41">
        <f t="shared" si="209"/>
        <v>0</v>
      </c>
      <c r="BG426" s="41">
        <f t="shared" si="210"/>
        <v>0</v>
      </c>
      <c r="BH426" s="41">
        <f t="shared" si="211"/>
        <v>0</v>
      </c>
      <c r="BI426" s="41">
        <f t="shared" si="212"/>
        <v>0</v>
      </c>
      <c r="BJ426" s="41">
        <f t="shared" si="213"/>
        <v>0</v>
      </c>
    </row>
    <row r="427" spans="1:62" ht="15" customHeight="1">
      <c r="A427" s="159"/>
      <c r="B427" s="179"/>
      <c r="C427" s="220" t="s">
        <v>1049</v>
      </c>
      <c r="D427" s="573" t="str">
        <f>IF($AC$136="","",IF(HLOOKUP($AC$136,Presentación!$AQ$3:$BV$574,Presentación!AP288)="","",HLOOKUP($AC$136,Presentación!$AQ$3:$BV$574,Presentación!AP288,0)))</f>
        <v/>
      </c>
      <c r="E427" s="573"/>
      <c r="F427" s="573"/>
      <c r="G427" s="551" t="str">
        <f>IF($AC$136="","",IF(HLOOKUP($AC$136,Presentación!$BZ$3:$DE$574,Presentación!AP288,0)="","",HLOOKUP($AC$136,Presentación!$BZ$3:$DE$574,Presentación!AP288,0)))</f>
        <v/>
      </c>
      <c r="H427" s="551"/>
      <c r="I427" s="551"/>
      <c r="J427" s="551"/>
      <c r="K427" s="551"/>
      <c r="L427" s="551"/>
      <c r="M427" s="551"/>
      <c r="N427" s="551"/>
      <c r="O427" s="551"/>
      <c r="P427" s="551"/>
      <c r="Q427" s="551"/>
      <c r="R427" s="551"/>
      <c r="S427" s="551"/>
      <c r="T427" s="601"/>
      <c r="U427" s="467"/>
      <c r="V427" s="468"/>
      <c r="W427" s="27"/>
      <c r="X427" s="27"/>
      <c r="Y427" s="27"/>
      <c r="Z427" s="27"/>
      <c r="AA427" s="27"/>
      <c r="AB427" s="27"/>
      <c r="AC427" s="27"/>
      <c r="AD427" s="27"/>
      <c r="AG427">
        <f t="shared" si="187"/>
        <v>0</v>
      </c>
      <c r="AH427">
        <f t="shared" si="188"/>
        <v>0</v>
      </c>
      <c r="AI427" s="35">
        <f t="shared" si="189"/>
        <v>0</v>
      </c>
      <c r="AJ427" s="36">
        <f t="shared" si="190"/>
        <v>0</v>
      </c>
      <c r="AK427" s="37">
        <f t="shared" si="191"/>
        <v>0</v>
      </c>
      <c r="AL427" s="38">
        <f t="shared" si="192"/>
        <v>0</v>
      </c>
      <c r="AM427" s="35">
        <f t="shared" si="193"/>
        <v>0</v>
      </c>
      <c r="AN427" s="36">
        <f t="shared" si="194"/>
        <v>0</v>
      </c>
      <c r="AO427" s="37">
        <f t="shared" si="195"/>
        <v>0</v>
      </c>
      <c r="AP427" s="38">
        <f t="shared" si="196"/>
        <v>0</v>
      </c>
      <c r="AQ427" s="35">
        <f t="shared" si="197"/>
        <v>0</v>
      </c>
      <c r="AR427" s="36">
        <f t="shared" si="198"/>
        <v>0</v>
      </c>
      <c r="AS427" s="37">
        <f t="shared" si="199"/>
        <v>0</v>
      </c>
      <c r="AT427" s="38">
        <f t="shared" si="200"/>
        <v>0</v>
      </c>
      <c r="AU427" s="35">
        <f t="shared" si="201"/>
        <v>0</v>
      </c>
      <c r="AV427" s="36">
        <f t="shared" si="202"/>
        <v>0</v>
      </c>
      <c r="AW427" s="37">
        <f t="shared" si="203"/>
        <v>0</v>
      </c>
      <c r="AX427" s="38">
        <f t="shared" si="204"/>
        <v>0</v>
      </c>
      <c r="AY427" s="39">
        <f t="shared" si="205"/>
        <v>0</v>
      </c>
      <c r="AZ427" s="34" t="str">
        <f>IF(AY427=0,"",
IF(SUM($AY$143:AY427)=1,BA427,
IF($AY$718&gt;SUM($AY$143:AY427),_xlfn.CONCAT(", ",BA427),
IF($AY$718=SUM($AY$143:AY427),_xlfn.CONCAT(" y ",BA427)))))</f>
        <v/>
      </c>
      <c r="BA427" s="220" t="s">
        <v>1049</v>
      </c>
      <c r="BC427" s="41">
        <f t="shared" si="206"/>
        <v>0</v>
      </c>
      <c r="BD427" s="41">
        <f t="shared" si="207"/>
        <v>0</v>
      </c>
      <c r="BE427" s="41">
        <f t="shared" si="208"/>
        <v>0</v>
      </c>
      <c r="BF427" s="41">
        <f t="shared" si="209"/>
        <v>0</v>
      </c>
      <c r="BG427" s="41">
        <f t="shared" si="210"/>
        <v>0</v>
      </c>
      <c r="BH427" s="41">
        <f t="shared" si="211"/>
        <v>0</v>
      </c>
      <c r="BI427" s="41">
        <f t="shared" si="212"/>
        <v>0</v>
      </c>
      <c r="BJ427" s="41">
        <f t="shared" si="213"/>
        <v>0</v>
      </c>
    </row>
    <row r="428" spans="1:62" ht="15" customHeight="1">
      <c r="A428" s="159"/>
      <c r="B428" s="179"/>
      <c r="C428" s="220" t="s">
        <v>1050</v>
      </c>
      <c r="D428" s="573" t="str">
        <f>IF($AC$136="","",IF(HLOOKUP($AC$136,Presentación!$AQ$3:$BV$574,Presentación!AP289)="","",HLOOKUP($AC$136,Presentación!$AQ$3:$BV$574,Presentación!AP289,0)))</f>
        <v/>
      </c>
      <c r="E428" s="573"/>
      <c r="F428" s="573"/>
      <c r="G428" s="551" t="str">
        <f>IF($AC$136="","",IF(HLOOKUP($AC$136,Presentación!$BZ$3:$DE$574,Presentación!AP289,0)="","",HLOOKUP($AC$136,Presentación!$BZ$3:$DE$574,Presentación!AP289,0)))</f>
        <v/>
      </c>
      <c r="H428" s="551"/>
      <c r="I428" s="551"/>
      <c r="J428" s="551"/>
      <c r="K428" s="551"/>
      <c r="L428" s="551"/>
      <c r="M428" s="551"/>
      <c r="N428" s="551"/>
      <c r="O428" s="551"/>
      <c r="P428" s="551"/>
      <c r="Q428" s="551"/>
      <c r="R428" s="551"/>
      <c r="S428" s="551"/>
      <c r="T428" s="601"/>
      <c r="U428" s="467"/>
      <c r="V428" s="468"/>
      <c r="W428" s="27"/>
      <c r="X428" s="27"/>
      <c r="Y428" s="27"/>
      <c r="Z428" s="27"/>
      <c r="AA428" s="27"/>
      <c r="AB428" s="27"/>
      <c r="AC428" s="27"/>
      <c r="AD428" s="27"/>
      <c r="AG428">
        <f t="shared" si="187"/>
        <v>0</v>
      </c>
      <c r="AH428">
        <f t="shared" si="188"/>
        <v>0</v>
      </c>
      <c r="AI428" s="35">
        <f t="shared" si="189"/>
        <v>0</v>
      </c>
      <c r="AJ428" s="36">
        <f t="shared" si="190"/>
        <v>0</v>
      </c>
      <c r="AK428" s="37">
        <f t="shared" si="191"/>
        <v>0</v>
      </c>
      <c r="AL428" s="38">
        <f t="shared" si="192"/>
        <v>0</v>
      </c>
      <c r="AM428" s="35">
        <f t="shared" si="193"/>
        <v>0</v>
      </c>
      <c r="AN428" s="36">
        <f t="shared" si="194"/>
        <v>0</v>
      </c>
      <c r="AO428" s="37">
        <f t="shared" si="195"/>
        <v>0</v>
      </c>
      <c r="AP428" s="38">
        <f t="shared" si="196"/>
        <v>0</v>
      </c>
      <c r="AQ428" s="35">
        <f t="shared" si="197"/>
        <v>0</v>
      </c>
      <c r="AR428" s="36">
        <f t="shared" si="198"/>
        <v>0</v>
      </c>
      <c r="AS428" s="37">
        <f t="shared" si="199"/>
        <v>0</v>
      </c>
      <c r="AT428" s="38">
        <f t="shared" si="200"/>
        <v>0</v>
      </c>
      <c r="AU428" s="35">
        <f t="shared" si="201"/>
        <v>0</v>
      </c>
      <c r="AV428" s="36">
        <f t="shared" si="202"/>
        <v>0</v>
      </c>
      <c r="AW428" s="37">
        <f t="shared" si="203"/>
        <v>0</v>
      </c>
      <c r="AX428" s="38">
        <f t="shared" si="204"/>
        <v>0</v>
      </c>
      <c r="AY428" s="39">
        <f t="shared" si="205"/>
        <v>0</v>
      </c>
      <c r="AZ428" s="34" t="str">
        <f>IF(AY428=0,"",
IF(SUM($AY$143:AY428)=1,BA428,
IF($AY$718&gt;SUM($AY$143:AY428),_xlfn.CONCAT(", ",BA428),
IF($AY$718=SUM($AY$143:AY428),_xlfn.CONCAT(" y ",BA428)))))</f>
        <v/>
      </c>
      <c r="BA428" s="220" t="s">
        <v>1050</v>
      </c>
      <c r="BC428" s="41">
        <f t="shared" si="206"/>
        <v>0</v>
      </c>
      <c r="BD428" s="41">
        <f t="shared" si="207"/>
        <v>0</v>
      </c>
      <c r="BE428" s="41">
        <f t="shared" si="208"/>
        <v>0</v>
      </c>
      <c r="BF428" s="41">
        <f t="shared" si="209"/>
        <v>0</v>
      </c>
      <c r="BG428" s="41">
        <f t="shared" si="210"/>
        <v>0</v>
      </c>
      <c r="BH428" s="41">
        <f t="shared" si="211"/>
        <v>0</v>
      </c>
      <c r="BI428" s="41">
        <f t="shared" si="212"/>
        <v>0</v>
      </c>
      <c r="BJ428" s="41">
        <f t="shared" si="213"/>
        <v>0</v>
      </c>
    </row>
    <row r="429" spans="1:62" ht="15" customHeight="1">
      <c r="A429" s="159"/>
      <c r="B429" s="179"/>
      <c r="C429" s="220" t="s">
        <v>1051</v>
      </c>
      <c r="D429" s="573" t="str">
        <f>IF($AC$136="","",IF(HLOOKUP($AC$136,Presentación!$AQ$3:$BV$574,Presentación!AP290)="","",HLOOKUP($AC$136,Presentación!$AQ$3:$BV$574,Presentación!AP290,0)))</f>
        <v/>
      </c>
      <c r="E429" s="573"/>
      <c r="F429" s="573"/>
      <c r="G429" s="551" t="str">
        <f>IF($AC$136="","",IF(HLOOKUP($AC$136,Presentación!$BZ$3:$DE$574,Presentación!AP290,0)="","",HLOOKUP($AC$136,Presentación!$BZ$3:$DE$574,Presentación!AP290,0)))</f>
        <v/>
      </c>
      <c r="H429" s="551"/>
      <c r="I429" s="551"/>
      <c r="J429" s="551"/>
      <c r="K429" s="551"/>
      <c r="L429" s="551"/>
      <c r="M429" s="551"/>
      <c r="N429" s="551"/>
      <c r="O429" s="551"/>
      <c r="P429" s="551"/>
      <c r="Q429" s="551"/>
      <c r="R429" s="551"/>
      <c r="S429" s="551"/>
      <c r="T429" s="601"/>
      <c r="U429" s="467"/>
      <c r="V429" s="468"/>
      <c r="W429" s="27"/>
      <c r="X429" s="27"/>
      <c r="Y429" s="27"/>
      <c r="Z429" s="27"/>
      <c r="AA429" s="27"/>
      <c r="AB429" s="27"/>
      <c r="AC429" s="27"/>
      <c r="AD429" s="27"/>
      <c r="AG429">
        <f t="shared" si="187"/>
        <v>0</v>
      </c>
      <c r="AH429">
        <f t="shared" si="188"/>
        <v>0</v>
      </c>
      <c r="AI429" s="35">
        <f t="shared" si="189"/>
        <v>0</v>
      </c>
      <c r="AJ429" s="36">
        <f t="shared" si="190"/>
        <v>0</v>
      </c>
      <c r="AK429" s="37">
        <f t="shared" si="191"/>
        <v>0</v>
      </c>
      <c r="AL429" s="38">
        <f t="shared" si="192"/>
        <v>0</v>
      </c>
      <c r="AM429" s="35">
        <f t="shared" si="193"/>
        <v>0</v>
      </c>
      <c r="AN429" s="36">
        <f t="shared" si="194"/>
        <v>0</v>
      </c>
      <c r="AO429" s="37">
        <f t="shared" si="195"/>
        <v>0</v>
      </c>
      <c r="AP429" s="38">
        <f t="shared" si="196"/>
        <v>0</v>
      </c>
      <c r="AQ429" s="35">
        <f t="shared" si="197"/>
        <v>0</v>
      </c>
      <c r="AR429" s="36">
        <f t="shared" si="198"/>
        <v>0</v>
      </c>
      <c r="AS429" s="37">
        <f t="shared" si="199"/>
        <v>0</v>
      </c>
      <c r="AT429" s="38">
        <f t="shared" si="200"/>
        <v>0</v>
      </c>
      <c r="AU429" s="35">
        <f t="shared" si="201"/>
        <v>0</v>
      </c>
      <c r="AV429" s="36">
        <f t="shared" si="202"/>
        <v>0</v>
      </c>
      <c r="AW429" s="37">
        <f t="shared" si="203"/>
        <v>0</v>
      </c>
      <c r="AX429" s="38">
        <f t="shared" si="204"/>
        <v>0</v>
      </c>
      <c r="AY429" s="39">
        <f t="shared" si="205"/>
        <v>0</v>
      </c>
      <c r="AZ429" s="34" t="str">
        <f>IF(AY429=0,"",
IF(SUM($AY$143:AY429)=1,BA429,
IF($AY$718&gt;SUM($AY$143:AY429),_xlfn.CONCAT(", ",BA429),
IF($AY$718=SUM($AY$143:AY429),_xlfn.CONCAT(" y ",BA429)))))</f>
        <v/>
      </c>
      <c r="BA429" s="220" t="s">
        <v>1051</v>
      </c>
      <c r="BC429" s="41">
        <f t="shared" si="206"/>
        <v>0</v>
      </c>
      <c r="BD429" s="41">
        <f t="shared" si="207"/>
        <v>0</v>
      </c>
      <c r="BE429" s="41">
        <f t="shared" si="208"/>
        <v>0</v>
      </c>
      <c r="BF429" s="41">
        <f t="shared" si="209"/>
        <v>0</v>
      </c>
      <c r="BG429" s="41">
        <f t="shared" si="210"/>
        <v>0</v>
      </c>
      <c r="BH429" s="41">
        <f t="shared" si="211"/>
        <v>0</v>
      </c>
      <c r="BI429" s="41">
        <f t="shared" si="212"/>
        <v>0</v>
      </c>
      <c r="BJ429" s="41">
        <f t="shared" si="213"/>
        <v>0</v>
      </c>
    </row>
    <row r="430" spans="1:62" ht="15" customHeight="1">
      <c r="A430" s="159"/>
      <c r="B430" s="179"/>
      <c r="C430" s="220" t="s">
        <v>1052</v>
      </c>
      <c r="D430" s="573" t="str">
        <f>IF($AC$136="","",IF(HLOOKUP($AC$136,Presentación!$AQ$3:$BV$574,Presentación!AP291)="","",HLOOKUP($AC$136,Presentación!$AQ$3:$BV$574,Presentación!AP291,0)))</f>
        <v/>
      </c>
      <c r="E430" s="573"/>
      <c r="F430" s="573"/>
      <c r="G430" s="551" t="str">
        <f>IF($AC$136="","",IF(HLOOKUP($AC$136,Presentación!$BZ$3:$DE$574,Presentación!AP291,0)="","",HLOOKUP($AC$136,Presentación!$BZ$3:$DE$574,Presentación!AP291,0)))</f>
        <v/>
      </c>
      <c r="H430" s="551"/>
      <c r="I430" s="551"/>
      <c r="J430" s="551"/>
      <c r="K430" s="551"/>
      <c r="L430" s="551"/>
      <c r="M430" s="551"/>
      <c r="N430" s="551"/>
      <c r="O430" s="551"/>
      <c r="P430" s="551"/>
      <c r="Q430" s="551"/>
      <c r="R430" s="551"/>
      <c r="S430" s="551"/>
      <c r="T430" s="601"/>
      <c r="U430" s="467"/>
      <c r="V430" s="468"/>
      <c r="W430" s="27"/>
      <c r="X430" s="27"/>
      <c r="Y430" s="27"/>
      <c r="Z430" s="27"/>
      <c r="AA430" s="27"/>
      <c r="AB430" s="27"/>
      <c r="AC430" s="27"/>
      <c r="AD430" s="27"/>
      <c r="AG430">
        <f t="shared" si="187"/>
        <v>0</v>
      </c>
      <c r="AH430">
        <f t="shared" si="188"/>
        <v>0</v>
      </c>
      <c r="AI430" s="35">
        <f t="shared" si="189"/>
        <v>0</v>
      </c>
      <c r="AJ430" s="36">
        <f t="shared" si="190"/>
        <v>0</v>
      </c>
      <c r="AK430" s="37">
        <f t="shared" si="191"/>
        <v>0</v>
      </c>
      <c r="AL430" s="38">
        <f t="shared" si="192"/>
        <v>0</v>
      </c>
      <c r="AM430" s="35">
        <f t="shared" si="193"/>
        <v>0</v>
      </c>
      <c r="AN430" s="36">
        <f t="shared" si="194"/>
        <v>0</v>
      </c>
      <c r="AO430" s="37">
        <f t="shared" si="195"/>
        <v>0</v>
      </c>
      <c r="AP430" s="38">
        <f t="shared" si="196"/>
        <v>0</v>
      </c>
      <c r="AQ430" s="35">
        <f t="shared" si="197"/>
        <v>0</v>
      </c>
      <c r="AR430" s="36">
        <f t="shared" si="198"/>
        <v>0</v>
      </c>
      <c r="AS430" s="37">
        <f t="shared" si="199"/>
        <v>0</v>
      </c>
      <c r="AT430" s="38">
        <f t="shared" si="200"/>
        <v>0</v>
      </c>
      <c r="AU430" s="35">
        <f t="shared" si="201"/>
        <v>0</v>
      </c>
      <c r="AV430" s="36">
        <f t="shared" si="202"/>
        <v>0</v>
      </c>
      <c r="AW430" s="37">
        <f t="shared" si="203"/>
        <v>0</v>
      </c>
      <c r="AX430" s="38">
        <f t="shared" si="204"/>
        <v>0</v>
      </c>
      <c r="AY430" s="39">
        <f t="shared" si="205"/>
        <v>0</v>
      </c>
      <c r="AZ430" s="34" t="str">
        <f>IF(AY430=0,"",
IF(SUM($AY$143:AY430)=1,BA430,
IF($AY$718&gt;SUM($AY$143:AY430),_xlfn.CONCAT(", ",BA430),
IF($AY$718=SUM($AY$143:AY430),_xlfn.CONCAT(" y ",BA430)))))</f>
        <v/>
      </c>
      <c r="BA430" s="220" t="s">
        <v>1052</v>
      </c>
      <c r="BC430" s="41">
        <f t="shared" si="206"/>
        <v>0</v>
      </c>
      <c r="BD430" s="41">
        <f t="shared" si="207"/>
        <v>0</v>
      </c>
      <c r="BE430" s="41">
        <f t="shared" si="208"/>
        <v>0</v>
      </c>
      <c r="BF430" s="41">
        <f t="shared" si="209"/>
        <v>0</v>
      </c>
      <c r="BG430" s="41">
        <f t="shared" si="210"/>
        <v>0</v>
      </c>
      <c r="BH430" s="41">
        <f t="shared" si="211"/>
        <v>0</v>
      </c>
      <c r="BI430" s="41">
        <f t="shared" si="212"/>
        <v>0</v>
      </c>
      <c r="BJ430" s="41">
        <f t="shared" si="213"/>
        <v>0</v>
      </c>
    </row>
    <row r="431" spans="1:62" ht="15" customHeight="1">
      <c r="A431" s="159"/>
      <c r="B431" s="179"/>
      <c r="C431" s="220" t="s">
        <v>1053</v>
      </c>
      <c r="D431" s="573" t="str">
        <f>IF($AC$136="","",IF(HLOOKUP($AC$136,Presentación!$AQ$3:$BV$574,Presentación!AP292)="","",HLOOKUP($AC$136,Presentación!$AQ$3:$BV$574,Presentación!AP292,0)))</f>
        <v/>
      </c>
      <c r="E431" s="573"/>
      <c r="F431" s="573"/>
      <c r="G431" s="551" t="str">
        <f>IF($AC$136="","",IF(HLOOKUP($AC$136,Presentación!$BZ$3:$DE$574,Presentación!AP292,0)="","",HLOOKUP($AC$136,Presentación!$BZ$3:$DE$574,Presentación!AP292,0)))</f>
        <v/>
      </c>
      <c r="H431" s="551"/>
      <c r="I431" s="551"/>
      <c r="J431" s="551"/>
      <c r="K431" s="551"/>
      <c r="L431" s="551"/>
      <c r="M431" s="551"/>
      <c r="N431" s="551"/>
      <c r="O431" s="551"/>
      <c r="P431" s="551"/>
      <c r="Q431" s="551"/>
      <c r="R431" s="551"/>
      <c r="S431" s="551"/>
      <c r="T431" s="601"/>
      <c r="U431" s="467"/>
      <c r="V431" s="468"/>
      <c r="W431" s="27"/>
      <c r="X431" s="27"/>
      <c r="Y431" s="27"/>
      <c r="Z431" s="27"/>
      <c r="AA431" s="27"/>
      <c r="AB431" s="27"/>
      <c r="AC431" s="27"/>
      <c r="AD431" s="27"/>
      <c r="AG431">
        <f t="shared" si="187"/>
        <v>0</v>
      </c>
      <c r="AH431">
        <f t="shared" si="188"/>
        <v>0</v>
      </c>
      <c r="AI431" s="35">
        <f t="shared" si="189"/>
        <v>0</v>
      </c>
      <c r="AJ431" s="36">
        <f t="shared" si="190"/>
        <v>0</v>
      </c>
      <c r="AK431" s="37">
        <f t="shared" si="191"/>
        <v>0</v>
      </c>
      <c r="AL431" s="38">
        <f t="shared" si="192"/>
        <v>0</v>
      </c>
      <c r="AM431" s="35">
        <f t="shared" si="193"/>
        <v>0</v>
      </c>
      <c r="AN431" s="36">
        <f t="shared" si="194"/>
        <v>0</v>
      </c>
      <c r="AO431" s="37">
        <f t="shared" si="195"/>
        <v>0</v>
      </c>
      <c r="AP431" s="38">
        <f t="shared" si="196"/>
        <v>0</v>
      </c>
      <c r="AQ431" s="35">
        <f t="shared" si="197"/>
        <v>0</v>
      </c>
      <c r="AR431" s="36">
        <f t="shared" si="198"/>
        <v>0</v>
      </c>
      <c r="AS431" s="37">
        <f t="shared" si="199"/>
        <v>0</v>
      </c>
      <c r="AT431" s="38">
        <f t="shared" si="200"/>
        <v>0</v>
      </c>
      <c r="AU431" s="35">
        <f t="shared" si="201"/>
        <v>0</v>
      </c>
      <c r="AV431" s="36">
        <f t="shared" si="202"/>
        <v>0</v>
      </c>
      <c r="AW431" s="37">
        <f t="shared" si="203"/>
        <v>0</v>
      </c>
      <c r="AX431" s="38">
        <f t="shared" si="204"/>
        <v>0</v>
      </c>
      <c r="AY431" s="39">
        <f t="shared" si="205"/>
        <v>0</v>
      </c>
      <c r="AZ431" s="34" t="str">
        <f>IF(AY431=0,"",
IF(SUM($AY$143:AY431)=1,BA431,
IF($AY$718&gt;SUM($AY$143:AY431),_xlfn.CONCAT(", ",BA431),
IF($AY$718=SUM($AY$143:AY431),_xlfn.CONCAT(" y ",BA431)))))</f>
        <v/>
      </c>
      <c r="BA431" s="220" t="s">
        <v>1053</v>
      </c>
      <c r="BC431" s="41">
        <f t="shared" si="206"/>
        <v>0</v>
      </c>
      <c r="BD431" s="41">
        <f t="shared" si="207"/>
        <v>0</v>
      </c>
      <c r="BE431" s="41">
        <f t="shared" si="208"/>
        <v>0</v>
      </c>
      <c r="BF431" s="41">
        <f t="shared" si="209"/>
        <v>0</v>
      </c>
      <c r="BG431" s="41">
        <f t="shared" si="210"/>
        <v>0</v>
      </c>
      <c r="BH431" s="41">
        <f t="shared" si="211"/>
        <v>0</v>
      </c>
      <c r="BI431" s="41">
        <f t="shared" si="212"/>
        <v>0</v>
      </c>
      <c r="BJ431" s="41">
        <f t="shared" si="213"/>
        <v>0</v>
      </c>
    </row>
    <row r="432" spans="1:62" ht="15" customHeight="1">
      <c r="A432" s="159"/>
      <c r="B432" s="179"/>
      <c r="C432" s="220" t="s">
        <v>1054</v>
      </c>
      <c r="D432" s="573" t="str">
        <f>IF($AC$136="","",IF(HLOOKUP($AC$136,Presentación!$AQ$3:$BV$574,Presentación!AP293)="","",HLOOKUP($AC$136,Presentación!$AQ$3:$BV$574,Presentación!AP293,0)))</f>
        <v/>
      </c>
      <c r="E432" s="573"/>
      <c r="F432" s="573"/>
      <c r="G432" s="551" t="str">
        <f>IF($AC$136="","",IF(HLOOKUP($AC$136,Presentación!$BZ$3:$DE$574,Presentación!AP293,0)="","",HLOOKUP($AC$136,Presentación!$BZ$3:$DE$574,Presentación!AP293,0)))</f>
        <v/>
      </c>
      <c r="H432" s="551"/>
      <c r="I432" s="551"/>
      <c r="J432" s="551"/>
      <c r="K432" s="551"/>
      <c r="L432" s="551"/>
      <c r="M432" s="551"/>
      <c r="N432" s="551"/>
      <c r="O432" s="551"/>
      <c r="P432" s="551"/>
      <c r="Q432" s="551"/>
      <c r="R432" s="551"/>
      <c r="S432" s="551"/>
      <c r="T432" s="601"/>
      <c r="U432" s="467"/>
      <c r="V432" s="468"/>
      <c r="W432" s="27"/>
      <c r="X432" s="27"/>
      <c r="Y432" s="27"/>
      <c r="Z432" s="27"/>
      <c r="AA432" s="27"/>
      <c r="AB432" s="27"/>
      <c r="AC432" s="27"/>
      <c r="AD432" s="27"/>
      <c r="AG432">
        <f t="shared" si="187"/>
        <v>0</v>
      </c>
      <c r="AH432">
        <f t="shared" si="188"/>
        <v>0</v>
      </c>
      <c r="AI432" s="35">
        <f t="shared" si="189"/>
        <v>0</v>
      </c>
      <c r="AJ432" s="36">
        <f t="shared" si="190"/>
        <v>0</v>
      </c>
      <c r="AK432" s="37">
        <f t="shared" si="191"/>
        <v>0</v>
      </c>
      <c r="AL432" s="38">
        <f t="shared" si="192"/>
        <v>0</v>
      </c>
      <c r="AM432" s="35">
        <f t="shared" si="193"/>
        <v>0</v>
      </c>
      <c r="AN432" s="36">
        <f t="shared" si="194"/>
        <v>0</v>
      </c>
      <c r="AO432" s="37">
        <f t="shared" si="195"/>
        <v>0</v>
      </c>
      <c r="AP432" s="38">
        <f t="shared" si="196"/>
        <v>0</v>
      </c>
      <c r="AQ432" s="35">
        <f t="shared" si="197"/>
        <v>0</v>
      </c>
      <c r="AR432" s="36">
        <f t="shared" si="198"/>
        <v>0</v>
      </c>
      <c r="AS432" s="37">
        <f t="shared" si="199"/>
        <v>0</v>
      </c>
      <c r="AT432" s="38">
        <f t="shared" si="200"/>
        <v>0</v>
      </c>
      <c r="AU432" s="35">
        <f t="shared" si="201"/>
        <v>0</v>
      </c>
      <c r="AV432" s="36">
        <f t="shared" si="202"/>
        <v>0</v>
      </c>
      <c r="AW432" s="37">
        <f t="shared" si="203"/>
        <v>0</v>
      </c>
      <c r="AX432" s="38">
        <f t="shared" si="204"/>
        <v>0</v>
      </c>
      <c r="AY432" s="39">
        <f t="shared" si="205"/>
        <v>0</v>
      </c>
      <c r="AZ432" s="34" t="str">
        <f>IF(AY432=0,"",
IF(SUM($AY$143:AY432)=1,BA432,
IF($AY$718&gt;SUM($AY$143:AY432),_xlfn.CONCAT(", ",BA432),
IF($AY$718=SUM($AY$143:AY432),_xlfn.CONCAT(" y ",BA432)))))</f>
        <v/>
      </c>
      <c r="BA432" s="220" t="s">
        <v>1054</v>
      </c>
      <c r="BC432" s="41">
        <f t="shared" si="206"/>
        <v>0</v>
      </c>
      <c r="BD432" s="41">
        <f t="shared" si="207"/>
        <v>0</v>
      </c>
      <c r="BE432" s="41">
        <f t="shared" si="208"/>
        <v>0</v>
      </c>
      <c r="BF432" s="41">
        <f t="shared" si="209"/>
        <v>0</v>
      </c>
      <c r="BG432" s="41">
        <f t="shared" si="210"/>
        <v>0</v>
      </c>
      <c r="BH432" s="41">
        <f t="shared" si="211"/>
        <v>0</v>
      </c>
      <c r="BI432" s="41">
        <f t="shared" si="212"/>
        <v>0</v>
      </c>
      <c r="BJ432" s="41">
        <f t="shared" si="213"/>
        <v>0</v>
      </c>
    </row>
    <row r="433" spans="1:62" ht="15" customHeight="1">
      <c r="A433" s="159"/>
      <c r="B433" s="179"/>
      <c r="C433" s="220" t="s">
        <v>1055</v>
      </c>
      <c r="D433" s="573" t="str">
        <f>IF($AC$136="","",IF(HLOOKUP($AC$136,Presentación!$AQ$3:$BV$574,Presentación!AP294)="","",HLOOKUP($AC$136,Presentación!$AQ$3:$BV$574,Presentación!AP294,0)))</f>
        <v/>
      </c>
      <c r="E433" s="573"/>
      <c r="F433" s="573"/>
      <c r="G433" s="551" t="str">
        <f>IF($AC$136="","",IF(HLOOKUP($AC$136,Presentación!$BZ$3:$DE$574,Presentación!AP294,0)="","",HLOOKUP($AC$136,Presentación!$BZ$3:$DE$574,Presentación!AP294,0)))</f>
        <v/>
      </c>
      <c r="H433" s="551"/>
      <c r="I433" s="551"/>
      <c r="J433" s="551"/>
      <c r="K433" s="551"/>
      <c r="L433" s="551"/>
      <c r="M433" s="551"/>
      <c r="N433" s="551"/>
      <c r="O433" s="551"/>
      <c r="P433" s="551"/>
      <c r="Q433" s="551"/>
      <c r="R433" s="551"/>
      <c r="S433" s="551"/>
      <c r="T433" s="601"/>
      <c r="U433" s="467"/>
      <c r="V433" s="468"/>
      <c r="W433" s="27"/>
      <c r="X433" s="27"/>
      <c r="Y433" s="27"/>
      <c r="Z433" s="27"/>
      <c r="AA433" s="27"/>
      <c r="AB433" s="27"/>
      <c r="AC433" s="27"/>
      <c r="AD433" s="27"/>
      <c r="AG433">
        <f t="shared" si="187"/>
        <v>0</v>
      </c>
      <c r="AH433">
        <f t="shared" si="188"/>
        <v>0</v>
      </c>
      <c r="AI433" s="35">
        <f t="shared" si="189"/>
        <v>0</v>
      </c>
      <c r="AJ433" s="36">
        <f t="shared" si="190"/>
        <v>0</v>
      </c>
      <c r="AK433" s="37">
        <f t="shared" si="191"/>
        <v>0</v>
      </c>
      <c r="AL433" s="38">
        <f t="shared" si="192"/>
        <v>0</v>
      </c>
      <c r="AM433" s="35">
        <f t="shared" si="193"/>
        <v>0</v>
      </c>
      <c r="AN433" s="36">
        <f t="shared" si="194"/>
        <v>0</v>
      </c>
      <c r="AO433" s="37">
        <f t="shared" si="195"/>
        <v>0</v>
      </c>
      <c r="AP433" s="38">
        <f t="shared" si="196"/>
        <v>0</v>
      </c>
      <c r="AQ433" s="35">
        <f t="shared" si="197"/>
        <v>0</v>
      </c>
      <c r="AR433" s="36">
        <f t="shared" si="198"/>
        <v>0</v>
      </c>
      <c r="AS433" s="37">
        <f t="shared" si="199"/>
        <v>0</v>
      </c>
      <c r="AT433" s="38">
        <f t="shared" si="200"/>
        <v>0</v>
      </c>
      <c r="AU433" s="35">
        <f t="shared" si="201"/>
        <v>0</v>
      </c>
      <c r="AV433" s="36">
        <f t="shared" si="202"/>
        <v>0</v>
      </c>
      <c r="AW433" s="37">
        <f t="shared" si="203"/>
        <v>0</v>
      </c>
      <c r="AX433" s="38">
        <f t="shared" si="204"/>
        <v>0</v>
      </c>
      <c r="AY433" s="39">
        <f t="shared" si="205"/>
        <v>0</v>
      </c>
      <c r="AZ433" s="34" t="str">
        <f>IF(AY433=0,"",
IF(SUM($AY$143:AY433)=1,BA433,
IF($AY$718&gt;SUM($AY$143:AY433),_xlfn.CONCAT(", ",BA433),
IF($AY$718=SUM($AY$143:AY433),_xlfn.CONCAT(" y ",BA433)))))</f>
        <v/>
      </c>
      <c r="BA433" s="220" t="s">
        <v>1055</v>
      </c>
      <c r="BC433" s="41">
        <f t="shared" si="206"/>
        <v>0</v>
      </c>
      <c r="BD433" s="41">
        <f t="shared" si="207"/>
        <v>0</v>
      </c>
      <c r="BE433" s="41">
        <f t="shared" si="208"/>
        <v>0</v>
      </c>
      <c r="BF433" s="41">
        <f t="shared" si="209"/>
        <v>0</v>
      </c>
      <c r="BG433" s="41">
        <f t="shared" si="210"/>
        <v>0</v>
      </c>
      <c r="BH433" s="41">
        <f t="shared" si="211"/>
        <v>0</v>
      </c>
      <c r="BI433" s="41">
        <f t="shared" si="212"/>
        <v>0</v>
      </c>
      <c r="BJ433" s="41">
        <f t="shared" si="213"/>
        <v>0</v>
      </c>
    </row>
    <row r="434" spans="1:62" ht="15" customHeight="1">
      <c r="A434" s="159"/>
      <c r="B434" s="179"/>
      <c r="C434" s="220" t="s">
        <v>1056</v>
      </c>
      <c r="D434" s="573" t="str">
        <f>IF($AC$136="","",IF(HLOOKUP($AC$136,Presentación!$AQ$3:$BV$574,Presentación!AP295)="","",HLOOKUP($AC$136,Presentación!$AQ$3:$BV$574,Presentación!AP295,0)))</f>
        <v/>
      </c>
      <c r="E434" s="573"/>
      <c r="F434" s="573"/>
      <c r="G434" s="551" t="str">
        <f>IF($AC$136="","",IF(HLOOKUP($AC$136,Presentación!$BZ$3:$DE$574,Presentación!AP295,0)="","",HLOOKUP($AC$136,Presentación!$BZ$3:$DE$574,Presentación!AP295,0)))</f>
        <v/>
      </c>
      <c r="H434" s="551"/>
      <c r="I434" s="551"/>
      <c r="J434" s="551"/>
      <c r="K434" s="551"/>
      <c r="L434" s="551"/>
      <c r="M434" s="551"/>
      <c r="N434" s="551"/>
      <c r="O434" s="551"/>
      <c r="P434" s="551"/>
      <c r="Q434" s="551"/>
      <c r="R434" s="551"/>
      <c r="S434" s="551"/>
      <c r="T434" s="601"/>
      <c r="U434" s="467"/>
      <c r="V434" s="468"/>
      <c r="W434" s="27"/>
      <c r="X434" s="27"/>
      <c r="Y434" s="27"/>
      <c r="Z434" s="27"/>
      <c r="AA434" s="27"/>
      <c r="AB434" s="27"/>
      <c r="AC434" s="27"/>
      <c r="AD434" s="27"/>
      <c r="AG434">
        <f t="shared" si="187"/>
        <v>0</v>
      </c>
      <c r="AH434">
        <f t="shared" si="188"/>
        <v>0</v>
      </c>
      <c r="AI434" s="35">
        <f t="shared" si="189"/>
        <v>0</v>
      </c>
      <c r="AJ434" s="36">
        <f t="shared" si="190"/>
        <v>0</v>
      </c>
      <c r="AK434" s="37">
        <f t="shared" si="191"/>
        <v>0</v>
      </c>
      <c r="AL434" s="38">
        <f t="shared" si="192"/>
        <v>0</v>
      </c>
      <c r="AM434" s="35">
        <f t="shared" si="193"/>
        <v>0</v>
      </c>
      <c r="AN434" s="36">
        <f t="shared" si="194"/>
        <v>0</v>
      </c>
      <c r="AO434" s="37">
        <f t="shared" si="195"/>
        <v>0</v>
      </c>
      <c r="AP434" s="38">
        <f t="shared" si="196"/>
        <v>0</v>
      </c>
      <c r="AQ434" s="35">
        <f t="shared" si="197"/>
        <v>0</v>
      </c>
      <c r="AR434" s="36">
        <f t="shared" si="198"/>
        <v>0</v>
      </c>
      <c r="AS434" s="37">
        <f t="shared" si="199"/>
        <v>0</v>
      </c>
      <c r="AT434" s="38">
        <f t="shared" si="200"/>
        <v>0</v>
      </c>
      <c r="AU434" s="35">
        <f t="shared" si="201"/>
        <v>0</v>
      </c>
      <c r="AV434" s="36">
        <f t="shared" si="202"/>
        <v>0</v>
      </c>
      <c r="AW434" s="37">
        <f t="shared" si="203"/>
        <v>0</v>
      </c>
      <c r="AX434" s="38">
        <f t="shared" si="204"/>
        <v>0</v>
      </c>
      <c r="AY434" s="39">
        <f t="shared" si="205"/>
        <v>0</v>
      </c>
      <c r="AZ434" s="34" t="str">
        <f>IF(AY434=0,"",
IF(SUM($AY$143:AY434)=1,BA434,
IF($AY$718&gt;SUM($AY$143:AY434),_xlfn.CONCAT(", ",BA434),
IF($AY$718=SUM($AY$143:AY434),_xlfn.CONCAT(" y ",BA434)))))</f>
        <v/>
      </c>
      <c r="BA434" s="220" t="s">
        <v>1056</v>
      </c>
      <c r="BC434" s="41">
        <f t="shared" si="206"/>
        <v>0</v>
      </c>
      <c r="BD434" s="41">
        <f t="shared" si="207"/>
        <v>0</v>
      </c>
      <c r="BE434" s="41">
        <f t="shared" si="208"/>
        <v>0</v>
      </c>
      <c r="BF434" s="41">
        <f t="shared" si="209"/>
        <v>0</v>
      </c>
      <c r="BG434" s="41">
        <f t="shared" si="210"/>
        <v>0</v>
      </c>
      <c r="BH434" s="41">
        <f t="shared" si="211"/>
        <v>0</v>
      </c>
      <c r="BI434" s="41">
        <f t="shared" si="212"/>
        <v>0</v>
      </c>
      <c r="BJ434" s="41">
        <f t="shared" si="213"/>
        <v>0</v>
      </c>
    </row>
    <row r="435" spans="1:62" ht="15" customHeight="1">
      <c r="A435" s="159"/>
      <c r="B435" s="179"/>
      <c r="C435" s="220" t="s">
        <v>1057</v>
      </c>
      <c r="D435" s="573" t="str">
        <f>IF($AC$136="","",IF(HLOOKUP($AC$136,Presentación!$AQ$3:$BV$574,Presentación!AP296)="","",HLOOKUP($AC$136,Presentación!$AQ$3:$BV$574,Presentación!AP296,0)))</f>
        <v/>
      </c>
      <c r="E435" s="573"/>
      <c r="F435" s="573"/>
      <c r="G435" s="551" t="str">
        <f>IF($AC$136="","",IF(HLOOKUP($AC$136,Presentación!$BZ$3:$DE$574,Presentación!AP296,0)="","",HLOOKUP($AC$136,Presentación!$BZ$3:$DE$574,Presentación!AP296,0)))</f>
        <v/>
      </c>
      <c r="H435" s="551"/>
      <c r="I435" s="551"/>
      <c r="J435" s="551"/>
      <c r="K435" s="551"/>
      <c r="L435" s="551"/>
      <c r="M435" s="551"/>
      <c r="N435" s="551"/>
      <c r="O435" s="551"/>
      <c r="P435" s="551"/>
      <c r="Q435" s="551"/>
      <c r="R435" s="551"/>
      <c r="S435" s="551"/>
      <c r="T435" s="601"/>
      <c r="U435" s="467"/>
      <c r="V435" s="468"/>
      <c r="W435" s="27"/>
      <c r="X435" s="27"/>
      <c r="Y435" s="27"/>
      <c r="Z435" s="27"/>
      <c r="AA435" s="27"/>
      <c r="AB435" s="27"/>
      <c r="AC435" s="27"/>
      <c r="AD435" s="27"/>
      <c r="AG435">
        <f t="shared" si="187"/>
        <v>0</v>
      </c>
      <c r="AH435">
        <f t="shared" si="188"/>
        <v>0</v>
      </c>
      <c r="AI435" s="35">
        <f t="shared" si="189"/>
        <v>0</v>
      </c>
      <c r="AJ435" s="36">
        <f t="shared" si="190"/>
        <v>0</v>
      </c>
      <c r="AK435" s="37">
        <f t="shared" si="191"/>
        <v>0</v>
      </c>
      <c r="AL435" s="38">
        <f t="shared" si="192"/>
        <v>0</v>
      </c>
      <c r="AM435" s="35">
        <f t="shared" si="193"/>
        <v>0</v>
      </c>
      <c r="AN435" s="36">
        <f t="shared" si="194"/>
        <v>0</v>
      </c>
      <c r="AO435" s="37">
        <f t="shared" si="195"/>
        <v>0</v>
      </c>
      <c r="AP435" s="38">
        <f t="shared" si="196"/>
        <v>0</v>
      </c>
      <c r="AQ435" s="35">
        <f t="shared" si="197"/>
        <v>0</v>
      </c>
      <c r="AR435" s="36">
        <f t="shared" si="198"/>
        <v>0</v>
      </c>
      <c r="AS435" s="37">
        <f t="shared" si="199"/>
        <v>0</v>
      </c>
      <c r="AT435" s="38">
        <f t="shared" si="200"/>
        <v>0</v>
      </c>
      <c r="AU435" s="35">
        <f t="shared" si="201"/>
        <v>0</v>
      </c>
      <c r="AV435" s="36">
        <f t="shared" si="202"/>
        <v>0</v>
      </c>
      <c r="AW435" s="37">
        <f t="shared" si="203"/>
        <v>0</v>
      </c>
      <c r="AX435" s="38">
        <f t="shared" si="204"/>
        <v>0</v>
      </c>
      <c r="AY435" s="39">
        <f t="shared" si="205"/>
        <v>0</v>
      </c>
      <c r="AZ435" s="34" t="str">
        <f>IF(AY435=0,"",
IF(SUM($AY$143:AY435)=1,BA435,
IF($AY$718&gt;SUM($AY$143:AY435),_xlfn.CONCAT(", ",BA435),
IF($AY$718=SUM($AY$143:AY435),_xlfn.CONCAT(" y ",BA435)))))</f>
        <v/>
      </c>
      <c r="BA435" s="220" t="s">
        <v>1057</v>
      </c>
      <c r="BC435" s="41">
        <f t="shared" si="206"/>
        <v>0</v>
      </c>
      <c r="BD435" s="41">
        <f t="shared" si="207"/>
        <v>0</v>
      </c>
      <c r="BE435" s="41">
        <f t="shared" si="208"/>
        <v>0</v>
      </c>
      <c r="BF435" s="41">
        <f t="shared" si="209"/>
        <v>0</v>
      </c>
      <c r="BG435" s="41">
        <f t="shared" si="210"/>
        <v>0</v>
      </c>
      <c r="BH435" s="41">
        <f t="shared" si="211"/>
        <v>0</v>
      </c>
      <c r="BI435" s="41">
        <f t="shared" si="212"/>
        <v>0</v>
      </c>
      <c r="BJ435" s="41">
        <f t="shared" si="213"/>
        <v>0</v>
      </c>
    </row>
    <row r="436" spans="1:62" ht="15" customHeight="1">
      <c r="A436" s="159"/>
      <c r="B436" s="179"/>
      <c r="C436" s="220" t="s">
        <v>1058</v>
      </c>
      <c r="D436" s="573" t="str">
        <f>IF($AC$136="","",IF(HLOOKUP($AC$136,Presentación!$AQ$3:$BV$574,Presentación!AP297)="","",HLOOKUP($AC$136,Presentación!$AQ$3:$BV$574,Presentación!AP297,0)))</f>
        <v/>
      </c>
      <c r="E436" s="573"/>
      <c r="F436" s="573"/>
      <c r="G436" s="551" t="str">
        <f>IF($AC$136="","",IF(HLOOKUP($AC$136,Presentación!$BZ$3:$DE$574,Presentación!AP297,0)="","",HLOOKUP($AC$136,Presentación!$BZ$3:$DE$574,Presentación!AP297,0)))</f>
        <v/>
      </c>
      <c r="H436" s="551"/>
      <c r="I436" s="551"/>
      <c r="J436" s="551"/>
      <c r="K436" s="551"/>
      <c r="L436" s="551"/>
      <c r="M436" s="551"/>
      <c r="N436" s="551"/>
      <c r="O436" s="551"/>
      <c r="P436" s="551"/>
      <c r="Q436" s="551"/>
      <c r="R436" s="551"/>
      <c r="S436" s="551"/>
      <c r="T436" s="601"/>
      <c r="U436" s="467"/>
      <c r="V436" s="468"/>
      <c r="W436" s="27"/>
      <c r="X436" s="27"/>
      <c r="Y436" s="27"/>
      <c r="Z436" s="27"/>
      <c r="AA436" s="27"/>
      <c r="AB436" s="27"/>
      <c r="AC436" s="27"/>
      <c r="AD436" s="27"/>
      <c r="AG436">
        <f t="shared" si="187"/>
        <v>0</v>
      </c>
      <c r="AH436">
        <f t="shared" si="188"/>
        <v>0</v>
      </c>
      <c r="AI436" s="35">
        <f t="shared" si="189"/>
        <v>0</v>
      </c>
      <c r="AJ436" s="36">
        <f t="shared" si="190"/>
        <v>0</v>
      </c>
      <c r="AK436" s="37">
        <f t="shared" si="191"/>
        <v>0</v>
      </c>
      <c r="AL436" s="38">
        <f t="shared" si="192"/>
        <v>0</v>
      </c>
      <c r="AM436" s="35">
        <f t="shared" si="193"/>
        <v>0</v>
      </c>
      <c r="AN436" s="36">
        <f t="shared" si="194"/>
        <v>0</v>
      </c>
      <c r="AO436" s="37">
        <f t="shared" si="195"/>
        <v>0</v>
      </c>
      <c r="AP436" s="38">
        <f t="shared" si="196"/>
        <v>0</v>
      </c>
      <c r="AQ436" s="35">
        <f t="shared" si="197"/>
        <v>0</v>
      </c>
      <c r="AR436" s="36">
        <f t="shared" si="198"/>
        <v>0</v>
      </c>
      <c r="AS436" s="37">
        <f t="shared" si="199"/>
        <v>0</v>
      </c>
      <c r="AT436" s="38">
        <f t="shared" si="200"/>
        <v>0</v>
      </c>
      <c r="AU436" s="35">
        <f t="shared" si="201"/>
        <v>0</v>
      </c>
      <c r="AV436" s="36">
        <f t="shared" si="202"/>
        <v>0</v>
      </c>
      <c r="AW436" s="37">
        <f t="shared" si="203"/>
        <v>0</v>
      </c>
      <c r="AX436" s="38">
        <f t="shared" si="204"/>
        <v>0</v>
      </c>
      <c r="AY436" s="39">
        <f t="shared" si="205"/>
        <v>0</v>
      </c>
      <c r="AZ436" s="34" t="str">
        <f>IF(AY436=0,"",
IF(SUM($AY$143:AY436)=1,BA436,
IF($AY$718&gt;SUM($AY$143:AY436),_xlfn.CONCAT(", ",BA436),
IF($AY$718=SUM($AY$143:AY436),_xlfn.CONCAT(" y ",BA436)))))</f>
        <v/>
      </c>
      <c r="BA436" s="220" t="s">
        <v>1058</v>
      </c>
      <c r="BC436" s="41">
        <f t="shared" si="206"/>
        <v>0</v>
      </c>
      <c r="BD436" s="41">
        <f t="shared" si="207"/>
        <v>0</v>
      </c>
      <c r="BE436" s="41">
        <f t="shared" si="208"/>
        <v>0</v>
      </c>
      <c r="BF436" s="41">
        <f t="shared" si="209"/>
        <v>0</v>
      </c>
      <c r="BG436" s="41">
        <f t="shared" si="210"/>
        <v>0</v>
      </c>
      <c r="BH436" s="41">
        <f t="shared" si="211"/>
        <v>0</v>
      </c>
      <c r="BI436" s="41">
        <f t="shared" si="212"/>
        <v>0</v>
      </c>
      <c r="BJ436" s="41">
        <f t="shared" si="213"/>
        <v>0</v>
      </c>
    </row>
    <row r="437" spans="1:62" ht="15" customHeight="1">
      <c r="A437" s="159"/>
      <c r="B437" s="179"/>
      <c r="C437" s="220" t="s">
        <v>1059</v>
      </c>
      <c r="D437" s="573" t="str">
        <f>IF($AC$136="","",IF(HLOOKUP($AC$136,Presentación!$AQ$3:$BV$574,Presentación!AP298)="","",HLOOKUP($AC$136,Presentación!$AQ$3:$BV$574,Presentación!AP298,0)))</f>
        <v/>
      </c>
      <c r="E437" s="573"/>
      <c r="F437" s="573"/>
      <c r="G437" s="551" t="str">
        <f>IF($AC$136="","",IF(HLOOKUP($AC$136,Presentación!$BZ$3:$DE$574,Presentación!AP298,0)="","",HLOOKUP($AC$136,Presentación!$BZ$3:$DE$574,Presentación!AP298,0)))</f>
        <v/>
      </c>
      <c r="H437" s="551"/>
      <c r="I437" s="551"/>
      <c r="J437" s="551"/>
      <c r="K437" s="551"/>
      <c r="L437" s="551"/>
      <c r="M437" s="551"/>
      <c r="N437" s="551"/>
      <c r="O437" s="551"/>
      <c r="P437" s="551"/>
      <c r="Q437" s="551"/>
      <c r="R437" s="551"/>
      <c r="S437" s="551"/>
      <c r="T437" s="601"/>
      <c r="U437" s="467"/>
      <c r="V437" s="468"/>
      <c r="W437" s="27"/>
      <c r="X437" s="27"/>
      <c r="Y437" s="27"/>
      <c r="Z437" s="27"/>
      <c r="AA437" s="27"/>
      <c r="AB437" s="27"/>
      <c r="AC437" s="27"/>
      <c r="AD437" s="27"/>
      <c r="AG437">
        <f t="shared" si="187"/>
        <v>0</v>
      </c>
      <c r="AH437">
        <f t="shared" si="188"/>
        <v>0</v>
      </c>
      <c r="AI437" s="35">
        <f t="shared" si="189"/>
        <v>0</v>
      </c>
      <c r="AJ437" s="36">
        <f t="shared" si="190"/>
        <v>0</v>
      </c>
      <c r="AK437" s="37">
        <f t="shared" si="191"/>
        <v>0</v>
      </c>
      <c r="AL437" s="38">
        <f t="shared" si="192"/>
        <v>0</v>
      </c>
      <c r="AM437" s="35">
        <f t="shared" si="193"/>
        <v>0</v>
      </c>
      <c r="AN437" s="36">
        <f t="shared" si="194"/>
        <v>0</v>
      </c>
      <c r="AO437" s="37">
        <f t="shared" si="195"/>
        <v>0</v>
      </c>
      <c r="AP437" s="38">
        <f t="shared" si="196"/>
        <v>0</v>
      </c>
      <c r="AQ437" s="35">
        <f t="shared" si="197"/>
        <v>0</v>
      </c>
      <c r="AR437" s="36">
        <f t="shared" si="198"/>
        <v>0</v>
      </c>
      <c r="AS437" s="37">
        <f t="shared" si="199"/>
        <v>0</v>
      </c>
      <c r="AT437" s="38">
        <f t="shared" si="200"/>
        <v>0</v>
      </c>
      <c r="AU437" s="35">
        <f t="shared" si="201"/>
        <v>0</v>
      </c>
      <c r="AV437" s="36">
        <f t="shared" si="202"/>
        <v>0</v>
      </c>
      <c r="AW437" s="37">
        <f t="shared" si="203"/>
        <v>0</v>
      </c>
      <c r="AX437" s="38">
        <f t="shared" si="204"/>
        <v>0</v>
      </c>
      <c r="AY437" s="39">
        <f t="shared" si="205"/>
        <v>0</v>
      </c>
      <c r="AZ437" s="34" t="str">
        <f>IF(AY437=0,"",
IF(SUM($AY$143:AY437)=1,BA437,
IF($AY$718&gt;SUM($AY$143:AY437),_xlfn.CONCAT(", ",BA437),
IF($AY$718=SUM($AY$143:AY437),_xlfn.CONCAT(" y ",BA437)))))</f>
        <v/>
      </c>
      <c r="BA437" s="220" t="s">
        <v>1059</v>
      </c>
      <c r="BC437" s="41">
        <f t="shared" si="206"/>
        <v>0</v>
      </c>
      <c r="BD437" s="41">
        <f t="shared" si="207"/>
        <v>0</v>
      </c>
      <c r="BE437" s="41">
        <f t="shared" si="208"/>
        <v>0</v>
      </c>
      <c r="BF437" s="41">
        <f t="shared" si="209"/>
        <v>0</v>
      </c>
      <c r="BG437" s="41">
        <f t="shared" si="210"/>
        <v>0</v>
      </c>
      <c r="BH437" s="41">
        <f t="shared" si="211"/>
        <v>0</v>
      </c>
      <c r="BI437" s="41">
        <f t="shared" si="212"/>
        <v>0</v>
      </c>
      <c r="BJ437" s="41">
        <f t="shared" si="213"/>
        <v>0</v>
      </c>
    </row>
    <row r="438" spans="1:62" ht="15" customHeight="1">
      <c r="A438" s="159"/>
      <c r="B438" s="179"/>
      <c r="C438" s="220" t="s">
        <v>1060</v>
      </c>
      <c r="D438" s="573" t="str">
        <f>IF($AC$136="","",IF(HLOOKUP($AC$136,Presentación!$AQ$3:$BV$574,Presentación!AP299)="","",HLOOKUP($AC$136,Presentación!$AQ$3:$BV$574,Presentación!AP299,0)))</f>
        <v/>
      </c>
      <c r="E438" s="573"/>
      <c r="F438" s="573"/>
      <c r="G438" s="551" t="str">
        <f>IF($AC$136="","",IF(HLOOKUP($AC$136,Presentación!$BZ$3:$DE$574,Presentación!AP299,0)="","",HLOOKUP($AC$136,Presentación!$BZ$3:$DE$574,Presentación!AP299,0)))</f>
        <v/>
      </c>
      <c r="H438" s="551"/>
      <c r="I438" s="551"/>
      <c r="J438" s="551"/>
      <c r="K438" s="551"/>
      <c r="L438" s="551"/>
      <c r="M438" s="551"/>
      <c r="N438" s="551"/>
      <c r="O438" s="551"/>
      <c r="P438" s="551"/>
      <c r="Q438" s="551"/>
      <c r="R438" s="551"/>
      <c r="S438" s="551"/>
      <c r="T438" s="601"/>
      <c r="U438" s="467"/>
      <c r="V438" s="468"/>
      <c r="W438" s="27"/>
      <c r="X438" s="27"/>
      <c r="Y438" s="27"/>
      <c r="Z438" s="27"/>
      <c r="AA438" s="27"/>
      <c r="AB438" s="27"/>
      <c r="AC438" s="27"/>
      <c r="AD438" s="27"/>
      <c r="AG438">
        <f t="shared" si="187"/>
        <v>0</v>
      </c>
      <c r="AH438">
        <f t="shared" si="188"/>
        <v>0</v>
      </c>
      <c r="AI438" s="35">
        <f t="shared" si="189"/>
        <v>0</v>
      </c>
      <c r="AJ438" s="36">
        <f t="shared" si="190"/>
        <v>0</v>
      </c>
      <c r="AK438" s="37">
        <f t="shared" si="191"/>
        <v>0</v>
      </c>
      <c r="AL438" s="38">
        <f t="shared" si="192"/>
        <v>0</v>
      </c>
      <c r="AM438" s="35">
        <f t="shared" si="193"/>
        <v>0</v>
      </c>
      <c r="AN438" s="36">
        <f t="shared" si="194"/>
        <v>0</v>
      </c>
      <c r="AO438" s="37">
        <f t="shared" si="195"/>
        <v>0</v>
      </c>
      <c r="AP438" s="38">
        <f t="shared" si="196"/>
        <v>0</v>
      </c>
      <c r="AQ438" s="35">
        <f t="shared" si="197"/>
        <v>0</v>
      </c>
      <c r="AR438" s="36">
        <f t="shared" si="198"/>
        <v>0</v>
      </c>
      <c r="AS438" s="37">
        <f t="shared" si="199"/>
        <v>0</v>
      </c>
      <c r="AT438" s="38">
        <f t="shared" si="200"/>
        <v>0</v>
      </c>
      <c r="AU438" s="35">
        <f t="shared" si="201"/>
        <v>0</v>
      </c>
      <c r="AV438" s="36">
        <f t="shared" si="202"/>
        <v>0</v>
      </c>
      <c r="AW438" s="37">
        <f t="shared" si="203"/>
        <v>0</v>
      </c>
      <c r="AX438" s="38">
        <f t="shared" si="204"/>
        <v>0</v>
      </c>
      <c r="AY438" s="39">
        <f t="shared" si="205"/>
        <v>0</v>
      </c>
      <c r="AZ438" s="34" t="str">
        <f>IF(AY438=0,"",
IF(SUM($AY$143:AY438)=1,BA438,
IF($AY$718&gt;SUM($AY$143:AY438),_xlfn.CONCAT(", ",BA438),
IF($AY$718=SUM($AY$143:AY438),_xlfn.CONCAT(" y ",BA438)))))</f>
        <v/>
      </c>
      <c r="BA438" s="220" t="s">
        <v>1060</v>
      </c>
      <c r="BC438" s="41">
        <f t="shared" si="206"/>
        <v>0</v>
      </c>
      <c r="BD438" s="41">
        <f t="shared" si="207"/>
        <v>0</v>
      </c>
      <c r="BE438" s="41">
        <f t="shared" si="208"/>
        <v>0</v>
      </c>
      <c r="BF438" s="41">
        <f t="shared" si="209"/>
        <v>0</v>
      </c>
      <c r="BG438" s="41">
        <f t="shared" si="210"/>
        <v>0</v>
      </c>
      <c r="BH438" s="41">
        <f t="shared" si="211"/>
        <v>0</v>
      </c>
      <c r="BI438" s="41">
        <f t="shared" si="212"/>
        <v>0</v>
      </c>
      <c r="BJ438" s="41">
        <f t="shared" si="213"/>
        <v>0</v>
      </c>
    </row>
    <row r="439" spans="1:62" ht="15" customHeight="1">
      <c r="A439" s="159"/>
      <c r="B439" s="179"/>
      <c r="C439" s="220" t="s">
        <v>1061</v>
      </c>
      <c r="D439" s="573" t="str">
        <f>IF($AC$136="","",IF(HLOOKUP($AC$136,Presentación!$AQ$3:$BV$574,Presentación!AP300)="","",HLOOKUP($AC$136,Presentación!$AQ$3:$BV$574,Presentación!AP300,0)))</f>
        <v/>
      </c>
      <c r="E439" s="573"/>
      <c r="F439" s="573"/>
      <c r="G439" s="551" t="str">
        <f>IF($AC$136="","",IF(HLOOKUP($AC$136,Presentación!$BZ$3:$DE$574,Presentación!AP300,0)="","",HLOOKUP($AC$136,Presentación!$BZ$3:$DE$574,Presentación!AP300,0)))</f>
        <v/>
      </c>
      <c r="H439" s="551"/>
      <c r="I439" s="551"/>
      <c r="J439" s="551"/>
      <c r="K439" s="551"/>
      <c r="L439" s="551"/>
      <c r="M439" s="551"/>
      <c r="N439" s="551"/>
      <c r="O439" s="551"/>
      <c r="P439" s="551"/>
      <c r="Q439" s="551"/>
      <c r="R439" s="551"/>
      <c r="S439" s="551"/>
      <c r="T439" s="601"/>
      <c r="U439" s="467"/>
      <c r="V439" s="468"/>
      <c r="W439" s="27"/>
      <c r="X439" s="27"/>
      <c r="Y439" s="27"/>
      <c r="Z439" s="27"/>
      <c r="AA439" s="27"/>
      <c r="AB439" s="27"/>
      <c r="AC439" s="27"/>
      <c r="AD439" s="27"/>
      <c r="AG439">
        <f t="shared" si="187"/>
        <v>0</v>
      </c>
      <c r="AH439">
        <f t="shared" si="188"/>
        <v>0</v>
      </c>
      <c r="AI439" s="35">
        <f t="shared" si="189"/>
        <v>0</v>
      </c>
      <c r="AJ439" s="36">
        <f t="shared" si="190"/>
        <v>0</v>
      </c>
      <c r="AK439" s="37">
        <f t="shared" si="191"/>
        <v>0</v>
      </c>
      <c r="AL439" s="38">
        <f t="shared" si="192"/>
        <v>0</v>
      </c>
      <c r="AM439" s="35">
        <f t="shared" si="193"/>
        <v>0</v>
      </c>
      <c r="AN439" s="36">
        <f t="shared" si="194"/>
        <v>0</v>
      </c>
      <c r="AO439" s="37">
        <f t="shared" si="195"/>
        <v>0</v>
      </c>
      <c r="AP439" s="38">
        <f t="shared" si="196"/>
        <v>0</v>
      </c>
      <c r="AQ439" s="35">
        <f t="shared" si="197"/>
        <v>0</v>
      </c>
      <c r="AR439" s="36">
        <f t="shared" si="198"/>
        <v>0</v>
      </c>
      <c r="AS439" s="37">
        <f t="shared" si="199"/>
        <v>0</v>
      </c>
      <c r="AT439" s="38">
        <f t="shared" si="200"/>
        <v>0</v>
      </c>
      <c r="AU439" s="35">
        <f t="shared" si="201"/>
        <v>0</v>
      </c>
      <c r="AV439" s="36">
        <f t="shared" si="202"/>
        <v>0</v>
      </c>
      <c r="AW439" s="37">
        <f t="shared" si="203"/>
        <v>0</v>
      </c>
      <c r="AX439" s="38">
        <f t="shared" si="204"/>
        <v>0</v>
      </c>
      <c r="AY439" s="39">
        <f t="shared" si="205"/>
        <v>0</v>
      </c>
      <c r="AZ439" s="34" t="str">
        <f>IF(AY439=0,"",
IF(SUM($AY$143:AY439)=1,BA439,
IF($AY$718&gt;SUM($AY$143:AY439),_xlfn.CONCAT(", ",BA439),
IF($AY$718=SUM($AY$143:AY439),_xlfn.CONCAT(" y ",BA439)))))</f>
        <v/>
      </c>
      <c r="BA439" s="220" t="s">
        <v>1061</v>
      </c>
      <c r="BC439" s="41">
        <f t="shared" si="206"/>
        <v>0</v>
      </c>
      <c r="BD439" s="41">
        <f t="shared" si="207"/>
        <v>0</v>
      </c>
      <c r="BE439" s="41">
        <f t="shared" si="208"/>
        <v>0</v>
      </c>
      <c r="BF439" s="41">
        <f t="shared" si="209"/>
        <v>0</v>
      </c>
      <c r="BG439" s="41">
        <f t="shared" si="210"/>
        <v>0</v>
      </c>
      <c r="BH439" s="41">
        <f t="shared" si="211"/>
        <v>0</v>
      </c>
      <c r="BI439" s="41">
        <f t="shared" si="212"/>
        <v>0</v>
      </c>
      <c r="BJ439" s="41">
        <f t="shared" si="213"/>
        <v>0</v>
      </c>
    </row>
    <row r="440" spans="1:62" ht="15" customHeight="1">
      <c r="A440" s="159"/>
      <c r="B440" s="179"/>
      <c r="C440" s="220" t="s">
        <v>1062</v>
      </c>
      <c r="D440" s="573" t="str">
        <f>IF($AC$136="","",IF(HLOOKUP($AC$136,Presentación!$AQ$3:$BV$574,Presentación!AP301)="","",HLOOKUP($AC$136,Presentación!$AQ$3:$BV$574,Presentación!AP301,0)))</f>
        <v/>
      </c>
      <c r="E440" s="573"/>
      <c r="F440" s="573"/>
      <c r="G440" s="551" t="str">
        <f>IF($AC$136="","",IF(HLOOKUP($AC$136,Presentación!$BZ$3:$DE$574,Presentación!AP301,0)="","",HLOOKUP($AC$136,Presentación!$BZ$3:$DE$574,Presentación!AP301,0)))</f>
        <v/>
      </c>
      <c r="H440" s="551"/>
      <c r="I440" s="551"/>
      <c r="J440" s="551"/>
      <c r="K440" s="551"/>
      <c r="L440" s="551"/>
      <c r="M440" s="551"/>
      <c r="N440" s="551"/>
      <c r="O440" s="551"/>
      <c r="P440" s="551"/>
      <c r="Q440" s="551"/>
      <c r="R440" s="551"/>
      <c r="S440" s="551"/>
      <c r="T440" s="601"/>
      <c r="U440" s="467"/>
      <c r="V440" s="468"/>
      <c r="W440" s="27"/>
      <c r="X440" s="27"/>
      <c r="Y440" s="27"/>
      <c r="Z440" s="27"/>
      <c r="AA440" s="27"/>
      <c r="AB440" s="27"/>
      <c r="AC440" s="27"/>
      <c r="AD440" s="27"/>
      <c r="AG440">
        <f t="shared" si="187"/>
        <v>0</v>
      </c>
      <c r="AH440">
        <f t="shared" si="188"/>
        <v>0</v>
      </c>
      <c r="AI440" s="35">
        <f t="shared" si="189"/>
        <v>0</v>
      </c>
      <c r="AJ440" s="36">
        <f t="shared" si="190"/>
        <v>0</v>
      </c>
      <c r="AK440" s="37">
        <f t="shared" si="191"/>
        <v>0</v>
      </c>
      <c r="AL440" s="38">
        <f t="shared" si="192"/>
        <v>0</v>
      </c>
      <c r="AM440" s="35">
        <f t="shared" si="193"/>
        <v>0</v>
      </c>
      <c r="AN440" s="36">
        <f t="shared" si="194"/>
        <v>0</v>
      </c>
      <c r="AO440" s="37">
        <f t="shared" si="195"/>
        <v>0</v>
      </c>
      <c r="AP440" s="38">
        <f t="shared" si="196"/>
        <v>0</v>
      </c>
      <c r="AQ440" s="35">
        <f t="shared" si="197"/>
        <v>0</v>
      </c>
      <c r="AR440" s="36">
        <f t="shared" si="198"/>
        <v>0</v>
      </c>
      <c r="AS440" s="37">
        <f t="shared" si="199"/>
        <v>0</v>
      </c>
      <c r="AT440" s="38">
        <f t="shared" si="200"/>
        <v>0</v>
      </c>
      <c r="AU440" s="35">
        <f t="shared" si="201"/>
        <v>0</v>
      </c>
      <c r="AV440" s="36">
        <f t="shared" si="202"/>
        <v>0</v>
      </c>
      <c r="AW440" s="37">
        <f t="shared" si="203"/>
        <v>0</v>
      </c>
      <c r="AX440" s="38">
        <f t="shared" si="204"/>
        <v>0</v>
      </c>
      <c r="AY440" s="39">
        <f t="shared" si="205"/>
        <v>0</v>
      </c>
      <c r="AZ440" s="34" t="str">
        <f>IF(AY440=0,"",
IF(SUM($AY$143:AY440)=1,BA440,
IF($AY$718&gt;SUM($AY$143:AY440),_xlfn.CONCAT(", ",BA440),
IF($AY$718=SUM($AY$143:AY440),_xlfn.CONCAT(" y ",BA440)))))</f>
        <v/>
      </c>
      <c r="BA440" s="220" t="s">
        <v>1062</v>
      </c>
      <c r="BC440" s="41">
        <f t="shared" si="206"/>
        <v>0</v>
      </c>
      <c r="BD440" s="41">
        <f t="shared" si="207"/>
        <v>0</v>
      </c>
      <c r="BE440" s="41">
        <f t="shared" si="208"/>
        <v>0</v>
      </c>
      <c r="BF440" s="41">
        <f t="shared" si="209"/>
        <v>0</v>
      </c>
      <c r="BG440" s="41">
        <f t="shared" si="210"/>
        <v>0</v>
      </c>
      <c r="BH440" s="41">
        <f t="shared" si="211"/>
        <v>0</v>
      </c>
      <c r="BI440" s="41">
        <f t="shared" si="212"/>
        <v>0</v>
      </c>
      <c r="BJ440" s="41">
        <f t="shared" si="213"/>
        <v>0</v>
      </c>
    </row>
    <row r="441" spans="1:62" ht="15" customHeight="1">
      <c r="A441" s="159"/>
      <c r="B441" s="179"/>
      <c r="C441" s="220" t="s">
        <v>1063</v>
      </c>
      <c r="D441" s="573" t="str">
        <f>IF($AC$136="","",IF(HLOOKUP($AC$136,Presentación!$AQ$3:$BV$574,Presentación!AP302)="","",HLOOKUP($AC$136,Presentación!$AQ$3:$BV$574,Presentación!AP302,0)))</f>
        <v/>
      </c>
      <c r="E441" s="573"/>
      <c r="F441" s="573"/>
      <c r="G441" s="551" t="str">
        <f>IF($AC$136="","",IF(HLOOKUP($AC$136,Presentación!$BZ$3:$DE$574,Presentación!AP302,0)="","",HLOOKUP($AC$136,Presentación!$BZ$3:$DE$574,Presentación!AP302,0)))</f>
        <v/>
      </c>
      <c r="H441" s="551"/>
      <c r="I441" s="551"/>
      <c r="J441" s="551"/>
      <c r="K441" s="551"/>
      <c r="L441" s="551"/>
      <c r="M441" s="551"/>
      <c r="N441" s="551"/>
      <c r="O441" s="551"/>
      <c r="P441" s="551"/>
      <c r="Q441" s="551"/>
      <c r="R441" s="551"/>
      <c r="S441" s="551"/>
      <c r="T441" s="601"/>
      <c r="U441" s="467"/>
      <c r="V441" s="468"/>
      <c r="W441" s="27"/>
      <c r="X441" s="27"/>
      <c r="Y441" s="27"/>
      <c r="Z441" s="27"/>
      <c r="AA441" s="27"/>
      <c r="AB441" s="27"/>
      <c r="AC441" s="27"/>
      <c r="AD441" s="27"/>
      <c r="AG441">
        <f t="shared" si="187"/>
        <v>0</v>
      </c>
      <c r="AH441">
        <f t="shared" si="188"/>
        <v>0</v>
      </c>
      <c r="AI441" s="35">
        <f t="shared" si="189"/>
        <v>0</v>
      </c>
      <c r="AJ441" s="36">
        <f t="shared" si="190"/>
        <v>0</v>
      </c>
      <c r="AK441" s="37">
        <f t="shared" si="191"/>
        <v>0</v>
      </c>
      <c r="AL441" s="38">
        <f t="shared" si="192"/>
        <v>0</v>
      </c>
      <c r="AM441" s="35">
        <f t="shared" si="193"/>
        <v>0</v>
      </c>
      <c r="AN441" s="36">
        <f t="shared" si="194"/>
        <v>0</v>
      </c>
      <c r="AO441" s="37">
        <f t="shared" si="195"/>
        <v>0</v>
      </c>
      <c r="AP441" s="38">
        <f t="shared" si="196"/>
        <v>0</v>
      </c>
      <c r="AQ441" s="35">
        <f t="shared" si="197"/>
        <v>0</v>
      </c>
      <c r="AR441" s="36">
        <f t="shared" si="198"/>
        <v>0</v>
      </c>
      <c r="AS441" s="37">
        <f t="shared" si="199"/>
        <v>0</v>
      </c>
      <c r="AT441" s="38">
        <f t="shared" si="200"/>
        <v>0</v>
      </c>
      <c r="AU441" s="35">
        <f t="shared" si="201"/>
        <v>0</v>
      </c>
      <c r="AV441" s="36">
        <f t="shared" si="202"/>
        <v>0</v>
      </c>
      <c r="AW441" s="37">
        <f t="shared" si="203"/>
        <v>0</v>
      </c>
      <c r="AX441" s="38">
        <f t="shared" si="204"/>
        <v>0</v>
      </c>
      <c r="AY441" s="39">
        <f t="shared" si="205"/>
        <v>0</v>
      </c>
      <c r="AZ441" s="34" t="str">
        <f>IF(AY441=0,"",
IF(SUM($AY$143:AY441)=1,BA441,
IF($AY$718&gt;SUM($AY$143:AY441),_xlfn.CONCAT(", ",BA441),
IF($AY$718=SUM($AY$143:AY441),_xlfn.CONCAT(" y ",BA441)))))</f>
        <v/>
      </c>
      <c r="BA441" s="220" t="s">
        <v>1063</v>
      </c>
      <c r="BC441" s="41">
        <f t="shared" si="206"/>
        <v>0</v>
      </c>
      <c r="BD441" s="41">
        <f t="shared" si="207"/>
        <v>0</v>
      </c>
      <c r="BE441" s="41">
        <f t="shared" si="208"/>
        <v>0</v>
      </c>
      <c r="BF441" s="41">
        <f t="shared" si="209"/>
        <v>0</v>
      </c>
      <c r="BG441" s="41">
        <f t="shared" si="210"/>
        <v>0</v>
      </c>
      <c r="BH441" s="41">
        <f t="shared" si="211"/>
        <v>0</v>
      </c>
      <c r="BI441" s="41">
        <f t="shared" si="212"/>
        <v>0</v>
      </c>
      <c r="BJ441" s="41">
        <f t="shared" si="213"/>
        <v>0</v>
      </c>
    </row>
    <row r="442" spans="1:62" ht="15" customHeight="1">
      <c r="A442" s="159"/>
      <c r="B442" s="179"/>
      <c r="C442" s="220" t="s">
        <v>1064</v>
      </c>
      <c r="D442" s="573" t="str">
        <f>IF($AC$136="","",IF(HLOOKUP($AC$136,Presentación!$AQ$3:$BV$574,Presentación!AP303)="","",HLOOKUP($AC$136,Presentación!$AQ$3:$BV$574,Presentación!AP303,0)))</f>
        <v/>
      </c>
      <c r="E442" s="573"/>
      <c r="F442" s="573"/>
      <c r="G442" s="551" t="str">
        <f>IF($AC$136="","",IF(HLOOKUP($AC$136,Presentación!$BZ$3:$DE$574,Presentación!AP303,0)="","",HLOOKUP($AC$136,Presentación!$BZ$3:$DE$574,Presentación!AP303,0)))</f>
        <v/>
      </c>
      <c r="H442" s="551"/>
      <c r="I442" s="551"/>
      <c r="J442" s="551"/>
      <c r="K442" s="551"/>
      <c r="L442" s="551"/>
      <c r="M442" s="551"/>
      <c r="N442" s="551"/>
      <c r="O442" s="551"/>
      <c r="P442" s="551"/>
      <c r="Q442" s="551"/>
      <c r="R442" s="551"/>
      <c r="S442" s="551"/>
      <c r="T442" s="601"/>
      <c r="U442" s="467"/>
      <c r="V442" s="468"/>
      <c r="W442" s="27"/>
      <c r="X442" s="27"/>
      <c r="Y442" s="27"/>
      <c r="Z442" s="27"/>
      <c r="AA442" s="27"/>
      <c r="AB442" s="27"/>
      <c r="AC442" s="27"/>
      <c r="AD442" s="27"/>
      <c r="AG442">
        <f t="shared" si="187"/>
        <v>0</v>
      </c>
      <c r="AH442">
        <f t="shared" si="188"/>
        <v>0</v>
      </c>
      <c r="AI442" s="35">
        <f t="shared" si="189"/>
        <v>0</v>
      </c>
      <c r="AJ442" s="36">
        <f t="shared" si="190"/>
        <v>0</v>
      </c>
      <c r="AK442" s="37">
        <f t="shared" si="191"/>
        <v>0</v>
      </c>
      <c r="AL442" s="38">
        <f t="shared" si="192"/>
        <v>0</v>
      </c>
      <c r="AM442" s="35">
        <f t="shared" si="193"/>
        <v>0</v>
      </c>
      <c r="AN442" s="36">
        <f t="shared" si="194"/>
        <v>0</v>
      </c>
      <c r="AO442" s="37">
        <f t="shared" si="195"/>
        <v>0</v>
      </c>
      <c r="AP442" s="38">
        <f t="shared" si="196"/>
        <v>0</v>
      </c>
      <c r="AQ442" s="35">
        <f t="shared" si="197"/>
        <v>0</v>
      </c>
      <c r="AR442" s="36">
        <f t="shared" si="198"/>
        <v>0</v>
      </c>
      <c r="AS442" s="37">
        <f t="shared" si="199"/>
        <v>0</v>
      </c>
      <c r="AT442" s="38">
        <f t="shared" si="200"/>
        <v>0</v>
      </c>
      <c r="AU442" s="35">
        <f t="shared" si="201"/>
        <v>0</v>
      </c>
      <c r="AV442" s="36">
        <f t="shared" si="202"/>
        <v>0</v>
      </c>
      <c r="AW442" s="37">
        <f t="shared" si="203"/>
        <v>0</v>
      </c>
      <c r="AX442" s="38">
        <f t="shared" si="204"/>
        <v>0</v>
      </c>
      <c r="AY442" s="39">
        <f t="shared" si="205"/>
        <v>0</v>
      </c>
      <c r="AZ442" s="34" t="str">
        <f>IF(AY442=0,"",
IF(SUM($AY$143:AY442)=1,BA442,
IF($AY$718&gt;SUM($AY$143:AY442),_xlfn.CONCAT(", ",BA442),
IF($AY$718=SUM($AY$143:AY442),_xlfn.CONCAT(" y ",BA442)))))</f>
        <v/>
      </c>
      <c r="BA442" s="220" t="s">
        <v>1064</v>
      </c>
      <c r="BC442" s="41">
        <f t="shared" si="206"/>
        <v>0</v>
      </c>
      <c r="BD442" s="41">
        <f t="shared" si="207"/>
        <v>0</v>
      </c>
      <c r="BE442" s="41">
        <f t="shared" si="208"/>
        <v>0</v>
      </c>
      <c r="BF442" s="41">
        <f t="shared" si="209"/>
        <v>0</v>
      </c>
      <c r="BG442" s="41">
        <f t="shared" si="210"/>
        <v>0</v>
      </c>
      <c r="BH442" s="41">
        <f t="shared" si="211"/>
        <v>0</v>
      </c>
      <c r="BI442" s="41">
        <f t="shared" si="212"/>
        <v>0</v>
      </c>
      <c r="BJ442" s="41">
        <f t="shared" si="213"/>
        <v>0</v>
      </c>
    </row>
    <row r="443" spans="1:62" ht="15" customHeight="1">
      <c r="A443" s="159"/>
      <c r="B443" s="179"/>
      <c r="C443" s="220" t="s">
        <v>1065</v>
      </c>
      <c r="D443" s="573" t="str">
        <f>IF($AC$136="","",IF(HLOOKUP($AC$136,Presentación!$AQ$3:$BV$574,Presentación!AP304)="","",HLOOKUP($AC$136,Presentación!$AQ$3:$BV$574,Presentación!AP304,0)))</f>
        <v/>
      </c>
      <c r="E443" s="573"/>
      <c r="F443" s="573"/>
      <c r="G443" s="551" t="str">
        <f>IF($AC$136="","",IF(HLOOKUP($AC$136,Presentación!$BZ$3:$DE$574,Presentación!AP304,0)="","",HLOOKUP($AC$136,Presentación!$BZ$3:$DE$574,Presentación!AP304,0)))</f>
        <v/>
      </c>
      <c r="H443" s="551"/>
      <c r="I443" s="551"/>
      <c r="J443" s="551"/>
      <c r="K443" s="551"/>
      <c r="L443" s="551"/>
      <c r="M443" s="551"/>
      <c r="N443" s="551"/>
      <c r="O443" s="551"/>
      <c r="P443" s="551"/>
      <c r="Q443" s="551"/>
      <c r="R443" s="551"/>
      <c r="S443" s="551"/>
      <c r="T443" s="601"/>
      <c r="U443" s="467"/>
      <c r="V443" s="468"/>
      <c r="W443" s="27"/>
      <c r="X443" s="27"/>
      <c r="Y443" s="27"/>
      <c r="Z443" s="27"/>
      <c r="AA443" s="27"/>
      <c r="AB443" s="27"/>
      <c r="AC443" s="27"/>
      <c r="AD443" s="27"/>
      <c r="AG443">
        <f t="shared" si="187"/>
        <v>0</v>
      </c>
      <c r="AH443">
        <f t="shared" si="188"/>
        <v>0</v>
      </c>
      <c r="AI443" s="35">
        <f t="shared" si="189"/>
        <v>0</v>
      </c>
      <c r="AJ443" s="36">
        <f t="shared" si="190"/>
        <v>0</v>
      </c>
      <c r="AK443" s="37">
        <f t="shared" si="191"/>
        <v>0</v>
      </c>
      <c r="AL443" s="38">
        <f t="shared" si="192"/>
        <v>0</v>
      </c>
      <c r="AM443" s="35">
        <f t="shared" si="193"/>
        <v>0</v>
      </c>
      <c r="AN443" s="36">
        <f t="shared" si="194"/>
        <v>0</v>
      </c>
      <c r="AO443" s="37">
        <f t="shared" si="195"/>
        <v>0</v>
      </c>
      <c r="AP443" s="38">
        <f t="shared" si="196"/>
        <v>0</v>
      </c>
      <c r="AQ443" s="35">
        <f t="shared" si="197"/>
        <v>0</v>
      </c>
      <c r="AR443" s="36">
        <f t="shared" si="198"/>
        <v>0</v>
      </c>
      <c r="AS443" s="37">
        <f t="shared" si="199"/>
        <v>0</v>
      </c>
      <c r="AT443" s="38">
        <f t="shared" si="200"/>
        <v>0</v>
      </c>
      <c r="AU443" s="35">
        <f t="shared" si="201"/>
        <v>0</v>
      </c>
      <c r="AV443" s="36">
        <f t="shared" si="202"/>
        <v>0</v>
      </c>
      <c r="AW443" s="37">
        <f t="shared" si="203"/>
        <v>0</v>
      </c>
      <c r="AX443" s="38">
        <f t="shared" si="204"/>
        <v>0</v>
      </c>
      <c r="AY443" s="39">
        <f t="shared" si="205"/>
        <v>0</v>
      </c>
      <c r="AZ443" s="34" t="str">
        <f>IF(AY443=0,"",
IF(SUM($AY$143:AY443)=1,BA443,
IF($AY$718&gt;SUM($AY$143:AY443),_xlfn.CONCAT(", ",BA443),
IF($AY$718=SUM($AY$143:AY443),_xlfn.CONCAT(" y ",BA443)))))</f>
        <v/>
      </c>
      <c r="BA443" s="220" t="s">
        <v>1065</v>
      </c>
      <c r="BC443" s="41">
        <f t="shared" si="206"/>
        <v>0</v>
      </c>
      <c r="BD443" s="41">
        <f t="shared" si="207"/>
        <v>0</v>
      </c>
      <c r="BE443" s="41">
        <f t="shared" si="208"/>
        <v>0</v>
      </c>
      <c r="BF443" s="41">
        <f t="shared" si="209"/>
        <v>0</v>
      </c>
      <c r="BG443" s="41">
        <f t="shared" si="210"/>
        <v>0</v>
      </c>
      <c r="BH443" s="41">
        <f t="shared" si="211"/>
        <v>0</v>
      </c>
      <c r="BI443" s="41">
        <f t="shared" si="212"/>
        <v>0</v>
      </c>
      <c r="BJ443" s="41">
        <f t="shared" si="213"/>
        <v>0</v>
      </c>
    </row>
    <row r="444" spans="1:62" ht="15" customHeight="1">
      <c r="A444" s="159"/>
      <c r="B444" s="179"/>
      <c r="C444" s="220" t="s">
        <v>1066</v>
      </c>
      <c r="D444" s="573" t="str">
        <f>IF($AC$136="","",IF(HLOOKUP($AC$136,Presentación!$AQ$3:$BV$574,Presentación!AP305)="","",HLOOKUP($AC$136,Presentación!$AQ$3:$BV$574,Presentación!AP305,0)))</f>
        <v/>
      </c>
      <c r="E444" s="573"/>
      <c r="F444" s="573"/>
      <c r="G444" s="551" t="str">
        <f>IF($AC$136="","",IF(HLOOKUP($AC$136,Presentación!$BZ$3:$DE$574,Presentación!AP305,0)="","",HLOOKUP($AC$136,Presentación!$BZ$3:$DE$574,Presentación!AP305,0)))</f>
        <v/>
      </c>
      <c r="H444" s="551"/>
      <c r="I444" s="551"/>
      <c r="J444" s="551"/>
      <c r="K444" s="551"/>
      <c r="L444" s="551"/>
      <c r="M444" s="551"/>
      <c r="N444" s="551"/>
      <c r="O444" s="551"/>
      <c r="P444" s="551"/>
      <c r="Q444" s="551"/>
      <c r="R444" s="551"/>
      <c r="S444" s="551"/>
      <c r="T444" s="601"/>
      <c r="U444" s="467"/>
      <c r="V444" s="468"/>
      <c r="W444" s="27"/>
      <c r="X444" s="27"/>
      <c r="Y444" s="27"/>
      <c r="Z444" s="27"/>
      <c r="AA444" s="27"/>
      <c r="AB444" s="27"/>
      <c r="AC444" s="27"/>
      <c r="AD444" s="27"/>
      <c r="AG444">
        <f t="shared" si="187"/>
        <v>0</v>
      </c>
      <c r="AH444">
        <f t="shared" si="188"/>
        <v>0</v>
      </c>
      <c r="AI444" s="35">
        <f t="shared" si="189"/>
        <v>0</v>
      </c>
      <c r="AJ444" s="36">
        <f t="shared" si="190"/>
        <v>0</v>
      </c>
      <c r="AK444" s="37">
        <f t="shared" si="191"/>
        <v>0</v>
      </c>
      <c r="AL444" s="38">
        <f t="shared" si="192"/>
        <v>0</v>
      </c>
      <c r="AM444" s="35">
        <f t="shared" si="193"/>
        <v>0</v>
      </c>
      <c r="AN444" s="36">
        <f t="shared" si="194"/>
        <v>0</v>
      </c>
      <c r="AO444" s="37">
        <f t="shared" si="195"/>
        <v>0</v>
      </c>
      <c r="AP444" s="38">
        <f t="shared" si="196"/>
        <v>0</v>
      </c>
      <c r="AQ444" s="35">
        <f t="shared" si="197"/>
        <v>0</v>
      </c>
      <c r="AR444" s="36">
        <f t="shared" si="198"/>
        <v>0</v>
      </c>
      <c r="AS444" s="37">
        <f t="shared" si="199"/>
        <v>0</v>
      </c>
      <c r="AT444" s="38">
        <f t="shared" si="200"/>
        <v>0</v>
      </c>
      <c r="AU444" s="35">
        <f t="shared" si="201"/>
        <v>0</v>
      </c>
      <c r="AV444" s="36">
        <f t="shared" si="202"/>
        <v>0</v>
      </c>
      <c r="AW444" s="37">
        <f t="shared" si="203"/>
        <v>0</v>
      </c>
      <c r="AX444" s="38">
        <f t="shared" si="204"/>
        <v>0</v>
      </c>
      <c r="AY444" s="39">
        <f t="shared" si="205"/>
        <v>0</v>
      </c>
      <c r="AZ444" s="34" t="str">
        <f>IF(AY444=0,"",
IF(SUM($AY$143:AY444)=1,BA444,
IF($AY$718&gt;SUM($AY$143:AY444),_xlfn.CONCAT(", ",BA444),
IF($AY$718=SUM($AY$143:AY444),_xlfn.CONCAT(" y ",BA444)))))</f>
        <v/>
      </c>
      <c r="BA444" s="220" t="s">
        <v>1066</v>
      </c>
      <c r="BC444" s="41">
        <f t="shared" si="206"/>
        <v>0</v>
      </c>
      <c r="BD444" s="41">
        <f t="shared" si="207"/>
        <v>0</v>
      </c>
      <c r="BE444" s="41">
        <f t="shared" si="208"/>
        <v>0</v>
      </c>
      <c r="BF444" s="41">
        <f t="shared" si="209"/>
        <v>0</v>
      </c>
      <c r="BG444" s="41">
        <f t="shared" si="210"/>
        <v>0</v>
      </c>
      <c r="BH444" s="41">
        <f t="shared" si="211"/>
        <v>0</v>
      </c>
      <c r="BI444" s="41">
        <f t="shared" si="212"/>
        <v>0</v>
      </c>
      <c r="BJ444" s="41">
        <f t="shared" si="213"/>
        <v>0</v>
      </c>
    </row>
    <row r="445" spans="1:62" ht="15" customHeight="1">
      <c r="A445" s="159"/>
      <c r="B445" s="179"/>
      <c r="C445" s="220" t="s">
        <v>1067</v>
      </c>
      <c r="D445" s="573" t="str">
        <f>IF($AC$136="","",IF(HLOOKUP($AC$136,Presentación!$AQ$3:$BV$574,Presentación!AP306)="","",HLOOKUP($AC$136,Presentación!$AQ$3:$BV$574,Presentación!AP306,0)))</f>
        <v/>
      </c>
      <c r="E445" s="573"/>
      <c r="F445" s="573"/>
      <c r="G445" s="551" t="str">
        <f>IF($AC$136="","",IF(HLOOKUP($AC$136,Presentación!$BZ$3:$DE$574,Presentación!AP306,0)="","",HLOOKUP($AC$136,Presentación!$BZ$3:$DE$574,Presentación!AP306,0)))</f>
        <v/>
      </c>
      <c r="H445" s="551"/>
      <c r="I445" s="551"/>
      <c r="J445" s="551"/>
      <c r="K445" s="551"/>
      <c r="L445" s="551"/>
      <c r="M445" s="551"/>
      <c r="N445" s="551"/>
      <c r="O445" s="551"/>
      <c r="P445" s="551"/>
      <c r="Q445" s="551"/>
      <c r="R445" s="551"/>
      <c r="S445" s="551"/>
      <c r="T445" s="601"/>
      <c r="U445" s="467"/>
      <c r="V445" s="468"/>
      <c r="W445" s="27"/>
      <c r="X445" s="27"/>
      <c r="Y445" s="27"/>
      <c r="Z445" s="27"/>
      <c r="AA445" s="27"/>
      <c r="AB445" s="27"/>
      <c r="AC445" s="27"/>
      <c r="AD445" s="27"/>
      <c r="AG445">
        <f t="shared" si="187"/>
        <v>0</v>
      </c>
      <c r="AH445">
        <f t="shared" si="188"/>
        <v>0</v>
      </c>
      <c r="AI445" s="35">
        <f t="shared" si="189"/>
        <v>0</v>
      </c>
      <c r="AJ445" s="36">
        <f t="shared" si="190"/>
        <v>0</v>
      </c>
      <c r="AK445" s="37">
        <f t="shared" si="191"/>
        <v>0</v>
      </c>
      <c r="AL445" s="38">
        <f t="shared" si="192"/>
        <v>0</v>
      </c>
      <c r="AM445" s="35">
        <f t="shared" si="193"/>
        <v>0</v>
      </c>
      <c r="AN445" s="36">
        <f t="shared" si="194"/>
        <v>0</v>
      </c>
      <c r="AO445" s="37">
        <f t="shared" si="195"/>
        <v>0</v>
      </c>
      <c r="AP445" s="38">
        <f t="shared" si="196"/>
        <v>0</v>
      </c>
      <c r="AQ445" s="35">
        <f t="shared" si="197"/>
        <v>0</v>
      </c>
      <c r="AR445" s="36">
        <f t="shared" si="198"/>
        <v>0</v>
      </c>
      <c r="AS445" s="37">
        <f t="shared" si="199"/>
        <v>0</v>
      </c>
      <c r="AT445" s="38">
        <f t="shared" si="200"/>
        <v>0</v>
      </c>
      <c r="AU445" s="35">
        <f t="shared" si="201"/>
        <v>0</v>
      </c>
      <c r="AV445" s="36">
        <f t="shared" si="202"/>
        <v>0</v>
      </c>
      <c r="AW445" s="37">
        <f t="shared" si="203"/>
        <v>0</v>
      </c>
      <c r="AX445" s="38">
        <f t="shared" si="204"/>
        <v>0</v>
      </c>
      <c r="AY445" s="39">
        <f t="shared" si="205"/>
        <v>0</v>
      </c>
      <c r="AZ445" s="34" t="str">
        <f>IF(AY445=0,"",
IF(SUM($AY$143:AY445)=1,BA445,
IF($AY$718&gt;SUM($AY$143:AY445),_xlfn.CONCAT(", ",BA445),
IF($AY$718=SUM($AY$143:AY445),_xlfn.CONCAT(" y ",BA445)))))</f>
        <v/>
      </c>
      <c r="BA445" s="220" t="s">
        <v>1067</v>
      </c>
      <c r="BC445" s="41">
        <f t="shared" si="206"/>
        <v>0</v>
      </c>
      <c r="BD445" s="41">
        <f t="shared" si="207"/>
        <v>0</v>
      </c>
      <c r="BE445" s="41">
        <f t="shared" si="208"/>
        <v>0</v>
      </c>
      <c r="BF445" s="41">
        <f t="shared" si="209"/>
        <v>0</v>
      </c>
      <c r="BG445" s="41">
        <f t="shared" si="210"/>
        <v>0</v>
      </c>
      <c r="BH445" s="41">
        <f t="shared" si="211"/>
        <v>0</v>
      </c>
      <c r="BI445" s="41">
        <f t="shared" si="212"/>
        <v>0</v>
      </c>
      <c r="BJ445" s="41">
        <f t="shared" si="213"/>
        <v>0</v>
      </c>
    </row>
    <row r="446" spans="1:62" ht="15" customHeight="1">
      <c r="A446" s="159"/>
      <c r="B446" s="179"/>
      <c r="C446" s="220" t="s">
        <v>1068</v>
      </c>
      <c r="D446" s="573" t="str">
        <f>IF($AC$136="","",IF(HLOOKUP($AC$136,Presentación!$AQ$3:$BV$574,Presentación!AP307)="","",HLOOKUP($AC$136,Presentación!$AQ$3:$BV$574,Presentación!AP307,0)))</f>
        <v/>
      </c>
      <c r="E446" s="573"/>
      <c r="F446" s="573"/>
      <c r="G446" s="551" t="str">
        <f>IF($AC$136="","",IF(HLOOKUP($AC$136,Presentación!$BZ$3:$DE$574,Presentación!AP307,0)="","",HLOOKUP($AC$136,Presentación!$BZ$3:$DE$574,Presentación!AP307,0)))</f>
        <v/>
      </c>
      <c r="H446" s="551"/>
      <c r="I446" s="551"/>
      <c r="J446" s="551"/>
      <c r="K446" s="551"/>
      <c r="L446" s="551"/>
      <c r="M446" s="551"/>
      <c r="N446" s="551"/>
      <c r="O446" s="551"/>
      <c r="P446" s="551"/>
      <c r="Q446" s="551"/>
      <c r="R446" s="551"/>
      <c r="S446" s="551"/>
      <c r="T446" s="601"/>
      <c r="U446" s="467"/>
      <c r="V446" s="468"/>
      <c r="W446" s="27"/>
      <c r="X446" s="27"/>
      <c r="Y446" s="27"/>
      <c r="Z446" s="27"/>
      <c r="AA446" s="27"/>
      <c r="AB446" s="27"/>
      <c r="AC446" s="27"/>
      <c r="AD446" s="27"/>
      <c r="AG446">
        <f t="shared" si="187"/>
        <v>0</v>
      </c>
      <c r="AH446">
        <f t="shared" si="188"/>
        <v>0</v>
      </c>
      <c r="AI446" s="35">
        <f t="shared" si="189"/>
        <v>0</v>
      </c>
      <c r="AJ446" s="36">
        <f t="shared" si="190"/>
        <v>0</v>
      </c>
      <c r="AK446" s="37">
        <f t="shared" si="191"/>
        <v>0</v>
      </c>
      <c r="AL446" s="38">
        <f t="shared" si="192"/>
        <v>0</v>
      </c>
      <c r="AM446" s="35">
        <f t="shared" si="193"/>
        <v>0</v>
      </c>
      <c r="AN446" s="36">
        <f t="shared" si="194"/>
        <v>0</v>
      </c>
      <c r="AO446" s="37">
        <f t="shared" si="195"/>
        <v>0</v>
      </c>
      <c r="AP446" s="38">
        <f t="shared" si="196"/>
        <v>0</v>
      </c>
      <c r="AQ446" s="35">
        <f t="shared" si="197"/>
        <v>0</v>
      </c>
      <c r="AR446" s="36">
        <f t="shared" si="198"/>
        <v>0</v>
      </c>
      <c r="AS446" s="37">
        <f t="shared" si="199"/>
        <v>0</v>
      </c>
      <c r="AT446" s="38">
        <f t="shared" si="200"/>
        <v>0</v>
      </c>
      <c r="AU446" s="35">
        <f t="shared" si="201"/>
        <v>0</v>
      </c>
      <c r="AV446" s="36">
        <f t="shared" si="202"/>
        <v>0</v>
      </c>
      <c r="AW446" s="37">
        <f t="shared" si="203"/>
        <v>0</v>
      </c>
      <c r="AX446" s="38">
        <f t="shared" si="204"/>
        <v>0</v>
      </c>
      <c r="AY446" s="39">
        <f t="shared" si="205"/>
        <v>0</v>
      </c>
      <c r="AZ446" s="34" t="str">
        <f>IF(AY446=0,"",
IF(SUM($AY$143:AY446)=1,BA446,
IF($AY$718&gt;SUM($AY$143:AY446),_xlfn.CONCAT(", ",BA446),
IF($AY$718=SUM($AY$143:AY446),_xlfn.CONCAT(" y ",BA446)))))</f>
        <v/>
      </c>
      <c r="BA446" s="220" t="s">
        <v>1068</v>
      </c>
      <c r="BC446" s="41">
        <f t="shared" si="206"/>
        <v>0</v>
      </c>
      <c r="BD446" s="41">
        <f t="shared" si="207"/>
        <v>0</v>
      </c>
      <c r="BE446" s="41">
        <f t="shared" si="208"/>
        <v>0</v>
      </c>
      <c r="BF446" s="41">
        <f t="shared" si="209"/>
        <v>0</v>
      </c>
      <c r="BG446" s="41">
        <f t="shared" si="210"/>
        <v>0</v>
      </c>
      <c r="BH446" s="41">
        <f t="shared" si="211"/>
        <v>0</v>
      </c>
      <c r="BI446" s="41">
        <f t="shared" si="212"/>
        <v>0</v>
      </c>
      <c r="BJ446" s="41">
        <f t="shared" si="213"/>
        <v>0</v>
      </c>
    </row>
    <row r="447" spans="1:62" ht="15" customHeight="1">
      <c r="A447" s="159"/>
      <c r="B447" s="179"/>
      <c r="C447" s="220" t="s">
        <v>1069</v>
      </c>
      <c r="D447" s="573" t="str">
        <f>IF($AC$136="","",IF(HLOOKUP($AC$136,Presentación!$AQ$3:$BV$574,Presentación!AP308)="","",HLOOKUP($AC$136,Presentación!$AQ$3:$BV$574,Presentación!AP308,0)))</f>
        <v/>
      </c>
      <c r="E447" s="573"/>
      <c r="F447" s="573"/>
      <c r="G447" s="551" t="str">
        <f>IF($AC$136="","",IF(HLOOKUP($AC$136,Presentación!$BZ$3:$DE$574,Presentación!AP308,0)="","",HLOOKUP($AC$136,Presentación!$BZ$3:$DE$574,Presentación!AP308,0)))</f>
        <v/>
      </c>
      <c r="H447" s="551"/>
      <c r="I447" s="551"/>
      <c r="J447" s="551"/>
      <c r="K447" s="551"/>
      <c r="L447" s="551"/>
      <c r="M447" s="551"/>
      <c r="N447" s="551"/>
      <c r="O447" s="551"/>
      <c r="P447" s="551"/>
      <c r="Q447" s="551"/>
      <c r="R447" s="551"/>
      <c r="S447" s="551"/>
      <c r="T447" s="601"/>
      <c r="U447" s="467"/>
      <c r="V447" s="468"/>
      <c r="W447" s="27"/>
      <c r="X447" s="27"/>
      <c r="Y447" s="27"/>
      <c r="Z447" s="27"/>
      <c r="AA447" s="27"/>
      <c r="AB447" s="27"/>
      <c r="AC447" s="27"/>
      <c r="AD447" s="27"/>
      <c r="AG447">
        <f t="shared" si="187"/>
        <v>0</v>
      </c>
      <c r="AH447">
        <f t="shared" si="188"/>
        <v>0</v>
      </c>
      <c r="AI447" s="35">
        <f t="shared" si="189"/>
        <v>0</v>
      </c>
      <c r="AJ447" s="36">
        <f t="shared" si="190"/>
        <v>0</v>
      </c>
      <c r="AK447" s="37">
        <f t="shared" si="191"/>
        <v>0</v>
      </c>
      <c r="AL447" s="38">
        <f t="shared" si="192"/>
        <v>0</v>
      </c>
      <c r="AM447" s="35">
        <f t="shared" si="193"/>
        <v>0</v>
      </c>
      <c r="AN447" s="36">
        <f t="shared" si="194"/>
        <v>0</v>
      </c>
      <c r="AO447" s="37">
        <f t="shared" si="195"/>
        <v>0</v>
      </c>
      <c r="AP447" s="38">
        <f t="shared" si="196"/>
        <v>0</v>
      </c>
      <c r="AQ447" s="35">
        <f t="shared" si="197"/>
        <v>0</v>
      </c>
      <c r="AR447" s="36">
        <f t="shared" si="198"/>
        <v>0</v>
      </c>
      <c r="AS447" s="37">
        <f t="shared" si="199"/>
        <v>0</v>
      </c>
      <c r="AT447" s="38">
        <f t="shared" si="200"/>
        <v>0</v>
      </c>
      <c r="AU447" s="35">
        <f t="shared" si="201"/>
        <v>0</v>
      </c>
      <c r="AV447" s="36">
        <f t="shared" si="202"/>
        <v>0</v>
      </c>
      <c r="AW447" s="37">
        <f t="shared" si="203"/>
        <v>0</v>
      </c>
      <c r="AX447" s="38">
        <f t="shared" si="204"/>
        <v>0</v>
      </c>
      <c r="AY447" s="39">
        <f t="shared" si="205"/>
        <v>0</v>
      </c>
      <c r="AZ447" s="34" t="str">
        <f>IF(AY447=0,"",
IF(SUM($AY$143:AY447)=1,BA447,
IF($AY$718&gt;SUM($AY$143:AY447),_xlfn.CONCAT(", ",BA447),
IF($AY$718=SUM($AY$143:AY447),_xlfn.CONCAT(" y ",BA447)))))</f>
        <v/>
      </c>
      <c r="BA447" s="220" t="s">
        <v>1069</v>
      </c>
      <c r="BC447" s="41">
        <f t="shared" si="206"/>
        <v>0</v>
      </c>
      <c r="BD447" s="41">
        <f t="shared" si="207"/>
        <v>0</v>
      </c>
      <c r="BE447" s="41">
        <f t="shared" si="208"/>
        <v>0</v>
      </c>
      <c r="BF447" s="41">
        <f t="shared" si="209"/>
        <v>0</v>
      </c>
      <c r="BG447" s="41">
        <f t="shared" si="210"/>
        <v>0</v>
      </c>
      <c r="BH447" s="41">
        <f t="shared" si="211"/>
        <v>0</v>
      </c>
      <c r="BI447" s="41">
        <f t="shared" si="212"/>
        <v>0</v>
      </c>
      <c r="BJ447" s="41">
        <f t="shared" si="213"/>
        <v>0</v>
      </c>
    </row>
    <row r="448" spans="1:62" ht="15" customHeight="1">
      <c r="A448" s="159"/>
      <c r="B448" s="179"/>
      <c r="C448" s="220" t="s">
        <v>1070</v>
      </c>
      <c r="D448" s="573" t="str">
        <f>IF($AC$136="","",IF(HLOOKUP($AC$136,Presentación!$AQ$3:$BV$574,Presentación!AP309)="","",HLOOKUP($AC$136,Presentación!$AQ$3:$BV$574,Presentación!AP309,0)))</f>
        <v/>
      </c>
      <c r="E448" s="573"/>
      <c r="F448" s="573"/>
      <c r="G448" s="551" t="str">
        <f>IF($AC$136="","",IF(HLOOKUP($AC$136,Presentación!$BZ$3:$DE$574,Presentación!AP309,0)="","",HLOOKUP($AC$136,Presentación!$BZ$3:$DE$574,Presentación!AP309,0)))</f>
        <v/>
      </c>
      <c r="H448" s="551"/>
      <c r="I448" s="551"/>
      <c r="J448" s="551"/>
      <c r="K448" s="551"/>
      <c r="L448" s="551"/>
      <c r="M448" s="551"/>
      <c r="N448" s="551"/>
      <c r="O448" s="551"/>
      <c r="P448" s="551"/>
      <c r="Q448" s="551"/>
      <c r="R448" s="551"/>
      <c r="S448" s="551"/>
      <c r="T448" s="601"/>
      <c r="U448" s="467"/>
      <c r="V448" s="468"/>
      <c r="W448" s="27"/>
      <c r="X448" s="27"/>
      <c r="Y448" s="27"/>
      <c r="Z448" s="27"/>
      <c r="AA448" s="27"/>
      <c r="AB448" s="27"/>
      <c r="AC448" s="27"/>
      <c r="AD448" s="27"/>
      <c r="AG448">
        <f t="shared" si="187"/>
        <v>0</v>
      </c>
      <c r="AH448">
        <f t="shared" si="188"/>
        <v>0</v>
      </c>
      <c r="AI448" s="35">
        <f t="shared" si="189"/>
        <v>0</v>
      </c>
      <c r="AJ448" s="36">
        <f t="shared" si="190"/>
        <v>0</v>
      </c>
      <c r="AK448" s="37">
        <f t="shared" si="191"/>
        <v>0</v>
      </c>
      <c r="AL448" s="38">
        <f t="shared" si="192"/>
        <v>0</v>
      </c>
      <c r="AM448" s="35">
        <f t="shared" si="193"/>
        <v>0</v>
      </c>
      <c r="AN448" s="36">
        <f t="shared" si="194"/>
        <v>0</v>
      </c>
      <c r="AO448" s="37">
        <f t="shared" si="195"/>
        <v>0</v>
      </c>
      <c r="AP448" s="38">
        <f t="shared" si="196"/>
        <v>0</v>
      </c>
      <c r="AQ448" s="35">
        <f t="shared" si="197"/>
        <v>0</v>
      </c>
      <c r="AR448" s="36">
        <f t="shared" si="198"/>
        <v>0</v>
      </c>
      <c r="AS448" s="37">
        <f t="shared" si="199"/>
        <v>0</v>
      </c>
      <c r="AT448" s="38">
        <f t="shared" si="200"/>
        <v>0</v>
      </c>
      <c r="AU448" s="35">
        <f t="shared" si="201"/>
        <v>0</v>
      </c>
      <c r="AV448" s="36">
        <f t="shared" si="202"/>
        <v>0</v>
      </c>
      <c r="AW448" s="37">
        <f t="shared" si="203"/>
        <v>0</v>
      </c>
      <c r="AX448" s="38">
        <f t="shared" si="204"/>
        <v>0</v>
      </c>
      <c r="AY448" s="39">
        <f t="shared" si="205"/>
        <v>0</v>
      </c>
      <c r="AZ448" s="34" t="str">
        <f>IF(AY448=0,"",
IF(SUM($AY$143:AY448)=1,BA448,
IF($AY$718&gt;SUM($AY$143:AY448),_xlfn.CONCAT(", ",BA448),
IF($AY$718=SUM($AY$143:AY448),_xlfn.CONCAT(" y ",BA448)))))</f>
        <v/>
      </c>
      <c r="BA448" s="220" t="s">
        <v>1070</v>
      </c>
      <c r="BC448" s="41">
        <f t="shared" si="206"/>
        <v>0</v>
      </c>
      <c r="BD448" s="41">
        <f t="shared" si="207"/>
        <v>0</v>
      </c>
      <c r="BE448" s="41">
        <f t="shared" si="208"/>
        <v>0</v>
      </c>
      <c r="BF448" s="41">
        <f t="shared" si="209"/>
        <v>0</v>
      </c>
      <c r="BG448" s="41">
        <f t="shared" si="210"/>
        <v>0</v>
      </c>
      <c r="BH448" s="41">
        <f t="shared" si="211"/>
        <v>0</v>
      </c>
      <c r="BI448" s="41">
        <f t="shared" si="212"/>
        <v>0</v>
      </c>
      <c r="BJ448" s="41">
        <f t="shared" si="213"/>
        <v>0</v>
      </c>
    </row>
    <row r="449" spans="1:62" ht="15" customHeight="1">
      <c r="A449" s="159"/>
      <c r="B449" s="179"/>
      <c r="C449" s="220" t="s">
        <v>1071</v>
      </c>
      <c r="D449" s="573" t="str">
        <f>IF($AC$136="","",IF(HLOOKUP($AC$136,Presentación!$AQ$3:$BV$574,Presentación!AP310)="","",HLOOKUP($AC$136,Presentación!$AQ$3:$BV$574,Presentación!AP310,0)))</f>
        <v/>
      </c>
      <c r="E449" s="573"/>
      <c r="F449" s="573"/>
      <c r="G449" s="551" t="str">
        <f>IF($AC$136="","",IF(HLOOKUP($AC$136,Presentación!$BZ$3:$DE$574,Presentación!AP310,0)="","",HLOOKUP($AC$136,Presentación!$BZ$3:$DE$574,Presentación!AP310,0)))</f>
        <v/>
      </c>
      <c r="H449" s="551"/>
      <c r="I449" s="551"/>
      <c r="J449" s="551"/>
      <c r="K449" s="551"/>
      <c r="L449" s="551"/>
      <c r="M449" s="551"/>
      <c r="N449" s="551"/>
      <c r="O449" s="551"/>
      <c r="P449" s="551"/>
      <c r="Q449" s="551"/>
      <c r="R449" s="551"/>
      <c r="S449" s="551"/>
      <c r="T449" s="601"/>
      <c r="U449" s="467"/>
      <c r="V449" s="468"/>
      <c r="W449" s="27"/>
      <c r="X449" s="27"/>
      <c r="Y449" s="27"/>
      <c r="Z449" s="27"/>
      <c r="AA449" s="27"/>
      <c r="AB449" s="27"/>
      <c r="AC449" s="27"/>
      <c r="AD449" s="27"/>
      <c r="AG449">
        <f t="shared" si="187"/>
        <v>0</v>
      </c>
      <c r="AH449">
        <f t="shared" si="188"/>
        <v>0</v>
      </c>
      <c r="AI449" s="35">
        <f t="shared" si="189"/>
        <v>0</v>
      </c>
      <c r="AJ449" s="36">
        <f t="shared" si="190"/>
        <v>0</v>
      </c>
      <c r="AK449" s="37">
        <f t="shared" si="191"/>
        <v>0</v>
      </c>
      <c r="AL449" s="38">
        <f t="shared" si="192"/>
        <v>0</v>
      </c>
      <c r="AM449" s="35">
        <f t="shared" si="193"/>
        <v>0</v>
      </c>
      <c r="AN449" s="36">
        <f t="shared" si="194"/>
        <v>0</v>
      </c>
      <c r="AO449" s="37">
        <f t="shared" si="195"/>
        <v>0</v>
      </c>
      <c r="AP449" s="38">
        <f t="shared" si="196"/>
        <v>0</v>
      </c>
      <c r="AQ449" s="35">
        <f t="shared" si="197"/>
        <v>0</v>
      </c>
      <c r="AR449" s="36">
        <f t="shared" si="198"/>
        <v>0</v>
      </c>
      <c r="AS449" s="37">
        <f t="shared" si="199"/>
        <v>0</v>
      </c>
      <c r="AT449" s="38">
        <f t="shared" si="200"/>
        <v>0</v>
      </c>
      <c r="AU449" s="35">
        <f t="shared" si="201"/>
        <v>0</v>
      </c>
      <c r="AV449" s="36">
        <f t="shared" si="202"/>
        <v>0</v>
      </c>
      <c r="AW449" s="37">
        <f t="shared" si="203"/>
        <v>0</v>
      </c>
      <c r="AX449" s="38">
        <f t="shared" si="204"/>
        <v>0</v>
      </c>
      <c r="AY449" s="39">
        <f t="shared" si="205"/>
        <v>0</v>
      </c>
      <c r="AZ449" s="34" t="str">
        <f>IF(AY449=0,"",
IF(SUM($AY$143:AY449)=1,BA449,
IF($AY$718&gt;SUM($AY$143:AY449),_xlfn.CONCAT(", ",BA449),
IF($AY$718=SUM($AY$143:AY449),_xlfn.CONCAT(" y ",BA449)))))</f>
        <v/>
      </c>
      <c r="BA449" s="220" t="s">
        <v>1071</v>
      </c>
      <c r="BC449" s="41">
        <f t="shared" si="206"/>
        <v>0</v>
      </c>
      <c r="BD449" s="41">
        <f t="shared" si="207"/>
        <v>0</v>
      </c>
      <c r="BE449" s="41">
        <f t="shared" si="208"/>
        <v>0</v>
      </c>
      <c r="BF449" s="41">
        <f t="shared" si="209"/>
        <v>0</v>
      </c>
      <c r="BG449" s="41">
        <f t="shared" si="210"/>
        <v>0</v>
      </c>
      <c r="BH449" s="41">
        <f t="shared" si="211"/>
        <v>0</v>
      </c>
      <c r="BI449" s="41">
        <f t="shared" si="212"/>
        <v>0</v>
      </c>
      <c r="BJ449" s="41">
        <f t="shared" si="213"/>
        <v>0</v>
      </c>
    </row>
    <row r="450" spans="1:62" ht="15" customHeight="1">
      <c r="A450" s="159"/>
      <c r="B450" s="179"/>
      <c r="C450" s="220" t="s">
        <v>1072</v>
      </c>
      <c r="D450" s="573" t="str">
        <f>IF($AC$136="","",IF(HLOOKUP($AC$136,Presentación!$AQ$3:$BV$574,Presentación!AP311)="","",HLOOKUP($AC$136,Presentación!$AQ$3:$BV$574,Presentación!AP311,0)))</f>
        <v/>
      </c>
      <c r="E450" s="573"/>
      <c r="F450" s="573"/>
      <c r="G450" s="551" t="str">
        <f>IF($AC$136="","",IF(HLOOKUP($AC$136,Presentación!$BZ$3:$DE$574,Presentación!AP311,0)="","",HLOOKUP($AC$136,Presentación!$BZ$3:$DE$574,Presentación!AP311,0)))</f>
        <v/>
      </c>
      <c r="H450" s="551"/>
      <c r="I450" s="551"/>
      <c r="J450" s="551"/>
      <c r="K450" s="551"/>
      <c r="L450" s="551"/>
      <c r="M450" s="551"/>
      <c r="N450" s="551"/>
      <c r="O450" s="551"/>
      <c r="P450" s="551"/>
      <c r="Q450" s="551"/>
      <c r="R450" s="551"/>
      <c r="S450" s="551"/>
      <c r="T450" s="601"/>
      <c r="U450" s="467"/>
      <c r="V450" s="468"/>
      <c r="W450" s="27"/>
      <c r="X450" s="27"/>
      <c r="Y450" s="27"/>
      <c r="Z450" s="27"/>
      <c r="AA450" s="27"/>
      <c r="AB450" s="27"/>
      <c r="AC450" s="27"/>
      <c r="AD450" s="27"/>
      <c r="AG450">
        <f t="shared" si="187"/>
        <v>0</v>
      </c>
      <c r="AH450">
        <f t="shared" si="188"/>
        <v>0</v>
      </c>
      <c r="AI450" s="35">
        <f t="shared" si="189"/>
        <v>0</v>
      </c>
      <c r="AJ450" s="36">
        <f t="shared" si="190"/>
        <v>0</v>
      </c>
      <c r="AK450" s="37">
        <f t="shared" si="191"/>
        <v>0</v>
      </c>
      <c r="AL450" s="38">
        <f t="shared" si="192"/>
        <v>0</v>
      </c>
      <c r="AM450" s="35">
        <f t="shared" si="193"/>
        <v>0</v>
      </c>
      <c r="AN450" s="36">
        <f t="shared" si="194"/>
        <v>0</v>
      </c>
      <c r="AO450" s="37">
        <f t="shared" si="195"/>
        <v>0</v>
      </c>
      <c r="AP450" s="38">
        <f t="shared" si="196"/>
        <v>0</v>
      </c>
      <c r="AQ450" s="35">
        <f t="shared" si="197"/>
        <v>0</v>
      </c>
      <c r="AR450" s="36">
        <f t="shared" si="198"/>
        <v>0</v>
      </c>
      <c r="AS450" s="37">
        <f t="shared" si="199"/>
        <v>0</v>
      </c>
      <c r="AT450" s="38">
        <f t="shared" si="200"/>
        <v>0</v>
      </c>
      <c r="AU450" s="35">
        <f t="shared" si="201"/>
        <v>0</v>
      </c>
      <c r="AV450" s="36">
        <f t="shared" si="202"/>
        <v>0</v>
      </c>
      <c r="AW450" s="37">
        <f t="shared" si="203"/>
        <v>0</v>
      </c>
      <c r="AX450" s="38">
        <f t="shared" si="204"/>
        <v>0</v>
      </c>
      <c r="AY450" s="39">
        <f t="shared" si="205"/>
        <v>0</v>
      </c>
      <c r="AZ450" s="34" t="str">
        <f>IF(AY450=0,"",
IF(SUM($AY$143:AY450)=1,BA450,
IF($AY$718&gt;SUM($AY$143:AY450),_xlfn.CONCAT(", ",BA450),
IF($AY$718=SUM($AY$143:AY450),_xlfn.CONCAT(" y ",BA450)))))</f>
        <v/>
      </c>
      <c r="BA450" s="220" t="s">
        <v>1072</v>
      </c>
      <c r="BC450" s="41">
        <f t="shared" si="206"/>
        <v>0</v>
      </c>
      <c r="BD450" s="41">
        <f t="shared" si="207"/>
        <v>0</v>
      </c>
      <c r="BE450" s="41">
        <f t="shared" si="208"/>
        <v>0</v>
      </c>
      <c r="BF450" s="41">
        <f t="shared" si="209"/>
        <v>0</v>
      </c>
      <c r="BG450" s="41">
        <f t="shared" si="210"/>
        <v>0</v>
      </c>
      <c r="BH450" s="41">
        <f t="shared" si="211"/>
        <v>0</v>
      </c>
      <c r="BI450" s="41">
        <f t="shared" si="212"/>
        <v>0</v>
      </c>
      <c r="BJ450" s="41">
        <f t="shared" si="213"/>
        <v>0</v>
      </c>
    </row>
    <row r="451" spans="1:62" ht="15" customHeight="1">
      <c r="A451" s="159"/>
      <c r="B451" s="179"/>
      <c r="C451" s="220" t="s">
        <v>1073</v>
      </c>
      <c r="D451" s="573" t="str">
        <f>IF($AC$136="","",IF(HLOOKUP($AC$136,Presentación!$AQ$3:$BV$574,Presentación!AP312)="","",HLOOKUP($AC$136,Presentación!$AQ$3:$BV$574,Presentación!AP312,0)))</f>
        <v/>
      </c>
      <c r="E451" s="573"/>
      <c r="F451" s="573"/>
      <c r="G451" s="551" t="str">
        <f>IF($AC$136="","",IF(HLOOKUP($AC$136,Presentación!$BZ$3:$DE$574,Presentación!AP312,0)="","",HLOOKUP($AC$136,Presentación!$BZ$3:$DE$574,Presentación!AP312,0)))</f>
        <v/>
      </c>
      <c r="H451" s="551"/>
      <c r="I451" s="551"/>
      <c r="J451" s="551"/>
      <c r="K451" s="551"/>
      <c r="L451" s="551"/>
      <c r="M451" s="551"/>
      <c r="N451" s="551"/>
      <c r="O451" s="551"/>
      <c r="P451" s="551"/>
      <c r="Q451" s="551"/>
      <c r="R451" s="551"/>
      <c r="S451" s="551"/>
      <c r="T451" s="601"/>
      <c r="U451" s="467"/>
      <c r="V451" s="468"/>
      <c r="W451" s="27"/>
      <c r="X451" s="27"/>
      <c r="Y451" s="27"/>
      <c r="Z451" s="27"/>
      <c r="AA451" s="27"/>
      <c r="AB451" s="27"/>
      <c r="AC451" s="27"/>
      <c r="AD451" s="27"/>
      <c r="AG451">
        <f t="shared" si="187"/>
        <v>0</v>
      </c>
      <c r="AH451">
        <f t="shared" si="188"/>
        <v>0</v>
      </c>
      <c r="AI451" s="35">
        <f t="shared" si="189"/>
        <v>0</v>
      </c>
      <c r="AJ451" s="36">
        <f t="shared" si="190"/>
        <v>0</v>
      </c>
      <c r="AK451" s="37">
        <f t="shared" si="191"/>
        <v>0</v>
      </c>
      <c r="AL451" s="38">
        <f t="shared" si="192"/>
        <v>0</v>
      </c>
      <c r="AM451" s="35">
        <f t="shared" si="193"/>
        <v>0</v>
      </c>
      <c r="AN451" s="36">
        <f t="shared" si="194"/>
        <v>0</v>
      </c>
      <c r="AO451" s="37">
        <f t="shared" si="195"/>
        <v>0</v>
      </c>
      <c r="AP451" s="38">
        <f t="shared" si="196"/>
        <v>0</v>
      </c>
      <c r="AQ451" s="35">
        <f t="shared" si="197"/>
        <v>0</v>
      </c>
      <c r="AR451" s="36">
        <f t="shared" si="198"/>
        <v>0</v>
      </c>
      <c r="AS451" s="37">
        <f t="shared" si="199"/>
        <v>0</v>
      </c>
      <c r="AT451" s="38">
        <f t="shared" si="200"/>
        <v>0</v>
      </c>
      <c r="AU451" s="35">
        <f t="shared" si="201"/>
        <v>0</v>
      </c>
      <c r="AV451" s="36">
        <f t="shared" si="202"/>
        <v>0</v>
      </c>
      <c r="AW451" s="37">
        <f t="shared" si="203"/>
        <v>0</v>
      </c>
      <c r="AX451" s="38">
        <f t="shared" si="204"/>
        <v>0</v>
      </c>
      <c r="AY451" s="39">
        <f t="shared" si="205"/>
        <v>0</v>
      </c>
      <c r="AZ451" s="34" t="str">
        <f>IF(AY451=0,"",
IF(SUM($AY$143:AY451)=1,BA451,
IF($AY$718&gt;SUM($AY$143:AY451),_xlfn.CONCAT(", ",BA451),
IF($AY$718=SUM($AY$143:AY451),_xlfn.CONCAT(" y ",BA451)))))</f>
        <v/>
      </c>
      <c r="BA451" s="220" t="s">
        <v>1073</v>
      </c>
      <c r="BC451" s="41">
        <f t="shared" si="206"/>
        <v>0</v>
      </c>
      <c r="BD451" s="41">
        <f t="shared" si="207"/>
        <v>0</v>
      </c>
      <c r="BE451" s="41">
        <f t="shared" si="208"/>
        <v>0</v>
      </c>
      <c r="BF451" s="41">
        <f t="shared" si="209"/>
        <v>0</v>
      </c>
      <c r="BG451" s="41">
        <f t="shared" si="210"/>
        <v>0</v>
      </c>
      <c r="BH451" s="41">
        <f t="shared" si="211"/>
        <v>0</v>
      </c>
      <c r="BI451" s="41">
        <f t="shared" si="212"/>
        <v>0</v>
      </c>
      <c r="BJ451" s="41">
        <f t="shared" si="213"/>
        <v>0</v>
      </c>
    </row>
    <row r="452" spans="1:62" ht="15" customHeight="1">
      <c r="A452" s="159"/>
      <c r="B452" s="179"/>
      <c r="C452" s="220" t="s">
        <v>1074</v>
      </c>
      <c r="D452" s="573" t="str">
        <f>IF($AC$136="","",IF(HLOOKUP($AC$136,Presentación!$AQ$3:$BV$574,Presentación!AP313)="","",HLOOKUP($AC$136,Presentación!$AQ$3:$BV$574,Presentación!AP313,0)))</f>
        <v/>
      </c>
      <c r="E452" s="573"/>
      <c r="F452" s="573"/>
      <c r="G452" s="551" t="str">
        <f>IF($AC$136="","",IF(HLOOKUP($AC$136,Presentación!$BZ$3:$DE$574,Presentación!AP313,0)="","",HLOOKUP($AC$136,Presentación!$BZ$3:$DE$574,Presentación!AP313,0)))</f>
        <v/>
      </c>
      <c r="H452" s="551"/>
      <c r="I452" s="551"/>
      <c r="J452" s="551"/>
      <c r="K452" s="551"/>
      <c r="L452" s="551"/>
      <c r="M452" s="551"/>
      <c r="N452" s="551"/>
      <c r="O452" s="551"/>
      <c r="P452" s="551"/>
      <c r="Q452" s="551"/>
      <c r="R452" s="551"/>
      <c r="S452" s="551"/>
      <c r="T452" s="601"/>
      <c r="U452" s="467"/>
      <c r="V452" s="468"/>
      <c r="W452" s="27"/>
      <c r="X452" s="27"/>
      <c r="Y452" s="27"/>
      <c r="Z452" s="27"/>
      <c r="AA452" s="27"/>
      <c r="AB452" s="27"/>
      <c r="AC452" s="27"/>
      <c r="AD452" s="27"/>
      <c r="AG452">
        <f t="shared" si="187"/>
        <v>0</v>
      </c>
      <c r="AH452">
        <f t="shared" si="188"/>
        <v>0</v>
      </c>
      <c r="AI452" s="35">
        <f t="shared" si="189"/>
        <v>0</v>
      </c>
      <c r="AJ452" s="36">
        <f t="shared" si="190"/>
        <v>0</v>
      </c>
      <c r="AK452" s="37">
        <f t="shared" si="191"/>
        <v>0</v>
      </c>
      <c r="AL452" s="38">
        <f t="shared" si="192"/>
        <v>0</v>
      </c>
      <c r="AM452" s="35">
        <f t="shared" si="193"/>
        <v>0</v>
      </c>
      <c r="AN452" s="36">
        <f t="shared" si="194"/>
        <v>0</v>
      </c>
      <c r="AO452" s="37">
        <f t="shared" si="195"/>
        <v>0</v>
      </c>
      <c r="AP452" s="38">
        <f t="shared" si="196"/>
        <v>0</v>
      </c>
      <c r="AQ452" s="35">
        <f t="shared" si="197"/>
        <v>0</v>
      </c>
      <c r="AR452" s="36">
        <f t="shared" si="198"/>
        <v>0</v>
      </c>
      <c r="AS452" s="37">
        <f t="shared" si="199"/>
        <v>0</v>
      </c>
      <c r="AT452" s="38">
        <f t="shared" si="200"/>
        <v>0</v>
      </c>
      <c r="AU452" s="35">
        <f t="shared" si="201"/>
        <v>0</v>
      </c>
      <c r="AV452" s="36">
        <f t="shared" si="202"/>
        <v>0</v>
      </c>
      <c r="AW452" s="37">
        <f t="shared" si="203"/>
        <v>0</v>
      </c>
      <c r="AX452" s="38">
        <f t="shared" si="204"/>
        <v>0</v>
      </c>
      <c r="AY452" s="39">
        <f t="shared" si="205"/>
        <v>0</v>
      </c>
      <c r="AZ452" s="34" t="str">
        <f>IF(AY452=0,"",
IF(SUM($AY$143:AY452)=1,BA452,
IF($AY$718&gt;SUM($AY$143:AY452),_xlfn.CONCAT(", ",BA452),
IF($AY$718=SUM($AY$143:AY452),_xlfn.CONCAT(" y ",BA452)))))</f>
        <v/>
      </c>
      <c r="BA452" s="220" t="s">
        <v>1074</v>
      </c>
      <c r="BC452" s="41">
        <f t="shared" si="206"/>
        <v>0</v>
      </c>
      <c r="BD452" s="41">
        <f t="shared" si="207"/>
        <v>0</v>
      </c>
      <c r="BE452" s="41">
        <f t="shared" si="208"/>
        <v>0</v>
      </c>
      <c r="BF452" s="41">
        <f t="shared" si="209"/>
        <v>0</v>
      </c>
      <c r="BG452" s="41">
        <f t="shared" si="210"/>
        <v>0</v>
      </c>
      <c r="BH452" s="41">
        <f t="shared" si="211"/>
        <v>0</v>
      </c>
      <c r="BI452" s="41">
        <f t="shared" si="212"/>
        <v>0</v>
      </c>
      <c r="BJ452" s="41">
        <f t="shared" si="213"/>
        <v>0</v>
      </c>
    </row>
    <row r="453" spans="1:62" ht="15" customHeight="1">
      <c r="A453" s="159"/>
      <c r="B453" s="179"/>
      <c r="C453" s="220" t="s">
        <v>1075</v>
      </c>
      <c r="D453" s="573" t="str">
        <f>IF($AC$136="","",IF(HLOOKUP($AC$136,Presentación!$AQ$3:$BV$574,Presentación!AP314)="","",HLOOKUP($AC$136,Presentación!$AQ$3:$BV$574,Presentación!AP314,0)))</f>
        <v/>
      </c>
      <c r="E453" s="573"/>
      <c r="F453" s="573"/>
      <c r="G453" s="551" t="str">
        <f>IF($AC$136="","",IF(HLOOKUP($AC$136,Presentación!$BZ$3:$DE$574,Presentación!AP314,0)="","",HLOOKUP($AC$136,Presentación!$BZ$3:$DE$574,Presentación!AP314,0)))</f>
        <v/>
      </c>
      <c r="H453" s="551"/>
      <c r="I453" s="551"/>
      <c r="J453" s="551"/>
      <c r="K453" s="551"/>
      <c r="L453" s="551"/>
      <c r="M453" s="551"/>
      <c r="N453" s="551"/>
      <c r="O453" s="551"/>
      <c r="P453" s="551"/>
      <c r="Q453" s="551"/>
      <c r="R453" s="551"/>
      <c r="S453" s="551"/>
      <c r="T453" s="601"/>
      <c r="U453" s="467"/>
      <c r="V453" s="468"/>
      <c r="W453" s="27"/>
      <c r="X453" s="27"/>
      <c r="Y453" s="27"/>
      <c r="Z453" s="27"/>
      <c r="AA453" s="27"/>
      <c r="AB453" s="27"/>
      <c r="AC453" s="27"/>
      <c r="AD453" s="27"/>
      <c r="AG453">
        <f t="shared" si="187"/>
        <v>0</v>
      </c>
      <c r="AH453">
        <f t="shared" si="188"/>
        <v>0</v>
      </c>
      <c r="AI453" s="35">
        <f t="shared" si="189"/>
        <v>0</v>
      </c>
      <c r="AJ453" s="36">
        <f t="shared" si="190"/>
        <v>0</v>
      </c>
      <c r="AK453" s="37">
        <f t="shared" si="191"/>
        <v>0</v>
      </c>
      <c r="AL453" s="38">
        <f t="shared" si="192"/>
        <v>0</v>
      </c>
      <c r="AM453" s="35">
        <f t="shared" si="193"/>
        <v>0</v>
      </c>
      <c r="AN453" s="36">
        <f t="shared" si="194"/>
        <v>0</v>
      </c>
      <c r="AO453" s="37">
        <f t="shared" si="195"/>
        <v>0</v>
      </c>
      <c r="AP453" s="38">
        <f t="shared" si="196"/>
        <v>0</v>
      </c>
      <c r="AQ453" s="35">
        <f t="shared" si="197"/>
        <v>0</v>
      </c>
      <c r="AR453" s="36">
        <f t="shared" si="198"/>
        <v>0</v>
      </c>
      <c r="AS453" s="37">
        <f t="shared" si="199"/>
        <v>0</v>
      </c>
      <c r="AT453" s="38">
        <f t="shared" si="200"/>
        <v>0</v>
      </c>
      <c r="AU453" s="35">
        <f t="shared" si="201"/>
        <v>0</v>
      </c>
      <c r="AV453" s="36">
        <f t="shared" si="202"/>
        <v>0</v>
      </c>
      <c r="AW453" s="37">
        <f t="shared" si="203"/>
        <v>0</v>
      </c>
      <c r="AX453" s="38">
        <f t="shared" si="204"/>
        <v>0</v>
      </c>
      <c r="AY453" s="39">
        <f t="shared" si="205"/>
        <v>0</v>
      </c>
      <c r="AZ453" s="34" t="str">
        <f>IF(AY453=0,"",
IF(SUM($AY$143:AY453)=1,BA453,
IF($AY$718&gt;SUM($AY$143:AY453),_xlfn.CONCAT(", ",BA453),
IF($AY$718=SUM($AY$143:AY453),_xlfn.CONCAT(" y ",BA453)))))</f>
        <v/>
      </c>
      <c r="BA453" s="220" t="s">
        <v>1075</v>
      </c>
      <c r="BC453" s="41">
        <f t="shared" si="206"/>
        <v>0</v>
      </c>
      <c r="BD453" s="41">
        <f t="shared" si="207"/>
        <v>0</v>
      </c>
      <c r="BE453" s="41">
        <f t="shared" si="208"/>
        <v>0</v>
      </c>
      <c r="BF453" s="41">
        <f t="shared" si="209"/>
        <v>0</v>
      </c>
      <c r="BG453" s="41">
        <f t="shared" si="210"/>
        <v>0</v>
      </c>
      <c r="BH453" s="41">
        <f t="shared" si="211"/>
        <v>0</v>
      </c>
      <c r="BI453" s="41">
        <f t="shared" si="212"/>
        <v>0</v>
      </c>
      <c r="BJ453" s="41">
        <f t="shared" si="213"/>
        <v>0</v>
      </c>
    </row>
    <row r="454" spans="1:62" ht="15" customHeight="1">
      <c r="A454" s="159"/>
      <c r="B454" s="179"/>
      <c r="C454" s="220" t="s">
        <v>1076</v>
      </c>
      <c r="D454" s="573" t="str">
        <f>IF($AC$136="","",IF(HLOOKUP($AC$136,Presentación!$AQ$3:$BV$574,Presentación!AP315)="","",HLOOKUP($AC$136,Presentación!$AQ$3:$BV$574,Presentación!AP315,0)))</f>
        <v/>
      </c>
      <c r="E454" s="573"/>
      <c r="F454" s="573"/>
      <c r="G454" s="551" t="str">
        <f>IF($AC$136="","",IF(HLOOKUP($AC$136,Presentación!$BZ$3:$DE$574,Presentación!AP315,0)="","",HLOOKUP($AC$136,Presentación!$BZ$3:$DE$574,Presentación!AP315,0)))</f>
        <v/>
      </c>
      <c r="H454" s="551"/>
      <c r="I454" s="551"/>
      <c r="J454" s="551"/>
      <c r="K454" s="551"/>
      <c r="L454" s="551"/>
      <c r="M454" s="551"/>
      <c r="N454" s="551"/>
      <c r="O454" s="551"/>
      <c r="P454" s="551"/>
      <c r="Q454" s="551"/>
      <c r="R454" s="551"/>
      <c r="S454" s="551"/>
      <c r="T454" s="601"/>
      <c r="U454" s="467"/>
      <c r="V454" s="468"/>
      <c r="W454" s="27"/>
      <c r="X454" s="27"/>
      <c r="Y454" s="27"/>
      <c r="Z454" s="27"/>
      <c r="AA454" s="27"/>
      <c r="AB454" s="27"/>
      <c r="AC454" s="27"/>
      <c r="AD454" s="27"/>
      <c r="AG454">
        <f t="shared" si="187"/>
        <v>0</v>
      </c>
      <c r="AH454">
        <f t="shared" si="188"/>
        <v>0</v>
      </c>
      <c r="AI454" s="35">
        <f t="shared" si="189"/>
        <v>0</v>
      </c>
      <c r="AJ454" s="36">
        <f t="shared" si="190"/>
        <v>0</v>
      </c>
      <c r="AK454" s="37">
        <f t="shared" si="191"/>
        <v>0</v>
      </c>
      <c r="AL454" s="38">
        <f t="shared" si="192"/>
        <v>0</v>
      </c>
      <c r="AM454" s="35">
        <f t="shared" si="193"/>
        <v>0</v>
      </c>
      <c r="AN454" s="36">
        <f t="shared" si="194"/>
        <v>0</v>
      </c>
      <c r="AO454" s="37">
        <f t="shared" si="195"/>
        <v>0</v>
      </c>
      <c r="AP454" s="38">
        <f t="shared" si="196"/>
        <v>0</v>
      </c>
      <c r="AQ454" s="35">
        <f t="shared" si="197"/>
        <v>0</v>
      </c>
      <c r="AR454" s="36">
        <f t="shared" si="198"/>
        <v>0</v>
      </c>
      <c r="AS454" s="37">
        <f t="shared" si="199"/>
        <v>0</v>
      </c>
      <c r="AT454" s="38">
        <f t="shared" si="200"/>
        <v>0</v>
      </c>
      <c r="AU454" s="35">
        <f t="shared" si="201"/>
        <v>0</v>
      </c>
      <c r="AV454" s="36">
        <f t="shared" si="202"/>
        <v>0</v>
      </c>
      <c r="AW454" s="37">
        <f t="shared" si="203"/>
        <v>0</v>
      </c>
      <c r="AX454" s="38">
        <f t="shared" si="204"/>
        <v>0</v>
      </c>
      <c r="AY454" s="39">
        <f t="shared" si="205"/>
        <v>0</v>
      </c>
      <c r="AZ454" s="34" t="str">
        <f>IF(AY454=0,"",
IF(SUM($AY$143:AY454)=1,BA454,
IF($AY$718&gt;SUM($AY$143:AY454),_xlfn.CONCAT(", ",BA454),
IF($AY$718=SUM($AY$143:AY454),_xlfn.CONCAT(" y ",BA454)))))</f>
        <v/>
      </c>
      <c r="BA454" s="220" t="s">
        <v>1076</v>
      </c>
      <c r="BC454" s="41">
        <f t="shared" si="206"/>
        <v>0</v>
      </c>
      <c r="BD454" s="41">
        <f t="shared" si="207"/>
        <v>0</v>
      </c>
      <c r="BE454" s="41">
        <f t="shared" si="208"/>
        <v>0</v>
      </c>
      <c r="BF454" s="41">
        <f t="shared" si="209"/>
        <v>0</v>
      </c>
      <c r="BG454" s="41">
        <f t="shared" si="210"/>
        <v>0</v>
      </c>
      <c r="BH454" s="41">
        <f t="shared" si="211"/>
        <v>0</v>
      </c>
      <c r="BI454" s="41">
        <f t="shared" si="212"/>
        <v>0</v>
      </c>
      <c r="BJ454" s="41">
        <f t="shared" si="213"/>
        <v>0</v>
      </c>
    </row>
    <row r="455" spans="1:62" ht="15" customHeight="1">
      <c r="A455" s="159"/>
      <c r="B455" s="179"/>
      <c r="C455" s="220" t="s">
        <v>1077</v>
      </c>
      <c r="D455" s="573" t="str">
        <f>IF($AC$136="","",IF(HLOOKUP($AC$136,Presentación!$AQ$3:$BV$574,Presentación!AP316)="","",HLOOKUP($AC$136,Presentación!$AQ$3:$BV$574,Presentación!AP316,0)))</f>
        <v/>
      </c>
      <c r="E455" s="573"/>
      <c r="F455" s="573"/>
      <c r="G455" s="551" t="str">
        <f>IF($AC$136="","",IF(HLOOKUP($AC$136,Presentación!$BZ$3:$DE$574,Presentación!AP316,0)="","",HLOOKUP($AC$136,Presentación!$BZ$3:$DE$574,Presentación!AP316,0)))</f>
        <v/>
      </c>
      <c r="H455" s="551"/>
      <c r="I455" s="551"/>
      <c r="J455" s="551"/>
      <c r="K455" s="551"/>
      <c r="L455" s="551"/>
      <c r="M455" s="551"/>
      <c r="N455" s="551"/>
      <c r="O455" s="551"/>
      <c r="P455" s="551"/>
      <c r="Q455" s="551"/>
      <c r="R455" s="551"/>
      <c r="S455" s="551"/>
      <c r="T455" s="601"/>
      <c r="U455" s="467"/>
      <c r="V455" s="468"/>
      <c r="W455" s="27"/>
      <c r="X455" s="27"/>
      <c r="Y455" s="27"/>
      <c r="Z455" s="27"/>
      <c r="AA455" s="27"/>
      <c r="AB455" s="27"/>
      <c r="AC455" s="27"/>
      <c r="AD455" s="27"/>
      <c r="AG455">
        <f t="shared" si="187"/>
        <v>0</v>
      </c>
      <c r="AH455">
        <f t="shared" si="188"/>
        <v>0</v>
      </c>
      <c r="AI455" s="35">
        <f t="shared" si="189"/>
        <v>0</v>
      </c>
      <c r="AJ455" s="36">
        <f t="shared" si="190"/>
        <v>0</v>
      </c>
      <c r="AK455" s="37">
        <f t="shared" si="191"/>
        <v>0</v>
      </c>
      <c r="AL455" s="38">
        <f t="shared" si="192"/>
        <v>0</v>
      </c>
      <c r="AM455" s="35">
        <f t="shared" si="193"/>
        <v>0</v>
      </c>
      <c r="AN455" s="36">
        <f t="shared" si="194"/>
        <v>0</v>
      </c>
      <c r="AO455" s="37">
        <f t="shared" si="195"/>
        <v>0</v>
      </c>
      <c r="AP455" s="38">
        <f t="shared" si="196"/>
        <v>0</v>
      </c>
      <c r="AQ455" s="35">
        <f t="shared" si="197"/>
        <v>0</v>
      </c>
      <c r="AR455" s="36">
        <f t="shared" si="198"/>
        <v>0</v>
      </c>
      <c r="AS455" s="37">
        <f t="shared" si="199"/>
        <v>0</v>
      </c>
      <c r="AT455" s="38">
        <f t="shared" si="200"/>
        <v>0</v>
      </c>
      <c r="AU455" s="35">
        <f t="shared" si="201"/>
        <v>0</v>
      </c>
      <c r="AV455" s="36">
        <f t="shared" si="202"/>
        <v>0</v>
      </c>
      <c r="AW455" s="37">
        <f t="shared" si="203"/>
        <v>0</v>
      </c>
      <c r="AX455" s="38">
        <f t="shared" si="204"/>
        <v>0</v>
      </c>
      <c r="AY455" s="39">
        <f t="shared" si="205"/>
        <v>0</v>
      </c>
      <c r="AZ455" s="34" t="str">
        <f>IF(AY455=0,"",
IF(SUM($AY$143:AY455)=1,BA455,
IF($AY$718&gt;SUM($AY$143:AY455),_xlfn.CONCAT(", ",BA455),
IF($AY$718=SUM($AY$143:AY455),_xlfn.CONCAT(" y ",BA455)))))</f>
        <v/>
      </c>
      <c r="BA455" s="220" t="s">
        <v>1077</v>
      </c>
      <c r="BC455" s="41">
        <f t="shared" si="206"/>
        <v>0</v>
      </c>
      <c r="BD455" s="41">
        <f t="shared" si="207"/>
        <v>0</v>
      </c>
      <c r="BE455" s="41">
        <f t="shared" si="208"/>
        <v>0</v>
      </c>
      <c r="BF455" s="41">
        <f t="shared" si="209"/>
        <v>0</v>
      </c>
      <c r="BG455" s="41">
        <f t="shared" si="210"/>
        <v>0</v>
      </c>
      <c r="BH455" s="41">
        <f t="shared" si="211"/>
        <v>0</v>
      </c>
      <c r="BI455" s="41">
        <f t="shared" si="212"/>
        <v>0</v>
      </c>
      <c r="BJ455" s="41">
        <f t="shared" si="213"/>
        <v>0</v>
      </c>
    </row>
    <row r="456" spans="1:62" ht="15" customHeight="1">
      <c r="A456" s="159"/>
      <c r="B456" s="179"/>
      <c r="C456" s="220" t="s">
        <v>1078</v>
      </c>
      <c r="D456" s="573" t="str">
        <f>IF($AC$136="","",IF(HLOOKUP($AC$136,Presentación!$AQ$3:$BV$574,Presentación!AP317)="","",HLOOKUP($AC$136,Presentación!$AQ$3:$BV$574,Presentación!AP317,0)))</f>
        <v/>
      </c>
      <c r="E456" s="573"/>
      <c r="F456" s="573"/>
      <c r="G456" s="551" t="str">
        <f>IF($AC$136="","",IF(HLOOKUP($AC$136,Presentación!$BZ$3:$DE$574,Presentación!AP317,0)="","",HLOOKUP($AC$136,Presentación!$BZ$3:$DE$574,Presentación!AP317,0)))</f>
        <v/>
      </c>
      <c r="H456" s="551"/>
      <c r="I456" s="551"/>
      <c r="J456" s="551"/>
      <c r="K456" s="551"/>
      <c r="L456" s="551"/>
      <c r="M456" s="551"/>
      <c r="N456" s="551"/>
      <c r="O456" s="551"/>
      <c r="P456" s="551"/>
      <c r="Q456" s="551"/>
      <c r="R456" s="551"/>
      <c r="S456" s="551"/>
      <c r="T456" s="601"/>
      <c r="U456" s="467"/>
      <c r="V456" s="468"/>
      <c r="W456" s="27"/>
      <c r="X456" s="27"/>
      <c r="Y456" s="27"/>
      <c r="Z456" s="27"/>
      <c r="AA456" s="27"/>
      <c r="AB456" s="27"/>
      <c r="AC456" s="27"/>
      <c r="AD456" s="27"/>
      <c r="AG456">
        <f t="shared" si="187"/>
        <v>0</v>
      </c>
      <c r="AH456">
        <f t="shared" si="188"/>
        <v>0</v>
      </c>
      <c r="AI456" s="35">
        <f t="shared" si="189"/>
        <v>0</v>
      </c>
      <c r="AJ456" s="36">
        <f t="shared" si="190"/>
        <v>0</v>
      </c>
      <c r="AK456" s="37">
        <f t="shared" si="191"/>
        <v>0</v>
      </c>
      <c r="AL456" s="38">
        <f t="shared" si="192"/>
        <v>0</v>
      </c>
      <c r="AM456" s="35">
        <f t="shared" si="193"/>
        <v>0</v>
      </c>
      <c r="AN456" s="36">
        <f t="shared" si="194"/>
        <v>0</v>
      </c>
      <c r="AO456" s="37">
        <f t="shared" si="195"/>
        <v>0</v>
      </c>
      <c r="AP456" s="38">
        <f t="shared" si="196"/>
        <v>0</v>
      </c>
      <c r="AQ456" s="35">
        <f t="shared" si="197"/>
        <v>0</v>
      </c>
      <c r="AR456" s="36">
        <f t="shared" si="198"/>
        <v>0</v>
      </c>
      <c r="AS456" s="37">
        <f t="shared" si="199"/>
        <v>0</v>
      </c>
      <c r="AT456" s="38">
        <f t="shared" si="200"/>
        <v>0</v>
      </c>
      <c r="AU456" s="35">
        <f t="shared" si="201"/>
        <v>0</v>
      </c>
      <c r="AV456" s="36">
        <f t="shared" si="202"/>
        <v>0</v>
      </c>
      <c r="AW456" s="37">
        <f t="shared" si="203"/>
        <v>0</v>
      </c>
      <c r="AX456" s="38">
        <f t="shared" si="204"/>
        <v>0</v>
      </c>
      <c r="AY456" s="39">
        <f t="shared" si="205"/>
        <v>0</v>
      </c>
      <c r="AZ456" s="34" t="str">
        <f>IF(AY456=0,"",
IF(SUM($AY$143:AY456)=1,BA456,
IF($AY$718&gt;SUM($AY$143:AY456),_xlfn.CONCAT(", ",BA456),
IF($AY$718=SUM($AY$143:AY456),_xlfn.CONCAT(" y ",BA456)))))</f>
        <v/>
      </c>
      <c r="BA456" s="220" t="s">
        <v>1078</v>
      </c>
      <c r="BC456" s="41">
        <f t="shared" si="206"/>
        <v>0</v>
      </c>
      <c r="BD456" s="41">
        <f t="shared" si="207"/>
        <v>0</v>
      </c>
      <c r="BE456" s="41">
        <f t="shared" si="208"/>
        <v>0</v>
      </c>
      <c r="BF456" s="41">
        <f t="shared" si="209"/>
        <v>0</v>
      </c>
      <c r="BG456" s="41">
        <f t="shared" si="210"/>
        <v>0</v>
      </c>
      <c r="BH456" s="41">
        <f t="shared" si="211"/>
        <v>0</v>
      </c>
      <c r="BI456" s="41">
        <f t="shared" si="212"/>
        <v>0</v>
      </c>
      <c r="BJ456" s="41">
        <f t="shared" si="213"/>
        <v>0</v>
      </c>
    </row>
    <row r="457" spans="1:62" ht="15" customHeight="1">
      <c r="A457" s="159"/>
      <c r="B457" s="179"/>
      <c r="C457" s="220" t="s">
        <v>1079</v>
      </c>
      <c r="D457" s="573" t="str">
        <f>IF($AC$136="","",IF(HLOOKUP($AC$136,Presentación!$AQ$3:$BV$574,Presentación!AP318)="","",HLOOKUP($AC$136,Presentación!$AQ$3:$BV$574,Presentación!AP318,0)))</f>
        <v/>
      </c>
      <c r="E457" s="573"/>
      <c r="F457" s="573"/>
      <c r="G457" s="551" t="str">
        <f>IF($AC$136="","",IF(HLOOKUP($AC$136,Presentación!$BZ$3:$DE$574,Presentación!AP318,0)="","",HLOOKUP($AC$136,Presentación!$BZ$3:$DE$574,Presentación!AP318,0)))</f>
        <v/>
      </c>
      <c r="H457" s="551"/>
      <c r="I457" s="551"/>
      <c r="J457" s="551"/>
      <c r="K457" s="551"/>
      <c r="L457" s="551"/>
      <c r="M457" s="551"/>
      <c r="N457" s="551"/>
      <c r="O457" s="551"/>
      <c r="P457" s="551"/>
      <c r="Q457" s="551"/>
      <c r="R457" s="551"/>
      <c r="S457" s="551"/>
      <c r="T457" s="601"/>
      <c r="U457" s="467"/>
      <c r="V457" s="468"/>
      <c r="W457" s="27"/>
      <c r="X457" s="27"/>
      <c r="Y457" s="27"/>
      <c r="Z457" s="27"/>
      <c r="AA457" s="27"/>
      <c r="AB457" s="27"/>
      <c r="AC457" s="27"/>
      <c r="AD457" s="27"/>
      <c r="AG457">
        <f t="shared" si="187"/>
        <v>0</v>
      </c>
      <c r="AH457">
        <f t="shared" si="188"/>
        <v>0</v>
      </c>
      <c r="AI457" s="35">
        <f t="shared" si="189"/>
        <v>0</v>
      </c>
      <c r="AJ457" s="36">
        <f t="shared" si="190"/>
        <v>0</v>
      </c>
      <c r="AK457" s="37">
        <f t="shared" si="191"/>
        <v>0</v>
      </c>
      <c r="AL457" s="38">
        <f t="shared" si="192"/>
        <v>0</v>
      </c>
      <c r="AM457" s="35">
        <f t="shared" si="193"/>
        <v>0</v>
      </c>
      <c r="AN457" s="36">
        <f t="shared" si="194"/>
        <v>0</v>
      </c>
      <c r="AO457" s="37">
        <f t="shared" si="195"/>
        <v>0</v>
      </c>
      <c r="AP457" s="38">
        <f t="shared" si="196"/>
        <v>0</v>
      </c>
      <c r="AQ457" s="35">
        <f t="shared" si="197"/>
        <v>0</v>
      </c>
      <c r="AR457" s="36">
        <f t="shared" si="198"/>
        <v>0</v>
      </c>
      <c r="AS457" s="37">
        <f t="shared" si="199"/>
        <v>0</v>
      </c>
      <c r="AT457" s="38">
        <f t="shared" si="200"/>
        <v>0</v>
      </c>
      <c r="AU457" s="35">
        <f t="shared" si="201"/>
        <v>0</v>
      </c>
      <c r="AV457" s="36">
        <f t="shared" si="202"/>
        <v>0</v>
      </c>
      <c r="AW457" s="37">
        <f t="shared" si="203"/>
        <v>0</v>
      </c>
      <c r="AX457" s="38">
        <f t="shared" si="204"/>
        <v>0</v>
      </c>
      <c r="AY457" s="39">
        <f t="shared" si="205"/>
        <v>0</v>
      </c>
      <c r="AZ457" s="34" t="str">
        <f>IF(AY457=0,"",
IF(SUM($AY$143:AY457)=1,BA457,
IF($AY$718&gt;SUM($AY$143:AY457),_xlfn.CONCAT(", ",BA457),
IF($AY$718=SUM($AY$143:AY457),_xlfn.CONCAT(" y ",BA457)))))</f>
        <v/>
      </c>
      <c r="BA457" s="220" t="s">
        <v>1079</v>
      </c>
      <c r="BC457" s="41">
        <f t="shared" si="206"/>
        <v>0</v>
      </c>
      <c r="BD457" s="41">
        <f t="shared" si="207"/>
        <v>0</v>
      </c>
      <c r="BE457" s="41">
        <f t="shared" si="208"/>
        <v>0</v>
      </c>
      <c r="BF457" s="41">
        <f t="shared" si="209"/>
        <v>0</v>
      </c>
      <c r="BG457" s="41">
        <f t="shared" si="210"/>
        <v>0</v>
      </c>
      <c r="BH457" s="41">
        <f t="shared" si="211"/>
        <v>0</v>
      </c>
      <c r="BI457" s="41">
        <f t="shared" si="212"/>
        <v>0</v>
      </c>
      <c r="BJ457" s="41">
        <f t="shared" si="213"/>
        <v>0</v>
      </c>
    </row>
    <row r="458" spans="1:62" ht="15" customHeight="1">
      <c r="A458" s="159"/>
      <c r="B458" s="179"/>
      <c r="C458" s="220" t="s">
        <v>1080</v>
      </c>
      <c r="D458" s="573" t="str">
        <f>IF($AC$136="","",IF(HLOOKUP($AC$136,Presentación!$AQ$3:$BV$574,Presentación!AP319)="","",HLOOKUP($AC$136,Presentación!$AQ$3:$BV$574,Presentación!AP319,0)))</f>
        <v/>
      </c>
      <c r="E458" s="573"/>
      <c r="F458" s="573"/>
      <c r="G458" s="551" t="str">
        <f>IF($AC$136="","",IF(HLOOKUP($AC$136,Presentación!$BZ$3:$DE$574,Presentación!AP319,0)="","",HLOOKUP($AC$136,Presentación!$BZ$3:$DE$574,Presentación!AP319,0)))</f>
        <v/>
      </c>
      <c r="H458" s="551"/>
      <c r="I458" s="551"/>
      <c r="J458" s="551"/>
      <c r="K458" s="551"/>
      <c r="L458" s="551"/>
      <c r="M458" s="551"/>
      <c r="N458" s="551"/>
      <c r="O458" s="551"/>
      <c r="P458" s="551"/>
      <c r="Q458" s="551"/>
      <c r="R458" s="551"/>
      <c r="S458" s="551"/>
      <c r="T458" s="601"/>
      <c r="U458" s="467"/>
      <c r="V458" s="468"/>
      <c r="W458" s="27"/>
      <c r="X458" s="27"/>
      <c r="Y458" s="27"/>
      <c r="Z458" s="27"/>
      <c r="AA458" s="27"/>
      <c r="AB458" s="27"/>
      <c r="AC458" s="27"/>
      <c r="AD458" s="27"/>
      <c r="AG458">
        <f t="shared" si="187"/>
        <v>0</v>
      </c>
      <c r="AH458">
        <f t="shared" si="188"/>
        <v>0</v>
      </c>
      <c r="AI458" s="35">
        <f t="shared" si="189"/>
        <v>0</v>
      </c>
      <c r="AJ458" s="36">
        <f t="shared" si="190"/>
        <v>0</v>
      </c>
      <c r="AK458" s="37">
        <f t="shared" si="191"/>
        <v>0</v>
      </c>
      <c r="AL458" s="38">
        <f t="shared" si="192"/>
        <v>0</v>
      </c>
      <c r="AM458" s="35">
        <f t="shared" si="193"/>
        <v>0</v>
      </c>
      <c r="AN458" s="36">
        <f t="shared" si="194"/>
        <v>0</v>
      </c>
      <c r="AO458" s="37">
        <f t="shared" si="195"/>
        <v>0</v>
      </c>
      <c r="AP458" s="38">
        <f t="shared" si="196"/>
        <v>0</v>
      </c>
      <c r="AQ458" s="35">
        <f t="shared" si="197"/>
        <v>0</v>
      </c>
      <c r="AR458" s="36">
        <f t="shared" si="198"/>
        <v>0</v>
      </c>
      <c r="AS458" s="37">
        <f t="shared" si="199"/>
        <v>0</v>
      </c>
      <c r="AT458" s="38">
        <f t="shared" si="200"/>
        <v>0</v>
      </c>
      <c r="AU458" s="35">
        <f t="shared" si="201"/>
        <v>0</v>
      </c>
      <c r="AV458" s="36">
        <f t="shared" si="202"/>
        <v>0</v>
      </c>
      <c r="AW458" s="37">
        <f t="shared" si="203"/>
        <v>0</v>
      </c>
      <c r="AX458" s="38">
        <f t="shared" si="204"/>
        <v>0</v>
      </c>
      <c r="AY458" s="39">
        <f t="shared" si="205"/>
        <v>0</v>
      </c>
      <c r="AZ458" s="34" t="str">
        <f>IF(AY458=0,"",
IF(SUM($AY$143:AY458)=1,BA458,
IF($AY$718&gt;SUM($AY$143:AY458),_xlfn.CONCAT(", ",BA458),
IF($AY$718=SUM($AY$143:AY458),_xlfn.CONCAT(" y ",BA458)))))</f>
        <v/>
      </c>
      <c r="BA458" s="220" t="s">
        <v>1080</v>
      </c>
      <c r="BC458" s="41">
        <f t="shared" si="206"/>
        <v>0</v>
      </c>
      <c r="BD458" s="41">
        <f t="shared" si="207"/>
        <v>0</v>
      </c>
      <c r="BE458" s="41">
        <f t="shared" si="208"/>
        <v>0</v>
      </c>
      <c r="BF458" s="41">
        <f t="shared" si="209"/>
        <v>0</v>
      </c>
      <c r="BG458" s="41">
        <f t="shared" si="210"/>
        <v>0</v>
      </c>
      <c r="BH458" s="41">
        <f t="shared" si="211"/>
        <v>0</v>
      </c>
      <c r="BI458" s="41">
        <f t="shared" si="212"/>
        <v>0</v>
      </c>
      <c r="BJ458" s="41">
        <f t="shared" si="213"/>
        <v>0</v>
      </c>
    </row>
    <row r="459" spans="1:62" ht="15" customHeight="1">
      <c r="A459" s="159"/>
      <c r="B459" s="179"/>
      <c r="C459" s="220" t="s">
        <v>1081</v>
      </c>
      <c r="D459" s="573" t="str">
        <f>IF($AC$136="","",IF(HLOOKUP($AC$136,Presentación!$AQ$3:$BV$574,Presentación!AP320)="","",HLOOKUP($AC$136,Presentación!$AQ$3:$BV$574,Presentación!AP320,0)))</f>
        <v/>
      </c>
      <c r="E459" s="573"/>
      <c r="F459" s="573"/>
      <c r="G459" s="551" t="str">
        <f>IF($AC$136="","",IF(HLOOKUP($AC$136,Presentación!$BZ$3:$DE$574,Presentación!AP320,0)="","",HLOOKUP($AC$136,Presentación!$BZ$3:$DE$574,Presentación!AP320,0)))</f>
        <v/>
      </c>
      <c r="H459" s="551"/>
      <c r="I459" s="551"/>
      <c r="J459" s="551"/>
      <c r="K459" s="551"/>
      <c r="L459" s="551"/>
      <c r="M459" s="551"/>
      <c r="N459" s="551"/>
      <c r="O459" s="551"/>
      <c r="P459" s="551"/>
      <c r="Q459" s="551"/>
      <c r="R459" s="551"/>
      <c r="S459" s="551"/>
      <c r="T459" s="601"/>
      <c r="U459" s="467"/>
      <c r="V459" s="468"/>
      <c r="W459" s="27"/>
      <c r="X459" s="27"/>
      <c r="Y459" s="27"/>
      <c r="Z459" s="27"/>
      <c r="AA459" s="27"/>
      <c r="AB459" s="27"/>
      <c r="AC459" s="27"/>
      <c r="AD459" s="27"/>
      <c r="AG459">
        <f t="shared" si="187"/>
        <v>0</v>
      </c>
      <c r="AH459">
        <f t="shared" si="188"/>
        <v>0</v>
      </c>
      <c r="AI459" s="35">
        <f t="shared" si="189"/>
        <v>0</v>
      </c>
      <c r="AJ459" s="36">
        <f t="shared" si="190"/>
        <v>0</v>
      </c>
      <c r="AK459" s="37">
        <f t="shared" si="191"/>
        <v>0</v>
      </c>
      <c r="AL459" s="38">
        <f t="shared" si="192"/>
        <v>0</v>
      </c>
      <c r="AM459" s="35">
        <f t="shared" si="193"/>
        <v>0</v>
      </c>
      <c r="AN459" s="36">
        <f t="shared" si="194"/>
        <v>0</v>
      </c>
      <c r="AO459" s="37">
        <f t="shared" si="195"/>
        <v>0</v>
      </c>
      <c r="AP459" s="38">
        <f t="shared" si="196"/>
        <v>0</v>
      </c>
      <c r="AQ459" s="35">
        <f t="shared" si="197"/>
        <v>0</v>
      </c>
      <c r="AR459" s="36">
        <f t="shared" si="198"/>
        <v>0</v>
      </c>
      <c r="AS459" s="37">
        <f t="shared" si="199"/>
        <v>0</v>
      </c>
      <c r="AT459" s="38">
        <f t="shared" si="200"/>
        <v>0</v>
      </c>
      <c r="AU459" s="35">
        <f t="shared" si="201"/>
        <v>0</v>
      </c>
      <c r="AV459" s="36">
        <f t="shared" si="202"/>
        <v>0</v>
      </c>
      <c r="AW459" s="37">
        <f t="shared" si="203"/>
        <v>0</v>
      </c>
      <c r="AX459" s="38">
        <f t="shared" si="204"/>
        <v>0</v>
      </c>
      <c r="AY459" s="39">
        <f t="shared" si="205"/>
        <v>0</v>
      </c>
      <c r="AZ459" s="34" t="str">
        <f>IF(AY459=0,"",
IF(SUM($AY$143:AY459)=1,BA459,
IF($AY$718&gt;SUM($AY$143:AY459),_xlfn.CONCAT(", ",BA459),
IF($AY$718=SUM($AY$143:AY459),_xlfn.CONCAT(" y ",BA459)))))</f>
        <v/>
      </c>
      <c r="BA459" s="220" t="s">
        <v>1081</v>
      </c>
      <c r="BC459" s="41">
        <f t="shared" si="206"/>
        <v>0</v>
      </c>
      <c r="BD459" s="41">
        <f t="shared" si="207"/>
        <v>0</v>
      </c>
      <c r="BE459" s="41">
        <f t="shared" si="208"/>
        <v>0</v>
      </c>
      <c r="BF459" s="41">
        <f t="shared" si="209"/>
        <v>0</v>
      </c>
      <c r="BG459" s="41">
        <f t="shared" si="210"/>
        <v>0</v>
      </c>
      <c r="BH459" s="41">
        <f t="shared" si="211"/>
        <v>0</v>
      </c>
      <c r="BI459" s="41">
        <f t="shared" si="212"/>
        <v>0</v>
      </c>
      <c r="BJ459" s="41">
        <f t="shared" si="213"/>
        <v>0</v>
      </c>
    </row>
    <row r="460" spans="1:62" ht="15" customHeight="1">
      <c r="A460" s="159"/>
      <c r="B460" s="179"/>
      <c r="C460" s="220" t="s">
        <v>1082</v>
      </c>
      <c r="D460" s="573" t="str">
        <f>IF($AC$136="","",IF(HLOOKUP($AC$136,Presentación!$AQ$3:$BV$574,Presentación!AP321)="","",HLOOKUP($AC$136,Presentación!$AQ$3:$BV$574,Presentación!AP321,0)))</f>
        <v/>
      </c>
      <c r="E460" s="573"/>
      <c r="F460" s="573"/>
      <c r="G460" s="551" t="str">
        <f>IF($AC$136="","",IF(HLOOKUP($AC$136,Presentación!$BZ$3:$DE$574,Presentación!AP321,0)="","",HLOOKUP($AC$136,Presentación!$BZ$3:$DE$574,Presentación!AP321,0)))</f>
        <v/>
      </c>
      <c r="H460" s="551"/>
      <c r="I460" s="551"/>
      <c r="J460" s="551"/>
      <c r="K460" s="551"/>
      <c r="L460" s="551"/>
      <c r="M460" s="551"/>
      <c r="N460" s="551"/>
      <c r="O460" s="551"/>
      <c r="P460" s="551"/>
      <c r="Q460" s="551"/>
      <c r="R460" s="551"/>
      <c r="S460" s="551"/>
      <c r="T460" s="601"/>
      <c r="U460" s="467"/>
      <c r="V460" s="468"/>
      <c r="W460" s="27"/>
      <c r="X460" s="27"/>
      <c r="Y460" s="27"/>
      <c r="Z460" s="27"/>
      <c r="AA460" s="27"/>
      <c r="AB460" s="27"/>
      <c r="AC460" s="27"/>
      <c r="AD460" s="27"/>
      <c r="AG460">
        <f t="shared" si="187"/>
        <v>0</v>
      </c>
      <c r="AH460">
        <f t="shared" si="188"/>
        <v>0</v>
      </c>
      <c r="AI460" s="35">
        <f t="shared" si="189"/>
        <v>0</v>
      </c>
      <c r="AJ460" s="36">
        <f t="shared" si="190"/>
        <v>0</v>
      </c>
      <c r="AK460" s="37">
        <f t="shared" si="191"/>
        <v>0</v>
      </c>
      <c r="AL460" s="38">
        <f t="shared" si="192"/>
        <v>0</v>
      </c>
      <c r="AM460" s="35">
        <f t="shared" si="193"/>
        <v>0</v>
      </c>
      <c r="AN460" s="36">
        <f t="shared" si="194"/>
        <v>0</v>
      </c>
      <c r="AO460" s="37">
        <f t="shared" si="195"/>
        <v>0</v>
      </c>
      <c r="AP460" s="38">
        <f t="shared" si="196"/>
        <v>0</v>
      </c>
      <c r="AQ460" s="35">
        <f t="shared" si="197"/>
        <v>0</v>
      </c>
      <c r="AR460" s="36">
        <f t="shared" si="198"/>
        <v>0</v>
      </c>
      <c r="AS460" s="37">
        <f t="shared" si="199"/>
        <v>0</v>
      </c>
      <c r="AT460" s="38">
        <f t="shared" si="200"/>
        <v>0</v>
      </c>
      <c r="AU460" s="35">
        <f t="shared" si="201"/>
        <v>0</v>
      </c>
      <c r="AV460" s="36">
        <f t="shared" si="202"/>
        <v>0</v>
      </c>
      <c r="AW460" s="37">
        <f t="shared" si="203"/>
        <v>0</v>
      </c>
      <c r="AX460" s="38">
        <f t="shared" si="204"/>
        <v>0</v>
      </c>
      <c r="AY460" s="39">
        <f t="shared" si="205"/>
        <v>0</v>
      </c>
      <c r="AZ460" s="34" t="str">
        <f>IF(AY460=0,"",
IF(SUM($AY$143:AY460)=1,BA460,
IF($AY$718&gt;SUM($AY$143:AY460),_xlfn.CONCAT(", ",BA460),
IF($AY$718=SUM($AY$143:AY460),_xlfn.CONCAT(" y ",BA460)))))</f>
        <v/>
      </c>
      <c r="BA460" s="220" t="s">
        <v>1082</v>
      </c>
      <c r="BC460" s="41">
        <f t="shared" si="206"/>
        <v>0</v>
      </c>
      <c r="BD460" s="41">
        <f t="shared" si="207"/>
        <v>0</v>
      </c>
      <c r="BE460" s="41">
        <f t="shared" si="208"/>
        <v>0</v>
      </c>
      <c r="BF460" s="41">
        <f t="shared" si="209"/>
        <v>0</v>
      </c>
      <c r="BG460" s="41">
        <f t="shared" si="210"/>
        <v>0</v>
      </c>
      <c r="BH460" s="41">
        <f t="shared" si="211"/>
        <v>0</v>
      </c>
      <c r="BI460" s="41">
        <f t="shared" si="212"/>
        <v>0</v>
      </c>
      <c r="BJ460" s="41">
        <f t="shared" si="213"/>
        <v>0</v>
      </c>
    </row>
    <row r="461" spans="1:62" ht="15" customHeight="1">
      <c r="A461" s="159"/>
      <c r="B461" s="179"/>
      <c r="C461" s="220" t="s">
        <v>1083</v>
      </c>
      <c r="D461" s="573" t="str">
        <f>IF($AC$136="","",IF(HLOOKUP($AC$136,Presentación!$AQ$3:$BV$574,Presentación!AP322)="","",HLOOKUP($AC$136,Presentación!$AQ$3:$BV$574,Presentación!AP322,0)))</f>
        <v/>
      </c>
      <c r="E461" s="573"/>
      <c r="F461" s="573"/>
      <c r="G461" s="551" t="str">
        <f>IF($AC$136="","",IF(HLOOKUP($AC$136,Presentación!$BZ$3:$DE$574,Presentación!AP322,0)="","",HLOOKUP($AC$136,Presentación!$BZ$3:$DE$574,Presentación!AP322,0)))</f>
        <v/>
      </c>
      <c r="H461" s="551"/>
      <c r="I461" s="551"/>
      <c r="J461" s="551"/>
      <c r="K461" s="551"/>
      <c r="L461" s="551"/>
      <c r="M461" s="551"/>
      <c r="N461" s="551"/>
      <c r="O461" s="551"/>
      <c r="P461" s="551"/>
      <c r="Q461" s="551"/>
      <c r="R461" s="551"/>
      <c r="S461" s="551"/>
      <c r="T461" s="601"/>
      <c r="U461" s="467"/>
      <c r="V461" s="468"/>
      <c r="W461" s="27"/>
      <c r="X461" s="27"/>
      <c r="Y461" s="27"/>
      <c r="Z461" s="27"/>
      <c r="AA461" s="27"/>
      <c r="AB461" s="27"/>
      <c r="AC461" s="27"/>
      <c r="AD461" s="27"/>
      <c r="AG461">
        <f t="shared" si="187"/>
        <v>0</v>
      </c>
      <c r="AH461">
        <f t="shared" si="188"/>
        <v>0</v>
      </c>
      <c r="AI461" s="35">
        <f t="shared" si="189"/>
        <v>0</v>
      </c>
      <c r="AJ461" s="36">
        <f t="shared" si="190"/>
        <v>0</v>
      </c>
      <c r="AK461" s="37">
        <f t="shared" si="191"/>
        <v>0</v>
      </c>
      <c r="AL461" s="38">
        <f t="shared" si="192"/>
        <v>0</v>
      </c>
      <c r="AM461" s="35">
        <f t="shared" si="193"/>
        <v>0</v>
      </c>
      <c r="AN461" s="36">
        <f t="shared" si="194"/>
        <v>0</v>
      </c>
      <c r="AO461" s="37">
        <f t="shared" si="195"/>
        <v>0</v>
      </c>
      <c r="AP461" s="38">
        <f t="shared" si="196"/>
        <v>0</v>
      </c>
      <c r="AQ461" s="35">
        <f t="shared" si="197"/>
        <v>0</v>
      </c>
      <c r="AR461" s="36">
        <f t="shared" si="198"/>
        <v>0</v>
      </c>
      <c r="AS461" s="37">
        <f t="shared" si="199"/>
        <v>0</v>
      </c>
      <c r="AT461" s="38">
        <f t="shared" si="200"/>
        <v>0</v>
      </c>
      <c r="AU461" s="35">
        <f t="shared" si="201"/>
        <v>0</v>
      </c>
      <c r="AV461" s="36">
        <f t="shared" si="202"/>
        <v>0</v>
      </c>
      <c r="AW461" s="37">
        <f t="shared" si="203"/>
        <v>0</v>
      </c>
      <c r="AX461" s="38">
        <f t="shared" si="204"/>
        <v>0</v>
      </c>
      <c r="AY461" s="39">
        <f t="shared" si="205"/>
        <v>0</v>
      </c>
      <c r="AZ461" s="34" t="str">
        <f>IF(AY461=0,"",
IF(SUM($AY$143:AY461)=1,BA461,
IF($AY$718&gt;SUM($AY$143:AY461),_xlfn.CONCAT(", ",BA461),
IF($AY$718=SUM($AY$143:AY461),_xlfn.CONCAT(" y ",BA461)))))</f>
        <v/>
      </c>
      <c r="BA461" s="220" t="s">
        <v>1083</v>
      </c>
      <c r="BC461" s="41">
        <f t="shared" si="206"/>
        <v>0</v>
      </c>
      <c r="BD461" s="41">
        <f t="shared" si="207"/>
        <v>0</v>
      </c>
      <c r="BE461" s="41">
        <f t="shared" si="208"/>
        <v>0</v>
      </c>
      <c r="BF461" s="41">
        <f t="shared" si="209"/>
        <v>0</v>
      </c>
      <c r="BG461" s="41">
        <f t="shared" si="210"/>
        <v>0</v>
      </c>
      <c r="BH461" s="41">
        <f t="shared" si="211"/>
        <v>0</v>
      </c>
      <c r="BI461" s="41">
        <f t="shared" si="212"/>
        <v>0</v>
      </c>
      <c r="BJ461" s="41">
        <f t="shared" si="213"/>
        <v>0</v>
      </c>
    </row>
    <row r="462" spans="1:62" ht="15" customHeight="1">
      <c r="A462" s="159"/>
      <c r="B462" s="179"/>
      <c r="C462" s="220" t="s">
        <v>1084</v>
      </c>
      <c r="D462" s="573" t="str">
        <f>IF($AC$136="","",IF(HLOOKUP($AC$136,Presentación!$AQ$3:$BV$574,Presentación!AP323)="","",HLOOKUP($AC$136,Presentación!$AQ$3:$BV$574,Presentación!AP323,0)))</f>
        <v/>
      </c>
      <c r="E462" s="573"/>
      <c r="F462" s="573"/>
      <c r="G462" s="551" t="str">
        <f>IF($AC$136="","",IF(HLOOKUP($AC$136,Presentación!$BZ$3:$DE$574,Presentación!AP323,0)="","",HLOOKUP($AC$136,Presentación!$BZ$3:$DE$574,Presentación!AP323,0)))</f>
        <v/>
      </c>
      <c r="H462" s="551"/>
      <c r="I462" s="551"/>
      <c r="J462" s="551"/>
      <c r="K462" s="551"/>
      <c r="L462" s="551"/>
      <c r="M462" s="551"/>
      <c r="N462" s="551"/>
      <c r="O462" s="551"/>
      <c r="P462" s="551"/>
      <c r="Q462" s="551"/>
      <c r="R462" s="551"/>
      <c r="S462" s="551"/>
      <c r="T462" s="601"/>
      <c r="U462" s="467"/>
      <c r="V462" s="468"/>
      <c r="W462" s="27"/>
      <c r="X462" s="27"/>
      <c r="Y462" s="27"/>
      <c r="Z462" s="27"/>
      <c r="AA462" s="27"/>
      <c r="AB462" s="27"/>
      <c r="AC462" s="27"/>
      <c r="AD462" s="27"/>
      <c r="AG462">
        <f t="shared" si="187"/>
        <v>0</v>
      </c>
      <c r="AH462">
        <f t="shared" si="188"/>
        <v>0</v>
      </c>
      <c r="AI462" s="35">
        <f t="shared" si="189"/>
        <v>0</v>
      </c>
      <c r="AJ462" s="36">
        <f t="shared" si="190"/>
        <v>0</v>
      </c>
      <c r="AK462" s="37">
        <f t="shared" si="191"/>
        <v>0</v>
      </c>
      <c r="AL462" s="38">
        <f t="shared" si="192"/>
        <v>0</v>
      </c>
      <c r="AM462" s="35">
        <f t="shared" si="193"/>
        <v>0</v>
      </c>
      <c r="AN462" s="36">
        <f t="shared" si="194"/>
        <v>0</v>
      </c>
      <c r="AO462" s="37">
        <f t="shared" si="195"/>
        <v>0</v>
      </c>
      <c r="AP462" s="38">
        <f t="shared" si="196"/>
        <v>0</v>
      </c>
      <c r="AQ462" s="35">
        <f t="shared" si="197"/>
        <v>0</v>
      </c>
      <c r="AR462" s="36">
        <f t="shared" si="198"/>
        <v>0</v>
      </c>
      <c r="AS462" s="37">
        <f t="shared" si="199"/>
        <v>0</v>
      </c>
      <c r="AT462" s="38">
        <f t="shared" si="200"/>
        <v>0</v>
      </c>
      <c r="AU462" s="35">
        <f t="shared" si="201"/>
        <v>0</v>
      </c>
      <c r="AV462" s="36">
        <f t="shared" si="202"/>
        <v>0</v>
      </c>
      <c r="AW462" s="37">
        <f t="shared" si="203"/>
        <v>0</v>
      </c>
      <c r="AX462" s="38">
        <f t="shared" si="204"/>
        <v>0</v>
      </c>
      <c r="AY462" s="39">
        <f t="shared" si="205"/>
        <v>0</v>
      </c>
      <c r="AZ462" s="34" t="str">
        <f>IF(AY462=0,"",
IF(SUM($AY$143:AY462)=1,BA462,
IF($AY$718&gt;SUM($AY$143:AY462),_xlfn.CONCAT(", ",BA462),
IF($AY$718=SUM($AY$143:AY462),_xlfn.CONCAT(" y ",BA462)))))</f>
        <v/>
      </c>
      <c r="BA462" s="220" t="s">
        <v>1084</v>
      </c>
      <c r="BC462" s="41">
        <f t="shared" si="206"/>
        <v>0</v>
      </c>
      <c r="BD462" s="41">
        <f t="shared" si="207"/>
        <v>0</v>
      </c>
      <c r="BE462" s="41">
        <f t="shared" si="208"/>
        <v>0</v>
      </c>
      <c r="BF462" s="41">
        <f t="shared" si="209"/>
        <v>0</v>
      </c>
      <c r="BG462" s="41">
        <f t="shared" si="210"/>
        <v>0</v>
      </c>
      <c r="BH462" s="41">
        <f t="shared" si="211"/>
        <v>0</v>
      </c>
      <c r="BI462" s="41">
        <f t="shared" si="212"/>
        <v>0</v>
      </c>
      <c r="BJ462" s="41">
        <f t="shared" si="213"/>
        <v>0</v>
      </c>
    </row>
    <row r="463" spans="1:62" ht="15" customHeight="1">
      <c r="A463" s="159"/>
      <c r="B463" s="179"/>
      <c r="C463" s="220" t="s">
        <v>1085</v>
      </c>
      <c r="D463" s="573" t="str">
        <f>IF($AC$136="","",IF(HLOOKUP($AC$136,Presentación!$AQ$3:$BV$574,Presentación!AP324)="","",HLOOKUP($AC$136,Presentación!$AQ$3:$BV$574,Presentación!AP324,0)))</f>
        <v/>
      </c>
      <c r="E463" s="573"/>
      <c r="F463" s="573"/>
      <c r="G463" s="551" t="str">
        <f>IF($AC$136="","",IF(HLOOKUP($AC$136,Presentación!$BZ$3:$DE$574,Presentación!AP324,0)="","",HLOOKUP($AC$136,Presentación!$BZ$3:$DE$574,Presentación!AP324,0)))</f>
        <v/>
      </c>
      <c r="H463" s="551"/>
      <c r="I463" s="551"/>
      <c r="J463" s="551"/>
      <c r="K463" s="551"/>
      <c r="L463" s="551"/>
      <c r="M463" s="551"/>
      <c r="N463" s="551"/>
      <c r="O463" s="551"/>
      <c r="P463" s="551"/>
      <c r="Q463" s="551"/>
      <c r="R463" s="551"/>
      <c r="S463" s="551"/>
      <c r="T463" s="601"/>
      <c r="U463" s="467"/>
      <c r="V463" s="468"/>
      <c r="W463" s="27"/>
      <c r="X463" s="27"/>
      <c r="Y463" s="27"/>
      <c r="Z463" s="27"/>
      <c r="AA463" s="27"/>
      <c r="AB463" s="27"/>
      <c r="AC463" s="27"/>
      <c r="AD463" s="27"/>
      <c r="AG463">
        <f t="shared" ref="AG463:AG526" si="214">IF(D464&lt;&gt;"",IF(OR(COUNTA(T464:AD464,O1045:AD1045)=0,COUNTA(T464:AD464,O1045:AD1045)=25),0,1),0)</f>
        <v>0</v>
      </c>
      <c r="AH463">
        <f t="shared" ref="AH463:AH526" si="215">IF(D464="",IF(COUNTA(T464:AD464,O1045:AD1045)=0,0,1),0)</f>
        <v>0</v>
      </c>
      <c r="AI463" s="35">
        <f t="shared" si="189"/>
        <v>0</v>
      </c>
      <c r="AJ463" s="36">
        <f t="shared" si="190"/>
        <v>0</v>
      </c>
      <c r="AK463" s="37">
        <f t="shared" si="191"/>
        <v>0</v>
      </c>
      <c r="AL463" s="38">
        <f t="shared" si="192"/>
        <v>0</v>
      </c>
      <c r="AM463" s="35">
        <f t="shared" si="193"/>
        <v>0</v>
      </c>
      <c r="AN463" s="36">
        <f t="shared" si="194"/>
        <v>0</v>
      </c>
      <c r="AO463" s="37">
        <f t="shared" si="195"/>
        <v>0</v>
      </c>
      <c r="AP463" s="38">
        <f t="shared" si="196"/>
        <v>0</v>
      </c>
      <c r="AQ463" s="35">
        <f t="shared" si="197"/>
        <v>0</v>
      </c>
      <c r="AR463" s="36">
        <f t="shared" si="198"/>
        <v>0</v>
      </c>
      <c r="AS463" s="37">
        <f t="shared" si="199"/>
        <v>0</v>
      </c>
      <c r="AT463" s="38">
        <f t="shared" si="200"/>
        <v>0</v>
      </c>
      <c r="AU463" s="35">
        <f t="shared" si="201"/>
        <v>0</v>
      </c>
      <c r="AV463" s="36">
        <f t="shared" si="202"/>
        <v>0</v>
      </c>
      <c r="AW463" s="37">
        <f t="shared" si="203"/>
        <v>0</v>
      </c>
      <c r="AX463" s="38">
        <f t="shared" si="204"/>
        <v>0</v>
      </c>
      <c r="AY463" s="39">
        <f t="shared" si="205"/>
        <v>0</v>
      </c>
      <c r="AZ463" s="34" t="str">
        <f>IF(AY463=0,"",
IF(SUM($AY$143:AY463)=1,BA463,
IF($AY$718&gt;SUM($AY$143:AY463),_xlfn.CONCAT(", ",BA463),
IF($AY$718=SUM($AY$143:AY463),_xlfn.CONCAT(" y ",BA463)))))</f>
        <v/>
      </c>
      <c r="BA463" s="220" t="s">
        <v>1085</v>
      </c>
      <c r="BC463" s="41">
        <f t="shared" si="206"/>
        <v>0</v>
      </c>
      <c r="BD463" s="41">
        <f t="shared" si="207"/>
        <v>0</v>
      </c>
      <c r="BE463" s="41">
        <f t="shared" si="208"/>
        <v>0</v>
      </c>
      <c r="BF463" s="41">
        <f t="shared" si="209"/>
        <v>0</v>
      </c>
      <c r="BG463" s="41">
        <f t="shared" si="210"/>
        <v>0</v>
      </c>
      <c r="BH463" s="41">
        <f t="shared" si="211"/>
        <v>0</v>
      </c>
      <c r="BI463" s="41">
        <f t="shared" si="212"/>
        <v>0</v>
      </c>
      <c r="BJ463" s="41">
        <f t="shared" si="213"/>
        <v>0</v>
      </c>
    </row>
    <row r="464" spans="1:62" ht="15" customHeight="1">
      <c r="A464" s="159"/>
      <c r="B464" s="179"/>
      <c r="C464" s="220" t="s">
        <v>1086</v>
      </c>
      <c r="D464" s="573" t="str">
        <f>IF($AC$136="","",IF(HLOOKUP($AC$136,Presentación!$AQ$3:$BV$574,Presentación!AP325)="","",HLOOKUP($AC$136,Presentación!$AQ$3:$BV$574,Presentación!AP325,0)))</f>
        <v/>
      </c>
      <c r="E464" s="573"/>
      <c r="F464" s="573"/>
      <c r="G464" s="551" t="str">
        <f>IF($AC$136="","",IF(HLOOKUP($AC$136,Presentación!$BZ$3:$DE$574,Presentación!AP325,0)="","",HLOOKUP($AC$136,Presentación!$BZ$3:$DE$574,Presentación!AP325,0)))</f>
        <v/>
      </c>
      <c r="H464" s="551"/>
      <c r="I464" s="551"/>
      <c r="J464" s="551"/>
      <c r="K464" s="551"/>
      <c r="L464" s="551"/>
      <c r="M464" s="551"/>
      <c r="N464" s="551"/>
      <c r="O464" s="551"/>
      <c r="P464" s="551"/>
      <c r="Q464" s="551"/>
      <c r="R464" s="551"/>
      <c r="S464" s="551"/>
      <c r="T464" s="601"/>
      <c r="U464" s="467"/>
      <c r="V464" s="468"/>
      <c r="W464" s="27"/>
      <c r="X464" s="27"/>
      <c r="Y464" s="27"/>
      <c r="Z464" s="27"/>
      <c r="AA464" s="27"/>
      <c r="AB464" s="27"/>
      <c r="AC464" s="27"/>
      <c r="AD464" s="27"/>
      <c r="AG464">
        <f t="shared" si="214"/>
        <v>0</v>
      </c>
      <c r="AH464">
        <f t="shared" si="215"/>
        <v>0</v>
      </c>
      <c r="AI464" s="35">
        <f t="shared" ref="AI464:AI527" si="216">W464</f>
        <v>0</v>
      </c>
      <c r="AJ464" s="36">
        <f t="shared" ref="AJ464:AJ527" si="217">COUNTIF(AA464,"NS") + COUNTIF(O1045,"NS") + COUNTIF(S1045,"NS") + COUNTIF(W1045,"NS") + COUNTIF(AA1045,"NS")</f>
        <v>0</v>
      </c>
      <c r="AK464" s="37">
        <f t="shared" ref="AK464:AK527" si="218">SUM(AA464,O1045,S1045,W1045,AA1045)</f>
        <v>0</v>
      </c>
      <c r="AL464" s="38">
        <f t="shared" ref="AL464:AL527" si="219">IF(OR(AND(AI464=0, AJ464&gt;0),AND(AI464="NS", AK464&gt;0), AND(AI464="NS", AJ464=0, AK464=0)), 1, IF(OR(AND(AI464&gt;0, AJ464&gt;1,AI464&gt;AK464), AND(AI464="NS", AJ464=2), AND(AI464="NS", AK464=0, AJ464&gt;0), AI464=AK464), 0, 1))</f>
        <v>0</v>
      </c>
      <c r="AM464" s="35">
        <f t="shared" ref="AM464:AM527" si="220">X464</f>
        <v>0</v>
      </c>
      <c r="AN464" s="36">
        <f t="shared" ref="AN464:AN527" si="221">COUNTIF(AB464,"NS") + COUNTIF(P1045,"NS") + COUNTIF(T1045,"NS") + COUNTIF(X1045,"NS") + COUNTIF(AB1045,"NS")</f>
        <v>0</v>
      </c>
      <c r="AO464" s="37">
        <f t="shared" ref="AO464:AO527" si="222">SUM(AB464,P1045,T1045,X1045,AB1045)</f>
        <v>0</v>
      </c>
      <c r="AP464" s="38">
        <f t="shared" ref="AP464:AP527" si="223">IF(OR(AND(AM464=0, AN464&gt;0),AND(AM464="NS", AO464&gt;0), AND(AM464="NS", AN464=0, AO464=0)), 1, IF(OR(AND(AM464&gt;0, AN464&gt;1,AM464&gt;AO464), AND(AM464="NS", AN464=2), AND(AM464="NS", AO464=0, AN464&gt;0), AM464=AO464), 0, 1))</f>
        <v>0</v>
      </c>
      <c r="AQ464" s="35">
        <f t="shared" ref="AQ464:AQ527" si="224">Y464</f>
        <v>0</v>
      </c>
      <c r="AR464" s="36">
        <f t="shared" ref="AR464:AR527" si="225">COUNTIF(AC464,"NS") + COUNTIF(Q1045,"NS") + COUNTIF(U1045,"NS") + COUNTIF(Y1045,"NS") + COUNTIF(AC1045,"NS")</f>
        <v>0</v>
      </c>
      <c r="AS464" s="37">
        <f t="shared" ref="AS464:AS527" si="226">SUM(AC464,Q1045,U1045,Y1045,AC1045)</f>
        <v>0</v>
      </c>
      <c r="AT464" s="38">
        <f t="shared" ref="AT464:AT527" si="227">IF(OR(AND(AQ464=0, AR464&gt;0),AND(AQ464="NS", AS464&gt;0), AND(AQ464="NS", AR464=0, AS464=0)), 1, IF(OR(AND(AQ464&gt;0, AR464&gt;1,AQ464&gt;AS464), AND(AQ464="NS", AR464=2), AND(AQ464="NS", AS464=0, AR464&gt;0), AQ464=AS464), 0, 1))</f>
        <v>0</v>
      </c>
      <c r="AU464" s="35">
        <f t="shared" ref="AU464:AU527" si="228">Z464</f>
        <v>0</v>
      </c>
      <c r="AV464" s="36">
        <f t="shared" ref="AV464:AV527" si="229">COUNTIF(AD464,"NS") + COUNTIF(R1045,"NS") + COUNTIF(V1045,"NS") + COUNTIF(Z1045,"NS") + COUNTIF(AD1045,"NS")</f>
        <v>0</v>
      </c>
      <c r="AW464" s="37">
        <f t="shared" ref="AW464:AW527" si="230">SUM(AD464,R1045,V1045,Z1045,AD1045)</f>
        <v>0</v>
      </c>
      <c r="AX464" s="38">
        <f t="shared" ref="AX464:AX527" si="231">IF(OR(AND(AU464=0, AV464&gt;0),AND(AU464="NS", AW464&gt;0), AND(AU464="NS", AV464=0, AW464=0)), 1, IF(OR(AND(AU464&gt;0, AV464&gt;1,AU464&gt;AW464), AND(AU464="NS", AV464=2), AND(AU464="NS", AW464=0, AV464&gt;0), AU464=AW464), 0, 1))</f>
        <v>0</v>
      </c>
      <c r="AY464" s="39">
        <f t="shared" ref="AY464:AY527" si="232">IF(SUM(AL464,AP464,AT464,AX464)=0,0,1)</f>
        <v>0</v>
      </c>
      <c r="AZ464" s="34" t="str">
        <f>IF(AY464=0,"",
IF(SUM($AY$143:AY464)=1,BA464,
IF($AY$718&gt;SUM($AY$143:AY464),_xlfn.CONCAT(", ",BA464),
IF($AY$718=SUM($AY$143:AY464),_xlfn.CONCAT(" y ",BA464)))))</f>
        <v/>
      </c>
      <c r="BA464" s="220" t="s">
        <v>1086</v>
      </c>
      <c r="BC464" s="41">
        <f t="shared" ref="BC464:BC527" si="233">W464</f>
        <v>0</v>
      </c>
      <c r="BD464" s="41">
        <f t="shared" ref="BD464:BD527" si="234">COUNTIF(X464:Z464,"NS")</f>
        <v>0</v>
      </c>
      <c r="BE464" s="41">
        <f t="shared" ref="BE464:BE527" si="235">SUM(X464:Z464)</f>
        <v>0</v>
      </c>
      <c r="BF464" s="41">
        <f t="shared" ref="BF464:BF527" si="236">IF(OR(AND(BC464=0, BD464&gt;0),AND(BC464="NS", BE464&gt;0), AND(BC464="NS", BD464=0, BE464=0)), 1, IF(OR(AND(BC464&gt;0, BD464&gt;1,BC464&gt;BE464), AND(BC464="NS", BD464=2), AND(BC464="NS", BE464=0, BD464&gt;0), BC464=BE464), 0, 1))</f>
        <v>0</v>
      </c>
      <c r="BG464" s="41">
        <f t="shared" ref="BG464:BG527" si="237">AA464</f>
        <v>0</v>
      </c>
      <c r="BH464" s="41">
        <f t="shared" ref="BH464:BH527" si="238">COUNTIF(AB464:AD464,"NS")</f>
        <v>0</v>
      </c>
      <c r="BI464" s="41">
        <f t="shared" ref="BI464:BI527" si="239">SUM(AB464:AD464)</f>
        <v>0</v>
      </c>
      <c r="BJ464" s="41">
        <f t="shared" ref="BJ464:BJ527" si="240">IF(OR(AND(BG464=0, BH464&gt;0),AND(BG464="NS", BI464&gt;0), AND(BG464="NS", BH464=0, BI464=0)), 1, IF(OR(AND(BG464&gt;0, BH464&gt;1,BG464&gt;BI464), AND(BG464="NS", BH464=2), AND(BG464="NS", BI464=0, BH464&gt;0), BG464=BI464), 0, 1))</f>
        <v>0</v>
      </c>
    </row>
    <row r="465" spans="1:62" ht="15" customHeight="1">
      <c r="A465" s="159"/>
      <c r="B465" s="179"/>
      <c r="C465" s="220" t="s">
        <v>1087</v>
      </c>
      <c r="D465" s="573" t="str">
        <f>IF($AC$136="","",IF(HLOOKUP($AC$136,Presentación!$AQ$3:$BV$574,Presentación!AP326)="","",HLOOKUP($AC$136,Presentación!$AQ$3:$BV$574,Presentación!AP326,0)))</f>
        <v/>
      </c>
      <c r="E465" s="573"/>
      <c r="F465" s="573"/>
      <c r="G465" s="551" t="str">
        <f>IF($AC$136="","",IF(HLOOKUP($AC$136,Presentación!$BZ$3:$DE$574,Presentación!AP326,0)="","",HLOOKUP($AC$136,Presentación!$BZ$3:$DE$574,Presentación!AP326,0)))</f>
        <v/>
      </c>
      <c r="H465" s="551"/>
      <c r="I465" s="551"/>
      <c r="J465" s="551"/>
      <c r="K465" s="551"/>
      <c r="L465" s="551"/>
      <c r="M465" s="551"/>
      <c r="N465" s="551"/>
      <c r="O465" s="551"/>
      <c r="P465" s="551"/>
      <c r="Q465" s="551"/>
      <c r="R465" s="551"/>
      <c r="S465" s="551"/>
      <c r="T465" s="601"/>
      <c r="U465" s="467"/>
      <c r="V465" s="468"/>
      <c r="W465" s="27"/>
      <c r="X465" s="27"/>
      <c r="Y465" s="27"/>
      <c r="Z465" s="27"/>
      <c r="AA465" s="27"/>
      <c r="AB465" s="27"/>
      <c r="AC465" s="27"/>
      <c r="AD465" s="27"/>
      <c r="AG465">
        <f t="shared" si="214"/>
        <v>0</v>
      </c>
      <c r="AH465">
        <f t="shared" si="215"/>
        <v>0</v>
      </c>
      <c r="AI465" s="35">
        <f t="shared" si="216"/>
        <v>0</v>
      </c>
      <c r="AJ465" s="36">
        <f t="shared" si="217"/>
        <v>0</v>
      </c>
      <c r="AK465" s="37">
        <f t="shared" si="218"/>
        <v>0</v>
      </c>
      <c r="AL465" s="38">
        <f t="shared" si="219"/>
        <v>0</v>
      </c>
      <c r="AM465" s="35">
        <f t="shared" si="220"/>
        <v>0</v>
      </c>
      <c r="AN465" s="36">
        <f t="shared" si="221"/>
        <v>0</v>
      </c>
      <c r="AO465" s="37">
        <f t="shared" si="222"/>
        <v>0</v>
      </c>
      <c r="AP465" s="38">
        <f t="shared" si="223"/>
        <v>0</v>
      </c>
      <c r="AQ465" s="35">
        <f t="shared" si="224"/>
        <v>0</v>
      </c>
      <c r="AR465" s="36">
        <f t="shared" si="225"/>
        <v>0</v>
      </c>
      <c r="AS465" s="37">
        <f t="shared" si="226"/>
        <v>0</v>
      </c>
      <c r="AT465" s="38">
        <f t="shared" si="227"/>
        <v>0</v>
      </c>
      <c r="AU465" s="35">
        <f t="shared" si="228"/>
        <v>0</v>
      </c>
      <c r="AV465" s="36">
        <f t="shared" si="229"/>
        <v>0</v>
      </c>
      <c r="AW465" s="37">
        <f t="shared" si="230"/>
        <v>0</v>
      </c>
      <c r="AX465" s="38">
        <f t="shared" si="231"/>
        <v>0</v>
      </c>
      <c r="AY465" s="39">
        <f t="shared" si="232"/>
        <v>0</v>
      </c>
      <c r="AZ465" s="34" t="str">
        <f>IF(AY465=0,"",
IF(SUM($AY$143:AY465)=1,BA465,
IF($AY$718&gt;SUM($AY$143:AY465),_xlfn.CONCAT(", ",BA465),
IF($AY$718=SUM($AY$143:AY465),_xlfn.CONCAT(" y ",BA465)))))</f>
        <v/>
      </c>
      <c r="BA465" s="220" t="s">
        <v>1087</v>
      </c>
      <c r="BC465" s="41">
        <f t="shared" si="233"/>
        <v>0</v>
      </c>
      <c r="BD465" s="41">
        <f t="shared" si="234"/>
        <v>0</v>
      </c>
      <c r="BE465" s="41">
        <f t="shared" si="235"/>
        <v>0</v>
      </c>
      <c r="BF465" s="41">
        <f t="shared" si="236"/>
        <v>0</v>
      </c>
      <c r="BG465" s="41">
        <f t="shared" si="237"/>
        <v>0</v>
      </c>
      <c r="BH465" s="41">
        <f t="shared" si="238"/>
        <v>0</v>
      </c>
      <c r="BI465" s="41">
        <f t="shared" si="239"/>
        <v>0</v>
      </c>
      <c r="BJ465" s="41">
        <f t="shared" si="240"/>
        <v>0</v>
      </c>
    </row>
    <row r="466" spans="1:62" ht="15" customHeight="1">
      <c r="A466" s="159"/>
      <c r="B466" s="179"/>
      <c r="C466" s="220" t="s">
        <v>1088</v>
      </c>
      <c r="D466" s="573" t="str">
        <f>IF($AC$136="","",IF(HLOOKUP($AC$136,Presentación!$AQ$3:$BV$574,Presentación!AP327)="","",HLOOKUP($AC$136,Presentación!$AQ$3:$BV$574,Presentación!AP327,0)))</f>
        <v/>
      </c>
      <c r="E466" s="573"/>
      <c r="F466" s="573"/>
      <c r="G466" s="551" t="str">
        <f>IF($AC$136="","",IF(HLOOKUP($AC$136,Presentación!$BZ$3:$DE$574,Presentación!AP327,0)="","",HLOOKUP($AC$136,Presentación!$BZ$3:$DE$574,Presentación!AP327,0)))</f>
        <v/>
      </c>
      <c r="H466" s="551"/>
      <c r="I466" s="551"/>
      <c r="J466" s="551"/>
      <c r="K466" s="551"/>
      <c r="L466" s="551"/>
      <c r="M466" s="551"/>
      <c r="N466" s="551"/>
      <c r="O466" s="551"/>
      <c r="P466" s="551"/>
      <c r="Q466" s="551"/>
      <c r="R466" s="551"/>
      <c r="S466" s="551"/>
      <c r="T466" s="601"/>
      <c r="U466" s="467"/>
      <c r="V466" s="468"/>
      <c r="W466" s="27"/>
      <c r="X466" s="27"/>
      <c r="Y466" s="27"/>
      <c r="Z466" s="27"/>
      <c r="AA466" s="27"/>
      <c r="AB466" s="27"/>
      <c r="AC466" s="27"/>
      <c r="AD466" s="27"/>
      <c r="AG466">
        <f t="shared" si="214"/>
        <v>0</v>
      </c>
      <c r="AH466">
        <f t="shared" si="215"/>
        <v>0</v>
      </c>
      <c r="AI466" s="35">
        <f t="shared" si="216"/>
        <v>0</v>
      </c>
      <c r="AJ466" s="36">
        <f t="shared" si="217"/>
        <v>0</v>
      </c>
      <c r="AK466" s="37">
        <f t="shared" si="218"/>
        <v>0</v>
      </c>
      <c r="AL466" s="38">
        <f t="shared" si="219"/>
        <v>0</v>
      </c>
      <c r="AM466" s="35">
        <f t="shared" si="220"/>
        <v>0</v>
      </c>
      <c r="AN466" s="36">
        <f t="shared" si="221"/>
        <v>0</v>
      </c>
      <c r="AO466" s="37">
        <f t="shared" si="222"/>
        <v>0</v>
      </c>
      <c r="AP466" s="38">
        <f t="shared" si="223"/>
        <v>0</v>
      </c>
      <c r="AQ466" s="35">
        <f t="shared" si="224"/>
        <v>0</v>
      </c>
      <c r="AR466" s="36">
        <f t="shared" si="225"/>
        <v>0</v>
      </c>
      <c r="AS466" s="37">
        <f t="shared" si="226"/>
        <v>0</v>
      </c>
      <c r="AT466" s="38">
        <f t="shared" si="227"/>
        <v>0</v>
      </c>
      <c r="AU466" s="35">
        <f t="shared" si="228"/>
        <v>0</v>
      </c>
      <c r="AV466" s="36">
        <f t="shared" si="229"/>
        <v>0</v>
      </c>
      <c r="AW466" s="37">
        <f t="shared" si="230"/>
        <v>0</v>
      </c>
      <c r="AX466" s="38">
        <f t="shared" si="231"/>
        <v>0</v>
      </c>
      <c r="AY466" s="39">
        <f t="shared" si="232"/>
        <v>0</v>
      </c>
      <c r="AZ466" s="34" t="str">
        <f>IF(AY466=0,"",
IF(SUM($AY$143:AY466)=1,BA466,
IF($AY$718&gt;SUM($AY$143:AY466),_xlfn.CONCAT(", ",BA466),
IF($AY$718=SUM($AY$143:AY466),_xlfn.CONCAT(" y ",BA466)))))</f>
        <v/>
      </c>
      <c r="BA466" s="220" t="s">
        <v>1088</v>
      </c>
      <c r="BC466" s="41">
        <f t="shared" si="233"/>
        <v>0</v>
      </c>
      <c r="BD466" s="41">
        <f t="shared" si="234"/>
        <v>0</v>
      </c>
      <c r="BE466" s="41">
        <f t="shared" si="235"/>
        <v>0</v>
      </c>
      <c r="BF466" s="41">
        <f t="shared" si="236"/>
        <v>0</v>
      </c>
      <c r="BG466" s="41">
        <f t="shared" si="237"/>
        <v>0</v>
      </c>
      <c r="BH466" s="41">
        <f t="shared" si="238"/>
        <v>0</v>
      </c>
      <c r="BI466" s="41">
        <f t="shared" si="239"/>
        <v>0</v>
      </c>
      <c r="BJ466" s="41">
        <f t="shared" si="240"/>
        <v>0</v>
      </c>
    </row>
    <row r="467" spans="1:62" ht="15" customHeight="1">
      <c r="A467" s="159"/>
      <c r="B467" s="179"/>
      <c r="C467" s="220" t="s">
        <v>1089</v>
      </c>
      <c r="D467" s="573" t="str">
        <f>IF($AC$136="","",IF(HLOOKUP($AC$136,Presentación!$AQ$3:$BV$574,Presentación!AP328)="","",HLOOKUP($AC$136,Presentación!$AQ$3:$BV$574,Presentación!AP328,0)))</f>
        <v/>
      </c>
      <c r="E467" s="573"/>
      <c r="F467" s="573"/>
      <c r="G467" s="551" t="str">
        <f>IF($AC$136="","",IF(HLOOKUP($AC$136,Presentación!$BZ$3:$DE$574,Presentación!AP328,0)="","",HLOOKUP($AC$136,Presentación!$BZ$3:$DE$574,Presentación!AP328,0)))</f>
        <v/>
      </c>
      <c r="H467" s="551"/>
      <c r="I467" s="551"/>
      <c r="J467" s="551"/>
      <c r="K467" s="551"/>
      <c r="L467" s="551"/>
      <c r="M467" s="551"/>
      <c r="N467" s="551"/>
      <c r="O467" s="551"/>
      <c r="P467" s="551"/>
      <c r="Q467" s="551"/>
      <c r="R467" s="551"/>
      <c r="S467" s="551"/>
      <c r="T467" s="601"/>
      <c r="U467" s="467"/>
      <c r="V467" s="468"/>
      <c r="W467" s="27"/>
      <c r="X467" s="27"/>
      <c r="Y467" s="27"/>
      <c r="Z467" s="27"/>
      <c r="AA467" s="27"/>
      <c r="AB467" s="27"/>
      <c r="AC467" s="27"/>
      <c r="AD467" s="27"/>
      <c r="AG467">
        <f t="shared" si="214"/>
        <v>0</v>
      </c>
      <c r="AH467">
        <f t="shared" si="215"/>
        <v>0</v>
      </c>
      <c r="AI467" s="35">
        <f t="shared" si="216"/>
        <v>0</v>
      </c>
      <c r="AJ467" s="36">
        <f t="shared" si="217"/>
        <v>0</v>
      </c>
      <c r="AK467" s="37">
        <f t="shared" si="218"/>
        <v>0</v>
      </c>
      <c r="AL467" s="38">
        <f t="shared" si="219"/>
        <v>0</v>
      </c>
      <c r="AM467" s="35">
        <f t="shared" si="220"/>
        <v>0</v>
      </c>
      <c r="AN467" s="36">
        <f t="shared" si="221"/>
        <v>0</v>
      </c>
      <c r="AO467" s="37">
        <f t="shared" si="222"/>
        <v>0</v>
      </c>
      <c r="AP467" s="38">
        <f t="shared" si="223"/>
        <v>0</v>
      </c>
      <c r="AQ467" s="35">
        <f t="shared" si="224"/>
        <v>0</v>
      </c>
      <c r="AR467" s="36">
        <f t="shared" si="225"/>
        <v>0</v>
      </c>
      <c r="AS467" s="37">
        <f t="shared" si="226"/>
        <v>0</v>
      </c>
      <c r="AT467" s="38">
        <f t="shared" si="227"/>
        <v>0</v>
      </c>
      <c r="AU467" s="35">
        <f t="shared" si="228"/>
        <v>0</v>
      </c>
      <c r="AV467" s="36">
        <f t="shared" si="229"/>
        <v>0</v>
      </c>
      <c r="AW467" s="37">
        <f t="shared" si="230"/>
        <v>0</v>
      </c>
      <c r="AX467" s="38">
        <f t="shared" si="231"/>
        <v>0</v>
      </c>
      <c r="AY467" s="39">
        <f t="shared" si="232"/>
        <v>0</v>
      </c>
      <c r="AZ467" s="34" t="str">
        <f>IF(AY467=0,"",
IF(SUM($AY$143:AY467)=1,BA467,
IF($AY$718&gt;SUM($AY$143:AY467),_xlfn.CONCAT(", ",BA467),
IF($AY$718=SUM($AY$143:AY467),_xlfn.CONCAT(" y ",BA467)))))</f>
        <v/>
      </c>
      <c r="BA467" s="220" t="s">
        <v>1089</v>
      </c>
      <c r="BC467" s="41">
        <f t="shared" si="233"/>
        <v>0</v>
      </c>
      <c r="BD467" s="41">
        <f t="shared" si="234"/>
        <v>0</v>
      </c>
      <c r="BE467" s="41">
        <f t="shared" si="235"/>
        <v>0</v>
      </c>
      <c r="BF467" s="41">
        <f t="shared" si="236"/>
        <v>0</v>
      </c>
      <c r="BG467" s="41">
        <f t="shared" si="237"/>
        <v>0</v>
      </c>
      <c r="BH467" s="41">
        <f t="shared" si="238"/>
        <v>0</v>
      </c>
      <c r="BI467" s="41">
        <f t="shared" si="239"/>
        <v>0</v>
      </c>
      <c r="BJ467" s="41">
        <f t="shared" si="240"/>
        <v>0</v>
      </c>
    </row>
    <row r="468" spans="1:62" ht="15" customHeight="1">
      <c r="A468" s="159"/>
      <c r="B468" s="179"/>
      <c r="C468" s="220" t="s">
        <v>1090</v>
      </c>
      <c r="D468" s="573" t="str">
        <f>IF($AC$136="","",IF(HLOOKUP($AC$136,Presentación!$AQ$3:$BV$574,Presentación!AP329)="","",HLOOKUP($AC$136,Presentación!$AQ$3:$BV$574,Presentación!AP329,0)))</f>
        <v/>
      </c>
      <c r="E468" s="573"/>
      <c r="F468" s="573"/>
      <c r="G468" s="551" t="str">
        <f>IF($AC$136="","",IF(HLOOKUP($AC$136,Presentación!$BZ$3:$DE$574,Presentación!AP329,0)="","",HLOOKUP($AC$136,Presentación!$BZ$3:$DE$574,Presentación!AP329,0)))</f>
        <v/>
      </c>
      <c r="H468" s="551"/>
      <c r="I468" s="551"/>
      <c r="J468" s="551"/>
      <c r="K468" s="551"/>
      <c r="L468" s="551"/>
      <c r="M468" s="551"/>
      <c r="N468" s="551"/>
      <c r="O468" s="551"/>
      <c r="P468" s="551"/>
      <c r="Q468" s="551"/>
      <c r="R468" s="551"/>
      <c r="S468" s="551"/>
      <c r="T468" s="601"/>
      <c r="U468" s="467"/>
      <c r="V468" s="468"/>
      <c r="W468" s="27"/>
      <c r="X468" s="27"/>
      <c r="Y468" s="27"/>
      <c r="Z468" s="27"/>
      <c r="AA468" s="27"/>
      <c r="AB468" s="27"/>
      <c r="AC468" s="27"/>
      <c r="AD468" s="27"/>
      <c r="AG468">
        <f t="shared" si="214"/>
        <v>0</v>
      </c>
      <c r="AH468">
        <f t="shared" si="215"/>
        <v>0</v>
      </c>
      <c r="AI468" s="35">
        <f t="shared" si="216"/>
        <v>0</v>
      </c>
      <c r="AJ468" s="36">
        <f t="shared" si="217"/>
        <v>0</v>
      </c>
      <c r="AK468" s="37">
        <f t="shared" si="218"/>
        <v>0</v>
      </c>
      <c r="AL468" s="38">
        <f t="shared" si="219"/>
        <v>0</v>
      </c>
      <c r="AM468" s="35">
        <f t="shared" si="220"/>
        <v>0</v>
      </c>
      <c r="AN468" s="36">
        <f t="shared" si="221"/>
        <v>0</v>
      </c>
      <c r="AO468" s="37">
        <f t="shared" si="222"/>
        <v>0</v>
      </c>
      <c r="AP468" s="38">
        <f t="shared" si="223"/>
        <v>0</v>
      </c>
      <c r="AQ468" s="35">
        <f t="shared" si="224"/>
        <v>0</v>
      </c>
      <c r="AR468" s="36">
        <f t="shared" si="225"/>
        <v>0</v>
      </c>
      <c r="AS468" s="37">
        <f t="shared" si="226"/>
        <v>0</v>
      </c>
      <c r="AT468" s="38">
        <f t="shared" si="227"/>
        <v>0</v>
      </c>
      <c r="AU468" s="35">
        <f t="shared" si="228"/>
        <v>0</v>
      </c>
      <c r="AV468" s="36">
        <f t="shared" si="229"/>
        <v>0</v>
      </c>
      <c r="AW468" s="37">
        <f t="shared" si="230"/>
        <v>0</v>
      </c>
      <c r="AX468" s="38">
        <f t="shared" si="231"/>
        <v>0</v>
      </c>
      <c r="AY468" s="39">
        <f t="shared" si="232"/>
        <v>0</v>
      </c>
      <c r="AZ468" s="34" t="str">
        <f>IF(AY468=0,"",
IF(SUM($AY$143:AY468)=1,BA468,
IF($AY$718&gt;SUM($AY$143:AY468),_xlfn.CONCAT(", ",BA468),
IF($AY$718=SUM($AY$143:AY468),_xlfn.CONCAT(" y ",BA468)))))</f>
        <v/>
      </c>
      <c r="BA468" s="220" t="s">
        <v>1090</v>
      </c>
      <c r="BC468" s="41">
        <f t="shared" si="233"/>
        <v>0</v>
      </c>
      <c r="BD468" s="41">
        <f t="shared" si="234"/>
        <v>0</v>
      </c>
      <c r="BE468" s="41">
        <f t="shared" si="235"/>
        <v>0</v>
      </c>
      <c r="BF468" s="41">
        <f t="shared" si="236"/>
        <v>0</v>
      </c>
      <c r="BG468" s="41">
        <f t="shared" si="237"/>
        <v>0</v>
      </c>
      <c r="BH468" s="41">
        <f t="shared" si="238"/>
        <v>0</v>
      </c>
      <c r="BI468" s="41">
        <f t="shared" si="239"/>
        <v>0</v>
      </c>
      <c r="BJ468" s="41">
        <f t="shared" si="240"/>
        <v>0</v>
      </c>
    </row>
    <row r="469" spans="1:62" ht="15" customHeight="1">
      <c r="A469" s="159"/>
      <c r="B469" s="179"/>
      <c r="C469" s="220" t="s">
        <v>1091</v>
      </c>
      <c r="D469" s="573" t="str">
        <f>IF($AC$136="","",IF(HLOOKUP($AC$136,Presentación!$AQ$3:$BV$574,Presentación!AP330)="","",HLOOKUP($AC$136,Presentación!$AQ$3:$BV$574,Presentación!AP330,0)))</f>
        <v/>
      </c>
      <c r="E469" s="573"/>
      <c r="F469" s="573"/>
      <c r="G469" s="551" t="str">
        <f>IF($AC$136="","",IF(HLOOKUP($AC$136,Presentación!$BZ$3:$DE$574,Presentación!AP330,0)="","",HLOOKUP($AC$136,Presentación!$BZ$3:$DE$574,Presentación!AP330,0)))</f>
        <v/>
      </c>
      <c r="H469" s="551"/>
      <c r="I469" s="551"/>
      <c r="J469" s="551"/>
      <c r="K469" s="551"/>
      <c r="L469" s="551"/>
      <c r="M469" s="551"/>
      <c r="N469" s="551"/>
      <c r="O469" s="551"/>
      <c r="P469" s="551"/>
      <c r="Q469" s="551"/>
      <c r="R469" s="551"/>
      <c r="S469" s="551"/>
      <c r="T469" s="601"/>
      <c r="U469" s="467"/>
      <c r="V469" s="468"/>
      <c r="W469" s="27"/>
      <c r="X469" s="27"/>
      <c r="Y469" s="27"/>
      <c r="Z469" s="27"/>
      <c r="AA469" s="27"/>
      <c r="AB469" s="27"/>
      <c r="AC469" s="27"/>
      <c r="AD469" s="27"/>
      <c r="AG469">
        <f t="shared" si="214"/>
        <v>0</v>
      </c>
      <c r="AH469">
        <f t="shared" si="215"/>
        <v>0</v>
      </c>
      <c r="AI469" s="35">
        <f t="shared" si="216"/>
        <v>0</v>
      </c>
      <c r="AJ469" s="36">
        <f t="shared" si="217"/>
        <v>0</v>
      </c>
      <c r="AK469" s="37">
        <f t="shared" si="218"/>
        <v>0</v>
      </c>
      <c r="AL469" s="38">
        <f t="shared" si="219"/>
        <v>0</v>
      </c>
      <c r="AM469" s="35">
        <f t="shared" si="220"/>
        <v>0</v>
      </c>
      <c r="AN469" s="36">
        <f t="shared" si="221"/>
        <v>0</v>
      </c>
      <c r="AO469" s="37">
        <f t="shared" si="222"/>
        <v>0</v>
      </c>
      <c r="AP469" s="38">
        <f t="shared" si="223"/>
        <v>0</v>
      </c>
      <c r="AQ469" s="35">
        <f t="shared" si="224"/>
        <v>0</v>
      </c>
      <c r="AR469" s="36">
        <f t="shared" si="225"/>
        <v>0</v>
      </c>
      <c r="AS469" s="37">
        <f t="shared" si="226"/>
        <v>0</v>
      </c>
      <c r="AT469" s="38">
        <f t="shared" si="227"/>
        <v>0</v>
      </c>
      <c r="AU469" s="35">
        <f t="shared" si="228"/>
        <v>0</v>
      </c>
      <c r="AV469" s="36">
        <f t="shared" si="229"/>
        <v>0</v>
      </c>
      <c r="AW469" s="37">
        <f t="shared" si="230"/>
        <v>0</v>
      </c>
      <c r="AX469" s="38">
        <f t="shared" si="231"/>
        <v>0</v>
      </c>
      <c r="AY469" s="39">
        <f t="shared" si="232"/>
        <v>0</v>
      </c>
      <c r="AZ469" s="34" t="str">
        <f>IF(AY469=0,"",
IF(SUM($AY$143:AY469)=1,BA469,
IF($AY$718&gt;SUM($AY$143:AY469),_xlfn.CONCAT(", ",BA469),
IF($AY$718=SUM($AY$143:AY469),_xlfn.CONCAT(" y ",BA469)))))</f>
        <v/>
      </c>
      <c r="BA469" s="220" t="s">
        <v>1091</v>
      </c>
      <c r="BC469" s="41">
        <f t="shared" si="233"/>
        <v>0</v>
      </c>
      <c r="BD469" s="41">
        <f t="shared" si="234"/>
        <v>0</v>
      </c>
      <c r="BE469" s="41">
        <f t="shared" si="235"/>
        <v>0</v>
      </c>
      <c r="BF469" s="41">
        <f t="shared" si="236"/>
        <v>0</v>
      </c>
      <c r="BG469" s="41">
        <f t="shared" si="237"/>
        <v>0</v>
      </c>
      <c r="BH469" s="41">
        <f t="shared" si="238"/>
        <v>0</v>
      </c>
      <c r="BI469" s="41">
        <f t="shared" si="239"/>
        <v>0</v>
      </c>
      <c r="BJ469" s="41">
        <f t="shared" si="240"/>
        <v>0</v>
      </c>
    </row>
    <row r="470" spans="1:62" ht="15" customHeight="1">
      <c r="A470" s="159"/>
      <c r="B470" s="179"/>
      <c r="C470" s="220" t="s">
        <v>1092</v>
      </c>
      <c r="D470" s="573" t="str">
        <f>IF($AC$136="","",IF(HLOOKUP($AC$136,Presentación!$AQ$3:$BV$574,Presentación!AP331)="","",HLOOKUP($AC$136,Presentación!$AQ$3:$BV$574,Presentación!AP331,0)))</f>
        <v/>
      </c>
      <c r="E470" s="573"/>
      <c r="F470" s="573"/>
      <c r="G470" s="551" t="str">
        <f>IF($AC$136="","",IF(HLOOKUP($AC$136,Presentación!$BZ$3:$DE$574,Presentación!AP331,0)="","",HLOOKUP($AC$136,Presentación!$BZ$3:$DE$574,Presentación!AP331,0)))</f>
        <v/>
      </c>
      <c r="H470" s="551"/>
      <c r="I470" s="551"/>
      <c r="J470" s="551"/>
      <c r="K470" s="551"/>
      <c r="L470" s="551"/>
      <c r="M470" s="551"/>
      <c r="N470" s="551"/>
      <c r="O470" s="551"/>
      <c r="P470" s="551"/>
      <c r="Q470" s="551"/>
      <c r="R470" s="551"/>
      <c r="S470" s="551"/>
      <c r="T470" s="601"/>
      <c r="U470" s="467"/>
      <c r="V470" s="468"/>
      <c r="W470" s="27"/>
      <c r="X470" s="27"/>
      <c r="Y470" s="27"/>
      <c r="Z470" s="27"/>
      <c r="AA470" s="27"/>
      <c r="AB470" s="27"/>
      <c r="AC470" s="27"/>
      <c r="AD470" s="27"/>
      <c r="AG470">
        <f t="shared" si="214"/>
        <v>0</v>
      </c>
      <c r="AH470">
        <f t="shared" si="215"/>
        <v>0</v>
      </c>
      <c r="AI470" s="35">
        <f t="shared" si="216"/>
        <v>0</v>
      </c>
      <c r="AJ470" s="36">
        <f t="shared" si="217"/>
        <v>0</v>
      </c>
      <c r="AK470" s="37">
        <f t="shared" si="218"/>
        <v>0</v>
      </c>
      <c r="AL470" s="38">
        <f t="shared" si="219"/>
        <v>0</v>
      </c>
      <c r="AM470" s="35">
        <f t="shared" si="220"/>
        <v>0</v>
      </c>
      <c r="AN470" s="36">
        <f t="shared" si="221"/>
        <v>0</v>
      </c>
      <c r="AO470" s="37">
        <f t="shared" si="222"/>
        <v>0</v>
      </c>
      <c r="AP470" s="38">
        <f t="shared" si="223"/>
        <v>0</v>
      </c>
      <c r="AQ470" s="35">
        <f t="shared" si="224"/>
        <v>0</v>
      </c>
      <c r="AR470" s="36">
        <f t="shared" si="225"/>
        <v>0</v>
      </c>
      <c r="AS470" s="37">
        <f t="shared" si="226"/>
        <v>0</v>
      </c>
      <c r="AT470" s="38">
        <f t="shared" si="227"/>
        <v>0</v>
      </c>
      <c r="AU470" s="35">
        <f t="shared" si="228"/>
        <v>0</v>
      </c>
      <c r="AV470" s="36">
        <f t="shared" si="229"/>
        <v>0</v>
      </c>
      <c r="AW470" s="37">
        <f t="shared" si="230"/>
        <v>0</v>
      </c>
      <c r="AX470" s="38">
        <f t="shared" si="231"/>
        <v>0</v>
      </c>
      <c r="AY470" s="39">
        <f t="shared" si="232"/>
        <v>0</v>
      </c>
      <c r="AZ470" s="34" t="str">
        <f>IF(AY470=0,"",
IF(SUM($AY$143:AY470)=1,BA470,
IF($AY$718&gt;SUM($AY$143:AY470),_xlfn.CONCAT(", ",BA470),
IF($AY$718=SUM($AY$143:AY470),_xlfn.CONCAT(" y ",BA470)))))</f>
        <v/>
      </c>
      <c r="BA470" s="220" t="s">
        <v>1092</v>
      </c>
      <c r="BC470" s="41">
        <f t="shared" si="233"/>
        <v>0</v>
      </c>
      <c r="BD470" s="41">
        <f t="shared" si="234"/>
        <v>0</v>
      </c>
      <c r="BE470" s="41">
        <f t="shared" si="235"/>
        <v>0</v>
      </c>
      <c r="BF470" s="41">
        <f t="shared" si="236"/>
        <v>0</v>
      </c>
      <c r="BG470" s="41">
        <f t="shared" si="237"/>
        <v>0</v>
      </c>
      <c r="BH470" s="41">
        <f t="shared" si="238"/>
        <v>0</v>
      </c>
      <c r="BI470" s="41">
        <f t="shared" si="239"/>
        <v>0</v>
      </c>
      <c r="BJ470" s="41">
        <f t="shared" si="240"/>
        <v>0</v>
      </c>
    </row>
    <row r="471" spans="1:62" ht="15" customHeight="1">
      <c r="A471" s="159"/>
      <c r="B471" s="179"/>
      <c r="C471" s="220" t="s">
        <v>1093</v>
      </c>
      <c r="D471" s="573" t="str">
        <f>IF($AC$136="","",IF(HLOOKUP($AC$136,Presentación!$AQ$3:$BV$574,Presentación!AP332)="","",HLOOKUP($AC$136,Presentación!$AQ$3:$BV$574,Presentación!AP332,0)))</f>
        <v/>
      </c>
      <c r="E471" s="573"/>
      <c r="F471" s="573"/>
      <c r="G471" s="551" t="str">
        <f>IF($AC$136="","",IF(HLOOKUP($AC$136,Presentación!$BZ$3:$DE$574,Presentación!AP332,0)="","",HLOOKUP($AC$136,Presentación!$BZ$3:$DE$574,Presentación!AP332,0)))</f>
        <v/>
      </c>
      <c r="H471" s="551"/>
      <c r="I471" s="551"/>
      <c r="J471" s="551"/>
      <c r="K471" s="551"/>
      <c r="L471" s="551"/>
      <c r="M471" s="551"/>
      <c r="N471" s="551"/>
      <c r="O471" s="551"/>
      <c r="P471" s="551"/>
      <c r="Q471" s="551"/>
      <c r="R471" s="551"/>
      <c r="S471" s="551"/>
      <c r="T471" s="601"/>
      <c r="U471" s="467"/>
      <c r="V471" s="468"/>
      <c r="W471" s="27"/>
      <c r="X471" s="27"/>
      <c r="Y471" s="27"/>
      <c r="Z471" s="27"/>
      <c r="AA471" s="27"/>
      <c r="AB471" s="27"/>
      <c r="AC471" s="27"/>
      <c r="AD471" s="27"/>
      <c r="AG471">
        <f t="shared" si="214"/>
        <v>0</v>
      </c>
      <c r="AH471">
        <f t="shared" si="215"/>
        <v>0</v>
      </c>
      <c r="AI471" s="35">
        <f t="shared" si="216"/>
        <v>0</v>
      </c>
      <c r="AJ471" s="36">
        <f t="shared" si="217"/>
        <v>0</v>
      </c>
      <c r="AK471" s="37">
        <f t="shared" si="218"/>
        <v>0</v>
      </c>
      <c r="AL471" s="38">
        <f t="shared" si="219"/>
        <v>0</v>
      </c>
      <c r="AM471" s="35">
        <f t="shared" si="220"/>
        <v>0</v>
      </c>
      <c r="AN471" s="36">
        <f t="shared" si="221"/>
        <v>0</v>
      </c>
      <c r="AO471" s="37">
        <f t="shared" si="222"/>
        <v>0</v>
      </c>
      <c r="AP471" s="38">
        <f t="shared" si="223"/>
        <v>0</v>
      </c>
      <c r="AQ471" s="35">
        <f t="shared" si="224"/>
        <v>0</v>
      </c>
      <c r="AR471" s="36">
        <f t="shared" si="225"/>
        <v>0</v>
      </c>
      <c r="AS471" s="37">
        <f t="shared" si="226"/>
        <v>0</v>
      </c>
      <c r="AT471" s="38">
        <f t="shared" si="227"/>
        <v>0</v>
      </c>
      <c r="AU471" s="35">
        <f t="shared" si="228"/>
        <v>0</v>
      </c>
      <c r="AV471" s="36">
        <f t="shared" si="229"/>
        <v>0</v>
      </c>
      <c r="AW471" s="37">
        <f t="shared" si="230"/>
        <v>0</v>
      </c>
      <c r="AX471" s="38">
        <f t="shared" si="231"/>
        <v>0</v>
      </c>
      <c r="AY471" s="39">
        <f t="shared" si="232"/>
        <v>0</v>
      </c>
      <c r="AZ471" s="34" t="str">
        <f>IF(AY471=0,"",
IF(SUM($AY$143:AY471)=1,BA471,
IF($AY$718&gt;SUM($AY$143:AY471),_xlfn.CONCAT(", ",BA471),
IF($AY$718=SUM($AY$143:AY471),_xlfn.CONCAT(" y ",BA471)))))</f>
        <v/>
      </c>
      <c r="BA471" s="220" t="s">
        <v>1093</v>
      </c>
      <c r="BC471" s="41">
        <f t="shared" si="233"/>
        <v>0</v>
      </c>
      <c r="BD471" s="41">
        <f t="shared" si="234"/>
        <v>0</v>
      </c>
      <c r="BE471" s="41">
        <f t="shared" si="235"/>
        <v>0</v>
      </c>
      <c r="BF471" s="41">
        <f t="shared" si="236"/>
        <v>0</v>
      </c>
      <c r="BG471" s="41">
        <f t="shared" si="237"/>
        <v>0</v>
      </c>
      <c r="BH471" s="41">
        <f t="shared" si="238"/>
        <v>0</v>
      </c>
      <c r="BI471" s="41">
        <f t="shared" si="239"/>
        <v>0</v>
      </c>
      <c r="BJ471" s="41">
        <f t="shared" si="240"/>
        <v>0</v>
      </c>
    </row>
    <row r="472" spans="1:62" ht="15" customHeight="1">
      <c r="A472" s="159"/>
      <c r="B472" s="179"/>
      <c r="C472" s="220" t="s">
        <v>1094</v>
      </c>
      <c r="D472" s="573" t="str">
        <f>IF($AC$136="","",IF(HLOOKUP($AC$136,Presentación!$AQ$3:$BV$574,Presentación!AP333)="","",HLOOKUP($AC$136,Presentación!$AQ$3:$BV$574,Presentación!AP333,0)))</f>
        <v/>
      </c>
      <c r="E472" s="573"/>
      <c r="F472" s="573"/>
      <c r="G472" s="551" t="str">
        <f>IF($AC$136="","",IF(HLOOKUP($AC$136,Presentación!$BZ$3:$DE$574,Presentación!AP333,0)="","",HLOOKUP($AC$136,Presentación!$BZ$3:$DE$574,Presentación!AP333,0)))</f>
        <v/>
      </c>
      <c r="H472" s="551"/>
      <c r="I472" s="551"/>
      <c r="J472" s="551"/>
      <c r="K472" s="551"/>
      <c r="L472" s="551"/>
      <c r="M472" s="551"/>
      <c r="N472" s="551"/>
      <c r="O472" s="551"/>
      <c r="P472" s="551"/>
      <c r="Q472" s="551"/>
      <c r="R472" s="551"/>
      <c r="S472" s="551"/>
      <c r="T472" s="601"/>
      <c r="U472" s="467"/>
      <c r="V472" s="468"/>
      <c r="W472" s="27"/>
      <c r="X472" s="27"/>
      <c r="Y472" s="27"/>
      <c r="Z472" s="27"/>
      <c r="AA472" s="27"/>
      <c r="AB472" s="27"/>
      <c r="AC472" s="27"/>
      <c r="AD472" s="27"/>
      <c r="AG472">
        <f t="shared" si="214"/>
        <v>0</v>
      </c>
      <c r="AH472">
        <f t="shared" si="215"/>
        <v>0</v>
      </c>
      <c r="AI472" s="35">
        <f t="shared" si="216"/>
        <v>0</v>
      </c>
      <c r="AJ472" s="36">
        <f t="shared" si="217"/>
        <v>0</v>
      </c>
      <c r="AK472" s="37">
        <f t="shared" si="218"/>
        <v>0</v>
      </c>
      <c r="AL472" s="38">
        <f t="shared" si="219"/>
        <v>0</v>
      </c>
      <c r="AM472" s="35">
        <f t="shared" si="220"/>
        <v>0</v>
      </c>
      <c r="AN472" s="36">
        <f t="shared" si="221"/>
        <v>0</v>
      </c>
      <c r="AO472" s="37">
        <f t="shared" si="222"/>
        <v>0</v>
      </c>
      <c r="AP472" s="38">
        <f t="shared" si="223"/>
        <v>0</v>
      </c>
      <c r="AQ472" s="35">
        <f t="shared" si="224"/>
        <v>0</v>
      </c>
      <c r="AR472" s="36">
        <f t="shared" si="225"/>
        <v>0</v>
      </c>
      <c r="AS472" s="37">
        <f t="shared" si="226"/>
        <v>0</v>
      </c>
      <c r="AT472" s="38">
        <f t="shared" si="227"/>
        <v>0</v>
      </c>
      <c r="AU472" s="35">
        <f t="shared" si="228"/>
        <v>0</v>
      </c>
      <c r="AV472" s="36">
        <f t="shared" si="229"/>
        <v>0</v>
      </c>
      <c r="AW472" s="37">
        <f t="shared" si="230"/>
        <v>0</v>
      </c>
      <c r="AX472" s="38">
        <f t="shared" si="231"/>
        <v>0</v>
      </c>
      <c r="AY472" s="39">
        <f t="shared" si="232"/>
        <v>0</v>
      </c>
      <c r="AZ472" s="34" t="str">
        <f>IF(AY472=0,"",
IF(SUM($AY$143:AY472)=1,BA472,
IF($AY$718&gt;SUM($AY$143:AY472),_xlfn.CONCAT(", ",BA472),
IF($AY$718=SUM($AY$143:AY472),_xlfn.CONCAT(" y ",BA472)))))</f>
        <v/>
      </c>
      <c r="BA472" s="220" t="s">
        <v>1094</v>
      </c>
      <c r="BC472" s="41">
        <f t="shared" si="233"/>
        <v>0</v>
      </c>
      <c r="BD472" s="41">
        <f t="shared" si="234"/>
        <v>0</v>
      </c>
      <c r="BE472" s="41">
        <f t="shared" si="235"/>
        <v>0</v>
      </c>
      <c r="BF472" s="41">
        <f t="shared" si="236"/>
        <v>0</v>
      </c>
      <c r="BG472" s="41">
        <f t="shared" si="237"/>
        <v>0</v>
      </c>
      <c r="BH472" s="41">
        <f t="shared" si="238"/>
        <v>0</v>
      </c>
      <c r="BI472" s="41">
        <f t="shared" si="239"/>
        <v>0</v>
      </c>
      <c r="BJ472" s="41">
        <f t="shared" si="240"/>
        <v>0</v>
      </c>
    </row>
    <row r="473" spans="1:62" ht="15" customHeight="1">
      <c r="A473" s="159"/>
      <c r="B473" s="179"/>
      <c r="C473" s="220" t="s">
        <v>1095</v>
      </c>
      <c r="D473" s="573" t="str">
        <f>IF($AC$136="","",IF(HLOOKUP($AC$136,Presentación!$AQ$3:$BV$574,Presentación!AP334)="","",HLOOKUP($AC$136,Presentación!$AQ$3:$BV$574,Presentación!AP334,0)))</f>
        <v/>
      </c>
      <c r="E473" s="573"/>
      <c r="F473" s="573"/>
      <c r="G473" s="551" t="str">
        <f>IF($AC$136="","",IF(HLOOKUP($AC$136,Presentación!$BZ$3:$DE$574,Presentación!AP334,0)="","",HLOOKUP($AC$136,Presentación!$BZ$3:$DE$574,Presentación!AP334,0)))</f>
        <v/>
      </c>
      <c r="H473" s="551"/>
      <c r="I473" s="551"/>
      <c r="J473" s="551"/>
      <c r="K473" s="551"/>
      <c r="L473" s="551"/>
      <c r="M473" s="551"/>
      <c r="N473" s="551"/>
      <c r="O473" s="551"/>
      <c r="P473" s="551"/>
      <c r="Q473" s="551"/>
      <c r="R473" s="551"/>
      <c r="S473" s="551"/>
      <c r="T473" s="601"/>
      <c r="U473" s="467"/>
      <c r="V473" s="468"/>
      <c r="W473" s="27"/>
      <c r="X473" s="27"/>
      <c r="Y473" s="27"/>
      <c r="Z473" s="27"/>
      <c r="AA473" s="27"/>
      <c r="AB473" s="27"/>
      <c r="AC473" s="27"/>
      <c r="AD473" s="27"/>
      <c r="AG473">
        <f t="shared" si="214"/>
        <v>0</v>
      </c>
      <c r="AH473">
        <f t="shared" si="215"/>
        <v>0</v>
      </c>
      <c r="AI473" s="35">
        <f t="shared" si="216"/>
        <v>0</v>
      </c>
      <c r="AJ473" s="36">
        <f t="shared" si="217"/>
        <v>0</v>
      </c>
      <c r="AK473" s="37">
        <f t="shared" si="218"/>
        <v>0</v>
      </c>
      <c r="AL473" s="38">
        <f t="shared" si="219"/>
        <v>0</v>
      </c>
      <c r="AM473" s="35">
        <f t="shared" si="220"/>
        <v>0</v>
      </c>
      <c r="AN473" s="36">
        <f t="shared" si="221"/>
        <v>0</v>
      </c>
      <c r="AO473" s="37">
        <f t="shared" si="222"/>
        <v>0</v>
      </c>
      <c r="AP473" s="38">
        <f t="shared" si="223"/>
        <v>0</v>
      </c>
      <c r="AQ473" s="35">
        <f t="shared" si="224"/>
        <v>0</v>
      </c>
      <c r="AR473" s="36">
        <f t="shared" si="225"/>
        <v>0</v>
      </c>
      <c r="AS473" s="37">
        <f t="shared" si="226"/>
        <v>0</v>
      </c>
      <c r="AT473" s="38">
        <f t="shared" si="227"/>
        <v>0</v>
      </c>
      <c r="AU473" s="35">
        <f t="shared" si="228"/>
        <v>0</v>
      </c>
      <c r="AV473" s="36">
        <f t="shared" si="229"/>
        <v>0</v>
      </c>
      <c r="AW473" s="37">
        <f t="shared" si="230"/>
        <v>0</v>
      </c>
      <c r="AX473" s="38">
        <f t="shared" si="231"/>
        <v>0</v>
      </c>
      <c r="AY473" s="39">
        <f t="shared" si="232"/>
        <v>0</v>
      </c>
      <c r="AZ473" s="34" t="str">
        <f>IF(AY473=0,"",
IF(SUM($AY$143:AY473)=1,BA473,
IF($AY$718&gt;SUM($AY$143:AY473),_xlfn.CONCAT(", ",BA473),
IF($AY$718=SUM($AY$143:AY473),_xlfn.CONCAT(" y ",BA473)))))</f>
        <v/>
      </c>
      <c r="BA473" s="220" t="s">
        <v>1095</v>
      </c>
      <c r="BC473" s="41">
        <f t="shared" si="233"/>
        <v>0</v>
      </c>
      <c r="BD473" s="41">
        <f t="shared" si="234"/>
        <v>0</v>
      </c>
      <c r="BE473" s="41">
        <f t="shared" si="235"/>
        <v>0</v>
      </c>
      <c r="BF473" s="41">
        <f t="shared" si="236"/>
        <v>0</v>
      </c>
      <c r="BG473" s="41">
        <f t="shared" si="237"/>
        <v>0</v>
      </c>
      <c r="BH473" s="41">
        <f t="shared" si="238"/>
        <v>0</v>
      </c>
      <c r="BI473" s="41">
        <f t="shared" si="239"/>
        <v>0</v>
      </c>
      <c r="BJ473" s="41">
        <f t="shared" si="240"/>
        <v>0</v>
      </c>
    </row>
    <row r="474" spans="1:62" ht="15" customHeight="1">
      <c r="A474" s="159"/>
      <c r="B474" s="179"/>
      <c r="C474" s="220" t="s">
        <v>1096</v>
      </c>
      <c r="D474" s="573" t="str">
        <f>IF($AC$136="","",IF(HLOOKUP($AC$136,Presentación!$AQ$3:$BV$574,Presentación!AP335)="","",HLOOKUP($AC$136,Presentación!$AQ$3:$BV$574,Presentación!AP335,0)))</f>
        <v/>
      </c>
      <c r="E474" s="573"/>
      <c r="F474" s="573"/>
      <c r="G474" s="551" t="str">
        <f>IF($AC$136="","",IF(HLOOKUP($AC$136,Presentación!$BZ$3:$DE$574,Presentación!AP335,0)="","",HLOOKUP($AC$136,Presentación!$BZ$3:$DE$574,Presentación!AP335,0)))</f>
        <v/>
      </c>
      <c r="H474" s="551"/>
      <c r="I474" s="551"/>
      <c r="J474" s="551"/>
      <c r="K474" s="551"/>
      <c r="L474" s="551"/>
      <c r="M474" s="551"/>
      <c r="N474" s="551"/>
      <c r="O474" s="551"/>
      <c r="P474" s="551"/>
      <c r="Q474" s="551"/>
      <c r="R474" s="551"/>
      <c r="S474" s="551"/>
      <c r="T474" s="601"/>
      <c r="U474" s="467"/>
      <c r="V474" s="468"/>
      <c r="W474" s="27"/>
      <c r="X474" s="27"/>
      <c r="Y474" s="27"/>
      <c r="Z474" s="27"/>
      <c r="AA474" s="27"/>
      <c r="AB474" s="27"/>
      <c r="AC474" s="27"/>
      <c r="AD474" s="27"/>
      <c r="AG474">
        <f t="shared" si="214"/>
        <v>0</v>
      </c>
      <c r="AH474">
        <f t="shared" si="215"/>
        <v>0</v>
      </c>
      <c r="AI474" s="35">
        <f t="shared" si="216"/>
        <v>0</v>
      </c>
      <c r="AJ474" s="36">
        <f t="shared" si="217"/>
        <v>0</v>
      </c>
      <c r="AK474" s="37">
        <f t="shared" si="218"/>
        <v>0</v>
      </c>
      <c r="AL474" s="38">
        <f t="shared" si="219"/>
        <v>0</v>
      </c>
      <c r="AM474" s="35">
        <f t="shared" si="220"/>
        <v>0</v>
      </c>
      <c r="AN474" s="36">
        <f t="shared" si="221"/>
        <v>0</v>
      </c>
      <c r="AO474" s="37">
        <f t="shared" si="222"/>
        <v>0</v>
      </c>
      <c r="AP474" s="38">
        <f t="shared" si="223"/>
        <v>0</v>
      </c>
      <c r="AQ474" s="35">
        <f t="shared" si="224"/>
        <v>0</v>
      </c>
      <c r="AR474" s="36">
        <f t="shared" si="225"/>
        <v>0</v>
      </c>
      <c r="AS474" s="37">
        <f t="shared" si="226"/>
        <v>0</v>
      </c>
      <c r="AT474" s="38">
        <f t="shared" si="227"/>
        <v>0</v>
      </c>
      <c r="AU474" s="35">
        <f t="shared" si="228"/>
        <v>0</v>
      </c>
      <c r="AV474" s="36">
        <f t="shared" si="229"/>
        <v>0</v>
      </c>
      <c r="AW474" s="37">
        <f t="shared" si="230"/>
        <v>0</v>
      </c>
      <c r="AX474" s="38">
        <f t="shared" si="231"/>
        <v>0</v>
      </c>
      <c r="AY474" s="39">
        <f t="shared" si="232"/>
        <v>0</v>
      </c>
      <c r="AZ474" s="34" t="str">
        <f>IF(AY474=0,"",
IF(SUM($AY$143:AY474)=1,BA474,
IF($AY$718&gt;SUM($AY$143:AY474),_xlfn.CONCAT(", ",BA474),
IF($AY$718=SUM($AY$143:AY474),_xlfn.CONCAT(" y ",BA474)))))</f>
        <v/>
      </c>
      <c r="BA474" s="220" t="s">
        <v>1096</v>
      </c>
      <c r="BC474" s="41">
        <f t="shared" si="233"/>
        <v>0</v>
      </c>
      <c r="BD474" s="41">
        <f t="shared" si="234"/>
        <v>0</v>
      </c>
      <c r="BE474" s="41">
        <f t="shared" si="235"/>
        <v>0</v>
      </c>
      <c r="BF474" s="41">
        <f t="shared" si="236"/>
        <v>0</v>
      </c>
      <c r="BG474" s="41">
        <f t="shared" si="237"/>
        <v>0</v>
      </c>
      <c r="BH474" s="41">
        <f t="shared" si="238"/>
        <v>0</v>
      </c>
      <c r="BI474" s="41">
        <f t="shared" si="239"/>
        <v>0</v>
      </c>
      <c r="BJ474" s="41">
        <f t="shared" si="240"/>
        <v>0</v>
      </c>
    </row>
    <row r="475" spans="1:62" ht="15" customHeight="1">
      <c r="A475" s="159"/>
      <c r="B475" s="179"/>
      <c r="C475" s="220" t="s">
        <v>1097</v>
      </c>
      <c r="D475" s="573" t="str">
        <f>IF($AC$136="","",IF(HLOOKUP($AC$136,Presentación!$AQ$3:$BV$574,Presentación!AP336)="","",HLOOKUP($AC$136,Presentación!$AQ$3:$BV$574,Presentación!AP336,0)))</f>
        <v/>
      </c>
      <c r="E475" s="573"/>
      <c r="F475" s="573"/>
      <c r="G475" s="551" t="str">
        <f>IF($AC$136="","",IF(HLOOKUP($AC$136,Presentación!$BZ$3:$DE$574,Presentación!AP336,0)="","",HLOOKUP($AC$136,Presentación!$BZ$3:$DE$574,Presentación!AP336,0)))</f>
        <v/>
      </c>
      <c r="H475" s="551"/>
      <c r="I475" s="551"/>
      <c r="J475" s="551"/>
      <c r="K475" s="551"/>
      <c r="L475" s="551"/>
      <c r="M475" s="551"/>
      <c r="N475" s="551"/>
      <c r="O475" s="551"/>
      <c r="P475" s="551"/>
      <c r="Q475" s="551"/>
      <c r="R475" s="551"/>
      <c r="S475" s="551"/>
      <c r="T475" s="601"/>
      <c r="U475" s="467"/>
      <c r="V475" s="468"/>
      <c r="W475" s="27"/>
      <c r="X475" s="27"/>
      <c r="Y475" s="27"/>
      <c r="Z475" s="27"/>
      <c r="AA475" s="27"/>
      <c r="AB475" s="27"/>
      <c r="AC475" s="27"/>
      <c r="AD475" s="27"/>
      <c r="AG475">
        <f t="shared" si="214"/>
        <v>0</v>
      </c>
      <c r="AH475">
        <f t="shared" si="215"/>
        <v>0</v>
      </c>
      <c r="AI475" s="35">
        <f t="shared" si="216"/>
        <v>0</v>
      </c>
      <c r="AJ475" s="36">
        <f t="shared" si="217"/>
        <v>0</v>
      </c>
      <c r="AK475" s="37">
        <f t="shared" si="218"/>
        <v>0</v>
      </c>
      <c r="AL475" s="38">
        <f t="shared" si="219"/>
        <v>0</v>
      </c>
      <c r="AM475" s="35">
        <f t="shared" si="220"/>
        <v>0</v>
      </c>
      <c r="AN475" s="36">
        <f t="shared" si="221"/>
        <v>0</v>
      </c>
      <c r="AO475" s="37">
        <f t="shared" si="222"/>
        <v>0</v>
      </c>
      <c r="AP475" s="38">
        <f t="shared" si="223"/>
        <v>0</v>
      </c>
      <c r="AQ475" s="35">
        <f t="shared" si="224"/>
        <v>0</v>
      </c>
      <c r="AR475" s="36">
        <f t="shared" si="225"/>
        <v>0</v>
      </c>
      <c r="AS475" s="37">
        <f t="shared" si="226"/>
        <v>0</v>
      </c>
      <c r="AT475" s="38">
        <f t="shared" si="227"/>
        <v>0</v>
      </c>
      <c r="AU475" s="35">
        <f t="shared" si="228"/>
        <v>0</v>
      </c>
      <c r="AV475" s="36">
        <f t="shared" si="229"/>
        <v>0</v>
      </c>
      <c r="AW475" s="37">
        <f t="shared" si="230"/>
        <v>0</v>
      </c>
      <c r="AX475" s="38">
        <f t="shared" si="231"/>
        <v>0</v>
      </c>
      <c r="AY475" s="39">
        <f t="shared" si="232"/>
        <v>0</v>
      </c>
      <c r="AZ475" s="34" t="str">
        <f>IF(AY475=0,"",
IF(SUM($AY$143:AY475)=1,BA475,
IF($AY$718&gt;SUM($AY$143:AY475),_xlfn.CONCAT(", ",BA475),
IF($AY$718=SUM($AY$143:AY475),_xlfn.CONCAT(" y ",BA475)))))</f>
        <v/>
      </c>
      <c r="BA475" s="220" t="s">
        <v>1097</v>
      </c>
      <c r="BC475" s="41">
        <f t="shared" si="233"/>
        <v>0</v>
      </c>
      <c r="BD475" s="41">
        <f t="shared" si="234"/>
        <v>0</v>
      </c>
      <c r="BE475" s="41">
        <f t="shared" si="235"/>
        <v>0</v>
      </c>
      <c r="BF475" s="41">
        <f t="shared" si="236"/>
        <v>0</v>
      </c>
      <c r="BG475" s="41">
        <f t="shared" si="237"/>
        <v>0</v>
      </c>
      <c r="BH475" s="41">
        <f t="shared" si="238"/>
        <v>0</v>
      </c>
      <c r="BI475" s="41">
        <f t="shared" si="239"/>
        <v>0</v>
      </c>
      <c r="BJ475" s="41">
        <f t="shared" si="240"/>
        <v>0</v>
      </c>
    </row>
    <row r="476" spans="1:62" ht="15" customHeight="1">
      <c r="A476" s="159"/>
      <c r="B476" s="179"/>
      <c r="C476" s="220" t="s">
        <v>1098</v>
      </c>
      <c r="D476" s="573" t="str">
        <f>IF($AC$136="","",IF(HLOOKUP($AC$136,Presentación!$AQ$3:$BV$574,Presentación!AP337)="","",HLOOKUP($AC$136,Presentación!$AQ$3:$BV$574,Presentación!AP337,0)))</f>
        <v/>
      </c>
      <c r="E476" s="573"/>
      <c r="F476" s="573"/>
      <c r="G476" s="551" t="str">
        <f>IF($AC$136="","",IF(HLOOKUP($AC$136,Presentación!$BZ$3:$DE$574,Presentación!AP337,0)="","",HLOOKUP($AC$136,Presentación!$BZ$3:$DE$574,Presentación!AP337,0)))</f>
        <v/>
      </c>
      <c r="H476" s="551"/>
      <c r="I476" s="551"/>
      <c r="J476" s="551"/>
      <c r="K476" s="551"/>
      <c r="L476" s="551"/>
      <c r="M476" s="551"/>
      <c r="N476" s="551"/>
      <c r="O476" s="551"/>
      <c r="P476" s="551"/>
      <c r="Q476" s="551"/>
      <c r="R476" s="551"/>
      <c r="S476" s="551"/>
      <c r="T476" s="601"/>
      <c r="U476" s="467"/>
      <c r="V476" s="468"/>
      <c r="W476" s="27"/>
      <c r="X476" s="27"/>
      <c r="Y476" s="27"/>
      <c r="Z476" s="27"/>
      <c r="AA476" s="27"/>
      <c r="AB476" s="27"/>
      <c r="AC476" s="27"/>
      <c r="AD476" s="27"/>
      <c r="AG476">
        <f t="shared" si="214"/>
        <v>0</v>
      </c>
      <c r="AH476">
        <f t="shared" si="215"/>
        <v>0</v>
      </c>
      <c r="AI476" s="35">
        <f t="shared" si="216"/>
        <v>0</v>
      </c>
      <c r="AJ476" s="36">
        <f t="shared" si="217"/>
        <v>0</v>
      </c>
      <c r="AK476" s="37">
        <f t="shared" si="218"/>
        <v>0</v>
      </c>
      <c r="AL476" s="38">
        <f t="shared" si="219"/>
        <v>0</v>
      </c>
      <c r="AM476" s="35">
        <f t="shared" si="220"/>
        <v>0</v>
      </c>
      <c r="AN476" s="36">
        <f t="shared" si="221"/>
        <v>0</v>
      </c>
      <c r="AO476" s="37">
        <f t="shared" si="222"/>
        <v>0</v>
      </c>
      <c r="AP476" s="38">
        <f t="shared" si="223"/>
        <v>0</v>
      </c>
      <c r="AQ476" s="35">
        <f t="shared" si="224"/>
        <v>0</v>
      </c>
      <c r="AR476" s="36">
        <f t="shared" si="225"/>
        <v>0</v>
      </c>
      <c r="AS476" s="37">
        <f t="shared" si="226"/>
        <v>0</v>
      </c>
      <c r="AT476" s="38">
        <f t="shared" si="227"/>
        <v>0</v>
      </c>
      <c r="AU476" s="35">
        <f t="shared" si="228"/>
        <v>0</v>
      </c>
      <c r="AV476" s="36">
        <f t="shared" si="229"/>
        <v>0</v>
      </c>
      <c r="AW476" s="37">
        <f t="shared" si="230"/>
        <v>0</v>
      </c>
      <c r="AX476" s="38">
        <f t="shared" si="231"/>
        <v>0</v>
      </c>
      <c r="AY476" s="39">
        <f t="shared" si="232"/>
        <v>0</v>
      </c>
      <c r="AZ476" s="34" t="str">
        <f>IF(AY476=0,"",
IF(SUM($AY$143:AY476)=1,BA476,
IF($AY$718&gt;SUM($AY$143:AY476),_xlfn.CONCAT(", ",BA476),
IF($AY$718=SUM($AY$143:AY476),_xlfn.CONCAT(" y ",BA476)))))</f>
        <v/>
      </c>
      <c r="BA476" s="220" t="s">
        <v>1098</v>
      </c>
      <c r="BC476" s="41">
        <f t="shared" si="233"/>
        <v>0</v>
      </c>
      <c r="BD476" s="41">
        <f t="shared" si="234"/>
        <v>0</v>
      </c>
      <c r="BE476" s="41">
        <f t="shared" si="235"/>
        <v>0</v>
      </c>
      <c r="BF476" s="41">
        <f t="shared" si="236"/>
        <v>0</v>
      </c>
      <c r="BG476" s="41">
        <f t="shared" si="237"/>
        <v>0</v>
      </c>
      <c r="BH476" s="41">
        <f t="shared" si="238"/>
        <v>0</v>
      </c>
      <c r="BI476" s="41">
        <f t="shared" si="239"/>
        <v>0</v>
      </c>
      <c r="BJ476" s="41">
        <f t="shared" si="240"/>
        <v>0</v>
      </c>
    </row>
    <row r="477" spans="1:62" ht="15" customHeight="1">
      <c r="A477" s="159"/>
      <c r="B477" s="179"/>
      <c r="C477" s="220" t="s">
        <v>1099</v>
      </c>
      <c r="D477" s="573" t="str">
        <f>IF($AC$136="","",IF(HLOOKUP($AC$136,Presentación!$AQ$3:$BV$574,Presentación!AP338)="","",HLOOKUP($AC$136,Presentación!$AQ$3:$BV$574,Presentación!AP338,0)))</f>
        <v/>
      </c>
      <c r="E477" s="573"/>
      <c r="F477" s="573"/>
      <c r="G477" s="551" t="str">
        <f>IF($AC$136="","",IF(HLOOKUP($AC$136,Presentación!$BZ$3:$DE$574,Presentación!AP338,0)="","",HLOOKUP($AC$136,Presentación!$BZ$3:$DE$574,Presentación!AP338,0)))</f>
        <v/>
      </c>
      <c r="H477" s="551"/>
      <c r="I477" s="551"/>
      <c r="J477" s="551"/>
      <c r="K477" s="551"/>
      <c r="L477" s="551"/>
      <c r="M477" s="551"/>
      <c r="N477" s="551"/>
      <c r="O477" s="551"/>
      <c r="P477" s="551"/>
      <c r="Q477" s="551"/>
      <c r="R477" s="551"/>
      <c r="S477" s="551"/>
      <c r="T477" s="601"/>
      <c r="U477" s="467"/>
      <c r="V477" s="468"/>
      <c r="W477" s="27"/>
      <c r="X477" s="27"/>
      <c r="Y477" s="27"/>
      <c r="Z477" s="27"/>
      <c r="AA477" s="27"/>
      <c r="AB477" s="27"/>
      <c r="AC477" s="27"/>
      <c r="AD477" s="27"/>
      <c r="AG477">
        <f t="shared" si="214"/>
        <v>0</v>
      </c>
      <c r="AH477">
        <f t="shared" si="215"/>
        <v>0</v>
      </c>
      <c r="AI477" s="35">
        <f t="shared" si="216"/>
        <v>0</v>
      </c>
      <c r="AJ477" s="36">
        <f t="shared" si="217"/>
        <v>0</v>
      </c>
      <c r="AK477" s="37">
        <f t="shared" si="218"/>
        <v>0</v>
      </c>
      <c r="AL477" s="38">
        <f t="shared" si="219"/>
        <v>0</v>
      </c>
      <c r="AM477" s="35">
        <f t="shared" si="220"/>
        <v>0</v>
      </c>
      <c r="AN477" s="36">
        <f t="shared" si="221"/>
        <v>0</v>
      </c>
      <c r="AO477" s="37">
        <f t="shared" si="222"/>
        <v>0</v>
      </c>
      <c r="AP477" s="38">
        <f t="shared" si="223"/>
        <v>0</v>
      </c>
      <c r="AQ477" s="35">
        <f t="shared" si="224"/>
        <v>0</v>
      </c>
      <c r="AR477" s="36">
        <f t="shared" si="225"/>
        <v>0</v>
      </c>
      <c r="AS477" s="37">
        <f t="shared" si="226"/>
        <v>0</v>
      </c>
      <c r="AT477" s="38">
        <f t="shared" si="227"/>
        <v>0</v>
      </c>
      <c r="AU477" s="35">
        <f t="shared" si="228"/>
        <v>0</v>
      </c>
      <c r="AV477" s="36">
        <f t="shared" si="229"/>
        <v>0</v>
      </c>
      <c r="AW477" s="37">
        <f t="shared" si="230"/>
        <v>0</v>
      </c>
      <c r="AX477" s="38">
        <f t="shared" si="231"/>
        <v>0</v>
      </c>
      <c r="AY477" s="39">
        <f t="shared" si="232"/>
        <v>0</v>
      </c>
      <c r="AZ477" s="34" t="str">
        <f>IF(AY477=0,"",
IF(SUM($AY$143:AY477)=1,BA477,
IF($AY$718&gt;SUM($AY$143:AY477),_xlfn.CONCAT(", ",BA477),
IF($AY$718=SUM($AY$143:AY477),_xlfn.CONCAT(" y ",BA477)))))</f>
        <v/>
      </c>
      <c r="BA477" s="220" t="s">
        <v>1099</v>
      </c>
      <c r="BC477" s="41">
        <f t="shared" si="233"/>
        <v>0</v>
      </c>
      <c r="BD477" s="41">
        <f t="shared" si="234"/>
        <v>0</v>
      </c>
      <c r="BE477" s="41">
        <f t="shared" si="235"/>
        <v>0</v>
      </c>
      <c r="BF477" s="41">
        <f t="shared" si="236"/>
        <v>0</v>
      </c>
      <c r="BG477" s="41">
        <f t="shared" si="237"/>
        <v>0</v>
      </c>
      <c r="BH477" s="41">
        <f t="shared" si="238"/>
        <v>0</v>
      </c>
      <c r="BI477" s="41">
        <f t="shared" si="239"/>
        <v>0</v>
      </c>
      <c r="BJ477" s="41">
        <f t="shared" si="240"/>
        <v>0</v>
      </c>
    </row>
    <row r="478" spans="1:62" ht="15" customHeight="1">
      <c r="A478" s="159"/>
      <c r="B478" s="179"/>
      <c r="C478" s="220" t="s">
        <v>1100</v>
      </c>
      <c r="D478" s="573" t="str">
        <f>IF($AC$136="","",IF(HLOOKUP($AC$136,Presentación!$AQ$3:$BV$574,Presentación!AP339)="","",HLOOKUP($AC$136,Presentación!$AQ$3:$BV$574,Presentación!AP339,0)))</f>
        <v/>
      </c>
      <c r="E478" s="573"/>
      <c r="F478" s="573"/>
      <c r="G478" s="551" t="str">
        <f>IF($AC$136="","",IF(HLOOKUP($AC$136,Presentación!$BZ$3:$DE$574,Presentación!AP339,0)="","",HLOOKUP($AC$136,Presentación!$BZ$3:$DE$574,Presentación!AP339,0)))</f>
        <v/>
      </c>
      <c r="H478" s="551"/>
      <c r="I478" s="551"/>
      <c r="J478" s="551"/>
      <c r="K478" s="551"/>
      <c r="L478" s="551"/>
      <c r="M478" s="551"/>
      <c r="N478" s="551"/>
      <c r="O478" s="551"/>
      <c r="P478" s="551"/>
      <c r="Q478" s="551"/>
      <c r="R478" s="551"/>
      <c r="S478" s="551"/>
      <c r="T478" s="601"/>
      <c r="U478" s="467"/>
      <c r="V478" s="468"/>
      <c r="W478" s="27"/>
      <c r="X478" s="27"/>
      <c r="Y478" s="27"/>
      <c r="Z478" s="27"/>
      <c r="AA478" s="27"/>
      <c r="AB478" s="27"/>
      <c r="AC478" s="27"/>
      <c r="AD478" s="27"/>
      <c r="AG478">
        <f t="shared" si="214"/>
        <v>0</v>
      </c>
      <c r="AH478">
        <f t="shared" si="215"/>
        <v>0</v>
      </c>
      <c r="AI478" s="35">
        <f t="shared" si="216"/>
        <v>0</v>
      </c>
      <c r="AJ478" s="36">
        <f t="shared" si="217"/>
        <v>0</v>
      </c>
      <c r="AK478" s="37">
        <f t="shared" si="218"/>
        <v>0</v>
      </c>
      <c r="AL478" s="38">
        <f t="shared" si="219"/>
        <v>0</v>
      </c>
      <c r="AM478" s="35">
        <f t="shared" si="220"/>
        <v>0</v>
      </c>
      <c r="AN478" s="36">
        <f t="shared" si="221"/>
        <v>0</v>
      </c>
      <c r="AO478" s="37">
        <f t="shared" si="222"/>
        <v>0</v>
      </c>
      <c r="AP478" s="38">
        <f t="shared" si="223"/>
        <v>0</v>
      </c>
      <c r="AQ478" s="35">
        <f t="shared" si="224"/>
        <v>0</v>
      </c>
      <c r="AR478" s="36">
        <f t="shared" si="225"/>
        <v>0</v>
      </c>
      <c r="AS478" s="37">
        <f t="shared" si="226"/>
        <v>0</v>
      </c>
      <c r="AT478" s="38">
        <f t="shared" si="227"/>
        <v>0</v>
      </c>
      <c r="AU478" s="35">
        <f t="shared" si="228"/>
        <v>0</v>
      </c>
      <c r="AV478" s="36">
        <f t="shared" si="229"/>
        <v>0</v>
      </c>
      <c r="AW478" s="37">
        <f t="shared" si="230"/>
        <v>0</v>
      </c>
      <c r="AX478" s="38">
        <f t="shared" si="231"/>
        <v>0</v>
      </c>
      <c r="AY478" s="39">
        <f t="shared" si="232"/>
        <v>0</v>
      </c>
      <c r="AZ478" s="34" t="str">
        <f>IF(AY478=0,"",
IF(SUM($AY$143:AY478)=1,BA478,
IF($AY$718&gt;SUM($AY$143:AY478),_xlfn.CONCAT(", ",BA478),
IF($AY$718=SUM($AY$143:AY478),_xlfn.CONCAT(" y ",BA478)))))</f>
        <v/>
      </c>
      <c r="BA478" s="220" t="s">
        <v>1100</v>
      </c>
      <c r="BC478" s="41">
        <f t="shared" si="233"/>
        <v>0</v>
      </c>
      <c r="BD478" s="41">
        <f t="shared" si="234"/>
        <v>0</v>
      </c>
      <c r="BE478" s="41">
        <f t="shared" si="235"/>
        <v>0</v>
      </c>
      <c r="BF478" s="41">
        <f t="shared" si="236"/>
        <v>0</v>
      </c>
      <c r="BG478" s="41">
        <f t="shared" si="237"/>
        <v>0</v>
      </c>
      <c r="BH478" s="41">
        <f t="shared" si="238"/>
        <v>0</v>
      </c>
      <c r="BI478" s="41">
        <f t="shared" si="239"/>
        <v>0</v>
      </c>
      <c r="BJ478" s="41">
        <f t="shared" si="240"/>
        <v>0</v>
      </c>
    </row>
    <row r="479" spans="1:62" ht="15" customHeight="1">
      <c r="A479" s="159"/>
      <c r="B479" s="179"/>
      <c r="C479" s="220" t="s">
        <v>1101</v>
      </c>
      <c r="D479" s="573" t="str">
        <f>IF($AC$136="","",IF(HLOOKUP($AC$136,Presentación!$AQ$3:$BV$574,Presentación!AP340)="","",HLOOKUP($AC$136,Presentación!$AQ$3:$BV$574,Presentación!AP340,0)))</f>
        <v/>
      </c>
      <c r="E479" s="573"/>
      <c r="F479" s="573"/>
      <c r="G479" s="551" t="str">
        <f>IF($AC$136="","",IF(HLOOKUP($AC$136,Presentación!$BZ$3:$DE$574,Presentación!AP340,0)="","",HLOOKUP($AC$136,Presentación!$BZ$3:$DE$574,Presentación!AP340,0)))</f>
        <v/>
      </c>
      <c r="H479" s="551"/>
      <c r="I479" s="551"/>
      <c r="J479" s="551"/>
      <c r="K479" s="551"/>
      <c r="L479" s="551"/>
      <c r="M479" s="551"/>
      <c r="N479" s="551"/>
      <c r="O479" s="551"/>
      <c r="P479" s="551"/>
      <c r="Q479" s="551"/>
      <c r="R479" s="551"/>
      <c r="S479" s="551"/>
      <c r="T479" s="601"/>
      <c r="U479" s="467"/>
      <c r="V479" s="468"/>
      <c r="W479" s="27"/>
      <c r="X479" s="27"/>
      <c r="Y479" s="27"/>
      <c r="Z479" s="27"/>
      <c r="AA479" s="27"/>
      <c r="AB479" s="27"/>
      <c r="AC479" s="27"/>
      <c r="AD479" s="27"/>
      <c r="AG479">
        <f t="shared" si="214"/>
        <v>0</v>
      </c>
      <c r="AH479">
        <f t="shared" si="215"/>
        <v>0</v>
      </c>
      <c r="AI479" s="35">
        <f t="shared" si="216"/>
        <v>0</v>
      </c>
      <c r="AJ479" s="36">
        <f t="shared" si="217"/>
        <v>0</v>
      </c>
      <c r="AK479" s="37">
        <f t="shared" si="218"/>
        <v>0</v>
      </c>
      <c r="AL479" s="38">
        <f t="shared" si="219"/>
        <v>0</v>
      </c>
      <c r="AM479" s="35">
        <f t="shared" si="220"/>
        <v>0</v>
      </c>
      <c r="AN479" s="36">
        <f t="shared" si="221"/>
        <v>0</v>
      </c>
      <c r="AO479" s="37">
        <f t="shared" si="222"/>
        <v>0</v>
      </c>
      <c r="AP479" s="38">
        <f t="shared" si="223"/>
        <v>0</v>
      </c>
      <c r="AQ479" s="35">
        <f t="shared" si="224"/>
        <v>0</v>
      </c>
      <c r="AR479" s="36">
        <f t="shared" si="225"/>
        <v>0</v>
      </c>
      <c r="AS479" s="37">
        <f t="shared" si="226"/>
        <v>0</v>
      </c>
      <c r="AT479" s="38">
        <f t="shared" si="227"/>
        <v>0</v>
      </c>
      <c r="AU479" s="35">
        <f t="shared" si="228"/>
        <v>0</v>
      </c>
      <c r="AV479" s="36">
        <f t="shared" si="229"/>
        <v>0</v>
      </c>
      <c r="AW479" s="37">
        <f t="shared" si="230"/>
        <v>0</v>
      </c>
      <c r="AX479" s="38">
        <f t="shared" si="231"/>
        <v>0</v>
      </c>
      <c r="AY479" s="39">
        <f t="shared" si="232"/>
        <v>0</v>
      </c>
      <c r="AZ479" s="34" t="str">
        <f>IF(AY479=0,"",
IF(SUM($AY$143:AY479)=1,BA479,
IF($AY$718&gt;SUM($AY$143:AY479),_xlfn.CONCAT(", ",BA479),
IF($AY$718=SUM($AY$143:AY479),_xlfn.CONCAT(" y ",BA479)))))</f>
        <v/>
      </c>
      <c r="BA479" s="220" t="s">
        <v>1101</v>
      </c>
      <c r="BC479" s="41">
        <f t="shared" si="233"/>
        <v>0</v>
      </c>
      <c r="BD479" s="41">
        <f t="shared" si="234"/>
        <v>0</v>
      </c>
      <c r="BE479" s="41">
        <f t="shared" si="235"/>
        <v>0</v>
      </c>
      <c r="BF479" s="41">
        <f t="shared" si="236"/>
        <v>0</v>
      </c>
      <c r="BG479" s="41">
        <f t="shared" si="237"/>
        <v>0</v>
      </c>
      <c r="BH479" s="41">
        <f t="shared" si="238"/>
        <v>0</v>
      </c>
      <c r="BI479" s="41">
        <f t="shared" si="239"/>
        <v>0</v>
      </c>
      <c r="BJ479" s="41">
        <f t="shared" si="240"/>
        <v>0</v>
      </c>
    </row>
    <row r="480" spans="1:62" ht="15" customHeight="1">
      <c r="A480" s="159"/>
      <c r="B480" s="179"/>
      <c r="C480" s="220" t="s">
        <v>1102</v>
      </c>
      <c r="D480" s="573" t="str">
        <f>IF($AC$136="","",IF(HLOOKUP($AC$136,Presentación!$AQ$3:$BV$574,Presentación!AP341)="","",HLOOKUP($AC$136,Presentación!$AQ$3:$BV$574,Presentación!AP341,0)))</f>
        <v/>
      </c>
      <c r="E480" s="573"/>
      <c r="F480" s="573"/>
      <c r="G480" s="551" t="str">
        <f>IF($AC$136="","",IF(HLOOKUP($AC$136,Presentación!$BZ$3:$DE$574,Presentación!AP341,0)="","",HLOOKUP($AC$136,Presentación!$BZ$3:$DE$574,Presentación!AP341,0)))</f>
        <v/>
      </c>
      <c r="H480" s="551"/>
      <c r="I480" s="551"/>
      <c r="J480" s="551"/>
      <c r="K480" s="551"/>
      <c r="L480" s="551"/>
      <c r="M480" s="551"/>
      <c r="N480" s="551"/>
      <c r="O480" s="551"/>
      <c r="P480" s="551"/>
      <c r="Q480" s="551"/>
      <c r="R480" s="551"/>
      <c r="S480" s="551"/>
      <c r="T480" s="601"/>
      <c r="U480" s="467"/>
      <c r="V480" s="468"/>
      <c r="W480" s="27"/>
      <c r="X480" s="27"/>
      <c r="Y480" s="27"/>
      <c r="Z480" s="27"/>
      <c r="AA480" s="27"/>
      <c r="AB480" s="27"/>
      <c r="AC480" s="27"/>
      <c r="AD480" s="27"/>
      <c r="AG480">
        <f t="shared" si="214"/>
        <v>0</v>
      </c>
      <c r="AH480">
        <f t="shared" si="215"/>
        <v>0</v>
      </c>
      <c r="AI480" s="35">
        <f t="shared" si="216"/>
        <v>0</v>
      </c>
      <c r="AJ480" s="36">
        <f t="shared" si="217"/>
        <v>0</v>
      </c>
      <c r="AK480" s="37">
        <f t="shared" si="218"/>
        <v>0</v>
      </c>
      <c r="AL480" s="38">
        <f t="shared" si="219"/>
        <v>0</v>
      </c>
      <c r="AM480" s="35">
        <f t="shared" si="220"/>
        <v>0</v>
      </c>
      <c r="AN480" s="36">
        <f t="shared" si="221"/>
        <v>0</v>
      </c>
      <c r="AO480" s="37">
        <f t="shared" si="222"/>
        <v>0</v>
      </c>
      <c r="AP480" s="38">
        <f t="shared" si="223"/>
        <v>0</v>
      </c>
      <c r="AQ480" s="35">
        <f t="shared" si="224"/>
        <v>0</v>
      </c>
      <c r="AR480" s="36">
        <f t="shared" si="225"/>
        <v>0</v>
      </c>
      <c r="AS480" s="37">
        <f t="shared" si="226"/>
        <v>0</v>
      </c>
      <c r="AT480" s="38">
        <f t="shared" si="227"/>
        <v>0</v>
      </c>
      <c r="AU480" s="35">
        <f t="shared" si="228"/>
        <v>0</v>
      </c>
      <c r="AV480" s="36">
        <f t="shared" si="229"/>
        <v>0</v>
      </c>
      <c r="AW480" s="37">
        <f t="shared" si="230"/>
        <v>0</v>
      </c>
      <c r="AX480" s="38">
        <f t="shared" si="231"/>
        <v>0</v>
      </c>
      <c r="AY480" s="39">
        <f t="shared" si="232"/>
        <v>0</v>
      </c>
      <c r="AZ480" s="34" t="str">
        <f>IF(AY480=0,"",
IF(SUM($AY$143:AY480)=1,BA480,
IF($AY$718&gt;SUM($AY$143:AY480),_xlfn.CONCAT(", ",BA480),
IF($AY$718=SUM($AY$143:AY480),_xlfn.CONCAT(" y ",BA480)))))</f>
        <v/>
      </c>
      <c r="BA480" s="220" t="s">
        <v>1102</v>
      </c>
      <c r="BC480" s="41">
        <f t="shared" si="233"/>
        <v>0</v>
      </c>
      <c r="BD480" s="41">
        <f t="shared" si="234"/>
        <v>0</v>
      </c>
      <c r="BE480" s="41">
        <f t="shared" si="235"/>
        <v>0</v>
      </c>
      <c r="BF480" s="41">
        <f t="shared" si="236"/>
        <v>0</v>
      </c>
      <c r="BG480" s="41">
        <f t="shared" si="237"/>
        <v>0</v>
      </c>
      <c r="BH480" s="41">
        <f t="shared" si="238"/>
        <v>0</v>
      </c>
      <c r="BI480" s="41">
        <f t="shared" si="239"/>
        <v>0</v>
      </c>
      <c r="BJ480" s="41">
        <f t="shared" si="240"/>
        <v>0</v>
      </c>
    </row>
    <row r="481" spans="1:62" ht="15" customHeight="1">
      <c r="A481" s="159"/>
      <c r="B481" s="179"/>
      <c r="C481" s="220" t="s">
        <v>1103</v>
      </c>
      <c r="D481" s="573" t="str">
        <f>IF($AC$136="","",IF(HLOOKUP($AC$136,Presentación!$AQ$3:$BV$574,Presentación!AP342)="","",HLOOKUP($AC$136,Presentación!$AQ$3:$BV$574,Presentación!AP342,0)))</f>
        <v/>
      </c>
      <c r="E481" s="573"/>
      <c r="F481" s="573"/>
      <c r="G481" s="551" t="str">
        <f>IF($AC$136="","",IF(HLOOKUP($AC$136,Presentación!$BZ$3:$DE$574,Presentación!AP342,0)="","",HLOOKUP($AC$136,Presentación!$BZ$3:$DE$574,Presentación!AP342,0)))</f>
        <v/>
      </c>
      <c r="H481" s="551"/>
      <c r="I481" s="551"/>
      <c r="J481" s="551"/>
      <c r="K481" s="551"/>
      <c r="L481" s="551"/>
      <c r="M481" s="551"/>
      <c r="N481" s="551"/>
      <c r="O481" s="551"/>
      <c r="P481" s="551"/>
      <c r="Q481" s="551"/>
      <c r="R481" s="551"/>
      <c r="S481" s="551"/>
      <c r="T481" s="601"/>
      <c r="U481" s="467"/>
      <c r="V481" s="468"/>
      <c r="W481" s="27"/>
      <c r="X481" s="27"/>
      <c r="Y481" s="27"/>
      <c r="Z481" s="27"/>
      <c r="AA481" s="27"/>
      <c r="AB481" s="27"/>
      <c r="AC481" s="27"/>
      <c r="AD481" s="27"/>
      <c r="AG481">
        <f t="shared" si="214"/>
        <v>0</v>
      </c>
      <c r="AH481">
        <f t="shared" si="215"/>
        <v>0</v>
      </c>
      <c r="AI481" s="35">
        <f t="shared" si="216"/>
        <v>0</v>
      </c>
      <c r="AJ481" s="36">
        <f t="shared" si="217"/>
        <v>0</v>
      </c>
      <c r="AK481" s="37">
        <f t="shared" si="218"/>
        <v>0</v>
      </c>
      <c r="AL481" s="38">
        <f t="shared" si="219"/>
        <v>0</v>
      </c>
      <c r="AM481" s="35">
        <f t="shared" si="220"/>
        <v>0</v>
      </c>
      <c r="AN481" s="36">
        <f t="shared" si="221"/>
        <v>0</v>
      </c>
      <c r="AO481" s="37">
        <f t="shared" si="222"/>
        <v>0</v>
      </c>
      <c r="AP481" s="38">
        <f t="shared" si="223"/>
        <v>0</v>
      </c>
      <c r="AQ481" s="35">
        <f t="shared" si="224"/>
        <v>0</v>
      </c>
      <c r="AR481" s="36">
        <f t="shared" si="225"/>
        <v>0</v>
      </c>
      <c r="AS481" s="37">
        <f t="shared" si="226"/>
        <v>0</v>
      </c>
      <c r="AT481" s="38">
        <f t="shared" si="227"/>
        <v>0</v>
      </c>
      <c r="AU481" s="35">
        <f t="shared" si="228"/>
        <v>0</v>
      </c>
      <c r="AV481" s="36">
        <f t="shared" si="229"/>
        <v>0</v>
      </c>
      <c r="AW481" s="37">
        <f t="shared" si="230"/>
        <v>0</v>
      </c>
      <c r="AX481" s="38">
        <f t="shared" si="231"/>
        <v>0</v>
      </c>
      <c r="AY481" s="39">
        <f t="shared" si="232"/>
        <v>0</v>
      </c>
      <c r="AZ481" s="34" t="str">
        <f>IF(AY481=0,"",
IF(SUM($AY$143:AY481)=1,BA481,
IF($AY$718&gt;SUM($AY$143:AY481),_xlfn.CONCAT(", ",BA481),
IF($AY$718=SUM($AY$143:AY481),_xlfn.CONCAT(" y ",BA481)))))</f>
        <v/>
      </c>
      <c r="BA481" s="220" t="s">
        <v>1103</v>
      </c>
      <c r="BC481" s="41">
        <f t="shared" si="233"/>
        <v>0</v>
      </c>
      <c r="BD481" s="41">
        <f t="shared" si="234"/>
        <v>0</v>
      </c>
      <c r="BE481" s="41">
        <f t="shared" si="235"/>
        <v>0</v>
      </c>
      <c r="BF481" s="41">
        <f t="shared" si="236"/>
        <v>0</v>
      </c>
      <c r="BG481" s="41">
        <f t="shared" si="237"/>
        <v>0</v>
      </c>
      <c r="BH481" s="41">
        <f t="shared" si="238"/>
        <v>0</v>
      </c>
      <c r="BI481" s="41">
        <f t="shared" si="239"/>
        <v>0</v>
      </c>
      <c r="BJ481" s="41">
        <f t="shared" si="240"/>
        <v>0</v>
      </c>
    </row>
    <row r="482" spans="1:62" ht="15" customHeight="1">
      <c r="A482" s="159"/>
      <c r="B482" s="179"/>
      <c r="C482" s="220" t="s">
        <v>1104</v>
      </c>
      <c r="D482" s="573" t="str">
        <f>IF($AC$136="","",IF(HLOOKUP($AC$136,Presentación!$AQ$3:$BV$574,Presentación!AP343)="","",HLOOKUP($AC$136,Presentación!$AQ$3:$BV$574,Presentación!AP343,0)))</f>
        <v/>
      </c>
      <c r="E482" s="573"/>
      <c r="F482" s="573"/>
      <c r="G482" s="551" t="str">
        <f>IF($AC$136="","",IF(HLOOKUP($AC$136,Presentación!$BZ$3:$DE$574,Presentación!AP343,0)="","",HLOOKUP($AC$136,Presentación!$BZ$3:$DE$574,Presentación!AP343,0)))</f>
        <v/>
      </c>
      <c r="H482" s="551"/>
      <c r="I482" s="551"/>
      <c r="J482" s="551"/>
      <c r="K482" s="551"/>
      <c r="L482" s="551"/>
      <c r="M482" s="551"/>
      <c r="N482" s="551"/>
      <c r="O482" s="551"/>
      <c r="P482" s="551"/>
      <c r="Q482" s="551"/>
      <c r="R482" s="551"/>
      <c r="S482" s="551"/>
      <c r="T482" s="601"/>
      <c r="U482" s="467"/>
      <c r="V482" s="468"/>
      <c r="W482" s="27"/>
      <c r="X482" s="27"/>
      <c r="Y482" s="27"/>
      <c r="Z482" s="27"/>
      <c r="AA482" s="27"/>
      <c r="AB482" s="27"/>
      <c r="AC482" s="27"/>
      <c r="AD482" s="27"/>
      <c r="AG482">
        <f t="shared" si="214"/>
        <v>0</v>
      </c>
      <c r="AH482">
        <f t="shared" si="215"/>
        <v>0</v>
      </c>
      <c r="AI482" s="35">
        <f t="shared" si="216"/>
        <v>0</v>
      </c>
      <c r="AJ482" s="36">
        <f t="shared" si="217"/>
        <v>0</v>
      </c>
      <c r="AK482" s="37">
        <f t="shared" si="218"/>
        <v>0</v>
      </c>
      <c r="AL482" s="38">
        <f t="shared" si="219"/>
        <v>0</v>
      </c>
      <c r="AM482" s="35">
        <f t="shared" si="220"/>
        <v>0</v>
      </c>
      <c r="AN482" s="36">
        <f t="shared" si="221"/>
        <v>0</v>
      </c>
      <c r="AO482" s="37">
        <f t="shared" si="222"/>
        <v>0</v>
      </c>
      <c r="AP482" s="38">
        <f t="shared" si="223"/>
        <v>0</v>
      </c>
      <c r="AQ482" s="35">
        <f t="shared" si="224"/>
        <v>0</v>
      </c>
      <c r="AR482" s="36">
        <f t="shared" si="225"/>
        <v>0</v>
      </c>
      <c r="AS482" s="37">
        <f t="shared" si="226"/>
        <v>0</v>
      </c>
      <c r="AT482" s="38">
        <f t="shared" si="227"/>
        <v>0</v>
      </c>
      <c r="AU482" s="35">
        <f t="shared" si="228"/>
        <v>0</v>
      </c>
      <c r="AV482" s="36">
        <f t="shared" si="229"/>
        <v>0</v>
      </c>
      <c r="AW482" s="37">
        <f t="shared" si="230"/>
        <v>0</v>
      </c>
      <c r="AX482" s="38">
        <f t="shared" si="231"/>
        <v>0</v>
      </c>
      <c r="AY482" s="39">
        <f t="shared" si="232"/>
        <v>0</v>
      </c>
      <c r="AZ482" s="34" t="str">
        <f>IF(AY482=0,"",
IF(SUM($AY$143:AY482)=1,BA482,
IF($AY$718&gt;SUM($AY$143:AY482),_xlfn.CONCAT(", ",BA482),
IF($AY$718=SUM($AY$143:AY482),_xlfn.CONCAT(" y ",BA482)))))</f>
        <v/>
      </c>
      <c r="BA482" s="220" t="s">
        <v>1104</v>
      </c>
      <c r="BC482" s="41">
        <f t="shared" si="233"/>
        <v>0</v>
      </c>
      <c r="BD482" s="41">
        <f t="shared" si="234"/>
        <v>0</v>
      </c>
      <c r="BE482" s="41">
        <f t="shared" si="235"/>
        <v>0</v>
      </c>
      <c r="BF482" s="41">
        <f t="shared" si="236"/>
        <v>0</v>
      </c>
      <c r="BG482" s="41">
        <f t="shared" si="237"/>
        <v>0</v>
      </c>
      <c r="BH482" s="41">
        <f t="shared" si="238"/>
        <v>0</v>
      </c>
      <c r="BI482" s="41">
        <f t="shared" si="239"/>
        <v>0</v>
      </c>
      <c r="BJ482" s="41">
        <f t="shared" si="240"/>
        <v>0</v>
      </c>
    </row>
    <row r="483" spans="1:62" ht="15" customHeight="1">
      <c r="A483" s="159"/>
      <c r="B483" s="179"/>
      <c r="C483" s="220" t="s">
        <v>1105</v>
      </c>
      <c r="D483" s="573" t="str">
        <f>IF($AC$136="","",IF(HLOOKUP($AC$136,Presentación!$AQ$3:$BV$574,Presentación!AP344)="","",HLOOKUP($AC$136,Presentación!$AQ$3:$BV$574,Presentación!AP344,0)))</f>
        <v/>
      </c>
      <c r="E483" s="573"/>
      <c r="F483" s="573"/>
      <c r="G483" s="551" t="str">
        <f>IF($AC$136="","",IF(HLOOKUP($AC$136,Presentación!$BZ$3:$DE$574,Presentación!AP344,0)="","",HLOOKUP($AC$136,Presentación!$BZ$3:$DE$574,Presentación!AP344,0)))</f>
        <v/>
      </c>
      <c r="H483" s="551"/>
      <c r="I483" s="551"/>
      <c r="J483" s="551"/>
      <c r="K483" s="551"/>
      <c r="L483" s="551"/>
      <c r="M483" s="551"/>
      <c r="N483" s="551"/>
      <c r="O483" s="551"/>
      <c r="P483" s="551"/>
      <c r="Q483" s="551"/>
      <c r="R483" s="551"/>
      <c r="S483" s="551"/>
      <c r="T483" s="601"/>
      <c r="U483" s="467"/>
      <c r="V483" s="468"/>
      <c r="W483" s="27"/>
      <c r="X483" s="27"/>
      <c r="Y483" s="27"/>
      <c r="Z483" s="27"/>
      <c r="AA483" s="27"/>
      <c r="AB483" s="27"/>
      <c r="AC483" s="27"/>
      <c r="AD483" s="27"/>
      <c r="AG483">
        <f t="shared" si="214"/>
        <v>0</v>
      </c>
      <c r="AH483">
        <f t="shared" si="215"/>
        <v>0</v>
      </c>
      <c r="AI483" s="35">
        <f t="shared" si="216"/>
        <v>0</v>
      </c>
      <c r="AJ483" s="36">
        <f t="shared" si="217"/>
        <v>0</v>
      </c>
      <c r="AK483" s="37">
        <f t="shared" si="218"/>
        <v>0</v>
      </c>
      <c r="AL483" s="38">
        <f t="shared" si="219"/>
        <v>0</v>
      </c>
      <c r="AM483" s="35">
        <f t="shared" si="220"/>
        <v>0</v>
      </c>
      <c r="AN483" s="36">
        <f t="shared" si="221"/>
        <v>0</v>
      </c>
      <c r="AO483" s="37">
        <f t="shared" si="222"/>
        <v>0</v>
      </c>
      <c r="AP483" s="38">
        <f t="shared" si="223"/>
        <v>0</v>
      </c>
      <c r="AQ483" s="35">
        <f t="shared" si="224"/>
        <v>0</v>
      </c>
      <c r="AR483" s="36">
        <f t="shared" si="225"/>
        <v>0</v>
      </c>
      <c r="AS483" s="37">
        <f t="shared" si="226"/>
        <v>0</v>
      </c>
      <c r="AT483" s="38">
        <f t="shared" si="227"/>
        <v>0</v>
      </c>
      <c r="AU483" s="35">
        <f t="shared" si="228"/>
        <v>0</v>
      </c>
      <c r="AV483" s="36">
        <f t="shared" si="229"/>
        <v>0</v>
      </c>
      <c r="AW483" s="37">
        <f t="shared" si="230"/>
        <v>0</v>
      </c>
      <c r="AX483" s="38">
        <f t="shared" si="231"/>
        <v>0</v>
      </c>
      <c r="AY483" s="39">
        <f t="shared" si="232"/>
        <v>0</v>
      </c>
      <c r="AZ483" s="34" t="str">
        <f>IF(AY483=0,"",
IF(SUM($AY$143:AY483)=1,BA483,
IF($AY$718&gt;SUM($AY$143:AY483),_xlfn.CONCAT(", ",BA483),
IF($AY$718=SUM($AY$143:AY483),_xlfn.CONCAT(" y ",BA483)))))</f>
        <v/>
      </c>
      <c r="BA483" s="220" t="s">
        <v>1105</v>
      </c>
      <c r="BC483" s="41">
        <f t="shared" si="233"/>
        <v>0</v>
      </c>
      <c r="BD483" s="41">
        <f t="shared" si="234"/>
        <v>0</v>
      </c>
      <c r="BE483" s="41">
        <f t="shared" si="235"/>
        <v>0</v>
      </c>
      <c r="BF483" s="41">
        <f t="shared" si="236"/>
        <v>0</v>
      </c>
      <c r="BG483" s="41">
        <f t="shared" si="237"/>
        <v>0</v>
      </c>
      <c r="BH483" s="41">
        <f t="shared" si="238"/>
        <v>0</v>
      </c>
      <c r="BI483" s="41">
        <f t="shared" si="239"/>
        <v>0</v>
      </c>
      <c r="BJ483" s="41">
        <f t="shared" si="240"/>
        <v>0</v>
      </c>
    </row>
    <row r="484" spans="1:62" ht="15" customHeight="1">
      <c r="A484" s="159"/>
      <c r="B484" s="179"/>
      <c r="C484" s="220" t="s">
        <v>1106</v>
      </c>
      <c r="D484" s="573" t="str">
        <f>IF($AC$136="","",IF(HLOOKUP($AC$136,Presentación!$AQ$3:$BV$574,Presentación!AP345)="","",HLOOKUP($AC$136,Presentación!$AQ$3:$BV$574,Presentación!AP345,0)))</f>
        <v/>
      </c>
      <c r="E484" s="573"/>
      <c r="F484" s="573"/>
      <c r="G484" s="551" t="str">
        <f>IF($AC$136="","",IF(HLOOKUP($AC$136,Presentación!$BZ$3:$DE$574,Presentación!AP345,0)="","",HLOOKUP($AC$136,Presentación!$BZ$3:$DE$574,Presentación!AP345,0)))</f>
        <v/>
      </c>
      <c r="H484" s="551"/>
      <c r="I484" s="551"/>
      <c r="J484" s="551"/>
      <c r="K484" s="551"/>
      <c r="L484" s="551"/>
      <c r="M484" s="551"/>
      <c r="N484" s="551"/>
      <c r="O484" s="551"/>
      <c r="P484" s="551"/>
      <c r="Q484" s="551"/>
      <c r="R484" s="551"/>
      <c r="S484" s="551"/>
      <c r="T484" s="601"/>
      <c r="U484" s="467"/>
      <c r="V484" s="468"/>
      <c r="W484" s="27"/>
      <c r="X484" s="27"/>
      <c r="Y484" s="27"/>
      <c r="Z484" s="27"/>
      <c r="AA484" s="27"/>
      <c r="AB484" s="27"/>
      <c r="AC484" s="27"/>
      <c r="AD484" s="27"/>
      <c r="AG484">
        <f t="shared" si="214"/>
        <v>0</v>
      </c>
      <c r="AH484">
        <f t="shared" si="215"/>
        <v>0</v>
      </c>
      <c r="AI484" s="35">
        <f t="shared" si="216"/>
        <v>0</v>
      </c>
      <c r="AJ484" s="36">
        <f t="shared" si="217"/>
        <v>0</v>
      </c>
      <c r="AK484" s="37">
        <f t="shared" si="218"/>
        <v>0</v>
      </c>
      <c r="AL484" s="38">
        <f t="shared" si="219"/>
        <v>0</v>
      </c>
      <c r="AM484" s="35">
        <f t="shared" si="220"/>
        <v>0</v>
      </c>
      <c r="AN484" s="36">
        <f t="shared" si="221"/>
        <v>0</v>
      </c>
      <c r="AO484" s="37">
        <f t="shared" si="222"/>
        <v>0</v>
      </c>
      <c r="AP484" s="38">
        <f t="shared" si="223"/>
        <v>0</v>
      </c>
      <c r="AQ484" s="35">
        <f t="shared" si="224"/>
        <v>0</v>
      </c>
      <c r="AR484" s="36">
        <f t="shared" si="225"/>
        <v>0</v>
      </c>
      <c r="AS484" s="37">
        <f t="shared" si="226"/>
        <v>0</v>
      </c>
      <c r="AT484" s="38">
        <f t="shared" si="227"/>
        <v>0</v>
      </c>
      <c r="AU484" s="35">
        <f t="shared" si="228"/>
        <v>0</v>
      </c>
      <c r="AV484" s="36">
        <f t="shared" si="229"/>
        <v>0</v>
      </c>
      <c r="AW484" s="37">
        <f t="shared" si="230"/>
        <v>0</v>
      </c>
      <c r="AX484" s="38">
        <f t="shared" si="231"/>
        <v>0</v>
      </c>
      <c r="AY484" s="39">
        <f t="shared" si="232"/>
        <v>0</v>
      </c>
      <c r="AZ484" s="34" t="str">
        <f>IF(AY484=0,"",
IF(SUM($AY$143:AY484)=1,BA484,
IF($AY$718&gt;SUM($AY$143:AY484),_xlfn.CONCAT(", ",BA484),
IF($AY$718=SUM($AY$143:AY484),_xlfn.CONCAT(" y ",BA484)))))</f>
        <v/>
      </c>
      <c r="BA484" s="220" t="s">
        <v>1106</v>
      </c>
      <c r="BC484" s="41">
        <f t="shared" si="233"/>
        <v>0</v>
      </c>
      <c r="BD484" s="41">
        <f t="shared" si="234"/>
        <v>0</v>
      </c>
      <c r="BE484" s="41">
        <f t="shared" si="235"/>
        <v>0</v>
      </c>
      <c r="BF484" s="41">
        <f t="shared" si="236"/>
        <v>0</v>
      </c>
      <c r="BG484" s="41">
        <f t="shared" si="237"/>
        <v>0</v>
      </c>
      <c r="BH484" s="41">
        <f t="shared" si="238"/>
        <v>0</v>
      </c>
      <c r="BI484" s="41">
        <f t="shared" si="239"/>
        <v>0</v>
      </c>
      <c r="BJ484" s="41">
        <f t="shared" si="240"/>
        <v>0</v>
      </c>
    </row>
    <row r="485" spans="1:62" ht="15" customHeight="1">
      <c r="A485" s="159"/>
      <c r="B485" s="179"/>
      <c r="C485" s="220" t="s">
        <v>1107</v>
      </c>
      <c r="D485" s="573" t="str">
        <f>IF($AC$136="","",IF(HLOOKUP($AC$136,Presentación!$AQ$3:$BV$574,Presentación!AP346)="","",HLOOKUP($AC$136,Presentación!$AQ$3:$BV$574,Presentación!AP346,0)))</f>
        <v/>
      </c>
      <c r="E485" s="573"/>
      <c r="F485" s="573"/>
      <c r="G485" s="551" t="str">
        <f>IF($AC$136="","",IF(HLOOKUP($AC$136,Presentación!$BZ$3:$DE$574,Presentación!AP346,0)="","",HLOOKUP($AC$136,Presentación!$BZ$3:$DE$574,Presentación!AP346,0)))</f>
        <v/>
      </c>
      <c r="H485" s="551"/>
      <c r="I485" s="551"/>
      <c r="J485" s="551"/>
      <c r="K485" s="551"/>
      <c r="L485" s="551"/>
      <c r="M485" s="551"/>
      <c r="N485" s="551"/>
      <c r="O485" s="551"/>
      <c r="P485" s="551"/>
      <c r="Q485" s="551"/>
      <c r="R485" s="551"/>
      <c r="S485" s="551"/>
      <c r="T485" s="601"/>
      <c r="U485" s="467"/>
      <c r="V485" s="468"/>
      <c r="W485" s="27"/>
      <c r="X485" s="27"/>
      <c r="Y485" s="27"/>
      <c r="Z485" s="27"/>
      <c r="AA485" s="27"/>
      <c r="AB485" s="27"/>
      <c r="AC485" s="27"/>
      <c r="AD485" s="27"/>
      <c r="AG485">
        <f t="shared" si="214"/>
        <v>0</v>
      </c>
      <c r="AH485">
        <f t="shared" si="215"/>
        <v>0</v>
      </c>
      <c r="AI485" s="35">
        <f t="shared" si="216"/>
        <v>0</v>
      </c>
      <c r="AJ485" s="36">
        <f t="shared" si="217"/>
        <v>0</v>
      </c>
      <c r="AK485" s="37">
        <f t="shared" si="218"/>
        <v>0</v>
      </c>
      <c r="AL485" s="38">
        <f t="shared" si="219"/>
        <v>0</v>
      </c>
      <c r="AM485" s="35">
        <f t="shared" si="220"/>
        <v>0</v>
      </c>
      <c r="AN485" s="36">
        <f t="shared" si="221"/>
        <v>0</v>
      </c>
      <c r="AO485" s="37">
        <f t="shared" si="222"/>
        <v>0</v>
      </c>
      <c r="AP485" s="38">
        <f t="shared" si="223"/>
        <v>0</v>
      </c>
      <c r="AQ485" s="35">
        <f t="shared" si="224"/>
        <v>0</v>
      </c>
      <c r="AR485" s="36">
        <f t="shared" si="225"/>
        <v>0</v>
      </c>
      <c r="AS485" s="37">
        <f t="shared" si="226"/>
        <v>0</v>
      </c>
      <c r="AT485" s="38">
        <f t="shared" si="227"/>
        <v>0</v>
      </c>
      <c r="AU485" s="35">
        <f t="shared" si="228"/>
        <v>0</v>
      </c>
      <c r="AV485" s="36">
        <f t="shared" si="229"/>
        <v>0</v>
      </c>
      <c r="AW485" s="37">
        <f t="shared" si="230"/>
        <v>0</v>
      </c>
      <c r="AX485" s="38">
        <f t="shared" si="231"/>
        <v>0</v>
      </c>
      <c r="AY485" s="39">
        <f t="shared" si="232"/>
        <v>0</v>
      </c>
      <c r="AZ485" s="34" t="str">
        <f>IF(AY485=0,"",
IF(SUM($AY$143:AY485)=1,BA485,
IF($AY$718&gt;SUM($AY$143:AY485),_xlfn.CONCAT(", ",BA485),
IF($AY$718=SUM($AY$143:AY485),_xlfn.CONCAT(" y ",BA485)))))</f>
        <v/>
      </c>
      <c r="BA485" s="220" t="s">
        <v>1107</v>
      </c>
      <c r="BC485" s="41">
        <f t="shared" si="233"/>
        <v>0</v>
      </c>
      <c r="BD485" s="41">
        <f t="shared" si="234"/>
        <v>0</v>
      </c>
      <c r="BE485" s="41">
        <f t="shared" si="235"/>
        <v>0</v>
      </c>
      <c r="BF485" s="41">
        <f t="shared" si="236"/>
        <v>0</v>
      </c>
      <c r="BG485" s="41">
        <f t="shared" si="237"/>
        <v>0</v>
      </c>
      <c r="BH485" s="41">
        <f t="shared" si="238"/>
        <v>0</v>
      </c>
      <c r="BI485" s="41">
        <f t="shared" si="239"/>
        <v>0</v>
      </c>
      <c r="BJ485" s="41">
        <f t="shared" si="240"/>
        <v>0</v>
      </c>
    </row>
    <row r="486" spans="1:62" ht="15" customHeight="1">
      <c r="A486" s="159"/>
      <c r="B486" s="179"/>
      <c r="C486" s="220" t="s">
        <v>1108</v>
      </c>
      <c r="D486" s="573" t="str">
        <f>IF($AC$136="","",IF(HLOOKUP($AC$136,Presentación!$AQ$3:$BV$574,Presentación!AP347)="","",HLOOKUP($AC$136,Presentación!$AQ$3:$BV$574,Presentación!AP347,0)))</f>
        <v/>
      </c>
      <c r="E486" s="573"/>
      <c r="F486" s="573"/>
      <c r="G486" s="551" t="str">
        <f>IF($AC$136="","",IF(HLOOKUP($AC$136,Presentación!$BZ$3:$DE$574,Presentación!AP347,0)="","",HLOOKUP($AC$136,Presentación!$BZ$3:$DE$574,Presentación!AP347,0)))</f>
        <v/>
      </c>
      <c r="H486" s="551"/>
      <c r="I486" s="551"/>
      <c r="J486" s="551"/>
      <c r="K486" s="551"/>
      <c r="L486" s="551"/>
      <c r="M486" s="551"/>
      <c r="N486" s="551"/>
      <c r="O486" s="551"/>
      <c r="P486" s="551"/>
      <c r="Q486" s="551"/>
      <c r="R486" s="551"/>
      <c r="S486" s="551"/>
      <c r="T486" s="601"/>
      <c r="U486" s="467"/>
      <c r="V486" s="468"/>
      <c r="W486" s="27"/>
      <c r="X486" s="27"/>
      <c r="Y486" s="27"/>
      <c r="Z486" s="27"/>
      <c r="AA486" s="27"/>
      <c r="AB486" s="27"/>
      <c r="AC486" s="27"/>
      <c r="AD486" s="27"/>
      <c r="AG486">
        <f t="shared" si="214"/>
        <v>0</v>
      </c>
      <c r="AH486">
        <f t="shared" si="215"/>
        <v>0</v>
      </c>
      <c r="AI486" s="35">
        <f t="shared" si="216"/>
        <v>0</v>
      </c>
      <c r="AJ486" s="36">
        <f t="shared" si="217"/>
        <v>0</v>
      </c>
      <c r="AK486" s="37">
        <f t="shared" si="218"/>
        <v>0</v>
      </c>
      <c r="AL486" s="38">
        <f t="shared" si="219"/>
        <v>0</v>
      </c>
      <c r="AM486" s="35">
        <f t="shared" si="220"/>
        <v>0</v>
      </c>
      <c r="AN486" s="36">
        <f t="shared" si="221"/>
        <v>0</v>
      </c>
      <c r="AO486" s="37">
        <f t="shared" si="222"/>
        <v>0</v>
      </c>
      <c r="AP486" s="38">
        <f t="shared" si="223"/>
        <v>0</v>
      </c>
      <c r="AQ486" s="35">
        <f t="shared" si="224"/>
        <v>0</v>
      </c>
      <c r="AR486" s="36">
        <f t="shared" si="225"/>
        <v>0</v>
      </c>
      <c r="AS486" s="37">
        <f t="shared" si="226"/>
        <v>0</v>
      </c>
      <c r="AT486" s="38">
        <f t="shared" si="227"/>
        <v>0</v>
      </c>
      <c r="AU486" s="35">
        <f t="shared" si="228"/>
        <v>0</v>
      </c>
      <c r="AV486" s="36">
        <f t="shared" si="229"/>
        <v>0</v>
      </c>
      <c r="AW486" s="37">
        <f t="shared" si="230"/>
        <v>0</v>
      </c>
      <c r="AX486" s="38">
        <f t="shared" si="231"/>
        <v>0</v>
      </c>
      <c r="AY486" s="39">
        <f t="shared" si="232"/>
        <v>0</v>
      </c>
      <c r="AZ486" s="34" t="str">
        <f>IF(AY486=0,"",
IF(SUM($AY$143:AY486)=1,BA486,
IF($AY$718&gt;SUM($AY$143:AY486),_xlfn.CONCAT(", ",BA486),
IF($AY$718=SUM($AY$143:AY486),_xlfn.CONCAT(" y ",BA486)))))</f>
        <v/>
      </c>
      <c r="BA486" s="220" t="s">
        <v>1108</v>
      </c>
      <c r="BC486" s="41">
        <f t="shared" si="233"/>
        <v>0</v>
      </c>
      <c r="BD486" s="41">
        <f t="shared" si="234"/>
        <v>0</v>
      </c>
      <c r="BE486" s="41">
        <f t="shared" si="235"/>
        <v>0</v>
      </c>
      <c r="BF486" s="41">
        <f t="shared" si="236"/>
        <v>0</v>
      </c>
      <c r="BG486" s="41">
        <f t="shared" si="237"/>
        <v>0</v>
      </c>
      <c r="BH486" s="41">
        <f t="shared" si="238"/>
        <v>0</v>
      </c>
      <c r="BI486" s="41">
        <f t="shared" si="239"/>
        <v>0</v>
      </c>
      <c r="BJ486" s="41">
        <f t="shared" si="240"/>
        <v>0</v>
      </c>
    </row>
    <row r="487" spans="1:62" ht="15" customHeight="1">
      <c r="A487" s="159"/>
      <c r="B487" s="179"/>
      <c r="C487" s="220" t="s">
        <v>1109</v>
      </c>
      <c r="D487" s="573" t="str">
        <f>IF($AC$136="","",IF(HLOOKUP($AC$136,Presentación!$AQ$3:$BV$574,Presentación!AP348)="","",HLOOKUP($AC$136,Presentación!$AQ$3:$BV$574,Presentación!AP348,0)))</f>
        <v/>
      </c>
      <c r="E487" s="573"/>
      <c r="F487" s="573"/>
      <c r="G487" s="551" t="str">
        <f>IF($AC$136="","",IF(HLOOKUP($AC$136,Presentación!$BZ$3:$DE$574,Presentación!AP348,0)="","",HLOOKUP($AC$136,Presentación!$BZ$3:$DE$574,Presentación!AP348,0)))</f>
        <v/>
      </c>
      <c r="H487" s="551"/>
      <c r="I487" s="551"/>
      <c r="J487" s="551"/>
      <c r="K487" s="551"/>
      <c r="L487" s="551"/>
      <c r="M487" s="551"/>
      <c r="N487" s="551"/>
      <c r="O487" s="551"/>
      <c r="P487" s="551"/>
      <c r="Q487" s="551"/>
      <c r="R487" s="551"/>
      <c r="S487" s="551"/>
      <c r="T487" s="601"/>
      <c r="U487" s="467"/>
      <c r="V487" s="468"/>
      <c r="W487" s="27"/>
      <c r="X487" s="27"/>
      <c r="Y487" s="27"/>
      <c r="Z487" s="27"/>
      <c r="AA487" s="27"/>
      <c r="AB487" s="27"/>
      <c r="AC487" s="27"/>
      <c r="AD487" s="27"/>
      <c r="AG487">
        <f t="shared" si="214"/>
        <v>0</v>
      </c>
      <c r="AH487">
        <f t="shared" si="215"/>
        <v>0</v>
      </c>
      <c r="AI487" s="35">
        <f t="shared" si="216"/>
        <v>0</v>
      </c>
      <c r="AJ487" s="36">
        <f t="shared" si="217"/>
        <v>0</v>
      </c>
      <c r="AK487" s="37">
        <f t="shared" si="218"/>
        <v>0</v>
      </c>
      <c r="AL487" s="38">
        <f t="shared" si="219"/>
        <v>0</v>
      </c>
      <c r="AM487" s="35">
        <f t="shared" si="220"/>
        <v>0</v>
      </c>
      <c r="AN487" s="36">
        <f t="shared" si="221"/>
        <v>0</v>
      </c>
      <c r="AO487" s="37">
        <f t="shared" si="222"/>
        <v>0</v>
      </c>
      <c r="AP487" s="38">
        <f t="shared" si="223"/>
        <v>0</v>
      </c>
      <c r="AQ487" s="35">
        <f t="shared" si="224"/>
        <v>0</v>
      </c>
      <c r="AR487" s="36">
        <f t="shared" si="225"/>
        <v>0</v>
      </c>
      <c r="AS487" s="37">
        <f t="shared" si="226"/>
        <v>0</v>
      </c>
      <c r="AT487" s="38">
        <f t="shared" si="227"/>
        <v>0</v>
      </c>
      <c r="AU487" s="35">
        <f t="shared" si="228"/>
        <v>0</v>
      </c>
      <c r="AV487" s="36">
        <f t="shared" si="229"/>
        <v>0</v>
      </c>
      <c r="AW487" s="37">
        <f t="shared" si="230"/>
        <v>0</v>
      </c>
      <c r="AX487" s="38">
        <f t="shared" si="231"/>
        <v>0</v>
      </c>
      <c r="AY487" s="39">
        <f t="shared" si="232"/>
        <v>0</v>
      </c>
      <c r="AZ487" s="34" t="str">
        <f>IF(AY487=0,"",
IF(SUM($AY$143:AY487)=1,BA487,
IF($AY$718&gt;SUM($AY$143:AY487),_xlfn.CONCAT(", ",BA487),
IF($AY$718=SUM($AY$143:AY487),_xlfn.CONCAT(" y ",BA487)))))</f>
        <v/>
      </c>
      <c r="BA487" s="220" t="s">
        <v>1109</v>
      </c>
      <c r="BC487" s="41">
        <f t="shared" si="233"/>
        <v>0</v>
      </c>
      <c r="BD487" s="41">
        <f t="shared" si="234"/>
        <v>0</v>
      </c>
      <c r="BE487" s="41">
        <f t="shared" si="235"/>
        <v>0</v>
      </c>
      <c r="BF487" s="41">
        <f t="shared" si="236"/>
        <v>0</v>
      </c>
      <c r="BG487" s="41">
        <f t="shared" si="237"/>
        <v>0</v>
      </c>
      <c r="BH487" s="41">
        <f t="shared" si="238"/>
        <v>0</v>
      </c>
      <c r="BI487" s="41">
        <f t="shared" si="239"/>
        <v>0</v>
      </c>
      <c r="BJ487" s="41">
        <f t="shared" si="240"/>
        <v>0</v>
      </c>
    </row>
    <row r="488" spans="1:62" ht="15" customHeight="1">
      <c r="A488" s="159"/>
      <c r="B488" s="179"/>
      <c r="C488" s="220" t="s">
        <v>1110</v>
      </c>
      <c r="D488" s="573" t="str">
        <f>IF($AC$136="","",IF(HLOOKUP($AC$136,Presentación!$AQ$3:$BV$574,Presentación!AP349)="","",HLOOKUP($AC$136,Presentación!$AQ$3:$BV$574,Presentación!AP349,0)))</f>
        <v/>
      </c>
      <c r="E488" s="573"/>
      <c r="F488" s="573"/>
      <c r="G488" s="551" t="str">
        <f>IF($AC$136="","",IF(HLOOKUP($AC$136,Presentación!$BZ$3:$DE$574,Presentación!AP349,0)="","",HLOOKUP($AC$136,Presentación!$BZ$3:$DE$574,Presentación!AP349,0)))</f>
        <v/>
      </c>
      <c r="H488" s="551"/>
      <c r="I488" s="551"/>
      <c r="J488" s="551"/>
      <c r="K488" s="551"/>
      <c r="L488" s="551"/>
      <c r="M488" s="551"/>
      <c r="N488" s="551"/>
      <c r="O488" s="551"/>
      <c r="P488" s="551"/>
      <c r="Q488" s="551"/>
      <c r="R488" s="551"/>
      <c r="S488" s="551"/>
      <c r="T488" s="601"/>
      <c r="U488" s="467"/>
      <c r="V488" s="468"/>
      <c r="W488" s="27"/>
      <c r="X488" s="27"/>
      <c r="Y488" s="27"/>
      <c r="Z488" s="27"/>
      <c r="AA488" s="27"/>
      <c r="AB488" s="27"/>
      <c r="AC488" s="27"/>
      <c r="AD488" s="27"/>
      <c r="AG488">
        <f t="shared" si="214"/>
        <v>0</v>
      </c>
      <c r="AH488">
        <f t="shared" si="215"/>
        <v>0</v>
      </c>
      <c r="AI488" s="35">
        <f t="shared" si="216"/>
        <v>0</v>
      </c>
      <c r="AJ488" s="36">
        <f t="shared" si="217"/>
        <v>0</v>
      </c>
      <c r="AK488" s="37">
        <f t="shared" si="218"/>
        <v>0</v>
      </c>
      <c r="AL488" s="38">
        <f t="shared" si="219"/>
        <v>0</v>
      </c>
      <c r="AM488" s="35">
        <f t="shared" si="220"/>
        <v>0</v>
      </c>
      <c r="AN488" s="36">
        <f t="shared" si="221"/>
        <v>0</v>
      </c>
      <c r="AO488" s="37">
        <f t="shared" si="222"/>
        <v>0</v>
      </c>
      <c r="AP488" s="38">
        <f t="shared" si="223"/>
        <v>0</v>
      </c>
      <c r="AQ488" s="35">
        <f t="shared" si="224"/>
        <v>0</v>
      </c>
      <c r="AR488" s="36">
        <f t="shared" si="225"/>
        <v>0</v>
      </c>
      <c r="AS488" s="37">
        <f t="shared" si="226"/>
        <v>0</v>
      </c>
      <c r="AT488" s="38">
        <f t="shared" si="227"/>
        <v>0</v>
      </c>
      <c r="AU488" s="35">
        <f t="shared" si="228"/>
        <v>0</v>
      </c>
      <c r="AV488" s="36">
        <f t="shared" si="229"/>
        <v>0</v>
      </c>
      <c r="AW488" s="37">
        <f t="shared" si="230"/>
        <v>0</v>
      </c>
      <c r="AX488" s="38">
        <f t="shared" si="231"/>
        <v>0</v>
      </c>
      <c r="AY488" s="39">
        <f t="shared" si="232"/>
        <v>0</v>
      </c>
      <c r="AZ488" s="34" t="str">
        <f>IF(AY488=0,"",
IF(SUM($AY$143:AY488)=1,BA488,
IF($AY$718&gt;SUM($AY$143:AY488),_xlfn.CONCAT(", ",BA488),
IF($AY$718=SUM($AY$143:AY488),_xlfn.CONCAT(" y ",BA488)))))</f>
        <v/>
      </c>
      <c r="BA488" s="220" t="s">
        <v>1110</v>
      </c>
      <c r="BC488" s="41">
        <f t="shared" si="233"/>
        <v>0</v>
      </c>
      <c r="BD488" s="41">
        <f t="shared" si="234"/>
        <v>0</v>
      </c>
      <c r="BE488" s="41">
        <f t="shared" si="235"/>
        <v>0</v>
      </c>
      <c r="BF488" s="41">
        <f t="shared" si="236"/>
        <v>0</v>
      </c>
      <c r="BG488" s="41">
        <f t="shared" si="237"/>
        <v>0</v>
      </c>
      <c r="BH488" s="41">
        <f t="shared" si="238"/>
        <v>0</v>
      </c>
      <c r="BI488" s="41">
        <f t="shared" si="239"/>
        <v>0</v>
      </c>
      <c r="BJ488" s="41">
        <f t="shared" si="240"/>
        <v>0</v>
      </c>
    </row>
    <row r="489" spans="1:62" ht="15" customHeight="1">
      <c r="A489" s="159"/>
      <c r="B489" s="179"/>
      <c r="C489" s="220" t="s">
        <v>1111</v>
      </c>
      <c r="D489" s="573" t="str">
        <f>IF($AC$136="","",IF(HLOOKUP($AC$136,Presentación!$AQ$3:$BV$574,Presentación!AP350)="","",HLOOKUP($AC$136,Presentación!$AQ$3:$BV$574,Presentación!AP350,0)))</f>
        <v/>
      </c>
      <c r="E489" s="573"/>
      <c r="F489" s="573"/>
      <c r="G489" s="551" t="str">
        <f>IF($AC$136="","",IF(HLOOKUP($AC$136,Presentación!$BZ$3:$DE$574,Presentación!AP350,0)="","",HLOOKUP($AC$136,Presentación!$BZ$3:$DE$574,Presentación!AP350,0)))</f>
        <v/>
      </c>
      <c r="H489" s="551"/>
      <c r="I489" s="551"/>
      <c r="J489" s="551"/>
      <c r="K489" s="551"/>
      <c r="L489" s="551"/>
      <c r="M489" s="551"/>
      <c r="N489" s="551"/>
      <c r="O489" s="551"/>
      <c r="P489" s="551"/>
      <c r="Q489" s="551"/>
      <c r="R489" s="551"/>
      <c r="S489" s="551"/>
      <c r="T489" s="601"/>
      <c r="U489" s="467"/>
      <c r="V489" s="468"/>
      <c r="W489" s="27"/>
      <c r="X489" s="27"/>
      <c r="Y489" s="27"/>
      <c r="Z489" s="27"/>
      <c r="AA489" s="27"/>
      <c r="AB489" s="27"/>
      <c r="AC489" s="27"/>
      <c r="AD489" s="27"/>
      <c r="AG489">
        <f t="shared" si="214"/>
        <v>0</v>
      </c>
      <c r="AH489">
        <f t="shared" si="215"/>
        <v>0</v>
      </c>
      <c r="AI489" s="35">
        <f t="shared" si="216"/>
        <v>0</v>
      </c>
      <c r="AJ489" s="36">
        <f t="shared" si="217"/>
        <v>0</v>
      </c>
      <c r="AK489" s="37">
        <f t="shared" si="218"/>
        <v>0</v>
      </c>
      <c r="AL489" s="38">
        <f t="shared" si="219"/>
        <v>0</v>
      </c>
      <c r="AM489" s="35">
        <f t="shared" si="220"/>
        <v>0</v>
      </c>
      <c r="AN489" s="36">
        <f t="shared" si="221"/>
        <v>0</v>
      </c>
      <c r="AO489" s="37">
        <f t="shared" si="222"/>
        <v>0</v>
      </c>
      <c r="AP489" s="38">
        <f t="shared" si="223"/>
        <v>0</v>
      </c>
      <c r="AQ489" s="35">
        <f t="shared" si="224"/>
        <v>0</v>
      </c>
      <c r="AR489" s="36">
        <f t="shared" si="225"/>
        <v>0</v>
      </c>
      <c r="AS489" s="37">
        <f t="shared" si="226"/>
        <v>0</v>
      </c>
      <c r="AT489" s="38">
        <f t="shared" si="227"/>
        <v>0</v>
      </c>
      <c r="AU489" s="35">
        <f t="shared" si="228"/>
        <v>0</v>
      </c>
      <c r="AV489" s="36">
        <f t="shared" si="229"/>
        <v>0</v>
      </c>
      <c r="AW489" s="37">
        <f t="shared" si="230"/>
        <v>0</v>
      </c>
      <c r="AX489" s="38">
        <f t="shared" si="231"/>
        <v>0</v>
      </c>
      <c r="AY489" s="39">
        <f t="shared" si="232"/>
        <v>0</v>
      </c>
      <c r="AZ489" s="34" t="str">
        <f>IF(AY489=0,"",
IF(SUM($AY$143:AY489)=1,BA489,
IF($AY$718&gt;SUM($AY$143:AY489),_xlfn.CONCAT(", ",BA489),
IF($AY$718=SUM($AY$143:AY489),_xlfn.CONCAT(" y ",BA489)))))</f>
        <v/>
      </c>
      <c r="BA489" s="220" t="s">
        <v>1111</v>
      </c>
      <c r="BC489" s="41">
        <f t="shared" si="233"/>
        <v>0</v>
      </c>
      <c r="BD489" s="41">
        <f t="shared" si="234"/>
        <v>0</v>
      </c>
      <c r="BE489" s="41">
        <f t="shared" si="235"/>
        <v>0</v>
      </c>
      <c r="BF489" s="41">
        <f t="shared" si="236"/>
        <v>0</v>
      </c>
      <c r="BG489" s="41">
        <f t="shared" si="237"/>
        <v>0</v>
      </c>
      <c r="BH489" s="41">
        <f t="shared" si="238"/>
        <v>0</v>
      </c>
      <c r="BI489" s="41">
        <f t="shared" si="239"/>
        <v>0</v>
      </c>
      <c r="BJ489" s="41">
        <f t="shared" si="240"/>
        <v>0</v>
      </c>
    </row>
    <row r="490" spans="1:62" ht="15" customHeight="1">
      <c r="A490" s="159"/>
      <c r="B490" s="179"/>
      <c r="C490" s="220" t="s">
        <v>1112</v>
      </c>
      <c r="D490" s="573" t="str">
        <f>IF($AC$136="","",IF(HLOOKUP($AC$136,Presentación!$AQ$3:$BV$574,Presentación!AP351)="","",HLOOKUP($AC$136,Presentación!$AQ$3:$BV$574,Presentación!AP351,0)))</f>
        <v/>
      </c>
      <c r="E490" s="573"/>
      <c r="F490" s="573"/>
      <c r="G490" s="551" t="str">
        <f>IF($AC$136="","",IF(HLOOKUP($AC$136,Presentación!$BZ$3:$DE$574,Presentación!AP351,0)="","",HLOOKUP($AC$136,Presentación!$BZ$3:$DE$574,Presentación!AP351,0)))</f>
        <v/>
      </c>
      <c r="H490" s="551"/>
      <c r="I490" s="551"/>
      <c r="J490" s="551"/>
      <c r="K490" s="551"/>
      <c r="L490" s="551"/>
      <c r="M490" s="551"/>
      <c r="N490" s="551"/>
      <c r="O490" s="551"/>
      <c r="P490" s="551"/>
      <c r="Q490" s="551"/>
      <c r="R490" s="551"/>
      <c r="S490" s="551"/>
      <c r="T490" s="601"/>
      <c r="U490" s="467"/>
      <c r="V490" s="468"/>
      <c r="W490" s="27"/>
      <c r="X490" s="27"/>
      <c r="Y490" s="27"/>
      <c r="Z490" s="27"/>
      <c r="AA490" s="27"/>
      <c r="AB490" s="27"/>
      <c r="AC490" s="27"/>
      <c r="AD490" s="27"/>
      <c r="AG490">
        <f t="shared" si="214"/>
        <v>0</v>
      </c>
      <c r="AH490">
        <f t="shared" si="215"/>
        <v>0</v>
      </c>
      <c r="AI490" s="35">
        <f t="shared" si="216"/>
        <v>0</v>
      </c>
      <c r="AJ490" s="36">
        <f t="shared" si="217"/>
        <v>0</v>
      </c>
      <c r="AK490" s="37">
        <f t="shared" si="218"/>
        <v>0</v>
      </c>
      <c r="AL490" s="38">
        <f t="shared" si="219"/>
        <v>0</v>
      </c>
      <c r="AM490" s="35">
        <f t="shared" si="220"/>
        <v>0</v>
      </c>
      <c r="AN490" s="36">
        <f t="shared" si="221"/>
        <v>0</v>
      </c>
      <c r="AO490" s="37">
        <f t="shared" si="222"/>
        <v>0</v>
      </c>
      <c r="AP490" s="38">
        <f t="shared" si="223"/>
        <v>0</v>
      </c>
      <c r="AQ490" s="35">
        <f t="shared" si="224"/>
        <v>0</v>
      </c>
      <c r="AR490" s="36">
        <f t="shared" si="225"/>
        <v>0</v>
      </c>
      <c r="AS490" s="37">
        <f t="shared" si="226"/>
        <v>0</v>
      </c>
      <c r="AT490" s="38">
        <f t="shared" si="227"/>
        <v>0</v>
      </c>
      <c r="AU490" s="35">
        <f t="shared" si="228"/>
        <v>0</v>
      </c>
      <c r="AV490" s="36">
        <f t="shared" si="229"/>
        <v>0</v>
      </c>
      <c r="AW490" s="37">
        <f t="shared" si="230"/>
        <v>0</v>
      </c>
      <c r="AX490" s="38">
        <f t="shared" si="231"/>
        <v>0</v>
      </c>
      <c r="AY490" s="39">
        <f t="shared" si="232"/>
        <v>0</v>
      </c>
      <c r="AZ490" s="34" t="str">
        <f>IF(AY490=0,"",
IF(SUM($AY$143:AY490)=1,BA490,
IF($AY$718&gt;SUM($AY$143:AY490),_xlfn.CONCAT(", ",BA490),
IF($AY$718=SUM($AY$143:AY490),_xlfn.CONCAT(" y ",BA490)))))</f>
        <v/>
      </c>
      <c r="BA490" s="220" t="s">
        <v>1112</v>
      </c>
      <c r="BC490" s="41">
        <f t="shared" si="233"/>
        <v>0</v>
      </c>
      <c r="BD490" s="41">
        <f t="shared" si="234"/>
        <v>0</v>
      </c>
      <c r="BE490" s="41">
        <f t="shared" si="235"/>
        <v>0</v>
      </c>
      <c r="BF490" s="41">
        <f t="shared" si="236"/>
        <v>0</v>
      </c>
      <c r="BG490" s="41">
        <f t="shared" si="237"/>
        <v>0</v>
      </c>
      <c r="BH490" s="41">
        <f t="shared" si="238"/>
        <v>0</v>
      </c>
      <c r="BI490" s="41">
        <f t="shared" si="239"/>
        <v>0</v>
      </c>
      <c r="BJ490" s="41">
        <f t="shared" si="240"/>
        <v>0</v>
      </c>
    </row>
    <row r="491" spans="1:62" ht="15" customHeight="1">
      <c r="A491" s="159"/>
      <c r="B491" s="179"/>
      <c r="C491" s="220" t="s">
        <v>1113</v>
      </c>
      <c r="D491" s="573" t="str">
        <f>IF($AC$136="","",IF(HLOOKUP($AC$136,Presentación!$AQ$3:$BV$574,Presentación!AP352)="","",HLOOKUP($AC$136,Presentación!$AQ$3:$BV$574,Presentación!AP352,0)))</f>
        <v/>
      </c>
      <c r="E491" s="573"/>
      <c r="F491" s="573"/>
      <c r="G491" s="551" t="str">
        <f>IF($AC$136="","",IF(HLOOKUP($AC$136,Presentación!$BZ$3:$DE$574,Presentación!AP352,0)="","",HLOOKUP($AC$136,Presentación!$BZ$3:$DE$574,Presentación!AP352,0)))</f>
        <v/>
      </c>
      <c r="H491" s="551"/>
      <c r="I491" s="551"/>
      <c r="J491" s="551"/>
      <c r="K491" s="551"/>
      <c r="L491" s="551"/>
      <c r="M491" s="551"/>
      <c r="N491" s="551"/>
      <c r="O491" s="551"/>
      <c r="P491" s="551"/>
      <c r="Q491" s="551"/>
      <c r="R491" s="551"/>
      <c r="S491" s="551"/>
      <c r="T491" s="601"/>
      <c r="U491" s="467"/>
      <c r="V491" s="468"/>
      <c r="W491" s="27"/>
      <c r="X491" s="27"/>
      <c r="Y491" s="27"/>
      <c r="Z491" s="27"/>
      <c r="AA491" s="27"/>
      <c r="AB491" s="27"/>
      <c r="AC491" s="27"/>
      <c r="AD491" s="27"/>
      <c r="AG491">
        <f t="shared" si="214"/>
        <v>0</v>
      </c>
      <c r="AH491">
        <f t="shared" si="215"/>
        <v>0</v>
      </c>
      <c r="AI491" s="35">
        <f t="shared" si="216"/>
        <v>0</v>
      </c>
      <c r="AJ491" s="36">
        <f t="shared" si="217"/>
        <v>0</v>
      </c>
      <c r="AK491" s="37">
        <f t="shared" si="218"/>
        <v>0</v>
      </c>
      <c r="AL491" s="38">
        <f t="shared" si="219"/>
        <v>0</v>
      </c>
      <c r="AM491" s="35">
        <f t="shared" si="220"/>
        <v>0</v>
      </c>
      <c r="AN491" s="36">
        <f t="shared" si="221"/>
        <v>0</v>
      </c>
      <c r="AO491" s="37">
        <f t="shared" si="222"/>
        <v>0</v>
      </c>
      <c r="AP491" s="38">
        <f t="shared" si="223"/>
        <v>0</v>
      </c>
      <c r="AQ491" s="35">
        <f t="shared" si="224"/>
        <v>0</v>
      </c>
      <c r="AR491" s="36">
        <f t="shared" si="225"/>
        <v>0</v>
      </c>
      <c r="AS491" s="37">
        <f t="shared" si="226"/>
        <v>0</v>
      </c>
      <c r="AT491" s="38">
        <f t="shared" si="227"/>
        <v>0</v>
      </c>
      <c r="AU491" s="35">
        <f t="shared" si="228"/>
        <v>0</v>
      </c>
      <c r="AV491" s="36">
        <f t="shared" si="229"/>
        <v>0</v>
      </c>
      <c r="AW491" s="37">
        <f t="shared" si="230"/>
        <v>0</v>
      </c>
      <c r="AX491" s="38">
        <f t="shared" si="231"/>
        <v>0</v>
      </c>
      <c r="AY491" s="39">
        <f t="shared" si="232"/>
        <v>0</v>
      </c>
      <c r="AZ491" s="34" t="str">
        <f>IF(AY491=0,"",
IF(SUM($AY$143:AY491)=1,BA491,
IF($AY$718&gt;SUM($AY$143:AY491),_xlfn.CONCAT(", ",BA491),
IF($AY$718=SUM($AY$143:AY491),_xlfn.CONCAT(" y ",BA491)))))</f>
        <v/>
      </c>
      <c r="BA491" s="220" t="s">
        <v>1113</v>
      </c>
      <c r="BC491" s="41">
        <f t="shared" si="233"/>
        <v>0</v>
      </c>
      <c r="BD491" s="41">
        <f t="shared" si="234"/>
        <v>0</v>
      </c>
      <c r="BE491" s="41">
        <f t="shared" si="235"/>
        <v>0</v>
      </c>
      <c r="BF491" s="41">
        <f t="shared" si="236"/>
        <v>0</v>
      </c>
      <c r="BG491" s="41">
        <f t="shared" si="237"/>
        <v>0</v>
      </c>
      <c r="BH491" s="41">
        <f t="shared" si="238"/>
        <v>0</v>
      </c>
      <c r="BI491" s="41">
        <f t="shared" si="239"/>
        <v>0</v>
      </c>
      <c r="BJ491" s="41">
        <f t="shared" si="240"/>
        <v>0</v>
      </c>
    </row>
    <row r="492" spans="1:62" ht="15" customHeight="1">
      <c r="A492" s="159"/>
      <c r="B492" s="179"/>
      <c r="C492" s="220" t="s">
        <v>1114</v>
      </c>
      <c r="D492" s="573" t="str">
        <f>IF($AC$136="","",IF(HLOOKUP($AC$136,Presentación!$AQ$3:$BV$574,Presentación!AP353)="","",HLOOKUP($AC$136,Presentación!$AQ$3:$BV$574,Presentación!AP353,0)))</f>
        <v/>
      </c>
      <c r="E492" s="573"/>
      <c r="F492" s="573"/>
      <c r="G492" s="551" t="str">
        <f>IF($AC$136="","",IF(HLOOKUP($AC$136,Presentación!$BZ$3:$DE$574,Presentación!AP353,0)="","",HLOOKUP($AC$136,Presentación!$BZ$3:$DE$574,Presentación!AP353,0)))</f>
        <v/>
      </c>
      <c r="H492" s="551"/>
      <c r="I492" s="551"/>
      <c r="J492" s="551"/>
      <c r="K492" s="551"/>
      <c r="L492" s="551"/>
      <c r="M492" s="551"/>
      <c r="N492" s="551"/>
      <c r="O492" s="551"/>
      <c r="P492" s="551"/>
      <c r="Q492" s="551"/>
      <c r="R492" s="551"/>
      <c r="S492" s="551"/>
      <c r="T492" s="601"/>
      <c r="U492" s="467"/>
      <c r="V492" s="468"/>
      <c r="W492" s="27"/>
      <c r="X492" s="27"/>
      <c r="Y492" s="27"/>
      <c r="Z492" s="27"/>
      <c r="AA492" s="27"/>
      <c r="AB492" s="27"/>
      <c r="AC492" s="27"/>
      <c r="AD492" s="27"/>
      <c r="AG492">
        <f t="shared" si="214"/>
        <v>0</v>
      </c>
      <c r="AH492">
        <f t="shared" si="215"/>
        <v>0</v>
      </c>
      <c r="AI492" s="35">
        <f t="shared" si="216"/>
        <v>0</v>
      </c>
      <c r="AJ492" s="36">
        <f t="shared" si="217"/>
        <v>0</v>
      </c>
      <c r="AK492" s="37">
        <f t="shared" si="218"/>
        <v>0</v>
      </c>
      <c r="AL492" s="38">
        <f t="shared" si="219"/>
        <v>0</v>
      </c>
      <c r="AM492" s="35">
        <f t="shared" si="220"/>
        <v>0</v>
      </c>
      <c r="AN492" s="36">
        <f t="shared" si="221"/>
        <v>0</v>
      </c>
      <c r="AO492" s="37">
        <f t="shared" si="222"/>
        <v>0</v>
      </c>
      <c r="AP492" s="38">
        <f t="shared" si="223"/>
        <v>0</v>
      </c>
      <c r="AQ492" s="35">
        <f t="shared" si="224"/>
        <v>0</v>
      </c>
      <c r="AR492" s="36">
        <f t="shared" si="225"/>
        <v>0</v>
      </c>
      <c r="AS492" s="37">
        <f t="shared" si="226"/>
        <v>0</v>
      </c>
      <c r="AT492" s="38">
        <f t="shared" si="227"/>
        <v>0</v>
      </c>
      <c r="AU492" s="35">
        <f t="shared" si="228"/>
        <v>0</v>
      </c>
      <c r="AV492" s="36">
        <f t="shared" si="229"/>
        <v>0</v>
      </c>
      <c r="AW492" s="37">
        <f t="shared" si="230"/>
        <v>0</v>
      </c>
      <c r="AX492" s="38">
        <f t="shared" si="231"/>
        <v>0</v>
      </c>
      <c r="AY492" s="39">
        <f t="shared" si="232"/>
        <v>0</v>
      </c>
      <c r="AZ492" s="34" t="str">
        <f>IF(AY492=0,"",
IF(SUM($AY$143:AY492)=1,BA492,
IF($AY$718&gt;SUM($AY$143:AY492),_xlfn.CONCAT(", ",BA492),
IF($AY$718=SUM($AY$143:AY492),_xlfn.CONCAT(" y ",BA492)))))</f>
        <v/>
      </c>
      <c r="BA492" s="220" t="s">
        <v>1114</v>
      </c>
      <c r="BC492" s="41">
        <f t="shared" si="233"/>
        <v>0</v>
      </c>
      <c r="BD492" s="41">
        <f t="shared" si="234"/>
        <v>0</v>
      </c>
      <c r="BE492" s="41">
        <f t="shared" si="235"/>
        <v>0</v>
      </c>
      <c r="BF492" s="41">
        <f t="shared" si="236"/>
        <v>0</v>
      </c>
      <c r="BG492" s="41">
        <f t="shared" si="237"/>
        <v>0</v>
      </c>
      <c r="BH492" s="41">
        <f t="shared" si="238"/>
        <v>0</v>
      </c>
      <c r="BI492" s="41">
        <f t="shared" si="239"/>
        <v>0</v>
      </c>
      <c r="BJ492" s="41">
        <f t="shared" si="240"/>
        <v>0</v>
      </c>
    </row>
    <row r="493" spans="1:62" ht="15" customHeight="1">
      <c r="A493" s="159"/>
      <c r="B493" s="179"/>
      <c r="C493" s="220" t="s">
        <v>1115</v>
      </c>
      <c r="D493" s="573" t="str">
        <f>IF($AC$136="","",IF(HLOOKUP($AC$136,Presentación!$AQ$3:$BV$574,Presentación!AP354)="","",HLOOKUP($AC$136,Presentación!$AQ$3:$BV$574,Presentación!AP354,0)))</f>
        <v/>
      </c>
      <c r="E493" s="573"/>
      <c r="F493" s="573"/>
      <c r="G493" s="551" t="str">
        <f>IF($AC$136="","",IF(HLOOKUP($AC$136,Presentación!$BZ$3:$DE$574,Presentación!AP354,0)="","",HLOOKUP($AC$136,Presentación!$BZ$3:$DE$574,Presentación!AP354,0)))</f>
        <v/>
      </c>
      <c r="H493" s="551"/>
      <c r="I493" s="551"/>
      <c r="J493" s="551"/>
      <c r="K493" s="551"/>
      <c r="L493" s="551"/>
      <c r="M493" s="551"/>
      <c r="N493" s="551"/>
      <c r="O493" s="551"/>
      <c r="P493" s="551"/>
      <c r="Q493" s="551"/>
      <c r="R493" s="551"/>
      <c r="S493" s="551"/>
      <c r="T493" s="601"/>
      <c r="U493" s="467"/>
      <c r="V493" s="468"/>
      <c r="W493" s="27"/>
      <c r="X493" s="27"/>
      <c r="Y493" s="27"/>
      <c r="Z493" s="27"/>
      <c r="AA493" s="27"/>
      <c r="AB493" s="27"/>
      <c r="AC493" s="27"/>
      <c r="AD493" s="27"/>
      <c r="AG493">
        <f t="shared" si="214"/>
        <v>0</v>
      </c>
      <c r="AH493">
        <f t="shared" si="215"/>
        <v>0</v>
      </c>
      <c r="AI493" s="35">
        <f t="shared" si="216"/>
        <v>0</v>
      </c>
      <c r="AJ493" s="36">
        <f t="shared" si="217"/>
        <v>0</v>
      </c>
      <c r="AK493" s="37">
        <f t="shared" si="218"/>
        <v>0</v>
      </c>
      <c r="AL493" s="38">
        <f t="shared" si="219"/>
        <v>0</v>
      </c>
      <c r="AM493" s="35">
        <f t="shared" si="220"/>
        <v>0</v>
      </c>
      <c r="AN493" s="36">
        <f t="shared" si="221"/>
        <v>0</v>
      </c>
      <c r="AO493" s="37">
        <f t="shared" si="222"/>
        <v>0</v>
      </c>
      <c r="AP493" s="38">
        <f t="shared" si="223"/>
        <v>0</v>
      </c>
      <c r="AQ493" s="35">
        <f t="shared" si="224"/>
        <v>0</v>
      </c>
      <c r="AR493" s="36">
        <f t="shared" si="225"/>
        <v>0</v>
      </c>
      <c r="AS493" s="37">
        <f t="shared" si="226"/>
        <v>0</v>
      </c>
      <c r="AT493" s="38">
        <f t="shared" si="227"/>
        <v>0</v>
      </c>
      <c r="AU493" s="35">
        <f t="shared" si="228"/>
        <v>0</v>
      </c>
      <c r="AV493" s="36">
        <f t="shared" si="229"/>
        <v>0</v>
      </c>
      <c r="AW493" s="37">
        <f t="shared" si="230"/>
        <v>0</v>
      </c>
      <c r="AX493" s="38">
        <f t="shared" si="231"/>
        <v>0</v>
      </c>
      <c r="AY493" s="39">
        <f t="shared" si="232"/>
        <v>0</v>
      </c>
      <c r="AZ493" s="34" t="str">
        <f>IF(AY493=0,"",
IF(SUM($AY$143:AY493)=1,BA493,
IF($AY$718&gt;SUM($AY$143:AY493),_xlfn.CONCAT(", ",BA493),
IF($AY$718=SUM($AY$143:AY493),_xlfn.CONCAT(" y ",BA493)))))</f>
        <v/>
      </c>
      <c r="BA493" s="220" t="s">
        <v>1115</v>
      </c>
      <c r="BC493" s="41">
        <f t="shared" si="233"/>
        <v>0</v>
      </c>
      <c r="BD493" s="41">
        <f t="shared" si="234"/>
        <v>0</v>
      </c>
      <c r="BE493" s="41">
        <f t="shared" si="235"/>
        <v>0</v>
      </c>
      <c r="BF493" s="41">
        <f t="shared" si="236"/>
        <v>0</v>
      </c>
      <c r="BG493" s="41">
        <f t="shared" si="237"/>
        <v>0</v>
      </c>
      <c r="BH493" s="41">
        <f t="shared" si="238"/>
        <v>0</v>
      </c>
      <c r="BI493" s="41">
        <f t="shared" si="239"/>
        <v>0</v>
      </c>
      <c r="BJ493" s="41">
        <f t="shared" si="240"/>
        <v>0</v>
      </c>
    </row>
    <row r="494" spans="1:62" ht="15" customHeight="1">
      <c r="A494" s="159"/>
      <c r="B494" s="179"/>
      <c r="C494" s="220" t="s">
        <v>1116</v>
      </c>
      <c r="D494" s="573" t="str">
        <f>IF($AC$136="","",IF(HLOOKUP($AC$136,Presentación!$AQ$3:$BV$574,Presentación!AP355)="","",HLOOKUP($AC$136,Presentación!$AQ$3:$BV$574,Presentación!AP355,0)))</f>
        <v/>
      </c>
      <c r="E494" s="573"/>
      <c r="F494" s="573"/>
      <c r="G494" s="551" t="str">
        <f>IF($AC$136="","",IF(HLOOKUP($AC$136,Presentación!$BZ$3:$DE$574,Presentación!AP355,0)="","",HLOOKUP($AC$136,Presentación!$BZ$3:$DE$574,Presentación!AP355,0)))</f>
        <v/>
      </c>
      <c r="H494" s="551"/>
      <c r="I494" s="551"/>
      <c r="J494" s="551"/>
      <c r="K494" s="551"/>
      <c r="L494" s="551"/>
      <c r="M494" s="551"/>
      <c r="N494" s="551"/>
      <c r="O494" s="551"/>
      <c r="P494" s="551"/>
      <c r="Q494" s="551"/>
      <c r="R494" s="551"/>
      <c r="S494" s="551"/>
      <c r="T494" s="601"/>
      <c r="U494" s="467"/>
      <c r="V494" s="468"/>
      <c r="W494" s="27"/>
      <c r="X494" s="27"/>
      <c r="Y494" s="27"/>
      <c r="Z494" s="27"/>
      <c r="AA494" s="27"/>
      <c r="AB494" s="27"/>
      <c r="AC494" s="27"/>
      <c r="AD494" s="27"/>
      <c r="AG494">
        <f t="shared" si="214"/>
        <v>0</v>
      </c>
      <c r="AH494">
        <f t="shared" si="215"/>
        <v>0</v>
      </c>
      <c r="AI494" s="35">
        <f t="shared" si="216"/>
        <v>0</v>
      </c>
      <c r="AJ494" s="36">
        <f t="shared" si="217"/>
        <v>0</v>
      </c>
      <c r="AK494" s="37">
        <f t="shared" si="218"/>
        <v>0</v>
      </c>
      <c r="AL494" s="38">
        <f t="shared" si="219"/>
        <v>0</v>
      </c>
      <c r="AM494" s="35">
        <f t="shared" si="220"/>
        <v>0</v>
      </c>
      <c r="AN494" s="36">
        <f t="shared" si="221"/>
        <v>0</v>
      </c>
      <c r="AO494" s="37">
        <f t="shared" si="222"/>
        <v>0</v>
      </c>
      <c r="AP494" s="38">
        <f t="shared" si="223"/>
        <v>0</v>
      </c>
      <c r="AQ494" s="35">
        <f t="shared" si="224"/>
        <v>0</v>
      </c>
      <c r="AR494" s="36">
        <f t="shared" si="225"/>
        <v>0</v>
      </c>
      <c r="AS494" s="37">
        <f t="shared" si="226"/>
        <v>0</v>
      </c>
      <c r="AT494" s="38">
        <f t="shared" si="227"/>
        <v>0</v>
      </c>
      <c r="AU494" s="35">
        <f t="shared" si="228"/>
        <v>0</v>
      </c>
      <c r="AV494" s="36">
        <f t="shared" si="229"/>
        <v>0</v>
      </c>
      <c r="AW494" s="37">
        <f t="shared" si="230"/>
        <v>0</v>
      </c>
      <c r="AX494" s="38">
        <f t="shared" si="231"/>
        <v>0</v>
      </c>
      <c r="AY494" s="39">
        <f t="shared" si="232"/>
        <v>0</v>
      </c>
      <c r="AZ494" s="34" t="str">
        <f>IF(AY494=0,"",
IF(SUM($AY$143:AY494)=1,BA494,
IF($AY$718&gt;SUM($AY$143:AY494),_xlfn.CONCAT(", ",BA494),
IF($AY$718=SUM($AY$143:AY494),_xlfn.CONCAT(" y ",BA494)))))</f>
        <v/>
      </c>
      <c r="BA494" s="220" t="s">
        <v>1116</v>
      </c>
      <c r="BC494" s="41">
        <f t="shared" si="233"/>
        <v>0</v>
      </c>
      <c r="BD494" s="41">
        <f t="shared" si="234"/>
        <v>0</v>
      </c>
      <c r="BE494" s="41">
        <f t="shared" si="235"/>
        <v>0</v>
      </c>
      <c r="BF494" s="41">
        <f t="shared" si="236"/>
        <v>0</v>
      </c>
      <c r="BG494" s="41">
        <f t="shared" si="237"/>
        <v>0</v>
      </c>
      <c r="BH494" s="41">
        <f t="shared" si="238"/>
        <v>0</v>
      </c>
      <c r="BI494" s="41">
        <f t="shared" si="239"/>
        <v>0</v>
      </c>
      <c r="BJ494" s="41">
        <f t="shared" si="240"/>
        <v>0</v>
      </c>
    </row>
    <row r="495" spans="1:62" ht="15" customHeight="1">
      <c r="A495" s="159"/>
      <c r="B495" s="179"/>
      <c r="C495" s="220" t="s">
        <v>1117</v>
      </c>
      <c r="D495" s="573" t="str">
        <f>IF($AC$136="","",IF(HLOOKUP($AC$136,Presentación!$AQ$3:$BV$574,Presentación!AP356)="","",HLOOKUP($AC$136,Presentación!$AQ$3:$BV$574,Presentación!AP356,0)))</f>
        <v/>
      </c>
      <c r="E495" s="573"/>
      <c r="F495" s="573"/>
      <c r="G495" s="551" t="str">
        <f>IF($AC$136="","",IF(HLOOKUP($AC$136,Presentación!$BZ$3:$DE$574,Presentación!AP356,0)="","",HLOOKUP($AC$136,Presentación!$BZ$3:$DE$574,Presentación!AP356,0)))</f>
        <v/>
      </c>
      <c r="H495" s="551"/>
      <c r="I495" s="551"/>
      <c r="J495" s="551"/>
      <c r="K495" s="551"/>
      <c r="L495" s="551"/>
      <c r="M495" s="551"/>
      <c r="N495" s="551"/>
      <c r="O495" s="551"/>
      <c r="P495" s="551"/>
      <c r="Q495" s="551"/>
      <c r="R495" s="551"/>
      <c r="S495" s="551"/>
      <c r="T495" s="601"/>
      <c r="U495" s="467"/>
      <c r="V495" s="468"/>
      <c r="W495" s="27"/>
      <c r="X495" s="27"/>
      <c r="Y495" s="27"/>
      <c r="Z495" s="27"/>
      <c r="AA495" s="27"/>
      <c r="AB495" s="27"/>
      <c r="AC495" s="27"/>
      <c r="AD495" s="27"/>
      <c r="AG495">
        <f t="shared" si="214"/>
        <v>0</v>
      </c>
      <c r="AH495">
        <f t="shared" si="215"/>
        <v>0</v>
      </c>
      <c r="AI495" s="35">
        <f t="shared" si="216"/>
        <v>0</v>
      </c>
      <c r="AJ495" s="36">
        <f t="shared" si="217"/>
        <v>0</v>
      </c>
      <c r="AK495" s="37">
        <f t="shared" si="218"/>
        <v>0</v>
      </c>
      <c r="AL495" s="38">
        <f t="shared" si="219"/>
        <v>0</v>
      </c>
      <c r="AM495" s="35">
        <f t="shared" si="220"/>
        <v>0</v>
      </c>
      <c r="AN495" s="36">
        <f t="shared" si="221"/>
        <v>0</v>
      </c>
      <c r="AO495" s="37">
        <f t="shared" si="222"/>
        <v>0</v>
      </c>
      <c r="AP495" s="38">
        <f t="shared" si="223"/>
        <v>0</v>
      </c>
      <c r="AQ495" s="35">
        <f t="shared" si="224"/>
        <v>0</v>
      </c>
      <c r="AR495" s="36">
        <f t="shared" si="225"/>
        <v>0</v>
      </c>
      <c r="AS495" s="37">
        <f t="shared" si="226"/>
        <v>0</v>
      </c>
      <c r="AT495" s="38">
        <f t="shared" si="227"/>
        <v>0</v>
      </c>
      <c r="AU495" s="35">
        <f t="shared" si="228"/>
        <v>0</v>
      </c>
      <c r="AV495" s="36">
        <f t="shared" si="229"/>
        <v>0</v>
      </c>
      <c r="AW495" s="37">
        <f t="shared" si="230"/>
        <v>0</v>
      </c>
      <c r="AX495" s="38">
        <f t="shared" si="231"/>
        <v>0</v>
      </c>
      <c r="AY495" s="39">
        <f t="shared" si="232"/>
        <v>0</v>
      </c>
      <c r="AZ495" s="34" t="str">
        <f>IF(AY495=0,"",
IF(SUM($AY$143:AY495)=1,BA495,
IF($AY$718&gt;SUM($AY$143:AY495),_xlfn.CONCAT(", ",BA495),
IF($AY$718=SUM($AY$143:AY495),_xlfn.CONCAT(" y ",BA495)))))</f>
        <v/>
      </c>
      <c r="BA495" s="220" t="s">
        <v>1117</v>
      </c>
      <c r="BC495" s="41">
        <f t="shared" si="233"/>
        <v>0</v>
      </c>
      <c r="BD495" s="41">
        <f t="shared" si="234"/>
        <v>0</v>
      </c>
      <c r="BE495" s="41">
        <f t="shared" si="235"/>
        <v>0</v>
      </c>
      <c r="BF495" s="41">
        <f t="shared" si="236"/>
        <v>0</v>
      </c>
      <c r="BG495" s="41">
        <f t="shared" si="237"/>
        <v>0</v>
      </c>
      <c r="BH495" s="41">
        <f t="shared" si="238"/>
        <v>0</v>
      </c>
      <c r="BI495" s="41">
        <f t="shared" si="239"/>
        <v>0</v>
      </c>
      <c r="BJ495" s="41">
        <f t="shared" si="240"/>
        <v>0</v>
      </c>
    </row>
    <row r="496" spans="1:62" ht="15" customHeight="1">
      <c r="A496" s="159"/>
      <c r="B496" s="179"/>
      <c r="C496" s="220" t="s">
        <v>1118</v>
      </c>
      <c r="D496" s="573" t="str">
        <f>IF($AC$136="","",IF(HLOOKUP($AC$136,Presentación!$AQ$3:$BV$574,Presentación!AP357)="","",HLOOKUP($AC$136,Presentación!$AQ$3:$BV$574,Presentación!AP357,0)))</f>
        <v/>
      </c>
      <c r="E496" s="573"/>
      <c r="F496" s="573"/>
      <c r="G496" s="551" t="str">
        <f>IF($AC$136="","",IF(HLOOKUP($AC$136,Presentación!$BZ$3:$DE$574,Presentación!AP357,0)="","",HLOOKUP($AC$136,Presentación!$BZ$3:$DE$574,Presentación!AP357,0)))</f>
        <v/>
      </c>
      <c r="H496" s="551"/>
      <c r="I496" s="551"/>
      <c r="J496" s="551"/>
      <c r="K496" s="551"/>
      <c r="L496" s="551"/>
      <c r="M496" s="551"/>
      <c r="N496" s="551"/>
      <c r="O496" s="551"/>
      <c r="P496" s="551"/>
      <c r="Q496" s="551"/>
      <c r="R496" s="551"/>
      <c r="S496" s="551"/>
      <c r="T496" s="601"/>
      <c r="U496" s="467"/>
      <c r="V496" s="468"/>
      <c r="W496" s="27"/>
      <c r="X496" s="27"/>
      <c r="Y496" s="27"/>
      <c r="Z496" s="27"/>
      <c r="AA496" s="27"/>
      <c r="AB496" s="27"/>
      <c r="AC496" s="27"/>
      <c r="AD496" s="27"/>
      <c r="AG496">
        <f t="shared" si="214"/>
        <v>0</v>
      </c>
      <c r="AH496">
        <f t="shared" si="215"/>
        <v>0</v>
      </c>
      <c r="AI496" s="35">
        <f t="shared" si="216"/>
        <v>0</v>
      </c>
      <c r="AJ496" s="36">
        <f t="shared" si="217"/>
        <v>0</v>
      </c>
      <c r="AK496" s="37">
        <f t="shared" si="218"/>
        <v>0</v>
      </c>
      <c r="AL496" s="38">
        <f t="shared" si="219"/>
        <v>0</v>
      </c>
      <c r="AM496" s="35">
        <f t="shared" si="220"/>
        <v>0</v>
      </c>
      <c r="AN496" s="36">
        <f t="shared" si="221"/>
        <v>0</v>
      </c>
      <c r="AO496" s="37">
        <f t="shared" si="222"/>
        <v>0</v>
      </c>
      <c r="AP496" s="38">
        <f t="shared" si="223"/>
        <v>0</v>
      </c>
      <c r="AQ496" s="35">
        <f t="shared" si="224"/>
        <v>0</v>
      </c>
      <c r="AR496" s="36">
        <f t="shared" si="225"/>
        <v>0</v>
      </c>
      <c r="AS496" s="37">
        <f t="shared" si="226"/>
        <v>0</v>
      </c>
      <c r="AT496" s="38">
        <f t="shared" si="227"/>
        <v>0</v>
      </c>
      <c r="AU496" s="35">
        <f t="shared" si="228"/>
        <v>0</v>
      </c>
      <c r="AV496" s="36">
        <f t="shared" si="229"/>
        <v>0</v>
      </c>
      <c r="AW496" s="37">
        <f t="shared" si="230"/>
        <v>0</v>
      </c>
      <c r="AX496" s="38">
        <f t="shared" si="231"/>
        <v>0</v>
      </c>
      <c r="AY496" s="39">
        <f t="shared" si="232"/>
        <v>0</v>
      </c>
      <c r="AZ496" s="34" t="str">
        <f>IF(AY496=0,"",
IF(SUM($AY$143:AY496)=1,BA496,
IF($AY$718&gt;SUM($AY$143:AY496),_xlfn.CONCAT(", ",BA496),
IF($AY$718=SUM($AY$143:AY496),_xlfn.CONCAT(" y ",BA496)))))</f>
        <v/>
      </c>
      <c r="BA496" s="220" t="s">
        <v>1118</v>
      </c>
      <c r="BC496" s="41">
        <f t="shared" si="233"/>
        <v>0</v>
      </c>
      <c r="BD496" s="41">
        <f t="shared" si="234"/>
        <v>0</v>
      </c>
      <c r="BE496" s="41">
        <f t="shared" si="235"/>
        <v>0</v>
      </c>
      <c r="BF496" s="41">
        <f t="shared" si="236"/>
        <v>0</v>
      </c>
      <c r="BG496" s="41">
        <f t="shared" si="237"/>
        <v>0</v>
      </c>
      <c r="BH496" s="41">
        <f t="shared" si="238"/>
        <v>0</v>
      </c>
      <c r="BI496" s="41">
        <f t="shared" si="239"/>
        <v>0</v>
      </c>
      <c r="BJ496" s="41">
        <f t="shared" si="240"/>
        <v>0</v>
      </c>
    </row>
    <row r="497" spans="1:62" ht="15" customHeight="1">
      <c r="A497" s="159"/>
      <c r="B497" s="179"/>
      <c r="C497" s="220" t="s">
        <v>1119</v>
      </c>
      <c r="D497" s="573" t="str">
        <f>IF($AC$136="","",IF(HLOOKUP($AC$136,Presentación!$AQ$3:$BV$574,Presentación!AP358)="","",HLOOKUP($AC$136,Presentación!$AQ$3:$BV$574,Presentación!AP358,0)))</f>
        <v/>
      </c>
      <c r="E497" s="573"/>
      <c r="F497" s="573"/>
      <c r="G497" s="551" t="str">
        <f>IF($AC$136="","",IF(HLOOKUP($AC$136,Presentación!$BZ$3:$DE$574,Presentación!AP358,0)="","",HLOOKUP($AC$136,Presentación!$BZ$3:$DE$574,Presentación!AP358,0)))</f>
        <v/>
      </c>
      <c r="H497" s="551"/>
      <c r="I497" s="551"/>
      <c r="J497" s="551"/>
      <c r="K497" s="551"/>
      <c r="L497" s="551"/>
      <c r="M497" s="551"/>
      <c r="N497" s="551"/>
      <c r="O497" s="551"/>
      <c r="P497" s="551"/>
      <c r="Q497" s="551"/>
      <c r="R497" s="551"/>
      <c r="S497" s="551"/>
      <c r="T497" s="601"/>
      <c r="U497" s="467"/>
      <c r="V497" s="468"/>
      <c r="W497" s="27"/>
      <c r="X497" s="27"/>
      <c r="Y497" s="27"/>
      <c r="Z497" s="27"/>
      <c r="AA497" s="27"/>
      <c r="AB497" s="27"/>
      <c r="AC497" s="27"/>
      <c r="AD497" s="27"/>
      <c r="AG497">
        <f t="shared" si="214"/>
        <v>0</v>
      </c>
      <c r="AH497">
        <f t="shared" si="215"/>
        <v>0</v>
      </c>
      <c r="AI497" s="35">
        <f t="shared" si="216"/>
        <v>0</v>
      </c>
      <c r="AJ497" s="36">
        <f t="shared" si="217"/>
        <v>0</v>
      </c>
      <c r="AK497" s="37">
        <f t="shared" si="218"/>
        <v>0</v>
      </c>
      <c r="AL497" s="38">
        <f t="shared" si="219"/>
        <v>0</v>
      </c>
      <c r="AM497" s="35">
        <f t="shared" si="220"/>
        <v>0</v>
      </c>
      <c r="AN497" s="36">
        <f t="shared" si="221"/>
        <v>0</v>
      </c>
      <c r="AO497" s="37">
        <f t="shared" si="222"/>
        <v>0</v>
      </c>
      <c r="AP497" s="38">
        <f t="shared" si="223"/>
        <v>0</v>
      </c>
      <c r="AQ497" s="35">
        <f t="shared" si="224"/>
        <v>0</v>
      </c>
      <c r="AR497" s="36">
        <f t="shared" si="225"/>
        <v>0</v>
      </c>
      <c r="AS497" s="37">
        <f t="shared" si="226"/>
        <v>0</v>
      </c>
      <c r="AT497" s="38">
        <f t="shared" si="227"/>
        <v>0</v>
      </c>
      <c r="AU497" s="35">
        <f t="shared" si="228"/>
        <v>0</v>
      </c>
      <c r="AV497" s="36">
        <f t="shared" si="229"/>
        <v>0</v>
      </c>
      <c r="AW497" s="37">
        <f t="shared" si="230"/>
        <v>0</v>
      </c>
      <c r="AX497" s="38">
        <f t="shared" si="231"/>
        <v>0</v>
      </c>
      <c r="AY497" s="39">
        <f t="shared" si="232"/>
        <v>0</v>
      </c>
      <c r="AZ497" s="34" t="str">
        <f>IF(AY497=0,"",
IF(SUM($AY$143:AY497)=1,BA497,
IF($AY$718&gt;SUM($AY$143:AY497),_xlfn.CONCAT(", ",BA497),
IF($AY$718=SUM($AY$143:AY497),_xlfn.CONCAT(" y ",BA497)))))</f>
        <v/>
      </c>
      <c r="BA497" s="220" t="s">
        <v>1119</v>
      </c>
      <c r="BC497" s="41">
        <f t="shared" si="233"/>
        <v>0</v>
      </c>
      <c r="BD497" s="41">
        <f t="shared" si="234"/>
        <v>0</v>
      </c>
      <c r="BE497" s="41">
        <f t="shared" si="235"/>
        <v>0</v>
      </c>
      <c r="BF497" s="41">
        <f t="shared" si="236"/>
        <v>0</v>
      </c>
      <c r="BG497" s="41">
        <f t="shared" si="237"/>
        <v>0</v>
      </c>
      <c r="BH497" s="41">
        <f t="shared" si="238"/>
        <v>0</v>
      </c>
      <c r="BI497" s="41">
        <f t="shared" si="239"/>
        <v>0</v>
      </c>
      <c r="BJ497" s="41">
        <f t="shared" si="240"/>
        <v>0</v>
      </c>
    </row>
    <row r="498" spans="1:62" ht="15" customHeight="1">
      <c r="A498" s="159"/>
      <c r="B498" s="179"/>
      <c r="C498" s="220" t="s">
        <v>1120</v>
      </c>
      <c r="D498" s="573" t="str">
        <f>IF($AC$136="","",IF(HLOOKUP($AC$136,Presentación!$AQ$3:$BV$574,Presentación!AP359)="","",HLOOKUP($AC$136,Presentación!$AQ$3:$BV$574,Presentación!AP359,0)))</f>
        <v/>
      </c>
      <c r="E498" s="573"/>
      <c r="F498" s="573"/>
      <c r="G498" s="551" t="str">
        <f>IF($AC$136="","",IF(HLOOKUP($AC$136,Presentación!$BZ$3:$DE$574,Presentación!AP359,0)="","",HLOOKUP($AC$136,Presentación!$BZ$3:$DE$574,Presentación!AP359,0)))</f>
        <v/>
      </c>
      <c r="H498" s="551"/>
      <c r="I498" s="551"/>
      <c r="J498" s="551"/>
      <c r="K498" s="551"/>
      <c r="L498" s="551"/>
      <c r="M498" s="551"/>
      <c r="N498" s="551"/>
      <c r="O498" s="551"/>
      <c r="P498" s="551"/>
      <c r="Q498" s="551"/>
      <c r="R498" s="551"/>
      <c r="S498" s="551"/>
      <c r="T498" s="601"/>
      <c r="U498" s="467"/>
      <c r="V498" s="468"/>
      <c r="W498" s="27"/>
      <c r="X498" s="27"/>
      <c r="Y498" s="27"/>
      <c r="Z498" s="27"/>
      <c r="AA498" s="27"/>
      <c r="AB498" s="27"/>
      <c r="AC498" s="27"/>
      <c r="AD498" s="27"/>
      <c r="AG498">
        <f t="shared" si="214"/>
        <v>0</v>
      </c>
      <c r="AH498">
        <f t="shared" si="215"/>
        <v>0</v>
      </c>
      <c r="AI498" s="35">
        <f t="shared" si="216"/>
        <v>0</v>
      </c>
      <c r="AJ498" s="36">
        <f t="shared" si="217"/>
        <v>0</v>
      </c>
      <c r="AK498" s="37">
        <f t="shared" si="218"/>
        <v>0</v>
      </c>
      <c r="AL498" s="38">
        <f t="shared" si="219"/>
        <v>0</v>
      </c>
      <c r="AM498" s="35">
        <f t="shared" si="220"/>
        <v>0</v>
      </c>
      <c r="AN498" s="36">
        <f t="shared" si="221"/>
        <v>0</v>
      </c>
      <c r="AO498" s="37">
        <f t="shared" si="222"/>
        <v>0</v>
      </c>
      <c r="AP498" s="38">
        <f t="shared" si="223"/>
        <v>0</v>
      </c>
      <c r="AQ498" s="35">
        <f t="shared" si="224"/>
        <v>0</v>
      </c>
      <c r="AR498" s="36">
        <f t="shared" si="225"/>
        <v>0</v>
      </c>
      <c r="AS498" s="37">
        <f t="shared" si="226"/>
        <v>0</v>
      </c>
      <c r="AT498" s="38">
        <f t="shared" si="227"/>
        <v>0</v>
      </c>
      <c r="AU498" s="35">
        <f t="shared" si="228"/>
        <v>0</v>
      </c>
      <c r="AV498" s="36">
        <f t="shared" si="229"/>
        <v>0</v>
      </c>
      <c r="AW498" s="37">
        <f t="shared" si="230"/>
        <v>0</v>
      </c>
      <c r="AX498" s="38">
        <f t="shared" si="231"/>
        <v>0</v>
      </c>
      <c r="AY498" s="39">
        <f t="shared" si="232"/>
        <v>0</v>
      </c>
      <c r="AZ498" s="34" t="str">
        <f>IF(AY498=0,"",
IF(SUM($AY$143:AY498)=1,BA498,
IF($AY$718&gt;SUM($AY$143:AY498),_xlfn.CONCAT(", ",BA498),
IF($AY$718=SUM($AY$143:AY498),_xlfn.CONCAT(" y ",BA498)))))</f>
        <v/>
      </c>
      <c r="BA498" s="220" t="s">
        <v>1120</v>
      </c>
      <c r="BC498" s="41">
        <f t="shared" si="233"/>
        <v>0</v>
      </c>
      <c r="BD498" s="41">
        <f t="shared" si="234"/>
        <v>0</v>
      </c>
      <c r="BE498" s="41">
        <f t="shared" si="235"/>
        <v>0</v>
      </c>
      <c r="BF498" s="41">
        <f t="shared" si="236"/>
        <v>0</v>
      </c>
      <c r="BG498" s="41">
        <f t="shared" si="237"/>
        <v>0</v>
      </c>
      <c r="BH498" s="41">
        <f t="shared" si="238"/>
        <v>0</v>
      </c>
      <c r="BI498" s="41">
        <f t="shared" si="239"/>
        <v>0</v>
      </c>
      <c r="BJ498" s="41">
        <f t="shared" si="240"/>
        <v>0</v>
      </c>
    </row>
    <row r="499" spans="1:62" ht="15" customHeight="1">
      <c r="A499" s="159"/>
      <c r="B499" s="179"/>
      <c r="C499" s="220" t="s">
        <v>1121</v>
      </c>
      <c r="D499" s="573" t="str">
        <f>IF($AC$136="","",IF(HLOOKUP($AC$136,Presentación!$AQ$3:$BV$574,Presentación!AP360)="","",HLOOKUP($AC$136,Presentación!$AQ$3:$BV$574,Presentación!AP360,0)))</f>
        <v/>
      </c>
      <c r="E499" s="573"/>
      <c r="F499" s="573"/>
      <c r="G499" s="551" t="str">
        <f>IF($AC$136="","",IF(HLOOKUP($AC$136,Presentación!$BZ$3:$DE$574,Presentación!AP360,0)="","",HLOOKUP($AC$136,Presentación!$BZ$3:$DE$574,Presentación!AP360,0)))</f>
        <v/>
      </c>
      <c r="H499" s="551"/>
      <c r="I499" s="551"/>
      <c r="J499" s="551"/>
      <c r="K499" s="551"/>
      <c r="L499" s="551"/>
      <c r="M499" s="551"/>
      <c r="N499" s="551"/>
      <c r="O499" s="551"/>
      <c r="P499" s="551"/>
      <c r="Q499" s="551"/>
      <c r="R499" s="551"/>
      <c r="S499" s="551"/>
      <c r="T499" s="601"/>
      <c r="U499" s="467"/>
      <c r="V499" s="468"/>
      <c r="W499" s="27"/>
      <c r="X499" s="27"/>
      <c r="Y499" s="27"/>
      <c r="Z499" s="27"/>
      <c r="AA499" s="27"/>
      <c r="AB499" s="27"/>
      <c r="AC499" s="27"/>
      <c r="AD499" s="27"/>
      <c r="AG499">
        <f t="shared" si="214"/>
        <v>0</v>
      </c>
      <c r="AH499">
        <f t="shared" si="215"/>
        <v>0</v>
      </c>
      <c r="AI499" s="35">
        <f t="shared" si="216"/>
        <v>0</v>
      </c>
      <c r="AJ499" s="36">
        <f t="shared" si="217"/>
        <v>0</v>
      </c>
      <c r="AK499" s="37">
        <f t="shared" si="218"/>
        <v>0</v>
      </c>
      <c r="AL499" s="38">
        <f t="shared" si="219"/>
        <v>0</v>
      </c>
      <c r="AM499" s="35">
        <f t="shared" si="220"/>
        <v>0</v>
      </c>
      <c r="AN499" s="36">
        <f t="shared" si="221"/>
        <v>0</v>
      </c>
      <c r="AO499" s="37">
        <f t="shared" si="222"/>
        <v>0</v>
      </c>
      <c r="AP499" s="38">
        <f t="shared" si="223"/>
        <v>0</v>
      </c>
      <c r="AQ499" s="35">
        <f t="shared" si="224"/>
        <v>0</v>
      </c>
      <c r="AR499" s="36">
        <f t="shared" si="225"/>
        <v>0</v>
      </c>
      <c r="AS499" s="37">
        <f t="shared" si="226"/>
        <v>0</v>
      </c>
      <c r="AT499" s="38">
        <f t="shared" si="227"/>
        <v>0</v>
      </c>
      <c r="AU499" s="35">
        <f t="shared" si="228"/>
        <v>0</v>
      </c>
      <c r="AV499" s="36">
        <f t="shared" si="229"/>
        <v>0</v>
      </c>
      <c r="AW499" s="37">
        <f t="shared" si="230"/>
        <v>0</v>
      </c>
      <c r="AX499" s="38">
        <f t="shared" si="231"/>
        <v>0</v>
      </c>
      <c r="AY499" s="39">
        <f t="shared" si="232"/>
        <v>0</v>
      </c>
      <c r="AZ499" s="34" t="str">
        <f>IF(AY499=0,"",
IF(SUM($AY$143:AY499)=1,BA499,
IF($AY$718&gt;SUM($AY$143:AY499),_xlfn.CONCAT(", ",BA499),
IF($AY$718=SUM($AY$143:AY499),_xlfn.CONCAT(" y ",BA499)))))</f>
        <v/>
      </c>
      <c r="BA499" s="220" t="s">
        <v>1121</v>
      </c>
      <c r="BC499" s="41">
        <f t="shared" si="233"/>
        <v>0</v>
      </c>
      <c r="BD499" s="41">
        <f t="shared" si="234"/>
        <v>0</v>
      </c>
      <c r="BE499" s="41">
        <f t="shared" si="235"/>
        <v>0</v>
      </c>
      <c r="BF499" s="41">
        <f t="shared" si="236"/>
        <v>0</v>
      </c>
      <c r="BG499" s="41">
        <f t="shared" si="237"/>
        <v>0</v>
      </c>
      <c r="BH499" s="41">
        <f t="shared" si="238"/>
        <v>0</v>
      </c>
      <c r="BI499" s="41">
        <f t="shared" si="239"/>
        <v>0</v>
      </c>
      <c r="BJ499" s="41">
        <f t="shared" si="240"/>
        <v>0</v>
      </c>
    </row>
    <row r="500" spans="1:62" ht="15" customHeight="1">
      <c r="A500" s="159"/>
      <c r="B500" s="179"/>
      <c r="C500" s="220" t="s">
        <v>1122</v>
      </c>
      <c r="D500" s="573" t="str">
        <f>IF($AC$136="","",IF(HLOOKUP($AC$136,Presentación!$AQ$3:$BV$574,Presentación!AP361)="","",HLOOKUP($AC$136,Presentación!$AQ$3:$BV$574,Presentación!AP361,0)))</f>
        <v/>
      </c>
      <c r="E500" s="573"/>
      <c r="F500" s="573"/>
      <c r="G500" s="551" t="str">
        <f>IF($AC$136="","",IF(HLOOKUP($AC$136,Presentación!$BZ$3:$DE$574,Presentación!AP361,0)="","",HLOOKUP($AC$136,Presentación!$BZ$3:$DE$574,Presentación!AP361,0)))</f>
        <v/>
      </c>
      <c r="H500" s="551"/>
      <c r="I500" s="551"/>
      <c r="J500" s="551"/>
      <c r="K500" s="551"/>
      <c r="L500" s="551"/>
      <c r="M500" s="551"/>
      <c r="N500" s="551"/>
      <c r="O500" s="551"/>
      <c r="P500" s="551"/>
      <c r="Q500" s="551"/>
      <c r="R500" s="551"/>
      <c r="S500" s="551"/>
      <c r="T500" s="601"/>
      <c r="U500" s="467"/>
      <c r="V500" s="468"/>
      <c r="W500" s="27"/>
      <c r="X500" s="27"/>
      <c r="Y500" s="27"/>
      <c r="Z500" s="27"/>
      <c r="AA500" s="27"/>
      <c r="AB500" s="27"/>
      <c r="AC500" s="27"/>
      <c r="AD500" s="27"/>
      <c r="AG500">
        <f t="shared" si="214"/>
        <v>0</v>
      </c>
      <c r="AH500">
        <f t="shared" si="215"/>
        <v>0</v>
      </c>
      <c r="AI500" s="35">
        <f t="shared" si="216"/>
        <v>0</v>
      </c>
      <c r="AJ500" s="36">
        <f t="shared" si="217"/>
        <v>0</v>
      </c>
      <c r="AK500" s="37">
        <f t="shared" si="218"/>
        <v>0</v>
      </c>
      <c r="AL500" s="38">
        <f t="shared" si="219"/>
        <v>0</v>
      </c>
      <c r="AM500" s="35">
        <f t="shared" si="220"/>
        <v>0</v>
      </c>
      <c r="AN500" s="36">
        <f t="shared" si="221"/>
        <v>0</v>
      </c>
      <c r="AO500" s="37">
        <f t="shared" si="222"/>
        <v>0</v>
      </c>
      <c r="AP500" s="38">
        <f t="shared" si="223"/>
        <v>0</v>
      </c>
      <c r="AQ500" s="35">
        <f t="shared" si="224"/>
        <v>0</v>
      </c>
      <c r="AR500" s="36">
        <f t="shared" si="225"/>
        <v>0</v>
      </c>
      <c r="AS500" s="37">
        <f t="shared" si="226"/>
        <v>0</v>
      </c>
      <c r="AT500" s="38">
        <f t="shared" si="227"/>
        <v>0</v>
      </c>
      <c r="AU500" s="35">
        <f t="shared" si="228"/>
        <v>0</v>
      </c>
      <c r="AV500" s="36">
        <f t="shared" si="229"/>
        <v>0</v>
      </c>
      <c r="AW500" s="37">
        <f t="shared" si="230"/>
        <v>0</v>
      </c>
      <c r="AX500" s="38">
        <f t="shared" si="231"/>
        <v>0</v>
      </c>
      <c r="AY500" s="39">
        <f t="shared" si="232"/>
        <v>0</v>
      </c>
      <c r="AZ500" s="34" t="str">
        <f>IF(AY500=0,"",
IF(SUM($AY$143:AY500)=1,BA500,
IF($AY$718&gt;SUM($AY$143:AY500),_xlfn.CONCAT(", ",BA500),
IF($AY$718=SUM($AY$143:AY500),_xlfn.CONCAT(" y ",BA500)))))</f>
        <v/>
      </c>
      <c r="BA500" s="220" t="s">
        <v>1122</v>
      </c>
      <c r="BC500" s="41">
        <f t="shared" si="233"/>
        <v>0</v>
      </c>
      <c r="BD500" s="41">
        <f t="shared" si="234"/>
        <v>0</v>
      </c>
      <c r="BE500" s="41">
        <f t="shared" si="235"/>
        <v>0</v>
      </c>
      <c r="BF500" s="41">
        <f t="shared" si="236"/>
        <v>0</v>
      </c>
      <c r="BG500" s="41">
        <f t="shared" si="237"/>
        <v>0</v>
      </c>
      <c r="BH500" s="41">
        <f t="shared" si="238"/>
        <v>0</v>
      </c>
      <c r="BI500" s="41">
        <f t="shared" si="239"/>
        <v>0</v>
      </c>
      <c r="BJ500" s="41">
        <f t="shared" si="240"/>
        <v>0</v>
      </c>
    </row>
    <row r="501" spans="1:62" ht="15" customHeight="1">
      <c r="A501" s="159"/>
      <c r="B501" s="179"/>
      <c r="C501" s="220" t="s">
        <v>1123</v>
      </c>
      <c r="D501" s="573" t="str">
        <f>IF($AC$136="","",IF(HLOOKUP($AC$136,Presentación!$AQ$3:$BV$574,Presentación!AP362)="","",HLOOKUP($AC$136,Presentación!$AQ$3:$BV$574,Presentación!AP362,0)))</f>
        <v/>
      </c>
      <c r="E501" s="573"/>
      <c r="F501" s="573"/>
      <c r="G501" s="551" t="str">
        <f>IF($AC$136="","",IF(HLOOKUP($AC$136,Presentación!$BZ$3:$DE$574,Presentación!AP362,0)="","",HLOOKUP($AC$136,Presentación!$BZ$3:$DE$574,Presentación!AP362,0)))</f>
        <v/>
      </c>
      <c r="H501" s="551"/>
      <c r="I501" s="551"/>
      <c r="J501" s="551"/>
      <c r="K501" s="551"/>
      <c r="L501" s="551"/>
      <c r="M501" s="551"/>
      <c r="N501" s="551"/>
      <c r="O501" s="551"/>
      <c r="P501" s="551"/>
      <c r="Q501" s="551"/>
      <c r="R501" s="551"/>
      <c r="S501" s="551"/>
      <c r="T501" s="601"/>
      <c r="U501" s="467"/>
      <c r="V501" s="468"/>
      <c r="W501" s="27"/>
      <c r="X501" s="27"/>
      <c r="Y501" s="27"/>
      <c r="Z501" s="27"/>
      <c r="AA501" s="27"/>
      <c r="AB501" s="27"/>
      <c r="AC501" s="27"/>
      <c r="AD501" s="27"/>
      <c r="AG501">
        <f t="shared" si="214"/>
        <v>0</v>
      </c>
      <c r="AH501">
        <f t="shared" si="215"/>
        <v>0</v>
      </c>
      <c r="AI501" s="35">
        <f t="shared" si="216"/>
        <v>0</v>
      </c>
      <c r="AJ501" s="36">
        <f t="shared" si="217"/>
        <v>0</v>
      </c>
      <c r="AK501" s="37">
        <f t="shared" si="218"/>
        <v>0</v>
      </c>
      <c r="AL501" s="38">
        <f t="shared" si="219"/>
        <v>0</v>
      </c>
      <c r="AM501" s="35">
        <f t="shared" si="220"/>
        <v>0</v>
      </c>
      <c r="AN501" s="36">
        <f t="shared" si="221"/>
        <v>0</v>
      </c>
      <c r="AO501" s="37">
        <f t="shared" si="222"/>
        <v>0</v>
      </c>
      <c r="AP501" s="38">
        <f t="shared" si="223"/>
        <v>0</v>
      </c>
      <c r="AQ501" s="35">
        <f t="shared" si="224"/>
        <v>0</v>
      </c>
      <c r="AR501" s="36">
        <f t="shared" si="225"/>
        <v>0</v>
      </c>
      <c r="AS501" s="37">
        <f t="shared" si="226"/>
        <v>0</v>
      </c>
      <c r="AT501" s="38">
        <f t="shared" si="227"/>
        <v>0</v>
      </c>
      <c r="AU501" s="35">
        <f t="shared" si="228"/>
        <v>0</v>
      </c>
      <c r="AV501" s="36">
        <f t="shared" si="229"/>
        <v>0</v>
      </c>
      <c r="AW501" s="37">
        <f t="shared" si="230"/>
        <v>0</v>
      </c>
      <c r="AX501" s="38">
        <f t="shared" si="231"/>
        <v>0</v>
      </c>
      <c r="AY501" s="39">
        <f t="shared" si="232"/>
        <v>0</v>
      </c>
      <c r="AZ501" s="34" t="str">
        <f>IF(AY501=0,"",
IF(SUM($AY$143:AY501)=1,BA501,
IF($AY$718&gt;SUM($AY$143:AY501),_xlfn.CONCAT(", ",BA501),
IF($AY$718=SUM($AY$143:AY501),_xlfn.CONCAT(" y ",BA501)))))</f>
        <v/>
      </c>
      <c r="BA501" s="220" t="s">
        <v>1123</v>
      </c>
      <c r="BC501" s="41">
        <f t="shared" si="233"/>
        <v>0</v>
      </c>
      <c r="BD501" s="41">
        <f t="shared" si="234"/>
        <v>0</v>
      </c>
      <c r="BE501" s="41">
        <f t="shared" si="235"/>
        <v>0</v>
      </c>
      <c r="BF501" s="41">
        <f t="shared" si="236"/>
        <v>0</v>
      </c>
      <c r="BG501" s="41">
        <f t="shared" si="237"/>
        <v>0</v>
      </c>
      <c r="BH501" s="41">
        <f t="shared" si="238"/>
        <v>0</v>
      </c>
      <c r="BI501" s="41">
        <f t="shared" si="239"/>
        <v>0</v>
      </c>
      <c r="BJ501" s="41">
        <f t="shared" si="240"/>
        <v>0</v>
      </c>
    </row>
    <row r="502" spans="1:62" ht="15" customHeight="1">
      <c r="A502" s="159"/>
      <c r="B502" s="179"/>
      <c r="C502" s="220" t="s">
        <v>1124</v>
      </c>
      <c r="D502" s="573" t="str">
        <f>IF($AC$136="","",IF(HLOOKUP($AC$136,Presentación!$AQ$3:$BV$574,Presentación!AP363)="","",HLOOKUP($AC$136,Presentación!$AQ$3:$BV$574,Presentación!AP363,0)))</f>
        <v/>
      </c>
      <c r="E502" s="573"/>
      <c r="F502" s="573"/>
      <c r="G502" s="551" t="str">
        <f>IF($AC$136="","",IF(HLOOKUP($AC$136,Presentación!$BZ$3:$DE$574,Presentación!AP363,0)="","",HLOOKUP($AC$136,Presentación!$BZ$3:$DE$574,Presentación!AP363,0)))</f>
        <v/>
      </c>
      <c r="H502" s="551"/>
      <c r="I502" s="551"/>
      <c r="J502" s="551"/>
      <c r="K502" s="551"/>
      <c r="L502" s="551"/>
      <c r="M502" s="551"/>
      <c r="N502" s="551"/>
      <c r="O502" s="551"/>
      <c r="P502" s="551"/>
      <c r="Q502" s="551"/>
      <c r="R502" s="551"/>
      <c r="S502" s="551"/>
      <c r="T502" s="601"/>
      <c r="U502" s="467"/>
      <c r="V502" s="468"/>
      <c r="W502" s="27"/>
      <c r="X502" s="27"/>
      <c r="Y502" s="27"/>
      <c r="Z502" s="27"/>
      <c r="AA502" s="27"/>
      <c r="AB502" s="27"/>
      <c r="AC502" s="27"/>
      <c r="AD502" s="27"/>
      <c r="AG502">
        <f t="shared" si="214"/>
        <v>0</v>
      </c>
      <c r="AH502">
        <f t="shared" si="215"/>
        <v>0</v>
      </c>
      <c r="AI502" s="35">
        <f t="shared" si="216"/>
        <v>0</v>
      </c>
      <c r="AJ502" s="36">
        <f t="shared" si="217"/>
        <v>0</v>
      </c>
      <c r="AK502" s="37">
        <f t="shared" si="218"/>
        <v>0</v>
      </c>
      <c r="AL502" s="38">
        <f t="shared" si="219"/>
        <v>0</v>
      </c>
      <c r="AM502" s="35">
        <f t="shared" si="220"/>
        <v>0</v>
      </c>
      <c r="AN502" s="36">
        <f t="shared" si="221"/>
        <v>0</v>
      </c>
      <c r="AO502" s="37">
        <f t="shared" si="222"/>
        <v>0</v>
      </c>
      <c r="AP502" s="38">
        <f t="shared" si="223"/>
        <v>0</v>
      </c>
      <c r="AQ502" s="35">
        <f t="shared" si="224"/>
        <v>0</v>
      </c>
      <c r="AR502" s="36">
        <f t="shared" si="225"/>
        <v>0</v>
      </c>
      <c r="AS502" s="37">
        <f t="shared" si="226"/>
        <v>0</v>
      </c>
      <c r="AT502" s="38">
        <f t="shared" si="227"/>
        <v>0</v>
      </c>
      <c r="AU502" s="35">
        <f t="shared" si="228"/>
        <v>0</v>
      </c>
      <c r="AV502" s="36">
        <f t="shared" si="229"/>
        <v>0</v>
      </c>
      <c r="AW502" s="37">
        <f t="shared" si="230"/>
        <v>0</v>
      </c>
      <c r="AX502" s="38">
        <f t="shared" si="231"/>
        <v>0</v>
      </c>
      <c r="AY502" s="39">
        <f t="shared" si="232"/>
        <v>0</v>
      </c>
      <c r="AZ502" s="34" t="str">
        <f>IF(AY502=0,"",
IF(SUM($AY$143:AY502)=1,BA502,
IF($AY$718&gt;SUM($AY$143:AY502),_xlfn.CONCAT(", ",BA502),
IF($AY$718=SUM($AY$143:AY502),_xlfn.CONCAT(" y ",BA502)))))</f>
        <v/>
      </c>
      <c r="BA502" s="220" t="s">
        <v>1124</v>
      </c>
      <c r="BC502" s="41">
        <f t="shared" si="233"/>
        <v>0</v>
      </c>
      <c r="BD502" s="41">
        <f t="shared" si="234"/>
        <v>0</v>
      </c>
      <c r="BE502" s="41">
        <f t="shared" si="235"/>
        <v>0</v>
      </c>
      <c r="BF502" s="41">
        <f t="shared" si="236"/>
        <v>0</v>
      </c>
      <c r="BG502" s="41">
        <f t="shared" si="237"/>
        <v>0</v>
      </c>
      <c r="BH502" s="41">
        <f t="shared" si="238"/>
        <v>0</v>
      </c>
      <c r="BI502" s="41">
        <f t="shared" si="239"/>
        <v>0</v>
      </c>
      <c r="BJ502" s="41">
        <f t="shared" si="240"/>
        <v>0</v>
      </c>
    </row>
    <row r="503" spans="1:62" ht="15" customHeight="1">
      <c r="A503" s="159"/>
      <c r="B503" s="179"/>
      <c r="C503" s="220" t="s">
        <v>1125</v>
      </c>
      <c r="D503" s="573" t="str">
        <f>IF($AC$136="","",IF(HLOOKUP($AC$136,Presentación!$AQ$3:$BV$574,Presentación!AP364)="","",HLOOKUP($AC$136,Presentación!$AQ$3:$BV$574,Presentación!AP364,0)))</f>
        <v/>
      </c>
      <c r="E503" s="573"/>
      <c r="F503" s="573"/>
      <c r="G503" s="551" t="str">
        <f>IF($AC$136="","",IF(HLOOKUP($AC$136,Presentación!$BZ$3:$DE$574,Presentación!AP364,0)="","",HLOOKUP($AC$136,Presentación!$BZ$3:$DE$574,Presentación!AP364,0)))</f>
        <v/>
      </c>
      <c r="H503" s="551"/>
      <c r="I503" s="551"/>
      <c r="J503" s="551"/>
      <c r="K503" s="551"/>
      <c r="L503" s="551"/>
      <c r="M503" s="551"/>
      <c r="N503" s="551"/>
      <c r="O503" s="551"/>
      <c r="P503" s="551"/>
      <c r="Q503" s="551"/>
      <c r="R503" s="551"/>
      <c r="S503" s="551"/>
      <c r="T503" s="601"/>
      <c r="U503" s="467"/>
      <c r="V503" s="468"/>
      <c r="W503" s="27"/>
      <c r="X503" s="27"/>
      <c r="Y503" s="27"/>
      <c r="Z503" s="27"/>
      <c r="AA503" s="27"/>
      <c r="AB503" s="27"/>
      <c r="AC503" s="27"/>
      <c r="AD503" s="27"/>
      <c r="AG503">
        <f t="shared" si="214"/>
        <v>0</v>
      </c>
      <c r="AH503">
        <f t="shared" si="215"/>
        <v>0</v>
      </c>
      <c r="AI503" s="35">
        <f t="shared" si="216"/>
        <v>0</v>
      </c>
      <c r="AJ503" s="36">
        <f t="shared" si="217"/>
        <v>0</v>
      </c>
      <c r="AK503" s="37">
        <f t="shared" si="218"/>
        <v>0</v>
      </c>
      <c r="AL503" s="38">
        <f t="shared" si="219"/>
        <v>0</v>
      </c>
      <c r="AM503" s="35">
        <f t="shared" si="220"/>
        <v>0</v>
      </c>
      <c r="AN503" s="36">
        <f t="shared" si="221"/>
        <v>0</v>
      </c>
      <c r="AO503" s="37">
        <f t="shared" si="222"/>
        <v>0</v>
      </c>
      <c r="AP503" s="38">
        <f t="shared" si="223"/>
        <v>0</v>
      </c>
      <c r="AQ503" s="35">
        <f t="shared" si="224"/>
        <v>0</v>
      </c>
      <c r="AR503" s="36">
        <f t="shared" si="225"/>
        <v>0</v>
      </c>
      <c r="AS503" s="37">
        <f t="shared" si="226"/>
        <v>0</v>
      </c>
      <c r="AT503" s="38">
        <f t="shared" si="227"/>
        <v>0</v>
      </c>
      <c r="AU503" s="35">
        <f t="shared" si="228"/>
        <v>0</v>
      </c>
      <c r="AV503" s="36">
        <f t="shared" si="229"/>
        <v>0</v>
      </c>
      <c r="AW503" s="37">
        <f t="shared" si="230"/>
        <v>0</v>
      </c>
      <c r="AX503" s="38">
        <f t="shared" si="231"/>
        <v>0</v>
      </c>
      <c r="AY503" s="39">
        <f t="shared" si="232"/>
        <v>0</v>
      </c>
      <c r="AZ503" s="34" t="str">
        <f>IF(AY503=0,"",
IF(SUM($AY$143:AY503)=1,BA503,
IF($AY$718&gt;SUM($AY$143:AY503),_xlfn.CONCAT(", ",BA503),
IF($AY$718=SUM($AY$143:AY503),_xlfn.CONCAT(" y ",BA503)))))</f>
        <v/>
      </c>
      <c r="BA503" s="220" t="s">
        <v>1125</v>
      </c>
      <c r="BC503" s="41">
        <f t="shared" si="233"/>
        <v>0</v>
      </c>
      <c r="BD503" s="41">
        <f t="shared" si="234"/>
        <v>0</v>
      </c>
      <c r="BE503" s="41">
        <f t="shared" si="235"/>
        <v>0</v>
      </c>
      <c r="BF503" s="41">
        <f t="shared" si="236"/>
        <v>0</v>
      </c>
      <c r="BG503" s="41">
        <f t="shared" si="237"/>
        <v>0</v>
      </c>
      <c r="BH503" s="41">
        <f t="shared" si="238"/>
        <v>0</v>
      </c>
      <c r="BI503" s="41">
        <f t="shared" si="239"/>
        <v>0</v>
      </c>
      <c r="BJ503" s="41">
        <f t="shared" si="240"/>
        <v>0</v>
      </c>
    </row>
    <row r="504" spans="1:62" ht="15" customHeight="1">
      <c r="A504" s="159"/>
      <c r="B504" s="179"/>
      <c r="C504" s="220" t="s">
        <v>1126</v>
      </c>
      <c r="D504" s="573" t="str">
        <f>IF($AC$136="","",IF(HLOOKUP($AC$136,Presentación!$AQ$3:$BV$574,Presentación!AP365)="","",HLOOKUP($AC$136,Presentación!$AQ$3:$BV$574,Presentación!AP365,0)))</f>
        <v/>
      </c>
      <c r="E504" s="573"/>
      <c r="F504" s="573"/>
      <c r="G504" s="551" t="str">
        <f>IF($AC$136="","",IF(HLOOKUP($AC$136,Presentación!$BZ$3:$DE$574,Presentación!AP365,0)="","",HLOOKUP($AC$136,Presentación!$BZ$3:$DE$574,Presentación!AP365,0)))</f>
        <v/>
      </c>
      <c r="H504" s="551"/>
      <c r="I504" s="551"/>
      <c r="J504" s="551"/>
      <c r="K504" s="551"/>
      <c r="L504" s="551"/>
      <c r="M504" s="551"/>
      <c r="N504" s="551"/>
      <c r="O504" s="551"/>
      <c r="P504" s="551"/>
      <c r="Q504" s="551"/>
      <c r="R504" s="551"/>
      <c r="S504" s="551"/>
      <c r="T504" s="601"/>
      <c r="U504" s="467"/>
      <c r="V504" s="468"/>
      <c r="W504" s="27"/>
      <c r="X504" s="27"/>
      <c r="Y504" s="27"/>
      <c r="Z504" s="27"/>
      <c r="AA504" s="27"/>
      <c r="AB504" s="27"/>
      <c r="AC504" s="27"/>
      <c r="AD504" s="27"/>
      <c r="AG504">
        <f t="shared" si="214"/>
        <v>0</v>
      </c>
      <c r="AH504">
        <f t="shared" si="215"/>
        <v>0</v>
      </c>
      <c r="AI504" s="35">
        <f t="shared" si="216"/>
        <v>0</v>
      </c>
      <c r="AJ504" s="36">
        <f t="shared" si="217"/>
        <v>0</v>
      </c>
      <c r="AK504" s="37">
        <f t="shared" si="218"/>
        <v>0</v>
      </c>
      <c r="AL504" s="38">
        <f t="shared" si="219"/>
        <v>0</v>
      </c>
      <c r="AM504" s="35">
        <f t="shared" si="220"/>
        <v>0</v>
      </c>
      <c r="AN504" s="36">
        <f t="shared" si="221"/>
        <v>0</v>
      </c>
      <c r="AO504" s="37">
        <f t="shared" si="222"/>
        <v>0</v>
      </c>
      <c r="AP504" s="38">
        <f t="shared" si="223"/>
        <v>0</v>
      </c>
      <c r="AQ504" s="35">
        <f t="shared" si="224"/>
        <v>0</v>
      </c>
      <c r="AR504" s="36">
        <f t="shared" si="225"/>
        <v>0</v>
      </c>
      <c r="AS504" s="37">
        <f t="shared" si="226"/>
        <v>0</v>
      </c>
      <c r="AT504" s="38">
        <f t="shared" si="227"/>
        <v>0</v>
      </c>
      <c r="AU504" s="35">
        <f t="shared" si="228"/>
        <v>0</v>
      </c>
      <c r="AV504" s="36">
        <f t="shared" si="229"/>
        <v>0</v>
      </c>
      <c r="AW504" s="37">
        <f t="shared" si="230"/>
        <v>0</v>
      </c>
      <c r="AX504" s="38">
        <f t="shared" si="231"/>
        <v>0</v>
      </c>
      <c r="AY504" s="39">
        <f t="shared" si="232"/>
        <v>0</v>
      </c>
      <c r="AZ504" s="34" t="str">
        <f>IF(AY504=0,"",
IF(SUM($AY$143:AY504)=1,BA504,
IF($AY$718&gt;SUM($AY$143:AY504),_xlfn.CONCAT(", ",BA504),
IF($AY$718=SUM($AY$143:AY504),_xlfn.CONCAT(" y ",BA504)))))</f>
        <v/>
      </c>
      <c r="BA504" s="220" t="s">
        <v>1126</v>
      </c>
      <c r="BC504" s="41">
        <f t="shared" si="233"/>
        <v>0</v>
      </c>
      <c r="BD504" s="41">
        <f t="shared" si="234"/>
        <v>0</v>
      </c>
      <c r="BE504" s="41">
        <f t="shared" si="235"/>
        <v>0</v>
      </c>
      <c r="BF504" s="41">
        <f t="shared" si="236"/>
        <v>0</v>
      </c>
      <c r="BG504" s="41">
        <f t="shared" si="237"/>
        <v>0</v>
      </c>
      <c r="BH504" s="41">
        <f t="shared" si="238"/>
        <v>0</v>
      </c>
      <c r="BI504" s="41">
        <f t="shared" si="239"/>
        <v>0</v>
      </c>
      <c r="BJ504" s="41">
        <f t="shared" si="240"/>
        <v>0</v>
      </c>
    </row>
    <row r="505" spans="1:62" ht="15" customHeight="1">
      <c r="A505" s="159"/>
      <c r="B505" s="179"/>
      <c r="C505" s="220" t="s">
        <v>1127</v>
      </c>
      <c r="D505" s="573" t="str">
        <f>IF($AC$136="","",IF(HLOOKUP($AC$136,Presentación!$AQ$3:$BV$574,Presentación!AP366)="","",HLOOKUP($AC$136,Presentación!$AQ$3:$BV$574,Presentación!AP366,0)))</f>
        <v/>
      </c>
      <c r="E505" s="573"/>
      <c r="F505" s="573"/>
      <c r="G505" s="551" t="str">
        <f>IF($AC$136="","",IF(HLOOKUP($AC$136,Presentación!$BZ$3:$DE$574,Presentación!AP366,0)="","",HLOOKUP($AC$136,Presentación!$BZ$3:$DE$574,Presentación!AP366,0)))</f>
        <v/>
      </c>
      <c r="H505" s="551"/>
      <c r="I505" s="551"/>
      <c r="J505" s="551"/>
      <c r="K505" s="551"/>
      <c r="L505" s="551"/>
      <c r="M505" s="551"/>
      <c r="N505" s="551"/>
      <c r="O505" s="551"/>
      <c r="P505" s="551"/>
      <c r="Q505" s="551"/>
      <c r="R505" s="551"/>
      <c r="S505" s="551"/>
      <c r="T505" s="601"/>
      <c r="U505" s="467"/>
      <c r="V505" s="468"/>
      <c r="W505" s="27"/>
      <c r="X505" s="27"/>
      <c r="Y505" s="27"/>
      <c r="Z505" s="27"/>
      <c r="AA505" s="27"/>
      <c r="AB505" s="27"/>
      <c r="AC505" s="27"/>
      <c r="AD505" s="27"/>
      <c r="AG505">
        <f t="shared" si="214"/>
        <v>0</v>
      </c>
      <c r="AH505">
        <f t="shared" si="215"/>
        <v>0</v>
      </c>
      <c r="AI505" s="35">
        <f t="shared" si="216"/>
        <v>0</v>
      </c>
      <c r="AJ505" s="36">
        <f t="shared" si="217"/>
        <v>0</v>
      </c>
      <c r="AK505" s="37">
        <f t="shared" si="218"/>
        <v>0</v>
      </c>
      <c r="AL505" s="38">
        <f t="shared" si="219"/>
        <v>0</v>
      </c>
      <c r="AM505" s="35">
        <f t="shared" si="220"/>
        <v>0</v>
      </c>
      <c r="AN505" s="36">
        <f t="shared" si="221"/>
        <v>0</v>
      </c>
      <c r="AO505" s="37">
        <f t="shared" si="222"/>
        <v>0</v>
      </c>
      <c r="AP505" s="38">
        <f t="shared" si="223"/>
        <v>0</v>
      </c>
      <c r="AQ505" s="35">
        <f t="shared" si="224"/>
        <v>0</v>
      </c>
      <c r="AR505" s="36">
        <f t="shared" si="225"/>
        <v>0</v>
      </c>
      <c r="AS505" s="37">
        <f t="shared" si="226"/>
        <v>0</v>
      </c>
      <c r="AT505" s="38">
        <f t="shared" si="227"/>
        <v>0</v>
      </c>
      <c r="AU505" s="35">
        <f t="shared" si="228"/>
        <v>0</v>
      </c>
      <c r="AV505" s="36">
        <f t="shared" si="229"/>
        <v>0</v>
      </c>
      <c r="AW505" s="37">
        <f t="shared" si="230"/>
        <v>0</v>
      </c>
      <c r="AX505" s="38">
        <f t="shared" si="231"/>
        <v>0</v>
      </c>
      <c r="AY505" s="39">
        <f t="shared" si="232"/>
        <v>0</v>
      </c>
      <c r="AZ505" s="34" t="str">
        <f>IF(AY505=0,"",
IF(SUM($AY$143:AY505)=1,BA505,
IF($AY$718&gt;SUM($AY$143:AY505),_xlfn.CONCAT(", ",BA505),
IF($AY$718=SUM($AY$143:AY505),_xlfn.CONCAT(" y ",BA505)))))</f>
        <v/>
      </c>
      <c r="BA505" s="220" t="s">
        <v>1127</v>
      </c>
      <c r="BC505" s="41">
        <f t="shared" si="233"/>
        <v>0</v>
      </c>
      <c r="BD505" s="41">
        <f t="shared" si="234"/>
        <v>0</v>
      </c>
      <c r="BE505" s="41">
        <f t="shared" si="235"/>
        <v>0</v>
      </c>
      <c r="BF505" s="41">
        <f t="shared" si="236"/>
        <v>0</v>
      </c>
      <c r="BG505" s="41">
        <f t="shared" si="237"/>
        <v>0</v>
      </c>
      <c r="BH505" s="41">
        <f t="shared" si="238"/>
        <v>0</v>
      </c>
      <c r="BI505" s="41">
        <f t="shared" si="239"/>
        <v>0</v>
      </c>
      <c r="BJ505" s="41">
        <f t="shared" si="240"/>
        <v>0</v>
      </c>
    </row>
    <row r="506" spans="1:62" ht="15" customHeight="1">
      <c r="A506" s="159"/>
      <c r="B506" s="179"/>
      <c r="C506" s="220" t="s">
        <v>1128</v>
      </c>
      <c r="D506" s="573" t="str">
        <f>IF($AC$136="","",IF(HLOOKUP($AC$136,Presentación!$AQ$3:$BV$574,Presentación!AP367)="","",HLOOKUP($AC$136,Presentación!$AQ$3:$BV$574,Presentación!AP367,0)))</f>
        <v/>
      </c>
      <c r="E506" s="573"/>
      <c r="F506" s="573"/>
      <c r="G506" s="551" t="str">
        <f>IF($AC$136="","",IF(HLOOKUP($AC$136,Presentación!$BZ$3:$DE$574,Presentación!AP367,0)="","",HLOOKUP($AC$136,Presentación!$BZ$3:$DE$574,Presentación!AP367,0)))</f>
        <v/>
      </c>
      <c r="H506" s="551"/>
      <c r="I506" s="551"/>
      <c r="J506" s="551"/>
      <c r="K506" s="551"/>
      <c r="L506" s="551"/>
      <c r="M506" s="551"/>
      <c r="N506" s="551"/>
      <c r="O506" s="551"/>
      <c r="P506" s="551"/>
      <c r="Q506" s="551"/>
      <c r="R506" s="551"/>
      <c r="S506" s="551"/>
      <c r="T506" s="601"/>
      <c r="U506" s="467"/>
      <c r="V506" s="468"/>
      <c r="W506" s="27"/>
      <c r="X506" s="27"/>
      <c r="Y506" s="27"/>
      <c r="Z506" s="27"/>
      <c r="AA506" s="27"/>
      <c r="AB506" s="27"/>
      <c r="AC506" s="27"/>
      <c r="AD506" s="27"/>
      <c r="AG506">
        <f t="shared" si="214"/>
        <v>0</v>
      </c>
      <c r="AH506">
        <f t="shared" si="215"/>
        <v>0</v>
      </c>
      <c r="AI506" s="35">
        <f t="shared" si="216"/>
        <v>0</v>
      </c>
      <c r="AJ506" s="36">
        <f t="shared" si="217"/>
        <v>0</v>
      </c>
      <c r="AK506" s="37">
        <f t="shared" si="218"/>
        <v>0</v>
      </c>
      <c r="AL506" s="38">
        <f t="shared" si="219"/>
        <v>0</v>
      </c>
      <c r="AM506" s="35">
        <f t="shared" si="220"/>
        <v>0</v>
      </c>
      <c r="AN506" s="36">
        <f t="shared" si="221"/>
        <v>0</v>
      </c>
      <c r="AO506" s="37">
        <f t="shared" si="222"/>
        <v>0</v>
      </c>
      <c r="AP506" s="38">
        <f t="shared" si="223"/>
        <v>0</v>
      </c>
      <c r="AQ506" s="35">
        <f t="shared" si="224"/>
        <v>0</v>
      </c>
      <c r="AR506" s="36">
        <f t="shared" si="225"/>
        <v>0</v>
      </c>
      <c r="AS506" s="37">
        <f t="shared" si="226"/>
        <v>0</v>
      </c>
      <c r="AT506" s="38">
        <f t="shared" si="227"/>
        <v>0</v>
      </c>
      <c r="AU506" s="35">
        <f t="shared" si="228"/>
        <v>0</v>
      </c>
      <c r="AV506" s="36">
        <f t="shared" si="229"/>
        <v>0</v>
      </c>
      <c r="AW506" s="37">
        <f t="shared" si="230"/>
        <v>0</v>
      </c>
      <c r="AX506" s="38">
        <f t="shared" si="231"/>
        <v>0</v>
      </c>
      <c r="AY506" s="39">
        <f t="shared" si="232"/>
        <v>0</v>
      </c>
      <c r="AZ506" s="34" t="str">
        <f>IF(AY506=0,"",
IF(SUM($AY$143:AY506)=1,BA506,
IF($AY$718&gt;SUM($AY$143:AY506),_xlfn.CONCAT(", ",BA506),
IF($AY$718=SUM($AY$143:AY506),_xlfn.CONCAT(" y ",BA506)))))</f>
        <v/>
      </c>
      <c r="BA506" s="220" t="s">
        <v>1128</v>
      </c>
      <c r="BC506" s="41">
        <f t="shared" si="233"/>
        <v>0</v>
      </c>
      <c r="BD506" s="41">
        <f t="shared" si="234"/>
        <v>0</v>
      </c>
      <c r="BE506" s="41">
        <f t="shared" si="235"/>
        <v>0</v>
      </c>
      <c r="BF506" s="41">
        <f t="shared" si="236"/>
        <v>0</v>
      </c>
      <c r="BG506" s="41">
        <f t="shared" si="237"/>
        <v>0</v>
      </c>
      <c r="BH506" s="41">
        <f t="shared" si="238"/>
        <v>0</v>
      </c>
      <c r="BI506" s="41">
        <f t="shared" si="239"/>
        <v>0</v>
      </c>
      <c r="BJ506" s="41">
        <f t="shared" si="240"/>
        <v>0</v>
      </c>
    </row>
    <row r="507" spans="1:62" ht="15" customHeight="1">
      <c r="A507" s="159"/>
      <c r="B507" s="179"/>
      <c r="C507" s="220" t="s">
        <v>1129</v>
      </c>
      <c r="D507" s="573" t="str">
        <f>IF($AC$136="","",IF(HLOOKUP($AC$136,Presentación!$AQ$3:$BV$574,Presentación!AP368)="","",HLOOKUP($AC$136,Presentación!$AQ$3:$BV$574,Presentación!AP368,0)))</f>
        <v/>
      </c>
      <c r="E507" s="573"/>
      <c r="F507" s="573"/>
      <c r="G507" s="551" t="str">
        <f>IF($AC$136="","",IF(HLOOKUP($AC$136,Presentación!$BZ$3:$DE$574,Presentación!AP368,0)="","",HLOOKUP($AC$136,Presentación!$BZ$3:$DE$574,Presentación!AP368,0)))</f>
        <v/>
      </c>
      <c r="H507" s="551"/>
      <c r="I507" s="551"/>
      <c r="J507" s="551"/>
      <c r="K507" s="551"/>
      <c r="L507" s="551"/>
      <c r="M507" s="551"/>
      <c r="N507" s="551"/>
      <c r="O507" s="551"/>
      <c r="P507" s="551"/>
      <c r="Q507" s="551"/>
      <c r="R507" s="551"/>
      <c r="S507" s="551"/>
      <c r="T507" s="601"/>
      <c r="U507" s="467"/>
      <c r="V507" s="468"/>
      <c r="W507" s="27"/>
      <c r="X507" s="27"/>
      <c r="Y507" s="27"/>
      <c r="Z507" s="27"/>
      <c r="AA507" s="27"/>
      <c r="AB507" s="27"/>
      <c r="AC507" s="27"/>
      <c r="AD507" s="27"/>
      <c r="AG507">
        <f t="shared" si="214"/>
        <v>0</v>
      </c>
      <c r="AH507">
        <f t="shared" si="215"/>
        <v>0</v>
      </c>
      <c r="AI507" s="35">
        <f t="shared" si="216"/>
        <v>0</v>
      </c>
      <c r="AJ507" s="36">
        <f t="shared" si="217"/>
        <v>0</v>
      </c>
      <c r="AK507" s="37">
        <f t="shared" si="218"/>
        <v>0</v>
      </c>
      <c r="AL507" s="38">
        <f t="shared" si="219"/>
        <v>0</v>
      </c>
      <c r="AM507" s="35">
        <f t="shared" si="220"/>
        <v>0</v>
      </c>
      <c r="AN507" s="36">
        <f t="shared" si="221"/>
        <v>0</v>
      </c>
      <c r="AO507" s="37">
        <f t="shared" si="222"/>
        <v>0</v>
      </c>
      <c r="AP507" s="38">
        <f t="shared" si="223"/>
        <v>0</v>
      </c>
      <c r="AQ507" s="35">
        <f t="shared" si="224"/>
        <v>0</v>
      </c>
      <c r="AR507" s="36">
        <f t="shared" si="225"/>
        <v>0</v>
      </c>
      <c r="AS507" s="37">
        <f t="shared" si="226"/>
        <v>0</v>
      </c>
      <c r="AT507" s="38">
        <f t="shared" si="227"/>
        <v>0</v>
      </c>
      <c r="AU507" s="35">
        <f t="shared" si="228"/>
        <v>0</v>
      </c>
      <c r="AV507" s="36">
        <f t="shared" si="229"/>
        <v>0</v>
      </c>
      <c r="AW507" s="37">
        <f t="shared" si="230"/>
        <v>0</v>
      </c>
      <c r="AX507" s="38">
        <f t="shared" si="231"/>
        <v>0</v>
      </c>
      <c r="AY507" s="39">
        <f t="shared" si="232"/>
        <v>0</v>
      </c>
      <c r="AZ507" s="34" t="str">
        <f>IF(AY507=0,"",
IF(SUM($AY$143:AY507)=1,BA507,
IF($AY$718&gt;SUM($AY$143:AY507),_xlfn.CONCAT(", ",BA507),
IF($AY$718=SUM($AY$143:AY507),_xlfn.CONCAT(" y ",BA507)))))</f>
        <v/>
      </c>
      <c r="BA507" s="220" t="s">
        <v>1129</v>
      </c>
      <c r="BC507" s="41">
        <f t="shared" si="233"/>
        <v>0</v>
      </c>
      <c r="BD507" s="41">
        <f t="shared" si="234"/>
        <v>0</v>
      </c>
      <c r="BE507" s="41">
        <f t="shared" si="235"/>
        <v>0</v>
      </c>
      <c r="BF507" s="41">
        <f t="shared" si="236"/>
        <v>0</v>
      </c>
      <c r="BG507" s="41">
        <f t="shared" si="237"/>
        <v>0</v>
      </c>
      <c r="BH507" s="41">
        <f t="shared" si="238"/>
        <v>0</v>
      </c>
      <c r="BI507" s="41">
        <f t="shared" si="239"/>
        <v>0</v>
      </c>
      <c r="BJ507" s="41">
        <f t="shared" si="240"/>
        <v>0</v>
      </c>
    </row>
    <row r="508" spans="1:62" ht="15" customHeight="1">
      <c r="A508" s="159"/>
      <c r="B508" s="179"/>
      <c r="C508" s="220" t="s">
        <v>1130</v>
      </c>
      <c r="D508" s="573" t="str">
        <f>IF($AC$136="","",IF(HLOOKUP($AC$136,Presentación!$AQ$3:$BV$574,Presentación!AP369)="","",HLOOKUP($AC$136,Presentación!$AQ$3:$BV$574,Presentación!AP369,0)))</f>
        <v/>
      </c>
      <c r="E508" s="573"/>
      <c r="F508" s="573"/>
      <c r="G508" s="551" t="str">
        <f>IF($AC$136="","",IF(HLOOKUP($AC$136,Presentación!$BZ$3:$DE$574,Presentación!AP369,0)="","",HLOOKUP($AC$136,Presentación!$BZ$3:$DE$574,Presentación!AP369,0)))</f>
        <v/>
      </c>
      <c r="H508" s="551"/>
      <c r="I508" s="551"/>
      <c r="J508" s="551"/>
      <c r="K508" s="551"/>
      <c r="L508" s="551"/>
      <c r="M508" s="551"/>
      <c r="N508" s="551"/>
      <c r="O508" s="551"/>
      <c r="P508" s="551"/>
      <c r="Q508" s="551"/>
      <c r="R508" s="551"/>
      <c r="S508" s="551"/>
      <c r="T508" s="601"/>
      <c r="U508" s="467"/>
      <c r="V508" s="468"/>
      <c r="W508" s="27"/>
      <c r="X508" s="27"/>
      <c r="Y508" s="27"/>
      <c r="Z508" s="27"/>
      <c r="AA508" s="27"/>
      <c r="AB508" s="27"/>
      <c r="AC508" s="27"/>
      <c r="AD508" s="27"/>
      <c r="AG508">
        <f t="shared" si="214"/>
        <v>0</v>
      </c>
      <c r="AH508">
        <f t="shared" si="215"/>
        <v>0</v>
      </c>
      <c r="AI508" s="35">
        <f t="shared" si="216"/>
        <v>0</v>
      </c>
      <c r="AJ508" s="36">
        <f t="shared" si="217"/>
        <v>0</v>
      </c>
      <c r="AK508" s="37">
        <f t="shared" si="218"/>
        <v>0</v>
      </c>
      <c r="AL508" s="38">
        <f t="shared" si="219"/>
        <v>0</v>
      </c>
      <c r="AM508" s="35">
        <f t="shared" si="220"/>
        <v>0</v>
      </c>
      <c r="AN508" s="36">
        <f t="shared" si="221"/>
        <v>0</v>
      </c>
      <c r="AO508" s="37">
        <f t="shared" si="222"/>
        <v>0</v>
      </c>
      <c r="AP508" s="38">
        <f t="shared" si="223"/>
        <v>0</v>
      </c>
      <c r="AQ508" s="35">
        <f t="shared" si="224"/>
        <v>0</v>
      </c>
      <c r="AR508" s="36">
        <f t="shared" si="225"/>
        <v>0</v>
      </c>
      <c r="AS508" s="37">
        <f t="shared" si="226"/>
        <v>0</v>
      </c>
      <c r="AT508" s="38">
        <f t="shared" si="227"/>
        <v>0</v>
      </c>
      <c r="AU508" s="35">
        <f t="shared" si="228"/>
        <v>0</v>
      </c>
      <c r="AV508" s="36">
        <f t="shared" si="229"/>
        <v>0</v>
      </c>
      <c r="AW508" s="37">
        <f t="shared" si="230"/>
        <v>0</v>
      </c>
      <c r="AX508" s="38">
        <f t="shared" si="231"/>
        <v>0</v>
      </c>
      <c r="AY508" s="39">
        <f t="shared" si="232"/>
        <v>0</v>
      </c>
      <c r="AZ508" s="34" t="str">
        <f>IF(AY508=0,"",
IF(SUM($AY$143:AY508)=1,BA508,
IF($AY$718&gt;SUM($AY$143:AY508),_xlfn.CONCAT(", ",BA508),
IF($AY$718=SUM($AY$143:AY508),_xlfn.CONCAT(" y ",BA508)))))</f>
        <v/>
      </c>
      <c r="BA508" s="220" t="s">
        <v>1130</v>
      </c>
      <c r="BC508" s="41">
        <f t="shared" si="233"/>
        <v>0</v>
      </c>
      <c r="BD508" s="41">
        <f t="shared" si="234"/>
        <v>0</v>
      </c>
      <c r="BE508" s="41">
        <f t="shared" si="235"/>
        <v>0</v>
      </c>
      <c r="BF508" s="41">
        <f t="shared" si="236"/>
        <v>0</v>
      </c>
      <c r="BG508" s="41">
        <f t="shared" si="237"/>
        <v>0</v>
      </c>
      <c r="BH508" s="41">
        <f t="shared" si="238"/>
        <v>0</v>
      </c>
      <c r="BI508" s="41">
        <f t="shared" si="239"/>
        <v>0</v>
      </c>
      <c r="BJ508" s="41">
        <f t="shared" si="240"/>
        <v>0</v>
      </c>
    </row>
    <row r="509" spans="1:62" ht="15" customHeight="1">
      <c r="A509" s="159"/>
      <c r="B509" s="179"/>
      <c r="C509" s="220" t="s">
        <v>1131</v>
      </c>
      <c r="D509" s="573" t="str">
        <f>IF($AC$136="","",IF(HLOOKUP($AC$136,Presentación!$AQ$3:$BV$574,Presentación!AP370)="","",HLOOKUP($AC$136,Presentación!$AQ$3:$BV$574,Presentación!AP370,0)))</f>
        <v/>
      </c>
      <c r="E509" s="573"/>
      <c r="F509" s="573"/>
      <c r="G509" s="551" t="str">
        <f>IF($AC$136="","",IF(HLOOKUP($AC$136,Presentación!$BZ$3:$DE$574,Presentación!AP370,0)="","",HLOOKUP($AC$136,Presentación!$BZ$3:$DE$574,Presentación!AP370,0)))</f>
        <v/>
      </c>
      <c r="H509" s="551"/>
      <c r="I509" s="551"/>
      <c r="J509" s="551"/>
      <c r="K509" s="551"/>
      <c r="L509" s="551"/>
      <c r="M509" s="551"/>
      <c r="N509" s="551"/>
      <c r="O509" s="551"/>
      <c r="P509" s="551"/>
      <c r="Q509" s="551"/>
      <c r="R509" s="551"/>
      <c r="S509" s="551"/>
      <c r="T509" s="601"/>
      <c r="U509" s="467"/>
      <c r="V509" s="468"/>
      <c r="W509" s="27"/>
      <c r="X509" s="27"/>
      <c r="Y509" s="27"/>
      <c r="Z509" s="27"/>
      <c r="AA509" s="27"/>
      <c r="AB509" s="27"/>
      <c r="AC509" s="27"/>
      <c r="AD509" s="27"/>
      <c r="AG509">
        <f t="shared" si="214"/>
        <v>0</v>
      </c>
      <c r="AH509">
        <f t="shared" si="215"/>
        <v>0</v>
      </c>
      <c r="AI509" s="35">
        <f t="shared" si="216"/>
        <v>0</v>
      </c>
      <c r="AJ509" s="36">
        <f t="shared" si="217"/>
        <v>0</v>
      </c>
      <c r="AK509" s="37">
        <f t="shared" si="218"/>
        <v>0</v>
      </c>
      <c r="AL509" s="38">
        <f t="shared" si="219"/>
        <v>0</v>
      </c>
      <c r="AM509" s="35">
        <f t="shared" si="220"/>
        <v>0</v>
      </c>
      <c r="AN509" s="36">
        <f t="shared" si="221"/>
        <v>0</v>
      </c>
      <c r="AO509" s="37">
        <f t="shared" si="222"/>
        <v>0</v>
      </c>
      <c r="AP509" s="38">
        <f t="shared" si="223"/>
        <v>0</v>
      </c>
      <c r="AQ509" s="35">
        <f t="shared" si="224"/>
        <v>0</v>
      </c>
      <c r="AR509" s="36">
        <f t="shared" si="225"/>
        <v>0</v>
      </c>
      <c r="AS509" s="37">
        <f t="shared" si="226"/>
        <v>0</v>
      </c>
      <c r="AT509" s="38">
        <f t="shared" si="227"/>
        <v>0</v>
      </c>
      <c r="AU509" s="35">
        <f t="shared" si="228"/>
        <v>0</v>
      </c>
      <c r="AV509" s="36">
        <f t="shared" si="229"/>
        <v>0</v>
      </c>
      <c r="AW509" s="37">
        <f t="shared" si="230"/>
        <v>0</v>
      </c>
      <c r="AX509" s="38">
        <f t="shared" si="231"/>
        <v>0</v>
      </c>
      <c r="AY509" s="39">
        <f t="shared" si="232"/>
        <v>0</v>
      </c>
      <c r="AZ509" s="34" t="str">
        <f>IF(AY509=0,"",
IF(SUM($AY$143:AY509)=1,BA509,
IF($AY$718&gt;SUM($AY$143:AY509),_xlfn.CONCAT(", ",BA509),
IF($AY$718=SUM($AY$143:AY509),_xlfn.CONCAT(" y ",BA509)))))</f>
        <v/>
      </c>
      <c r="BA509" s="220" t="s">
        <v>1131</v>
      </c>
      <c r="BC509" s="41">
        <f t="shared" si="233"/>
        <v>0</v>
      </c>
      <c r="BD509" s="41">
        <f t="shared" si="234"/>
        <v>0</v>
      </c>
      <c r="BE509" s="41">
        <f t="shared" si="235"/>
        <v>0</v>
      </c>
      <c r="BF509" s="41">
        <f t="shared" si="236"/>
        <v>0</v>
      </c>
      <c r="BG509" s="41">
        <f t="shared" si="237"/>
        <v>0</v>
      </c>
      <c r="BH509" s="41">
        <f t="shared" si="238"/>
        <v>0</v>
      </c>
      <c r="BI509" s="41">
        <f t="shared" si="239"/>
        <v>0</v>
      </c>
      <c r="BJ509" s="41">
        <f t="shared" si="240"/>
        <v>0</v>
      </c>
    </row>
    <row r="510" spans="1:62" ht="15" customHeight="1">
      <c r="A510" s="159"/>
      <c r="B510" s="179"/>
      <c r="C510" s="220" t="s">
        <v>1132</v>
      </c>
      <c r="D510" s="573" t="str">
        <f>IF($AC$136="","",IF(HLOOKUP($AC$136,Presentación!$AQ$3:$BV$574,Presentación!AP371)="","",HLOOKUP($AC$136,Presentación!$AQ$3:$BV$574,Presentación!AP371,0)))</f>
        <v/>
      </c>
      <c r="E510" s="573"/>
      <c r="F510" s="573"/>
      <c r="G510" s="551" t="str">
        <f>IF($AC$136="","",IF(HLOOKUP($AC$136,Presentación!$BZ$3:$DE$574,Presentación!AP371,0)="","",HLOOKUP($AC$136,Presentación!$BZ$3:$DE$574,Presentación!AP371,0)))</f>
        <v/>
      </c>
      <c r="H510" s="551"/>
      <c r="I510" s="551"/>
      <c r="J510" s="551"/>
      <c r="K510" s="551"/>
      <c r="L510" s="551"/>
      <c r="M510" s="551"/>
      <c r="N510" s="551"/>
      <c r="O510" s="551"/>
      <c r="P510" s="551"/>
      <c r="Q510" s="551"/>
      <c r="R510" s="551"/>
      <c r="S510" s="551"/>
      <c r="T510" s="601"/>
      <c r="U510" s="467"/>
      <c r="V510" s="468"/>
      <c r="W510" s="27"/>
      <c r="X510" s="27"/>
      <c r="Y510" s="27"/>
      <c r="Z510" s="27"/>
      <c r="AA510" s="27"/>
      <c r="AB510" s="27"/>
      <c r="AC510" s="27"/>
      <c r="AD510" s="27"/>
      <c r="AG510">
        <f t="shared" si="214"/>
        <v>0</v>
      </c>
      <c r="AH510">
        <f t="shared" si="215"/>
        <v>0</v>
      </c>
      <c r="AI510" s="35">
        <f t="shared" si="216"/>
        <v>0</v>
      </c>
      <c r="AJ510" s="36">
        <f t="shared" si="217"/>
        <v>0</v>
      </c>
      <c r="AK510" s="37">
        <f t="shared" si="218"/>
        <v>0</v>
      </c>
      <c r="AL510" s="38">
        <f t="shared" si="219"/>
        <v>0</v>
      </c>
      <c r="AM510" s="35">
        <f t="shared" si="220"/>
        <v>0</v>
      </c>
      <c r="AN510" s="36">
        <f t="shared" si="221"/>
        <v>0</v>
      </c>
      <c r="AO510" s="37">
        <f t="shared" si="222"/>
        <v>0</v>
      </c>
      <c r="AP510" s="38">
        <f t="shared" si="223"/>
        <v>0</v>
      </c>
      <c r="AQ510" s="35">
        <f t="shared" si="224"/>
        <v>0</v>
      </c>
      <c r="AR510" s="36">
        <f t="shared" si="225"/>
        <v>0</v>
      </c>
      <c r="AS510" s="37">
        <f t="shared" si="226"/>
        <v>0</v>
      </c>
      <c r="AT510" s="38">
        <f t="shared" si="227"/>
        <v>0</v>
      </c>
      <c r="AU510" s="35">
        <f t="shared" si="228"/>
        <v>0</v>
      </c>
      <c r="AV510" s="36">
        <f t="shared" si="229"/>
        <v>0</v>
      </c>
      <c r="AW510" s="37">
        <f t="shared" si="230"/>
        <v>0</v>
      </c>
      <c r="AX510" s="38">
        <f t="shared" si="231"/>
        <v>0</v>
      </c>
      <c r="AY510" s="39">
        <f t="shared" si="232"/>
        <v>0</v>
      </c>
      <c r="AZ510" s="34" t="str">
        <f>IF(AY510=0,"",
IF(SUM($AY$143:AY510)=1,BA510,
IF($AY$718&gt;SUM($AY$143:AY510),_xlfn.CONCAT(", ",BA510),
IF($AY$718=SUM($AY$143:AY510),_xlfn.CONCAT(" y ",BA510)))))</f>
        <v/>
      </c>
      <c r="BA510" s="220" t="s">
        <v>1132</v>
      </c>
      <c r="BC510" s="41">
        <f t="shared" si="233"/>
        <v>0</v>
      </c>
      <c r="BD510" s="41">
        <f t="shared" si="234"/>
        <v>0</v>
      </c>
      <c r="BE510" s="41">
        <f t="shared" si="235"/>
        <v>0</v>
      </c>
      <c r="BF510" s="41">
        <f t="shared" si="236"/>
        <v>0</v>
      </c>
      <c r="BG510" s="41">
        <f t="shared" si="237"/>
        <v>0</v>
      </c>
      <c r="BH510" s="41">
        <f t="shared" si="238"/>
        <v>0</v>
      </c>
      <c r="BI510" s="41">
        <f t="shared" si="239"/>
        <v>0</v>
      </c>
      <c r="BJ510" s="41">
        <f t="shared" si="240"/>
        <v>0</v>
      </c>
    </row>
    <row r="511" spans="1:62" ht="15" customHeight="1">
      <c r="A511" s="159"/>
      <c r="B511" s="179"/>
      <c r="C511" s="220" t="s">
        <v>1133</v>
      </c>
      <c r="D511" s="573" t="str">
        <f>IF($AC$136="","",IF(HLOOKUP($AC$136,Presentación!$AQ$3:$BV$574,Presentación!AP372)="","",HLOOKUP($AC$136,Presentación!$AQ$3:$BV$574,Presentación!AP372,0)))</f>
        <v/>
      </c>
      <c r="E511" s="573"/>
      <c r="F511" s="573"/>
      <c r="G511" s="551" t="str">
        <f>IF($AC$136="","",IF(HLOOKUP($AC$136,Presentación!$BZ$3:$DE$574,Presentación!AP372,0)="","",HLOOKUP($AC$136,Presentación!$BZ$3:$DE$574,Presentación!AP372,0)))</f>
        <v/>
      </c>
      <c r="H511" s="551"/>
      <c r="I511" s="551"/>
      <c r="J511" s="551"/>
      <c r="K511" s="551"/>
      <c r="L511" s="551"/>
      <c r="M511" s="551"/>
      <c r="N511" s="551"/>
      <c r="O511" s="551"/>
      <c r="P511" s="551"/>
      <c r="Q511" s="551"/>
      <c r="R511" s="551"/>
      <c r="S511" s="551"/>
      <c r="T511" s="601"/>
      <c r="U511" s="467"/>
      <c r="V511" s="468"/>
      <c r="W511" s="27"/>
      <c r="X511" s="27"/>
      <c r="Y511" s="27"/>
      <c r="Z511" s="27"/>
      <c r="AA511" s="27"/>
      <c r="AB511" s="27"/>
      <c r="AC511" s="27"/>
      <c r="AD511" s="27"/>
      <c r="AG511">
        <f t="shared" si="214"/>
        <v>0</v>
      </c>
      <c r="AH511">
        <f t="shared" si="215"/>
        <v>0</v>
      </c>
      <c r="AI511" s="35">
        <f t="shared" si="216"/>
        <v>0</v>
      </c>
      <c r="AJ511" s="36">
        <f t="shared" si="217"/>
        <v>0</v>
      </c>
      <c r="AK511" s="37">
        <f t="shared" si="218"/>
        <v>0</v>
      </c>
      <c r="AL511" s="38">
        <f t="shared" si="219"/>
        <v>0</v>
      </c>
      <c r="AM511" s="35">
        <f t="shared" si="220"/>
        <v>0</v>
      </c>
      <c r="AN511" s="36">
        <f t="shared" si="221"/>
        <v>0</v>
      </c>
      <c r="AO511" s="37">
        <f t="shared" si="222"/>
        <v>0</v>
      </c>
      <c r="AP511" s="38">
        <f t="shared" si="223"/>
        <v>0</v>
      </c>
      <c r="AQ511" s="35">
        <f t="shared" si="224"/>
        <v>0</v>
      </c>
      <c r="AR511" s="36">
        <f t="shared" si="225"/>
        <v>0</v>
      </c>
      <c r="AS511" s="37">
        <f t="shared" si="226"/>
        <v>0</v>
      </c>
      <c r="AT511" s="38">
        <f t="shared" si="227"/>
        <v>0</v>
      </c>
      <c r="AU511" s="35">
        <f t="shared" si="228"/>
        <v>0</v>
      </c>
      <c r="AV511" s="36">
        <f t="shared" si="229"/>
        <v>0</v>
      </c>
      <c r="AW511" s="37">
        <f t="shared" si="230"/>
        <v>0</v>
      </c>
      <c r="AX511" s="38">
        <f t="shared" si="231"/>
        <v>0</v>
      </c>
      <c r="AY511" s="39">
        <f t="shared" si="232"/>
        <v>0</v>
      </c>
      <c r="AZ511" s="34" t="str">
        <f>IF(AY511=0,"",
IF(SUM($AY$143:AY511)=1,BA511,
IF($AY$718&gt;SUM($AY$143:AY511),_xlfn.CONCAT(", ",BA511),
IF($AY$718=SUM($AY$143:AY511),_xlfn.CONCAT(" y ",BA511)))))</f>
        <v/>
      </c>
      <c r="BA511" s="220" t="s">
        <v>1133</v>
      </c>
      <c r="BC511" s="41">
        <f t="shared" si="233"/>
        <v>0</v>
      </c>
      <c r="BD511" s="41">
        <f t="shared" si="234"/>
        <v>0</v>
      </c>
      <c r="BE511" s="41">
        <f t="shared" si="235"/>
        <v>0</v>
      </c>
      <c r="BF511" s="41">
        <f t="shared" si="236"/>
        <v>0</v>
      </c>
      <c r="BG511" s="41">
        <f t="shared" si="237"/>
        <v>0</v>
      </c>
      <c r="BH511" s="41">
        <f t="shared" si="238"/>
        <v>0</v>
      </c>
      <c r="BI511" s="41">
        <f t="shared" si="239"/>
        <v>0</v>
      </c>
      <c r="BJ511" s="41">
        <f t="shared" si="240"/>
        <v>0</v>
      </c>
    </row>
    <row r="512" spans="1:62" ht="15" customHeight="1">
      <c r="A512" s="159"/>
      <c r="B512" s="179"/>
      <c r="C512" s="220" t="s">
        <v>1134</v>
      </c>
      <c r="D512" s="573" t="str">
        <f>IF($AC$136="","",IF(HLOOKUP($AC$136,Presentación!$AQ$3:$BV$574,Presentación!AP373)="","",HLOOKUP($AC$136,Presentación!$AQ$3:$BV$574,Presentación!AP373,0)))</f>
        <v/>
      </c>
      <c r="E512" s="573"/>
      <c r="F512" s="573"/>
      <c r="G512" s="551" t="str">
        <f>IF($AC$136="","",IF(HLOOKUP($AC$136,Presentación!$BZ$3:$DE$574,Presentación!AP373,0)="","",HLOOKUP($AC$136,Presentación!$BZ$3:$DE$574,Presentación!AP373,0)))</f>
        <v/>
      </c>
      <c r="H512" s="551"/>
      <c r="I512" s="551"/>
      <c r="J512" s="551"/>
      <c r="K512" s="551"/>
      <c r="L512" s="551"/>
      <c r="M512" s="551"/>
      <c r="N512" s="551"/>
      <c r="O512" s="551"/>
      <c r="P512" s="551"/>
      <c r="Q512" s="551"/>
      <c r="R512" s="551"/>
      <c r="S512" s="551"/>
      <c r="T512" s="601"/>
      <c r="U512" s="467"/>
      <c r="V512" s="468"/>
      <c r="W512" s="27"/>
      <c r="X512" s="27"/>
      <c r="Y512" s="27"/>
      <c r="Z512" s="27"/>
      <c r="AA512" s="27"/>
      <c r="AB512" s="27"/>
      <c r="AC512" s="27"/>
      <c r="AD512" s="27"/>
      <c r="AG512">
        <f t="shared" si="214"/>
        <v>0</v>
      </c>
      <c r="AH512">
        <f t="shared" si="215"/>
        <v>0</v>
      </c>
      <c r="AI512" s="35">
        <f t="shared" si="216"/>
        <v>0</v>
      </c>
      <c r="AJ512" s="36">
        <f t="shared" si="217"/>
        <v>0</v>
      </c>
      <c r="AK512" s="37">
        <f t="shared" si="218"/>
        <v>0</v>
      </c>
      <c r="AL512" s="38">
        <f t="shared" si="219"/>
        <v>0</v>
      </c>
      <c r="AM512" s="35">
        <f t="shared" si="220"/>
        <v>0</v>
      </c>
      <c r="AN512" s="36">
        <f t="shared" si="221"/>
        <v>0</v>
      </c>
      <c r="AO512" s="37">
        <f t="shared" si="222"/>
        <v>0</v>
      </c>
      <c r="AP512" s="38">
        <f t="shared" si="223"/>
        <v>0</v>
      </c>
      <c r="AQ512" s="35">
        <f t="shared" si="224"/>
        <v>0</v>
      </c>
      <c r="AR512" s="36">
        <f t="shared" si="225"/>
        <v>0</v>
      </c>
      <c r="AS512" s="37">
        <f t="shared" si="226"/>
        <v>0</v>
      </c>
      <c r="AT512" s="38">
        <f t="shared" si="227"/>
        <v>0</v>
      </c>
      <c r="AU512" s="35">
        <f t="shared" si="228"/>
        <v>0</v>
      </c>
      <c r="AV512" s="36">
        <f t="shared" si="229"/>
        <v>0</v>
      </c>
      <c r="AW512" s="37">
        <f t="shared" si="230"/>
        <v>0</v>
      </c>
      <c r="AX512" s="38">
        <f t="shared" si="231"/>
        <v>0</v>
      </c>
      <c r="AY512" s="39">
        <f t="shared" si="232"/>
        <v>0</v>
      </c>
      <c r="AZ512" s="34" t="str">
        <f>IF(AY512=0,"",
IF(SUM($AY$143:AY512)=1,BA512,
IF($AY$718&gt;SUM($AY$143:AY512),_xlfn.CONCAT(", ",BA512),
IF($AY$718=SUM($AY$143:AY512),_xlfn.CONCAT(" y ",BA512)))))</f>
        <v/>
      </c>
      <c r="BA512" s="220" t="s">
        <v>1134</v>
      </c>
      <c r="BC512" s="41">
        <f t="shared" si="233"/>
        <v>0</v>
      </c>
      <c r="BD512" s="41">
        <f t="shared" si="234"/>
        <v>0</v>
      </c>
      <c r="BE512" s="41">
        <f t="shared" si="235"/>
        <v>0</v>
      </c>
      <c r="BF512" s="41">
        <f t="shared" si="236"/>
        <v>0</v>
      </c>
      <c r="BG512" s="41">
        <f t="shared" si="237"/>
        <v>0</v>
      </c>
      <c r="BH512" s="41">
        <f t="shared" si="238"/>
        <v>0</v>
      </c>
      <c r="BI512" s="41">
        <f t="shared" si="239"/>
        <v>0</v>
      </c>
      <c r="BJ512" s="41">
        <f t="shared" si="240"/>
        <v>0</v>
      </c>
    </row>
    <row r="513" spans="1:62" ht="15" customHeight="1">
      <c r="A513" s="159"/>
      <c r="B513" s="179"/>
      <c r="C513" s="220" t="s">
        <v>1135</v>
      </c>
      <c r="D513" s="573" t="str">
        <f>IF($AC$136="","",IF(HLOOKUP($AC$136,Presentación!$AQ$3:$BV$574,Presentación!AP374)="","",HLOOKUP($AC$136,Presentación!$AQ$3:$BV$574,Presentación!AP374,0)))</f>
        <v/>
      </c>
      <c r="E513" s="573"/>
      <c r="F513" s="573"/>
      <c r="G513" s="551" t="str">
        <f>IF($AC$136="","",IF(HLOOKUP($AC$136,Presentación!$BZ$3:$DE$574,Presentación!AP374,0)="","",HLOOKUP($AC$136,Presentación!$BZ$3:$DE$574,Presentación!AP374,0)))</f>
        <v/>
      </c>
      <c r="H513" s="551"/>
      <c r="I513" s="551"/>
      <c r="J513" s="551"/>
      <c r="K513" s="551"/>
      <c r="L513" s="551"/>
      <c r="M513" s="551"/>
      <c r="N513" s="551"/>
      <c r="O513" s="551"/>
      <c r="P513" s="551"/>
      <c r="Q513" s="551"/>
      <c r="R513" s="551"/>
      <c r="S513" s="551"/>
      <c r="T513" s="601"/>
      <c r="U513" s="467"/>
      <c r="V513" s="468"/>
      <c r="W513" s="27"/>
      <c r="X513" s="27"/>
      <c r="Y513" s="27"/>
      <c r="Z513" s="27"/>
      <c r="AA513" s="27"/>
      <c r="AB513" s="27"/>
      <c r="AC513" s="27"/>
      <c r="AD513" s="27"/>
      <c r="AG513">
        <f t="shared" si="214"/>
        <v>0</v>
      </c>
      <c r="AH513">
        <f t="shared" si="215"/>
        <v>0</v>
      </c>
      <c r="AI513" s="35">
        <f t="shared" si="216"/>
        <v>0</v>
      </c>
      <c r="AJ513" s="36">
        <f t="shared" si="217"/>
        <v>0</v>
      </c>
      <c r="AK513" s="37">
        <f t="shared" si="218"/>
        <v>0</v>
      </c>
      <c r="AL513" s="38">
        <f t="shared" si="219"/>
        <v>0</v>
      </c>
      <c r="AM513" s="35">
        <f t="shared" si="220"/>
        <v>0</v>
      </c>
      <c r="AN513" s="36">
        <f t="shared" si="221"/>
        <v>0</v>
      </c>
      <c r="AO513" s="37">
        <f t="shared" si="222"/>
        <v>0</v>
      </c>
      <c r="AP513" s="38">
        <f t="shared" si="223"/>
        <v>0</v>
      </c>
      <c r="AQ513" s="35">
        <f t="shared" si="224"/>
        <v>0</v>
      </c>
      <c r="AR513" s="36">
        <f t="shared" si="225"/>
        <v>0</v>
      </c>
      <c r="AS513" s="37">
        <f t="shared" si="226"/>
        <v>0</v>
      </c>
      <c r="AT513" s="38">
        <f t="shared" si="227"/>
        <v>0</v>
      </c>
      <c r="AU513" s="35">
        <f t="shared" si="228"/>
        <v>0</v>
      </c>
      <c r="AV513" s="36">
        <f t="shared" si="229"/>
        <v>0</v>
      </c>
      <c r="AW513" s="37">
        <f t="shared" si="230"/>
        <v>0</v>
      </c>
      <c r="AX513" s="38">
        <f t="shared" si="231"/>
        <v>0</v>
      </c>
      <c r="AY513" s="39">
        <f t="shared" si="232"/>
        <v>0</v>
      </c>
      <c r="AZ513" s="34" t="str">
        <f>IF(AY513=0,"",
IF(SUM($AY$143:AY513)=1,BA513,
IF($AY$718&gt;SUM($AY$143:AY513),_xlfn.CONCAT(", ",BA513),
IF($AY$718=SUM($AY$143:AY513),_xlfn.CONCAT(" y ",BA513)))))</f>
        <v/>
      </c>
      <c r="BA513" s="220" t="s">
        <v>1135</v>
      </c>
      <c r="BC513" s="41">
        <f t="shared" si="233"/>
        <v>0</v>
      </c>
      <c r="BD513" s="41">
        <f t="shared" si="234"/>
        <v>0</v>
      </c>
      <c r="BE513" s="41">
        <f t="shared" si="235"/>
        <v>0</v>
      </c>
      <c r="BF513" s="41">
        <f t="shared" si="236"/>
        <v>0</v>
      </c>
      <c r="BG513" s="41">
        <f t="shared" si="237"/>
        <v>0</v>
      </c>
      <c r="BH513" s="41">
        <f t="shared" si="238"/>
        <v>0</v>
      </c>
      <c r="BI513" s="41">
        <f t="shared" si="239"/>
        <v>0</v>
      </c>
      <c r="BJ513" s="41">
        <f t="shared" si="240"/>
        <v>0</v>
      </c>
    </row>
    <row r="514" spans="1:62" ht="15" customHeight="1">
      <c r="A514" s="159"/>
      <c r="B514" s="179"/>
      <c r="C514" s="220" t="s">
        <v>1136</v>
      </c>
      <c r="D514" s="573" t="str">
        <f>IF($AC$136="","",IF(HLOOKUP($AC$136,Presentación!$AQ$3:$BV$574,Presentación!AP375)="","",HLOOKUP($AC$136,Presentación!$AQ$3:$BV$574,Presentación!AP375,0)))</f>
        <v/>
      </c>
      <c r="E514" s="573"/>
      <c r="F514" s="573"/>
      <c r="G514" s="551" t="str">
        <f>IF($AC$136="","",IF(HLOOKUP($AC$136,Presentación!$BZ$3:$DE$574,Presentación!AP375,0)="","",HLOOKUP($AC$136,Presentación!$BZ$3:$DE$574,Presentación!AP375,0)))</f>
        <v/>
      </c>
      <c r="H514" s="551"/>
      <c r="I514" s="551"/>
      <c r="J514" s="551"/>
      <c r="K514" s="551"/>
      <c r="L514" s="551"/>
      <c r="M514" s="551"/>
      <c r="N514" s="551"/>
      <c r="O514" s="551"/>
      <c r="P514" s="551"/>
      <c r="Q514" s="551"/>
      <c r="R514" s="551"/>
      <c r="S514" s="551"/>
      <c r="T514" s="601"/>
      <c r="U514" s="467"/>
      <c r="V514" s="468"/>
      <c r="W514" s="27"/>
      <c r="X514" s="27"/>
      <c r="Y514" s="27"/>
      <c r="Z514" s="27"/>
      <c r="AA514" s="27"/>
      <c r="AB514" s="27"/>
      <c r="AC514" s="27"/>
      <c r="AD514" s="27"/>
      <c r="AG514">
        <f t="shared" si="214"/>
        <v>0</v>
      </c>
      <c r="AH514">
        <f t="shared" si="215"/>
        <v>0</v>
      </c>
      <c r="AI514" s="35">
        <f t="shared" si="216"/>
        <v>0</v>
      </c>
      <c r="AJ514" s="36">
        <f t="shared" si="217"/>
        <v>0</v>
      </c>
      <c r="AK514" s="37">
        <f t="shared" si="218"/>
        <v>0</v>
      </c>
      <c r="AL514" s="38">
        <f t="shared" si="219"/>
        <v>0</v>
      </c>
      <c r="AM514" s="35">
        <f t="shared" si="220"/>
        <v>0</v>
      </c>
      <c r="AN514" s="36">
        <f t="shared" si="221"/>
        <v>0</v>
      </c>
      <c r="AO514" s="37">
        <f t="shared" si="222"/>
        <v>0</v>
      </c>
      <c r="AP514" s="38">
        <f t="shared" si="223"/>
        <v>0</v>
      </c>
      <c r="AQ514" s="35">
        <f t="shared" si="224"/>
        <v>0</v>
      </c>
      <c r="AR514" s="36">
        <f t="shared" si="225"/>
        <v>0</v>
      </c>
      <c r="AS514" s="37">
        <f t="shared" si="226"/>
        <v>0</v>
      </c>
      <c r="AT514" s="38">
        <f t="shared" si="227"/>
        <v>0</v>
      </c>
      <c r="AU514" s="35">
        <f t="shared" si="228"/>
        <v>0</v>
      </c>
      <c r="AV514" s="36">
        <f t="shared" si="229"/>
        <v>0</v>
      </c>
      <c r="AW514" s="37">
        <f t="shared" si="230"/>
        <v>0</v>
      </c>
      <c r="AX514" s="38">
        <f t="shared" si="231"/>
        <v>0</v>
      </c>
      <c r="AY514" s="39">
        <f t="shared" si="232"/>
        <v>0</v>
      </c>
      <c r="AZ514" s="34" t="str">
        <f>IF(AY514=0,"",
IF(SUM($AY$143:AY514)=1,BA514,
IF($AY$718&gt;SUM($AY$143:AY514),_xlfn.CONCAT(", ",BA514),
IF($AY$718=SUM($AY$143:AY514),_xlfn.CONCAT(" y ",BA514)))))</f>
        <v/>
      </c>
      <c r="BA514" s="220" t="s">
        <v>1136</v>
      </c>
      <c r="BC514" s="41">
        <f t="shared" si="233"/>
        <v>0</v>
      </c>
      <c r="BD514" s="41">
        <f t="shared" si="234"/>
        <v>0</v>
      </c>
      <c r="BE514" s="41">
        <f t="shared" si="235"/>
        <v>0</v>
      </c>
      <c r="BF514" s="41">
        <f t="shared" si="236"/>
        <v>0</v>
      </c>
      <c r="BG514" s="41">
        <f t="shared" si="237"/>
        <v>0</v>
      </c>
      <c r="BH514" s="41">
        <f t="shared" si="238"/>
        <v>0</v>
      </c>
      <c r="BI514" s="41">
        <f t="shared" si="239"/>
        <v>0</v>
      </c>
      <c r="BJ514" s="41">
        <f t="shared" si="240"/>
        <v>0</v>
      </c>
    </row>
    <row r="515" spans="1:62" ht="15" customHeight="1">
      <c r="A515" s="159"/>
      <c r="B515" s="179"/>
      <c r="C515" s="220" t="s">
        <v>1137</v>
      </c>
      <c r="D515" s="573" t="str">
        <f>IF($AC$136="","",IF(HLOOKUP($AC$136,Presentación!$AQ$3:$BV$574,Presentación!AP376)="","",HLOOKUP($AC$136,Presentación!$AQ$3:$BV$574,Presentación!AP376,0)))</f>
        <v/>
      </c>
      <c r="E515" s="573"/>
      <c r="F515" s="573"/>
      <c r="G515" s="551" t="str">
        <f>IF($AC$136="","",IF(HLOOKUP($AC$136,Presentación!$BZ$3:$DE$574,Presentación!AP376,0)="","",HLOOKUP($AC$136,Presentación!$BZ$3:$DE$574,Presentación!AP376,0)))</f>
        <v/>
      </c>
      <c r="H515" s="551"/>
      <c r="I515" s="551"/>
      <c r="J515" s="551"/>
      <c r="K515" s="551"/>
      <c r="L515" s="551"/>
      <c r="M515" s="551"/>
      <c r="N515" s="551"/>
      <c r="O515" s="551"/>
      <c r="P515" s="551"/>
      <c r="Q515" s="551"/>
      <c r="R515" s="551"/>
      <c r="S515" s="551"/>
      <c r="T515" s="601"/>
      <c r="U515" s="467"/>
      <c r="V515" s="468"/>
      <c r="W515" s="27"/>
      <c r="X515" s="27"/>
      <c r="Y515" s="27"/>
      <c r="Z515" s="27"/>
      <c r="AA515" s="27"/>
      <c r="AB515" s="27"/>
      <c r="AC515" s="27"/>
      <c r="AD515" s="27"/>
      <c r="AG515">
        <f t="shared" si="214"/>
        <v>0</v>
      </c>
      <c r="AH515">
        <f t="shared" si="215"/>
        <v>0</v>
      </c>
      <c r="AI515" s="35">
        <f t="shared" si="216"/>
        <v>0</v>
      </c>
      <c r="AJ515" s="36">
        <f t="shared" si="217"/>
        <v>0</v>
      </c>
      <c r="AK515" s="37">
        <f t="shared" si="218"/>
        <v>0</v>
      </c>
      <c r="AL515" s="38">
        <f t="shared" si="219"/>
        <v>0</v>
      </c>
      <c r="AM515" s="35">
        <f t="shared" si="220"/>
        <v>0</v>
      </c>
      <c r="AN515" s="36">
        <f t="shared" si="221"/>
        <v>0</v>
      </c>
      <c r="AO515" s="37">
        <f t="shared" si="222"/>
        <v>0</v>
      </c>
      <c r="AP515" s="38">
        <f t="shared" si="223"/>
        <v>0</v>
      </c>
      <c r="AQ515" s="35">
        <f t="shared" si="224"/>
        <v>0</v>
      </c>
      <c r="AR515" s="36">
        <f t="shared" si="225"/>
        <v>0</v>
      </c>
      <c r="AS515" s="37">
        <f t="shared" si="226"/>
        <v>0</v>
      </c>
      <c r="AT515" s="38">
        <f t="shared" si="227"/>
        <v>0</v>
      </c>
      <c r="AU515" s="35">
        <f t="shared" si="228"/>
        <v>0</v>
      </c>
      <c r="AV515" s="36">
        <f t="shared" si="229"/>
        <v>0</v>
      </c>
      <c r="AW515" s="37">
        <f t="shared" si="230"/>
        <v>0</v>
      </c>
      <c r="AX515" s="38">
        <f t="shared" si="231"/>
        <v>0</v>
      </c>
      <c r="AY515" s="39">
        <f t="shared" si="232"/>
        <v>0</v>
      </c>
      <c r="AZ515" s="34" t="str">
        <f>IF(AY515=0,"",
IF(SUM($AY$143:AY515)=1,BA515,
IF($AY$718&gt;SUM($AY$143:AY515),_xlfn.CONCAT(", ",BA515),
IF($AY$718=SUM($AY$143:AY515),_xlfn.CONCAT(" y ",BA515)))))</f>
        <v/>
      </c>
      <c r="BA515" s="220" t="s">
        <v>1137</v>
      </c>
      <c r="BC515" s="41">
        <f t="shared" si="233"/>
        <v>0</v>
      </c>
      <c r="BD515" s="41">
        <f t="shared" si="234"/>
        <v>0</v>
      </c>
      <c r="BE515" s="41">
        <f t="shared" si="235"/>
        <v>0</v>
      </c>
      <c r="BF515" s="41">
        <f t="shared" si="236"/>
        <v>0</v>
      </c>
      <c r="BG515" s="41">
        <f t="shared" si="237"/>
        <v>0</v>
      </c>
      <c r="BH515" s="41">
        <f t="shared" si="238"/>
        <v>0</v>
      </c>
      <c r="BI515" s="41">
        <f t="shared" si="239"/>
        <v>0</v>
      </c>
      <c r="BJ515" s="41">
        <f t="shared" si="240"/>
        <v>0</v>
      </c>
    </row>
    <row r="516" spans="1:62" ht="15" customHeight="1">
      <c r="A516" s="159"/>
      <c r="B516" s="179"/>
      <c r="C516" s="220" t="s">
        <v>1138</v>
      </c>
      <c r="D516" s="573" t="str">
        <f>IF($AC$136="","",IF(HLOOKUP($AC$136,Presentación!$AQ$3:$BV$574,Presentación!AP377)="","",HLOOKUP($AC$136,Presentación!$AQ$3:$BV$574,Presentación!AP377,0)))</f>
        <v/>
      </c>
      <c r="E516" s="573"/>
      <c r="F516" s="573"/>
      <c r="G516" s="551" t="str">
        <f>IF($AC$136="","",IF(HLOOKUP($AC$136,Presentación!$BZ$3:$DE$574,Presentación!AP377,0)="","",HLOOKUP($AC$136,Presentación!$BZ$3:$DE$574,Presentación!AP377,0)))</f>
        <v/>
      </c>
      <c r="H516" s="551"/>
      <c r="I516" s="551"/>
      <c r="J516" s="551"/>
      <c r="K516" s="551"/>
      <c r="L516" s="551"/>
      <c r="M516" s="551"/>
      <c r="N516" s="551"/>
      <c r="O516" s="551"/>
      <c r="P516" s="551"/>
      <c r="Q516" s="551"/>
      <c r="R516" s="551"/>
      <c r="S516" s="551"/>
      <c r="T516" s="601"/>
      <c r="U516" s="467"/>
      <c r="V516" s="468"/>
      <c r="W516" s="27"/>
      <c r="X516" s="27"/>
      <c r="Y516" s="27"/>
      <c r="Z516" s="27"/>
      <c r="AA516" s="27"/>
      <c r="AB516" s="27"/>
      <c r="AC516" s="27"/>
      <c r="AD516" s="27"/>
      <c r="AG516">
        <f t="shared" si="214"/>
        <v>0</v>
      </c>
      <c r="AH516">
        <f t="shared" si="215"/>
        <v>0</v>
      </c>
      <c r="AI516" s="35">
        <f t="shared" si="216"/>
        <v>0</v>
      </c>
      <c r="AJ516" s="36">
        <f t="shared" si="217"/>
        <v>0</v>
      </c>
      <c r="AK516" s="37">
        <f t="shared" si="218"/>
        <v>0</v>
      </c>
      <c r="AL516" s="38">
        <f t="shared" si="219"/>
        <v>0</v>
      </c>
      <c r="AM516" s="35">
        <f t="shared" si="220"/>
        <v>0</v>
      </c>
      <c r="AN516" s="36">
        <f t="shared" si="221"/>
        <v>0</v>
      </c>
      <c r="AO516" s="37">
        <f t="shared" si="222"/>
        <v>0</v>
      </c>
      <c r="AP516" s="38">
        <f t="shared" si="223"/>
        <v>0</v>
      </c>
      <c r="AQ516" s="35">
        <f t="shared" si="224"/>
        <v>0</v>
      </c>
      <c r="AR516" s="36">
        <f t="shared" si="225"/>
        <v>0</v>
      </c>
      <c r="AS516" s="37">
        <f t="shared" si="226"/>
        <v>0</v>
      </c>
      <c r="AT516" s="38">
        <f t="shared" si="227"/>
        <v>0</v>
      </c>
      <c r="AU516" s="35">
        <f t="shared" si="228"/>
        <v>0</v>
      </c>
      <c r="AV516" s="36">
        <f t="shared" si="229"/>
        <v>0</v>
      </c>
      <c r="AW516" s="37">
        <f t="shared" si="230"/>
        <v>0</v>
      </c>
      <c r="AX516" s="38">
        <f t="shared" si="231"/>
        <v>0</v>
      </c>
      <c r="AY516" s="39">
        <f t="shared" si="232"/>
        <v>0</v>
      </c>
      <c r="AZ516" s="34" t="str">
        <f>IF(AY516=0,"",
IF(SUM($AY$143:AY516)=1,BA516,
IF($AY$718&gt;SUM($AY$143:AY516),_xlfn.CONCAT(", ",BA516),
IF($AY$718=SUM($AY$143:AY516),_xlfn.CONCAT(" y ",BA516)))))</f>
        <v/>
      </c>
      <c r="BA516" s="220" t="s">
        <v>1138</v>
      </c>
      <c r="BC516" s="41">
        <f t="shared" si="233"/>
        <v>0</v>
      </c>
      <c r="BD516" s="41">
        <f t="shared" si="234"/>
        <v>0</v>
      </c>
      <c r="BE516" s="41">
        <f t="shared" si="235"/>
        <v>0</v>
      </c>
      <c r="BF516" s="41">
        <f t="shared" si="236"/>
        <v>0</v>
      </c>
      <c r="BG516" s="41">
        <f t="shared" si="237"/>
        <v>0</v>
      </c>
      <c r="BH516" s="41">
        <f t="shared" si="238"/>
        <v>0</v>
      </c>
      <c r="BI516" s="41">
        <f t="shared" si="239"/>
        <v>0</v>
      </c>
      <c r="BJ516" s="41">
        <f t="shared" si="240"/>
        <v>0</v>
      </c>
    </row>
    <row r="517" spans="1:62" ht="15" customHeight="1">
      <c r="A517" s="159"/>
      <c r="B517" s="179"/>
      <c r="C517" s="220" t="s">
        <v>1139</v>
      </c>
      <c r="D517" s="573" t="str">
        <f>IF($AC$136="","",IF(HLOOKUP($AC$136,Presentación!$AQ$3:$BV$574,Presentación!AP378)="","",HLOOKUP($AC$136,Presentación!$AQ$3:$BV$574,Presentación!AP378,0)))</f>
        <v/>
      </c>
      <c r="E517" s="573"/>
      <c r="F517" s="573"/>
      <c r="G517" s="551" t="str">
        <f>IF($AC$136="","",IF(HLOOKUP($AC$136,Presentación!$BZ$3:$DE$574,Presentación!AP378,0)="","",HLOOKUP($AC$136,Presentación!$BZ$3:$DE$574,Presentación!AP378,0)))</f>
        <v/>
      </c>
      <c r="H517" s="551"/>
      <c r="I517" s="551"/>
      <c r="J517" s="551"/>
      <c r="K517" s="551"/>
      <c r="L517" s="551"/>
      <c r="M517" s="551"/>
      <c r="N517" s="551"/>
      <c r="O517" s="551"/>
      <c r="P517" s="551"/>
      <c r="Q517" s="551"/>
      <c r="R517" s="551"/>
      <c r="S517" s="551"/>
      <c r="T517" s="601"/>
      <c r="U517" s="467"/>
      <c r="V517" s="468"/>
      <c r="W517" s="27"/>
      <c r="X517" s="27"/>
      <c r="Y517" s="27"/>
      <c r="Z517" s="27"/>
      <c r="AA517" s="27"/>
      <c r="AB517" s="27"/>
      <c r="AC517" s="27"/>
      <c r="AD517" s="27"/>
      <c r="AG517">
        <f t="shared" si="214"/>
        <v>0</v>
      </c>
      <c r="AH517">
        <f t="shared" si="215"/>
        <v>0</v>
      </c>
      <c r="AI517" s="35">
        <f t="shared" si="216"/>
        <v>0</v>
      </c>
      <c r="AJ517" s="36">
        <f t="shared" si="217"/>
        <v>0</v>
      </c>
      <c r="AK517" s="37">
        <f t="shared" si="218"/>
        <v>0</v>
      </c>
      <c r="AL517" s="38">
        <f t="shared" si="219"/>
        <v>0</v>
      </c>
      <c r="AM517" s="35">
        <f t="shared" si="220"/>
        <v>0</v>
      </c>
      <c r="AN517" s="36">
        <f t="shared" si="221"/>
        <v>0</v>
      </c>
      <c r="AO517" s="37">
        <f t="shared" si="222"/>
        <v>0</v>
      </c>
      <c r="AP517" s="38">
        <f t="shared" si="223"/>
        <v>0</v>
      </c>
      <c r="AQ517" s="35">
        <f t="shared" si="224"/>
        <v>0</v>
      </c>
      <c r="AR517" s="36">
        <f t="shared" si="225"/>
        <v>0</v>
      </c>
      <c r="AS517" s="37">
        <f t="shared" si="226"/>
        <v>0</v>
      </c>
      <c r="AT517" s="38">
        <f t="shared" si="227"/>
        <v>0</v>
      </c>
      <c r="AU517" s="35">
        <f t="shared" si="228"/>
        <v>0</v>
      </c>
      <c r="AV517" s="36">
        <f t="shared" si="229"/>
        <v>0</v>
      </c>
      <c r="AW517" s="37">
        <f t="shared" si="230"/>
        <v>0</v>
      </c>
      <c r="AX517" s="38">
        <f t="shared" si="231"/>
        <v>0</v>
      </c>
      <c r="AY517" s="39">
        <f t="shared" si="232"/>
        <v>0</v>
      </c>
      <c r="AZ517" s="34" t="str">
        <f>IF(AY517=0,"",
IF(SUM($AY$143:AY517)=1,BA517,
IF($AY$718&gt;SUM($AY$143:AY517),_xlfn.CONCAT(", ",BA517),
IF($AY$718=SUM($AY$143:AY517),_xlfn.CONCAT(" y ",BA517)))))</f>
        <v/>
      </c>
      <c r="BA517" s="220" t="s">
        <v>1139</v>
      </c>
      <c r="BC517" s="41">
        <f t="shared" si="233"/>
        <v>0</v>
      </c>
      <c r="BD517" s="41">
        <f t="shared" si="234"/>
        <v>0</v>
      </c>
      <c r="BE517" s="41">
        <f t="shared" si="235"/>
        <v>0</v>
      </c>
      <c r="BF517" s="41">
        <f t="shared" si="236"/>
        <v>0</v>
      </c>
      <c r="BG517" s="41">
        <f t="shared" si="237"/>
        <v>0</v>
      </c>
      <c r="BH517" s="41">
        <f t="shared" si="238"/>
        <v>0</v>
      </c>
      <c r="BI517" s="41">
        <f t="shared" si="239"/>
        <v>0</v>
      </c>
      <c r="BJ517" s="41">
        <f t="shared" si="240"/>
        <v>0</v>
      </c>
    </row>
    <row r="518" spans="1:62" ht="15" customHeight="1">
      <c r="A518" s="159"/>
      <c r="B518" s="179"/>
      <c r="C518" s="220" t="s">
        <v>1140</v>
      </c>
      <c r="D518" s="573" t="str">
        <f>IF($AC$136="","",IF(HLOOKUP($AC$136,Presentación!$AQ$3:$BV$574,Presentación!AP379)="","",HLOOKUP($AC$136,Presentación!$AQ$3:$BV$574,Presentación!AP379,0)))</f>
        <v/>
      </c>
      <c r="E518" s="573"/>
      <c r="F518" s="573"/>
      <c r="G518" s="551" t="str">
        <f>IF($AC$136="","",IF(HLOOKUP($AC$136,Presentación!$BZ$3:$DE$574,Presentación!AP379,0)="","",HLOOKUP($AC$136,Presentación!$BZ$3:$DE$574,Presentación!AP379,0)))</f>
        <v/>
      </c>
      <c r="H518" s="551"/>
      <c r="I518" s="551"/>
      <c r="J518" s="551"/>
      <c r="K518" s="551"/>
      <c r="L518" s="551"/>
      <c r="M518" s="551"/>
      <c r="N518" s="551"/>
      <c r="O518" s="551"/>
      <c r="P518" s="551"/>
      <c r="Q518" s="551"/>
      <c r="R518" s="551"/>
      <c r="S518" s="551"/>
      <c r="T518" s="601"/>
      <c r="U518" s="467"/>
      <c r="V518" s="468"/>
      <c r="W518" s="27"/>
      <c r="X518" s="27"/>
      <c r="Y518" s="27"/>
      <c r="Z518" s="27"/>
      <c r="AA518" s="27"/>
      <c r="AB518" s="27"/>
      <c r="AC518" s="27"/>
      <c r="AD518" s="27"/>
      <c r="AG518">
        <f t="shared" si="214"/>
        <v>0</v>
      </c>
      <c r="AH518">
        <f t="shared" si="215"/>
        <v>0</v>
      </c>
      <c r="AI518" s="35">
        <f t="shared" si="216"/>
        <v>0</v>
      </c>
      <c r="AJ518" s="36">
        <f t="shared" si="217"/>
        <v>0</v>
      </c>
      <c r="AK518" s="37">
        <f t="shared" si="218"/>
        <v>0</v>
      </c>
      <c r="AL518" s="38">
        <f t="shared" si="219"/>
        <v>0</v>
      </c>
      <c r="AM518" s="35">
        <f t="shared" si="220"/>
        <v>0</v>
      </c>
      <c r="AN518" s="36">
        <f t="shared" si="221"/>
        <v>0</v>
      </c>
      <c r="AO518" s="37">
        <f t="shared" si="222"/>
        <v>0</v>
      </c>
      <c r="AP518" s="38">
        <f t="shared" si="223"/>
        <v>0</v>
      </c>
      <c r="AQ518" s="35">
        <f t="shared" si="224"/>
        <v>0</v>
      </c>
      <c r="AR518" s="36">
        <f t="shared" si="225"/>
        <v>0</v>
      </c>
      <c r="AS518" s="37">
        <f t="shared" si="226"/>
        <v>0</v>
      </c>
      <c r="AT518" s="38">
        <f t="shared" si="227"/>
        <v>0</v>
      </c>
      <c r="AU518" s="35">
        <f t="shared" si="228"/>
        <v>0</v>
      </c>
      <c r="AV518" s="36">
        <f t="shared" si="229"/>
        <v>0</v>
      </c>
      <c r="AW518" s="37">
        <f t="shared" si="230"/>
        <v>0</v>
      </c>
      <c r="AX518" s="38">
        <f t="shared" si="231"/>
        <v>0</v>
      </c>
      <c r="AY518" s="39">
        <f t="shared" si="232"/>
        <v>0</v>
      </c>
      <c r="AZ518" s="34" t="str">
        <f>IF(AY518=0,"",
IF(SUM($AY$143:AY518)=1,BA518,
IF($AY$718&gt;SUM($AY$143:AY518),_xlfn.CONCAT(", ",BA518),
IF($AY$718=SUM($AY$143:AY518),_xlfn.CONCAT(" y ",BA518)))))</f>
        <v/>
      </c>
      <c r="BA518" s="220" t="s">
        <v>1140</v>
      </c>
      <c r="BC518" s="41">
        <f t="shared" si="233"/>
        <v>0</v>
      </c>
      <c r="BD518" s="41">
        <f t="shared" si="234"/>
        <v>0</v>
      </c>
      <c r="BE518" s="41">
        <f t="shared" si="235"/>
        <v>0</v>
      </c>
      <c r="BF518" s="41">
        <f t="shared" si="236"/>
        <v>0</v>
      </c>
      <c r="BG518" s="41">
        <f t="shared" si="237"/>
        <v>0</v>
      </c>
      <c r="BH518" s="41">
        <f t="shared" si="238"/>
        <v>0</v>
      </c>
      <c r="BI518" s="41">
        <f t="shared" si="239"/>
        <v>0</v>
      </c>
      <c r="BJ518" s="41">
        <f t="shared" si="240"/>
        <v>0</v>
      </c>
    </row>
    <row r="519" spans="1:62" ht="15" customHeight="1">
      <c r="A519" s="159"/>
      <c r="B519" s="179"/>
      <c r="C519" s="220" t="s">
        <v>1141</v>
      </c>
      <c r="D519" s="573" t="str">
        <f>IF($AC$136="","",IF(HLOOKUP($AC$136,Presentación!$AQ$3:$BV$574,Presentación!AP380)="","",HLOOKUP($AC$136,Presentación!$AQ$3:$BV$574,Presentación!AP380,0)))</f>
        <v/>
      </c>
      <c r="E519" s="573"/>
      <c r="F519" s="573"/>
      <c r="G519" s="551" t="str">
        <f>IF($AC$136="","",IF(HLOOKUP($AC$136,Presentación!$BZ$3:$DE$574,Presentación!AP380,0)="","",HLOOKUP($AC$136,Presentación!$BZ$3:$DE$574,Presentación!AP380,0)))</f>
        <v/>
      </c>
      <c r="H519" s="551"/>
      <c r="I519" s="551"/>
      <c r="J519" s="551"/>
      <c r="K519" s="551"/>
      <c r="L519" s="551"/>
      <c r="M519" s="551"/>
      <c r="N519" s="551"/>
      <c r="O519" s="551"/>
      <c r="P519" s="551"/>
      <c r="Q519" s="551"/>
      <c r="R519" s="551"/>
      <c r="S519" s="551"/>
      <c r="T519" s="601"/>
      <c r="U519" s="467"/>
      <c r="V519" s="468"/>
      <c r="W519" s="27"/>
      <c r="X519" s="27"/>
      <c r="Y519" s="27"/>
      <c r="Z519" s="27"/>
      <c r="AA519" s="27"/>
      <c r="AB519" s="27"/>
      <c r="AC519" s="27"/>
      <c r="AD519" s="27"/>
      <c r="AG519">
        <f t="shared" si="214"/>
        <v>0</v>
      </c>
      <c r="AH519">
        <f t="shared" si="215"/>
        <v>0</v>
      </c>
      <c r="AI519" s="35">
        <f t="shared" si="216"/>
        <v>0</v>
      </c>
      <c r="AJ519" s="36">
        <f t="shared" si="217"/>
        <v>0</v>
      </c>
      <c r="AK519" s="37">
        <f t="shared" si="218"/>
        <v>0</v>
      </c>
      <c r="AL519" s="38">
        <f t="shared" si="219"/>
        <v>0</v>
      </c>
      <c r="AM519" s="35">
        <f t="shared" si="220"/>
        <v>0</v>
      </c>
      <c r="AN519" s="36">
        <f t="shared" si="221"/>
        <v>0</v>
      </c>
      <c r="AO519" s="37">
        <f t="shared" si="222"/>
        <v>0</v>
      </c>
      <c r="AP519" s="38">
        <f t="shared" si="223"/>
        <v>0</v>
      </c>
      <c r="AQ519" s="35">
        <f t="shared" si="224"/>
        <v>0</v>
      </c>
      <c r="AR519" s="36">
        <f t="shared" si="225"/>
        <v>0</v>
      </c>
      <c r="AS519" s="37">
        <f t="shared" si="226"/>
        <v>0</v>
      </c>
      <c r="AT519" s="38">
        <f t="shared" si="227"/>
        <v>0</v>
      </c>
      <c r="AU519" s="35">
        <f t="shared" si="228"/>
        <v>0</v>
      </c>
      <c r="AV519" s="36">
        <f t="shared" si="229"/>
        <v>0</v>
      </c>
      <c r="AW519" s="37">
        <f t="shared" si="230"/>
        <v>0</v>
      </c>
      <c r="AX519" s="38">
        <f t="shared" si="231"/>
        <v>0</v>
      </c>
      <c r="AY519" s="39">
        <f t="shared" si="232"/>
        <v>0</v>
      </c>
      <c r="AZ519" s="34" t="str">
        <f>IF(AY519=0,"",
IF(SUM($AY$143:AY519)=1,BA519,
IF($AY$718&gt;SUM($AY$143:AY519),_xlfn.CONCAT(", ",BA519),
IF($AY$718=SUM($AY$143:AY519),_xlfn.CONCAT(" y ",BA519)))))</f>
        <v/>
      </c>
      <c r="BA519" s="220" t="s">
        <v>1141</v>
      </c>
      <c r="BC519" s="41">
        <f t="shared" si="233"/>
        <v>0</v>
      </c>
      <c r="BD519" s="41">
        <f t="shared" si="234"/>
        <v>0</v>
      </c>
      <c r="BE519" s="41">
        <f t="shared" si="235"/>
        <v>0</v>
      </c>
      <c r="BF519" s="41">
        <f t="shared" si="236"/>
        <v>0</v>
      </c>
      <c r="BG519" s="41">
        <f t="shared" si="237"/>
        <v>0</v>
      </c>
      <c r="BH519" s="41">
        <f t="shared" si="238"/>
        <v>0</v>
      </c>
      <c r="BI519" s="41">
        <f t="shared" si="239"/>
        <v>0</v>
      </c>
      <c r="BJ519" s="41">
        <f t="shared" si="240"/>
        <v>0</v>
      </c>
    </row>
    <row r="520" spans="1:62" ht="15" customHeight="1">
      <c r="A520" s="159"/>
      <c r="B520" s="179"/>
      <c r="C520" s="220" t="s">
        <v>1142</v>
      </c>
      <c r="D520" s="573" t="str">
        <f>IF($AC$136="","",IF(HLOOKUP($AC$136,Presentación!$AQ$3:$BV$574,Presentación!AP381)="","",HLOOKUP($AC$136,Presentación!$AQ$3:$BV$574,Presentación!AP381,0)))</f>
        <v/>
      </c>
      <c r="E520" s="573"/>
      <c r="F520" s="573"/>
      <c r="G520" s="551" t="str">
        <f>IF($AC$136="","",IF(HLOOKUP($AC$136,Presentación!$BZ$3:$DE$574,Presentación!AP381,0)="","",HLOOKUP($AC$136,Presentación!$BZ$3:$DE$574,Presentación!AP381,0)))</f>
        <v/>
      </c>
      <c r="H520" s="551"/>
      <c r="I520" s="551"/>
      <c r="J520" s="551"/>
      <c r="K520" s="551"/>
      <c r="L520" s="551"/>
      <c r="M520" s="551"/>
      <c r="N520" s="551"/>
      <c r="O520" s="551"/>
      <c r="P520" s="551"/>
      <c r="Q520" s="551"/>
      <c r="R520" s="551"/>
      <c r="S520" s="551"/>
      <c r="T520" s="601"/>
      <c r="U520" s="467"/>
      <c r="V520" s="468"/>
      <c r="W520" s="27"/>
      <c r="X520" s="27"/>
      <c r="Y520" s="27"/>
      <c r="Z520" s="27"/>
      <c r="AA520" s="27"/>
      <c r="AB520" s="27"/>
      <c r="AC520" s="27"/>
      <c r="AD520" s="27"/>
      <c r="AG520">
        <f t="shared" si="214"/>
        <v>0</v>
      </c>
      <c r="AH520">
        <f t="shared" si="215"/>
        <v>0</v>
      </c>
      <c r="AI520" s="35">
        <f t="shared" si="216"/>
        <v>0</v>
      </c>
      <c r="AJ520" s="36">
        <f t="shared" si="217"/>
        <v>0</v>
      </c>
      <c r="AK520" s="37">
        <f t="shared" si="218"/>
        <v>0</v>
      </c>
      <c r="AL520" s="38">
        <f t="shared" si="219"/>
        <v>0</v>
      </c>
      <c r="AM520" s="35">
        <f t="shared" si="220"/>
        <v>0</v>
      </c>
      <c r="AN520" s="36">
        <f t="shared" si="221"/>
        <v>0</v>
      </c>
      <c r="AO520" s="37">
        <f t="shared" si="222"/>
        <v>0</v>
      </c>
      <c r="AP520" s="38">
        <f t="shared" si="223"/>
        <v>0</v>
      </c>
      <c r="AQ520" s="35">
        <f t="shared" si="224"/>
        <v>0</v>
      </c>
      <c r="AR520" s="36">
        <f t="shared" si="225"/>
        <v>0</v>
      </c>
      <c r="AS520" s="37">
        <f t="shared" si="226"/>
        <v>0</v>
      </c>
      <c r="AT520" s="38">
        <f t="shared" si="227"/>
        <v>0</v>
      </c>
      <c r="AU520" s="35">
        <f t="shared" si="228"/>
        <v>0</v>
      </c>
      <c r="AV520" s="36">
        <f t="shared" si="229"/>
        <v>0</v>
      </c>
      <c r="AW520" s="37">
        <f t="shared" si="230"/>
        <v>0</v>
      </c>
      <c r="AX520" s="38">
        <f t="shared" si="231"/>
        <v>0</v>
      </c>
      <c r="AY520" s="39">
        <f t="shared" si="232"/>
        <v>0</v>
      </c>
      <c r="AZ520" s="34" t="str">
        <f>IF(AY520=0,"",
IF(SUM($AY$143:AY520)=1,BA520,
IF($AY$718&gt;SUM($AY$143:AY520),_xlfn.CONCAT(", ",BA520),
IF($AY$718=SUM($AY$143:AY520),_xlfn.CONCAT(" y ",BA520)))))</f>
        <v/>
      </c>
      <c r="BA520" s="220" t="s">
        <v>1142</v>
      </c>
      <c r="BC520" s="41">
        <f t="shared" si="233"/>
        <v>0</v>
      </c>
      <c r="BD520" s="41">
        <f t="shared" si="234"/>
        <v>0</v>
      </c>
      <c r="BE520" s="41">
        <f t="shared" si="235"/>
        <v>0</v>
      </c>
      <c r="BF520" s="41">
        <f t="shared" si="236"/>
        <v>0</v>
      </c>
      <c r="BG520" s="41">
        <f t="shared" si="237"/>
        <v>0</v>
      </c>
      <c r="BH520" s="41">
        <f t="shared" si="238"/>
        <v>0</v>
      </c>
      <c r="BI520" s="41">
        <f t="shared" si="239"/>
        <v>0</v>
      </c>
      <c r="BJ520" s="41">
        <f t="shared" si="240"/>
        <v>0</v>
      </c>
    </row>
    <row r="521" spans="1:62" ht="15" customHeight="1">
      <c r="A521" s="159"/>
      <c r="B521" s="179"/>
      <c r="C521" s="220" t="s">
        <v>1143</v>
      </c>
      <c r="D521" s="573" t="str">
        <f>IF($AC$136="","",IF(HLOOKUP($AC$136,Presentación!$AQ$3:$BV$574,Presentación!AP382)="","",HLOOKUP($AC$136,Presentación!$AQ$3:$BV$574,Presentación!AP382,0)))</f>
        <v/>
      </c>
      <c r="E521" s="573"/>
      <c r="F521" s="573"/>
      <c r="G521" s="551" t="str">
        <f>IF($AC$136="","",IF(HLOOKUP($AC$136,Presentación!$BZ$3:$DE$574,Presentación!AP382,0)="","",HLOOKUP($AC$136,Presentación!$BZ$3:$DE$574,Presentación!AP382,0)))</f>
        <v/>
      </c>
      <c r="H521" s="551"/>
      <c r="I521" s="551"/>
      <c r="J521" s="551"/>
      <c r="K521" s="551"/>
      <c r="L521" s="551"/>
      <c r="M521" s="551"/>
      <c r="N521" s="551"/>
      <c r="O521" s="551"/>
      <c r="P521" s="551"/>
      <c r="Q521" s="551"/>
      <c r="R521" s="551"/>
      <c r="S521" s="551"/>
      <c r="T521" s="601"/>
      <c r="U521" s="467"/>
      <c r="V521" s="468"/>
      <c r="W521" s="27"/>
      <c r="X521" s="27"/>
      <c r="Y521" s="27"/>
      <c r="Z521" s="27"/>
      <c r="AA521" s="27"/>
      <c r="AB521" s="27"/>
      <c r="AC521" s="27"/>
      <c r="AD521" s="27"/>
      <c r="AG521">
        <f t="shared" si="214"/>
        <v>0</v>
      </c>
      <c r="AH521">
        <f t="shared" si="215"/>
        <v>0</v>
      </c>
      <c r="AI521" s="35">
        <f t="shared" si="216"/>
        <v>0</v>
      </c>
      <c r="AJ521" s="36">
        <f t="shared" si="217"/>
        <v>0</v>
      </c>
      <c r="AK521" s="37">
        <f t="shared" si="218"/>
        <v>0</v>
      </c>
      <c r="AL521" s="38">
        <f t="shared" si="219"/>
        <v>0</v>
      </c>
      <c r="AM521" s="35">
        <f t="shared" si="220"/>
        <v>0</v>
      </c>
      <c r="AN521" s="36">
        <f t="shared" si="221"/>
        <v>0</v>
      </c>
      <c r="AO521" s="37">
        <f t="shared" si="222"/>
        <v>0</v>
      </c>
      <c r="AP521" s="38">
        <f t="shared" si="223"/>
        <v>0</v>
      </c>
      <c r="AQ521" s="35">
        <f t="shared" si="224"/>
        <v>0</v>
      </c>
      <c r="AR521" s="36">
        <f t="shared" si="225"/>
        <v>0</v>
      </c>
      <c r="AS521" s="37">
        <f t="shared" si="226"/>
        <v>0</v>
      </c>
      <c r="AT521" s="38">
        <f t="shared" si="227"/>
        <v>0</v>
      </c>
      <c r="AU521" s="35">
        <f t="shared" si="228"/>
        <v>0</v>
      </c>
      <c r="AV521" s="36">
        <f t="shared" si="229"/>
        <v>0</v>
      </c>
      <c r="AW521" s="37">
        <f t="shared" si="230"/>
        <v>0</v>
      </c>
      <c r="AX521" s="38">
        <f t="shared" si="231"/>
        <v>0</v>
      </c>
      <c r="AY521" s="39">
        <f t="shared" si="232"/>
        <v>0</v>
      </c>
      <c r="AZ521" s="34" t="str">
        <f>IF(AY521=0,"",
IF(SUM($AY$143:AY521)=1,BA521,
IF($AY$718&gt;SUM($AY$143:AY521),_xlfn.CONCAT(", ",BA521),
IF($AY$718=SUM($AY$143:AY521),_xlfn.CONCAT(" y ",BA521)))))</f>
        <v/>
      </c>
      <c r="BA521" s="220" t="s">
        <v>1143</v>
      </c>
      <c r="BC521" s="41">
        <f t="shared" si="233"/>
        <v>0</v>
      </c>
      <c r="BD521" s="41">
        <f t="shared" si="234"/>
        <v>0</v>
      </c>
      <c r="BE521" s="41">
        <f t="shared" si="235"/>
        <v>0</v>
      </c>
      <c r="BF521" s="41">
        <f t="shared" si="236"/>
        <v>0</v>
      </c>
      <c r="BG521" s="41">
        <f t="shared" si="237"/>
        <v>0</v>
      </c>
      <c r="BH521" s="41">
        <f t="shared" si="238"/>
        <v>0</v>
      </c>
      <c r="BI521" s="41">
        <f t="shared" si="239"/>
        <v>0</v>
      </c>
      <c r="BJ521" s="41">
        <f t="shared" si="240"/>
        <v>0</v>
      </c>
    </row>
    <row r="522" spans="1:62" ht="15" customHeight="1">
      <c r="A522" s="159"/>
      <c r="B522" s="179"/>
      <c r="C522" s="220" t="s">
        <v>1144</v>
      </c>
      <c r="D522" s="573" t="str">
        <f>IF($AC$136="","",IF(HLOOKUP($AC$136,Presentación!$AQ$3:$BV$574,Presentación!AP383)="","",HLOOKUP($AC$136,Presentación!$AQ$3:$BV$574,Presentación!AP383,0)))</f>
        <v/>
      </c>
      <c r="E522" s="573"/>
      <c r="F522" s="573"/>
      <c r="G522" s="551" t="str">
        <f>IF($AC$136="","",IF(HLOOKUP($AC$136,Presentación!$BZ$3:$DE$574,Presentación!AP383,0)="","",HLOOKUP($AC$136,Presentación!$BZ$3:$DE$574,Presentación!AP383,0)))</f>
        <v/>
      </c>
      <c r="H522" s="551"/>
      <c r="I522" s="551"/>
      <c r="J522" s="551"/>
      <c r="K522" s="551"/>
      <c r="L522" s="551"/>
      <c r="M522" s="551"/>
      <c r="N522" s="551"/>
      <c r="O522" s="551"/>
      <c r="P522" s="551"/>
      <c r="Q522" s="551"/>
      <c r="R522" s="551"/>
      <c r="S522" s="551"/>
      <c r="T522" s="601"/>
      <c r="U522" s="467"/>
      <c r="V522" s="468"/>
      <c r="W522" s="27"/>
      <c r="X522" s="27"/>
      <c r="Y522" s="27"/>
      <c r="Z522" s="27"/>
      <c r="AA522" s="27"/>
      <c r="AB522" s="27"/>
      <c r="AC522" s="27"/>
      <c r="AD522" s="27"/>
      <c r="AG522">
        <f t="shared" si="214"/>
        <v>0</v>
      </c>
      <c r="AH522">
        <f t="shared" si="215"/>
        <v>0</v>
      </c>
      <c r="AI522" s="35">
        <f t="shared" si="216"/>
        <v>0</v>
      </c>
      <c r="AJ522" s="36">
        <f t="shared" si="217"/>
        <v>0</v>
      </c>
      <c r="AK522" s="37">
        <f t="shared" si="218"/>
        <v>0</v>
      </c>
      <c r="AL522" s="38">
        <f t="shared" si="219"/>
        <v>0</v>
      </c>
      <c r="AM522" s="35">
        <f t="shared" si="220"/>
        <v>0</v>
      </c>
      <c r="AN522" s="36">
        <f t="shared" si="221"/>
        <v>0</v>
      </c>
      <c r="AO522" s="37">
        <f t="shared" si="222"/>
        <v>0</v>
      </c>
      <c r="AP522" s="38">
        <f t="shared" si="223"/>
        <v>0</v>
      </c>
      <c r="AQ522" s="35">
        <f t="shared" si="224"/>
        <v>0</v>
      </c>
      <c r="AR522" s="36">
        <f t="shared" si="225"/>
        <v>0</v>
      </c>
      <c r="AS522" s="37">
        <f t="shared" si="226"/>
        <v>0</v>
      </c>
      <c r="AT522" s="38">
        <f t="shared" si="227"/>
        <v>0</v>
      </c>
      <c r="AU522" s="35">
        <f t="shared" si="228"/>
        <v>0</v>
      </c>
      <c r="AV522" s="36">
        <f t="shared" si="229"/>
        <v>0</v>
      </c>
      <c r="AW522" s="37">
        <f t="shared" si="230"/>
        <v>0</v>
      </c>
      <c r="AX522" s="38">
        <f t="shared" si="231"/>
        <v>0</v>
      </c>
      <c r="AY522" s="39">
        <f t="shared" si="232"/>
        <v>0</v>
      </c>
      <c r="AZ522" s="34" t="str">
        <f>IF(AY522=0,"",
IF(SUM($AY$143:AY522)=1,BA522,
IF($AY$718&gt;SUM($AY$143:AY522),_xlfn.CONCAT(", ",BA522),
IF($AY$718=SUM($AY$143:AY522),_xlfn.CONCAT(" y ",BA522)))))</f>
        <v/>
      </c>
      <c r="BA522" s="220" t="s">
        <v>1144</v>
      </c>
      <c r="BC522" s="41">
        <f t="shared" si="233"/>
        <v>0</v>
      </c>
      <c r="BD522" s="41">
        <f t="shared" si="234"/>
        <v>0</v>
      </c>
      <c r="BE522" s="41">
        <f t="shared" si="235"/>
        <v>0</v>
      </c>
      <c r="BF522" s="41">
        <f t="shared" si="236"/>
        <v>0</v>
      </c>
      <c r="BG522" s="41">
        <f t="shared" si="237"/>
        <v>0</v>
      </c>
      <c r="BH522" s="41">
        <f t="shared" si="238"/>
        <v>0</v>
      </c>
      <c r="BI522" s="41">
        <f t="shared" si="239"/>
        <v>0</v>
      </c>
      <c r="BJ522" s="41">
        <f t="shared" si="240"/>
        <v>0</v>
      </c>
    </row>
    <row r="523" spans="1:62" ht="15" customHeight="1">
      <c r="A523" s="159"/>
      <c r="B523" s="179"/>
      <c r="C523" s="220" t="s">
        <v>1145</v>
      </c>
      <c r="D523" s="573" t="str">
        <f>IF($AC$136="","",IF(HLOOKUP($AC$136,Presentación!$AQ$3:$BV$574,Presentación!AP384)="","",HLOOKUP($AC$136,Presentación!$AQ$3:$BV$574,Presentación!AP384,0)))</f>
        <v/>
      </c>
      <c r="E523" s="573"/>
      <c r="F523" s="573"/>
      <c r="G523" s="551" t="str">
        <f>IF($AC$136="","",IF(HLOOKUP($AC$136,Presentación!$BZ$3:$DE$574,Presentación!AP384,0)="","",HLOOKUP($AC$136,Presentación!$BZ$3:$DE$574,Presentación!AP384,0)))</f>
        <v/>
      </c>
      <c r="H523" s="551"/>
      <c r="I523" s="551"/>
      <c r="J523" s="551"/>
      <c r="K523" s="551"/>
      <c r="L523" s="551"/>
      <c r="M523" s="551"/>
      <c r="N523" s="551"/>
      <c r="O523" s="551"/>
      <c r="P523" s="551"/>
      <c r="Q523" s="551"/>
      <c r="R523" s="551"/>
      <c r="S523" s="551"/>
      <c r="T523" s="601"/>
      <c r="U523" s="467"/>
      <c r="V523" s="468"/>
      <c r="W523" s="27"/>
      <c r="X523" s="27"/>
      <c r="Y523" s="27"/>
      <c r="Z523" s="27"/>
      <c r="AA523" s="27"/>
      <c r="AB523" s="27"/>
      <c r="AC523" s="27"/>
      <c r="AD523" s="27"/>
      <c r="AG523">
        <f t="shared" si="214"/>
        <v>0</v>
      </c>
      <c r="AH523">
        <f t="shared" si="215"/>
        <v>0</v>
      </c>
      <c r="AI523" s="35">
        <f t="shared" si="216"/>
        <v>0</v>
      </c>
      <c r="AJ523" s="36">
        <f t="shared" si="217"/>
        <v>0</v>
      </c>
      <c r="AK523" s="37">
        <f t="shared" si="218"/>
        <v>0</v>
      </c>
      <c r="AL523" s="38">
        <f t="shared" si="219"/>
        <v>0</v>
      </c>
      <c r="AM523" s="35">
        <f t="shared" si="220"/>
        <v>0</v>
      </c>
      <c r="AN523" s="36">
        <f t="shared" si="221"/>
        <v>0</v>
      </c>
      <c r="AO523" s="37">
        <f t="shared" si="222"/>
        <v>0</v>
      </c>
      <c r="AP523" s="38">
        <f t="shared" si="223"/>
        <v>0</v>
      </c>
      <c r="AQ523" s="35">
        <f t="shared" si="224"/>
        <v>0</v>
      </c>
      <c r="AR523" s="36">
        <f t="shared" si="225"/>
        <v>0</v>
      </c>
      <c r="AS523" s="37">
        <f t="shared" si="226"/>
        <v>0</v>
      </c>
      <c r="AT523" s="38">
        <f t="shared" si="227"/>
        <v>0</v>
      </c>
      <c r="AU523" s="35">
        <f t="shared" si="228"/>
        <v>0</v>
      </c>
      <c r="AV523" s="36">
        <f t="shared" si="229"/>
        <v>0</v>
      </c>
      <c r="AW523" s="37">
        <f t="shared" si="230"/>
        <v>0</v>
      </c>
      <c r="AX523" s="38">
        <f t="shared" si="231"/>
        <v>0</v>
      </c>
      <c r="AY523" s="39">
        <f t="shared" si="232"/>
        <v>0</v>
      </c>
      <c r="AZ523" s="34" t="str">
        <f>IF(AY523=0,"",
IF(SUM($AY$143:AY523)=1,BA523,
IF($AY$718&gt;SUM($AY$143:AY523),_xlfn.CONCAT(", ",BA523),
IF($AY$718=SUM($AY$143:AY523),_xlfn.CONCAT(" y ",BA523)))))</f>
        <v/>
      </c>
      <c r="BA523" s="220" t="s">
        <v>1145</v>
      </c>
      <c r="BC523" s="41">
        <f t="shared" si="233"/>
        <v>0</v>
      </c>
      <c r="BD523" s="41">
        <f t="shared" si="234"/>
        <v>0</v>
      </c>
      <c r="BE523" s="41">
        <f t="shared" si="235"/>
        <v>0</v>
      </c>
      <c r="BF523" s="41">
        <f t="shared" si="236"/>
        <v>0</v>
      </c>
      <c r="BG523" s="41">
        <f t="shared" si="237"/>
        <v>0</v>
      </c>
      <c r="BH523" s="41">
        <f t="shared" si="238"/>
        <v>0</v>
      </c>
      <c r="BI523" s="41">
        <f t="shared" si="239"/>
        <v>0</v>
      </c>
      <c r="BJ523" s="41">
        <f t="shared" si="240"/>
        <v>0</v>
      </c>
    </row>
    <row r="524" spans="1:62" ht="15" customHeight="1">
      <c r="A524" s="159"/>
      <c r="B524" s="179"/>
      <c r="C524" s="220" t="s">
        <v>1146</v>
      </c>
      <c r="D524" s="573" t="str">
        <f>IF($AC$136="","",IF(HLOOKUP($AC$136,Presentación!$AQ$3:$BV$574,Presentación!AP385)="","",HLOOKUP($AC$136,Presentación!$AQ$3:$BV$574,Presentación!AP385,0)))</f>
        <v/>
      </c>
      <c r="E524" s="573"/>
      <c r="F524" s="573"/>
      <c r="G524" s="551" t="str">
        <f>IF($AC$136="","",IF(HLOOKUP($AC$136,Presentación!$BZ$3:$DE$574,Presentación!AP385,0)="","",HLOOKUP($AC$136,Presentación!$BZ$3:$DE$574,Presentación!AP385,0)))</f>
        <v/>
      </c>
      <c r="H524" s="551"/>
      <c r="I524" s="551"/>
      <c r="J524" s="551"/>
      <c r="K524" s="551"/>
      <c r="L524" s="551"/>
      <c r="M524" s="551"/>
      <c r="N524" s="551"/>
      <c r="O524" s="551"/>
      <c r="P524" s="551"/>
      <c r="Q524" s="551"/>
      <c r="R524" s="551"/>
      <c r="S524" s="551"/>
      <c r="T524" s="601"/>
      <c r="U524" s="467"/>
      <c r="V524" s="468"/>
      <c r="W524" s="27"/>
      <c r="X524" s="27"/>
      <c r="Y524" s="27"/>
      <c r="Z524" s="27"/>
      <c r="AA524" s="27"/>
      <c r="AB524" s="27"/>
      <c r="AC524" s="27"/>
      <c r="AD524" s="27"/>
      <c r="AG524">
        <f t="shared" si="214"/>
        <v>0</v>
      </c>
      <c r="AH524">
        <f t="shared" si="215"/>
        <v>0</v>
      </c>
      <c r="AI524" s="35">
        <f t="shared" si="216"/>
        <v>0</v>
      </c>
      <c r="AJ524" s="36">
        <f t="shared" si="217"/>
        <v>0</v>
      </c>
      <c r="AK524" s="37">
        <f t="shared" si="218"/>
        <v>0</v>
      </c>
      <c r="AL524" s="38">
        <f t="shared" si="219"/>
        <v>0</v>
      </c>
      <c r="AM524" s="35">
        <f t="shared" si="220"/>
        <v>0</v>
      </c>
      <c r="AN524" s="36">
        <f t="shared" si="221"/>
        <v>0</v>
      </c>
      <c r="AO524" s="37">
        <f t="shared" si="222"/>
        <v>0</v>
      </c>
      <c r="AP524" s="38">
        <f t="shared" si="223"/>
        <v>0</v>
      </c>
      <c r="AQ524" s="35">
        <f t="shared" si="224"/>
        <v>0</v>
      </c>
      <c r="AR524" s="36">
        <f t="shared" si="225"/>
        <v>0</v>
      </c>
      <c r="AS524" s="37">
        <f t="shared" si="226"/>
        <v>0</v>
      </c>
      <c r="AT524" s="38">
        <f t="shared" si="227"/>
        <v>0</v>
      </c>
      <c r="AU524" s="35">
        <f t="shared" si="228"/>
        <v>0</v>
      </c>
      <c r="AV524" s="36">
        <f t="shared" si="229"/>
        <v>0</v>
      </c>
      <c r="AW524" s="37">
        <f t="shared" si="230"/>
        <v>0</v>
      </c>
      <c r="AX524" s="38">
        <f t="shared" si="231"/>
        <v>0</v>
      </c>
      <c r="AY524" s="39">
        <f t="shared" si="232"/>
        <v>0</v>
      </c>
      <c r="AZ524" s="34" t="str">
        <f>IF(AY524=0,"",
IF(SUM($AY$143:AY524)=1,BA524,
IF($AY$718&gt;SUM($AY$143:AY524),_xlfn.CONCAT(", ",BA524),
IF($AY$718=SUM($AY$143:AY524),_xlfn.CONCAT(" y ",BA524)))))</f>
        <v/>
      </c>
      <c r="BA524" s="220" t="s">
        <v>1146</v>
      </c>
      <c r="BC524" s="41">
        <f t="shared" si="233"/>
        <v>0</v>
      </c>
      <c r="BD524" s="41">
        <f t="shared" si="234"/>
        <v>0</v>
      </c>
      <c r="BE524" s="41">
        <f t="shared" si="235"/>
        <v>0</v>
      </c>
      <c r="BF524" s="41">
        <f t="shared" si="236"/>
        <v>0</v>
      </c>
      <c r="BG524" s="41">
        <f t="shared" si="237"/>
        <v>0</v>
      </c>
      <c r="BH524" s="41">
        <f t="shared" si="238"/>
        <v>0</v>
      </c>
      <c r="BI524" s="41">
        <f t="shared" si="239"/>
        <v>0</v>
      </c>
      <c r="BJ524" s="41">
        <f t="shared" si="240"/>
        <v>0</v>
      </c>
    </row>
    <row r="525" spans="1:62" ht="15" customHeight="1">
      <c r="A525" s="159"/>
      <c r="B525" s="179"/>
      <c r="C525" s="220" t="s">
        <v>1147</v>
      </c>
      <c r="D525" s="573" t="str">
        <f>IF($AC$136="","",IF(HLOOKUP($AC$136,Presentación!$AQ$3:$BV$574,Presentación!AP386)="","",HLOOKUP($AC$136,Presentación!$AQ$3:$BV$574,Presentación!AP386,0)))</f>
        <v/>
      </c>
      <c r="E525" s="573"/>
      <c r="F525" s="573"/>
      <c r="G525" s="551" t="str">
        <f>IF($AC$136="","",IF(HLOOKUP($AC$136,Presentación!$BZ$3:$DE$574,Presentación!AP386,0)="","",HLOOKUP($AC$136,Presentación!$BZ$3:$DE$574,Presentación!AP386,0)))</f>
        <v/>
      </c>
      <c r="H525" s="551"/>
      <c r="I525" s="551"/>
      <c r="J525" s="551"/>
      <c r="K525" s="551"/>
      <c r="L525" s="551"/>
      <c r="M525" s="551"/>
      <c r="N525" s="551"/>
      <c r="O525" s="551"/>
      <c r="P525" s="551"/>
      <c r="Q525" s="551"/>
      <c r="R525" s="551"/>
      <c r="S525" s="551"/>
      <c r="T525" s="601"/>
      <c r="U525" s="467"/>
      <c r="V525" s="468"/>
      <c r="W525" s="27"/>
      <c r="X525" s="27"/>
      <c r="Y525" s="27"/>
      <c r="Z525" s="27"/>
      <c r="AA525" s="27"/>
      <c r="AB525" s="27"/>
      <c r="AC525" s="27"/>
      <c r="AD525" s="27"/>
      <c r="AG525">
        <f t="shared" si="214"/>
        <v>0</v>
      </c>
      <c r="AH525">
        <f t="shared" si="215"/>
        <v>0</v>
      </c>
      <c r="AI525" s="35">
        <f t="shared" si="216"/>
        <v>0</v>
      </c>
      <c r="AJ525" s="36">
        <f t="shared" si="217"/>
        <v>0</v>
      </c>
      <c r="AK525" s="37">
        <f t="shared" si="218"/>
        <v>0</v>
      </c>
      <c r="AL525" s="38">
        <f t="shared" si="219"/>
        <v>0</v>
      </c>
      <c r="AM525" s="35">
        <f t="shared" si="220"/>
        <v>0</v>
      </c>
      <c r="AN525" s="36">
        <f t="shared" si="221"/>
        <v>0</v>
      </c>
      <c r="AO525" s="37">
        <f t="shared" si="222"/>
        <v>0</v>
      </c>
      <c r="AP525" s="38">
        <f t="shared" si="223"/>
        <v>0</v>
      </c>
      <c r="AQ525" s="35">
        <f t="shared" si="224"/>
        <v>0</v>
      </c>
      <c r="AR525" s="36">
        <f t="shared" si="225"/>
        <v>0</v>
      </c>
      <c r="AS525" s="37">
        <f t="shared" si="226"/>
        <v>0</v>
      </c>
      <c r="AT525" s="38">
        <f t="shared" si="227"/>
        <v>0</v>
      </c>
      <c r="AU525" s="35">
        <f t="shared" si="228"/>
        <v>0</v>
      </c>
      <c r="AV525" s="36">
        <f t="shared" si="229"/>
        <v>0</v>
      </c>
      <c r="AW525" s="37">
        <f t="shared" si="230"/>
        <v>0</v>
      </c>
      <c r="AX525" s="38">
        <f t="shared" si="231"/>
        <v>0</v>
      </c>
      <c r="AY525" s="39">
        <f t="shared" si="232"/>
        <v>0</v>
      </c>
      <c r="AZ525" s="34" t="str">
        <f>IF(AY525=0,"",
IF(SUM($AY$143:AY525)=1,BA525,
IF($AY$718&gt;SUM($AY$143:AY525),_xlfn.CONCAT(", ",BA525),
IF($AY$718=SUM($AY$143:AY525),_xlfn.CONCAT(" y ",BA525)))))</f>
        <v/>
      </c>
      <c r="BA525" s="220" t="s">
        <v>1147</v>
      </c>
      <c r="BC525" s="41">
        <f t="shared" si="233"/>
        <v>0</v>
      </c>
      <c r="BD525" s="41">
        <f t="shared" si="234"/>
        <v>0</v>
      </c>
      <c r="BE525" s="41">
        <f t="shared" si="235"/>
        <v>0</v>
      </c>
      <c r="BF525" s="41">
        <f t="shared" si="236"/>
        <v>0</v>
      </c>
      <c r="BG525" s="41">
        <f t="shared" si="237"/>
        <v>0</v>
      </c>
      <c r="BH525" s="41">
        <f t="shared" si="238"/>
        <v>0</v>
      </c>
      <c r="BI525" s="41">
        <f t="shared" si="239"/>
        <v>0</v>
      </c>
      <c r="BJ525" s="41">
        <f t="shared" si="240"/>
        <v>0</v>
      </c>
    </row>
    <row r="526" spans="1:62" ht="15" customHeight="1">
      <c r="A526" s="159"/>
      <c r="B526" s="179"/>
      <c r="C526" s="220" t="s">
        <v>1148</v>
      </c>
      <c r="D526" s="573" t="str">
        <f>IF($AC$136="","",IF(HLOOKUP($AC$136,Presentación!$AQ$3:$BV$574,Presentación!AP387)="","",HLOOKUP($AC$136,Presentación!$AQ$3:$BV$574,Presentación!AP387,0)))</f>
        <v/>
      </c>
      <c r="E526" s="573"/>
      <c r="F526" s="573"/>
      <c r="G526" s="551" t="str">
        <f>IF($AC$136="","",IF(HLOOKUP($AC$136,Presentación!$BZ$3:$DE$574,Presentación!AP387,0)="","",HLOOKUP($AC$136,Presentación!$BZ$3:$DE$574,Presentación!AP387,0)))</f>
        <v/>
      </c>
      <c r="H526" s="551"/>
      <c r="I526" s="551"/>
      <c r="J526" s="551"/>
      <c r="K526" s="551"/>
      <c r="L526" s="551"/>
      <c r="M526" s="551"/>
      <c r="N526" s="551"/>
      <c r="O526" s="551"/>
      <c r="P526" s="551"/>
      <c r="Q526" s="551"/>
      <c r="R526" s="551"/>
      <c r="S526" s="551"/>
      <c r="T526" s="601"/>
      <c r="U526" s="467"/>
      <c r="V526" s="468"/>
      <c r="W526" s="27"/>
      <c r="X526" s="27"/>
      <c r="Y526" s="27"/>
      <c r="Z526" s="27"/>
      <c r="AA526" s="27"/>
      <c r="AB526" s="27"/>
      <c r="AC526" s="27"/>
      <c r="AD526" s="27"/>
      <c r="AG526">
        <f t="shared" si="214"/>
        <v>0</v>
      </c>
      <c r="AH526">
        <f t="shared" si="215"/>
        <v>0</v>
      </c>
      <c r="AI526" s="35">
        <f t="shared" si="216"/>
        <v>0</v>
      </c>
      <c r="AJ526" s="36">
        <f t="shared" si="217"/>
        <v>0</v>
      </c>
      <c r="AK526" s="37">
        <f t="shared" si="218"/>
        <v>0</v>
      </c>
      <c r="AL526" s="38">
        <f t="shared" si="219"/>
        <v>0</v>
      </c>
      <c r="AM526" s="35">
        <f t="shared" si="220"/>
        <v>0</v>
      </c>
      <c r="AN526" s="36">
        <f t="shared" si="221"/>
        <v>0</v>
      </c>
      <c r="AO526" s="37">
        <f t="shared" si="222"/>
        <v>0</v>
      </c>
      <c r="AP526" s="38">
        <f t="shared" si="223"/>
        <v>0</v>
      </c>
      <c r="AQ526" s="35">
        <f t="shared" si="224"/>
        <v>0</v>
      </c>
      <c r="AR526" s="36">
        <f t="shared" si="225"/>
        <v>0</v>
      </c>
      <c r="AS526" s="37">
        <f t="shared" si="226"/>
        <v>0</v>
      </c>
      <c r="AT526" s="38">
        <f t="shared" si="227"/>
        <v>0</v>
      </c>
      <c r="AU526" s="35">
        <f t="shared" si="228"/>
        <v>0</v>
      </c>
      <c r="AV526" s="36">
        <f t="shared" si="229"/>
        <v>0</v>
      </c>
      <c r="AW526" s="37">
        <f t="shared" si="230"/>
        <v>0</v>
      </c>
      <c r="AX526" s="38">
        <f t="shared" si="231"/>
        <v>0</v>
      </c>
      <c r="AY526" s="39">
        <f t="shared" si="232"/>
        <v>0</v>
      </c>
      <c r="AZ526" s="34" t="str">
        <f>IF(AY526=0,"",
IF(SUM($AY$143:AY526)=1,BA526,
IF($AY$718&gt;SUM($AY$143:AY526),_xlfn.CONCAT(", ",BA526),
IF($AY$718=SUM($AY$143:AY526),_xlfn.CONCAT(" y ",BA526)))))</f>
        <v/>
      </c>
      <c r="BA526" s="220" t="s">
        <v>1148</v>
      </c>
      <c r="BC526" s="41">
        <f t="shared" si="233"/>
        <v>0</v>
      </c>
      <c r="BD526" s="41">
        <f t="shared" si="234"/>
        <v>0</v>
      </c>
      <c r="BE526" s="41">
        <f t="shared" si="235"/>
        <v>0</v>
      </c>
      <c r="BF526" s="41">
        <f t="shared" si="236"/>
        <v>0</v>
      </c>
      <c r="BG526" s="41">
        <f t="shared" si="237"/>
        <v>0</v>
      </c>
      <c r="BH526" s="41">
        <f t="shared" si="238"/>
        <v>0</v>
      </c>
      <c r="BI526" s="41">
        <f t="shared" si="239"/>
        <v>0</v>
      </c>
      <c r="BJ526" s="41">
        <f t="shared" si="240"/>
        <v>0</v>
      </c>
    </row>
    <row r="527" spans="1:62" ht="15" customHeight="1">
      <c r="A527" s="159"/>
      <c r="B527" s="179"/>
      <c r="C527" s="220" t="s">
        <v>1149</v>
      </c>
      <c r="D527" s="573" t="str">
        <f>IF($AC$136="","",IF(HLOOKUP($AC$136,Presentación!$AQ$3:$BV$574,Presentación!AP388)="","",HLOOKUP($AC$136,Presentación!$AQ$3:$BV$574,Presentación!AP388,0)))</f>
        <v/>
      </c>
      <c r="E527" s="573"/>
      <c r="F527" s="573"/>
      <c r="G527" s="551" t="str">
        <f>IF($AC$136="","",IF(HLOOKUP($AC$136,Presentación!$BZ$3:$DE$574,Presentación!AP388,0)="","",HLOOKUP($AC$136,Presentación!$BZ$3:$DE$574,Presentación!AP388,0)))</f>
        <v/>
      </c>
      <c r="H527" s="551"/>
      <c r="I527" s="551"/>
      <c r="J527" s="551"/>
      <c r="K527" s="551"/>
      <c r="L527" s="551"/>
      <c r="M527" s="551"/>
      <c r="N527" s="551"/>
      <c r="O527" s="551"/>
      <c r="P527" s="551"/>
      <c r="Q527" s="551"/>
      <c r="R527" s="551"/>
      <c r="S527" s="551"/>
      <c r="T527" s="601"/>
      <c r="U527" s="467"/>
      <c r="V527" s="468"/>
      <c r="W527" s="27"/>
      <c r="X527" s="27"/>
      <c r="Y527" s="27"/>
      <c r="Z527" s="27"/>
      <c r="AA527" s="27"/>
      <c r="AB527" s="27"/>
      <c r="AC527" s="27"/>
      <c r="AD527" s="27"/>
      <c r="AG527">
        <f t="shared" ref="AG527:AG590" si="241">IF(D528&lt;&gt;"",IF(OR(COUNTA(T528:AD528,O1109:AD1109)=0,COUNTA(T528:AD528,O1109:AD1109)=25),0,1),0)</f>
        <v>0</v>
      </c>
      <c r="AH527">
        <f t="shared" ref="AH527:AH590" si="242">IF(D528="",IF(COUNTA(T528:AD528,O1109:AD1109)=0,0,1),0)</f>
        <v>0</v>
      </c>
      <c r="AI527" s="35">
        <f t="shared" si="216"/>
        <v>0</v>
      </c>
      <c r="AJ527" s="36">
        <f t="shared" si="217"/>
        <v>0</v>
      </c>
      <c r="AK527" s="37">
        <f t="shared" si="218"/>
        <v>0</v>
      </c>
      <c r="AL527" s="38">
        <f t="shared" si="219"/>
        <v>0</v>
      </c>
      <c r="AM527" s="35">
        <f t="shared" si="220"/>
        <v>0</v>
      </c>
      <c r="AN527" s="36">
        <f t="shared" si="221"/>
        <v>0</v>
      </c>
      <c r="AO527" s="37">
        <f t="shared" si="222"/>
        <v>0</v>
      </c>
      <c r="AP527" s="38">
        <f t="shared" si="223"/>
        <v>0</v>
      </c>
      <c r="AQ527" s="35">
        <f t="shared" si="224"/>
        <v>0</v>
      </c>
      <c r="AR527" s="36">
        <f t="shared" si="225"/>
        <v>0</v>
      </c>
      <c r="AS527" s="37">
        <f t="shared" si="226"/>
        <v>0</v>
      </c>
      <c r="AT527" s="38">
        <f t="shared" si="227"/>
        <v>0</v>
      </c>
      <c r="AU527" s="35">
        <f t="shared" si="228"/>
        <v>0</v>
      </c>
      <c r="AV527" s="36">
        <f t="shared" si="229"/>
        <v>0</v>
      </c>
      <c r="AW527" s="37">
        <f t="shared" si="230"/>
        <v>0</v>
      </c>
      <c r="AX527" s="38">
        <f t="shared" si="231"/>
        <v>0</v>
      </c>
      <c r="AY527" s="39">
        <f t="shared" si="232"/>
        <v>0</v>
      </c>
      <c r="AZ527" s="34" t="str">
        <f>IF(AY527=0,"",
IF(SUM($AY$143:AY527)=1,BA527,
IF($AY$718&gt;SUM($AY$143:AY527),_xlfn.CONCAT(", ",BA527),
IF($AY$718=SUM($AY$143:AY527),_xlfn.CONCAT(" y ",BA527)))))</f>
        <v/>
      </c>
      <c r="BA527" s="220" t="s">
        <v>1149</v>
      </c>
      <c r="BC527" s="41">
        <f t="shared" si="233"/>
        <v>0</v>
      </c>
      <c r="BD527" s="41">
        <f t="shared" si="234"/>
        <v>0</v>
      </c>
      <c r="BE527" s="41">
        <f t="shared" si="235"/>
        <v>0</v>
      </c>
      <c r="BF527" s="41">
        <f t="shared" si="236"/>
        <v>0</v>
      </c>
      <c r="BG527" s="41">
        <f t="shared" si="237"/>
        <v>0</v>
      </c>
      <c r="BH527" s="41">
        <f t="shared" si="238"/>
        <v>0</v>
      </c>
      <c r="BI527" s="41">
        <f t="shared" si="239"/>
        <v>0</v>
      </c>
      <c r="BJ527" s="41">
        <f t="shared" si="240"/>
        <v>0</v>
      </c>
    </row>
    <row r="528" spans="1:62" ht="15" customHeight="1">
      <c r="A528" s="159"/>
      <c r="B528" s="179"/>
      <c r="C528" s="220" t="s">
        <v>1150</v>
      </c>
      <c r="D528" s="573" t="str">
        <f>IF($AC$136="","",IF(HLOOKUP($AC$136,Presentación!$AQ$3:$BV$574,Presentación!AP389)="","",HLOOKUP($AC$136,Presentación!$AQ$3:$BV$574,Presentación!AP389,0)))</f>
        <v/>
      </c>
      <c r="E528" s="573"/>
      <c r="F528" s="573"/>
      <c r="G528" s="551" t="str">
        <f>IF($AC$136="","",IF(HLOOKUP($AC$136,Presentación!$BZ$3:$DE$574,Presentación!AP389,0)="","",HLOOKUP($AC$136,Presentación!$BZ$3:$DE$574,Presentación!AP389,0)))</f>
        <v/>
      </c>
      <c r="H528" s="551"/>
      <c r="I528" s="551"/>
      <c r="J528" s="551"/>
      <c r="K528" s="551"/>
      <c r="L528" s="551"/>
      <c r="M528" s="551"/>
      <c r="N528" s="551"/>
      <c r="O528" s="551"/>
      <c r="P528" s="551"/>
      <c r="Q528" s="551"/>
      <c r="R528" s="551"/>
      <c r="S528" s="551"/>
      <c r="T528" s="601"/>
      <c r="U528" s="467"/>
      <c r="V528" s="468"/>
      <c r="W528" s="27"/>
      <c r="X528" s="27"/>
      <c r="Y528" s="27"/>
      <c r="Z528" s="27"/>
      <c r="AA528" s="27"/>
      <c r="AB528" s="27"/>
      <c r="AC528" s="27"/>
      <c r="AD528" s="27"/>
      <c r="AG528">
        <f t="shared" si="241"/>
        <v>0</v>
      </c>
      <c r="AH528">
        <f t="shared" si="242"/>
        <v>0</v>
      </c>
      <c r="AI528" s="35">
        <f t="shared" ref="AI528:AI591" si="243">W528</f>
        <v>0</v>
      </c>
      <c r="AJ528" s="36">
        <f t="shared" ref="AJ528:AJ591" si="244">COUNTIF(AA528,"NS") + COUNTIF(O1109,"NS") + COUNTIF(S1109,"NS") + COUNTIF(W1109,"NS") + COUNTIF(AA1109,"NS")</f>
        <v>0</v>
      </c>
      <c r="AK528" s="37">
        <f t="shared" ref="AK528:AK591" si="245">SUM(AA528,O1109,S1109,W1109,AA1109)</f>
        <v>0</v>
      </c>
      <c r="AL528" s="38">
        <f t="shared" ref="AL528:AL591" si="246">IF(OR(AND(AI528=0, AJ528&gt;0),AND(AI528="NS", AK528&gt;0), AND(AI528="NS", AJ528=0, AK528=0)), 1, IF(OR(AND(AI528&gt;0, AJ528&gt;1,AI528&gt;AK528), AND(AI528="NS", AJ528=2), AND(AI528="NS", AK528=0, AJ528&gt;0), AI528=AK528), 0, 1))</f>
        <v>0</v>
      </c>
      <c r="AM528" s="35">
        <f t="shared" ref="AM528:AM591" si="247">X528</f>
        <v>0</v>
      </c>
      <c r="AN528" s="36">
        <f t="shared" ref="AN528:AN591" si="248">COUNTIF(AB528,"NS") + COUNTIF(P1109,"NS") + COUNTIF(T1109,"NS") + COUNTIF(X1109,"NS") + COUNTIF(AB1109,"NS")</f>
        <v>0</v>
      </c>
      <c r="AO528" s="37">
        <f t="shared" ref="AO528:AO591" si="249">SUM(AB528,P1109,T1109,X1109,AB1109)</f>
        <v>0</v>
      </c>
      <c r="AP528" s="38">
        <f t="shared" ref="AP528:AP591" si="250">IF(OR(AND(AM528=0, AN528&gt;0),AND(AM528="NS", AO528&gt;0), AND(AM528="NS", AN528=0, AO528=0)), 1, IF(OR(AND(AM528&gt;0, AN528&gt;1,AM528&gt;AO528), AND(AM528="NS", AN528=2), AND(AM528="NS", AO528=0, AN528&gt;0), AM528=AO528), 0, 1))</f>
        <v>0</v>
      </c>
      <c r="AQ528" s="35">
        <f t="shared" ref="AQ528:AQ591" si="251">Y528</f>
        <v>0</v>
      </c>
      <c r="AR528" s="36">
        <f t="shared" ref="AR528:AR591" si="252">COUNTIF(AC528,"NS") + COUNTIF(Q1109,"NS") + COUNTIF(U1109,"NS") + COUNTIF(Y1109,"NS") + COUNTIF(AC1109,"NS")</f>
        <v>0</v>
      </c>
      <c r="AS528" s="37">
        <f t="shared" ref="AS528:AS591" si="253">SUM(AC528,Q1109,U1109,Y1109,AC1109)</f>
        <v>0</v>
      </c>
      <c r="AT528" s="38">
        <f t="shared" ref="AT528:AT591" si="254">IF(OR(AND(AQ528=0, AR528&gt;0),AND(AQ528="NS", AS528&gt;0), AND(AQ528="NS", AR528=0, AS528=0)), 1, IF(OR(AND(AQ528&gt;0, AR528&gt;1,AQ528&gt;AS528), AND(AQ528="NS", AR528=2), AND(AQ528="NS", AS528=0, AR528&gt;0), AQ528=AS528), 0, 1))</f>
        <v>0</v>
      </c>
      <c r="AU528" s="35">
        <f t="shared" ref="AU528:AU591" si="255">Z528</f>
        <v>0</v>
      </c>
      <c r="AV528" s="36">
        <f t="shared" ref="AV528:AV591" si="256">COUNTIF(AD528,"NS") + COUNTIF(R1109,"NS") + COUNTIF(V1109,"NS") + COUNTIF(Z1109,"NS") + COUNTIF(AD1109,"NS")</f>
        <v>0</v>
      </c>
      <c r="AW528" s="37">
        <f t="shared" ref="AW528:AW591" si="257">SUM(AD528,R1109,V1109,Z1109,AD1109)</f>
        <v>0</v>
      </c>
      <c r="AX528" s="38">
        <f t="shared" ref="AX528:AX591" si="258">IF(OR(AND(AU528=0, AV528&gt;0),AND(AU528="NS", AW528&gt;0), AND(AU528="NS", AV528=0, AW528=0)), 1, IF(OR(AND(AU528&gt;0, AV528&gt;1,AU528&gt;AW528), AND(AU528="NS", AV528=2), AND(AU528="NS", AW528=0, AV528&gt;0), AU528=AW528), 0, 1))</f>
        <v>0</v>
      </c>
      <c r="AY528" s="39">
        <f t="shared" ref="AY528:AY591" si="259">IF(SUM(AL528,AP528,AT528,AX528)=0,0,1)</f>
        <v>0</v>
      </c>
      <c r="AZ528" s="34" t="str">
        <f>IF(AY528=0,"",
IF(SUM($AY$143:AY528)=1,BA528,
IF($AY$718&gt;SUM($AY$143:AY528),_xlfn.CONCAT(", ",BA528),
IF($AY$718=SUM($AY$143:AY528),_xlfn.CONCAT(" y ",BA528)))))</f>
        <v/>
      </c>
      <c r="BA528" s="220" t="s">
        <v>1150</v>
      </c>
      <c r="BC528" s="41">
        <f t="shared" ref="BC528:BC591" si="260">W528</f>
        <v>0</v>
      </c>
      <c r="BD528" s="41">
        <f t="shared" ref="BD528:BD591" si="261">COUNTIF(X528:Z528,"NS")</f>
        <v>0</v>
      </c>
      <c r="BE528" s="41">
        <f t="shared" ref="BE528:BE591" si="262">SUM(X528:Z528)</f>
        <v>0</v>
      </c>
      <c r="BF528" s="41">
        <f t="shared" ref="BF528:BF591" si="263">IF(OR(AND(BC528=0, BD528&gt;0),AND(BC528="NS", BE528&gt;0), AND(BC528="NS", BD528=0, BE528=0)), 1, IF(OR(AND(BC528&gt;0, BD528&gt;1,BC528&gt;BE528), AND(BC528="NS", BD528=2), AND(BC528="NS", BE528=0, BD528&gt;0), BC528=BE528), 0, 1))</f>
        <v>0</v>
      </c>
      <c r="BG528" s="41">
        <f t="shared" ref="BG528:BG591" si="264">AA528</f>
        <v>0</v>
      </c>
      <c r="BH528" s="41">
        <f t="shared" ref="BH528:BH591" si="265">COUNTIF(AB528:AD528,"NS")</f>
        <v>0</v>
      </c>
      <c r="BI528" s="41">
        <f t="shared" ref="BI528:BI591" si="266">SUM(AB528:AD528)</f>
        <v>0</v>
      </c>
      <c r="BJ528" s="41">
        <f t="shared" ref="BJ528:BJ591" si="267">IF(OR(AND(BG528=0, BH528&gt;0),AND(BG528="NS", BI528&gt;0), AND(BG528="NS", BH528=0, BI528=0)), 1, IF(OR(AND(BG528&gt;0, BH528&gt;1,BG528&gt;BI528), AND(BG528="NS", BH528=2), AND(BG528="NS", BI528=0, BH528&gt;0), BG528=BI528), 0, 1))</f>
        <v>0</v>
      </c>
    </row>
    <row r="529" spans="1:62" ht="15" customHeight="1">
      <c r="A529" s="159"/>
      <c r="B529" s="179"/>
      <c r="C529" s="220" t="s">
        <v>1151</v>
      </c>
      <c r="D529" s="573" t="str">
        <f>IF($AC$136="","",IF(HLOOKUP($AC$136,Presentación!$AQ$3:$BV$574,Presentación!AP390)="","",HLOOKUP($AC$136,Presentación!$AQ$3:$BV$574,Presentación!AP390,0)))</f>
        <v/>
      </c>
      <c r="E529" s="573"/>
      <c r="F529" s="573"/>
      <c r="G529" s="551" t="str">
        <f>IF($AC$136="","",IF(HLOOKUP($AC$136,Presentación!$BZ$3:$DE$574,Presentación!AP390,0)="","",HLOOKUP($AC$136,Presentación!$BZ$3:$DE$574,Presentación!AP390,0)))</f>
        <v/>
      </c>
      <c r="H529" s="551"/>
      <c r="I529" s="551"/>
      <c r="J529" s="551"/>
      <c r="K529" s="551"/>
      <c r="L529" s="551"/>
      <c r="M529" s="551"/>
      <c r="N529" s="551"/>
      <c r="O529" s="551"/>
      <c r="P529" s="551"/>
      <c r="Q529" s="551"/>
      <c r="R529" s="551"/>
      <c r="S529" s="551"/>
      <c r="T529" s="601"/>
      <c r="U529" s="467"/>
      <c r="V529" s="468"/>
      <c r="W529" s="27"/>
      <c r="X529" s="27"/>
      <c r="Y529" s="27"/>
      <c r="Z529" s="27"/>
      <c r="AA529" s="27"/>
      <c r="AB529" s="27"/>
      <c r="AC529" s="27"/>
      <c r="AD529" s="27"/>
      <c r="AG529">
        <f t="shared" si="241"/>
        <v>0</v>
      </c>
      <c r="AH529">
        <f t="shared" si="242"/>
        <v>0</v>
      </c>
      <c r="AI529" s="35">
        <f t="shared" si="243"/>
        <v>0</v>
      </c>
      <c r="AJ529" s="36">
        <f t="shared" si="244"/>
        <v>0</v>
      </c>
      <c r="AK529" s="37">
        <f t="shared" si="245"/>
        <v>0</v>
      </c>
      <c r="AL529" s="38">
        <f t="shared" si="246"/>
        <v>0</v>
      </c>
      <c r="AM529" s="35">
        <f t="shared" si="247"/>
        <v>0</v>
      </c>
      <c r="AN529" s="36">
        <f t="shared" si="248"/>
        <v>0</v>
      </c>
      <c r="AO529" s="37">
        <f t="shared" si="249"/>
        <v>0</v>
      </c>
      <c r="AP529" s="38">
        <f t="shared" si="250"/>
        <v>0</v>
      </c>
      <c r="AQ529" s="35">
        <f t="shared" si="251"/>
        <v>0</v>
      </c>
      <c r="AR529" s="36">
        <f t="shared" si="252"/>
        <v>0</v>
      </c>
      <c r="AS529" s="37">
        <f t="shared" si="253"/>
        <v>0</v>
      </c>
      <c r="AT529" s="38">
        <f t="shared" si="254"/>
        <v>0</v>
      </c>
      <c r="AU529" s="35">
        <f t="shared" si="255"/>
        <v>0</v>
      </c>
      <c r="AV529" s="36">
        <f t="shared" si="256"/>
        <v>0</v>
      </c>
      <c r="AW529" s="37">
        <f t="shared" si="257"/>
        <v>0</v>
      </c>
      <c r="AX529" s="38">
        <f t="shared" si="258"/>
        <v>0</v>
      </c>
      <c r="AY529" s="39">
        <f t="shared" si="259"/>
        <v>0</v>
      </c>
      <c r="AZ529" s="34" t="str">
        <f>IF(AY529=0,"",
IF(SUM($AY$143:AY529)=1,BA529,
IF($AY$718&gt;SUM($AY$143:AY529),_xlfn.CONCAT(", ",BA529),
IF($AY$718=SUM($AY$143:AY529),_xlfn.CONCAT(" y ",BA529)))))</f>
        <v/>
      </c>
      <c r="BA529" s="220" t="s">
        <v>1151</v>
      </c>
      <c r="BC529" s="41">
        <f t="shared" si="260"/>
        <v>0</v>
      </c>
      <c r="BD529" s="41">
        <f t="shared" si="261"/>
        <v>0</v>
      </c>
      <c r="BE529" s="41">
        <f t="shared" si="262"/>
        <v>0</v>
      </c>
      <c r="BF529" s="41">
        <f t="shared" si="263"/>
        <v>0</v>
      </c>
      <c r="BG529" s="41">
        <f t="shared" si="264"/>
        <v>0</v>
      </c>
      <c r="BH529" s="41">
        <f t="shared" si="265"/>
        <v>0</v>
      </c>
      <c r="BI529" s="41">
        <f t="shared" si="266"/>
        <v>0</v>
      </c>
      <c r="BJ529" s="41">
        <f t="shared" si="267"/>
        <v>0</v>
      </c>
    </row>
    <row r="530" spans="1:62" ht="15" customHeight="1">
      <c r="A530" s="159"/>
      <c r="B530" s="179"/>
      <c r="C530" s="220" t="s">
        <v>1152</v>
      </c>
      <c r="D530" s="573" t="str">
        <f>IF($AC$136="","",IF(HLOOKUP($AC$136,Presentación!$AQ$3:$BV$574,Presentación!AP391)="","",HLOOKUP($AC$136,Presentación!$AQ$3:$BV$574,Presentación!AP391,0)))</f>
        <v/>
      </c>
      <c r="E530" s="573"/>
      <c r="F530" s="573"/>
      <c r="G530" s="551" t="str">
        <f>IF($AC$136="","",IF(HLOOKUP($AC$136,Presentación!$BZ$3:$DE$574,Presentación!AP391,0)="","",HLOOKUP($AC$136,Presentación!$BZ$3:$DE$574,Presentación!AP391,0)))</f>
        <v/>
      </c>
      <c r="H530" s="551"/>
      <c r="I530" s="551"/>
      <c r="J530" s="551"/>
      <c r="K530" s="551"/>
      <c r="L530" s="551"/>
      <c r="M530" s="551"/>
      <c r="N530" s="551"/>
      <c r="O530" s="551"/>
      <c r="P530" s="551"/>
      <c r="Q530" s="551"/>
      <c r="R530" s="551"/>
      <c r="S530" s="551"/>
      <c r="T530" s="601"/>
      <c r="U530" s="467"/>
      <c r="V530" s="468"/>
      <c r="W530" s="27"/>
      <c r="X530" s="27"/>
      <c r="Y530" s="27"/>
      <c r="Z530" s="27"/>
      <c r="AA530" s="27"/>
      <c r="AB530" s="27"/>
      <c r="AC530" s="27"/>
      <c r="AD530" s="27"/>
      <c r="AG530">
        <f t="shared" si="241"/>
        <v>0</v>
      </c>
      <c r="AH530">
        <f t="shared" si="242"/>
        <v>0</v>
      </c>
      <c r="AI530" s="35">
        <f t="shared" si="243"/>
        <v>0</v>
      </c>
      <c r="AJ530" s="36">
        <f t="shared" si="244"/>
        <v>0</v>
      </c>
      <c r="AK530" s="37">
        <f t="shared" si="245"/>
        <v>0</v>
      </c>
      <c r="AL530" s="38">
        <f t="shared" si="246"/>
        <v>0</v>
      </c>
      <c r="AM530" s="35">
        <f t="shared" si="247"/>
        <v>0</v>
      </c>
      <c r="AN530" s="36">
        <f t="shared" si="248"/>
        <v>0</v>
      </c>
      <c r="AO530" s="37">
        <f t="shared" si="249"/>
        <v>0</v>
      </c>
      <c r="AP530" s="38">
        <f t="shared" si="250"/>
        <v>0</v>
      </c>
      <c r="AQ530" s="35">
        <f t="shared" si="251"/>
        <v>0</v>
      </c>
      <c r="AR530" s="36">
        <f t="shared" si="252"/>
        <v>0</v>
      </c>
      <c r="AS530" s="37">
        <f t="shared" si="253"/>
        <v>0</v>
      </c>
      <c r="AT530" s="38">
        <f t="shared" si="254"/>
        <v>0</v>
      </c>
      <c r="AU530" s="35">
        <f t="shared" si="255"/>
        <v>0</v>
      </c>
      <c r="AV530" s="36">
        <f t="shared" si="256"/>
        <v>0</v>
      </c>
      <c r="AW530" s="37">
        <f t="shared" si="257"/>
        <v>0</v>
      </c>
      <c r="AX530" s="38">
        <f t="shared" si="258"/>
        <v>0</v>
      </c>
      <c r="AY530" s="39">
        <f t="shared" si="259"/>
        <v>0</v>
      </c>
      <c r="AZ530" s="34" t="str">
        <f>IF(AY530=0,"",
IF(SUM($AY$143:AY530)=1,BA530,
IF($AY$718&gt;SUM($AY$143:AY530),_xlfn.CONCAT(", ",BA530),
IF($AY$718=SUM($AY$143:AY530),_xlfn.CONCAT(" y ",BA530)))))</f>
        <v/>
      </c>
      <c r="BA530" s="220" t="s">
        <v>1152</v>
      </c>
      <c r="BC530" s="41">
        <f t="shared" si="260"/>
        <v>0</v>
      </c>
      <c r="BD530" s="41">
        <f t="shared" si="261"/>
        <v>0</v>
      </c>
      <c r="BE530" s="41">
        <f t="shared" si="262"/>
        <v>0</v>
      </c>
      <c r="BF530" s="41">
        <f t="shared" si="263"/>
        <v>0</v>
      </c>
      <c r="BG530" s="41">
        <f t="shared" si="264"/>
        <v>0</v>
      </c>
      <c r="BH530" s="41">
        <f t="shared" si="265"/>
        <v>0</v>
      </c>
      <c r="BI530" s="41">
        <f t="shared" si="266"/>
        <v>0</v>
      </c>
      <c r="BJ530" s="41">
        <f t="shared" si="267"/>
        <v>0</v>
      </c>
    </row>
    <row r="531" spans="1:62" ht="15" customHeight="1">
      <c r="A531" s="159"/>
      <c r="B531" s="179"/>
      <c r="C531" s="220" t="s">
        <v>1153</v>
      </c>
      <c r="D531" s="573" t="str">
        <f>IF($AC$136="","",IF(HLOOKUP($AC$136,Presentación!$AQ$3:$BV$574,Presentación!AP392)="","",HLOOKUP($AC$136,Presentación!$AQ$3:$BV$574,Presentación!AP392,0)))</f>
        <v/>
      </c>
      <c r="E531" s="573"/>
      <c r="F531" s="573"/>
      <c r="G531" s="551" t="str">
        <f>IF($AC$136="","",IF(HLOOKUP($AC$136,Presentación!$BZ$3:$DE$574,Presentación!AP392,0)="","",HLOOKUP($AC$136,Presentación!$BZ$3:$DE$574,Presentación!AP392,0)))</f>
        <v/>
      </c>
      <c r="H531" s="551"/>
      <c r="I531" s="551"/>
      <c r="J531" s="551"/>
      <c r="K531" s="551"/>
      <c r="L531" s="551"/>
      <c r="M531" s="551"/>
      <c r="N531" s="551"/>
      <c r="O531" s="551"/>
      <c r="P531" s="551"/>
      <c r="Q531" s="551"/>
      <c r="R531" s="551"/>
      <c r="S531" s="551"/>
      <c r="T531" s="601"/>
      <c r="U531" s="467"/>
      <c r="V531" s="468"/>
      <c r="W531" s="27"/>
      <c r="X531" s="27"/>
      <c r="Y531" s="27"/>
      <c r="Z531" s="27"/>
      <c r="AA531" s="27"/>
      <c r="AB531" s="27"/>
      <c r="AC531" s="27"/>
      <c r="AD531" s="27"/>
      <c r="AG531">
        <f t="shared" si="241"/>
        <v>0</v>
      </c>
      <c r="AH531">
        <f t="shared" si="242"/>
        <v>0</v>
      </c>
      <c r="AI531" s="35">
        <f t="shared" si="243"/>
        <v>0</v>
      </c>
      <c r="AJ531" s="36">
        <f t="shared" si="244"/>
        <v>0</v>
      </c>
      <c r="AK531" s="37">
        <f t="shared" si="245"/>
        <v>0</v>
      </c>
      <c r="AL531" s="38">
        <f t="shared" si="246"/>
        <v>0</v>
      </c>
      <c r="AM531" s="35">
        <f t="shared" si="247"/>
        <v>0</v>
      </c>
      <c r="AN531" s="36">
        <f t="shared" si="248"/>
        <v>0</v>
      </c>
      <c r="AO531" s="37">
        <f t="shared" si="249"/>
        <v>0</v>
      </c>
      <c r="AP531" s="38">
        <f t="shared" si="250"/>
        <v>0</v>
      </c>
      <c r="AQ531" s="35">
        <f t="shared" si="251"/>
        <v>0</v>
      </c>
      <c r="AR531" s="36">
        <f t="shared" si="252"/>
        <v>0</v>
      </c>
      <c r="AS531" s="37">
        <f t="shared" si="253"/>
        <v>0</v>
      </c>
      <c r="AT531" s="38">
        <f t="shared" si="254"/>
        <v>0</v>
      </c>
      <c r="AU531" s="35">
        <f t="shared" si="255"/>
        <v>0</v>
      </c>
      <c r="AV531" s="36">
        <f t="shared" si="256"/>
        <v>0</v>
      </c>
      <c r="AW531" s="37">
        <f t="shared" si="257"/>
        <v>0</v>
      </c>
      <c r="AX531" s="38">
        <f t="shared" si="258"/>
        <v>0</v>
      </c>
      <c r="AY531" s="39">
        <f t="shared" si="259"/>
        <v>0</v>
      </c>
      <c r="AZ531" s="34" t="str">
        <f>IF(AY531=0,"",
IF(SUM($AY$143:AY531)=1,BA531,
IF($AY$718&gt;SUM($AY$143:AY531),_xlfn.CONCAT(", ",BA531),
IF($AY$718=SUM($AY$143:AY531),_xlfn.CONCAT(" y ",BA531)))))</f>
        <v/>
      </c>
      <c r="BA531" s="220" t="s">
        <v>1153</v>
      </c>
      <c r="BC531" s="41">
        <f t="shared" si="260"/>
        <v>0</v>
      </c>
      <c r="BD531" s="41">
        <f t="shared" si="261"/>
        <v>0</v>
      </c>
      <c r="BE531" s="41">
        <f t="shared" si="262"/>
        <v>0</v>
      </c>
      <c r="BF531" s="41">
        <f t="shared" si="263"/>
        <v>0</v>
      </c>
      <c r="BG531" s="41">
        <f t="shared" si="264"/>
        <v>0</v>
      </c>
      <c r="BH531" s="41">
        <f t="shared" si="265"/>
        <v>0</v>
      </c>
      <c r="BI531" s="41">
        <f t="shared" si="266"/>
        <v>0</v>
      </c>
      <c r="BJ531" s="41">
        <f t="shared" si="267"/>
        <v>0</v>
      </c>
    </row>
    <row r="532" spans="1:62" ht="15" customHeight="1">
      <c r="A532" s="159"/>
      <c r="B532" s="179"/>
      <c r="C532" s="220" t="s">
        <v>1154</v>
      </c>
      <c r="D532" s="573" t="str">
        <f>IF($AC$136="","",IF(HLOOKUP($AC$136,Presentación!$AQ$3:$BV$574,Presentación!AP393)="","",HLOOKUP($AC$136,Presentación!$AQ$3:$BV$574,Presentación!AP393,0)))</f>
        <v/>
      </c>
      <c r="E532" s="573"/>
      <c r="F532" s="573"/>
      <c r="G532" s="551" t="str">
        <f>IF($AC$136="","",IF(HLOOKUP($AC$136,Presentación!$BZ$3:$DE$574,Presentación!AP393,0)="","",HLOOKUP($AC$136,Presentación!$BZ$3:$DE$574,Presentación!AP393,0)))</f>
        <v/>
      </c>
      <c r="H532" s="551"/>
      <c r="I532" s="551"/>
      <c r="J532" s="551"/>
      <c r="K532" s="551"/>
      <c r="L532" s="551"/>
      <c r="M532" s="551"/>
      <c r="N532" s="551"/>
      <c r="O532" s="551"/>
      <c r="P532" s="551"/>
      <c r="Q532" s="551"/>
      <c r="R532" s="551"/>
      <c r="S532" s="551"/>
      <c r="T532" s="601"/>
      <c r="U532" s="467"/>
      <c r="V532" s="468"/>
      <c r="W532" s="27"/>
      <c r="X532" s="27"/>
      <c r="Y532" s="27"/>
      <c r="Z532" s="27"/>
      <c r="AA532" s="27"/>
      <c r="AB532" s="27"/>
      <c r="AC532" s="27"/>
      <c r="AD532" s="27"/>
      <c r="AG532">
        <f t="shared" si="241"/>
        <v>0</v>
      </c>
      <c r="AH532">
        <f t="shared" si="242"/>
        <v>0</v>
      </c>
      <c r="AI532" s="35">
        <f t="shared" si="243"/>
        <v>0</v>
      </c>
      <c r="AJ532" s="36">
        <f t="shared" si="244"/>
        <v>0</v>
      </c>
      <c r="AK532" s="37">
        <f t="shared" si="245"/>
        <v>0</v>
      </c>
      <c r="AL532" s="38">
        <f t="shared" si="246"/>
        <v>0</v>
      </c>
      <c r="AM532" s="35">
        <f t="shared" si="247"/>
        <v>0</v>
      </c>
      <c r="AN532" s="36">
        <f t="shared" si="248"/>
        <v>0</v>
      </c>
      <c r="AO532" s="37">
        <f t="shared" si="249"/>
        <v>0</v>
      </c>
      <c r="AP532" s="38">
        <f t="shared" si="250"/>
        <v>0</v>
      </c>
      <c r="AQ532" s="35">
        <f t="shared" si="251"/>
        <v>0</v>
      </c>
      <c r="AR532" s="36">
        <f t="shared" si="252"/>
        <v>0</v>
      </c>
      <c r="AS532" s="37">
        <f t="shared" si="253"/>
        <v>0</v>
      </c>
      <c r="AT532" s="38">
        <f t="shared" si="254"/>
        <v>0</v>
      </c>
      <c r="AU532" s="35">
        <f t="shared" si="255"/>
        <v>0</v>
      </c>
      <c r="AV532" s="36">
        <f t="shared" si="256"/>
        <v>0</v>
      </c>
      <c r="AW532" s="37">
        <f t="shared" si="257"/>
        <v>0</v>
      </c>
      <c r="AX532" s="38">
        <f t="shared" si="258"/>
        <v>0</v>
      </c>
      <c r="AY532" s="39">
        <f t="shared" si="259"/>
        <v>0</v>
      </c>
      <c r="AZ532" s="34" t="str">
        <f>IF(AY532=0,"",
IF(SUM($AY$143:AY532)=1,BA532,
IF($AY$718&gt;SUM($AY$143:AY532),_xlfn.CONCAT(", ",BA532),
IF($AY$718=SUM($AY$143:AY532),_xlfn.CONCAT(" y ",BA532)))))</f>
        <v/>
      </c>
      <c r="BA532" s="220" t="s">
        <v>1154</v>
      </c>
      <c r="BC532" s="41">
        <f t="shared" si="260"/>
        <v>0</v>
      </c>
      <c r="BD532" s="41">
        <f t="shared" si="261"/>
        <v>0</v>
      </c>
      <c r="BE532" s="41">
        <f t="shared" si="262"/>
        <v>0</v>
      </c>
      <c r="BF532" s="41">
        <f t="shared" si="263"/>
        <v>0</v>
      </c>
      <c r="BG532" s="41">
        <f t="shared" si="264"/>
        <v>0</v>
      </c>
      <c r="BH532" s="41">
        <f t="shared" si="265"/>
        <v>0</v>
      </c>
      <c r="BI532" s="41">
        <f t="shared" si="266"/>
        <v>0</v>
      </c>
      <c r="BJ532" s="41">
        <f t="shared" si="267"/>
        <v>0</v>
      </c>
    </row>
    <row r="533" spans="1:62" ht="15" customHeight="1">
      <c r="A533" s="159"/>
      <c r="B533" s="179"/>
      <c r="C533" s="220" t="s">
        <v>1155</v>
      </c>
      <c r="D533" s="573" t="str">
        <f>IF($AC$136="","",IF(HLOOKUP($AC$136,Presentación!$AQ$3:$BV$574,Presentación!AP394)="","",HLOOKUP($AC$136,Presentación!$AQ$3:$BV$574,Presentación!AP394,0)))</f>
        <v/>
      </c>
      <c r="E533" s="573"/>
      <c r="F533" s="573"/>
      <c r="G533" s="551" t="str">
        <f>IF($AC$136="","",IF(HLOOKUP($AC$136,Presentación!$BZ$3:$DE$574,Presentación!AP394,0)="","",HLOOKUP($AC$136,Presentación!$BZ$3:$DE$574,Presentación!AP394,0)))</f>
        <v/>
      </c>
      <c r="H533" s="551"/>
      <c r="I533" s="551"/>
      <c r="J533" s="551"/>
      <c r="K533" s="551"/>
      <c r="L533" s="551"/>
      <c r="M533" s="551"/>
      <c r="N533" s="551"/>
      <c r="O533" s="551"/>
      <c r="P533" s="551"/>
      <c r="Q533" s="551"/>
      <c r="R533" s="551"/>
      <c r="S533" s="551"/>
      <c r="T533" s="601"/>
      <c r="U533" s="467"/>
      <c r="V533" s="468"/>
      <c r="W533" s="27"/>
      <c r="X533" s="27"/>
      <c r="Y533" s="27"/>
      <c r="Z533" s="27"/>
      <c r="AA533" s="27"/>
      <c r="AB533" s="27"/>
      <c r="AC533" s="27"/>
      <c r="AD533" s="27"/>
      <c r="AG533">
        <f t="shared" si="241"/>
        <v>0</v>
      </c>
      <c r="AH533">
        <f t="shared" si="242"/>
        <v>0</v>
      </c>
      <c r="AI533" s="35">
        <f t="shared" si="243"/>
        <v>0</v>
      </c>
      <c r="AJ533" s="36">
        <f t="shared" si="244"/>
        <v>0</v>
      </c>
      <c r="AK533" s="37">
        <f t="shared" si="245"/>
        <v>0</v>
      </c>
      <c r="AL533" s="38">
        <f t="shared" si="246"/>
        <v>0</v>
      </c>
      <c r="AM533" s="35">
        <f t="shared" si="247"/>
        <v>0</v>
      </c>
      <c r="AN533" s="36">
        <f t="shared" si="248"/>
        <v>0</v>
      </c>
      <c r="AO533" s="37">
        <f t="shared" si="249"/>
        <v>0</v>
      </c>
      <c r="AP533" s="38">
        <f t="shared" si="250"/>
        <v>0</v>
      </c>
      <c r="AQ533" s="35">
        <f t="shared" si="251"/>
        <v>0</v>
      </c>
      <c r="AR533" s="36">
        <f t="shared" si="252"/>
        <v>0</v>
      </c>
      <c r="AS533" s="37">
        <f t="shared" si="253"/>
        <v>0</v>
      </c>
      <c r="AT533" s="38">
        <f t="shared" si="254"/>
        <v>0</v>
      </c>
      <c r="AU533" s="35">
        <f t="shared" si="255"/>
        <v>0</v>
      </c>
      <c r="AV533" s="36">
        <f t="shared" si="256"/>
        <v>0</v>
      </c>
      <c r="AW533" s="37">
        <f t="shared" si="257"/>
        <v>0</v>
      </c>
      <c r="AX533" s="38">
        <f t="shared" si="258"/>
        <v>0</v>
      </c>
      <c r="AY533" s="39">
        <f t="shared" si="259"/>
        <v>0</v>
      </c>
      <c r="AZ533" s="34" t="str">
        <f>IF(AY533=0,"",
IF(SUM($AY$143:AY533)=1,BA533,
IF($AY$718&gt;SUM($AY$143:AY533),_xlfn.CONCAT(", ",BA533),
IF($AY$718=SUM($AY$143:AY533),_xlfn.CONCAT(" y ",BA533)))))</f>
        <v/>
      </c>
      <c r="BA533" s="220" t="s">
        <v>1155</v>
      </c>
      <c r="BC533" s="41">
        <f t="shared" si="260"/>
        <v>0</v>
      </c>
      <c r="BD533" s="41">
        <f t="shared" si="261"/>
        <v>0</v>
      </c>
      <c r="BE533" s="41">
        <f t="shared" si="262"/>
        <v>0</v>
      </c>
      <c r="BF533" s="41">
        <f t="shared" si="263"/>
        <v>0</v>
      </c>
      <c r="BG533" s="41">
        <f t="shared" si="264"/>
        <v>0</v>
      </c>
      <c r="BH533" s="41">
        <f t="shared" si="265"/>
        <v>0</v>
      </c>
      <c r="BI533" s="41">
        <f t="shared" si="266"/>
        <v>0</v>
      </c>
      <c r="BJ533" s="41">
        <f t="shared" si="267"/>
        <v>0</v>
      </c>
    </row>
    <row r="534" spans="1:62" ht="15" customHeight="1">
      <c r="A534" s="159"/>
      <c r="B534" s="179"/>
      <c r="C534" s="220" t="s">
        <v>1156</v>
      </c>
      <c r="D534" s="573" t="str">
        <f>IF($AC$136="","",IF(HLOOKUP($AC$136,Presentación!$AQ$3:$BV$574,Presentación!AP395)="","",HLOOKUP($AC$136,Presentación!$AQ$3:$BV$574,Presentación!AP395,0)))</f>
        <v/>
      </c>
      <c r="E534" s="573"/>
      <c r="F534" s="573"/>
      <c r="G534" s="551" t="str">
        <f>IF($AC$136="","",IF(HLOOKUP($AC$136,Presentación!$BZ$3:$DE$574,Presentación!AP395,0)="","",HLOOKUP($AC$136,Presentación!$BZ$3:$DE$574,Presentación!AP395,0)))</f>
        <v/>
      </c>
      <c r="H534" s="551"/>
      <c r="I534" s="551"/>
      <c r="J534" s="551"/>
      <c r="K534" s="551"/>
      <c r="L534" s="551"/>
      <c r="M534" s="551"/>
      <c r="N534" s="551"/>
      <c r="O534" s="551"/>
      <c r="P534" s="551"/>
      <c r="Q534" s="551"/>
      <c r="R534" s="551"/>
      <c r="S534" s="551"/>
      <c r="T534" s="601"/>
      <c r="U534" s="467"/>
      <c r="V534" s="468"/>
      <c r="W534" s="27"/>
      <c r="X534" s="27"/>
      <c r="Y534" s="27"/>
      <c r="Z534" s="27"/>
      <c r="AA534" s="27"/>
      <c r="AB534" s="27"/>
      <c r="AC534" s="27"/>
      <c r="AD534" s="27"/>
      <c r="AG534">
        <f t="shared" si="241"/>
        <v>0</v>
      </c>
      <c r="AH534">
        <f t="shared" si="242"/>
        <v>0</v>
      </c>
      <c r="AI534" s="35">
        <f t="shared" si="243"/>
        <v>0</v>
      </c>
      <c r="AJ534" s="36">
        <f t="shared" si="244"/>
        <v>0</v>
      </c>
      <c r="AK534" s="37">
        <f t="shared" si="245"/>
        <v>0</v>
      </c>
      <c r="AL534" s="38">
        <f t="shared" si="246"/>
        <v>0</v>
      </c>
      <c r="AM534" s="35">
        <f t="shared" si="247"/>
        <v>0</v>
      </c>
      <c r="AN534" s="36">
        <f t="shared" si="248"/>
        <v>0</v>
      </c>
      <c r="AO534" s="37">
        <f t="shared" si="249"/>
        <v>0</v>
      </c>
      <c r="AP534" s="38">
        <f t="shared" si="250"/>
        <v>0</v>
      </c>
      <c r="AQ534" s="35">
        <f t="shared" si="251"/>
        <v>0</v>
      </c>
      <c r="AR534" s="36">
        <f t="shared" si="252"/>
        <v>0</v>
      </c>
      <c r="AS534" s="37">
        <f t="shared" si="253"/>
        <v>0</v>
      </c>
      <c r="AT534" s="38">
        <f t="shared" si="254"/>
        <v>0</v>
      </c>
      <c r="AU534" s="35">
        <f t="shared" si="255"/>
        <v>0</v>
      </c>
      <c r="AV534" s="36">
        <f t="shared" si="256"/>
        <v>0</v>
      </c>
      <c r="AW534" s="37">
        <f t="shared" si="257"/>
        <v>0</v>
      </c>
      <c r="AX534" s="38">
        <f t="shared" si="258"/>
        <v>0</v>
      </c>
      <c r="AY534" s="39">
        <f t="shared" si="259"/>
        <v>0</v>
      </c>
      <c r="AZ534" s="34" t="str">
        <f>IF(AY534=0,"",
IF(SUM($AY$143:AY534)=1,BA534,
IF($AY$718&gt;SUM($AY$143:AY534),_xlfn.CONCAT(", ",BA534),
IF($AY$718=SUM($AY$143:AY534),_xlfn.CONCAT(" y ",BA534)))))</f>
        <v/>
      </c>
      <c r="BA534" s="220" t="s">
        <v>1156</v>
      </c>
      <c r="BC534" s="41">
        <f t="shared" si="260"/>
        <v>0</v>
      </c>
      <c r="BD534" s="41">
        <f t="shared" si="261"/>
        <v>0</v>
      </c>
      <c r="BE534" s="41">
        <f t="shared" si="262"/>
        <v>0</v>
      </c>
      <c r="BF534" s="41">
        <f t="shared" si="263"/>
        <v>0</v>
      </c>
      <c r="BG534" s="41">
        <f t="shared" si="264"/>
        <v>0</v>
      </c>
      <c r="BH534" s="41">
        <f t="shared" si="265"/>
        <v>0</v>
      </c>
      <c r="BI534" s="41">
        <f t="shared" si="266"/>
        <v>0</v>
      </c>
      <c r="BJ534" s="41">
        <f t="shared" si="267"/>
        <v>0</v>
      </c>
    </row>
    <row r="535" spans="1:62" ht="15" customHeight="1">
      <c r="A535" s="159"/>
      <c r="B535" s="179"/>
      <c r="C535" s="220" t="s">
        <v>1157</v>
      </c>
      <c r="D535" s="573" t="str">
        <f>IF($AC$136="","",IF(HLOOKUP($AC$136,Presentación!$AQ$3:$BV$574,Presentación!AP396)="","",HLOOKUP($AC$136,Presentación!$AQ$3:$BV$574,Presentación!AP396,0)))</f>
        <v/>
      </c>
      <c r="E535" s="573"/>
      <c r="F535" s="573"/>
      <c r="G535" s="551" t="str">
        <f>IF($AC$136="","",IF(HLOOKUP($AC$136,Presentación!$BZ$3:$DE$574,Presentación!AP396,0)="","",HLOOKUP($AC$136,Presentación!$BZ$3:$DE$574,Presentación!AP396,0)))</f>
        <v/>
      </c>
      <c r="H535" s="551"/>
      <c r="I535" s="551"/>
      <c r="J535" s="551"/>
      <c r="K535" s="551"/>
      <c r="L535" s="551"/>
      <c r="M535" s="551"/>
      <c r="N535" s="551"/>
      <c r="O535" s="551"/>
      <c r="P535" s="551"/>
      <c r="Q535" s="551"/>
      <c r="R535" s="551"/>
      <c r="S535" s="551"/>
      <c r="T535" s="601"/>
      <c r="U535" s="467"/>
      <c r="V535" s="468"/>
      <c r="W535" s="27"/>
      <c r="X535" s="27"/>
      <c r="Y535" s="27"/>
      <c r="Z535" s="27"/>
      <c r="AA535" s="27"/>
      <c r="AB535" s="27"/>
      <c r="AC535" s="27"/>
      <c r="AD535" s="27"/>
      <c r="AG535">
        <f t="shared" si="241"/>
        <v>0</v>
      </c>
      <c r="AH535">
        <f t="shared" si="242"/>
        <v>0</v>
      </c>
      <c r="AI535" s="35">
        <f t="shared" si="243"/>
        <v>0</v>
      </c>
      <c r="AJ535" s="36">
        <f t="shared" si="244"/>
        <v>0</v>
      </c>
      <c r="AK535" s="37">
        <f t="shared" si="245"/>
        <v>0</v>
      </c>
      <c r="AL535" s="38">
        <f t="shared" si="246"/>
        <v>0</v>
      </c>
      <c r="AM535" s="35">
        <f t="shared" si="247"/>
        <v>0</v>
      </c>
      <c r="AN535" s="36">
        <f t="shared" si="248"/>
        <v>0</v>
      </c>
      <c r="AO535" s="37">
        <f t="shared" si="249"/>
        <v>0</v>
      </c>
      <c r="AP535" s="38">
        <f t="shared" si="250"/>
        <v>0</v>
      </c>
      <c r="AQ535" s="35">
        <f t="shared" si="251"/>
        <v>0</v>
      </c>
      <c r="AR535" s="36">
        <f t="shared" si="252"/>
        <v>0</v>
      </c>
      <c r="AS535" s="37">
        <f t="shared" si="253"/>
        <v>0</v>
      </c>
      <c r="AT535" s="38">
        <f t="shared" si="254"/>
        <v>0</v>
      </c>
      <c r="AU535" s="35">
        <f t="shared" si="255"/>
        <v>0</v>
      </c>
      <c r="AV535" s="36">
        <f t="shared" si="256"/>
        <v>0</v>
      </c>
      <c r="AW535" s="37">
        <f t="shared" si="257"/>
        <v>0</v>
      </c>
      <c r="AX535" s="38">
        <f t="shared" si="258"/>
        <v>0</v>
      </c>
      <c r="AY535" s="39">
        <f t="shared" si="259"/>
        <v>0</v>
      </c>
      <c r="AZ535" s="34" t="str">
        <f>IF(AY535=0,"",
IF(SUM($AY$143:AY535)=1,BA535,
IF($AY$718&gt;SUM($AY$143:AY535),_xlfn.CONCAT(", ",BA535),
IF($AY$718=SUM($AY$143:AY535),_xlfn.CONCAT(" y ",BA535)))))</f>
        <v/>
      </c>
      <c r="BA535" s="220" t="s">
        <v>1157</v>
      </c>
      <c r="BC535" s="41">
        <f t="shared" si="260"/>
        <v>0</v>
      </c>
      <c r="BD535" s="41">
        <f t="shared" si="261"/>
        <v>0</v>
      </c>
      <c r="BE535" s="41">
        <f t="shared" si="262"/>
        <v>0</v>
      </c>
      <c r="BF535" s="41">
        <f t="shared" si="263"/>
        <v>0</v>
      </c>
      <c r="BG535" s="41">
        <f t="shared" si="264"/>
        <v>0</v>
      </c>
      <c r="BH535" s="41">
        <f t="shared" si="265"/>
        <v>0</v>
      </c>
      <c r="BI535" s="41">
        <f t="shared" si="266"/>
        <v>0</v>
      </c>
      <c r="BJ535" s="41">
        <f t="shared" si="267"/>
        <v>0</v>
      </c>
    </row>
    <row r="536" spans="1:62" ht="15" customHeight="1">
      <c r="A536" s="159"/>
      <c r="B536" s="179"/>
      <c r="C536" s="220" t="s">
        <v>1158</v>
      </c>
      <c r="D536" s="573" t="str">
        <f>IF($AC$136="","",IF(HLOOKUP($AC$136,Presentación!$AQ$3:$BV$574,Presentación!AP397)="","",HLOOKUP($AC$136,Presentación!$AQ$3:$BV$574,Presentación!AP397,0)))</f>
        <v/>
      </c>
      <c r="E536" s="573"/>
      <c r="F536" s="573"/>
      <c r="G536" s="551" t="str">
        <f>IF($AC$136="","",IF(HLOOKUP($AC$136,Presentación!$BZ$3:$DE$574,Presentación!AP397,0)="","",HLOOKUP($AC$136,Presentación!$BZ$3:$DE$574,Presentación!AP397,0)))</f>
        <v/>
      </c>
      <c r="H536" s="551"/>
      <c r="I536" s="551"/>
      <c r="J536" s="551"/>
      <c r="K536" s="551"/>
      <c r="L536" s="551"/>
      <c r="M536" s="551"/>
      <c r="N536" s="551"/>
      <c r="O536" s="551"/>
      <c r="P536" s="551"/>
      <c r="Q536" s="551"/>
      <c r="R536" s="551"/>
      <c r="S536" s="551"/>
      <c r="T536" s="601"/>
      <c r="U536" s="467"/>
      <c r="V536" s="468"/>
      <c r="W536" s="27"/>
      <c r="X536" s="27"/>
      <c r="Y536" s="27"/>
      <c r="Z536" s="27"/>
      <c r="AA536" s="27"/>
      <c r="AB536" s="27"/>
      <c r="AC536" s="27"/>
      <c r="AD536" s="27"/>
      <c r="AG536">
        <f t="shared" si="241"/>
        <v>0</v>
      </c>
      <c r="AH536">
        <f t="shared" si="242"/>
        <v>0</v>
      </c>
      <c r="AI536" s="35">
        <f t="shared" si="243"/>
        <v>0</v>
      </c>
      <c r="AJ536" s="36">
        <f t="shared" si="244"/>
        <v>0</v>
      </c>
      <c r="AK536" s="37">
        <f t="shared" si="245"/>
        <v>0</v>
      </c>
      <c r="AL536" s="38">
        <f t="shared" si="246"/>
        <v>0</v>
      </c>
      <c r="AM536" s="35">
        <f t="shared" si="247"/>
        <v>0</v>
      </c>
      <c r="AN536" s="36">
        <f t="shared" si="248"/>
        <v>0</v>
      </c>
      <c r="AO536" s="37">
        <f t="shared" si="249"/>
        <v>0</v>
      </c>
      <c r="AP536" s="38">
        <f t="shared" si="250"/>
        <v>0</v>
      </c>
      <c r="AQ536" s="35">
        <f t="shared" si="251"/>
        <v>0</v>
      </c>
      <c r="AR536" s="36">
        <f t="shared" si="252"/>
        <v>0</v>
      </c>
      <c r="AS536" s="37">
        <f t="shared" si="253"/>
        <v>0</v>
      </c>
      <c r="AT536" s="38">
        <f t="shared" si="254"/>
        <v>0</v>
      </c>
      <c r="AU536" s="35">
        <f t="shared" si="255"/>
        <v>0</v>
      </c>
      <c r="AV536" s="36">
        <f t="shared" si="256"/>
        <v>0</v>
      </c>
      <c r="AW536" s="37">
        <f t="shared" si="257"/>
        <v>0</v>
      </c>
      <c r="AX536" s="38">
        <f t="shared" si="258"/>
        <v>0</v>
      </c>
      <c r="AY536" s="39">
        <f t="shared" si="259"/>
        <v>0</v>
      </c>
      <c r="AZ536" s="34" t="str">
        <f>IF(AY536=0,"",
IF(SUM($AY$143:AY536)=1,BA536,
IF($AY$718&gt;SUM($AY$143:AY536),_xlfn.CONCAT(", ",BA536),
IF($AY$718=SUM($AY$143:AY536),_xlfn.CONCAT(" y ",BA536)))))</f>
        <v/>
      </c>
      <c r="BA536" s="220" t="s">
        <v>1158</v>
      </c>
      <c r="BC536" s="41">
        <f t="shared" si="260"/>
        <v>0</v>
      </c>
      <c r="BD536" s="41">
        <f t="shared" si="261"/>
        <v>0</v>
      </c>
      <c r="BE536" s="41">
        <f t="shared" si="262"/>
        <v>0</v>
      </c>
      <c r="BF536" s="41">
        <f t="shared" si="263"/>
        <v>0</v>
      </c>
      <c r="BG536" s="41">
        <f t="shared" si="264"/>
        <v>0</v>
      </c>
      <c r="BH536" s="41">
        <f t="shared" si="265"/>
        <v>0</v>
      </c>
      <c r="BI536" s="41">
        <f t="shared" si="266"/>
        <v>0</v>
      </c>
      <c r="BJ536" s="41">
        <f t="shared" si="267"/>
        <v>0</v>
      </c>
    </row>
    <row r="537" spans="1:62" ht="15" customHeight="1">
      <c r="A537" s="159"/>
      <c r="B537" s="179"/>
      <c r="C537" s="220" t="s">
        <v>1159</v>
      </c>
      <c r="D537" s="573" t="str">
        <f>IF($AC$136="","",IF(HLOOKUP($AC$136,Presentación!$AQ$3:$BV$574,Presentación!AP398)="","",HLOOKUP($AC$136,Presentación!$AQ$3:$BV$574,Presentación!AP398,0)))</f>
        <v/>
      </c>
      <c r="E537" s="573"/>
      <c r="F537" s="573"/>
      <c r="G537" s="551" t="str">
        <f>IF($AC$136="","",IF(HLOOKUP($AC$136,Presentación!$BZ$3:$DE$574,Presentación!AP398,0)="","",HLOOKUP($AC$136,Presentación!$BZ$3:$DE$574,Presentación!AP398,0)))</f>
        <v/>
      </c>
      <c r="H537" s="551"/>
      <c r="I537" s="551"/>
      <c r="J537" s="551"/>
      <c r="K537" s="551"/>
      <c r="L537" s="551"/>
      <c r="M537" s="551"/>
      <c r="N537" s="551"/>
      <c r="O537" s="551"/>
      <c r="P537" s="551"/>
      <c r="Q537" s="551"/>
      <c r="R537" s="551"/>
      <c r="S537" s="551"/>
      <c r="T537" s="601"/>
      <c r="U537" s="467"/>
      <c r="V537" s="468"/>
      <c r="W537" s="27"/>
      <c r="X537" s="27"/>
      <c r="Y537" s="27"/>
      <c r="Z537" s="27"/>
      <c r="AA537" s="27"/>
      <c r="AB537" s="27"/>
      <c r="AC537" s="27"/>
      <c r="AD537" s="27"/>
      <c r="AG537">
        <f t="shared" si="241"/>
        <v>0</v>
      </c>
      <c r="AH537">
        <f t="shared" si="242"/>
        <v>0</v>
      </c>
      <c r="AI537" s="35">
        <f t="shared" si="243"/>
        <v>0</v>
      </c>
      <c r="AJ537" s="36">
        <f t="shared" si="244"/>
        <v>0</v>
      </c>
      <c r="AK537" s="37">
        <f t="shared" si="245"/>
        <v>0</v>
      </c>
      <c r="AL537" s="38">
        <f t="shared" si="246"/>
        <v>0</v>
      </c>
      <c r="AM537" s="35">
        <f t="shared" si="247"/>
        <v>0</v>
      </c>
      <c r="AN537" s="36">
        <f t="shared" si="248"/>
        <v>0</v>
      </c>
      <c r="AO537" s="37">
        <f t="shared" si="249"/>
        <v>0</v>
      </c>
      <c r="AP537" s="38">
        <f t="shared" si="250"/>
        <v>0</v>
      </c>
      <c r="AQ537" s="35">
        <f t="shared" si="251"/>
        <v>0</v>
      </c>
      <c r="AR537" s="36">
        <f t="shared" si="252"/>
        <v>0</v>
      </c>
      <c r="AS537" s="37">
        <f t="shared" si="253"/>
        <v>0</v>
      </c>
      <c r="AT537" s="38">
        <f t="shared" si="254"/>
        <v>0</v>
      </c>
      <c r="AU537" s="35">
        <f t="shared" si="255"/>
        <v>0</v>
      </c>
      <c r="AV537" s="36">
        <f t="shared" si="256"/>
        <v>0</v>
      </c>
      <c r="AW537" s="37">
        <f t="shared" si="257"/>
        <v>0</v>
      </c>
      <c r="AX537" s="38">
        <f t="shared" si="258"/>
        <v>0</v>
      </c>
      <c r="AY537" s="39">
        <f t="shared" si="259"/>
        <v>0</v>
      </c>
      <c r="AZ537" s="34" t="str">
        <f>IF(AY537=0,"",
IF(SUM($AY$143:AY537)=1,BA537,
IF($AY$718&gt;SUM($AY$143:AY537),_xlfn.CONCAT(", ",BA537),
IF($AY$718=SUM($AY$143:AY537),_xlfn.CONCAT(" y ",BA537)))))</f>
        <v/>
      </c>
      <c r="BA537" s="220" t="s">
        <v>1159</v>
      </c>
      <c r="BC537" s="41">
        <f t="shared" si="260"/>
        <v>0</v>
      </c>
      <c r="BD537" s="41">
        <f t="shared" si="261"/>
        <v>0</v>
      </c>
      <c r="BE537" s="41">
        <f t="shared" si="262"/>
        <v>0</v>
      </c>
      <c r="BF537" s="41">
        <f t="shared" si="263"/>
        <v>0</v>
      </c>
      <c r="BG537" s="41">
        <f t="shared" si="264"/>
        <v>0</v>
      </c>
      <c r="BH537" s="41">
        <f t="shared" si="265"/>
        <v>0</v>
      </c>
      <c r="BI537" s="41">
        <f t="shared" si="266"/>
        <v>0</v>
      </c>
      <c r="BJ537" s="41">
        <f t="shared" si="267"/>
        <v>0</v>
      </c>
    </row>
    <row r="538" spans="1:62" ht="15" customHeight="1">
      <c r="A538" s="159"/>
      <c r="B538" s="179"/>
      <c r="C538" s="220" t="s">
        <v>1160</v>
      </c>
      <c r="D538" s="573" t="str">
        <f>IF($AC$136="","",IF(HLOOKUP($AC$136,Presentación!$AQ$3:$BV$574,Presentación!AP399)="","",HLOOKUP($AC$136,Presentación!$AQ$3:$BV$574,Presentación!AP399,0)))</f>
        <v/>
      </c>
      <c r="E538" s="573"/>
      <c r="F538" s="573"/>
      <c r="G538" s="551" t="str">
        <f>IF($AC$136="","",IF(HLOOKUP($AC$136,Presentación!$BZ$3:$DE$574,Presentación!AP399,0)="","",HLOOKUP($AC$136,Presentación!$BZ$3:$DE$574,Presentación!AP399,0)))</f>
        <v/>
      </c>
      <c r="H538" s="551"/>
      <c r="I538" s="551"/>
      <c r="J538" s="551"/>
      <c r="K538" s="551"/>
      <c r="L538" s="551"/>
      <c r="M538" s="551"/>
      <c r="N538" s="551"/>
      <c r="O538" s="551"/>
      <c r="P538" s="551"/>
      <c r="Q538" s="551"/>
      <c r="R538" s="551"/>
      <c r="S538" s="551"/>
      <c r="T538" s="601"/>
      <c r="U538" s="467"/>
      <c r="V538" s="468"/>
      <c r="W538" s="27"/>
      <c r="X538" s="27"/>
      <c r="Y538" s="27"/>
      <c r="Z538" s="27"/>
      <c r="AA538" s="27"/>
      <c r="AB538" s="27"/>
      <c r="AC538" s="27"/>
      <c r="AD538" s="27"/>
      <c r="AG538">
        <f t="shared" si="241"/>
        <v>0</v>
      </c>
      <c r="AH538">
        <f t="shared" si="242"/>
        <v>0</v>
      </c>
      <c r="AI538" s="35">
        <f t="shared" si="243"/>
        <v>0</v>
      </c>
      <c r="AJ538" s="36">
        <f t="shared" si="244"/>
        <v>0</v>
      </c>
      <c r="AK538" s="37">
        <f t="shared" si="245"/>
        <v>0</v>
      </c>
      <c r="AL538" s="38">
        <f t="shared" si="246"/>
        <v>0</v>
      </c>
      <c r="AM538" s="35">
        <f t="shared" si="247"/>
        <v>0</v>
      </c>
      <c r="AN538" s="36">
        <f t="shared" si="248"/>
        <v>0</v>
      </c>
      <c r="AO538" s="37">
        <f t="shared" si="249"/>
        <v>0</v>
      </c>
      <c r="AP538" s="38">
        <f t="shared" si="250"/>
        <v>0</v>
      </c>
      <c r="AQ538" s="35">
        <f t="shared" si="251"/>
        <v>0</v>
      </c>
      <c r="AR538" s="36">
        <f t="shared" si="252"/>
        <v>0</v>
      </c>
      <c r="AS538" s="37">
        <f t="shared" si="253"/>
        <v>0</v>
      </c>
      <c r="AT538" s="38">
        <f t="shared" si="254"/>
        <v>0</v>
      </c>
      <c r="AU538" s="35">
        <f t="shared" si="255"/>
        <v>0</v>
      </c>
      <c r="AV538" s="36">
        <f t="shared" si="256"/>
        <v>0</v>
      </c>
      <c r="AW538" s="37">
        <f t="shared" si="257"/>
        <v>0</v>
      </c>
      <c r="AX538" s="38">
        <f t="shared" si="258"/>
        <v>0</v>
      </c>
      <c r="AY538" s="39">
        <f t="shared" si="259"/>
        <v>0</v>
      </c>
      <c r="AZ538" s="34" t="str">
        <f>IF(AY538=0,"",
IF(SUM($AY$143:AY538)=1,BA538,
IF($AY$718&gt;SUM($AY$143:AY538),_xlfn.CONCAT(", ",BA538),
IF($AY$718=SUM($AY$143:AY538),_xlfn.CONCAT(" y ",BA538)))))</f>
        <v/>
      </c>
      <c r="BA538" s="220" t="s">
        <v>1160</v>
      </c>
      <c r="BC538" s="41">
        <f t="shared" si="260"/>
        <v>0</v>
      </c>
      <c r="BD538" s="41">
        <f t="shared" si="261"/>
        <v>0</v>
      </c>
      <c r="BE538" s="41">
        <f t="shared" si="262"/>
        <v>0</v>
      </c>
      <c r="BF538" s="41">
        <f t="shared" si="263"/>
        <v>0</v>
      </c>
      <c r="BG538" s="41">
        <f t="shared" si="264"/>
        <v>0</v>
      </c>
      <c r="BH538" s="41">
        <f t="shared" si="265"/>
        <v>0</v>
      </c>
      <c r="BI538" s="41">
        <f t="shared" si="266"/>
        <v>0</v>
      </c>
      <c r="BJ538" s="41">
        <f t="shared" si="267"/>
        <v>0</v>
      </c>
    </row>
    <row r="539" spans="1:62" ht="15" customHeight="1">
      <c r="A539" s="159"/>
      <c r="B539" s="179"/>
      <c r="C539" s="220" t="s">
        <v>1161</v>
      </c>
      <c r="D539" s="573" t="str">
        <f>IF($AC$136="","",IF(HLOOKUP($AC$136,Presentación!$AQ$3:$BV$574,Presentación!AP400)="","",HLOOKUP($AC$136,Presentación!$AQ$3:$BV$574,Presentación!AP400,0)))</f>
        <v/>
      </c>
      <c r="E539" s="573"/>
      <c r="F539" s="573"/>
      <c r="G539" s="551" t="str">
        <f>IF($AC$136="","",IF(HLOOKUP($AC$136,Presentación!$BZ$3:$DE$574,Presentación!AP400,0)="","",HLOOKUP($AC$136,Presentación!$BZ$3:$DE$574,Presentación!AP400,0)))</f>
        <v/>
      </c>
      <c r="H539" s="551"/>
      <c r="I539" s="551"/>
      <c r="J539" s="551"/>
      <c r="K539" s="551"/>
      <c r="L539" s="551"/>
      <c r="M539" s="551"/>
      <c r="N539" s="551"/>
      <c r="O539" s="551"/>
      <c r="P539" s="551"/>
      <c r="Q539" s="551"/>
      <c r="R539" s="551"/>
      <c r="S539" s="551"/>
      <c r="T539" s="601"/>
      <c r="U539" s="467"/>
      <c r="V539" s="468"/>
      <c r="W539" s="27"/>
      <c r="X539" s="27"/>
      <c r="Y539" s="27"/>
      <c r="Z539" s="27"/>
      <c r="AA539" s="27"/>
      <c r="AB539" s="27"/>
      <c r="AC539" s="27"/>
      <c r="AD539" s="27"/>
      <c r="AG539">
        <f t="shared" si="241"/>
        <v>0</v>
      </c>
      <c r="AH539">
        <f t="shared" si="242"/>
        <v>0</v>
      </c>
      <c r="AI539" s="35">
        <f t="shared" si="243"/>
        <v>0</v>
      </c>
      <c r="AJ539" s="36">
        <f t="shared" si="244"/>
        <v>0</v>
      </c>
      <c r="AK539" s="37">
        <f t="shared" si="245"/>
        <v>0</v>
      </c>
      <c r="AL539" s="38">
        <f t="shared" si="246"/>
        <v>0</v>
      </c>
      <c r="AM539" s="35">
        <f t="shared" si="247"/>
        <v>0</v>
      </c>
      <c r="AN539" s="36">
        <f t="shared" si="248"/>
        <v>0</v>
      </c>
      <c r="AO539" s="37">
        <f t="shared" si="249"/>
        <v>0</v>
      </c>
      <c r="AP539" s="38">
        <f t="shared" si="250"/>
        <v>0</v>
      </c>
      <c r="AQ539" s="35">
        <f t="shared" si="251"/>
        <v>0</v>
      </c>
      <c r="AR539" s="36">
        <f t="shared" si="252"/>
        <v>0</v>
      </c>
      <c r="AS539" s="37">
        <f t="shared" si="253"/>
        <v>0</v>
      </c>
      <c r="AT539" s="38">
        <f t="shared" si="254"/>
        <v>0</v>
      </c>
      <c r="AU539" s="35">
        <f t="shared" si="255"/>
        <v>0</v>
      </c>
      <c r="AV539" s="36">
        <f t="shared" si="256"/>
        <v>0</v>
      </c>
      <c r="AW539" s="37">
        <f t="shared" si="257"/>
        <v>0</v>
      </c>
      <c r="AX539" s="38">
        <f t="shared" si="258"/>
        <v>0</v>
      </c>
      <c r="AY539" s="39">
        <f t="shared" si="259"/>
        <v>0</v>
      </c>
      <c r="AZ539" s="34" t="str">
        <f>IF(AY539=0,"",
IF(SUM($AY$143:AY539)=1,BA539,
IF($AY$718&gt;SUM($AY$143:AY539),_xlfn.CONCAT(", ",BA539),
IF($AY$718=SUM($AY$143:AY539),_xlfn.CONCAT(" y ",BA539)))))</f>
        <v/>
      </c>
      <c r="BA539" s="220" t="s">
        <v>1161</v>
      </c>
      <c r="BC539" s="41">
        <f t="shared" si="260"/>
        <v>0</v>
      </c>
      <c r="BD539" s="41">
        <f t="shared" si="261"/>
        <v>0</v>
      </c>
      <c r="BE539" s="41">
        <f t="shared" si="262"/>
        <v>0</v>
      </c>
      <c r="BF539" s="41">
        <f t="shared" si="263"/>
        <v>0</v>
      </c>
      <c r="BG539" s="41">
        <f t="shared" si="264"/>
        <v>0</v>
      </c>
      <c r="BH539" s="41">
        <f t="shared" si="265"/>
        <v>0</v>
      </c>
      <c r="BI539" s="41">
        <f t="shared" si="266"/>
        <v>0</v>
      </c>
      <c r="BJ539" s="41">
        <f t="shared" si="267"/>
        <v>0</v>
      </c>
    </row>
    <row r="540" spans="1:62" ht="15" customHeight="1">
      <c r="A540" s="159"/>
      <c r="B540" s="179"/>
      <c r="C540" s="220" t="s">
        <v>1162</v>
      </c>
      <c r="D540" s="573" t="str">
        <f>IF($AC$136="","",IF(HLOOKUP($AC$136,Presentación!$AQ$3:$BV$574,Presentación!AP401)="","",HLOOKUP($AC$136,Presentación!$AQ$3:$BV$574,Presentación!AP401,0)))</f>
        <v/>
      </c>
      <c r="E540" s="573"/>
      <c r="F540" s="573"/>
      <c r="G540" s="551" t="str">
        <f>IF($AC$136="","",IF(HLOOKUP($AC$136,Presentación!$BZ$3:$DE$574,Presentación!AP401,0)="","",HLOOKUP($AC$136,Presentación!$BZ$3:$DE$574,Presentación!AP401,0)))</f>
        <v/>
      </c>
      <c r="H540" s="551"/>
      <c r="I540" s="551"/>
      <c r="J540" s="551"/>
      <c r="K540" s="551"/>
      <c r="L540" s="551"/>
      <c r="M540" s="551"/>
      <c r="N540" s="551"/>
      <c r="O540" s="551"/>
      <c r="P540" s="551"/>
      <c r="Q540" s="551"/>
      <c r="R540" s="551"/>
      <c r="S540" s="551"/>
      <c r="T540" s="601"/>
      <c r="U540" s="467"/>
      <c r="V540" s="468"/>
      <c r="W540" s="27"/>
      <c r="X540" s="27"/>
      <c r="Y540" s="27"/>
      <c r="Z540" s="27"/>
      <c r="AA540" s="27"/>
      <c r="AB540" s="27"/>
      <c r="AC540" s="27"/>
      <c r="AD540" s="27"/>
      <c r="AG540">
        <f t="shared" si="241"/>
        <v>0</v>
      </c>
      <c r="AH540">
        <f t="shared" si="242"/>
        <v>0</v>
      </c>
      <c r="AI540" s="35">
        <f t="shared" si="243"/>
        <v>0</v>
      </c>
      <c r="AJ540" s="36">
        <f t="shared" si="244"/>
        <v>0</v>
      </c>
      <c r="AK540" s="37">
        <f t="shared" si="245"/>
        <v>0</v>
      </c>
      <c r="AL540" s="38">
        <f t="shared" si="246"/>
        <v>0</v>
      </c>
      <c r="AM540" s="35">
        <f t="shared" si="247"/>
        <v>0</v>
      </c>
      <c r="AN540" s="36">
        <f t="shared" si="248"/>
        <v>0</v>
      </c>
      <c r="AO540" s="37">
        <f t="shared" si="249"/>
        <v>0</v>
      </c>
      <c r="AP540" s="38">
        <f t="shared" si="250"/>
        <v>0</v>
      </c>
      <c r="AQ540" s="35">
        <f t="shared" si="251"/>
        <v>0</v>
      </c>
      <c r="AR540" s="36">
        <f t="shared" si="252"/>
        <v>0</v>
      </c>
      <c r="AS540" s="37">
        <f t="shared" si="253"/>
        <v>0</v>
      </c>
      <c r="AT540" s="38">
        <f t="shared" si="254"/>
        <v>0</v>
      </c>
      <c r="AU540" s="35">
        <f t="shared" si="255"/>
        <v>0</v>
      </c>
      <c r="AV540" s="36">
        <f t="shared" si="256"/>
        <v>0</v>
      </c>
      <c r="AW540" s="37">
        <f t="shared" si="257"/>
        <v>0</v>
      </c>
      <c r="AX540" s="38">
        <f t="shared" si="258"/>
        <v>0</v>
      </c>
      <c r="AY540" s="39">
        <f t="shared" si="259"/>
        <v>0</v>
      </c>
      <c r="AZ540" s="34" t="str">
        <f>IF(AY540=0,"",
IF(SUM($AY$143:AY540)=1,BA540,
IF($AY$718&gt;SUM($AY$143:AY540),_xlfn.CONCAT(", ",BA540),
IF($AY$718=SUM($AY$143:AY540),_xlfn.CONCAT(" y ",BA540)))))</f>
        <v/>
      </c>
      <c r="BA540" s="220" t="s">
        <v>1162</v>
      </c>
      <c r="BC540" s="41">
        <f t="shared" si="260"/>
        <v>0</v>
      </c>
      <c r="BD540" s="41">
        <f t="shared" si="261"/>
        <v>0</v>
      </c>
      <c r="BE540" s="41">
        <f t="shared" si="262"/>
        <v>0</v>
      </c>
      <c r="BF540" s="41">
        <f t="shared" si="263"/>
        <v>0</v>
      </c>
      <c r="BG540" s="41">
        <f t="shared" si="264"/>
        <v>0</v>
      </c>
      <c r="BH540" s="41">
        <f t="shared" si="265"/>
        <v>0</v>
      </c>
      <c r="BI540" s="41">
        <f t="shared" si="266"/>
        <v>0</v>
      </c>
      <c r="BJ540" s="41">
        <f t="shared" si="267"/>
        <v>0</v>
      </c>
    </row>
    <row r="541" spans="1:62" ht="15" customHeight="1">
      <c r="A541" s="159"/>
      <c r="B541" s="179"/>
      <c r="C541" s="220" t="s">
        <v>1163</v>
      </c>
      <c r="D541" s="573" t="str">
        <f>IF($AC$136="","",IF(HLOOKUP($AC$136,Presentación!$AQ$3:$BV$574,Presentación!AP402)="","",HLOOKUP($AC$136,Presentación!$AQ$3:$BV$574,Presentación!AP402,0)))</f>
        <v/>
      </c>
      <c r="E541" s="573"/>
      <c r="F541" s="573"/>
      <c r="G541" s="551" t="str">
        <f>IF($AC$136="","",IF(HLOOKUP($AC$136,Presentación!$BZ$3:$DE$574,Presentación!AP402,0)="","",HLOOKUP($AC$136,Presentación!$BZ$3:$DE$574,Presentación!AP402,0)))</f>
        <v/>
      </c>
      <c r="H541" s="551"/>
      <c r="I541" s="551"/>
      <c r="J541" s="551"/>
      <c r="K541" s="551"/>
      <c r="L541" s="551"/>
      <c r="M541" s="551"/>
      <c r="N541" s="551"/>
      <c r="O541" s="551"/>
      <c r="P541" s="551"/>
      <c r="Q541" s="551"/>
      <c r="R541" s="551"/>
      <c r="S541" s="551"/>
      <c r="T541" s="601"/>
      <c r="U541" s="467"/>
      <c r="V541" s="468"/>
      <c r="W541" s="27"/>
      <c r="X541" s="27"/>
      <c r="Y541" s="27"/>
      <c r="Z541" s="27"/>
      <c r="AA541" s="27"/>
      <c r="AB541" s="27"/>
      <c r="AC541" s="27"/>
      <c r="AD541" s="27"/>
      <c r="AG541">
        <f t="shared" si="241"/>
        <v>0</v>
      </c>
      <c r="AH541">
        <f t="shared" si="242"/>
        <v>0</v>
      </c>
      <c r="AI541" s="35">
        <f t="shared" si="243"/>
        <v>0</v>
      </c>
      <c r="AJ541" s="36">
        <f t="shared" si="244"/>
        <v>0</v>
      </c>
      <c r="AK541" s="37">
        <f t="shared" si="245"/>
        <v>0</v>
      </c>
      <c r="AL541" s="38">
        <f t="shared" si="246"/>
        <v>0</v>
      </c>
      <c r="AM541" s="35">
        <f t="shared" si="247"/>
        <v>0</v>
      </c>
      <c r="AN541" s="36">
        <f t="shared" si="248"/>
        <v>0</v>
      </c>
      <c r="AO541" s="37">
        <f t="shared" si="249"/>
        <v>0</v>
      </c>
      <c r="AP541" s="38">
        <f t="shared" si="250"/>
        <v>0</v>
      </c>
      <c r="AQ541" s="35">
        <f t="shared" si="251"/>
        <v>0</v>
      </c>
      <c r="AR541" s="36">
        <f t="shared" si="252"/>
        <v>0</v>
      </c>
      <c r="AS541" s="37">
        <f t="shared" si="253"/>
        <v>0</v>
      </c>
      <c r="AT541" s="38">
        <f t="shared" si="254"/>
        <v>0</v>
      </c>
      <c r="AU541" s="35">
        <f t="shared" si="255"/>
        <v>0</v>
      </c>
      <c r="AV541" s="36">
        <f t="shared" si="256"/>
        <v>0</v>
      </c>
      <c r="AW541" s="37">
        <f t="shared" si="257"/>
        <v>0</v>
      </c>
      <c r="AX541" s="38">
        <f t="shared" si="258"/>
        <v>0</v>
      </c>
      <c r="AY541" s="39">
        <f t="shared" si="259"/>
        <v>0</v>
      </c>
      <c r="AZ541" s="34" t="str">
        <f>IF(AY541=0,"",
IF(SUM($AY$143:AY541)=1,BA541,
IF($AY$718&gt;SUM($AY$143:AY541),_xlfn.CONCAT(", ",BA541),
IF($AY$718=SUM($AY$143:AY541),_xlfn.CONCAT(" y ",BA541)))))</f>
        <v/>
      </c>
      <c r="BA541" s="220" t="s">
        <v>1163</v>
      </c>
      <c r="BC541" s="41">
        <f t="shared" si="260"/>
        <v>0</v>
      </c>
      <c r="BD541" s="41">
        <f t="shared" si="261"/>
        <v>0</v>
      </c>
      <c r="BE541" s="41">
        <f t="shared" si="262"/>
        <v>0</v>
      </c>
      <c r="BF541" s="41">
        <f t="shared" si="263"/>
        <v>0</v>
      </c>
      <c r="BG541" s="41">
        <f t="shared" si="264"/>
        <v>0</v>
      </c>
      <c r="BH541" s="41">
        <f t="shared" si="265"/>
        <v>0</v>
      </c>
      <c r="BI541" s="41">
        <f t="shared" si="266"/>
        <v>0</v>
      </c>
      <c r="BJ541" s="41">
        <f t="shared" si="267"/>
        <v>0</v>
      </c>
    </row>
    <row r="542" spans="1:62" ht="15" customHeight="1">
      <c r="A542" s="159"/>
      <c r="B542" s="179"/>
      <c r="C542" s="220" t="s">
        <v>1164</v>
      </c>
      <c r="D542" s="573" t="str">
        <f>IF($AC$136="","",IF(HLOOKUP($AC$136,Presentación!$AQ$3:$BV$574,Presentación!AP403)="","",HLOOKUP($AC$136,Presentación!$AQ$3:$BV$574,Presentación!AP403,0)))</f>
        <v/>
      </c>
      <c r="E542" s="573"/>
      <c r="F542" s="573"/>
      <c r="G542" s="551" t="str">
        <f>IF($AC$136="","",IF(HLOOKUP($AC$136,Presentación!$BZ$3:$DE$574,Presentación!AP403,0)="","",HLOOKUP($AC$136,Presentación!$BZ$3:$DE$574,Presentación!AP403,0)))</f>
        <v/>
      </c>
      <c r="H542" s="551"/>
      <c r="I542" s="551"/>
      <c r="J542" s="551"/>
      <c r="K542" s="551"/>
      <c r="L542" s="551"/>
      <c r="M542" s="551"/>
      <c r="N542" s="551"/>
      <c r="O542" s="551"/>
      <c r="P542" s="551"/>
      <c r="Q542" s="551"/>
      <c r="R542" s="551"/>
      <c r="S542" s="551"/>
      <c r="T542" s="601"/>
      <c r="U542" s="467"/>
      <c r="V542" s="468"/>
      <c r="W542" s="27"/>
      <c r="X542" s="27"/>
      <c r="Y542" s="27"/>
      <c r="Z542" s="27"/>
      <c r="AA542" s="27"/>
      <c r="AB542" s="27"/>
      <c r="AC542" s="27"/>
      <c r="AD542" s="27"/>
      <c r="AG542">
        <f t="shared" si="241"/>
        <v>0</v>
      </c>
      <c r="AH542">
        <f t="shared" si="242"/>
        <v>0</v>
      </c>
      <c r="AI542" s="35">
        <f t="shared" si="243"/>
        <v>0</v>
      </c>
      <c r="AJ542" s="36">
        <f t="shared" si="244"/>
        <v>0</v>
      </c>
      <c r="AK542" s="37">
        <f t="shared" si="245"/>
        <v>0</v>
      </c>
      <c r="AL542" s="38">
        <f t="shared" si="246"/>
        <v>0</v>
      </c>
      <c r="AM542" s="35">
        <f t="shared" si="247"/>
        <v>0</v>
      </c>
      <c r="AN542" s="36">
        <f t="shared" si="248"/>
        <v>0</v>
      </c>
      <c r="AO542" s="37">
        <f t="shared" si="249"/>
        <v>0</v>
      </c>
      <c r="AP542" s="38">
        <f t="shared" si="250"/>
        <v>0</v>
      </c>
      <c r="AQ542" s="35">
        <f t="shared" si="251"/>
        <v>0</v>
      </c>
      <c r="AR542" s="36">
        <f t="shared" si="252"/>
        <v>0</v>
      </c>
      <c r="AS542" s="37">
        <f t="shared" si="253"/>
        <v>0</v>
      </c>
      <c r="AT542" s="38">
        <f t="shared" si="254"/>
        <v>0</v>
      </c>
      <c r="AU542" s="35">
        <f t="shared" si="255"/>
        <v>0</v>
      </c>
      <c r="AV542" s="36">
        <f t="shared" si="256"/>
        <v>0</v>
      </c>
      <c r="AW542" s="37">
        <f t="shared" si="257"/>
        <v>0</v>
      </c>
      <c r="AX542" s="38">
        <f t="shared" si="258"/>
        <v>0</v>
      </c>
      <c r="AY542" s="39">
        <f t="shared" si="259"/>
        <v>0</v>
      </c>
      <c r="AZ542" s="34" t="str">
        <f>IF(AY542=0,"",
IF(SUM($AY$143:AY542)=1,BA542,
IF($AY$718&gt;SUM($AY$143:AY542),_xlfn.CONCAT(", ",BA542),
IF($AY$718=SUM($AY$143:AY542),_xlfn.CONCAT(" y ",BA542)))))</f>
        <v/>
      </c>
      <c r="BA542" s="220" t="s">
        <v>1164</v>
      </c>
      <c r="BC542" s="41">
        <f t="shared" si="260"/>
        <v>0</v>
      </c>
      <c r="BD542" s="41">
        <f t="shared" si="261"/>
        <v>0</v>
      </c>
      <c r="BE542" s="41">
        <f t="shared" si="262"/>
        <v>0</v>
      </c>
      <c r="BF542" s="41">
        <f t="shared" si="263"/>
        <v>0</v>
      </c>
      <c r="BG542" s="41">
        <f t="shared" si="264"/>
        <v>0</v>
      </c>
      <c r="BH542" s="41">
        <f t="shared" si="265"/>
        <v>0</v>
      </c>
      <c r="BI542" s="41">
        <f t="shared" si="266"/>
        <v>0</v>
      </c>
      <c r="BJ542" s="41">
        <f t="shared" si="267"/>
        <v>0</v>
      </c>
    </row>
    <row r="543" spans="1:62" ht="15" customHeight="1">
      <c r="A543" s="159"/>
      <c r="B543" s="179"/>
      <c r="C543" s="220" t="s">
        <v>1165</v>
      </c>
      <c r="D543" s="573" t="str">
        <f>IF($AC$136="","",IF(HLOOKUP($AC$136,Presentación!$AQ$3:$BV$574,Presentación!AP404)="","",HLOOKUP($AC$136,Presentación!$AQ$3:$BV$574,Presentación!AP404,0)))</f>
        <v/>
      </c>
      <c r="E543" s="573"/>
      <c r="F543" s="573"/>
      <c r="G543" s="551" t="str">
        <f>IF($AC$136="","",IF(HLOOKUP($AC$136,Presentación!$BZ$3:$DE$574,Presentación!AP404,0)="","",HLOOKUP($AC$136,Presentación!$BZ$3:$DE$574,Presentación!AP404,0)))</f>
        <v/>
      </c>
      <c r="H543" s="551"/>
      <c r="I543" s="551"/>
      <c r="J543" s="551"/>
      <c r="K543" s="551"/>
      <c r="L543" s="551"/>
      <c r="M543" s="551"/>
      <c r="N543" s="551"/>
      <c r="O543" s="551"/>
      <c r="P543" s="551"/>
      <c r="Q543" s="551"/>
      <c r="R543" s="551"/>
      <c r="S543" s="551"/>
      <c r="T543" s="601"/>
      <c r="U543" s="467"/>
      <c r="V543" s="468"/>
      <c r="W543" s="27"/>
      <c r="X543" s="27"/>
      <c r="Y543" s="27"/>
      <c r="Z543" s="27"/>
      <c r="AA543" s="27"/>
      <c r="AB543" s="27"/>
      <c r="AC543" s="27"/>
      <c r="AD543" s="27"/>
      <c r="AG543">
        <f t="shared" si="241"/>
        <v>0</v>
      </c>
      <c r="AH543">
        <f t="shared" si="242"/>
        <v>0</v>
      </c>
      <c r="AI543" s="35">
        <f t="shared" si="243"/>
        <v>0</v>
      </c>
      <c r="AJ543" s="36">
        <f t="shared" si="244"/>
        <v>0</v>
      </c>
      <c r="AK543" s="37">
        <f t="shared" si="245"/>
        <v>0</v>
      </c>
      <c r="AL543" s="38">
        <f t="shared" si="246"/>
        <v>0</v>
      </c>
      <c r="AM543" s="35">
        <f t="shared" si="247"/>
        <v>0</v>
      </c>
      <c r="AN543" s="36">
        <f t="shared" si="248"/>
        <v>0</v>
      </c>
      <c r="AO543" s="37">
        <f t="shared" si="249"/>
        <v>0</v>
      </c>
      <c r="AP543" s="38">
        <f t="shared" si="250"/>
        <v>0</v>
      </c>
      <c r="AQ543" s="35">
        <f t="shared" si="251"/>
        <v>0</v>
      </c>
      <c r="AR543" s="36">
        <f t="shared" si="252"/>
        <v>0</v>
      </c>
      <c r="AS543" s="37">
        <f t="shared" si="253"/>
        <v>0</v>
      </c>
      <c r="AT543" s="38">
        <f t="shared" si="254"/>
        <v>0</v>
      </c>
      <c r="AU543" s="35">
        <f t="shared" si="255"/>
        <v>0</v>
      </c>
      <c r="AV543" s="36">
        <f t="shared" si="256"/>
        <v>0</v>
      </c>
      <c r="AW543" s="37">
        <f t="shared" si="257"/>
        <v>0</v>
      </c>
      <c r="AX543" s="38">
        <f t="shared" si="258"/>
        <v>0</v>
      </c>
      <c r="AY543" s="39">
        <f t="shared" si="259"/>
        <v>0</v>
      </c>
      <c r="AZ543" s="34" t="str">
        <f>IF(AY543=0,"",
IF(SUM($AY$143:AY543)=1,BA543,
IF($AY$718&gt;SUM($AY$143:AY543),_xlfn.CONCAT(", ",BA543),
IF($AY$718=SUM($AY$143:AY543),_xlfn.CONCAT(" y ",BA543)))))</f>
        <v/>
      </c>
      <c r="BA543" s="220" t="s">
        <v>1165</v>
      </c>
      <c r="BC543" s="41">
        <f t="shared" si="260"/>
        <v>0</v>
      </c>
      <c r="BD543" s="41">
        <f t="shared" si="261"/>
        <v>0</v>
      </c>
      <c r="BE543" s="41">
        <f t="shared" si="262"/>
        <v>0</v>
      </c>
      <c r="BF543" s="41">
        <f t="shared" si="263"/>
        <v>0</v>
      </c>
      <c r="BG543" s="41">
        <f t="shared" si="264"/>
        <v>0</v>
      </c>
      <c r="BH543" s="41">
        <f t="shared" si="265"/>
        <v>0</v>
      </c>
      <c r="BI543" s="41">
        <f t="shared" si="266"/>
        <v>0</v>
      </c>
      <c r="BJ543" s="41">
        <f t="shared" si="267"/>
        <v>0</v>
      </c>
    </row>
    <row r="544" spans="1:62" ht="15" customHeight="1">
      <c r="A544" s="159"/>
      <c r="B544" s="179"/>
      <c r="C544" s="220" t="s">
        <v>1166</v>
      </c>
      <c r="D544" s="573" t="str">
        <f>IF($AC$136="","",IF(HLOOKUP($AC$136,Presentación!$AQ$3:$BV$574,Presentación!AP405)="","",HLOOKUP($AC$136,Presentación!$AQ$3:$BV$574,Presentación!AP405,0)))</f>
        <v/>
      </c>
      <c r="E544" s="573"/>
      <c r="F544" s="573"/>
      <c r="G544" s="551" t="str">
        <f>IF($AC$136="","",IF(HLOOKUP($AC$136,Presentación!$BZ$3:$DE$574,Presentación!AP405,0)="","",HLOOKUP($AC$136,Presentación!$BZ$3:$DE$574,Presentación!AP405,0)))</f>
        <v/>
      </c>
      <c r="H544" s="551"/>
      <c r="I544" s="551"/>
      <c r="J544" s="551"/>
      <c r="K544" s="551"/>
      <c r="L544" s="551"/>
      <c r="M544" s="551"/>
      <c r="N544" s="551"/>
      <c r="O544" s="551"/>
      <c r="P544" s="551"/>
      <c r="Q544" s="551"/>
      <c r="R544" s="551"/>
      <c r="S544" s="551"/>
      <c r="T544" s="601"/>
      <c r="U544" s="467"/>
      <c r="V544" s="468"/>
      <c r="W544" s="27"/>
      <c r="X544" s="27"/>
      <c r="Y544" s="27"/>
      <c r="Z544" s="27"/>
      <c r="AA544" s="27"/>
      <c r="AB544" s="27"/>
      <c r="AC544" s="27"/>
      <c r="AD544" s="27"/>
      <c r="AG544">
        <f t="shared" si="241"/>
        <v>0</v>
      </c>
      <c r="AH544">
        <f t="shared" si="242"/>
        <v>0</v>
      </c>
      <c r="AI544" s="35">
        <f t="shared" si="243"/>
        <v>0</v>
      </c>
      <c r="AJ544" s="36">
        <f t="shared" si="244"/>
        <v>0</v>
      </c>
      <c r="AK544" s="37">
        <f t="shared" si="245"/>
        <v>0</v>
      </c>
      <c r="AL544" s="38">
        <f t="shared" si="246"/>
        <v>0</v>
      </c>
      <c r="AM544" s="35">
        <f t="shared" si="247"/>
        <v>0</v>
      </c>
      <c r="AN544" s="36">
        <f t="shared" si="248"/>
        <v>0</v>
      </c>
      <c r="AO544" s="37">
        <f t="shared" si="249"/>
        <v>0</v>
      </c>
      <c r="AP544" s="38">
        <f t="shared" si="250"/>
        <v>0</v>
      </c>
      <c r="AQ544" s="35">
        <f t="shared" si="251"/>
        <v>0</v>
      </c>
      <c r="AR544" s="36">
        <f t="shared" si="252"/>
        <v>0</v>
      </c>
      <c r="AS544" s="37">
        <f t="shared" si="253"/>
        <v>0</v>
      </c>
      <c r="AT544" s="38">
        <f t="shared" si="254"/>
        <v>0</v>
      </c>
      <c r="AU544" s="35">
        <f t="shared" si="255"/>
        <v>0</v>
      </c>
      <c r="AV544" s="36">
        <f t="shared" si="256"/>
        <v>0</v>
      </c>
      <c r="AW544" s="37">
        <f t="shared" si="257"/>
        <v>0</v>
      </c>
      <c r="AX544" s="38">
        <f t="shared" si="258"/>
        <v>0</v>
      </c>
      <c r="AY544" s="39">
        <f t="shared" si="259"/>
        <v>0</v>
      </c>
      <c r="AZ544" s="34" t="str">
        <f>IF(AY544=0,"",
IF(SUM($AY$143:AY544)=1,BA544,
IF($AY$718&gt;SUM($AY$143:AY544),_xlfn.CONCAT(", ",BA544),
IF($AY$718=SUM($AY$143:AY544),_xlfn.CONCAT(" y ",BA544)))))</f>
        <v/>
      </c>
      <c r="BA544" s="220" t="s">
        <v>1166</v>
      </c>
      <c r="BC544" s="41">
        <f t="shared" si="260"/>
        <v>0</v>
      </c>
      <c r="BD544" s="41">
        <f t="shared" si="261"/>
        <v>0</v>
      </c>
      <c r="BE544" s="41">
        <f t="shared" si="262"/>
        <v>0</v>
      </c>
      <c r="BF544" s="41">
        <f t="shared" si="263"/>
        <v>0</v>
      </c>
      <c r="BG544" s="41">
        <f t="shared" si="264"/>
        <v>0</v>
      </c>
      <c r="BH544" s="41">
        <f t="shared" si="265"/>
        <v>0</v>
      </c>
      <c r="BI544" s="41">
        <f t="shared" si="266"/>
        <v>0</v>
      </c>
      <c r="BJ544" s="41">
        <f t="shared" si="267"/>
        <v>0</v>
      </c>
    </row>
    <row r="545" spans="1:62" ht="15" customHeight="1">
      <c r="A545" s="159"/>
      <c r="B545" s="179"/>
      <c r="C545" s="220" t="s">
        <v>1167</v>
      </c>
      <c r="D545" s="573" t="str">
        <f>IF($AC$136="","",IF(HLOOKUP($AC$136,Presentación!$AQ$3:$BV$574,Presentación!AP406)="","",HLOOKUP($AC$136,Presentación!$AQ$3:$BV$574,Presentación!AP406,0)))</f>
        <v/>
      </c>
      <c r="E545" s="573"/>
      <c r="F545" s="573"/>
      <c r="G545" s="551" t="str">
        <f>IF($AC$136="","",IF(HLOOKUP($AC$136,Presentación!$BZ$3:$DE$574,Presentación!AP406,0)="","",HLOOKUP($AC$136,Presentación!$BZ$3:$DE$574,Presentación!AP406,0)))</f>
        <v/>
      </c>
      <c r="H545" s="551"/>
      <c r="I545" s="551"/>
      <c r="J545" s="551"/>
      <c r="K545" s="551"/>
      <c r="L545" s="551"/>
      <c r="M545" s="551"/>
      <c r="N545" s="551"/>
      <c r="O545" s="551"/>
      <c r="P545" s="551"/>
      <c r="Q545" s="551"/>
      <c r="R545" s="551"/>
      <c r="S545" s="551"/>
      <c r="T545" s="601"/>
      <c r="U545" s="467"/>
      <c r="V545" s="468"/>
      <c r="W545" s="27"/>
      <c r="X545" s="27"/>
      <c r="Y545" s="27"/>
      <c r="Z545" s="27"/>
      <c r="AA545" s="27"/>
      <c r="AB545" s="27"/>
      <c r="AC545" s="27"/>
      <c r="AD545" s="27"/>
      <c r="AG545">
        <f t="shared" si="241"/>
        <v>0</v>
      </c>
      <c r="AH545">
        <f t="shared" si="242"/>
        <v>0</v>
      </c>
      <c r="AI545" s="35">
        <f t="shared" si="243"/>
        <v>0</v>
      </c>
      <c r="AJ545" s="36">
        <f t="shared" si="244"/>
        <v>0</v>
      </c>
      <c r="AK545" s="37">
        <f t="shared" si="245"/>
        <v>0</v>
      </c>
      <c r="AL545" s="38">
        <f t="shared" si="246"/>
        <v>0</v>
      </c>
      <c r="AM545" s="35">
        <f t="shared" si="247"/>
        <v>0</v>
      </c>
      <c r="AN545" s="36">
        <f t="shared" si="248"/>
        <v>0</v>
      </c>
      <c r="AO545" s="37">
        <f t="shared" si="249"/>
        <v>0</v>
      </c>
      <c r="AP545" s="38">
        <f t="shared" si="250"/>
        <v>0</v>
      </c>
      <c r="AQ545" s="35">
        <f t="shared" si="251"/>
        <v>0</v>
      </c>
      <c r="AR545" s="36">
        <f t="shared" si="252"/>
        <v>0</v>
      </c>
      <c r="AS545" s="37">
        <f t="shared" si="253"/>
        <v>0</v>
      </c>
      <c r="AT545" s="38">
        <f t="shared" si="254"/>
        <v>0</v>
      </c>
      <c r="AU545" s="35">
        <f t="shared" si="255"/>
        <v>0</v>
      </c>
      <c r="AV545" s="36">
        <f t="shared" si="256"/>
        <v>0</v>
      </c>
      <c r="AW545" s="37">
        <f t="shared" si="257"/>
        <v>0</v>
      </c>
      <c r="AX545" s="38">
        <f t="shared" si="258"/>
        <v>0</v>
      </c>
      <c r="AY545" s="39">
        <f t="shared" si="259"/>
        <v>0</v>
      </c>
      <c r="AZ545" s="34" t="str">
        <f>IF(AY545=0,"",
IF(SUM($AY$143:AY545)=1,BA545,
IF($AY$718&gt;SUM($AY$143:AY545),_xlfn.CONCAT(", ",BA545),
IF($AY$718=SUM($AY$143:AY545),_xlfn.CONCAT(" y ",BA545)))))</f>
        <v/>
      </c>
      <c r="BA545" s="220" t="s">
        <v>1167</v>
      </c>
      <c r="BC545" s="41">
        <f t="shared" si="260"/>
        <v>0</v>
      </c>
      <c r="BD545" s="41">
        <f t="shared" si="261"/>
        <v>0</v>
      </c>
      <c r="BE545" s="41">
        <f t="shared" si="262"/>
        <v>0</v>
      </c>
      <c r="BF545" s="41">
        <f t="shared" si="263"/>
        <v>0</v>
      </c>
      <c r="BG545" s="41">
        <f t="shared" si="264"/>
        <v>0</v>
      </c>
      <c r="BH545" s="41">
        <f t="shared" si="265"/>
        <v>0</v>
      </c>
      <c r="BI545" s="41">
        <f t="shared" si="266"/>
        <v>0</v>
      </c>
      <c r="BJ545" s="41">
        <f t="shared" si="267"/>
        <v>0</v>
      </c>
    </row>
    <row r="546" spans="1:62" ht="15" customHeight="1">
      <c r="A546" s="159"/>
      <c r="B546" s="179"/>
      <c r="C546" s="220" t="s">
        <v>1168</v>
      </c>
      <c r="D546" s="573" t="str">
        <f>IF($AC$136="","",IF(HLOOKUP($AC$136,Presentación!$AQ$3:$BV$574,Presentación!AP407)="","",HLOOKUP($AC$136,Presentación!$AQ$3:$BV$574,Presentación!AP407,0)))</f>
        <v/>
      </c>
      <c r="E546" s="573"/>
      <c r="F546" s="573"/>
      <c r="G546" s="551" t="str">
        <f>IF($AC$136="","",IF(HLOOKUP($AC$136,Presentación!$BZ$3:$DE$574,Presentación!AP407,0)="","",HLOOKUP($AC$136,Presentación!$BZ$3:$DE$574,Presentación!AP407,0)))</f>
        <v/>
      </c>
      <c r="H546" s="551"/>
      <c r="I546" s="551"/>
      <c r="J546" s="551"/>
      <c r="K546" s="551"/>
      <c r="L546" s="551"/>
      <c r="M546" s="551"/>
      <c r="N546" s="551"/>
      <c r="O546" s="551"/>
      <c r="P546" s="551"/>
      <c r="Q546" s="551"/>
      <c r="R546" s="551"/>
      <c r="S546" s="551"/>
      <c r="T546" s="601"/>
      <c r="U546" s="467"/>
      <c r="V546" s="468"/>
      <c r="W546" s="27"/>
      <c r="X546" s="27"/>
      <c r="Y546" s="27"/>
      <c r="Z546" s="27"/>
      <c r="AA546" s="27"/>
      <c r="AB546" s="27"/>
      <c r="AC546" s="27"/>
      <c r="AD546" s="27"/>
      <c r="AG546">
        <f t="shared" si="241"/>
        <v>0</v>
      </c>
      <c r="AH546">
        <f t="shared" si="242"/>
        <v>0</v>
      </c>
      <c r="AI546" s="35">
        <f t="shared" si="243"/>
        <v>0</v>
      </c>
      <c r="AJ546" s="36">
        <f t="shared" si="244"/>
        <v>0</v>
      </c>
      <c r="AK546" s="37">
        <f t="shared" si="245"/>
        <v>0</v>
      </c>
      <c r="AL546" s="38">
        <f t="shared" si="246"/>
        <v>0</v>
      </c>
      <c r="AM546" s="35">
        <f t="shared" si="247"/>
        <v>0</v>
      </c>
      <c r="AN546" s="36">
        <f t="shared" si="248"/>
        <v>0</v>
      </c>
      <c r="AO546" s="37">
        <f t="shared" si="249"/>
        <v>0</v>
      </c>
      <c r="AP546" s="38">
        <f t="shared" si="250"/>
        <v>0</v>
      </c>
      <c r="AQ546" s="35">
        <f t="shared" si="251"/>
        <v>0</v>
      </c>
      <c r="AR546" s="36">
        <f t="shared" si="252"/>
        <v>0</v>
      </c>
      <c r="AS546" s="37">
        <f t="shared" si="253"/>
        <v>0</v>
      </c>
      <c r="AT546" s="38">
        <f t="shared" si="254"/>
        <v>0</v>
      </c>
      <c r="AU546" s="35">
        <f t="shared" si="255"/>
        <v>0</v>
      </c>
      <c r="AV546" s="36">
        <f t="shared" si="256"/>
        <v>0</v>
      </c>
      <c r="AW546" s="37">
        <f t="shared" si="257"/>
        <v>0</v>
      </c>
      <c r="AX546" s="38">
        <f t="shared" si="258"/>
        <v>0</v>
      </c>
      <c r="AY546" s="39">
        <f t="shared" si="259"/>
        <v>0</v>
      </c>
      <c r="AZ546" s="34" t="str">
        <f>IF(AY546=0,"",
IF(SUM($AY$143:AY546)=1,BA546,
IF($AY$718&gt;SUM($AY$143:AY546),_xlfn.CONCAT(", ",BA546),
IF($AY$718=SUM($AY$143:AY546),_xlfn.CONCAT(" y ",BA546)))))</f>
        <v/>
      </c>
      <c r="BA546" s="220" t="s">
        <v>1168</v>
      </c>
      <c r="BC546" s="41">
        <f t="shared" si="260"/>
        <v>0</v>
      </c>
      <c r="BD546" s="41">
        <f t="shared" si="261"/>
        <v>0</v>
      </c>
      <c r="BE546" s="41">
        <f t="shared" si="262"/>
        <v>0</v>
      </c>
      <c r="BF546" s="41">
        <f t="shared" si="263"/>
        <v>0</v>
      </c>
      <c r="BG546" s="41">
        <f t="shared" si="264"/>
        <v>0</v>
      </c>
      <c r="BH546" s="41">
        <f t="shared" si="265"/>
        <v>0</v>
      </c>
      <c r="BI546" s="41">
        <f t="shared" si="266"/>
        <v>0</v>
      </c>
      <c r="BJ546" s="41">
        <f t="shared" si="267"/>
        <v>0</v>
      </c>
    </row>
    <row r="547" spans="1:62" ht="15" customHeight="1">
      <c r="A547" s="159"/>
      <c r="B547" s="179"/>
      <c r="C547" s="220" t="s">
        <v>1169</v>
      </c>
      <c r="D547" s="573" t="str">
        <f>IF($AC$136="","",IF(HLOOKUP($AC$136,Presentación!$AQ$3:$BV$574,Presentación!AP408)="","",HLOOKUP($AC$136,Presentación!$AQ$3:$BV$574,Presentación!AP408,0)))</f>
        <v/>
      </c>
      <c r="E547" s="573"/>
      <c r="F547" s="573"/>
      <c r="G547" s="551" t="str">
        <f>IF($AC$136="","",IF(HLOOKUP($AC$136,Presentación!$BZ$3:$DE$574,Presentación!AP408,0)="","",HLOOKUP($AC$136,Presentación!$BZ$3:$DE$574,Presentación!AP408,0)))</f>
        <v/>
      </c>
      <c r="H547" s="551"/>
      <c r="I547" s="551"/>
      <c r="J547" s="551"/>
      <c r="K547" s="551"/>
      <c r="L547" s="551"/>
      <c r="M547" s="551"/>
      <c r="N547" s="551"/>
      <c r="O547" s="551"/>
      <c r="P547" s="551"/>
      <c r="Q547" s="551"/>
      <c r="R547" s="551"/>
      <c r="S547" s="551"/>
      <c r="T547" s="601"/>
      <c r="U547" s="467"/>
      <c r="V547" s="468"/>
      <c r="W547" s="27"/>
      <c r="X547" s="27"/>
      <c r="Y547" s="27"/>
      <c r="Z547" s="27"/>
      <c r="AA547" s="27"/>
      <c r="AB547" s="27"/>
      <c r="AC547" s="27"/>
      <c r="AD547" s="27"/>
      <c r="AG547">
        <f t="shared" si="241"/>
        <v>0</v>
      </c>
      <c r="AH547">
        <f t="shared" si="242"/>
        <v>0</v>
      </c>
      <c r="AI547" s="35">
        <f t="shared" si="243"/>
        <v>0</v>
      </c>
      <c r="AJ547" s="36">
        <f t="shared" si="244"/>
        <v>0</v>
      </c>
      <c r="AK547" s="37">
        <f t="shared" si="245"/>
        <v>0</v>
      </c>
      <c r="AL547" s="38">
        <f t="shared" si="246"/>
        <v>0</v>
      </c>
      <c r="AM547" s="35">
        <f t="shared" si="247"/>
        <v>0</v>
      </c>
      <c r="AN547" s="36">
        <f t="shared" si="248"/>
        <v>0</v>
      </c>
      <c r="AO547" s="37">
        <f t="shared" si="249"/>
        <v>0</v>
      </c>
      <c r="AP547" s="38">
        <f t="shared" si="250"/>
        <v>0</v>
      </c>
      <c r="AQ547" s="35">
        <f t="shared" si="251"/>
        <v>0</v>
      </c>
      <c r="AR547" s="36">
        <f t="shared" si="252"/>
        <v>0</v>
      </c>
      <c r="AS547" s="37">
        <f t="shared" si="253"/>
        <v>0</v>
      </c>
      <c r="AT547" s="38">
        <f t="shared" si="254"/>
        <v>0</v>
      </c>
      <c r="AU547" s="35">
        <f t="shared" si="255"/>
        <v>0</v>
      </c>
      <c r="AV547" s="36">
        <f t="shared" si="256"/>
        <v>0</v>
      </c>
      <c r="AW547" s="37">
        <f t="shared" si="257"/>
        <v>0</v>
      </c>
      <c r="AX547" s="38">
        <f t="shared" si="258"/>
        <v>0</v>
      </c>
      <c r="AY547" s="39">
        <f t="shared" si="259"/>
        <v>0</v>
      </c>
      <c r="AZ547" s="34" t="str">
        <f>IF(AY547=0,"",
IF(SUM($AY$143:AY547)=1,BA547,
IF($AY$718&gt;SUM($AY$143:AY547),_xlfn.CONCAT(", ",BA547),
IF($AY$718=SUM($AY$143:AY547),_xlfn.CONCAT(" y ",BA547)))))</f>
        <v/>
      </c>
      <c r="BA547" s="220" t="s">
        <v>1169</v>
      </c>
      <c r="BC547" s="41">
        <f t="shared" si="260"/>
        <v>0</v>
      </c>
      <c r="BD547" s="41">
        <f t="shared" si="261"/>
        <v>0</v>
      </c>
      <c r="BE547" s="41">
        <f t="shared" si="262"/>
        <v>0</v>
      </c>
      <c r="BF547" s="41">
        <f t="shared" si="263"/>
        <v>0</v>
      </c>
      <c r="BG547" s="41">
        <f t="shared" si="264"/>
        <v>0</v>
      </c>
      <c r="BH547" s="41">
        <f t="shared" si="265"/>
        <v>0</v>
      </c>
      <c r="BI547" s="41">
        <f t="shared" si="266"/>
        <v>0</v>
      </c>
      <c r="BJ547" s="41">
        <f t="shared" si="267"/>
        <v>0</v>
      </c>
    </row>
    <row r="548" spans="1:62" ht="15" customHeight="1">
      <c r="A548" s="159"/>
      <c r="B548" s="179"/>
      <c r="C548" s="220" t="s">
        <v>1170</v>
      </c>
      <c r="D548" s="573" t="str">
        <f>IF($AC$136="","",IF(HLOOKUP($AC$136,Presentación!$AQ$3:$BV$574,Presentación!AP409)="","",HLOOKUP($AC$136,Presentación!$AQ$3:$BV$574,Presentación!AP409,0)))</f>
        <v/>
      </c>
      <c r="E548" s="573"/>
      <c r="F548" s="573"/>
      <c r="G548" s="551" t="str">
        <f>IF($AC$136="","",IF(HLOOKUP($AC$136,Presentación!$BZ$3:$DE$574,Presentación!AP409,0)="","",HLOOKUP($AC$136,Presentación!$BZ$3:$DE$574,Presentación!AP409,0)))</f>
        <v/>
      </c>
      <c r="H548" s="551"/>
      <c r="I548" s="551"/>
      <c r="J548" s="551"/>
      <c r="K548" s="551"/>
      <c r="L548" s="551"/>
      <c r="M548" s="551"/>
      <c r="N548" s="551"/>
      <c r="O548" s="551"/>
      <c r="P548" s="551"/>
      <c r="Q548" s="551"/>
      <c r="R548" s="551"/>
      <c r="S548" s="551"/>
      <c r="T548" s="601"/>
      <c r="U548" s="467"/>
      <c r="V548" s="468"/>
      <c r="W548" s="27"/>
      <c r="X548" s="27"/>
      <c r="Y548" s="27"/>
      <c r="Z548" s="27"/>
      <c r="AA548" s="27"/>
      <c r="AB548" s="27"/>
      <c r="AC548" s="27"/>
      <c r="AD548" s="27"/>
      <c r="AG548">
        <f t="shared" si="241"/>
        <v>0</v>
      </c>
      <c r="AH548">
        <f t="shared" si="242"/>
        <v>0</v>
      </c>
      <c r="AI548" s="35">
        <f t="shared" si="243"/>
        <v>0</v>
      </c>
      <c r="AJ548" s="36">
        <f t="shared" si="244"/>
        <v>0</v>
      </c>
      <c r="AK548" s="37">
        <f t="shared" si="245"/>
        <v>0</v>
      </c>
      <c r="AL548" s="38">
        <f t="shared" si="246"/>
        <v>0</v>
      </c>
      <c r="AM548" s="35">
        <f t="shared" si="247"/>
        <v>0</v>
      </c>
      <c r="AN548" s="36">
        <f t="shared" si="248"/>
        <v>0</v>
      </c>
      <c r="AO548" s="37">
        <f t="shared" si="249"/>
        <v>0</v>
      </c>
      <c r="AP548" s="38">
        <f t="shared" si="250"/>
        <v>0</v>
      </c>
      <c r="AQ548" s="35">
        <f t="shared" si="251"/>
        <v>0</v>
      </c>
      <c r="AR548" s="36">
        <f t="shared" si="252"/>
        <v>0</v>
      </c>
      <c r="AS548" s="37">
        <f t="shared" si="253"/>
        <v>0</v>
      </c>
      <c r="AT548" s="38">
        <f t="shared" si="254"/>
        <v>0</v>
      </c>
      <c r="AU548" s="35">
        <f t="shared" si="255"/>
        <v>0</v>
      </c>
      <c r="AV548" s="36">
        <f t="shared" si="256"/>
        <v>0</v>
      </c>
      <c r="AW548" s="37">
        <f t="shared" si="257"/>
        <v>0</v>
      </c>
      <c r="AX548" s="38">
        <f t="shared" si="258"/>
        <v>0</v>
      </c>
      <c r="AY548" s="39">
        <f t="shared" si="259"/>
        <v>0</v>
      </c>
      <c r="AZ548" s="34" t="str">
        <f>IF(AY548=0,"",
IF(SUM($AY$143:AY548)=1,BA548,
IF($AY$718&gt;SUM($AY$143:AY548),_xlfn.CONCAT(", ",BA548),
IF($AY$718=SUM($AY$143:AY548),_xlfn.CONCAT(" y ",BA548)))))</f>
        <v/>
      </c>
      <c r="BA548" s="220" t="s">
        <v>1170</v>
      </c>
      <c r="BC548" s="41">
        <f t="shared" si="260"/>
        <v>0</v>
      </c>
      <c r="BD548" s="41">
        <f t="shared" si="261"/>
        <v>0</v>
      </c>
      <c r="BE548" s="41">
        <f t="shared" si="262"/>
        <v>0</v>
      </c>
      <c r="BF548" s="41">
        <f t="shared" si="263"/>
        <v>0</v>
      </c>
      <c r="BG548" s="41">
        <f t="shared" si="264"/>
        <v>0</v>
      </c>
      <c r="BH548" s="41">
        <f t="shared" si="265"/>
        <v>0</v>
      </c>
      <c r="BI548" s="41">
        <f t="shared" si="266"/>
        <v>0</v>
      </c>
      <c r="BJ548" s="41">
        <f t="shared" si="267"/>
        <v>0</v>
      </c>
    </row>
    <row r="549" spans="1:62" ht="15" customHeight="1">
      <c r="A549" s="159"/>
      <c r="B549" s="179"/>
      <c r="C549" s="220" t="s">
        <v>1171</v>
      </c>
      <c r="D549" s="573" t="str">
        <f>IF($AC$136="","",IF(HLOOKUP($AC$136,Presentación!$AQ$3:$BV$574,Presentación!AP410)="","",HLOOKUP($AC$136,Presentación!$AQ$3:$BV$574,Presentación!AP410,0)))</f>
        <v/>
      </c>
      <c r="E549" s="573"/>
      <c r="F549" s="573"/>
      <c r="G549" s="551" t="str">
        <f>IF($AC$136="","",IF(HLOOKUP($AC$136,Presentación!$BZ$3:$DE$574,Presentación!AP410,0)="","",HLOOKUP($AC$136,Presentación!$BZ$3:$DE$574,Presentación!AP410,0)))</f>
        <v/>
      </c>
      <c r="H549" s="551"/>
      <c r="I549" s="551"/>
      <c r="J549" s="551"/>
      <c r="K549" s="551"/>
      <c r="L549" s="551"/>
      <c r="M549" s="551"/>
      <c r="N549" s="551"/>
      <c r="O549" s="551"/>
      <c r="P549" s="551"/>
      <c r="Q549" s="551"/>
      <c r="R549" s="551"/>
      <c r="S549" s="551"/>
      <c r="T549" s="601"/>
      <c r="U549" s="467"/>
      <c r="V549" s="468"/>
      <c r="W549" s="27"/>
      <c r="X549" s="27"/>
      <c r="Y549" s="27"/>
      <c r="Z549" s="27"/>
      <c r="AA549" s="27"/>
      <c r="AB549" s="27"/>
      <c r="AC549" s="27"/>
      <c r="AD549" s="27"/>
      <c r="AG549">
        <f t="shared" si="241"/>
        <v>0</v>
      </c>
      <c r="AH549">
        <f t="shared" si="242"/>
        <v>0</v>
      </c>
      <c r="AI549" s="35">
        <f t="shared" si="243"/>
        <v>0</v>
      </c>
      <c r="AJ549" s="36">
        <f t="shared" si="244"/>
        <v>0</v>
      </c>
      <c r="AK549" s="37">
        <f t="shared" si="245"/>
        <v>0</v>
      </c>
      <c r="AL549" s="38">
        <f t="shared" si="246"/>
        <v>0</v>
      </c>
      <c r="AM549" s="35">
        <f t="shared" si="247"/>
        <v>0</v>
      </c>
      <c r="AN549" s="36">
        <f t="shared" si="248"/>
        <v>0</v>
      </c>
      <c r="AO549" s="37">
        <f t="shared" si="249"/>
        <v>0</v>
      </c>
      <c r="AP549" s="38">
        <f t="shared" si="250"/>
        <v>0</v>
      </c>
      <c r="AQ549" s="35">
        <f t="shared" si="251"/>
        <v>0</v>
      </c>
      <c r="AR549" s="36">
        <f t="shared" si="252"/>
        <v>0</v>
      </c>
      <c r="AS549" s="37">
        <f t="shared" si="253"/>
        <v>0</v>
      </c>
      <c r="AT549" s="38">
        <f t="shared" si="254"/>
        <v>0</v>
      </c>
      <c r="AU549" s="35">
        <f t="shared" si="255"/>
        <v>0</v>
      </c>
      <c r="AV549" s="36">
        <f t="shared" si="256"/>
        <v>0</v>
      </c>
      <c r="AW549" s="37">
        <f t="shared" si="257"/>
        <v>0</v>
      </c>
      <c r="AX549" s="38">
        <f t="shared" si="258"/>
        <v>0</v>
      </c>
      <c r="AY549" s="39">
        <f t="shared" si="259"/>
        <v>0</v>
      </c>
      <c r="AZ549" s="34" t="str">
        <f>IF(AY549=0,"",
IF(SUM($AY$143:AY549)=1,BA549,
IF($AY$718&gt;SUM($AY$143:AY549),_xlfn.CONCAT(", ",BA549),
IF($AY$718=SUM($AY$143:AY549),_xlfn.CONCAT(" y ",BA549)))))</f>
        <v/>
      </c>
      <c r="BA549" s="220" t="s">
        <v>1171</v>
      </c>
      <c r="BC549" s="41">
        <f t="shared" si="260"/>
        <v>0</v>
      </c>
      <c r="BD549" s="41">
        <f t="shared" si="261"/>
        <v>0</v>
      </c>
      <c r="BE549" s="41">
        <f t="shared" si="262"/>
        <v>0</v>
      </c>
      <c r="BF549" s="41">
        <f t="shared" si="263"/>
        <v>0</v>
      </c>
      <c r="BG549" s="41">
        <f t="shared" si="264"/>
        <v>0</v>
      </c>
      <c r="BH549" s="41">
        <f t="shared" si="265"/>
        <v>0</v>
      </c>
      <c r="BI549" s="41">
        <f t="shared" si="266"/>
        <v>0</v>
      </c>
      <c r="BJ549" s="41">
        <f t="shared" si="267"/>
        <v>0</v>
      </c>
    </row>
    <row r="550" spans="1:62" ht="15" customHeight="1">
      <c r="A550" s="159"/>
      <c r="B550" s="179"/>
      <c r="C550" s="220" t="s">
        <v>1172</v>
      </c>
      <c r="D550" s="573" t="str">
        <f>IF($AC$136="","",IF(HLOOKUP($AC$136,Presentación!$AQ$3:$BV$574,Presentación!AP411)="","",HLOOKUP($AC$136,Presentación!$AQ$3:$BV$574,Presentación!AP411,0)))</f>
        <v/>
      </c>
      <c r="E550" s="573"/>
      <c r="F550" s="573"/>
      <c r="G550" s="551" t="str">
        <f>IF($AC$136="","",IF(HLOOKUP($AC$136,Presentación!$BZ$3:$DE$574,Presentación!AP411,0)="","",HLOOKUP($AC$136,Presentación!$BZ$3:$DE$574,Presentación!AP411,0)))</f>
        <v/>
      </c>
      <c r="H550" s="551"/>
      <c r="I550" s="551"/>
      <c r="J550" s="551"/>
      <c r="K550" s="551"/>
      <c r="L550" s="551"/>
      <c r="M550" s="551"/>
      <c r="N550" s="551"/>
      <c r="O550" s="551"/>
      <c r="P550" s="551"/>
      <c r="Q550" s="551"/>
      <c r="R550" s="551"/>
      <c r="S550" s="551"/>
      <c r="T550" s="601"/>
      <c r="U550" s="467"/>
      <c r="V550" s="468"/>
      <c r="W550" s="27"/>
      <c r="X550" s="27"/>
      <c r="Y550" s="27"/>
      <c r="Z550" s="27"/>
      <c r="AA550" s="27"/>
      <c r="AB550" s="27"/>
      <c r="AC550" s="27"/>
      <c r="AD550" s="27"/>
      <c r="AG550">
        <f t="shared" si="241"/>
        <v>0</v>
      </c>
      <c r="AH550">
        <f t="shared" si="242"/>
        <v>0</v>
      </c>
      <c r="AI550" s="35">
        <f t="shared" si="243"/>
        <v>0</v>
      </c>
      <c r="AJ550" s="36">
        <f t="shared" si="244"/>
        <v>0</v>
      </c>
      <c r="AK550" s="37">
        <f t="shared" si="245"/>
        <v>0</v>
      </c>
      <c r="AL550" s="38">
        <f t="shared" si="246"/>
        <v>0</v>
      </c>
      <c r="AM550" s="35">
        <f t="shared" si="247"/>
        <v>0</v>
      </c>
      <c r="AN550" s="36">
        <f t="shared" si="248"/>
        <v>0</v>
      </c>
      <c r="AO550" s="37">
        <f t="shared" si="249"/>
        <v>0</v>
      </c>
      <c r="AP550" s="38">
        <f t="shared" si="250"/>
        <v>0</v>
      </c>
      <c r="AQ550" s="35">
        <f t="shared" si="251"/>
        <v>0</v>
      </c>
      <c r="AR550" s="36">
        <f t="shared" si="252"/>
        <v>0</v>
      </c>
      <c r="AS550" s="37">
        <f t="shared" si="253"/>
        <v>0</v>
      </c>
      <c r="AT550" s="38">
        <f t="shared" si="254"/>
        <v>0</v>
      </c>
      <c r="AU550" s="35">
        <f t="shared" si="255"/>
        <v>0</v>
      </c>
      <c r="AV550" s="36">
        <f t="shared" si="256"/>
        <v>0</v>
      </c>
      <c r="AW550" s="37">
        <f t="shared" si="257"/>
        <v>0</v>
      </c>
      <c r="AX550" s="38">
        <f t="shared" si="258"/>
        <v>0</v>
      </c>
      <c r="AY550" s="39">
        <f t="shared" si="259"/>
        <v>0</v>
      </c>
      <c r="AZ550" s="34" t="str">
        <f>IF(AY550=0,"",
IF(SUM($AY$143:AY550)=1,BA550,
IF($AY$718&gt;SUM($AY$143:AY550),_xlfn.CONCAT(", ",BA550),
IF($AY$718=SUM($AY$143:AY550),_xlfn.CONCAT(" y ",BA550)))))</f>
        <v/>
      </c>
      <c r="BA550" s="220" t="s">
        <v>1172</v>
      </c>
      <c r="BC550" s="41">
        <f t="shared" si="260"/>
        <v>0</v>
      </c>
      <c r="BD550" s="41">
        <f t="shared" si="261"/>
        <v>0</v>
      </c>
      <c r="BE550" s="41">
        <f t="shared" si="262"/>
        <v>0</v>
      </c>
      <c r="BF550" s="41">
        <f t="shared" si="263"/>
        <v>0</v>
      </c>
      <c r="BG550" s="41">
        <f t="shared" si="264"/>
        <v>0</v>
      </c>
      <c r="BH550" s="41">
        <f t="shared" si="265"/>
        <v>0</v>
      </c>
      <c r="BI550" s="41">
        <f t="shared" si="266"/>
        <v>0</v>
      </c>
      <c r="BJ550" s="41">
        <f t="shared" si="267"/>
        <v>0</v>
      </c>
    </row>
    <row r="551" spans="1:62" ht="15" customHeight="1">
      <c r="A551" s="159"/>
      <c r="B551" s="179"/>
      <c r="C551" s="220" t="s">
        <v>1173</v>
      </c>
      <c r="D551" s="573" t="str">
        <f>IF($AC$136="","",IF(HLOOKUP($AC$136,Presentación!$AQ$3:$BV$574,Presentación!AP412)="","",HLOOKUP($AC$136,Presentación!$AQ$3:$BV$574,Presentación!AP412,0)))</f>
        <v/>
      </c>
      <c r="E551" s="573"/>
      <c r="F551" s="573"/>
      <c r="G551" s="551" t="str">
        <f>IF($AC$136="","",IF(HLOOKUP($AC$136,Presentación!$BZ$3:$DE$574,Presentación!AP412,0)="","",HLOOKUP($AC$136,Presentación!$BZ$3:$DE$574,Presentación!AP412,0)))</f>
        <v/>
      </c>
      <c r="H551" s="551"/>
      <c r="I551" s="551"/>
      <c r="J551" s="551"/>
      <c r="K551" s="551"/>
      <c r="L551" s="551"/>
      <c r="M551" s="551"/>
      <c r="N551" s="551"/>
      <c r="O551" s="551"/>
      <c r="P551" s="551"/>
      <c r="Q551" s="551"/>
      <c r="R551" s="551"/>
      <c r="S551" s="551"/>
      <c r="T551" s="601"/>
      <c r="U551" s="467"/>
      <c r="V551" s="468"/>
      <c r="W551" s="27"/>
      <c r="X551" s="27"/>
      <c r="Y551" s="27"/>
      <c r="Z551" s="27"/>
      <c r="AA551" s="27"/>
      <c r="AB551" s="27"/>
      <c r="AC551" s="27"/>
      <c r="AD551" s="27"/>
      <c r="AG551">
        <f t="shared" si="241"/>
        <v>0</v>
      </c>
      <c r="AH551">
        <f t="shared" si="242"/>
        <v>0</v>
      </c>
      <c r="AI551" s="35">
        <f t="shared" si="243"/>
        <v>0</v>
      </c>
      <c r="AJ551" s="36">
        <f t="shared" si="244"/>
        <v>0</v>
      </c>
      <c r="AK551" s="37">
        <f t="shared" si="245"/>
        <v>0</v>
      </c>
      <c r="AL551" s="38">
        <f t="shared" si="246"/>
        <v>0</v>
      </c>
      <c r="AM551" s="35">
        <f t="shared" si="247"/>
        <v>0</v>
      </c>
      <c r="AN551" s="36">
        <f t="shared" si="248"/>
        <v>0</v>
      </c>
      <c r="AO551" s="37">
        <f t="shared" si="249"/>
        <v>0</v>
      </c>
      <c r="AP551" s="38">
        <f t="shared" si="250"/>
        <v>0</v>
      </c>
      <c r="AQ551" s="35">
        <f t="shared" si="251"/>
        <v>0</v>
      </c>
      <c r="AR551" s="36">
        <f t="shared" si="252"/>
        <v>0</v>
      </c>
      <c r="AS551" s="37">
        <f t="shared" si="253"/>
        <v>0</v>
      </c>
      <c r="AT551" s="38">
        <f t="shared" si="254"/>
        <v>0</v>
      </c>
      <c r="AU551" s="35">
        <f t="shared" si="255"/>
        <v>0</v>
      </c>
      <c r="AV551" s="36">
        <f t="shared" si="256"/>
        <v>0</v>
      </c>
      <c r="AW551" s="37">
        <f t="shared" si="257"/>
        <v>0</v>
      </c>
      <c r="AX551" s="38">
        <f t="shared" si="258"/>
        <v>0</v>
      </c>
      <c r="AY551" s="39">
        <f t="shared" si="259"/>
        <v>0</v>
      </c>
      <c r="AZ551" s="34" t="str">
        <f>IF(AY551=0,"",
IF(SUM($AY$143:AY551)=1,BA551,
IF($AY$718&gt;SUM($AY$143:AY551),_xlfn.CONCAT(", ",BA551),
IF($AY$718=SUM($AY$143:AY551),_xlfn.CONCAT(" y ",BA551)))))</f>
        <v/>
      </c>
      <c r="BA551" s="220" t="s">
        <v>1173</v>
      </c>
      <c r="BC551" s="41">
        <f t="shared" si="260"/>
        <v>0</v>
      </c>
      <c r="BD551" s="41">
        <f t="shared" si="261"/>
        <v>0</v>
      </c>
      <c r="BE551" s="41">
        <f t="shared" si="262"/>
        <v>0</v>
      </c>
      <c r="BF551" s="41">
        <f t="shared" si="263"/>
        <v>0</v>
      </c>
      <c r="BG551" s="41">
        <f t="shared" si="264"/>
        <v>0</v>
      </c>
      <c r="BH551" s="41">
        <f t="shared" si="265"/>
        <v>0</v>
      </c>
      <c r="BI551" s="41">
        <f t="shared" si="266"/>
        <v>0</v>
      </c>
      <c r="BJ551" s="41">
        <f t="shared" si="267"/>
        <v>0</v>
      </c>
    </row>
    <row r="552" spans="1:62" ht="15" customHeight="1">
      <c r="A552" s="159"/>
      <c r="B552" s="179"/>
      <c r="C552" s="220" t="s">
        <v>1174</v>
      </c>
      <c r="D552" s="573" t="str">
        <f>IF($AC$136="","",IF(HLOOKUP($AC$136,Presentación!$AQ$3:$BV$574,Presentación!AP413)="","",HLOOKUP($AC$136,Presentación!$AQ$3:$BV$574,Presentación!AP413,0)))</f>
        <v/>
      </c>
      <c r="E552" s="573"/>
      <c r="F552" s="573"/>
      <c r="G552" s="551" t="str">
        <f>IF($AC$136="","",IF(HLOOKUP($AC$136,Presentación!$BZ$3:$DE$574,Presentación!AP413,0)="","",HLOOKUP($AC$136,Presentación!$BZ$3:$DE$574,Presentación!AP413,0)))</f>
        <v/>
      </c>
      <c r="H552" s="551"/>
      <c r="I552" s="551"/>
      <c r="J552" s="551"/>
      <c r="K552" s="551"/>
      <c r="L552" s="551"/>
      <c r="M552" s="551"/>
      <c r="N552" s="551"/>
      <c r="O552" s="551"/>
      <c r="P552" s="551"/>
      <c r="Q552" s="551"/>
      <c r="R552" s="551"/>
      <c r="S552" s="551"/>
      <c r="T552" s="601"/>
      <c r="U552" s="467"/>
      <c r="V552" s="468"/>
      <c r="W552" s="27"/>
      <c r="X552" s="27"/>
      <c r="Y552" s="27"/>
      <c r="Z552" s="27"/>
      <c r="AA552" s="27"/>
      <c r="AB552" s="27"/>
      <c r="AC552" s="27"/>
      <c r="AD552" s="27"/>
      <c r="AG552">
        <f t="shared" si="241"/>
        <v>0</v>
      </c>
      <c r="AH552">
        <f t="shared" si="242"/>
        <v>0</v>
      </c>
      <c r="AI552" s="35">
        <f t="shared" si="243"/>
        <v>0</v>
      </c>
      <c r="AJ552" s="36">
        <f t="shared" si="244"/>
        <v>0</v>
      </c>
      <c r="AK552" s="37">
        <f t="shared" si="245"/>
        <v>0</v>
      </c>
      <c r="AL552" s="38">
        <f t="shared" si="246"/>
        <v>0</v>
      </c>
      <c r="AM552" s="35">
        <f t="shared" si="247"/>
        <v>0</v>
      </c>
      <c r="AN552" s="36">
        <f t="shared" si="248"/>
        <v>0</v>
      </c>
      <c r="AO552" s="37">
        <f t="shared" si="249"/>
        <v>0</v>
      </c>
      <c r="AP552" s="38">
        <f t="shared" si="250"/>
        <v>0</v>
      </c>
      <c r="AQ552" s="35">
        <f t="shared" si="251"/>
        <v>0</v>
      </c>
      <c r="AR552" s="36">
        <f t="shared" si="252"/>
        <v>0</v>
      </c>
      <c r="AS552" s="37">
        <f t="shared" si="253"/>
        <v>0</v>
      </c>
      <c r="AT552" s="38">
        <f t="shared" si="254"/>
        <v>0</v>
      </c>
      <c r="AU552" s="35">
        <f t="shared" si="255"/>
        <v>0</v>
      </c>
      <c r="AV552" s="36">
        <f t="shared" si="256"/>
        <v>0</v>
      </c>
      <c r="AW552" s="37">
        <f t="shared" si="257"/>
        <v>0</v>
      </c>
      <c r="AX552" s="38">
        <f t="shared" si="258"/>
        <v>0</v>
      </c>
      <c r="AY552" s="39">
        <f t="shared" si="259"/>
        <v>0</v>
      </c>
      <c r="AZ552" s="34" t="str">
        <f>IF(AY552=0,"",
IF(SUM($AY$143:AY552)=1,BA552,
IF($AY$718&gt;SUM($AY$143:AY552),_xlfn.CONCAT(", ",BA552),
IF($AY$718=SUM($AY$143:AY552),_xlfn.CONCAT(" y ",BA552)))))</f>
        <v/>
      </c>
      <c r="BA552" s="220" t="s">
        <v>1174</v>
      </c>
      <c r="BC552" s="41">
        <f t="shared" si="260"/>
        <v>0</v>
      </c>
      <c r="BD552" s="41">
        <f t="shared" si="261"/>
        <v>0</v>
      </c>
      <c r="BE552" s="41">
        <f t="shared" si="262"/>
        <v>0</v>
      </c>
      <c r="BF552" s="41">
        <f t="shared" si="263"/>
        <v>0</v>
      </c>
      <c r="BG552" s="41">
        <f t="shared" si="264"/>
        <v>0</v>
      </c>
      <c r="BH552" s="41">
        <f t="shared" si="265"/>
        <v>0</v>
      </c>
      <c r="BI552" s="41">
        <f t="shared" si="266"/>
        <v>0</v>
      </c>
      <c r="BJ552" s="41">
        <f t="shared" si="267"/>
        <v>0</v>
      </c>
    </row>
    <row r="553" spans="1:62" ht="15" customHeight="1">
      <c r="A553" s="159"/>
      <c r="B553" s="179"/>
      <c r="C553" s="220" t="s">
        <v>1175</v>
      </c>
      <c r="D553" s="573" t="str">
        <f>IF($AC$136="","",IF(HLOOKUP($AC$136,Presentación!$AQ$3:$BV$574,Presentación!AP414)="","",HLOOKUP($AC$136,Presentación!$AQ$3:$BV$574,Presentación!AP414,0)))</f>
        <v/>
      </c>
      <c r="E553" s="573"/>
      <c r="F553" s="573"/>
      <c r="G553" s="551" t="str">
        <f>IF($AC$136="","",IF(HLOOKUP($AC$136,Presentación!$BZ$3:$DE$574,Presentación!AP414,0)="","",HLOOKUP($AC$136,Presentación!$BZ$3:$DE$574,Presentación!AP414,0)))</f>
        <v/>
      </c>
      <c r="H553" s="551"/>
      <c r="I553" s="551"/>
      <c r="J553" s="551"/>
      <c r="K553" s="551"/>
      <c r="L553" s="551"/>
      <c r="M553" s="551"/>
      <c r="N553" s="551"/>
      <c r="O553" s="551"/>
      <c r="P553" s="551"/>
      <c r="Q553" s="551"/>
      <c r="R553" s="551"/>
      <c r="S553" s="551"/>
      <c r="T553" s="601"/>
      <c r="U553" s="467"/>
      <c r="V553" s="468"/>
      <c r="W553" s="27"/>
      <c r="X553" s="27"/>
      <c r="Y553" s="27"/>
      <c r="Z553" s="27"/>
      <c r="AA553" s="27"/>
      <c r="AB553" s="27"/>
      <c r="AC553" s="27"/>
      <c r="AD553" s="27"/>
      <c r="AG553">
        <f t="shared" si="241"/>
        <v>0</v>
      </c>
      <c r="AH553">
        <f t="shared" si="242"/>
        <v>0</v>
      </c>
      <c r="AI553" s="35">
        <f t="shared" si="243"/>
        <v>0</v>
      </c>
      <c r="AJ553" s="36">
        <f t="shared" si="244"/>
        <v>0</v>
      </c>
      <c r="AK553" s="37">
        <f t="shared" si="245"/>
        <v>0</v>
      </c>
      <c r="AL553" s="38">
        <f t="shared" si="246"/>
        <v>0</v>
      </c>
      <c r="AM553" s="35">
        <f t="shared" si="247"/>
        <v>0</v>
      </c>
      <c r="AN553" s="36">
        <f t="shared" si="248"/>
        <v>0</v>
      </c>
      <c r="AO553" s="37">
        <f t="shared" si="249"/>
        <v>0</v>
      </c>
      <c r="AP553" s="38">
        <f t="shared" si="250"/>
        <v>0</v>
      </c>
      <c r="AQ553" s="35">
        <f t="shared" si="251"/>
        <v>0</v>
      </c>
      <c r="AR553" s="36">
        <f t="shared" si="252"/>
        <v>0</v>
      </c>
      <c r="AS553" s="37">
        <f t="shared" si="253"/>
        <v>0</v>
      </c>
      <c r="AT553" s="38">
        <f t="shared" si="254"/>
        <v>0</v>
      </c>
      <c r="AU553" s="35">
        <f t="shared" si="255"/>
        <v>0</v>
      </c>
      <c r="AV553" s="36">
        <f t="shared" si="256"/>
        <v>0</v>
      </c>
      <c r="AW553" s="37">
        <f t="shared" si="257"/>
        <v>0</v>
      </c>
      <c r="AX553" s="38">
        <f t="shared" si="258"/>
        <v>0</v>
      </c>
      <c r="AY553" s="39">
        <f t="shared" si="259"/>
        <v>0</v>
      </c>
      <c r="AZ553" s="34" t="str">
        <f>IF(AY553=0,"",
IF(SUM($AY$143:AY553)=1,BA553,
IF($AY$718&gt;SUM($AY$143:AY553),_xlfn.CONCAT(", ",BA553),
IF($AY$718=SUM($AY$143:AY553),_xlfn.CONCAT(" y ",BA553)))))</f>
        <v/>
      </c>
      <c r="BA553" s="220" t="s">
        <v>1175</v>
      </c>
      <c r="BC553" s="41">
        <f t="shared" si="260"/>
        <v>0</v>
      </c>
      <c r="BD553" s="41">
        <f t="shared" si="261"/>
        <v>0</v>
      </c>
      <c r="BE553" s="41">
        <f t="shared" si="262"/>
        <v>0</v>
      </c>
      <c r="BF553" s="41">
        <f t="shared" si="263"/>
        <v>0</v>
      </c>
      <c r="BG553" s="41">
        <f t="shared" si="264"/>
        <v>0</v>
      </c>
      <c r="BH553" s="41">
        <f t="shared" si="265"/>
        <v>0</v>
      </c>
      <c r="BI553" s="41">
        <f t="shared" si="266"/>
        <v>0</v>
      </c>
      <c r="BJ553" s="41">
        <f t="shared" si="267"/>
        <v>0</v>
      </c>
    </row>
    <row r="554" spans="1:62" ht="15" customHeight="1">
      <c r="A554" s="159"/>
      <c r="B554" s="179"/>
      <c r="C554" s="220" t="s">
        <v>1176</v>
      </c>
      <c r="D554" s="573" t="str">
        <f>IF($AC$136="","",IF(HLOOKUP($AC$136,Presentación!$AQ$3:$BV$574,Presentación!AP415)="","",HLOOKUP($AC$136,Presentación!$AQ$3:$BV$574,Presentación!AP415,0)))</f>
        <v/>
      </c>
      <c r="E554" s="573"/>
      <c r="F554" s="573"/>
      <c r="G554" s="551" t="str">
        <f>IF($AC$136="","",IF(HLOOKUP($AC$136,Presentación!$BZ$3:$DE$574,Presentación!AP415,0)="","",HLOOKUP($AC$136,Presentación!$BZ$3:$DE$574,Presentación!AP415,0)))</f>
        <v/>
      </c>
      <c r="H554" s="551"/>
      <c r="I554" s="551"/>
      <c r="J554" s="551"/>
      <c r="K554" s="551"/>
      <c r="L554" s="551"/>
      <c r="M554" s="551"/>
      <c r="N554" s="551"/>
      <c r="O554" s="551"/>
      <c r="P554" s="551"/>
      <c r="Q554" s="551"/>
      <c r="R554" s="551"/>
      <c r="S554" s="551"/>
      <c r="T554" s="601"/>
      <c r="U554" s="467"/>
      <c r="V554" s="468"/>
      <c r="W554" s="27"/>
      <c r="X554" s="27"/>
      <c r="Y554" s="27"/>
      <c r="Z554" s="27"/>
      <c r="AA554" s="27"/>
      <c r="AB554" s="27"/>
      <c r="AC554" s="27"/>
      <c r="AD554" s="27"/>
      <c r="AG554">
        <f t="shared" si="241"/>
        <v>0</v>
      </c>
      <c r="AH554">
        <f t="shared" si="242"/>
        <v>0</v>
      </c>
      <c r="AI554" s="35">
        <f t="shared" si="243"/>
        <v>0</v>
      </c>
      <c r="AJ554" s="36">
        <f t="shared" si="244"/>
        <v>0</v>
      </c>
      <c r="AK554" s="37">
        <f t="shared" si="245"/>
        <v>0</v>
      </c>
      <c r="AL554" s="38">
        <f t="shared" si="246"/>
        <v>0</v>
      </c>
      <c r="AM554" s="35">
        <f t="shared" si="247"/>
        <v>0</v>
      </c>
      <c r="AN554" s="36">
        <f t="shared" si="248"/>
        <v>0</v>
      </c>
      <c r="AO554" s="37">
        <f t="shared" si="249"/>
        <v>0</v>
      </c>
      <c r="AP554" s="38">
        <f t="shared" si="250"/>
        <v>0</v>
      </c>
      <c r="AQ554" s="35">
        <f t="shared" si="251"/>
        <v>0</v>
      </c>
      <c r="AR554" s="36">
        <f t="shared" si="252"/>
        <v>0</v>
      </c>
      <c r="AS554" s="37">
        <f t="shared" si="253"/>
        <v>0</v>
      </c>
      <c r="AT554" s="38">
        <f t="shared" si="254"/>
        <v>0</v>
      </c>
      <c r="AU554" s="35">
        <f t="shared" si="255"/>
        <v>0</v>
      </c>
      <c r="AV554" s="36">
        <f t="shared" si="256"/>
        <v>0</v>
      </c>
      <c r="AW554" s="37">
        <f t="shared" si="257"/>
        <v>0</v>
      </c>
      <c r="AX554" s="38">
        <f t="shared" si="258"/>
        <v>0</v>
      </c>
      <c r="AY554" s="39">
        <f t="shared" si="259"/>
        <v>0</v>
      </c>
      <c r="AZ554" s="34" t="str">
        <f>IF(AY554=0,"",
IF(SUM($AY$143:AY554)=1,BA554,
IF($AY$718&gt;SUM($AY$143:AY554),_xlfn.CONCAT(", ",BA554),
IF($AY$718=SUM($AY$143:AY554),_xlfn.CONCAT(" y ",BA554)))))</f>
        <v/>
      </c>
      <c r="BA554" s="220" t="s">
        <v>1176</v>
      </c>
      <c r="BC554" s="41">
        <f t="shared" si="260"/>
        <v>0</v>
      </c>
      <c r="BD554" s="41">
        <f t="shared" si="261"/>
        <v>0</v>
      </c>
      <c r="BE554" s="41">
        <f t="shared" si="262"/>
        <v>0</v>
      </c>
      <c r="BF554" s="41">
        <f t="shared" si="263"/>
        <v>0</v>
      </c>
      <c r="BG554" s="41">
        <f t="shared" si="264"/>
        <v>0</v>
      </c>
      <c r="BH554" s="41">
        <f t="shared" si="265"/>
        <v>0</v>
      </c>
      <c r="BI554" s="41">
        <f t="shared" si="266"/>
        <v>0</v>
      </c>
      <c r="BJ554" s="41">
        <f t="shared" si="267"/>
        <v>0</v>
      </c>
    </row>
    <row r="555" spans="1:62" ht="15" customHeight="1">
      <c r="A555" s="159"/>
      <c r="B555" s="179"/>
      <c r="C555" s="220" t="s">
        <v>1177</v>
      </c>
      <c r="D555" s="573" t="str">
        <f>IF($AC$136="","",IF(HLOOKUP($AC$136,Presentación!$AQ$3:$BV$574,Presentación!AP416)="","",HLOOKUP($AC$136,Presentación!$AQ$3:$BV$574,Presentación!AP416,0)))</f>
        <v/>
      </c>
      <c r="E555" s="573"/>
      <c r="F555" s="573"/>
      <c r="G555" s="551" t="str">
        <f>IF($AC$136="","",IF(HLOOKUP($AC$136,Presentación!$BZ$3:$DE$574,Presentación!AP416,0)="","",HLOOKUP($AC$136,Presentación!$BZ$3:$DE$574,Presentación!AP416,0)))</f>
        <v/>
      </c>
      <c r="H555" s="551"/>
      <c r="I555" s="551"/>
      <c r="J555" s="551"/>
      <c r="K555" s="551"/>
      <c r="L555" s="551"/>
      <c r="M555" s="551"/>
      <c r="N555" s="551"/>
      <c r="O555" s="551"/>
      <c r="P555" s="551"/>
      <c r="Q555" s="551"/>
      <c r="R555" s="551"/>
      <c r="S555" s="551"/>
      <c r="T555" s="601"/>
      <c r="U555" s="467"/>
      <c r="V555" s="468"/>
      <c r="W555" s="27"/>
      <c r="X555" s="27"/>
      <c r="Y555" s="27"/>
      <c r="Z555" s="27"/>
      <c r="AA555" s="27"/>
      <c r="AB555" s="27"/>
      <c r="AC555" s="27"/>
      <c r="AD555" s="27"/>
      <c r="AG555">
        <f t="shared" si="241"/>
        <v>0</v>
      </c>
      <c r="AH555">
        <f t="shared" si="242"/>
        <v>0</v>
      </c>
      <c r="AI555" s="35">
        <f t="shared" si="243"/>
        <v>0</v>
      </c>
      <c r="AJ555" s="36">
        <f t="shared" si="244"/>
        <v>0</v>
      </c>
      <c r="AK555" s="37">
        <f t="shared" si="245"/>
        <v>0</v>
      </c>
      <c r="AL555" s="38">
        <f t="shared" si="246"/>
        <v>0</v>
      </c>
      <c r="AM555" s="35">
        <f t="shared" si="247"/>
        <v>0</v>
      </c>
      <c r="AN555" s="36">
        <f t="shared" si="248"/>
        <v>0</v>
      </c>
      <c r="AO555" s="37">
        <f t="shared" si="249"/>
        <v>0</v>
      </c>
      <c r="AP555" s="38">
        <f t="shared" si="250"/>
        <v>0</v>
      </c>
      <c r="AQ555" s="35">
        <f t="shared" si="251"/>
        <v>0</v>
      </c>
      <c r="AR555" s="36">
        <f t="shared" si="252"/>
        <v>0</v>
      </c>
      <c r="AS555" s="37">
        <f t="shared" si="253"/>
        <v>0</v>
      </c>
      <c r="AT555" s="38">
        <f t="shared" si="254"/>
        <v>0</v>
      </c>
      <c r="AU555" s="35">
        <f t="shared" si="255"/>
        <v>0</v>
      </c>
      <c r="AV555" s="36">
        <f t="shared" si="256"/>
        <v>0</v>
      </c>
      <c r="AW555" s="37">
        <f t="shared" si="257"/>
        <v>0</v>
      </c>
      <c r="AX555" s="38">
        <f t="shared" si="258"/>
        <v>0</v>
      </c>
      <c r="AY555" s="39">
        <f t="shared" si="259"/>
        <v>0</v>
      </c>
      <c r="AZ555" s="34" t="str">
        <f>IF(AY555=0,"",
IF(SUM($AY$143:AY555)=1,BA555,
IF($AY$718&gt;SUM($AY$143:AY555),_xlfn.CONCAT(", ",BA555),
IF($AY$718=SUM($AY$143:AY555),_xlfn.CONCAT(" y ",BA555)))))</f>
        <v/>
      </c>
      <c r="BA555" s="220" t="s">
        <v>1177</v>
      </c>
      <c r="BC555" s="41">
        <f t="shared" si="260"/>
        <v>0</v>
      </c>
      <c r="BD555" s="41">
        <f t="shared" si="261"/>
        <v>0</v>
      </c>
      <c r="BE555" s="41">
        <f t="shared" si="262"/>
        <v>0</v>
      </c>
      <c r="BF555" s="41">
        <f t="shared" si="263"/>
        <v>0</v>
      </c>
      <c r="BG555" s="41">
        <f t="shared" si="264"/>
        <v>0</v>
      </c>
      <c r="BH555" s="41">
        <f t="shared" si="265"/>
        <v>0</v>
      </c>
      <c r="BI555" s="41">
        <f t="shared" si="266"/>
        <v>0</v>
      </c>
      <c r="BJ555" s="41">
        <f t="shared" si="267"/>
        <v>0</v>
      </c>
    </row>
    <row r="556" spans="1:62" ht="15" customHeight="1">
      <c r="A556" s="159"/>
      <c r="B556" s="179"/>
      <c r="C556" s="220" t="s">
        <v>1178</v>
      </c>
      <c r="D556" s="573" t="str">
        <f>IF($AC$136="","",IF(HLOOKUP($AC$136,Presentación!$AQ$3:$BV$574,Presentación!AP417)="","",HLOOKUP($AC$136,Presentación!$AQ$3:$BV$574,Presentación!AP417,0)))</f>
        <v/>
      </c>
      <c r="E556" s="573"/>
      <c r="F556" s="573"/>
      <c r="G556" s="551" t="str">
        <f>IF($AC$136="","",IF(HLOOKUP($AC$136,Presentación!$BZ$3:$DE$574,Presentación!AP417,0)="","",HLOOKUP($AC$136,Presentación!$BZ$3:$DE$574,Presentación!AP417,0)))</f>
        <v/>
      </c>
      <c r="H556" s="551"/>
      <c r="I556" s="551"/>
      <c r="J556" s="551"/>
      <c r="K556" s="551"/>
      <c r="L556" s="551"/>
      <c r="M556" s="551"/>
      <c r="N556" s="551"/>
      <c r="O556" s="551"/>
      <c r="P556" s="551"/>
      <c r="Q556" s="551"/>
      <c r="R556" s="551"/>
      <c r="S556" s="551"/>
      <c r="T556" s="601"/>
      <c r="U556" s="467"/>
      <c r="V556" s="468"/>
      <c r="W556" s="27"/>
      <c r="X556" s="27"/>
      <c r="Y556" s="27"/>
      <c r="Z556" s="27"/>
      <c r="AA556" s="27"/>
      <c r="AB556" s="27"/>
      <c r="AC556" s="27"/>
      <c r="AD556" s="27"/>
      <c r="AG556">
        <f t="shared" si="241"/>
        <v>0</v>
      </c>
      <c r="AH556">
        <f t="shared" si="242"/>
        <v>0</v>
      </c>
      <c r="AI556" s="35">
        <f t="shared" si="243"/>
        <v>0</v>
      </c>
      <c r="AJ556" s="36">
        <f t="shared" si="244"/>
        <v>0</v>
      </c>
      <c r="AK556" s="37">
        <f t="shared" si="245"/>
        <v>0</v>
      </c>
      <c r="AL556" s="38">
        <f t="shared" si="246"/>
        <v>0</v>
      </c>
      <c r="AM556" s="35">
        <f t="shared" si="247"/>
        <v>0</v>
      </c>
      <c r="AN556" s="36">
        <f t="shared" si="248"/>
        <v>0</v>
      </c>
      <c r="AO556" s="37">
        <f t="shared" si="249"/>
        <v>0</v>
      </c>
      <c r="AP556" s="38">
        <f t="shared" si="250"/>
        <v>0</v>
      </c>
      <c r="AQ556" s="35">
        <f t="shared" si="251"/>
        <v>0</v>
      </c>
      <c r="AR556" s="36">
        <f t="shared" si="252"/>
        <v>0</v>
      </c>
      <c r="AS556" s="37">
        <f t="shared" si="253"/>
        <v>0</v>
      </c>
      <c r="AT556" s="38">
        <f t="shared" si="254"/>
        <v>0</v>
      </c>
      <c r="AU556" s="35">
        <f t="shared" si="255"/>
        <v>0</v>
      </c>
      <c r="AV556" s="36">
        <f t="shared" si="256"/>
        <v>0</v>
      </c>
      <c r="AW556" s="37">
        <f t="shared" si="257"/>
        <v>0</v>
      </c>
      <c r="AX556" s="38">
        <f t="shared" si="258"/>
        <v>0</v>
      </c>
      <c r="AY556" s="39">
        <f t="shared" si="259"/>
        <v>0</v>
      </c>
      <c r="AZ556" s="34" t="str">
        <f>IF(AY556=0,"",
IF(SUM($AY$143:AY556)=1,BA556,
IF($AY$718&gt;SUM($AY$143:AY556),_xlfn.CONCAT(", ",BA556),
IF($AY$718=SUM($AY$143:AY556),_xlfn.CONCAT(" y ",BA556)))))</f>
        <v/>
      </c>
      <c r="BA556" s="220" t="s">
        <v>1178</v>
      </c>
      <c r="BC556" s="41">
        <f t="shared" si="260"/>
        <v>0</v>
      </c>
      <c r="BD556" s="41">
        <f t="shared" si="261"/>
        <v>0</v>
      </c>
      <c r="BE556" s="41">
        <f t="shared" si="262"/>
        <v>0</v>
      </c>
      <c r="BF556" s="41">
        <f t="shared" si="263"/>
        <v>0</v>
      </c>
      <c r="BG556" s="41">
        <f t="shared" si="264"/>
        <v>0</v>
      </c>
      <c r="BH556" s="41">
        <f t="shared" si="265"/>
        <v>0</v>
      </c>
      <c r="BI556" s="41">
        <f t="shared" si="266"/>
        <v>0</v>
      </c>
      <c r="BJ556" s="41">
        <f t="shared" si="267"/>
        <v>0</v>
      </c>
    </row>
    <row r="557" spans="1:62" ht="15" customHeight="1">
      <c r="A557" s="159"/>
      <c r="B557" s="179"/>
      <c r="C557" s="220" t="s">
        <v>1179</v>
      </c>
      <c r="D557" s="573" t="str">
        <f>IF($AC$136="","",IF(HLOOKUP($AC$136,Presentación!$AQ$3:$BV$574,Presentación!AP418)="","",HLOOKUP($AC$136,Presentación!$AQ$3:$BV$574,Presentación!AP418,0)))</f>
        <v/>
      </c>
      <c r="E557" s="573"/>
      <c r="F557" s="573"/>
      <c r="G557" s="551" t="str">
        <f>IF($AC$136="","",IF(HLOOKUP($AC$136,Presentación!$BZ$3:$DE$574,Presentación!AP418,0)="","",HLOOKUP($AC$136,Presentación!$BZ$3:$DE$574,Presentación!AP418,0)))</f>
        <v/>
      </c>
      <c r="H557" s="551"/>
      <c r="I557" s="551"/>
      <c r="J557" s="551"/>
      <c r="K557" s="551"/>
      <c r="L557" s="551"/>
      <c r="M557" s="551"/>
      <c r="N557" s="551"/>
      <c r="O557" s="551"/>
      <c r="P557" s="551"/>
      <c r="Q557" s="551"/>
      <c r="R557" s="551"/>
      <c r="S557" s="551"/>
      <c r="T557" s="601"/>
      <c r="U557" s="467"/>
      <c r="V557" s="468"/>
      <c r="W557" s="27"/>
      <c r="X557" s="27"/>
      <c r="Y557" s="27"/>
      <c r="Z557" s="27"/>
      <c r="AA557" s="27"/>
      <c r="AB557" s="27"/>
      <c r="AC557" s="27"/>
      <c r="AD557" s="27"/>
      <c r="AG557">
        <f t="shared" si="241"/>
        <v>0</v>
      </c>
      <c r="AH557">
        <f t="shared" si="242"/>
        <v>0</v>
      </c>
      <c r="AI557" s="35">
        <f t="shared" si="243"/>
        <v>0</v>
      </c>
      <c r="AJ557" s="36">
        <f t="shared" si="244"/>
        <v>0</v>
      </c>
      <c r="AK557" s="37">
        <f t="shared" si="245"/>
        <v>0</v>
      </c>
      <c r="AL557" s="38">
        <f t="shared" si="246"/>
        <v>0</v>
      </c>
      <c r="AM557" s="35">
        <f t="shared" si="247"/>
        <v>0</v>
      </c>
      <c r="AN557" s="36">
        <f t="shared" si="248"/>
        <v>0</v>
      </c>
      <c r="AO557" s="37">
        <f t="shared" si="249"/>
        <v>0</v>
      </c>
      <c r="AP557" s="38">
        <f t="shared" si="250"/>
        <v>0</v>
      </c>
      <c r="AQ557" s="35">
        <f t="shared" si="251"/>
        <v>0</v>
      </c>
      <c r="AR557" s="36">
        <f t="shared" si="252"/>
        <v>0</v>
      </c>
      <c r="AS557" s="37">
        <f t="shared" si="253"/>
        <v>0</v>
      </c>
      <c r="AT557" s="38">
        <f t="shared" si="254"/>
        <v>0</v>
      </c>
      <c r="AU557" s="35">
        <f t="shared" si="255"/>
        <v>0</v>
      </c>
      <c r="AV557" s="36">
        <f t="shared" si="256"/>
        <v>0</v>
      </c>
      <c r="AW557" s="37">
        <f t="shared" si="257"/>
        <v>0</v>
      </c>
      <c r="AX557" s="38">
        <f t="shared" si="258"/>
        <v>0</v>
      </c>
      <c r="AY557" s="39">
        <f t="shared" si="259"/>
        <v>0</v>
      </c>
      <c r="AZ557" s="34" t="str">
        <f>IF(AY557=0,"",
IF(SUM($AY$143:AY557)=1,BA557,
IF($AY$718&gt;SUM($AY$143:AY557),_xlfn.CONCAT(", ",BA557),
IF($AY$718=SUM($AY$143:AY557),_xlfn.CONCAT(" y ",BA557)))))</f>
        <v/>
      </c>
      <c r="BA557" s="220" t="s">
        <v>1179</v>
      </c>
      <c r="BC557" s="41">
        <f t="shared" si="260"/>
        <v>0</v>
      </c>
      <c r="BD557" s="41">
        <f t="shared" si="261"/>
        <v>0</v>
      </c>
      <c r="BE557" s="41">
        <f t="shared" si="262"/>
        <v>0</v>
      </c>
      <c r="BF557" s="41">
        <f t="shared" si="263"/>
        <v>0</v>
      </c>
      <c r="BG557" s="41">
        <f t="shared" si="264"/>
        <v>0</v>
      </c>
      <c r="BH557" s="41">
        <f t="shared" si="265"/>
        <v>0</v>
      </c>
      <c r="BI557" s="41">
        <f t="shared" si="266"/>
        <v>0</v>
      </c>
      <c r="BJ557" s="41">
        <f t="shared" si="267"/>
        <v>0</v>
      </c>
    </row>
    <row r="558" spans="1:62" ht="15" customHeight="1">
      <c r="A558" s="159"/>
      <c r="B558" s="179"/>
      <c r="C558" s="220" t="s">
        <v>1180</v>
      </c>
      <c r="D558" s="573" t="str">
        <f>IF($AC$136="","",IF(HLOOKUP($AC$136,Presentación!$AQ$3:$BV$574,Presentación!AP419)="","",HLOOKUP($AC$136,Presentación!$AQ$3:$BV$574,Presentación!AP419,0)))</f>
        <v/>
      </c>
      <c r="E558" s="573"/>
      <c r="F558" s="573"/>
      <c r="G558" s="551" t="str">
        <f>IF($AC$136="","",IF(HLOOKUP($AC$136,Presentación!$BZ$3:$DE$574,Presentación!AP419,0)="","",HLOOKUP($AC$136,Presentación!$BZ$3:$DE$574,Presentación!AP419,0)))</f>
        <v/>
      </c>
      <c r="H558" s="551"/>
      <c r="I558" s="551"/>
      <c r="J558" s="551"/>
      <c r="K558" s="551"/>
      <c r="L558" s="551"/>
      <c r="M558" s="551"/>
      <c r="N558" s="551"/>
      <c r="O558" s="551"/>
      <c r="P558" s="551"/>
      <c r="Q558" s="551"/>
      <c r="R558" s="551"/>
      <c r="S558" s="551"/>
      <c r="T558" s="601"/>
      <c r="U558" s="467"/>
      <c r="V558" s="468"/>
      <c r="W558" s="27"/>
      <c r="X558" s="27"/>
      <c r="Y558" s="27"/>
      <c r="Z558" s="27"/>
      <c r="AA558" s="27"/>
      <c r="AB558" s="27"/>
      <c r="AC558" s="27"/>
      <c r="AD558" s="27"/>
      <c r="AG558">
        <f t="shared" si="241"/>
        <v>0</v>
      </c>
      <c r="AH558">
        <f t="shared" si="242"/>
        <v>0</v>
      </c>
      <c r="AI558" s="35">
        <f t="shared" si="243"/>
        <v>0</v>
      </c>
      <c r="AJ558" s="36">
        <f t="shared" si="244"/>
        <v>0</v>
      </c>
      <c r="AK558" s="37">
        <f t="shared" si="245"/>
        <v>0</v>
      </c>
      <c r="AL558" s="38">
        <f t="shared" si="246"/>
        <v>0</v>
      </c>
      <c r="AM558" s="35">
        <f t="shared" si="247"/>
        <v>0</v>
      </c>
      <c r="AN558" s="36">
        <f t="shared" si="248"/>
        <v>0</v>
      </c>
      <c r="AO558" s="37">
        <f t="shared" si="249"/>
        <v>0</v>
      </c>
      <c r="AP558" s="38">
        <f t="shared" si="250"/>
        <v>0</v>
      </c>
      <c r="AQ558" s="35">
        <f t="shared" si="251"/>
        <v>0</v>
      </c>
      <c r="AR558" s="36">
        <f t="shared" si="252"/>
        <v>0</v>
      </c>
      <c r="AS558" s="37">
        <f t="shared" si="253"/>
        <v>0</v>
      </c>
      <c r="AT558" s="38">
        <f t="shared" si="254"/>
        <v>0</v>
      </c>
      <c r="AU558" s="35">
        <f t="shared" si="255"/>
        <v>0</v>
      </c>
      <c r="AV558" s="36">
        <f t="shared" si="256"/>
        <v>0</v>
      </c>
      <c r="AW558" s="37">
        <f t="shared" si="257"/>
        <v>0</v>
      </c>
      <c r="AX558" s="38">
        <f t="shared" si="258"/>
        <v>0</v>
      </c>
      <c r="AY558" s="39">
        <f t="shared" si="259"/>
        <v>0</v>
      </c>
      <c r="AZ558" s="34" t="str">
        <f>IF(AY558=0,"",
IF(SUM($AY$143:AY558)=1,BA558,
IF($AY$718&gt;SUM($AY$143:AY558),_xlfn.CONCAT(", ",BA558),
IF($AY$718=SUM($AY$143:AY558),_xlfn.CONCAT(" y ",BA558)))))</f>
        <v/>
      </c>
      <c r="BA558" s="220" t="s">
        <v>1180</v>
      </c>
      <c r="BC558" s="41">
        <f t="shared" si="260"/>
        <v>0</v>
      </c>
      <c r="BD558" s="41">
        <f t="shared" si="261"/>
        <v>0</v>
      </c>
      <c r="BE558" s="41">
        <f t="shared" si="262"/>
        <v>0</v>
      </c>
      <c r="BF558" s="41">
        <f t="shared" si="263"/>
        <v>0</v>
      </c>
      <c r="BG558" s="41">
        <f t="shared" si="264"/>
        <v>0</v>
      </c>
      <c r="BH558" s="41">
        <f t="shared" si="265"/>
        <v>0</v>
      </c>
      <c r="BI558" s="41">
        <f t="shared" si="266"/>
        <v>0</v>
      </c>
      <c r="BJ558" s="41">
        <f t="shared" si="267"/>
        <v>0</v>
      </c>
    </row>
    <row r="559" spans="1:62" ht="15" customHeight="1">
      <c r="A559" s="159"/>
      <c r="B559" s="179"/>
      <c r="C559" s="220" t="s">
        <v>1181</v>
      </c>
      <c r="D559" s="573" t="str">
        <f>IF($AC$136="","",IF(HLOOKUP($AC$136,Presentación!$AQ$3:$BV$574,Presentación!AP420)="","",HLOOKUP($AC$136,Presentación!$AQ$3:$BV$574,Presentación!AP420,0)))</f>
        <v/>
      </c>
      <c r="E559" s="573"/>
      <c r="F559" s="573"/>
      <c r="G559" s="551" t="str">
        <f>IF($AC$136="","",IF(HLOOKUP($AC$136,Presentación!$BZ$3:$DE$574,Presentación!AP420,0)="","",HLOOKUP($AC$136,Presentación!$BZ$3:$DE$574,Presentación!AP420,0)))</f>
        <v/>
      </c>
      <c r="H559" s="551"/>
      <c r="I559" s="551"/>
      <c r="J559" s="551"/>
      <c r="K559" s="551"/>
      <c r="L559" s="551"/>
      <c r="M559" s="551"/>
      <c r="N559" s="551"/>
      <c r="O559" s="551"/>
      <c r="P559" s="551"/>
      <c r="Q559" s="551"/>
      <c r="R559" s="551"/>
      <c r="S559" s="551"/>
      <c r="T559" s="601"/>
      <c r="U559" s="467"/>
      <c r="V559" s="468"/>
      <c r="W559" s="27"/>
      <c r="X559" s="27"/>
      <c r="Y559" s="27"/>
      <c r="Z559" s="27"/>
      <c r="AA559" s="27"/>
      <c r="AB559" s="27"/>
      <c r="AC559" s="27"/>
      <c r="AD559" s="27"/>
      <c r="AG559">
        <f t="shared" si="241"/>
        <v>0</v>
      </c>
      <c r="AH559">
        <f t="shared" si="242"/>
        <v>0</v>
      </c>
      <c r="AI559" s="35">
        <f t="shared" si="243"/>
        <v>0</v>
      </c>
      <c r="AJ559" s="36">
        <f t="shared" si="244"/>
        <v>0</v>
      </c>
      <c r="AK559" s="37">
        <f t="shared" si="245"/>
        <v>0</v>
      </c>
      <c r="AL559" s="38">
        <f t="shared" si="246"/>
        <v>0</v>
      </c>
      <c r="AM559" s="35">
        <f t="shared" si="247"/>
        <v>0</v>
      </c>
      <c r="AN559" s="36">
        <f t="shared" si="248"/>
        <v>0</v>
      </c>
      <c r="AO559" s="37">
        <f t="shared" si="249"/>
        <v>0</v>
      </c>
      <c r="AP559" s="38">
        <f t="shared" si="250"/>
        <v>0</v>
      </c>
      <c r="AQ559" s="35">
        <f t="shared" si="251"/>
        <v>0</v>
      </c>
      <c r="AR559" s="36">
        <f t="shared" si="252"/>
        <v>0</v>
      </c>
      <c r="AS559" s="37">
        <f t="shared" si="253"/>
        <v>0</v>
      </c>
      <c r="AT559" s="38">
        <f t="shared" si="254"/>
        <v>0</v>
      </c>
      <c r="AU559" s="35">
        <f t="shared" si="255"/>
        <v>0</v>
      </c>
      <c r="AV559" s="36">
        <f t="shared" si="256"/>
        <v>0</v>
      </c>
      <c r="AW559" s="37">
        <f t="shared" si="257"/>
        <v>0</v>
      </c>
      <c r="AX559" s="38">
        <f t="shared" si="258"/>
        <v>0</v>
      </c>
      <c r="AY559" s="39">
        <f t="shared" si="259"/>
        <v>0</v>
      </c>
      <c r="AZ559" s="34" t="str">
        <f>IF(AY559=0,"",
IF(SUM($AY$143:AY559)=1,BA559,
IF($AY$718&gt;SUM($AY$143:AY559),_xlfn.CONCAT(", ",BA559),
IF($AY$718=SUM($AY$143:AY559),_xlfn.CONCAT(" y ",BA559)))))</f>
        <v/>
      </c>
      <c r="BA559" s="220" t="s">
        <v>1181</v>
      </c>
      <c r="BC559" s="41">
        <f t="shared" si="260"/>
        <v>0</v>
      </c>
      <c r="BD559" s="41">
        <f t="shared" si="261"/>
        <v>0</v>
      </c>
      <c r="BE559" s="41">
        <f t="shared" si="262"/>
        <v>0</v>
      </c>
      <c r="BF559" s="41">
        <f t="shared" si="263"/>
        <v>0</v>
      </c>
      <c r="BG559" s="41">
        <f t="shared" si="264"/>
        <v>0</v>
      </c>
      <c r="BH559" s="41">
        <f t="shared" si="265"/>
        <v>0</v>
      </c>
      <c r="BI559" s="41">
        <f t="shared" si="266"/>
        <v>0</v>
      </c>
      <c r="BJ559" s="41">
        <f t="shared" si="267"/>
        <v>0</v>
      </c>
    </row>
    <row r="560" spans="1:62" ht="15" customHeight="1">
      <c r="A560" s="159"/>
      <c r="B560" s="179"/>
      <c r="C560" s="220" t="s">
        <v>1182</v>
      </c>
      <c r="D560" s="573" t="str">
        <f>IF($AC$136="","",IF(HLOOKUP($AC$136,Presentación!$AQ$3:$BV$574,Presentación!AP421)="","",HLOOKUP($AC$136,Presentación!$AQ$3:$BV$574,Presentación!AP421,0)))</f>
        <v/>
      </c>
      <c r="E560" s="573"/>
      <c r="F560" s="573"/>
      <c r="G560" s="551" t="str">
        <f>IF($AC$136="","",IF(HLOOKUP($AC$136,Presentación!$BZ$3:$DE$574,Presentación!AP421,0)="","",HLOOKUP($AC$136,Presentación!$BZ$3:$DE$574,Presentación!AP421,0)))</f>
        <v/>
      </c>
      <c r="H560" s="551"/>
      <c r="I560" s="551"/>
      <c r="J560" s="551"/>
      <c r="K560" s="551"/>
      <c r="L560" s="551"/>
      <c r="M560" s="551"/>
      <c r="N560" s="551"/>
      <c r="O560" s="551"/>
      <c r="P560" s="551"/>
      <c r="Q560" s="551"/>
      <c r="R560" s="551"/>
      <c r="S560" s="551"/>
      <c r="T560" s="601"/>
      <c r="U560" s="467"/>
      <c r="V560" s="468"/>
      <c r="W560" s="27"/>
      <c r="X560" s="27"/>
      <c r="Y560" s="27"/>
      <c r="Z560" s="27"/>
      <c r="AA560" s="27"/>
      <c r="AB560" s="27"/>
      <c r="AC560" s="27"/>
      <c r="AD560" s="27"/>
      <c r="AG560">
        <f t="shared" si="241"/>
        <v>0</v>
      </c>
      <c r="AH560">
        <f t="shared" si="242"/>
        <v>0</v>
      </c>
      <c r="AI560" s="35">
        <f t="shared" si="243"/>
        <v>0</v>
      </c>
      <c r="AJ560" s="36">
        <f t="shared" si="244"/>
        <v>0</v>
      </c>
      <c r="AK560" s="37">
        <f t="shared" si="245"/>
        <v>0</v>
      </c>
      <c r="AL560" s="38">
        <f t="shared" si="246"/>
        <v>0</v>
      </c>
      <c r="AM560" s="35">
        <f t="shared" si="247"/>
        <v>0</v>
      </c>
      <c r="AN560" s="36">
        <f t="shared" si="248"/>
        <v>0</v>
      </c>
      <c r="AO560" s="37">
        <f t="shared" si="249"/>
        <v>0</v>
      </c>
      <c r="AP560" s="38">
        <f t="shared" si="250"/>
        <v>0</v>
      </c>
      <c r="AQ560" s="35">
        <f t="shared" si="251"/>
        <v>0</v>
      </c>
      <c r="AR560" s="36">
        <f t="shared" si="252"/>
        <v>0</v>
      </c>
      <c r="AS560" s="37">
        <f t="shared" si="253"/>
        <v>0</v>
      </c>
      <c r="AT560" s="38">
        <f t="shared" si="254"/>
        <v>0</v>
      </c>
      <c r="AU560" s="35">
        <f t="shared" si="255"/>
        <v>0</v>
      </c>
      <c r="AV560" s="36">
        <f t="shared" si="256"/>
        <v>0</v>
      </c>
      <c r="AW560" s="37">
        <f t="shared" si="257"/>
        <v>0</v>
      </c>
      <c r="AX560" s="38">
        <f t="shared" si="258"/>
        <v>0</v>
      </c>
      <c r="AY560" s="39">
        <f t="shared" si="259"/>
        <v>0</v>
      </c>
      <c r="AZ560" s="34" t="str">
        <f>IF(AY560=0,"",
IF(SUM($AY$143:AY560)=1,BA560,
IF($AY$718&gt;SUM($AY$143:AY560),_xlfn.CONCAT(", ",BA560),
IF($AY$718=SUM($AY$143:AY560),_xlfn.CONCAT(" y ",BA560)))))</f>
        <v/>
      </c>
      <c r="BA560" s="220" t="s">
        <v>1182</v>
      </c>
      <c r="BC560" s="41">
        <f t="shared" si="260"/>
        <v>0</v>
      </c>
      <c r="BD560" s="41">
        <f t="shared" si="261"/>
        <v>0</v>
      </c>
      <c r="BE560" s="41">
        <f t="shared" si="262"/>
        <v>0</v>
      </c>
      <c r="BF560" s="41">
        <f t="shared" si="263"/>
        <v>0</v>
      </c>
      <c r="BG560" s="41">
        <f t="shared" si="264"/>
        <v>0</v>
      </c>
      <c r="BH560" s="41">
        <f t="shared" si="265"/>
        <v>0</v>
      </c>
      <c r="BI560" s="41">
        <f t="shared" si="266"/>
        <v>0</v>
      </c>
      <c r="BJ560" s="41">
        <f t="shared" si="267"/>
        <v>0</v>
      </c>
    </row>
    <row r="561" spans="1:62" ht="15" customHeight="1">
      <c r="A561" s="159"/>
      <c r="B561" s="179"/>
      <c r="C561" s="220" t="s">
        <v>1183</v>
      </c>
      <c r="D561" s="573" t="str">
        <f>IF($AC$136="","",IF(HLOOKUP($AC$136,Presentación!$AQ$3:$BV$574,Presentación!AP422)="","",HLOOKUP($AC$136,Presentación!$AQ$3:$BV$574,Presentación!AP422,0)))</f>
        <v/>
      </c>
      <c r="E561" s="573"/>
      <c r="F561" s="573"/>
      <c r="G561" s="551" t="str">
        <f>IF($AC$136="","",IF(HLOOKUP($AC$136,Presentación!$BZ$3:$DE$574,Presentación!AP422,0)="","",HLOOKUP($AC$136,Presentación!$BZ$3:$DE$574,Presentación!AP422,0)))</f>
        <v/>
      </c>
      <c r="H561" s="551"/>
      <c r="I561" s="551"/>
      <c r="J561" s="551"/>
      <c r="K561" s="551"/>
      <c r="L561" s="551"/>
      <c r="M561" s="551"/>
      <c r="N561" s="551"/>
      <c r="O561" s="551"/>
      <c r="P561" s="551"/>
      <c r="Q561" s="551"/>
      <c r="R561" s="551"/>
      <c r="S561" s="551"/>
      <c r="T561" s="601"/>
      <c r="U561" s="467"/>
      <c r="V561" s="468"/>
      <c r="W561" s="27"/>
      <c r="X561" s="27"/>
      <c r="Y561" s="27"/>
      <c r="Z561" s="27"/>
      <c r="AA561" s="27"/>
      <c r="AB561" s="27"/>
      <c r="AC561" s="27"/>
      <c r="AD561" s="27"/>
      <c r="AG561">
        <f t="shared" si="241"/>
        <v>0</v>
      </c>
      <c r="AH561">
        <f t="shared" si="242"/>
        <v>0</v>
      </c>
      <c r="AI561" s="35">
        <f t="shared" si="243"/>
        <v>0</v>
      </c>
      <c r="AJ561" s="36">
        <f t="shared" si="244"/>
        <v>0</v>
      </c>
      <c r="AK561" s="37">
        <f t="shared" si="245"/>
        <v>0</v>
      </c>
      <c r="AL561" s="38">
        <f t="shared" si="246"/>
        <v>0</v>
      </c>
      <c r="AM561" s="35">
        <f t="shared" si="247"/>
        <v>0</v>
      </c>
      <c r="AN561" s="36">
        <f t="shared" si="248"/>
        <v>0</v>
      </c>
      <c r="AO561" s="37">
        <f t="shared" si="249"/>
        <v>0</v>
      </c>
      <c r="AP561" s="38">
        <f t="shared" si="250"/>
        <v>0</v>
      </c>
      <c r="AQ561" s="35">
        <f t="shared" si="251"/>
        <v>0</v>
      </c>
      <c r="AR561" s="36">
        <f t="shared" si="252"/>
        <v>0</v>
      </c>
      <c r="AS561" s="37">
        <f t="shared" si="253"/>
        <v>0</v>
      </c>
      <c r="AT561" s="38">
        <f t="shared" si="254"/>
        <v>0</v>
      </c>
      <c r="AU561" s="35">
        <f t="shared" si="255"/>
        <v>0</v>
      </c>
      <c r="AV561" s="36">
        <f t="shared" si="256"/>
        <v>0</v>
      </c>
      <c r="AW561" s="37">
        <f t="shared" si="257"/>
        <v>0</v>
      </c>
      <c r="AX561" s="38">
        <f t="shared" si="258"/>
        <v>0</v>
      </c>
      <c r="AY561" s="39">
        <f t="shared" si="259"/>
        <v>0</v>
      </c>
      <c r="AZ561" s="34" t="str">
        <f>IF(AY561=0,"",
IF(SUM($AY$143:AY561)=1,BA561,
IF($AY$718&gt;SUM($AY$143:AY561),_xlfn.CONCAT(", ",BA561),
IF($AY$718=SUM($AY$143:AY561),_xlfn.CONCAT(" y ",BA561)))))</f>
        <v/>
      </c>
      <c r="BA561" s="220" t="s">
        <v>1183</v>
      </c>
      <c r="BC561" s="41">
        <f t="shared" si="260"/>
        <v>0</v>
      </c>
      <c r="BD561" s="41">
        <f t="shared" si="261"/>
        <v>0</v>
      </c>
      <c r="BE561" s="41">
        <f t="shared" si="262"/>
        <v>0</v>
      </c>
      <c r="BF561" s="41">
        <f t="shared" si="263"/>
        <v>0</v>
      </c>
      <c r="BG561" s="41">
        <f t="shared" si="264"/>
        <v>0</v>
      </c>
      <c r="BH561" s="41">
        <f t="shared" si="265"/>
        <v>0</v>
      </c>
      <c r="BI561" s="41">
        <f t="shared" si="266"/>
        <v>0</v>
      </c>
      <c r="BJ561" s="41">
        <f t="shared" si="267"/>
        <v>0</v>
      </c>
    </row>
    <row r="562" spans="1:62" ht="15" customHeight="1">
      <c r="A562" s="159"/>
      <c r="B562" s="179"/>
      <c r="C562" s="220" t="s">
        <v>1184</v>
      </c>
      <c r="D562" s="573" t="str">
        <f>IF($AC$136="","",IF(HLOOKUP($AC$136,Presentación!$AQ$3:$BV$574,Presentación!AP423)="","",HLOOKUP($AC$136,Presentación!$AQ$3:$BV$574,Presentación!AP423,0)))</f>
        <v/>
      </c>
      <c r="E562" s="573"/>
      <c r="F562" s="573"/>
      <c r="G562" s="551" t="str">
        <f>IF($AC$136="","",IF(HLOOKUP($AC$136,Presentación!$BZ$3:$DE$574,Presentación!AP423,0)="","",HLOOKUP($AC$136,Presentación!$BZ$3:$DE$574,Presentación!AP423,0)))</f>
        <v/>
      </c>
      <c r="H562" s="551"/>
      <c r="I562" s="551"/>
      <c r="J562" s="551"/>
      <c r="K562" s="551"/>
      <c r="L562" s="551"/>
      <c r="M562" s="551"/>
      <c r="N562" s="551"/>
      <c r="O562" s="551"/>
      <c r="P562" s="551"/>
      <c r="Q562" s="551"/>
      <c r="R562" s="551"/>
      <c r="S562" s="551"/>
      <c r="T562" s="601"/>
      <c r="U562" s="467"/>
      <c r="V562" s="468"/>
      <c r="W562" s="27"/>
      <c r="X562" s="27"/>
      <c r="Y562" s="27"/>
      <c r="Z562" s="27"/>
      <c r="AA562" s="27"/>
      <c r="AB562" s="27"/>
      <c r="AC562" s="27"/>
      <c r="AD562" s="27"/>
      <c r="AG562">
        <f t="shared" si="241"/>
        <v>0</v>
      </c>
      <c r="AH562">
        <f t="shared" si="242"/>
        <v>0</v>
      </c>
      <c r="AI562" s="35">
        <f t="shared" si="243"/>
        <v>0</v>
      </c>
      <c r="AJ562" s="36">
        <f t="shared" si="244"/>
        <v>0</v>
      </c>
      <c r="AK562" s="37">
        <f t="shared" si="245"/>
        <v>0</v>
      </c>
      <c r="AL562" s="38">
        <f t="shared" si="246"/>
        <v>0</v>
      </c>
      <c r="AM562" s="35">
        <f t="shared" si="247"/>
        <v>0</v>
      </c>
      <c r="AN562" s="36">
        <f t="shared" si="248"/>
        <v>0</v>
      </c>
      <c r="AO562" s="37">
        <f t="shared" si="249"/>
        <v>0</v>
      </c>
      <c r="AP562" s="38">
        <f t="shared" si="250"/>
        <v>0</v>
      </c>
      <c r="AQ562" s="35">
        <f t="shared" si="251"/>
        <v>0</v>
      </c>
      <c r="AR562" s="36">
        <f t="shared" si="252"/>
        <v>0</v>
      </c>
      <c r="AS562" s="37">
        <f t="shared" si="253"/>
        <v>0</v>
      </c>
      <c r="AT562" s="38">
        <f t="shared" si="254"/>
        <v>0</v>
      </c>
      <c r="AU562" s="35">
        <f t="shared" si="255"/>
        <v>0</v>
      </c>
      <c r="AV562" s="36">
        <f t="shared" si="256"/>
        <v>0</v>
      </c>
      <c r="AW562" s="37">
        <f t="shared" si="257"/>
        <v>0</v>
      </c>
      <c r="AX562" s="38">
        <f t="shared" si="258"/>
        <v>0</v>
      </c>
      <c r="AY562" s="39">
        <f t="shared" si="259"/>
        <v>0</v>
      </c>
      <c r="AZ562" s="34" t="str">
        <f>IF(AY562=0,"",
IF(SUM($AY$143:AY562)=1,BA562,
IF($AY$718&gt;SUM($AY$143:AY562),_xlfn.CONCAT(", ",BA562),
IF($AY$718=SUM($AY$143:AY562),_xlfn.CONCAT(" y ",BA562)))))</f>
        <v/>
      </c>
      <c r="BA562" s="220" t="s">
        <v>1184</v>
      </c>
      <c r="BC562" s="41">
        <f t="shared" si="260"/>
        <v>0</v>
      </c>
      <c r="BD562" s="41">
        <f t="shared" si="261"/>
        <v>0</v>
      </c>
      <c r="BE562" s="41">
        <f t="shared" si="262"/>
        <v>0</v>
      </c>
      <c r="BF562" s="41">
        <f t="shared" si="263"/>
        <v>0</v>
      </c>
      <c r="BG562" s="41">
        <f t="shared" si="264"/>
        <v>0</v>
      </c>
      <c r="BH562" s="41">
        <f t="shared" si="265"/>
        <v>0</v>
      </c>
      <c r="BI562" s="41">
        <f t="shared" si="266"/>
        <v>0</v>
      </c>
      <c r="BJ562" s="41">
        <f t="shared" si="267"/>
        <v>0</v>
      </c>
    </row>
    <row r="563" spans="1:62" ht="15" customHeight="1">
      <c r="A563" s="159"/>
      <c r="B563" s="179"/>
      <c r="C563" s="220" t="s">
        <v>1185</v>
      </c>
      <c r="D563" s="573" t="str">
        <f>IF($AC$136="","",IF(HLOOKUP($AC$136,Presentación!$AQ$3:$BV$574,Presentación!AP424)="","",HLOOKUP($AC$136,Presentación!$AQ$3:$BV$574,Presentación!AP424,0)))</f>
        <v/>
      </c>
      <c r="E563" s="573"/>
      <c r="F563" s="573"/>
      <c r="G563" s="551" t="str">
        <f>IF($AC$136="","",IF(HLOOKUP($AC$136,Presentación!$BZ$3:$DE$574,Presentación!AP424,0)="","",HLOOKUP($AC$136,Presentación!$BZ$3:$DE$574,Presentación!AP424,0)))</f>
        <v/>
      </c>
      <c r="H563" s="551"/>
      <c r="I563" s="551"/>
      <c r="J563" s="551"/>
      <c r="K563" s="551"/>
      <c r="L563" s="551"/>
      <c r="M563" s="551"/>
      <c r="N563" s="551"/>
      <c r="O563" s="551"/>
      <c r="P563" s="551"/>
      <c r="Q563" s="551"/>
      <c r="R563" s="551"/>
      <c r="S563" s="551"/>
      <c r="T563" s="601"/>
      <c r="U563" s="467"/>
      <c r="V563" s="468"/>
      <c r="W563" s="27"/>
      <c r="X563" s="27"/>
      <c r="Y563" s="27"/>
      <c r="Z563" s="27"/>
      <c r="AA563" s="27"/>
      <c r="AB563" s="27"/>
      <c r="AC563" s="27"/>
      <c r="AD563" s="27"/>
      <c r="AG563">
        <f t="shared" si="241"/>
        <v>0</v>
      </c>
      <c r="AH563">
        <f t="shared" si="242"/>
        <v>0</v>
      </c>
      <c r="AI563" s="35">
        <f t="shared" si="243"/>
        <v>0</v>
      </c>
      <c r="AJ563" s="36">
        <f t="shared" si="244"/>
        <v>0</v>
      </c>
      <c r="AK563" s="37">
        <f t="shared" si="245"/>
        <v>0</v>
      </c>
      <c r="AL563" s="38">
        <f t="shared" si="246"/>
        <v>0</v>
      </c>
      <c r="AM563" s="35">
        <f t="shared" si="247"/>
        <v>0</v>
      </c>
      <c r="AN563" s="36">
        <f t="shared" si="248"/>
        <v>0</v>
      </c>
      <c r="AO563" s="37">
        <f t="shared" si="249"/>
        <v>0</v>
      </c>
      <c r="AP563" s="38">
        <f t="shared" si="250"/>
        <v>0</v>
      </c>
      <c r="AQ563" s="35">
        <f t="shared" si="251"/>
        <v>0</v>
      </c>
      <c r="AR563" s="36">
        <f t="shared" si="252"/>
        <v>0</v>
      </c>
      <c r="AS563" s="37">
        <f t="shared" si="253"/>
        <v>0</v>
      </c>
      <c r="AT563" s="38">
        <f t="shared" si="254"/>
        <v>0</v>
      </c>
      <c r="AU563" s="35">
        <f t="shared" si="255"/>
        <v>0</v>
      </c>
      <c r="AV563" s="36">
        <f t="shared" si="256"/>
        <v>0</v>
      </c>
      <c r="AW563" s="37">
        <f t="shared" si="257"/>
        <v>0</v>
      </c>
      <c r="AX563" s="38">
        <f t="shared" si="258"/>
        <v>0</v>
      </c>
      <c r="AY563" s="39">
        <f t="shared" si="259"/>
        <v>0</v>
      </c>
      <c r="AZ563" s="34" t="str">
        <f>IF(AY563=0,"",
IF(SUM($AY$143:AY563)=1,BA563,
IF($AY$718&gt;SUM($AY$143:AY563),_xlfn.CONCAT(", ",BA563),
IF($AY$718=SUM($AY$143:AY563),_xlfn.CONCAT(" y ",BA563)))))</f>
        <v/>
      </c>
      <c r="BA563" s="220" t="s">
        <v>1185</v>
      </c>
      <c r="BC563" s="41">
        <f t="shared" si="260"/>
        <v>0</v>
      </c>
      <c r="BD563" s="41">
        <f t="shared" si="261"/>
        <v>0</v>
      </c>
      <c r="BE563" s="41">
        <f t="shared" si="262"/>
        <v>0</v>
      </c>
      <c r="BF563" s="41">
        <f t="shared" si="263"/>
        <v>0</v>
      </c>
      <c r="BG563" s="41">
        <f t="shared" si="264"/>
        <v>0</v>
      </c>
      <c r="BH563" s="41">
        <f t="shared" si="265"/>
        <v>0</v>
      </c>
      <c r="BI563" s="41">
        <f t="shared" si="266"/>
        <v>0</v>
      </c>
      <c r="BJ563" s="41">
        <f t="shared" si="267"/>
        <v>0</v>
      </c>
    </row>
    <row r="564" spans="1:62" ht="15" customHeight="1">
      <c r="A564" s="159"/>
      <c r="B564" s="179"/>
      <c r="C564" s="220" t="s">
        <v>1186</v>
      </c>
      <c r="D564" s="573" t="str">
        <f>IF($AC$136="","",IF(HLOOKUP($AC$136,Presentación!$AQ$3:$BV$574,Presentación!AP425)="","",HLOOKUP($AC$136,Presentación!$AQ$3:$BV$574,Presentación!AP425,0)))</f>
        <v/>
      </c>
      <c r="E564" s="573"/>
      <c r="F564" s="573"/>
      <c r="G564" s="551" t="str">
        <f>IF($AC$136="","",IF(HLOOKUP($AC$136,Presentación!$BZ$3:$DE$574,Presentación!AP425,0)="","",HLOOKUP($AC$136,Presentación!$BZ$3:$DE$574,Presentación!AP425,0)))</f>
        <v/>
      </c>
      <c r="H564" s="551"/>
      <c r="I564" s="551"/>
      <c r="J564" s="551"/>
      <c r="K564" s="551"/>
      <c r="L564" s="551"/>
      <c r="M564" s="551"/>
      <c r="N564" s="551"/>
      <c r="O564" s="551"/>
      <c r="P564" s="551"/>
      <c r="Q564" s="551"/>
      <c r="R564" s="551"/>
      <c r="S564" s="551"/>
      <c r="T564" s="601"/>
      <c r="U564" s="467"/>
      <c r="V564" s="468"/>
      <c r="W564" s="27"/>
      <c r="X564" s="27"/>
      <c r="Y564" s="27"/>
      <c r="Z564" s="27"/>
      <c r="AA564" s="27"/>
      <c r="AB564" s="27"/>
      <c r="AC564" s="27"/>
      <c r="AD564" s="27"/>
      <c r="AG564">
        <f t="shared" si="241"/>
        <v>0</v>
      </c>
      <c r="AH564">
        <f t="shared" si="242"/>
        <v>0</v>
      </c>
      <c r="AI564" s="35">
        <f t="shared" si="243"/>
        <v>0</v>
      </c>
      <c r="AJ564" s="36">
        <f t="shared" si="244"/>
        <v>0</v>
      </c>
      <c r="AK564" s="37">
        <f t="shared" si="245"/>
        <v>0</v>
      </c>
      <c r="AL564" s="38">
        <f t="shared" si="246"/>
        <v>0</v>
      </c>
      <c r="AM564" s="35">
        <f t="shared" si="247"/>
        <v>0</v>
      </c>
      <c r="AN564" s="36">
        <f t="shared" si="248"/>
        <v>0</v>
      </c>
      <c r="AO564" s="37">
        <f t="shared" si="249"/>
        <v>0</v>
      </c>
      <c r="AP564" s="38">
        <f t="shared" si="250"/>
        <v>0</v>
      </c>
      <c r="AQ564" s="35">
        <f t="shared" si="251"/>
        <v>0</v>
      </c>
      <c r="AR564" s="36">
        <f t="shared" si="252"/>
        <v>0</v>
      </c>
      <c r="AS564" s="37">
        <f t="shared" si="253"/>
        <v>0</v>
      </c>
      <c r="AT564" s="38">
        <f t="shared" si="254"/>
        <v>0</v>
      </c>
      <c r="AU564" s="35">
        <f t="shared" si="255"/>
        <v>0</v>
      </c>
      <c r="AV564" s="36">
        <f t="shared" si="256"/>
        <v>0</v>
      </c>
      <c r="AW564" s="37">
        <f t="shared" si="257"/>
        <v>0</v>
      </c>
      <c r="AX564" s="38">
        <f t="shared" si="258"/>
        <v>0</v>
      </c>
      <c r="AY564" s="39">
        <f t="shared" si="259"/>
        <v>0</v>
      </c>
      <c r="AZ564" s="34" t="str">
        <f>IF(AY564=0,"",
IF(SUM($AY$143:AY564)=1,BA564,
IF($AY$718&gt;SUM($AY$143:AY564),_xlfn.CONCAT(", ",BA564),
IF($AY$718=SUM($AY$143:AY564),_xlfn.CONCAT(" y ",BA564)))))</f>
        <v/>
      </c>
      <c r="BA564" s="220" t="s">
        <v>1186</v>
      </c>
      <c r="BC564" s="41">
        <f t="shared" si="260"/>
        <v>0</v>
      </c>
      <c r="BD564" s="41">
        <f t="shared" si="261"/>
        <v>0</v>
      </c>
      <c r="BE564" s="41">
        <f t="shared" si="262"/>
        <v>0</v>
      </c>
      <c r="BF564" s="41">
        <f t="shared" si="263"/>
        <v>0</v>
      </c>
      <c r="BG564" s="41">
        <f t="shared" si="264"/>
        <v>0</v>
      </c>
      <c r="BH564" s="41">
        <f t="shared" si="265"/>
        <v>0</v>
      </c>
      <c r="BI564" s="41">
        <f t="shared" si="266"/>
        <v>0</v>
      </c>
      <c r="BJ564" s="41">
        <f t="shared" si="267"/>
        <v>0</v>
      </c>
    </row>
    <row r="565" spans="1:62" ht="15" customHeight="1">
      <c r="A565" s="159"/>
      <c r="B565" s="179"/>
      <c r="C565" s="220" t="s">
        <v>1187</v>
      </c>
      <c r="D565" s="573" t="str">
        <f>IF($AC$136="","",IF(HLOOKUP($AC$136,Presentación!$AQ$3:$BV$574,Presentación!AP426)="","",HLOOKUP($AC$136,Presentación!$AQ$3:$BV$574,Presentación!AP426,0)))</f>
        <v/>
      </c>
      <c r="E565" s="573"/>
      <c r="F565" s="573"/>
      <c r="G565" s="551" t="str">
        <f>IF($AC$136="","",IF(HLOOKUP($AC$136,Presentación!$BZ$3:$DE$574,Presentación!AP426,0)="","",HLOOKUP($AC$136,Presentación!$BZ$3:$DE$574,Presentación!AP426,0)))</f>
        <v/>
      </c>
      <c r="H565" s="551"/>
      <c r="I565" s="551"/>
      <c r="J565" s="551"/>
      <c r="K565" s="551"/>
      <c r="L565" s="551"/>
      <c r="M565" s="551"/>
      <c r="N565" s="551"/>
      <c r="O565" s="551"/>
      <c r="P565" s="551"/>
      <c r="Q565" s="551"/>
      <c r="R565" s="551"/>
      <c r="S565" s="551"/>
      <c r="T565" s="601"/>
      <c r="U565" s="467"/>
      <c r="V565" s="468"/>
      <c r="W565" s="27"/>
      <c r="X565" s="27"/>
      <c r="Y565" s="27"/>
      <c r="Z565" s="27"/>
      <c r="AA565" s="27"/>
      <c r="AB565" s="27"/>
      <c r="AC565" s="27"/>
      <c r="AD565" s="27"/>
      <c r="AG565">
        <f t="shared" si="241"/>
        <v>0</v>
      </c>
      <c r="AH565">
        <f t="shared" si="242"/>
        <v>0</v>
      </c>
      <c r="AI565" s="35">
        <f t="shared" si="243"/>
        <v>0</v>
      </c>
      <c r="AJ565" s="36">
        <f t="shared" si="244"/>
        <v>0</v>
      </c>
      <c r="AK565" s="37">
        <f t="shared" si="245"/>
        <v>0</v>
      </c>
      <c r="AL565" s="38">
        <f t="shared" si="246"/>
        <v>0</v>
      </c>
      <c r="AM565" s="35">
        <f t="shared" si="247"/>
        <v>0</v>
      </c>
      <c r="AN565" s="36">
        <f t="shared" si="248"/>
        <v>0</v>
      </c>
      <c r="AO565" s="37">
        <f t="shared" si="249"/>
        <v>0</v>
      </c>
      <c r="AP565" s="38">
        <f t="shared" si="250"/>
        <v>0</v>
      </c>
      <c r="AQ565" s="35">
        <f t="shared" si="251"/>
        <v>0</v>
      </c>
      <c r="AR565" s="36">
        <f t="shared" si="252"/>
        <v>0</v>
      </c>
      <c r="AS565" s="37">
        <f t="shared" si="253"/>
        <v>0</v>
      </c>
      <c r="AT565" s="38">
        <f t="shared" si="254"/>
        <v>0</v>
      </c>
      <c r="AU565" s="35">
        <f t="shared" si="255"/>
        <v>0</v>
      </c>
      <c r="AV565" s="36">
        <f t="shared" si="256"/>
        <v>0</v>
      </c>
      <c r="AW565" s="37">
        <f t="shared" si="257"/>
        <v>0</v>
      </c>
      <c r="AX565" s="38">
        <f t="shared" si="258"/>
        <v>0</v>
      </c>
      <c r="AY565" s="39">
        <f t="shared" si="259"/>
        <v>0</v>
      </c>
      <c r="AZ565" s="34" t="str">
        <f>IF(AY565=0,"",
IF(SUM($AY$143:AY565)=1,BA565,
IF($AY$718&gt;SUM($AY$143:AY565),_xlfn.CONCAT(", ",BA565),
IF($AY$718=SUM($AY$143:AY565),_xlfn.CONCAT(" y ",BA565)))))</f>
        <v/>
      </c>
      <c r="BA565" s="220" t="s">
        <v>1187</v>
      </c>
      <c r="BC565" s="41">
        <f t="shared" si="260"/>
        <v>0</v>
      </c>
      <c r="BD565" s="41">
        <f t="shared" si="261"/>
        <v>0</v>
      </c>
      <c r="BE565" s="41">
        <f t="shared" si="262"/>
        <v>0</v>
      </c>
      <c r="BF565" s="41">
        <f t="shared" si="263"/>
        <v>0</v>
      </c>
      <c r="BG565" s="41">
        <f t="shared" si="264"/>
        <v>0</v>
      </c>
      <c r="BH565" s="41">
        <f t="shared" si="265"/>
        <v>0</v>
      </c>
      <c r="BI565" s="41">
        <f t="shared" si="266"/>
        <v>0</v>
      </c>
      <c r="BJ565" s="41">
        <f t="shared" si="267"/>
        <v>0</v>
      </c>
    </row>
    <row r="566" spans="1:62" ht="15" customHeight="1">
      <c r="A566" s="159"/>
      <c r="B566" s="179"/>
      <c r="C566" s="220" t="s">
        <v>1188</v>
      </c>
      <c r="D566" s="573" t="str">
        <f>IF($AC$136="","",IF(HLOOKUP($AC$136,Presentación!$AQ$3:$BV$574,Presentación!AP427)="","",HLOOKUP($AC$136,Presentación!$AQ$3:$BV$574,Presentación!AP427,0)))</f>
        <v/>
      </c>
      <c r="E566" s="573"/>
      <c r="F566" s="573"/>
      <c r="G566" s="551" t="str">
        <f>IF($AC$136="","",IF(HLOOKUP($AC$136,Presentación!$BZ$3:$DE$574,Presentación!AP427,0)="","",HLOOKUP($AC$136,Presentación!$BZ$3:$DE$574,Presentación!AP427,0)))</f>
        <v/>
      </c>
      <c r="H566" s="551"/>
      <c r="I566" s="551"/>
      <c r="J566" s="551"/>
      <c r="K566" s="551"/>
      <c r="L566" s="551"/>
      <c r="M566" s="551"/>
      <c r="N566" s="551"/>
      <c r="O566" s="551"/>
      <c r="P566" s="551"/>
      <c r="Q566" s="551"/>
      <c r="R566" s="551"/>
      <c r="S566" s="551"/>
      <c r="T566" s="601"/>
      <c r="U566" s="467"/>
      <c r="V566" s="468"/>
      <c r="W566" s="27"/>
      <c r="X566" s="27"/>
      <c r="Y566" s="27"/>
      <c r="Z566" s="27"/>
      <c r="AA566" s="27"/>
      <c r="AB566" s="27"/>
      <c r="AC566" s="27"/>
      <c r="AD566" s="27"/>
      <c r="AG566">
        <f t="shared" si="241"/>
        <v>0</v>
      </c>
      <c r="AH566">
        <f t="shared" si="242"/>
        <v>0</v>
      </c>
      <c r="AI566" s="35">
        <f t="shared" si="243"/>
        <v>0</v>
      </c>
      <c r="AJ566" s="36">
        <f t="shared" si="244"/>
        <v>0</v>
      </c>
      <c r="AK566" s="37">
        <f t="shared" si="245"/>
        <v>0</v>
      </c>
      <c r="AL566" s="38">
        <f t="shared" si="246"/>
        <v>0</v>
      </c>
      <c r="AM566" s="35">
        <f t="shared" si="247"/>
        <v>0</v>
      </c>
      <c r="AN566" s="36">
        <f t="shared" si="248"/>
        <v>0</v>
      </c>
      <c r="AO566" s="37">
        <f t="shared" si="249"/>
        <v>0</v>
      </c>
      <c r="AP566" s="38">
        <f t="shared" si="250"/>
        <v>0</v>
      </c>
      <c r="AQ566" s="35">
        <f t="shared" si="251"/>
        <v>0</v>
      </c>
      <c r="AR566" s="36">
        <f t="shared" si="252"/>
        <v>0</v>
      </c>
      <c r="AS566" s="37">
        <f t="shared" si="253"/>
        <v>0</v>
      </c>
      <c r="AT566" s="38">
        <f t="shared" si="254"/>
        <v>0</v>
      </c>
      <c r="AU566" s="35">
        <f t="shared" si="255"/>
        <v>0</v>
      </c>
      <c r="AV566" s="36">
        <f t="shared" si="256"/>
        <v>0</v>
      </c>
      <c r="AW566" s="37">
        <f t="shared" si="257"/>
        <v>0</v>
      </c>
      <c r="AX566" s="38">
        <f t="shared" si="258"/>
        <v>0</v>
      </c>
      <c r="AY566" s="39">
        <f t="shared" si="259"/>
        <v>0</v>
      </c>
      <c r="AZ566" s="34" t="str">
        <f>IF(AY566=0,"",
IF(SUM($AY$143:AY566)=1,BA566,
IF($AY$718&gt;SUM($AY$143:AY566),_xlfn.CONCAT(", ",BA566),
IF($AY$718=SUM($AY$143:AY566),_xlfn.CONCAT(" y ",BA566)))))</f>
        <v/>
      </c>
      <c r="BA566" s="220" t="s">
        <v>1188</v>
      </c>
      <c r="BC566" s="41">
        <f t="shared" si="260"/>
        <v>0</v>
      </c>
      <c r="BD566" s="41">
        <f t="shared" si="261"/>
        <v>0</v>
      </c>
      <c r="BE566" s="41">
        <f t="shared" si="262"/>
        <v>0</v>
      </c>
      <c r="BF566" s="41">
        <f t="shared" si="263"/>
        <v>0</v>
      </c>
      <c r="BG566" s="41">
        <f t="shared" si="264"/>
        <v>0</v>
      </c>
      <c r="BH566" s="41">
        <f t="shared" si="265"/>
        <v>0</v>
      </c>
      <c r="BI566" s="41">
        <f t="shared" si="266"/>
        <v>0</v>
      </c>
      <c r="BJ566" s="41">
        <f t="shared" si="267"/>
        <v>0</v>
      </c>
    </row>
    <row r="567" spans="1:62" ht="15" customHeight="1">
      <c r="A567" s="159"/>
      <c r="B567" s="179"/>
      <c r="C567" s="220" t="s">
        <v>1189</v>
      </c>
      <c r="D567" s="573" t="str">
        <f>IF($AC$136="","",IF(HLOOKUP($AC$136,Presentación!$AQ$3:$BV$574,Presentación!AP428)="","",HLOOKUP($AC$136,Presentación!$AQ$3:$BV$574,Presentación!AP428,0)))</f>
        <v/>
      </c>
      <c r="E567" s="573"/>
      <c r="F567" s="573"/>
      <c r="G567" s="551" t="str">
        <f>IF($AC$136="","",IF(HLOOKUP($AC$136,Presentación!$BZ$3:$DE$574,Presentación!AP428,0)="","",HLOOKUP($AC$136,Presentación!$BZ$3:$DE$574,Presentación!AP428,0)))</f>
        <v/>
      </c>
      <c r="H567" s="551"/>
      <c r="I567" s="551"/>
      <c r="J567" s="551"/>
      <c r="K567" s="551"/>
      <c r="L567" s="551"/>
      <c r="M567" s="551"/>
      <c r="N567" s="551"/>
      <c r="O567" s="551"/>
      <c r="P567" s="551"/>
      <c r="Q567" s="551"/>
      <c r="R567" s="551"/>
      <c r="S567" s="551"/>
      <c r="T567" s="601"/>
      <c r="U567" s="467"/>
      <c r="V567" s="468"/>
      <c r="W567" s="27"/>
      <c r="X567" s="27"/>
      <c r="Y567" s="27"/>
      <c r="Z567" s="27"/>
      <c r="AA567" s="27"/>
      <c r="AB567" s="27"/>
      <c r="AC567" s="27"/>
      <c r="AD567" s="27"/>
      <c r="AG567">
        <f t="shared" si="241"/>
        <v>0</v>
      </c>
      <c r="AH567">
        <f t="shared" si="242"/>
        <v>0</v>
      </c>
      <c r="AI567" s="35">
        <f t="shared" si="243"/>
        <v>0</v>
      </c>
      <c r="AJ567" s="36">
        <f t="shared" si="244"/>
        <v>0</v>
      </c>
      <c r="AK567" s="37">
        <f t="shared" si="245"/>
        <v>0</v>
      </c>
      <c r="AL567" s="38">
        <f t="shared" si="246"/>
        <v>0</v>
      </c>
      <c r="AM567" s="35">
        <f t="shared" si="247"/>
        <v>0</v>
      </c>
      <c r="AN567" s="36">
        <f t="shared" si="248"/>
        <v>0</v>
      </c>
      <c r="AO567" s="37">
        <f t="shared" si="249"/>
        <v>0</v>
      </c>
      <c r="AP567" s="38">
        <f t="shared" si="250"/>
        <v>0</v>
      </c>
      <c r="AQ567" s="35">
        <f t="shared" si="251"/>
        <v>0</v>
      </c>
      <c r="AR567" s="36">
        <f t="shared" si="252"/>
        <v>0</v>
      </c>
      <c r="AS567" s="37">
        <f t="shared" si="253"/>
        <v>0</v>
      </c>
      <c r="AT567" s="38">
        <f t="shared" si="254"/>
        <v>0</v>
      </c>
      <c r="AU567" s="35">
        <f t="shared" si="255"/>
        <v>0</v>
      </c>
      <c r="AV567" s="36">
        <f t="shared" si="256"/>
        <v>0</v>
      </c>
      <c r="AW567" s="37">
        <f t="shared" si="257"/>
        <v>0</v>
      </c>
      <c r="AX567" s="38">
        <f t="shared" si="258"/>
        <v>0</v>
      </c>
      <c r="AY567" s="39">
        <f t="shared" si="259"/>
        <v>0</v>
      </c>
      <c r="AZ567" s="34" t="str">
        <f>IF(AY567=0,"",
IF(SUM($AY$143:AY567)=1,BA567,
IF($AY$718&gt;SUM($AY$143:AY567),_xlfn.CONCAT(", ",BA567),
IF($AY$718=SUM($AY$143:AY567),_xlfn.CONCAT(" y ",BA567)))))</f>
        <v/>
      </c>
      <c r="BA567" s="220" t="s">
        <v>1189</v>
      </c>
      <c r="BC567" s="41">
        <f t="shared" si="260"/>
        <v>0</v>
      </c>
      <c r="BD567" s="41">
        <f t="shared" si="261"/>
        <v>0</v>
      </c>
      <c r="BE567" s="41">
        <f t="shared" si="262"/>
        <v>0</v>
      </c>
      <c r="BF567" s="41">
        <f t="shared" si="263"/>
        <v>0</v>
      </c>
      <c r="BG567" s="41">
        <f t="shared" si="264"/>
        <v>0</v>
      </c>
      <c r="BH567" s="41">
        <f t="shared" si="265"/>
        <v>0</v>
      </c>
      <c r="BI567" s="41">
        <f t="shared" si="266"/>
        <v>0</v>
      </c>
      <c r="BJ567" s="41">
        <f t="shared" si="267"/>
        <v>0</v>
      </c>
    </row>
    <row r="568" spans="1:62" ht="15" customHeight="1">
      <c r="A568" s="159"/>
      <c r="B568" s="179"/>
      <c r="C568" s="220" t="s">
        <v>1190</v>
      </c>
      <c r="D568" s="573" t="str">
        <f>IF($AC$136="","",IF(HLOOKUP($AC$136,Presentación!$AQ$3:$BV$574,Presentación!AP429)="","",HLOOKUP($AC$136,Presentación!$AQ$3:$BV$574,Presentación!AP429,0)))</f>
        <v/>
      </c>
      <c r="E568" s="573"/>
      <c r="F568" s="573"/>
      <c r="G568" s="551" t="str">
        <f>IF($AC$136="","",IF(HLOOKUP($AC$136,Presentación!$BZ$3:$DE$574,Presentación!AP429,0)="","",HLOOKUP($AC$136,Presentación!$BZ$3:$DE$574,Presentación!AP429,0)))</f>
        <v/>
      </c>
      <c r="H568" s="551"/>
      <c r="I568" s="551"/>
      <c r="J568" s="551"/>
      <c r="K568" s="551"/>
      <c r="L568" s="551"/>
      <c r="M568" s="551"/>
      <c r="N568" s="551"/>
      <c r="O568" s="551"/>
      <c r="P568" s="551"/>
      <c r="Q568" s="551"/>
      <c r="R568" s="551"/>
      <c r="S568" s="551"/>
      <c r="T568" s="601"/>
      <c r="U568" s="467"/>
      <c r="V568" s="468"/>
      <c r="W568" s="27"/>
      <c r="X568" s="27"/>
      <c r="Y568" s="27"/>
      <c r="Z568" s="27"/>
      <c r="AA568" s="27"/>
      <c r="AB568" s="27"/>
      <c r="AC568" s="27"/>
      <c r="AD568" s="27"/>
      <c r="AG568">
        <f t="shared" si="241"/>
        <v>0</v>
      </c>
      <c r="AH568">
        <f t="shared" si="242"/>
        <v>0</v>
      </c>
      <c r="AI568" s="35">
        <f t="shared" si="243"/>
        <v>0</v>
      </c>
      <c r="AJ568" s="36">
        <f t="shared" si="244"/>
        <v>0</v>
      </c>
      <c r="AK568" s="37">
        <f t="shared" si="245"/>
        <v>0</v>
      </c>
      <c r="AL568" s="38">
        <f t="shared" si="246"/>
        <v>0</v>
      </c>
      <c r="AM568" s="35">
        <f t="shared" si="247"/>
        <v>0</v>
      </c>
      <c r="AN568" s="36">
        <f t="shared" si="248"/>
        <v>0</v>
      </c>
      <c r="AO568" s="37">
        <f t="shared" si="249"/>
        <v>0</v>
      </c>
      <c r="AP568" s="38">
        <f t="shared" si="250"/>
        <v>0</v>
      </c>
      <c r="AQ568" s="35">
        <f t="shared" si="251"/>
        <v>0</v>
      </c>
      <c r="AR568" s="36">
        <f t="shared" si="252"/>
        <v>0</v>
      </c>
      <c r="AS568" s="37">
        <f t="shared" si="253"/>
        <v>0</v>
      </c>
      <c r="AT568" s="38">
        <f t="shared" si="254"/>
        <v>0</v>
      </c>
      <c r="AU568" s="35">
        <f t="shared" si="255"/>
        <v>0</v>
      </c>
      <c r="AV568" s="36">
        <f t="shared" si="256"/>
        <v>0</v>
      </c>
      <c r="AW568" s="37">
        <f t="shared" si="257"/>
        <v>0</v>
      </c>
      <c r="AX568" s="38">
        <f t="shared" si="258"/>
        <v>0</v>
      </c>
      <c r="AY568" s="39">
        <f t="shared" si="259"/>
        <v>0</v>
      </c>
      <c r="AZ568" s="34" t="str">
        <f>IF(AY568=0,"",
IF(SUM($AY$143:AY568)=1,BA568,
IF($AY$718&gt;SUM($AY$143:AY568),_xlfn.CONCAT(", ",BA568),
IF($AY$718=SUM($AY$143:AY568),_xlfn.CONCAT(" y ",BA568)))))</f>
        <v/>
      </c>
      <c r="BA568" s="220" t="s">
        <v>1190</v>
      </c>
      <c r="BC568" s="41">
        <f t="shared" si="260"/>
        <v>0</v>
      </c>
      <c r="BD568" s="41">
        <f t="shared" si="261"/>
        <v>0</v>
      </c>
      <c r="BE568" s="41">
        <f t="shared" si="262"/>
        <v>0</v>
      </c>
      <c r="BF568" s="41">
        <f t="shared" si="263"/>
        <v>0</v>
      </c>
      <c r="BG568" s="41">
        <f t="shared" si="264"/>
        <v>0</v>
      </c>
      <c r="BH568" s="41">
        <f t="shared" si="265"/>
        <v>0</v>
      </c>
      <c r="BI568" s="41">
        <f t="shared" si="266"/>
        <v>0</v>
      </c>
      <c r="BJ568" s="41">
        <f t="shared" si="267"/>
        <v>0</v>
      </c>
    </row>
    <row r="569" spans="1:62" ht="15" customHeight="1">
      <c r="A569" s="159"/>
      <c r="B569" s="179"/>
      <c r="C569" s="220" t="s">
        <v>1191</v>
      </c>
      <c r="D569" s="573" t="str">
        <f>IF($AC$136="","",IF(HLOOKUP($AC$136,Presentación!$AQ$3:$BV$574,Presentación!AP430)="","",HLOOKUP($AC$136,Presentación!$AQ$3:$BV$574,Presentación!AP430,0)))</f>
        <v/>
      </c>
      <c r="E569" s="573"/>
      <c r="F569" s="573"/>
      <c r="G569" s="551" t="str">
        <f>IF($AC$136="","",IF(HLOOKUP($AC$136,Presentación!$BZ$3:$DE$574,Presentación!AP430,0)="","",HLOOKUP($AC$136,Presentación!$BZ$3:$DE$574,Presentación!AP430,0)))</f>
        <v/>
      </c>
      <c r="H569" s="551"/>
      <c r="I569" s="551"/>
      <c r="J569" s="551"/>
      <c r="K569" s="551"/>
      <c r="L569" s="551"/>
      <c r="M569" s="551"/>
      <c r="N569" s="551"/>
      <c r="O569" s="551"/>
      <c r="P569" s="551"/>
      <c r="Q569" s="551"/>
      <c r="R569" s="551"/>
      <c r="S569" s="551"/>
      <c r="T569" s="601"/>
      <c r="U569" s="467"/>
      <c r="V569" s="468"/>
      <c r="W569" s="27"/>
      <c r="X569" s="27"/>
      <c r="Y569" s="27"/>
      <c r="Z569" s="27"/>
      <c r="AA569" s="27"/>
      <c r="AB569" s="27"/>
      <c r="AC569" s="27"/>
      <c r="AD569" s="27"/>
      <c r="AG569">
        <f t="shared" si="241"/>
        <v>0</v>
      </c>
      <c r="AH569">
        <f t="shared" si="242"/>
        <v>0</v>
      </c>
      <c r="AI569" s="35">
        <f t="shared" si="243"/>
        <v>0</v>
      </c>
      <c r="AJ569" s="36">
        <f t="shared" si="244"/>
        <v>0</v>
      </c>
      <c r="AK569" s="37">
        <f t="shared" si="245"/>
        <v>0</v>
      </c>
      <c r="AL569" s="38">
        <f t="shared" si="246"/>
        <v>0</v>
      </c>
      <c r="AM569" s="35">
        <f t="shared" si="247"/>
        <v>0</v>
      </c>
      <c r="AN569" s="36">
        <f t="shared" si="248"/>
        <v>0</v>
      </c>
      <c r="AO569" s="37">
        <f t="shared" si="249"/>
        <v>0</v>
      </c>
      <c r="AP569" s="38">
        <f t="shared" si="250"/>
        <v>0</v>
      </c>
      <c r="AQ569" s="35">
        <f t="shared" si="251"/>
        <v>0</v>
      </c>
      <c r="AR569" s="36">
        <f t="shared" si="252"/>
        <v>0</v>
      </c>
      <c r="AS569" s="37">
        <f t="shared" si="253"/>
        <v>0</v>
      </c>
      <c r="AT569" s="38">
        <f t="shared" si="254"/>
        <v>0</v>
      </c>
      <c r="AU569" s="35">
        <f t="shared" si="255"/>
        <v>0</v>
      </c>
      <c r="AV569" s="36">
        <f t="shared" si="256"/>
        <v>0</v>
      </c>
      <c r="AW569" s="37">
        <f t="shared" si="257"/>
        <v>0</v>
      </c>
      <c r="AX569" s="38">
        <f t="shared" si="258"/>
        <v>0</v>
      </c>
      <c r="AY569" s="39">
        <f t="shared" si="259"/>
        <v>0</v>
      </c>
      <c r="AZ569" s="34" t="str">
        <f>IF(AY569=0,"",
IF(SUM($AY$143:AY569)=1,BA569,
IF($AY$718&gt;SUM($AY$143:AY569),_xlfn.CONCAT(", ",BA569),
IF($AY$718=SUM($AY$143:AY569),_xlfn.CONCAT(" y ",BA569)))))</f>
        <v/>
      </c>
      <c r="BA569" s="220" t="s">
        <v>1191</v>
      </c>
      <c r="BC569" s="41">
        <f t="shared" si="260"/>
        <v>0</v>
      </c>
      <c r="BD569" s="41">
        <f t="shared" si="261"/>
        <v>0</v>
      </c>
      <c r="BE569" s="41">
        <f t="shared" si="262"/>
        <v>0</v>
      </c>
      <c r="BF569" s="41">
        <f t="shared" si="263"/>
        <v>0</v>
      </c>
      <c r="BG569" s="41">
        <f t="shared" si="264"/>
        <v>0</v>
      </c>
      <c r="BH569" s="41">
        <f t="shared" si="265"/>
        <v>0</v>
      </c>
      <c r="BI569" s="41">
        <f t="shared" si="266"/>
        <v>0</v>
      </c>
      <c r="BJ569" s="41">
        <f t="shared" si="267"/>
        <v>0</v>
      </c>
    </row>
    <row r="570" spans="1:62" ht="15" customHeight="1">
      <c r="A570" s="159"/>
      <c r="B570" s="179"/>
      <c r="C570" s="220" t="s">
        <v>1192</v>
      </c>
      <c r="D570" s="573" t="str">
        <f>IF($AC$136="","",IF(HLOOKUP($AC$136,Presentación!$AQ$3:$BV$574,Presentación!AP431)="","",HLOOKUP($AC$136,Presentación!$AQ$3:$BV$574,Presentación!AP431,0)))</f>
        <v/>
      </c>
      <c r="E570" s="573"/>
      <c r="F570" s="573"/>
      <c r="G570" s="551" t="str">
        <f>IF($AC$136="","",IF(HLOOKUP($AC$136,Presentación!$BZ$3:$DE$574,Presentación!AP431,0)="","",HLOOKUP($AC$136,Presentación!$BZ$3:$DE$574,Presentación!AP431,0)))</f>
        <v/>
      </c>
      <c r="H570" s="551"/>
      <c r="I570" s="551"/>
      <c r="J570" s="551"/>
      <c r="K570" s="551"/>
      <c r="L570" s="551"/>
      <c r="M570" s="551"/>
      <c r="N570" s="551"/>
      <c r="O570" s="551"/>
      <c r="P570" s="551"/>
      <c r="Q570" s="551"/>
      <c r="R570" s="551"/>
      <c r="S570" s="551"/>
      <c r="T570" s="601"/>
      <c r="U570" s="467"/>
      <c r="V570" s="468"/>
      <c r="W570" s="27"/>
      <c r="X570" s="27"/>
      <c r="Y570" s="27"/>
      <c r="Z570" s="27"/>
      <c r="AA570" s="27"/>
      <c r="AB570" s="27"/>
      <c r="AC570" s="27"/>
      <c r="AD570" s="27"/>
      <c r="AG570">
        <f t="shared" si="241"/>
        <v>0</v>
      </c>
      <c r="AH570">
        <f t="shared" si="242"/>
        <v>0</v>
      </c>
      <c r="AI570" s="35">
        <f t="shared" si="243"/>
        <v>0</v>
      </c>
      <c r="AJ570" s="36">
        <f t="shared" si="244"/>
        <v>0</v>
      </c>
      <c r="AK570" s="37">
        <f t="shared" si="245"/>
        <v>0</v>
      </c>
      <c r="AL570" s="38">
        <f t="shared" si="246"/>
        <v>0</v>
      </c>
      <c r="AM570" s="35">
        <f t="shared" si="247"/>
        <v>0</v>
      </c>
      <c r="AN570" s="36">
        <f t="shared" si="248"/>
        <v>0</v>
      </c>
      <c r="AO570" s="37">
        <f t="shared" si="249"/>
        <v>0</v>
      </c>
      <c r="AP570" s="38">
        <f t="shared" si="250"/>
        <v>0</v>
      </c>
      <c r="AQ570" s="35">
        <f t="shared" si="251"/>
        <v>0</v>
      </c>
      <c r="AR570" s="36">
        <f t="shared" si="252"/>
        <v>0</v>
      </c>
      <c r="AS570" s="37">
        <f t="shared" si="253"/>
        <v>0</v>
      </c>
      <c r="AT570" s="38">
        <f t="shared" si="254"/>
        <v>0</v>
      </c>
      <c r="AU570" s="35">
        <f t="shared" si="255"/>
        <v>0</v>
      </c>
      <c r="AV570" s="36">
        <f t="shared" si="256"/>
        <v>0</v>
      </c>
      <c r="AW570" s="37">
        <f t="shared" si="257"/>
        <v>0</v>
      </c>
      <c r="AX570" s="38">
        <f t="shared" si="258"/>
        <v>0</v>
      </c>
      <c r="AY570" s="39">
        <f t="shared" si="259"/>
        <v>0</v>
      </c>
      <c r="AZ570" s="34" t="str">
        <f>IF(AY570=0,"",
IF(SUM($AY$143:AY570)=1,BA570,
IF($AY$718&gt;SUM($AY$143:AY570),_xlfn.CONCAT(", ",BA570),
IF($AY$718=SUM($AY$143:AY570),_xlfn.CONCAT(" y ",BA570)))))</f>
        <v/>
      </c>
      <c r="BA570" s="220" t="s">
        <v>1192</v>
      </c>
      <c r="BC570" s="41">
        <f t="shared" si="260"/>
        <v>0</v>
      </c>
      <c r="BD570" s="41">
        <f t="shared" si="261"/>
        <v>0</v>
      </c>
      <c r="BE570" s="41">
        <f t="shared" si="262"/>
        <v>0</v>
      </c>
      <c r="BF570" s="41">
        <f t="shared" si="263"/>
        <v>0</v>
      </c>
      <c r="BG570" s="41">
        <f t="shared" si="264"/>
        <v>0</v>
      </c>
      <c r="BH570" s="41">
        <f t="shared" si="265"/>
        <v>0</v>
      </c>
      <c r="BI570" s="41">
        <f t="shared" si="266"/>
        <v>0</v>
      </c>
      <c r="BJ570" s="41">
        <f t="shared" si="267"/>
        <v>0</v>
      </c>
    </row>
    <row r="571" spans="1:62" ht="15" customHeight="1">
      <c r="A571" s="159"/>
      <c r="B571" s="179"/>
      <c r="C571" s="220" t="s">
        <v>1193</v>
      </c>
      <c r="D571" s="573" t="str">
        <f>IF($AC$136="","",IF(HLOOKUP($AC$136,Presentación!$AQ$3:$BV$574,Presentación!AP432)="","",HLOOKUP($AC$136,Presentación!$AQ$3:$BV$574,Presentación!AP432,0)))</f>
        <v/>
      </c>
      <c r="E571" s="573"/>
      <c r="F571" s="573"/>
      <c r="G571" s="551" t="str">
        <f>IF($AC$136="","",IF(HLOOKUP($AC$136,Presentación!$BZ$3:$DE$574,Presentación!AP432,0)="","",HLOOKUP($AC$136,Presentación!$BZ$3:$DE$574,Presentación!AP432,0)))</f>
        <v/>
      </c>
      <c r="H571" s="551"/>
      <c r="I571" s="551"/>
      <c r="J571" s="551"/>
      <c r="K571" s="551"/>
      <c r="L571" s="551"/>
      <c r="M571" s="551"/>
      <c r="N571" s="551"/>
      <c r="O571" s="551"/>
      <c r="P571" s="551"/>
      <c r="Q571" s="551"/>
      <c r="R571" s="551"/>
      <c r="S571" s="551"/>
      <c r="T571" s="601"/>
      <c r="U571" s="467"/>
      <c r="V571" s="468"/>
      <c r="W571" s="27"/>
      <c r="X571" s="27"/>
      <c r="Y571" s="27"/>
      <c r="Z571" s="27"/>
      <c r="AA571" s="27"/>
      <c r="AB571" s="27"/>
      <c r="AC571" s="27"/>
      <c r="AD571" s="27"/>
      <c r="AG571">
        <f t="shared" si="241"/>
        <v>0</v>
      </c>
      <c r="AH571">
        <f t="shared" si="242"/>
        <v>0</v>
      </c>
      <c r="AI571" s="35">
        <f t="shared" si="243"/>
        <v>0</v>
      </c>
      <c r="AJ571" s="36">
        <f t="shared" si="244"/>
        <v>0</v>
      </c>
      <c r="AK571" s="37">
        <f t="shared" si="245"/>
        <v>0</v>
      </c>
      <c r="AL571" s="38">
        <f t="shared" si="246"/>
        <v>0</v>
      </c>
      <c r="AM571" s="35">
        <f t="shared" si="247"/>
        <v>0</v>
      </c>
      <c r="AN571" s="36">
        <f t="shared" si="248"/>
        <v>0</v>
      </c>
      <c r="AO571" s="37">
        <f t="shared" si="249"/>
        <v>0</v>
      </c>
      <c r="AP571" s="38">
        <f t="shared" si="250"/>
        <v>0</v>
      </c>
      <c r="AQ571" s="35">
        <f t="shared" si="251"/>
        <v>0</v>
      </c>
      <c r="AR571" s="36">
        <f t="shared" si="252"/>
        <v>0</v>
      </c>
      <c r="AS571" s="37">
        <f t="shared" si="253"/>
        <v>0</v>
      </c>
      <c r="AT571" s="38">
        <f t="shared" si="254"/>
        <v>0</v>
      </c>
      <c r="AU571" s="35">
        <f t="shared" si="255"/>
        <v>0</v>
      </c>
      <c r="AV571" s="36">
        <f t="shared" si="256"/>
        <v>0</v>
      </c>
      <c r="AW571" s="37">
        <f t="shared" si="257"/>
        <v>0</v>
      </c>
      <c r="AX571" s="38">
        <f t="shared" si="258"/>
        <v>0</v>
      </c>
      <c r="AY571" s="39">
        <f t="shared" si="259"/>
        <v>0</v>
      </c>
      <c r="AZ571" s="34" t="str">
        <f>IF(AY571=0,"",
IF(SUM($AY$143:AY571)=1,BA571,
IF($AY$718&gt;SUM($AY$143:AY571),_xlfn.CONCAT(", ",BA571),
IF($AY$718=SUM($AY$143:AY571),_xlfn.CONCAT(" y ",BA571)))))</f>
        <v/>
      </c>
      <c r="BA571" s="220" t="s">
        <v>1193</v>
      </c>
      <c r="BC571" s="41">
        <f t="shared" si="260"/>
        <v>0</v>
      </c>
      <c r="BD571" s="41">
        <f t="shared" si="261"/>
        <v>0</v>
      </c>
      <c r="BE571" s="41">
        <f t="shared" si="262"/>
        <v>0</v>
      </c>
      <c r="BF571" s="41">
        <f t="shared" si="263"/>
        <v>0</v>
      </c>
      <c r="BG571" s="41">
        <f t="shared" si="264"/>
        <v>0</v>
      </c>
      <c r="BH571" s="41">
        <f t="shared" si="265"/>
        <v>0</v>
      </c>
      <c r="BI571" s="41">
        <f t="shared" si="266"/>
        <v>0</v>
      </c>
      <c r="BJ571" s="41">
        <f t="shared" si="267"/>
        <v>0</v>
      </c>
    </row>
    <row r="572" spans="1:62" ht="15" customHeight="1">
      <c r="A572" s="159"/>
      <c r="B572" s="179"/>
      <c r="C572" s="220" t="s">
        <v>1194</v>
      </c>
      <c r="D572" s="573" t="str">
        <f>IF($AC$136="","",IF(HLOOKUP($AC$136,Presentación!$AQ$3:$BV$574,Presentación!AP433)="","",HLOOKUP($AC$136,Presentación!$AQ$3:$BV$574,Presentación!AP433,0)))</f>
        <v/>
      </c>
      <c r="E572" s="573"/>
      <c r="F572" s="573"/>
      <c r="G572" s="551" t="str">
        <f>IF($AC$136="","",IF(HLOOKUP($AC$136,Presentación!$BZ$3:$DE$574,Presentación!AP433,0)="","",HLOOKUP($AC$136,Presentación!$BZ$3:$DE$574,Presentación!AP433,0)))</f>
        <v/>
      </c>
      <c r="H572" s="551"/>
      <c r="I572" s="551"/>
      <c r="J572" s="551"/>
      <c r="K572" s="551"/>
      <c r="L572" s="551"/>
      <c r="M572" s="551"/>
      <c r="N572" s="551"/>
      <c r="O572" s="551"/>
      <c r="P572" s="551"/>
      <c r="Q572" s="551"/>
      <c r="R572" s="551"/>
      <c r="S572" s="551"/>
      <c r="T572" s="601"/>
      <c r="U572" s="467"/>
      <c r="V572" s="468"/>
      <c r="W572" s="27"/>
      <c r="X572" s="27"/>
      <c r="Y572" s="27"/>
      <c r="Z572" s="27"/>
      <c r="AA572" s="27"/>
      <c r="AB572" s="27"/>
      <c r="AC572" s="27"/>
      <c r="AD572" s="27"/>
      <c r="AG572">
        <f t="shared" si="241"/>
        <v>0</v>
      </c>
      <c r="AH572">
        <f t="shared" si="242"/>
        <v>0</v>
      </c>
      <c r="AI572" s="35">
        <f t="shared" si="243"/>
        <v>0</v>
      </c>
      <c r="AJ572" s="36">
        <f t="shared" si="244"/>
        <v>0</v>
      </c>
      <c r="AK572" s="37">
        <f t="shared" si="245"/>
        <v>0</v>
      </c>
      <c r="AL572" s="38">
        <f t="shared" si="246"/>
        <v>0</v>
      </c>
      <c r="AM572" s="35">
        <f t="shared" si="247"/>
        <v>0</v>
      </c>
      <c r="AN572" s="36">
        <f t="shared" si="248"/>
        <v>0</v>
      </c>
      <c r="AO572" s="37">
        <f t="shared" si="249"/>
        <v>0</v>
      </c>
      <c r="AP572" s="38">
        <f t="shared" si="250"/>
        <v>0</v>
      </c>
      <c r="AQ572" s="35">
        <f t="shared" si="251"/>
        <v>0</v>
      </c>
      <c r="AR572" s="36">
        <f t="shared" si="252"/>
        <v>0</v>
      </c>
      <c r="AS572" s="37">
        <f t="shared" si="253"/>
        <v>0</v>
      </c>
      <c r="AT572" s="38">
        <f t="shared" si="254"/>
        <v>0</v>
      </c>
      <c r="AU572" s="35">
        <f t="shared" si="255"/>
        <v>0</v>
      </c>
      <c r="AV572" s="36">
        <f t="shared" si="256"/>
        <v>0</v>
      </c>
      <c r="AW572" s="37">
        <f t="shared" si="257"/>
        <v>0</v>
      </c>
      <c r="AX572" s="38">
        <f t="shared" si="258"/>
        <v>0</v>
      </c>
      <c r="AY572" s="39">
        <f t="shared" si="259"/>
        <v>0</v>
      </c>
      <c r="AZ572" s="34" t="str">
        <f>IF(AY572=0,"",
IF(SUM($AY$143:AY572)=1,BA572,
IF($AY$718&gt;SUM($AY$143:AY572),_xlfn.CONCAT(", ",BA572),
IF($AY$718=SUM($AY$143:AY572),_xlfn.CONCAT(" y ",BA572)))))</f>
        <v/>
      </c>
      <c r="BA572" s="220" t="s">
        <v>1194</v>
      </c>
      <c r="BC572" s="41">
        <f t="shared" si="260"/>
        <v>0</v>
      </c>
      <c r="BD572" s="41">
        <f t="shared" si="261"/>
        <v>0</v>
      </c>
      <c r="BE572" s="41">
        <f t="shared" si="262"/>
        <v>0</v>
      </c>
      <c r="BF572" s="41">
        <f t="shared" si="263"/>
        <v>0</v>
      </c>
      <c r="BG572" s="41">
        <f t="shared" si="264"/>
        <v>0</v>
      </c>
      <c r="BH572" s="41">
        <f t="shared" si="265"/>
        <v>0</v>
      </c>
      <c r="BI572" s="41">
        <f t="shared" si="266"/>
        <v>0</v>
      </c>
      <c r="BJ572" s="41">
        <f t="shared" si="267"/>
        <v>0</v>
      </c>
    </row>
    <row r="573" spans="1:62" ht="15" customHeight="1">
      <c r="A573" s="159"/>
      <c r="B573" s="179"/>
      <c r="C573" s="220" t="s">
        <v>1195</v>
      </c>
      <c r="D573" s="573" t="str">
        <f>IF($AC$136="","",IF(HLOOKUP($AC$136,Presentación!$AQ$3:$BV$574,Presentación!AP434)="","",HLOOKUP($AC$136,Presentación!$AQ$3:$BV$574,Presentación!AP434,0)))</f>
        <v/>
      </c>
      <c r="E573" s="573"/>
      <c r="F573" s="573"/>
      <c r="G573" s="551" t="str">
        <f>IF($AC$136="","",IF(HLOOKUP($AC$136,Presentación!$BZ$3:$DE$574,Presentación!AP434,0)="","",HLOOKUP($AC$136,Presentación!$BZ$3:$DE$574,Presentación!AP434,0)))</f>
        <v/>
      </c>
      <c r="H573" s="551"/>
      <c r="I573" s="551"/>
      <c r="J573" s="551"/>
      <c r="K573" s="551"/>
      <c r="L573" s="551"/>
      <c r="M573" s="551"/>
      <c r="N573" s="551"/>
      <c r="O573" s="551"/>
      <c r="P573" s="551"/>
      <c r="Q573" s="551"/>
      <c r="R573" s="551"/>
      <c r="S573" s="551"/>
      <c r="T573" s="601"/>
      <c r="U573" s="467"/>
      <c r="V573" s="468"/>
      <c r="W573" s="27"/>
      <c r="X573" s="27"/>
      <c r="Y573" s="27"/>
      <c r="Z573" s="27"/>
      <c r="AA573" s="27"/>
      <c r="AB573" s="27"/>
      <c r="AC573" s="27"/>
      <c r="AD573" s="27"/>
      <c r="AG573">
        <f t="shared" si="241"/>
        <v>0</v>
      </c>
      <c r="AH573">
        <f t="shared" si="242"/>
        <v>0</v>
      </c>
      <c r="AI573" s="35">
        <f t="shared" si="243"/>
        <v>0</v>
      </c>
      <c r="AJ573" s="36">
        <f t="shared" si="244"/>
        <v>0</v>
      </c>
      <c r="AK573" s="37">
        <f t="shared" si="245"/>
        <v>0</v>
      </c>
      <c r="AL573" s="38">
        <f t="shared" si="246"/>
        <v>0</v>
      </c>
      <c r="AM573" s="35">
        <f t="shared" si="247"/>
        <v>0</v>
      </c>
      <c r="AN573" s="36">
        <f t="shared" si="248"/>
        <v>0</v>
      </c>
      <c r="AO573" s="37">
        <f t="shared" si="249"/>
        <v>0</v>
      </c>
      <c r="AP573" s="38">
        <f t="shared" si="250"/>
        <v>0</v>
      </c>
      <c r="AQ573" s="35">
        <f t="shared" si="251"/>
        <v>0</v>
      </c>
      <c r="AR573" s="36">
        <f t="shared" si="252"/>
        <v>0</v>
      </c>
      <c r="AS573" s="37">
        <f t="shared" si="253"/>
        <v>0</v>
      </c>
      <c r="AT573" s="38">
        <f t="shared" si="254"/>
        <v>0</v>
      </c>
      <c r="AU573" s="35">
        <f t="shared" si="255"/>
        <v>0</v>
      </c>
      <c r="AV573" s="36">
        <f t="shared" si="256"/>
        <v>0</v>
      </c>
      <c r="AW573" s="37">
        <f t="shared" si="257"/>
        <v>0</v>
      </c>
      <c r="AX573" s="38">
        <f t="shared" si="258"/>
        <v>0</v>
      </c>
      <c r="AY573" s="39">
        <f t="shared" si="259"/>
        <v>0</v>
      </c>
      <c r="AZ573" s="34" t="str">
        <f>IF(AY573=0,"",
IF(SUM($AY$143:AY573)=1,BA573,
IF($AY$718&gt;SUM($AY$143:AY573),_xlfn.CONCAT(", ",BA573),
IF($AY$718=SUM($AY$143:AY573),_xlfn.CONCAT(" y ",BA573)))))</f>
        <v/>
      </c>
      <c r="BA573" s="220" t="s">
        <v>1195</v>
      </c>
      <c r="BC573" s="41">
        <f t="shared" si="260"/>
        <v>0</v>
      </c>
      <c r="BD573" s="41">
        <f t="shared" si="261"/>
        <v>0</v>
      </c>
      <c r="BE573" s="41">
        <f t="shared" si="262"/>
        <v>0</v>
      </c>
      <c r="BF573" s="41">
        <f t="shared" si="263"/>
        <v>0</v>
      </c>
      <c r="BG573" s="41">
        <f t="shared" si="264"/>
        <v>0</v>
      </c>
      <c r="BH573" s="41">
        <f t="shared" si="265"/>
        <v>0</v>
      </c>
      <c r="BI573" s="41">
        <f t="shared" si="266"/>
        <v>0</v>
      </c>
      <c r="BJ573" s="41">
        <f t="shared" si="267"/>
        <v>0</v>
      </c>
    </row>
    <row r="574" spans="1:62" ht="15" customHeight="1">
      <c r="A574" s="159"/>
      <c r="B574" s="179"/>
      <c r="C574" s="220" t="s">
        <v>1196</v>
      </c>
      <c r="D574" s="573" t="str">
        <f>IF($AC$136="","",IF(HLOOKUP($AC$136,Presentación!$AQ$3:$BV$574,Presentación!AP435)="","",HLOOKUP($AC$136,Presentación!$AQ$3:$BV$574,Presentación!AP435,0)))</f>
        <v/>
      </c>
      <c r="E574" s="573"/>
      <c r="F574" s="573"/>
      <c r="G574" s="551" t="str">
        <f>IF($AC$136="","",IF(HLOOKUP($AC$136,Presentación!$BZ$3:$DE$574,Presentación!AP435,0)="","",HLOOKUP($AC$136,Presentación!$BZ$3:$DE$574,Presentación!AP435,0)))</f>
        <v/>
      </c>
      <c r="H574" s="551"/>
      <c r="I574" s="551"/>
      <c r="J574" s="551"/>
      <c r="K574" s="551"/>
      <c r="L574" s="551"/>
      <c r="M574" s="551"/>
      <c r="N574" s="551"/>
      <c r="O574" s="551"/>
      <c r="P574" s="551"/>
      <c r="Q574" s="551"/>
      <c r="R574" s="551"/>
      <c r="S574" s="551"/>
      <c r="T574" s="601"/>
      <c r="U574" s="467"/>
      <c r="V574" s="468"/>
      <c r="W574" s="27"/>
      <c r="X574" s="27"/>
      <c r="Y574" s="27"/>
      <c r="Z574" s="27"/>
      <c r="AA574" s="27"/>
      <c r="AB574" s="27"/>
      <c r="AC574" s="27"/>
      <c r="AD574" s="27"/>
      <c r="AG574">
        <f t="shared" si="241"/>
        <v>0</v>
      </c>
      <c r="AH574">
        <f t="shared" si="242"/>
        <v>0</v>
      </c>
      <c r="AI574" s="35">
        <f t="shared" si="243"/>
        <v>0</v>
      </c>
      <c r="AJ574" s="36">
        <f t="shared" si="244"/>
        <v>0</v>
      </c>
      <c r="AK574" s="37">
        <f t="shared" si="245"/>
        <v>0</v>
      </c>
      <c r="AL574" s="38">
        <f t="shared" si="246"/>
        <v>0</v>
      </c>
      <c r="AM574" s="35">
        <f t="shared" si="247"/>
        <v>0</v>
      </c>
      <c r="AN574" s="36">
        <f t="shared" si="248"/>
        <v>0</v>
      </c>
      <c r="AO574" s="37">
        <f t="shared" si="249"/>
        <v>0</v>
      </c>
      <c r="AP574" s="38">
        <f t="shared" si="250"/>
        <v>0</v>
      </c>
      <c r="AQ574" s="35">
        <f t="shared" si="251"/>
        <v>0</v>
      </c>
      <c r="AR574" s="36">
        <f t="shared" si="252"/>
        <v>0</v>
      </c>
      <c r="AS574" s="37">
        <f t="shared" si="253"/>
        <v>0</v>
      </c>
      <c r="AT574" s="38">
        <f t="shared" si="254"/>
        <v>0</v>
      </c>
      <c r="AU574" s="35">
        <f t="shared" si="255"/>
        <v>0</v>
      </c>
      <c r="AV574" s="36">
        <f t="shared" si="256"/>
        <v>0</v>
      </c>
      <c r="AW574" s="37">
        <f t="shared" si="257"/>
        <v>0</v>
      </c>
      <c r="AX574" s="38">
        <f t="shared" si="258"/>
        <v>0</v>
      </c>
      <c r="AY574" s="39">
        <f t="shared" si="259"/>
        <v>0</v>
      </c>
      <c r="AZ574" s="34" t="str">
        <f>IF(AY574=0,"",
IF(SUM($AY$143:AY574)=1,BA574,
IF($AY$718&gt;SUM($AY$143:AY574),_xlfn.CONCAT(", ",BA574),
IF($AY$718=SUM($AY$143:AY574),_xlfn.CONCAT(" y ",BA574)))))</f>
        <v/>
      </c>
      <c r="BA574" s="220" t="s">
        <v>1196</v>
      </c>
      <c r="BC574" s="41">
        <f t="shared" si="260"/>
        <v>0</v>
      </c>
      <c r="BD574" s="41">
        <f t="shared" si="261"/>
        <v>0</v>
      </c>
      <c r="BE574" s="41">
        <f t="shared" si="262"/>
        <v>0</v>
      </c>
      <c r="BF574" s="41">
        <f t="shared" si="263"/>
        <v>0</v>
      </c>
      <c r="BG574" s="41">
        <f t="shared" si="264"/>
        <v>0</v>
      </c>
      <c r="BH574" s="41">
        <f t="shared" si="265"/>
        <v>0</v>
      </c>
      <c r="BI574" s="41">
        <f t="shared" si="266"/>
        <v>0</v>
      </c>
      <c r="BJ574" s="41">
        <f t="shared" si="267"/>
        <v>0</v>
      </c>
    </row>
    <row r="575" spans="1:62" ht="15" customHeight="1">
      <c r="A575" s="159"/>
      <c r="B575" s="179"/>
      <c r="C575" s="220" t="s">
        <v>1197</v>
      </c>
      <c r="D575" s="573" t="str">
        <f>IF($AC$136="","",IF(HLOOKUP($AC$136,Presentación!$AQ$3:$BV$574,Presentación!AP436)="","",HLOOKUP($AC$136,Presentación!$AQ$3:$BV$574,Presentación!AP436,0)))</f>
        <v/>
      </c>
      <c r="E575" s="573"/>
      <c r="F575" s="573"/>
      <c r="G575" s="551" t="str">
        <f>IF($AC$136="","",IF(HLOOKUP($AC$136,Presentación!$BZ$3:$DE$574,Presentación!AP436,0)="","",HLOOKUP($AC$136,Presentación!$BZ$3:$DE$574,Presentación!AP436,0)))</f>
        <v/>
      </c>
      <c r="H575" s="551"/>
      <c r="I575" s="551"/>
      <c r="J575" s="551"/>
      <c r="K575" s="551"/>
      <c r="L575" s="551"/>
      <c r="M575" s="551"/>
      <c r="N575" s="551"/>
      <c r="O575" s="551"/>
      <c r="P575" s="551"/>
      <c r="Q575" s="551"/>
      <c r="R575" s="551"/>
      <c r="S575" s="551"/>
      <c r="T575" s="601"/>
      <c r="U575" s="467"/>
      <c r="V575" s="468"/>
      <c r="W575" s="27"/>
      <c r="X575" s="27"/>
      <c r="Y575" s="27"/>
      <c r="Z575" s="27"/>
      <c r="AA575" s="27"/>
      <c r="AB575" s="27"/>
      <c r="AC575" s="27"/>
      <c r="AD575" s="27"/>
      <c r="AG575">
        <f t="shared" si="241"/>
        <v>0</v>
      </c>
      <c r="AH575">
        <f t="shared" si="242"/>
        <v>0</v>
      </c>
      <c r="AI575" s="35">
        <f t="shared" si="243"/>
        <v>0</v>
      </c>
      <c r="AJ575" s="36">
        <f t="shared" si="244"/>
        <v>0</v>
      </c>
      <c r="AK575" s="37">
        <f t="shared" si="245"/>
        <v>0</v>
      </c>
      <c r="AL575" s="38">
        <f t="shared" si="246"/>
        <v>0</v>
      </c>
      <c r="AM575" s="35">
        <f t="shared" si="247"/>
        <v>0</v>
      </c>
      <c r="AN575" s="36">
        <f t="shared" si="248"/>
        <v>0</v>
      </c>
      <c r="AO575" s="37">
        <f t="shared" si="249"/>
        <v>0</v>
      </c>
      <c r="AP575" s="38">
        <f t="shared" si="250"/>
        <v>0</v>
      </c>
      <c r="AQ575" s="35">
        <f t="shared" si="251"/>
        <v>0</v>
      </c>
      <c r="AR575" s="36">
        <f t="shared" si="252"/>
        <v>0</v>
      </c>
      <c r="AS575" s="37">
        <f t="shared" si="253"/>
        <v>0</v>
      </c>
      <c r="AT575" s="38">
        <f t="shared" si="254"/>
        <v>0</v>
      </c>
      <c r="AU575" s="35">
        <f t="shared" si="255"/>
        <v>0</v>
      </c>
      <c r="AV575" s="36">
        <f t="shared" si="256"/>
        <v>0</v>
      </c>
      <c r="AW575" s="37">
        <f t="shared" si="257"/>
        <v>0</v>
      </c>
      <c r="AX575" s="38">
        <f t="shared" si="258"/>
        <v>0</v>
      </c>
      <c r="AY575" s="39">
        <f t="shared" si="259"/>
        <v>0</v>
      </c>
      <c r="AZ575" s="34" t="str">
        <f>IF(AY575=0,"",
IF(SUM($AY$143:AY575)=1,BA575,
IF($AY$718&gt;SUM($AY$143:AY575),_xlfn.CONCAT(", ",BA575),
IF($AY$718=SUM($AY$143:AY575),_xlfn.CONCAT(" y ",BA575)))))</f>
        <v/>
      </c>
      <c r="BA575" s="220" t="s">
        <v>1197</v>
      </c>
      <c r="BC575" s="41">
        <f t="shared" si="260"/>
        <v>0</v>
      </c>
      <c r="BD575" s="41">
        <f t="shared" si="261"/>
        <v>0</v>
      </c>
      <c r="BE575" s="41">
        <f t="shared" si="262"/>
        <v>0</v>
      </c>
      <c r="BF575" s="41">
        <f t="shared" si="263"/>
        <v>0</v>
      </c>
      <c r="BG575" s="41">
        <f t="shared" si="264"/>
        <v>0</v>
      </c>
      <c r="BH575" s="41">
        <f t="shared" si="265"/>
        <v>0</v>
      </c>
      <c r="BI575" s="41">
        <f t="shared" si="266"/>
        <v>0</v>
      </c>
      <c r="BJ575" s="41">
        <f t="shared" si="267"/>
        <v>0</v>
      </c>
    </row>
    <row r="576" spans="1:62" ht="15" customHeight="1">
      <c r="A576" s="159"/>
      <c r="B576" s="179"/>
      <c r="C576" s="220" t="s">
        <v>1198</v>
      </c>
      <c r="D576" s="573" t="str">
        <f>IF($AC$136="","",IF(HLOOKUP($AC$136,Presentación!$AQ$3:$BV$574,Presentación!AP437)="","",HLOOKUP($AC$136,Presentación!$AQ$3:$BV$574,Presentación!AP437,0)))</f>
        <v/>
      </c>
      <c r="E576" s="573"/>
      <c r="F576" s="573"/>
      <c r="G576" s="551" t="str">
        <f>IF($AC$136="","",IF(HLOOKUP($AC$136,Presentación!$BZ$3:$DE$574,Presentación!AP437,0)="","",HLOOKUP($AC$136,Presentación!$BZ$3:$DE$574,Presentación!AP437,0)))</f>
        <v/>
      </c>
      <c r="H576" s="551"/>
      <c r="I576" s="551"/>
      <c r="J576" s="551"/>
      <c r="K576" s="551"/>
      <c r="L576" s="551"/>
      <c r="M576" s="551"/>
      <c r="N576" s="551"/>
      <c r="O576" s="551"/>
      <c r="P576" s="551"/>
      <c r="Q576" s="551"/>
      <c r="R576" s="551"/>
      <c r="S576" s="551"/>
      <c r="T576" s="601"/>
      <c r="U576" s="467"/>
      <c r="V576" s="468"/>
      <c r="W576" s="27"/>
      <c r="X576" s="27"/>
      <c r="Y576" s="27"/>
      <c r="Z576" s="27"/>
      <c r="AA576" s="27"/>
      <c r="AB576" s="27"/>
      <c r="AC576" s="27"/>
      <c r="AD576" s="27"/>
      <c r="AG576">
        <f t="shared" si="241"/>
        <v>0</v>
      </c>
      <c r="AH576">
        <f t="shared" si="242"/>
        <v>0</v>
      </c>
      <c r="AI576" s="35">
        <f t="shared" si="243"/>
        <v>0</v>
      </c>
      <c r="AJ576" s="36">
        <f t="shared" si="244"/>
        <v>0</v>
      </c>
      <c r="AK576" s="37">
        <f t="shared" si="245"/>
        <v>0</v>
      </c>
      <c r="AL576" s="38">
        <f t="shared" si="246"/>
        <v>0</v>
      </c>
      <c r="AM576" s="35">
        <f t="shared" si="247"/>
        <v>0</v>
      </c>
      <c r="AN576" s="36">
        <f t="shared" si="248"/>
        <v>0</v>
      </c>
      <c r="AO576" s="37">
        <f t="shared" si="249"/>
        <v>0</v>
      </c>
      <c r="AP576" s="38">
        <f t="shared" si="250"/>
        <v>0</v>
      </c>
      <c r="AQ576" s="35">
        <f t="shared" si="251"/>
        <v>0</v>
      </c>
      <c r="AR576" s="36">
        <f t="shared" si="252"/>
        <v>0</v>
      </c>
      <c r="AS576" s="37">
        <f t="shared" si="253"/>
        <v>0</v>
      </c>
      <c r="AT576" s="38">
        <f t="shared" si="254"/>
        <v>0</v>
      </c>
      <c r="AU576" s="35">
        <f t="shared" si="255"/>
        <v>0</v>
      </c>
      <c r="AV576" s="36">
        <f t="shared" si="256"/>
        <v>0</v>
      </c>
      <c r="AW576" s="37">
        <f t="shared" si="257"/>
        <v>0</v>
      </c>
      <c r="AX576" s="38">
        <f t="shared" si="258"/>
        <v>0</v>
      </c>
      <c r="AY576" s="39">
        <f t="shared" si="259"/>
        <v>0</v>
      </c>
      <c r="AZ576" s="34" t="str">
        <f>IF(AY576=0,"",
IF(SUM($AY$143:AY576)=1,BA576,
IF($AY$718&gt;SUM($AY$143:AY576),_xlfn.CONCAT(", ",BA576),
IF($AY$718=SUM($AY$143:AY576),_xlfn.CONCAT(" y ",BA576)))))</f>
        <v/>
      </c>
      <c r="BA576" s="220" t="s">
        <v>1198</v>
      </c>
      <c r="BC576" s="41">
        <f t="shared" si="260"/>
        <v>0</v>
      </c>
      <c r="BD576" s="41">
        <f t="shared" si="261"/>
        <v>0</v>
      </c>
      <c r="BE576" s="41">
        <f t="shared" si="262"/>
        <v>0</v>
      </c>
      <c r="BF576" s="41">
        <f t="shared" si="263"/>
        <v>0</v>
      </c>
      <c r="BG576" s="41">
        <f t="shared" si="264"/>
        <v>0</v>
      </c>
      <c r="BH576" s="41">
        <f t="shared" si="265"/>
        <v>0</v>
      </c>
      <c r="BI576" s="41">
        <f t="shared" si="266"/>
        <v>0</v>
      </c>
      <c r="BJ576" s="41">
        <f t="shared" si="267"/>
        <v>0</v>
      </c>
    </row>
    <row r="577" spans="1:62" ht="15" customHeight="1">
      <c r="A577" s="159"/>
      <c r="B577" s="179"/>
      <c r="C577" s="220" t="s">
        <v>1199</v>
      </c>
      <c r="D577" s="573" t="str">
        <f>IF($AC$136="","",IF(HLOOKUP($AC$136,Presentación!$AQ$3:$BV$574,Presentación!AP438)="","",HLOOKUP($AC$136,Presentación!$AQ$3:$BV$574,Presentación!AP438,0)))</f>
        <v/>
      </c>
      <c r="E577" s="573"/>
      <c r="F577" s="573"/>
      <c r="G577" s="551" t="str">
        <f>IF($AC$136="","",IF(HLOOKUP($AC$136,Presentación!$BZ$3:$DE$574,Presentación!AP438,0)="","",HLOOKUP($AC$136,Presentación!$BZ$3:$DE$574,Presentación!AP438,0)))</f>
        <v/>
      </c>
      <c r="H577" s="551"/>
      <c r="I577" s="551"/>
      <c r="J577" s="551"/>
      <c r="K577" s="551"/>
      <c r="L577" s="551"/>
      <c r="M577" s="551"/>
      <c r="N577" s="551"/>
      <c r="O577" s="551"/>
      <c r="P577" s="551"/>
      <c r="Q577" s="551"/>
      <c r="R577" s="551"/>
      <c r="S577" s="551"/>
      <c r="T577" s="601"/>
      <c r="U577" s="467"/>
      <c r="V577" s="468"/>
      <c r="W577" s="27"/>
      <c r="X577" s="27"/>
      <c r="Y577" s="27"/>
      <c r="Z577" s="27"/>
      <c r="AA577" s="27"/>
      <c r="AB577" s="27"/>
      <c r="AC577" s="27"/>
      <c r="AD577" s="27"/>
      <c r="AG577">
        <f t="shared" si="241"/>
        <v>0</v>
      </c>
      <c r="AH577">
        <f t="shared" si="242"/>
        <v>0</v>
      </c>
      <c r="AI577" s="35">
        <f t="shared" si="243"/>
        <v>0</v>
      </c>
      <c r="AJ577" s="36">
        <f t="shared" si="244"/>
        <v>0</v>
      </c>
      <c r="AK577" s="37">
        <f t="shared" si="245"/>
        <v>0</v>
      </c>
      <c r="AL577" s="38">
        <f t="shared" si="246"/>
        <v>0</v>
      </c>
      <c r="AM577" s="35">
        <f t="shared" si="247"/>
        <v>0</v>
      </c>
      <c r="AN577" s="36">
        <f t="shared" si="248"/>
        <v>0</v>
      </c>
      <c r="AO577" s="37">
        <f t="shared" si="249"/>
        <v>0</v>
      </c>
      <c r="AP577" s="38">
        <f t="shared" si="250"/>
        <v>0</v>
      </c>
      <c r="AQ577" s="35">
        <f t="shared" si="251"/>
        <v>0</v>
      </c>
      <c r="AR577" s="36">
        <f t="shared" si="252"/>
        <v>0</v>
      </c>
      <c r="AS577" s="37">
        <f t="shared" si="253"/>
        <v>0</v>
      </c>
      <c r="AT577" s="38">
        <f t="shared" si="254"/>
        <v>0</v>
      </c>
      <c r="AU577" s="35">
        <f t="shared" si="255"/>
        <v>0</v>
      </c>
      <c r="AV577" s="36">
        <f t="shared" si="256"/>
        <v>0</v>
      </c>
      <c r="AW577" s="37">
        <f t="shared" si="257"/>
        <v>0</v>
      </c>
      <c r="AX577" s="38">
        <f t="shared" si="258"/>
        <v>0</v>
      </c>
      <c r="AY577" s="39">
        <f t="shared" si="259"/>
        <v>0</v>
      </c>
      <c r="AZ577" s="34" t="str">
        <f>IF(AY577=0,"",
IF(SUM($AY$143:AY577)=1,BA577,
IF($AY$718&gt;SUM($AY$143:AY577),_xlfn.CONCAT(", ",BA577),
IF($AY$718=SUM($AY$143:AY577),_xlfn.CONCAT(" y ",BA577)))))</f>
        <v/>
      </c>
      <c r="BA577" s="220" t="s">
        <v>1199</v>
      </c>
      <c r="BC577" s="41">
        <f t="shared" si="260"/>
        <v>0</v>
      </c>
      <c r="BD577" s="41">
        <f t="shared" si="261"/>
        <v>0</v>
      </c>
      <c r="BE577" s="41">
        <f t="shared" si="262"/>
        <v>0</v>
      </c>
      <c r="BF577" s="41">
        <f t="shared" si="263"/>
        <v>0</v>
      </c>
      <c r="BG577" s="41">
        <f t="shared" si="264"/>
        <v>0</v>
      </c>
      <c r="BH577" s="41">
        <f t="shared" si="265"/>
        <v>0</v>
      </c>
      <c r="BI577" s="41">
        <f t="shared" si="266"/>
        <v>0</v>
      </c>
      <c r="BJ577" s="41">
        <f t="shared" si="267"/>
        <v>0</v>
      </c>
    </row>
    <row r="578" spans="1:62" ht="15" customHeight="1">
      <c r="A578" s="159"/>
      <c r="B578" s="179"/>
      <c r="C578" s="220" t="s">
        <v>1200</v>
      </c>
      <c r="D578" s="573" t="str">
        <f>IF($AC$136="","",IF(HLOOKUP($AC$136,Presentación!$AQ$3:$BV$574,Presentación!AP439)="","",HLOOKUP($AC$136,Presentación!$AQ$3:$BV$574,Presentación!AP439,0)))</f>
        <v/>
      </c>
      <c r="E578" s="573"/>
      <c r="F578" s="573"/>
      <c r="G578" s="551" t="str">
        <f>IF($AC$136="","",IF(HLOOKUP($AC$136,Presentación!$BZ$3:$DE$574,Presentación!AP439,0)="","",HLOOKUP($AC$136,Presentación!$BZ$3:$DE$574,Presentación!AP439,0)))</f>
        <v/>
      </c>
      <c r="H578" s="551"/>
      <c r="I578" s="551"/>
      <c r="J578" s="551"/>
      <c r="K578" s="551"/>
      <c r="L578" s="551"/>
      <c r="M578" s="551"/>
      <c r="N578" s="551"/>
      <c r="O578" s="551"/>
      <c r="P578" s="551"/>
      <c r="Q578" s="551"/>
      <c r="R578" s="551"/>
      <c r="S578" s="551"/>
      <c r="T578" s="601"/>
      <c r="U578" s="467"/>
      <c r="V578" s="468"/>
      <c r="W578" s="27"/>
      <c r="X578" s="27"/>
      <c r="Y578" s="27"/>
      <c r="Z578" s="27"/>
      <c r="AA578" s="27"/>
      <c r="AB578" s="27"/>
      <c r="AC578" s="27"/>
      <c r="AD578" s="27"/>
      <c r="AG578">
        <f t="shared" si="241"/>
        <v>0</v>
      </c>
      <c r="AH578">
        <f t="shared" si="242"/>
        <v>0</v>
      </c>
      <c r="AI578" s="35">
        <f t="shared" si="243"/>
        <v>0</v>
      </c>
      <c r="AJ578" s="36">
        <f t="shared" si="244"/>
        <v>0</v>
      </c>
      <c r="AK578" s="37">
        <f t="shared" si="245"/>
        <v>0</v>
      </c>
      <c r="AL578" s="38">
        <f t="shared" si="246"/>
        <v>0</v>
      </c>
      <c r="AM578" s="35">
        <f t="shared" si="247"/>
        <v>0</v>
      </c>
      <c r="AN578" s="36">
        <f t="shared" si="248"/>
        <v>0</v>
      </c>
      <c r="AO578" s="37">
        <f t="shared" si="249"/>
        <v>0</v>
      </c>
      <c r="AP578" s="38">
        <f t="shared" si="250"/>
        <v>0</v>
      </c>
      <c r="AQ578" s="35">
        <f t="shared" si="251"/>
        <v>0</v>
      </c>
      <c r="AR578" s="36">
        <f t="shared" si="252"/>
        <v>0</v>
      </c>
      <c r="AS578" s="37">
        <f t="shared" si="253"/>
        <v>0</v>
      </c>
      <c r="AT578" s="38">
        <f t="shared" si="254"/>
        <v>0</v>
      </c>
      <c r="AU578" s="35">
        <f t="shared" si="255"/>
        <v>0</v>
      </c>
      <c r="AV578" s="36">
        <f t="shared" si="256"/>
        <v>0</v>
      </c>
      <c r="AW578" s="37">
        <f t="shared" si="257"/>
        <v>0</v>
      </c>
      <c r="AX578" s="38">
        <f t="shared" si="258"/>
        <v>0</v>
      </c>
      <c r="AY578" s="39">
        <f t="shared" si="259"/>
        <v>0</v>
      </c>
      <c r="AZ578" s="34" t="str">
        <f>IF(AY578=0,"",
IF(SUM($AY$143:AY578)=1,BA578,
IF($AY$718&gt;SUM($AY$143:AY578),_xlfn.CONCAT(", ",BA578),
IF($AY$718=SUM($AY$143:AY578),_xlfn.CONCAT(" y ",BA578)))))</f>
        <v/>
      </c>
      <c r="BA578" s="220" t="s">
        <v>1200</v>
      </c>
      <c r="BC578" s="41">
        <f t="shared" si="260"/>
        <v>0</v>
      </c>
      <c r="BD578" s="41">
        <f t="shared" si="261"/>
        <v>0</v>
      </c>
      <c r="BE578" s="41">
        <f t="shared" si="262"/>
        <v>0</v>
      </c>
      <c r="BF578" s="41">
        <f t="shared" si="263"/>
        <v>0</v>
      </c>
      <c r="BG578" s="41">
        <f t="shared" si="264"/>
        <v>0</v>
      </c>
      <c r="BH578" s="41">
        <f t="shared" si="265"/>
        <v>0</v>
      </c>
      <c r="BI578" s="41">
        <f t="shared" si="266"/>
        <v>0</v>
      </c>
      <c r="BJ578" s="41">
        <f t="shared" si="267"/>
        <v>0</v>
      </c>
    </row>
    <row r="579" spans="1:62" ht="15" customHeight="1">
      <c r="A579" s="159"/>
      <c r="B579" s="179"/>
      <c r="C579" s="220" t="s">
        <v>1201</v>
      </c>
      <c r="D579" s="573" t="str">
        <f>IF($AC$136="","",IF(HLOOKUP($AC$136,Presentación!$AQ$3:$BV$574,Presentación!AP440)="","",HLOOKUP($AC$136,Presentación!$AQ$3:$BV$574,Presentación!AP440,0)))</f>
        <v/>
      </c>
      <c r="E579" s="573"/>
      <c r="F579" s="573"/>
      <c r="G579" s="551" t="str">
        <f>IF($AC$136="","",IF(HLOOKUP($AC$136,Presentación!$BZ$3:$DE$574,Presentación!AP440,0)="","",HLOOKUP($AC$136,Presentación!$BZ$3:$DE$574,Presentación!AP440,0)))</f>
        <v/>
      </c>
      <c r="H579" s="551"/>
      <c r="I579" s="551"/>
      <c r="J579" s="551"/>
      <c r="K579" s="551"/>
      <c r="L579" s="551"/>
      <c r="M579" s="551"/>
      <c r="N579" s="551"/>
      <c r="O579" s="551"/>
      <c r="P579" s="551"/>
      <c r="Q579" s="551"/>
      <c r="R579" s="551"/>
      <c r="S579" s="551"/>
      <c r="T579" s="601"/>
      <c r="U579" s="467"/>
      <c r="V579" s="468"/>
      <c r="W579" s="27"/>
      <c r="X579" s="27"/>
      <c r="Y579" s="27"/>
      <c r="Z579" s="27"/>
      <c r="AA579" s="27"/>
      <c r="AB579" s="27"/>
      <c r="AC579" s="27"/>
      <c r="AD579" s="27"/>
      <c r="AG579">
        <f t="shared" si="241"/>
        <v>0</v>
      </c>
      <c r="AH579">
        <f t="shared" si="242"/>
        <v>0</v>
      </c>
      <c r="AI579" s="35">
        <f t="shared" si="243"/>
        <v>0</v>
      </c>
      <c r="AJ579" s="36">
        <f t="shared" si="244"/>
        <v>0</v>
      </c>
      <c r="AK579" s="37">
        <f t="shared" si="245"/>
        <v>0</v>
      </c>
      <c r="AL579" s="38">
        <f t="shared" si="246"/>
        <v>0</v>
      </c>
      <c r="AM579" s="35">
        <f t="shared" si="247"/>
        <v>0</v>
      </c>
      <c r="AN579" s="36">
        <f t="shared" si="248"/>
        <v>0</v>
      </c>
      <c r="AO579" s="37">
        <f t="shared" si="249"/>
        <v>0</v>
      </c>
      <c r="AP579" s="38">
        <f t="shared" si="250"/>
        <v>0</v>
      </c>
      <c r="AQ579" s="35">
        <f t="shared" si="251"/>
        <v>0</v>
      </c>
      <c r="AR579" s="36">
        <f t="shared" si="252"/>
        <v>0</v>
      </c>
      <c r="AS579" s="37">
        <f t="shared" si="253"/>
        <v>0</v>
      </c>
      <c r="AT579" s="38">
        <f t="shared" si="254"/>
        <v>0</v>
      </c>
      <c r="AU579" s="35">
        <f t="shared" si="255"/>
        <v>0</v>
      </c>
      <c r="AV579" s="36">
        <f t="shared" si="256"/>
        <v>0</v>
      </c>
      <c r="AW579" s="37">
        <f t="shared" si="257"/>
        <v>0</v>
      </c>
      <c r="AX579" s="38">
        <f t="shared" si="258"/>
        <v>0</v>
      </c>
      <c r="AY579" s="39">
        <f t="shared" si="259"/>
        <v>0</v>
      </c>
      <c r="AZ579" s="34" t="str">
        <f>IF(AY579=0,"",
IF(SUM($AY$143:AY579)=1,BA579,
IF($AY$718&gt;SUM($AY$143:AY579),_xlfn.CONCAT(", ",BA579),
IF($AY$718=SUM($AY$143:AY579),_xlfn.CONCAT(" y ",BA579)))))</f>
        <v/>
      </c>
      <c r="BA579" s="220" t="s">
        <v>1201</v>
      </c>
      <c r="BC579" s="41">
        <f t="shared" si="260"/>
        <v>0</v>
      </c>
      <c r="BD579" s="41">
        <f t="shared" si="261"/>
        <v>0</v>
      </c>
      <c r="BE579" s="41">
        <f t="shared" si="262"/>
        <v>0</v>
      </c>
      <c r="BF579" s="41">
        <f t="shared" si="263"/>
        <v>0</v>
      </c>
      <c r="BG579" s="41">
        <f t="shared" si="264"/>
        <v>0</v>
      </c>
      <c r="BH579" s="41">
        <f t="shared" si="265"/>
        <v>0</v>
      </c>
      <c r="BI579" s="41">
        <f t="shared" si="266"/>
        <v>0</v>
      </c>
      <c r="BJ579" s="41">
        <f t="shared" si="267"/>
        <v>0</v>
      </c>
    </row>
    <row r="580" spans="1:62" ht="15" customHeight="1">
      <c r="A580" s="159"/>
      <c r="B580" s="179"/>
      <c r="C580" s="220" t="s">
        <v>1202</v>
      </c>
      <c r="D580" s="573" t="str">
        <f>IF($AC$136="","",IF(HLOOKUP($AC$136,Presentación!$AQ$3:$BV$574,Presentación!AP441)="","",HLOOKUP($AC$136,Presentación!$AQ$3:$BV$574,Presentación!AP441,0)))</f>
        <v/>
      </c>
      <c r="E580" s="573"/>
      <c r="F580" s="573"/>
      <c r="G580" s="551" t="str">
        <f>IF($AC$136="","",IF(HLOOKUP($AC$136,Presentación!$BZ$3:$DE$574,Presentación!AP441,0)="","",HLOOKUP($AC$136,Presentación!$BZ$3:$DE$574,Presentación!AP441,0)))</f>
        <v/>
      </c>
      <c r="H580" s="551"/>
      <c r="I580" s="551"/>
      <c r="J580" s="551"/>
      <c r="K580" s="551"/>
      <c r="L580" s="551"/>
      <c r="M580" s="551"/>
      <c r="N580" s="551"/>
      <c r="O580" s="551"/>
      <c r="P580" s="551"/>
      <c r="Q580" s="551"/>
      <c r="R580" s="551"/>
      <c r="S580" s="551"/>
      <c r="T580" s="601"/>
      <c r="U580" s="467"/>
      <c r="V580" s="468"/>
      <c r="W580" s="27"/>
      <c r="X580" s="27"/>
      <c r="Y580" s="27"/>
      <c r="Z580" s="27"/>
      <c r="AA580" s="27"/>
      <c r="AB580" s="27"/>
      <c r="AC580" s="27"/>
      <c r="AD580" s="27"/>
      <c r="AG580">
        <f t="shared" si="241"/>
        <v>0</v>
      </c>
      <c r="AH580">
        <f t="shared" si="242"/>
        <v>0</v>
      </c>
      <c r="AI580" s="35">
        <f t="shared" si="243"/>
        <v>0</v>
      </c>
      <c r="AJ580" s="36">
        <f t="shared" si="244"/>
        <v>0</v>
      </c>
      <c r="AK580" s="37">
        <f t="shared" si="245"/>
        <v>0</v>
      </c>
      <c r="AL580" s="38">
        <f t="shared" si="246"/>
        <v>0</v>
      </c>
      <c r="AM580" s="35">
        <f t="shared" si="247"/>
        <v>0</v>
      </c>
      <c r="AN580" s="36">
        <f t="shared" si="248"/>
        <v>0</v>
      </c>
      <c r="AO580" s="37">
        <f t="shared" si="249"/>
        <v>0</v>
      </c>
      <c r="AP580" s="38">
        <f t="shared" si="250"/>
        <v>0</v>
      </c>
      <c r="AQ580" s="35">
        <f t="shared" si="251"/>
        <v>0</v>
      </c>
      <c r="AR580" s="36">
        <f t="shared" si="252"/>
        <v>0</v>
      </c>
      <c r="AS580" s="37">
        <f t="shared" si="253"/>
        <v>0</v>
      </c>
      <c r="AT580" s="38">
        <f t="shared" si="254"/>
        <v>0</v>
      </c>
      <c r="AU580" s="35">
        <f t="shared" si="255"/>
        <v>0</v>
      </c>
      <c r="AV580" s="36">
        <f t="shared" si="256"/>
        <v>0</v>
      </c>
      <c r="AW580" s="37">
        <f t="shared" si="257"/>
        <v>0</v>
      </c>
      <c r="AX580" s="38">
        <f t="shared" si="258"/>
        <v>0</v>
      </c>
      <c r="AY580" s="39">
        <f t="shared" si="259"/>
        <v>0</v>
      </c>
      <c r="AZ580" s="34" t="str">
        <f>IF(AY580=0,"",
IF(SUM($AY$143:AY580)=1,BA580,
IF($AY$718&gt;SUM($AY$143:AY580),_xlfn.CONCAT(", ",BA580),
IF($AY$718=SUM($AY$143:AY580),_xlfn.CONCAT(" y ",BA580)))))</f>
        <v/>
      </c>
      <c r="BA580" s="220" t="s">
        <v>1202</v>
      </c>
      <c r="BC580" s="41">
        <f t="shared" si="260"/>
        <v>0</v>
      </c>
      <c r="BD580" s="41">
        <f t="shared" si="261"/>
        <v>0</v>
      </c>
      <c r="BE580" s="41">
        <f t="shared" si="262"/>
        <v>0</v>
      </c>
      <c r="BF580" s="41">
        <f t="shared" si="263"/>
        <v>0</v>
      </c>
      <c r="BG580" s="41">
        <f t="shared" si="264"/>
        <v>0</v>
      </c>
      <c r="BH580" s="41">
        <f t="shared" si="265"/>
        <v>0</v>
      </c>
      <c r="BI580" s="41">
        <f t="shared" si="266"/>
        <v>0</v>
      </c>
      <c r="BJ580" s="41">
        <f t="shared" si="267"/>
        <v>0</v>
      </c>
    </row>
    <row r="581" spans="1:62" ht="15" customHeight="1">
      <c r="A581" s="159"/>
      <c r="B581" s="179"/>
      <c r="C581" s="220" t="s">
        <v>1203</v>
      </c>
      <c r="D581" s="573" t="str">
        <f>IF($AC$136="","",IF(HLOOKUP($AC$136,Presentación!$AQ$3:$BV$574,Presentación!AP442)="","",HLOOKUP($AC$136,Presentación!$AQ$3:$BV$574,Presentación!AP442,0)))</f>
        <v/>
      </c>
      <c r="E581" s="573"/>
      <c r="F581" s="573"/>
      <c r="G581" s="551" t="str">
        <f>IF($AC$136="","",IF(HLOOKUP($AC$136,Presentación!$BZ$3:$DE$574,Presentación!AP442,0)="","",HLOOKUP($AC$136,Presentación!$BZ$3:$DE$574,Presentación!AP442,0)))</f>
        <v/>
      </c>
      <c r="H581" s="551"/>
      <c r="I581" s="551"/>
      <c r="J581" s="551"/>
      <c r="K581" s="551"/>
      <c r="L581" s="551"/>
      <c r="M581" s="551"/>
      <c r="N581" s="551"/>
      <c r="O581" s="551"/>
      <c r="P581" s="551"/>
      <c r="Q581" s="551"/>
      <c r="R581" s="551"/>
      <c r="S581" s="551"/>
      <c r="T581" s="601"/>
      <c r="U581" s="467"/>
      <c r="V581" s="468"/>
      <c r="W581" s="27"/>
      <c r="X581" s="27"/>
      <c r="Y581" s="27"/>
      <c r="Z581" s="27"/>
      <c r="AA581" s="27"/>
      <c r="AB581" s="27"/>
      <c r="AC581" s="27"/>
      <c r="AD581" s="27"/>
      <c r="AG581">
        <f t="shared" si="241"/>
        <v>0</v>
      </c>
      <c r="AH581">
        <f t="shared" si="242"/>
        <v>0</v>
      </c>
      <c r="AI581" s="35">
        <f t="shared" si="243"/>
        <v>0</v>
      </c>
      <c r="AJ581" s="36">
        <f t="shared" si="244"/>
        <v>0</v>
      </c>
      <c r="AK581" s="37">
        <f t="shared" si="245"/>
        <v>0</v>
      </c>
      <c r="AL581" s="38">
        <f t="shared" si="246"/>
        <v>0</v>
      </c>
      <c r="AM581" s="35">
        <f t="shared" si="247"/>
        <v>0</v>
      </c>
      <c r="AN581" s="36">
        <f t="shared" si="248"/>
        <v>0</v>
      </c>
      <c r="AO581" s="37">
        <f t="shared" si="249"/>
        <v>0</v>
      </c>
      <c r="AP581" s="38">
        <f t="shared" si="250"/>
        <v>0</v>
      </c>
      <c r="AQ581" s="35">
        <f t="shared" si="251"/>
        <v>0</v>
      </c>
      <c r="AR581" s="36">
        <f t="shared" si="252"/>
        <v>0</v>
      </c>
      <c r="AS581" s="37">
        <f t="shared" si="253"/>
        <v>0</v>
      </c>
      <c r="AT581" s="38">
        <f t="shared" si="254"/>
        <v>0</v>
      </c>
      <c r="AU581" s="35">
        <f t="shared" si="255"/>
        <v>0</v>
      </c>
      <c r="AV581" s="36">
        <f t="shared" si="256"/>
        <v>0</v>
      </c>
      <c r="AW581" s="37">
        <f t="shared" si="257"/>
        <v>0</v>
      </c>
      <c r="AX581" s="38">
        <f t="shared" si="258"/>
        <v>0</v>
      </c>
      <c r="AY581" s="39">
        <f t="shared" si="259"/>
        <v>0</v>
      </c>
      <c r="AZ581" s="34" t="str">
        <f>IF(AY581=0,"",
IF(SUM($AY$143:AY581)=1,BA581,
IF($AY$718&gt;SUM($AY$143:AY581),_xlfn.CONCAT(", ",BA581),
IF($AY$718=SUM($AY$143:AY581),_xlfn.CONCAT(" y ",BA581)))))</f>
        <v/>
      </c>
      <c r="BA581" s="220" t="s">
        <v>1203</v>
      </c>
      <c r="BC581" s="41">
        <f t="shared" si="260"/>
        <v>0</v>
      </c>
      <c r="BD581" s="41">
        <f t="shared" si="261"/>
        <v>0</v>
      </c>
      <c r="BE581" s="41">
        <f t="shared" si="262"/>
        <v>0</v>
      </c>
      <c r="BF581" s="41">
        <f t="shared" si="263"/>
        <v>0</v>
      </c>
      <c r="BG581" s="41">
        <f t="shared" si="264"/>
        <v>0</v>
      </c>
      <c r="BH581" s="41">
        <f t="shared" si="265"/>
        <v>0</v>
      </c>
      <c r="BI581" s="41">
        <f t="shared" si="266"/>
        <v>0</v>
      </c>
      <c r="BJ581" s="41">
        <f t="shared" si="267"/>
        <v>0</v>
      </c>
    </row>
    <row r="582" spans="1:62" ht="15" customHeight="1">
      <c r="A582" s="159"/>
      <c r="B582" s="179"/>
      <c r="C582" s="220" t="s">
        <v>1204</v>
      </c>
      <c r="D582" s="573" t="str">
        <f>IF($AC$136="","",IF(HLOOKUP($AC$136,Presentación!$AQ$3:$BV$574,Presentación!AP443)="","",HLOOKUP($AC$136,Presentación!$AQ$3:$BV$574,Presentación!AP443,0)))</f>
        <v/>
      </c>
      <c r="E582" s="573"/>
      <c r="F582" s="573"/>
      <c r="G582" s="551" t="str">
        <f>IF($AC$136="","",IF(HLOOKUP($AC$136,Presentación!$BZ$3:$DE$574,Presentación!AP443,0)="","",HLOOKUP($AC$136,Presentación!$BZ$3:$DE$574,Presentación!AP443,0)))</f>
        <v/>
      </c>
      <c r="H582" s="551"/>
      <c r="I582" s="551"/>
      <c r="J582" s="551"/>
      <c r="K582" s="551"/>
      <c r="L582" s="551"/>
      <c r="M582" s="551"/>
      <c r="N582" s="551"/>
      <c r="O582" s="551"/>
      <c r="P582" s="551"/>
      <c r="Q582" s="551"/>
      <c r="R582" s="551"/>
      <c r="S582" s="551"/>
      <c r="T582" s="601"/>
      <c r="U582" s="467"/>
      <c r="V582" s="468"/>
      <c r="W582" s="27"/>
      <c r="X582" s="27"/>
      <c r="Y582" s="27"/>
      <c r="Z582" s="27"/>
      <c r="AA582" s="27"/>
      <c r="AB582" s="27"/>
      <c r="AC582" s="27"/>
      <c r="AD582" s="27"/>
      <c r="AG582">
        <f t="shared" si="241"/>
        <v>0</v>
      </c>
      <c r="AH582">
        <f t="shared" si="242"/>
        <v>0</v>
      </c>
      <c r="AI582" s="35">
        <f t="shared" si="243"/>
        <v>0</v>
      </c>
      <c r="AJ582" s="36">
        <f t="shared" si="244"/>
        <v>0</v>
      </c>
      <c r="AK582" s="37">
        <f t="shared" si="245"/>
        <v>0</v>
      </c>
      <c r="AL582" s="38">
        <f t="shared" si="246"/>
        <v>0</v>
      </c>
      <c r="AM582" s="35">
        <f t="shared" si="247"/>
        <v>0</v>
      </c>
      <c r="AN582" s="36">
        <f t="shared" si="248"/>
        <v>0</v>
      </c>
      <c r="AO582" s="37">
        <f t="shared" si="249"/>
        <v>0</v>
      </c>
      <c r="AP582" s="38">
        <f t="shared" si="250"/>
        <v>0</v>
      </c>
      <c r="AQ582" s="35">
        <f t="shared" si="251"/>
        <v>0</v>
      </c>
      <c r="AR582" s="36">
        <f t="shared" si="252"/>
        <v>0</v>
      </c>
      <c r="AS582" s="37">
        <f t="shared" si="253"/>
        <v>0</v>
      </c>
      <c r="AT582" s="38">
        <f t="shared" si="254"/>
        <v>0</v>
      </c>
      <c r="AU582" s="35">
        <f t="shared" si="255"/>
        <v>0</v>
      </c>
      <c r="AV582" s="36">
        <f t="shared" si="256"/>
        <v>0</v>
      </c>
      <c r="AW582" s="37">
        <f t="shared" si="257"/>
        <v>0</v>
      </c>
      <c r="AX582" s="38">
        <f t="shared" si="258"/>
        <v>0</v>
      </c>
      <c r="AY582" s="39">
        <f t="shared" si="259"/>
        <v>0</v>
      </c>
      <c r="AZ582" s="34" t="str">
        <f>IF(AY582=0,"",
IF(SUM($AY$143:AY582)=1,BA582,
IF($AY$718&gt;SUM($AY$143:AY582),_xlfn.CONCAT(", ",BA582),
IF($AY$718=SUM($AY$143:AY582),_xlfn.CONCAT(" y ",BA582)))))</f>
        <v/>
      </c>
      <c r="BA582" s="220" t="s">
        <v>1204</v>
      </c>
      <c r="BC582" s="41">
        <f t="shared" si="260"/>
        <v>0</v>
      </c>
      <c r="BD582" s="41">
        <f t="shared" si="261"/>
        <v>0</v>
      </c>
      <c r="BE582" s="41">
        <f t="shared" si="262"/>
        <v>0</v>
      </c>
      <c r="BF582" s="41">
        <f t="shared" si="263"/>
        <v>0</v>
      </c>
      <c r="BG582" s="41">
        <f t="shared" si="264"/>
        <v>0</v>
      </c>
      <c r="BH582" s="41">
        <f t="shared" si="265"/>
        <v>0</v>
      </c>
      <c r="BI582" s="41">
        <f t="shared" si="266"/>
        <v>0</v>
      </c>
      <c r="BJ582" s="41">
        <f t="shared" si="267"/>
        <v>0</v>
      </c>
    </row>
    <row r="583" spans="1:62" ht="15" customHeight="1">
      <c r="A583" s="159"/>
      <c r="B583" s="179"/>
      <c r="C583" s="220" t="s">
        <v>1205</v>
      </c>
      <c r="D583" s="573" t="str">
        <f>IF($AC$136="","",IF(HLOOKUP($AC$136,Presentación!$AQ$3:$BV$574,Presentación!AP444)="","",HLOOKUP($AC$136,Presentación!$AQ$3:$BV$574,Presentación!AP444,0)))</f>
        <v/>
      </c>
      <c r="E583" s="573"/>
      <c r="F583" s="573"/>
      <c r="G583" s="551" t="str">
        <f>IF($AC$136="","",IF(HLOOKUP($AC$136,Presentación!$BZ$3:$DE$574,Presentación!AP444,0)="","",HLOOKUP($AC$136,Presentación!$BZ$3:$DE$574,Presentación!AP444,0)))</f>
        <v/>
      </c>
      <c r="H583" s="551"/>
      <c r="I583" s="551"/>
      <c r="J583" s="551"/>
      <c r="K583" s="551"/>
      <c r="L583" s="551"/>
      <c r="M583" s="551"/>
      <c r="N583" s="551"/>
      <c r="O583" s="551"/>
      <c r="P583" s="551"/>
      <c r="Q583" s="551"/>
      <c r="R583" s="551"/>
      <c r="S583" s="551"/>
      <c r="T583" s="601"/>
      <c r="U583" s="467"/>
      <c r="V583" s="468"/>
      <c r="W583" s="27"/>
      <c r="X583" s="27"/>
      <c r="Y583" s="27"/>
      <c r="Z583" s="27"/>
      <c r="AA583" s="27"/>
      <c r="AB583" s="27"/>
      <c r="AC583" s="27"/>
      <c r="AD583" s="27"/>
      <c r="AG583">
        <f t="shared" si="241"/>
        <v>0</v>
      </c>
      <c r="AH583">
        <f t="shared" si="242"/>
        <v>0</v>
      </c>
      <c r="AI583" s="35">
        <f t="shared" si="243"/>
        <v>0</v>
      </c>
      <c r="AJ583" s="36">
        <f t="shared" si="244"/>
        <v>0</v>
      </c>
      <c r="AK583" s="37">
        <f t="shared" si="245"/>
        <v>0</v>
      </c>
      <c r="AL583" s="38">
        <f t="shared" si="246"/>
        <v>0</v>
      </c>
      <c r="AM583" s="35">
        <f t="shared" si="247"/>
        <v>0</v>
      </c>
      <c r="AN583" s="36">
        <f t="shared" si="248"/>
        <v>0</v>
      </c>
      <c r="AO583" s="37">
        <f t="shared" si="249"/>
        <v>0</v>
      </c>
      <c r="AP583" s="38">
        <f t="shared" si="250"/>
        <v>0</v>
      </c>
      <c r="AQ583" s="35">
        <f t="shared" si="251"/>
        <v>0</v>
      </c>
      <c r="AR583" s="36">
        <f t="shared" si="252"/>
        <v>0</v>
      </c>
      <c r="AS583" s="37">
        <f t="shared" si="253"/>
        <v>0</v>
      </c>
      <c r="AT583" s="38">
        <f t="shared" si="254"/>
        <v>0</v>
      </c>
      <c r="AU583" s="35">
        <f t="shared" si="255"/>
        <v>0</v>
      </c>
      <c r="AV583" s="36">
        <f t="shared" si="256"/>
        <v>0</v>
      </c>
      <c r="AW583" s="37">
        <f t="shared" si="257"/>
        <v>0</v>
      </c>
      <c r="AX583" s="38">
        <f t="shared" si="258"/>
        <v>0</v>
      </c>
      <c r="AY583" s="39">
        <f t="shared" si="259"/>
        <v>0</v>
      </c>
      <c r="AZ583" s="34" t="str">
        <f>IF(AY583=0,"",
IF(SUM($AY$143:AY583)=1,BA583,
IF($AY$718&gt;SUM($AY$143:AY583),_xlfn.CONCAT(", ",BA583),
IF($AY$718=SUM($AY$143:AY583),_xlfn.CONCAT(" y ",BA583)))))</f>
        <v/>
      </c>
      <c r="BA583" s="220" t="s">
        <v>1205</v>
      </c>
      <c r="BC583" s="41">
        <f t="shared" si="260"/>
        <v>0</v>
      </c>
      <c r="BD583" s="41">
        <f t="shared" si="261"/>
        <v>0</v>
      </c>
      <c r="BE583" s="41">
        <f t="shared" si="262"/>
        <v>0</v>
      </c>
      <c r="BF583" s="41">
        <f t="shared" si="263"/>
        <v>0</v>
      </c>
      <c r="BG583" s="41">
        <f t="shared" si="264"/>
        <v>0</v>
      </c>
      <c r="BH583" s="41">
        <f t="shared" si="265"/>
        <v>0</v>
      </c>
      <c r="BI583" s="41">
        <f t="shared" si="266"/>
        <v>0</v>
      </c>
      <c r="BJ583" s="41">
        <f t="shared" si="267"/>
        <v>0</v>
      </c>
    </row>
    <row r="584" spans="1:62" ht="15" customHeight="1">
      <c r="A584" s="159"/>
      <c r="B584" s="179"/>
      <c r="C584" s="220" t="s">
        <v>1206</v>
      </c>
      <c r="D584" s="573" t="str">
        <f>IF($AC$136="","",IF(HLOOKUP($AC$136,Presentación!$AQ$3:$BV$574,Presentación!AP445)="","",HLOOKUP($AC$136,Presentación!$AQ$3:$BV$574,Presentación!AP445,0)))</f>
        <v/>
      </c>
      <c r="E584" s="573"/>
      <c r="F584" s="573"/>
      <c r="G584" s="551" t="str">
        <f>IF($AC$136="","",IF(HLOOKUP($AC$136,Presentación!$BZ$3:$DE$574,Presentación!AP445,0)="","",HLOOKUP($AC$136,Presentación!$BZ$3:$DE$574,Presentación!AP445,0)))</f>
        <v/>
      </c>
      <c r="H584" s="551"/>
      <c r="I584" s="551"/>
      <c r="J584" s="551"/>
      <c r="K584" s="551"/>
      <c r="L584" s="551"/>
      <c r="M584" s="551"/>
      <c r="N584" s="551"/>
      <c r="O584" s="551"/>
      <c r="P584" s="551"/>
      <c r="Q584" s="551"/>
      <c r="R584" s="551"/>
      <c r="S584" s="551"/>
      <c r="T584" s="601"/>
      <c r="U584" s="467"/>
      <c r="V584" s="468"/>
      <c r="W584" s="27"/>
      <c r="X584" s="27"/>
      <c r="Y584" s="27"/>
      <c r="Z584" s="27"/>
      <c r="AA584" s="27"/>
      <c r="AB584" s="27"/>
      <c r="AC584" s="27"/>
      <c r="AD584" s="27"/>
      <c r="AG584">
        <f t="shared" si="241"/>
        <v>0</v>
      </c>
      <c r="AH584">
        <f t="shared" si="242"/>
        <v>0</v>
      </c>
      <c r="AI584" s="35">
        <f t="shared" si="243"/>
        <v>0</v>
      </c>
      <c r="AJ584" s="36">
        <f t="shared" si="244"/>
        <v>0</v>
      </c>
      <c r="AK584" s="37">
        <f t="shared" si="245"/>
        <v>0</v>
      </c>
      <c r="AL584" s="38">
        <f t="shared" si="246"/>
        <v>0</v>
      </c>
      <c r="AM584" s="35">
        <f t="shared" si="247"/>
        <v>0</v>
      </c>
      <c r="AN584" s="36">
        <f t="shared" si="248"/>
        <v>0</v>
      </c>
      <c r="AO584" s="37">
        <f t="shared" si="249"/>
        <v>0</v>
      </c>
      <c r="AP584" s="38">
        <f t="shared" si="250"/>
        <v>0</v>
      </c>
      <c r="AQ584" s="35">
        <f t="shared" si="251"/>
        <v>0</v>
      </c>
      <c r="AR584" s="36">
        <f t="shared" si="252"/>
        <v>0</v>
      </c>
      <c r="AS584" s="37">
        <f t="shared" si="253"/>
        <v>0</v>
      </c>
      <c r="AT584" s="38">
        <f t="shared" si="254"/>
        <v>0</v>
      </c>
      <c r="AU584" s="35">
        <f t="shared" si="255"/>
        <v>0</v>
      </c>
      <c r="AV584" s="36">
        <f t="shared" si="256"/>
        <v>0</v>
      </c>
      <c r="AW584" s="37">
        <f t="shared" si="257"/>
        <v>0</v>
      </c>
      <c r="AX584" s="38">
        <f t="shared" si="258"/>
        <v>0</v>
      </c>
      <c r="AY584" s="39">
        <f t="shared" si="259"/>
        <v>0</v>
      </c>
      <c r="AZ584" s="34" t="str">
        <f>IF(AY584=0,"",
IF(SUM($AY$143:AY584)=1,BA584,
IF($AY$718&gt;SUM($AY$143:AY584),_xlfn.CONCAT(", ",BA584),
IF($AY$718=SUM($AY$143:AY584),_xlfn.CONCAT(" y ",BA584)))))</f>
        <v/>
      </c>
      <c r="BA584" s="220" t="s">
        <v>1206</v>
      </c>
      <c r="BC584" s="41">
        <f t="shared" si="260"/>
        <v>0</v>
      </c>
      <c r="BD584" s="41">
        <f t="shared" si="261"/>
        <v>0</v>
      </c>
      <c r="BE584" s="41">
        <f t="shared" si="262"/>
        <v>0</v>
      </c>
      <c r="BF584" s="41">
        <f t="shared" si="263"/>
        <v>0</v>
      </c>
      <c r="BG584" s="41">
        <f t="shared" si="264"/>
        <v>0</v>
      </c>
      <c r="BH584" s="41">
        <f t="shared" si="265"/>
        <v>0</v>
      </c>
      <c r="BI584" s="41">
        <f t="shared" si="266"/>
        <v>0</v>
      </c>
      <c r="BJ584" s="41">
        <f t="shared" si="267"/>
        <v>0</v>
      </c>
    </row>
    <row r="585" spans="1:62" ht="15" customHeight="1">
      <c r="A585" s="159"/>
      <c r="B585" s="179"/>
      <c r="C585" s="220" t="s">
        <v>1207</v>
      </c>
      <c r="D585" s="573" t="str">
        <f>IF($AC$136="","",IF(HLOOKUP($AC$136,Presentación!$AQ$3:$BV$574,Presentación!AP446)="","",HLOOKUP($AC$136,Presentación!$AQ$3:$BV$574,Presentación!AP446,0)))</f>
        <v/>
      </c>
      <c r="E585" s="573"/>
      <c r="F585" s="573"/>
      <c r="G585" s="551" t="str">
        <f>IF($AC$136="","",IF(HLOOKUP($AC$136,Presentación!$BZ$3:$DE$574,Presentación!AP446,0)="","",HLOOKUP($AC$136,Presentación!$BZ$3:$DE$574,Presentación!AP446,0)))</f>
        <v/>
      </c>
      <c r="H585" s="551"/>
      <c r="I585" s="551"/>
      <c r="J585" s="551"/>
      <c r="K585" s="551"/>
      <c r="L585" s="551"/>
      <c r="M585" s="551"/>
      <c r="N585" s="551"/>
      <c r="O585" s="551"/>
      <c r="P585" s="551"/>
      <c r="Q585" s="551"/>
      <c r="R585" s="551"/>
      <c r="S585" s="551"/>
      <c r="T585" s="601"/>
      <c r="U585" s="467"/>
      <c r="V585" s="468"/>
      <c r="W585" s="27"/>
      <c r="X585" s="27"/>
      <c r="Y585" s="27"/>
      <c r="Z585" s="27"/>
      <c r="AA585" s="27"/>
      <c r="AB585" s="27"/>
      <c r="AC585" s="27"/>
      <c r="AD585" s="27"/>
      <c r="AG585">
        <f t="shared" si="241"/>
        <v>0</v>
      </c>
      <c r="AH585">
        <f t="shared" si="242"/>
        <v>0</v>
      </c>
      <c r="AI585" s="35">
        <f t="shared" si="243"/>
        <v>0</v>
      </c>
      <c r="AJ585" s="36">
        <f t="shared" si="244"/>
        <v>0</v>
      </c>
      <c r="AK585" s="37">
        <f t="shared" si="245"/>
        <v>0</v>
      </c>
      <c r="AL585" s="38">
        <f t="shared" si="246"/>
        <v>0</v>
      </c>
      <c r="AM585" s="35">
        <f t="shared" si="247"/>
        <v>0</v>
      </c>
      <c r="AN585" s="36">
        <f t="shared" si="248"/>
        <v>0</v>
      </c>
      <c r="AO585" s="37">
        <f t="shared" si="249"/>
        <v>0</v>
      </c>
      <c r="AP585" s="38">
        <f t="shared" si="250"/>
        <v>0</v>
      </c>
      <c r="AQ585" s="35">
        <f t="shared" si="251"/>
        <v>0</v>
      </c>
      <c r="AR585" s="36">
        <f t="shared" si="252"/>
        <v>0</v>
      </c>
      <c r="AS585" s="37">
        <f t="shared" si="253"/>
        <v>0</v>
      </c>
      <c r="AT585" s="38">
        <f t="shared" si="254"/>
        <v>0</v>
      </c>
      <c r="AU585" s="35">
        <f t="shared" si="255"/>
        <v>0</v>
      </c>
      <c r="AV585" s="36">
        <f t="shared" si="256"/>
        <v>0</v>
      </c>
      <c r="AW585" s="37">
        <f t="shared" si="257"/>
        <v>0</v>
      </c>
      <c r="AX585" s="38">
        <f t="shared" si="258"/>
        <v>0</v>
      </c>
      <c r="AY585" s="39">
        <f t="shared" si="259"/>
        <v>0</v>
      </c>
      <c r="AZ585" s="34" t="str">
        <f>IF(AY585=0,"",
IF(SUM($AY$143:AY585)=1,BA585,
IF($AY$718&gt;SUM($AY$143:AY585),_xlfn.CONCAT(", ",BA585),
IF($AY$718=SUM($AY$143:AY585),_xlfn.CONCAT(" y ",BA585)))))</f>
        <v/>
      </c>
      <c r="BA585" s="220" t="s">
        <v>1207</v>
      </c>
      <c r="BC585" s="41">
        <f t="shared" si="260"/>
        <v>0</v>
      </c>
      <c r="BD585" s="41">
        <f t="shared" si="261"/>
        <v>0</v>
      </c>
      <c r="BE585" s="41">
        <f t="shared" si="262"/>
        <v>0</v>
      </c>
      <c r="BF585" s="41">
        <f t="shared" si="263"/>
        <v>0</v>
      </c>
      <c r="BG585" s="41">
        <f t="shared" si="264"/>
        <v>0</v>
      </c>
      <c r="BH585" s="41">
        <f t="shared" si="265"/>
        <v>0</v>
      </c>
      <c r="BI585" s="41">
        <f t="shared" si="266"/>
        <v>0</v>
      </c>
      <c r="BJ585" s="41">
        <f t="shared" si="267"/>
        <v>0</v>
      </c>
    </row>
    <row r="586" spans="1:62" ht="15" customHeight="1">
      <c r="A586" s="159"/>
      <c r="B586" s="179"/>
      <c r="C586" s="220" t="s">
        <v>1208</v>
      </c>
      <c r="D586" s="573" t="str">
        <f>IF($AC$136="","",IF(HLOOKUP($AC$136,Presentación!$AQ$3:$BV$574,Presentación!AP447)="","",HLOOKUP($AC$136,Presentación!$AQ$3:$BV$574,Presentación!AP447,0)))</f>
        <v/>
      </c>
      <c r="E586" s="573"/>
      <c r="F586" s="573"/>
      <c r="G586" s="551" t="str">
        <f>IF($AC$136="","",IF(HLOOKUP($AC$136,Presentación!$BZ$3:$DE$574,Presentación!AP447,0)="","",HLOOKUP($AC$136,Presentación!$BZ$3:$DE$574,Presentación!AP447,0)))</f>
        <v/>
      </c>
      <c r="H586" s="551"/>
      <c r="I586" s="551"/>
      <c r="J586" s="551"/>
      <c r="K586" s="551"/>
      <c r="L586" s="551"/>
      <c r="M586" s="551"/>
      <c r="N586" s="551"/>
      <c r="O586" s="551"/>
      <c r="P586" s="551"/>
      <c r="Q586" s="551"/>
      <c r="R586" s="551"/>
      <c r="S586" s="551"/>
      <c r="T586" s="601"/>
      <c r="U586" s="467"/>
      <c r="V586" s="468"/>
      <c r="W586" s="27"/>
      <c r="X586" s="27"/>
      <c r="Y586" s="27"/>
      <c r="Z586" s="27"/>
      <c r="AA586" s="27"/>
      <c r="AB586" s="27"/>
      <c r="AC586" s="27"/>
      <c r="AD586" s="27"/>
      <c r="AG586">
        <f t="shared" si="241"/>
        <v>0</v>
      </c>
      <c r="AH586">
        <f t="shared" si="242"/>
        <v>0</v>
      </c>
      <c r="AI586" s="35">
        <f t="shared" si="243"/>
        <v>0</v>
      </c>
      <c r="AJ586" s="36">
        <f t="shared" si="244"/>
        <v>0</v>
      </c>
      <c r="AK586" s="37">
        <f t="shared" si="245"/>
        <v>0</v>
      </c>
      <c r="AL586" s="38">
        <f t="shared" si="246"/>
        <v>0</v>
      </c>
      <c r="AM586" s="35">
        <f t="shared" si="247"/>
        <v>0</v>
      </c>
      <c r="AN586" s="36">
        <f t="shared" si="248"/>
        <v>0</v>
      </c>
      <c r="AO586" s="37">
        <f t="shared" si="249"/>
        <v>0</v>
      </c>
      <c r="AP586" s="38">
        <f t="shared" si="250"/>
        <v>0</v>
      </c>
      <c r="AQ586" s="35">
        <f t="shared" si="251"/>
        <v>0</v>
      </c>
      <c r="AR586" s="36">
        <f t="shared" si="252"/>
        <v>0</v>
      </c>
      <c r="AS586" s="37">
        <f t="shared" si="253"/>
        <v>0</v>
      </c>
      <c r="AT586" s="38">
        <f t="shared" si="254"/>
        <v>0</v>
      </c>
      <c r="AU586" s="35">
        <f t="shared" si="255"/>
        <v>0</v>
      </c>
      <c r="AV586" s="36">
        <f t="shared" si="256"/>
        <v>0</v>
      </c>
      <c r="AW586" s="37">
        <f t="shared" si="257"/>
        <v>0</v>
      </c>
      <c r="AX586" s="38">
        <f t="shared" si="258"/>
        <v>0</v>
      </c>
      <c r="AY586" s="39">
        <f t="shared" si="259"/>
        <v>0</v>
      </c>
      <c r="AZ586" s="34" t="str">
        <f>IF(AY586=0,"",
IF(SUM($AY$143:AY586)=1,BA586,
IF($AY$718&gt;SUM($AY$143:AY586),_xlfn.CONCAT(", ",BA586),
IF($AY$718=SUM($AY$143:AY586),_xlfn.CONCAT(" y ",BA586)))))</f>
        <v/>
      </c>
      <c r="BA586" s="220" t="s">
        <v>1208</v>
      </c>
      <c r="BC586" s="41">
        <f t="shared" si="260"/>
        <v>0</v>
      </c>
      <c r="BD586" s="41">
        <f t="shared" si="261"/>
        <v>0</v>
      </c>
      <c r="BE586" s="41">
        <f t="shared" si="262"/>
        <v>0</v>
      </c>
      <c r="BF586" s="41">
        <f t="shared" si="263"/>
        <v>0</v>
      </c>
      <c r="BG586" s="41">
        <f t="shared" si="264"/>
        <v>0</v>
      </c>
      <c r="BH586" s="41">
        <f t="shared" si="265"/>
        <v>0</v>
      </c>
      <c r="BI586" s="41">
        <f t="shared" si="266"/>
        <v>0</v>
      </c>
      <c r="BJ586" s="41">
        <f t="shared" si="267"/>
        <v>0</v>
      </c>
    </row>
    <row r="587" spans="1:62" ht="15" customHeight="1">
      <c r="A587" s="159"/>
      <c r="B587" s="179"/>
      <c r="C587" s="220" t="s">
        <v>1209</v>
      </c>
      <c r="D587" s="573" t="str">
        <f>IF($AC$136="","",IF(HLOOKUP($AC$136,Presentación!$AQ$3:$BV$574,Presentación!AP448)="","",HLOOKUP($AC$136,Presentación!$AQ$3:$BV$574,Presentación!AP448,0)))</f>
        <v/>
      </c>
      <c r="E587" s="573"/>
      <c r="F587" s="573"/>
      <c r="G587" s="551" t="str">
        <f>IF($AC$136="","",IF(HLOOKUP($AC$136,Presentación!$BZ$3:$DE$574,Presentación!AP448,0)="","",HLOOKUP($AC$136,Presentación!$BZ$3:$DE$574,Presentación!AP448,0)))</f>
        <v/>
      </c>
      <c r="H587" s="551"/>
      <c r="I587" s="551"/>
      <c r="J587" s="551"/>
      <c r="K587" s="551"/>
      <c r="L587" s="551"/>
      <c r="M587" s="551"/>
      <c r="N587" s="551"/>
      <c r="O587" s="551"/>
      <c r="P587" s="551"/>
      <c r="Q587" s="551"/>
      <c r="R587" s="551"/>
      <c r="S587" s="551"/>
      <c r="T587" s="601"/>
      <c r="U587" s="467"/>
      <c r="V587" s="468"/>
      <c r="W587" s="27"/>
      <c r="X587" s="27"/>
      <c r="Y587" s="27"/>
      <c r="Z587" s="27"/>
      <c r="AA587" s="27"/>
      <c r="AB587" s="27"/>
      <c r="AC587" s="27"/>
      <c r="AD587" s="27"/>
      <c r="AG587">
        <f t="shared" si="241"/>
        <v>0</v>
      </c>
      <c r="AH587">
        <f t="shared" si="242"/>
        <v>0</v>
      </c>
      <c r="AI587" s="35">
        <f t="shared" si="243"/>
        <v>0</v>
      </c>
      <c r="AJ587" s="36">
        <f t="shared" si="244"/>
        <v>0</v>
      </c>
      <c r="AK587" s="37">
        <f t="shared" si="245"/>
        <v>0</v>
      </c>
      <c r="AL587" s="38">
        <f t="shared" si="246"/>
        <v>0</v>
      </c>
      <c r="AM587" s="35">
        <f t="shared" si="247"/>
        <v>0</v>
      </c>
      <c r="AN587" s="36">
        <f t="shared" si="248"/>
        <v>0</v>
      </c>
      <c r="AO587" s="37">
        <f t="shared" si="249"/>
        <v>0</v>
      </c>
      <c r="AP587" s="38">
        <f t="shared" si="250"/>
        <v>0</v>
      </c>
      <c r="AQ587" s="35">
        <f t="shared" si="251"/>
        <v>0</v>
      </c>
      <c r="AR587" s="36">
        <f t="shared" si="252"/>
        <v>0</v>
      </c>
      <c r="AS587" s="37">
        <f t="shared" si="253"/>
        <v>0</v>
      </c>
      <c r="AT587" s="38">
        <f t="shared" si="254"/>
        <v>0</v>
      </c>
      <c r="AU587" s="35">
        <f t="shared" si="255"/>
        <v>0</v>
      </c>
      <c r="AV587" s="36">
        <f t="shared" si="256"/>
        <v>0</v>
      </c>
      <c r="AW587" s="37">
        <f t="shared" si="257"/>
        <v>0</v>
      </c>
      <c r="AX587" s="38">
        <f t="shared" si="258"/>
        <v>0</v>
      </c>
      <c r="AY587" s="39">
        <f t="shared" si="259"/>
        <v>0</v>
      </c>
      <c r="AZ587" s="34" t="str">
        <f>IF(AY587=0,"",
IF(SUM($AY$143:AY587)=1,BA587,
IF($AY$718&gt;SUM($AY$143:AY587),_xlfn.CONCAT(", ",BA587),
IF($AY$718=SUM($AY$143:AY587),_xlfn.CONCAT(" y ",BA587)))))</f>
        <v/>
      </c>
      <c r="BA587" s="220" t="s">
        <v>1209</v>
      </c>
      <c r="BC587" s="41">
        <f t="shared" si="260"/>
        <v>0</v>
      </c>
      <c r="BD587" s="41">
        <f t="shared" si="261"/>
        <v>0</v>
      </c>
      <c r="BE587" s="41">
        <f t="shared" si="262"/>
        <v>0</v>
      </c>
      <c r="BF587" s="41">
        <f t="shared" si="263"/>
        <v>0</v>
      </c>
      <c r="BG587" s="41">
        <f t="shared" si="264"/>
        <v>0</v>
      </c>
      <c r="BH587" s="41">
        <f t="shared" si="265"/>
        <v>0</v>
      </c>
      <c r="BI587" s="41">
        <f t="shared" si="266"/>
        <v>0</v>
      </c>
      <c r="BJ587" s="41">
        <f t="shared" si="267"/>
        <v>0</v>
      </c>
    </row>
    <row r="588" spans="1:62" ht="15" customHeight="1">
      <c r="A588" s="159"/>
      <c r="B588" s="179"/>
      <c r="C588" s="220" t="s">
        <v>1210</v>
      </c>
      <c r="D588" s="573" t="str">
        <f>IF($AC$136="","",IF(HLOOKUP($AC$136,Presentación!$AQ$3:$BV$574,Presentación!AP449)="","",HLOOKUP($AC$136,Presentación!$AQ$3:$BV$574,Presentación!AP449,0)))</f>
        <v/>
      </c>
      <c r="E588" s="573"/>
      <c r="F588" s="573"/>
      <c r="G588" s="551" t="str">
        <f>IF($AC$136="","",IF(HLOOKUP($AC$136,Presentación!$BZ$3:$DE$574,Presentación!AP449,0)="","",HLOOKUP($AC$136,Presentación!$BZ$3:$DE$574,Presentación!AP449,0)))</f>
        <v/>
      </c>
      <c r="H588" s="551"/>
      <c r="I588" s="551"/>
      <c r="J588" s="551"/>
      <c r="K588" s="551"/>
      <c r="L588" s="551"/>
      <c r="M588" s="551"/>
      <c r="N588" s="551"/>
      <c r="O588" s="551"/>
      <c r="P588" s="551"/>
      <c r="Q588" s="551"/>
      <c r="R588" s="551"/>
      <c r="S588" s="551"/>
      <c r="T588" s="601"/>
      <c r="U588" s="467"/>
      <c r="V588" s="468"/>
      <c r="W588" s="27"/>
      <c r="X588" s="27"/>
      <c r="Y588" s="27"/>
      <c r="Z588" s="27"/>
      <c r="AA588" s="27"/>
      <c r="AB588" s="27"/>
      <c r="AC588" s="27"/>
      <c r="AD588" s="27"/>
      <c r="AG588">
        <f t="shared" si="241"/>
        <v>0</v>
      </c>
      <c r="AH588">
        <f t="shared" si="242"/>
        <v>0</v>
      </c>
      <c r="AI588" s="35">
        <f t="shared" si="243"/>
        <v>0</v>
      </c>
      <c r="AJ588" s="36">
        <f t="shared" si="244"/>
        <v>0</v>
      </c>
      <c r="AK588" s="37">
        <f t="shared" si="245"/>
        <v>0</v>
      </c>
      <c r="AL588" s="38">
        <f t="shared" si="246"/>
        <v>0</v>
      </c>
      <c r="AM588" s="35">
        <f t="shared" si="247"/>
        <v>0</v>
      </c>
      <c r="AN588" s="36">
        <f t="shared" si="248"/>
        <v>0</v>
      </c>
      <c r="AO588" s="37">
        <f t="shared" si="249"/>
        <v>0</v>
      </c>
      <c r="AP588" s="38">
        <f t="shared" si="250"/>
        <v>0</v>
      </c>
      <c r="AQ588" s="35">
        <f t="shared" si="251"/>
        <v>0</v>
      </c>
      <c r="AR588" s="36">
        <f t="shared" si="252"/>
        <v>0</v>
      </c>
      <c r="AS588" s="37">
        <f t="shared" si="253"/>
        <v>0</v>
      </c>
      <c r="AT588" s="38">
        <f t="shared" si="254"/>
        <v>0</v>
      </c>
      <c r="AU588" s="35">
        <f t="shared" si="255"/>
        <v>0</v>
      </c>
      <c r="AV588" s="36">
        <f t="shared" si="256"/>
        <v>0</v>
      </c>
      <c r="AW588" s="37">
        <f t="shared" si="257"/>
        <v>0</v>
      </c>
      <c r="AX588" s="38">
        <f t="shared" si="258"/>
        <v>0</v>
      </c>
      <c r="AY588" s="39">
        <f t="shared" si="259"/>
        <v>0</v>
      </c>
      <c r="AZ588" s="34" t="str">
        <f>IF(AY588=0,"",
IF(SUM($AY$143:AY588)=1,BA588,
IF($AY$718&gt;SUM($AY$143:AY588),_xlfn.CONCAT(", ",BA588),
IF($AY$718=SUM($AY$143:AY588),_xlfn.CONCAT(" y ",BA588)))))</f>
        <v/>
      </c>
      <c r="BA588" s="220" t="s">
        <v>1210</v>
      </c>
      <c r="BC588" s="41">
        <f t="shared" si="260"/>
        <v>0</v>
      </c>
      <c r="BD588" s="41">
        <f t="shared" si="261"/>
        <v>0</v>
      </c>
      <c r="BE588" s="41">
        <f t="shared" si="262"/>
        <v>0</v>
      </c>
      <c r="BF588" s="41">
        <f t="shared" si="263"/>
        <v>0</v>
      </c>
      <c r="BG588" s="41">
        <f t="shared" si="264"/>
        <v>0</v>
      </c>
      <c r="BH588" s="41">
        <f t="shared" si="265"/>
        <v>0</v>
      </c>
      <c r="BI588" s="41">
        <f t="shared" si="266"/>
        <v>0</v>
      </c>
      <c r="BJ588" s="41">
        <f t="shared" si="267"/>
        <v>0</v>
      </c>
    </row>
    <row r="589" spans="1:62" ht="15" customHeight="1">
      <c r="A589" s="159"/>
      <c r="B589" s="179"/>
      <c r="C589" s="220" t="s">
        <v>1211</v>
      </c>
      <c r="D589" s="573" t="str">
        <f>IF($AC$136="","",IF(HLOOKUP($AC$136,Presentación!$AQ$3:$BV$574,Presentación!AP450)="","",HLOOKUP($AC$136,Presentación!$AQ$3:$BV$574,Presentación!AP450,0)))</f>
        <v/>
      </c>
      <c r="E589" s="573"/>
      <c r="F589" s="573"/>
      <c r="G589" s="551" t="str">
        <f>IF($AC$136="","",IF(HLOOKUP($AC$136,Presentación!$BZ$3:$DE$574,Presentación!AP450,0)="","",HLOOKUP($AC$136,Presentación!$BZ$3:$DE$574,Presentación!AP450,0)))</f>
        <v/>
      </c>
      <c r="H589" s="551"/>
      <c r="I589" s="551"/>
      <c r="J589" s="551"/>
      <c r="K589" s="551"/>
      <c r="L589" s="551"/>
      <c r="M589" s="551"/>
      <c r="N589" s="551"/>
      <c r="O589" s="551"/>
      <c r="P589" s="551"/>
      <c r="Q589" s="551"/>
      <c r="R589" s="551"/>
      <c r="S589" s="551"/>
      <c r="T589" s="601"/>
      <c r="U589" s="467"/>
      <c r="V589" s="468"/>
      <c r="W589" s="27"/>
      <c r="X589" s="27"/>
      <c r="Y589" s="27"/>
      <c r="Z589" s="27"/>
      <c r="AA589" s="27"/>
      <c r="AB589" s="27"/>
      <c r="AC589" s="27"/>
      <c r="AD589" s="27"/>
      <c r="AG589">
        <f t="shared" si="241"/>
        <v>0</v>
      </c>
      <c r="AH589">
        <f t="shared" si="242"/>
        <v>0</v>
      </c>
      <c r="AI589" s="35">
        <f t="shared" si="243"/>
        <v>0</v>
      </c>
      <c r="AJ589" s="36">
        <f t="shared" si="244"/>
        <v>0</v>
      </c>
      <c r="AK589" s="37">
        <f t="shared" si="245"/>
        <v>0</v>
      </c>
      <c r="AL589" s="38">
        <f t="shared" si="246"/>
        <v>0</v>
      </c>
      <c r="AM589" s="35">
        <f t="shared" si="247"/>
        <v>0</v>
      </c>
      <c r="AN589" s="36">
        <f t="shared" si="248"/>
        <v>0</v>
      </c>
      <c r="AO589" s="37">
        <f t="shared" si="249"/>
        <v>0</v>
      </c>
      <c r="AP589" s="38">
        <f t="shared" si="250"/>
        <v>0</v>
      </c>
      <c r="AQ589" s="35">
        <f t="shared" si="251"/>
        <v>0</v>
      </c>
      <c r="AR589" s="36">
        <f t="shared" si="252"/>
        <v>0</v>
      </c>
      <c r="AS589" s="37">
        <f t="shared" si="253"/>
        <v>0</v>
      </c>
      <c r="AT589" s="38">
        <f t="shared" si="254"/>
        <v>0</v>
      </c>
      <c r="AU589" s="35">
        <f t="shared" si="255"/>
        <v>0</v>
      </c>
      <c r="AV589" s="36">
        <f t="shared" si="256"/>
        <v>0</v>
      </c>
      <c r="AW589" s="37">
        <f t="shared" si="257"/>
        <v>0</v>
      </c>
      <c r="AX589" s="38">
        <f t="shared" si="258"/>
        <v>0</v>
      </c>
      <c r="AY589" s="39">
        <f t="shared" si="259"/>
        <v>0</v>
      </c>
      <c r="AZ589" s="34" t="str">
        <f>IF(AY589=0,"",
IF(SUM($AY$143:AY589)=1,BA589,
IF($AY$718&gt;SUM($AY$143:AY589),_xlfn.CONCAT(", ",BA589),
IF($AY$718=SUM($AY$143:AY589),_xlfn.CONCAT(" y ",BA589)))))</f>
        <v/>
      </c>
      <c r="BA589" s="220" t="s">
        <v>1211</v>
      </c>
      <c r="BC589" s="41">
        <f t="shared" si="260"/>
        <v>0</v>
      </c>
      <c r="BD589" s="41">
        <f t="shared" si="261"/>
        <v>0</v>
      </c>
      <c r="BE589" s="41">
        <f t="shared" si="262"/>
        <v>0</v>
      </c>
      <c r="BF589" s="41">
        <f t="shared" si="263"/>
        <v>0</v>
      </c>
      <c r="BG589" s="41">
        <f t="shared" si="264"/>
        <v>0</v>
      </c>
      <c r="BH589" s="41">
        <f t="shared" si="265"/>
        <v>0</v>
      </c>
      <c r="BI589" s="41">
        <f t="shared" si="266"/>
        <v>0</v>
      </c>
      <c r="BJ589" s="41">
        <f t="shared" si="267"/>
        <v>0</v>
      </c>
    </row>
    <row r="590" spans="1:62" ht="15" customHeight="1">
      <c r="A590" s="159"/>
      <c r="B590" s="179"/>
      <c r="C590" s="220" t="s">
        <v>1212</v>
      </c>
      <c r="D590" s="573" t="str">
        <f>IF($AC$136="","",IF(HLOOKUP($AC$136,Presentación!$AQ$3:$BV$574,Presentación!AP451)="","",HLOOKUP($AC$136,Presentación!$AQ$3:$BV$574,Presentación!AP451,0)))</f>
        <v/>
      </c>
      <c r="E590" s="573"/>
      <c r="F590" s="573"/>
      <c r="G590" s="551" t="str">
        <f>IF($AC$136="","",IF(HLOOKUP($AC$136,Presentación!$BZ$3:$DE$574,Presentación!AP451,0)="","",HLOOKUP($AC$136,Presentación!$BZ$3:$DE$574,Presentación!AP451,0)))</f>
        <v/>
      </c>
      <c r="H590" s="551"/>
      <c r="I590" s="551"/>
      <c r="J590" s="551"/>
      <c r="K590" s="551"/>
      <c r="L590" s="551"/>
      <c r="M590" s="551"/>
      <c r="N590" s="551"/>
      <c r="O590" s="551"/>
      <c r="P590" s="551"/>
      <c r="Q590" s="551"/>
      <c r="R590" s="551"/>
      <c r="S590" s="551"/>
      <c r="T590" s="601"/>
      <c r="U590" s="467"/>
      <c r="V590" s="468"/>
      <c r="W590" s="27"/>
      <c r="X590" s="27"/>
      <c r="Y590" s="27"/>
      <c r="Z590" s="27"/>
      <c r="AA590" s="27"/>
      <c r="AB590" s="27"/>
      <c r="AC590" s="27"/>
      <c r="AD590" s="27"/>
      <c r="AG590">
        <f t="shared" si="241"/>
        <v>0</v>
      </c>
      <c r="AH590">
        <f t="shared" si="242"/>
        <v>0</v>
      </c>
      <c r="AI590" s="35">
        <f t="shared" si="243"/>
        <v>0</v>
      </c>
      <c r="AJ590" s="36">
        <f t="shared" si="244"/>
        <v>0</v>
      </c>
      <c r="AK590" s="37">
        <f t="shared" si="245"/>
        <v>0</v>
      </c>
      <c r="AL590" s="38">
        <f t="shared" si="246"/>
        <v>0</v>
      </c>
      <c r="AM590" s="35">
        <f t="shared" si="247"/>
        <v>0</v>
      </c>
      <c r="AN590" s="36">
        <f t="shared" si="248"/>
        <v>0</v>
      </c>
      <c r="AO590" s="37">
        <f t="shared" si="249"/>
        <v>0</v>
      </c>
      <c r="AP590" s="38">
        <f t="shared" si="250"/>
        <v>0</v>
      </c>
      <c r="AQ590" s="35">
        <f t="shared" si="251"/>
        <v>0</v>
      </c>
      <c r="AR590" s="36">
        <f t="shared" si="252"/>
        <v>0</v>
      </c>
      <c r="AS590" s="37">
        <f t="shared" si="253"/>
        <v>0</v>
      </c>
      <c r="AT590" s="38">
        <f t="shared" si="254"/>
        <v>0</v>
      </c>
      <c r="AU590" s="35">
        <f t="shared" si="255"/>
        <v>0</v>
      </c>
      <c r="AV590" s="36">
        <f t="shared" si="256"/>
        <v>0</v>
      </c>
      <c r="AW590" s="37">
        <f t="shared" si="257"/>
        <v>0</v>
      </c>
      <c r="AX590" s="38">
        <f t="shared" si="258"/>
        <v>0</v>
      </c>
      <c r="AY590" s="39">
        <f t="shared" si="259"/>
        <v>0</v>
      </c>
      <c r="AZ590" s="34" t="str">
        <f>IF(AY590=0,"",
IF(SUM($AY$143:AY590)=1,BA590,
IF($AY$718&gt;SUM($AY$143:AY590),_xlfn.CONCAT(", ",BA590),
IF($AY$718=SUM($AY$143:AY590),_xlfn.CONCAT(" y ",BA590)))))</f>
        <v/>
      </c>
      <c r="BA590" s="220" t="s">
        <v>1212</v>
      </c>
      <c r="BC590" s="41">
        <f t="shared" si="260"/>
        <v>0</v>
      </c>
      <c r="BD590" s="41">
        <f t="shared" si="261"/>
        <v>0</v>
      </c>
      <c r="BE590" s="41">
        <f t="shared" si="262"/>
        <v>0</v>
      </c>
      <c r="BF590" s="41">
        <f t="shared" si="263"/>
        <v>0</v>
      </c>
      <c r="BG590" s="41">
        <f t="shared" si="264"/>
        <v>0</v>
      </c>
      <c r="BH590" s="41">
        <f t="shared" si="265"/>
        <v>0</v>
      </c>
      <c r="BI590" s="41">
        <f t="shared" si="266"/>
        <v>0</v>
      </c>
      <c r="BJ590" s="41">
        <f t="shared" si="267"/>
        <v>0</v>
      </c>
    </row>
    <row r="591" spans="1:62" ht="15" customHeight="1">
      <c r="A591" s="159"/>
      <c r="B591" s="179"/>
      <c r="C591" s="220" t="s">
        <v>1213</v>
      </c>
      <c r="D591" s="573" t="str">
        <f>IF($AC$136="","",IF(HLOOKUP($AC$136,Presentación!$AQ$3:$BV$574,Presentación!AP452)="","",HLOOKUP($AC$136,Presentación!$AQ$3:$BV$574,Presentación!AP452,0)))</f>
        <v/>
      </c>
      <c r="E591" s="573"/>
      <c r="F591" s="573"/>
      <c r="G591" s="551" t="str">
        <f>IF($AC$136="","",IF(HLOOKUP($AC$136,Presentación!$BZ$3:$DE$574,Presentación!AP452,0)="","",HLOOKUP($AC$136,Presentación!$BZ$3:$DE$574,Presentación!AP452,0)))</f>
        <v/>
      </c>
      <c r="H591" s="551"/>
      <c r="I591" s="551"/>
      <c r="J591" s="551"/>
      <c r="K591" s="551"/>
      <c r="L591" s="551"/>
      <c r="M591" s="551"/>
      <c r="N591" s="551"/>
      <c r="O591" s="551"/>
      <c r="P591" s="551"/>
      <c r="Q591" s="551"/>
      <c r="R591" s="551"/>
      <c r="S591" s="551"/>
      <c r="T591" s="601"/>
      <c r="U591" s="467"/>
      <c r="V591" s="468"/>
      <c r="W591" s="27"/>
      <c r="X591" s="27"/>
      <c r="Y591" s="27"/>
      <c r="Z591" s="27"/>
      <c r="AA591" s="27"/>
      <c r="AB591" s="27"/>
      <c r="AC591" s="27"/>
      <c r="AD591" s="27"/>
      <c r="AG591">
        <f t="shared" ref="AG591:AG654" si="268">IF(D592&lt;&gt;"",IF(OR(COUNTA(T592:AD592,O1173:AD1173)=0,COUNTA(T592:AD592,O1173:AD1173)=25),0,1),0)</f>
        <v>0</v>
      </c>
      <c r="AH591">
        <f t="shared" ref="AH591:AH654" si="269">IF(D592="",IF(COUNTA(T592:AD592,O1173:AD1173)=0,0,1),0)</f>
        <v>0</v>
      </c>
      <c r="AI591" s="35">
        <f t="shared" si="243"/>
        <v>0</v>
      </c>
      <c r="AJ591" s="36">
        <f t="shared" si="244"/>
        <v>0</v>
      </c>
      <c r="AK591" s="37">
        <f t="shared" si="245"/>
        <v>0</v>
      </c>
      <c r="AL591" s="38">
        <f t="shared" si="246"/>
        <v>0</v>
      </c>
      <c r="AM591" s="35">
        <f t="shared" si="247"/>
        <v>0</v>
      </c>
      <c r="AN591" s="36">
        <f t="shared" si="248"/>
        <v>0</v>
      </c>
      <c r="AO591" s="37">
        <f t="shared" si="249"/>
        <v>0</v>
      </c>
      <c r="AP591" s="38">
        <f t="shared" si="250"/>
        <v>0</v>
      </c>
      <c r="AQ591" s="35">
        <f t="shared" si="251"/>
        <v>0</v>
      </c>
      <c r="AR591" s="36">
        <f t="shared" si="252"/>
        <v>0</v>
      </c>
      <c r="AS591" s="37">
        <f t="shared" si="253"/>
        <v>0</v>
      </c>
      <c r="AT591" s="38">
        <f t="shared" si="254"/>
        <v>0</v>
      </c>
      <c r="AU591" s="35">
        <f t="shared" si="255"/>
        <v>0</v>
      </c>
      <c r="AV591" s="36">
        <f t="shared" si="256"/>
        <v>0</v>
      </c>
      <c r="AW591" s="37">
        <f t="shared" si="257"/>
        <v>0</v>
      </c>
      <c r="AX591" s="38">
        <f t="shared" si="258"/>
        <v>0</v>
      </c>
      <c r="AY591" s="39">
        <f t="shared" si="259"/>
        <v>0</v>
      </c>
      <c r="AZ591" s="34" t="str">
        <f>IF(AY591=0,"",
IF(SUM($AY$143:AY591)=1,BA591,
IF($AY$718&gt;SUM($AY$143:AY591),_xlfn.CONCAT(", ",BA591),
IF($AY$718=SUM($AY$143:AY591),_xlfn.CONCAT(" y ",BA591)))))</f>
        <v/>
      </c>
      <c r="BA591" s="220" t="s">
        <v>1213</v>
      </c>
      <c r="BC591" s="41">
        <f t="shared" si="260"/>
        <v>0</v>
      </c>
      <c r="BD591" s="41">
        <f t="shared" si="261"/>
        <v>0</v>
      </c>
      <c r="BE591" s="41">
        <f t="shared" si="262"/>
        <v>0</v>
      </c>
      <c r="BF591" s="41">
        <f t="shared" si="263"/>
        <v>0</v>
      </c>
      <c r="BG591" s="41">
        <f t="shared" si="264"/>
        <v>0</v>
      </c>
      <c r="BH591" s="41">
        <f t="shared" si="265"/>
        <v>0</v>
      </c>
      <c r="BI591" s="41">
        <f t="shared" si="266"/>
        <v>0</v>
      </c>
      <c r="BJ591" s="41">
        <f t="shared" si="267"/>
        <v>0</v>
      </c>
    </row>
    <row r="592" spans="1:62" ht="15" customHeight="1">
      <c r="A592" s="159"/>
      <c r="B592" s="179"/>
      <c r="C592" s="220" t="s">
        <v>1214</v>
      </c>
      <c r="D592" s="573" t="str">
        <f>IF($AC$136="","",IF(HLOOKUP($AC$136,Presentación!$AQ$3:$BV$574,Presentación!AP453)="","",HLOOKUP($AC$136,Presentación!$AQ$3:$BV$574,Presentación!AP453,0)))</f>
        <v/>
      </c>
      <c r="E592" s="573"/>
      <c r="F592" s="573"/>
      <c r="G592" s="551" t="str">
        <f>IF($AC$136="","",IF(HLOOKUP($AC$136,Presentación!$BZ$3:$DE$574,Presentación!AP453,0)="","",HLOOKUP($AC$136,Presentación!$BZ$3:$DE$574,Presentación!AP453,0)))</f>
        <v/>
      </c>
      <c r="H592" s="551"/>
      <c r="I592" s="551"/>
      <c r="J592" s="551"/>
      <c r="K592" s="551"/>
      <c r="L592" s="551"/>
      <c r="M592" s="551"/>
      <c r="N592" s="551"/>
      <c r="O592" s="551"/>
      <c r="P592" s="551"/>
      <c r="Q592" s="551"/>
      <c r="R592" s="551"/>
      <c r="S592" s="551"/>
      <c r="T592" s="601"/>
      <c r="U592" s="467"/>
      <c r="V592" s="468"/>
      <c r="W592" s="27"/>
      <c r="X592" s="27"/>
      <c r="Y592" s="27"/>
      <c r="Z592" s="27"/>
      <c r="AA592" s="27"/>
      <c r="AB592" s="27"/>
      <c r="AC592" s="27"/>
      <c r="AD592" s="27"/>
      <c r="AG592">
        <f t="shared" si="268"/>
        <v>0</v>
      </c>
      <c r="AH592">
        <f t="shared" si="269"/>
        <v>0</v>
      </c>
      <c r="AI592" s="35">
        <f t="shared" ref="AI592:AI655" si="270">W592</f>
        <v>0</v>
      </c>
      <c r="AJ592" s="36">
        <f t="shared" ref="AJ592:AJ655" si="271">COUNTIF(AA592,"NS") + COUNTIF(O1173,"NS") + COUNTIF(S1173,"NS") + COUNTIF(W1173,"NS") + COUNTIF(AA1173,"NS")</f>
        <v>0</v>
      </c>
      <c r="AK592" s="37">
        <f t="shared" ref="AK592:AK655" si="272">SUM(AA592,O1173,S1173,W1173,AA1173)</f>
        <v>0</v>
      </c>
      <c r="AL592" s="38">
        <f t="shared" ref="AL592:AL655" si="273">IF(OR(AND(AI592=0, AJ592&gt;0),AND(AI592="NS", AK592&gt;0), AND(AI592="NS", AJ592=0, AK592=0)), 1, IF(OR(AND(AI592&gt;0, AJ592&gt;1,AI592&gt;AK592), AND(AI592="NS", AJ592=2), AND(AI592="NS", AK592=0, AJ592&gt;0), AI592=AK592), 0, 1))</f>
        <v>0</v>
      </c>
      <c r="AM592" s="35">
        <f t="shared" ref="AM592:AM655" si="274">X592</f>
        <v>0</v>
      </c>
      <c r="AN592" s="36">
        <f t="shared" ref="AN592:AN655" si="275">COUNTIF(AB592,"NS") + COUNTIF(P1173,"NS") + COUNTIF(T1173,"NS") + COUNTIF(X1173,"NS") + COUNTIF(AB1173,"NS")</f>
        <v>0</v>
      </c>
      <c r="AO592" s="37">
        <f t="shared" ref="AO592:AO655" si="276">SUM(AB592,P1173,T1173,X1173,AB1173)</f>
        <v>0</v>
      </c>
      <c r="AP592" s="38">
        <f t="shared" ref="AP592:AP655" si="277">IF(OR(AND(AM592=0, AN592&gt;0),AND(AM592="NS", AO592&gt;0), AND(AM592="NS", AN592=0, AO592=0)), 1, IF(OR(AND(AM592&gt;0, AN592&gt;1,AM592&gt;AO592), AND(AM592="NS", AN592=2), AND(AM592="NS", AO592=0, AN592&gt;0), AM592=AO592), 0, 1))</f>
        <v>0</v>
      </c>
      <c r="AQ592" s="35">
        <f t="shared" ref="AQ592:AQ655" si="278">Y592</f>
        <v>0</v>
      </c>
      <c r="AR592" s="36">
        <f t="shared" ref="AR592:AR655" si="279">COUNTIF(AC592,"NS") + COUNTIF(Q1173,"NS") + COUNTIF(U1173,"NS") + COUNTIF(Y1173,"NS") + COUNTIF(AC1173,"NS")</f>
        <v>0</v>
      </c>
      <c r="AS592" s="37">
        <f t="shared" ref="AS592:AS655" si="280">SUM(AC592,Q1173,U1173,Y1173,AC1173)</f>
        <v>0</v>
      </c>
      <c r="AT592" s="38">
        <f t="shared" ref="AT592:AT655" si="281">IF(OR(AND(AQ592=0, AR592&gt;0),AND(AQ592="NS", AS592&gt;0), AND(AQ592="NS", AR592=0, AS592=0)), 1, IF(OR(AND(AQ592&gt;0, AR592&gt;1,AQ592&gt;AS592), AND(AQ592="NS", AR592=2), AND(AQ592="NS", AS592=0, AR592&gt;0), AQ592=AS592), 0, 1))</f>
        <v>0</v>
      </c>
      <c r="AU592" s="35">
        <f t="shared" ref="AU592:AU655" si="282">Z592</f>
        <v>0</v>
      </c>
      <c r="AV592" s="36">
        <f t="shared" ref="AV592:AV655" si="283">COUNTIF(AD592,"NS") + COUNTIF(R1173,"NS") + COUNTIF(V1173,"NS") + COUNTIF(Z1173,"NS") + COUNTIF(AD1173,"NS")</f>
        <v>0</v>
      </c>
      <c r="AW592" s="37">
        <f t="shared" ref="AW592:AW655" si="284">SUM(AD592,R1173,V1173,Z1173,AD1173)</f>
        <v>0</v>
      </c>
      <c r="AX592" s="38">
        <f t="shared" ref="AX592:AX655" si="285">IF(OR(AND(AU592=0, AV592&gt;0),AND(AU592="NS", AW592&gt;0), AND(AU592="NS", AV592=0, AW592=0)), 1, IF(OR(AND(AU592&gt;0, AV592&gt;1,AU592&gt;AW592), AND(AU592="NS", AV592=2), AND(AU592="NS", AW592=0, AV592&gt;0), AU592=AW592), 0, 1))</f>
        <v>0</v>
      </c>
      <c r="AY592" s="39">
        <f t="shared" ref="AY592:AY655" si="286">IF(SUM(AL592,AP592,AT592,AX592)=0,0,1)</f>
        <v>0</v>
      </c>
      <c r="AZ592" s="34" t="str">
        <f>IF(AY592=0,"",
IF(SUM($AY$143:AY592)=1,BA592,
IF($AY$718&gt;SUM($AY$143:AY592),_xlfn.CONCAT(", ",BA592),
IF($AY$718=SUM($AY$143:AY592),_xlfn.CONCAT(" y ",BA592)))))</f>
        <v/>
      </c>
      <c r="BA592" s="220" t="s">
        <v>1214</v>
      </c>
      <c r="BC592" s="41">
        <f t="shared" ref="BC592:BC655" si="287">W592</f>
        <v>0</v>
      </c>
      <c r="BD592" s="41">
        <f t="shared" ref="BD592:BD655" si="288">COUNTIF(X592:Z592,"NS")</f>
        <v>0</v>
      </c>
      <c r="BE592" s="41">
        <f t="shared" ref="BE592:BE655" si="289">SUM(X592:Z592)</f>
        <v>0</v>
      </c>
      <c r="BF592" s="41">
        <f t="shared" ref="BF592:BF655" si="290">IF(OR(AND(BC592=0, BD592&gt;0),AND(BC592="NS", BE592&gt;0), AND(BC592="NS", BD592=0, BE592=0)), 1, IF(OR(AND(BC592&gt;0, BD592&gt;1,BC592&gt;BE592), AND(BC592="NS", BD592=2), AND(BC592="NS", BE592=0, BD592&gt;0), BC592=BE592), 0, 1))</f>
        <v>0</v>
      </c>
      <c r="BG592" s="41">
        <f t="shared" ref="BG592:BG655" si="291">AA592</f>
        <v>0</v>
      </c>
      <c r="BH592" s="41">
        <f t="shared" ref="BH592:BH655" si="292">COUNTIF(AB592:AD592,"NS")</f>
        <v>0</v>
      </c>
      <c r="BI592" s="41">
        <f t="shared" ref="BI592:BI655" si="293">SUM(AB592:AD592)</f>
        <v>0</v>
      </c>
      <c r="BJ592" s="41">
        <f t="shared" ref="BJ592:BJ655" si="294">IF(OR(AND(BG592=0, BH592&gt;0),AND(BG592="NS", BI592&gt;0), AND(BG592="NS", BH592=0, BI592=0)), 1, IF(OR(AND(BG592&gt;0, BH592&gt;1,BG592&gt;BI592), AND(BG592="NS", BH592=2), AND(BG592="NS", BI592=0, BH592&gt;0), BG592=BI592), 0, 1))</f>
        <v>0</v>
      </c>
    </row>
    <row r="593" spans="1:62" ht="15" customHeight="1">
      <c r="A593" s="159"/>
      <c r="B593" s="179"/>
      <c r="C593" s="220" t="s">
        <v>1215</v>
      </c>
      <c r="D593" s="573" t="str">
        <f>IF($AC$136="","",IF(HLOOKUP($AC$136,Presentación!$AQ$3:$BV$574,Presentación!AP454)="","",HLOOKUP($AC$136,Presentación!$AQ$3:$BV$574,Presentación!AP454,0)))</f>
        <v/>
      </c>
      <c r="E593" s="573"/>
      <c r="F593" s="573"/>
      <c r="G593" s="551" t="str">
        <f>IF($AC$136="","",IF(HLOOKUP($AC$136,Presentación!$BZ$3:$DE$574,Presentación!AP454,0)="","",HLOOKUP($AC$136,Presentación!$BZ$3:$DE$574,Presentación!AP454,0)))</f>
        <v/>
      </c>
      <c r="H593" s="551"/>
      <c r="I593" s="551"/>
      <c r="J593" s="551"/>
      <c r="K593" s="551"/>
      <c r="L593" s="551"/>
      <c r="M593" s="551"/>
      <c r="N593" s="551"/>
      <c r="O593" s="551"/>
      <c r="P593" s="551"/>
      <c r="Q593" s="551"/>
      <c r="R593" s="551"/>
      <c r="S593" s="551"/>
      <c r="T593" s="601"/>
      <c r="U593" s="467"/>
      <c r="V593" s="468"/>
      <c r="W593" s="27"/>
      <c r="X593" s="27"/>
      <c r="Y593" s="27"/>
      <c r="Z593" s="27"/>
      <c r="AA593" s="27"/>
      <c r="AB593" s="27"/>
      <c r="AC593" s="27"/>
      <c r="AD593" s="27"/>
      <c r="AG593">
        <f t="shared" si="268"/>
        <v>0</v>
      </c>
      <c r="AH593">
        <f t="shared" si="269"/>
        <v>0</v>
      </c>
      <c r="AI593" s="35">
        <f t="shared" si="270"/>
        <v>0</v>
      </c>
      <c r="AJ593" s="36">
        <f t="shared" si="271"/>
        <v>0</v>
      </c>
      <c r="AK593" s="37">
        <f t="shared" si="272"/>
        <v>0</v>
      </c>
      <c r="AL593" s="38">
        <f t="shared" si="273"/>
        <v>0</v>
      </c>
      <c r="AM593" s="35">
        <f t="shared" si="274"/>
        <v>0</v>
      </c>
      <c r="AN593" s="36">
        <f t="shared" si="275"/>
        <v>0</v>
      </c>
      <c r="AO593" s="37">
        <f t="shared" si="276"/>
        <v>0</v>
      </c>
      <c r="AP593" s="38">
        <f t="shared" si="277"/>
        <v>0</v>
      </c>
      <c r="AQ593" s="35">
        <f t="shared" si="278"/>
        <v>0</v>
      </c>
      <c r="AR593" s="36">
        <f t="shared" si="279"/>
        <v>0</v>
      </c>
      <c r="AS593" s="37">
        <f t="shared" si="280"/>
        <v>0</v>
      </c>
      <c r="AT593" s="38">
        <f t="shared" si="281"/>
        <v>0</v>
      </c>
      <c r="AU593" s="35">
        <f t="shared" si="282"/>
        <v>0</v>
      </c>
      <c r="AV593" s="36">
        <f t="shared" si="283"/>
        <v>0</v>
      </c>
      <c r="AW593" s="37">
        <f t="shared" si="284"/>
        <v>0</v>
      </c>
      <c r="AX593" s="38">
        <f t="shared" si="285"/>
        <v>0</v>
      </c>
      <c r="AY593" s="39">
        <f t="shared" si="286"/>
        <v>0</v>
      </c>
      <c r="AZ593" s="34" t="str">
        <f>IF(AY593=0,"",
IF(SUM($AY$143:AY593)=1,BA593,
IF($AY$718&gt;SUM($AY$143:AY593),_xlfn.CONCAT(", ",BA593),
IF($AY$718=SUM($AY$143:AY593),_xlfn.CONCAT(" y ",BA593)))))</f>
        <v/>
      </c>
      <c r="BA593" s="220" t="s">
        <v>1215</v>
      </c>
      <c r="BC593" s="41">
        <f t="shared" si="287"/>
        <v>0</v>
      </c>
      <c r="BD593" s="41">
        <f t="shared" si="288"/>
        <v>0</v>
      </c>
      <c r="BE593" s="41">
        <f t="shared" si="289"/>
        <v>0</v>
      </c>
      <c r="BF593" s="41">
        <f t="shared" si="290"/>
        <v>0</v>
      </c>
      <c r="BG593" s="41">
        <f t="shared" si="291"/>
        <v>0</v>
      </c>
      <c r="BH593" s="41">
        <f t="shared" si="292"/>
        <v>0</v>
      </c>
      <c r="BI593" s="41">
        <f t="shared" si="293"/>
        <v>0</v>
      </c>
      <c r="BJ593" s="41">
        <f t="shared" si="294"/>
        <v>0</v>
      </c>
    </row>
    <row r="594" spans="1:62" ht="15" customHeight="1">
      <c r="A594" s="159"/>
      <c r="B594" s="179"/>
      <c r="C594" s="220" t="s">
        <v>1216</v>
      </c>
      <c r="D594" s="573" t="str">
        <f>IF($AC$136="","",IF(HLOOKUP($AC$136,Presentación!$AQ$3:$BV$574,Presentación!AP455)="","",HLOOKUP($AC$136,Presentación!$AQ$3:$BV$574,Presentación!AP455,0)))</f>
        <v/>
      </c>
      <c r="E594" s="573"/>
      <c r="F594" s="573"/>
      <c r="G594" s="551" t="str">
        <f>IF($AC$136="","",IF(HLOOKUP($AC$136,Presentación!$BZ$3:$DE$574,Presentación!AP455,0)="","",HLOOKUP($AC$136,Presentación!$BZ$3:$DE$574,Presentación!AP455,0)))</f>
        <v/>
      </c>
      <c r="H594" s="551"/>
      <c r="I594" s="551"/>
      <c r="J594" s="551"/>
      <c r="K594" s="551"/>
      <c r="L594" s="551"/>
      <c r="M594" s="551"/>
      <c r="N594" s="551"/>
      <c r="O594" s="551"/>
      <c r="P594" s="551"/>
      <c r="Q594" s="551"/>
      <c r="R594" s="551"/>
      <c r="S594" s="551"/>
      <c r="T594" s="601"/>
      <c r="U594" s="467"/>
      <c r="V594" s="468"/>
      <c r="W594" s="27"/>
      <c r="X594" s="27"/>
      <c r="Y594" s="27"/>
      <c r="Z594" s="27"/>
      <c r="AA594" s="27"/>
      <c r="AB594" s="27"/>
      <c r="AC594" s="27"/>
      <c r="AD594" s="27"/>
      <c r="AG594">
        <f t="shared" si="268"/>
        <v>0</v>
      </c>
      <c r="AH594">
        <f t="shared" si="269"/>
        <v>0</v>
      </c>
      <c r="AI594" s="35">
        <f t="shared" si="270"/>
        <v>0</v>
      </c>
      <c r="AJ594" s="36">
        <f t="shared" si="271"/>
        <v>0</v>
      </c>
      <c r="AK594" s="37">
        <f t="shared" si="272"/>
        <v>0</v>
      </c>
      <c r="AL594" s="38">
        <f t="shared" si="273"/>
        <v>0</v>
      </c>
      <c r="AM594" s="35">
        <f t="shared" si="274"/>
        <v>0</v>
      </c>
      <c r="AN594" s="36">
        <f t="shared" si="275"/>
        <v>0</v>
      </c>
      <c r="AO594" s="37">
        <f t="shared" si="276"/>
        <v>0</v>
      </c>
      <c r="AP594" s="38">
        <f t="shared" si="277"/>
        <v>0</v>
      </c>
      <c r="AQ594" s="35">
        <f t="shared" si="278"/>
        <v>0</v>
      </c>
      <c r="AR594" s="36">
        <f t="shared" si="279"/>
        <v>0</v>
      </c>
      <c r="AS594" s="37">
        <f t="shared" si="280"/>
        <v>0</v>
      </c>
      <c r="AT594" s="38">
        <f t="shared" si="281"/>
        <v>0</v>
      </c>
      <c r="AU594" s="35">
        <f t="shared" si="282"/>
        <v>0</v>
      </c>
      <c r="AV594" s="36">
        <f t="shared" si="283"/>
        <v>0</v>
      </c>
      <c r="AW594" s="37">
        <f t="shared" si="284"/>
        <v>0</v>
      </c>
      <c r="AX594" s="38">
        <f t="shared" si="285"/>
        <v>0</v>
      </c>
      <c r="AY594" s="39">
        <f t="shared" si="286"/>
        <v>0</v>
      </c>
      <c r="AZ594" s="34" t="str">
        <f>IF(AY594=0,"",
IF(SUM($AY$143:AY594)=1,BA594,
IF($AY$718&gt;SUM($AY$143:AY594),_xlfn.CONCAT(", ",BA594),
IF($AY$718=SUM($AY$143:AY594),_xlfn.CONCAT(" y ",BA594)))))</f>
        <v/>
      </c>
      <c r="BA594" s="220" t="s">
        <v>1216</v>
      </c>
      <c r="BC594" s="41">
        <f t="shared" si="287"/>
        <v>0</v>
      </c>
      <c r="BD594" s="41">
        <f t="shared" si="288"/>
        <v>0</v>
      </c>
      <c r="BE594" s="41">
        <f t="shared" si="289"/>
        <v>0</v>
      </c>
      <c r="BF594" s="41">
        <f t="shared" si="290"/>
        <v>0</v>
      </c>
      <c r="BG594" s="41">
        <f t="shared" si="291"/>
        <v>0</v>
      </c>
      <c r="BH594" s="41">
        <f t="shared" si="292"/>
        <v>0</v>
      </c>
      <c r="BI594" s="41">
        <f t="shared" si="293"/>
        <v>0</v>
      </c>
      <c r="BJ594" s="41">
        <f t="shared" si="294"/>
        <v>0</v>
      </c>
    </row>
    <row r="595" spans="1:62" ht="15" customHeight="1">
      <c r="A595" s="159"/>
      <c r="B595" s="179"/>
      <c r="C595" s="220" t="s">
        <v>1217</v>
      </c>
      <c r="D595" s="573" t="str">
        <f>IF($AC$136="","",IF(HLOOKUP($AC$136,Presentación!$AQ$3:$BV$574,Presentación!AP456)="","",HLOOKUP($AC$136,Presentación!$AQ$3:$BV$574,Presentación!AP456,0)))</f>
        <v/>
      </c>
      <c r="E595" s="573"/>
      <c r="F595" s="573"/>
      <c r="G595" s="551" t="str">
        <f>IF($AC$136="","",IF(HLOOKUP($AC$136,Presentación!$BZ$3:$DE$574,Presentación!AP456,0)="","",HLOOKUP($AC$136,Presentación!$BZ$3:$DE$574,Presentación!AP456,0)))</f>
        <v/>
      </c>
      <c r="H595" s="551"/>
      <c r="I595" s="551"/>
      <c r="J595" s="551"/>
      <c r="K595" s="551"/>
      <c r="L595" s="551"/>
      <c r="M595" s="551"/>
      <c r="N595" s="551"/>
      <c r="O595" s="551"/>
      <c r="P595" s="551"/>
      <c r="Q595" s="551"/>
      <c r="R595" s="551"/>
      <c r="S595" s="551"/>
      <c r="T595" s="601"/>
      <c r="U595" s="467"/>
      <c r="V595" s="468"/>
      <c r="W595" s="27"/>
      <c r="X595" s="27"/>
      <c r="Y595" s="27"/>
      <c r="Z595" s="27"/>
      <c r="AA595" s="27"/>
      <c r="AB595" s="27"/>
      <c r="AC595" s="27"/>
      <c r="AD595" s="27"/>
      <c r="AG595">
        <f t="shared" si="268"/>
        <v>0</v>
      </c>
      <c r="AH595">
        <f t="shared" si="269"/>
        <v>0</v>
      </c>
      <c r="AI595" s="35">
        <f t="shared" si="270"/>
        <v>0</v>
      </c>
      <c r="AJ595" s="36">
        <f t="shared" si="271"/>
        <v>0</v>
      </c>
      <c r="AK595" s="37">
        <f t="shared" si="272"/>
        <v>0</v>
      </c>
      <c r="AL595" s="38">
        <f t="shared" si="273"/>
        <v>0</v>
      </c>
      <c r="AM595" s="35">
        <f t="shared" si="274"/>
        <v>0</v>
      </c>
      <c r="AN595" s="36">
        <f t="shared" si="275"/>
        <v>0</v>
      </c>
      <c r="AO595" s="37">
        <f t="shared" si="276"/>
        <v>0</v>
      </c>
      <c r="AP595" s="38">
        <f t="shared" si="277"/>
        <v>0</v>
      </c>
      <c r="AQ595" s="35">
        <f t="shared" si="278"/>
        <v>0</v>
      </c>
      <c r="AR595" s="36">
        <f t="shared" si="279"/>
        <v>0</v>
      </c>
      <c r="AS595" s="37">
        <f t="shared" si="280"/>
        <v>0</v>
      </c>
      <c r="AT595" s="38">
        <f t="shared" si="281"/>
        <v>0</v>
      </c>
      <c r="AU595" s="35">
        <f t="shared" si="282"/>
        <v>0</v>
      </c>
      <c r="AV595" s="36">
        <f t="shared" si="283"/>
        <v>0</v>
      </c>
      <c r="AW595" s="37">
        <f t="shared" si="284"/>
        <v>0</v>
      </c>
      <c r="AX595" s="38">
        <f t="shared" si="285"/>
        <v>0</v>
      </c>
      <c r="AY595" s="39">
        <f t="shared" si="286"/>
        <v>0</v>
      </c>
      <c r="AZ595" s="34" t="str">
        <f>IF(AY595=0,"",
IF(SUM($AY$143:AY595)=1,BA595,
IF($AY$718&gt;SUM($AY$143:AY595),_xlfn.CONCAT(", ",BA595),
IF($AY$718=SUM($AY$143:AY595),_xlfn.CONCAT(" y ",BA595)))))</f>
        <v/>
      </c>
      <c r="BA595" s="220" t="s">
        <v>1217</v>
      </c>
      <c r="BC595" s="41">
        <f t="shared" si="287"/>
        <v>0</v>
      </c>
      <c r="BD595" s="41">
        <f t="shared" si="288"/>
        <v>0</v>
      </c>
      <c r="BE595" s="41">
        <f t="shared" si="289"/>
        <v>0</v>
      </c>
      <c r="BF595" s="41">
        <f t="shared" si="290"/>
        <v>0</v>
      </c>
      <c r="BG595" s="41">
        <f t="shared" si="291"/>
        <v>0</v>
      </c>
      <c r="BH595" s="41">
        <f t="shared" si="292"/>
        <v>0</v>
      </c>
      <c r="BI595" s="41">
        <f t="shared" si="293"/>
        <v>0</v>
      </c>
      <c r="BJ595" s="41">
        <f t="shared" si="294"/>
        <v>0</v>
      </c>
    </row>
    <row r="596" spans="1:62" ht="15" customHeight="1">
      <c r="A596" s="159"/>
      <c r="B596" s="179"/>
      <c r="C596" s="220" t="s">
        <v>1218</v>
      </c>
      <c r="D596" s="573" t="str">
        <f>IF($AC$136="","",IF(HLOOKUP($AC$136,Presentación!$AQ$3:$BV$574,Presentación!AP457)="","",HLOOKUP($AC$136,Presentación!$AQ$3:$BV$574,Presentación!AP457,0)))</f>
        <v/>
      </c>
      <c r="E596" s="573"/>
      <c r="F596" s="573"/>
      <c r="G596" s="551" t="str">
        <f>IF($AC$136="","",IF(HLOOKUP($AC$136,Presentación!$BZ$3:$DE$574,Presentación!AP457,0)="","",HLOOKUP($AC$136,Presentación!$BZ$3:$DE$574,Presentación!AP457,0)))</f>
        <v/>
      </c>
      <c r="H596" s="551"/>
      <c r="I596" s="551"/>
      <c r="J596" s="551"/>
      <c r="K596" s="551"/>
      <c r="L596" s="551"/>
      <c r="M596" s="551"/>
      <c r="N596" s="551"/>
      <c r="O596" s="551"/>
      <c r="P596" s="551"/>
      <c r="Q596" s="551"/>
      <c r="R596" s="551"/>
      <c r="S596" s="551"/>
      <c r="T596" s="601"/>
      <c r="U596" s="467"/>
      <c r="V596" s="468"/>
      <c r="W596" s="27"/>
      <c r="X596" s="27"/>
      <c r="Y596" s="27"/>
      <c r="Z596" s="27"/>
      <c r="AA596" s="27"/>
      <c r="AB596" s="27"/>
      <c r="AC596" s="27"/>
      <c r="AD596" s="27"/>
      <c r="AG596">
        <f t="shared" si="268"/>
        <v>0</v>
      </c>
      <c r="AH596">
        <f t="shared" si="269"/>
        <v>0</v>
      </c>
      <c r="AI596" s="35">
        <f t="shared" si="270"/>
        <v>0</v>
      </c>
      <c r="AJ596" s="36">
        <f t="shared" si="271"/>
        <v>0</v>
      </c>
      <c r="AK596" s="37">
        <f t="shared" si="272"/>
        <v>0</v>
      </c>
      <c r="AL596" s="38">
        <f t="shared" si="273"/>
        <v>0</v>
      </c>
      <c r="AM596" s="35">
        <f t="shared" si="274"/>
        <v>0</v>
      </c>
      <c r="AN596" s="36">
        <f t="shared" si="275"/>
        <v>0</v>
      </c>
      <c r="AO596" s="37">
        <f t="shared" si="276"/>
        <v>0</v>
      </c>
      <c r="AP596" s="38">
        <f t="shared" si="277"/>
        <v>0</v>
      </c>
      <c r="AQ596" s="35">
        <f t="shared" si="278"/>
        <v>0</v>
      </c>
      <c r="AR596" s="36">
        <f t="shared" si="279"/>
        <v>0</v>
      </c>
      <c r="AS596" s="37">
        <f t="shared" si="280"/>
        <v>0</v>
      </c>
      <c r="AT596" s="38">
        <f t="shared" si="281"/>
        <v>0</v>
      </c>
      <c r="AU596" s="35">
        <f t="shared" si="282"/>
        <v>0</v>
      </c>
      <c r="AV596" s="36">
        <f t="shared" si="283"/>
        <v>0</v>
      </c>
      <c r="AW596" s="37">
        <f t="shared" si="284"/>
        <v>0</v>
      </c>
      <c r="AX596" s="38">
        <f t="shared" si="285"/>
        <v>0</v>
      </c>
      <c r="AY596" s="39">
        <f t="shared" si="286"/>
        <v>0</v>
      </c>
      <c r="AZ596" s="34" t="str">
        <f>IF(AY596=0,"",
IF(SUM($AY$143:AY596)=1,BA596,
IF($AY$718&gt;SUM($AY$143:AY596),_xlfn.CONCAT(", ",BA596),
IF($AY$718=SUM($AY$143:AY596),_xlfn.CONCAT(" y ",BA596)))))</f>
        <v/>
      </c>
      <c r="BA596" s="220" t="s">
        <v>1218</v>
      </c>
      <c r="BC596" s="41">
        <f t="shared" si="287"/>
        <v>0</v>
      </c>
      <c r="BD596" s="41">
        <f t="shared" si="288"/>
        <v>0</v>
      </c>
      <c r="BE596" s="41">
        <f t="shared" si="289"/>
        <v>0</v>
      </c>
      <c r="BF596" s="41">
        <f t="shared" si="290"/>
        <v>0</v>
      </c>
      <c r="BG596" s="41">
        <f t="shared" si="291"/>
        <v>0</v>
      </c>
      <c r="BH596" s="41">
        <f t="shared" si="292"/>
        <v>0</v>
      </c>
      <c r="BI596" s="41">
        <f t="shared" si="293"/>
        <v>0</v>
      </c>
      <c r="BJ596" s="41">
        <f t="shared" si="294"/>
        <v>0</v>
      </c>
    </row>
    <row r="597" spans="1:62" ht="15" customHeight="1">
      <c r="A597" s="159"/>
      <c r="B597" s="179"/>
      <c r="C597" s="220" t="s">
        <v>1219</v>
      </c>
      <c r="D597" s="573" t="str">
        <f>IF($AC$136="","",IF(HLOOKUP($AC$136,Presentación!$AQ$3:$BV$574,Presentación!AP458)="","",HLOOKUP($AC$136,Presentación!$AQ$3:$BV$574,Presentación!AP458,0)))</f>
        <v/>
      </c>
      <c r="E597" s="573"/>
      <c r="F597" s="573"/>
      <c r="G597" s="551" t="str">
        <f>IF($AC$136="","",IF(HLOOKUP($AC$136,Presentación!$BZ$3:$DE$574,Presentación!AP458,0)="","",HLOOKUP($AC$136,Presentación!$BZ$3:$DE$574,Presentación!AP458,0)))</f>
        <v/>
      </c>
      <c r="H597" s="551"/>
      <c r="I597" s="551"/>
      <c r="J597" s="551"/>
      <c r="K597" s="551"/>
      <c r="L597" s="551"/>
      <c r="M597" s="551"/>
      <c r="N597" s="551"/>
      <c r="O597" s="551"/>
      <c r="P597" s="551"/>
      <c r="Q597" s="551"/>
      <c r="R597" s="551"/>
      <c r="S597" s="551"/>
      <c r="T597" s="601"/>
      <c r="U597" s="467"/>
      <c r="V597" s="468"/>
      <c r="W597" s="27"/>
      <c r="X597" s="27"/>
      <c r="Y597" s="27"/>
      <c r="Z597" s="27"/>
      <c r="AA597" s="27"/>
      <c r="AB597" s="27"/>
      <c r="AC597" s="27"/>
      <c r="AD597" s="27"/>
      <c r="AG597">
        <f t="shared" si="268"/>
        <v>0</v>
      </c>
      <c r="AH597">
        <f t="shared" si="269"/>
        <v>0</v>
      </c>
      <c r="AI597" s="35">
        <f t="shared" si="270"/>
        <v>0</v>
      </c>
      <c r="AJ597" s="36">
        <f t="shared" si="271"/>
        <v>0</v>
      </c>
      <c r="AK597" s="37">
        <f t="shared" si="272"/>
        <v>0</v>
      </c>
      <c r="AL597" s="38">
        <f t="shared" si="273"/>
        <v>0</v>
      </c>
      <c r="AM597" s="35">
        <f t="shared" si="274"/>
        <v>0</v>
      </c>
      <c r="AN597" s="36">
        <f t="shared" si="275"/>
        <v>0</v>
      </c>
      <c r="AO597" s="37">
        <f t="shared" si="276"/>
        <v>0</v>
      </c>
      <c r="AP597" s="38">
        <f t="shared" si="277"/>
        <v>0</v>
      </c>
      <c r="AQ597" s="35">
        <f t="shared" si="278"/>
        <v>0</v>
      </c>
      <c r="AR597" s="36">
        <f t="shared" si="279"/>
        <v>0</v>
      </c>
      <c r="AS597" s="37">
        <f t="shared" si="280"/>
        <v>0</v>
      </c>
      <c r="AT597" s="38">
        <f t="shared" si="281"/>
        <v>0</v>
      </c>
      <c r="AU597" s="35">
        <f t="shared" si="282"/>
        <v>0</v>
      </c>
      <c r="AV597" s="36">
        <f t="shared" si="283"/>
        <v>0</v>
      </c>
      <c r="AW597" s="37">
        <f t="shared" si="284"/>
        <v>0</v>
      </c>
      <c r="AX597" s="38">
        <f t="shared" si="285"/>
        <v>0</v>
      </c>
      <c r="AY597" s="39">
        <f t="shared" si="286"/>
        <v>0</v>
      </c>
      <c r="AZ597" s="34" t="str">
        <f>IF(AY597=0,"",
IF(SUM($AY$143:AY597)=1,BA597,
IF($AY$718&gt;SUM($AY$143:AY597),_xlfn.CONCAT(", ",BA597),
IF($AY$718=SUM($AY$143:AY597),_xlfn.CONCAT(" y ",BA597)))))</f>
        <v/>
      </c>
      <c r="BA597" s="220" t="s">
        <v>1219</v>
      </c>
      <c r="BC597" s="41">
        <f t="shared" si="287"/>
        <v>0</v>
      </c>
      <c r="BD597" s="41">
        <f t="shared" si="288"/>
        <v>0</v>
      </c>
      <c r="BE597" s="41">
        <f t="shared" si="289"/>
        <v>0</v>
      </c>
      <c r="BF597" s="41">
        <f t="shared" si="290"/>
        <v>0</v>
      </c>
      <c r="BG597" s="41">
        <f t="shared" si="291"/>
        <v>0</v>
      </c>
      <c r="BH597" s="41">
        <f t="shared" si="292"/>
        <v>0</v>
      </c>
      <c r="BI597" s="41">
        <f t="shared" si="293"/>
        <v>0</v>
      </c>
      <c r="BJ597" s="41">
        <f t="shared" si="294"/>
        <v>0</v>
      </c>
    </row>
    <row r="598" spans="1:62" ht="15" customHeight="1">
      <c r="A598" s="159"/>
      <c r="B598" s="179"/>
      <c r="C598" s="220" t="s">
        <v>1220</v>
      </c>
      <c r="D598" s="573" t="str">
        <f>IF($AC$136="","",IF(HLOOKUP($AC$136,Presentación!$AQ$3:$BV$574,Presentación!AP459)="","",HLOOKUP($AC$136,Presentación!$AQ$3:$BV$574,Presentación!AP459,0)))</f>
        <v/>
      </c>
      <c r="E598" s="573"/>
      <c r="F598" s="573"/>
      <c r="G598" s="551" t="str">
        <f>IF($AC$136="","",IF(HLOOKUP($AC$136,Presentación!$BZ$3:$DE$574,Presentación!AP459,0)="","",HLOOKUP($AC$136,Presentación!$BZ$3:$DE$574,Presentación!AP459,0)))</f>
        <v/>
      </c>
      <c r="H598" s="551"/>
      <c r="I598" s="551"/>
      <c r="J598" s="551"/>
      <c r="K598" s="551"/>
      <c r="L598" s="551"/>
      <c r="M598" s="551"/>
      <c r="N598" s="551"/>
      <c r="O598" s="551"/>
      <c r="P598" s="551"/>
      <c r="Q598" s="551"/>
      <c r="R598" s="551"/>
      <c r="S598" s="551"/>
      <c r="T598" s="601"/>
      <c r="U598" s="467"/>
      <c r="V598" s="468"/>
      <c r="W598" s="27"/>
      <c r="X598" s="27"/>
      <c r="Y598" s="27"/>
      <c r="Z598" s="27"/>
      <c r="AA598" s="27"/>
      <c r="AB598" s="27"/>
      <c r="AC598" s="27"/>
      <c r="AD598" s="27"/>
      <c r="AG598">
        <f t="shared" si="268"/>
        <v>0</v>
      </c>
      <c r="AH598">
        <f t="shared" si="269"/>
        <v>0</v>
      </c>
      <c r="AI598" s="35">
        <f t="shared" si="270"/>
        <v>0</v>
      </c>
      <c r="AJ598" s="36">
        <f t="shared" si="271"/>
        <v>0</v>
      </c>
      <c r="AK598" s="37">
        <f t="shared" si="272"/>
        <v>0</v>
      </c>
      <c r="AL598" s="38">
        <f t="shared" si="273"/>
        <v>0</v>
      </c>
      <c r="AM598" s="35">
        <f t="shared" si="274"/>
        <v>0</v>
      </c>
      <c r="AN598" s="36">
        <f t="shared" si="275"/>
        <v>0</v>
      </c>
      <c r="AO598" s="37">
        <f t="shared" si="276"/>
        <v>0</v>
      </c>
      <c r="AP598" s="38">
        <f t="shared" si="277"/>
        <v>0</v>
      </c>
      <c r="AQ598" s="35">
        <f t="shared" si="278"/>
        <v>0</v>
      </c>
      <c r="AR598" s="36">
        <f t="shared" si="279"/>
        <v>0</v>
      </c>
      <c r="AS598" s="37">
        <f t="shared" si="280"/>
        <v>0</v>
      </c>
      <c r="AT598" s="38">
        <f t="shared" si="281"/>
        <v>0</v>
      </c>
      <c r="AU598" s="35">
        <f t="shared" si="282"/>
        <v>0</v>
      </c>
      <c r="AV598" s="36">
        <f t="shared" si="283"/>
        <v>0</v>
      </c>
      <c r="AW598" s="37">
        <f t="shared" si="284"/>
        <v>0</v>
      </c>
      <c r="AX598" s="38">
        <f t="shared" si="285"/>
        <v>0</v>
      </c>
      <c r="AY598" s="39">
        <f t="shared" si="286"/>
        <v>0</v>
      </c>
      <c r="AZ598" s="34" t="str">
        <f>IF(AY598=0,"",
IF(SUM($AY$143:AY598)=1,BA598,
IF($AY$718&gt;SUM($AY$143:AY598),_xlfn.CONCAT(", ",BA598),
IF($AY$718=SUM($AY$143:AY598),_xlfn.CONCAT(" y ",BA598)))))</f>
        <v/>
      </c>
      <c r="BA598" s="220" t="s">
        <v>1220</v>
      </c>
      <c r="BC598" s="41">
        <f t="shared" si="287"/>
        <v>0</v>
      </c>
      <c r="BD598" s="41">
        <f t="shared" si="288"/>
        <v>0</v>
      </c>
      <c r="BE598" s="41">
        <f t="shared" si="289"/>
        <v>0</v>
      </c>
      <c r="BF598" s="41">
        <f t="shared" si="290"/>
        <v>0</v>
      </c>
      <c r="BG598" s="41">
        <f t="shared" si="291"/>
        <v>0</v>
      </c>
      <c r="BH598" s="41">
        <f t="shared" si="292"/>
        <v>0</v>
      </c>
      <c r="BI598" s="41">
        <f t="shared" si="293"/>
        <v>0</v>
      </c>
      <c r="BJ598" s="41">
        <f t="shared" si="294"/>
        <v>0</v>
      </c>
    </row>
    <row r="599" spans="1:62" ht="15" customHeight="1">
      <c r="A599" s="159"/>
      <c r="B599" s="179"/>
      <c r="C599" s="220" t="s">
        <v>1221</v>
      </c>
      <c r="D599" s="573" t="str">
        <f>IF($AC$136="","",IF(HLOOKUP($AC$136,Presentación!$AQ$3:$BV$574,Presentación!AP460)="","",HLOOKUP($AC$136,Presentación!$AQ$3:$BV$574,Presentación!AP460,0)))</f>
        <v/>
      </c>
      <c r="E599" s="573"/>
      <c r="F599" s="573"/>
      <c r="G599" s="551" t="str">
        <f>IF($AC$136="","",IF(HLOOKUP($AC$136,Presentación!$BZ$3:$DE$574,Presentación!AP460,0)="","",HLOOKUP($AC$136,Presentación!$BZ$3:$DE$574,Presentación!AP460,0)))</f>
        <v/>
      </c>
      <c r="H599" s="551"/>
      <c r="I599" s="551"/>
      <c r="J599" s="551"/>
      <c r="K599" s="551"/>
      <c r="L599" s="551"/>
      <c r="M599" s="551"/>
      <c r="N599" s="551"/>
      <c r="O599" s="551"/>
      <c r="P599" s="551"/>
      <c r="Q599" s="551"/>
      <c r="R599" s="551"/>
      <c r="S599" s="551"/>
      <c r="T599" s="601"/>
      <c r="U599" s="467"/>
      <c r="V599" s="468"/>
      <c r="W599" s="27"/>
      <c r="X599" s="27"/>
      <c r="Y599" s="27"/>
      <c r="Z599" s="27"/>
      <c r="AA599" s="27"/>
      <c r="AB599" s="27"/>
      <c r="AC599" s="27"/>
      <c r="AD599" s="27"/>
      <c r="AG599">
        <f t="shared" si="268"/>
        <v>0</v>
      </c>
      <c r="AH599">
        <f t="shared" si="269"/>
        <v>0</v>
      </c>
      <c r="AI599" s="35">
        <f t="shared" si="270"/>
        <v>0</v>
      </c>
      <c r="AJ599" s="36">
        <f t="shared" si="271"/>
        <v>0</v>
      </c>
      <c r="AK599" s="37">
        <f t="shared" si="272"/>
        <v>0</v>
      </c>
      <c r="AL599" s="38">
        <f t="shared" si="273"/>
        <v>0</v>
      </c>
      <c r="AM599" s="35">
        <f t="shared" si="274"/>
        <v>0</v>
      </c>
      <c r="AN599" s="36">
        <f t="shared" si="275"/>
        <v>0</v>
      </c>
      <c r="AO599" s="37">
        <f t="shared" si="276"/>
        <v>0</v>
      </c>
      <c r="AP599" s="38">
        <f t="shared" si="277"/>
        <v>0</v>
      </c>
      <c r="AQ599" s="35">
        <f t="shared" si="278"/>
        <v>0</v>
      </c>
      <c r="AR599" s="36">
        <f t="shared" si="279"/>
        <v>0</v>
      </c>
      <c r="AS599" s="37">
        <f t="shared" si="280"/>
        <v>0</v>
      </c>
      <c r="AT599" s="38">
        <f t="shared" si="281"/>
        <v>0</v>
      </c>
      <c r="AU599" s="35">
        <f t="shared" si="282"/>
        <v>0</v>
      </c>
      <c r="AV599" s="36">
        <f t="shared" si="283"/>
        <v>0</v>
      </c>
      <c r="AW599" s="37">
        <f t="shared" si="284"/>
        <v>0</v>
      </c>
      <c r="AX599" s="38">
        <f t="shared" si="285"/>
        <v>0</v>
      </c>
      <c r="AY599" s="39">
        <f t="shared" si="286"/>
        <v>0</v>
      </c>
      <c r="AZ599" s="34" t="str">
        <f>IF(AY599=0,"",
IF(SUM($AY$143:AY599)=1,BA599,
IF($AY$718&gt;SUM($AY$143:AY599),_xlfn.CONCAT(", ",BA599),
IF($AY$718=SUM($AY$143:AY599),_xlfn.CONCAT(" y ",BA599)))))</f>
        <v/>
      </c>
      <c r="BA599" s="220" t="s">
        <v>1221</v>
      </c>
      <c r="BC599" s="41">
        <f t="shared" si="287"/>
        <v>0</v>
      </c>
      <c r="BD599" s="41">
        <f t="shared" si="288"/>
        <v>0</v>
      </c>
      <c r="BE599" s="41">
        <f t="shared" si="289"/>
        <v>0</v>
      </c>
      <c r="BF599" s="41">
        <f t="shared" si="290"/>
        <v>0</v>
      </c>
      <c r="BG599" s="41">
        <f t="shared" si="291"/>
        <v>0</v>
      </c>
      <c r="BH599" s="41">
        <f t="shared" si="292"/>
        <v>0</v>
      </c>
      <c r="BI599" s="41">
        <f t="shared" si="293"/>
        <v>0</v>
      </c>
      <c r="BJ599" s="41">
        <f t="shared" si="294"/>
        <v>0</v>
      </c>
    </row>
    <row r="600" spans="1:62" ht="15" customHeight="1">
      <c r="A600" s="159"/>
      <c r="B600" s="179"/>
      <c r="C600" s="220" t="s">
        <v>1222</v>
      </c>
      <c r="D600" s="573" t="str">
        <f>IF($AC$136="","",IF(HLOOKUP($AC$136,Presentación!$AQ$3:$BV$574,Presentación!AP461)="","",HLOOKUP($AC$136,Presentación!$AQ$3:$BV$574,Presentación!AP461,0)))</f>
        <v/>
      </c>
      <c r="E600" s="573"/>
      <c r="F600" s="573"/>
      <c r="G600" s="551" t="str">
        <f>IF($AC$136="","",IF(HLOOKUP($AC$136,Presentación!$BZ$3:$DE$574,Presentación!AP461,0)="","",HLOOKUP($AC$136,Presentación!$BZ$3:$DE$574,Presentación!AP461,0)))</f>
        <v/>
      </c>
      <c r="H600" s="551"/>
      <c r="I600" s="551"/>
      <c r="J600" s="551"/>
      <c r="K600" s="551"/>
      <c r="L600" s="551"/>
      <c r="M600" s="551"/>
      <c r="N600" s="551"/>
      <c r="O600" s="551"/>
      <c r="P600" s="551"/>
      <c r="Q600" s="551"/>
      <c r="R600" s="551"/>
      <c r="S600" s="551"/>
      <c r="T600" s="601"/>
      <c r="U600" s="467"/>
      <c r="V600" s="468"/>
      <c r="W600" s="27"/>
      <c r="X600" s="27"/>
      <c r="Y600" s="27"/>
      <c r="Z600" s="27"/>
      <c r="AA600" s="27"/>
      <c r="AB600" s="27"/>
      <c r="AC600" s="27"/>
      <c r="AD600" s="27"/>
      <c r="AG600">
        <f t="shared" si="268"/>
        <v>0</v>
      </c>
      <c r="AH600">
        <f t="shared" si="269"/>
        <v>0</v>
      </c>
      <c r="AI600" s="35">
        <f t="shared" si="270"/>
        <v>0</v>
      </c>
      <c r="AJ600" s="36">
        <f t="shared" si="271"/>
        <v>0</v>
      </c>
      <c r="AK600" s="37">
        <f t="shared" si="272"/>
        <v>0</v>
      </c>
      <c r="AL600" s="38">
        <f t="shared" si="273"/>
        <v>0</v>
      </c>
      <c r="AM600" s="35">
        <f t="shared" si="274"/>
        <v>0</v>
      </c>
      <c r="AN600" s="36">
        <f t="shared" si="275"/>
        <v>0</v>
      </c>
      <c r="AO600" s="37">
        <f t="shared" si="276"/>
        <v>0</v>
      </c>
      <c r="AP600" s="38">
        <f t="shared" si="277"/>
        <v>0</v>
      </c>
      <c r="AQ600" s="35">
        <f t="shared" si="278"/>
        <v>0</v>
      </c>
      <c r="AR600" s="36">
        <f t="shared" si="279"/>
        <v>0</v>
      </c>
      <c r="AS600" s="37">
        <f t="shared" si="280"/>
        <v>0</v>
      </c>
      <c r="AT600" s="38">
        <f t="shared" si="281"/>
        <v>0</v>
      </c>
      <c r="AU600" s="35">
        <f t="shared" si="282"/>
        <v>0</v>
      </c>
      <c r="AV600" s="36">
        <f t="shared" si="283"/>
        <v>0</v>
      </c>
      <c r="AW600" s="37">
        <f t="shared" si="284"/>
        <v>0</v>
      </c>
      <c r="AX600" s="38">
        <f t="shared" si="285"/>
        <v>0</v>
      </c>
      <c r="AY600" s="39">
        <f t="shared" si="286"/>
        <v>0</v>
      </c>
      <c r="AZ600" s="34" t="str">
        <f>IF(AY600=0,"",
IF(SUM($AY$143:AY600)=1,BA600,
IF($AY$718&gt;SUM($AY$143:AY600),_xlfn.CONCAT(", ",BA600),
IF($AY$718=SUM($AY$143:AY600),_xlfn.CONCAT(" y ",BA600)))))</f>
        <v/>
      </c>
      <c r="BA600" s="220" t="s">
        <v>1222</v>
      </c>
      <c r="BC600" s="41">
        <f t="shared" si="287"/>
        <v>0</v>
      </c>
      <c r="BD600" s="41">
        <f t="shared" si="288"/>
        <v>0</v>
      </c>
      <c r="BE600" s="41">
        <f t="shared" si="289"/>
        <v>0</v>
      </c>
      <c r="BF600" s="41">
        <f t="shared" si="290"/>
        <v>0</v>
      </c>
      <c r="BG600" s="41">
        <f t="shared" si="291"/>
        <v>0</v>
      </c>
      <c r="BH600" s="41">
        <f t="shared" si="292"/>
        <v>0</v>
      </c>
      <c r="BI600" s="41">
        <f t="shared" si="293"/>
        <v>0</v>
      </c>
      <c r="BJ600" s="41">
        <f t="shared" si="294"/>
        <v>0</v>
      </c>
    </row>
    <row r="601" spans="1:62" ht="15" customHeight="1">
      <c r="A601" s="159"/>
      <c r="B601" s="179"/>
      <c r="C601" s="220" t="s">
        <v>1223</v>
      </c>
      <c r="D601" s="573" t="str">
        <f>IF($AC$136="","",IF(HLOOKUP($AC$136,Presentación!$AQ$3:$BV$574,Presentación!AP462)="","",HLOOKUP($AC$136,Presentación!$AQ$3:$BV$574,Presentación!AP462,0)))</f>
        <v/>
      </c>
      <c r="E601" s="573"/>
      <c r="F601" s="573"/>
      <c r="G601" s="551" t="str">
        <f>IF($AC$136="","",IF(HLOOKUP($AC$136,Presentación!$BZ$3:$DE$574,Presentación!AP462,0)="","",HLOOKUP($AC$136,Presentación!$BZ$3:$DE$574,Presentación!AP462,0)))</f>
        <v/>
      </c>
      <c r="H601" s="551"/>
      <c r="I601" s="551"/>
      <c r="J601" s="551"/>
      <c r="K601" s="551"/>
      <c r="L601" s="551"/>
      <c r="M601" s="551"/>
      <c r="N601" s="551"/>
      <c r="O601" s="551"/>
      <c r="P601" s="551"/>
      <c r="Q601" s="551"/>
      <c r="R601" s="551"/>
      <c r="S601" s="551"/>
      <c r="T601" s="601"/>
      <c r="U601" s="467"/>
      <c r="V601" s="468"/>
      <c r="W601" s="27"/>
      <c r="X601" s="27"/>
      <c r="Y601" s="27"/>
      <c r="Z601" s="27"/>
      <c r="AA601" s="27"/>
      <c r="AB601" s="27"/>
      <c r="AC601" s="27"/>
      <c r="AD601" s="27"/>
      <c r="AG601">
        <f t="shared" si="268"/>
        <v>0</v>
      </c>
      <c r="AH601">
        <f t="shared" si="269"/>
        <v>0</v>
      </c>
      <c r="AI601" s="35">
        <f t="shared" si="270"/>
        <v>0</v>
      </c>
      <c r="AJ601" s="36">
        <f t="shared" si="271"/>
        <v>0</v>
      </c>
      <c r="AK601" s="37">
        <f t="shared" si="272"/>
        <v>0</v>
      </c>
      <c r="AL601" s="38">
        <f t="shared" si="273"/>
        <v>0</v>
      </c>
      <c r="AM601" s="35">
        <f t="shared" si="274"/>
        <v>0</v>
      </c>
      <c r="AN601" s="36">
        <f t="shared" si="275"/>
        <v>0</v>
      </c>
      <c r="AO601" s="37">
        <f t="shared" si="276"/>
        <v>0</v>
      </c>
      <c r="AP601" s="38">
        <f t="shared" si="277"/>
        <v>0</v>
      </c>
      <c r="AQ601" s="35">
        <f t="shared" si="278"/>
        <v>0</v>
      </c>
      <c r="AR601" s="36">
        <f t="shared" si="279"/>
        <v>0</v>
      </c>
      <c r="AS601" s="37">
        <f t="shared" si="280"/>
        <v>0</v>
      </c>
      <c r="AT601" s="38">
        <f t="shared" si="281"/>
        <v>0</v>
      </c>
      <c r="AU601" s="35">
        <f t="shared" si="282"/>
        <v>0</v>
      </c>
      <c r="AV601" s="36">
        <f t="shared" si="283"/>
        <v>0</v>
      </c>
      <c r="AW601" s="37">
        <f t="shared" si="284"/>
        <v>0</v>
      </c>
      <c r="AX601" s="38">
        <f t="shared" si="285"/>
        <v>0</v>
      </c>
      <c r="AY601" s="39">
        <f t="shared" si="286"/>
        <v>0</v>
      </c>
      <c r="AZ601" s="34" t="str">
        <f>IF(AY601=0,"",
IF(SUM($AY$143:AY601)=1,BA601,
IF($AY$718&gt;SUM($AY$143:AY601),_xlfn.CONCAT(", ",BA601),
IF($AY$718=SUM($AY$143:AY601),_xlfn.CONCAT(" y ",BA601)))))</f>
        <v/>
      </c>
      <c r="BA601" s="220" t="s">
        <v>1223</v>
      </c>
      <c r="BC601" s="41">
        <f t="shared" si="287"/>
        <v>0</v>
      </c>
      <c r="BD601" s="41">
        <f t="shared" si="288"/>
        <v>0</v>
      </c>
      <c r="BE601" s="41">
        <f t="shared" si="289"/>
        <v>0</v>
      </c>
      <c r="BF601" s="41">
        <f t="shared" si="290"/>
        <v>0</v>
      </c>
      <c r="BG601" s="41">
        <f t="shared" si="291"/>
        <v>0</v>
      </c>
      <c r="BH601" s="41">
        <f t="shared" si="292"/>
        <v>0</v>
      </c>
      <c r="BI601" s="41">
        <f t="shared" si="293"/>
        <v>0</v>
      </c>
      <c r="BJ601" s="41">
        <f t="shared" si="294"/>
        <v>0</v>
      </c>
    </row>
    <row r="602" spans="1:62" ht="15" customHeight="1">
      <c r="A602" s="159"/>
      <c r="B602" s="179"/>
      <c r="C602" s="220" t="s">
        <v>1224</v>
      </c>
      <c r="D602" s="573" t="str">
        <f>IF($AC$136="","",IF(HLOOKUP($AC$136,Presentación!$AQ$3:$BV$574,Presentación!AP463)="","",HLOOKUP($AC$136,Presentación!$AQ$3:$BV$574,Presentación!AP463,0)))</f>
        <v/>
      </c>
      <c r="E602" s="573"/>
      <c r="F602" s="573"/>
      <c r="G602" s="551" t="str">
        <f>IF($AC$136="","",IF(HLOOKUP($AC$136,Presentación!$BZ$3:$DE$574,Presentación!AP463,0)="","",HLOOKUP($AC$136,Presentación!$BZ$3:$DE$574,Presentación!AP463,0)))</f>
        <v/>
      </c>
      <c r="H602" s="551"/>
      <c r="I602" s="551"/>
      <c r="J602" s="551"/>
      <c r="K602" s="551"/>
      <c r="L602" s="551"/>
      <c r="M602" s="551"/>
      <c r="N602" s="551"/>
      <c r="O602" s="551"/>
      <c r="P602" s="551"/>
      <c r="Q602" s="551"/>
      <c r="R602" s="551"/>
      <c r="S602" s="551"/>
      <c r="T602" s="601"/>
      <c r="U602" s="467"/>
      <c r="V602" s="468"/>
      <c r="W602" s="27"/>
      <c r="X602" s="27"/>
      <c r="Y602" s="27"/>
      <c r="Z602" s="27"/>
      <c r="AA602" s="27"/>
      <c r="AB602" s="27"/>
      <c r="AC602" s="27"/>
      <c r="AD602" s="27"/>
      <c r="AG602">
        <f t="shared" si="268"/>
        <v>0</v>
      </c>
      <c r="AH602">
        <f t="shared" si="269"/>
        <v>0</v>
      </c>
      <c r="AI602" s="35">
        <f t="shared" si="270"/>
        <v>0</v>
      </c>
      <c r="AJ602" s="36">
        <f t="shared" si="271"/>
        <v>0</v>
      </c>
      <c r="AK602" s="37">
        <f t="shared" si="272"/>
        <v>0</v>
      </c>
      <c r="AL602" s="38">
        <f t="shared" si="273"/>
        <v>0</v>
      </c>
      <c r="AM602" s="35">
        <f t="shared" si="274"/>
        <v>0</v>
      </c>
      <c r="AN602" s="36">
        <f t="shared" si="275"/>
        <v>0</v>
      </c>
      <c r="AO602" s="37">
        <f t="shared" si="276"/>
        <v>0</v>
      </c>
      <c r="AP602" s="38">
        <f t="shared" si="277"/>
        <v>0</v>
      </c>
      <c r="AQ602" s="35">
        <f t="shared" si="278"/>
        <v>0</v>
      </c>
      <c r="AR602" s="36">
        <f t="shared" si="279"/>
        <v>0</v>
      </c>
      <c r="AS602" s="37">
        <f t="shared" si="280"/>
        <v>0</v>
      </c>
      <c r="AT602" s="38">
        <f t="shared" si="281"/>
        <v>0</v>
      </c>
      <c r="AU602" s="35">
        <f t="shared" si="282"/>
        <v>0</v>
      </c>
      <c r="AV602" s="36">
        <f t="shared" si="283"/>
        <v>0</v>
      </c>
      <c r="AW602" s="37">
        <f t="shared" si="284"/>
        <v>0</v>
      </c>
      <c r="AX602" s="38">
        <f t="shared" si="285"/>
        <v>0</v>
      </c>
      <c r="AY602" s="39">
        <f t="shared" si="286"/>
        <v>0</v>
      </c>
      <c r="AZ602" s="34" t="str">
        <f>IF(AY602=0,"",
IF(SUM($AY$143:AY602)=1,BA602,
IF($AY$718&gt;SUM($AY$143:AY602),_xlfn.CONCAT(", ",BA602),
IF($AY$718=SUM($AY$143:AY602),_xlfn.CONCAT(" y ",BA602)))))</f>
        <v/>
      </c>
      <c r="BA602" s="220" t="s">
        <v>1224</v>
      </c>
      <c r="BC602" s="41">
        <f t="shared" si="287"/>
        <v>0</v>
      </c>
      <c r="BD602" s="41">
        <f t="shared" si="288"/>
        <v>0</v>
      </c>
      <c r="BE602" s="41">
        <f t="shared" si="289"/>
        <v>0</v>
      </c>
      <c r="BF602" s="41">
        <f t="shared" si="290"/>
        <v>0</v>
      </c>
      <c r="BG602" s="41">
        <f t="shared" si="291"/>
        <v>0</v>
      </c>
      <c r="BH602" s="41">
        <f t="shared" si="292"/>
        <v>0</v>
      </c>
      <c r="BI602" s="41">
        <f t="shared" si="293"/>
        <v>0</v>
      </c>
      <c r="BJ602" s="41">
        <f t="shared" si="294"/>
        <v>0</v>
      </c>
    </row>
    <row r="603" spans="1:62" ht="15" customHeight="1">
      <c r="A603" s="159"/>
      <c r="B603" s="179"/>
      <c r="C603" s="220" t="s">
        <v>1225</v>
      </c>
      <c r="D603" s="573" t="str">
        <f>IF($AC$136="","",IF(HLOOKUP($AC$136,Presentación!$AQ$3:$BV$574,Presentación!AP464)="","",HLOOKUP($AC$136,Presentación!$AQ$3:$BV$574,Presentación!AP464,0)))</f>
        <v/>
      </c>
      <c r="E603" s="573"/>
      <c r="F603" s="573"/>
      <c r="G603" s="551" t="str">
        <f>IF($AC$136="","",IF(HLOOKUP($AC$136,Presentación!$BZ$3:$DE$574,Presentación!AP464,0)="","",HLOOKUP($AC$136,Presentación!$BZ$3:$DE$574,Presentación!AP464,0)))</f>
        <v/>
      </c>
      <c r="H603" s="551"/>
      <c r="I603" s="551"/>
      <c r="J603" s="551"/>
      <c r="K603" s="551"/>
      <c r="L603" s="551"/>
      <c r="M603" s="551"/>
      <c r="N603" s="551"/>
      <c r="O603" s="551"/>
      <c r="P603" s="551"/>
      <c r="Q603" s="551"/>
      <c r="R603" s="551"/>
      <c r="S603" s="551"/>
      <c r="T603" s="601"/>
      <c r="U603" s="467"/>
      <c r="V603" s="468"/>
      <c r="W603" s="27"/>
      <c r="X603" s="27"/>
      <c r="Y603" s="27"/>
      <c r="Z603" s="27"/>
      <c r="AA603" s="27"/>
      <c r="AB603" s="27"/>
      <c r="AC603" s="27"/>
      <c r="AD603" s="27"/>
      <c r="AG603">
        <f t="shared" si="268"/>
        <v>0</v>
      </c>
      <c r="AH603">
        <f t="shared" si="269"/>
        <v>0</v>
      </c>
      <c r="AI603" s="35">
        <f t="shared" si="270"/>
        <v>0</v>
      </c>
      <c r="AJ603" s="36">
        <f t="shared" si="271"/>
        <v>0</v>
      </c>
      <c r="AK603" s="37">
        <f t="shared" si="272"/>
        <v>0</v>
      </c>
      <c r="AL603" s="38">
        <f t="shared" si="273"/>
        <v>0</v>
      </c>
      <c r="AM603" s="35">
        <f t="shared" si="274"/>
        <v>0</v>
      </c>
      <c r="AN603" s="36">
        <f t="shared" si="275"/>
        <v>0</v>
      </c>
      <c r="AO603" s="37">
        <f t="shared" si="276"/>
        <v>0</v>
      </c>
      <c r="AP603" s="38">
        <f t="shared" si="277"/>
        <v>0</v>
      </c>
      <c r="AQ603" s="35">
        <f t="shared" si="278"/>
        <v>0</v>
      </c>
      <c r="AR603" s="36">
        <f t="shared" si="279"/>
        <v>0</v>
      </c>
      <c r="AS603" s="37">
        <f t="shared" si="280"/>
        <v>0</v>
      </c>
      <c r="AT603" s="38">
        <f t="shared" si="281"/>
        <v>0</v>
      </c>
      <c r="AU603" s="35">
        <f t="shared" si="282"/>
        <v>0</v>
      </c>
      <c r="AV603" s="36">
        <f t="shared" si="283"/>
        <v>0</v>
      </c>
      <c r="AW603" s="37">
        <f t="shared" si="284"/>
        <v>0</v>
      </c>
      <c r="AX603" s="38">
        <f t="shared" si="285"/>
        <v>0</v>
      </c>
      <c r="AY603" s="39">
        <f t="shared" si="286"/>
        <v>0</v>
      </c>
      <c r="AZ603" s="34" t="str">
        <f>IF(AY603=0,"",
IF(SUM($AY$143:AY603)=1,BA603,
IF($AY$718&gt;SUM($AY$143:AY603),_xlfn.CONCAT(", ",BA603),
IF($AY$718=SUM($AY$143:AY603),_xlfn.CONCAT(" y ",BA603)))))</f>
        <v/>
      </c>
      <c r="BA603" s="220" t="s">
        <v>1225</v>
      </c>
      <c r="BC603" s="41">
        <f t="shared" si="287"/>
        <v>0</v>
      </c>
      <c r="BD603" s="41">
        <f t="shared" si="288"/>
        <v>0</v>
      </c>
      <c r="BE603" s="41">
        <f t="shared" si="289"/>
        <v>0</v>
      </c>
      <c r="BF603" s="41">
        <f t="shared" si="290"/>
        <v>0</v>
      </c>
      <c r="BG603" s="41">
        <f t="shared" si="291"/>
        <v>0</v>
      </c>
      <c r="BH603" s="41">
        <f t="shared" si="292"/>
        <v>0</v>
      </c>
      <c r="BI603" s="41">
        <f t="shared" si="293"/>
        <v>0</v>
      </c>
      <c r="BJ603" s="41">
        <f t="shared" si="294"/>
        <v>0</v>
      </c>
    </row>
    <row r="604" spans="1:62" ht="15" customHeight="1">
      <c r="A604" s="159"/>
      <c r="B604" s="179"/>
      <c r="C604" s="220" t="s">
        <v>1226</v>
      </c>
      <c r="D604" s="573" t="str">
        <f>IF($AC$136="","",IF(HLOOKUP($AC$136,Presentación!$AQ$3:$BV$574,Presentación!AP465)="","",HLOOKUP($AC$136,Presentación!$AQ$3:$BV$574,Presentación!AP465,0)))</f>
        <v/>
      </c>
      <c r="E604" s="573"/>
      <c r="F604" s="573"/>
      <c r="G604" s="551" t="str">
        <f>IF($AC$136="","",IF(HLOOKUP($AC$136,Presentación!$BZ$3:$DE$574,Presentación!AP465,0)="","",HLOOKUP($AC$136,Presentación!$BZ$3:$DE$574,Presentación!AP465,0)))</f>
        <v/>
      </c>
      <c r="H604" s="551"/>
      <c r="I604" s="551"/>
      <c r="J604" s="551"/>
      <c r="K604" s="551"/>
      <c r="L604" s="551"/>
      <c r="M604" s="551"/>
      <c r="N604" s="551"/>
      <c r="O604" s="551"/>
      <c r="P604" s="551"/>
      <c r="Q604" s="551"/>
      <c r="R604" s="551"/>
      <c r="S604" s="551"/>
      <c r="T604" s="601"/>
      <c r="U604" s="467"/>
      <c r="V604" s="468"/>
      <c r="W604" s="27"/>
      <c r="X604" s="27"/>
      <c r="Y604" s="27"/>
      <c r="Z604" s="27"/>
      <c r="AA604" s="27"/>
      <c r="AB604" s="27"/>
      <c r="AC604" s="27"/>
      <c r="AD604" s="27"/>
      <c r="AG604">
        <f t="shared" si="268"/>
        <v>0</v>
      </c>
      <c r="AH604">
        <f t="shared" si="269"/>
        <v>0</v>
      </c>
      <c r="AI604" s="35">
        <f t="shared" si="270"/>
        <v>0</v>
      </c>
      <c r="AJ604" s="36">
        <f t="shared" si="271"/>
        <v>0</v>
      </c>
      <c r="AK604" s="37">
        <f t="shared" si="272"/>
        <v>0</v>
      </c>
      <c r="AL604" s="38">
        <f t="shared" si="273"/>
        <v>0</v>
      </c>
      <c r="AM604" s="35">
        <f t="shared" si="274"/>
        <v>0</v>
      </c>
      <c r="AN604" s="36">
        <f t="shared" si="275"/>
        <v>0</v>
      </c>
      <c r="AO604" s="37">
        <f t="shared" si="276"/>
        <v>0</v>
      </c>
      <c r="AP604" s="38">
        <f t="shared" si="277"/>
        <v>0</v>
      </c>
      <c r="AQ604" s="35">
        <f t="shared" si="278"/>
        <v>0</v>
      </c>
      <c r="AR604" s="36">
        <f t="shared" si="279"/>
        <v>0</v>
      </c>
      <c r="AS604" s="37">
        <f t="shared" si="280"/>
        <v>0</v>
      </c>
      <c r="AT604" s="38">
        <f t="shared" si="281"/>
        <v>0</v>
      </c>
      <c r="AU604" s="35">
        <f t="shared" si="282"/>
        <v>0</v>
      </c>
      <c r="AV604" s="36">
        <f t="shared" si="283"/>
        <v>0</v>
      </c>
      <c r="AW604" s="37">
        <f t="shared" si="284"/>
        <v>0</v>
      </c>
      <c r="AX604" s="38">
        <f t="shared" si="285"/>
        <v>0</v>
      </c>
      <c r="AY604" s="39">
        <f t="shared" si="286"/>
        <v>0</v>
      </c>
      <c r="AZ604" s="34" t="str">
        <f>IF(AY604=0,"",
IF(SUM($AY$143:AY604)=1,BA604,
IF($AY$718&gt;SUM($AY$143:AY604),_xlfn.CONCAT(", ",BA604),
IF($AY$718=SUM($AY$143:AY604),_xlfn.CONCAT(" y ",BA604)))))</f>
        <v/>
      </c>
      <c r="BA604" s="220" t="s">
        <v>1226</v>
      </c>
      <c r="BC604" s="41">
        <f t="shared" si="287"/>
        <v>0</v>
      </c>
      <c r="BD604" s="41">
        <f t="shared" si="288"/>
        <v>0</v>
      </c>
      <c r="BE604" s="41">
        <f t="shared" si="289"/>
        <v>0</v>
      </c>
      <c r="BF604" s="41">
        <f t="shared" si="290"/>
        <v>0</v>
      </c>
      <c r="BG604" s="41">
        <f t="shared" si="291"/>
        <v>0</v>
      </c>
      <c r="BH604" s="41">
        <f t="shared" si="292"/>
        <v>0</v>
      </c>
      <c r="BI604" s="41">
        <f t="shared" si="293"/>
        <v>0</v>
      </c>
      <c r="BJ604" s="41">
        <f t="shared" si="294"/>
        <v>0</v>
      </c>
    </row>
    <row r="605" spans="1:62" ht="15" customHeight="1">
      <c r="A605" s="159"/>
      <c r="B605" s="179"/>
      <c r="C605" s="220" t="s">
        <v>1227</v>
      </c>
      <c r="D605" s="573" t="str">
        <f>IF($AC$136="","",IF(HLOOKUP($AC$136,Presentación!$AQ$3:$BV$574,Presentación!AP466)="","",HLOOKUP($AC$136,Presentación!$AQ$3:$BV$574,Presentación!AP466,0)))</f>
        <v/>
      </c>
      <c r="E605" s="573"/>
      <c r="F605" s="573"/>
      <c r="G605" s="551" t="str">
        <f>IF($AC$136="","",IF(HLOOKUP($AC$136,Presentación!$BZ$3:$DE$574,Presentación!AP466,0)="","",HLOOKUP($AC$136,Presentación!$BZ$3:$DE$574,Presentación!AP466,0)))</f>
        <v/>
      </c>
      <c r="H605" s="551"/>
      <c r="I605" s="551"/>
      <c r="J605" s="551"/>
      <c r="K605" s="551"/>
      <c r="L605" s="551"/>
      <c r="M605" s="551"/>
      <c r="N605" s="551"/>
      <c r="O605" s="551"/>
      <c r="P605" s="551"/>
      <c r="Q605" s="551"/>
      <c r="R605" s="551"/>
      <c r="S605" s="551"/>
      <c r="T605" s="601"/>
      <c r="U605" s="467"/>
      <c r="V605" s="468"/>
      <c r="W605" s="27"/>
      <c r="X605" s="27"/>
      <c r="Y605" s="27"/>
      <c r="Z605" s="27"/>
      <c r="AA605" s="27"/>
      <c r="AB605" s="27"/>
      <c r="AC605" s="27"/>
      <c r="AD605" s="27"/>
      <c r="AG605">
        <f t="shared" si="268"/>
        <v>0</v>
      </c>
      <c r="AH605">
        <f t="shared" si="269"/>
        <v>0</v>
      </c>
      <c r="AI605" s="35">
        <f t="shared" si="270"/>
        <v>0</v>
      </c>
      <c r="AJ605" s="36">
        <f t="shared" si="271"/>
        <v>0</v>
      </c>
      <c r="AK605" s="37">
        <f t="shared" si="272"/>
        <v>0</v>
      </c>
      <c r="AL605" s="38">
        <f t="shared" si="273"/>
        <v>0</v>
      </c>
      <c r="AM605" s="35">
        <f t="shared" si="274"/>
        <v>0</v>
      </c>
      <c r="AN605" s="36">
        <f t="shared" si="275"/>
        <v>0</v>
      </c>
      <c r="AO605" s="37">
        <f t="shared" si="276"/>
        <v>0</v>
      </c>
      <c r="AP605" s="38">
        <f t="shared" si="277"/>
        <v>0</v>
      </c>
      <c r="AQ605" s="35">
        <f t="shared" si="278"/>
        <v>0</v>
      </c>
      <c r="AR605" s="36">
        <f t="shared" si="279"/>
        <v>0</v>
      </c>
      <c r="AS605" s="37">
        <f t="shared" si="280"/>
        <v>0</v>
      </c>
      <c r="AT605" s="38">
        <f t="shared" si="281"/>
        <v>0</v>
      </c>
      <c r="AU605" s="35">
        <f t="shared" si="282"/>
        <v>0</v>
      </c>
      <c r="AV605" s="36">
        <f t="shared" si="283"/>
        <v>0</v>
      </c>
      <c r="AW605" s="37">
        <f t="shared" si="284"/>
        <v>0</v>
      </c>
      <c r="AX605" s="38">
        <f t="shared" si="285"/>
        <v>0</v>
      </c>
      <c r="AY605" s="39">
        <f t="shared" si="286"/>
        <v>0</v>
      </c>
      <c r="AZ605" s="34" t="str">
        <f>IF(AY605=0,"",
IF(SUM($AY$143:AY605)=1,BA605,
IF($AY$718&gt;SUM($AY$143:AY605),_xlfn.CONCAT(", ",BA605),
IF($AY$718=SUM($AY$143:AY605),_xlfn.CONCAT(" y ",BA605)))))</f>
        <v/>
      </c>
      <c r="BA605" s="220" t="s">
        <v>1227</v>
      </c>
      <c r="BC605" s="41">
        <f t="shared" si="287"/>
        <v>0</v>
      </c>
      <c r="BD605" s="41">
        <f t="shared" si="288"/>
        <v>0</v>
      </c>
      <c r="BE605" s="41">
        <f t="shared" si="289"/>
        <v>0</v>
      </c>
      <c r="BF605" s="41">
        <f t="shared" si="290"/>
        <v>0</v>
      </c>
      <c r="BG605" s="41">
        <f t="shared" si="291"/>
        <v>0</v>
      </c>
      <c r="BH605" s="41">
        <f t="shared" si="292"/>
        <v>0</v>
      </c>
      <c r="BI605" s="41">
        <f t="shared" si="293"/>
        <v>0</v>
      </c>
      <c r="BJ605" s="41">
        <f t="shared" si="294"/>
        <v>0</v>
      </c>
    </row>
    <row r="606" spans="1:62" ht="15" customHeight="1">
      <c r="A606" s="159"/>
      <c r="B606" s="179"/>
      <c r="C606" s="220" t="s">
        <v>1228</v>
      </c>
      <c r="D606" s="573" t="str">
        <f>IF($AC$136="","",IF(HLOOKUP($AC$136,Presentación!$AQ$3:$BV$574,Presentación!AP467)="","",HLOOKUP($AC$136,Presentación!$AQ$3:$BV$574,Presentación!AP467,0)))</f>
        <v/>
      </c>
      <c r="E606" s="573"/>
      <c r="F606" s="573"/>
      <c r="G606" s="551" t="str">
        <f>IF($AC$136="","",IF(HLOOKUP($AC$136,Presentación!$BZ$3:$DE$574,Presentación!AP467,0)="","",HLOOKUP($AC$136,Presentación!$BZ$3:$DE$574,Presentación!AP467,0)))</f>
        <v/>
      </c>
      <c r="H606" s="551"/>
      <c r="I606" s="551"/>
      <c r="J606" s="551"/>
      <c r="K606" s="551"/>
      <c r="L606" s="551"/>
      <c r="M606" s="551"/>
      <c r="N606" s="551"/>
      <c r="O606" s="551"/>
      <c r="P606" s="551"/>
      <c r="Q606" s="551"/>
      <c r="R606" s="551"/>
      <c r="S606" s="551"/>
      <c r="T606" s="601"/>
      <c r="U606" s="467"/>
      <c r="V606" s="468"/>
      <c r="W606" s="27"/>
      <c r="X606" s="27"/>
      <c r="Y606" s="27"/>
      <c r="Z606" s="27"/>
      <c r="AA606" s="27"/>
      <c r="AB606" s="27"/>
      <c r="AC606" s="27"/>
      <c r="AD606" s="27"/>
      <c r="AG606">
        <f t="shared" si="268"/>
        <v>0</v>
      </c>
      <c r="AH606">
        <f t="shared" si="269"/>
        <v>0</v>
      </c>
      <c r="AI606" s="35">
        <f t="shared" si="270"/>
        <v>0</v>
      </c>
      <c r="AJ606" s="36">
        <f t="shared" si="271"/>
        <v>0</v>
      </c>
      <c r="AK606" s="37">
        <f t="shared" si="272"/>
        <v>0</v>
      </c>
      <c r="AL606" s="38">
        <f t="shared" si="273"/>
        <v>0</v>
      </c>
      <c r="AM606" s="35">
        <f t="shared" si="274"/>
        <v>0</v>
      </c>
      <c r="AN606" s="36">
        <f t="shared" si="275"/>
        <v>0</v>
      </c>
      <c r="AO606" s="37">
        <f t="shared" si="276"/>
        <v>0</v>
      </c>
      <c r="AP606" s="38">
        <f t="shared" si="277"/>
        <v>0</v>
      </c>
      <c r="AQ606" s="35">
        <f t="shared" si="278"/>
        <v>0</v>
      </c>
      <c r="AR606" s="36">
        <f t="shared" si="279"/>
        <v>0</v>
      </c>
      <c r="AS606" s="37">
        <f t="shared" si="280"/>
        <v>0</v>
      </c>
      <c r="AT606" s="38">
        <f t="shared" si="281"/>
        <v>0</v>
      </c>
      <c r="AU606" s="35">
        <f t="shared" si="282"/>
        <v>0</v>
      </c>
      <c r="AV606" s="36">
        <f t="shared" si="283"/>
        <v>0</v>
      </c>
      <c r="AW606" s="37">
        <f t="shared" si="284"/>
        <v>0</v>
      </c>
      <c r="AX606" s="38">
        <f t="shared" si="285"/>
        <v>0</v>
      </c>
      <c r="AY606" s="39">
        <f t="shared" si="286"/>
        <v>0</v>
      </c>
      <c r="AZ606" s="34" t="str">
        <f>IF(AY606=0,"",
IF(SUM($AY$143:AY606)=1,BA606,
IF($AY$718&gt;SUM($AY$143:AY606),_xlfn.CONCAT(", ",BA606),
IF($AY$718=SUM($AY$143:AY606),_xlfn.CONCAT(" y ",BA606)))))</f>
        <v/>
      </c>
      <c r="BA606" s="220" t="s">
        <v>1228</v>
      </c>
      <c r="BC606" s="41">
        <f t="shared" si="287"/>
        <v>0</v>
      </c>
      <c r="BD606" s="41">
        <f t="shared" si="288"/>
        <v>0</v>
      </c>
      <c r="BE606" s="41">
        <f t="shared" si="289"/>
        <v>0</v>
      </c>
      <c r="BF606" s="41">
        <f t="shared" si="290"/>
        <v>0</v>
      </c>
      <c r="BG606" s="41">
        <f t="shared" si="291"/>
        <v>0</v>
      </c>
      <c r="BH606" s="41">
        <f t="shared" si="292"/>
        <v>0</v>
      </c>
      <c r="BI606" s="41">
        <f t="shared" si="293"/>
        <v>0</v>
      </c>
      <c r="BJ606" s="41">
        <f t="shared" si="294"/>
        <v>0</v>
      </c>
    </row>
    <row r="607" spans="1:62" ht="15" customHeight="1">
      <c r="A607" s="159"/>
      <c r="B607" s="179"/>
      <c r="C607" s="220" t="s">
        <v>1229</v>
      </c>
      <c r="D607" s="573" t="str">
        <f>IF($AC$136="","",IF(HLOOKUP($AC$136,Presentación!$AQ$3:$BV$574,Presentación!AP468)="","",HLOOKUP($AC$136,Presentación!$AQ$3:$BV$574,Presentación!AP468,0)))</f>
        <v/>
      </c>
      <c r="E607" s="573"/>
      <c r="F607" s="573"/>
      <c r="G607" s="551" t="str">
        <f>IF($AC$136="","",IF(HLOOKUP($AC$136,Presentación!$BZ$3:$DE$574,Presentación!AP468,0)="","",HLOOKUP($AC$136,Presentación!$BZ$3:$DE$574,Presentación!AP468,0)))</f>
        <v/>
      </c>
      <c r="H607" s="551"/>
      <c r="I607" s="551"/>
      <c r="J607" s="551"/>
      <c r="K607" s="551"/>
      <c r="L607" s="551"/>
      <c r="M607" s="551"/>
      <c r="N607" s="551"/>
      <c r="O607" s="551"/>
      <c r="P607" s="551"/>
      <c r="Q607" s="551"/>
      <c r="R607" s="551"/>
      <c r="S607" s="551"/>
      <c r="T607" s="601"/>
      <c r="U607" s="467"/>
      <c r="V607" s="468"/>
      <c r="W607" s="27"/>
      <c r="X607" s="27"/>
      <c r="Y607" s="27"/>
      <c r="Z607" s="27"/>
      <c r="AA607" s="27"/>
      <c r="AB607" s="27"/>
      <c r="AC607" s="27"/>
      <c r="AD607" s="27"/>
      <c r="AG607">
        <f t="shared" si="268"/>
        <v>0</v>
      </c>
      <c r="AH607">
        <f t="shared" si="269"/>
        <v>0</v>
      </c>
      <c r="AI607" s="35">
        <f t="shared" si="270"/>
        <v>0</v>
      </c>
      <c r="AJ607" s="36">
        <f t="shared" si="271"/>
        <v>0</v>
      </c>
      <c r="AK607" s="37">
        <f t="shared" si="272"/>
        <v>0</v>
      </c>
      <c r="AL607" s="38">
        <f t="shared" si="273"/>
        <v>0</v>
      </c>
      <c r="AM607" s="35">
        <f t="shared" si="274"/>
        <v>0</v>
      </c>
      <c r="AN607" s="36">
        <f t="shared" si="275"/>
        <v>0</v>
      </c>
      <c r="AO607" s="37">
        <f t="shared" si="276"/>
        <v>0</v>
      </c>
      <c r="AP607" s="38">
        <f t="shared" si="277"/>
        <v>0</v>
      </c>
      <c r="AQ607" s="35">
        <f t="shared" si="278"/>
        <v>0</v>
      </c>
      <c r="AR607" s="36">
        <f t="shared" si="279"/>
        <v>0</v>
      </c>
      <c r="AS607" s="37">
        <f t="shared" si="280"/>
        <v>0</v>
      </c>
      <c r="AT607" s="38">
        <f t="shared" si="281"/>
        <v>0</v>
      </c>
      <c r="AU607" s="35">
        <f t="shared" si="282"/>
        <v>0</v>
      </c>
      <c r="AV607" s="36">
        <f t="shared" si="283"/>
        <v>0</v>
      </c>
      <c r="AW607" s="37">
        <f t="shared" si="284"/>
        <v>0</v>
      </c>
      <c r="AX607" s="38">
        <f t="shared" si="285"/>
        <v>0</v>
      </c>
      <c r="AY607" s="39">
        <f t="shared" si="286"/>
        <v>0</v>
      </c>
      <c r="AZ607" s="34" t="str">
        <f>IF(AY607=0,"",
IF(SUM($AY$143:AY607)=1,BA607,
IF($AY$718&gt;SUM($AY$143:AY607),_xlfn.CONCAT(", ",BA607),
IF($AY$718=SUM($AY$143:AY607),_xlfn.CONCAT(" y ",BA607)))))</f>
        <v/>
      </c>
      <c r="BA607" s="220" t="s">
        <v>1229</v>
      </c>
      <c r="BC607" s="41">
        <f t="shared" si="287"/>
        <v>0</v>
      </c>
      <c r="BD607" s="41">
        <f t="shared" si="288"/>
        <v>0</v>
      </c>
      <c r="BE607" s="41">
        <f t="shared" si="289"/>
        <v>0</v>
      </c>
      <c r="BF607" s="41">
        <f t="shared" si="290"/>
        <v>0</v>
      </c>
      <c r="BG607" s="41">
        <f t="shared" si="291"/>
        <v>0</v>
      </c>
      <c r="BH607" s="41">
        <f t="shared" si="292"/>
        <v>0</v>
      </c>
      <c r="BI607" s="41">
        <f t="shared" si="293"/>
        <v>0</v>
      </c>
      <c r="BJ607" s="41">
        <f t="shared" si="294"/>
        <v>0</v>
      </c>
    </row>
    <row r="608" spans="1:62" ht="15" customHeight="1">
      <c r="A608" s="159"/>
      <c r="B608" s="179"/>
      <c r="C608" s="220" t="s">
        <v>1230</v>
      </c>
      <c r="D608" s="573" t="str">
        <f>IF($AC$136="","",IF(HLOOKUP($AC$136,Presentación!$AQ$3:$BV$574,Presentación!AP469)="","",HLOOKUP($AC$136,Presentación!$AQ$3:$BV$574,Presentación!AP469,0)))</f>
        <v/>
      </c>
      <c r="E608" s="573"/>
      <c r="F608" s="573"/>
      <c r="G608" s="551" t="str">
        <f>IF($AC$136="","",IF(HLOOKUP($AC$136,Presentación!$BZ$3:$DE$574,Presentación!AP469,0)="","",HLOOKUP($AC$136,Presentación!$BZ$3:$DE$574,Presentación!AP469,0)))</f>
        <v/>
      </c>
      <c r="H608" s="551"/>
      <c r="I608" s="551"/>
      <c r="J608" s="551"/>
      <c r="K608" s="551"/>
      <c r="L608" s="551"/>
      <c r="M608" s="551"/>
      <c r="N608" s="551"/>
      <c r="O608" s="551"/>
      <c r="P608" s="551"/>
      <c r="Q608" s="551"/>
      <c r="R608" s="551"/>
      <c r="S608" s="551"/>
      <c r="T608" s="601"/>
      <c r="U608" s="467"/>
      <c r="V608" s="468"/>
      <c r="W608" s="27"/>
      <c r="X608" s="27"/>
      <c r="Y608" s="27"/>
      <c r="Z608" s="27"/>
      <c r="AA608" s="27"/>
      <c r="AB608" s="27"/>
      <c r="AC608" s="27"/>
      <c r="AD608" s="27"/>
      <c r="AG608">
        <f t="shared" si="268"/>
        <v>0</v>
      </c>
      <c r="AH608">
        <f t="shared" si="269"/>
        <v>0</v>
      </c>
      <c r="AI608" s="35">
        <f t="shared" si="270"/>
        <v>0</v>
      </c>
      <c r="AJ608" s="36">
        <f t="shared" si="271"/>
        <v>0</v>
      </c>
      <c r="AK608" s="37">
        <f t="shared" si="272"/>
        <v>0</v>
      </c>
      <c r="AL608" s="38">
        <f t="shared" si="273"/>
        <v>0</v>
      </c>
      <c r="AM608" s="35">
        <f t="shared" si="274"/>
        <v>0</v>
      </c>
      <c r="AN608" s="36">
        <f t="shared" si="275"/>
        <v>0</v>
      </c>
      <c r="AO608" s="37">
        <f t="shared" si="276"/>
        <v>0</v>
      </c>
      <c r="AP608" s="38">
        <f t="shared" si="277"/>
        <v>0</v>
      </c>
      <c r="AQ608" s="35">
        <f t="shared" si="278"/>
        <v>0</v>
      </c>
      <c r="AR608" s="36">
        <f t="shared" si="279"/>
        <v>0</v>
      </c>
      <c r="AS608" s="37">
        <f t="shared" si="280"/>
        <v>0</v>
      </c>
      <c r="AT608" s="38">
        <f t="shared" si="281"/>
        <v>0</v>
      </c>
      <c r="AU608" s="35">
        <f t="shared" si="282"/>
        <v>0</v>
      </c>
      <c r="AV608" s="36">
        <f t="shared" si="283"/>
        <v>0</v>
      </c>
      <c r="AW608" s="37">
        <f t="shared" si="284"/>
        <v>0</v>
      </c>
      <c r="AX608" s="38">
        <f t="shared" si="285"/>
        <v>0</v>
      </c>
      <c r="AY608" s="39">
        <f t="shared" si="286"/>
        <v>0</v>
      </c>
      <c r="AZ608" s="34" t="str">
        <f>IF(AY608=0,"",
IF(SUM($AY$143:AY608)=1,BA608,
IF($AY$718&gt;SUM($AY$143:AY608),_xlfn.CONCAT(", ",BA608),
IF($AY$718=SUM($AY$143:AY608),_xlfn.CONCAT(" y ",BA608)))))</f>
        <v/>
      </c>
      <c r="BA608" s="220" t="s">
        <v>1230</v>
      </c>
      <c r="BC608" s="41">
        <f t="shared" si="287"/>
        <v>0</v>
      </c>
      <c r="BD608" s="41">
        <f t="shared" si="288"/>
        <v>0</v>
      </c>
      <c r="BE608" s="41">
        <f t="shared" si="289"/>
        <v>0</v>
      </c>
      <c r="BF608" s="41">
        <f t="shared" si="290"/>
        <v>0</v>
      </c>
      <c r="BG608" s="41">
        <f t="shared" si="291"/>
        <v>0</v>
      </c>
      <c r="BH608" s="41">
        <f t="shared" si="292"/>
        <v>0</v>
      </c>
      <c r="BI608" s="41">
        <f t="shared" si="293"/>
        <v>0</v>
      </c>
      <c r="BJ608" s="41">
        <f t="shared" si="294"/>
        <v>0</v>
      </c>
    </row>
    <row r="609" spans="1:62" ht="15" customHeight="1">
      <c r="A609" s="159"/>
      <c r="B609" s="179"/>
      <c r="C609" s="220" t="s">
        <v>1231</v>
      </c>
      <c r="D609" s="573" t="str">
        <f>IF($AC$136="","",IF(HLOOKUP($AC$136,Presentación!$AQ$3:$BV$574,Presentación!AP470)="","",HLOOKUP($AC$136,Presentación!$AQ$3:$BV$574,Presentación!AP470,0)))</f>
        <v/>
      </c>
      <c r="E609" s="573"/>
      <c r="F609" s="573"/>
      <c r="G609" s="551" t="str">
        <f>IF($AC$136="","",IF(HLOOKUP($AC$136,Presentación!$BZ$3:$DE$574,Presentación!AP470,0)="","",HLOOKUP($AC$136,Presentación!$BZ$3:$DE$574,Presentación!AP470,0)))</f>
        <v/>
      </c>
      <c r="H609" s="551"/>
      <c r="I609" s="551"/>
      <c r="J609" s="551"/>
      <c r="K609" s="551"/>
      <c r="L609" s="551"/>
      <c r="M609" s="551"/>
      <c r="N609" s="551"/>
      <c r="O609" s="551"/>
      <c r="P609" s="551"/>
      <c r="Q609" s="551"/>
      <c r="R609" s="551"/>
      <c r="S609" s="551"/>
      <c r="T609" s="601"/>
      <c r="U609" s="467"/>
      <c r="V609" s="468"/>
      <c r="W609" s="27"/>
      <c r="X609" s="27"/>
      <c r="Y609" s="27"/>
      <c r="Z609" s="27"/>
      <c r="AA609" s="27"/>
      <c r="AB609" s="27"/>
      <c r="AC609" s="27"/>
      <c r="AD609" s="27"/>
      <c r="AG609">
        <f t="shared" si="268"/>
        <v>0</v>
      </c>
      <c r="AH609">
        <f t="shared" si="269"/>
        <v>0</v>
      </c>
      <c r="AI609" s="35">
        <f t="shared" si="270"/>
        <v>0</v>
      </c>
      <c r="AJ609" s="36">
        <f t="shared" si="271"/>
        <v>0</v>
      </c>
      <c r="AK609" s="37">
        <f t="shared" si="272"/>
        <v>0</v>
      </c>
      <c r="AL609" s="38">
        <f t="shared" si="273"/>
        <v>0</v>
      </c>
      <c r="AM609" s="35">
        <f t="shared" si="274"/>
        <v>0</v>
      </c>
      <c r="AN609" s="36">
        <f t="shared" si="275"/>
        <v>0</v>
      </c>
      <c r="AO609" s="37">
        <f t="shared" si="276"/>
        <v>0</v>
      </c>
      <c r="AP609" s="38">
        <f t="shared" si="277"/>
        <v>0</v>
      </c>
      <c r="AQ609" s="35">
        <f t="shared" si="278"/>
        <v>0</v>
      </c>
      <c r="AR609" s="36">
        <f t="shared" si="279"/>
        <v>0</v>
      </c>
      <c r="AS609" s="37">
        <f t="shared" si="280"/>
        <v>0</v>
      </c>
      <c r="AT609" s="38">
        <f t="shared" si="281"/>
        <v>0</v>
      </c>
      <c r="AU609" s="35">
        <f t="shared" si="282"/>
        <v>0</v>
      </c>
      <c r="AV609" s="36">
        <f t="shared" si="283"/>
        <v>0</v>
      </c>
      <c r="AW609" s="37">
        <f t="shared" si="284"/>
        <v>0</v>
      </c>
      <c r="AX609" s="38">
        <f t="shared" si="285"/>
        <v>0</v>
      </c>
      <c r="AY609" s="39">
        <f t="shared" si="286"/>
        <v>0</v>
      </c>
      <c r="AZ609" s="34" t="str">
        <f>IF(AY609=0,"",
IF(SUM($AY$143:AY609)=1,BA609,
IF($AY$718&gt;SUM($AY$143:AY609),_xlfn.CONCAT(", ",BA609),
IF($AY$718=SUM($AY$143:AY609),_xlfn.CONCAT(" y ",BA609)))))</f>
        <v/>
      </c>
      <c r="BA609" s="220" t="s">
        <v>1231</v>
      </c>
      <c r="BC609" s="41">
        <f t="shared" si="287"/>
        <v>0</v>
      </c>
      <c r="BD609" s="41">
        <f t="shared" si="288"/>
        <v>0</v>
      </c>
      <c r="BE609" s="41">
        <f t="shared" si="289"/>
        <v>0</v>
      </c>
      <c r="BF609" s="41">
        <f t="shared" si="290"/>
        <v>0</v>
      </c>
      <c r="BG609" s="41">
        <f t="shared" si="291"/>
        <v>0</v>
      </c>
      <c r="BH609" s="41">
        <f t="shared" si="292"/>
        <v>0</v>
      </c>
      <c r="BI609" s="41">
        <f t="shared" si="293"/>
        <v>0</v>
      </c>
      <c r="BJ609" s="41">
        <f t="shared" si="294"/>
        <v>0</v>
      </c>
    </row>
    <row r="610" spans="1:62" ht="15" customHeight="1">
      <c r="A610" s="159"/>
      <c r="B610" s="179"/>
      <c r="C610" s="220" t="s">
        <v>1232</v>
      </c>
      <c r="D610" s="573" t="str">
        <f>IF($AC$136="","",IF(HLOOKUP($AC$136,Presentación!$AQ$3:$BV$574,Presentación!AP471)="","",HLOOKUP($AC$136,Presentación!$AQ$3:$BV$574,Presentación!AP471,0)))</f>
        <v/>
      </c>
      <c r="E610" s="573"/>
      <c r="F610" s="573"/>
      <c r="G610" s="551" t="str">
        <f>IF($AC$136="","",IF(HLOOKUP($AC$136,Presentación!$BZ$3:$DE$574,Presentación!AP471,0)="","",HLOOKUP($AC$136,Presentación!$BZ$3:$DE$574,Presentación!AP471,0)))</f>
        <v/>
      </c>
      <c r="H610" s="551"/>
      <c r="I610" s="551"/>
      <c r="J610" s="551"/>
      <c r="K610" s="551"/>
      <c r="L610" s="551"/>
      <c r="M610" s="551"/>
      <c r="N610" s="551"/>
      <c r="O610" s="551"/>
      <c r="P610" s="551"/>
      <c r="Q610" s="551"/>
      <c r="R610" s="551"/>
      <c r="S610" s="551"/>
      <c r="T610" s="601"/>
      <c r="U610" s="467"/>
      <c r="V610" s="468"/>
      <c r="W610" s="27"/>
      <c r="X610" s="27"/>
      <c r="Y610" s="27"/>
      <c r="Z610" s="27"/>
      <c r="AA610" s="27"/>
      <c r="AB610" s="27"/>
      <c r="AC610" s="27"/>
      <c r="AD610" s="27"/>
      <c r="AG610">
        <f t="shared" si="268"/>
        <v>0</v>
      </c>
      <c r="AH610">
        <f t="shared" si="269"/>
        <v>0</v>
      </c>
      <c r="AI610" s="35">
        <f t="shared" si="270"/>
        <v>0</v>
      </c>
      <c r="AJ610" s="36">
        <f t="shared" si="271"/>
        <v>0</v>
      </c>
      <c r="AK610" s="37">
        <f t="shared" si="272"/>
        <v>0</v>
      </c>
      <c r="AL610" s="38">
        <f t="shared" si="273"/>
        <v>0</v>
      </c>
      <c r="AM610" s="35">
        <f t="shared" si="274"/>
        <v>0</v>
      </c>
      <c r="AN610" s="36">
        <f t="shared" si="275"/>
        <v>0</v>
      </c>
      <c r="AO610" s="37">
        <f t="shared" si="276"/>
        <v>0</v>
      </c>
      <c r="AP610" s="38">
        <f t="shared" si="277"/>
        <v>0</v>
      </c>
      <c r="AQ610" s="35">
        <f t="shared" si="278"/>
        <v>0</v>
      </c>
      <c r="AR610" s="36">
        <f t="shared" si="279"/>
        <v>0</v>
      </c>
      <c r="AS610" s="37">
        <f t="shared" si="280"/>
        <v>0</v>
      </c>
      <c r="AT610" s="38">
        <f t="shared" si="281"/>
        <v>0</v>
      </c>
      <c r="AU610" s="35">
        <f t="shared" si="282"/>
        <v>0</v>
      </c>
      <c r="AV610" s="36">
        <f t="shared" si="283"/>
        <v>0</v>
      </c>
      <c r="AW610" s="37">
        <f t="shared" si="284"/>
        <v>0</v>
      </c>
      <c r="AX610" s="38">
        <f t="shared" si="285"/>
        <v>0</v>
      </c>
      <c r="AY610" s="39">
        <f t="shared" si="286"/>
        <v>0</v>
      </c>
      <c r="AZ610" s="34" t="str">
        <f>IF(AY610=0,"",
IF(SUM($AY$143:AY610)=1,BA610,
IF($AY$718&gt;SUM($AY$143:AY610),_xlfn.CONCAT(", ",BA610),
IF($AY$718=SUM($AY$143:AY610),_xlfn.CONCAT(" y ",BA610)))))</f>
        <v/>
      </c>
      <c r="BA610" s="220" t="s">
        <v>1232</v>
      </c>
      <c r="BC610" s="41">
        <f t="shared" si="287"/>
        <v>0</v>
      </c>
      <c r="BD610" s="41">
        <f t="shared" si="288"/>
        <v>0</v>
      </c>
      <c r="BE610" s="41">
        <f t="shared" si="289"/>
        <v>0</v>
      </c>
      <c r="BF610" s="41">
        <f t="shared" si="290"/>
        <v>0</v>
      </c>
      <c r="BG610" s="41">
        <f t="shared" si="291"/>
        <v>0</v>
      </c>
      <c r="BH610" s="41">
        <f t="shared" si="292"/>
        <v>0</v>
      </c>
      <c r="BI610" s="41">
        <f t="shared" si="293"/>
        <v>0</v>
      </c>
      <c r="BJ610" s="41">
        <f t="shared" si="294"/>
        <v>0</v>
      </c>
    </row>
    <row r="611" spans="1:62" ht="15" customHeight="1">
      <c r="A611" s="159"/>
      <c r="B611" s="179"/>
      <c r="C611" s="220" t="s">
        <v>1233</v>
      </c>
      <c r="D611" s="573" t="str">
        <f>IF($AC$136="","",IF(HLOOKUP($AC$136,Presentación!$AQ$3:$BV$574,Presentación!AP472)="","",HLOOKUP($AC$136,Presentación!$AQ$3:$BV$574,Presentación!AP472,0)))</f>
        <v/>
      </c>
      <c r="E611" s="573"/>
      <c r="F611" s="573"/>
      <c r="G611" s="551" t="str">
        <f>IF($AC$136="","",IF(HLOOKUP($AC$136,Presentación!$BZ$3:$DE$574,Presentación!AP472,0)="","",HLOOKUP($AC$136,Presentación!$BZ$3:$DE$574,Presentación!AP472,0)))</f>
        <v/>
      </c>
      <c r="H611" s="551"/>
      <c r="I611" s="551"/>
      <c r="J611" s="551"/>
      <c r="K611" s="551"/>
      <c r="L611" s="551"/>
      <c r="M611" s="551"/>
      <c r="N611" s="551"/>
      <c r="O611" s="551"/>
      <c r="P611" s="551"/>
      <c r="Q611" s="551"/>
      <c r="R611" s="551"/>
      <c r="S611" s="551"/>
      <c r="T611" s="601"/>
      <c r="U611" s="467"/>
      <c r="V611" s="468"/>
      <c r="W611" s="27"/>
      <c r="X611" s="27"/>
      <c r="Y611" s="27"/>
      <c r="Z611" s="27"/>
      <c r="AA611" s="27"/>
      <c r="AB611" s="27"/>
      <c r="AC611" s="27"/>
      <c r="AD611" s="27"/>
      <c r="AG611">
        <f t="shared" si="268"/>
        <v>0</v>
      </c>
      <c r="AH611">
        <f t="shared" si="269"/>
        <v>0</v>
      </c>
      <c r="AI611" s="35">
        <f t="shared" si="270"/>
        <v>0</v>
      </c>
      <c r="AJ611" s="36">
        <f t="shared" si="271"/>
        <v>0</v>
      </c>
      <c r="AK611" s="37">
        <f t="shared" si="272"/>
        <v>0</v>
      </c>
      <c r="AL611" s="38">
        <f t="shared" si="273"/>
        <v>0</v>
      </c>
      <c r="AM611" s="35">
        <f t="shared" si="274"/>
        <v>0</v>
      </c>
      <c r="AN611" s="36">
        <f t="shared" si="275"/>
        <v>0</v>
      </c>
      <c r="AO611" s="37">
        <f t="shared" si="276"/>
        <v>0</v>
      </c>
      <c r="AP611" s="38">
        <f t="shared" si="277"/>
        <v>0</v>
      </c>
      <c r="AQ611" s="35">
        <f t="shared" si="278"/>
        <v>0</v>
      </c>
      <c r="AR611" s="36">
        <f t="shared" si="279"/>
        <v>0</v>
      </c>
      <c r="AS611" s="37">
        <f t="shared" si="280"/>
        <v>0</v>
      </c>
      <c r="AT611" s="38">
        <f t="shared" si="281"/>
        <v>0</v>
      </c>
      <c r="AU611" s="35">
        <f t="shared" si="282"/>
        <v>0</v>
      </c>
      <c r="AV611" s="36">
        <f t="shared" si="283"/>
        <v>0</v>
      </c>
      <c r="AW611" s="37">
        <f t="shared" si="284"/>
        <v>0</v>
      </c>
      <c r="AX611" s="38">
        <f t="shared" si="285"/>
        <v>0</v>
      </c>
      <c r="AY611" s="39">
        <f t="shared" si="286"/>
        <v>0</v>
      </c>
      <c r="AZ611" s="34" t="str">
        <f>IF(AY611=0,"",
IF(SUM($AY$143:AY611)=1,BA611,
IF($AY$718&gt;SUM($AY$143:AY611),_xlfn.CONCAT(", ",BA611),
IF($AY$718=SUM($AY$143:AY611),_xlfn.CONCAT(" y ",BA611)))))</f>
        <v/>
      </c>
      <c r="BA611" s="220" t="s">
        <v>1233</v>
      </c>
      <c r="BC611" s="41">
        <f t="shared" si="287"/>
        <v>0</v>
      </c>
      <c r="BD611" s="41">
        <f t="shared" si="288"/>
        <v>0</v>
      </c>
      <c r="BE611" s="41">
        <f t="shared" si="289"/>
        <v>0</v>
      </c>
      <c r="BF611" s="41">
        <f t="shared" si="290"/>
        <v>0</v>
      </c>
      <c r="BG611" s="41">
        <f t="shared" si="291"/>
        <v>0</v>
      </c>
      <c r="BH611" s="41">
        <f t="shared" si="292"/>
        <v>0</v>
      </c>
      <c r="BI611" s="41">
        <f t="shared" si="293"/>
        <v>0</v>
      </c>
      <c r="BJ611" s="41">
        <f t="shared" si="294"/>
        <v>0</v>
      </c>
    </row>
    <row r="612" spans="1:62" ht="15" customHeight="1">
      <c r="A612" s="159"/>
      <c r="B612" s="179"/>
      <c r="C612" s="220" t="s">
        <v>1234</v>
      </c>
      <c r="D612" s="573" t="str">
        <f>IF($AC$136="","",IF(HLOOKUP($AC$136,Presentación!$AQ$3:$BV$574,Presentación!AP473)="","",HLOOKUP($AC$136,Presentación!$AQ$3:$BV$574,Presentación!AP473,0)))</f>
        <v/>
      </c>
      <c r="E612" s="573"/>
      <c r="F612" s="573"/>
      <c r="G612" s="551" t="str">
        <f>IF($AC$136="","",IF(HLOOKUP($AC$136,Presentación!$BZ$3:$DE$574,Presentación!AP473,0)="","",HLOOKUP($AC$136,Presentación!$BZ$3:$DE$574,Presentación!AP473,0)))</f>
        <v/>
      </c>
      <c r="H612" s="551"/>
      <c r="I612" s="551"/>
      <c r="J612" s="551"/>
      <c r="K612" s="551"/>
      <c r="L612" s="551"/>
      <c r="M612" s="551"/>
      <c r="N612" s="551"/>
      <c r="O612" s="551"/>
      <c r="P612" s="551"/>
      <c r="Q612" s="551"/>
      <c r="R612" s="551"/>
      <c r="S612" s="551"/>
      <c r="T612" s="601"/>
      <c r="U612" s="467"/>
      <c r="V612" s="468"/>
      <c r="W612" s="27"/>
      <c r="X612" s="27"/>
      <c r="Y612" s="27"/>
      <c r="Z612" s="27"/>
      <c r="AA612" s="27"/>
      <c r="AB612" s="27"/>
      <c r="AC612" s="27"/>
      <c r="AD612" s="27"/>
      <c r="AG612">
        <f t="shared" si="268"/>
        <v>0</v>
      </c>
      <c r="AH612">
        <f t="shared" si="269"/>
        <v>0</v>
      </c>
      <c r="AI612" s="35">
        <f t="shared" si="270"/>
        <v>0</v>
      </c>
      <c r="AJ612" s="36">
        <f t="shared" si="271"/>
        <v>0</v>
      </c>
      <c r="AK612" s="37">
        <f t="shared" si="272"/>
        <v>0</v>
      </c>
      <c r="AL612" s="38">
        <f t="shared" si="273"/>
        <v>0</v>
      </c>
      <c r="AM612" s="35">
        <f t="shared" si="274"/>
        <v>0</v>
      </c>
      <c r="AN612" s="36">
        <f t="shared" si="275"/>
        <v>0</v>
      </c>
      <c r="AO612" s="37">
        <f t="shared" si="276"/>
        <v>0</v>
      </c>
      <c r="AP612" s="38">
        <f t="shared" si="277"/>
        <v>0</v>
      </c>
      <c r="AQ612" s="35">
        <f t="shared" si="278"/>
        <v>0</v>
      </c>
      <c r="AR612" s="36">
        <f t="shared" si="279"/>
        <v>0</v>
      </c>
      <c r="AS612" s="37">
        <f t="shared" si="280"/>
        <v>0</v>
      </c>
      <c r="AT612" s="38">
        <f t="shared" si="281"/>
        <v>0</v>
      </c>
      <c r="AU612" s="35">
        <f t="shared" si="282"/>
        <v>0</v>
      </c>
      <c r="AV612" s="36">
        <f t="shared" si="283"/>
        <v>0</v>
      </c>
      <c r="AW612" s="37">
        <f t="shared" si="284"/>
        <v>0</v>
      </c>
      <c r="AX612" s="38">
        <f t="shared" si="285"/>
        <v>0</v>
      </c>
      <c r="AY612" s="39">
        <f t="shared" si="286"/>
        <v>0</v>
      </c>
      <c r="AZ612" s="34" t="str">
        <f>IF(AY612=0,"",
IF(SUM($AY$143:AY612)=1,BA612,
IF($AY$718&gt;SUM($AY$143:AY612),_xlfn.CONCAT(", ",BA612),
IF($AY$718=SUM($AY$143:AY612),_xlfn.CONCAT(" y ",BA612)))))</f>
        <v/>
      </c>
      <c r="BA612" s="220" t="s">
        <v>1234</v>
      </c>
      <c r="BC612" s="41">
        <f t="shared" si="287"/>
        <v>0</v>
      </c>
      <c r="BD612" s="41">
        <f t="shared" si="288"/>
        <v>0</v>
      </c>
      <c r="BE612" s="41">
        <f t="shared" si="289"/>
        <v>0</v>
      </c>
      <c r="BF612" s="41">
        <f t="shared" si="290"/>
        <v>0</v>
      </c>
      <c r="BG612" s="41">
        <f t="shared" si="291"/>
        <v>0</v>
      </c>
      <c r="BH612" s="41">
        <f t="shared" si="292"/>
        <v>0</v>
      </c>
      <c r="BI612" s="41">
        <f t="shared" si="293"/>
        <v>0</v>
      </c>
      <c r="BJ612" s="41">
        <f t="shared" si="294"/>
        <v>0</v>
      </c>
    </row>
    <row r="613" spans="1:62" ht="15" customHeight="1">
      <c r="A613" s="159"/>
      <c r="B613" s="179"/>
      <c r="C613" s="220" t="s">
        <v>1235</v>
      </c>
      <c r="D613" s="573" t="str">
        <f>IF($AC$136="","",IF(HLOOKUP($AC$136,Presentación!$AQ$3:$BV$574,Presentación!AP474)="","",HLOOKUP($AC$136,Presentación!$AQ$3:$BV$574,Presentación!AP474,0)))</f>
        <v/>
      </c>
      <c r="E613" s="573"/>
      <c r="F613" s="573"/>
      <c r="G613" s="551" t="str">
        <f>IF($AC$136="","",IF(HLOOKUP($AC$136,Presentación!$BZ$3:$DE$574,Presentación!AP474,0)="","",HLOOKUP($AC$136,Presentación!$BZ$3:$DE$574,Presentación!AP474,0)))</f>
        <v/>
      </c>
      <c r="H613" s="551"/>
      <c r="I613" s="551"/>
      <c r="J613" s="551"/>
      <c r="K613" s="551"/>
      <c r="L613" s="551"/>
      <c r="M613" s="551"/>
      <c r="N613" s="551"/>
      <c r="O613" s="551"/>
      <c r="P613" s="551"/>
      <c r="Q613" s="551"/>
      <c r="R613" s="551"/>
      <c r="S613" s="551"/>
      <c r="T613" s="601"/>
      <c r="U613" s="467"/>
      <c r="V613" s="468"/>
      <c r="W613" s="27"/>
      <c r="X613" s="27"/>
      <c r="Y613" s="27"/>
      <c r="Z613" s="27"/>
      <c r="AA613" s="27"/>
      <c r="AB613" s="27"/>
      <c r="AC613" s="27"/>
      <c r="AD613" s="27"/>
      <c r="AG613">
        <f t="shared" si="268"/>
        <v>0</v>
      </c>
      <c r="AH613">
        <f t="shared" si="269"/>
        <v>0</v>
      </c>
      <c r="AI613" s="35">
        <f t="shared" si="270"/>
        <v>0</v>
      </c>
      <c r="AJ613" s="36">
        <f t="shared" si="271"/>
        <v>0</v>
      </c>
      <c r="AK613" s="37">
        <f t="shared" si="272"/>
        <v>0</v>
      </c>
      <c r="AL613" s="38">
        <f t="shared" si="273"/>
        <v>0</v>
      </c>
      <c r="AM613" s="35">
        <f t="shared" si="274"/>
        <v>0</v>
      </c>
      <c r="AN613" s="36">
        <f t="shared" si="275"/>
        <v>0</v>
      </c>
      <c r="AO613" s="37">
        <f t="shared" si="276"/>
        <v>0</v>
      </c>
      <c r="AP613" s="38">
        <f t="shared" si="277"/>
        <v>0</v>
      </c>
      <c r="AQ613" s="35">
        <f t="shared" si="278"/>
        <v>0</v>
      </c>
      <c r="AR613" s="36">
        <f t="shared" si="279"/>
        <v>0</v>
      </c>
      <c r="AS613" s="37">
        <f t="shared" si="280"/>
        <v>0</v>
      </c>
      <c r="AT613" s="38">
        <f t="shared" si="281"/>
        <v>0</v>
      </c>
      <c r="AU613" s="35">
        <f t="shared" si="282"/>
        <v>0</v>
      </c>
      <c r="AV613" s="36">
        <f t="shared" si="283"/>
        <v>0</v>
      </c>
      <c r="AW613" s="37">
        <f t="shared" si="284"/>
        <v>0</v>
      </c>
      <c r="AX613" s="38">
        <f t="shared" si="285"/>
        <v>0</v>
      </c>
      <c r="AY613" s="39">
        <f t="shared" si="286"/>
        <v>0</v>
      </c>
      <c r="AZ613" s="34" t="str">
        <f>IF(AY613=0,"",
IF(SUM($AY$143:AY613)=1,BA613,
IF($AY$718&gt;SUM($AY$143:AY613),_xlfn.CONCAT(", ",BA613),
IF($AY$718=SUM($AY$143:AY613),_xlfn.CONCAT(" y ",BA613)))))</f>
        <v/>
      </c>
      <c r="BA613" s="220" t="s">
        <v>1235</v>
      </c>
      <c r="BC613" s="41">
        <f t="shared" si="287"/>
        <v>0</v>
      </c>
      <c r="BD613" s="41">
        <f t="shared" si="288"/>
        <v>0</v>
      </c>
      <c r="BE613" s="41">
        <f t="shared" si="289"/>
        <v>0</v>
      </c>
      <c r="BF613" s="41">
        <f t="shared" si="290"/>
        <v>0</v>
      </c>
      <c r="BG613" s="41">
        <f t="shared" si="291"/>
        <v>0</v>
      </c>
      <c r="BH613" s="41">
        <f t="shared" si="292"/>
        <v>0</v>
      </c>
      <c r="BI613" s="41">
        <f t="shared" si="293"/>
        <v>0</v>
      </c>
      <c r="BJ613" s="41">
        <f t="shared" si="294"/>
        <v>0</v>
      </c>
    </row>
    <row r="614" spans="1:62" ht="15" customHeight="1">
      <c r="A614" s="159"/>
      <c r="B614" s="179"/>
      <c r="C614" s="220" t="s">
        <v>1236</v>
      </c>
      <c r="D614" s="573" t="str">
        <f>IF($AC$136="","",IF(HLOOKUP($AC$136,Presentación!$AQ$3:$BV$574,Presentación!AP475)="","",HLOOKUP($AC$136,Presentación!$AQ$3:$BV$574,Presentación!AP475,0)))</f>
        <v/>
      </c>
      <c r="E614" s="573"/>
      <c r="F614" s="573"/>
      <c r="G614" s="551" t="str">
        <f>IF($AC$136="","",IF(HLOOKUP($AC$136,Presentación!$BZ$3:$DE$574,Presentación!AP475,0)="","",HLOOKUP($AC$136,Presentación!$BZ$3:$DE$574,Presentación!AP475,0)))</f>
        <v/>
      </c>
      <c r="H614" s="551"/>
      <c r="I614" s="551"/>
      <c r="J614" s="551"/>
      <c r="K614" s="551"/>
      <c r="L614" s="551"/>
      <c r="M614" s="551"/>
      <c r="N614" s="551"/>
      <c r="O614" s="551"/>
      <c r="P614" s="551"/>
      <c r="Q614" s="551"/>
      <c r="R614" s="551"/>
      <c r="S614" s="551"/>
      <c r="T614" s="601"/>
      <c r="U614" s="467"/>
      <c r="V614" s="468"/>
      <c r="W614" s="27"/>
      <c r="X614" s="27"/>
      <c r="Y614" s="27"/>
      <c r="Z614" s="27"/>
      <c r="AA614" s="27"/>
      <c r="AB614" s="27"/>
      <c r="AC614" s="27"/>
      <c r="AD614" s="27"/>
      <c r="AG614">
        <f t="shared" si="268"/>
        <v>0</v>
      </c>
      <c r="AH614">
        <f t="shared" si="269"/>
        <v>0</v>
      </c>
      <c r="AI614" s="35">
        <f t="shared" si="270"/>
        <v>0</v>
      </c>
      <c r="AJ614" s="36">
        <f t="shared" si="271"/>
        <v>0</v>
      </c>
      <c r="AK614" s="37">
        <f t="shared" si="272"/>
        <v>0</v>
      </c>
      <c r="AL614" s="38">
        <f t="shared" si="273"/>
        <v>0</v>
      </c>
      <c r="AM614" s="35">
        <f t="shared" si="274"/>
        <v>0</v>
      </c>
      <c r="AN614" s="36">
        <f t="shared" si="275"/>
        <v>0</v>
      </c>
      <c r="AO614" s="37">
        <f t="shared" si="276"/>
        <v>0</v>
      </c>
      <c r="AP614" s="38">
        <f t="shared" si="277"/>
        <v>0</v>
      </c>
      <c r="AQ614" s="35">
        <f t="shared" si="278"/>
        <v>0</v>
      </c>
      <c r="AR614" s="36">
        <f t="shared" si="279"/>
        <v>0</v>
      </c>
      <c r="AS614" s="37">
        <f t="shared" si="280"/>
        <v>0</v>
      </c>
      <c r="AT614" s="38">
        <f t="shared" si="281"/>
        <v>0</v>
      </c>
      <c r="AU614" s="35">
        <f t="shared" si="282"/>
        <v>0</v>
      </c>
      <c r="AV614" s="36">
        <f t="shared" si="283"/>
        <v>0</v>
      </c>
      <c r="AW614" s="37">
        <f t="shared" si="284"/>
        <v>0</v>
      </c>
      <c r="AX614" s="38">
        <f t="shared" si="285"/>
        <v>0</v>
      </c>
      <c r="AY614" s="39">
        <f t="shared" si="286"/>
        <v>0</v>
      </c>
      <c r="AZ614" s="34" t="str">
        <f>IF(AY614=0,"",
IF(SUM($AY$143:AY614)=1,BA614,
IF($AY$718&gt;SUM($AY$143:AY614),_xlfn.CONCAT(", ",BA614),
IF($AY$718=SUM($AY$143:AY614),_xlfn.CONCAT(" y ",BA614)))))</f>
        <v/>
      </c>
      <c r="BA614" s="220" t="s">
        <v>1236</v>
      </c>
      <c r="BC614" s="41">
        <f t="shared" si="287"/>
        <v>0</v>
      </c>
      <c r="BD614" s="41">
        <f t="shared" si="288"/>
        <v>0</v>
      </c>
      <c r="BE614" s="41">
        <f t="shared" si="289"/>
        <v>0</v>
      </c>
      <c r="BF614" s="41">
        <f t="shared" si="290"/>
        <v>0</v>
      </c>
      <c r="BG614" s="41">
        <f t="shared" si="291"/>
        <v>0</v>
      </c>
      <c r="BH614" s="41">
        <f t="shared" si="292"/>
        <v>0</v>
      </c>
      <c r="BI614" s="41">
        <f t="shared" si="293"/>
        <v>0</v>
      </c>
      <c r="BJ614" s="41">
        <f t="shared" si="294"/>
        <v>0</v>
      </c>
    </row>
    <row r="615" spans="1:62" ht="15" customHeight="1">
      <c r="A615" s="159"/>
      <c r="B615" s="179"/>
      <c r="C615" s="220" t="s">
        <v>1237</v>
      </c>
      <c r="D615" s="573" t="str">
        <f>IF($AC$136="","",IF(HLOOKUP($AC$136,Presentación!$AQ$3:$BV$574,Presentación!AP476)="","",HLOOKUP($AC$136,Presentación!$AQ$3:$BV$574,Presentación!AP476,0)))</f>
        <v/>
      </c>
      <c r="E615" s="573"/>
      <c r="F615" s="573"/>
      <c r="G615" s="551" t="str">
        <f>IF($AC$136="","",IF(HLOOKUP($AC$136,Presentación!$BZ$3:$DE$574,Presentación!AP476,0)="","",HLOOKUP($AC$136,Presentación!$BZ$3:$DE$574,Presentación!AP476,0)))</f>
        <v/>
      </c>
      <c r="H615" s="551"/>
      <c r="I615" s="551"/>
      <c r="J615" s="551"/>
      <c r="K615" s="551"/>
      <c r="L615" s="551"/>
      <c r="M615" s="551"/>
      <c r="N615" s="551"/>
      <c r="O615" s="551"/>
      <c r="P615" s="551"/>
      <c r="Q615" s="551"/>
      <c r="R615" s="551"/>
      <c r="S615" s="551"/>
      <c r="T615" s="601"/>
      <c r="U615" s="467"/>
      <c r="V615" s="468"/>
      <c r="W615" s="27"/>
      <c r="X615" s="27"/>
      <c r="Y615" s="27"/>
      <c r="Z615" s="27"/>
      <c r="AA615" s="27"/>
      <c r="AB615" s="27"/>
      <c r="AC615" s="27"/>
      <c r="AD615" s="27"/>
      <c r="AG615">
        <f t="shared" si="268"/>
        <v>0</v>
      </c>
      <c r="AH615">
        <f t="shared" si="269"/>
        <v>0</v>
      </c>
      <c r="AI615" s="35">
        <f t="shared" si="270"/>
        <v>0</v>
      </c>
      <c r="AJ615" s="36">
        <f t="shared" si="271"/>
        <v>0</v>
      </c>
      <c r="AK615" s="37">
        <f t="shared" si="272"/>
        <v>0</v>
      </c>
      <c r="AL615" s="38">
        <f t="shared" si="273"/>
        <v>0</v>
      </c>
      <c r="AM615" s="35">
        <f t="shared" si="274"/>
        <v>0</v>
      </c>
      <c r="AN615" s="36">
        <f t="shared" si="275"/>
        <v>0</v>
      </c>
      <c r="AO615" s="37">
        <f t="shared" si="276"/>
        <v>0</v>
      </c>
      <c r="AP615" s="38">
        <f t="shared" si="277"/>
        <v>0</v>
      </c>
      <c r="AQ615" s="35">
        <f t="shared" si="278"/>
        <v>0</v>
      </c>
      <c r="AR615" s="36">
        <f t="shared" si="279"/>
        <v>0</v>
      </c>
      <c r="AS615" s="37">
        <f t="shared" si="280"/>
        <v>0</v>
      </c>
      <c r="AT615" s="38">
        <f t="shared" si="281"/>
        <v>0</v>
      </c>
      <c r="AU615" s="35">
        <f t="shared" si="282"/>
        <v>0</v>
      </c>
      <c r="AV615" s="36">
        <f t="shared" si="283"/>
        <v>0</v>
      </c>
      <c r="AW615" s="37">
        <f t="shared" si="284"/>
        <v>0</v>
      </c>
      <c r="AX615" s="38">
        <f t="shared" si="285"/>
        <v>0</v>
      </c>
      <c r="AY615" s="39">
        <f t="shared" si="286"/>
        <v>0</v>
      </c>
      <c r="AZ615" s="34" t="str">
        <f>IF(AY615=0,"",
IF(SUM($AY$143:AY615)=1,BA615,
IF($AY$718&gt;SUM($AY$143:AY615),_xlfn.CONCAT(", ",BA615),
IF($AY$718=SUM($AY$143:AY615),_xlfn.CONCAT(" y ",BA615)))))</f>
        <v/>
      </c>
      <c r="BA615" s="220" t="s">
        <v>1237</v>
      </c>
      <c r="BC615" s="41">
        <f t="shared" si="287"/>
        <v>0</v>
      </c>
      <c r="BD615" s="41">
        <f t="shared" si="288"/>
        <v>0</v>
      </c>
      <c r="BE615" s="41">
        <f t="shared" si="289"/>
        <v>0</v>
      </c>
      <c r="BF615" s="41">
        <f t="shared" si="290"/>
        <v>0</v>
      </c>
      <c r="BG615" s="41">
        <f t="shared" si="291"/>
        <v>0</v>
      </c>
      <c r="BH615" s="41">
        <f t="shared" si="292"/>
        <v>0</v>
      </c>
      <c r="BI615" s="41">
        <f t="shared" si="293"/>
        <v>0</v>
      </c>
      <c r="BJ615" s="41">
        <f t="shared" si="294"/>
        <v>0</v>
      </c>
    </row>
    <row r="616" spans="1:62" ht="15" customHeight="1">
      <c r="A616" s="159"/>
      <c r="B616" s="179"/>
      <c r="C616" s="220" t="s">
        <v>1238</v>
      </c>
      <c r="D616" s="573" t="str">
        <f>IF($AC$136="","",IF(HLOOKUP($AC$136,Presentación!$AQ$3:$BV$574,Presentación!AP477)="","",HLOOKUP($AC$136,Presentación!$AQ$3:$BV$574,Presentación!AP477,0)))</f>
        <v/>
      </c>
      <c r="E616" s="573"/>
      <c r="F616" s="573"/>
      <c r="G616" s="551" t="str">
        <f>IF($AC$136="","",IF(HLOOKUP($AC$136,Presentación!$BZ$3:$DE$574,Presentación!AP477,0)="","",HLOOKUP($AC$136,Presentación!$BZ$3:$DE$574,Presentación!AP477,0)))</f>
        <v/>
      </c>
      <c r="H616" s="551"/>
      <c r="I616" s="551"/>
      <c r="J616" s="551"/>
      <c r="K616" s="551"/>
      <c r="L616" s="551"/>
      <c r="M616" s="551"/>
      <c r="N616" s="551"/>
      <c r="O616" s="551"/>
      <c r="P616" s="551"/>
      <c r="Q616" s="551"/>
      <c r="R616" s="551"/>
      <c r="S616" s="551"/>
      <c r="T616" s="601"/>
      <c r="U616" s="467"/>
      <c r="V616" s="468"/>
      <c r="W616" s="27"/>
      <c r="X616" s="27"/>
      <c r="Y616" s="27"/>
      <c r="Z616" s="27"/>
      <c r="AA616" s="27"/>
      <c r="AB616" s="27"/>
      <c r="AC616" s="27"/>
      <c r="AD616" s="27"/>
      <c r="AG616">
        <f t="shared" si="268"/>
        <v>0</v>
      </c>
      <c r="AH616">
        <f t="shared" si="269"/>
        <v>0</v>
      </c>
      <c r="AI616" s="35">
        <f t="shared" si="270"/>
        <v>0</v>
      </c>
      <c r="AJ616" s="36">
        <f t="shared" si="271"/>
        <v>0</v>
      </c>
      <c r="AK616" s="37">
        <f t="shared" si="272"/>
        <v>0</v>
      </c>
      <c r="AL616" s="38">
        <f t="shared" si="273"/>
        <v>0</v>
      </c>
      <c r="AM616" s="35">
        <f t="shared" si="274"/>
        <v>0</v>
      </c>
      <c r="AN616" s="36">
        <f t="shared" si="275"/>
        <v>0</v>
      </c>
      <c r="AO616" s="37">
        <f t="shared" si="276"/>
        <v>0</v>
      </c>
      <c r="AP616" s="38">
        <f t="shared" si="277"/>
        <v>0</v>
      </c>
      <c r="AQ616" s="35">
        <f t="shared" si="278"/>
        <v>0</v>
      </c>
      <c r="AR616" s="36">
        <f t="shared" si="279"/>
        <v>0</v>
      </c>
      <c r="AS616" s="37">
        <f t="shared" si="280"/>
        <v>0</v>
      </c>
      <c r="AT616" s="38">
        <f t="shared" si="281"/>
        <v>0</v>
      </c>
      <c r="AU616" s="35">
        <f t="shared" si="282"/>
        <v>0</v>
      </c>
      <c r="AV616" s="36">
        <f t="shared" si="283"/>
        <v>0</v>
      </c>
      <c r="AW616" s="37">
        <f t="shared" si="284"/>
        <v>0</v>
      </c>
      <c r="AX616" s="38">
        <f t="shared" si="285"/>
        <v>0</v>
      </c>
      <c r="AY616" s="39">
        <f t="shared" si="286"/>
        <v>0</v>
      </c>
      <c r="AZ616" s="34" t="str">
        <f>IF(AY616=0,"",
IF(SUM($AY$143:AY616)=1,BA616,
IF($AY$718&gt;SUM($AY$143:AY616),_xlfn.CONCAT(", ",BA616),
IF($AY$718=SUM($AY$143:AY616),_xlfn.CONCAT(" y ",BA616)))))</f>
        <v/>
      </c>
      <c r="BA616" s="220" t="s">
        <v>1238</v>
      </c>
      <c r="BC616" s="41">
        <f t="shared" si="287"/>
        <v>0</v>
      </c>
      <c r="BD616" s="41">
        <f t="shared" si="288"/>
        <v>0</v>
      </c>
      <c r="BE616" s="41">
        <f t="shared" si="289"/>
        <v>0</v>
      </c>
      <c r="BF616" s="41">
        <f t="shared" si="290"/>
        <v>0</v>
      </c>
      <c r="BG616" s="41">
        <f t="shared" si="291"/>
        <v>0</v>
      </c>
      <c r="BH616" s="41">
        <f t="shared" si="292"/>
        <v>0</v>
      </c>
      <c r="BI616" s="41">
        <f t="shared" si="293"/>
        <v>0</v>
      </c>
      <c r="BJ616" s="41">
        <f t="shared" si="294"/>
        <v>0</v>
      </c>
    </row>
    <row r="617" spans="1:62" ht="15" customHeight="1">
      <c r="A617" s="159"/>
      <c r="B617" s="179"/>
      <c r="C617" s="220" t="s">
        <v>1239</v>
      </c>
      <c r="D617" s="573" t="str">
        <f>IF($AC$136="","",IF(HLOOKUP($AC$136,Presentación!$AQ$3:$BV$574,Presentación!AP478)="","",HLOOKUP($AC$136,Presentación!$AQ$3:$BV$574,Presentación!AP478,0)))</f>
        <v/>
      </c>
      <c r="E617" s="573"/>
      <c r="F617" s="573"/>
      <c r="G617" s="551" t="str">
        <f>IF($AC$136="","",IF(HLOOKUP($AC$136,Presentación!$BZ$3:$DE$574,Presentación!AP478,0)="","",HLOOKUP($AC$136,Presentación!$BZ$3:$DE$574,Presentación!AP478,0)))</f>
        <v/>
      </c>
      <c r="H617" s="551"/>
      <c r="I617" s="551"/>
      <c r="J617" s="551"/>
      <c r="K617" s="551"/>
      <c r="L617" s="551"/>
      <c r="M617" s="551"/>
      <c r="N617" s="551"/>
      <c r="O617" s="551"/>
      <c r="P617" s="551"/>
      <c r="Q617" s="551"/>
      <c r="R617" s="551"/>
      <c r="S617" s="551"/>
      <c r="T617" s="601"/>
      <c r="U617" s="467"/>
      <c r="V617" s="468"/>
      <c r="W617" s="27"/>
      <c r="X617" s="27"/>
      <c r="Y617" s="27"/>
      <c r="Z617" s="27"/>
      <c r="AA617" s="27"/>
      <c r="AB617" s="27"/>
      <c r="AC617" s="27"/>
      <c r="AD617" s="27"/>
      <c r="AG617">
        <f t="shared" si="268"/>
        <v>0</v>
      </c>
      <c r="AH617">
        <f t="shared" si="269"/>
        <v>0</v>
      </c>
      <c r="AI617" s="35">
        <f t="shared" si="270"/>
        <v>0</v>
      </c>
      <c r="AJ617" s="36">
        <f t="shared" si="271"/>
        <v>0</v>
      </c>
      <c r="AK617" s="37">
        <f t="shared" si="272"/>
        <v>0</v>
      </c>
      <c r="AL617" s="38">
        <f t="shared" si="273"/>
        <v>0</v>
      </c>
      <c r="AM617" s="35">
        <f t="shared" si="274"/>
        <v>0</v>
      </c>
      <c r="AN617" s="36">
        <f t="shared" si="275"/>
        <v>0</v>
      </c>
      <c r="AO617" s="37">
        <f t="shared" si="276"/>
        <v>0</v>
      </c>
      <c r="AP617" s="38">
        <f t="shared" si="277"/>
        <v>0</v>
      </c>
      <c r="AQ617" s="35">
        <f t="shared" si="278"/>
        <v>0</v>
      </c>
      <c r="AR617" s="36">
        <f t="shared" si="279"/>
        <v>0</v>
      </c>
      <c r="AS617" s="37">
        <f t="shared" si="280"/>
        <v>0</v>
      </c>
      <c r="AT617" s="38">
        <f t="shared" si="281"/>
        <v>0</v>
      </c>
      <c r="AU617" s="35">
        <f t="shared" si="282"/>
        <v>0</v>
      </c>
      <c r="AV617" s="36">
        <f t="shared" si="283"/>
        <v>0</v>
      </c>
      <c r="AW617" s="37">
        <f t="shared" si="284"/>
        <v>0</v>
      </c>
      <c r="AX617" s="38">
        <f t="shared" si="285"/>
        <v>0</v>
      </c>
      <c r="AY617" s="39">
        <f t="shared" si="286"/>
        <v>0</v>
      </c>
      <c r="AZ617" s="34" t="str">
        <f>IF(AY617=0,"",
IF(SUM($AY$143:AY617)=1,BA617,
IF($AY$718&gt;SUM($AY$143:AY617),_xlfn.CONCAT(", ",BA617),
IF($AY$718=SUM($AY$143:AY617),_xlfn.CONCAT(" y ",BA617)))))</f>
        <v/>
      </c>
      <c r="BA617" s="220" t="s">
        <v>1239</v>
      </c>
      <c r="BC617" s="41">
        <f t="shared" si="287"/>
        <v>0</v>
      </c>
      <c r="BD617" s="41">
        <f t="shared" si="288"/>
        <v>0</v>
      </c>
      <c r="BE617" s="41">
        <f t="shared" si="289"/>
        <v>0</v>
      </c>
      <c r="BF617" s="41">
        <f t="shared" si="290"/>
        <v>0</v>
      </c>
      <c r="BG617" s="41">
        <f t="shared" si="291"/>
        <v>0</v>
      </c>
      <c r="BH617" s="41">
        <f t="shared" si="292"/>
        <v>0</v>
      </c>
      <c r="BI617" s="41">
        <f t="shared" si="293"/>
        <v>0</v>
      </c>
      <c r="BJ617" s="41">
        <f t="shared" si="294"/>
        <v>0</v>
      </c>
    </row>
    <row r="618" spans="1:62" ht="15" customHeight="1">
      <c r="A618" s="159"/>
      <c r="B618" s="179"/>
      <c r="C618" s="220" t="s">
        <v>1240</v>
      </c>
      <c r="D618" s="573" t="str">
        <f>IF($AC$136="","",IF(HLOOKUP($AC$136,Presentación!$AQ$3:$BV$574,Presentación!AP479)="","",HLOOKUP($AC$136,Presentación!$AQ$3:$BV$574,Presentación!AP479,0)))</f>
        <v/>
      </c>
      <c r="E618" s="573"/>
      <c r="F618" s="573"/>
      <c r="G618" s="551" t="str">
        <f>IF($AC$136="","",IF(HLOOKUP($AC$136,Presentación!$BZ$3:$DE$574,Presentación!AP479,0)="","",HLOOKUP($AC$136,Presentación!$BZ$3:$DE$574,Presentación!AP479,0)))</f>
        <v/>
      </c>
      <c r="H618" s="551"/>
      <c r="I618" s="551"/>
      <c r="J618" s="551"/>
      <c r="K618" s="551"/>
      <c r="L618" s="551"/>
      <c r="M618" s="551"/>
      <c r="N618" s="551"/>
      <c r="O618" s="551"/>
      <c r="P618" s="551"/>
      <c r="Q618" s="551"/>
      <c r="R618" s="551"/>
      <c r="S618" s="551"/>
      <c r="T618" s="601"/>
      <c r="U618" s="467"/>
      <c r="V618" s="468"/>
      <c r="W618" s="27"/>
      <c r="X618" s="27"/>
      <c r="Y618" s="27"/>
      <c r="Z618" s="27"/>
      <c r="AA618" s="27"/>
      <c r="AB618" s="27"/>
      <c r="AC618" s="27"/>
      <c r="AD618" s="27"/>
      <c r="AG618">
        <f t="shared" si="268"/>
        <v>0</v>
      </c>
      <c r="AH618">
        <f t="shared" si="269"/>
        <v>0</v>
      </c>
      <c r="AI618" s="35">
        <f t="shared" si="270"/>
        <v>0</v>
      </c>
      <c r="AJ618" s="36">
        <f t="shared" si="271"/>
        <v>0</v>
      </c>
      <c r="AK618" s="37">
        <f t="shared" si="272"/>
        <v>0</v>
      </c>
      <c r="AL618" s="38">
        <f t="shared" si="273"/>
        <v>0</v>
      </c>
      <c r="AM618" s="35">
        <f t="shared" si="274"/>
        <v>0</v>
      </c>
      <c r="AN618" s="36">
        <f t="shared" si="275"/>
        <v>0</v>
      </c>
      <c r="AO618" s="37">
        <f t="shared" si="276"/>
        <v>0</v>
      </c>
      <c r="AP618" s="38">
        <f t="shared" si="277"/>
        <v>0</v>
      </c>
      <c r="AQ618" s="35">
        <f t="shared" si="278"/>
        <v>0</v>
      </c>
      <c r="AR618" s="36">
        <f t="shared" si="279"/>
        <v>0</v>
      </c>
      <c r="AS618" s="37">
        <f t="shared" si="280"/>
        <v>0</v>
      </c>
      <c r="AT618" s="38">
        <f t="shared" si="281"/>
        <v>0</v>
      </c>
      <c r="AU618" s="35">
        <f t="shared" si="282"/>
        <v>0</v>
      </c>
      <c r="AV618" s="36">
        <f t="shared" si="283"/>
        <v>0</v>
      </c>
      <c r="AW618" s="37">
        <f t="shared" si="284"/>
        <v>0</v>
      </c>
      <c r="AX618" s="38">
        <f t="shared" si="285"/>
        <v>0</v>
      </c>
      <c r="AY618" s="39">
        <f t="shared" si="286"/>
        <v>0</v>
      </c>
      <c r="AZ618" s="34" t="str">
        <f>IF(AY618=0,"",
IF(SUM($AY$143:AY618)=1,BA618,
IF($AY$718&gt;SUM($AY$143:AY618),_xlfn.CONCAT(", ",BA618),
IF($AY$718=SUM($AY$143:AY618),_xlfn.CONCAT(" y ",BA618)))))</f>
        <v/>
      </c>
      <c r="BA618" s="220" t="s">
        <v>1240</v>
      </c>
      <c r="BC618" s="41">
        <f t="shared" si="287"/>
        <v>0</v>
      </c>
      <c r="BD618" s="41">
        <f t="shared" si="288"/>
        <v>0</v>
      </c>
      <c r="BE618" s="41">
        <f t="shared" si="289"/>
        <v>0</v>
      </c>
      <c r="BF618" s="41">
        <f t="shared" si="290"/>
        <v>0</v>
      </c>
      <c r="BG618" s="41">
        <f t="shared" si="291"/>
        <v>0</v>
      </c>
      <c r="BH618" s="41">
        <f t="shared" si="292"/>
        <v>0</v>
      </c>
      <c r="BI618" s="41">
        <f t="shared" si="293"/>
        <v>0</v>
      </c>
      <c r="BJ618" s="41">
        <f t="shared" si="294"/>
        <v>0</v>
      </c>
    </row>
    <row r="619" spans="1:62" ht="15" customHeight="1">
      <c r="A619" s="159"/>
      <c r="B619" s="179"/>
      <c r="C619" s="220" t="s">
        <v>1241</v>
      </c>
      <c r="D619" s="573" t="str">
        <f>IF($AC$136="","",IF(HLOOKUP($AC$136,Presentación!$AQ$3:$BV$574,Presentación!AP480)="","",HLOOKUP($AC$136,Presentación!$AQ$3:$BV$574,Presentación!AP480,0)))</f>
        <v/>
      </c>
      <c r="E619" s="573"/>
      <c r="F619" s="573"/>
      <c r="G619" s="551" t="str">
        <f>IF($AC$136="","",IF(HLOOKUP($AC$136,Presentación!$BZ$3:$DE$574,Presentación!AP480,0)="","",HLOOKUP($AC$136,Presentación!$BZ$3:$DE$574,Presentación!AP480,0)))</f>
        <v/>
      </c>
      <c r="H619" s="551"/>
      <c r="I619" s="551"/>
      <c r="J619" s="551"/>
      <c r="K619" s="551"/>
      <c r="L619" s="551"/>
      <c r="M619" s="551"/>
      <c r="N619" s="551"/>
      <c r="O619" s="551"/>
      <c r="P619" s="551"/>
      <c r="Q619" s="551"/>
      <c r="R619" s="551"/>
      <c r="S619" s="551"/>
      <c r="T619" s="601"/>
      <c r="U619" s="467"/>
      <c r="V619" s="468"/>
      <c r="W619" s="27"/>
      <c r="X619" s="27"/>
      <c r="Y619" s="27"/>
      <c r="Z619" s="27"/>
      <c r="AA619" s="27"/>
      <c r="AB619" s="27"/>
      <c r="AC619" s="27"/>
      <c r="AD619" s="27"/>
      <c r="AG619">
        <f t="shared" si="268"/>
        <v>0</v>
      </c>
      <c r="AH619">
        <f t="shared" si="269"/>
        <v>0</v>
      </c>
      <c r="AI619" s="35">
        <f t="shared" si="270"/>
        <v>0</v>
      </c>
      <c r="AJ619" s="36">
        <f t="shared" si="271"/>
        <v>0</v>
      </c>
      <c r="AK619" s="37">
        <f t="shared" si="272"/>
        <v>0</v>
      </c>
      <c r="AL619" s="38">
        <f t="shared" si="273"/>
        <v>0</v>
      </c>
      <c r="AM619" s="35">
        <f t="shared" si="274"/>
        <v>0</v>
      </c>
      <c r="AN619" s="36">
        <f t="shared" si="275"/>
        <v>0</v>
      </c>
      <c r="AO619" s="37">
        <f t="shared" si="276"/>
        <v>0</v>
      </c>
      <c r="AP619" s="38">
        <f t="shared" si="277"/>
        <v>0</v>
      </c>
      <c r="AQ619" s="35">
        <f t="shared" si="278"/>
        <v>0</v>
      </c>
      <c r="AR619" s="36">
        <f t="shared" si="279"/>
        <v>0</v>
      </c>
      <c r="AS619" s="37">
        <f t="shared" si="280"/>
        <v>0</v>
      </c>
      <c r="AT619" s="38">
        <f t="shared" si="281"/>
        <v>0</v>
      </c>
      <c r="AU619" s="35">
        <f t="shared" si="282"/>
        <v>0</v>
      </c>
      <c r="AV619" s="36">
        <f t="shared" si="283"/>
        <v>0</v>
      </c>
      <c r="AW619" s="37">
        <f t="shared" si="284"/>
        <v>0</v>
      </c>
      <c r="AX619" s="38">
        <f t="shared" si="285"/>
        <v>0</v>
      </c>
      <c r="AY619" s="39">
        <f t="shared" si="286"/>
        <v>0</v>
      </c>
      <c r="AZ619" s="34" t="str">
        <f>IF(AY619=0,"",
IF(SUM($AY$143:AY619)=1,BA619,
IF($AY$718&gt;SUM($AY$143:AY619),_xlfn.CONCAT(", ",BA619),
IF($AY$718=SUM($AY$143:AY619),_xlfn.CONCAT(" y ",BA619)))))</f>
        <v/>
      </c>
      <c r="BA619" s="220" t="s">
        <v>1241</v>
      </c>
      <c r="BC619" s="41">
        <f t="shared" si="287"/>
        <v>0</v>
      </c>
      <c r="BD619" s="41">
        <f t="shared" si="288"/>
        <v>0</v>
      </c>
      <c r="BE619" s="41">
        <f t="shared" si="289"/>
        <v>0</v>
      </c>
      <c r="BF619" s="41">
        <f t="shared" si="290"/>
        <v>0</v>
      </c>
      <c r="BG619" s="41">
        <f t="shared" si="291"/>
        <v>0</v>
      </c>
      <c r="BH619" s="41">
        <f t="shared" si="292"/>
        <v>0</v>
      </c>
      <c r="BI619" s="41">
        <f t="shared" si="293"/>
        <v>0</v>
      </c>
      <c r="BJ619" s="41">
        <f t="shared" si="294"/>
        <v>0</v>
      </c>
    </row>
    <row r="620" spans="1:62" ht="15" customHeight="1">
      <c r="A620" s="159"/>
      <c r="B620" s="179"/>
      <c r="C620" s="220" t="s">
        <v>1242</v>
      </c>
      <c r="D620" s="573" t="str">
        <f>IF($AC$136="","",IF(HLOOKUP($AC$136,Presentación!$AQ$3:$BV$574,Presentación!AP481)="","",HLOOKUP($AC$136,Presentación!$AQ$3:$BV$574,Presentación!AP481,0)))</f>
        <v/>
      </c>
      <c r="E620" s="573"/>
      <c r="F620" s="573"/>
      <c r="G620" s="551" t="str">
        <f>IF($AC$136="","",IF(HLOOKUP($AC$136,Presentación!$BZ$3:$DE$574,Presentación!AP481,0)="","",HLOOKUP($AC$136,Presentación!$BZ$3:$DE$574,Presentación!AP481,0)))</f>
        <v/>
      </c>
      <c r="H620" s="551"/>
      <c r="I620" s="551"/>
      <c r="J620" s="551"/>
      <c r="K620" s="551"/>
      <c r="L620" s="551"/>
      <c r="M620" s="551"/>
      <c r="N620" s="551"/>
      <c r="O620" s="551"/>
      <c r="P620" s="551"/>
      <c r="Q620" s="551"/>
      <c r="R620" s="551"/>
      <c r="S620" s="551"/>
      <c r="T620" s="601"/>
      <c r="U620" s="467"/>
      <c r="V620" s="468"/>
      <c r="W620" s="27"/>
      <c r="X620" s="27"/>
      <c r="Y620" s="27"/>
      <c r="Z620" s="27"/>
      <c r="AA620" s="27"/>
      <c r="AB620" s="27"/>
      <c r="AC620" s="27"/>
      <c r="AD620" s="27"/>
      <c r="AG620">
        <f t="shared" si="268"/>
        <v>0</v>
      </c>
      <c r="AH620">
        <f t="shared" si="269"/>
        <v>0</v>
      </c>
      <c r="AI620" s="35">
        <f t="shared" si="270"/>
        <v>0</v>
      </c>
      <c r="AJ620" s="36">
        <f t="shared" si="271"/>
        <v>0</v>
      </c>
      <c r="AK620" s="37">
        <f t="shared" si="272"/>
        <v>0</v>
      </c>
      <c r="AL620" s="38">
        <f t="shared" si="273"/>
        <v>0</v>
      </c>
      <c r="AM620" s="35">
        <f t="shared" si="274"/>
        <v>0</v>
      </c>
      <c r="AN620" s="36">
        <f t="shared" si="275"/>
        <v>0</v>
      </c>
      <c r="AO620" s="37">
        <f t="shared" si="276"/>
        <v>0</v>
      </c>
      <c r="AP620" s="38">
        <f t="shared" si="277"/>
        <v>0</v>
      </c>
      <c r="AQ620" s="35">
        <f t="shared" si="278"/>
        <v>0</v>
      </c>
      <c r="AR620" s="36">
        <f t="shared" si="279"/>
        <v>0</v>
      </c>
      <c r="AS620" s="37">
        <f t="shared" si="280"/>
        <v>0</v>
      </c>
      <c r="AT620" s="38">
        <f t="shared" si="281"/>
        <v>0</v>
      </c>
      <c r="AU620" s="35">
        <f t="shared" si="282"/>
        <v>0</v>
      </c>
      <c r="AV620" s="36">
        <f t="shared" si="283"/>
        <v>0</v>
      </c>
      <c r="AW620" s="37">
        <f t="shared" si="284"/>
        <v>0</v>
      </c>
      <c r="AX620" s="38">
        <f t="shared" si="285"/>
        <v>0</v>
      </c>
      <c r="AY620" s="39">
        <f t="shared" si="286"/>
        <v>0</v>
      </c>
      <c r="AZ620" s="34" t="str">
        <f>IF(AY620=0,"",
IF(SUM($AY$143:AY620)=1,BA620,
IF($AY$718&gt;SUM($AY$143:AY620),_xlfn.CONCAT(", ",BA620),
IF($AY$718=SUM($AY$143:AY620),_xlfn.CONCAT(" y ",BA620)))))</f>
        <v/>
      </c>
      <c r="BA620" s="220" t="s">
        <v>1242</v>
      </c>
      <c r="BC620" s="41">
        <f t="shared" si="287"/>
        <v>0</v>
      </c>
      <c r="BD620" s="41">
        <f t="shared" si="288"/>
        <v>0</v>
      </c>
      <c r="BE620" s="41">
        <f t="shared" si="289"/>
        <v>0</v>
      </c>
      <c r="BF620" s="41">
        <f t="shared" si="290"/>
        <v>0</v>
      </c>
      <c r="BG620" s="41">
        <f t="shared" si="291"/>
        <v>0</v>
      </c>
      <c r="BH620" s="41">
        <f t="shared" si="292"/>
        <v>0</v>
      </c>
      <c r="BI620" s="41">
        <f t="shared" si="293"/>
        <v>0</v>
      </c>
      <c r="BJ620" s="41">
        <f t="shared" si="294"/>
        <v>0</v>
      </c>
    </row>
    <row r="621" spans="1:62" ht="15" customHeight="1">
      <c r="A621" s="159"/>
      <c r="B621" s="179"/>
      <c r="C621" s="220" t="s">
        <v>1243</v>
      </c>
      <c r="D621" s="573" t="str">
        <f>IF($AC$136="","",IF(HLOOKUP($AC$136,Presentación!$AQ$3:$BV$574,Presentación!AP482)="","",HLOOKUP($AC$136,Presentación!$AQ$3:$BV$574,Presentación!AP482,0)))</f>
        <v/>
      </c>
      <c r="E621" s="573"/>
      <c r="F621" s="573"/>
      <c r="G621" s="551" t="str">
        <f>IF($AC$136="","",IF(HLOOKUP($AC$136,Presentación!$BZ$3:$DE$574,Presentación!AP482,0)="","",HLOOKUP($AC$136,Presentación!$BZ$3:$DE$574,Presentación!AP482,0)))</f>
        <v/>
      </c>
      <c r="H621" s="551"/>
      <c r="I621" s="551"/>
      <c r="J621" s="551"/>
      <c r="K621" s="551"/>
      <c r="L621" s="551"/>
      <c r="M621" s="551"/>
      <c r="N621" s="551"/>
      <c r="O621" s="551"/>
      <c r="P621" s="551"/>
      <c r="Q621" s="551"/>
      <c r="R621" s="551"/>
      <c r="S621" s="551"/>
      <c r="T621" s="601"/>
      <c r="U621" s="467"/>
      <c r="V621" s="468"/>
      <c r="W621" s="27"/>
      <c r="X621" s="27"/>
      <c r="Y621" s="27"/>
      <c r="Z621" s="27"/>
      <c r="AA621" s="27"/>
      <c r="AB621" s="27"/>
      <c r="AC621" s="27"/>
      <c r="AD621" s="27"/>
      <c r="AG621">
        <f t="shared" si="268"/>
        <v>0</v>
      </c>
      <c r="AH621">
        <f t="shared" si="269"/>
        <v>0</v>
      </c>
      <c r="AI621" s="35">
        <f t="shared" si="270"/>
        <v>0</v>
      </c>
      <c r="AJ621" s="36">
        <f t="shared" si="271"/>
        <v>0</v>
      </c>
      <c r="AK621" s="37">
        <f t="shared" si="272"/>
        <v>0</v>
      </c>
      <c r="AL621" s="38">
        <f t="shared" si="273"/>
        <v>0</v>
      </c>
      <c r="AM621" s="35">
        <f t="shared" si="274"/>
        <v>0</v>
      </c>
      <c r="AN621" s="36">
        <f t="shared" si="275"/>
        <v>0</v>
      </c>
      <c r="AO621" s="37">
        <f t="shared" si="276"/>
        <v>0</v>
      </c>
      <c r="AP621" s="38">
        <f t="shared" si="277"/>
        <v>0</v>
      </c>
      <c r="AQ621" s="35">
        <f t="shared" si="278"/>
        <v>0</v>
      </c>
      <c r="AR621" s="36">
        <f t="shared" si="279"/>
        <v>0</v>
      </c>
      <c r="AS621" s="37">
        <f t="shared" si="280"/>
        <v>0</v>
      </c>
      <c r="AT621" s="38">
        <f t="shared" si="281"/>
        <v>0</v>
      </c>
      <c r="AU621" s="35">
        <f t="shared" si="282"/>
        <v>0</v>
      </c>
      <c r="AV621" s="36">
        <f t="shared" si="283"/>
        <v>0</v>
      </c>
      <c r="AW621" s="37">
        <f t="shared" si="284"/>
        <v>0</v>
      </c>
      <c r="AX621" s="38">
        <f t="shared" si="285"/>
        <v>0</v>
      </c>
      <c r="AY621" s="39">
        <f t="shared" si="286"/>
        <v>0</v>
      </c>
      <c r="AZ621" s="34" t="str">
        <f>IF(AY621=0,"",
IF(SUM($AY$143:AY621)=1,BA621,
IF($AY$718&gt;SUM($AY$143:AY621),_xlfn.CONCAT(", ",BA621),
IF($AY$718=SUM($AY$143:AY621),_xlfn.CONCAT(" y ",BA621)))))</f>
        <v/>
      </c>
      <c r="BA621" s="220" t="s">
        <v>1243</v>
      </c>
      <c r="BC621" s="41">
        <f t="shared" si="287"/>
        <v>0</v>
      </c>
      <c r="BD621" s="41">
        <f t="shared" si="288"/>
        <v>0</v>
      </c>
      <c r="BE621" s="41">
        <f t="shared" si="289"/>
        <v>0</v>
      </c>
      <c r="BF621" s="41">
        <f t="shared" si="290"/>
        <v>0</v>
      </c>
      <c r="BG621" s="41">
        <f t="shared" si="291"/>
        <v>0</v>
      </c>
      <c r="BH621" s="41">
        <f t="shared" si="292"/>
        <v>0</v>
      </c>
      <c r="BI621" s="41">
        <f t="shared" si="293"/>
        <v>0</v>
      </c>
      <c r="BJ621" s="41">
        <f t="shared" si="294"/>
        <v>0</v>
      </c>
    </row>
    <row r="622" spans="1:62" ht="15" customHeight="1">
      <c r="A622" s="159"/>
      <c r="B622" s="179"/>
      <c r="C622" s="220" t="s">
        <v>1244</v>
      </c>
      <c r="D622" s="573" t="str">
        <f>IF($AC$136="","",IF(HLOOKUP($AC$136,Presentación!$AQ$3:$BV$574,Presentación!AP483)="","",HLOOKUP($AC$136,Presentación!$AQ$3:$BV$574,Presentación!AP483,0)))</f>
        <v/>
      </c>
      <c r="E622" s="573"/>
      <c r="F622" s="573"/>
      <c r="G622" s="551" t="str">
        <f>IF($AC$136="","",IF(HLOOKUP($AC$136,Presentación!$BZ$3:$DE$574,Presentación!AP483,0)="","",HLOOKUP($AC$136,Presentación!$BZ$3:$DE$574,Presentación!AP483,0)))</f>
        <v/>
      </c>
      <c r="H622" s="551"/>
      <c r="I622" s="551"/>
      <c r="J622" s="551"/>
      <c r="K622" s="551"/>
      <c r="L622" s="551"/>
      <c r="M622" s="551"/>
      <c r="N622" s="551"/>
      <c r="O622" s="551"/>
      <c r="P622" s="551"/>
      <c r="Q622" s="551"/>
      <c r="R622" s="551"/>
      <c r="S622" s="551"/>
      <c r="T622" s="601"/>
      <c r="U622" s="467"/>
      <c r="V622" s="468"/>
      <c r="W622" s="27"/>
      <c r="X622" s="27"/>
      <c r="Y622" s="27"/>
      <c r="Z622" s="27"/>
      <c r="AA622" s="27"/>
      <c r="AB622" s="27"/>
      <c r="AC622" s="27"/>
      <c r="AD622" s="27"/>
      <c r="AG622">
        <f t="shared" si="268"/>
        <v>0</v>
      </c>
      <c r="AH622">
        <f t="shared" si="269"/>
        <v>0</v>
      </c>
      <c r="AI622" s="35">
        <f t="shared" si="270"/>
        <v>0</v>
      </c>
      <c r="AJ622" s="36">
        <f t="shared" si="271"/>
        <v>0</v>
      </c>
      <c r="AK622" s="37">
        <f t="shared" si="272"/>
        <v>0</v>
      </c>
      <c r="AL622" s="38">
        <f t="shared" si="273"/>
        <v>0</v>
      </c>
      <c r="AM622" s="35">
        <f t="shared" si="274"/>
        <v>0</v>
      </c>
      <c r="AN622" s="36">
        <f t="shared" si="275"/>
        <v>0</v>
      </c>
      <c r="AO622" s="37">
        <f t="shared" si="276"/>
        <v>0</v>
      </c>
      <c r="AP622" s="38">
        <f t="shared" si="277"/>
        <v>0</v>
      </c>
      <c r="AQ622" s="35">
        <f t="shared" si="278"/>
        <v>0</v>
      </c>
      <c r="AR622" s="36">
        <f t="shared" si="279"/>
        <v>0</v>
      </c>
      <c r="AS622" s="37">
        <f t="shared" si="280"/>
        <v>0</v>
      </c>
      <c r="AT622" s="38">
        <f t="shared" si="281"/>
        <v>0</v>
      </c>
      <c r="AU622" s="35">
        <f t="shared" si="282"/>
        <v>0</v>
      </c>
      <c r="AV622" s="36">
        <f t="shared" si="283"/>
        <v>0</v>
      </c>
      <c r="AW622" s="37">
        <f t="shared" si="284"/>
        <v>0</v>
      </c>
      <c r="AX622" s="38">
        <f t="shared" si="285"/>
        <v>0</v>
      </c>
      <c r="AY622" s="39">
        <f t="shared" si="286"/>
        <v>0</v>
      </c>
      <c r="AZ622" s="34" t="str">
        <f>IF(AY622=0,"",
IF(SUM($AY$143:AY622)=1,BA622,
IF($AY$718&gt;SUM($AY$143:AY622),_xlfn.CONCAT(", ",BA622),
IF($AY$718=SUM($AY$143:AY622),_xlfn.CONCAT(" y ",BA622)))))</f>
        <v/>
      </c>
      <c r="BA622" s="220" t="s">
        <v>1244</v>
      </c>
      <c r="BC622" s="41">
        <f t="shared" si="287"/>
        <v>0</v>
      </c>
      <c r="BD622" s="41">
        <f t="shared" si="288"/>
        <v>0</v>
      </c>
      <c r="BE622" s="41">
        <f t="shared" si="289"/>
        <v>0</v>
      </c>
      <c r="BF622" s="41">
        <f t="shared" si="290"/>
        <v>0</v>
      </c>
      <c r="BG622" s="41">
        <f t="shared" si="291"/>
        <v>0</v>
      </c>
      <c r="BH622" s="41">
        <f t="shared" si="292"/>
        <v>0</v>
      </c>
      <c r="BI622" s="41">
        <f t="shared" si="293"/>
        <v>0</v>
      </c>
      <c r="BJ622" s="41">
        <f t="shared" si="294"/>
        <v>0</v>
      </c>
    </row>
    <row r="623" spans="1:62" ht="15" customHeight="1">
      <c r="A623" s="159"/>
      <c r="B623" s="179"/>
      <c r="C623" s="220" t="s">
        <v>1245</v>
      </c>
      <c r="D623" s="573" t="str">
        <f>IF($AC$136="","",IF(HLOOKUP($AC$136,Presentación!$AQ$3:$BV$574,Presentación!AP484)="","",HLOOKUP($AC$136,Presentación!$AQ$3:$BV$574,Presentación!AP484,0)))</f>
        <v/>
      </c>
      <c r="E623" s="573"/>
      <c r="F623" s="573"/>
      <c r="G623" s="551" t="str">
        <f>IF($AC$136="","",IF(HLOOKUP($AC$136,Presentación!$BZ$3:$DE$574,Presentación!AP484,0)="","",HLOOKUP($AC$136,Presentación!$BZ$3:$DE$574,Presentación!AP484,0)))</f>
        <v/>
      </c>
      <c r="H623" s="551"/>
      <c r="I623" s="551"/>
      <c r="J623" s="551"/>
      <c r="K623" s="551"/>
      <c r="L623" s="551"/>
      <c r="M623" s="551"/>
      <c r="N623" s="551"/>
      <c r="O623" s="551"/>
      <c r="P623" s="551"/>
      <c r="Q623" s="551"/>
      <c r="R623" s="551"/>
      <c r="S623" s="551"/>
      <c r="T623" s="601"/>
      <c r="U623" s="467"/>
      <c r="V623" s="468"/>
      <c r="W623" s="27"/>
      <c r="X623" s="27"/>
      <c r="Y623" s="27"/>
      <c r="Z623" s="27"/>
      <c r="AA623" s="27"/>
      <c r="AB623" s="27"/>
      <c r="AC623" s="27"/>
      <c r="AD623" s="27"/>
      <c r="AG623">
        <f t="shared" si="268"/>
        <v>0</v>
      </c>
      <c r="AH623">
        <f t="shared" si="269"/>
        <v>0</v>
      </c>
      <c r="AI623" s="35">
        <f t="shared" si="270"/>
        <v>0</v>
      </c>
      <c r="AJ623" s="36">
        <f t="shared" si="271"/>
        <v>0</v>
      </c>
      <c r="AK623" s="37">
        <f t="shared" si="272"/>
        <v>0</v>
      </c>
      <c r="AL623" s="38">
        <f t="shared" si="273"/>
        <v>0</v>
      </c>
      <c r="AM623" s="35">
        <f t="shared" si="274"/>
        <v>0</v>
      </c>
      <c r="AN623" s="36">
        <f t="shared" si="275"/>
        <v>0</v>
      </c>
      <c r="AO623" s="37">
        <f t="shared" si="276"/>
        <v>0</v>
      </c>
      <c r="AP623" s="38">
        <f t="shared" si="277"/>
        <v>0</v>
      </c>
      <c r="AQ623" s="35">
        <f t="shared" si="278"/>
        <v>0</v>
      </c>
      <c r="AR623" s="36">
        <f t="shared" si="279"/>
        <v>0</v>
      </c>
      <c r="AS623" s="37">
        <f t="shared" si="280"/>
        <v>0</v>
      </c>
      <c r="AT623" s="38">
        <f t="shared" si="281"/>
        <v>0</v>
      </c>
      <c r="AU623" s="35">
        <f t="shared" si="282"/>
        <v>0</v>
      </c>
      <c r="AV623" s="36">
        <f t="shared" si="283"/>
        <v>0</v>
      </c>
      <c r="AW623" s="37">
        <f t="shared" si="284"/>
        <v>0</v>
      </c>
      <c r="AX623" s="38">
        <f t="shared" si="285"/>
        <v>0</v>
      </c>
      <c r="AY623" s="39">
        <f t="shared" si="286"/>
        <v>0</v>
      </c>
      <c r="AZ623" s="34" t="str">
        <f>IF(AY623=0,"",
IF(SUM($AY$143:AY623)=1,BA623,
IF($AY$718&gt;SUM($AY$143:AY623),_xlfn.CONCAT(", ",BA623),
IF($AY$718=SUM($AY$143:AY623),_xlfn.CONCAT(" y ",BA623)))))</f>
        <v/>
      </c>
      <c r="BA623" s="220" t="s">
        <v>1245</v>
      </c>
      <c r="BC623" s="41">
        <f t="shared" si="287"/>
        <v>0</v>
      </c>
      <c r="BD623" s="41">
        <f t="shared" si="288"/>
        <v>0</v>
      </c>
      <c r="BE623" s="41">
        <f t="shared" si="289"/>
        <v>0</v>
      </c>
      <c r="BF623" s="41">
        <f t="shared" si="290"/>
        <v>0</v>
      </c>
      <c r="BG623" s="41">
        <f t="shared" si="291"/>
        <v>0</v>
      </c>
      <c r="BH623" s="41">
        <f t="shared" si="292"/>
        <v>0</v>
      </c>
      <c r="BI623" s="41">
        <f t="shared" si="293"/>
        <v>0</v>
      </c>
      <c r="BJ623" s="41">
        <f t="shared" si="294"/>
        <v>0</v>
      </c>
    </row>
    <row r="624" spans="1:62" ht="15" customHeight="1">
      <c r="A624" s="159"/>
      <c r="B624" s="179"/>
      <c r="C624" s="220" t="s">
        <v>1246</v>
      </c>
      <c r="D624" s="573" t="str">
        <f>IF($AC$136="","",IF(HLOOKUP($AC$136,Presentación!$AQ$3:$BV$574,Presentación!AP485)="","",HLOOKUP($AC$136,Presentación!$AQ$3:$BV$574,Presentación!AP485,0)))</f>
        <v/>
      </c>
      <c r="E624" s="573"/>
      <c r="F624" s="573"/>
      <c r="G624" s="551" t="str">
        <f>IF($AC$136="","",IF(HLOOKUP($AC$136,Presentación!$BZ$3:$DE$574,Presentación!AP485,0)="","",HLOOKUP($AC$136,Presentación!$BZ$3:$DE$574,Presentación!AP485,0)))</f>
        <v/>
      </c>
      <c r="H624" s="551"/>
      <c r="I624" s="551"/>
      <c r="J624" s="551"/>
      <c r="K624" s="551"/>
      <c r="L624" s="551"/>
      <c r="M624" s="551"/>
      <c r="N624" s="551"/>
      <c r="O624" s="551"/>
      <c r="P624" s="551"/>
      <c r="Q624" s="551"/>
      <c r="R624" s="551"/>
      <c r="S624" s="551"/>
      <c r="T624" s="601"/>
      <c r="U624" s="467"/>
      <c r="V624" s="468"/>
      <c r="W624" s="27"/>
      <c r="X624" s="27"/>
      <c r="Y624" s="27"/>
      <c r="Z624" s="27"/>
      <c r="AA624" s="27"/>
      <c r="AB624" s="27"/>
      <c r="AC624" s="27"/>
      <c r="AD624" s="27"/>
      <c r="AG624">
        <f t="shared" si="268"/>
        <v>0</v>
      </c>
      <c r="AH624">
        <f t="shared" si="269"/>
        <v>0</v>
      </c>
      <c r="AI624" s="35">
        <f t="shared" si="270"/>
        <v>0</v>
      </c>
      <c r="AJ624" s="36">
        <f t="shared" si="271"/>
        <v>0</v>
      </c>
      <c r="AK624" s="37">
        <f t="shared" si="272"/>
        <v>0</v>
      </c>
      <c r="AL624" s="38">
        <f t="shared" si="273"/>
        <v>0</v>
      </c>
      <c r="AM624" s="35">
        <f t="shared" si="274"/>
        <v>0</v>
      </c>
      <c r="AN624" s="36">
        <f t="shared" si="275"/>
        <v>0</v>
      </c>
      <c r="AO624" s="37">
        <f t="shared" si="276"/>
        <v>0</v>
      </c>
      <c r="AP624" s="38">
        <f t="shared" si="277"/>
        <v>0</v>
      </c>
      <c r="AQ624" s="35">
        <f t="shared" si="278"/>
        <v>0</v>
      </c>
      <c r="AR624" s="36">
        <f t="shared" si="279"/>
        <v>0</v>
      </c>
      <c r="AS624" s="37">
        <f t="shared" si="280"/>
        <v>0</v>
      </c>
      <c r="AT624" s="38">
        <f t="shared" si="281"/>
        <v>0</v>
      </c>
      <c r="AU624" s="35">
        <f t="shared" si="282"/>
        <v>0</v>
      </c>
      <c r="AV624" s="36">
        <f t="shared" si="283"/>
        <v>0</v>
      </c>
      <c r="AW624" s="37">
        <f t="shared" si="284"/>
        <v>0</v>
      </c>
      <c r="AX624" s="38">
        <f t="shared" si="285"/>
        <v>0</v>
      </c>
      <c r="AY624" s="39">
        <f t="shared" si="286"/>
        <v>0</v>
      </c>
      <c r="AZ624" s="34" t="str">
        <f>IF(AY624=0,"",
IF(SUM($AY$143:AY624)=1,BA624,
IF($AY$718&gt;SUM($AY$143:AY624),_xlfn.CONCAT(", ",BA624),
IF($AY$718=SUM($AY$143:AY624),_xlfn.CONCAT(" y ",BA624)))))</f>
        <v/>
      </c>
      <c r="BA624" s="220" t="s">
        <v>1246</v>
      </c>
      <c r="BC624" s="41">
        <f t="shared" si="287"/>
        <v>0</v>
      </c>
      <c r="BD624" s="41">
        <f t="shared" si="288"/>
        <v>0</v>
      </c>
      <c r="BE624" s="41">
        <f t="shared" si="289"/>
        <v>0</v>
      </c>
      <c r="BF624" s="41">
        <f t="shared" si="290"/>
        <v>0</v>
      </c>
      <c r="BG624" s="41">
        <f t="shared" si="291"/>
        <v>0</v>
      </c>
      <c r="BH624" s="41">
        <f t="shared" si="292"/>
        <v>0</v>
      </c>
      <c r="BI624" s="41">
        <f t="shared" si="293"/>
        <v>0</v>
      </c>
      <c r="BJ624" s="41">
        <f t="shared" si="294"/>
        <v>0</v>
      </c>
    </row>
    <row r="625" spans="1:62" ht="15" customHeight="1">
      <c r="A625" s="159"/>
      <c r="B625" s="179"/>
      <c r="C625" s="220" t="s">
        <v>1247</v>
      </c>
      <c r="D625" s="573" t="str">
        <f>IF($AC$136="","",IF(HLOOKUP($AC$136,Presentación!$AQ$3:$BV$574,Presentación!AP486)="","",HLOOKUP($AC$136,Presentación!$AQ$3:$BV$574,Presentación!AP486,0)))</f>
        <v/>
      </c>
      <c r="E625" s="573"/>
      <c r="F625" s="573"/>
      <c r="G625" s="551" t="str">
        <f>IF($AC$136="","",IF(HLOOKUP($AC$136,Presentación!$BZ$3:$DE$574,Presentación!AP486,0)="","",HLOOKUP($AC$136,Presentación!$BZ$3:$DE$574,Presentación!AP486,0)))</f>
        <v/>
      </c>
      <c r="H625" s="551"/>
      <c r="I625" s="551"/>
      <c r="J625" s="551"/>
      <c r="K625" s="551"/>
      <c r="L625" s="551"/>
      <c r="M625" s="551"/>
      <c r="N625" s="551"/>
      <c r="O625" s="551"/>
      <c r="P625" s="551"/>
      <c r="Q625" s="551"/>
      <c r="R625" s="551"/>
      <c r="S625" s="551"/>
      <c r="T625" s="601"/>
      <c r="U625" s="467"/>
      <c r="V625" s="468"/>
      <c r="W625" s="27"/>
      <c r="X625" s="27"/>
      <c r="Y625" s="27"/>
      <c r="Z625" s="27"/>
      <c r="AA625" s="27"/>
      <c r="AB625" s="27"/>
      <c r="AC625" s="27"/>
      <c r="AD625" s="27"/>
      <c r="AG625">
        <f t="shared" si="268"/>
        <v>0</v>
      </c>
      <c r="AH625">
        <f t="shared" si="269"/>
        <v>0</v>
      </c>
      <c r="AI625" s="35">
        <f t="shared" si="270"/>
        <v>0</v>
      </c>
      <c r="AJ625" s="36">
        <f t="shared" si="271"/>
        <v>0</v>
      </c>
      <c r="AK625" s="37">
        <f t="shared" si="272"/>
        <v>0</v>
      </c>
      <c r="AL625" s="38">
        <f t="shared" si="273"/>
        <v>0</v>
      </c>
      <c r="AM625" s="35">
        <f t="shared" si="274"/>
        <v>0</v>
      </c>
      <c r="AN625" s="36">
        <f t="shared" si="275"/>
        <v>0</v>
      </c>
      <c r="AO625" s="37">
        <f t="shared" si="276"/>
        <v>0</v>
      </c>
      <c r="AP625" s="38">
        <f t="shared" si="277"/>
        <v>0</v>
      </c>
      <c r="AQ625" s="35">
        <f t="shared" si="278"/>
        <v>0</v>
      </c>
      <c r="AR625" s="36">
        <f t="shared" si="279"/>
        <v>0</v>
      </c>
      <c r="AS625" s="37">
        <f t="shared" si="280"/>
        <v>0</v>
      </c>
      <c r="AT625" s="38">
        <f t="shared" si="281"/>
        <v>0</v>
      </c>
      <c r="AU625" s="35">
        <f t="shared" si="282"/>
        <v>0</v>
      </c>
      <c r="AV625" s="36">
        <f t="shared" si="283"/>
        <v>0</v>
      </c>
      <c r="AW625" s="37">
        <f t="shared" si="284"/>
        <v>0</v>
      </c>
      <c r="AX625" s="38">
        <f t="shared" si="285"/>
        <v>0</v>
      </c>
      <c r="AY625" s="39">
        <f t="shared" si="286"/>
        <v>0</v>
      </c>
      <c r="AZ625" s="34" t="str">
        <f>IF(AY625=0,"",
IF(SUM($AY$143:AY625)=1,BA625,
IF($AY$718&gt;SUM($AY$143:AY625),_xlfn.CONCAT(", ",BA625),
IF($AY$718=SUM($AY$143:AY625),_xlfn.CONCAT(" y ",BA625)))))</f>
        <v/>
      </c>
      <c r="BA625" s="220" t="s">
        <v>1247</v>
      </c>
      <c r="BC625" s="41">
        <f t="shared" si="287"/>
        <v>0</v>
      </c>
      <c r="BD625" s="41">
        <f t="shared" si="288"/>
        <v>0</v>
      </c>
      <c r="BE625" s="41">
        <f t="shared" si="289"/>
        <v>0</v>
      </c>
      <c r="BF625" s="41">
        <f t="shared" si="290"/>
        <v>0</v>
      </c>
      <c r="BG625" s="41">
        <f t="shared" si="291"/>
        <v>0</v>
      </c>
      <c r="BH625" s="41">
        <f t="shared" si="292"/>
        <v>0</v>
      </c>
      <c r="BI625" s="41">
        <f t="shared" si="293"/>
        <v>0</v>
      </c>
      <c r="BJ625" s="41">
        <f t="shared" si="294"/>
        <v>0</v>
      </c>
    </row>
    <row r="626" spans="1:62" ht="15" customHeight="1">
      <c r="A626" s="159"/>
      <c r="B626" s="179"/>
      <c r="C626" s="220" t="s">
        <v>1248</v>
      </c>
      <c r="D626" s="573" t="str">
        <f>IF($AC$136="","",IF(HLOOKUP($AC$136,Presentación!$AQ$3:$BV$574,Presentación!AP487)="","",HLOOKUP($AC$136,Presentación!$AQ$3:$BV$574,Presentación!AP487,0)))</f>
        <v/>
      </c>
      <c r="E626" s="573"/>
      <c r="F626" s="573"/>
      <c r="G626" s="551" t="str">
        <f>IF($AC$136="","",IF(HLOOKUP($AC$136,Presentación!$BZ$3:$DE$574,Presentación!AP487,0)="","",HLOOKUP($AC$136,Presentación!$BZ$3:$DE$574,Presentación!AP487,0)))</f>
        <v/>
      </c>
      <c r="H626" s="551"/>
      <c r="I626" s="551"/>
      <c r="J626" s="551"/>
      <c r="K626" s="551"/>
      <c r="L626" s="551"/>
      <c r="M626" s="551"/>
      <c r="N626" s="551"/>
      <c r="O626" s="551"/>
      <c r="P626" s="551"/>
      <c r="Q626" s="551"/>
      <c r="R626" s="551"/>
      <c r="S626" s="551"/>
      <c r="T626" s="601"/>
      <c r="U626" s="467"/>
      <c r="V626" s="468"/>
      <c r="W626" s="27"/>
      <c r="X626" s="27"/>
      <c r="Y626" s="27"/>
      <c r="Z626" s="27"/>
      <c r="AA626" s="27"/>
      <c r="AB626" s="27"/>
      <c r="AC626" s="27"/>
      <c r="AD626" s="27"/>
      <c r="AG626">
        <f t="shared" si="268"/>
        <v>0</v>
      </c>
      <c r="AH626">
        <f t="shared" si="269"/>
        <v>0</v>
      </c>
      <c r="AI626" s="35">
        <f t="shared" si="270"/>
        <v>0</v>
      </c>
      <c r="AJ626" s="36">
        <f t="shared" si="271"/>
        <v>0</v>
      </c>
      <c r="AK626" s="37">
        <f t="shared" si="272"/>
        <v>0</v>
      </c>
      <c r="AL626" s="38">
        <f t="shared" si="273"/>
        <v>0</v>
      </c>
      <c r="AM626" s="35">
        <f t="shared" si="274"/>
        <v>0</v>
      </c>
      <c r="AN626" s="36">
        <f t="shared" si="275"/>
        <v>0</v>
      </c>
      <c r="AO626" s="37">
        <f t="shared" si="276"/>
        <v>0</v>
      </c>
      <c r="AP626" s="38">
        <f t="shared" si="277"/>
        <v>0</v>
      </c>
      <c r="AQ626" s="35">
        <f t="shared" si="278"/>
        <v>0</v>
      </c>
      <c r="AR626" s="36">
        <f t="shared" si="279"/>
        <v>0</v>
      </c>
      <c r="AS626" s="37">
        <f t="shared" si="280"/>
        <v>0</v>
      </c>
      <c r="AT626" s="38">
        <f t="shared" si="281"/>
        <v>0</v>
      </c>
      <c r="AU626" s="35">
        <f t="shared" si="282"/>
        <v>0</v>
      </c>
      <c r="AV626" s="36">
        <f t="shared" si="283"/>
        <v>0</v>
      </c>
      <c r="AW626" s="37">
        <f t="shared" si="284"/>
        <v>0</v>
      </c>
      <c r="AX626" s="38">
        <f t="shared" si="285"/>
        <v>0</v>
      </c>
      <c r="AY626" s="39">
        <f t="shared" si="286"/>
        <v>0</v>
      </c>
      <c r="AZ626" s="34" t="str">
        <f>IF(AY626=0,"",
IF(SUM($AY$143:AY626)=1,BA626,
IF($AY$718&gt;SUM($AY$143:AY626),_xlfn.CONCAT(", ",BA626),
IF($AY$718=SUM($AY$143:AY626),_xlfn.CONCAT(" y ",BA626)))))</f>
        <v/>
      </c>
      <c r="BA626" s="220" t="s">
        <v>1248</v>
      </c>
      <c r="BC626" s="41">
        <f t="shared" si="287"/>
        <v>0</v>
      </c>
      <c r="BD626" s="41">
        <f t="shared" si="288"/>
        <v>0</v>
      </c>
      <c r="BE626" s="41">
        <f t="shared" si="289"/>
        <v>0</v>
      </c>
      <c r="BF626" s="41">
        <f t="shared" si="290"/>
        <v>0</v>
      </c>
      <c r="BG626" s="41">
        <f t="shared" si="291"/>
        <v>0</v>
      </c>
      <c r="BH626" s="41">
        <f t="shared" si="292"/>
        <v>0</v>
      </c>
      <c r="BI626" s="41">
        <f t="shared" si="293"/>
        <v>0</v>
      </c>
      <c r="BJ626" s="41">
        <f t="shared" si="294"/>
        <v>0</v>
      </c>
    </row>
    <row r="627" spans="1:62" ht="15" customHeight="1">
      <c r="A627" s="159"/>
      <c r="B627" s="179"/>
      <c r="C627" s="220" t="s">
        <v>1249</v>
      </c>
      <c r="D627" s="573" t="str">
        <f>IF($AC$136="","",IF(HLOOKUP($AC$136,Presentación!$AQ$3:$BV$574,Presentación!AP488)="","",HLOOKUP($AC$136,Presentación!$AQ$3:$BV$574,Presentación!AP488,0)))</f>
        <v/>
      </c>
      <c r="E627" s="573"/>
      <c r="F627" s="573"/>
      <c r="G627" s="551" t="str">
        <f>IF($AC$136="","",IF(HLOOKUP($AC$136,Presentación!$BZ$3:$DE$574,Presentación!AP488,0)="","",HLOOKUP($AC$136,Presentación!$BZ$3:$DE$574,Presentación!AP488,0)))</f>
        <v/>
      </c>
      <c r="H627" s="551"/>
      <c r="I627" s="551"/>
      <c r="J627" s="551"/>
      <c r="K627" s="551"/>
      <c r="L627" s="551"/>
      <c r="M627" s="551"/>
      <c r="N627" s="551"/>
      <c r="O627" s="551"/>
      <c r="P627" s="551"/>
      <c r="Q627" s="551"/>
      <c r="R627" s="551"/>
      <c r="S627" s="551"/>
      <c r="T627" s="601"/>
      <c r="U627" s="467"/>
      <c r="V627" s="468"/>
      <c r="W627" s="27"/>
      <c r="X627" s="27"/>
      <c r="Y627" s="27"/>
      <c r="Z627" s="27"/>
      <c r="AA627" s="27"/>
      <c r="AB627" s="27"/>
      <c r="AC627" s="27"/>
      <c r="AD627" s="27"/>
      <c r="AG627">
        <f t="shared" si="268"/>
        <v>0</v>
      </c>
      <c r="AH627">
        <f t="shared" si="269"/>
        <v>0</v>
      </c>
      <c r="AI627" s="35">
        <f t="shared" si="270"/>
        <v>0</v>
      </c>
      <c r="AJ627" s="36">
        <f t="shared" si="271"/>
        <v>0</v>
      </c>
      <c r="AK627" s="37">
        <f t="shared" si="272"/>
        <v>0</v>
      </c>
      <c r="AL627" s="38">
        <f t="shared" si="273"/>
        <v>0</v>
      </c>
      <c r="AM627" s="35">
        <f t="shared" si="274"/>
        <v>0</v>
      </c>
      <c r="AN627" s="36">
        <f t="shared" si="275"/>
        <v>0</v>
      </c>
      <c r="AO627" s="37">
        <f t="shared" si="276"/>
        <v>0</v>
      </c>
      <c r="AP627" s="38">
        <f t="shared" si="277"/>
        <v>0</v>
      </c>
      <c r="AQ627" s="35">
        <f t="shared" si="278"/>
        <v>0</v>
      </c>
      <c r="AR627" s="36">
        <f t="shared" si="279"/>
        <v>0</v>
      </c>
      <c r="AS627" s="37">
        <f t="shared" si="280"/>
        <v>0</v>
      </c>
      <c r="AT627" s="38">
        <f t="shared" si="281"/>
        <v>0</v>
      </c>
      <c r="AU627" s="35">
        <f t="shared" si="282"/>
        <v>0</v>
      </c>
      <c r="AV627" s="36">
        <f t="shared" si="283"/>
        <v>0</v>
      </c>
      <c r="AW627" s="37">
        <f t="shared" si="284"/>
        <v>0</v>
      </c>
      <c r="AX627" s="38">
        <f t="shared" si="285"/>
        <v>0</v>
      </c>
      <c r="AY627" s="39">
        <f t="shared" si="286"/>
        <v>0</v>
      </c>
      <c r="AZ627" s="34" t="str">
        <f>IF(AY627=0,"",
IF(SUM($AY$143:AY627)=1,BA627,
IF($AY$718&gt;SUM($AY$143:AY627),_xlfn.CONCAT(", ",BA627),
IF($AY$718=SUM($AY$143:AY627),_xlfn.CONCAT(" y ",BA627)))))</f>
        <v/>
      </c>
      <c r="BA627" s="220" t="s">
        <v>1249</v>
      </c>
      <c r="BC627" s="41">
        <f t="shared" si="287"/>
        <v>0</v>
      </c>
      <c r="BD627" s="41">
        <f t="shared" si="288"/>
        <v>0</v>
      </c>
      <c r="BE627" s="41">
        <f t="shared" si="289"/>
        <v>0</v>
      </c>
      <c r="BF627" s="41">
        <f t="shared" si="290"/>
        <v>0</v>
      </c>
      <c r="BG627" s="41">
        <f t="shared" si="291"/>
        <v>0</v>
      </c>
      <c r="BH627" s="41">
        <f t="shared" si="292"/>
        <v>0</v>
      </c>
      <c r="BI627" s="41">
        <f t="shared" si="293"/>
        <v>0</v>
      </c>
      <c r="BJ627" s="41">
        <f t="shared" si="294"/>
        <v>0</v>
      </c>
    </row>
    <row r="628" spans="1:62" ht="15" customHeight="1">
      <c r="A628" s="159"/>
      <c r="B628" s="179"/>
      <c r="C628" s="220" t="s">
        <v>1250</v>
      </c>
      <c r="D628" s="573" t="str">
        <f>IF($AC$136="","",IF(HLOOKUP($AC$136,Presentación!$AQ$3:$BV$574,Presentación!AP489)="","",HLOOKUP($AC$136,Presentación!$AQ$3:$BV$574,Presentación!AP489,0)))</f>
        <v/>
      </c>
      <c r="E628" s="573"/>
      <c r="F628" s="573"/>
      <c r="G628" s="551" t="str">
        <f>IF($AC$136="","",IF(HLOOKUP($AC$136,Presentación!$BZ$3:$DE$574,Presentación!AP489,0)="","",HLOOKUP($AC$136,Presentación!$BZ$3:$DE$574,Presentación!AP489,0)))</f>
        <v/>
      </c>
      <c r="H628" s="551"/>
      <c r="I628" s="551"/>
      <c r="J628" s="551"/>
      <c r="K628" s="551"/>
      <c r="L628" s="551"/>
      <c r="M628" s="551"/>
      <c r="N628" s="551"/>
      <c r="O628" s="551"/>
      <c r="P628" s="551"/>
      <c r="Q628" s="551"/>
      <c r="R628" s="551"/>
      <c r="S628" s="551"/>
      <c r="T628" s="601"/>
      <c r="U628" s="467"/>
      <c r="V628" s="468"/>
      <c r="W628" s="27"/>
      <c r="X628" s="27"/>
      <c r="Y628" s="27"/>
      <c r="Z628" s="27"/>
      <c r="AA628" s="27"/>
      <c r="AB628" s="27"/>
      <c r="AC628" s="27"/>
      <c r="AD628" s="27"/>
      <c r="AG628">
        <f t="shared" si="268"/>
        <v>0</v>
      </c>
      <c r="AH628">
        <f t="shared" si="269"/>
        <v>0</v>
      </c>
      <c r="AI628" s="35">
        <f t="shared" si="270"/>
        <v>0</v>
      </c>
      <c r="AJ628" s="36">
        <f t="shared" si="271"/>
        <v>0</v>
      </c>
      <c r="AK628" s="37">
        <f t="shared" si="272"/>
        <v>0</v>
      </c>
      <c r="AL628" s="38">
        <f t="shared" si="273"/>
        <v>0</v>
      </c>
      <c r="AM628" s="35">
        <f t="shared" si="274"/>
        <v>0</v>
      </c>
      <c r="AN628" s="36">
        <f t="shared" si="275"/>
        <v>0</v>
      </c>
      <c r="AO628" s="37">
        <f t="shared" si="276"/>
        <v>0</v>
      </c>
      <c r="AP628" s="38">
        <f t="shared" si="277"/>
        <v>0</v>
      </c>
      <c r="AQ628" s="35">
        <f t="shared" si="278"/>
        <v>0</v>
      </c>
      <c r="AR628" s="36">
        <f t="shared" si="279"/>
        <v>0</v>
      </c>
      <c r="AS628" s="37">
        <f t="shared" si="280"/>
        <v>0</v>
      </c>
      <c r="AT628" s="38">
        <f t="shared" si="281"/>
        <v>0</v>
      </c>
      <c r="AU628" s="35">
        <f t="shared" si="282"/>
        <v>0</v>
      </c>
      <c r="AV628" s="36">
        <f t="shared" si="283"/>
        <v>0</v>
      </c>
      <c r="AW628" s="37">
        <f t="shared" si="284"/>
        <v>0</v>
      </c>
      <c r="AX628" s="38">
        <f t="shared" si="285"/>
        <v>0</v>
      </c>
      <c r="AY628" s="39">
        <f t="shared" si="286"/>
        <v>0</v>
      </c>
      <c r="AZ628" s="34" t="str">
        <f>IF(AY628=0,"",
IF(SUM($AY$143:AY628)=1,BA628,
IF($AY$718&gt;SUM($AY$143:AY628),_xlfn.CONCAT(", ",BA628),
IF($AY$718=SUM($AY$143:AY628),_xlfn.CONCAT(" y ",BA628)))))</f>
        <v/>
      </c>
      <c r="BA628" s="220" t="s">
        <v>1250</v>
      </c>
      <c r="BC628" s="41">
        <f t="shared" si="287"/>
        <v>0</v>
      </c>
      <c r="BD628" s="41">
        <f t="shared" si="288"/>
        <v>0</v>
      </c>
      <c r="BE628" s="41">
        <f t="shared" si="289"/>
        <v>0</v>
      </c>
      <c r="BF628" s="41">
        <f t="shared" si="290"/>
        <v>0</v>
      </c>
      <c r="BG628" s="41">
        <f t="shared" si="291"/>
        <v>0</v>
      </c>
      <c r="BH628" s="41">
        <f t="shared" si="292"/>
        <v>0</v>
      </c>
      <c r="BI628" s="41">
        <f t="shared" si="293"/>
        <v>0</v>
      </c>
      <c r="BJ628" s="41">
        <f t="shared" si="294"/>
        <v>0</v>
      </c>
    </row>
    <row r="629" spans="1:62" ht="15" customHeight="1">
      <c r="A629" s="159"/>
      <c r="B629" s="179"/>
      <c r="C629" s="220" t="s">
        <v>1251</v>
      </c>
      <c r="D629" s="573" t="str">
        <f>IF($AC$136="","",IF(HLOOKUP($AC$136,Presentación!$AQ$3:$BV$574,Presentación!AP490)="","",HLOOKUP($AC$136,Presentación!$AQ$3:$BV$574,Presentación!AP490,0)))</f>
        <v/>
      </c>
      <c r="E629" s="573"/>
      <c r="F629" s="573"/>
      <c r="G629" s="551" t="str">
        <f>IF($AC$136="","",IF(HLOOKUP($AC$136,Presentación!$BZ$3:$DE$574,Presentación!AP490,0)="","",HLOOKUP($AC$136,Presentación!$BZ$3:$DE$574,Presentación!AP490,0)))</f>
        <v/>
      </c>
      <c r="H629" s="551"/>
      <c r="I629" s="551"/>
      <c r="J629" s="551"/>
      <c r="K629" s="551"/>
      <c r="L629" s="551"/>
      <c r="M629" s="551"/>
      <c r="N629" s="551"/>
      <c r="O629" s="551"/>
      <c r="P629" s="551"/>
      <c r="Q629" s="551"/>
      <c r="R629" s="551"/>
      <c r="S629" s="551"/>
      <c r="T629" s="601"/>
      <c r="U629" s="467"/>
      <c r="V629" s="468"/>
      <c r="W629" s="27"/>
      <c r="X629" s="27"/>
      <c r="Y629" s="27"/>
      <c r="Z629" s="27"/>
      <c r="AA629" s="27"/>
      <c r="AB629" s="27"/>
      <c r="AC629" s="27"/>
      <c r="AD629" s="27"/>
      <c r="AG629">
        <f t="shared" si="268"/>
        <v>0</v>
      </c>
      <c r="AH629">
        <f t="shared" si="269"/>
        <v>0</v>
      </c>
      <c r="AI629" s="35">
        <f t="shared" si="270"/>
        <v>0</v>
      </c>
      <c r="AJ629" s="36">
        <f t="shared" si="271"/>
        <v>0</v>
      </c>
      <c r="AK629" s="37">
        <f t="shared" si="272"/>
        <v>0</v>
      </c>
      <c r="AL629" s="38">
        <f t="shared" si="273"/>
        <v>0</v>
      </c>
      <c r="AM629" s="35">
        <f t="shared" si="274"/>
        <v>0</v>
      </c>
      <c r="AN629" s="36">
        <f t="shared" si="275"/>
        <v>0</v>
      </c>
      <c r="AO629" s="37">
        <f t="shared" si="276"/>
        <v>0</v>
      </c>
      <c r="AP629" s="38">
        <f t="shared" si="277"/>
        <v>0</v>
      </c>
      <c r="AQ629" s="35">
        <f t="shared" si="278"/>
        <v>0</v>
      </c>
      <c r="AR629" s="36">
        <f t="shared" si="279"/>
        <v>0</v>
      </c>
      <c r="AS629" s="37">
        <f t="shared" si="280"/>
        <v>0</v>
      </c>
      <c r="AT629" s="38">
        <f t="shared" si="281"/>
        <v>0</v>
      </c>
      <c r="AU629" s="35">
        <f t="shared" si="282"/>
        <v>0</v>
      </c>
      <c r="AV629" s="36">
        <f t="shared" si="283"/>
        <v>0</v>
      </c>
      <c r="AW629" s="37">
        <f t="shared" si="284"/>
        <v>0</v>
      </c>
      <c r="AX629" s="38">
        <f t="shared" si="285"/>
        <v>0</v>
      </c>
      <c r="AY629" s="39">
        <f t="shared" si="286"/>
        <v>0</v>
      </c>
      <c r="AZ629" s="34" t="str">
        <f>IF(AY629=0,"",
IF(SUM($AY$143:AY629)=1,BA629,
IF($AY$718&gt;SUM($AY$143:AY629),_xlfn.CONCAT(", ",BA629),
IF($AY$718=SUM($AY$143:AY629),_xlfn.CONCAT(" y ",BA629)))))</f>
        <v/>
      </c>
      <c r="BA629" s="220" t="s">
        <v>1251</v>
      </c>
      <c r="BC629" s="41">
        <f t="shared" si="287"/>
        <v>0</v>
      </c>
      <c r="BD629" s="41">
        <f t="shared" si="288"/>
        <v>0</v>
      </c>
      <c r="BE629" s="41">
        <f t="shared" si="289"/>
        <v>0</v>
      </c>
      <c r="BF629" s="41">
        <f t="shared" si="290"/>
        <v>0</v>
      </c>
      <c r="BG629" s="41">
        <f t="shared" si="291"/>
        <v>0</v>
      </c>
      <c r="BH629" s="41">
        <f t="shared" si="292"/>
        <v>0</v>
      </c>
      <c r="BI629" s="41">
        <f t="shared" si="293"/>
        <v>0</v>
      </c>
      <c r="BJ629" s="41">
        <f t="shared" si="294"/>
        <v>0</v>
      </c>
    </row>
    <row r="630" spans="1:62" ht="15" customHeight="1">
      <c r="A630" s="159"/>
      <c r="B630" s="179"/>
      <c r="C630" s="220" t="s">
        <v>1252</v>
      </c>
      <c r="D630" s="573" t="str">
        <f>IF($AC$136="","",IF(HLOOKUP($AC$136,Presentación!$AQ$3:$BV$574,Presentación!AP491)="","",HLOOKUP($AC$136,Presentación!$AQ$3:$BV$574,Presentación!AP491,0)))</f>
        <v/>
      </c>
      <c r="E630" s="573"/>
      <c r="F630" s="573"/>
      <c r="G630" s="551" t="str">
        <f>IF($AC$136="","",IF(HLOOKUP($AC$136,Presentación!$BZ$3:$DE$574,Presentación!AP491,0)="","",HLOOKUP($AC$136,Presentación!$BZ$3:$DE$574,Presentación!AP491,0)))</f>
        <v/>
      </c>
      <c r="H630" s="551"/>
      <c r="I630" s="551"/>
      <c r="J630" s="551"/>
      <c r="K630" s="551"/>
      <c r="L630" s="551"/>
      <c r="M630" s="551"/>
      <c r="N630" s="551"/>
      <c r="O630" s="551"/>
      <c r="P630" s="551"/>
      <c r="Q630" s="551"/>
      <c r="R630" s="551"/>
      <c r="S630" s="551"/>
      <c r="T630" s="601"/>
      <c r="U630" s="467"/>
      <c r="V630" s="468"/>
      <c r="W630" s="27"/>
      <c r="X630" s="27"/>
      <c r="Y630" s="27"/>
      <c r="Z630" s="27"/>
      <c r="AA630" s="27"/>
      <c r="AB630" s="27"/>
      <c r="AC630" s="27"/>
      <c r="AD630" s="27"/>
      <c r="AG630">
        <f t="shared" si="268"/>
        <v>0</v>
      </c>
      <c r="AH630">
        <f t="shared" si="269"/>
        <v>0</v>
      </c>
      <c r="AI630" s="35">
        <f t="shared" si="270"/>
        <v>0</v>
      </c>
      <c r="AJ630" s="36">
        <f t="shared" si="271"/>
        <v>0</v>
      </c>
      <c r="AK630" s="37">
        <f t="shared" si="272"/>
        <v>0</v>
      </c>
      <c r="AL630" s="38">
        <f t="shared" si="273"/>
        <v>0</v>
      </c>
      <c r="AM630" s="35">
        <f t="shared" si="274"/>
        <v>0</v>
      </c>
      <c r="AN630" s="36">
        <f t="shared" si="275"/>
        <v>0</v>
      </c>
      <c r="AO630" s="37">
        <f t="shared" si="276"/>
        <v>0</v>
      </c>
      <c r="AP630" s="38">
        <f t="shared" si="277"/>
        <v>0</v>
      </c>
      <c r="AQ630" s="35">
        <f t="shared" si="278"/>
        <v>0</v>
      </c>
      <c r="AR630" s="36">
        <f t="shared" si="279"/>
        <v>0</v>
      </c>
      <c r="AS630" s="37">
        <f t="shared" si="280"/>
        <v>0</v>
      </c>
      <c r="AT630" s="38">
        <f t="shared" si="281"/>
        <v>0</v>
      </c>
      <c r="AU630" s="35">
        <f t="shared" si="282"/>
        <v>0</v>
      </c>
      <c r="AV630" s="36">
        <f t="shared" si="283"/>
        <v>0</v>
      </c>
      <c r="AW630" s="37">
        <f t="shared" si="284"/>
        <v>0</v>
      </c>
      <c r="AX630" s="38">
        <f t="shared" si="285"/>
        <v>0</v>
      </c>
      <c r="AY630" s="39">
        <f t="shared" si="286"/>
        <v>0</v>
      </c>
      <c r="AZ630" s="34" t="str">
        <f>IF(AY630=0,"",
IF(SUM($AY$143:AY630)=1,BA630,
IF($AY$718&gt;SUM($AY$143:AY630),_xlfn.CONCAT(", ",BA630),
IF($AY$718=SUM($AY$143:AY630),_xlfn.CONCAT(" y ",BA630)))))</f>
        <v/>
      </c>
      <c r="BA630" s="220" t="s">
        <v>1252</v>
      </c>
      <c r="BC630" s="41">
        <f t="shared" si="287"/>
        <v>0</v>
      </c>
      <c r="BD630" s="41">
        <f t="shared" si="288"/>
        <v>0</v>
      </c>
      <c r="BE630" s="41">
        <f t="shared" si="289"/>
        <v>0</v>
      </c>
      <c r="BF630" s="41">
        <f t="shared" si="290"/>
        <v>0</v>
      </c>
      <c r="BG630" s="41">
        <f t="shared" si="291"/>
        <v>0</v>
      </c>
      <c r="BH630" s="41">
        <f t="shared" si="292"/>
        <v>0</v>
      </c>
      <c r="BI630" s="41">
        <f t="shared" si="293"/>
        <v>0</v>
      </c>
      <c r="BJ630" s="41">
        <f t="shared" si="294"/>
        <v>0</v>
      </c>
    </row>
    <row r="631" spans="1:62" ht="15" customHeight="1">
      <c r="A631" s="159"/>
      <c r="B631" s="179"/>
      <c r="C631" s="220" t="s">
        <v>1253</v>
      </c>
      <c r="D631" s="573" t="str">
        <f>IF($AC$136="","",IF(HLOOKUP($AC$136,Presentación!$AQ$3:$BV$574,Presentación!AP492)="","",HLOOKUP($AC$136,Presentación!$AQ$3:$BV$574,Presentación!AP492,0)))</f>
        <v/>
      </c>
      <c r="E631" s="573"/>
      <c r="F631" s="573"/>
      <c r="G631" s="551" t="str">
        <f>IF($AC$136="","",IF(HLOOKUP($AC$136,Presentación!$BZ$3:$DE$574,Presentación!AP492,0)="","",HLOOKUP($AC$136,Presentación!$BZ$3:$DE$574,Presentación!AP492,0)))</f>
        <v/>
      </c>
      <c r="H631" s="551"/>
      <c r="I631" s="551"/>
      <c r="J631" s="551"/>
      <c r="K631" s="551"/>
      <c r="L631" s="551"/>
      <c r="M631" s="551"/>
      <c r="N631" s="551"/>
      <c r="O631" s="551"/>
      <c r="P631" s="551"/>
      <c r="Q631" s="551"/>
      <c r="R631" s="551"/>
      <c r="S631" s="551"/>
      <c r="T631" s="601"/>
      <c r="U631" s="467"/>
      <c r="V631" s="468"/>
      <c r="W631" s="27"/>
      <c r="X631" s="27"/>
      <c r="Y631" s="27"/>
      <c r="Z631" s="27"/>
      <c r="AA631" s="27"/>
      <c r="AB631" s="27"/>
      <c r="AC631" s="27"/>
      <c r="AD631" s="27"/>
      <c r="AG631">
        <f t="shared" si="268"/>
        <v>0</v>
      </c>
      <c r="AH631">
        <f t="shared" si="269"/>
        <v>0</v>
      </c>
      <c r="AI631" s="35">
        <f t="shared" si="270"/>
        <v>0</v>
      </c>
      <c r="AJ631" s="36">
        <f t="shared" si="271"/>
        <v>0</v>
      </c>
      <c r="AK631" s="37">
        <f t="shared" si="272"/>
        <v>0</v>
      </c>
      <c r="AL631" s="38">
        <f t="shared" si="273"/>
        <v>0</v>
      </c>
      <c r="AM631" s="35">
        <f t="shared" si="274"/>
        <v>0</v>
      </c>
      <c r="AN631" s="36">
        <f t="shared" si="275"/>
        <v>0</v>
      </c>
      <c r="AO631" s="37">
        <f t="shared" si="276"/>
        <v>0</v>
      </c>
      <c r="AP631" s="38">
        <f t="shared" si="277"/>
        <v>0</v>
      </c>
      <c r="AQ631" s="35">
        <f t="shared" si="278"/>
        <v>0</v>
      </c>
      <c r="AR631" s="36">
        <f t="shared" si="279"/>
        <v>0</v>
      </c>
      <c r="AS631" s="37">
        <f t="shared" si="280"/>
        <v>0</v>
      </c>
      <c r="AT631" s="38">
        <f t="shared" si="281"/>
        <v>0</v>
      </c>
      <c r="AU631" s="35">
        <f t="shared" si="282"/>
        <v>0</v>
      </c>
      <c r="AV631" s="36">
        <f t="shared" si="283"/>
        <v>0</v>
      </c>
      <c r="AW631" s="37">
        <f t="shared" si="284"/>
        <v>0</v>
      </c>
      <c r="AX631" s="38">
        <f t="shared" si="285"/>
        <v>0</v>
      </c>
      <c r="AY631" s="39">
        <f t="shared" si="286"/>
        <v>0</v>
      </c>
      <c r="AZ631" s="34" t="str">
        <f>IF(AY631=0,"",
IF(SUM($AY$143:AY631)=1,BA631,
IF($AY$718&gt;SUM($AY$143:AY631),_xlfn.CONCAT(", ",BA631),
IF($AY$718=SUM($AY$143:AY631),_xlfn.CONCAT(" y ",BA631)))))</f>
        <v/>
      </c>
      <c r="BA631" s="220" t="s">
        <v>1253</v>
      </c>
      <c r="BC631" s="41">
        <f t="shared" si="287"/>
        <v>0</v>
      </c>
      <c r="BD631" s="41">
        <f t="shared" si="288"/>
        <v>0</v>
      </c>
      <c r="BE631" s="41">
        <f t="shared" si="289"/>
        <v>0</v>
      </c>
      <c r="BF631" s="41">
        <f t="shared" si="290"/>
        <v>0</v>
      </c>
      <c r="BG631" s="41">
        <f t="shared" si="291"/>
        <v>0</v>
      </c>
      <c r="BH631" s="41">
        <f t="shared" si="292"/>
        <v>0</v>
      </c>
      <c r="BI631" s="41">
        <f t="shared" si="293"/>
        <v>0</v>
      </c>
      <c r="BJ631" s="41">
        <f t="shared" si="294"/>
        <v>0</v>
      </c>
    </row>
    <row r="632" spans="1:62" ht="15" customHeight="1">
      <c r="A632" s="159"/>
      <c r="B632" s="179"/>
      <c r="C632" s="220" t="s">
        <v>1254</v>
      </c>
      <c r="D632" s="573" t="str">
        <f>IF($AC$136="","",IF(HLOOKUP($AC$136,Presentación!$AQ$3:$BV$574,Presentación!AP493)="","",HLOOKUP($AC$136,Presentación!$AQ$3:$BV$574,Presentación!AP493,0)))</f>
        <v/>
      </c>
      <c r="E632" s="573"/>
      <c r="F632" s="573"/>
      <c r="G632" s="551" t="str">
        <f>IF($AC$136="","",IF(HLOOKUP($AC$136,Presentación!$BZ$3:$DE$574,Presentación!AP493,0)="","",HLOOKUP($AC$136,Presentación!$BZ$3:$DE$574,Presentación!AP493,0)))</f>
        <v/>
      </c>
      <c r="H632" s="551"/>
      <c r="I632" s="551"/>
      <c r="J632" s="551"/>
      <c r="K632" s="551"/>
      <c r="L632" s="551"/>
      <c r="M632" s="551"/>
      <c r="N632" s="551"/>
      <c r="O632" s="551"/>
      <c r="P632" s="551"/>
      <c r="Q632" s="551"/>
      <c r="R632" s="551"/>
      <c r="S632" s="551"/>
      <c r="T632" s="601"/>
      <c r="U632" s="467"/>
      <c r="V632" s="468"/>
      <c r="W632" s="27"/>
      <c r="X632" s="27"/>
      <c r="Y632" s="27"/>
      <c r="Z632" s="27"/>
      <c r="AA632" s="27"/>
      <c r="AB632" s="27"/>
      <c r="AC632" s="27"/>
      <c r="AD632" s="27"/>
      <c r="AG632">
        <f t="shared" si="268"/>
        <v>0</v>
      </c>
      <c r="AH632">
        <f t="shared" si="269"/>
        <v>0</v>
      </c>
      <c r="AI632" s="35">
        <f t="shared" si="270"/>
        <v>0</v>
      </c>
      <c r="AJ632" s="36">
        <f t="shared" si="271"/>
        <v>0</v>
      </c>
      <c r="AK632" s="37">
        <f t="shared" si="272"/>
        <v>0</v>
      </c>
      <c r="AL632" s="38">
        <f t="shared" si="273"/>
        <v>0</v>
      </c>
      <c r="AM632" s="35">
        <f t="shared" si="274"/>
        <v>0</v>
      </c>
      <c r="AN632" s="36">
        <f t="shared" si="275"/>
        <v>0</v>
      </c>
      <c r="AO632" s="37">
        <f t="shared" si="276"/>
        <v>0</v>
      </c>
      <c r="AP632" s="38">
        <f t="shared" si="277"/>
        <v>0</v>
      </c>
      <c r="AQ632" s="35">
        <f t="shared" si="278"/>
        <v>0</v>
      </c>
      <c r="AR632" s="36">
        <f t="shared" si="279"/>
        <v>0</v>
      </c>
      <c r="AS632" s="37">
        <f t="shared" si="280"/>
        <v>0</v>
      </c>
      <c r="AT632" s="38">
        <f t="shared" si="281"/>
        <v>0</v>
      </c>
      <c r="AU632" s="35">
        <f t="shared" si="282"/>
        <v>0</v>
      </c>
      <c r="AV632" s="36">
        <f t="shared" si="283"/>
        <v>0</v>
      </c>
      <c r="AW632" s="37">
        <f t="shared" si="284"/>
        <v>0</v>
      </c>
      <c r="AX632" s="38">
        <f t="shared" si="285"/>
        <v>0</v>
      </c>
      <c r="AY632" s="39">
        <f t="shared" si="286"/>
        <v>0</v>
      </c>
      <c r="AZ632" s="34" t="str">
        <f>IF(AY632=0,"",
IF(SUM($AY$143:AY632)=1,BA632,
IF($AY$718&gt;SUM($AY$143:AY632),_xlfn.CONCAT(", ",BA632),
IF($AY$718=SUM($AY$143:AY632),_xlfn.CONCAT(" y ",BA632)))))</f>
        <v/>
      </c>
      <c r="BA632" s="220" t="s">
        <v>1254</v>
      </c>
      <c r="BC632" s="41">
        <f t="shared" si="287"/>
        <v>0</v>
      </c>
      <c r="BD632" s="41">
        <f t="shared" si="288"/>
        <v>0</v>
      </c>
      <c r="BE632" s="41">
        <f t="shared" si="289"/>
        <v>0</v>
      </c>
      <c r="BF632" s="41">
        <f t="shared" si="290"/>
        <v>0</v>
      </c>
      <c r="BG632" s="41">
        <f t="shared" si="291"/>
        <v>0</v>
      </c>
      <c r="BH632" s="41">
        <f t="shared" si="292"/>
        <v>0</v>
      </c>
      <c r="BI632" s="41">
        <f t="shared" si="293"/>
        <v>0</v>
      </c>
      <c r="BJ632" s="41">
        <f t="shared" si="294"/>
        <v>0</v>
      </c>
    </row>
    <row r="633" spans="1:62" ht="15" customHeight="1">
      <c r="A633" s="159"/>
      <c r="B633" s="179"/>
      <c r="C633" s="220" t="s">
        <v>1255</v>
      </c>
      <c r="D633" s="573" t="str">
        <f>IF($AC$136="","",IF(HLOOKUP($AC$136,Presentación!$AQ$3:$BV$574,Presentación!AP494)="","",HLOOKUP($AC$136,Presentación!$AQ$3:$BV$574,Presentación!AP494,0)))</f>
        <v/>
      </c>
      <c r="E633" s="573"/>
      <c r="F633" s="573"/>
      <c r="G633" s="551" t="str">
        <f>IF($AC$136="","",IF(HLOOKUP($AC$136,Presentación!$BZ$3:$DE$574,Presentación!AP494,0)="","",HLOOKUP($AC$136,Presentación!$BZ$3:$DE$574,Presentación!AP494,0)))</f>
        <v/>
      </c>
      <c r="H633" s="551"/>
      <c r="I633" s="551"/>
      <c r="J633" s="551"/>
      <c r="K633" s="551"/>
      <c r="L633" s="551"/>
      <c r="M633" s="551"/>
      <c r="N633" s="551"/>
      <c r="O633" s="551"/>
      <c r="P633" s="551"/>
      <c r="Q633" s="551"/>
      <c r="R633" s="551"/>
      <c r="S633" s="551"/>
      <c r="T633" s="601"/>
      <c r="U633" s="467"/>
      <c r="V633" s="468"/>
      <c r="W633" s="27"/>
      <c r="X633" s="27"/>
      <c r="Y633" s="27"/>
      <c r="Z633" s="27"/>
      <c r="AA633" s="27"/>
      <c r="AB633" s="27"/>
      <c r="AC633" s="27"/>
      <c r="AD633" s="27"/>
      <c r="AG633">
        <f t="shared" si="268"/>
        <v>0</v>
      </c>
      <c r="AH633">
        <f t="shared" si="269"/>
        <v>0</v>
      </c>
      <c r="AI633" s="35">
        <f t="shared" si="270"/>
        <v>0</v>
      </c>
      <c r="AJ633" s="36">
        <f t="shared" si="271"/>
        <v>0</v>
      </c>
      <c r="AK633" s="37">
        <f t="shared" si="272"/>
        <v>0</v>
      </c>
      <c r="AL633" s="38">
        <f t="shared" si="273"/>
        <v>0</v>
      </c>
      <c r="AM633" s="35">
        <f t="shared" si="274"/>
        <v>0</v>
      </c>
      <c r="AN633" s="36">
        <f t="shared" si="275"/>
        <v>0</v>
      </c>
      <c r="AO633" s="37">
        <f t="shared" si="276"/>
        <v>0</v>
      </c>
      <c r="AP633" s="38">
        <f t="shared" si="277"/>
        <v>0</v>
      </c>
      <c r="AQ633" s="35">
        <f t="shared" si="278"/>
        <v>0</v>
      </c>
      <c r="AR633" s="36">
        <f t="shared" si="279"/>
        <v>0</v>
      </c>
      <c r="AS633" s="37">
        <f t="shared" si="280"/>
        <v>0</v>
      </c>
      <c r="AT633" s="38">
        <f t="shared" si="281"/>
        <v>0</v>
      </c>
      <c r="AU633" s="35">
        <f t="shared" si="282"/>
        <v>0</v>
      </c>
      <c r="AV633" s="36">
        <f t="shared" si="283"/>
        <v>0</v>
      </c>
      <c r="AW633" s="37">
        <f t="shared" si="284"/>
        <v>0</v>
      </c>
      <c r="AX633" s="38">
        <f t="shared" si="285"/>
        <v>0</v>
      </c>
      <c r="AY633" s="39">
        <f t="shared" si="286"/>
        <v>0</v>
      </c>
      <c r="AZ633" s="34" t="str">
        <f>IF(AY633=0,"",
IF(SUM($AY$143:AY633)=1,BA633,
IF($AY$718&gt;SUM($AY$143:AY633),_xlfn.CONCAT(", ",BA633),
IF($AY$718=SUM($AY$143:AY633),_xlfn.CONCAT(" y ",BA633)))))</f>
        <v/>
      </c>
      <c r="BA633" s="220" t="s">
        <v>1255</v>
      </c>
      <c r="BC633" s="41">
        <f t="shared" si="287"/>
        <v>0</v>
      </c>
      <c r="BD633" s="41">
        <f t="shared" si="288"/>
        <v>0</v>
      </c>
      <c r="BE633" s="41">
        <f t="shared" si="289"/>
        <v>0</v>
      </c>
      <c r="BF633" s="41">
        <f t="shared" si="290"/>
        <v>0</v>
      </c>
      <c r="BG633" s="41">
        <f t="shared" si="291"/>
        <v>0</v>
      </c>
      <c r="BH633" s="41">
        <f t="shared" si="292"/>
        <v>0</v>
      </c>
      <c r="BI633" s="41">
        <f t="shared" si="293"/>
        <v>0</v>
      </c>
      <c r="BJ633" s="41">
        <f t="shared" si="294"/>
        <v>0</v>
      </c>
    </row>
    <row r="634" spans="1:62" ht="15" customHeight="1">
      <c r="A634" s="159"/>
      <c r="B634" s="179"/>
      <c r="C634" s="220" t="s">
        <v>1256</v>
      </c>
      <c r="D634" s="573" t="str">
        <f>IF($AC$136="","",IF(HLOOKUP($AC$136,Presentación!$AQ$3:$BV$574,Presentación!AP495)="","",HLOOKUP($AC$136,Presentación!$AQ$3:$BV$574,Presentación!AP495,0)))</f>
        <v/>
      </c>
      <c r="E634" s="573"/>
      <c r="F634" s="573"/>
      <c r="G634" s="551" t="str">
        <f>IF($AC$136="","",IF(HLOOKUP($AC$136,Presentación!$BZ$3:$DE$574,Presentación!AP495,0)="","",HLOOKUP($AC$136,Presentación!$BZ$3:$DE$574,Presentación!AP495,0)))</f>
        <v/>
      </c>
      <c r="H634" s="551"/>
      <c r="I634" s="551"/>
      <c r="J634" s="551"/>
      <c r="K634" s="551"/>
      <c r="L634" s="551"/>
      <c r="M634" s="551"/>
      <c r="N634" s="551"/>
      <c r="O634" s="551"/>
      <c r="P634" s="551"/>
      <c r="Q634" s="551"/>
      <c r="R634" s="551"/>
      <c r="S634" s="551"/>
      <c r="T634" s="601"/>
      <c r="U634" s="467"/>
      <c r="V634" s="468"/>
      <c r="W634" s="27"/>
      <c r="X634" s="27"/>
      <c r="Y634" s="27"/>
      <c r="Z634" s="27"/>
      <c r="AA634" s="27"/>
      <c r="AB634" s="27"/>
      <c r="AC634" s="27"/>
      <c r="AD634" s="27"/>
      <c r="AG634">
        <f t="shared" si="268"/>
        <v>0</v>
      </c>
      <c r="AH634">
        <f t="shared" si="269"/>
        <v>0</v>
      </c>
      <c r="AI634" s="35">
        <f t="shared" si="270"/>
        <v>0</v>
      </c>
      <c r="AJ634" s="36">
        <f t="shared" si="271"/>
        <v>0</v>
      </c>
      <c r="AK634" s="37">
        <f t="shared" si="272"/>
        <v>0</v>
      </c>
      <c r="AL634" s="38">
        <f t="shared" si="273"/>
        <v>0</v>
      </c>
      <c r="AM634" s="35">
        <f t="shared" si="274"/>
        <v>0</v>
      </c>
      <c r="AN634" s="36">
        <f t="shared" si="275"/>
        <v>0</v>
      </c>
      <c r="AO634" s="37">
        <f t="shared" si="276"/>
        <v>0</v>
      </c>
      <c r="AP634" s="38">
        <f t="shared" si="277"/>
        <v>0</v>
      </c>
      <c r="AQ634" s="35">
        <f t="shared" si="278"/>
        <v>0</v>
      </c>
      <c r="AR634" s="36">
        <f t="shared" si="279"/>
        <v>0</v>
      </c>
      <c r="AS634" s="37">
        <f t="shared" si="280"/>
        <v>0</v>
      </c>
      <c r="AT634" s="38">
        <f t="shared" si="281"/>
        <v>0</v>
      </c>
      <c r="AU634" s="35">
        <f t="shared" si="282"/>
        <v>0</v>
      </c>
      <c r="AV634" s="36">
        <f t="shared" si="283"/>
        <v>0</v>
      </c>
      <c r="AW634" s="37">
        <f t="shared" si="284"/>
        <v>0</v>
      </c>
      <c r="AX634" s="38">
        <f t="shared" si="285"/>
        <v>0</v>
      </c>
      <c r="AY634" s="39">
        <f t="shared" si="286"/>
        <v>0</v>
      </c>
      <c r="AZ634" s="34" t="str">
        <f>IF(AY634=0,"",
IF(SUM($AY$143:AY634)=1,BA634,
IF($AY$718&gt;SUM($AY$143:AY634),_xlfn.CONCAT(", ",BA634),
IF($AY$718=SUM($AY$143:AY634),_xlfn.CONCAT(" y ",BA634)))))</f>
        <v/>
      </c>
      <c r="BA634" s="220" t="s">
        <v>1256</v>
      </c>
      <c r="BC634" s="41">
        <f t="shared" si="287"/>
        <v>0</v>
      </c>
      <c r="BD634" s="41">
        <f t="shared" si="288"/>
        <v>0</v>
      </c>
      <c r="BE634" s="41">
        <f t="shared" si="289"/>
        <v>0</v>
      </c>
      <c r="BF634" s="41">
        <f t="shared" si="290"/>
        <v>0</v>
      </c>
      <c r="BG634" s="41">
        <f t="shared" si="291"/>
        <v>0</v>
      </c>
      <c r="BH634" s="41">
        <f t="shared" si="292"/>
        <v>0</v>
      </c>
      <c r="BI634" s="41">
        <f t="shared" si="293"/>
        <v>0</v>
      </c>
      <c r="BJ634" s="41">
        <f t="shared" si="294"/>
        <v>0</v>
      </c>
    </row>
    <row r="635" spans="1:62" ht="15" customHeight="1">
      <c r="A635" s="159"/>
      <c r="B635" s="179"/>
      <c r="C635" s="220" t="s">
        <v>1257</v>
      </c>
      <c r="D635" s="573" t="str">
        <f>IF($AC$136="","",IF(HLOOKUP($AC$136,Presentación!$AQ$3:$BV$574,Presentación!AP496)="","",HLOOKUP($AC$136,Presentación!$AQ$3:$BV$574,Presentación!AP496,0)))</f>
        <v/>
      </c>
      <c r="E635" s="573"/>
      <c r="F635" s="573"/>
      <c r="G635" s="551" t="str">
        <f>IF($AC$136="","",IF(HLOOKUP($AC$136,Presentación!$BZ$3:$DE$574,Presentación!AP496,0)="","",HLOOKUP($AC$136,Presentación!$BZ$3:$DE$574,Presentación!AP496,0)))</f>
        <v/>
      </c>
      <c r="H635" s="551"/>
      <c r="I635" s="551"/>
      <c r="J635" s="551"/>
      <c r="K635" s="551"/>
      <c r="L635" s="551"/>
      <c r="M635" s="551"/>
      <c r="N635" s="551"/>
      <c r="O635" s="551"/>
      <c r="P635" s="551"/>
      <c r="Q635" s="551"/>
      <c r="R635" s="551"/>
      <c r="S635" s="551"/>
      <c r="T635" s="601"/>
      <c r="U635" s="467"/>
      <c r="V635" s="468"/>
      <c r="W635" s="27"/>
      <c r="X635" s="27"/>
      <c r="Y635" s="27"/>
      <c r="Z635" s="27"/>
      <c r="AA635" s="27"/>
      <c r="AB635" s="27"/>
      <c r="AC635" s="27"/>
      <c r="AD635" s="27"/>
      <c r="AG635">
        <f t="shared" si="268"/>
        <v>0</v>
      </c>
      <c r="AH635">
        <f t="shared" si="269"/>
        <v>0</v>
      </c>
      <c r="AI635" s="35">
        <f t="shared" si="270"/>
        <v>0</v>
      </c>
      <c r="AJ635" s="36">
        <f t="shared" si="271"/>
        <v>0</v>
      </c>
      <c r="AK635" s="37">
        <f t="shared" si="272"/>
        <v>0</v>
      </c>
      <c r="AL635" s="38">
        <f t="shared" si="273"/>
        <v>0</v>
      </c>
      <c r="AM635" s="35">
        <f t="shared" si="274"/>
        <v>0</v>
      </c>
      <c r="AN635" s="36">
        <f t="shared" si="275"/>
        <v>0</v>
      </c>
      <c r="AO635" s="37">
        <f t="shared" si="276"/>
        <v>0</v>
      </c>
      <c r="AP635" s="38">
        <f t="shared" si="277"/>
        <v>0</v>
      </c>
      <c r="AQ635" s="35">
        <f t="shared" si="278"/>
        <v>0</v>
      </c>
      <c r="AR635" s="36">
        <f t="shared" si="279"/>
        <v>0</v>
      </c>
      <c r="AS635" s="37">
        <f t="shared" si="280"/>
        <v>0</v>
      </c>
      <c r="AT635" s="38">
        <f t="shared" si="281"/>
        <v>0</v>
      </c>
      <c r="AU635" s="35">
        <f t="shared" si="282"/>
        <v>0</v>
      </c>
      <c r="AV635" s="36">
        <f t="shared" si="283"/>
        <v>0</v>
      </c>
      <c r="AW635" s="37">
        <f t="shared" si="284"/>
        <v>0</v>
      </c>
      <c r="AX635" s="38">
        <f t="shared" si="285"/>
        <v>0</v>
      </c>
      <c r="AY635" s="39">
        <f t="shared" si="286"/>
        <v>0</v>
      </c>
      <c r="AZ635" s="34" t="str">
        <f>IF(AY635=0,"",
IF(SUM($AY$143:AY635)=1,BA635,
IF($AY$718&gt;SUM($AY$143:AY635),_xlfn.CONCAT(", ",BA635),
IF($AY$718=SUM($AY$143:AY635),_xlfn.CONCAT(" y ",BA635)))))</f>
        <v/>
      </c>
      <c r="BA635" s="220" t="s">
        <v>1257</v>
      </c>
      <c r="BC635" s="41">
        <f t="shared" si="287"/>
        <v>0</v>
      </c>
      <c r="BD635" s="41">
        <f t="shared" si="288"/>
        <v>0</v>
      </c>
      <c r="BE635" s="41">
        <f t="shared" si="289"/>
        <v>0</v>
      </c>
      <c r="BF635" s="41">
        <f t="shared" si="290"/>
        <v>0</v>
      </c>
      <c r="BG635" s="41">
        <f t="shared" si="291"/>
        <v>0</v>
      </c>
      <c r="BH635" s="41">
        <f t="shared" si="292"/>
        <v>0</v>
      </c>
      <c r="BI635" s="41">
        <f t="shared" si="293"/>
        <v>0</v>
      </c>
      <c r="BJ635" s="41">
        <f t="shared" si="294"/>
        <v>0</v>
      </c>
    </row>
    <row r="636" spans="1:62" ht="15" customHeight="1">
      <c r="A636" s="159"/>
      <c r="B636" s="179"/>
      <c r="C636" s="220" t="s">
        <v>1258</v>
      </c>
      <c r="D636" s="573" t="str">
        <f>IF($AC$136="","",IF(HLOOKUP($AC$136,Presentación!$AQ$3:$BV$574,Presentación!AP497)="","",HLOOKUP($AC$136,Presentación!$AQ$3:$BV$574,Presentación!AP497,0)))</f>
        <v/>
      </c>
      <c r="E636" s="573"/>
      <c r="F636" s="573"/>
      <c r="G636" s="551" t="str">
        <f>IF($AC$136="","",IF(HLOOKUP($AC$136,Presentación!$BZ$3:$DE$574,Presentación!AP497,0)="","",HLOOKUP($AC$136,Presentación!$BZ$3:$DE$574,Presentación!AP497,0)))</f>
        <v/>
      </c>
      <c r="H636" s="551"/>
      <c r="I636" s="551"/>
      <c r="J636" s="551"/>
      <c r="K636" s="551"/>
      <c r="L636" s="551"/>
      <c r="M636" s="551"/>
      <c r="N636" s="551"/>
      <c r="O636" s="551"/>
      <c r="P636" s="551"/>
      <c r="Q636" s="551"/>
      <c r="R636" s="551"/>
      <c r="S636" s="551"/>
      <c r="T636" s="601"/>
      <c r="U636" s="467"/>
      <c r="V636" s="468"/>
      <c r="W636" s="27"/>
      <c r="X636" s="27"/>
      <c r="Y636" s="27"/>
      <c r="Z636" s="27"/>
      <c r="AA636" s="27"/>
      <c r="AB636" s="27"/>
      <c r="AC636" s="27"/>
      <c r="AD636" s="27"/>
      <c r="AG636">
        <f t="shared" si="268"/>
        <v>0</v>
      </c>
      <c r="AH636">
        <f t="shared" si="269"/>
        <v>0</v>
      </c>
      <c r="AI636" s="35">
        <f t="shared" si="270"/>
        <v>0</v>
      </c>
      <c r="AJ636" s="36">
        <f t="shared" si="271"/>
        <v>0</v>
      </c>
      <c r="AK636" s="37">
        <f t="shared" si="272"/>
        <v>0</v>
      </c>
      <c r="AL636" s="38">
        <f t="shared" si="273"/>
        <v>0</v>
      </c>
      <c r="AM636" s="35">
        <f t="shared" si="274"/>
        <v>0</v>
      </c>
      <c r="AN636" s="36">
        <f t="shared" si="275"/>
        <v>0</v>
      </c>
      <c r="AO636" s="37">
        <f t="shared" si="276"/>
        <v>0</v>
      </c>
      <c r="AP636" s="38">
        <f t="shared" si="277"/>
        <v>0</v>
      </c>
      <c r="AQ636" s="35">
        <f t="shared" si="278"/>
        <v>0</v>
      </c>
      <c r="AR636" s="36">
        <f t="shared" si="279"/>
        <v>0</v>
      </c>
      <c r="AS636" s="37">
        <f t="shared" si="280"/>
        <v>0</v>
      </c>
      <c r="AT636" s="38">
        <f t="shared" si="281"/>
        <v>0</v>
      </c>
      <c r="AU636" s="35">
        <f t="shared" si="282"/>
        <v>0</v>
      </c>
      <c r="AV636" s="36">
        <f t="shared" si="283"/>
        <v>0</v>
      </c>
      <c r="AW636" s="37">
        <f t="shared" si="284"/>
        <v>0</v>
      </c>
      <c r="AX636" s="38">
        <f t="shared" si="285"/>
        <v>0</v>
      </c>
      <c r="AY636" s="39">
        <f t="shared" si="286"/>
        <v>0</v>
      </c>
      <c r="AZ636" s="34" t="str">
        <f>IF(AY636=0,"",
IF(SUM($AY$143:AY636)=1,BA636,
IF($AY$718&gt;SUM($AY$143:AY636),_xlfn.CONCAT(", ",BA636),
IF($AY$718=SUM($AY$143:AY636),_xlfn.CONCAT(" y ",BA636)))))</f>
        <v/>
      </c>
      <c r="BA636" s="220" t="s">
        <v>1258</v>
      </c>
      <c r="BC636" s="41">
        <f t="shared" si="287"/>
        <v>0</v>
      </c>
      <c r="BD636" s="41">
        <f t="shared" si="288"/>
        <v>0</v>
      </c>
      <c r="BE636" s="41">
        <f t="shared" si="289"/>
        <v>0</v>
      </c>
      <c r="BF636" s="41">
        <f t="shared" si="290"/>
        <v>0</v>
      </c>
      <c r="BG636" s="41">
        <f t="shared" si="291"/>
        <v>0</v>
      </c>
      <c r="BH636" s="41">
        <f t="shared" si="292"/>
        <v>0</v>
      </c>
      <c r="BI636" s="41">
        <f t="shared" si="293"/>
        <v>0</v>
      </c>
      <c r="BJ636" s="41">
        <f t="shared" si="294"/>
        <v>0</v>
      </c>
    </row>
    <row r="637" spans="1:62" ht="15" customHeight="1">
      <c r="A637" s="159"/>
      <c r="B637" s="179"/>
      <c r="C637" s="220" t="s">
        <v>1259</v>
      </c>
      <c r="D637" s="573" t="str">
        <f>IF($AC$136="","",IF(HLOOKUP($AC$136,Presentación!$AQ$3:$BV$574,Presentación!AP498)="","",HLOOKUP($AC$136,Presentación!$AQ$3:$BV$574,Presentación!AP498,0)))</f>
        <v/>
      </c>
      <c r="E637" s="573"/>
      <c r="F637" s="573"/>
      <c r="G637" s="551" t="str">
        <f>IF($AC$136="","",IF(HLOOKUP($AC$136,Presentación!$BZ$3:$DE$574,Presentación!AP498,0)="","",HLOOKUP($AC$136,Presentación!$BZ$3:$DE$574,Presentación!AP498,0)))</f>
        <v/>
      </c>
      <c r="H637" s="551"/>
      <c r="I637" s="551"/>
      <c r="J637" s="551"/>
      <c r="K637" s="551"/>
      <c r="L637" s="551"/>
      <c r="M637" s="551"/>
      <c r="N637" s="551"/>
      <c r="O637" s="551"/>
      <c r="P637" s="551"/>
      <c r="Q637" s="551"/>
      <c r="R637" s="551"/>
      <c r="S637" s="551"/>
      <c r="T637" s="601"/>
      <c r="U637" s="467"/>
      <c r="V637" s="468"/>
      <c r="W637" s="27"/>
      <c r="X637" s="27"/>
      <c r="Y637" s="27"/>
      <c r="Z637" s="27"/>
      <c r="AA637" s="27"/>
      <c r="AB637" s="27"/>
      <c r="AC637" s="27"/>
      <c r="AD637" s="27"/>
      <c r="AG637">
        <f t="shared" si="268"/>
        <v>0</v>
      </c>
      <c r="AH637">
        <f t="shared" si="269"/>
        <v>0</v>
      </c>
      <c r="AI637" s="35">
        <f t="shared" si="270"/>
        <v>0</v>
      </c>
      <c r="AJ637" s="36">
        <f t="shared" si="271"/>
        <v>0</v>
      </c>
      <c r="AK637" s="37">
        <f t="shared" si="272"/>
        <v>0</v>
      </c>
      <c r="AL637" s="38">
        <f t="shared" si="273"/>
        <v>0</v>
      </c>
      <c r="AM637" s="35">
        <f t="shared" si="274"/>
        <v>0</v>
      </c>
      <c r="AN637" s="36">
        <f t="shared" si="275"/>
        <v>0</v>
      </c>
      <c r="AO637" s="37">
        <f t="shared" si="276"/>
        <v>0</v>
      </c>
      <c r="AP637" s="38">
        <f t="shared" si="277"/>
        <v>0</v>
      </c>
      <c r="AQ637" s="35">
        <f t="shared" si="278"/>
        <v>0</v>
      </c>
      <c r="AR637" s="36">
        <f t="shared" si="279"/>
        <v>0</v>
      </c>
      <c r="AS637" s="37">
        <f t="shared" si="280"/>
        <v>0</v>
      </c>
      <c r="AT637" s="38">
        <f t="shared" si="281"/>
        <v>0</v>
      </c>
      <c r="AU637" s="35">
        <f t="shared" si="282"/>
        <v>0</v>
      </c>
      <c r="AV637" s="36">
        <f t="shared" si="283"/>
        <v>0</v>
      </c>
      <c r="AW637" s="37">
        <f t="shared" si="284"/>
        <v>0</v>
      </c>
      <c r="AX637" s="38">
        <f t="shared" si="285"/>
        <v>0</v>
      </c>
      <c r="AY637" s="39">
        <f t="shared" si="286"/>
        <v>0</v>
      </c>
      <c r="AZ637" s="34" t="str">
        <f>IF(AY637=0,"",
IF(SUM($AY$143:AY637)=1,BA637,
IF($AY$718&gt;SUM($AY$143:AY637),_xlfn.CONCAT(", ",BA637),
IF($AY$718=SUM($AY$143:AY637),_xlfn.CONCAT(" y ",BA637)))))</f>
        <v/>
      </c>
      <c r="BA637" s="220" t="s">
        <v>1259</v>
      </c>
      <c r="BC637" s="41">
        <f t="shared" si="287"/>
        <v>0</v>
      </c>
      <c r="BD637" s="41">
        <f t="shared" si="288"/>
        <v>0</v>
      </c>
      <c r="BE637" s="41">
        <f t="shared" si="289"/>
        <v>0</v>
      </c>
      <c r="BF637" s="41">
        <f t="shared" si="290"/>
        <v>0</v>
      </c>
      <c r="BG637" s="41">
        <f t="shared" si="291"/>
        <v>0</v>
      </c>
      <c r="BH637" s="41">
        <f t="shared" si="292"/>
        <v>0</v>
      </c>
      <c r="BI637" s="41">
        <f t="shared" si="293"/>
        <v>0</v>
      </c>
      <c r="BJ637" s="41">
        <f t="shared" si="294"/>
        <v>0</v>
      </c>
    </row>
    <row r="638" spans="1:62" ht="15" customHeight="1">
      <c r="A638" s="159"/>
      <c r="B638" s="179"/>
      <c r="C638" s="220" t="s">
        <v>1260</v>
      </c>
      <c r="D638" s="573" t="str">
        <f>IF($AC$136="","",IF(HLOOKUP($AC$136,Presentación!$AQ$3:$BV$574,Presentación!AP499)="","",HLOOKUP($AC$136,Presentación!$AQ$3:$BV$574,Presentación!AP499,0)))</f>
        <v/>
      </c>
      <c r="E638" s="573"/>
      <c r="F638" s="573"/>
      <c r="G638" s="551" t="str">
        <f>IF($AC$136="","",IF(HLOOKUP($AC$136,Presentación!$BZ$3:$DE$574,Presentación!AP499,0)="","",HLOOKUP($AC$136,Presentación!$BZ$3:$DE$574,Presentación!AP499,0)))</f>
        <v/>
      </c>
      <c r="H638" s="551"/>
      <c r="I638" s="551"/>
      <c r="J638" s="551"/>
      <c r="K638" s="551"/>
      <c r="L638" s="551"/>
      <c r="M638" s="551"/>
      <c r="N638" s="551"/>
      <c r="O638" s="551"/>
      <c r="P638" s="551"/>
      <c r="Q638" s="551"/>
      <c r="R638" s="551"/>
      <c r="S638" s="551"/>
      <c r="T638" s="601"/>
      <c r="U638" s="467"/>
      <c r="V638" s="468"/>
      <c r="W638" s="27"/>
      <c r="X638" s="27"/>
      <c r="Y638" s="27"/>
      <c r="Z638" s="27"/>
      <c r="AA638" s="27"/>
      <c r="AB638" s="27"/>
      <c r="AC638" s="27"/>
      <c r="AD638" s="27"/>
      <c r="AG638">
        <f t="shared" si="268"/>
        <v>0</v>
      </c>
      <c r="AH638">
        <f t="shared" si="269"/>
        <v>0</v>
      </c>
      <c r="AI638" s="35">
        <f t="shared" si="270"/>
        <v>0</v>
      </c>
      <c r="AJ638" s="36">
        <f t="shared" si="271"/>
        <v>0</v>
      </c>
      <c r="AK638" s="37">
        <f t="shared" si="272"/>
        <v>0</v>
      </c>
      <c r="AL638" s="38">
        <f t="shared" si="273"/>
        <v>0</v>
      </c>
      <c r="AM638" s="35">
        <f t="shared" si="274"/>
        <v>0</v>
      </c>
      <c r="AN638" s="36">
        <f t="shared" si="275"/>
        <v>0</v>
      </c>
      <c r="AO638" s="37">
        <f t="shared" si="276"/>
        <v>0</v>
      </c>
      <c r="AP638" s="38">
        <f t="shared" si="277"/>
        <v>0</v>
      </c>
      <c r="AQ638" s="35">
        <f t="shared" si="278"/>
        <v>0</v>
      </c>
      <c r="AR638" s="36">
        <f t="shared" si="279"/>
        <v>0</v>
      </c>
      <c r="AS638" s="37">
        <f t="shared" si="280"/>
        <v>0</v>
      </c>
      <c r="AT638" s="38">
        <f t="shared" si="281"/>
        <v>0</v>
      </c>
      <c r="AU638" s="35">
        <f t="shared" si="282"/>
        <v>0</v>
      </c>
      <c r="AV638" s="36">
        <f t="shared" si="283"/>
        <v>0</v>
      </c>
      <c r="AW638" s="37">
        <f t="shared" si="284"/>
        <v>0</v>
      </c>
      <c r="AX638" s="38">
        <f t="shared" si="285"/>
        <v>0</v>
      </c>
      <c r="AY638" s="39">
        <f t="shared" si="286"/>
        <v>0</v>
      </c>
      <c r="AZ638" s="34" t="str">
        <f>IF(AY638=0,"",
IF(SUM($AY$143:AY638)=1,BA638,
IF($AY$718&gt;SUM($AY$143:AY638),_xlfn.CONCAT(", ",BA638),
IF($AY$718=SUM($AY$143:AY638),_xlfn.CONCAT(" y ",BA638)))))</f>
        <v/>
      </c>
      <c r="BA638" s="220" t="s">
        <v>1260</v>
      </c>
      <c r="BC638" s="41">
        <f t="shared" si="287"/>
        <v>0</v>
      </c>
      <c r="BD638" s="41">
        <f t="shared" si="288"/>
        <v>0</v>
      </c>
      <c r="BE638" s="41">
        <f t="shared" si="289"/>
        <v>0</v>
      </c>
      <c r="BF638" s="41">
        <f t="shared" si="290"/>
        <v>0</v>
      </c>
      <c r="BG638" s="41">
        <f t="shared" si="291"/>
        <v>0</v>
      </c>
      <c r="BH638" s="41">
        <f t="shared" si="292"/>
        <v>0</v>
      </c>
      <c r="BI638" s="41">
        <f t="shared" si="293"/>
        <v>0</v>
      </c>
      <c r="BJ638" s="41">
        <f t="shared" si="294"/>
        <v>0</v>
      </c>
    </row>
    <row r="639" spans="1:62" ht="15" customHeight="1">
      <c r="A639" s="159"/>
      <c r="B639" s="179"/>
      <c r="C639" s="220" t="s">
        <v>1261</v>
      </c>
      <c r="D639" s="573" t="str">
        <f>IF($AC$136="","",IF(HLOOKUP($AC$136,Presentación!$AQ$3:$BV$574,Presentación!AP500)="","",HLOOKUP($AC$136,Presentación!$AQ$3:$BV$574,Presentación!AP500,0)))</f>
        <v/>
      </c>
      <c r="E639" s="573"/>
      <c r="F639" s="573"/>
      <c r="G639" s="551" t="str">
        <f>IF($AC$136="","",IF(HLOOKUP($AC$136,Presentación!$BZ$3:$DE$574,Presentación!AP500,0)="","",HLOOKUP($AC$136,Presentación!$BZ$3:$DE$574,Presentación!AP500,0)))</f>
        <v/>
      </c>
      <c r="H639" s="551"/>
      <c r="I639" s="551"/>
      <c r="J639" s="551"/>
      <c r="K639" s="551"/>
      <c r="L639" s="551"/>
      <c r="M639" s="551"/>
      <c r="N639" s="551"/>
      <c r="O639" s="551"/>
      <c r="P639" s="551"/>
      <c r="Q639" s="551"/>
      <c r="R639" s="551"/>
      <c r="S639" s="551"/>
      <c r="T639" s="601"/>
      <c r="U639" s="467"/>
      <c r="V639" s="468"/>
      <c r="W639" s="27"/>
      <c r="X639" s="27"/>
      <c r="Y639" s="27"/>
      <c r="Z639" s="27"/>
      <c r="AA639" s="27"/>
      <c r="AB639" s="27"/>
      <c r="AC639" s="27"/>
      <c r="AD639" s="27"/>
      <c r="AG639">
        <f t="shared" si="268"/>
        <v>0</v>
      </c>
      <c r="AH639">
        <f t="shared" si="269"/>
        <v>0</v>
      </c>
      <c r="AI639" s="35">
        <f t="shared" si="270"/>
        <v>0</v>
      </c>
      <c r="AJ639" s="36">
        <f t="shared" si="271"/>
        <v>0</v>
      </c>
      <c r="AK639" s="37">
        <f t="shared" si="272"/>
        <v>0</v>
      </c>
      <c r="AL639" s="38">
        <f t="shared" si="273"/>
        <v>0</v>
      </c>
      <c r="AM639" s="35">
        <f t="shared" si="274"/>
        <v>0</v>
      </c>
      <c r="AN639" s="36">
        <f t="shared" si="275"/>
        <v>0</v>
      </c>
      <c r="AO639" s="37">
        <f t="shared" si="276"/>
        <v>0</v>
      </c>
      <c r="AP639" s="38">
        <f t="shared" si="277"/>
        <v>0</v>
      </c>
      <c r="AQ639" s="35">
        <f t="shared" si="278"/>
        <v>0</v>
      </c>
      <c r="AR639" s="36">
        <f t="shared" si="279"/>
        <v>0</v>
      </c>
      <c r="AS639" s="37">
        <f t="shared" si="280"/>
        <v>0</v>
      </c>
      <c r="AT639" s="38">
        <f t="shared" si="281"/>
        <v>0</v>
      </c>
      <c r="AU639" s="35">
        <f t="shared" si="282"/>
        <v>0</v>
      </c>
      <c r="AV639" s="36">
        <f t="shared" si="283"/>
        <v>0</v>
      </c>
      <c r="AW639" s="37">
        <f t="shared" si="284"/>
        <v>0</v>
      </c>
      <c r="AX639" s="38">
        <f t="shared" si="285"/>
        <v>0</v>
      </c>
      <c r="AY639" s="39">
        <f t="shared" si="286"/>
        <v>0</v>
      </c>
      <c r="AZ639" s="34" t="str">
        <f>IF(AY639=0,"",
IF(SUM($AY$143:AY639)=1,BA639,
IF($AY$718&gt;SUM($AY$143:AY639),_xlfn.CONCAT(", ",BA639),
IF($AY$718=SUM($AY$143:AY639),_xlfn.CONCAT(" y ",BA639)))))</f>
        <v/>
      </c>
      <c r="BA639" s="220" t="s">
        <v>1261</v>
      </c>
      <c r="BC639" s="41">
        <f t="shared" si="287"/>
        <v>0</v>
      </c>
      <c r="BD639" s="41">
        <f t="shared" si="288"/>
        <v>0</v>
      </c>
      <c r="BE639" s="41">
        <f t="shared" si="289"/>
        <v>0</v>
      </c>
      <c r="BF639" s="41">
        <f t="shared" si="290"/>
        <v>0</v>
      </c>
      <c r="BG639" s="41">
        <f t="shared" si="291"/>
        <v>0</v>
      </c>
      <c r="BH639" s="41">
        <f t="shared" si="292"/>
        <v>0</v>
      </c>
      <c r="BI639" s="41">
        <f t="shared" si="293"/>
        <v>0</v>
      </c>
      <c r="BJ639" s="41">
        <f t="shared" si="294"/>
        <v>0</v>
      </c>
    </row>
    <row r="640" spans="1:62" ht="15" customHeight="1">
      <c r="A640" s="159"/>
      <c r="B640" s="179"/>
      <c r="C640" s="220" t="s">
        <v>1262</v>
      </c>
      <c r="D640" s="573" t="str">
        <f>IF($AC$136="","",IF(HLOOKUP($AC$136,Presentación!$AQ$3:$BV$574,Presentación!AP501)="","",HLOOKUP($AC$136,Presentación!$AQ$3:$BV$574,Presentación!AP501,0)))</f>
        <v/>
      </c>
      <c r="E640" s="573"/>
      <c r="F640" s="573"/>
      <c r="G640" s="551" t="str">
        <f>IF($AC$136="","",IF(HLOOKUP($AC$136,Presentación!$BZ$3:$DE$574,Presentación!AP501,0)="","",HLOOKUP($AC$136,Presentación!$BZ$3:$DE$574,Presentación!AP501,0)))</f>
        <v/>
      </c>
      <c r="H640" s="551"/>
      <c r="I640" s="551"/>
      <c r="J640" s="551"/>
      <c r="K640" s="551"/>
      <c r="L640" s="551"/>
      <c r="M640" s="551"/>
      <c r="N640" s="551"/>
      <c r="O640" s="551"/>
      <c r="P640" s="551"/>
      <c r="Q640" s="551"/>
      <c r="R640" s="551"/>
      <c r="S640" s="551"/>
      <c r="T640" s="601"/>
      <c r="U640" s="467"/>
      <c r="V640" s="468"/>
      <c r="W640" s="27"/>
      <c r="X640" s="27"/>
      <c r="Y640" s="27"/>
      <c r="Z640" s="27"/>
      <c r="AA640" s="27"/>
      <c r="AB640" s="27"/>
      <c r="AC640" s="27"/>
      <c r="AD640" s="27"/>
      <c r="AG640">
        <f t="shared" si="268"/>
        <v>0</v>
      </c>
      <c r="AH640">
        <f t="shared" si="269"/>
        <v>0</v>
      </c>
      <c r="AI640" s="35">
        <f t="shared" si="270"/>
        <v>0</v>
      </c>
      <c r="AJ640" s="36">
        <f t="shared" si="271"/>
        <v>0</v>
      </c>
      <c r="AK640" s="37">
        <f t="shared" si="272"/>
        <v>0</v>
      </c>
      <c r="AL640" s="38">
        <f t="shared" si="273"/>
        <v>0</v>
      </c>
      <c r="AM640" s="35">
        <f t="shared" si="274"/>
        <v>0</v>
      </c>
      <c r="AN640" s="36">
        <f t="shared" si="275"/>
        <v>0</v>
      </c>
      <c r="AO640" s="37">
        <f t="shared" si="276"/>
        <v>0</v>
      </c>
      <c r="AP640" s="38">
        <f t="shared" si="277"/>
        <v>0</v>
      </c>
      <c r="AQ640" s="35">
        <f t="shared" si="278"/>
        <v>0</v>
      </c>
      <c r="AR640" s="36">
        <f t="shared" si="279"/>
        <v>0</v>
      </c>
      <c r="AS640" s="37">
        <f t="shared" si="280"/>
        <v>0</v>
      </c>
      <c r="AT640" s="38">
        <f t="shared" si="281"/>
        <v>0</v>
      </c>
      <c r="AU640" s="35">
        <f t="shared" si="282"/>
        <v>0</v>
      </c>
      <c r="AV640" s="36">
        <f t="shared" si="283"/>
        <v>0</v>
      </c>
      <c r="AW640" s="37">
        <f t="shared" si="284"/>
        <v>0</v>
      </c>
      <c r="AX640" s="38">
        <f t="shared" si="285"/>
        <v>0</v>
      </c>
      <c r="AY640" s="39">
        <f t="shared" si="286"/>
        <v>0</v>
      </c>
      <c r="AZ640" s="34" t="str">
        <f>IF(AY640=0,"",
IF(SUM($AY$143:AY640)=1,BA640,
IF($AY$718&gt;SUM($AY$143:AY640),_xlfn.CONCAT(", ",BA640),
IF($AY$718=SUM($AY$143:AY640),_xlfn.CONCAT(" y ",BA640)))))</f>
        <v/>
      </c>
      <c r="BA640" s="220" t="s">
        <v>1262</v>
      </c>
      <c r="BC640" s="41">
        <f t="shared" si="287"/>
        <v>0</v>
      </c>
      <c r="BD640" s="41">
        <f t="shared" si="288"/>
        <v>0</v>
      </c>
      <c r="BE640" s="41">
        <f t="shared" si="289"/>
        <v>0</v>
      </c>
      <c r="BF640" s="41">
        <f t="shared" si="290"/>
        <v>0</v>
      </c>
      <c r="BG640" s="41">
        <f t="shared" si="291"/>
        <v>0</v>
      </c>
      <c r="BH640" s="41">
        <f t="shared" si="292"/>
        <v>0</v>
      </c>
      <c r="BI640" s="41">
        <f t="shared" si="293"/>
        <v>0</v>
      </c>
      <c r="BJ640" s="41">
        <f t="shared" si="294"/>
        <v>0</v>
      </c>
    </row>
    <row r="641" spans="1:62" ht="15" customHeight="1">
      <c r="A641" s="159"/>
      <c r="B641" s="179"/>
      <c r="C641" s="220" t="s">
        <v>1263</v>
      </c>
      <c r="D641" s="573" t="str">
        <f>IF($AC$136="","",IF(HLOOKUP($AC$136,Presentación!$AQ$3:$BV$574,Presentación!AP502)="","",HLOOKUP($AC$136,Presentación!$AQ$3:$BV$574,Presentación!AP502,0)))</f>
        <v/>
      </c>
      <c r="E641" s="573"/>
      <c r="F641" s="573"/>
      <c r="G641" s="551" t="str">
        <f>IF($AC$136="","",IF(HLOOKUP($AC$136,Presentación!$BZ$3:$DE$574,Presentación!AP502,0)="","",HLOOKUP($AC$136,Presentación!$BZ$3:$DE$574,Presentación!AP502,0)))</f>
        <v/>
      </c>
      <c r="H641" s="551"/>
      <c r="I641" s="551"/>
      <c r="J641" s="551"/>
      <c r="K641" s="551"/>
      <c r="L641" s="551"/>
      <c r="M641" s="551"/>
      <c r="N641" s="551"/>
      <c r="O641" s="551"/>
      <c r="P641" s="551"/>
      <c r="Q641" s="551"/>
      <c r="R641" s="551"/>
      <c r="S641" s="551"/>
      <c r="T641" s="601"/>
      <c r="U641" s="467"/>
      <c r="V641" s="468"/>
      <c r="W641" s="27"/>
      <c r="X641" s="27"/>
      <c r="Y641" s="27"/>
      <c r="Z641" s="27"/>
      <c r="AA641" s="27"/>
      <c r="AB641" s="27"/>
      <c r="AC641" s="27"/>
      <c r="AD641" s="27"/>
      <c r="AG641">
        <f t="shared" si="268"/>
        <v>0</v>
      </c>
      <c r="AH641">
        <f t="shared" si="269"/>
        <v>0</v>
      </c>
      <c r="AI641" s="35">
        <f t="shared" si="270"/>
        <v>0</v>
      </c>
      <c r="AJ641" s="36">
        <f t="shared" si="271"/>
        <v>0</v>
      </c>
      <c r="AK641" s="37">
        <f t="shared" si="272"/>
        <v>0</v>
      </c>
      <c r="AL641" s="38">
        <f t="shared" si="273"/>
        <v>0</v>
      </c>
      <c r="AM641" s="35">
        <f t="shared" si="274"/>
        <v>0</v>
      </c>
      <c r="AN641" s="36">
        <f t="shared" si="275"/>
        <v>0</v>
      </c>
      <c r="AO641" s="37">
        <f t="shared" si="276"/>
        <v>0</v>
      </c>
      <c r="AP641" s="38">
        <f t="shared" si="277"/>
        <v>0</v>
      </c>
      <c r="AQ641" s="35">
        <f t="shared" si="278"/>
        <v>0</v>
      </c>
      <c r="AR641" s="36">
        <f t="shared" si="279"/>
        <v>0</v>
      </c>
      <c r="AS641" s="37">
        <f t="shared" si="280"/>
        <v>0</v>
      </c>
      <c r="AT641" s="38">
        <f t="shared" si="281"/>
        <v>0</v>
      </c>
      <c r="AU641" s="35">
        <f t="shared" si="282"/>
        <v>0</v>
      </c>
      <c r="AV641" s="36">
        <f t="shared" si="283"/>
        <v>0</v>
      </c>
      <c r="AW641" s="37">
        <f t="shared" si="284"/>
        <v>0</v>
      </c>
      <c r="AX641" s="38">
        <f t="shared" si="285"/>
        <v>0</v>
      </c>
      <c r="AY641" s="39">
        <f t="shared" si="286"/>
        <v>0</v>
      </c>
      <c r="AZ641" s="34" t="str">
        <f>IF(AY641=0,"",
IF(SUM($AY$143:AY641)=1,BA641,
IF($AY$718&gt;SUM($AY$143:AY641),_xlfn.CONCAT(", ",BA641),
IF($AY$718=SUM($AY$143:AY641),_xlfn.CONCAT(" y ",BA641)))))</f>
        <v/>
      </c>
      <c r="BA641" s="220" t="s">
        <v>1263</v>
      </c>
      <c r="BC641" s="41">
        <f t="shared" si="287"/>
        <v>0</v>
      </c>
      <c r="BD641" s="41">
        <f t="shared" si="288"/>
        <v>0</v>
      </c>
      <c r="BE641" s="41">
        <f t="shared" si="289"/>
        <v>0</v>
      </c>
      <c r="BF641" s="41">
        <f t="shared" si="290"/>
        <v>0</v>
      </c>
      <c r="BG641" s="41">
        <f t="shared" si="291"/>
        <v>0</v>
      </c>
      <c r="BH641" s="41">
        <f t="shared" si="292"/>
        <v>0</v>
      </c>
      <c r="BI641" s="41">
        <f t="shared" si="293"/>
        <v>0</v>
      </c>
      <c r="BJ641" s="41">
        <f t="shared" si="294"/>
        <v>0</v>
      </c>
    </row>
    <row r="642" spans="1:62" ht="15" customHeight="1">
      <c r="A642" s="159"/>
      <c r="B642" s="179"/>
      <c r="C642" s="220" t="s">
        <v>1264</v>
      </c>
      <c r="D642" s="573" t="str">
        <f>IF($AC$136="","",IF(HLOOKUP($AC$136,Presentación!$AQ$3:$BV$574,Presentación!AP503)="","",HLOOKUP($AC$136,Presentación!$AQ$3:$BV$574,Presentación!AP503,0)))</f>
        <v/>
      </c>
      <c r="E642" s="573"/>
      <c r="F642" s="573"/>
      <c r="G642" s="551" t="str">
        <f>IF($AC$136="","",IF(HLOOKUP($AC$136,Presentación!$BZ$3:$DE$574,Presentación!AP503,0)="","",HLOOKUP($AC$136,Presentación!$BZ$3:$DE$574,Presentación!AP503,0)))</f>
        <v/>
      </c>
      <c r="H642" s="551"/>
      <c r="I642" s="551"/>
      <c r="J642" s="551"/>
      <c r="K642" s="551"/>
      <c r="L642" s="551"/>
      <c r="M642" s="551"/>
      <c r="N642" s="551"/>
      <c r="O642" s="551"/>
      <c r="P642" s="551"/>
      <c r="Q642" s="551"/>
      <c r="R642" s="551"/>
      <c r="S642" s="551"/>
      <c r="T642" s="601"/>
      <c r="U642" s="467"/>
      <c r="V642" s="468"/>
      <c r="W642" s="27"/>
      <c r="X642" s="27"/>
      <c r="Y642" s="27"/>
      <c r="Z642" s="27"/>
      <c r="AA642" s="27"/>
      <c r="AB642" s="27"/>
      <c r="AC642" s="27"/>
      <c r="AD642" s="27"/>
      <c r="AG642">
        <f t="shared" si="268"/>
        <v>0</v>
      </c>
      <c r="AH642">
        <f t="shared" si="269"/>
        <v>0</v>
      </c>
      <c r="AI642" s="35">
        <f t="shared" si="270"/>
        <v>0</v>
      </c>
      <c r="AJ642" s="36">
        <f t="shared" si="271"/>
        <v>0</v>
      </c>
      <c r="AK642" s="37">
        <f t="shared" si="272"/>
        <v>0</v>
      </c>
      <c r="AL642" s="38">
        <f t="shared" si="273"/>
        <v>0</v>
      </c>
      <c r="AM642" s="35">
        <f t="shared" si="274"/>
        <v>0</v>
      </c>
      <c r="AN642" s="36">
        <f t="shared" si="275"/>
        <v>0</v>
      </c>
      <c r="AO642" s="37">
        <f t="shared" si="276"/>
        <v>0</v>
      </c>
      <c r="AP642" s="38">
        <f t="shared" si="277"/>
        <v>0</v>
      </c>
      <c r="AQ642" s="35">
        <f t="shared" si="278"/>
        <v>0</v>
      </c>
      <c r="AR642" s="36">
        <f t="shared" si="279"/>
        <v>0</v>
      </c>
      <c r="AS642" s="37">
        <f t="shared" si="280"/>
        <v>0</v>
      </c>
      <c r="AT642" s="38">
        <f t="shared" si="281"/>
        <v>0</v>
      </c>
      <c r="AU642" s="35">
        <f t="shared" si="282"/>
        <v>0</v>
      </c>
      <c r="AV642" s="36">
        <f t="shared" si="283"/>
        <v>0</v>
      </c>
      <c r="AW642" s="37">
        <f t="shared" si="284"/>
        <v>0</v>
      </c>
      <c r="AX642" s="38">
        <f t="shared" si="285"/>
        <v>0</v>
      </c>
      <c r="AY642" s="39">
        <f t="shared" si="286"/>
        <v>0</v>
      </c>
      <c r="AZ642" s="34" t="str">
        <f>IF(AY642=0,"",
IF(SUM($AY$143:AY642)=1,BA642,
IF($AY$718&gt;SUM($AY$143:AY642),_xlfn.CONCAT(", ",BA642),
IF($AY$718=SUM($AY$143:AY642),_xlfn.CONCAT(" y ",BA642)))))</f>
        <v/>
      </c>
      <c r="BA642" s="220" t="s">
        <v>1264</v>
      </c>
      <c r="BC642" s="41">
        <f t="shared" si="287"/>
        <v>0</v>
      </c>
      <c r="BD642" s="41">
        <f t="shared" si="288"/>
        <v>0</v>
      </c>
      <c r="BE642" s="41">
        <f t="shared" si="289"/>
        <v>0</v>
      </c>
      <c r="BF642" s="41">
        <f t="shared" si="290"/>
        <v>0</v>
      </c>
      <c r="BG642" s="41">
        <f t="shared" si="291"/>
        <v>0</v>
      </c>
      <c r="BH642" s="41">
        <f t="shared" si="292"/>
        <v>0</v>
      </c>
      <c r="BI642" s="41">
        <f t="shared" si="293"/>
        <v>0</v>
      </c>
      <c r="BJ642" s="41">
        <f t="shared" si="294"/>
        <v>0</v>
      </c>
    </row>
    <row r="643" spans="1:62" ht="15" customHeight="1">
      <c r="A643" s="159"/>
      <c r="B643" s="179"/>
      <c r="C643" s="220" t="s">
        <v>1265</v>
      </c>
      <c r="D643" s="573" t="str">
        <f>IF($AC$136="","",IF(HLOOKUP($AC$136,Presentación!$AQ$3:$BV$574,Presentación!AP504)="","",HLOOKUP($AC$136,Presentación!$AQ$3:$BV$574,Presentación!AP504,0)))</f>
        <v/>
      </c>
      <c r="E643" s="573"/>
      <c r="F643" s="573"/>
      <c r="G643" s="551" t="str">
        <f>IF($AC$136="","",IF(HLOOKUP($AC$136,Presentación!$BZ$3:$DE$574,Presentación!AP504,0)="","",HLOOKUP($AC$136,Presentación!$BZ$3:$DE$574,Presentación!AP504,0)))</f>
        <v/>
      </c>
      <c r="H643" s="551"/>
      <c r="I643" s="551"/>
      <c r="J643" s="551"/>
      <c r="K643" s="551"/>
      <c r="L643" s="551"/>
      <c r="M643" s="551"/>
      <c r="N643" s="551"/>
      <c r="O643" s="551"/>
      <c r="P643" s="551"/>
      <c r="Q643" s="551"/>
      <c r="R643" s="551"/>
      <c r="S643" s="551"/>
      <c r="T643" s="601"/>
      <c r="U643" s="467"/>
      <c r="V643" s="468"/>
      <c r="W643" s="27"/>
      <c r="X643" s="27"/>
      <c r="Y643" s="27"/>
      <c r="Z643" s="27"/>
      <c r="AA643" s="27"/>
      <c r="AB643" s="27"/>
      <c r="AC643" s="27"/>
      <c r="AD643" s="27"/>
      <c r="AG643">
        <f t="shared" si="268"/>
        <v>0</v>
      </c>
      <c r="AH643">
        <f t="shared" si="269"/>
        <v>0</v>
      </c>
      <c r="AI643" s="35">
        <f t="shared" si="270"/>
        <v>0</v>
      </c>
      <c r="AJ643" s="36">
        <f t="shared" si="271"/>
        <v>0</v>
      </c>
      <c r="AK643" s="37">
        <f t="shared" si="272"/>
        <v>0</v>
      </c>
      <c r="AL643" s="38">
        <f t="shared" si="273"/>
        <v>0</v>
      </c>
      <c r="AM643" s="35">
        <f t="shared" si="274"/>
        <v>0</v>
      </c>
      <c r="AN643" s="36">
        <f t="shared" si="275"/>
        <v>0</v>
      </c>
      <c r="AO643" s="37">
        <f t="shared" si="276"/>
        <v>0</v>
      </c>
      <c r="AP643" s="38">
        <f t="shared" si="277"/>
        <v>0</v>
      </c>
      <c r="AQ643" s="35">
        <f t="shared" si="278"/>
        <v>0</v>
      </c>
      <c r="AR643" s="36">
        <f t="shared" si="279"/>
        <v>0</v>
      </c>
      <c r="AS643" s="37">
        <f t="shared" si="280"/>
        <v>0</v>
      </c>
      <c r="AT643" s="38">
        <f t="shared" si="281"/>
        <v>0</v>
      </c>
      <c r="AU643" s="35">
        <f t="shared" si="282"/>
        <v>0</v>
      </c>
      <c r="AV643" s="36">
        <f t="shared" si="283"/>
        <v>0</v>
      </c>
      <c r="AW643" s="37">
        <f t="shared" si="284"/>
        <v>0</v>
      </c>
      <c r="AX643" s="38">
        <f t="shared" si="285"/>
        <v>0</v>
      </c>
      <c r="AY643" s="39">
        <f t="shared" si="286"/>
        <v>0</v>
      </c>
      <c r="AZ643" s="34" t="str">
        <f>IF(AY643=0,"",
IF(SUM($AY$143:AY643)=1,BA643,
IF($AY$718&gt;SUM($AY$143:AY643),_xlfn.CONCAT(", ",BA643),
IF($AY$718=SUM($AY$143:AY643),_xlfn.CONCAT(" y ",BA643)))))</f>
        <v/>
      </c>
      <c r="BA643" s="220" t="s">
        <v>1265</v>
      </c>
      <c r="BC643" s="41">
        <f t="shared" si="287"/>
        <v>0</v>
      </c>
      <c r="BD643" s="41">
        <f t="shared" si="288"/>
        <v>0</v>
      </c>
      <c r="BE643" s="41">
        <f t="shared" si="289"/>
        <v>0</v>
      </c>
      <c r="BF643" s="41">
        <f t="shared" si="290"/>
        <v>0</v>
      </c>
      <c r="BG643" s="41">
        <f t="shared" si="291"/>
        <v>0</v>
      </c>
      <c r="BH643" s="41">
        <f t="shared" si="292"/>
        <v>0</v>
      </c>
      <c r="BI643" s="41">
        <f t="shared" si="293"/>
        <v>0</v>
      </c>
      <c r="BJ643" s="41">
        <f t="shared" si="294"/>
        <v>0</v>
      </c>
    </row>
    <row r="644" spans="1:62" ht="15" customHeight="1">
      <c r="A644" s="159"/>
      <c r="B644" s="179"/>
      <c r="C644" s="220" t="s">
        <v>1266</v>
      </c>
      <c r="D644" s="573" t="str">
        <f>IF($AC$136="","",IF(HLOOKUP($AC$136,Presentación!$AQ$3:$BV$574,Presentación!AP505)="","",HLOOKUP($AC$136,Presentación!$AQ$3:$BV$574,Presentación!AP505,0)))</f>
        <v/>
      </c>
      <c r="E644" s="573"/>
      <c r="F644" s="573"/>
      <c r="G644" s="551" t="str">
        <f>IF($AC$136="","",IF(HLOOKUP($AC$136,Presentación!$BZ$3:$DE$574,Presentación!AP505,0)="","",HLOOKUP($AC$136,Presentación!$BZ$3:$DE$574,Presentación!AP505,0)))</f>
        <v/>
      </c>
      <c r="H644" s="551"/>
      <c r="I644" s="551"/>
      <c r="J644" s="551"/>
      <c r="K644" s="551"/>
      <c r="L644" s="551"/>
      <c r="M644" s="551"/>
      <c r="N644" s="551"/>
      <c r="O644" s="551"/>
      <c r="P644" s="551"/>
      <c r="Q644" s="551"/>
      <c r="R644" s="551"/>
      <c r="S644" s="551"/>
      <c r="T644" s="601"/>
      <c r="U644" s="467"/>
      <c r="V644" s="468"/>
      <c r="W644" s="27"/>
      <c r="X644" s="27"/>
      <c r="Y644" s="27"/>
      <c r="Z644" s="27"/>
      <c r="AA644" s="27"/>
      <c r="AB644" s="27"/>
      <c r="AC644" s="27"/>
      <c r="AD644" s="27"/>
      <c r="AG644">
        <f t="shared" si="268"/>
        <v>0</v>
      </c>
      <c r="AH644">
        <f t="shared" si="269"/>
        <v>0</v>
      </c>
      <c r="AI644" s="35">
        <f t="shared" si="270"/>
        <v>0</v>
      </c>
      <c r="AJ644" s="36">
        <f t="shared" si="271"/>
        <v>0</v>
      </c>
      <c r="AK644" s="37">
        <f t="shared" si="272"/>
        <v>0</v>
      </c>
      <c r="AL644" s="38">
        <f t="shared" si="273"/>
        <v>0</v>
      </c>
      <c r="AM644" s="35">
        <f t="shared" si="274"/>
        <v>0</v>
      </c>
      <c r="AN644" s="36">
        <f t="shared" si="275"/>
        <v>0</v>
      </c>
      <c r="AO644" s="37">
        <f t="shared" si="276"/>
        <v>0</v>
      </c>
      <c r="AP644" s="38">
        <f t="shared" si="277"/>
        <v>0</v>
      </c>
      <c r="AQ644" s="35">
        <f t="shared" si="278"/>
        <v>0</v>
      </c>
      <c r="AR644" s="36">
        <f t="shared" si="279"/>
        <v>0</v>
      </c>
      <c r="AS644" s="37">
        <f t="shared" si="280"/>
        <v>0</v>
      </c>
      <c r="AT644" s="38">
        <f t="shared" si="281"/>
        <v>0</v>
      </c>
      <c r="AU644" s="35">
        <f t="shared" si="282"/>
        <v>0</v>
      </c>
      <c r="AV644" s="36">
        <f t="shared" si="283"/>
        <v>0</v>
      </c>
      <c r="AW644" s="37">
        <f t="shared" si="284"/>
        <v>0</v>
      </c>
      <c r="AX644" s="38">
        <f t="shared" si="285"/>
        <v>0</v>
      </c>
      <c r="AY644" s="39">
        <f t="shared" si="286"/>
        <v>0</v>
      </c>
      <c r="AZ644" s="34" t="str">
        <f>IF(AY644=0,"",
IF(SUM($AY$143:AY644)=1,BA644,
IF($AY$718&gt;SUM($AY$143:AY644),_xlfn.CONCAT(", ",BA644),
IF($AY$718=SUM($AY$143:AY644),_xlfn.CONCAT(" y ",BA644)))))</f>
        <v/>
      </c>
      <c r="BA644" s="220" t="s">
        <v>1266</v>
      </c>
      <c r="BC644" s="41">
        <f t="shared" si="287"/>
        <v>0</v>
      </c>
      <c r="BD644" s="41">
        <f t="shared" si="288"/>
        <v>0</v>
      </c>
      <c r="BE644" s="41">
        <f t="shared" si="289"/>
        <v>0</v>
      </c>
      <c r="BF644" s="41">
        <f t="shared" si="290"/>
        <v>0</v>
      </c>
      <c r="BG644" s="41">
        <f t="shared" si="291"/>
        <v>0</v>
      </c>
      <c r="BH644" s="41">
        <f t="shared" si="292"/>
        <v>0</v>
      </c>
      <c r="BI644" s="41">
        <f t="shared" si="293"/>
        <v>0</v>
      </c>
      <c r="BJ644" s="41">
        <f t="shared" si="294"/>
        <v>0</v>
      </c>
    </row>
    <row r="645" spans="1:62" ht="15" customHeight="1">
      <c r="A645" s="159"/>
      <c r="B645" s="179"/>
      <c r="C645" s="220" t="s">
        <v>1267</v>
      </c>
      <c r="D645" s="573" t="str">
        <f>IF($AC$136="","",IF(HLOOKUP($AC$136,Presentación!$AQ$3:$BV$574,Presentación!AP506)="","",HLOOKUP($AC$136,Presentación!$AQ$3:$BV$574,Presentación!AP506,0)))</f>
        <v/>
      </c>
      <c r="E645" s="573"/>
      <c r="F645" s="573"/>
      <c r="G645" s="551" t="str">
        <f>IF($AC$136="","",IF(HLOOKUP($AC$136,Presentación!$BZ$3:$DE$574,Presentación!AP506,0)="","",HLOOKUP($AC$136,Presentación!$BZ$3:$DE$574,Presentación!AP506,0)))</f>
        <v/>
      </c>
      <c r="H645" s="551"/>
      <c r="I645" s="551"/>
      <c r="J645" s="551"/>
      <c r="K645" s="551"/>
      <c r="L645" s="551"/>
      <c r="M645" s="551"/>
      <c r="N645" s="551"/>
      <c r="O645" s="551"/>
      <c r="P645" s="551"/>
      <c r="Q645" s="551"/>
      <c r="R645" s="551"/>
      <c r="S645" s="551"/>
      <c r="T645" s="601"/>
      <c r="U645" s="467"/>
      <c r="V645" s="468"/>
      <c r="W645" s="27"/>
      <c r="X645" s="27"/>
      <c r="Y645" s="27"/>
      <c r="Z645" s="27"/>
      <c r="AA645" s="27"/>
      <c r="AB645" s="27"/>
      <c r="AC645" s="27"/>
      <c r="AD645" s="27"/>
      <c r="AG645">
        <f t="shared" si="268"/>
        <v>0</v>
      </c>
      <c r="AH645">
        <f t="shared" si="269"/>
        <v>0</v>
      </c>
      <c r="AI645" s="35">
        <f t="shared" si="270"/>
        <v>0</v>
      </c>
      <c r="AJ645" s="36">
        <f t="shared" si="271"/>
        <v>0</v>
      </c>
      <c r="AK645" s="37">
        <f t="shared" si="272"/>
        <v>0</v>
      </c>
      <c r="AL645" s="38">
        <f t="shared" si="273"/>
        <v>0</v>
      </c>
      <c r="AM645" s="35">
        <f t="shared" si="274"/>
        <v>0</v>
      </c>
      <c r="AN645" s="36">
        <f t="shared" si="275"/>
        <v>0</v>
      </c>
      <c r="AO645" s="37">
        <f t="shared" si="276"/>
        <v>0</v>
      </c>
      <c r="AP645" s="38">
        <f t="shared" si="277"/>
        <v>0</v>
      </c>
      <c r="AQ645" s="35">
        <f t="shared" si="278"/>
        <v>0</v>
      </c>
      <c r="AR645" s="36">
        <f t="shared" si="279"/>
        <v>0</v>
      </c>
      <c r="AS645" s="37">
        <f t="shared" si="280"/>
        <v>0</v>
      </c>
      <c r="AT645" s="38">
        <f t="shared" si="281"/>
        <v>0</v>
      </c>
      <c r="AU645" s="35">
        <f t="shared" si="282"/>
        <v>0</v>
      </c>
      <c r="AV645" s="36">
        <f t="shared" si="283"/>
        <v>0</v>
      </c>
      <c r="AW645" s="37">
        <f t="shared" si="284"/>
        <v>0</v>
      </c>
      <c r="AX645" s="38">
        <f t="shared" si="285"/>
        <v>0</v>
      </c>
      <c r="AY645" s="39">
        <f t="shared" si="286"/>
        <v>0</v>
      </c>
      <c r="AZ645" s="34" t="str">
        <f>IF(AY645=0,"",
IF(SUM($AY$143:AY645)=1,BA645,
IF($AY$718&gt;SUM($AY$143:AY645),_xlfn.CONCAT(", ",BA645),
IF($AY$718=SUM($AY$143:AY645),_xlfn.CONCAT(" y ",BA645)))))</f>
        <v/>
      </c>
      <c r="BA645" s="220" t="s">
        <v>1267</v>
      </c>
      <c r="BC645" s="41">
        <f t="shared" si="287"/>
        <v>0</v>
      </c>
      <c r="BD645" s="41">
        <f t="shared" si="288"/>
        <v>0</v>
      </c>
      <c r="BE645" s="41">
        <f t="shared" si="289"/>
        <v>0</v>
      </c>
      <c r="BF645" s="41">
        <f t="shared" si="290"/>
        <v>0</v>
      </c>
      <c r="BG645" s="41">
        <f t="shared" si="291"/>
        <v>0</v>
      </c>
      <c r="BH645" s="41">
        <f t="shared" si="292"/>
        <v>0</v>
      </c>
      <c r="BI645" s="41">
        <f t="shared" si="293"/>
        <v>0</v>
      </c>
      <c r="BJ645" s="41">
        <f t="shared" si="294"/>
        <v>0</v>
      </c>
    </row>
    <row r="646" spans="1:62" ht="15" customHeight="1">
      <c r="A646" s="159"/>
      <c r="B646" s="179"/>
      <c r="C646" s="220" t="s">
        <v>1268</v>
      </c>
      <c r="D646" s="573" t="str">
        <f>IF($AC$136="","",IF(HLOOKUP($AC$136,Presentación!$AQ$3:$BV$574,Presentación!AP507)="","",HLOOKUP($AC$136,Presentación!$AQ$3:$BV$574,Presentación!AP507,0)))</f>
        <v/>
      </c>
      <c r="E646" s="573"/>
      <c r="F646" s="573"/>
      <c r="G646" s="551" t="str">
        <f>IF($AC$136="","",IF(HLOOKUP($AC$136,Presentación!$BZ$3:$DE$574,Presentación!AP507,0)="","",HLOOKUP($AC$136,Presentación!$BZ$3:$DE$574,Presentación!AP507,0)))</f>
        <v/>
      </c>
      <c r="H646" s="551"/>
      <c r="I646" s="551"/>
      <c r="J646" s="551"/>
      <c r="K646" s="551"/>
      <c r="L646" s="551"/>
      <c r="M646" s="551"/>
      <c r="N646" s="551"/>
      <c r="O646" s="551"/>
      <c r="P646" s="551"/>
      <c r="Q646" s="551"/>
      <c r="R646" s="551"/>
      <c r="S646" s="551"/>
      <c r="T646" s="601"/>
      <c r="U646" s="467"/>
      <c r="V646" s="468"/>
      <c r="W646" s="27"/>
      <c r="X646" s="27"/>
      <c r="Y646" s="27"/>
      <c r="Z646" s="27"/>
      <c r="AA646" s="27"/>
      <c r="AB646" s="27"/>
      <c r="AC646" s="27"/>
      <c r="AD646" s="27"/>
      <c r="AG646">
        <f t="shared" si="268"/>
        <v>0</v>
      </c>
      <c r="AH646">
        <f t="shared" si="269"/>
        <v>0</v>
      </c>
      <c r="AI646" s="35">
        <f t="shared" si="270"/>
        <v>0</v>
      </c>
      <c r="AJ646" s="36">
        <f t="shared" si="271"/>
        <v>0</v>
      </c>
      <c r="AK646" s="37">
        <f t="shared" si="272"/>
        <v>0</v>
      </c>
      <c r="AL646" s="38">
        <f t="shared" si="273"/>
        <v>0</v>
      </c>
      <c r="AM646" s="35">
        <f t="shared" si="274"/>
        <v>0</v>
      </c>
      <c r="AN646" s="36">
        <f t="shared" si="275"/>
        <v>0</v>
      </c>
      <c r="AO646" s="37">
        <f t="shared" si="276"/>
        <v>0</v>
      </c>
      <c r="AP646" s="38">
        <f t="shared" si="277"/>
        <v>0</v>
      </c>
      <c r="AQ646" s="35">
        <f t="shared" si="278"/>
        <v>0</v>
      </c>
      <c r="AR646" s="36">
        <f t="shared" si="279"/>
        <v>0</v>
      </c>
      <c r="AS646" s="37">
        <f t="shared" si="280"/>
        <v>0</v>
      </c>
      <c r="AT646" s="38">
        <f t="shared" si="281"/>
        <v>0</v>
      </c>
      <c r="AU646" s="35">
        <f t="shared" si="282"/>
        <v>0</v>
      </c>
      <c r="AV646" s="36">
        <f t="shared" si="283"/>
        <v>0</v>
      </c>
      <c r="AW646" s="37">
        <f t="shared" si="284"/>
        <v>0</v>
      </c>
      <c r="AX646" s="38">
        <f t="shared" si="285"/>
        <v>0</v>
      </c>
      <c r="AY646" s="39">
        <f t="shared" si="286"/>
        <v>0</v>
      </c>
      <c r="AZ646" s="34" t="str">
        <f>IF(AY646=0,"",
IF(SUM($AY$143:AY646)=1,BA646,
IF($AY$718&gt;SUM($AY$143:AY646),_xlfn.CONCAT(", ",BA646),
IF($AY$718=SUM($AY$143:AY646),_xlfn.CONCAT(" y ",BA646)))))</f>
        <v/>
      </c>
      <c r="BA646" s="220" t="s">
        <v>1268</v>
      </c>
      <c r="BC646" s="41">
        <f t="shared" si="287"/>
        <v>0</v>
      </c>
      <c r="BD646" s="41">
        <f t="shared" si="288"/>
        <v>0</v>
      </c>
      <c r="BE646" s="41">
        <f t="shared" si="289"/>
        <v>0</v>
      </c>
      <c r="BF646" s="41">
        <f t="shared" si="290"/>
        <v>0</v>
      </c>
      <c r="BG646" s="41">
        <f t="shared" si="291"/>
        <v>0</v>
      </c>
      <c r="BH646" s="41">
        <f t="shared" si="292"/>
        <v>0</v>
      </c>
      <c r="BI646" s="41">
        <f t="shared" si="293"/>
        <v>0</v>
      </c>
      <c r="BJ646" s="41">
        <f t="shared" si="294"/>
        <v>0</v>
      </c>
    </row>
    <row r="647" spans="1:62" ht="15" customHeight="1">
      <c r="A647" s="159"/>
      <c r="B647" s="179"/>
      <c r="C647" s="220" t="s">
        <v>1269</v>
      </c>
      <c r="D647" s="573" t="str">
        <f>IF($AC$136="","",IF(HLOOKUP($AC$136,Presentación!$AQ$3:$BV$574,Presentación!AP508)="","",HLOOKUP($AC$136,Presentación!$AQ$3:$BV$574,Presentación!AP508,0)))</f>
        <v/>
      </c>
      <c r="E647" s="573"/>
      <c r="F647" s="573"/>
      <c r="G647" s="551" t="str">
        <f>IF($AC$136="","",IF(HLOOKUP($AC$136,Presentación!$BZ$3:$DE$574,Presentación!AP508,0)="","",HLOOKUP($AC$136,Presentación!$BZ$3:$DE$574,Presentación!AP508,0)))</f>
        <v/>
      </c>
      <c r="H647" s="551"/>
      <c r="I647" s="551"/>
      <c r="J647" s="551"/>
      <c r="K647" s="551"/>
      <c r="L647" s="551"/>
      <c r="M647" s="551"/>
      <c r="N647" s="551"/>
      <c r="O647" s="551"/>
      <c r="P647" s="551"/>
      <c r="Q647" s="551"/>
      <c r="R647" s="551"/>
      <c r="S647" s="551"/>
      <c r="T647" s="601"/>
      <c r="U647" s="467"/>
      <c r="V647" s="468"/>
      <c r="W647" s="27"/>
      <c r="X647" s="27"/>
      <c r="Y647" s="27"/>
      <c r="Z647" s="27"/>
      <c r="AA647" s="27"/>
      <c r="AB647" s="27"/>
      <c r="AC647" s="27"/>
      <c r="AD647" s="27"/>
      <c r="AG647">
        <f t="shared" si="268"/>
        <v>0</v>
      </c>
      <c r="AH647">
        <f t="shared" si="269"/>
        <v>0</v>
      </c>
      <c r="AI647" s="35">
        <f t="shared" si="270"/>
        <v>0</v>
      </c>
      <c r="AJ647" s="36">
        <f t="shared" si="271"/>
        <v>0</v>
      </c>
      <c r="AK647" s="37">
        <f t="shared" si="272"/>
        <v>0</v>
      </c>
      <c r="AL647" s="38">
        <f t="shared" si="273"/>
        <v>0</v>
      </c>
      <c r="AM647" s="35">
        <f t="shared" si="274"/>
        <v>0</v>
      </c>
      <c r="AN647" s="36">
        <f t="shared" si="275"/>
        <v>0</v>
      </c>
      <c r="AO647" s="37">
        <f t="shared" si="276"/>
        <v>0</v>
      </c>
      <c r="AP647" s="38">
        <f t="shared" si="277"/>
        <v>0</v>
      </c>
      <c r="AQ647" s="35">
        <f t="shared" si="278"/>
        <v>0</v>
      </c>
      <c r="AR647" s="36">
        <f t="shared" si="279"/>
        <v>0</v>
      </c>
      <c r="AS647" s="37">
        <f t="shared" si="280"/>
        <v>0</v>
      </c>
      <c r="AT647" s="38">
        <f t="shared" si="281"/>
        <v>0</v>
      </c>
      <c r="AU647" s="35">
        <f t="shared" si="282"/>
        <v>0</v>
      </c>
      <c r="AV647" s="36">
        <f t="shared" si="283"/>
        <v>0</v>
      </c>
      <c r="AW647" s="37">
        <f t="shared" si="284"/>
        <v>0</v>
      </c>
      <c r="AX647" s="38">
        <f t="shared" si="285"/>
        <v>0</v>
      </c>
      <c r="AY647" s="39">
        <f t="shared" si="286"/>
        <v>0</v>
      </c>
      <c r="AZ647" s="34" t="str">
        <f>IF(AY647=0,"",
IF(SUM($AY$143:AY647)=1,BA647,
IF($AY$718&gt;SUM($AY$143:AY647),_xlfn.CONCAT(", ",BA647),
IF($AY$718=SUM($AY$143:AY647),_xlfn.CONCAT(" y ",BA647)))))</f>
        <v/>
      </c>
      <c r="BA647" s="220" t="s">
        <v>1269</v>
      </c>
      <c r="BC647" s="41">
        <f t="shared" si="287"/>
        <v>0</v>
      </c>
      <c r="BD647" s="41">
        <f t="shared" si="288"/>
        <v>0</v>
      </c>
      <c r="BE647" s="41">
        <f t="shared" si="289"/>
        <v>0</v>
      </c>
      <c r="BF647" s="41">
        <f t="shared" si="290"/>
        <v>0</v>
      </c>
      <c r="BG647" s="41">
        <f t="shared" si="291"/>
        <v>0</v>
      </c>
      <c r="BH647" s="41">
        <f t="shared" si="292"/>
        <v>0</v>
      </c>
      <c r="BI647" s="41">
        <f t="shared" si="293"/>
        <v>0</v>
      </c>
      <c r="BJ647" s="41">
        <f t="shared" si="294"/>
        <v>0</v>
      </c>
    </row>
    <row r="648" spans="1:62" ht="15" customHeight="1">
      <c r="A648" s="159"/>
      <c r="B648" s="179"/>
      <c r="C648" s="220" t="s">
        <v>1270</v>
      </c>
      <c r="D648" s="573" t="str">
        <f>IF($AC$136="","",IF(HLOOKUP($AC$136,Presentación!$AQ$3:$BV$574,Presentación!AP509)="","",HLOOKUP($AC$136,Presentación!$AQ$3:$BV$574,Presentación!AP509,0)))</f>
        <v/>
      </c>
      <c r="E648" s="573"/>
      <c r="F648" s="573"/>
      <c r="G648" s="551" t="str">
        <f>IF($AC$136="","",IF(HLOOKUP($AC$136,Presentación!$BZ$3:$DE$574,Presentación!AP509,0)="","",HLOOKUP($AC$136,Presentación!$BZ$3:$DE$574,Presentación!AP509,0)))</f>
        <v/>
      </c>
      <c r="H648" s="551"/>
      <c r="I648" s="551"/>
      <c r="J648" s="551"/>
      <c r="K648" s="551"/>
      <c r="L648" s="551"/>
      <c r="M648" s="551"/>
      <c r="N648" s="551"/>
      <c r="O648" s="551"/>
      <c r="P648" s="551"/>
      <c r="Q648" s="551"/>
      <c r="R648" s="551"/>
      <c r="S648" s="551"/>
      <c r="T648" s="601"/>
      <c r="U648" s="467"/>
      <c r="V648" s="468"/>
      <c r="W648" s="27"/>
      <c r="X648" s="27"/>
      <c r="Y648" s="27"/>
      <c r="Z648" s="27"/>
      <c r="AA648" s="27"/>
      <c r="AB648" s="27"/>
      <c r="AC648" s="27"/>
      <c r="AD648" s="27"/>
      <c r="AG648">
        <f t="shared" si="268"/>
        <v>0</v>
      </c>
      <c r="AH648">
        <f t="shared" si="269"/>
        <v>0</v>
      </c>
      <c r="AI648" s="35">
        <f t="shared" si="270"/>
        <v>0</v>
      </c>
      <c r="AJ648" s="36">
        <f t="shared" si="271"/>
        <v>0</v>
      </c>
      <c r="AK648" s="37">
        <f t="shared" si="272"/>
        <v>0</v>
      </c>
      <c r="AL648" s="38">
        <f t="shared" si="273"/>
        <v>0</v>
      </c>
      <c r="AM648" s="35">
        <f t="shared" si="274"/>
        <v>0</v>
      </c>
      <c r="AN648" s="36">
        <f t="shared" si="275"/>
        <v>0</v>
      </c>
      <c r="AO648" s="37">
        <f t="shared" si="276"/>
        <v>0</v>
      </c>
      <c r="AP648" s="38">
        <f t="shared" si="277"/>
        <v>0</v>
      </c>
      <c r="AQ648" s="35">
        <f t="shared" si="278"/>
        <v>0</v>
      </c>
      <c r="AR648" s="36">
        <f t="shared" si="279"/>
        <v>0</v>
      </c>
      <c r="AS648" s="37">
        <f t="shared" si="280"/>
        <v>0</v>
      </c>
      <c r="AT648" s="38">
        <f t="shared" si="281"/>
        <v>0</v>
      </c>
      <c r="AU648" s="35">
        <f t="shared" si="282"/>
        <v>0</v>
      </c>
      <c r="AV648" s="36">
        <f t="shared" si="283"/>
        <v>0</v>
      </c>
      <c r="AW648" s="37">
        <f t="shared" si="284"/>
        <v>0</v>
      </c>
      <c r="AX648" s="38">
        <f t="shared" si="285"/>
        <v>0</v>
      </c>
      <c r="AY648" s="39">
        <f t="shared" si="286"/>
        <v>0</v>
      </c>
      <c r="AZ648" s="34" t="str">
        <f>IF(AY648=0,"",
IF(SUM($AY$143:AY648)=1,BA648,
IF($AY$718&gt;SUM($AY$143:AY648),_xlfn.CONCAT(", ",BA648),
IF($AY$718=SUM($AY$143:AY648),_xlfn.CONCAT(" y ",BA648)))))</f>
        <v/>
      </c>
      <c r="BA648" s="220" t="s">
        <v>1270</v>
      </c>
      <c r="BC648" s="41">
        <f t="shared" si="287"/>
        <v>0</v>
      </c>
      <c r="BD648" s="41">
        <f t="shared" si="288"/>
        <v>0</v>
      </c>
      <c r="BE648" s="41">
        <f t="shared" si="289"/>
        <v>0</v>
      </c>
      <c r="BF648" s="41">
        <f t="shared" si="290"/>
        <v>0</v>
      </c>
      <c r="BG648" s="41">
        <f t="shared" si="291"/>
        <v>0</v>
      </c>
      <c r="BH648" s="41">
        <f t="shared" si="292"/>
        <v>0</v>
      </c>
      <c r="BI648" s="41">
        <f t="shared" si="293"/>
        <v>0</v>
      </c>
      <c r="BJ648" s="41">
        <f t="shared" si="294"/>
        <v>0</v>
      </c>
    </row>
    <row r="649" spans="1:62" ht="15" customHeight="1">
      <c r="A649" s="159"/>
      <c r="B649" s="179"/>
      <c r="C649" s="220" t="s">
        <v>1271</v>
      </c>
      <c r="D649" s="573" t="str">
        <f>IF($AC$136="","",IF(HLOOKUP($AC$136,Presentación!$AQ$3:$BV$574,Presentación!AP510)="","",HLOOKUP($AC$136,Presentación!$AQ$3:$BV$574,Presentación!AP510,0)))</f>
        <v/>
      </c>
      <c r="E649" s="573"/>
      <c r="F649" s="573"/>
      <c r="G649" s="551" t="str">
        <f>IF($AC$136="","",IF(HLOOKUP($AC$136,Presentación!$BZ$3:$DE$574,Presentación!AP510,0)="","",HLOOKUP($AC$136,Presentación!$BZ$3:$DE$574,Presentación!AP510,0)))</f>
        <v/>
      </c>
      <c r="H649" s="551"/>
      <c r="I649" s="551"/>
      <c r="J649" s="551"/>
      <c r="K649" s="551"/>
      <c r="L649" s="551"/>
      <c r="M649" s="551"/>
      <c r="N649" s="551"/>
      <c r="O649" s="551"/>
      <c r="P649" s="551"/>
      <c r="Q649" s="551"/>
      <c r="R649" s="551"/>
      <c r="S649" s="551"/>
      <c r="T649" s="601"/>
      <c r="U649" s="467"/>
      <c r="V649" s="468"/>
      <c r="W649" s="27"/>
      <c r="X649" s="27"/>
      <c r="Y649" s="27"/>
      <c r="Z649" s="27"/>
      <c r="AA649" s="27"/>
      <c r="AB649" s="27"/>
      <c r="AC649" s="27"/>
      <c r="AD649" s="27"/>
      <c r="AG649">
        <f t="shared" si="268"/>
        <v>0</v>
      </c>
      <c r="AH649">
        <f t="shared" si="269"/>
        <v>0</v>
      </c>
      <c r="AI649" s="35">
        <f t="shared" si="270"/>
        <v>0</v>
      </c>
      <c r="AJ649" s="36">
        <f t="shared" si="271"/>
        <v>0</v>
      </c>
      <c r="AK649" s="37">
        <f t="shared" si="272"/>
        <v>0</v>
      </c>
      <c r="AL649" s="38">
        <f t="shared" si="273"/>
        <v>0</v>
      </c>
      <c r="AM649" s="35">
        <f t="shared" si="274"/>
        <v>0</v>
      </c>
      <c r="AN649" s="36">
        <f t="shared" si="275"/>
        <v>0</v>
      </c>
      <c r="AO649" s="37">
        <f t="shared" si="276"/>
        <v>0</v>
      </c>
      <c r="AP649" s="38">
        <f t="shared" si="277"/>
        <v>0</v>
      </c>
      <c r="AQ649" s="35">
        <f t="shared" si="278"/>
        <v>0</v>
      </c>
      <c r="AR649" s="36">
        <f t="shared" si="279"/>
        <v>0</v>
      </c>
      <c r="AS649" s="37">
        <f t="shared" si="280"/>
        <v>0</v>
      </c>
      <c r="AT649" s="38">
        <f t="shared" si="281"/>
        <v>0</v>
      </c>
      <c r="AU649" s="35">
        <f t="shared" si="282"/>
        <v>0</v>
      </c>
      <c r="AV649" s="36">
        <f t="shared" si="283"/>
        <v>0</v>
      </c>
      <c r="AW649" s="37">
        <f t="shared" si="284"/>
        <v>0</v>
      </c>
      <c r="AX649" s="38">
        <f t="shared" si="285"/>
        <v>0</v>
      </c>
      <c r="AY649" s="39">
        <f t="shared" si="286"/>
        <v>0</v>
      </c>
      <c r="AZ649" s="34" t="str">
        <f>IF(AY649=0,"",
IF(SUM($AY$143:AY649)=1,BA649,
IF($AY$718&gt;SUM($AY$143:AY649),_xlfn.CONCAT(", ",BA649),
IF($AY$718=SUM($AY$143:AY649),_xlfn.CONCAT(" y ",BA649)))))</f>
        <v/>
      </c>
      <c r="BA649" s="220" t="s">
        <v>1271</v>
      </c>
      <c r="BC649" s="41">
        <f t="shared" si="287"/>
        <v>0</v>
      </c>
      <c r="BD649" s="41">
        <f t="shared" si="288"/>
        <v>0</v>
      </c>
      <c r="BE649" s="41">
        <f t="shared" si="289"/>
        <v>0</v>
      </c>
      <c r="BF649" s="41">
        <f t="shared" si="290"/>
        <v>0</v>
      </c>
      <c r="BG649" s="41">
        <f t="shared" si="291"/>
        <v>0</v>
      </c>
      <c r="BH649" s="41">
        <f t="shared" si="292"/>
        <v>0</v>
      </c>
      <c r="BI649" s="41">
        <f t="shared" si="293"/>
        <v>0</v>
      </c>
      <c r="BJ649" s="41">
        <f t="shared" si="294"/>
        <v>0</v>
      </c>
    </row>
    <row r="650" spans="1:62" ht="15" customHeight="1">
      <c r="A650" s="159"/>
      <c r="B650" s="179"/>
      <c r="C650" s="220" t="s">
        <v>1272</v>
      </c>
      <c r="D650" s="573" t="str">
        <f>IF($AC$136="","",IF(HLOOKUP($AC$136,Presentación!$AQ$3:$BV$574,Presentación!AP511)="","",HLOOKUP($AC$136,Presentación!$AQ$3:$BV$574,Presentación!AP511,0)))</f>
        <v/>
      </c>
      <c r="E650" s="573"/>
      <c r="F650" s="573"/>
      <c r="G650" s="551" t="str">
        <f>IF($AC$136="","",IF(HLOOKUP($AC$136,Presentación!$BZ$3:$DE$574,Presentación!AP511,0)="","",HLOOKUP($AC$136,Presentación!$BZ$3:$DE$574,Presentación!AP511,0)))</f>
        <v/>
      </c>
      <c r="H650" s="551"/>
      <c r="I650" s="551"/>
      <c r="J650" s="551"/>
      <c r="K650" s="551"/>
      <c r="L650" s="551"/>
      <c r="M650" s="551"/>
      <c r="N650" s="551"/>
      <c r="O650" s="551"/>
      <c r="P650" s="551"/>
      <c r="Q650" s="551"/>
      <c r="R650" s="551"/>
      <c r="S650" s="551"/>
      <c r="T650" s="601"/>
      <c r="U650" s="467"/>
      <c r="V650" s="468"/>
      <c r="W650" s="27"/>
      <c r="X650" s="27"/>
      <c r="Y650" s="27"/>
      <c r="Z650" s="27"/>
      <c r="AA650" s="27"/>
      <c r="AB650" s="27"/>
      <c r="AC650" s="27"/>
      <c r="AD650" s="27"/>
      <c r="AG650">
        <f t="shared" si="268"/>
        <v>0</v>
      </c>
      <c r="AH650">
        <f t="shared" si="269"/>
        <v>0</v>
      </c>
      <c r="AI650" s="35">
        <f t="shared" si="270"/>
        <v>0</v>
      </c>
      <c r="AJ650" s="36">
        <f t="shared" si="271"/>
        <v>0</v>
      </c>
      <c r="AK650" s="37">
        <f t="shared" si="272"/>
        <v>0</v>
      </c>
      <c r="AL650" s="38">
        <f t="shared" si="273"/>
        <v>0</v>
      </c>
      <c r="AM650" s="35">
        <f t="shared" si="274"/>
        <v>0</v>
      </c>
      <c r="AN650" s="36">
        <f t="shared" si="275"/>
        <v>0</v>
      </c>
      <c r="AO650" s="37">
        <f t="shared" si="276"/>
        <v>0</v>
      </c>
      <c r="AP650" s="38">
        <f t="shared" si="277"/>
        <v>0</v>
      </c>
      <c r="AQ650" s="35">
        <f t="shared" si="278"/>
        <v>0</v>
      </c>
      <c r="AR650" s="36">
        <f t="shared" si="279"/>
        <v>0</v>
      </c>
      <c r="AS650" s="37">
        <f t="shared" si="280"/>
        <v>0</v>
      </c>
      <c r="AT650" s="38">
        <f t="shared" si="281"/>
        <v>0</v>
      </c>
      <c r="AU650" s="35">
        <f t="shared" si="282"/>
        <v>0</v>
      </c>
      <c r="AV650" s="36">
        <f t="shared" si="283"/>
        <v>0</v>
      </c>
      <c r="AW650" s="37">
        <f t="shared" si="284"/>
        <v>0</v>
      </c>
      <c r="AX650" s="38">
        <f t="shared" si="285"/>
        <v>0</v>
      </c>
      <c r="AY650" s="39">
        <f t="shared" si="286"/>
        <v>0</v>
      </c>
      <c r="AZ650" s="34" t="str">
        <f>IF(AY650=0,"",
IF(SUM($AY$143:AY650)=1,BA650,
IF($AY$718&gt;SUM($AY$143:AY650),_xlfn.CONCAT(", ",BA650),
IF($AY$718=SUM($AY$143:AY650),_xlfn.CONCAT(" y ",BA650)))))</f>
        <v/>
      </c>
      <c r="BA650" s="220" t="s">
        <v>1272</v>
      </c>
      <c r="BC650" s="41">
        <f t="shared" si="287"/>
        <v>0</v>
      </c>
      <c r="BD650" s="41">
        <f t="shared" si="288"/>
        <v>0</v>
      </c>
      <c r="BE650" s="41">
        <f t="shared" si="289"/>
        <v>0</v>
      </c>
      <c r="BF650" s="41">
        <f t="shared" si="290"/>
        <v>0</v>
      </c>
      <c r="BG650" s="41">
        <f t="shared" si="291"/>
        <v>0</v>
      </c>
      <c r="BH650" s="41">
        <f t="shared" si="292"/>
        <v>0</v>
      </c>
      <c r="BI650" s="41">
        <f t="shared" si="293"/>
        <v>0</v>
      </c>
      <c r="BJ650" s="41">
        <f t="shared" si="294"/>
        <v>0</v>
      </c>
    </row>
    <row r="651" spans="1:62" ht="15" customHeight="1">
      <c r="A651" s="159"/>
      <c r="B651" s="179"/>
      <c r="C651" s="220" t="s">
        <v>1273</v>
      </c>
      <c r="D651" s="573" t="str">
        <f>IF($AC$136="","",IF(HLOOKUP($AC$136,Presentación!$AQ$3:$BV$574,Presentación!AP512)="","",HLOOKUP($AC$136,Presentación!$AQ$3:$BV$574,Presentación!AP512,0)))</f>
        <v/>
      </c>
      <c r="E651" s="573"/>
      <c r="F651" s="573"/>
      <c r="G651" s="551" t="str">
        <f>IF($AC$136="","",IF(HLOOKUP($AC$136,Presentación!$BZ$3:$DE$574,Presentación!AP512,0)="","",HLOOKUP($AC$136,Presentación!$BZ$3:$DE$574,Presentación!AP512,0)))</f>
        <v/>
      </c>
      <c r="H651" s="551"/>
      <c r="I651" s="551"/>
      <c r="J651" s="551"/>
      <c r="K651" s="551"/>
      <c r="L651" s="551"/>
      <c r="M651" s="551"/>
      <c r="N651" s="551"/>
      <c r="O651" s="551"/>
      <c r="P651" s="551"/>
      <c r="Q651" s="551"/>
      <c r="R651" s="551"/>
      <c r="S651" s="551"/>
      <c r="T651" s="601"/>
      <c r="U651" s="467"/>
      <c r="V651" s="468"/>
      <c r="W651" s="27"/>
      <c r="X651" s="27"/>
      <c r="Y651" s="27"/>
      <c r="Z651" s="27"/>
      <c r="AA651" s="27"/>
      <c r="AB651" s="27"/>
      <c r="AC651" s="27"/>
      <c r="AD651" s="27"/>
      <c r="AG651">
        <f t="shared" si="268"/>
        <v>0</v>
      </c>
      <c r="AH651">
        <f t="shared" si="269"/>
        <v>0</v>
      </c>
      <c r="AI651" s="35">
        <f t="shared" si="270"/>
        <v>0</v>
      </c>
      <c r="AJ651" s="36">
        <f t="shared" si="271"/>
        <v>0</v>
      </c>
      <c r="AK651" s="37">
        <f t="shared" si="272"/>
        <v>0</v>
      </c>
      <c r="AL651" s="38">
        <f t="shared" si="273"/>
        <v>0</v>
      </c>
      <c r="AM651" s="35">
        <f t="shared" si="274"/>
        <v>0</v>
      </c>
      <c r="AN651" s="36">
        <f t="shared" si="275"/>
        <v>0</v>
      </c>
      <c r="AO651" s="37">
        <f t="shared" si="276"/>
        <v>0</v>
      </c>
      <c r="AP651" s="38">
        <f t="shared" si="277"/>
        <v>0</v>
      </c>
      <c r="AQ651" s="35">
        <f t="shared" si="278"/>
        <v>0</v>
      </c>
      <c r="AR651" s="36">
        <f t="shared" si="279"/>
        <v>0</v>
      </c>
      <c r="AS651" s="37">
        <f t="shared" si="280"/>
        <v>0</v>
      </c>
      <c r="AT651" s="38">
        <f t="shared" si="281"/>
        <v>0</v>
      </c>
      <c r="AU651" s="35">
        <f t="shared" si="282"/>
        <v>0</v>
      </c>
      <c r="AV651" s="36">
        <f t="shared" si="283"/>
        <v>0</v>
      </c>
      <c r="AW651" s="37">
        <f t="shared" si="284"/>
        <v>0</v>
      </c>
      <c r="AX651" s="38">
        <f t="shared" si="285"/>
        <v>0</v>
      </c>
      <c r="AY651" s="39">
        <f t="shared" si="286"/>
        <v>0</v>
      </c>
      <c r="AZ651" s="34" t="str">
        <f>IF(AY651=0,"",
IF(SUM($AY$143:AY651)=1,BA651,
IF($AY$718&gt;SUM($AY$143:AY651),_xlfn.CONCAT(", ",BA651),
IF($AY$718=SUM($AY$143:AY651),_xlfn.CONCAT(" y ",BA651)))))</f>
        <v/>
      </c>
      <c r="BA651" s="220" t="s">
        <v>1273</v>
      </c>
      <c r="BC651" s="41">
        <f t="shared" si="287"/>
        <v>0</v>
      </c>
      <c r="BD651" s="41">
        <f t="shared" si="288"/>
        <v>0</v>
      </c>
      <c r="BE651" s="41">
        <f t="shared" si="289"/>
        <v>0</v>
      </c>
      <c r="BF651" s="41">
        <f t="shared" si="290"/>
        <v>0</v>
      </c>
      <c r="BG651" s="41">
        <f t="shared" si="291"/>
        <v>0</v>
      </c>
      <c r="BH651" s="41">
        <f t="shared" si="292"/>
        <v>0</v>
      </c>
      <c r="BI651" s="41">
        <f t="shared" si="293"/>
        <v>0</v>
      </c>
      <c r="BJ651" s="41">
        <f t="shared" si="294"/>
        <v>0</v>
      </c>
    </row>
    <row r="652" spans="1:62" ht="15" customHeight="1">
      <c r="A652" s="159"/>
      <c r="B652" s="179"/>
      <c r="C652" s="220" t="s">
        <v>1274</v>
      </c>
      <c r="D652" s="573" t="str">
        <f>IF($AC$136="","",IF(HLOOKUP($AC$136,Presentación!$AQ$3:$BV$574,Presentación!AP513)="","",HLOOKUP($AC$136,Presentación!$AQ$3:$BV$574,Presentación!AP513,0)))</f>
        <v/>
      </c>
      <c r="E652" s="573"/>
      <c r="F652" s="573"/>
      <c r="G652" s="551" t="str">
        <f>IF($AC$136="","",IF(HLOOKUP($AC$136,Presentación!$BZ$3:$DE$574,Presentación!AP513,0)="","",HLOOKUP($AC$136,Presentación!$BZ$3:$DE$574,Presentación!AP513,0)))</f>
        <v/>
      </c>
      <c r="H652" s="551"/>
      <c r="I652" s="551"/>
      <c r="J652" s="551"/>
      <c r="K652" s="551"/>
      <c r="L652" s="551"/>
      <c r="M652" s="551"/>
      <c r="N652" s="551"/>
      <c r="O652" s="551"/>
      <c r="P652" s="551"/>
      <c r="Q652" s="551"/>
      <c r="R652" s="551"/>
      <c r="S652" s="551"/>
      <c r="T652" s="601"/>
      <c r="U652" s="467"/>
      <c r="V652" s="468"/>
      <c r="W652" s="27"/>
      <c r="X652" s="27"/>
      <c r="Y652" s="27"/>
      <c r="Z652" s="27"/>
      <c r="AA652" s="27"/>
      <c r="AB652" s="27"/>
      <c r="AC652" s="27"/>
      <c r="AD652" s="27"/>
      <c r="AG652">
        <f t="shared" si="268"/>
        <v>0</v>
      </c>
      <c r="AH652">
        <f t="shared" si="269"/>
        <v>0</v>
      </c>
      <c r="AI652" s="35">
        <f t="shared" si="270"/>
        <v>0</v>
      </c>
      <c r="AJ652" s="36">
        <f t="shared" si="271"/>
        <v>0</v>
      </c>
      <c r="AK652" s="37">
        <f t="shared" si="272"/>
        <v>0</v>
      </c>
      <c r="AL652" s="38">
        <f t="shared" si="273"/>
        <v>0</v>
      </c>
      <c r="AM652" s="35">
        <f t="shared" si="274"/>
        <v>0</v>
      </c>
      <c r="AN652" s="36">
        <f t="shared" si="275"/>
        <v>0</v>
      </c>
      <c r="AO652" s="37">
        <f t="shared" si="276"/>
        <v>0</v>
      </c>
      <c r="AP652" s="38">
        <f t="shared" si="277"/>
        <v>0</v>
      </c>
      <c r="AQ652" s="35">
        <f t="shared" si="278"/>
        <v>0</v>
      </c>
      <c r="AR652" s="36">
        <f t="shared" si="279"/>
        <v>0</v>
      </c>
      <c r="AS652" s="37">
        <f t="shared" si="280"/>
        <v>0</v>
      </c>
      <c r="AT652" s="38">
        <f t="shared" si="281"/>
        <v>0</v>
      </c>
      <c r="AU652" s="35">
        <f t="shared" si="282"/>
        <v>0</v>
      </c>
      <c r="AV652" s="36">
        <f t="shared" si="283"/>
        <v>0</v>
      </c>
      <c r="AW652" s="37">
        <f t="shared" si="284"/>
        <v>0</v>
      </c>
      <c r="AX652" s="38">
        <f t="shared" si="285"/>
        <v>0</v>
      </c>
      <c r="AY652" s="39">
        <f t="shared" si="286"/>
        <v>0</v>
      </c>
      <c r="AZ652" s="34" t="str">
        <f>IF(AY652=0,"",
IF(SUM($AY$143:AY652)=1,BA652,
IF($AY$718&gt;SUM($AY$143:AY652),_xlfn.CONCAT(", ",BA652),
IF($AY$718=SUM($AY$143:AY652),_xlfn.CONCAT(" y ",BA652)))))</f>
        <v/>
      </c>
      <c r="BA652" s="220" t="s">
        <v>1274</v>
      </c>
      <c r="BC652" s="41">
        <f t="shared" si="287"/>
        <v>0</v>
      </c>
      <c r="BD652" s="41">
        <f t="shared" si="288"/>
        <v>0</v>
      </c>
      <c r="BE652" s="41">
        <f t="shared" si="289"/>
        <v>0</v>
      </c>
      <c r="BF652" s="41">
        <f t="shared" si="290"/>
        <v>0</v>
      </c>
      <c r="BG652" s="41">
        <f t="shared" si="291"/>
        <v>0</v>
      </c>
      <c r="BH652" s="41">
        <f t="shared" si="292"/>
        <v>0</v>
      </c>
      <c r="BI652" s="41">
        <f t="shared" si="293"/>
        <v>0</v>
      </c>
      <c r="BJ652" s="41">
        <f t="shared" si="294"/>
        <v>0</v>
      </c>
    </row>
    <row r="653" spans="1:62" ht="15" customHeight="1">
      <c r="A653" s="159"/>
      <c r="B653" s="179"/>
      <c r="C653" s="220" t="s">
        <v>1275</v>
      </c>
      <c r="D653" s="573" t="str">
        <f>IF($AC$136="","",IF(HLOOKUP($AC$136,Presentación!$AQ$3:$BV$574,Presentación!AP514)="","",HLOOKUP($AC$136,Presentación!$AQ$3:$BV$574,Presentación!AP514,0)))</f>
        <v/>
      </c>
      <c r="E653" s="573"/>
      <c r="F653" s="573"/>
      <c r="G653" s="551" t="str">
        <f>IF($AC$136="","",IF(HLOOKUP($AC$136,Presentación!$BZ$3:$DE$574,Presentación!AP514,0)="","",HLOOKUP($AC$136,Presentación!$BZ$3:$DE$574,Presentación!AP514,0)))</f>
        <v/>
      </c>
      <c r="H653" s="551"/>
      <c r="I653" s="551"/>
      <c r="J653" s="551"/>
      <c r="K653" s="551"/>
      <c r="L653" s="551"/>
      <c r="M653" s="551"/>
      <c r="N653" s="551"/>
      <c r="O653" s="551"/>
      <c r="P653" s="551"/>
      <c r="Q653" s="551"/>
      <c r="R653" s="551"/>
      <c r="S653" s="551"/>
      <c r="T653" s="601"/>
      <c r="U653" s="467"/>
      <c r="V653" s="468"/>
      <c r="W653" s="27"/>
      <c r="X653" s="27"/>
      <c r="Y653" s="27"/>
      <c r="Z653" s="27"/>
      <c r="AA653" s="27"/>
      <c r="AB653" s="27"/>
      <c r="AC653" s="27"/>
      <c r="AD653" s="27"/>
      <c r="AG653">
        <f t="shared" si="268"/>
        <v>0</v>
      </c>
      <c r="AH653">
        <f t="shared" si="269"/>
        <v>0</v>
      </c>
      <c r="AI653" s="35">
        <f t="shared" si="270"/>
        <v>0</v>
      </c>
      <c r="AJ653" s="36">
        <f t="shared" si="271"/>
        <v>0</v>
      </c>
      <c r="AK653" s="37">
        <f t="shared" si="272"/>
        <v>0</v>
      </c>
      <c r="AL653" s="38">
        <f t="shared" si="273"/>
        <v>0</v>
      </c>
      <c r="AM653" s="35">
        <f t="shared" si="274"/>
        <v>0</v>
      </c>
      <c r="AN653" s="36">
        <f t="shared" si="275"/>
        <v>0</v>
      </c>
      <c r="AO653" s="37">
        <f t="shared" si="276"/>
        <v>0</v>
      </c>
      <c r="AP653" s="38">
        <f t="shared" si="277"/>
        <v>0</v>
      </c>
      <c r="AQ653" s="35">
        <f t="shared" si="278"/>
        <v>0</v>
      </c>
      <c r="AR653" s="36">
        <f t="shared" si="279"/>
        <v>0</v>
      </c>
      <c r="AS653" s="37">
        <f t="shared" si="280"/>
        <v>0</v>
      </c>
      <c r="AT653" s="38">
        <f t="shared" si="281"/>
        <v>0</v>
      </c>
      <c r="AU653" s="35">
        <f t="shared" si="282"/>
        <v>0</v>
      </c>
      <c r="AV653" s="36">
        <f t="shared" si="283"/>
        <v>0</v>
      </c>
      <c r="AW653" s="37">
        <f t="shared" si="284"/>
        <v>0</v>
      </c>
      <c r="AX653" s="38">
        <f t="shared" si="285"/>
        <v>0</v>
      </c>
      <c r="AY653" s="39">
        <f t="shared" si="286"/>
        <v>0</v>
      </c>
      <c r="AZ653" s="34" t="str">
        <f>IF(AY653=0,"",
IF(SUM($AY$143:AY653)=1,BA653,
IF($AY$718&gt;SUM($AY$143:AY653),_xlfn.CONCAT(", ",BA653),
IF($AY$718=SUM($AY$143:AY653),_xlfn.CONCAT(" y ",BA653)))))</f>
        <v/>
      </c>
      <c r="BA653" s="220" t="s">
        <v>1275</v>
      </c>
      <c r="BC653" s="41">
        <f t="shared" si="287"/>
        <v>0</v>
      </c>
      <c r="BD653" s="41">
        <f t="shared" si="288"/>
        <v>0</v>
      </c>
      <c r="BE653" s="41">
        <f t="shared" si="289"/>
        <v>0</v>
      </c>
      <c r="BF653" s="41">
        <f t="shared" si="290"/>
        <v>0</v>
      </c>
      <c r="BG653" s="41">
        <f t="shared" si="291"/>
        <v>0</v>
      </c>
      <c r="BH653" s="41">
        <f t="shared" si="292"/>
        <v>0</v>
      </c>
      <c r="BI653" s="41">
        <f t="shared" si="293"/>
        <v>0</v>
      </c>
      <c r="BJ653" s="41">
        <f t="shared" si="294"/>
        <v>0</v>
      </c>
    </row>
    <row r="654" spans="1:62" ht="15" customHeight="1">
      <c r="A654" s="159"/>
      <c r="B654" s="179"/>
      <c r="C654" s="220" t="s">
        <v>1276</v>
      </c>
      <c r="D654" s="573" t="str">
        <f>IF($AC$136="","",IF(HLOOKUP($AC$136,Presentación!$AQ$3:$BV$574,Presentación!AP515)="","",HLOOKUP($AC$136,Presentación!$AQ$3:$BV$574,Presentación!AP515,0)))</f>
        <v/>
      </c>
      <c r="E654" s="573"/>
      <c r="F654" s="573"/>
      <c r="G654" s="551" t="str">
        <f>IF($AC$136="","",IF(HLOOKUP($AC$136,Presentación!$BZ$3:$DE$574,Presentación!AP515,0)="","",HLOOKUP($AC$136,Presentación!$BZ$3:$DE$574,Presentación!AP515,0)))</f>
        <v/>
      </c>
      <c r="H654" s="551"/>
      <c r="I654" s="551"/>
      <c r="J654" s="551"/>
      <c r="K654" s="551"/>
      <c r="L654" s="551"/>
      <c r="M654" s="551"/>
      <c r="N654" s="551"/>
      <c r="O654" s="551"/>
      <c r="P654" s="551"/>
      <c r="Q654" s="551"/>
      <c r="R654" s="551"/>
      <c r="S654" s="551"/>
      <c r="T654" s="601"/>
      <c r="U654" s="467"/>
      <c r="V654" s="468"/>
      <c r="W654" s="27"/>
      <c r="X654" s="27"/>
      <c r="Y654" s="27"/>
      <c r="Z654" s="27"/>
      <c r="AA654" s="27"/>
      <c r="AB654" s="27"/>
      <c r="AC654" s="27"/>
      <c r="AD654" s="27"/>
      <c r="AG654">
        <f t="shared" si="268"/>
        <v>0</v>
      </c>
      <c r="AH654">
        <f t="shared" si="269"/>
        <v>0</v>
      </c>
      <c r="AI654" s="35">
        <f t="shared" si="270"/>
        <v>0</v>
      </c>
      <c r="AJ654" s="36">
        <f t="shared" si="271"/>
        <v>0</v>
      </c>
      <c r="AK654" s="37">
        <f t="shared" si="272"/>
        <v>0</v>
      </c>
      <c r="AL654" s="38">
        <f t="shared" si="273"/>
        <v>0</v>
      </c>
      <c r="AM654" s="35">
        <f t="shared" si="274"/>
        <v>0</v>
      </c>
      <c r="AN654" s="36">
        <f t="shared" si="275"/>
        <v>0</v>
      </c>
      <c r="AO654" s="37">
        <f t="shared" si="276"/>
        <v>0</v>
      </c>
      <c r="AP654" s="38">
        <f t="shared" si="277"/>
        <v>0</v>
      </c>
      <c r="AQ654" s="35">
        <f t="shared" si="278"/>
        <v>0</v>
      </c>
      <c r="AR654" s="36">
        <f t="shared" si="279"/>
        <v>0</v>
      </c>
      <c r="AS654" s="37">
        <f t="shared" si="280"/>
        <v>0</v>
      </c>
      <c r="AT654" s="38">
        <f t="shared" si="281"/>
        <v>0</v>
      </c>
      <c r="AU654" s="35">
        <f t="shared" si="282"/>
        <v>0</v>
      </c>
      <c r="AV654" s="36">
        <f t="shared" si="283"/>
        <v>0</v>
      </c>
      <c r="AW654" s="37">
        <f t="shared" si="284"/>
        <v>0</v>
      </c>
      <c r="AX654" s="38">
        <f t="shared" si="285"/>
        <v>0</v>
      </c>
      <c r="AY654" s="39">
        <f t="shared" si="286"/>
        <v>0</v>
      </c>
      <c r="AZ654" s="34" t="str">
        <f>IF(AY654=0,"",
IF(SUM($AY$143:AY654)=1,BA654,
IF($AY$718&gt;SUM($AY$143:AY654),_xlfn.CONCAT(", ",BA654),
IF($AY$718=SUM($AY$143:AY654),_xlfn.CONCAT(" y ",BA654)))))</f>
        <v/>
      </c>
      <c r="BA654" s="220" t="s">
        <v>1276</v>
      </c>
      <c r="BC654" s="41">
        <f t="shared" si="287"/>
        <v>0</v>
      </c>
      <c r="BD654" s="41">
        <f t="shared" si="288"/>
        <v>0</v>
      </c>
      <c r="BE654" s="41">
        <f t="shared" si="289"/>
        <v>0</v>
      </c>
      <c r="BF654" s="41">
        <f t="shared" si="290"/>
        <v>0</v>
      </c>
      <c r="BG654" s="41">
        <f t="shared" si="291"/>
        <v>0</v>
      </c>
      <c r="BH654" s="41">
        <f t="shared" si="292"/>
        <v>0</v>
      </c>
      <c r="BI654" s="41">
        <f t="shared" si="293"/>
        <v>0</v>
      </c>
      <c r="BJ654" s="41">
        <f t="shared" si="294"/>
        <v>0</v>
      </c>
    </row>
    <row r="655" spans="1:62" ht="15" customHeight="1">
      <c r="A655" s="159"/>
      <c r="B655" s="179"/>
      <c r="C655" s="220" t="s">
        <v>1277</v>
      </c>
      <c r="D655" s="573" t="str">
        <f>IF($AC$136="","",IF(HLOOKUP($AC$136,Presentación!$AQ$3:$BV$574,Presentación!AP516)="","",HLOOKUP($AC$136,Presentación!$AQ$3:$BV$574,Presentación!AP516,0)))</f>
        <v/>
      </c>
      <c r="E655" s="573"/>
      <c r="F655" s="573"/>
      <c r="G655" s="551" t="str">
        <f>IF($AC$136="","",IF(HLOOKUP($AC$136,Presentación!$BZ$3:$DE$574,Presentación!AP516,0)="","",HLOOKUP($AC$136,Presentación!$BZ$3:$DE$574,Presentación!AP516,0)))</f>
        <v/>
      </c>
      <c r="H655" s="551"/>
      <c r="I655" s="551"/>
      <c r="J655" s="551"/>
      <c r="K655" s="551"/>
      <c r="L655" s="551"/>
      <c r="M655" s="551"/>
      <c r="N655" s="551"/>
      <c r="O655" s="551"/>
      <c r="P655" s="551"/>
      <c r="Q655" s="551"/>
      <c r="R655" s="551"/>
      <c r="S655" s="551"/>
      <c r="T655" s="601"/>
      <c r="U655" s="467"/>
      <c r="V655" s="468"/>
      <c r="W655" s="27"/>
      <c r="X655" s="27"/>
      <c r="Y655" s="27"/>
      <c r="Z655" s="27"/>
      <c r="AA655" s="27"/>
      <c r="AB655" s="27"/>
      <c r="AC655" s="27"/>
      <c r="AD655" s="27"/>
      <c r="AG655">
        <f t="shared" ref="AG655:AG715" si="295">IF(D656&lt;&gt;"",IF(OR(COUNTA(T656:AD656,O1237:AD1237)=0,COUNTA(T656:AD656,O1237:AD1237)=25),0,1),0)</f>
        <v>0</v>
      </c>
      <c r="AH655">
        <f t="shared" ref="AH655:AH715" si="296">IF(D656="",IF(COUNTA(T656:AD656,O1237:AD1237)=0,0,1),0)</f>
        <v>0</v>
      </c>
      <c r="AI655" s="35">
        <f t="shared" si="270"/>
        <v>0</v>
      </c>
      <c r="AJ655" s="36">
        <f t="shared" si="271"/>
        <v>0</v>
      </c>
      <c r="AK655" s="37">
        <f t="shared" si="272"/>
        <v>0</v>
      </c>
      <c r="AL655" s="38">
        <f t="shared" si="273"/>
        <v>0</v>
      </c>
      <c r="AM655" s="35">
        <f t="shared" si="274"/>
        <v>0</v>
      </c>
      <c r="AN655" s="36">
        <f t="shared" si="275"/>
        <v>0</v>
      </c>
      <c r="AO655" s="37">
        <f t="shared" si="276"/>
        <v>0</v>
      </c>
      <c r="AP655" s="38">
        <f t="shared" si="277"/>
        <v>0</v>
      </c>
      <c r="AQ655" s="35">
        <f t="shared" si="278"/>
        <v>0</v>
      </c>
      <c r="AR655" s="36">
        <f t="shared" si="279"/>
        <v>0</v>
      </c>
      <c r="AS655" s="37">
        <f t="shared" si="280"/>
        <v>0</v>
      </c>
      <c r="AT655" s="38">
        <f t="shared" si="281"/>
        <v>0</v>
      </c>
      <c r="AU655" s="35">
        <f t="shared" si="282"/>
        <v>0</v>
      </c>
      <c r="AV655" s="36">
        <f t="shared" si="283"/>
        <v>0</v>
      </c>
      <c r="AW655" s="37">
        <f t="shared" si="284"/>
        <v>0</v>
      </c>
      <c r="AX655" s="38">
        <f t="shared" si="285"/>
        <v>0</v>
      </c>
      <c r="AY655" s="39">
        <f t="shared" si="286"/>
        <v>0</v>
      </c>
      <c r="AZ655" s="34" t="str">
        <f>IF(AY655=0,"",
IF(SUM($AY$143:AY655)=1,BA655,
IF($AY$718&gt;SUM($AY$143:AY655),_xlfn.CONCAT(", ",BA655),
IF($AY$718=SUM($AY$143:AY655),_xlfn.CONCAT(" y ",BA655)))))</f>
        <v/>
      </c>
      <c r="BA655" s="220" t="s">
        <v>1277</v>
      </c>
      <c r="BC655" s="41">
        <f t="shared" si="287"/>
        <v>0</v>
      </c>
      <c r="BD655" s="41">
        <f t="shared" si="288"/>
        <v>0</v>
      </c>
      <c r="BE655" s="41">
        <f t="shared" si="289"/>
        <v>0</v>
      </c>
      <c r="BF655" s="41">
        <f t="shared" si="290"/>
        <v>0</v>
      </c>
      <c r="BG655" s="41">
        <f t="shared" si="291"/>
        <v>0</v>
      </c>
      <c r="BH655" s="41">
        <f t="shared" si="292"/>
        <v>0</v>
      </c>
      <c r="BI655" s="41">
        <f t="shared" si="293"/>
        <v>0</v>
      </c>
      <c r="BJ655" s="41">
        <f t="shared" si="294"/>
        <v>0</v>
      </c>
    </row>
    <row r="656" spans="1:62" ht="15" customHeight="1">
      <c r="A656" s="159"/>
      <c r="B656" s="179"/>
      <c r="C656" s="220" t="s">
        <v>1278</v>
      </c>
      <c r="D656" s="573" t="str">
        <f>IF($AC$136="","",IF(HLOOKUP($AC$136,Presentación!$AQ$3:$BV$574,Presentación!AP517)="","",HLOOKUP($AC$136,Presentación!$AQ$3:$BV$574,Presentación!AP517,0)))</f>
        <v/>
      </c>
      <c r="E656" s="573"/>
      <c r="F656" s="573"/>
      <c r="G656" s="551" t="str">
        <f>IF($AC$136="","",IF(HLOOKUP($AC$136,Presentación!$BZ$3:$DE$574,Presentación!AP517,0)="","",HLOOKUP($AC$136,Presentación!$BZ$3:$DE$574,Presentación!AP517,0)))</f>
        <v/>
      </c>
      <c r="H656" s="551"/>
      <c r="I656" s="551"/>
      <c r="J656" s="551"/>
      <c r="K656" s="551"/>
      <c r="L656" s="551"/>
      <c r="M656" s="551"/>
      <c r="N656" s="551"/>
      <c r="O656" s="551"/>
      <c r="P656" s="551"/>
      <c r="Q656" s="551"/>
      <c r="R656" s="551"/>
      <c r="S656" s="551"/>
      <c r="T656" s="601"/>
      <c r="U656" s="467"/>
      <c r="V656" s="468"/>
      <c r="W656" s="27"/>
      <c r="X656" s="27"/>
      <c r="Y656" s="27"/>
      <c r="Z656" s="27"/>
      <c r="AA656" s="27"/>
      <c r="AB656" s="27"/>
      <c r="AC656" s="27"/>
      <c r="AD656" s="27"/>
      <c r="AG656">
        <f t="shared" si="295"/>
        <v>0</v>
      </c>
      <c r="AH656">
        <f t="shared" si="296"/>
        <v>0</v>
      </c>
      <c r="AI656" s="35">
        <f t="shared" ref="AI656:AI717" si="297">W656</f>
        <v>0</v>
      </c>
      <c r="AJ656" s="36">
        <f t="shared" ref="AJ656:AJ717" si="298">COUNTIF(AA656,"NS") + COUNTIF(O1237,"NS") + COUNTIF(S1237,"NS") + COUNTIF(W1237,"NS") + COUNTIF(AA1237,"NS")</f>
        <v>0</v>
      </c>
      <c r="AK656" s="37">
        <f t="shared" ref="AK656:AK717" si="299">SUM(AA656,O1237,S1237,W1237,AA1237)</f>
        <v>0</v>
      </c>
      <c r="AL656" s="38">
        <f t="shared" ref="AL656:AL717" si="300">IF(OR(AND(AI656=0, AJ656&gt;0),AND(AI656="NS", AK656&gt;0), AND(AI656="NS", AJ656=0, AK656=0)), 1, IF(OR(AND(AI656&gt;0, AJ656&gt;1,AI656&gt;AK656), AND(AI656="NS", AJ656=2), AND(AI656="NS", AK656=0, AJ656&gt;0), AI656=AK656), 0, 1))</f>
        <v>0</v>
      </c>
      <c r="AM656" s="35">
        <f t="shared" ref="AM656:AM717" si="301">X656</f>
        <v>0</v>
      </c>
      <c r="AN656" s="36">
        <f t="shared" ref="AN656:AN717" si="302">COUNTIF(AB656,"NS") + COUNTIF(P1237,"NS") + COUNTIF(T1237,"NS") + COUNTIF(X1237,"NS") + COUNTIF(AB1237,"NS")</f>
        <v>0</v>
      </c>
      <c r="AO656" s="37">
        <f t="shared" ref="AO656:AO717" si="303">SUM(AB656,P1237,T1237,X1237,AB1237)</f>
        <v>0</v>
      </c>
      <c r="AP656" s="38">
        <f t="shared" ref="AP656:AP717" si="304">IF(OR(AND(AM656=0, AN656&gt;0),AND(AM656="NS", AO656&gt;0), AND(AM656="NS", AN656=0, AO656=0)), 1, IF(OR(AND(AM656&gt;0, AN656&gt;1,AM656&gt;AO656), AND(AM656="NS", AN656=2), AND(AM656="NS", AO656=0, AN656&gt;0), AM656=AO656), 0, 1))</f>
        <v>0</v>
      </c>
      <c r="AQ656" s="35">
        <f t="shared" ref="AQ656:AQ717" si="305">Y656</f>
        <v>0</v>
      </c>
      <c r="AR656" s="36">
        <f t="shared" ref="AR656:AR717" si="306">COUNTIF(AC656,"NS") + COUNTIF(Q1237,"NS") + COUNTIF(U1237,"NS") + COUNTIF(Y1237,"NS") + COUNTIF(AC1237,"NS")</f>
        <v>0</v>
      </c>
      <c r="AS656" s="37">
        <f t="shared" ref="AS656:AS717" si="307">SUM(AC656,Q1237,U1237,Y1237,AC1237)</f>
        <v>0</v>
      </c>
      <c r="AT656" s="38">
        <f t="shared" ref="AT656:AT717" si="308">IF(OR(AND(AQ656=0, AR656&gt;0),AND(AQ656="NS", AS656&gt;0), AND(AQ656="NS", AR656=0, AS656=0)), 1, IF(OR(AND(AQ656&gt;0, AR656&gt;1,AQ656&gt;AS656), AND(AQ656="NS", AR656=2), AND(AQ656="NS", AS656=0, AR656&gt;0), AQ656=AS656), 0, 1))</f>
        <v>0</v>
      </c>
      <c r="AU656" s="35">
        <f t="shared" ref="AU656:AU717" si="309">Z656</f>
        <v>0</v>
      </c>
      <c r="AV656" s="36">
        <f t="shared" ref="AV656:AV717" si="310">COUNTIF(AD656,"NS") + COUNTIF(R1237,"NS") + COUNTIF(V1237,"NS") + COUNTIF(Z1237,"NS") + COUNTIF(AD1237,"NS")</f>
        <v>0</v>
      </c>
      <c r="AW656" s="37">
        <f t="shared" ref="AW656:AW717" si="311">SUM(AD656,R1237,V1237,Z1237,AD1237)</f>
        <v>0</v>
      </c>
      <c r="AX656" s="38">
        <f t="shared" ref="AX656:AX717" si="312">IF(OR(AND(AU656=0, AV656&gt;0),AND(AU656="NS", AW656&gt;0), AND(AU656="NS", AV656=0, AW656=0)), 1, IF(OR(AND(AU656&gt;0, AV656&gt;1,AU656&gt;AW656), AND(AU656="NS", AV656=2), AND(AU656="NS", AW656=0, AV656&gt;0), AU656=AW656), 0, 1))</f>
        <v>0</v>
      </c>
      <c r="AY656" s="39">
        <f t="shared" ref="AY656:AY716" si="313">IF(SUM(AL656,AP656,AT656,AX656)=0,0,1)</f>
        <v>0</v>
      </c>
      <c r="AZ656" s="34" t="str">
        <f>IF(AY656=0,"",
IF(SUM($AY$143:AY656)=1,BA656,
IF($AY$718&gt;SUM($AY$143:AY656),_xlfn.CONCAT(", ",BA656),
IF($AY$718=SUM($AY$143:AY656),_xlfn.CONCAT(" y ",BA656)))))</f>
        <v/>
      </c>
      <c r="BA656" s="220" t="s">
        <v>1278</v>
      </c>
      <c r="BC656" s="41">
        <f t="shared" ref="BC656:BC717" si="314">W656</f>
        <v>0</v>
      </c>
      <c r="BD656" s="41">
        <f t="shared" ref="BD656:BD717" si="315">COUNTIF(X656:Z656,"NS")</f>
        <v>0</v>
      </c>
      <c r="BE656" s="41">
        <f t="shared" ref="BE656:BE717" si="316">SUM(X656:Z656)</f>
        <v>0</v>
      </c>
      <c r="BF656" s="41">
        <f t="shared" ref="BF656:BF717" si="317">IF(OR(AND(BC656=0, BD656&gt;0),AND(BC656="NS", BE656&gt;0), AND(BC656="NS", BD656=0, BE656=0)), 1, IF(OR(AND(BC656&gt;0, BD656&gt;1,BC656&gt;BE656), AND(BC656="NS", BD656=2), AND(BC656="NS", BE656=0, BD656&gt;0), BC656=BE656), 0, 1))</f>
        <v>0</v>
      </c>
      <c r="BG656" s="41">
        <f t="shared" ref="BG656:BG717" si="318">AA656</f>
        <v>0</v>
      </c>
      <c r="BH656" s="41">
        <f t="shared" ref="BH656:BH717" si="319">COUNTIF(AB656:AD656,"NS")</f>
        <v>0</v>
      </c>
      <c r="BI656" s="41">
        <f t="shared" ref="BI656:BI717" si="320">SUM(AB656:AD656)</f>
        <v>0</v>
      </c>
      <c r="BJ656" s="41">
        <f t="shared" ref="BJ656:BJ717" si="321">IF(OR(AND(BG656=0, BH656&gt;0),AND(BG656="NS", BI656&gt;0), AND(BG656="NS", BH656=0, BI656=0)), 1, IF(OR(AND(BG656&gt;0, BH656&gt;1,BG656&gt;BI656), AND(BG656="NS", BH656=2), AND(BG656="NS", BI656=0, BH656&gt;0), BG656=BI656), 0, 1))</f>
        <v>0</v>
      </c>
    </row>
    <row r="657" spans="1:62" ht="15" customHeight="1">
      <c r="A657" s="159"/>
      <c r="B657" s="179"/>
      <c r="C657" s="220" t="s">
        <v>1279</v>
      </c>
      <c r="D657" s="573" t="str">
        <f>IF($AC$136="","",IF(HLOOKUP($AC$136,Presentación!$AQ$3:$BV$574,Presentación!AP518)="","",HLOOKUP($AC$136,Presentación!$AQ$3:$BV$574,Presentación!AP518,0)))</f>
        <v/>
      </c>
      <c r="E657" s="573"/>
      <c r="F657" s="573"/>
      <c r="G657" s="551" t="str">
        <f>IF($AC$136="","",IF(HLOOKUP($AC$136,Presentación!$BZ$3:$DE$574,Presentación!AP518,0)="","",HLOOKUP($AC$136,Presentación!$BZ$3:$DE$574,Presentación!AP518,0)))</f>
        <v/>
      </c>
      <c r="H657" s="551"/>
      <c r="I657" s="551"/>
      <c r="J657" s="551"/>
      <c r="K657" s="551"/>
      <c r="L657" s="551"/>
      <c r="M657" s="551"/>
      <c r="N657" s="551"/>
      <c r="O657" s="551"/>
      <c r="P657" s="551"/>
      <c r="Q657" s="551"/>
      <c r="R657" s="551"/>
      <c r="S657" s="551"/>
      <c r="T657" s="601"/>
      <c r="U657" s="467"/>
      <c r="V657" s="468"/>
      <c r="W657" s="27"/>
      <c r="X657" s="27"/>
      <c r="Y657" s="27"/>
      <c r="Z657" s="27"/>
      <c r="AA657" s="27"/>
      <c r="AB657" s="27"/>
      <c r="AC657" s="27"/>
      <c r="AD657" s="27"/>
      <c r="AG657">
        <f t="shared" si="295"/>
        <v>0</v>
      </c>
      <c r="AH657">
        <f t="shared" si="296"/>
        <v>0</v>
      </c>
      <c r="AI657" s="35">
        <f t="shared" si="297"/>
        <v>0</v>
      </c>
      <c r="AJ657" s="36">
        <f t="shared" si="298"/>
        <v>0</v>
      </c>
      <c r="AK657" s="37">
        <f t="shared" si="299"/>
        <v>0</v>
      </c>
      <c r="AL657" s="38">
        <f t="shared" si="300"/>
        <v>0</v>
      </c>
      <c r="AM657" s="35">
        <f t="shared" si="301"/>
        <v>0</v>
      </c>
      <c r="AN657" s="36">
        <f t="shared" si="302"/>
        <v>0</v>
      </c>
      <c r="AO657" s="37">
        <f t="shared" si="303"/>
        <v>0</v>
      </c>
      <c r="AP657" s="38">
        <f t="shared" si="304"/>
        <v>0</v>
      </c>
      <c r="AQ657" s="35">
        <f t="shared" si="305"/>
        <v>0</v>
      </c>
      <c r="AR657" s="36">
        <f t="shared" si="306"/>
        <v>0</v>
      </c>
      <c r="AS657" s="37">
        <f t="shared" si="307"/>
        <v>0</v>
      </c>
      <c r="AT657" s="38">
        <f t="shared" si="308"/>
        <v>0</v>
      </c>
      <c r="AU657" s="35">
        <f t="shared" si="309"/>
        <v>0</v>
      </c>
      <c r="AV657" s="36">
        <f t="shared" si="310"/>
        <v>0</v>
      </c>
      <c r="AW657" s="37">
        <f t="shared" si="311"/>
        <v>0</v>
      </c>
      <c r="AX657" s="38">
        <f t="shared" si="312"/>
        <v>0</v>
      </c>
      <c r="AY657" s="39">
        <f t="shared" si="313"/>
        <v>0</v>
      </c>
      <c r="AZ657" s="34" t="str">
        <f>IF(AY657=0,"",
IF(SUM($AY$143:AY657)=1,BA657,
IF($AY$718&gt;SUM($AY$143:AY657),_xlfn.CONCAT(", ",BA657),
IF($AY$718=SUM($AY$143:AY657),_xlfn.CONCAT(" y ",BA657)))))</f>
        <v/>
      </c>
      <c r="BA657" s="220" t="s">
        <v>1279</v>
      </c>
      <c r="BC657" s="41">
        <f t="shared" si="314"/>
        <v>0</v>
      </c>
      <c r="BD657" s="41">
        <f t="shared" si="315"/>
        <v>0</v>
      </c>
      <c r="BE657" s="41">
        <f t="shared" si="316"/>
        <v>0</v>
      </c>
      <c r="BF657" s="41">
        <f t="shared" si="317"/>
        <v>0</v>
      </c>
      <c r="BG657" s="41">
        <f t="shared" si="318"/>
        <v>0</v>
      </c>
      <c r="BH657" s="41">
        <f t="shared" si="319"/>
        <v>0</v>
      </c>
      <c r="BI657" s="41">
        <f t="shared" si="320"/>
        <v>0</v>
      </c>
      <c r="BJ657" s="41">
        <f t="shared" si="321"/>
        <v>0</v>
      </c>
    </row>
    <row r="658" spans="1:62" ht="15" customHeight="1">
      <c r="A658" s="159"/>
      <c r="B658" s="179"/>
      <c r="C658" s="220" t="s">
        <v>1280</v>
      </c>
      <c r="D658" s="573" t="str">
        <f>IF($AC$136="","",IF(HLOOKUP($AC$136,Presentación!$AQ$3:$BV$574,Presentación!AP519)="","",HLOOKUP($AC$136,Presentación!$AQ$3:$BV$574,Presentación!AP519,0)))</f>
        <v/>
      </c>
      <c r="E658" s="573"/>
      <c r="F658" s="573"/>
      <c r="G658" s="551" t="str">
        <f>IF($AC$136="","",IF(HLOOKUP($AC$136,Presentación!$BZ$3:$DE$574,Presentación!AP519,0)="","",HLOOKUP($AC$136,Presentación!$BZ$3:$DE$574,Presentación!AP519,0)))</f>
        <v/>
      </c>
      <c r="H658" s="551"/>
      <c r="I658" s="551"/>
      <c r="J658" s="551"/>
      <c r="K658" s="551"/>
      <c r="L658" s="551"/>
      <c r="M658" s="551"/>
      <c r="N658" s="551"/>
      <c r="O658" s="551"/>
      <c r="P658" s="551"/>
      <c r="Q658" s="551"/>
      <c r="R658" s="551"/>
      <c r="S658" s="551"/>
      <c r="T658" s="601"/>
      <c r="U658" s="467"/>
      <c r="V658" s="468"/>
      <c r="W658" s="27"/>
      <c r="X658" s="27"/>
      <c r="Y658" s="27"/>
      <c r="Z658" s="27"/>
      <c r="AA658" s="27"/>
      <c r="AB658" s="27"/>
      <c r="AC658" s="27"/>
      <c r="AD658" s="27"/>
      <c r="AG658">
        <f t="shared" si="295"/>
        <v>0</v>
      </c>
      <c r="AH658">
        <f t="shared" si="296"/>
        <v>0</v>
      </c>
      <c r="AI658" s="35">
        <f t="shared" si="297"/>
        <v>0</v>
      </c>
      <c r="AJ658" s="36">
        <f t="shared" si="298"/>
        <v>0</v>
      </c>
      <c r="AK658" s="37">
        <f t="shared" si="299"/>
        <v>0</v>
      </c>
      <c r="AL658" s="38">
        <f t="shared" si="300"/>
        <v>0</v>
      </c>
      <c r="AM658" s="35">
        <f t="shared" si="301"/>
        <v>0</v>
      </c>
      <c r="AN658" s="36">
        <f t="shared" si="302"/>
        <v>0</v>
      </c>
      <c r="AO658" s="37">
        <f t="shared" si="303"/>
        <v>0</v>
      </c>
      <c r="AP658" s="38">
        <f t="shared" si="304"/>
        <v>0</v>
      </c>
      <c r="AQ658" s="35">
        <f t="shared" si="305"/>
        <v>0</v>
      </c>
      <c r="AR658" s="36">
        <f t="shared" si="306"/>
        <v>0</v>
      </c>
      <c r="AS658" s="37">
        <f t="shared" si="307"/>
        <v>0</v>
      </c>
      <c r="AT658" s="38">
        <f t="shared" si="308"/>
        <v>0</v>
      </c>
      <c r="AU658" s="35">
        <f t="shared" si="309"/>
        <v>0</v>
      </c>
      <c r="AV658" s="36">
        <f t="shared" si="310"/>
        <v>0</v>
      </c>
      <c r="AW658" s="37">
        <f t="shared" si="311"/>
        <v>0</v>
      </c>
      <c r="AX658" s="38">
        <f t="shared" si="312"/>
        <v>0</v>
      </c>
      <c r="AY658" s="39">
        <f t="shared" si="313"/>
        <v>0</v>
      </c>
      <c r="AZ658" s="34" t="str">
        <f>IF(AY658=0,"",
IF(SUM($AY$143:AY658)=1,BA658,
IF($AY$718&gt;SUM($AY$143:AY658),_xlfn.CONCAT(", ",BA658),
IF($AY$718=SUM($AY$143:AY658),_xlfn.CONCAT(" y ",BA658)))))</f>
        <v/>
      </c>
      <c r="BA658" s="220" t="s">
        <v>1280</v>
      </c>
      <c r="BC658" s="41">
        <f t="shared" si="314"/>
        <v>0</v>
      </c>
      <c r="BD658" s="41">
        <f t="shared" si="315"/>
        <v>0</v>
      </c>
      <c r="BE658" s="41">
        <f t="shared" si="316"/>
        <v>0</v>
      </c>
      <c r="BF658" s="41">
        <f t="shared" si="317"/>
        <v>0</v>
      </c>
      <c r="BG658" s="41">
        <f t="shared" si="318"/>
        <v>0</v>
      </c>
      <c r="BH658" s="41">
        <f t="shared" si="319"/>
        <v>0</v>
      </c>
      <c r="BI658" s="41">
        <f t="shared" si="320"/>
        <v>0</v>
      </c>
      <c r="BJ658" s="41">
        <f t="shared" si="321"/>
        <v>0</v>
      </c>
    </row>
    <row r="659" spans="1:62" ht="15" customHeight="1">
      <c r="A659" s="159"/>
      <c r="B659" s="179"/>
      <c r="C659" s="220" t="s">
        <v>1281</v>
      </c>
      <c r="D659" s="573" t="str">
        <f>IF($AC$136="","",IF(HLOOKUP($AC$136,Presentación!$AQ$3:$BV$574,Presentación!AP520)="","",HLOOKUP($AC$136,Presentación!$AQ$3:$BV$574,Presentación!AP520,0)))</f>
        <v/>
      </c>
      <c r="E659" s="573"/>
      <c r="F659" s="573"/>
      <c r="G659" s="551" t="str">
        <f>IF($AC$136="","",IF(HLOOKUP($AC$136,Presentación!$BZ$3:$DE$574,Presentación!AP520,0)="","",HLOOKUP($AC$136,Presentación!$BZ$3:$DE$574,Presentación!AP520,0)))</f>
        <v/>
      </c>
      <c r="H659" s="551"/>
      <c r="I659" s="551"/>
      <c r="J659" s="551"/>
      <c r="K659" s="551"/>
      <c r="L659" s="551"/>
      <c r="M659" s="551"/>
      <c r="N659" s="551"/>
      <c r="O659" s="551"/>
      <c r="P659" s="551"/>
      <c r="Q659" s="551"/>
      <c r="R659" s="551"/>
      <c r="S659" s="551"/>
      <c r="T659" s="601"/>
      <c r="U659" s="467"/>
      <c r="V659" s="468"/>
      <c r="W659" s="27"/>
      <c r="X659" s="27"/>
      <c r="Y659" s="27"/>
      <c r="Z659" s="27"/>
      <c r="AA659" s="27"/>
      <c r="AB659" s="27"/>
      <c r="AC659" s="27"/>
      <c r="AD659" s="27"/>
      <c r="AG659">
        <f t="shared" si="295"/>
        <v>0</v>
      </c>
      <c r="AH659">
        <f t="shared" si="296"/>
        <v>0</v>
      </c>
      <c r="AI659" s="35">
        <f t="shared" si="297"/>
        <v>0</v>
      </c>
      <c r="AJ659" s="36">
        <f t="shared" si="298"/>
        <v>0</v>
      </c>
      <c r="AK659" s="37">
        <f t="shared" si="299"/>
        <v>0</v>
      </c>
      <c r="AL659" s="38">
        <f t="shared" si="300"/>
        <v>0</v>
      </c>
      <c r="AM659" s="35">
        <f t="shared" si="301"/>
        <v>0</v>
      </c>
      <c r="AN659" s="36">
        <f t="shared" si="302"/>
        <v>0</v>
      </c>
      <c r="AO659" s="37">
        <f t="shared" si="303"/>
        <v>0</v>
      </c>
      <c r="AP659" s="38">
        <f t="shared" si="304"/>
        <v>0</v>
      </c>
      <c r="AQ659" s="35">
        <f t="shared" si="305"/>
        <v>0</v>
      </c>
      <c r="AR659" s="36">
        <f t="shared" si="306"/>
        <v>0</v>
      </c>
      <c r="AS659" s="37">
        <f t="shared" si="307"/>
        <v>0</v>
      </c>
      <c r="AT659" s="38">
        <f t="shared" si="308"/>
        <v>0</v>
      </c>
      <c r="AU659" s="35">
        <f t="shared" si="309"/>
        <v>0</v>
      </c>
      <c r="AV659" s="36">
        <f t="shared" si="310"/>
        <v>0</v>
      </c>
      <c r="AW659" s="37">
        <f t="shared" si="311"/>
        <v>0</v>
      </c>
      <c r="AX659" s="38">
        <f t="shared" si="312"/>
        <v>0</v>
      </c>
      <c r="AY659" s="39">
        <f t="shared" si="313"/>
        <v>0</v>
      </c>
      <c r="AZ659" s="34" t="str">
        <f>IF(AY659=0,"",
IF(SUM($AY$143:AY659)=1,BA659,
IF($AY$718&gt;SUM($AY$143:AY659),_xlfn.CONCAT(", ",BA659),
IF($AY$718=SUM($AY$143:AY659),_xlfn.CONCAT(" y ",BA659)))))</f>
        <v/>
      </c>
      <c r="BA659" s="220" t="s">
        <v>1281</v>
      </c>
      <c r="BC659" s="41">
        <f t="shared" si="314"/>
        <v>0</v>
      </c>
      <c r="BD659" s="41">
        <f t="shared" si="315"/>
        <v>0</v>
      </c>
      <c r="BE659" s="41">
        <f t="shared" si="316"/>
        <v>0</v>
      </c>
      <c r="BF659" s="41">
        <f t="shared" si="317"/>
        <v>0</v>
      </c>
      <c r="BG659" s="41">
        <f t="shared" si="318"/>
        <v>0</v>
      </c>
      <c r="BH659" s="41">
        <f t="shared" si="319"/>
        <v>0</v>
      </c>
      <c r="BI659" s="41">
        <f t="shared" si="320"/>
        <v>0</v>
      </c>
      <c r="BJ659" s="41">
        <f t="shared" si="321"/>
        <v>0</v>
      </c>
    </row>
    <row r="660" spans="1:62" ht="15" customHeight="1">
      <c r="A660" s="159"/>
      <c r="B660" s="179"/>
      <c r="C660" s="220" t="s">
        <v>1282</v>
      </c>
      <c r="D660" s="573" t="str">
        <f>IF($AC$136="","",IF(HLOOKUP($AC$136,Presentación!$AQ$3:$BV$574,Presentación!AP521)="","",HLOOKUP($AC$136,Presentación!$AQ$3:$BV$574,Presentación!AP521,0)))</f>
        <v/>
      </c>
      <c r="E660" s="573"/>
      <c r="F660" s="573"/>
      <c r="G660" s="551" t="str">
        <f>IF($AC$136="","",IF(HLOOKUP($AC$136,Presentación!$BZ$3:$DE$574,Presentación!AP521,0)="","",HLOOKUP($AC$136,Presentación!$BZ$3:$DE$574,Presentación!AP521,0)))</f>
        <v/>
      </c>
      <c r="H660" s="551"/>
      <c r="I660" s="551"/>
      <c r="J660" s="551"/>
      <c r="K660" s="551"/>
      <c r="L660" s="551"/>
      <c r="M660" s="551"/>
      <c r="N660" s="551"/>
      <c r="O660" s="551"/>
      <c r="P660" s="551"/>
      <c r="Q660" s="551"/>
      <c r="R660" s="551"/>
      <c r="S660" s="551"/>
      <c r="T660" s="601"/>
      <c r="U660" s="467"/>
      <c r="V660" s="468"/>
      <c r="W660" s="27"/>
      <c r="X660" s="27"/>
      <c r="Y660" s="27"/>
      <c r="Z660" s="27"/>
      <c r="AA660" s="27"/>
      <c r="AB660" s="27"/>
      <c r="AC660" s="27"/>
      <c r="AD660" s="27"/>
      <c r="AG660">
        <f t="shared" si="295"/>
        <v>0</v>
      </c>
      <c r="AH660">
        <f t="shared" si="296"/>
        <v>0</v>
      </c>
      <c r="AI660" s="35">
        <f t="shared" si="297"/>
        <v>0</v>
      </c>
      <c r="AJ660" s="36">
        <f t="shared" si="298"/>
        <v>0</v>
      </c>
      <c r="AK660" s="37">
        <f t="shared" si="299"/>
        <v>0</v>
      </c>
      <c r="AL660" s="38">
        <f t="shared" si="300"/>
        <v>0</v>
      </c>
      <c r="AM660" s="35">
        <f t="shared" si="301"/>
        <v>0</v>
      </c>
      <c r="AN660" s="36">
        <f t="shared" si="302"/>
        <v>0</v>
      </c>
      <c r="AO660" s="37">
        <f t="shared" si="303"/>
        <v>0</v>
      </c>
      <c r="AP660" s="38">
        <f t="shared" si="304"/>
        <v>0</v>
      </c>
      <c r="AQ660" s="35">
        <f t="shared" si="305"/>
        <v>0</v>
      </c>
      <c r="AR660" s="36">
        <f t="shared" si="306"/>
        <v>0</v>
      </c>
      <c r="AS660" s="37">
        <f t="shared" si="307"/>
        <v>0</v>
      </c>
      <c r="AT660" s="38">
        <f t="shared" si="308"/>
        <v>0</v>
      </c>
      <c r="AU660" s="35">
        <f t="shared" si="309"/>
        <v>0</v>
      </c>
      <c r="AV660" s="36">
        <f t="shared" si="310"/>
        <v>0</v>
      </c>
      <c r="AW660" s="37">
        <f t="shared" si="311"/>
        <v>0</v>
      </c>
      <c r="AX660" s="38">
        <f t="shared" si="312"/>
        <v>0</v>
      </c>
      <c r="AY660" s="39">
        <f t="shared" si="313"/>
        <v>0</v>
      </c>
      <c r="AZ660" s="34" t="str">
        <f>IF(AY660=0,"",
IF(SUM($AY$143:AY660)=1,BA660,
IF($AY$718&gt;SUM($AY$143:AY660),_xlfn.CONCAT(", ",BA660),
IF($AY$718=SUM($AY$143:AY660),_xlfn.CONCAT(" y ",BA660)))))</f>
        <v/>
      </c>
      <c r="BA660" s="220" t="s">
        <v>1282</v>
      </c>
      <c r="BC660" s="41">
        <f t="shared" si="314"/>
        <v>0</v>
      </c>
      <c r="BD660" s="41">
        <f t="shared" si="315"/>
        <v>0</v>
      </c>
      <c r="BE660" s="41">
        <f t="shared" si="316"/>
        <v>0</v>
      </c>
      <c r="BF660" s="41">
        <f t="shared" si="317"/>
        <v>0</v>
      </c>
      <c r="BG660" s="41">
        <f t="shared" si="318"/>
        <v>0</v>
      </c>
      <c r="BH660" s="41">
        <f t="shared" si="319"/>
        <v>0</v>
      </c>
      <c r="BI660" s="41">
        <f t="shared" si="320"/>
        <v>0</v>
      </c>
      <c r="BJ660" s="41">
        <f t="shared" si="321"/>
        <v>0</v>
      </c>
    </row>
    <row r="661" spans="1:62" ht="15" customHeight="1">
      <c r="A661" s="159"/>
      <c r="B661" s="179"/>
      <c r="C661" s="220" t="s">
        <v>1283</v>
      </c>
      <c r="D661" s="573" t="str">
        <f>IF($AC$136="","",IF(HLOOKUP($AC$136,Presentación!$AQ$3:$BV$574,Presentación!AP522)="","",HLOOKUP($AC$136,Presentación!$AQ$3:$BV$574,Presentación!AP522,0)))</f>
        <v/>
      </c>
      <c r="E661" s="573"/>
      <c r="F661" s="573"/>
      <c r="G661" s="551" t="str">
        <f>IF($AC$136="","",IF(HLOOKUP($AC$136,Presentación!$BZ$3:$DE$574,Presentación!AP522,0)="","",HLOOKUP($AC$136,Presentación!$BZ$3:$DE$574,Presentación!AP522,0)))</f>
        <v/>
      </c>
      <c r="H661" s="551"/>
      <c r="I661" s="551"/>
      <c r="J661" s="551"/>
      <c r="K661" s="551"/>
      <c r="L661" s="551"/>
      <c r="M661" s="551"/>
      <c r="N661" s="551"/>
      <c r="O661" s="551"/>
      <c r="P661" s="551"/>
      <c r="Q661" s="551"/>
      <c r="R661" s="551"/>
      <c r="S661" s="551"/>
      <c r="T661" s="601"/>
      <c r="U661" s="467"/>
      <c r="V661" s="468"/>
      <c r="W661" s="27"/>
      <c r="X661" s="27"/>
      <c r="Y661" s="27"/>
      <c r="Z661" s="27"/>
      <c r="AA661" s="27"/>
      <c r="AB661" s="27"/>
      <c r="AC661" s="27"/>
      <c r="AD661" s="27"/>
      <c r="AG661">
        <f t="shared" si="295"/>
        <v>0</v>
      </c>
      <c r="AH661">
        <f t="shared" si="296"/>
        <v>0</v>
      </c>
      <c r="AI661" s="35">
        <f t="shared" si="297"/>
        <v>0</v>
      </c>
      <c r="AJ661" s="36">
        <f t="shared" si="298"/>
        <v>0</v>
      </c>
      <c r="AK661" s="37">
        <f t="shared" si="299"/>
        <v>0</v>
      </c>
      <c r="AL661" s="38">
        <f t="shared" si="300"/>
        <v>0</v>
      </c>
      <c r="AM661" s="35">
        <f t="shared" si="301"/>
        <v>0</v>
      </c>
      <c r="AN661" s="36">
        <f t="shared" si="302"/>
        <v>0</v>
      </c>
      <c r="AO661" s="37">
        <f t="shared" si="303"/>
        <v>0</v>
      </c>
      <c r="AP661" s="38">
        <f t="shared" si="304"/>
        <v>0</v>
      </c>
      <c r="AQ661" s="35">
        <f t="shared" si="305"/>
        <v>0</v>
      </c>
      <c r="AR661" s="36">
        <f t="shared" si="306"/>
        <v>0</v>
      </c>
      <c r="AS661" s="37">
        <f t="shared" si="307"/>
        <v>0</v>
      </c>
      <c r="AT661" s="38">
        <f t="shared" si="308"/>
        <v>0</v>
      </c>
      <c r="AU661" s="35">
        <f t="shared" si="309"/>
        <v>0</v>
      </c>
      <c r="AV661" s="36">
        <f t="shared" si="310"/>
        <v>0</v>
      </c>
      <c r="AW661" s="37">
        <f t="shared" si="311"/>
        <v>0</v>
      </c>
      <c r="AX661" s="38">
        <f t="shared" si="312"/>
        <v>0</v>
      </c>
      <c r="AY661" s="39">
        <f t="shared" si="313"/>
        <v>0</v>
      </c>
      <c r="AZ661" s="34" t="str">
        <f>IF(AY661=0,"",
IF(SUM($AY$143:AY661)=1,BA661,
IF($AY$718&gt;SUM($AY$143:AY661),_xlfn.CONCAT(", ",BA661),
IF($AY$718=SUM($AY$143:AY661),_xlfn.CONCAT(" y ",BA661)))))</f>
        <v/>
      </c>
      <c r="BA661" s="220" t="s">
        <v>1283</v>
      </c>
      <c r="BC661" s="41">
        <f t="shared" si="314"/>
        <v>0</v>
      </c>
      <c r="BD661" s="41">
        <f t="shared" si="315"/>
        <v>0</v>
      </c>
      <c r="BE661" s="41">
        <f t="shared" si="316"/>
        <v>0</v>
      </c>
      <c r="BF661" s="41">
        <f t="shared" si="317"/>
        <v>0</v>
      </c>
      <c r="BG661" s="41">
        <f t="shared" si="318"/>
        <v>0</v>
      </c>
      <c r="BH661" s="41">
        <f t="shared" si="319"/>
        <v>0</v>
      </c>
      <c r="BI661" s="41">
        <f t="shared" si="320"/>
        <v>0</v>
      </c>
      <c r="BJ661" s="41">
        <f t="shared" si="321"/>
        <v>0</v>
      </c>
    </row>
    <row r="662" spans="1:62" ht="15" customHeight="1">
      <c r="A662" s="159"/>
      <c r="B662" s="179"/>
      <c r="C662" s="220" t="s">
        <v>1284</v>
      </c>
      <c r="D662" s="573" t="str">
        <f>IF($AC$136="","",IF(HLOOKUP($AC$136,Presentación!$AQ$3:$BV$574,Presentación!AP523)="","",HLOOKUP($AC$136,Presentación!$AQ$3:$BV$574,Presentación!AP523,0)))</f>
        <v/>
      </c>
      <c r="E662" s="573"/>
      <c r="F662" s="573"/>
      <c r="G662" s="551" t="str">
        <f>IF($AC$136="","",IF(HLOOKUP($AC$136,Presentación!$BZ$3:$DE$574,Presentación!AP523,0)="","",HLOOKUP($AC$136,Presentación!$BZ$3:$DE$574,Presentación!AP523,0)))</f>
        <v/>
      </c>
      <c r="H662" s="551"/>
      <c r="I662" s="551"/>
      <c r="J662" s="551"/>
      <c r="K662" s="551"/>
      <c r="L662" s="551"/>
      <c r="M662" s="551"/>
      <c r="N662" s="551"/>
      <c r="O662" s="551"/>
      <c r="P662" s="551"/>
      <c r="Q662" s="551"/>
      <c r="R662" s="551"/>
      <c r="S662" s="551"/>
      <c r="T662" s="601"/>
      <c r="U662" s="467"/>
      <c r="V662" s="468"/>
      <c r="W662" s="27"/>
      <c r="X662" s="27"/>
      <c r="Y662" s="27"/>
      <c r="Z662" s="27"/>
      <c r="AA662" s="27"/>
      <c r="AB662" s="27"/>
      <c r="AC662" s="27"/>
      <c r="AD662" s="27"/>
      <c r="AG662">
        <f t="shared" si="295"/>
        <v>0</v>
      </c>
      <c r="AH662">
        <f t="shared" si="296"/>
        <v>0</v>
      </c>
      <c r="AI662" s="35">
        <f t="shared" si="297"/>
        <v>0</v>
      </c>
      <c r="AJ662" s="36">
        <f t="shared" si="298"/>
        <v>0</v>
      </c>
      <c r="AK662" s="37">
        <f t="shared" si="299"/>
        <v>0</v>
      </c>
      <c r="AL662" s="38">
        <f t="shared" si="300"/>
        <v>0</v>
      </c>
      <c r="AM662" s="35">
        <f t="shared" si="301"/>
        <v>0</v>
      </c>
      <c r="AN662" s="36">
        <f t="shared" si="302"/>
        <v>0</v>
      </c>
      <c r="AO662" s="37">
        <f t="shared" si="303"/>
        <v>0</v>
      </c>
      <c r="AP662" s="38">
        <f t="shared" si="304"/>
        <v>0</v>
      </c>
      <c r="AQ662" s="35">
        <f t="shared" si="305"/>
        <v>0</v>
      </c>
      <c r="AR662" s="36">
        <f t="shared" si="306"/>
        <v>0</v>
      </c>
      <c r="AS662" s="37">
        <f t="shared" si="307"/>
        <v>0</v>
      </c>
      <c r="AT662" s="38">
        <f t="shared" si="308"/>
        <v>0</v>
      </c>
      <c r="AU662" s="35">
        <f t="shared" si="309"/>
        <v>0</v>
      </c>
      <c r="AV662" s="36">
        <f t="shared" si="310"/>
        <v>0</v>
      </c>
      <c r="AW662" s="37">
        <f t="shared" si="311"/>
        <v>0</v>
      </c>
      <c r="AX662" s="38">
        <f t="shared" si="312"/>
        <v>0</v>
      </c>
      <c r="AY662" s="39">
        <f t="shared" si="313"/>
        <v>0</v>
      </c>
      <c r="AZ662" s="34" t="str">
        <f>IF(AY662=0,"",
IF(SUM($AY$143:AY662)=1,BA662,
IF($AY$718&gt;SUM($AY$143:AY662),_xlfn.CONCAT(", ",BA662),
IF($AY$718=SUM($AY$143:AY662),_xlfn.CONCAT(" y ",BA662)))))</f>
        <v/>
      </c>
      <c r="BA662" s="220" t="s">
        <v>1284</v>
      </c>
      <c r="BC662" s="41">
        <f t="shared" si="314"/>
        <v>0</v>
      </c>
      <c r="BD662" s="41">
        <f t="shared" si="315"/>
        <v>0</v>
      </c>
      <c r="BE662" s="41">
        <f t="shared" si="316"/>
        <v>0</v>
      </c>
      <c r="BF662" s="41">
        <f t="shared" si="317"/>
        <v>0</v>
      </c>
      <c r="BG662" s="41">
        <f t="shared" si="318"/>
        <v>0</v>
      </c>
      <c r="BH662" s="41">
        <f t="shared" si="319"/>
        <v>0</v>
      </c>
      <c r="BI662" s="41">
        <f t="shared" si="320"/>
        <v>0</v>
      </c>
      <c r="BJ662" s="41">
        <f t="shared" si="321"/>
        <v>0</v>
      </c>
    </row>
    <row r="663" spans="1:62" ht="15" customHeight="1">
      <c r="A663" s="159"/>
      <c r="B663" s="179"/>
      <c r="C663" s="220" t="s">
        <v>1285</v>
      </c>
      <c r="D663" s="573" t="str">
        <f>IF($AC$136="","",IF(HLOOKUP($AC$136,Presentación!$AQ$3:$BV$574,Presentación!AP524)="","",HLOOKUP($AC$136,Presentación!$AQ$3:$BV$574,Presentación!AP524,0)))</f>
        <v/>
      </c>
      <c r="E663" s="573"/>
      <c r="F663" s="573"/>
      <c r="G663" s="551" t="str">
        <f>IF($AC$136="","",IF(HLOOKUP($AC$136,Presentación!$BZ$3:$DE$574,Presentación!AP524,0)="","",HLOOKUP($AC$136,Presentación!$BZ$3:$DE$574,Presentación!AP524,0)))</f>
        <v/>
      </c>
      <c r="H663" s="551"/>
      <c r="I663" s="551"/>
      <c r="J663" s="551"/>
      <c r="K663" s="551"/>
      <c r="L663" s="551"/>
      <c r="M663" s="551"/>
      <c r="N663" s="551"/>
      <c r="O663" s="551"/>
      <c r="P663" s="551"/>
      <c r="Q663" s="551"/>
      <c r="R663" s="551"/>
      <c r="S663" s="551"/>
      <c r="T663" s="601"/>
      <c r="U663" s="467"/>
      <c r="V663" s="468"/>
      <c r="W663" s="27"/>
      <c r="X663" s="27"/>
      <c r="Y663" s="27"/>
      <c r="Z663" s="27"/>
      <c r="AA663" s="27"/>
      <c r="AB663" s="27"/>
      <c r="AC663" s="27"/>
      <c r="AD663" s="27"/>
      <c r="AG663">
        <f t="shared" si="295"/>
        <v>0</v>
      </c>
      <c r="AH663">
        <f t="shared" si="296"/>
        <v>0</v>
      </c>
      <c r="AI663" s="35">
        <f t="shared" si="297"/>
        <v>0</v>
      </c>
      <c r="AJ663" s="36">
        <f t="shared" si="298"/>
        <v>0</v>
      </c>
      <c r="AK663" s="37">
        <f t="shared" si="299"/>
        <v>0</v>
      </c>
      <c r="AL663" s="38">
        <f t="shared" si="300"/>
        <v>0</v>
      </c>
      <c r="AM663" s="35">
        <f t="shared" si="301"/>
        <v>0</v>
      </c>
      <c r="AN663" s="36">
        <f t="shared" si="302"/>
        <v>0</v>
      </c>
      <c r="AO663" s="37">
        <f t="shared" si="303"/>
        <v>0</v>
      </c>
      <c r="AP663" s="38">
        <f t="shared" si="304"/>
        <v>0</v>
      </c>
      <c r="AQ663" s="35">
        <f t="shared" si="305"/>
        <v>0</v>
      </c>
      <c r="AR663" s="36">
        <f t="shared" si="306"/>
        <v>0</v>
      </c>
      <c r="AS663" s="37">
        <f t="shared" si="307"/>
        <v>0</v>
      </c>
      <c r="AT663" s="38">
        <f t="shared" si="308"/>
        <v>0</v>
      </c>
      <c r="AU663" s="35">
        <f t="shared" si="309"/>
        <v>0</v>
      </c>
      <c r="AV663" s="36">
        <f t="shared" si="310"/>
        <v>0</v>
      </c>
      <c r="AW663" s="37">
        <f t="shared" si="311"/>
        <v>0</v>
      </c>
      <c r="AX663" s="38">
        <f t="shared" si="312"/>
        <v>0</v>
      </c>
      <c r="AY663" s="39">
        <f t="shared" si="313"/>
        <v>0</v>
      </c>
      <c r="AZ663" s="34" t="str">
        <f>IF(AY663=0,"",
IF(SUM($AY$143:AY663)=1,BA663,
IF($AY$718&gt;SUM($AY$143:AY663),_xlfn.CONCAT(", ",BA663),
IF($AY$718=SUM($AY$143:AY663),_xlfn.CONCAT(" y ",BA663)))))</f>
        <v/>
      </c>
      <c r="BA663" s="220" t="s">
        <v>1285</v>
      </c>
      <c r="BC663" s="41">
        <f t="shared" si="314"/>
        <v>0</v>
      </c>
      <c r="BD663" s="41">
        <f t="shared" si="315"/>
        <v>0</v>
      </c>
      <c r="BE663" s="41">
        <f t="shared" si="316"/>
        <v>0</v>
      </c>
      <c r="BF663" s="41">
        <f t="shared" si="317"/>
        <v>0</v>
      </c>
      <c r="BG663" s="41">
        <f t="shared" si="318"/>
        <v>0</v>
      </c>
      <c r="BH663" s="41">
        <f t="shared" si="319"/>
        <v>0</v>
      </c>
      <c r="BI663" s="41">
        <f t="shared" si="320"/>
        <v>0</v>
      </c>
      <c r="BJ663" s="41">
        <f t="shared" si="321"/>
        <v>0</v>
      </c>
    </row>
    <row r="664" spans="1:62" ht="15" customHeight="1">
      <c r="A664" s="159"/>
      <c r="B664" s="179"/>
      <c r="C664" s="220" t="s">
        <v>1286</v>
      </c>
      <c r="D664" s="573" t="str">
        <f>IF($AC$136="","",IF(HLOOKUP($AC$136,Presentación!$AQ$3:$BV$574,Presentación!AP525)="","",HLOOKUP($AC$136,Presentación!$AQ$3:$BV$574,Presentación!AP525,0)))</f>
        <v/>
      </c>
      <c r="E664" s="573"/>
      <c r="F664" s="573"/>
      <c r="G664" s="551" t="str">
        <f>IF($AC$136="","",IF(HLOOKUP($AC$136,Presentación!$BZ$3:$DE$574,Presentación!AP525,0)="","",HLOOKUP($AC$136,Presentación!$BZ$3:$DE$574,Presentación!AP525,0)))</f>
        <v/>
      </c>
      <c r="H664" s="551"/>
      <c r="I664" s="551"/>
      <c r="J664" s="551"/>
      <c r="K664" s="551"/>
      <c r="L664" s="551"/>
      <c r="M664" s="551"/>
      <c r="N664" s="551"/>
      <c r="O664" s="551"/>
      <c r="P664" s="551"/>
      <c r="Q664" s="551"/>
      <c r="R664" s="551"/>
      <c r="S664" s="551"/>
      <c r="T664" s="601"/>
      <c r="U664" s="467"/>
      <c r="V664" s="468"/>
      <c r="W664" s="27"/>
      <c r="X664" s="27"/>
      <c r="Y664" s="27"/>
      <c r="Z664" s="27"/>
      <c r="AA664" s="27"/>
      <c r="AB664" s="27"/>
      <c r="AC664" s="27"/>
      <c r="AD664" s="27"/>
      <c r="AG664">
        <f t="shared" si="295"/>
        <v>0</v>
      </c>
      <c r="AH664">
        <f t="shared" si="296"/>
        <v>0</v>
      </c>
      <c r="AI664" s="35">
        <f t="shared" si="297"/>
        <v>0</v>
      </c>
      <c r="AJ664" s="36">
        <f t="shared" si="298"/>
        <v>0</v>
      </c>
      <c r="AK664" s="37">
        <f t="shared" si="299"/>
        <v>0</v>
      </c>
      <c r="AL664" s="38">
        <f t="shared" si="300"/>
        <v>0</v>
      </c>
      <c r="AM664" s="35">
        <f t="shared" si="301"/>
        <v>0</v>
      </c>
      <c r="AN664" s="36">
        <f t="shared" si="302"/>
        <v>0</v>
      </c>
      <c r="AO664" s="37">
        <f t="shared" si="303"/>
        <v>0</v>
      </c>
      <c r="AP664" s="38">
        <f t="shared" si="304"/>
        <v>0</v>
      </c>
      <c r="AQ664" s="35">
        <f t="shared" si="305"/>
        <v>0</v>
      </c>
      <c r="AR664" s="36">
        <f t="shared" si="306"/>
        <v>0</v>
      </c>
      <c r="AS664" s="37">
        <f t="shared" si="307"/>
        <v>0</v>
      </c>
      <c r="AT664" s="38">
        <f t="shared" si="308"/>
        <v>0</v>
      </c>
      <c r="AU664" s="35">
        <f t="shared" si="309"/>
        <v>0</v>
      </c>
      <c r="AV664" s="36">
        <f t="shared" si="310"/>
        <v>0</v>
      </c>
      <c r="AW664" s="37">
        <f t="shared" si="311"/>
        <v>0</v>
      </c>
      <c r="AX664" s="38">
        <f t="shared" si="312"/>
        <v>0</v>
      </c>
      <c r="AY664" s="39">
        <f t="shared" si="313"/>
        <v>0</v>
      </c>
      <c r="AZ664" s="34" t="str">
        <f>IF(AY664=0,"",
IF(SUM($AY$143:AY664)=1,BA664,
IF($AY$718&gt;SUM($AY$143:AY664),_xlfn.CONCAT(", ",BA664),
IF($AY$718=SUM($AY$143:AY664),_xlfn.CONCAT(" y ",BA664)))))</f>
        <v/>
      </c>
      <c r="BA664" s="220" t="s">
        <v>1286</v>
      </c>
      <c r="BC664" s="41">
        <f t="shared" si="314"/>
        <v>0</v>
      </c>
      <c r="BD664" s="41">
        <f t="shared" si="315"/>
        <v>0</v>
      </c>
      <c r="BE664" s="41">
        <f t="shared" si="316"/>
        <v>0</v>
      </c>
      <c r="BF664" s="41">
        <f t="shared" si="317"/>
        <v>0</v>
      </c>
      <c r="BG664" s="41">
        <f t="shared" si="318"/>
        <v>0</v>
      </c>
      <c r="BH664" s="41">
        <f t="shared" si="319"/>
        <v>0</v>
      </c>
      <c r="BI664" s="41">
        <f t="shared" si="320"/>
        <v>0</v>
      </c>
      <c r="BJ664" s="41">
        <f t="shared" si="321"/>
        <v>0</v>
      </c>
    </row>
    <row r="665" spans="1:62" ht="15" customHeight="1">
      <c r="A665" s="159"/>
      <c r="B665" s="179"/>
      <c r="C665" s="220" t="s">
        <v>1287</v>
      </c>
      <c r="D665" s="573" t="str">
        <f>IF($AC$136="","",IF(HLOOKUP($AC$136,Presentación!$AQ$3:$BV$574,Presentación!AP526)="","",HLOOKUP($AC$136,Presentación!$AQ$3:$BV$574,Presentación!AP526,0)))</f>
        <v/>
      </c>
      <c r="E665" s="573"/>
      <c r="F665" s="573"/>
      <c r="G665" s="551" t="str">
        <f>IF($AC$136="","",IF(HLOOKUP($AC$136,Presentación!$BZ$3:$DE$574,Presentación!AP526,0)="","",HLOOKUP($AC$136,Presentación!$BZ$3:$DE$574,Presentación!AP526,0)))</f>
        <v/>
      </c>
      <c r="H665" s="551"/>
      <c r="I665" s="551"/>
      <c r="J665" s="551"/>
      <c r="K665" s="551"/>
      <c r="L665" s="551"/>
      <c r="M665" s="551"/>
      <c r="N665" s="551"/>
      <c r="O665" s="551"/>
      <c r="P665" s="551"/>
      <c r="Q665" s="551"/>
      <c r="R665" s="551"/>
      <c r="S665" s="551"/>
      <c r="T665" s="601"/>
      <c r="U665" s="467"/>
      <c r="V665" s="468"/>
      <c r="W665" s="27"/>
      <c r="X665" s="27"/>
      <c r="Y665" s="27"/>
      <c r="Z665" s="27"/>
      <c r="AA665" s="27"/>
      <c r="AB665" s="27"/>
      <c r="AC665" s="27"/>
      <c r="AD665" s="27"/>
      <c r="AG665">
        <f t="shared" si="295"/>
        <v>0</v>
      </c>
      <c r="AH665">
        <f t="shared" si="296"/>
        <v>0</v>
      </c>
      <c r="AI665" s="35">
        <f t="shared" si="297"/>
        <v>0</v>
      </c>
      <c r="AJ665" s="36">
        <f t="shared" si="298"/>
        <v>0</v>
      </c>
      <c r="AK665" s="37">
        <f t="shared" si="299"/>
        <v>0</v>
      </c>
      <c r="AL665" s="38">
        <f t="shared" si="300"/>
        <v>0</v>
      </c>
      <c r="AM665" s="35">
        <f t="shared" si="301"/>
        <v>0</v>
      </c>
      <c r="AN665" s="36">
        <f t="shared" si="302"/>
        <v>0</v>
      </c>
      <c r="AO665" s="37">
        <f t="shared" si="303"/>
        <v>0</v>
      </c>
      <c r="AP665" s="38">
        <f t="shared" si="304"/>
        <v>0</v>
      </c>
      <c r="AQ665" s="35">
        <f t="shared" si="305"/>
        <v>0</v>
      </c>
      <c r="AR665" s="36">
        <f t="shared" si="306"/>
        <v>0</v>
      </c>
      <c r="AS665" s="37">
        <f t="shared" si="307"/>
        <v>0</v>
      </c>
      <c r="AT665" s="38">
        <f t="shared" si="308"/>
        <v>0</v>
      </c>
      <c r="AU665" s="35">
        <f t="shared" si="309"/>
        <v>0</v>
      </c>
      <c r="AV665" s="36">
        <f t="shared" si="310"/>
        <v>0</v>
      </c>
      <c r="AW665" s="37">
        <f t="shared" si="311"/>
        <v>0</v>
      </c>
      <c r="AX665" s="38">
        <f t="shared" si="312"/>
        <v>0</v>
      </c>
      <c r="AY665" s="39">
        <f t="shared" si="313"/>
        <v>0</v>
      </c>
      <c r="AZ665" s="34" t="str">
        <f>IF(AY665=0,"",
IF(SUM($AY$143:AY665)=1,BA665,
IF($AY$718&gt;SUM($AY$143:AY665),_xlfn.CONCAT(", ",BA665),
IF($AY$718=SUM($AY$143:AY665),_xlfn.CONCAT(" y ",BA665)))))</f>
        <v/>
      </c>
      <c r="BA665" s="220" t="s">
        <v>1287</v>
      </c>
      <c r="BC665" s="41">
        <f t="shared" si="314"/>
        <v>0</v>
      </c>
      <c r="BD665" s="41">
        <f t="shared" si="315"/>
        <v>0</v>
      </c>
      <c r="BE665" s="41">
        <f t="shared" si="316"/>
        <v>0</v>
      </c>
      <c r="BF665" s="41">
        <f t="shared" si="317"/>
        <v>0</v>
      </c>
      <c r="BG665" s="41">
        <f t="shared" si="318"/>
        <v>0</v>
      </c>
      <c r="BH665" s="41">
        <f t="shared" si="319"/>
        <v>0</v>
      </c>
      <c r="BI665" s="41">
        <f t="shared" si="320"/>
        <v>0</v>
      </c>
      <c r="BJ665" s="41">
        <f t="shared" si="321"/>
        <v>0</v>
      </c>
    </row>
    <row r="666" spans="1:62" ht="15" customHeight="1">
      <c r="A666" s="159"/>
      <c r="B666" s="179"/>
      <c r="C666" s="220" t="s">
        <v>1288</v>
      </c>
      <c r="D666" s="573" t="str">
        <f>IF($AC$136="","",IF(HLOOKUP($AC$136,Presentación!$AQ$3:$BV$574,Presentación!AP527)="","",HLOOKUP($AC$136,Presentación!$AQ$3:$BV$574,Presentación!AP527,0)))</f>
        <v/>
      </c>
      <c r="E666" s="573"/>
      <c r="F666" s="573"/>
      <c r="G666" s="551" t="str">
        <f>IF($AC$136="","",IF(HLOOKUP($AC$136,Presentación!$BZ$3:$DE$574,Presentación!AP527,0)="","",HLOOKUP($AC$136,Presentación!$BZ$3:$DE$574,Presentación!AP527,0)))</f>
        <v/>
      </c>
      <c r="H666" s="551"/>
      <c r="I666" s="551"/>
      <c r="J666" s="551"/>
      <c r="K666" s="551"/>
      <c r="L666" s="551"/>
      <c r="M666" s="551"/>
      <c r="N666" s="551"/>
      <c r="O666" s="551"/>
      <c r="P666" s="551"/>
      <c r="Q666" s="551"/>
      <c r="R666" s="551"/>
      <c r="S666" s="551"/>
      <c r="T666" s="601"/>
      <c r="U666" s="467"/>
      <c r="V666" s="468"/>
      <c r="W666" s="27"/>
      <c r="X666" s="27"/>
      <c r="Y666" s="27"/>
      <c r="Z666" s="27"/>
      <c r="AA666" s="27"/>
      <c r="AB666" s="27"/>
      <c r="AC666" s="27"/>
      <c r="AD666" s="27"/>
      <c r="AG666">
        <f t="shared" si="295"/>
        <v>0</v>
      </c>
      <c r="AH666">
        <f t="shared" si="296"/>
        <v>0</v>
      </c>
      <c r="AI666" s="35">
        <f t="shared" si="297"/>
        <v>0</v>
      </c>
      <c r="AJ666" s="36">
        <f t="shared" si="298"/>
        <v>0</v>
      </c>
      <c r="AK666" s="37">
        <f t="shared" si="299"/>
        <v>0</v>
      </c>
      <c r="AL666" s="38">
        <f t="shared" si="300"/>
        <v>0</v>
      </c>
      <c r="AM666" s="35">
        <f t="shared" si="301"/>
        <v>0</v>
      </c>
      <c r="AN666" s="36">
        <f t="shared" si="302"/>
        <v>0</v>
      </c>
      <c r="AO666" s="37">
        <f t="shared" si="303"/>
        <v>0</v>
      </c>
      <c r="AP666" s="38">
        <f t="shared" si="304"/>
        <v>0</v>
      </c>
      <c r="AQ666" s="35">
        <f t="shared" si="305"/>
        <v>0</v>
      </c>
      <c r="AR666" s="36">
        <f t="shared" si="306"/>
        <v>0</v>
      </c>
      <c r="AS666" s="37">
        <f t="shared" si="307"/>
        <v>0</v>
      </c>
      <c r="AT666" s="38">
        <f t="shared" si="308"/>
        <v>0</v>
      </c>
      <c r="AU666" s="35">
        <f t="shared" si="309"/>
        <v>0</v>
      </c>
      <c r="AV666" s="36">
        <f t="shared" si="310"/>
        <v>0</v>
      </c>
      <c r="AW666" s="37">
        <f t="shared" si="311"/>
        <v>0</v>
      </c>
      <c r="AX666" s="38">
        <f t="shared" si="312"/>
        <v>0</v>
      </c>
      <c r="AY666" s="39">
        <f t="shared" si="313"/>
        <v>0</v>
      </c>
      <c r="AZ666" s="34" t="str">
        <f>IF(AY666=0,"",
IF(SUM($AY$143:AY666)=1,BA666,
IF($AY$718&gt;SUM($AY$143:AY666),_xlfn.CONCAT(", ",BA666),
IF($AY$718=SUM($AY$143:AY666),_xlfn.CONCAT(" y ",BA666)))))</f>
        <v/>
      </c>
      <c r="BA666" s="220" t="s">
        <v>1288</v>
      </c>
      <c r="BC666" s="41">
        <f t="shared" si="314"/>
        <v>0</v>
      </c>
      <c r="BD666" s="41">
        <f t="shared" si="315"/>
        <v>0</v>
      </c>
      <c r="BE666" s="41">
        <f t="shared" si="316"/>
        <v>0</v>
      </c>
      <c r="BF666" s="41">
        <f t="shared" si="317"/>
        <v>0</v>
      </c>
      <c r="BG666" s="41">
        <f t="shared" si="318"/>
        <v>0</v>
      </c>
      <c r="BH666" s="41">
        <f t="shared" si="319"/>
        <v>0</v>
      </c>
      <c r="BI666" s="41">
        <f t="shared" si="320"/>
        <v>0</v>
      </c>
      <c r="BJ666" s="41">
        <f t="shared" si="321"/>
        <v>0</v>
      </c>
    </row>
    <row r="667" spans="1:62" ht="15" customHeight="1">
      <c r="A667" s="159"/>
      <c r="B667" s="179"/>
      <c r="C667" s="220" t="s">
        <v>1289</v>
      </c>
      <c r="D667" s="573" t="str">
        <f>IF($AC$136="","",IF(HLOOKUP($AC$136,Presentación!$AQ$3:$BV$574,Presentación!AP528)="","",HLOOKUP($AC$136,Presentación!$AQ$3:$BV$574,Presentación!AP528,0)))</f>
        <v/>
      </c>
      <c r="E667" s="573"/>
      <c r="F667" s="573"/>
      <c r="G667" s="551" t="str">
        <f>IF($AC$136="","",IF(HLOOKUP($AC$136,Presentación!$BZ$3:$DE$574,Presentación!AP528,0)="","",HLOOKUP($AC$136,Presentación!$BZ$3:$DE$574,Presentación!AP528,0)))</f>
        <v/>
      </c>
      <c r="H667" s="551"/>
      <c r="I667" s="551"/>
      <c r="J667" s="551"/>
      <c r="K667" s="551"/>
      <c r="L667" s="551"/>
      <c r="M667" s="551"/>
      <c r="N667" s="551"/>
      <c r="O667" s="551"/>
      <c r="P667" s="551"/>
      <c r="Q667" s="551"/>
      <c r="R667" s="551"/>
      <c r="S667" s="551"/>
      <c r="T667" s="601"/>
      <c r="U667" s="467"/>
      <c r="V667" s="468"/>
      <c r="W667" s="27"/>
      <c r="X667" s="27"/>
      <c r="Y667" s="27"/>
      <c r="Z667" s="27"/>
      <c r="AA667" s="27"/>
      <c r="AB667" s="27"/>
      <c r="AC667" s="27"/>
      <c r="AD667" s="27"/>
      <c r="AG667">
        <f t="shared" si="295"/>
        <v>0</v>
      </c>
      <c r="AH667">
        <f t="shared" si="296"/>
        <v>0</v>
      </c>
      <c r="AI667" s="35">
        <f t="shared" si="297"/>
        <v>0</v>
      </c>
      <c r="AJ667" s="36">
        <f t="shared" si="298"/>
        <v>0</v>
      </c>
      <c r="AK667" s="37">
        <f t="shared" si="299"/>
        <v>0</v>
      </c>
      <c r="AL667" s="38">
        <f t="shared" si="300"/>
        <v>0</v>
      </c>
      <c r="AM667" s="35">
        <f t="shared" si="301"/>
        <v>0</v>
      </c>
      <c r="AN667" s="36">
        <f t="shared" si="302"/>
        <v>0</v>
      </c>
      <c r="AO667" s="37">
        <f t="shared" si="303"/>
        <v>0</v>
      </c>
      <c r="AP667" s="38">
        <f t="shared" si="304"/>
        <v>0</v>
      </c>
      <c r="AQ667" s="35">
        <f t="shared" si="305"/>
        <v>0</v>
      </c>
      <c r="AR667" s="36">
        <f t="shared" si="306"/>
        <v>0</v>
      </c>
      <c r="AS667" s="37">
        <f t="shared" si="307"/>
        <v>0</v>
      </c>
      <c r="AT667" s="38">
        <f t="shared" si="308"/>
        <v>0</v>
      </c>
      <c r="AU667" s="35">
        <f t="shared" si="309"/>
        <v>0</v>
      </c>
      <c r="AV667" s="36">
        <f t="shared" si="310"/>
        <v>0</v>
      </c>
      <c r="AW667" s="37">
        <f t="shared" si="311"/>
        <v>0</v>
      </c>
      <c r="AX667" s="38">
        <f t="shared" si="312"/>
        <v>0</v>
      </c>
      <c r="AY667" s="39">
        <f t="shared" si="313"/>
        <v>0</v>
      </c>
      <c r="AZ667" s="34" t="str">
        <f>IF(AY667=0,"",
IF(SUM($AY$143:AY667)=1,BA667,
IF($AY$718&gt;SUM($AY$143:AY667),_xlfn.CONCAT(", ",BA667),
IF($AY$718=SUM($AY$143:AY667),_xlfn.CONCAT(" y ",BA667)))))</f>
        <v/>
      </c>
      <c r="BA667" s="220" t="s">
        <v>1289</v>
      </c>
      <c r="BC667" s="41">
        <f t="shared" si="314"/>
        <v>0</v>
      </c>
      <c r="BD667" s="41">
        <f t="shared" si="315"/>
        <v>0</v>
      </c>
      <c r="BE667" s="41">
        <f t="shared" si="316"/>
        <v>0</v>
      </c>
      <c r="BF667" s="41">
        <f t="shared" si="317"/>
        <v>0</v>
      </c>
      <c r="BG667" s="41">
        <f t="shared" si="318"/>
        <v>0</v>
      </c>
      <c r="BH667" s="41">
        <f t="shared" si="319"/>
        <v>0</v>
      </c>
      <c r="BI667" s="41">
        <f t="shared" si="320"/>
        <v>0</v>
      </c>
      <c r="BJ667" s="41">
        <f t="shared" si="321"/>
        <v>0</v>
      </c>
    </row>
    <row r="668" spans="1:62" ht="15" customHeight="1">
      <c r="A668" s="159"/>
      <c r="B668" s="179"/>
      <c r="C668" s="220" t="s">
        <v>1290</v>
      </c>
      <c r="D668" s="573" t="str">
        <f>IF($AC$136="","",IF(HLOOKUP($AC$136,Presentación!$AQ$3:$BV$574,Presentación!AP529)="","",HLOOKUP($AC$136,Presentación!$AQ$3:$BV$574,Presentación!AP529,0)))</f>
        <v/>
      </c>
      <c r="E668" s="573"/>
      <c r="F668" s="573"/>
      <c r="G668" s="551" t="str">
        <f>IF($AC$136="","",IF(HLOOKUP($AC$136,Presentación!$BZ$3:$DE$574,Presentación!AP529,0)="","",HLOOKUP($AC$136,Presentación!$BZ$3:$DE$574,Presentación!AP529,0)))</f>
        <v/>
      </c>
      <c r="H668" s="551"/>
      <c r="I668" s="551"/>
      <c r="J668" s="551"/>
      <c r="K668" s="551"/>
      <c r="L668" s="551"/>
      <c r="M668" s="551"/>
      <c r="N668" s="551"/>
      <c r="O668" s="551"/>
      <c r="P668" s="551"/>
      <c r="Q668" s="551"/>
      <c r="R668" s="551"/>
      <c r="S668" s="551"/>
      <c r="T668" s="601"/>
      <c r="U668" s="467"/>
      <c r="V668" s="468"/>
      <c r="W668" s="27"/>
      <c r="X668" s="27"/>
      <c r="Y668" s="27"/>
      <c r="Z668" s="27"/>
      <c r="AA668" s="27"/>
      <c r="AB668" s="27"/>
      <c r="AC668" s="27"/>
      <c r="AD668" s="27"/>
      <c r="AG668">
        <f t="shared" si="295"/>
        <v>0</v>
      </c>
      <c r="AH668">
        <f t="shared" si="296"/>
        <v>0</v>
      </c>
      <c r="AI668" s="35">
        <f t="shared" si="297"/>
        <v>0</v>
      </c>
      <c r="AJ668" s="36">
        <f t="shared" si="298"/>
        <v>0</v>
      </c>
      <c r="AK668" s="37">
        <f t="shared" si="299"/>
        <v>0</v>
      </c>
      <c r="AL668" s="38">
        <f t="shared" si="300"/>
        <v>0</v>
      </c>
      <c r="AM668" s="35">
        <f t="shared" si="301"/>
        <v>0</v>
      </c>
      <c r="AN668" s="36">
        <f t="shared" si="302"/>
        <v>0</v>
      </c>
      <c r="AO668" s="37">
        <f t="shared" si="303"/>
        <v>0</v>
      </c>
      <c r="AP668" s="38">
        <f t="shared" si="304"/>
        <v>0</v>
      </c>
      <c r="AQ668" s="35">
        <f t="shared" si="305"/>
        <v>0</v>
      </c>
      <c r="AR668" s="36">
        <f t="shared" si="306"/>
        <v>0</v>
      </c>
      <c r="AS668" s="37">
        <f t="shared" si="307"/>
        <v>0</v>
      </c>
      <c r="AT668" s="38">
        <f t="shared" si="308"/>
        <v>0</v>
      </c>
      <c r="AU668" s="35">
        <f t="shared" si="309"/>
        <v>0</v>
      </c>
      <c r="AV668" s="36">
        <f t="shared" si="310"/>
        <v>0</v>
      </c>
      <c r="AW668" s="37">
        <f t="shared" si="311"/>
        <v>0</v>
      </c>
      <c r="AX668" s="38">
        <f t="shared" si="312"/>
        <v>0</v>
      </c>
      <c r="AY668" s="39">
        <f t="shared" si="313"/>
        <v>0</v>
      </c>
      <c r="AZ668" s="34" t="str">
        <f>IF(AY668=0,"",
IF(SUM($AY$143:AY668)=1,BA668,
IF($AY$718&gt;SUM($AY$143:AY668),_xlfn.CONCAT(", ",BA668),
IF($AY$718=SUM($AY$143:AY668),_xlfn.CONCAT(" y ",BA668)))))</f>
        <v/>
      </c>
      <c r="BA668" s="220" t="s">
        <v>1290</v>
      </c>
      <c r="BC668" s="41">
        <f t="shared" si="314"/>
        <v>0</v>
      </c>
      <c r="BD668" s="41">
        <f t="shared" si="315"/>
        <v>0</v>
      </c>
      <c r="BE668" s="41">
        <f t="shared" si="316"/>
        <v>0</v>
      </c>
      <c r="BF668" s="41">
        <f t="shared" si="317"/>
        <v>0</v>
      </c>
      <c r="BG668" s="41">
        <f t="shared" si="318"/>
        <v>0</v>
      </c>
      <c r="BH668" s="41">
        <f t="shared" si="319"/>
        <v>0</v>
      </c>
      <c r="BI668" s="41">
        <f t="shared" si="320"/>
        <v>0</v>
      </c>
      <c r="BJ668" s="41">
        <f t="shared" si="321"/>
        <v>0</v>
      </c>
    </row>
    <row r="669" spans="1:62" ht="15" customHeight="1">
      <c r="A669" s="159"/>
      <c r="B669" s="179"/>
      <c r="C669" s="220" t="s">
        <v>1291</v>
      </c>
      <c r="D669" s="573" t="str">
        <f>IF($AC$136="","",IF(HLOOKUP($AC$136,Presentación!$AQ$3:$BV$574,Presentación!AP530)="","",HLOOKUP($AC$136,Presentación!$AQ$3:$BV$574,Presentación!AP530,0)))</f>
        <v/>
      </c>
      <c r="E669" s="573"/>
      <c r="F669" s="573"/>
      <c r="G669" s="551" t="str">
        <f>IF($AC$136="","",IF(HLOOKUP($AC$136,Presentación!$BZ$3:$DE$574,Presentación!AP530,0)="","",HLOOKUP($AC$136,Presentación!$BZ$3:$DE$574,Presentación!AP530,0)))</f>
        <v/>
      </c>
      <c r="H669" s="551"/>
      <c r="I669" s="551"/>
      <c r="J669" s="551"/>
      <c r="K669" s="551"/>
      <c r="L669" s="551"/>
      <c r="M669" s="551"/>
      <c r="N669" s="551"/>
      <c r="O669" s="551"/>
      <c r="P669" s="551"/>
      <c r="Q669" s="551"/>
      <c r="R669" s="551"/>
      <c r="S669" s="551"/>
      <c r="T669" s="601"/>
      <c r="U669" s="467"/>
      <c r="V669" s="468"/>
      <c r="W669" s="27"/>
      <c r="X669" s="27"/>
      <c r="Y669" s="27"/>
      <c r="Z669" s="27"/>
      <c r="AA669" s="27"/>
      <c r="AB669" s="27"/>
      <c r="AC669" s="27"/>
      <c r="AD669" s="27"/>
      <c r="AG669">
        <f t="shared" si="295"/>
        <v>0</v>
      </c>
      <c r="AH669">
        <f t="shared" si="296"/>
        <v>0</v>
      </c>
      <c r="AI669" s="35">
        <f t="shared" si="297"/>
        <v>0</v>
      </c>
      <c r="AJ669" s="36">
        <f t="shared" si="298"/>
        <v>0</v>
      </c>
      <c r="AK669" s="37">
        <f t="shared" si="299"/>
        <v>0</v>
      </c>
      <c r="AL669" s="38">
        <f t="shared" si="300"/>
        <v>0</v>
      </c>
      <c r="AM669" s="35">
        <f t="shared" si="301"/>
        <v>0</v>
      </c>
      <c r="AN669" s="36">
        <f t="shared" si="302"/>
        <v>0</v>
      </c>
      <c r="AO669" s="37">
        <f t="shared" si="303"/>
        <v>0</v>
      </c>
      <c r="AP669" s="38">
        <f t="shared" si="304"/>
        <v>0</v>
      </c>
      <c r="AQ669" s="35">
        <f t="shared" si="305"/>
        <v>0</v>
      </c>
      <c r="AR669" s="36">
        <f t="shared" si="306"/>
        <v>0</v>
      </c>
      <c r="AS669" s="37">
        <f t="shared" si="307"/>
        <v>0</v>
      </c>
      <c r="AT669" s="38">
        <f t="shared" si="308"/>
        <v>0</v>
      </c>
      <c r="AU669" s="35">
        <f t="shared" si="309"/>
        <v>0</v>
      </c>
      <c r="AV669" s="36">
        <f t="shared" si="310"/>
        <v>0</v>
      </c>
      <c r="AW669" s="37">
        <f t="shared" si="311"/>
        <v>0</v>
      </c>
      <c r="AX669" s="38">
        <f t="shared" si="312"/>
        <v>0</v>
      </c>
      <c r="AY669" s="39">
        <f t="shared" si="313"/>
        <v>0</v>
      </c>
      <c r="AZ669" s="34" t="str">
        <f>IF(AY669=0,"",
IF(SUM($AY$143:AY669)=1,BA669,
IF($AY$718&gt;SUM($AY$143:AY669),_xlfn.CONCAT(", ",BA669),
IF($AY$718=SUM($AY$143:AY669),_xlfn.CONCAT(" y ",BA669)))))</f>
        <v/>
      </c>
      <c r="BA669" s="220" t="s">
        <v>1291</v>
      </c>
      <c r="BC669" s="41">
        <f t="shared" si="314"/>
        <v>0</v>
      </c>
      <c r="BD669" s="41">
        <f t="shared" si="315"/>
        <v>0</v>
      </c>
      <c r="BE669" s="41">
        <f t="shared" si="316"/>
        <v>0</v>
      </c>
      <c r="BF669" s="41">
        <f t="shared" si="317"/>
        <v>0</v>
      </c>
      <c r="BG669" s="41">
        <f t="shared" si="318"/>
        <v>0</v>
      </c>
      <c r="BH669" s="41">
        <f t="shared" si="319"/>
        <v>0</v>
      </c>
      <c r="BI669" s="41">
        <f t="shared" si="320"/>
        <v>0</v>
      </c>
      <c r="BJ669" s="41">
        <f t="shared" si="321"/>
        <v>0</v>
      </c>
    </row>
    <row r="670" spans="1:62" ht="15" customHeight="1">
      <c r="A670" s="159"/>
      <c r="B670" s="179"/>
      <c r="C670" s="220" t="s">
        <v>1292</v>
      </c>
      <c r="D670" s="573" t="str">
        <f>IF($AC$136="","",IF(HLOOKUP($AC$136,Presentación!$AQ$3:$BV$574,Presentación!AP531)="","",HLOOKUP($AC$136,Presentación!$AQ$3:$BV$574,Presentación!AP531,0)))</f>
        <v/>
      </c>
      <c r="E670" s="573"/>
      <c r="F670" s="573"/>
      <c r="G670" s="551" t="str">
        <f>IF($AC$136="","",IF(HLOOKUP($AC$136,Presentación!$BZ$3:$DE$574,Presentación!AP531,0)="","",HLOOKUP($AC$136,Presentación!$BZ$3:$DE$574,Presentación!AP531,0)))</f>
        <v/>
      </c>
      <c r="H670" s="551"/>
      <c r="I670" s="551"/>
      <c r="J670" s="551"/>
      <c r="K670" s="551"/>
      <c r="L670" s="551"/>
      <c r="M670" s="551"/>
      <c r="N670" s="551"/>
      <c r="O670" s="551"/>
      <c r="P670" s="551"/>
      <c r="Q670" s="551"/>
      <c r="R670" s="551"/>
      <c r="S670" s="551"/>
      <c r="T670" s="601"/>
      <c r="U670" s="467"/>
      <c r="V670" s="468"/>
      <c r="W670" s="27"/>
      <c r="X670" s="27"/>
      <c r="Y670" s="27"/>
      <c r="Z670" s="27"/>
      <c r="AA670" s="27"/>
      <c r="AB670" s="27"/>
      <c r="AC670" s="27"/>
      <c r="AD670" s="27"/>
      <c r="AG670">
        <f t="shared" si="295"/>
        <v>0</v>
      </c>
      <c r="AH670">
        <f t="shared" si="296"/>
        <v>0</v>
      </c>
      <c r="AI670" s="35">
        <f t="shared" si="297"/>
        <v>0</v>
      </c>
      <c r="AJ670" s="36">
        <f t="shared" si="298"/>
        <v>0</v>
      </c>
      <c r="AK670" s="37">
        <f t="shared" si="299"/>
        <v>0</v>
      </c>
      <c r="AL670" s="38">
        <f t="shared" si="300"/>
        <v>0</v>
      </c>
      <c r="AM670" s="35">
        <f t="shared" si="301"/>
        <v>0</v>
      </c>
      <c r="AN670" s="36">
        <f t="shared" si="302"/>
        <v>0</v>
      </c>
      <c r="AO670" s="37">
        <f t="shared" si="303"/>
        <v>0</v>
      </c>
      <c r="AP670" s="38">
        <f t="shared" si="304"/>
        <v>0</v>
      </c>
      <c r="AQ670" s="35">
        <f t="shared" si="305"/>
        <v>0</v>
      </c>
      <c r="AR670" s="36">
        <f t="shared" si="306"/>
        <v>0</v>
      </c>
      <c r="AS670" s="37">
        <f t="shared" si="307"/>
        <v>0</v>
      </c>
      <c r="AT670" s="38">
        <f t="shared" si="308"/>
        <v>0</v>
      </c>
      <c r="AU670" s="35">
        <f t="shared" si="309"/>
        <v>0</v>
      </c>
      <c r="AV670" s="36">
        <f t="shared" si="310"/>
        <v>0</v>
      </c>
      <c r="AW670" s="37">
        <f t="shared" si="311"/>
        <v>0</v>
      </c>
      <c r="AX670" s="38">
        <f t="shared" si="312"/>
        <v>0</v>
      </c>
      <c r="AY670" s="39">
        <f t="shared" si="313"/>
        <v>0</v>
      </c>
      <c r="AZ670" s="34" t="str">
        <f>IF(AY670=0,"",
IF(SUM($AY$143:AY670)=1,BA670,
IF($AY$718&gt;SUM($AY$143:AY670),_xlfn.CONCAT(", ",BA670),
IF($AY$718=SUM($AY$143:AY670),_xlfn.CONCAT(" y ",BA670)))))</f>
        <v/>
      </c>
      <c r="BA670" s="220" t="s">
        <v>1292</v>
      </c>
      <c r="BC670" s="41">
        <f t="shared" si="314"/>
        <v>0</v>
      </c>
      <c r="BD670" s="41">
        <f t="shared" si="315"/>
        <v>0</v>
      </c>
      <c r="BE670" s="41">
        <f t="shared" si="316"/>
        <v>0</v>
      </c>
      <c r="BF670" s="41">
        <f t="shared" si="317"/>
        <v>0</v>
      </c>
      <c r="BG670" s="41">
        <f t="shared" si="318"/>
        <v>0</v>
      </c>
      <c r="BH670" s="41">
        <f t="shared" si="319"/>
        <v>0</v>
      </c>
      <c r="BI670" s="41">
        <f t="shared" si="320"/>
        <v>0</v>
      </c>
      <c r="BJ670" s="41">
        <f t="shared" si="321"/>
        <v>0</v>
      </c>
    </row>
    <row r="671" spans="1:62" ht="15" customHeight="1">
      <c r="A671" s="159"/>
      <c r="B671" s="179"/>
      <c r="C671" s="220" t="s">
        <v>1293</v>
      </c>
      <c r="D671" s="573" t="str">
        <f>IF($AC$136="","",IF(HLOOKUP($AC$136,Presentación!$AQ$3:$BV$574,Presentación!AP532)="","",HLOOKUP($AC$136,Presentación!$AQ$3:$BV$574,Presentación!AP532,0)))</f>
        <v/>
      </c>
      <c r="E671" s="573"/>
      <c r="F671" s="573"/>
      <c r="G671" s="551" t="str">
        <f>IF($AC$136="","",IF(HLOOKUP($AC$136,Presentación!$BZ$3:$DE$574,Presentación!AP532,0)="","",HLOOKUP($AC$136,Presentación!$BZ$3:$DE$574,Presentación!AP532,0)))</f>
        <v/>
      </c>
      <c r="H671" s="551"/>
      <c r="I671" s="551"/>
      <c r="J671" s="551"/>
      <c r="K671" s="551"/>
      <c r="L671" s="551"/>
      <c r="M671" s="551"/>
      <c r="N671" s="551"/>
      <c r="O671" s="551"/>
      <c r="P671" s="551"/>
      <c r="Q671" s="551"/>
      <c r="R671" s="551"/>
      <c r="S671" s="551"/>
      <c r="T671" s="601"/>
      <c r="U671" s="467"/>
      <c r="V671" s="468"/>
      <c r="W671" s="27"/>
      <c r="X671" s="27"/>
      <c r="Y671" s="27"/>
      <c r="Z671" s="27"/>
      <c r="AA671" s="27"/>
      <c r="AB671" s="27"/>
      <c r="AC671" s="27"/>
      <c r="AD671" s="27"/>
      <c r="AG671">
        <f t="shared" si="295"/>
        <v>0</v>
      </c>
      <c r="AH671">
        <f t="shared" si="296"/>
        <v>0</v>
      </c>
      <c r="AI671" s="35">
        <f t="shared" si="297"/>
        <v>0</v>
      </c>
      <c r="AJ671" s="36">
        <f t="shared" si="298"/>
        <v>0</v>
      </c>
      <c r="AK671" s="37">
        <f t="shared" si="299"/>
        <v>0</v>
      </c>
      <c r="AL671" s="38">
        <f t="shared" si="300"/>
        <v>0</v>
      </c>
      <c r="AM671" s="35">
        <f t="shared" si="301"/>
        <v>0</v>
      </c>
      <c r="AN671" s="36">
        <f t="shared" si="302"/>
        <v>0</v>
      </c>
      <c r="AO671" s="37">
        <f t="shared" si="303"/>
        <v>0</v>
      </c>
      <c r="AP671" s="38">
        <f t="shared" si="304"/>
        <v>0</v>
      </c>
      <c r="AQ671" s="35">
        <f t="shared" si="305"/>
        <v>0</v>
      </c>
      <c r="AR671" s="36">
        <f t="shared" si="306"/>
        <v>0</v>
      </c>
      <c r="AS671" s="37">
        <f t="shared" si="307"/>
        <v>0</v>
      </c>
      <c r="AT671" s="38">
        <f t="shared" si="308"/>
        <v>0</v>
      </c>
      <c r="AU671" s="35">
        <f t="shared" si="309"/>
        <v>0</v>
      </c>
      <c r="AV671" s="36">
        <f t="shared" si="310"/>
        <v>0</v>
      </c>
      <c r="AW671" s="37">
        <f t="shared" si="311"/>
        <v>0</v>
      </c>
      <c r="AX671" s="38">
        <f t="shared" si="312"/>
        <v>0</v>
      </c>
      <c r="AY671" s="39">
        <f t="shared" si="313"/>
        <v>0</v>
      </c>
      <c r="AZ671" s="34" t="str">
        <f>IF(AY671=0,"",
IF(SUM($AY$143:AY671)=1,BA671,
IF($AY$718&gt;SUM($AY$143:AY671),_xlfn.CONCAT(", ",BA671),
IF($AY$718=SUM($AY$143:AY671),_xlfn.CONCAT(" y ",BA671)))))</f>
        <v/>
      </c>
      <c r="BA671" s="220" t="s">
        <v>1293</v>
      </c>
      <c r="BC671" s="41">
        <f t="shared" si="314"/>
        <v>0</v>
      </c>
      <c r="BD671" s="41">
        <f t="shared" si="315"/>
        <v>0</v>
      </c>
      <c r="BE671" s="41">
        <f t="shared" si="316"/>
        <v>0</v>
      </c>
      <c r="BF671" s="41">
        <f t="shared" si="317"/>
        <v>0</v>
      </c>
      <c r="BG671" s="41">
        <f t="shared" si="318"/>
        <v>0</v>
      </c>
      <c r="BH671" s="41">
        <f t="shared" si="319"/>
        <v>0</v>
      </c>
      <c r="BI671" s="41">
        <f t="shared" si="320"/>
        <v>0</v>
      </c>
      <c r="BJ671" s="41">
        <f t="shared" si="321"/>
        <v>0</v>
      </c>
    </row>
    <row r="672" spans="1:62" ht="15" customHeight="1">
      <c r="A672" s="159"/>
      <c r="B672" s="179"/>
      <c r="C672" s="220" t="s">
        <v>1294</v>
      </c>
      <c r="D672" s="573" t="str">
        <f>IF($AC$136="","",IF(HLOOKUP($AC$136,Presentación!$AQ$3:$BV$574,Presentación!AP533)="","",HLOOKUP($AC$136,Presentación!$AQ$3:$BV$574,Presentación!AP533,0)))</f>
        <v/>
      </c>
      <c r="E672" s="573"/>
      <c r="F672" s="573"/>
      <c r="G672" s="551" t="str">
        <f>IF($AC$136="","",IF(HLOOKUP($AC$136,Presentación!$BZ$3:$DE$574,Presentación!AP533,0)="","",HLOOKUP($AC$136,Presentación!$BZ$3:$DE$574,Presentación!AP533,0)))</f>
        <v/>
      </c>
      <c r="H672" s="551"/>
      <c r="I672" s="551"/>
      <c r="J672" s="551"/>
      <c r="K672" s="551"/>
      <c r="L672" s="551"/>
      <c r="M672" s="551"/>
      <c r="N672" s="551"/>
      <c r="O672" s="551"/>
      <c r="P672" s="551"/>
      <c r="Q672" s="551"/>
      <c r="R672" s="551"/>
      <c r="S672" s="551"/>
      <c r="T672" s="601"/>
      <c r="U672" s="467"/>
      <c r="V672" s="468"/>
      <c r="W672" s="27"/>
      <c r="X672" s="27"/>
      <c r="Y672" s="27"/>
      <c r="Z672" s="27"/>
      <c r="AA672" s="27"/>
      <c r="AB672" s="27"/>
      <c r="AC672" s="27"/>
      <c r="AD672" s="27"/>
      <c r="AG672">
        <f t="shared" si="295"/>
        <v>0</v>
      </c>
      <c r="AH672">
        <f t="shared" si="296"/>
        <v>0</v>
      </c>
      <c r="AI672" s="35">
        <f t="shared" si="297"/>
        <v>0</v>
      </c>
      <c r="AJ672" s="36">
        <f t="shared" si="298"/>
        <v>0</v>
      </c>
      <c r="AK672" s="37">
        <f t="shared" si="299"/>
        <v>0</v>
      </c>
      <c r="AL672" s="38">
        <f t="shared" si="300"/>
        <v>0</v>
      </c>
      <c r="AM672" s="35">
        <f t="shared" si="301"/>
        <v>0</v>
      </c>
      <c r="AN672" s="36">
        <f t="shared" si="302"/>
        <v>0</v>
      </c>
      <c r="AO672" s="37">
        <f t="shared" si="303"/>
        <v>0</v>
      </c>
      <c r="AP672" s="38">
        <f t="shared" si="304"/>
        <v>0</v>
      </c>
      <c r="AQ672" s="35">
        <f t="shared" si="305"/>
        <v>0</v>
      </c>
      <c r="AR672" s="36">
        <f t="shared" si="306"/>
        <v>0</v>
      </c>
      <c r="AS672" s="37">
        <f t="shared" si="307"/>
        <v>0</v>
      </c>
      <c r="AT672" s="38">
        <f t="shared" si="308"/>
        <v>0</v>
      </c>
      <c r="AU672" s="35">
        <f t="shared" si="309"/>
        <v>0</v>
      </c>
      <c r="AV672" s="36">
        <f t="shared" si="310"/>
        <v>0</v>
      </c>
      <c r="AW672" s="37">
        <f t="shared" si="311"/>
        <v>0</v>
      </c>
      <c r="AX672" s="38">
        <f t="shared" si="312"/>
        <v>0</v>
      </c>
      <c r="AY672" s="39">
        <f t="shared" si="313"/>
        <v>0</v>
      </c>
      <c r="AZ672" s="34" t="str">
        <f>IF(AY672=0,"",
IF(SUM($AY$143:AY672)=1,BA672,
IF($AY$718&gt;SUM($AY$143:AY672),_xlfn.CONCAT(", ",BA672),
IF($AY$718=SUM($AY$143:AY672),_xlfn.CONCAT(" y ",BA672)))))</f>
        <v/>
      </c>
      <c r="BA672" s="220" t="s">
        <v>1294</v>
      </c>
      <c r="BC672" s="41">
        <f t="shared" si="314"/>
        <v>0</v>
      </c>
      <c r="BD672" s="41">
        <f t="shared" si="315"/>
        <v>0</v>
      </c>
      <c r="BE672" s="41">
        <f t="shared" si="316"/>
        <v>0</v>
      </c>
      <c r="BF672" s="41">
        <f t="shared" si="317"/>
        <v>0</v>
      </c>
      <c r="BG672" s="41">
        <f t="shared" si="318"/>
        <v>0</v>
      </c>
      <c r="BH672" s="41">
        <f t="shared" si="319"/>
        <v>0</v>
      </c>
      <c r="BI672" s="41">
        <f t="shared" si="320"/>
        <v>0</v>
      </c>
      <c r="BJ672" s="41">
        <f t="shared" si="321"/>
        <v>0</v>
      </c>
    </row>
    <row r="673" spans="1:62" ht="15" customHeight="1">
      <c r="A673" s="159"/>
      <c r="B673" s="179"/>
      <c r="C673" s="220" t="s">
        <v>1295</v>
      </c>
      <c r="D673" s="573" t="str">
        <f>IF($AC$136="","",IF(HLOOKUP($AC$136,Presentación!$AQ$3:$BV$574,Presentación!AP534)="","",HLOOKUP($AC$136,Presentación!$AQ$3:$BV$574,Presentación!AP534,0)))</f>
        <v/>
      </c>
      <c r="E673" s="573"/>
      <c r="F673" s="573"/>
      <c r="G673" s="551" t="str">
        <f>IF($AC$136="","",IF(HLOOKUP($AC$136,Presentación!$BZ$3:$DE$574,Presentación!AP534,0)="","",HLOOKUP($AC$136,Presentación!$BZ$3:$DE$574,Presentación!AP534,0)))</f>
        <v/>
      </c>
      <c r="H673" s="551"/>
      <c r="I673" s="551"/>
      <c r="J673" s="551"/>
      <c r="K673" s="551"/>
      <c r="L673" s="551"/>
      <c r="M673" s="551"/>
      <c r="N673" s="551"/>
      <c r="O673" s="551"/>
      <c r="P673" s="551"/>
      <c r="Q673" s="551"/>
      <c r="R673" s="551"/>
      <c r="S673" s="551"/>
      <c r="T673" s="601"/>
      <c r="U673" s="467"/>
      <c r="V673" s="468"/>
      <c r="W673" s="27"/>
      <c r="X673" s="27"/>
      <c r="Y673" s="27"/>
      <c r="Z673" s="27"/>
      <c r="AA673" s="27"/>
      <c r="AB673" s="27"/>
      <c r="AC673" s="27"/>
      <c r="AD673" s="27"/>
      <c r="AG673">
        <f t="shared" si="295"/>
        <v>0</v>
      </c>
      <c r="AH673">
        <f t="shared" si="296"/>
        <v>0</v>
      </c>
      <c r="AI673" s="35">
        <f t="shared" si="297"/>
        <v>0</v>
      </c>
      <c r="AJ673" s="36">
        <f t="shared" si="298"/>
        <v>0</v>
      </c>
      <c r="AK673" s="37">
        <f t="shared" si="299"/>
        <v>0</v>
      </c>
      <c r="AL673" s="38">
        <f t="shared" si="300"/>
        <v>0</v>
      </c>
      <c r="AM673" s="35">
        <f t="shared" si="301"/>
        <v>0</v>
      </c>
      <c r="AN673" s="36">
        <f t="shared" si="302"/>
        <v>0</v>
      </c>
      <c r="AO673" s="37">
        <f t="shared" si="303"/>
        <v>0</v>
      </c>
      <c r="AP673" s="38">
        <f t="shared" si="304"/>
        <v>0</v>
      </c>
      <c r="AQ673" s="35">
        <f t="shared" si="305"/>
        <v>0</v>
      </c>
      <c r="AR673" s="36">
        <f t="shared" si="306"/>
        <v>0</v>
      </c>
      <c r="AS673" s="37">
        <f t="shared" si="307"/>
        <v>0</v>
      </c>
      <c r="AT673" s="38">
        <f t="shared" si="308"/>
        <v>0</v>
      </c>
      <c r="AU673" s="35">
        <f t="shared" si="309"/>
        <v>0</v>
      </c>
      <c r="AV673" s="36">
        <f t="shared" si="310"/>
        <v>0</v>
      </c>
      <c r="AW673" s="37">
        <f t="shared" si="311"/>
        <v>0</v>
      </c>
      <c r="AX673" s="38">
        <f t="shared" si="312"/>
        <v>0</v>
      </c>
      <c r="AY673" s="39">
        <f t="shared" si="313"/>
        <v>0</v>
      </c>
      <c r="AZ673" s="34" t="str">
        <f>IF(AY673=0,"",
IF(SUM($AY$143:AY673)=1,BA673,
IF($AY$718&gt;SUM($AY$143:AY673),_xlfn.CONCAT(", ",BA673),
IF($AY$718=SUM($AY$143:AY673),_xlfn.CONCAT(" y ",BA673)))))</f>
        <v/>
      </c>
      <c r="BA673" s="220" t="s">
        <v>1295</v>
      </c>
      <c r="BC673" s="41">
        <f t="shared" si="314"/>
        <v>0</v>
      </c>
      <c r="BD673" s="41">
        <f t="shared" si="315"/>
        <v>0</v>
      </c>
      <c r="BE673" s="41">
        <f t="shared" si="316"/>
        <v>0</v>
      </c>
      <c r="BF673" s="41">
        <f t="shared" si="317"/>
        <v>0</v>
      </c>
      <c r="BG673" s="41">
        <f t="shared" si="318"/>
        <v>0</v>
      </c>
      <c r="BH673" s="41">
        <f t="shared" si="319"/>
        <v>0</v>
      </c>
      <c r="BI673" s="41">
        <f t="shared" si="320"/>
        <v>0</v>
      </c>
      <c r="BJ673" s="41">
        <f t="shared" si="321"/>
        <v>0</v>
      </c>
    </row>
    <row r="674" spans="1:62" ht="15" customHeight="1">
      <c r="A674" s="159"/>
      <c r="B674" s="179"/>
      <c r="C674" s="220" t="s">
        <v>1296</v>
      </c>
      <c r="D674" s="573" t="str">
        <f>IF($AC$136="","",IF(HLOOKUP($AC$136,Presentación!$AQ$3:$BV$574,Presentación!AP535)="","",HLOOKUP($AC$136,Presentación!$AQ$3:$BV$574,Presentación!AP535,0)))</f>
        <v/>
      </c>
      <c r="E674" s="573"/>
      <c r="F674" s="573"/>
      <c r="G674" s="551" t="str">
        <f>IF($AC$136="","",IF(HLOOKUP($AC$136,Presentación!$BZ$3:$DE$574,Presentación!AP535,0)="","",HLOOKUP($AC$136,Presentación!$BZ$3:$DE$574,Presentación!AP535,0)))</f>
        <v/>
      </c>
      <c r="H674" s="551"/>
      <c r="I674" s="551"/>
      <c r="J674" s="551"/>
      <c r="K674" s="551"/>
      <c r="L674" s="551"/>
      <c r="M674" s="551"/>
      <c r="N674" s="551"/>
      <c r="O674" s="551"/>
      <c r="P674" s="551"/>
      <c r="Q674" s="551"/>
      <c r="R674" s="551"/>
      <c r="S674" s="551"/>
      <c r="T674" s="601"/>
      <c r="U674" s="467"/>
      <c r="V674" s="468"/>
      <c r="W674" s="27"/>
      <c r="X674" s="27"/>
      <c r="Y674" s="27"/>
      <c r="Z674" s="27"/>
      <c r="AA674" s="27"/>
      <c r="AB674" s="27"/>
      <c r="AC674" s="27"/>
      <c r="AD674" s="27"/>
      <c r="AG674">
        <f t="shared" si="295"/>
        <v>0</v>
      </c>
      <c r="AH674">
        <f t="shared" si="296"/>
        <v>0</v>
      </c>
      <c r="AI674" s="35">
        <f t="shared" si="297"/>
        <v>0</v>
      </c>
      <c r="AJ674" s="36">
        <f t="shared" si="298"/>
        <v>0</v>
      </c>
      <c r="AK674" s="37">
        <f t="shared" si="299"/>
        <v>0</v>
      </c>
      <c r="AL674" s="38">
        <f t="shared" si="300"/>
        <v>0</v>
      </c>
      <c r="AM674" s="35">
        <f t="shared" si="301"/>
        <v>0</v>
      </c>
      <c r="AN674" s="36">
        <f t="shared" si="302"/>
        <v>0</v>
      </c>
      <c r="AO674" s="37">
        <f t="shared" si="303"/>
        <v>0</v>
      </c>
      <c r="AP674" s="38">
        <f t="shared" si="304"/>
        <v>0</v>
      </c>
      <c r="AQ674" s="35">
        <f t="shared" si="305"/>
        <v>0</v>
      </c>
      <c r="AR674" s="36">
        <f t="shared" si="306"/>
        <v>0</v>
      </c>
      <c r="AS674" s="37">
        <f t="shared" si="307"/>
        <v>0</v>
      </c>
      <c r="AT674" s="38">
        <f t="shared" si="308"/>
        <v>0</v>
      </c>
      <c r="AU674" s="35">
        <f t="shared" si="309"/>
        <v>0</v>
      </c>
      <c r="AV674" s="36">
        <f t="shared" si="310"/>
        <v>0</v>
      </c>
      <c r="AW674" s="37">
        <f t="shared" si="311"/>
        <v>0</v>
      </c>
      <c r="AX674" s="38">
        <f t="shared" si="312"/>
        <v>0</v>
      </c>
      <c r="AY674" s="39">
        <f t="shared" si="313"/>
        <v>0</v>
      </c>
      <c r="AZ674" s="34" t="str">
        <f>IF(AY674=0,"",
IF(SUM($AY$143:AY674)=1,BA674,
IF($AY$718&gt;SUM($AY$143:AY674),_xlfn.CONCAT(", ",BA674),
IF($AY$718=SUM($AY$143:AY674),_xlfn.CONCAT(" y ",BA674)))))</f>
        <v/>
      </c>
      <c r="BA674" s="220" t="s">
        <v>1296</v>
      </c>
      <c r="BC674" s="41">
        <f t="shared" si="314"/>
        <v>0</v>
      </c>
      <c r="BD674" s="41">
        <f t="shared" si="315"/>
        <v>0</v>
      </c>
      <c r="BE674" s="41">
        <f t="shared" si="316"/>
        <v>0</v>
      </c>
      <c r="BF674" s="41">
        <f t="shared" si="317"/>
        <v>0</v>
      </c>
      <c r="BG674" s="41">
        <f t="shared" si="318"/>
        <v>0</v>
      </c>
      <c r="BH674" s="41">
        <f t="shared" si="319"/>
        <v>0</v>
      </c>
      <c r="BI674" s="41">
        <f t="shared" si="320"/>
        <v>0</v>
      </c>
      <c r="BJ674" s="41">
        <f t="shared" si="321"/>
        <v>0</v>
      </c>
    </row>
    <row r="675" spans="1:62" ht="15" customHeight="1">
      <c r="A675" s="159"/>
      <c r="B675" s="179"/>
      <c r="C675" s="220" t="s">
        <v>1297</v>
      </c>
      <c r="D675" s="573" t="str">
        <f>IF($AC$136="","",IF(HLOOKUP($AC$136,Presentación!$AQ$3:$BV$574,Presentación!AP536)="","",HLOOKUP($AC$136,Presentación!$AQ$3:$BV$574,Presentación!AP536,0)))</f>
        <v/>
      </c>
      <c r="E675" s="573"/>
      <c r="F675" s="573"/>
      <c r="G675" s="551" t="str">
        <f>IF($AC$136="","",IF(HLOOKUP($AC$136,Presentación!$BZ$3:$DE$574,Presentación!AP536,0)="","",HLOOKUP($AC$136,Presentación!$BZ$3:$DE$574,Presentación!AP536,0)))</f>
        <v/>
      </c>
      <c r="H675" s="551"/>
      <c r="I675" s="551"/>
      <c r="J675" s="551"/>
      <c r="K675" s="551"/>
      <c r="L675" s="551"/>
      <c r="M675" s="551"/>
      <c r="N675" s="551"/>
      <c r="O675" s="551"/>
      <c r="P675" s="551"/>
      <c r="Q675" s="551"/>
      <c r="R675" s="551"/>
      <c r="S675" s="551"/>
      <c r="T675" s="601"/>
      <c r="U675" s="467"/>
      <c r="V675" s="468"/>
      <c r="W675" s="27"/>
      <c r="X675" s="27"/>
      <c r="Y675" s="27"/>
      <c r="Z675" s="27"/>
      <c r="AA675" s="27"/>
      <c r="AB675" s="27"/>
      <c r="AC675" s="27"/>
      <c r="AD675" s="27"/>
      <c r="AG675">
        <f t="shared" si="295"/>
        <v>0</v>
      </c>
      <c r="AH675">
        <f t="shared" si="296"/>
        <v>0</v>
      </c>
      <c r="AI675" s="35">
        <f t="shared" si="297"/>
        <v>0</v>
      </c>
      <c r="AJ675" s="36">
        <f t="shared" si="298"/>
        <v>0</v>
      </c>
      <c r="AK675" s="37">
        <f t="shared" si="299"/>
        <v>0</v>
      </c>
      <c r="AL675" s="38">
        <f t="shared" si="300"/>
        <v>0</v>
      </c>
      <c r="AM675" s="35">
        <f t="shared" si="301"/>
        <v>0</v>
      </c>
      <c r="AN675" s="36">
        <f t="shared" si="302"/>
        <v>0</v>
      </c>
      <c r="AO675" s="37">
        <f t="shared" si="303"/>
        <v>0</v>
      </c>
      <c r="AP675" s="38">
        <f t="shared" si="304"/>
        <v>0</v>
      </c>
      <c r="AQ675" s="35">
        <f t="shared" si="305"/>
        <v>0</v>
      </c>
      <c r="AR675" s="36">
        <f t="shared" si="306"/>
        <v>0</v>
      </c>
      <c r="AS675" s="37">
        <f t="shared" si="307"/>
        <v>0</v>
      </c>
      <c r="AT675" s="38">
        <f t="shared" si="308"/>
        <v>0</v>
      </c>
      <c r="AU675" s="35">
        <f t="shared" si="309"/>
        <v>0</v>
      </c>
      <c r="AV675" s="36">
        <f t="shared" si="310"/>
        <v>0</v>
      </c>
      <c r="AW675" s="37">
        <f t="shared" si="311"/>
        <v>0</v>
      </c>
      <c r="AX675" s="38">
        <f t="shared" si="312"/>
        <v>0</v>
      </c>
      <c r="AY675" s="39">
        <f t="shared" si="313"/>
        <v>0</v>
      </c>
      <c r="AZ675" s="34" t="str">
        <f>IF(AY675=0,"",
IF(SUM($AY$143:AY675)=1,BA675,
IF($AY$718&gt;SUM($AY$143:AY675),_xlfn.CONCAT(", ",BA675),
IF($AY$718=SUM($AY$143:AY675),_xlfn.CONCAT(" y ",BA675)))))</f>
        <v/>
      </c>
      <c r="BA675" s="220" t="s">
        <v>1297</v>
      </c>
      <c r="BC675" s="41">
        <f t="shared" si="314"/>
        <v>0</v>
      </c>
      <c r="BD675" s="41">
        <f t="shared" si="315"/>
        <v>0</v>
      </c>
      <c r="BE675" s="41">
        <f t="shared" si="316"/>
        <v>0</v>
      </c>
      <c r="BF675" s="41">
        <f t="shared" si="317"/>
        <v>0</v>
      </c>
      <c r="BG675" s="41">
        <f t="shared" si="318"/>
        <v>0</v>
      </c>
      <c r="BH675" s="41">
        <f t="shared" si="319"/>
        <v>0</v>
      </c>
      <c r="BI675" s="41">
        <f t="shared" si="320"/>
        <v>0</v>
      </c>
      <c r="BJ675" s="41">
        <f t="shared" si="321"/>
        <v>0</v>
      </c>
    </row>
    <row r="676" spans="1:62" ht="15" customHeight="1">
      <c r="A676" s="159"/>
      <c r="B676" s="179"/>
      <c r="C676" s="220" t="s">
        <v>1298</v>
      </c>
      <c r="D676" s="573" t="str">
        <f>IF($AC$136="","",IF(HLOOKUP($AC$136,Presentación!$AQ$3:$BV$574,Presentación!AP537)="","",HLOOKUP($AC$136,Presentación!$AQ$3:$BV$574,Presentación!AP537,0)))</f>
        <v/>
      </c>
      <c r="E676" s="573"/>
      <c r="F676" s="573"/>
      <c r="G676" s="551" t="str">
        <f>IF($AC$136="","",IF(HLOOKUP($AC$136,Presentación!$BZ$3:$DE$574,Presentación!AP537,0)="","",HLOOKUP($AC$136,Presentación!$BZ$3:$DE$574,Presentación!AP537,0)))</f>
        <v/>
      </c>
      <c r="H676" s="551"/>
      <c r="I676" s="551"/>
      <c r="J676" s="551"/>
      <c r="K676" s="551"/>
      <c r="L676" s="551"/>
      <c r="M676" s="551"/>
      <c r="N676" s="551"/>
      <c r="O676" s="551"/>
      <c r="P676" s="551"/>
      <c r="Q676" s="551"/>
      <c r="R676" s="551"/>
      <c r="S676" s="551"/>
      <c r="T676" s="601"/>
      <c r="U676" s="467"/>
      <c r="V676" s="468"/>
      <c r="W676" s="27"/>
      <c r="X676" s="27"/>
      <c r="Y676" s="27"/>
      <c r="Z676" s="27"/>
      <c r="AA676" s="27"/>
      <c r="AB676" s="27"/>
      <c r="AC676" s="27"/>
      <c r="AD676" s="27"/>
      <c r="AG676">
        <f t="shared" si="295"/>
        <v>0</v>
      </c>
      <c r="AH676">
        <f t="shared" si="296"/>
        <v>0</v>
      </c>
      <c r="AI676" s="35">
        <f t="shared" si="297"/>
        <v>0</v>
      </c>
      <c r="AJ676" s="36">
        <f t="shared" si="298"/>
        <v>0</v>
      </c>
      <c r="AK676" s="37">
        <f t="shared" si="299"/>
        <v>0</v>
      </c>
      <c r="AL676" s="38">
        <f t="shared" si="300"/>
        <v>0</v>
      </c>
      <c r="AM676" s="35">
        <f t="shared" si="301"/>
        <v>0</v>
      </c>
      <c r="AN676" s="36">
        <f t="shared" si="302"/>
        <v>0</v>
      </c>
      <c r="AO676" s="37">
        <f t="shared" si="303"/>
        <v>0</v>
      </c>
      <c r="AP676" s="38">
        <f t="shared" si="304"/>
        <v>0</v>
      </c>
      <c r="AQ676" s="35">
        <f t="shared" si="305"/>
        <v>0</v>
      </c>
      <c r="AR676" s="36">
        <f t="shared" si="306"/>
        <v>0</v>
      </c>
      <c r="AS676" s="37">
        <f t="shared" si="307"/>
        <v>0</v>
      </c>
      <c r="AT676" s="38">
        <f t="shared" si="308"/>
        <v>0</v>
      </c>
      <c r="AU676" s="35">
        <f t="shared" si="309"/>
        <v>0</v>
      </c>
      <c r="AV676" s="36">
        <f t="shared" si="310"/>
        <v>0</v>
      </c>
      <c r="AW676" s="37">
        <f t="shared" si="311"/>
        <v>0</v>
      </c>
      <c r="AX676" s="38">
        <f t="shared" si="312"/>
        <v>0</v>
      </c>
      <c r="AY676" s="39">
        <f t="shared" si="313"/>
        <v>0</v>
      </c>
      <c r="AZ676" s="34" t="str">
        <f>IF(AY676=0,"",
IF(SUM($AY$143:AY676)=1,BA676,
IF($AY$718&gt;SUM($AY$143:AY676),_xlfn.CONCAT(", ",BA676),
IF($AY$718=SUM($AY$143:AY676),_xlfn.CONCAT(" y ",BA676)))))</f>
        <v/>
      </c>
      <c r="BA676" s="220" t="s">
        <v>1298</v>
      </c>
      <c r="BC676" s="41">
        <f t="shared" si="314"/>
        <v>0</v>
      </c>
      <c r="BD676" s="41">
        <f t="shared" si="315"/>
        <v>0</v>
      </c>
      <c r="BE676" s="41">
        <f t="shared" si="316"/>
        <v>0</v>
      </c>
      <c r="BF676" s="41">
        <f t="shared" si="317"/>
        <v>0</v>
      </c>
      <c r="BG676" s="41">
        <f t="shared" si="318"/>
        <v>0</v>
      </c>
      <c r="BH676" s="41">
        <f t="shared" si="319"/>
        <v>0</v>
      </c>
      <c r="BI676" s="41">
        <f t="shared" si="320"/>
        <v>0</v>
      </c>
      <c r="BJ676" s="41">
        <f t="shared" si="321"/>
        <v>0</v>
      </c>
    </row>
    <row r="677" spans="1:62" ht="15" customHeight="1">
      <c r="A677" s="159"/>
      <c r="B677" s="179"/>
      <c r="C677" s="220" t="s">
        <v>1299</v>
      </c>
      <c r="D677" s="573" t="str">
        <f>IF($AC$136="","",IF(HLOOKUP($AC$136,Presentación!$AQ$3:$BV$574,Presentación!AP538)="","",HLOOKUP($AC$136,Presentación!$AQ$3:$BV$574,Presentación!AP538,0)))</f>
        <v/>
      </c>
      <c r="E677" s="573"/>
      <c r="F677" s="573"/>
      <c r="G677" s="551" t="str">
        <f>IF($AC$136="","",IF(HLOOKUP($AC$136,Presentación!$BZ$3:$DE$574,Presentación!AP538,0)="","",HLOOKUP($AC$136,Presentación!$BZ$3:$DE$574,Presentación!AP538,0)))</f>
        <v/>
      </c>
      <c r="H677" s="551"/>
      <c r="I677" s="551"/>
      <c r="J677" s="551"/>
      <c r="K677" s="551"/>
      <c r="L677" s="551"/>
      <c r="M677" s="551"/>
      <c r="N677" s="551"/>
      <c r="O677" s="551"/>
      <c r="P677" s="551"/>
      <c r="Q677" s="551"/>
      <c r="R677" s="551"/>
      <c r="S677" s="551"/>
      <c r="T677" s="601"/>
      <c r="U677" s="467"/>
      <c r="V677" s="468"/>
      <c r="W677" s="27"/>
      <c r="X677" s="27"/>
      <c r="Y677" s="27"/>
      <c r="Z677" s="27"/>
      <c r="AA677" s="27"/>
      <c r="AB677" s="27"/>
      <c r="AC677" s="27"/>
      <c r="AD677" s="27"/>
      <c r="AG677">
        <f t="shared" si="295"/>
        <v>0</v>
      </c>
      <c r="AH677">
        <f t="shared" si="296"/>
        <v>0</v>
      </c>
      <c r="AI677" s="35">
        <f t="shared" si="297"/>
        <v>0</v>
      </c>
      <c r="AJ677" s="36">
        <f t="shared" si="298"/>
        <v>0</v>
      </c>
      <c r="AK677" s="37">
        <f t="shared" si="299"/>
        <v>0</v>
      </c>
      <c r="AL677" s="38">
        <f t="shared" si="300"/>
        <v>0</v>
      </c>
      <c r="AM677" s="35">
        <f t="shared" si="301"/>
        <v>0</v>
      </c>
      <c r="AN677" s="36">
        <f t="shared" si="302"/>
        <v>0</v>
      </c>
      <c r="AO677" s="37">
        <f t="shared" si="303"/>
        <v>0</v>
      </c>
      <c r="AP677" s="38">
        <f t="shared" si="304"/>
        <v>0</v>
      </c>
      <c r="AQ677" s="35">
        <f t="shared" si="305"/>
        <v>0</v>
      </c>
      <c r="AR677" s="36">
        <f t="shared" si="306"/>
        <v>0</v>
      </c>
      <c r="AS677" s="37">
        <f t="shared" si="307"/>
        <v>0</v>
      </c>
      <c r="AT677" s="38">
        <f t="shared" si="308"/>
        <v>0</v>
      </c>
      <c r="AU677" s="35">
        <f t="shared" si="309"/>
        <v>0</v>
      </c>
      <c r="AV677" s="36">
        <f t="shared" si="310"/>
        <v>0</v>
      </c>
      <c r="AW677" s="37">
        <f t="shared" si="311"/>
        <v>0</v>
      </c>
      <c r="AX677" s="38">
        <f t="shared" si="312"/>
        <v>0</v>
      </c>
      <c r="AY677" s="39">
        <f t="shared" si="313"/>
        <v>0</v>
      </c>
      <c r="AZ677" s="34" t="str">
        <f>IF(AY677=0,"",
IF(SUM($AY$143:AY677)=1,BA677,
IF($AY$718&gt;SUM($AY$143:AY677),_xlfn.CONCAT(", ",BA677),
IF($AY$718=SUM($AY$143:AY677),_xlfn.CONCAT(" y ",BA677)))))</f>
        <v/>
      </c>
      <c r="BA677" s="220" t="s">
        <v>1299</v>
      </c>
      <c r="BC677" s="41">
        <f t="shared" si="314"/>
        <v>0</v>
      </c>
      <c r="BD677" s="41">
        <f t="shared" si="315"/>
        <v>0</v>
      </c>
      <c r="BE677" s="41">
        <f t="shared" si="316"/>
        <v>0</v>
      </c>
      <c r="BF677" s="41">
        <f t="shared" si="317"/>
        <v>0</v>
      </c>
      <c r="BG677" s="41">
        <f t="shared" si="318"/>
        <v>0</v>
      </c>
      <c r="BH677" s="41">
        <f t="shared" si="319"/>
        <v>0</v>
      </c>
      <c r="BI677" s="41">
        <f t="shared" si="320"/>
        <v>0</v>
      </c>
      <c r="BJ677" s="41">
        <f t="shared" si="321"/>
        <v>0</v>
      </c>
    </row>
    <row r="678" spans="1:62" ht="15" customHeight="1">
      <c r="A678" s="159"/>
      <c r="B678" s="179"/>
      <c r="C678" s="220" t="s">
        <v>1300</v>
      </c>
      <c r="D678" s="573" t="str">
        <f>IF($AC$136="","",IF(HLOOKUP($AC$136,Presentación!$AQ$3:$BV$574,Presentación!AP539)="","",HLOOKUP($AC$136,Presentación!$AQ$3:$BV$574,Presentación!AP539,0)))</f>
        <v/>
      </c>
      <c r="E678" s="573"/>
      <c r="F678" s="573"/>
      <c r="G678" s="551" t="str">
        <f>IF($AC$136="","",IF(HLOOKUP($AC$136,Presentación!$BZ$3:$DE$574,Presentación!AP539,0)="","",HLOOKUP($AC$136,Presentación!$BZ$3:$DE$574,Presentación!AP539,0)))</f>
        <v/>
      </c>
      <c r="H678" s="551"/>
      <c r="I678" s="551"/>
      <c r="J678" s="551"/>
      <c r="K678" s="551"/>
      <c r="L678" s="551"/>
      <c r="M678" s="551"/>
      <c r="N678" s="551"/>
      <c r="O678" s="551"/>
      <c r="P678" s="551"/>
      <c r="Q678" s="551"/>
      <c r="R678" s="551"/>
      <c r="S678" s="551"/>
      <c r="T678" s="601"/>
      <c r="U678" s="467"/>
      <c r="V678" s="468"/>
      <c r="W678" s="27"/>
      <c r="X678" s="27"/>
      <c r="Y678" s="27"/>
      <c r="Z678" s="27"/>
      <c r="AA678" s="27"/>
      <c r="AB678" s="27"/>
      <c r="AC678" s="27"/>
      <c r="AD678" s="27"/>
      <c r="AG678">
        <f t="shared" si="295"/>
        <v>0</v>
      </c>
      <c r="AH678">
        <f t="shared" si="296"/>
        <v>0</v>
      </c>
      <c r="AI678" s="35">
        <f t="shared" si="297"/>
        <v>0</v>
      </c>
      <c r="AJ678" s="36">
        <f t="shared" si="298"/>
        <v>0</v>
      </c>
      <c r="AK678" s="37">
        <f t="shared" si="299"/>
        <v>0</v>
      </c>
      <c r="AL678" s="38">
        <f t="shared" si="300"/>
        <v>0</v>
      </c>
      <c r="AM678" s="35">
        <f t="shared" si="301"/>
        <v>0</v>
      </c>
      <c r="AN678" s="36">
        <f t="shared" si="302"/>
        <v>0</v>
      </c>
      <c r="AO678" s="37">
        <f t="shared" si="303"/>
        <v>0</v>
      </c>
      <c r="AP678" s="38">
        <f t="shared" si="304"/>
        <v>0</v>
      </c>
      <c r="AQ678" s="35">
        <f t="shared" si="305"/>
        <v>0</v>
      </c>
      <c r="AR678" s="36">
        <f t="shared" si="306"/>
        <v>0</v>
      </c>
      <c r="AS678" s="37">
        <f t="shared" si="307"/>
        <v>0</v>
      </c>
      <c r="AT678" s="38">
        <f t="shared" si="308"/>
        <v>0</v>
      </c>
      <c r="AU678" s="35">
        <f t="shared" si="309"/>
        <v>0</v>
      </c>
      <c r="AV678" s="36">
        <f t="shared" si="310"/>
        <v>0</v>
      </c>
      <c r="AW678" s="37">
        <f t="shared" si="311"/>
        <v>0</v>
      </c>
      <c r="AX678" s="38">
        <f t="shared" si="312"/>
        <v>0</v>
      </c>
      <c r="AY678" s="39">
        <f t="shared" si="313"/>
        <v>0</v>
      </c>
      <c r="AZ678" s="34" t="str">
        <f>IF(AY678=0,"",
IF(SUM($AY$143:AY678)=1,BA678,
IF($AY$718&gt;SUM($AY$143:AY678),_xlfn.CONCAT(", ",BA678),
IF($AY$718=SUM($AY$143:AY678),_xlfn.CONCAT(" y ",BA678)))))</f>
        <v/>
      </c>
      <c r="BA678" s="220" t="s">
        <v>1300</v>
      </c>
      <c r="BC678" s="41">
        <f t="shared" si="314"/>
        <v>0</v>
      </c>
      <c r="BD678" s="41">
        <f t="shared" si="315"/>
        <v>0</v>
      </c>
      <c r="BE678" s="41">
        <f t="shared" si="316"/>
        <v>0</v>
      </c>
      <c r="BF678" s="41">
        <f t="shared" si="317"/>
        <v>0</v>
      </c>
      <c r="BG678" s="41">
        <f t="shared" si="318"/>
        <v>0</v>
      </c>
      <c r="BH678" s="41">
        <f t="shared" si="319"/>
        <v>0</v>
      </c>
      <c r="BI678" s="41">
        <f t="shared" si="320"/>
        <v>0</v>
      </c>
      <c r="BJ678" s="41">
        <f t="shared" si="321"/>
        <v>0</v>
      </c>
    </row>
    <row r="679" spans="1:62" ht="15" customHeight="1">
      <c r="A679" s="159"/>
      <c r="B679" s="179"/>
      <c r="C679" s="220" t="s">
        <v>1301</v>
      </c>
      <c r="D679" s="573" t="str">
        <f>IF($AC$136="","",IF(HLOOKUP($AC$136,Presentación!$AQ$3:$BV$574,Presentación!AP540)="","",HLOOKUP($AC$136,Presentación!$AQ$3:$BV$574,Presentación!AP540,0)))</f>
        <v/>
      </c>
      <c r="E679" s="573"/>
      <c r="F679" s="573"/>
      <c r="G679" s="551" t="str">
        <f>IF($AC$136="","",IF(HLOOKUP($AC$136,Presentación!$BZ$3:$DE$574,Presentación!AP540,0)="","",HLOOKUP($AC$136,Presentación!$BZ$3:$DE$574,Presentación!AP540,0)))</f>
        <v/>
      </c>
      <c r="H679" s="551"/>
      <c r="I679" s="551"/>
      <c r="J679" s="551"/>
      <c r="K679" s="551"/>
      <c r="L679" s="551"/>
      <c r="M679" s="551"/>
      <c r="N679" s="551"/>
      <c r="O679" s="551"/>
      <c r="P679" s="551"/>
      <c r="Q679" s="551"/>
      <c r="R679" s="551"/>
      <c r="S679" s="551"/>
      <c r="T679" s="601"/>
      <c r="U679" s="467"/>
      <c r="V679" s="468"/>
      <c r="W679" s="27"/>
      <c r="X679" s="27"/>
      <c r="Y679" s="27"/>
      <c r="Z679" s="27"/>
      <c r="AA679" s="27"/>
      <c r="AB679" s="27"/>
      <c r="AC679" s="27"/>
      <c r="AD679" s="27"/>
      <c r="AG679">
        <f t="shared" si="295"/>
        <v>0</v>
      </c>
      <c r="AH679">
        <f t="shared" si="296"/>
        <v>0</v>
      </c>
      <c r="AI679" s="35">
        <f t="shared" si="297"/>
        <v>0</v>
      </c>
      <c r="AJ679" s="36">
        <f t="shared" si="298"/>
        <v>0</v>
      </c>
      <c r="AK679" s="37">
        <f t="shared" si="299"/>
        <v>0</v>
      </c>
      <c r="AL679" s="38">
        <f t="shared" si="300"/>
        <v>0</v>
      </c>
      <c r="AM679" s="35">
        <f t="shared" si="301"/>
        <v>0</v>
      </c>
      <c r="AN679" s="36">
        <f t="shared" si="302"/>
        <v>0</v>
      </c>
      <c r="AO679" s="37">
        <f t="shared" si="303"/>
        <v>0</v>
      </c>
      <c r="AP679" s="38">
        <f t="shared" si="304"/>
        <v>0</v>
      </c>
      <c r="AQ679" s="35">
        <f t="shared" si="305"/>
        <v>0</v>
      </c>
      <c r="AR679" s="36">
        <f t="shared" si="306"/>
        <v>0</v>
      </c>
      <c r="AS679" s="37">
        <f t="shared" si="307"/>
        <v>0</v>
      </c>
      <c r="AT679" s="38">
        <f t="shared" si="308"/>
        <v>0</v>
      </c>
      <c r="AU679" s="35">
        <f t="shared" si="309"/>
        <v>0</v>
      </c>
      <c r="AV679" s="36">
        <f t="shared" si="310"/>
        <v>0</v>
      </c>
      <c r="AW679" s="37">
        <f t="shared" si="311"/>
        <v>0</v>
      </c>
      <c r="AX679" s="38">
        <f t="shared" si="312"/>
        <v>0</v>
      </c>
      <c r="AY679" s="39">
        <f t="shared" si="313"/>
        <v>0</v>
      </c>
      <c r="AZ679" s="34" t="str">
        <f>IF(AY679=0,"",
IF(SUM($AY$143:AY679)=1,BA679,
IF($AY$718&gt;SUM($AY$143:AY679),_xlfn.CONCAT(", ",BA679),
IF($AY$718=SUM($AY$143:AY679),_xlfn.CONCAT(" y ",BA679)))))</f>
        <v/>
      </c>
      <c r="BA679" s="220" t="s">
        <v>1301</v>
      </c>
      <c r="BC679" s="41">
        <f t="shared" si="314"/>
        <v>0</v>
      </c>
      <c r="BD679" s="41">
        <f t="shared" si="315"/>
        <v>0</v>
      </c>
      <c r="BE679" s="41">
        <f t="shared" si="316"/>
        <v>0</v>
      </c>
      <c r="BF679" s="41">
        <f t="shared" si="317"/>
        <v>0</v>
      </c>
      <c r="BG679" s="41">
        <f t="shared" si="318"/>
        <v>0</v>
      </c>
      <c r="BH679" s="41">
        <f t="shared" si="319"/>
        <v>0</v>
      </c>
      <c r="BI679" s="41">
        <f t="shared" si="320"/>
        <v>0</v>
      </c>
      <c r="BJ679" s="41">
        <f t="shared" si="321"/>
        <v>0</v>
      </c>
    </row>
    <row r="680" spans="1:62" ht="15" customHeight="1">
      <c r="A680" s="159"/>
      <c r="B680" s="179"/>
      <c r="C680" s="220" t="s">
        <v>1302</v>
      </c>
      <c r="D680" s="573" t="str">
        <f>IF($AC$136="","",IF(HLOOKUP($AC$136,Presentación!$AQ$3:$BV$574,Presentación!AP541)="","",HLOOKUP($AC$136,Presentación!$AQ$3:$BV$574,Presentación!AP541,0)))</f>
        <v/>
      </c>
      <c r="E680" s="573"/>
      <c r="F680" s="573"/>
      <c r="G680" s="551" t="str">
        <f>IF($AC$136="","",IF(HLOOKUP($AC$136,Presentación!$BZ$3:$DE$574,Presentación!AP541,0)="","",HLOOKUP($AC$136,Presentación!$BZ$3:$DE$574,Presentación!AP541,0)))</f>
        <v/>
      </c>
      <c r="H680" s="551"/>
      <c r="I680" s="551"/>
      <c r="J680" s="551"/>
      <c r="K680" s="551"/>
      <c r="L680" s="551"/>
      <c r="M680" s="551"/>
      <c r="N680" s="551"/>
      <c r="O680" s="551"/>
      <c r="P680" s="551"/>
      <c r="Q680" s="551"/>
      <c r="R680" s="551"/>
      <c r="S680" s="551"/>
      <c r="T680" s="601"/>
      <c r="U680" s="467"/>
      <c r="V680" s="468"/>
      <c r="W680" s="27"/>
      <c r="X680" s="27"/>
      <c r="Y680" s="27"/>
      <c r="Z680" s="27"/>
      <c r="AA680" s="27"/>
      <c r="AB680" s="27"/>
      <c r="AC680" s="27"/>
      <c r="AD680" s="27"/>
      <c r="AG680">
        <f t="shared" si="295"/>
        <v>0</v>
      </c>
      <c r="AH680">
        <f t="shared" si="296"/>
        <v>0</v>
      </c>
      <c r="AI680" s="35">
        <f t="shared" si="297"/>
        <v>0</v>
      </c>
      <c r="AJ680" s="36">
        <f t="shared" si="298"/>
        <v>0</v>
      </c>
      <c r="AK680" s="37">
        <f t="shared" si="299"/>
        <v>0</v>
      </c>
      <c r="AL680" s="38">
        <f t="shared" si="300"/>
        <v>0</v>
      </c>
      <c r="AM680" s="35">
        <f t="shared" si="301"/>
        <v>0</v>
      </c>
      <c r="AN680" s="36">
        <f t="shared" si="302"/>
        <v>0</v>
      </c>
      <c r="AO680" s="37">
        <f t="shared" si="303"/>
        <v>0</v>
      </c>
      <c r="AP680" s="38">
        <f t="shared" si="304"/>
        <v>0</v>
      </c>
      <c r="AQ680" s="35">
        <f t="shared" si="305"/>
        <v>0</v>
      </c>
      <c r="AR680" s="36">
        <f t="shared" si="306"/>
        <v>0</v>
      </c>
      <c r="AS680" s="37">
        <f t="shared" si="307"/>
        <v>0</v>
      </c>
      <c r="AT680" s="38">
        <f t="shared" si="308"/>
        <v>0</v>
      </c>
      <c r="AU680" s="35">
        <f t="shared" si="309"/>
        <v>0</v>
      </c>
      <c r="AV680" s="36">
        <f t="shared" si="310"/>
        <v>0</v>
      </c>
      <c r="AW680" s="37">
        <f t="shared" si="311"/>
        <v>0</v>
      </c>
      <c r="AX680" s="38">
        <f t="shared" si="312"/>
        <v>0</v>
      </c>
      <c r="AY680" s="39">
        <f t="shared" si="313"/>
        <v>0</v>
      </c>
      <c r="AZ680" s="34" t="str">
        <f>IF(AY680=0,"",
IF(SUM($AY$143:AY680)=1,BA680,
IF($AY$718&gt;SUM($AY$143:AY680),_xlfn.CONCAT(", ",BA680),
IF($AY$718=SUM($AY$143:AY680),_xlfn.CONCAT(" y ",BA680)))))</f>
        <v/>
      </c>
      <c r="BA680" s="220" t="s">
        <v>1302</v>
      </c>
      <c r="BC680" s="41">
        <f t="shared" si="314"/>
        <v>0</v>
      </c>
      <c r="BD680" s="41">
        <f t="shared" si="315"/>
        <v>0</v>
      </c>
      <c r="BE680" s="41">
        <f t="shared" si="316"/>
        <v>0</v>
      </c>
      <c r="BF680" s="41">
        <f t="shared" si="317"/>
        <v>0</v>
      </c>
      <c r="BG680" s="41">
        <f t="shared" si="318"/>
        <v>0</v>
      </c>
      <c r="BH680" s="41">
        <f t="shared" si="319"/>
        <v>0</v>
      </c>
      <c r="BI680" s="41">
        <f t="shared" si="320"/>
        <v>0</v>
      </c>
      <c r="BJ680" s="41">
        <f t="shared" si="321"/>
        <v>0</v>
      </c>
    </row>
    <row r="681" spans="1:62" ht="15" customHeight="1">
      <c r="A681" s="159"/>
      <c r="B681" s="179"/>
      <c r="C681" s="220" t="s">
        <v>1303</v>
      </c>
      <c r="D681" s="573" t="str">
        <f>IF($AC$136="","",IF(HLOOKUP($AC$136,Presentación!$AQ$3:$BV$574,Presentación!AP542)="","",HLOOKUP($AC$136,Presentación!$AQ$3:$BV$574,Presentación!AP542,0)))</f>
        <v/>
      </c>
      <c r="E681" s="573"/>
      <c r="F681" s="573"/>
      <c r="G681" s="551" t="str">
        <f>IF($AC$136="","",IF(HLOOKUP($AC$136,Presentación!$BZ$3:$DE$574,Presentación!AP542,0)="","",HLOOKUP($AC$136,Presentación!$BZ$3:$DE$574,Presentación!AP542,0)))</f>
        <v/>
      </c>
      <c r="H681" s="551"/>
      <c r="I681" s="551"/>
      <c r="J681" s="551"/>
      <c r="K681" s="551"/>
      <c r="L681" s="551"/>
      <c r="M681" s="551"/>
      <c r="N681" s="551"/>
      <c r="O681" s="551"/>
      <c r="P681" s="551"/>
      <c r="Q681" s="551"/>
      <c r="R681" s="551"/>
      <c r="S681" s="551"/>
      <c r="T681" s="601"/>
      <c r="U681" s="467"/>
      <c r="V681" s="468"/>
      <c r="W681" s="27"/>
      <c r="X681" s="27"/>
      <c r="Y681" s="27"/>
      <c r="Z681" s="27"/>
      <c r="AA681" s="27"/>
      <c r="AB681" s="27"/>
      <c r="AC681" s="27"/>
      <c r="AD681" s="27"/>
      <c r="AG681">
        <f t="shared" si="295"/>
        <v>0</v>
      </c>
      <c r="AH681">
        <f t="shared" si="296"/>
        <v>0</v>
      </c>
      <c r="AI681" s="35">
        <f t="shared" si="297"/>
        <v>0</v>
      </c>
      <c r="AJ681" s="36">
        <f t="shared" si="298"/>
        <v>0</v>
      </c>
      <c r="AK681" s="37">
        <f t="shared" si="299"/>
        <v>0</v>
      </c>
      <c r="AL681" s="38">
        <f t="shared" si="300"/>
        <v>0</v>
      </c>
      <c r="AM681" s="35">
        <f t="shared" si="301"/>
        <v>0</v>
      </c>
      <c r="AN681" s="36">
        <f t="shared" si="302"/>
        <v>0</v>
      </c>
      <c r="AO681" s="37">
        <f t="shared" si="303"/>
        <v>0</v>
      </c>
      <c r="AP681" s="38">
        <f t="shared" si="304"/>
        <v>0</v>
      </c>
      <c r="AQ681" s="35">
        <f t="shared" si="305"/>
        <v>0</v>
      </c>
      <c r="AR681" s="36">
        <f t="shared" si="306"/>
        <v>0</v>
      </c>
      <c r="AS681" s="37">
        <f t="shared" si="307"/>
        <v>0</v>
      </c>
      <c r="AT681" s="38">
        <f t="shared" si="308"/>
        <v>0</v>
      </c>
      <c r="AU681" s="35">
        <f t="shared" si="309"/>
        <v>0</v>
      </c>
      <c r="AV681" s="36">
        <f t="shared" si="310"/>
        <v>0</v>
      </c>
      <c r="AW681" s="37">
        <f t="shared" si="311"/>
        <v>0</v>
      </c>
      <c r="AX681" s="38">
        <f t="shared" si="312"/>
        <v>0</v>
      </c>
      <c r="AY681" s="39">
        <f t="shared" si="313"/>
        <v>0</v>
      </c>
      <c r="AZ681" s="34" t="str">
        <f>IF(AY681=0,"",
IF(SUM($AY$143:AY681)=1,BA681,
IF($AY$718&gt;SUM($AY$143:AY681),_xlfn.CONCAT(", ",BA681),
IF($AY$718=SUM($AY$143:AY681),_xlfn.CONCAT(" y ",BA681)))))</f>
        <v/>
      </c>
      <c r="BA681" s="220" t="s">
        <v>1303</v>
      </c>
      <c r="BC681" s="41">
        <f t="shared" si="314"/>
        <v>0</v>
      </c>
      <c r="BD681" s="41">
        <f t="shared" si="315"/>
        <v>0</v>
      </c>
      <c r="BE681" s="41">
        <f t="shared" si="316"/>
        <v>0</v>
      </c>
      <c r="BF681" s="41">
        <f t="shared" si="317"/>
        <v>0</v>
      </c>
      <c r="BG681" s="41">
        <f t="shared" si="318"/>
        <v>0</v>
      </c>
      <c r="BH681" s="41">
        <f t="shared" si="319"/>
        <v>0</v>
      </c>
      <c r="BI681" s="41">
        <f t="shared" si="320"/>
        <v>0</v>
      </c>
      <c r="BJ681" s="41">
        <f t="shared" si="321"/>
        <v>0</v>
      </c>
    </row>
    <row r="682" spans="1:62" ht="15" customHeight="1">
      <c r="A682" s="159"/>
      <c r="B682" s="179"/>
      <c r="C682" s="220" t="s">
        <v>1304</v>
      </c>
      <c r="D682" s="573" t="str">
        <f>IF($AC$136="","",IF(HLOOKUP($AC$136,Presentación!$AQ$3:$BV$574,Presentación!AP543)="","",HLOOKUP($AC$136,Presentación!$AQ$3:$BV$574,Presentación!AP543,0)))</f>
        <v/>
      </c>
      <c r="E682" s="573"/>
      <c r="F682" s="573"/>
      <c r="G682" s="551" t="str">
        <f>IF($AC$136="","",IF(HLOOKUP($AC$136,Presentación!$BZ$3:$DE$574,Presentación!AP543,0)="","",HLOOKUP($AC$136,Presentación!$BZ$3:$DE$574,Presentación!AP543,0)))</f>
        <v/>
      </c>
      <c r="H682" s="551"/>
      <c r="I682" s="551"/>
      <c r="J682" s="551"/>
      <c r="K682" s="551"/>
      <c r="L682" s="551"/>
      <c r="M682" s="551"/>
      <c r="N682" s="551"/>
      <c r="O682" s="551"/>
      <c r="P682" s="551"/>
      <c r="Q682" s="551"/>
      <c r="R682" s="551"/>
      <c r="S682" s="551"/>
      <c r="T682" s="601"/>
      <c r="U682" s="467"/>
      <c r="V682" s="468"/>
      <c r="W682" s="27"/>
      <c r="X682" s="27"/>
      <c r="Y682" s="27"/>
      <c r="Z682" s="27"/>
      <c r="AA682" s="27"/>
      <c r="AB682" s="27"/>
      <c r="AC682" s="27"/>
      <c r="AD682" s="27"/>
      <c r="AG682">
        <f t="shared" si="295"/>
        <v>0</v>
      </c>
      <c r="AH682">
        <f t="shared" si="296"/>
        <v>0</v>
      </c>
      <c r="AI682" s="35">
        <f t="shared" si="297"/>
        <v>0</v>
      </c>
      <c r="AJ682" s="36">
        <f t="shared" si="298"/>
        <v>0</v>
      </c>
      <c r="AK682" s="37">
        <f t="shared" si="299"/>
        <v>0</v>
      </c>
      <c r="AL682" s="38">
        <f t="shared" si="300"/>
        <v>0</v>
      </c>
      <c r="AM682" s="35">
        <f t="shared" si="301"/>
        <v>0</v>
      </c>
      <c r="AN682" s="36">
        <f t="shared" si="302"/>
        <v>0</v>
      </c>
      <c r="AO682" s="37">
        <f t="shared" si="303"/>
        <v>0</v>
      </c>
      <c r="AP682" s="38">
        <f t="shared" si="304"/>
        <v>0</v>
      </c>
      <c r="AQ682" s="35">
        <f t="shared" si="305"/>
        <v>0</v>
      </c>
      <c r="AR682" s="36">
        <f t="shared" si="306"/>
        <v>0</v>
      </c>
      <c r="AS682" s="37">
        <f t="shared" si="307"/>
        <v>0</v>
      </c>
      <c r="AT682" s="38">
        <f t="shared" si="308"/>
        <v>0</v>
      </c>
      <c r="AU682" s="35">
        <f t="shared" si="309"/>
        <v>0</v>
      </c>
      <c r="AV682" s="36">
        <f t="shared" si="310"/>
        <v>0</v>
      </c>
      <c r="AW682" s="37">
        <f t="shared" si="311"/>
        <v>0</v>
      </c>
      <c r="AX682" s="38">
        <f t="shared" si="312"/>
        <v>0</v>
      </c>
      <c r="AY682" s="39">
        <f t="shared" si="313"/>
        <v>0</v>
      </c>
      <c r="AZ682" s="34" t="str">
        <f>IF(AY682=0,"",
IF(SUM($AY$143:AY682)=1,BA682,
IF($AY$718&gt;SUM($AY$143:AY682),_xlfn.CONCAT(", ",BA682),
IF($AY$718=SUM($AY$143:AY682),_xlfn.CONCAT(" y ",BA682)))))</f>
        <v/>
      </c>
      <c r="BA682" s="220" t="s">
        <v>1304</v>
      </c>
      <c r="BC682" s="41">
        <f t="shared" si="314"/>
        <v>0</v>
      </c>
      <c r="BD682" s="41">
        <f t="shared" si="315"/>
        <v>0</v>
      </c>
      <c r="BE682" s="41">
        <f t="shared" si="316"/>
        <v>0</v>
      </c>
      <c r="BF682" s="41">
        <f t="shared" si="317"/>
        <v>0</v>
      </c>
      <c r="BG682" s="41">
        <f t="shared" si="318"/>
        <v>0</v>
      </c>
      <c r="BH682" s="41">
        <f t="shared" si="319"/>
        <v>0</v>
      </c>
      <c r="BI682" s="41">
        <f t="shared" si="320"/>
        <v>0</v>
      </c>
      <c r="BJ682" s="41">
        <f t="shared" si="321"/>
        <v>0</v>
      </c>
    </row>
    <row r="683" spans="1:62" ht="15" customHeight="1">
      <c r="A683" s="159"/>
      <c r="B683" s="179"/>
      <c r="C683" s="220" t="s">
        <v>1305</v>
      </c>
      <c r="D683" s="573" t="str">
        <f>IF($AC$136="","",IF(HLOOKUP($AC$136,Presentación!$AQ$3:$BV$574,Presentación!AP544)="","",HLOOKUP($AC$136,Presentación!$AQ$3:$BV$574,Presentación!AP544,0)))</f>
        <v/>
      </c>
      <c r="E683" s="573"/>
      <c r="F683" s="573"/>
      <c r="G683" s="551" t="str">
        <f>IF($AC$136="","",IF(HLOOKUP($AC$136,Presentación!$BZ$3:$DE$574,Presentación!AP544,0)="","",HLOOKUP($AC$136,Presentación!$BZ$3:$DE$574,Presentación!AP544,0)))</f>
        <v/>
      </c>
      <c r="H683" s="551"/>
      <c r="I683" s="551"/>
      <c r="J683" s="551"/>
      <c r="K683" s="551"/>
      <c r="L683" s="551"/>
      <c r="M683" s="551"/>
      <c r="N683" s="551"/>
      <c r="O683" s="551"/>
      <c r="P683" s="551"/>
      <c r="Q683" s="551"/>
      <c r="R683" s="551"/>
      <c r="S683" s="551"/>
      <c r="T683" s="601"/>
      <c r="U683" s="467"/>
      <c r="V683" s="468"/>
      <c r="W683" s="27"/>
      <c r="X683" s="27"/>
      <c r="Y683" s="27"/>
      <c r="Z683" s="27"/>
      <c r="AA683" s="27"/>
      <c r="AB683" s="27"/>
      <c r="AC683" s="27"/>
      <c r="AD683" s="27"/>
      <c r="AG683">
        <f t="shared" si="295"/>
        <v>0</v>
      </c>
      <c r="AH683">
        <f t="shared" si="296"/>
        <v>0</v>
      </c>
      <c r="AI683" s="35">
        <f t="shared" si="297"/>
        <v>0</v>
      </c>
      <c r="AJ683" s="36">
        <f t="shared" si="298"/>
        <v>0</v>
      </c>
      <c r="AK683" s="37">
        <f t="shared" si="299"/>
        <v>0</v>
      </c>
      <c r="AL683" s="38">
        <f t="shared" si="300"/>
        <v>0</v>
      </c>
      <c r="AM683" s="35">
        <f t="shared" si="301"/>
        <v>0</v>
      </c>
      <c r="AN683" s="36">
        <f t="shared" si="302"/>
        <v>0</v>
      </c>
      <c r="AO683" s="37">
        <f t="shared" si="303"/>
        <v>0</v>
      </c>
      <c r="AP683" s="38">
        <f t="shared" si="304"/>
        <v>0</v>
      </c>
      <c r="AQ683" s="35">
        <f t="shared" si="305"/>
        <v>0</v>
      </c>
      <c r="AR683" s="36">
        <f t="shared" si="306"/>
        <v>0</v>
      </c>
      <c r="AS683" s="37">
        <f t="shared" si="307"/>
        <v>0</v>
      </c>
      <c r="AT683" s="38">
        <f t="shared" si="308"/>
        <v>0</v>
      </c>
      <c r="AU683" s="35">
        <f t="shared" si="309"/>
        <v>0</v>
      </c>
      <c r="AV683" s="36">
        <f t="shared" si="310"/>
        <v>0</v>
      </c>
      <c r="AW683" s="37">
        <f t="shared" si="311"/>
        <v>0</v>
      </c>
      <c r="AX683" s="38">
        <f t="shared" si="312"/>
        <v>0</v>
      </c>
      <c r="AY683" s="39">
        <f t="shared" si="313"/>
        <v>0</v>
      </c>
      <c r="AZ683" s="34" t="str">
        <f>IF(AY683=0,"",
IF(SUM($AY$143:AY683)=1,BA683,
IF($AY$718&gt;SUM($AY$143:AY683),_xlfn.CONCAT(", ",BA683),
IF($AY$718=SUM($AY$143:AY683),_xlfn.CONCAT(" y ",BA683)))))</f>
        <v/>
      </c>
      <c r="BA683" s="220" t="s">
        <v>1305</v>
      </c>
      <c r="BC683" s="41">
        <f t="shared" si="314"/>
        <v>0</v>
      </c>
      <c r="BD683" s="41">
        <f t="shared" si="315"/>
        <v>0</v>
      </c>
      <c r="BE683" s="41">
        <f t="shared" si="316"/>
        <v>0</v>
      </c>
      <c r="BF683" s="41">
        <f t="shared" si="317"/>
        <v>0</v>
      </c>
      <c r="BG683" s="41">
        <f t="shared" si="318"/>
        <v>0</v>
      </c>
      <c r="BH683" s="41">
        <f t="shared" si="319"/>
        <v>0</v>
      </c>
      <c r="BI683" s="41">
        <f t="shared" si="320"/>
        <v>0</v>
      </c>
      <c r="BJ683" s="41">
        <f t="shared" si="321"/>
        <v>0</v>
      </c>
    </row>
    <row r="684" spans="1:62" ht="15" customHeight="1">
      <c r="A684" s="159"/>
      <c r="B684" s="179"/>
      <c r="C684" s="220" t="s">
        <v>1306</v>
      </c>
      <c r="D684" s="573" t="str">
        <f>IF($AC$136="","",IF(HLOOKUP($AC$136,Presentación!$AQ$3:$BV$574,Presentación!AP545)="","",HLOOKUP($AC$136,Presentación!$AQ$3:$BV$574,Presentación!AP545,0)))</f>
        <v/>
      </c>
      <c r="E684" s="573"/>
      <c r="F684" s="573"/>
      <c r="G684" s="551" t="str">
        <f>IF($AC$136="","",IF(HLOOKUP($AC$136,Presentación!$BZ$3:$DE$574,Presentación!AP545,0)="","",HLOOKUP($AC$136,Presentación!$BZ$3:$DE$574,Presentación!AP545,0)))</f>
        <v/>
      </c>
      <c r="H684" s="551"/>
      <c r="I684" s="551"/>
      <c r="J684" s="551"/>
      <c r="K684" s="551"/>
      <c r="L684" s="551"/>
      <c r="M684" s="551"/>
      <c r="N684" s="551"/>
      <c r="O684" s="551"/>
      <c r="P684" s="551"/>
      <c r="Q684" s="551"/>
      <c r="R684" s="551"/>
      <c r="S684" s="551"/>
      <c r="T684" s="601"/>
      <c r="U684" s="467"/>
      <c r="V684" s="468"/>
      <c r="W684" s="27"/>
      <c r="X684" s="27"/>
      <c r="Y684" s="27"/>
      <c r="Z684" s="27"/>
      <c r="AA684" s="27"/>
      <c r="AB684" s="27"/>
      <c r="AC684" s="27"/>
      <c r="AD684" s="27"/>
      <c r="AG684">
        <f t="shared" si="295"/>
        <v>0</v>
      </c>
      <c r="AH684">
        <f t="shared" si="296"/>
        <v>0</v>
      </c>
      <c r="AI684" s="35">
        <f t="shared" si="297"/>
        <v>0</v>
      </c>
      <c r="AJ684" s="36">
        <f t="shared" si="298"/>
        <v>0</v>
      </c>
      <c r="AK684" s="37">
        <f t="shared" si="299"/>
        <v>0</v>
      </c>
      <c r="AL684" s="38">
        <f t="shared" si="300"/>
        <v>0</v>
      </c>
      <c r="AM684" s="35">
        <f t="shared" si="301"/>
        <v>0</v>
      </c>
      <c r="AN684" s="36">
        <f t="shared" si="302"/>
        <v>0</v>
      </c>
      <c r="AO684" s="37">
        <f t="shared" si="303"/>
        <v>0</v>
      </c>
      <c r="AP684" s="38">
        <f t="shared" si="304"/>
        <v>0</v>
      </c>
      <c r="AQ684" s="35">
        <f t="shared" si="305"/>
        <v>0</v>
      </c>
      <c r="AR684" s="36">
        <f t="shared" si="306"/>
        <v>0</v>
      </c>
      <c r="AS684" s="37">
        <f t="shared" si="307"/>
        <v>0</v>
      </c>
      <c r="AT684" s="38">
        <f t="shared" si="308"/>
        <v>0</v>
      </c>
      <c r="AU684" s="35">
        <f t="shared" si="309"/>
        <v>0</v>
      </c>
      <c r="AV684" s="36">
        <f t="shared" si="310"/>
        <v>0</v>
      </c>
      <c r="AW684" s="37">
        <f t="shared" si="311"/>
        <v>0</v>
      </c>
      <c r="AX684" s="38">
        <f t="shared" si="312"/>
        <v>0</v>
      </c>
      <c r="AY684" s="39">
        <f t="shared" si="313"/>
        <v>0</v>
      </c>
      <c r="AZ684" s="34" t="str">
        <f>IF(AY684=0,"",
IF(SUM($AY$143:AY684)=1,BA684,
IF($AY$718&gt;SUM($AY$143:AY684),_xlfn.CONCAT(", ",BA684),
IF($AY$718=SUM($AY$143:AY684),_xlfn.CONCAT(" y ",BA684)))))</f>
        <v/>
      </c>
      <c r="BA684" s="220" t="s">
        <v>1306</v>
      </c>
      <c r="BC684" s="41">
        <f t="shared" si="314"/>
        <v>0</v>
      </c>
      <c r="BD684" s="41">
        <f t="shared" si="315"/>
        <v>0</v>
      </c>
      <c r="BE684" s="41">
        <f t="shared" si="316"/>
        <v>0</v>
      </c>
      <c r="BF684" s="41">
        <f t="shared" si="317"/>
        <v>0</v>
      </c>
      <c r="BG684" s="41">
        <f t="shared" si="318"/>
        <v>0</v>
      </c>
      <c r="BH684" s="41">
        <f t="shared" si="319"/>
        <v>0</v>
      </c>
      <c r="BI684" s="41">
        <f t="shared" si="320"/>
        <v>0</v>
      </c>
      <c r="BJ684" s="41">
        <f t="shared" si="321"/>
        <v>0</v>
      </c>
    </row>
    <row r="685" spans="1:62" ht="15" customHeight="1">
      <c r="A685" s="159"/>
      <c r="B685" s="179"/>
      <c r="C685" s="220" t="s">
        <v>1307</v>
      </c>
      <c r="D685" s="573" t="str">
        <f>IF($AC$136="","",IF(HLOOKUP($AC$136,Presentación!$AQ$3:$BV$574,Presentación!AP546)="","",HLOOKUP($AC$136,Presentación!$AQ$3:$BV$574,Presentación!AP546,0)))</f>
        <v/>
      </c>
      <c r="E685" s="573"/>
      <c r="F685" s="573"/>
      <c r="G685" s="551" t="str">
        <f>IF($AC$136="","",IF(HLOOKUP($AC$136,Presentación!$BZ$3:$DE$574,Presentación!AP546,0)="","",HLOOKUP($AC$136,Presentación!$BZ$3:$DE$574,Presentación!AP546,0)))</f>
        <v/>
      </c>
      <c r="H685" s="551"/>
      <c r="I685" s="551"/>
      <c r="J685" s="551"/>
      <c r="K685" s="551"/>
      <c r="L685" s="551"/>
      <c r="M685" s="551"/>
      <c r="N685" s="551"/>
      <c r="O685" s="551"/>
      <c r="P685" s="551"/>
      <c r="Q685" s="551"/>
      <c r="R685" s="551"/>
      <c r="S685" s="551"/>
      <c r="T685" s="601"/>
      <c r="U685" s="467"/>
      <c r="V685" s="468"/>
      <c r="W685" s="27"/>
      <c r="X685" s="27"/>
      <c r="Y685" s="27"/>
      <c r="Z685" s="27"/>
      <c r="AA685" s="27"/>
      <c r="AB685" s="27"/>
      <c r="AC685" s="27"/>
      <c r="AD685" s="27"/>
      <c r="AG685">
        <f t="shared" si="295"/>
        <v>0</v>
      </c>
      <c r="AH685">
        <f t="shared" si="296"/>
        <v>0</v>
      </c>
      <c r="AI685" s="35">
        <f t="shared" si="297"/>
        <v>0</v>
      </c>
      <c r="AJ685" s="36">
        <f t="shared" si="298"/>
        <v>0</v>
      </c>
      <c r="AK685" s="37">
        <f t="shared" si="299"/>
        <v>0</v>
      </c>
      <c r="AL685" s="38">
        <f t="shared" si="300"/>
        <v>0</v>
      </c>
      <c r="AM685" s="35">
        <f t="shared" si="301"/>
        <v>0</v>
      </c>
      <c r="AN685" s="36">
        <f t="shared" si="302"/>
        <v>0</v>
      </c>
      <c r="AO685" s="37">
        <f t="shared" si="303"/>
        <v>0</v>
      </c>
      <c r="AP685" s="38">
        <f t="shared" si="304"/>
        <v>0</v>
      </c>
      <c r="AQ685" s="35">
        <f t="shared" si="305"/>
        <v>0</v>
      </c>
      <c r="AR685" s="36">
        <f t="shared" si="306"/>
        <v>0</v>
      </c>
      <c r="AS685" s="37">
        <f t="shared" si="307"/>
        <v>0</v>
      </c>
      <c r="AT685" s="38">
        <f t="shared" si="308"/>
        <v>0</v>
      </c>
      <c r="AU685" s="35">
        <f t="shared" si="309"/>
        <v>0</v>
      </c>
      <c r="AV685" s="36">
        <f t="shared" si="310"/>
        <v>0</v>
      </c>
      <c r="AW685" s="37">
        <f t="shared" si="311"/>
        <v>0</v>
      </c>
      <c r="AX685" s="38">
        <f t="shared" si="312"/>
        <v>0</v>
      </c>
      <c r="AY685" s="39">
        <f t="shared" si="313"/>
        <v>0</v>
      </c>
      <c r="AZ685" s="34" t="str">
        <f>IF(AY685=0,"",
IF(SUM($AY$143:AY685)=1,BA685,
IF($AY$718&gt;SUM($AY$143:AY685),_xlfn.CONCAT(", ",BA685),
IF($AY$718=SUM($AY$143:AY685),_xlfn.CONCAT(" y ",BA685)))))</f>
        <v/>
      </c>
      <c r="BA685" s="220" t="s">
        <v>1307</v>
      </c>
      <c r="BC685" s="41">
        <f t="shared" si="314"/>
        <v>0</v>
      </c>
      <c r="BD685" s="41">
        <f t="shared" si="315"/>
        <v>0</v>
      </c>
      <c r="BE685" s="41">
        <f t="shared" si="316"/>
        <v>0</v>
      </c>
      <c r="BF685" s="41">
        <f t="shared" si="317"/>
        <v>0</v>
      </c>
      <c r="BG685" s="41">
        <f t="shared" si="318"/>
        <v>0</v>
      </c>
      <c r="BH685" s="41">
        <f t="shared" si="319"/>
        <v>0</v>
      </c>
      <c r="BI685" s="41">
        <f t="shared" si="320"/>
        <v>0</v>
      </c>
      <c r="BJ685" s="41">
        <f t="shared" si="321"/>
        <v>0</v>
      </c>
    </row>
    <row r="686" spans="1:62" ht="15" customHeight="1">
      <c r="A686" s="159"/>
      <c r="B686" s="179"/>
      <c r="C686" s="220" t="s">
        <v>1308</v>
      </c>
      <c r="D686" s="573" t="str">
        <f>IF($AC$136="","",IF(HLOOKUP($AC$136,Presentación!$AQ$3:$BV$574,Presentación!AP547)="","",HLOOKUP($AC$136,Presentación!$AQ$3:$BV$574,Presentación!AP547,0)))</f>
        <v/>
      </c>
      <c r="E686" s="573"/>
      <c r="F686" s="573"/>
      <c r="G686" s="551" t="str">
        <f>IF($AC$136="","",IF(HLOOKUP($AC$136,Presentación!$BZ$3:$DE$574,Presentación!AP547,0)="","",HLOOKUP($AC$136,Presentación!$BZ$3:$DE$574,Presentación!AP547,0)))</f>
        <v/>
      </c>
      <c r="H686" s="551"/>
      <c r="I686" s="551"/>
      <c r="J686" s="551"/>
      <c r="K686" s="551"/>
      <c r="L686" s="551"/>
      <c r="M686" s="551"/>
      <c r="N686" s="551"/>
      <c r="O686" s="551"/>
      <c r="P686" s="551"/>
      <c r="Q686" s="551"/>
      <c r="R686" s="551"/>
      <c r="S686" s="551"/>
      <c r="T686" s="601"/>
      <c r="U686" s="467"/>
      <c r="V686" s="468"/>
      <c r="W686" s="27"/>
      <c r="X686" s="27"/>
      <c r="Y686" s="27"/>
      <c r="Z686" s="27"/>
      <c r="AA686" s="27"/>
      <c r="AB686" s="27"/>
      <c r="AC686" s="27"/>
      <c r="AD686" s="27"/>
      <c r="AG686">
        <f t="shared" si="295"/>
        <v>0</v>
      </c>
      <c r="AH686">
        <f t="shared" si="296"/>
        <v>0</v>
      </c>
      <c r="AI686" s="35">
        <f t="shared" si="297"/>
        <v>0</v>
      </c>
      <c r="AJ686" s="36">
        <f t="shared" si="298"/>
        <v>0</v>
      </c>
      <c r="AK686" s="37">
        <f t="shared" si="299"/>
        <v>0</v>
      </c>
      <c r="AL686" s="38">
        <f t="shared" si="300"/>
        <v>0</v>
      </c>
      <c r="AM686" s="35">
        <f t="shared" si="301"/>
        <v>0</v>
      </c>
      <c r="AN686" s="36">
        <f t="shared" si="302"/>
        <v>0</v>
      </c>
      <c r="AO686" s="37">
        <f t="shared" si="303"/>
        <v>0</v>
      </c>
      <c r="AP686" s="38">
        <f t="shared" si="304"/>
        <v>0</v>
      </c>
      <c r="AQ686" s="35">
        <f t="shared" si="305"/>
        <v>0</v>
      </c>
      <c r="AR686" s="36">
        <f t="shared" si="306"/>
        <v>0</v>
      </c>
      <c r="AS686" s="37">
        <f t="shared" si="307"/>
        <v>0</v>
      </c>
      <c r="AT686" s="38">
        <f t="shared" si="308"/>
        <v>0</v>
      </c>
      <c r="AU686" s="35">
        <f t="shared" si="309"/>
        <v>0</v>
      </c>
      <c r="AV686" s="36">
        <f t="shared" si="310"/>
        <v>0</v>
      </c>
      <c r="AW686" s="37">
        <f t="shared" si="311"/>
        <v>0</v>
      </c>
      <c r="AX686" s="38">
        <f t="shared" si="312"/>
        <v>0</v>
      </c>
      <c r="AY686" s="39">
        <f t="shared" si="313"/>
        <v>0</v>
      </c>
      <c r="AZ686" s="34" t="str">
        <f>IF(AY686=0,"",
IF(SUM($AY$143:AY686)=1,BA686,
IF($AY$718&gt;SUM($AY$143:AY686),_xlfn.CONCAT(", ",BA686),
IF($AY$718=SUM($AY$143:AY686),_xlfn.CONCAT(" y ",BA686)))))</f>
        <v/>
      </c>
      <c r="BA686" s="220" t="s">
        <v>1308</v>
      </c>
      <c r="BC686" s="41">
        <f t="shared" si="314"/>
        <v>0</v>
      </c>
      <c r="BD686" s="41">
        <f t="shared" si="315"/>
        <v>0</v>
      </c>
      <c r="BE686" s="41">
        <f t="shared" si="316"/>
        <v>0</v>
      </c>
      <c r="BF686" s="41">
        <f t="shared" si="317"/>
        <v>0</v>
      </c>
      <c r="BG686" s="41">
        <f t="shared" si="318"/>
        <v>0</v>
      </c>
      <c r="BH686" s="41">
        <f t="shared" si="319"/>
        <v>0</v>
      </c>
      <c r="BI686" s="41">
        <f t="shared" si="320"/>
        <v>0</v>
      </c>
      <c r="BJ686" s="41">
        <f t="shared" si="321"/>
        <v>0</v>
      </c>
    </row>
    <row r="687" spans="1:62" ht="15" customHeight="1">
      <c r="A687" s="159"/>
      <c r="B687" s="179"/>
      <c r="C687" s="220" t="s">
        <v>1309</v>
      </c>
      <c r="D687" s="573" t="str">
        <f>IF($AC$136="","",IF(HLOOKUP($AC$136,Presentación!$AQ$3:$BV$574,Presentación!AP548)="","",HLOOKUP($AC$136,Presentación!$AQ$3:$BV$574,Presentación!AP548,0)))</f>
        <v/>
      </c>
      <c r="E687" s="573"/>
      <c r="F687" s="573"/>
      <c r="G687" s="551" t="str">
        <f>IF($AC$136="","",IF(HLOOKUP($AC$136,Presentación!$BZ$3:$DE$574,Presentación!AP548,0)="","",HLOOKUP($AC$136,Presentación!$BZ$3:$DE$574,Presentación!AP548,0)))</f>
        <v/>
      </c>
      <c r="H687" s="551"/>
      <c r="I687" s="551"/>
      <c r="J687" s="551"/>
      <c r="K687" s="551"/>
      <c r="L687" s="551"/>
      <c r="M687" s="551"/>
      <c r="N687" s="551"/>
      <c r="O687" s="551"/>
      <c r="P687" s="551"/>
      <c r="Q687" s="551"/>
      <c r="R687" s="551"/>
      <c r="S687" s="551"/>
      <c r="T687" s="601"/>
      <c r="U687" s="467"/>
      <c r="V687" s="468"/>
      <c r="W687" s="27"/>
      <c r="X687" s="27"/>
      <c r="Y687" s="27"/>
      <c r="Z687" s="27"/>
      <c r="AA687" s="27"/>
      <c r="AB687" s="27"/>
      <c r="AC687" s="27"/>
      <c r="AD687" s="27"/>
      <c r="AG687">
        <f t="shared" si="295"/>
        <v>0</v>
      </c>
      <c r="AH687">
        <f t="shared" si="296"/>
        <v>0</v>
      </c>
      <c r="AI687" s="35">
        <f t="shared" si="297"/>
        <v>0</v>
      </c>
      <c r="AJ687" s="36">
        <f t="shared" si="298"/>
        <v>0</v>
      </c>
      <c r="AK687" s="37">
        <f t="shared" si="299"/>
        <v>0</v>
      </c>
      <c r="AL687" s="38">
        <f t="shared" si="300"/>
        <v>0</v>
      </c>
      <c r="AM687" s="35">
        <f t="shared" si="301"/>
        <v>0</v>
      </c>
      <c r="AN687" s="36">
        <f t="shared" si="302"/>
        <v>0</v>
      </c>
      <c r="AO687" s="37">
        <f t="shared" si="303"/>
        <v>0</v>
      </c>
      <c r="AP687" s="38">
        <f t="shared" si="304"/>
        <v>0</v>
      </c>
      <c r="AQ687" s="35">
        <f t="shared" si="305"/>
        <v>0</v>
      </c>
      <c r="AR687" s="36">
        <f t="shared" si="306"/>
        <v>0</v>
      </c>
      <c r="AS687" s="37">
        <f t="shared" si="307"/>
        <v>0</v>
      </c>
      <c r="AT687" s="38">
        <f t="shared" si="308"/>
        <v>0</v>
      </c>
      <c r="AU687" s="35">
        <f t="shared" si="309"/>
        <v>0</v>
      </c>
      <c r="AV687" s="36">
        <f t="shared" si="310"/>
        <v>0</v>
      </c>
      <c r="AW687" s="37">
        <f t="shared" si="311"/>
        <v>0</v>
      </c>
      <c r="AX687" s="38">
        <f t="shared" si="312"/>
        <v>0</v>
      </c>
      <c r="AY687" s="39">
        <f t="shared" si="313"/>
        <v>0</v>
      </c>
      <c r="AZ687" s="34" t="str">
        <f>IF(AY687=0,"",
IF(SUM($AY$143:AY687)=1,BA687,
IF($AY$718&gt;SUM($AY$143:AY687),_xlfn.CONCAT(", ",BA687),
IF($AY$718=SUM($AY$143:AY687),_xlfn.CONCAT(" y ",BA687)))))</f>
        <v/>
      </c>
      <c r="BA687" s="220" t="s">
        <v>1309</v>
      </c>
      <c r="BC687" s="41">
        <f t="shared" si="314"/>
        <v>0</v>
      </c>
      <c r="BD687" s="41">
        <f t="shared" si="315"/>
        <v>0</v>
      </c>
      <c r="BE687" s="41">
        <f t="shared" si="316"/>
        <v>0</v>
      </c>
      <c r="BF687" s="41">
        <f t="shared" si="317"/>
        <v>0</v>
      </c>
      <c r="BG687" s="41">
        <f t="shared" si="318"/>
        <v>0</v>
      </c>
      <c r="BH687" s="41">
        <f t="shared" si="319"/>
        <v>0</v>
      </c>
      <c r="BI687" s="41">
        <f t="shared" si="320"/>
        <v>0</v>
      </c>
      <c r="BJ687" s="41">
        <f t="shared" si="321"/>
        <v>0</v>
      </c>
    </row>
    <row r="688" spans="1:62" ht="15" customHeight="1">
      <c r="A688" s="159"/>
      <c r="B688" s="179"/>
      <c r="C688" s="220" t="s">
        <v>1310</v>
      </c>
      <c r="D688" s="573" t="str">
        <f>IF($AC$136="","",IF(HLOOKUP($AC$136,Presentación!$AQ$3:$BV$574,Presentación!AP549)="","",HLOOKUP($AC$136,Presentación!$AQ$3:$BV$574,Presentación!AP549,0)))</f>
        <v/>
      </c>
      <c r="E688" s="573"/>
      <c r="F688" s="573"/>
      <c r="G688" s="551" t="str">
        <f>IF($AC$136="","",IF(HLOOKUP($AC$136,Presentación!$BZ$3:$DE$574,Presentación!AP549,0)="","",HLOOKUP($AC$136,Presentación!$BZ$3:$DE$574,Presentación!AP549,0)))</f>
        <v/>
      </c>
      <c r="H688" s="551"/>
      <c r="I688" s="551"/>
      <c r="J688" s="551"/>
      <c r="K688" s="551"/>
      <c r="L688" s="551"/>
      <c r="M688" s="551"/>
      <c r="N688" s="551"/>
      <c r="O688" s="551"/>
      <c r="P688" s="551"/>
      <c r="Q688" s="551"/>
      <c r="R688" s="551"/>
      <c r="S688" s="551"/>
      <c r="T688" s="601"/>
      <c r="U688" s="467"/>
      <c r="V688" s="468"/>
      <c r="W688" s="27"/>
      <c r="X688" s="27"/>
      <c r="Y688" s="27"/>
      <c r="Z688" s="27"/>
      <c r="AA688" s="27"/>
      <c r="AB688" s="27"/>
      <c r="AC688" s="27"/>
      <c r="AD688" s="27"/>
      <c r="AG688">
        <f t="shared" si="295"/>
        <v>0</v>
      </c>
      <c r="AH688">
        <f t="shared" si="296"/>
        <v>0</v>
      </c>
      <c r="AI688" s="35">
        <f t="shared" si="297"/>
        <v>0</v>
      </c>
      <c r="AJ688" s="36">
        <f t="shared" si="298"/>
        <v>0</v>
      </c>
      <c r="AK688" s="37">
        <f t="shared" si="299"/>
        <v>0</v>
      </c>
      <c r="AL688" s="38">
        <f t="shared" si="300"/>
        <v>0</v>
      </c>
      <c r="AM688" s="35">
        <f t="shared" si="301"/>
        <v>0</v>
      </c>
      <c r="AN688" s="36">
        <f t="shared" si="302"/>
        <v>0</v>
      </c>
      <c r="AO688" s="37">
        <f t="shared" si="303"/>
        <v>0</v>
      </c>
      <c r="AP688" s="38">
        <f t="shared" si="304"/>
        <v>0</v>
      </c>
      <c r="AQ688" s="35">
        <f t="shared" si="305"/>
        <v>0</v>
      </c>
      <c r="AR688" s="36">
        <f t="shared" si="306"/>
        <v>0</v>
      </c>
      <c r="AS688" s="37">
        <f t="shared" si="307"/>
        <v>0</v>
      </c>
      <c r="AT688" s="38">
        <f t="shared" si="308"/>
        <v>0</v>
      </c>
      <c r="AU688" s="35">
        <f t="shared" si="309"/>
        <v>0</v>
      </c>
      <c r="AV688" s="36">
        <f t="shared" si="310"/>
        <v>0</v>
      </c>
      <c r="AW688" s="37">
        <f t="shared" si="311"/>
        <v>0</v>
      </c>
      <c r="AX688" s="38">
        <f t="shared" si="312"/>
        <v>0</v>
      </c>
      <c r="AY688" s="39">
        <f t="shared" si="313"/>
        <v>0</v>
      </c>
      <c r="AZ688" s="34" t="str">
        <f>IF(AY688=0,"",
IF(SUM($AY$143:AY688)=1,BA688,
IF($AY$718&gt;SUM($AY$143:AY688),_xlfn.CONCAT(", ",BA688),
IF($AY$718=SUM($AY$143:AY688),_xlfn.CONCAT(" y ",BA688)))))</f>
        <v/>
      </c>
      <c r="BA688" s="220" t="s">
        <v>1310</v>
      </c>
      <c r="BC688" s="41">
        <f t="shared" si="314"/>
        <v>0</v>
      </c>
      <c r="BD688" s="41">
        <f t="shared" si="315"/>
        <v>0</v>
      </c>
      <c r="BE688" s="41">
        <f t="shared" si="316"/>
        <v>0</v>
      </c>
      <c r="BF688" s="41">
        <f t="shared" si="317"/>
        <v>0</v>
      </c>
      <c r="BG688" s="41">
        <f t="shared" si="318"/>
        <v>0</v>
      </c>
      <c r="BH688" s="41">
        <f t="shared" si="319"/>
        <v>0</v>
      </c>
      <c r="BI688" s="41">
        <f t="shared" si="320"/>
        <v>0</v>
      </c>
      <c r="BJ688" s="41">
        <f t="shared" si="321"/>
        <v>0</v>
      </c>
    </row>
    <row r="689" spans="1:62" ht="15" customHeight="1">
      <c r="A689" s="159"/>
      <c r="B689" s="179"/>
      <c r="C689" s="220" t="s">
        <v>1311</v>
      </c>
      <c r="D689" s="573" t="str">
        <f>IF($AC$136="","",IF(HLOOKUP($AC$136,Presentación!$AQ$3:$BV$574,Presentación!AP550)="","",HLOOKUP($AC$136,Presentación!$AQ$3:$BV$574,Presentación!AP550,0)))</f>
        <v/>
      </c>
      <c r="E689" s="573"/>
      <c r="F689" s="573"/>
      <c r="G689" s="551" t="str">
        <f>IF($AC$136="","",IF(HLOOKUP($AC$136,Presentación!$BZ$3:$DE$574,Presentación!AP550,0)="","",HLOOKUP($AC$136,Presentación!$BZ$3:$DE$574,Presentación!AP550,0)))</f>
        <v/>
      </c>
      <c r="H689" s="551"/>
      <c r="I689" s="551"/>
      <c r="J689" s="551"/>
      <c r="K689" s="551"/>
      <c r="L689" s="551"/>
      <c r="M689" s="551"/>
      <c r="N689" s="551"/>
      <c r="O689" s="551"/>
      <c r="P689" s="551"/>
      <c r="Q689" s="551"/>
      <c r="R689" s="551"/>
      <c r="S689" s="551"/>
      <c r="T689" s="601"/>
      <c r="U689" s="467"/>
      <c r="V689" s="468"/>
      <c r="W689" s="27"/>
      <c r="X689" s="27"/>
      <c r="Y689" s="27"/>
      <c r="Z689" s="27"/>
      <c r="AA689" s="27"/>
      <c r="AB689" s="27"/>
      <c r="AC689" s="27"/>
      <c r="AD689" s="27"/>
      <c r="AG689">
        <f t="shared" si="295"/>
        <v>0</v>
      </c>
      <c r="AH689">
        <f t="shared" si="296"/>
        <v>0</v>
      </c>
      <c r="AI689" s="35">
        <f t="shared" si="297"/>
        <v>0</v>
      </c>
      <c r="AJ689" s="36">
        <f t="shared" si="298"/>
        <v>0</v>
      </c>
      <c r="AK689" s="37">
        <f t="shared" si="299"/>
        <v>0</v>
      </c>
      <c r="AL689" s="38">
        <f t="shared" si="300"/>
        <v>0</v>
      </c>
      <c r="AM689" s="35">
        <f t="shared" si="301"/>
        <v>0</v>
      </c>
      <c r="AN689" s="36">
        <f t="shared" si="302"/>
        <v>0</v>
      </c>
      <c r="AO689" s="37">
        <f t="shared" si="303"/>
        <v>0</v>
      </c>
      <c r="AP689" s="38">
        <f t="shared" si="304"/>
        <v>0</v>
      </c>
      <c r="AQ689" s="35">
        <f t="shared" si="305"/>
        <v>0</v>
      </c>
      <c r="AR689" s="36">
        <f t="shared" si="306"/>
        <v>0</v>
      </c>
      <c r="AS689" s="37">
        <f t="shared" si="307"/>
        <v>0</v>
      </c>
      <c r="AT689" s="38">
        <f t="shared" si="308"/>
        <v>0</v>
      </c>
      <c r="AU689" s="35">
        <f t="shared" si="309"/>
        <v>0</v>
      </c>
      <c r="AV689" s="36">
        <f t="shared" si="310"/>
        <v>0</v>
      </c>
      <c r="AW689" s="37">
        <f t="shared" si="311"/>
        <v>0</v>
      </c>
      <c r="AX689" s="38">
        <f t="shared" si="312"/>
        <v>0</v>
      </c>
      <c r="AY689" s="39">
        <f t="shared" si="313"/>
        <v>0</v>
      </c>
      <c r="AZ689" s="34" t="str">
        <f>IF(AY689=0,"",
IF(SUM($AY$143:AY689)=1,BA689,
IF($AY$718&gt;SUM($AY$143:AY689),_xlfn.CONCAT(", ",BA689),
IF($AY$718=SUM($AY$143:AY689),_xlfn.CONCAT(" y ",BA689)))))</f>
        <v/>
      </c>
      <c r="BA689" s="220" t="s">
        <v>1311</v>
      </c>
      <c r="BC689" s="41">
        <f t="shared" si="314"/>
        <v>0</v>
      </c>
      <c r="BD689" s="41">
        <f t="shared" si="315"/>
        <v>0</v>
      </c>
      <c r="BE689" s="41">
        <f t="shared" si="316"/>
        <v>0</v>
      </c>
      <c r="BF689" s="41">
        <f t="shared" si="317"/>
        <v>0</v>
      </c>
      <c r="BG689" s="41">
        <f t="shared" si="318"/>
        <v>0</v>
      </c>
      <c r="BH689" s="41">
        <f t="shared" si="319"/>
        <v>0</v>
      </c>
      <c r="BI689" s="41">
        <f t="shared" si="320"/>
        <v>0</v>
      </c>
      <c r="BJ689" s="41">
        <f t="shared" si="321"/>
        <v>0</v>
      </c>
    </row>
    <row r="690" spans="1:62" ht="15" customHeight="1">
      <c r="A690" s="159"/>
      <c r="B690" s="179"/>
      <c r="C690" s="220" t="s">
        <v>1312</v>
      </c>
      <c r="D690" s="573" t="str">
        <f>IF($AC$136="","",IF(HLOOKUP($AC$136,Presentación!$AQ$3:$BV$574,Presentación!AP551)="","",HLOOKUP($AC$136,Presentación!$AQ$3:$BV$574,Presentación!AP551,0)))</f>
        <v/>
      </c>
      <c r="E690" s="573"/>
      <c r="F690" s="573"/>
      <c r="G690" s="551" t="str">
        <f>IF($AC$136="","",IF(HLOOKUP($AC$136,Presentación!$BZ$3:$DE$574,Presentación!AP551,0)="","",HLOOKUP($AC$136,Presentación!$BZ$3:$DE$574,Presentación!AP551,0)))</f>
        <v/>
      </c>
      <c r="H690" s="551"/>
      <c r="I690" s="551"/>
      <c r="J690" s="551"/>
      <c r="K690" s="551"/>
      <c r="L690" s="551"/>
      <c r="M690" s="551"/>
      <c r="N690" s="551"/>
      <c r="O690" s="551"/>
      <c r="P690" s="551"/>
      <c r="Q690" s="551"/>
      <c r="R690" s="551"/>
      <c r="S690" s="551"/>
      <c r="T690" s="601"/>
      <c r="U690" s="467"/>
      <c r="V690" s="468"/>
      <c r="W690" s="27"/>
      <c r="X690" s="27"/>
      <c r="Y690" s="27"/>
      <c r="Z690" s="27"/>
      <c r="AA690" s="27"/>
      <c r="AB690" s="27"/>
      <c r="AC690" s="27"/>
      <c r="AD690" s="27"/>
      <c r="AG690">
        <f t="shared" si="295"/>
        <v>0</v>
      </c>
      <c r="AH690">
        <f t="shared" si="296"/>
        <v>0</v>
      </c>
      <c r="AI690" s="35">
        <f t="shared" si="297"/>
        <v>0</v>
      </c>
      <c r="AJ690" s="36">
        <f t="shared" si="298"/>
        <v>0</v>
      </c>
      <c r="AK690" s="37">
        <f t="shared" si="299"/>
        <v>0</v>
      </c>
      <c r="AL690" s="38">
        <f t="shared" si="300"/>
        <v>0</v>
      </c>
      <c r="AM690" s="35">
        <f t="shared" si="301"/>
        <v>0</v>
      </c>
      <c r="AN690" s="36">
        <f t="shared" si="302"/>
        <v>0</v>
      </c>
      <c r="AO690" s="37">
        <f t="shared" si="303"/>
        <v>0</v>
      </c>
      <c r="AP690" s="38">
        <f t="shared" si="304"/>
        <v>0</v>
      </c>
      <c r="AQ690" s="35">
        <f t="shared" si="305"/>
        <v>0</v>
      </c>
      <c r="AR690" s="36">
        <f t="shared" si="306"/>
        <v>0</v>
      </c>
      <c r="AS690" s="37">
        <f t="shared" si="307"/>
        <v>0</v>
      </c>
      <c r="AT690" s="38">
        <f t="shared" si="308"/>
        <v>0</v>
      </c>
      <c r="AU690" s="35">
        <f t="shared" si="309"/>
        <v>0</v>
      </c>
      <c r="AV690" s="36">
        <f t="shared" si="310"/>
        <v>0</v>
      </c>
      <c r="AW690" s="37">
        <f t="shared" si="311"/>
        <v>0</v>
      </c>
      <c r="AX690" s="38">
        <f t="shared" si="312"/>
        <v>0</v>
      </c>
      <c r="AY690" s="39">
        <f t="shared" si="313"/>
        <v>0</v>
      </c>
      <c r="AZ690" s="34" t="str">
        <f>IF(AY690=0,"",
IF(SUM($AY$143:AY690)=1,BA690,
IF($AY$718&gt;SUM($AY$143:AY690),_xlfn.CONCAT(", ",BA690),
IF($AY$718=SUM($AY$143:AY690),_xlfn.CONCAT(" y ",BA690)))))</f>
        <v/>
      </c>
      <c r="BA690" s="220" t="s">
        <v>1312</v>
      </c>
      <c r="BC690" s="41">
        <f t="shared" si="314"/>
        <v>0</v>
      </c>
      <c r="BD690" s="41">
        <f t="shared" si="315"/>
        <v>0</v>
      </c>
      <c r="BE690" s="41">
        <f t="shared" si="316"/>
        <v>0</v>
      </c>
      <c r="BF690" s="41">
        <f t="shared" si="317"/>
        <v>0</v>
      </c>
      <c r="BG690" s="41">
        <f t="shared" si="318"/>
        <v>0</v>
      </c>
      <c r="BH690" s="41">
        <f t="shared" si="319"/>
        <v>0</v>
      </c>
      <c r="BI690" s="41">
        <f t="shared" si="320"/>
        <v>0</v>
      </c>
      <c r="BJ690" s="41">
        <f t="shared" si="321"/>
        <v>0</v>
      </c>
    </row>
    <row r="691" spans="1:62" ht="15" customHeight="1">
      <c r="A691" s="159"/>
      <c r="B691" s="179"/>
      <c r="C691" s="220" t="s">
        <v>1313</v>
      </c>
      <c r="D691" s="573" t="str">
        <f>IF($AC$136="","",IF(HLOOKUP($AC$136,Presentación!$AQ$3:$BV$574,Presentación!AP552)="","",HLOOKUP($AC$136,Presentación!$AQ$3:$BV$574,Presentación!AP552,0)))</f>
        <v/>
      </c>
      <c r="E691" s="573"/>
      <c r="F691" s="573"/>
      <c r="G691" s="551" t="str">
        <f>IF($AC$136="","",IF(HLOOKUP($AC$136,Presentación!$BZ$3:$DE$574,Presentación!AP552,0)="","",HLOOKUP($AC$136,Presentación!$BZ$3:$DE$574,Presentación!AP552,0)))</f>
        <v/>
      </c>
      <c r="H691" s="551"/>
      <c r="I691" s="551"/>
      <c r="J691" s="551"/>
      <c r="K691" s="551"/>
      <c r="L691" s="551"/>
      <c r="M691" s="551"/>
      <c r="N691" s="551"/>
      <c r="O691" s="551"/>
      <c r="P691" s="551"/>
      <c r="Q691" s="551"/>
      <c r="R691" s="551"/>
      <c r="S691" s="551"/>
      <c r="T691" s="601"/>
      <c r="U691" s="467"/>
      <c r="V691" s="468"/>
      <c r="W691" s="27"/>
      <c r="X691" s="27"/>
      <c r="Y691" s="27"/>
      <c r="Z691" s="27"/>
      <c r="AA691" s="27"/>
      <c r="AB691" s="27"/>
      <c r="AC691" s="27"/>
      <c r="AD691" s="27"/>
      <c r="AG691">
        <f t="shared" si="295"/>
        <v>0</v>
      </c>
      <c r="AH691">
        <f t="shared" si="296"/>
        <v>0</v>
      </c>
      <c r="AI691" s="35">
        <f t="shared" si="297"/>
        <v>0</v>
      </c>
      <c r="AJ691" s="36">
        <f t="shared" si="298"/>
        <v>0</v>
      </c>
      <c r="AK691" s="37">
        <f t="shared" si="299"/>
        <v>0</v>
      </c>
      <c r="AL691" s="38">
        <f t="shared" si="300"/>
        <v>0</v>
      </c>
      <c r="AM691" s="35">
        <f t="shared" si="301"/>
        <v>0</v>
      </c>
      <c r="AN691" s="36">
        <f t="shared" si="302"/>
        <v>0</v>
      </c>
      <c r="AO691" s="37">
        <f t="shared" si="303"/>
        <v>0</v>
      </c>
      <c r="AP691" s="38">
        <f t="shared" si="304"/>
        <v>0</v>
      </c>
      <c r="AQ691" s="35">
        <f t="shared" si="305"/>
        <v>0</v>
      </c>
      <c r="AR691" s="36">
        <f t="shared" si="306"/>
        <v>0</v>
      </c>
      <c r="AS691" s="37">
        <f t="shared" si="307"/>
        <v>0</v>
      </c>
      <c r="AT691" s="38">
        <f t="shared" si="308"/>
        <v>0</v>
      </c>
      <c r="AU691" s="35">
        <f t="shared" si="309"/>
        <v>0</v>
      </c>
      <c r="AV691" s="36">
        <f t="shared" si="310"/>
        <v>0</v>
      </c>
      <c r="AW691" s="37">
        <f t="shared" si="311"/>
        <v>0</v>
      </c>
      <c r="AX691" s="38">
        <f t="shared" si="312"/>
        <v>0</v>
      </c>
      <c r="AY691" s="39">
        <f t="shared" si="313"/>
        <v>0</v>
      </c>
      <c r="AZ691" s="34" t="str">
        <f>IF(AY691=0,"",
IF(SUM($AY$143:AY691)=1,BA691,
IF($AY$718&gt;SUM($AY$143:AY691),_xlfn.CONCAT(", ",BA691),
IF($AY$718=SUM($AY$143:AY691),_xlfn.CONCAT(" y ",BA691)))))</f>
        <v/>
      </c>
      <c r="BA691" s="220" t="s">
        <v>1313</v>
      </c>
      <c r="BC691" s="41">
        <f t="shared" si="314"/>
        <v>0</v>
      </c>
      <c r="BD691" s="41">
        <f t="shared" si="315"/>
        <v>0</v>
      </c>
      <c r="BE691" s="41">
        <f t="shared" si="316"/>
        <v>0</v>
      </c>
      <c r="BF691" s="41">
        <f t="shared" si="317"/>
        <v>0</v>
      </c>
      <c r="BG691" s="41">
        <f t="shared" si="318"/>
        <v>0</v>
      </c>
      <c r="BH691" s="41">
        <f t="shared" si="319"/>
        <v>0</v>
      </c>
      <c r="BI691" s="41">
        <f t="shared" si="320"/>
        <v>0</v>
      </c>
      <c r="BJ691" s="41">
        <f t="shared" si="321"/>
        <v>0</v>
      </c>
    </row>
    <row r="692" spans="1:62" ht="15" customHeight="1">
      <c r="A692" s="159"/>
      <c r="B692" s="179"/>
      <c r="C692" s="220" t="s">
        <v>1314</v>
      </c>
      <c r="D692" s="573" t="str">
        <f>IF($AC$136="","",IF(HLOOKUP($AC$136,Presentación!$AQ$3:$BV$574,Presentación!AP553)="","",HLOOKUP($AC$136,Presentación!$AQ$3:$BV$574,Presentación!AP553,0)))</f>
        <v/>
      </c>
      <c r="E692" s="573"/>
      <c r="F692" s="573"/>
      <c r="G692" s="551" t="str">
        <f>IF($AC$136="","",IF(HLOOKUP($AC$136,Presentación!$BZ$3:$DE$574,Presentación!AP553,0)="","",HLOOKUP($AC$136,Presentación!$BZ$3:$DE$574,Presentación!AP553,0)))</f>
        <v/>
      </c>
      <c r="H692" s="551"/>
      <c r="I692" s="551"/>
      <c r="J692" s="551"/>
      <c r="K692" s="551"/>
      <c r="L692" s="551"/>
      <c r="M692" s="551"/>
      <c r="N692" s="551"/>
      <c r="O692" s="551"/>
      <c r="P692" s="551"/>
      <c r="Q692" s="551"/>
      <c r="R692" s="551"/>
      <c r="S692" s="551"/>
      <c r="T692" s="601"/>
      <c r="U692" s="467"/>
      <c r="V692" s="468"/>
      <c r="W692" s="27"/>
      <c r="X692" s="27"/>
      <c r="Y692" s="27"/>
      <c r="Z692" s="27"/>
      <c r="AA692" s="27"/>
      <c r="AB692" s="27"/>
      <c r="AC692" s="27"/>
      <c r="AD692" s="27"/>
      <c r="AG692">
        <f t="shared" si="295"/>
        <v>0</v>
      </c>
      <c r="AH692">
        <f t="shared" si="296"/>
        <v>0</v>
      </c>
      <c r="AI692" s="35">
        <f t="shared" si="297"/>
        <v>0</v>
      </c>
      <c r="AJ692" s="36">
        <f t="shared" si="298"/>
        <v>0</v>
      </c>
      <c r="AK692" s="37">
        <f t="shared" si="299"/>
        <v>0</v>
      </c>
      <c r="AL692" s="38">
        <f t="shared" si="300"/>
        <v>0</v>
      </c>
      <c r="AM692" s="35">
        <f t="shared" si="301"/>
        <v>0</v>
      </c>
      <c r="AN692" s="36">
        <f t="shared" si="302"/>
        <v>0</v>
      </c>
      <c r="AO692" s="37">
        <f t="shared" si="303"/>
        <v>0</v>
      </c>
      <c r="AP692" s="38">
        <f t="shared" si="304"/>
        <v>0</v>
      </c>
      <c r="AQ692" s="35">
        <f t="shared" si="305"/>
        <v>0</v>
      </c>
      <c r="AR692" s="36">
        <f t="shared" si="306"/>
        <v>0</v>
      </c>
      <c r="AS692" s="37">
        <f t="shared" si="307"/>
        <v>0</v>
      </c>
      <c r="AT692" s="38">
        <f t="shared" si="308"/>
        <v>0</v>
      </c>
      <c r="AU692" s="35">
        <f t="shared" si="309"/>
        <v>0</v>
      </c>
      <c r="AV692" s="36">
        <f t="shared" si="310"/>
        <v>0</v>
      </c>
      <c r="AW692" s="37">
        <f t="shared" si="311"/>
        <v>0</v>
      </c>
      <c r="AX692" s="38">
        <f t="shared" si="312"/>
        <v>0</v>
      </c>
      <c r="AY692" s="39">
        <f t="shared" si="313"/>
        <v>0</v>
      </c>
      <c r="AZ692" s="34" t="str">
        <f>IF(AY692=0,"",
IF(SUM($AY$143:AY692)=1,BA692,
IF($AY$718&gt;SUM($AY$143:AY692),_xlfn.CONCAT(", ",BA692),
IF($AY$718=SUM($AY$143:AY692),_xlfn.CONCAT(" y ",BA692)))))</f>
        <v/>
      </c>
      <c r="BA692" s="220" t="s">
        <v>1314</v>
      </c>
      <c r="BC692" s="41">
        <f t="shared" si="314"/>
        <v>0</v>
      </c>
      <c r="BD692" s="41">
        <f t="shared" si="315"/>
        <v>0</v>
      </c>
      <c r="BE692" s="41">
        <f t="shared" si="316"/>
        <v>0</v>
      </c>
      <c r="BF692" s="41">
        <f t="shared" si="317"/>
        <v>0</v>
      </c>
      <c r="BG692" s="41">
        <f t="shared" si="318"/>
        <v>0</v>
      </c>
      <c r="BH692" s="41">
        <f t="shared" si="319"/>
        <v>0</v>
      </c>
      <c r="BI692" s="41">
        <f t="shared" si="320"/>
        <v>0</v>
      </c>
      <c r="BJ692" s="41">
        <f t="shared" si="321"/>
        <v>0</v>
      </c>
    </row>
    <row r="693" spans="1:62" ht="15" customHeight="1">
      <c r="A693" s="159"/>
      <c r="B693" s="179"/>
      <c r="C693" s="220" t="s">
        <v>1315</v>
      </c>
      <c r="D693" s="573" t="str">
        <f>IF($AC$136="","",IF(HLOOKUP($AC$136,Presentación!$AQ$3:$BV$574,Presentación!AP554)="","",HLOOKUP($AC$136,Presentación!$AQ$3:$BV$574,Presentación!AP554,0)))</f>
        <v/>
      </c>
      <c r="E693" s="573"/>
      <c r="F693" s="573"/>
      <c r="G693" s="551" t="str">
        <f>IF($AC$136="","",IF(HLOOKUP($AC$136,Presentación!$BZ$3:$DE$574,Presentación!AP554,0)="","",HLOOKUP($AC$136,Presentación!$BZ$3:$DE$574,Presentación!AP554,0)))</f>
        <v/>
      </c>
      <c r="H693" s="551"/>
      <c r="I693" s="551"/>
      <c r="J693" s="551"/>
      <c r="K693" s="551"/>
      <c r="L693" s="551"/>
      <c r="M693" s="551"/>
      <c r="N693" s="551"/>
      <c r="O693" s="551"/>
      <c r="P693" s="551"/>
      <c r="Q693" s="551"/>
      <c r="R693" s="551"/>
      <c r="S693" s="551"/>
      <c r="T693" s="601"/>
      <c r="U693" s="467"/>
      <c r="V693" s="468"/>
      <c r="W693" s="27"/>
      <c r="X693" s="27"/>
      <c r="Y693" s="27"/>
      <c r="Z693" s="27"/>
      <c r="AA693" s="27"/>
      <c r="AB693" s="27"/>
      <c r="AC693" s="27"/>
      <c r="AD693" s="27"/>
      <c r="AG693">
        <f t="shared" si="295"/>
        <v>0</v>
      </c>
      <c r="AH693">
        <f t="shared" si="296"/>
        <v>0</v>
      </c>
      <c r="AI693" s="35">
        <f t="shared" si="297"/>
        <v>0</v>
      </c>
      <c r="AJ693" s="36">
        <f t="shared" si="298"/>
        <v>0</v>
      </c>
      <c r="AK693" s="37">
        <f t="shared" si="299"/>
        <v>0</v>
      </c>
      <c r="AL693" s="38">
        <f t="shared" si="300"/>
        <v>0</v>
      </c>
      <c r="AM693" s="35">
        <f t="shared" si="301"/>
        <v>0</v>
      </c>
      <c r="AN693" s="36">
        <f t="shared" si="302"/>
        <v>0</v>
      </c>
      <c r="AO693" s="37">
        <f t="shared" si="303"/>
        <v>0</v>
      </c>
      <c r="AP693" s="38">
        <f t="shared" si="304"/>
        <v>0</v>
      </c>
      <c r="AQ693" s="35">
        <f t="shared" si="305"/>
        <v>0</v>
      </c>
      <c r="AR693" s="36">
        <f t="shared" si="306"/>
        <v>0</v>
      </c>
      <c r="AS693" s="37">
        <f t="shared" si="307"/>
        <v>0</v>
      </c>
      <c r="AT693" s="38">
        <f t="shared" si="308"/>
        <v>0</v>
      </c>
      <c r="AU693" s="35">
        <f t="shared" si="309"/>
        <v>0</v>
      </c>
      <c r="AV693" s="36">
        <f t="shared" si="310"/>
        <v>0</v>
      </c>
      <c r="AW693" s="37">
        <f t="shared" si="311"/>
        <v>0</v>
      </c>
      <c r="AX693" s="38">
        <f t="shared" si="312"/>
        <v>0</v>
      </c>
      <c r="AY693" s="39">
        <f t="shared" si="313"/>
        <v>0</v>
      </c>
      <c r="AZ693" s="34" t="str">
        <f>IF(AY693=0,"",
IF(SUM($AY$143:AY693)=1,BA693,
IF($AY$718&gt;SUM($AY$143:AY693),_xlfn.CONCAT(", ",BA693),
IF($AY$718=SUM($AY$143:AY693),_xlfn.CONCAT(" y ",BA693)))))</f>
        <v/>
      </c>
      <c r="BA693" s="220" t="s">
        <v>1315</v>
      </c>
      <c r="BC693" s="41">
        <f t="shared" si="314"/>
        <v>0</v>
      </c>
      <c r="BD693" s="41">
        <f t="shared" si="315"/>
        <v>0</v>
      </c>
      <c r="BE693" s="41">
        <f t="shared" si="316"/>
        <v>0</v>
      </c>
      <c r="BF693" s="41">
        <f t="shared" si="317"/>
        <v>0</v>
      </c>
      <c r="BG693" s="41">
        <f t="shared" si="318"/>
        <v>0</v>
      </c>
      <c r="BH693" s="41">
        <f t="shared" si="319"/>
        <v>0</v>
      </c>
      <c r="BI693" s="41">
        <f t="shared" si="320"/>
        <v>0</v>
      </c>
      <c r="BJ693" s="41">
        <f t="shared" si="321"/>
        <v>0</v>
      </c>
    </row>
    <row r="694" spans="1:62" ht="15" customHeight="1">
      <c r="A694" s="159"/>
      <c r="B694" s="179"/>
      <c r="C694" s="220" t="s">
        <v>1316</v>
      </c>
      <c r="D694" s="573" t="str">
        <f>IF($AC$136="","",IF(HLOOKUP($AC$136,Presentación!$AQ$3:$BV$574,Presentación!AP555)="","",HLOOKUP($AC$136,Presentación!$AQ$3:$BV$574,Presentación!AP555,0)))</f>
        <v/>
      </c>
      <c r="E694" s="573"/>
      <c r="F694" s="573"/>
      <c r="G694" s="551" t="str">
        <f>IF($AC$136="","",IF(HLOOKUP($AC$136,Presentación!$BZ$3:$DE$574,Presentación!AP555,0)="","",HLOOKUP($AC$136,Presentación!$BZ$3:$DE$574,Presentación!AP555,0)))</f>
        <v/>
      </c>
      <c r="H694" s="551"/>
      <c r="I694" s="551"/>
      <c r="J694" s="551"/>
      <c r="K694" s="551"/>
      <c r="L694" s="551"/>
      <c r="M694" s="551"/>
      <c r="N694" s="551"/>
      <c r="O694" s="551"/>
      <c r="P694" s="551"/>
      <c r="Q694" s="551"/>
      <c r="R694" s="551"/>
      <c r="S694" s="551"/>
      <c r="T694" s="601"/>
      <c r="U694" s="467"/>
      <c r="V694" s="468"/>
      <c r="W694" s="27"/>
      <c r="X694" s="27"/>
      <c r="Y694" s="27"/>
      <c r="Z694" s="27"/>
      <c r="AA694" s="27"/>
      <c r="AB694" s="27"/>
      <c r="AC694" s="27"/>
      <c r="AD694" s="27"/>
      <c r="AG694">
        <f t="shared" si="295"/>
        <v>0</v>
      </c>
      <c r="AH694">
        <f t="shared" si="296"/>
        <v>0</v>
      </c>
      <c r="AI694" s="35">
        <f t="shared" si="297"/>
        <v>0</v>
      </c>
      <c r="AJ694" s="36">
        <f t="shared" si="298"/>
        <v>0</v>
      </c>
      <c r="AK694" s="37">
        <f t="shared" si="299"/>
        <v>0</v>
      </c>
      <c r="AL694" s="38">
        <f t="shared" si="300"/>
        <v>0</v>
      </c>
      <c r="AM694" s="35">
        <f t="shared" si="301"/>
        <v>0</v>
      </c>
      <c r="AN694" s="36">
        <f t="shared" si="302"/>
        <v>0</v>
      </c>
      <c r="AO694" s="37">
        <f t="shared" si="303"/>
        <v>0</v>
      </c>
      <c r="AP694" s="38">
        <f t="shared" si="304"/>
        <v>0</v>
      </c>
      <c r="AQ694" s="35">
        <f t="shared" si="305"/>
        <v>0</v>
      </c>
      <c r="AR694" s="36">
        <f t="shared" si="306"/>
        <v>0</v>
      </c>
      <c r="AS694" s="37">
        <f t="shared" si="307"/>
        <v>0</v>
      </c>
      <c r="AT694" s="38">
        <f t="shared" si="308"/>
        <v>0</v>
      </c>
      <c r="AU694" s="35">
        <f t="shared" si="309"/>
        <v>0</v>
      </c>
      <c r="AV694" s="36">
        <f t="shared" si="310"/>
        <v>0</v>
      </c>
      <c r="AW694" s="37">
        <f t="shared" si="311"/>
        <v>0</v>
      </c>
      <c r="AX694" s="38">
        <f t="shared" si="312"/>
        <v>0</v>
      </c>
      <c r="AY694" s="39">
        <f t="shared" si="313"/>
        <v>0</v>
      </c>
      <c r="AZ694" s="34" t="str">
        <f>IF(AY694=0,"",
IF(SUM($AY$143:AY694)=1,BA694,
IF($AY$718&gt;SUM($AY$143:AY694),_xlfn.CONCAT(", ",BA694),
IF($AY$718=SUM($AY$143:AY694),_xlfn.CONCAT(" y ",BA694)))))</f>
        <v/>
      </c>
      <c r="BA694" s="220" t="s">
        <v>1316</v>
      </c>
      <c r="BC694" s="41">
        <f t="shared" si="314"/>
        <v>0</v>
      </c>
      <c r="BD694" s="41">
        <f t="shared" si="315"/>
        <v>0</v>
      </c>
      <c r="BE694" s="41">
        <f t="shared" si="316"/>
        <v>0</v>
      </c>
      <c r="BF694" s="41">
        <f t="shared" si="317"/>
        <v>0</v>
      </c>
      <c r="BG694" s="41">
        <f t="shared" si="318"/>
        <v>0</v>
      </c>
      <c r="BH694" s="41">
        <f t="shared" si="319"/>
        <v>0</v>
      </c>
      <c r="BI694" s="41">
        <f t="shared" si="320"/>
        <v>0</v>
      </c>
      <c r="BJ694" s="41">
        <f t="shared" si="321"/>
        <v>0</v>
      </c>
    </row>
    <row r="695" spans="1:62" ht="15" customHeight="1">
      <c r="A695" s="159"/>
      <c r="B695" s="179"/>
      <c r="C695" s="220" t="s">
        <v>1317</v>
      </c>
      <c r="D695" s="573" t="str">
        <f>IF($AC$136="","",IF(HLOOKUP($AC$136,Presentación!$AQ$3:$BV$574,Presentación!AP556)="","",HLOOKUP($AC$136,Presentación!$AQ$3:$BV$574,Presentación!AP556,0)))</f>
        <v/>
      </c>
      <c r="E695" s="573"/>
      <c r="F695" s="573"/>
      <c r="G695" s="551" t="str">
        <f>IF($AC$136="","",IF(HLOOKUP($AC$136,Presentación!$BZ$3:$DE$574,Presentación!AP556,0)="","",HLOOKUP($AC$136,Presentación!$BZ$3:$DE$574,Presentación!AP556,0)))</f>
        <v/>
      </c>
      <c r="H695" s="551"/>
      <c r="I695" s="551"/>
      <c r="J695" s="551"/>
      <c r="K695" s="551"/>
      <c r="L695" s="551"/>
      <c r="M695" s="551"/>
      <c r="N695" s="551"/>
      <c r="O695" s="551"/>
      <c r="P695" s="551"/>
      <c r="Q695" s="551"/>
      <c r="R695" s="551"/>
      <c r="S695" s="551"/>
      <c r="T695" s="601"/>
      <c r="U695" s="467"/>
      <c r="V695" s="468"/>
      <c r="W695" s="27"/>
      <c r="X695" s="27"/>
      <c r="Y695" s="27"/>
      <c r="Z695" s="27"/>
      <c r="AA695" s="27"/>
      <c r="AB695" s="27"/>
      <c r="AC695" s="27"/>
      <c r="AD695" s="27"/>
      <c r="AG695">
        <f t="shared" si="295"/>
        <v>0</v>
      </c>
      <c r="AH695">
        <f t="shared" si="296"/>
        <v>0</v>
      </c>
      <c r="AI695" s="35">
        <f t="shared" si="297"/>
        <v>0</v>
      </c>
      <c r="AJ695" s="36">
        <f t="shared" si="298"/>
        <v>0</v>
      </c>
      <c r="AK695" s="37">
        <f t="shared" si="299"/>
        <v>0</v>
      </c>
      <c r="AL695" s="38">
        <f t="shared" si="300"/>
        <v>0</v>
      </c>
      <c r="AM695" s="35">
        <f t="shared" si="301"/>
        <v>0</v>
      </c>
      <c r="AN695" s="36">
        <f t="shared" si="302"/>
        <v>0</v>
      </c>
      <c r="AO695" s="37">
        <f t="shared" si="303"/>
        <v>0</v>
      </c>
      <c r="AP695" s="38">
        <f t="shared" si="304"/>
        <v>0</v>
      </c>
      <c r="AQ695" s="35">
        <f t="shared" si="305"/>
        <v>0</v>
      </c>
      <c r="AR695" s="36">
        <f t="shared" si="306"/>
        <v>0</v>
      </c>
      <c r="AS695" s="37">
        <f t="shared" si="307"/>
        <v>0</v>
      </c>
      <c r="AT695" s="38">
        <f t="shared" si="308"/>
        <v>0</v>
      </c>
      <c r="AU695" s="35">
        <f t="shared" si="309"/>
        <v>0</v>
      </c>
      <c r="AV695" s="36">
        <f t="shared" si="310"/>
        <v>0</v>
      </c>
      <c r="AW695" s="37">
        <f t="shared" si="311"/>
        <v>0</v>
      </c>
      <c r="AX695" s="38">
        <f t="shared" si="312"/>
        <v>0</v>
      </c>
      <c r="AY695" s="39">
        <f t="shared" si="313"/>
        <v>0</v>
      </c>
      <c r="AZ695" s="34" t="str">
        <f>IF(AY695=0,"",
IF(SUM($AY$143:AY695)=1,BA695,
IF($AY$718&gt;SUM($AY$143:AY695),_xlfn.CONCAT(", ",BA695),
IF($AY$718=SUM($AY$143:AY695),_xlfn.CONCAT(" y ",BA695)))))</f>
        <v/>
      </c>
      <c r="BA695" s="220" t="s">
        <v>1317</v>
      </c>
      <c r="BC695" s="41">
        <f t="shared" si="314"/>
        <v>0</v>
      </c>
      <c r="BD695" s="41">
        <f t="shared" si="315"/>
        <v>0</v>
      </c>
      <c r="BE695" s="41">
        <f t="shared" si="316"/>
        <v>0</v>
      </c>
      <c r="BF695" s="41">
        <f t="shared" si="317"/>
        <v>0</v>
      </c>
      <c r="BG695" s="41">
        <f t="shared" si="318"/>
        <v>0</v>
      </c>
      <c r="BH695" s="41">
        <f t="shared" si="319"/>
        <v>0</v>
      </c>
      <c r="BI695" s="41">
        <f t="shared" si="320"/>
        <v>0</v>
      </c>
      <c r="BJ695" s="41">
        <f t="shared" si="321"/>
        <v>0</v>
      </c>
    </row>
    <row r="696" spans="1:62" ht="15" customHeight="1">
      <c r="A696" s="159"/>
      <c r="B696" s="179"/>
      <c r="C696" s="220" t="s">
        <v>1318</v>
      </c>
      <c r="D696" s="573" t="str">
        <f>IF($AC$136="","",IF(HLOOKUP($AC$136,Presentación!$AQ$3:$BV$574,Presentación!AP557)="","",HLOOKUP($AC$136,Presentación!$AQ$3:$BV$574,Presentación!AP557,0)))</f>
        <v/>
      </c>
      <c r="E696" s="573"/>
      <c r="F696" s="573"/>
      <c r="G696" s="551" t="str">
        <f>IF($AC$136="","",IF(HLOOKUP($AC$136,Presentación!$BZ$3:$DE$574,Presentación!AP557,0)="","",HLOOKUP($AC$136,Presentación!$BZ$3:$DE$574,Presentación!AP557,0)))</f>
        <v/>
      </c>
      <c r="H696" s="551"/>
      <c r="I696" s="551"/>
      <c r="J696" s="551"/>
      <c r="K696" s="551"/>
      <c r="L696" s="551"/>
      <c r="M696" s="551"/>
      <c r="N696" s="551"/>
      <c r="O696" s="551"/>
      <c r="P696" s="551"/>
      <c r="Q696" s="551"/>
      <c r="R696" s="551"/>
      <c r="S696" s="551"/>
      <c r="T696" s="601"/>
      <c r="U696" s="467"/>
      <c r="V696" s="468"/>
      <c r="W696" s="27"/>
      <c r="X696" s="27"/>
      <c r="Y696" s="27"/>
      <c r="Z696" s="27"/>
      <c r="AA696" s="27"/>
      <c r="AB696" s="27"/>
      <c r="AC696" s="27"/>
      <c r="AD696" s="27"/>
      <c r="AG696">
        <f t="shared" si="295"/>
        <v>0</v>
      </c>
      <c r="AH696">
        <f t="shared" si="296"/>
        <v>0</v>
      </c>
      <c r="AI696" s="35">
        <f t="shared" si="297"/>
        <v>0</v>
      </c>
      <c r="AJ696" s="36">
        <f t="shared" si="298"/>
        <v>0</v>
      </c>
      <c r="AK696" s="37">
        <f t="shared" si="299"/>
        <v>0</v>
      </c>
      <c r="AL696" s="38">
        <f t="shared" si="300"/>
        <v>0</v>
      </c>
      <c r="AM696" s="35">
        <f t="shared" si="301"/>
        <v>0</v>
      </c>
      <c r="AN696" s="36">
        <f t="shared" si="302"/>
        <v>0</v>
      </c>
      <c r="AO696" s="37">
        <f t="shared" si="303"/>
        <v>0</v>
      </c>
      <c r="AP696" s="38">
        <f t="shared" si="304"/>
        <v>0</v>
      </c>
      <c r="AQ696" s="35">
        <f t="shared" si="305"/>
        <v>0</v>
      </c>
      <c r="AR696" s="36">
        <f t="shared" si="306"/>
        <v>0</v>
      </c>
      <c r="AS696" s="37">
        <f t="shared" si="307"/>
        <v>0</v>
      </c>
      <c r="AT696" s="38">
        <f t="shared" si="308"/>
        <v>0</v>
      </c>
      <c r="AU696" s="35">
        <f t="shared" si="309"/>
        <v>0</v>
      </c>
      <c r="AV696" s="36">
        <f t="shared" si="310"/>
        <v>0</v>
      </c>
      <c r="AW696" s="37">
        <f t="shared" si="311"/>
        <v>0</v>
      </c>
      <c r="AX696" s="38">
        <f t="shared" si="312"/>
        <v>0</v>
      </c>
      <c r="AY696" s="39">
        <f t="shared" si="313"/>
        <v>0</v>
      </c>
      <c r="AZ696" s="34" t="str">
        <f>IF(AY696=0,"",
IF(SUM($AY$143:AY696)=1,BA696,
IF($AY$718&gt;SUM($AY$143:AY696),_xlfn.CONCAT(", ",BA696),
IF($AY$718=SUM($AY$143:AY696),_xlfn.CONCAT(" y ",BA696)))))</f>
        <v/>
      </c>
      <c r="BA696" s="220" t="s">
        <v>1318</v>
      </c>
      <c r="BC696" s="41">
        <f t="shared" si="314"/>
        <v>0</v>
      </c>
      <c r="BD696" s="41">
        <f t="shared" si="315"/>
        <v>0</v>
      </c>
      <c r="BE696" s="41">
        <f t="shared" si="316"/>
        <v>0</v>
      </c>
      <c r="BF696" s="41">
        <f t="shared" si="317"/>
        <v>0</v>
      </c>
      <c r="BG696" s="41">
        <f t="shared" si="318"/>
        <v>0</v>
      </c>
      <c r="BH696" s="41">
        <f t="shared" si="319"/>
        <v>0</v>
      </c>
      <c r="BI696" s="41">
        <f t="shared" si="320"/>
        <v>0</v>
      </c>
      <c r="BJ696" s="41">
        <f t="shared" si="321"/>
        <v>0</v>
      </c>
    </row>
    <row r="697" spans="1:62" ht="15" customHeight="1">
      <c r="A697" s="159"/>
      <c r="B697" s="179"/>
      <c r="C697" s="220" t="s">
        <v>1319</v>
      </c>
      <c r="D697" s="573" t="str">
        <f>IF($AC$136="","",IF(HLOOKUP($AC$136,Presentación!$AQ$3:$BV$574,Presentación!AP558)="","",HLOOKUP($AC$136,Presentación!$AQ$3:$BV$574,Presentación!AP558,0)))</f>
        <v/>
      </c>
      <c r="E697" s="573"/>
      <c r="F697" s="573"/>
      <c r="G697" s="551" t="str">
        <f>IF($AC$136="","",IF(HLOOKUP($AC$136,Presentación!$BZ$3:$DE$574,Presentación!AP558,0)="","",HLOOKUP($AC$136,Presentación!$BZ$3:$DE$574,Presentación!AP558,0)))</f>
        <v/>
      </c>
      <c r="H697" s="551"/>
      <c r="I697" s="551"/>
      <c r="J697" s="551"/>
      <c r="K697" s="551"/>
      <c r="L697" s="551"/>
      <c r="M697" s="551"/>
      <c r="N697" s="551"/>
      <c r="O697" s="551"/>
      <c r="P697" s="551"/>
      <c r="Q697" s="551"/>
      <c r="R697" s="551"/>
      <c r="S697" s="551"/>
      <c r="T697" s="601"/>
      <c r="U697" s="467"/>
      <c r="V697" s="468"/>
      <c r="W697" s="27"/>
      <c r="X697" s="27"/>
      <c r="Y697" s="27"/>
      <c r="Z697" s="27"/>
      <c r="AA697" s="27"/>
      <c r="AB697" s="27"/>
      <c r="AC697" s="27"/>
      <c r="AD697" s="27"/>
      <c r="AG697">
        <f t="shared" si="295"/>
        <v>0</v>
      </c>
      <c r="AH697">
        <f t="shared" si="296"/>
        <v>0</v>
      </c>
      <c r="AI697" s="35">
        <f t="shared" si="297"/>
        <v>0</v>
      </c>
      <c r="AJ697" s="36">
        <f t="shared" si="298"/>
        <v>0</v>
      </c>
      <c r="AK697" s="37">
        <f t="shared" si="299"/>
        <v>0</v>
      </c>
      <c r="AL697" s="38">
        <f t="shared" si="300"/>
        <v>0</v>
      </c>
      <c r="AM697" s="35">
        <f t="shared" si="301"/>
        <v>0</v>
      </c>
      <c r="AN697" s="36">
        <f t="shared" si="302"/>
        <v>0</v>
      </c>
      <c r="AO697" s="37">
        <f t="shared" si="303"/>
        <v>0</v>
      </c>
      <c r="AP697" s="38">
        <f t="shared" si="304"/>
        <v>0</v>
      </c>
      <c r="AQ697" s="35">
        <f t="shared" si="305"/>
        <v>0</v>
      </c>
      <c r="AR697" s="36">
        <f t="shared" si="306"/>
        <v>0</v>
      </c>
      <c r="AS697" s="37">
        <f t="shared" si="307"/>
        <v>0</v>
      </c>
      <c r="AT697" s="38">
        <f t="shared" si="308"/>
        <v>0</v>
      </c>
      <c r="AU697" s="35">
        <f t="shared" si="309"/>
        <v>0</v>
      </c>
      <c r="AV697" s="36">
        <f t="shared" si="310"/>
        <v>0</v>
      </c>
      <c r="AW697" s="37">
        <f t="shared" si="311"/>
        <v>0</v>
      </c>
      <c r="AX697" s="38">
        <f t="shared" si="312"/>
        <v>0</v>
      </c>
      <c r="AY697" s="39">
        <f t="shared" si="313"/>
        <v>0</v>
      </c>
      <c r="AZ697" s="34" t="str">
        <f>IF(AY697=0,"",
IF(SUM($AY$143:AY697)=1,BA697,
IF($AY$718&gt;SUM($AY$143:AY697),_xlfn.CONCAT(", ",BA697),
IF($AY$718=SUM($AY$143:AY697),_xlfn.CONCAT(" y ",BA697)))))</f>
        <v/>
      </c>
      <c r="BA697" s="220" t="s">
        <v>1319</v>
      </c>
      <c r="BC697" s="41">
        <f t="shared" si="314"/>
        <v>0</v>
      </c>
      <c r="BD697" s="41">
        <f t="shared" si="315"/>
        <v>0</v>
      </c>
      <c r="BE697" s="41">
        <f t="shared" si="316"/>
        <v>0</v>
      </c>
      <c r="BF697" s="41">
        <f t="shared" si="317"/>
        <v>0</v>
      </c>
      <c r="BG697" s="41">
        <f t="shared" si="318"/>
        <v>0</v>
      </c>
      <c r="BH697" s="41">
        <f t="shared" si="319"/>
        <v>0</v>
      </c>
      <c r="BI697" s="41">
        <f t="shared" si="320"/>
        <v>0</v>
      </c>
      <c r="BJ697" s="41">
        <f t="shared" si="321"/>
        <v>0</v>
      </c>
    </row>
    <row r="698" spans="1:62" ht="15" customHeight="1">
      <c r="A698" s="159"/>
      <c r="B698" s="179"/>
      <c r="C698" s="220" t="s">
        <v>1320</v>
      </c>
      <c r="D698" s="573" t="str">
        <f>IF($AC$136="","",IF(HLOOKUP($AC$136,Presentación!$AQ$3:$BV$574,Presentación!AP559)="","",HLOOKUP($AC$136,Presentación!$AQ$3:$BV$574,Presentación!AP559,0)))</f>
        <v/>
      </c>
      <c r="E698" s="573"/>
      <c r="F698" s="573"/>
      <c r="G698" s="551" t="str">
        <f>IF($AC$136="","",IF(HLOOKUP($AC$136,Presentación!$BZ$3:$DE$574,Presentación!AP559,0)="","",HLOOKUP($AC$136,Presentación!$BZ$3:$DE$574,Presentación!AP559,0)))</f>
        <v/>
      </c>
      <c r="H698" s="551"/>
      <c r="I698" s="551"/>
      <c r="J698" s="551"/>
      <c r="K698" s="551"/>
      <c r="L698" s="551"/>
      <c r="M698" s="551"/>
      <c r="N698" s="551"/>
      <c r="O698" s="551"/>
      <c r="P698" s="551"/>
      <c r="Q698" s="551"/>
      <c r="R698" s="551"/>
      <c r="S698" s="551"/>
      <c r="T698" s="601"/>
      <c r="U698" s="467"/>
      <c r="V698" s="468"/>
      <c r="W698" s="27"/>
      <c r="X698" s="27"/>
      <c r="Y698" s="27"/>
      <c r="Z698" s="27"/>
      <c r="AA698" s="27"/>
      <c r="AB698" s="27"/>
      <c r="AC698" s="27"/>
      <c r="AD698" s="27"/>
      <c r="AG698">
        <f t="shared" si="295"/>
        <v>0</v>
      </c>
      <c r="AH698">
        <f t="shared" si="296"/>
        <v>0</v>
      </c>
      <c r="AI698" s="35">
        <f t="shared" si="297"/>
        <v>0</v>
      </c>
      <c r="AJ698" s="36">
        <f t="shared" si="298"/>
        <v>0</v>
      </c>
      <c r="AK698" s="37">
        <f t="shared" si="299"/>
        <v>0</v>
      </c>
      <c r="AL698" s="38">
        <f t="shared" si="300"/>
        <v>0</v>
      </c>
      <c r="AM698" s="35">
        <f t="shared" si="301"/>
        <v>0</v>
      </c>
      <c r="AN698" s="36">
        <f t="shared" si="302"/>
        <v>0</v>
      </c>
      <c r="AO698" s="37">
        <f t="shared" si="303"/>
        <v>0</v>
      </c>
      <c r="AP698" s="38">
        <f t="shared" si="304"/>
        <v>0</v>
      </c>
      <c r="AQ698" s="35">
        <f t="shared" si="305"/>
        <v>0</v>
      </c>
      <c r="AR698" s="36">
        <f t="shared" si="306"/>
        <v>0</v>
      </c>
      <c r="AS698" s="37">
        <f t="shared" si="307"/>
        <v>0</v>
      </c>
      <c r="AT698" s="38">
        <f t="shared" si="308"/>
        <v>0</v>
      </c>
      <c r="AU698" s="35">
        <f t="shared" si="309"/>
        <v>0</v>
      </c>
      <c r="AV698" s="36">
        <f t="shared" si="310"/>
        <v>0</v>
      </c>
      <c r="AW698" s="37">
        <f t="shared" si="311"/>
        <v>0</v>
      </c>
      <c r="AX698" s="38">
        <f t="shared" si="312"/>
        <v>0</v>
      </c>
      <c r="AY698" s="39">
        <f t="shared" si="313"/>
        <v>0</v>
      </c>
      <c r="AZ698" s="34" t="str">
        <f>IF(AY698=0,"",
IF(SUM($AY$143:AY698)=1,BA698,
IF($AY$718&gt;SUM($AY$143:AY698),_xlfn.CONCAT(", ",BA698),
IF($AY$718=SUM($AY$143:AY698),_xlfn.CONCAT(" y ",BA698)))))</f>
        <v/>
      </c>
      <c r="BA698" s="220" t="s">
        <v>1320</v>
      </c>
      <c r="BC698" s="41">
        <f t="shared" si="314"/>
        <v>0</v>
      </c>
      <c r="BD698" s="41">
        <f t="shared" si="315"/>
        <v>0</v>
      </c>
      <c r="BE698" s="41">
        <f t="shared" si="316"/>
        <v>0</v>
      </c>
      <c r="BF698" s="41">
        <f t="shared" si="317"/>
        <v>0</v>
      </c>
      <c r="BG698" s="41">
        <f t="shared" si="318"/>
        <v>0</v>
      </c>
      <c r="BH698" s="41">
        <f t="shared" si="319"/>
        <v>0</v>
      </c>
      <c r="BI698" s="41">
        <f t="shared" si="320"/>
        <v>0</v>
      </c>
      <c r="BJ698" s="41">
        <f t="shared" si="321"/>
        <v>0</v>
      </c>
    </row>
    <row r="699" spans="1:62" ht="15" customHeight="1">
      <c r="A699" s="159"/>
      <c r="B699" s="179"/>
      <c r="C699" s="220" t="s">
        <v>1321</v>
      </c>
      <c r="D699" s="573" t="str">
        <f>IF($AC$136="","",IF(HLOOKUP($AC$136,Presentación!$AQ$3:$BV$574,Presentación!AP560)="","",HLOOKUP($AC$136,Presentación!$AQ$3:$BV$574,Presentación!AP560,0)))</f>
        <v/>
      </c>
      <c r="E699" s="573"/>
      <c r="F699" s="573"/>
      <c r="G699" s="551" t="str">
        <f>IF($AC$136="","",IF(HLOOKUP($AC$136,Presentación!$BZ$3:$DE$574,Presentación!AP560,0)="","",HLOOKUP($AC$136,Presentación!$BZ$3:$DE$574,Presentación!AP560,0)))</f>
        <v/>
      </c>
      <c r="H699" s="551"/>
      <c r="I699" s="551"/>
      <c r="J699" s="551"/>
      <c r="K699" s="551"/>
      <c r="L699" s="551"/>
      <c r="M699" s="551"/>
      <c r="N699" s="551"/>
      <c r="O699" s="551"/>
      <c r="P699" s="551"/>
      <c r="Q699" s="551"/>
      <c r="R699" s="551"/>
      <c r="S699" s="551"/>
      <c r="T699" s="601"/>
      <c r="U699" s="467"/>
      <c r="V699" s="468"/>
      <c r="W699" s="27"/>
      <c r="X699" s="27"/>
      <c r="Y699" s="27"/>
      <c r="Z699" s="27"/>
      <c r="AA699" s="27"/>
      <c r="AB699" s="27"/>
      <c r="AC699" s="27"/>
      <c r="AD699" s="27"/>
      <c r="AG699">
        <f t="shared" si="295"/>
        <v>0</v>
      </c>
      <c r="AH699">
        <f t="shared" si="296"/>
        <v>0</v>
      </c>
      <c r="AI699" s="35">
        <f t="shared" si="297"/>
        <v>0</v>
      </c>
      <c r="AJ699" s="36">
        <f t="shared" si="298"/>
        <v>0</v>
      </c>
      <c r="AK699" s="37">
        <f t="shared" si="299"/>
        <v>0</v>
      </c>
      <c r="AL699" s="38">
        <f t="shared" si="300"/>
        <v>0</v>
      </c>
      <c r="AM699" s="35">
        <f t="shared" si="301"/>
        <v>0</v>
      </c>
      <c r="AN699" s="36">
        <f t="shared" si="302"/>
        <v>0</v>
      </c>
      <c r="AO699" s="37">
        <f t="shared" si="303"/>
        <v>0</v>
      </c>
      <c r="AP699" s="38">
        <f t="shared" si="304"/>
        <v>0</v>
      </c>
      <c r="AQ699" s="35">
        <f t="shared" si="305"/>
        <v>0</v>
      </c>
      <c r="AR699" s="36">
        <f t="shared" si="306"/>
        <v>0</v>
      </c>
      <c r="AS699" s="37">
        <f t="shared" si="307"/>
        <v>0</v>
      </c>
      <c r="AT699" s="38">
        <f t="shared" si="308"/>
        <v>0</v>
      </c>
      <c r="AU699" s="35">
        <f t="shared" si="309"/>
        <v>0</v>
      </c>
      <c r="AV699" s="36">
        <f t="shared" si="310"/>
        <v>0</v>
      </c>
      <c r="AW699" s="37">
        <f t="shared" si="311"/>
        <v>0</v>
      </c>
      <c r="AX699" s="38">
        <f t="shared" si="312"/>
        <v>0</v>
      </c>
      <c r="AY699" s="39">
        <f t="shared" si="313"/>
        <v>0</v>
      </c>
      <c r="AZ699" s="34" t="str">
        <f>IF(AY699=0,"",
IF(SUM($AY$143:AY699)=1,BA699,
IF($AY$718&gt;SUM($AY$143:AY699),_xlfn.CONCAT(", ",BA699),
IF($AY$718=SUM($AY$143:AY699),_xlfn.CONCAT(" y ",BA699)))))</f>
        <v/>
      </c>
      <c r="BA699" s="220" t="s">
        <v>1321</v>
      </c>
      <c r="BC699" s="41">
        <f t="shared" si="314"/>
        <v>0</v>
      </c>
      <c r="BD699" s="41">
        <f t="shared" si="315"/>
        <v>0</v>
      </c>
      <c r="BE699" s="41">
        <f t="shared" si="316"/>
        <v>0</v>
      </c>
      <c r="BF699" s="41">
        <f t="shared" si="317"/>
        <v>0</v>
      </c>
      <c r="BG699" s="41">
        <f t="shared" si="318"/>
        <v>0</v>
      </c>
      <c r="BH699" s="41">
        <f t="shared" si="319"/>
        <v>0</v>
      </c>
      <c r="BI699" s="41">
        <f t="shared" si="320"/>
        <v>0</v>
      </c>
      <c r="BJ699" s="41">
        <f t="shared" si="321"/>
        <v>0</v>
      </c>
    </row>
    <row r="700" spans="1:62" ht="15" customHeight="1">
      <c r="A700" s="159"/>
      <c r="B700" s="179"/>
      <c r="C700" s="220" t="s">
        <v>1322</v>
      </c>
      <c r="D700" s="573" t="str">
        <f>IF($AC$136="","",IF(HLOOKUP($AC$136,Presentación!$AQ$3:$BV$574,Presentación!AP561)="","",HLOOKUP($AC$136,Presentación!$AQ$3:$BV$574,Presentación!AP561,0)))</f>
        <v/>
      </c>
      <c r="E700" s="573"/>
      <c r="F700" s="573"/>
      <c r="G700" s="551" t="str">
        <f>IF($AC$136="","",IF(HLOOKUP($AC$136,Presentación!$BZ$3:$DE$574,Presentación!AP561,0)="","",HLOOKUP($AC$136,Presentación!$BZ$3:$DE$574,Presentación!AP561,0)))</f>
        <v/>
      </c>
      <c r="H700" s="551"/>
      <c r="I700" s="551"/>
      <c r="J700" s="551"/>
      <c r="K700" s="551"/>
      <c r="L700" s="551"/>
      <c r="M700" s="551"/>
      <c r="N700" s="551"/>
      <c r="O700" s="551"/>
      <c r="P700" s="551"/>
      <c r="Q700" s="551"/>
      <c r="R700" s="551"/>
      <c r="S700" s="551"/>
      <c r="T700" s="601"/>
      <c r="U700" s="467"/>
      <c r="V700" s="468"/>
      <c r="W700" s="27"/>
      <c r="X700" s="27"/>
      <c r="Y700" s="27"/>
      <c r="Z700" s="27"/>
      <c r="AA700" s="27"/>
      <c r="AB700" s="27"/>
      <c r="AC700" s="27"/>
      <c r="AD700" s="27"/>
      <c r="AG700">
        <f t="shared" si="295"/>
        <v>0</v>
      </c>
      <c r="AH700">
        <f t="shared" si="296"/>
        <v>0</v>
      </c>
      <c r="AI700" s="35">
        <f t="shared" si="297"/>
        <v>0</v>
      </c>
      <c r="AJ700" s="36">
        <f t="shared" si="298"/>
        <v>0</v>
      </c>
      <c r="AK700" s="37">
        <f t="shared" si="299"/>
        <v>0</v>
      </c>
      <c r="AL700" s="38">
        <f t="shared" si="300"/>
        <v>0</v>
      </c>
      <c r="AM700" s="35">
        <f t="shared" si="301"/>
        <v>0</v>
      </c>
      <c r="AN700" s="36">
        <f t="shared" si="302"/>
        <v>0</v>
      </c>
      <c r="AO700" s="37">
        <f t="shared" si="303"/>
        <v>0</v>
      </c>
      <c r="AP700" s="38">
        <f t="shared" si="304"/>
        <v>0</v>
      </c>
      <c r="AQ700" s="35">
        <f t="shared" si="305"/>
        <v>0</v>
      </c>
      <c r="AR700" s="36">
        <f t="shared" si="306"/>
        <v>0</v>
      </c>
      <c r="AS700" s="37">
        <f t="shared" si="307"/>
        <v>0</v>
      </c>
      <c r="AT700" s="38">
        <f t="shared" si="308"/>
        <v>0</v>
      </c>
      <c r="AU700" s="35">
        <f t="shared" si="309"/>
        <v>0</v>
      </c>
      <c r="AV700" s="36">
        <f t="shared" si="310"/>
        <v>0</v>
      </c>
      <c r="AW700" s="37">
        <f t="shared" si="311"/>
        <v>0</v>
      </c>
      <c r="AX700" s="38">
        <f t="shared" si="312"/>
        <v>0</v>
      </c>
      <c r="AY700" s="39">
        <f t="shared" si="313"/>
        <v>0</v>
      </c>
      <c r="AZ700" s="34" t="str">
        <f>IF(AY700=0,"",
IF(SUM($AY$143:AY700)=1,BA700,
IF($AY$718&gt;SUM($AY$143:AY700),_xlfn.CONCAT(", ",BA700),
IF($AY$718=SUM($AY$143:AY700),_xlfn.CONCAT(" y ",BA700)))))</f>
        <v/>
      </c>
      <c r="BA700" s="220" t="s">
        <v>1322</v>
      </c>
      <c r="BC700" s="41">
        <f t="shared" si="314"/>
        <v>0</v>
      </c>
      <c r="BD700" s="41">
        <f t="shared" si="315"/>
        <v>0</v>
      </c>
      <c r="BE700" s="41">
        <f t="shared" si="316"/>
        <v>0</v>
      </c>
      <c r="BF700" s="41">
        <f t="shared" si="317"/>
        <v>0</v>
      </c>
      <c r="BG700" s="41">
        <f t="shared" si="318"/>
        <v>0</v>
      </c>
      <c r="BH700" s="41">
        <f t="shared" si="319"/>
        <v>0</v>
      </c>
      <c r="BI700" s="41">
        <f t="shared" si="320"/>
        <v>0</v>
      </c>
      <c r="BJ700" s="41">
        <f t="shared" si="321"/>
        <v>0</v>
      </c>
    </row>
    <row r="701" spans="1:62" ht="15" customHeight="1">
      <c r="A701" s="159"/>
      <c r="B701" s="179"/>
      <c r="C701" s="220" t="s">
        <v>1323</v>
      </c>
      <c r="D701" s="573" t="str">
        <f>IF($AC$136="","",IF(HLOOKUP($AC$136,Presentación!$AQ$3:$BV$574,Presentación!AP562)="","",HLOOKUP($AC$136,Presentación!$AQ$3:$BV$574,Presentación!AP562,0)))</f>
        <v/>
      </c>
      <c r="E701" s="573"/>
      <c r="F701" s="573"/>
      <c r="G701" s="551" t="str">
        <f>IF($AC$136="","",IF(HLOOKUP($AC$136,Presentación!$BZ$3:$DE$574,Presentación!AP562,0)="","",HLOOKUP($AC$136,Presentación!$BZ$3:$DE$574,Presentación!AP562,0)))</f>
        <v/>
      </c>
      <c r="H701" s="551"/>
      <c r="I701" s="551"/>
      <c r="J701" s="551"/>
      <c r="K701" s="551"/>
      <c r="L701" s="551"/>
      <c r="M701" s="551"/>
      <c r="N701" s="551"/>
      <c r="O701" s="551"/>
      <c r="P701" s="551"/>
      <c r="Q701" s="551"/>
      <c r="R701" s="551"/>
      <c r="S701" s="551"/>
      <c r="T701" s="601"/>
      <c r="U701" s="467"/>
      <c r="V701" s="468"/>
      <c r="W701" s="27"/>
      <c r="X701" s="27"/>
      <c r="Y701" s="27"/>
      <c r="Z701" s="27"/>
      <c r="AA701" s="27"/>
      <c r="AB701" s="27"/>
      <c r="AC701" s="27"/>
      <c r="AD701" s="27"/>
      <c r="AG701">
        <f t="shared" si="295"/>
        <v>0</v>
      </c>
      <c r="AH701">
        <f t="shared" si="296"/>
        <v>0</v>
      </c>
      <c r="AI701" s="35">
        <f t="shared" si="297"/>
        <v>0</v>
      </c>
      <c r="AJ701" s="36">
        <f t="shared" si="298"/>
        <v>0</v>
      </c>
      <c r="AK701" s="37">
        <f t="shared" si="299"/>
        <v>0</v>
      </c>
      <c r="AL701" s="38">
        <f t="shared" si="300"/>
        <v>0</v>
      </c>
      <c r="AM701" s="35">
        <f t="shared" si="301"/>
        <v>0</v>
      </c>
      <c r="AN701" s="36">
        <f t="shared" si="302"/>
        <v>0</v>
      </c>
      <c r="AO701" s="37">
        <f t="shared" si="303"/>
        <v>0</v>
      </c>
      <c r="AP701" s="38">
        <f t="shared" si="304"/>
        <v>0</v>
      </c>
      <c r="AQ701" s="35">
        <f t="shared" si="305"/>
        <v>0</v>
      </c>
      <c r="AR701" s="36">
        <f t="shared" si="306"/>
        <v>0</v>
      </c>
      <c r="AS701" s="37">
        <f t="shared" si="307"/>
        <v>0</v>
      </c>
      <c r="AT701" s="38">
        <f t="shared" si="308"/>
        <v>0</v>
      </c>
      <c r="AU701" s="35">
        <f t="shared" si="309"/>
        <v>0</v>
      </c>
      <c r="AV701" s="36">
        <f t="shared" si="310"/>
        <v>0</v>
      </c>
      <c r="AW701" s="37">
        <f t="shared" si="311"/>
        <v>0</v>
      </c>
      <c r="AX701" s="38">
        <f t="shared" si="312"/>
        <v>0</v>
      </c>
      <c r="AY701" s="39">
        <f t="shared" si="313"/>
        <v>0</v>
      </c>
      <c r="AZ701" s="34" t="str">
        <f>IF(AY701=0,"",
IF(SUM($AY$143:AY701)=1,BA701,
IF($AY$718&gt;SUM($AY$143:AY701),_xlfn.CONCAT(", ",BA701),
IF($AY$718=SUM($AY$143:AY701),_xlfn.CONCAT(" y ",BA701)))))</f>
        <v/>
      </c>
      <c r="BA701" s="220" t="s">
        <v>1323</v>
      </c>
      <c r="BC701" s="41">
        <f t="shared" si="314"/>
        <v>0</v>
      </c>
      <c r="BD701" s="41">
        <f t="shared" si="315"/>
        <v>0</v>
      </c>
      <c r="BE701" s="41">
        <f t="shared" si="316"/>
        <v>0</v>
      </c>
      <c r="BF701" s="41">
        <f t="shared" si="317"/>
        <v>0</v>
      </c>
      <c r="BG701" s="41">
        <f t="shared" si="318"/>
        <v>0</v>
      </c>
      <c r="BH701" s="41">
        <f t="shared" si="319"/>
        <v>0</v>
      </c>
      <c r="BI701" s="41">
        <f t="shared" si="320"/>
        <v>0</v>
      </c>
      <c r="BJ701" s="41">
        <f t="shared" si="321"/>
        <v>0</v>
      </c>
    </row>
    <row r="702" spans="1:62" ht="15" customHeight="1">
      <c r="A702" s="159"/>
      <c r="B702" s="179"/>
      <c r="C702" s="220" t="s">
        <v>1324</v>
      </c>
      <c r="D702" s="573" t="str">
        <f>IF($AC$136="","",IF(HLOOKUP($AC$136,Presentación!$AQ$3:$BV$574,Presentación!AP563)="","",HLOOKUP($AC$136,Presentación!$AQ$3:$BV$574,Presentación!AP563,0)))</f>
        <v/>
      </c>
      <c r="E702" s="573"/>
      <c r="F702" s="573"/>
      <c r="G702" s="551" t="str">
        <f>IF($AC$136="","",IF(HLOOKUP($AC$136,Presentación!$BZ$3:$DE$574,Presentación!AP563,0)="","",HLOOKUP($AC$136,Presentación!$BZ$3:$DE$574,Presentación!AP563,0)))</f>
        <v/>
      </c>
      <c r="H702" s="551"/>
      <c r="I702" s="551"/>
      <c r="J702" s="551"/>
      <c r="K702" s="551"/>
      <c r="L702" s="551"/>
      <c r="M702" s="551"/>
      <c r="N702" s="551"/>
      <c r="O702" s="551"/>
      <c r="P702" s="551"/>
      <c r="Q702" s="551"/>
      <c r="R702" s="551"/>
      <c r="S702" s="551"/>
      <c r="T702" s="601"/>
      <c r="U702" s="467"/>
      <c r="V702" s="468"/>
      <c r="W702" s="27"/>
      <c r="X702" s="27"/>
      <c r="Y702" s="27"/>
      <c r="Z702" s="27"/>
      <c r="AA702" s="27"/>
      <c r="AB702" s="27"/>
      <c r="AC702" s="27"/>
      <c r="AD702" s="27"/>
      <c r="AG702">
        <f t="shared" si="295"/>
        <v>0</v>
      </c>
      <c r="AH702">
        <f t="shared" si="296"/>
        <v>0</v>
      </c>
      <c r="AI702" s="35">
        <f t="shared" si="297"/>
        <v>0</v>
      </c>
      <c r="AJ702" s="36">
        <f t="shared" si="298"/>
        <v>0</v>
      </c>
      <c r="AK702" s="37">
        <f t="shared" si="299"/>
        <v>0</v>
      </c>
      <c r="AL702" s="38">
        <f t="shared" si="300"/>
        <v>0</v>
      </c>
      <c r="AM702" s="35">
        <f t="shared" si="301"/>
        <v>0</v>
      </c>
      <c r="AN702" s="36">
        <f t="shared" si="302"/>
        <v>0</v>
      </c>
      <c r="AO702" s="37">
        <f t="shared" si="303"/>
        <v>0</v>
      </c>
      <c r="AP702" s="38">
        <f t="shared" si="304"/>
        <v>0</v>
      </c>
      <c r="AQ702" s="35">
        <f t="shared" si="305"/>
        <v>0</v>
      </c>
      <c r="AR702" s="36">
        <f t="shared" si="306"/>
        <v>0</v>
      </c>
      <c r="AS702" s="37">
        <f t="shared" si="307"/>
        <v>0</v>
      </c>
      <c r="AT702" s="38">
        <f t="shared" si="308"/>
        <v>0</v>
      </c>
      <c r="AU702" s="35">
        <f t="shared" si="309"/>
        <v>0</v>
      </c>
      <c r="AV702" s="36">
        <f t="shared" si="310"/>
        <v>0</v>
      </c>
      <c r="AW702" s="37">
        <f t="shared" si="311"/>
        <v>0</v>
      </c>
      <c r="AX702" s="38">
        <f t="shared" si="312"/>
        <v>0</v>
      </c>
      <c r="AY702" s="39">
        <f t="shared" si="313"/>
        <v>0</v>
      </c>
      <c r="AZ702" s="34" t="str">
        <f>IF(AY702=0,"",
IF(SUM($AY$143:AY702)=1,BA702,
IF($AY$718&gt;SUM($AY$143:AY702),_xlfn.CONCAT(", ",BA702),
IF($AY$718=SUM($AY$143:AY702),_xlfn.CONCAT(" y ",BA702)))))</f>
        <v/>
      </c>
      <c r="BA702" s="220" t="s">
        <v>1324</v>
      </c>
      <c r="BC702" s="41">
        <f t="shared" si="314"/>
        <v>0</v>
      </c>
      <c r="BD702" s="41">
        <f t="shared" si="315"/>
        <v>0</v>
      </c>
      <c r="BE702" s="41">
        <f t="shared" si="316"/>
        <v>0</v>
      </c>
      <c r="BF702" s="41">
        <f t="shared" si="317"/>
        <v>0</v>
      </c>
      <c r="BG702" s="41">
        <f t="shared" si="318"/>
        <v>0</v>
      </c>
      <c r="BH702" s="41">
        <f t="shared" si="319"/>
        <v>0</v>
      </c>
      <c r="BI702" s="41">
        <f t="shared" si="320"/>
        <v>0</v>
      </c>
      <c r="BJ702" s="41">
        <f t="shared" si="321"/>
        <v>0</v>
      </c>
    </row>
    <row r="703" spans="1:62" ht="15" customHeight="1">
      <c r="A703" s="159"/>
      <c r="B703" s="179"/>
      <c r="C703" s="220" t="s">
        <v>1325</v>
      </c>
      <c r="D703" s="573" t="str">
        <f>IF($AC$136="","",IF(HLOOKUP($AC$136,Presentación!$AQ$3:$BV$574,Presentación!AP564)="","",HLOOKUP($AC$136,Presentación!$AQ$3:$BV$574,Presentación!AP564,0)))</f>
        <v/>
      </c>
      <c r="E703" s="573"/>
      <c r="F703" s="573"/>
      <c r="G703" s="551" t="str">
        <f>IF($AC$136="","",IF(HLOOKUP($AC$136,Presentación!$BZ$3:$DE$574,Presentación!AP564,0)="","",HLOOKUP($AC$136,Presentación!$BZ$3:$DE$574,Presentación!AP564,0)))</f>
        <v/>
      </c>
      <c r="H703" s="551"/>
      <c r="I703" s="551"/>
      <c r="J703" s="551"/>
      <c r="K703" s="551"/>
      <c r="L703" s="551"/>
      <c r="M703" s="551"/>
      <c r="N703" s="551"/>
      <c r="O703" s="551"/>
      <c r="P703" s="551"/>
      <c r="Q703" s="551"/>
      <c r="R703" s="551"/>
      <c r="S703" s="551"/>
      <c r="T703" s="601"/>
      <c r="U703" s="467"/>
      <c r="V703" s="468"/>
      <c r="W703" s="27"/>
      <c r="X703" s="27"/>
      <c r="Y703" s="27"/>
      <c r="Z703" s="27"/>
      <c r="AA703" s="27"/>
      <c r="AB703" s="27"/>
      <c r="AC703" s="27"/>
      <c r="AD703" s="27"/>
      <c r="AG703">
        <f t="shared" si="295"/>
        <v>0</v>
      </c>
      <c r="AH703">
        <f t="shared" si="296"/>
        <v>0</v>
      </c>
      <c r="AI703" s="35">
        <f t="shared" si="297"/>
        <v>0</v>
      </c>
      <c r="AJ703" s="36">
        <f t="shared" si="298"/>
        <v>0</v>
      </c>
      <c r="AK703" s="37">
        <f t="shared" si="299"/>
        <v>0</v>
      </c>
      <c r="AL703" s="38">
        <f t="shared" si="300"/>
        <v>0</v>
      </c>
      <c r="AM703" s="35">
        <f t="shared" si="301"/>
        <v>0</v>
      </c>
      <c r="AN703" s="36">
        <f t="shared" si="302"/>
        <v>0</v>
      </c>
      <c r="AO703" s="37">
        <f t="shared" si="303"/>
        <v>0</v>
      </c>
      <c r="AP703" s="38">
        <f t="shared" si="304"/>
        <v>0</v>
      </c>
      <c r="AQ703" s="35">
        <f t="shared" si="305"/>
        <v>0</v>
      </c>
      <c r="AR703" s="36">
        <f t="shared" si="306"/>
        <v>0</v>
      </c>
      <c r="AS703" s="37">
        <f t="shared" si="307"/>
        <v>0</v>
      </c>
      <c r="AT703" s="38">
        <f t="shared" si="308"/>
        <v>0</v>
      </c>
      <c r="AU703" s="35">
        <f t="shared" si="309"/>
        <v>0</v>
      </c>
      <c r="AV703" s="36">
        <f t="shared" si="310"/>
        <v>0</v>
      </c>
      <c r="AW703" s="37">
        <f t="shared" si="311"/>
        <v>0</v>
      </c>
      <c r="AX703" s="38">
        <f t="shared" si="312"/>
        <v>0</v>
      </c>
      <c r="AY703" s="39">
        <f t="shared" si="313"/>
        <v>0</v>
      </c>
      <c r="AZ703" s="34" t="str">
        <f>IF(AY703=0,"",
IF(SUM($AY$143:AY703)=1,BA703,
IF($AY$718&gt;SUM($AY$143:AY703),_xlfn.CONCAT(", ",BA703),
IF($AY$718=SUM($AY$143:AY703),_xlfn.CONCAT(" y ",BA703)))))</f>
        <v/>
      </c>
      <c r="BA703" s="220" t="s">
        <v>1325</v>
      </c>
      <c r="BC703" s="41">
        <f t="shared" si="314"/>
        <v>0</v>
      </c>
      <c r="BD703" s="41">
        <f t="shared" si="315"/>
        <v>0</v>
      </c>
      <c r="BE703" s="41">
        <f t="shared" si="316"/>
        <v>0</v>
      </c>
      <c r="BF703" s="41">
        <f t="shared" si="317"/>
        <v>0</v>
      </c>
      <c r="BG703" s="41">
        <f t="shared" si="318"/>
        <v>0</v>
      </c>
      <c r="BH703" s="41">
        <f t="shared" si="319"/>
        <v>0</v>
      </c>
      <c r="BI703" s="41">
        <f t="shared" si="320"/>
        <v>0</v>
      </c>
      <c r="BJ703" s="41">
        <f t="shared" si="321"/>
        <v>0</v>
      </c>
    </row>
    <row r="704" spans="1:62" ht="15" customHeight="1">
      <c r="A704" s="159"/>
      <c r="B704" s="179"/>
      <c r="C704" s="220" t="s">
        <v>1326</v>
      </c>
      <c r="D704" s="573" t="str">
        <f>IF($AC$136="","",IF(HLOOKUP($AC$136,Presentación!$AQ$3:$BV$574,Presentación!AP565)="","",HLOOKUP($AC$136,Presentación!$AQ$3:$BV$574,Presentación!AP565,0)))</f>
        <v/>
      </c>
      <c r="E704" s="573"/>
      <c r="F704" s="573"/>
      <c r="G704" s="551" t="str">
        <f>IF($AC$136="","",IF(HLOOKUP($AC$136,Presentación!$BZ$3:$DE$574,Presentación!AP565,0)="","",HLOOKUP($AC$136,Presentación!$BZ$3:$DE$574,Presentación!AP565,0)))</f>
        <v/>
      </c>
      <c r="H704" s="551"/>
      <c r="I704" s="551"/>
      <c r="J704" s="551"/>
      <c r="K704" s="551"/>
      <c r="L704" s="551"/>
      <c r="M704" s="551"/>
      <c r="N704" s="551"/>
      <c r="O704" s="551"/>
      <c r="P704" s="551"/>
      <c r="Q704" s="551"/>
      <c r="R704" s="551"/>
      <c r="S704" s="551"/>
      <c r="T704" s="601"/>
      <c r="U704" s="467"/>
      <c r="V704" s="468"/>
      <c r="W704" s="27"/>
      <c r="X704" s="27"/>
      <c r="Y704" s="27"/>
      <c r="Z704" s="27"/>
      <c r="AA704" s="27"/>
      <c r="AB704" s="27"/>
      <c r="AC704" s="27"/>
      <c r="AD704" s="27"/>
      <c r="AG704">
        <f t="shared" si="295"/>
        <v>0</v>
      </c>
      <c r="AH704">
        <f t="shared" si="296"/>
        <v>0</v>
      </c>
      <c r="AI704" s="35">
        <f t="shared" si="297"/>
        <v>0</v>
      </c>
      <c r="AJ704" s="36">
        <f t="shared" si="298"/>
        <v>0</v>
      </c>
      <c r="AK704" s="37">
        <f t="shared" si="299"/>
        <v>0</v>
      </c>
      <c r="AL704" s="38">
        <f t="shared" si="300"/>
        <v>0</v>
      </c>
      <c r="AM704" s="35">
        <f t="shared" si="301"/>
        <v>0</v>
      </c>
      <c r="AN704" s="36">
        <f t="shared" si="302"/>
        <v>0</v>
      </c>
      <c r="AO704" s="37">
        <f t="shared" si="303"/>
        <v>0</v>
      </c>
      <c r="AP704" s="38">
        <f t="shared" si="304"/>
        <v>0</v>
      </c>
      <c r="AQ704" s="35">
        <f t="shared" si="305"/>
        <v>0</v>
      </c>
      <c r="AR704" s="36">
        <f t="shared" si="306"/>
        <v>0</v>
      </c>
      <c r="AS704" s="37">
        <f t="shared" si="307"/>
        <v>0</v>
      </c>
      <c r="AT704" s="38">
        <f t="shared" si="308"/>
        <v>0</v>
      </c>
      <c r="AU704" s="35">
        <f t="shared" si="309"/>
        <v>0</v>
      </c>
      <c r="AV704" s="36">
        <f t="shared" si="310"/>
        <v>0</v>
      </c>
      <c r="AW704" s="37">
        <f t="shared" si="311"/>
        <v>0</v>
      </c>
      <c r="AX704" s="38">
        <f t="shared" si="312"/>
        <v>0</v>
      </c>
      <c r="AY704" s="39">
        <f t="shared" si="313"/>
        <v>0</v>
      </c>
      <c r="AZ704" s="34" t="str">
        <f>IF(AY704=0,"",
IF(SUM($AY$143:AY704)=1,BA704,
IF($AY$718&gt;SUM($AY$143:AY704),_xlfn.CONCAT(", ",BA704),
IF($AY$718=SUM($AY$143:AY704),_xlfn.CONCAT(" y ",BA704)))))</f>
        <v/>
      </c>
      <c r="BA704" s="220" t="s">
        <v>1326</v>
      </c>
      <c r="BC704" s="41">
        <f t="shared" si="314"/>
        <v>0</v>
      </c>
      <c r="BD704" s="41">
        <f t="shared" si="315"/>
        <v>0</v>
      </c>
      <c r="BE704" s="41">
        <f t="shared" si="316"/>
        <v>0</v>
      </c>
      <c r="BF704" s="41">
        <f t="shared" si="317"/>
        <v>0</v>
      </c>
      <c r="BG704" s="41">
        <f t="shared" si="318"/>
        <v>0</v>
      </c>
      <c r="BH704" s="41">
        <f t="shared" si="319"/>
        <v>0</v>
      </c>
      <c r="BI704" s="41">
        <f t="shared" si="320"/>
        <v>0</v>
      </c>
      <c r="BJ704" s="41">
        <f t="shared" si="321"/>
        <v>0</v>
      </c>
    </row>
    <row r="705" spans="1:62" ht="15" customHeight="1">
      <c r="A705" s="159"/>
      <c r="B705" s="179"/>
      <c r="C705" s="220" t="s">
        <v>1327</v>
      </c>
      <c r="D705" s="573" t="str">
        <f>IF($AC$136="","",IF(HLOOKUP($AC$136,Presentación!$AQ$3:$BV$574,Presentación!AP566)="","",HLOOKUP($AC$136,Presentación!$AQ$3:$BV$574,Presentación!AP566,0)))</f>
        <v/>
      </c>
      <c r="E705" s="573"/>
      <c r="F705" s="573"/>
      <c r="G705" s="551" t="str">
        <f>IF($AC$136="","",IF(HLOOKUP($AC$136,Presentación!$BZ$3:$DE$574,Presentación!AP566,0)="","",HLOOKUP($AC$136,Presentación!$BZ$3:$DE$574,Presentación!AP566,0)))</f>
        <v/>
      </c>
      <c r="H705" s="551"/>
      <c r="I705" s="551"/>
      <c r="J705" s="551"/>
      <c r="K705" s="551"/>
      <c r="L705" s="551"/>
      <c r="M705" s="551"/>
      <c r="N705" s="551"/>
      <c r="O705" s="551"/>
      <c r="P705" s="551"/>
      <c r="Q705" s="551"/>
      <c r="R705" s="551"/>
      <c r="S705" s="551"/>
      <c r="T705" s="601"/>
      <c r="U705" s="467"/>
      <c r="V705" s="468"/>
      <c r="W705" s="27"/>
      <c r="X705" s="27"/>
      <c r="Y705" s="27"/>
      <c r="Z705" s="27"/>
      <c r="AA705" s="27"/>
      <c r="AB705" s="27"/>
      <c r="AC705" s="27"/>
      <c r="AD705" s="27"/>
      <c r="AG705">
        <f t="shared" si="295"/>
        <v>0</v>
      </c>
      <c r="AH705">
        <f t="shared" si="296"/>
        <v>0</v>
      </c>
      <c r="AI705" s="35">
        <f t="shared" si="297"/>
        <v>0</v>
      </c>
      <c r="AJ705" s="36">
        <f t="shared" si="298"/>
        <v>0</v>
      </c>
      <c r="AK705" s="37">
        <f t="shared" si="299"/>
        <v>0</v>
      </c>
      <c r="AL705" s="38">
        <f t="shared" si="300"/>
        <v>0</v>
      </c>
      <c r="AM705" s="35">
        <f t="shared" si="301"/>
        <v>0</v>
      </c>
      <c r="AN705" s="36">
        <f t="shared" si="302"/>
        <v>0</v>
      </c>
      <c r="AO705" s="37">
        <f t="shared" si="303"/>
        <v>0</v>
      </c>
      <c r="AP705" s="38">
        <f t="shared" si="304"/>
        <v>0</v>
      </c>
      <c r="AQ705" s="35">
        <f t="shared" si="305"/>
        <v>0</v>
      </c>
      <c r="AR705" s="36">
        <f t="shared" si="306"/>
        <v>0</v>
      </c>
      <c r="AS705" s="37">
        <f t="shared" si="307"/>
        <v>0</v>
      </c>
      <c r="AT705" s="38">
        <f t="shared" si="308"/>
        <v>0</v>
      </c>
      <c r="AU705" s="35">
        <f t="shared" si="309"/>
        <v>0</v>
      </c>
      <c r="AV705" s="36">
        <f t="shared" si="310"/>
        <v>0</v>
      </c>
      <c r="AW705" s="37">
        <f t="shared" si="311"/>
        <v>0</v>
      </c>
      <c r="AX705" s="38">
        <f t="shared" si="312"/>
        <v>0</v>
      </c>
      <c r="AY705" s="39">
        <f t="shared" si="313"/>
        <v>0</v>
      </c>
      <c r="AZ705" s="34" t="str">
        <f>IF(AY705=0,"",
IF(SUM($AY$143:AY705)=1,BA705,
IF($AY$718&gt;SUM($AY$143:AY705),_xlfn.CONCAT(", ",BA705),
IF($AY$718=SUM($AY$143:AY705),_xlfn.CONCAT(" y ",BA705)))))</f>
        <v/>
      </c>
      <c r="BA705" s="220" t="s">
        <v>1327</v>
      </c>
      <c r="BC705" s="41">
        <f t="shared" si="314"/>
        <v>0</v>
      </c>
      <c r="BD705" s="41">
        <f t="shared" si="315"/>
        <v>0</v>
      </c>
      <c r="BE705" s="41">
        <f t="shared" si="316"/>
        <v>0</v>
      </c>
      <c r="BF705" s="41">
        <f t="shared" si="317"/>
        <v>0</v>
      </c>
      <c r="BG705" s="41">
        <f t="shared" si="318"/>
        <v>0</v>
      </c>
      <c r="BH705" s="41">
        <f t="shared" si="319"/>
        <v>0</v>
      </c>
      <c r="BI705" s="41">
        <f t="shared" si="320"/>
        <v>0</v>
      </c>
      <c r="BJ705" s="41">
        <f t="shared" si="321"/>
        <v>0</v>
      </c>
    </row>
    <row r="706" spans="1:62" ht="15" customHeight="1">
      <c r="A706" s="159"/>
      <c r="B706" s="179"/>
      <c r="C706" s="220" t="s">
        <v>1328</v>
      </c>
      <c r="D706" s="573" t="str">
        <f>IF($AC$136="","",IF(HLOOKUP($AC$136,Presentación!$AQ$3:$BV$574,Presentación!AP567)="","",HLOOKUP($AC$136,Presentación!$AQ$3:$BV$574,Presentación!AP567,0)))</f>
        <v/>
      </c>
      <c r="E706" s="573"/>
      <c r="F706" s="573"/>
      <c r="G706" s="551" t="str">
        <f>IF($AC$136="","",IF(HLOOKUP($AC$136,Presentación!$BZ$3:$DE$574,Presentación!AP567,0)="","",HLOOKUP($AC$136,Presentación!$BZ$3:$DE$574,Presentación!AP567,0)))</f>
        <v/>
      </c>
      <c r="H706" s="551"/>
      <c r="I706" s="551"/>
      <c r="J706" s="551"/>
      <c r="K706" s="551"/>
      <c r="L706" s="551"/>
      <c r="M706" s="551"/>
      <c r="N706" s="551"/>
      <c r="O706" s="551"/>
      <c r="P706" s="551"/>
      <c r="Q706" s="551"/>
      <c r="R706" s="551"/>
      <c r="S706" s="551"/>
      <c r="T706" s="601"/>
      <c r="U706" s="467"/>
      <c r="V706" s="468"/>
      <c r="W706" s="27"/>
      <c r="X706" s="27"/>
      <c r="Y706" s="27"/>
      <c r="Z706" s="27"/>
      <c r="AA706" s="27"/>
      <c r="AB706" s="27"/>
      <c r="AC706" s="27"/>
      <c r="AD706" s="27"/>
      <c r="AG706">
        <f t="shared" si="295"/>
        <v>0</v>
      </c>
      <c r="AH706">
        <f t="shared" si="296"/>
        <v>0</v>
      </c>
      <c r="AI706" s="35">
        <f t="shared" si="297"/>
        <v>0</v>
      </c>
      <c r="AJ706" s="36">
        <f t="shared" si="298"/>
        <v>0</v>
      </c>
      <c r="AK706" s="37">
        <f t="shared" si="299"/>
        <v>0</v>
      </c>
      <c r="AL706" s="38">
        <f t="shared" si="300"/>
        <v>0</v>
      </c>
      <c r="AM706" s="35">
        <f t="shared" si="301"/>
        <v>0</v>
      </c>
      <c r="AN706" s="36">
        <f t="shared" si="302"/>
        <v>0</v>
      </c>
      <c r="AO706" s="37">
        <f t="shared" si="303"/>
        <v>0</v>
      </c>
      <c r="AP706" s="38">
        <f t="shared" si="304"/>
        <v>0</v>
      </c>
      <c r="AQ706" s="35">
        <f t="shared" si="305"/>
        <v>0</v>
      </c>
      <c r="AR706" s="36">
        <f t="shared" si="306"/>
        <v>0</v>
      </c>
      <c r="AS706" s="37">
        <f t="shared" si="307"/>
        <v>0</v>
      </c>
      <c r="AT706" s="38">
        <f t="shared" si="308"/>
        <v>0</v>
      </c>
      <c r="AU706" s="35">
        <f t="shared" si="309"/>
        <v>0</v>
      </c>
      <c r="AV706" s="36">
        <f t="shared" si="310"/>
        <v>0</v>
      </c>
      <c r="AW706" s="37">
        <f t="shared" si="311"/>
        <v>0</v>
      </c>
      <c r="AX706" s="38">
        <f t="shared" si="312"/>
        <v>0</v>
      </c>
      <c r="AY706" s="39">
        <f t="shared" si="313"/>
        <v>0</v>
      </c>
      <c r="AZ706" s="34" t="str">
        <f>IF(AY706=0,"",
IF(SUM($AY$143:AY706)=1,BA706,
IF($AY$718&gt;SUM($AY$143:AY706),_xlfn.CONCAT(", ",BA706),
IF($AY$718=SUM($AY$143:AY706),_xlfn.CONCAT(" y ",BA706)))))</f>
        <v/>
      </c>
      <c r="BA706" s="220" t="s">
        <v>1328</v>
      </c>
      <c r="BC706" s="41">
        <f t="shared" si="314"/>
        <v>0</v>
      </c>
      <c r="BD706" s="41">
        <f t="shared" si="315"/>
        <v>0</v>
      </c>
      <c r="BE706" s="41">
        <f t="shared" si="316"/>
        <v>0</v>
      </c>
      <c r="BF706" s="41">
        <f t="shared" si="317"/>
        <v>0</v>
      </c>
      <c r="BG706" s="41">
        <f t="shared" si="318"/>
        <v>0</v>
      </c>
      <c r="BH706" s="41">
        <f t="shared" si="319"/>
        <v>0</v>
      </c>
      <c r="BI706" s="41">
        <f t="shared" si="320"/>
        <v>0</v>
      </c>
      <c r="BJ706" s="41">
        <f t="shared" si="321"/>
        <v>0</v>
      </c>
    </row>
    <row r="707" spans="1:62" ht="15" customHeight="1">
      <c r="A707" s="159"/>
      <c r="B707" s="179"/>
      <c r="C707" s="220" t="s">
        <v>1329</v>
      </c>
      <c r="D707" s="573" t="str">
        <f>IF($AC$136="","",IF(HLOOKUP($AC$136,Presentación!$AQ$3:$BV$574,Presentación!AP568)="","",HLOOKUP($AC$136,Presentación!$AQ$3:$BV$574,Presentación!AP568,0)))</f>
        <v/>
      </c>
      <c r="E707" s="573"/>
      <c r="F707" s="573"/>
      <c r="G707" s="551" t="str">
        <f>IF($AC$136="","",IF(HLOOKUP($AC$136,Presentación!$BZ$3:$DE$574,Presentación!AP568,0)="","",HLOOKUP($AC$136,Presentación!$BZ$3:$DE$574,Presentación!AP568,0)))</f>
        <v/>
      </c>
      <c r="H707" s="551"/>
      <c r="I707" s="551"/>
      <c r="J707" s="551"/>
      <c r="K707" s="551"/>
      <c r="L707" s="551"/>
      <c r="M707" s="551"/>
      <c r="N707" s="551"/>
      <c r="O707" s="551"/>
      <c r="P707" s="551"/>
      <c r="Q707" s="551"/>
      <c r="R707" s="551"/>
      <c r="S707" s="551"/>
      <c r="T707" s="601"/>
      <c r="U707" s="467"/>
      <c r="V707" s="468"/>
      <c r="W707" s="27"/>
      <c r="X707" s="27"/>
      <c r="Y707" s="27"/>
      <c r="Z707" s="27"/>
      <c r="AA707" s="27"/>
      <c r="AB707" s="27"/>
      <c r="AC707" s="27"/>
      <c r="AD707" s="27"/>
      <c r="AG707">
        <f t="shared" si="295"/>
        <v>0</v>
      </c>
      <c r="AH707">
        <f t="shared" si="296"/>
        <v>0</v>
      </c>
      <c r="AI707" s="35">
        <f t="shared" si="297"/>
        <v>0</v>
      </c>
      <c r="AJ707" s="36">
        <f t="shared" si="298"/>
        <v>0</v>
      </c>
      <c r="AK707" s="37">
        <f t="shared" si="299"/>
        <v>0</v>
      </c>
      <c r="AL707" s="38">
        <f t="shared" si="300"/>
        <v>0</v>
      </c>
      <c r="AM707" s="35">
        <f t="shared" si="301"/>
        <v>0</v>
      </c>
      <c r="AN707" s="36">
        <f t="shared" si="302"/>
        <v>0</v>
      </c>
      <c r="AO707" s="37">
        <f t="shared" si="303"/>
        <v>0</v>
      </c>
      <c r="AP707" s="38">
        <f t="shared" si="304"/>
        <v>0</v>
      </c>
      <c r="AQ707" s="35">
        <f t="shared" si="305"/>
        <v>0</v>
      </c>
      <c r="AR707" s="36">
        <f t="shared" si="306"/>
        <v>0</v>
      </c>
      <c r="AS707" s="37">
        <f t="shared" si="307"/>
        <v>0</v>
      </c>
      <c r="AT707" s="38">
        <f t="shared" si="308"/>
        <v>0</v>
      </c>
      <c r="AU707" s="35">
        <f t="shared" si="309"/>
        <v>0</v>
      </c>
      <c r="AV707" s="36">
        <f t="shared" si="310"/>
        <v>0</v>
      </c>
      <c r="AW707" s="37">
        <f t="shared" si="311"/>
        <v>0</v>
      </c>
      <c r="AX707" s="38">
        <f t="shared" si="312"/>
        <v>0</v>
      </c>
      <c r="AY707" s="39">
        <f t="shared" si="313"/>
        <v>0</v>
      </c>
      <c r="AZ707" s="34" t="str">
        <f>IF(AY707=0,"",
IF(SUM($AY$143:AY707)=1,BA707,
IF($AY$718&gt;SUM($AY$143:AY707),_xlfn.CONCAT(", ",BA707),
IF($AY$718=SUM($AY$143:AY707),_xlfn.CONCAT(" y ",BA707)))))</f>
        <v/>
      </c>
      <c r="BA707" s="220" t="s">
        <v>1329</v>
      </c>
      <c r="BC707" s="41">
        <f t="shared" si="314"/>
        <v>0</v>
      </c>
      <c r="BD707" s="41">
        <f t="shared" si="315"/>
        <v>0</v>
      </c>
      <c r="BE707" s="41">
        <f t="shared" si="316"/>
        <v>0</v>
      </c>
      <c r="BF707" s="41">
        <f t="shared" si="317"/>
        <v>0</v>
      </c>
      <c r="BG707" s="41">
        <f t="shared" si="318"/>
        <v>0</v>
      </c>
      <c r="BH707" s="41">
        <f t="shared" si="319"/>
        <v>0</v>
      </c>
      <c r="BI707" s="41">
        <f t="shared" si="320"/>
        <v>0</v>
      </c>
      <c r="BJ707" s="41">
        <f t="shared" si="321"/>
        <v>0</v>
      </c>
    </row>
    <row r="708" spans="1:62" ht="15" customHeight="1">
      <c r="A708" s="159"/>
      <c r="B708" s="179"/>
      <c r="C708" s="220" t="s">
        <v>1330</v>
      </c>
      <c r="D708" s="573" t="str">
        <f>IF($AC$136="","",IF(HLOOKUP($AC$136,Presentación!$AQ$3:$BV$574,Presentación!AP569)="","",HLOOKUP($AC$136,Presentación!$AQ$3:$BV$574,Presentación!AP569,0)))</f>
        <v/>
      </c>
      <c r="E708" s="573"/>
      <c r="F708" s="573"/>
      <c r="G708" s="551" t="str">
        <f>IF($AC$136="","",IF(HLOOKUP($AC$136,Presentación!$BZ$3:$DE$574,Presentación!AP569,0)="","",HLOOKUP($AC$136,Presentación!$BZ$3:$DE$574,Presentación!AP569,0)))</f>
        <v/>
      </c>
      <c r="H708" s="551"/>
      <c r="I708" s="551"/>
      <c r="J708" s="551"/>
      <c r="K708" s="551"/>
      <c r="L708" s="551"/>
      <c r="M708" s="551"/>
      <c r="N708" s="551"/>
      <c r="O708" s="551"/>
      <c r="P708" s="551"/>
      <c r="Q708" s="551"/>
      <c r="R708" s="551"/>
      <c r="S708" s="551"/>
      <c r="T708" s="601"/>
      <c r="U708" s="467"/>
      <c r="V708" s="468"/>
      <c r="W708" s="27"/>
      <c r="X708" s="27"/>
      <c r="Y708" s="27"/>
      <c r="Z708" s="27"/>
      <c r="AA708" s="27"/>
      <c r="AB708" s="27"/>
      <c r="AC708" s="27"/>
      <c r="AD708" s="27"/>
      <c r="AG708">
        <f t="shared" si="295"/>
        <v>0</v>
      </c>
      <c r="AH708">
        <f t="shared" si="296"/>
        <v>0</v>
      </c>
      <c r="AI708" s="35">
        <f t="shared" si="297"/>
        <v>0</v>
      </c>
      <c r="AJ708" s="36">
        <f t="shared" si="298"/>
        <v>0</v>
      </c>
      <c r="AK708" s="37">
        <f t="shared" si="299"/>
        <v>0</v>
      </c>
      <c r="AL708" s="38">
        <f t="shared" si="300"/>
        <v>0</v>
      </c>
      <c r="AM708" s="35">
        <f t="shared" si="301"/>
        <v>0</v>
      </c>
      <c r="AN708" s="36">
        <f t="shared" si="302"/>
        <v>0</v>
      </c>
      <c r="AO708" s="37">
        <f t="shared" si="303"/>
        <v>0</v>
      </c>
      <c r="AP708" s="38">
        <f t="shared" si="304"/>
        <v>0</v>
      </c>
      <c r="AQ708" s="35">
        <f t="shared" si="305"/>
        <v>0</v>
      </c>
      <c r="AR708" s="36">
        <f t="shared" si="306"/>
        <v>0</v>
      </c>
      <c r="AS708" s="37">
        <f t="shared" si="307"/>
        <v>0</v>
      </c>
      <c r="AT708" s="38">
        <f t="shared" si="308"/>
        <v>0</v>
      </c>
      <c r="AU708" s="35">
        <f t="shared" si="309"/>
        <v>0</v>
      </c>
      <c r="AV708" s="36">
        <f t="shared" si="310"/>
        <v>0</v>
      </c>
      <c r="AW708" s="37">
        <f t="shared" si="311"/>
        <v>0</v>
      </c>
      <c r="AX708" s="38">
        <f t="shared" si="312"/>
        <v>0</v>
      </c>
      <c r="AY708" s="39">
        <f t="shared" si="313"/>
        <v>0</v>
      </c>
      <c r="AZ708" s="34" t="str">
        <f>IF(AY708=0,"",
IF(SUM($AY$143:AY708)=1,BA708,
IF($AY$718&gt;SUM($AY$143:AY708),_xlfn.CONCAT(", ",BA708),
IF($AY$718=SUM($AY$143:AY708),_xlfn.CONCAT(" y ",BA708)))))</f>
        <v/>
      </c>
      <c r="BA708" s="220" t="s">
        <v>1330</v>
      </c>
      <c r="BC708" s="41">
        <f t="shared" si="314"/>
        <v>0</v>
      </c>
      <c r="BD708" s="41">
        <f t="shared" si="315"/>
        <v>0</v>
      </c>
      <c r="BE708" s="41">
        <f t="shared" si="316"/>
        <v>0</v>
      </c>
      <c r="BF708" s="41">
        <f t="shared" si="317"/>
        <v>0</v>
      </c>
      <c r="BG708" s="41">
        <f t="shared" si="318"/>
        <v>0</v>
      </c>
      <c r="BH708" s="41">
        <f t="shared" si="319"/>
        <v>0</v>
      </c>
      <c r="BI708" s="41">
        <f t="shared" si="320"/>
        <v>0</v>
      </c>
      <c r="BJ708" s="41">
        <f t="shared" si="321"/>
        <v>0</v>
      </c>
    </row>
    <row r="709" spans="1:62" ht="15" customHeight="1">
      <c r="A709" s="159"/>
      <c r="B709" s="179"/>
      <c r="C709" s="220" t="s">
        <v>1331</v>
      </c>
      <c r="D709" s="573" t="str">
        <f>IF($AC$136="","",IF(HLOOKUP($AC$136,Presentación!$AQ$3:$BV$574,Presentación!AP570)="","",HLOOKUP($AC$136,Presentación!$AQ$3:$BV$574,Presentación!AP570,0)))</f>
        <v/>
      </c>
      <c r="E709" s="573"/>
      <c r="F709" s="573"/>
      <c r="G709" s="551" t="str">
        <f>IF($AC$136="","",IF(HLOOKUP($AC$136,Presentación!$BZ$3:$DE$574,Presentación!AP570,0)="","",HLOOKUP($AC$136,Presentación!$BZ$3:$DE$574,Presentación!AP570,0)))</f>
        <v/>
      </c>
      <c r="H709" s="551"/>
      <c r="I709" s="551"/>
      <c r="J709" s="551"/>
      <c r="K709" s="551"/>
      <c r="L709" s="551"/>
      <c r="M709" s="551"/>
      <c r="N709" s="551"/>
      <c r="O709" s="551"/>
      <c r="P709" s="551"/>
      <c r="Q709" s="551"/>
      <c r="R709" s="551"/>
      <c r="S709" s="551"/>
      <c r="T709" s="601"/>
      <c r="U709" s="467"/>
      <c r="V709" s="468"/>
      <c r="W709" s="27"/>
      <c r="X709" s="27"/>
      <c r="Y709" s="27"/>
      <c r="Z709" s="27"/>
      <c r="AA709" s="27"/>
      <c r="AB709" s="27"/>
      <c r="AC709" s="27"/>
      <c r="AD709" s="27"/>
      <c r="AG709">
        <f t="shared" si="295"/>
        <v>0</v>
      </c>
      <c r="AH709">
        <f t="shared" si="296"/>
        <v>0</v>
      </c>
      <c r="AI709" s="35">
        <f t="shared" si="297"/>
        <v>0</v>
      </c>
      <c r="AJ709" s="36">
        <f t="shared" si="298"/>
        <v>0</v>
      </c>
      <c r="AK709" s="37">
        <f t="shared" si="299"/>
        <v>0</v>
      </c>
      <c r="AL709" s="38">
        <f t="shared" si="300"/>
        <v>0</v>
      </c>
      <c r="AM709" s="35">
        <f t="shared" si="301"/>
        <v>0</v>
      </c>
      <c r="AN709" s="36">
        <f t="shared" si="302"/>
        <v>0</v>
      </c>
      <c r="AO709" s="37">
        <f t="shared" si="303"/>
        <v>0</v>
      </c>
      <c r="AP709" s="38">
        <f t="shared" si="304"/>
        <v>0</v>
      </c>
      <c r="AQ709" s="35">
        <f t="shared" si="305"/>
        <v>0</v>
      </c>
      <c r="AR709" s="36">
        <f t="shared" si="306"/>
        <v>0</v>
      </c>
      <c r="AS709" s="37">
        <f t="shared" si="307"/>
        <v>0</v>
      </c>
      <c r="AT709" s="38">
        <f t="shared" si="308"/>
        <v>0</v>
      </c>
      <c r="AU709" s="35">
        <f t="shared" si="309"/>
        <v>0</v>
      </c>
      <c r="AV709" s="36">
        <f t="shared" si="310"/>
        <v>0</v>
      </c>
      <c r="AW709" s="37">
        <f t="shared" si="311"/>
        <v>0</v>
      </c>
      <c r="AX709" s="38">
        <f t="shared" si="312"/>
        <v>0</v>
      </c>
      <c r="AY709" s="39">
        <f t="shared" si="313"/>
        <v>0</v>
      </c>
      <c r="AZ709" s="34" t="str">
        <f>IF(AY709=0,"",
IF(SUM($AY$143:AY709)=1,BA709,
IF($AY$718&gt;SUM($AY$143:AY709),_xlfn.CONCAT(", ",BA709),
IF($AY$718=SUM($AY$143:AY709),_xlfn.CONCAT(" y ",BA709)))))</f>
        <v/>
      </c>
      <c r="BA709" s="220" t="s">
        <v>1331</v>
      </c>
      <c r="BC709" s="41">
        <f t="shared" si="314"/>
        <v>0</v>
      </c>
      <c r="BD709" s="41">
        <f t="shared" si="315"/>
        <v>0</v>
      </c>
      <c r="BE709" s="41">
        <f t="shared" si="316"/>
        <v>0</v>
      </c>
      <c r="BF709" s="41">
        <f t="shared" si="317"/>
        <v>0</v>
      </c>
      <c r="BG709" s="41">
        <f t="shared" si="318"/>
        <v>0</v>
      </c>
      <c r="BH709" s="41">
        <f t="shared" si="319"/>
        <v>0</v>
      </c>
      <c r="BI709" s="41">
        <f t="shared" si="320"/>
        <v>0</v>
      </c>
      <c r="BJ709" s="41">
        <f t="shared" si="321"/>
        <v>0</v>
      </c>
    </row>
    <row r="710" spans="1:62" ht="15" customHeight="1">
      <c r="A710" s="159"/>
      <c r="B710" s="179"/>
      <c r="C710" s="220" t="s">
        <v>1332</v>
      </c>
      <c r="D710" s="573" t="str">
        <f>IF($AC$136="","",IF(HLOOKUP($AC$136,Presentación!$AQ$3:$BV$574,Presentación!AP571)="","",HLOOKUP($AC$136,Presentación!$AQ$3:$BV$574,Presentación!AP571,0)))</f>
        <v/>
      </c>
      <c r="E710" s="573"/>
      <c r="F710" s="573"/>
      <c r="G710" s="551" t="str">
        <f>IF($AC$136="","",IF(HLOOKUP($AC$136,Presentación!$BZ$3:$DE$574,Presentación!AP571,0)="","",HLOOKUP($AC$136,Presentación!$BZ$3:$DE$574,Presentación!AP571,0)))</f>
        <v/>
      </c>
      <c r="H710" s="551"/>
      <c r="I710" s="551"/>
      <c r="J710" s="551"/>
      <c r="K710" s="551"/>
      <c r="L710" s="551"/>
      <c r="M710" s="551"/>
      <c r="N710" s="551"/>
      <c r="O710" s="551"/>
      <c r="P710" s="551"/>
      <c r="Q710" s="551"/>
      <c r="R710" s="551"/>
      <c r="S710" s="551"/>
      <c r="T710" s="601"/>
      <c r="U710" s="467"/>
      <c r="V710" s="468"/>
      <c r="W710" s="27"/>
      <c r="X710" s="27"/>
      <c r="Y710" s="27"/>
      <c r="Z710" s="27"/>
      <c r="AA710" s="27"/>
      <c r="AB710" s="27"/>
      <c r="AC710" s="27"/>
      <c r="AD710" s="27"/>
      <c r="AG710">
        <f t="shared" si="295"/>
        <v>0</v>
      </c>
      <c r="AH710">
        <f t="shared" si="296"/>
        <v>0</v>
      </c>
      <c r="AI710" s="35">
        <f t="shared" si="297"/>
        <v>0</v>
      </c>
      <c r="AJ710" s="36">
        <f t="shared" si="298"/>
        <v>0</v>
      </c>
      <c r="AK710" s="37">
        <f t="shared" si="299"/>
        <v>0</v>
      </c>
      <c r="AL710" s="38">
        <f t="shared" si="300"/>
        <v>0</v>
      </c>
      <c r="AM710" s="35">
        <f t="shared" si="301"/>
        <v>0</v>
      </c>
      <c r="AN710" s="36">
        <f t="shared" si="302"/>
        <v>0</v>
      </c>
      <c r="AO710" s="37">
        <f t="shared" si="303"/>
        <v>0</v>
      </c>
      <c r="AP710" s="38">
        <f t="shared" si="304"/>
        <v>0</v>
      </c>
      <c r="AQ710" s="35">
        <f t="shared" si="305"/>
        <v>0</v>
      </c>
      <c r="AR710" s="36">
        <f t="shared" si="306"/>
        <v>0</v>
      </c>
      <c r="AS710" s="37">
        <f t="shared" si="307"/>
        <v>0</v>
      </c>
      <c r="AT710" s="38">
        <f t="shared" si="308"/>
        <v>0</v>
      </c>
      <c r="AU710" s="35">
        <f t="shared" si="309"/>
        <v>0</v>
      </c>
      <c r="AV710" s="36">
        <f t="shared" si="310"/>
        <v>0</v>
      </c>
      <c r="AW710" s="37">
        <f t="shared" si="311"/>
        <v>0</v>
      </c>
      <c r="AX710" s="38">
        <f t="shared" si="312"/>
        <v>0</v>
      </c>
      <c r="AY710" s="39">
        <f t="shared" si="313"/>
        <v>0</v>
      </c>
      <c r="AZ710" s="34" t="str">
        <f>IF(AY710=0,"",
IF(SUM($AY$143:AY710)=1,BA710,
IF($AY$718&gt;SUM($AY$143:AY710),_xlfn.CONCAT(", ",BA710),
IF($AY$718=SUM($AY$143:AY710),_xlfn.CONCAT(" y ",BA710)))))</f>
        <v/>
      </c>
      <c r="BA710" s="220" t="s">
        <v>1332</v>
      </c>
      <c r="BC710" s="41">
        <f t="shared" si="314"/>
        <v>0</v>
      </c>
      <c r="BD710" s="41">
        <f t="shared" si="315"/>
        <v>0</v>
      </c>
      <c r="BE710" s="41">
        <f t="shared" si="316"/>
        <v>0</v>
      </c>
      <c r="BF710" s="41">
        <f t="shared" si="317"/>
        <v>0</v>
      </c>
      <c r="BG710" s="41">
        <f t="shared" si="318"/>
        <v>0</v>
      </c>
      <c r="BH710" s="41">
        <f t="shared" si="319"/>
        <v>0</v>
      </c>
      <c r="BI710" s="41">
        <f t="shared" si="320"/>
        <v>0</v>
      </c>
      <c r="BJ710" s="41">
        <f t="shared" si="321"/>
        <v>0</v>
      </c>
    </row>
    <row r="711" spans="1:62" ht="15" customHeight="1">
      <c r="A711" s="159"/>
      <c r="B711" s="179"/>
      <c r="C711" s="220" t="s">
        <v>1333</v>
      </c>
      <c r="D711" s="573" t="str">
        <f>IF($AC$136="","",IF(HLOOKUP($AC$136,Presentación!$AQ$3:$BV$574,Presentación!AP572)="","",HLOOKUP($AC$136,Presentación!$AQ$3:$BV$574,Presentación!AP572,0)))</f>
        <v/>
      </c>
      <c r="E711" s="573"/>
      <c r="F711" s="573"/>
      <c r="G711" s="551" t="str">
        <f>IF($AC$136="","",IF(HLOOKUP($AC$136,Presentación!$BZ$3:$DE$574,Presentación!AP572,0)="","",HLOOKUP($AC$136,Presentación!$BZ$3:$DE$574,Presentación!AP572,0)))</f>
        <v/>
      </c>
      <c r="H711" s="551"/>
      <c r="I711" s="551"/>
      <c r="J711" s="551"/>
      <c r="K711" s="551"/>
      <c r="L711" s="551"/>
      <c r="M711" s="551"/>
      <c r="N711" s="551"/>
      <c r="O711" s="551"/>
      <c r="P711" s="551"/>
      <c r="Q711" s="551"/>
      <c r="R711" s="551"/>
      <c r="S711" s="551"/>
      <c r="T711" s="601"/>
      <c r="U711" s="467"/>
      <c r="V711" s="468"/>
      <c r="W711" s="27"/>
      <c r="X711" s="27"/>
      <c r="Y711" s="27"/>
      <c r="Z711" s="27"/>
      <c r="AA711" s="27"/>
      <c r="AB711" s="27"/>
      <c r="AC711" s="27"/>
      <c r="AD711" s="27"/>
      <c r="AG711">
        <f t="shared" si="295"/>
        <v>0</v>
      </c>
      <c r="AH711">
        <f t="shared" si="296"/>
        <v>0</v>
      </c>
      <c r="AI711" s="35">
        <f t="shared" si="297"/>
        <v>0</v>
      </c>
      <c r="AJ711" s="36">
        <f t="shared" si="298"/>
        <v>0</v>
      </c>
      <c r="AK711" s="37">
        <f t="shared" si="299"/>
        <v>0</v>
      </c>
      <c r="AL711" s="38">
        <f t="shared" si="300"/>
        <v>0</v>
      </c>
      <c r="AM711" s="35">
        <f t="shared" si="301"/>
        <v>0</v>
      </c>
      <c r="AN711" s="36">
        <f t="shared" si="302"/>
        <v>0</v>
      </c>
      <c r="AO711" s="37">
        <f t="shared" si="303"/>
        <v>0</v>
      </c>
      <c r="AP711" s="38">
        <f t="shared" si="304"/>
        <v>0</v>
      </c>
      <c r="AQ711" s="35">
        <f t="shared" si="305"/>
        <v>0</v>
      </c>
      <c r="AR711" s="36">
        <f t="shared" si="306"/>
        <v>0</v>
      </c>
      <c r="AS711" s="37">
        <f t="shared" si="307"/>
        <v>0</v>
      </c>
      <c r="AT711" s="38">
        <f t="shared" si="308"/>
        <v>0</v>
      </c>
      <c r="AU711" s="35">
        <f t="shared" si="309"/>
        <v>0</v>
      </c>
      <c r="AV711" s="36">
        <f t="shared" si="310"/>
        <v>0</v>
      </c>
      <c r="AW711" s="37">
        <f t="shared" si="311"/>
        <v>0</v>
      </c>
      <c r="AX711" s="38">
        <f t="shared" si="312"/>
        <v>0</v>
      </c>
      <c r="AY711" s="39">
        <f t="shared" si="313"/>
        <v>0</v>
      </c>
      <c r="AZ711" s="34" t="str">
        <f>IF(AY711=0,"",
IF(SUM($AY$143:AY711)=1,BA711,
IF($AY$718&gt;SUM($AY$143:AY711),_xlfn.CONCAT(", ",BA711),
IF($AY$718=SUM($AY$143:AY711),_xlfn.CONCAT(" y ",BA711)))))</f>
        <v/>
      </c>
      <c r="BA711" s="220" t="s">
        <v>1333</v>
      </c>
      <c r="BC711" s="41">
        <f t="shared" si="314"/>
        <v>0</v>
      </c>
      <c r="BD711" s="41">
        <f t="shared" si="315"/>
        <v>0</v>
      </c>
      <c r="BE711" s="41">
        <f t="shared" si="316"/>
        <v>0</v>
      </c>
      <c r="BF711" s="41">
        <f t="shared" si="317"/>
        <v>0</v>
      </c>
      <c r="BG711" s="41">
        <f t="shared" si="318"/>
        <v>0</v>
      </c>
      <c r="BH711" s="41">
        <f t="shared" si="319"/>
        <v>0</v>
      </c>
      <c r="BI711" s="41">
        <f t="shared" si="320"/>
        <v>0</v>
      </c>
      <c r="BJ711" s="41">
        <f t="shared" si="321"/>
        <v>0</v>
      </c>
    </row>
    <row r="712" spans="1:62" ht="15" customHeight="1">
      <c r="A712" s="159"/>
      <c r="B712" s="179"/>
      <c r="C712" s="220" t="s">
        <v>1334</v>
      </c>
      <c r="D712" s="573" t="str">
        <f>IF($AC$136="","",IF(HLOOKUP($AC$136,Presentación!$AQ$3:$BV$574,Presentación!AP573)="","",HLOOKUP($AC$136,Presentación!$AQ$3:$BV$574,Presentación!AP573,0)))</f>
        <v/>
      </c>
      <c r="E712" s="573"/>
      <c r="F712" s="573"/>
      <c r="G712" s="551" t="str">
        <f>IF($AC$136="","",IF(HLOOKUP($AC$136,Presentación!$BZ$3:$DE$574,Presentación!AP573,0)="","",HLOOKUP($AC$136,Presentación!$BZ$3:$DE$574,Presentación!AP573,0)))</f>
        <v/>
      </c>
      <c r="H712" s="551"/>
      <c r="I712" s="551"/>
      <c r="J712" s="551"/>
      <c r="K712" s="551"/>
      <c r="L712" s="551"/>
      <c r="M712" s="551"/>
      <c r="N712" s="551"/>
      <c r="O712" s="551"/>
      <c r="P712" s="551"/>
      <c r="Q712" s="551"/>
      <c r="R712" s="551"/>
      <c r="S712" s="551"/>
      <c r="T712" s="601"/>
      <c r="U712" s="467"/>
      <c r="V712" s="468"/>
      <c r="W712" s="27"/>
      <c r="X712" s="27"/>
      <c r="Y712" s="27"/>
      <c r="Z712" s="27"/>
      <c r="AA712" s="27"/>
      <c r="AB712" s="27"/>
      <c r="AC712" s="27"/>
      <c r="AD712" s="27"/>
      <c r="AG712">
        <f t="shared" si="295"/>
        <v>0</v>
      </c>
      <c r="AH712">
        <f t="shared" si="296"/>
        <v>0</v>
      </c>
      <c r="AI712" s="35">
        <f t="shared" si="297"/>
        <v>0</v>
      </c>
      <c r="AJ712" s="36">
        <f t="shared" si="298"/>
        <v>0</v>
      </c>
      <c r="AK712" s="37">
        <f t="shared" si="299"/>
        <v>0</v>
      </c>
      <c r="AL712" s="38">
        <f t="shared" si="300"/>
        <v>0</v>
      </c>
      <c r="AM712" s="35">
        <f t="shared" si="301"/>
        <v>0</v>
      </c>
      <c r="AN712" s="36">
        <f t="shared" si="302"/>
        <v>0</v>
      </c>
      <c r="AO712" s="37">
        <f t="shared" si="303"/>
        <v>0</v>
      </c>
      <c r="AP712" s="38">
        <f t="shared" si="304"/>
        <v>0</v>
      </c>
      <c r="AQ712" s="35">
        <f t="shared" si="305"/>
        <v>0</v>
      </c>
      <c r="AR712" s="36">
        <f t="shared" si="306"/>
        <v>0</v>
      </c>
      <c r="AS712" s="37">
        <f t="shared" si="307"/>
        <v>0</v>
      </c>
      <c r="AT712" s="38">
        <f t="shared" si="308"/>
        <v>0</v>
      </c>
      <c r="AU712" s="35">
        <f t="shared" si="309"/>
        <v>0</v>
      </c>
      <c r="AV712" s="36">
        <f t="shared" si="310"/>
        <v>0</v>
      </c>
      <c r="AW712" s="37">
        <f t="shared" si="311"/>
        <v>0</v>
      </c>
      <c r="AX712" s="38">
        <f t="shared" si="312"/>
        <v>0</v>
      </c>
      <c r="AY712" s="39">
        <f t="shared" si="313"/>
        <v>0</v>
      </c>
      <c r="AZ712" s="34" t="str">
        <f>IF(AY712=0,"",
IF(SUM($AY$143:AY712)=1,BA712,
IF($AY$718&gt;SUM($AY$143:AY712),_xlfn.CONCAT(", ",BA712),
IF($AY$718=SUM($AY$143:AY712),_xlfn.CONCAT(" y ",BA712)))))</f>
        <v/>
      </c>
      <c r="BA712" s="220" t="s">
        <v>1334</v>
      </c>
      <c r="BC712" s="41">
        <f t="shared" si="314"/>
        <v>0</v>
      </c>
      <c r="BD712" s="41">
        <f t="shared" si="315"/>
        <v>0</v>
      </c>
      <c r="BE712" s="41">
        <f t="shared" si="316"/>
        <v>0</v>
      </c>
      <c r="BF712" s="41">
        <f t="shared" si="317"/>
        <v>0</v>
      </c>
      <c r="BG712" s="41">
        <f t="shared" si="318"/>
        <v>0</v>
      </c>
      <c r="BH712" s="41">
        <f t="shared" si="319"/>
        <v>0</v>
      </c>
      <c r="BI712" s="41">
        <f t="shared" si="320"/>
        <v>0</v>
      </c>
      <c r="BJ712" s="41">
        <f t="shared" si="321"/>
        <v>0</v>
      </c>
    </row>
    <row r="713" spans="1:62" ht="15" customHeight="1">
      <c r="A713" s="159"/>
      <c r="B713" s="179"/>
      <c r="C713" s="220" t="s">
        <v>1335</v>
      </c>
      <c r="D713" s="573" t="str">
        <f>IF($AC$136="","",IF(HLOOKUP($AC$136,Presentación!$AQ$3:$BV$574,Presentación!AP574)="","",HLOOKUP($AC$136,Presentación!$AQ$3:$BV$574,Presentación!AP574,0)))</f>
        <v/>
      </c>
      <c r="E713" s="573"/>
      <c r="F713" s="573"/>
      <c r="G713" s="551" t="str">
        <f>IF($AC$136="","",IF(HLOOKUP($AC$136,Presentación!$BZ$3:$DE$574,Presentación!AP574,0)="","",HLOOKUP($AC$136,Presentación!$BZ$3:$DE$574,Presentación!AP574,0)))</f>
        <v/>
      </c>
      <c r="H713" s="551"/>
      <c r="I713" s="551"/>
      <c r="J713" s="551"/>
      <c r="K713" s="551"/>
      <c r="L713" s="551"/>
      <c r="M713" s="551"/>
      <c r="N713" s="551"/>
      <c r="O713" s="551"/>
      <c r="P713" s="551"/>
      <c r="Q713" s="551"/>
      <c r="R713" s="551"/>
      <c r="S713" s="551"/>
      <c r="T713" s="601"/>
      <c r="U713" s="467"/>
      <c r="V713" s="468"/>
      <c r="W713" s="27"/>
      <c r="X713" s="27"/>
      <c r="Y713" s="27"/>
      <c r="Z713" s="27"/>
      <c r="AA713" s="27"/>
      <c r="AB713" s="27"/>
      <c r="AC713" s="27"/>
      <c r="AD713" s="27"/>
      <c r="AG713">
        <f t="shared" si="295"/>
        <v>0</v>
      </c>
      <c r="AH713">
        <f t="shared" si="296"/>
        <v>0</v>
      </c>
      <c r="AI713" s="35">
        <f t="shared" si="297"/>
        <v>0</v>
      </c>
      <c r="AJ713" s="36">
        <f t="shared" si="298"/>
        <v>0</v>
      </c>
      <c r="AK713" s="37">
        <f t="shared" si="299"/>
        <v>0</v>
      </c>
      <c r="AL713" s="38">
        <f t="shared" si="300"/>
        <v>0</v>
      </c>
      <c r="AM713" s="35">
        <f t="shared" si="301"/>
        <v>0</v>
      </c>
      <c r="AN713" s="36">
        <f t="shared" si="302"/>
        <v>0</v>
      </c>
      <c r="AO713" s="37">
        <f t="shared" si="303"/>
        <v>0</v>
      </c>
      <c r="AP713" s="38">
        <f t="shared" si="304"/>
        <v>0</v>
      </c>
      <c r="AQ713" s="35">
        <f t="shared" si="305"/>
        <v>0</v>
      </c>
      <c r="AR713" s="36">
        <f t="shared" si="306"/>
        <v>0</v>
      </c>
      <c r="AS713" s="37">
        <f t="shared" si="307"/>
        <v>0</v>
      </c>
      <c r="AT713" s="38">
        <f t="shared" si="308"/>
        <v>0</v>
      </c>
      <c r="AU713" s="35">
        <f t="shared" si="309"/>
        <v>0</v>
      </c>
      <c r="AV713" s="36">
        <f t="shared" si="310"/>
        <v>0</v>
      </c>
      <c r="AW713" s="37">
        <f t="shared" si="311"/>
        <v>0</v>
      </c>
      <c r="AX713" s="38">
        <f t="shared" si="312"/>
        <v>0</v>
      </c>
      <c r="AY713" s="39">
        <f t="shared" si="313"/>
        <v>0</v>
      </c>
      <c r="AZ713" s="34" t="str">
        <f>IF(AY713=0,"",
IF(SUM($AY$143:AY713)=1,BA713,
IF($AY$718&gt;SUM($AY$143:AY713),_xlfn.CONCAT(", ",BA713),
IF($AY$718=SUM($AY$143:AY713),_xlfn.CONCAT(" y ",BA713)))))</f>
        <v/>
      </c>
      <c r="BA713" s="220" t="s">
        <v>1335</v>
      </c>
      <c r="BC713" s="41">
        <f t="shared" si="314"/>
        <v>0</v>
      </c>
      <c r="BD713" s="41">
        <f t="shared" si="315"/>
        <v>0</v>
      </c>
      <c r="BE713" s="41">
        <f t="shared" si="316"/>
        <v>0</v>
      </c>
      <c r="BF713" s="41">
        <f t="shared" si="317"/>
        <v>0</v>
      </c>
      <c r="BG713" s="41">
        <f t="shared" si="318"/>
        <v>0</v>
      </c>
      <c r="BH713" s="41">
        <f t="shared" si="319"/>
        <v>0</v>
      </c>
      <c r="BI713" s="41">
        <f t="shared" si="320"/>
        <v>0</v>
      </c>
      <c r="BJ713" s="41">
        <f t="shared" si="321"/>
        <v>0</v>
      </c>
    </row>
    <row r="714" spans="1:62" ht="15" customHeight="1">
      <c r="A714" s="159"/>
      <c r="B714" s="179"/>
      <c r="C714" s="220" t="s">
        <v>1336</v>
      </c>
      <c r="D714" s="573"/>
      <c r="E714" s="573"/>
      <c r="F714" s="573"/>
      <c r="G714" s="551"/>
      <c r="H714" s="551"/>
      <c r="I714" s="551"/>
      <c r="J714" s="551"/>
      <c r="K714" s="551"/>
      <c r="L714" s="551"/>
      <c r="M714" s="551"/>
      <c r="N714" s="551"/>
      <c r="O714" s="551"/>
      <c r="P714" s="551"/>
      <c r="Q714" s="551"/>
      <c r="R714" s="551"/>
      <c r="S714" s="551"/>
      <c r="T714" s="601"/>
      <c r="U714" s="467"/>
      <c r="V714" s="468"/>
      <c r="W714" s="27"/>
      <c r="X714" s="27"/>
      <c r="Y714" s="27"/>
      <c r="Z714" s="27"/>
      <c r="AA714" s="27"/>
      <c r="AB714" s="27"/>
      <c r="AC714" s="27"/>
      <c r="AD714" s="27"/>
      <c r="AG714">
        <f t="shared" si="295"/>
        <v>0</v>
      </c>
      <c r="AH714">
        <f t="shared" si="296"/>
        <v>0</v>
      </c>
      <c r="AI714" s="35">
        <f t="shared" si="297"/>
        <v>0</v>
      </c>
      <c r="AJ714" s="36">
        <f t="shared" si="298"/>
        <v>0</v>
      </c>
      <c r="AK714" s="37">
        <f t="shared" si="299"/>
        <v>0</v>
      </c>
      <c r="AL714" s="38">
        <f t="shared" si="300"/>
        <v>0</v>
      </c>
      <c r="AM714" s="35">
        <f t="shared" si="301"/>
        <v>0</v>
      </c>
      <c r="AN714" s="36">
        <f t="shared" si="302"/>
        <v>0</v>
      </c>
      <c r="AO714" s="37">
        <f t="shared" si="303"/>
        <v>0</v>
      </c>
      <c r="AP714" s="38">
        <f t="shared" si="304"/>
        <v>0</v>
      </c>
      <c r="AQ714" s="35">
        <f t="shared" si="305"/>
        <v>0</v>
      </c>
      <c r="AR714" s="36">
        <f t="shared" si="306"/>
        <v>0</v>
      </c>
      <c r="AS714" s="37">
        <f t="shared" si="307"/>
        <v>0</v>
      </c>
      <c r="AT714" s="38">
        <f t="shared" si="308"/>
        <v>0</v>
      </c>
      <c r="AU714" s="35">
        <f t="shared" si="309"/>
        <v>0</v>
      </c>
      <c r="AV714" s="36">
        <f t="shared" si="310"/>
        <v>0</v>
      </c>
      <c r="AW714" s="37">
        <f t="shared" si="311"/>
        <v>0</v>
      </c>
      <c r="AX714" s="38">
        <f t="shared" si="312"/>
        <v>0</v>
      </c>
      <c r="AY714" s="39">
        <f t="shared" si="313"/>
        <v>0</v>
      </c>
      <c r="AZ714" s="34" t="str">
        <f>IF(AY714=0,"",
IF(SUM($AY$143:AY714)=1,BA714,
IF($AY$718&gt;SUM($AY$143:AY714),_xlfn.CONCAT(", ",BA714),
IF($AY$718=SUM($AY$143:AY714),_xlfn.CONCAT(" y ",BA714)))))</f>
        <v/>
      </c>
      <c r="BA714" s="220" t="s">
        <v>1336</v>
      </c>
      <c r="BC714" s="41">
        <f t="shared" si="314"/>
        <v>0</v>
      </c>
      <c r="BD714" s="41">
        <f t="shared" si="315"/>
        <v>0</v>
      </c>
      <c r="BE714" s="41">
        <f t="shared" si="316"/>
        <v>0</v>
      </c>
      <c r="BF714" s="41">
        <f t="shared" si="317"/>
        <v>0</v>
      </c>
      <c r="BG714" s="41">
        <f t="shared" si="318"/>
        <v>0</v>
      </c>
      <c r="BH714" s="41">
        <f t="shared" si="319"/>
        <v>0</v>
      </c>
      <c r="BI714" s="41">
        <f t="shared" si="320"/>
        <v>0</v>
      </c>
      <c r="BJ714" s="41">
        <f t="shared" si="321"/>
        <v>0</v>
      </c>
    </row>
    <row r="715" spans="1:62" ht="15" customHeight="1">
      <c r="A715" s="159"/>
      <c r="B715" s="179"/>
      <c r="C715" s="220" t="s">
        <v>1337</v>
      </c>
      <c r="D715" s="573"/>
      <c r="E715" s="573"/>
      <c r="F715" s="573"/>
      <c r="G715" s="551"/>
      <c r="H715" s="551"/>
      <c r="I715" s="551"/>
      <c r="J715" s="551"/>
      <c r="K715" s="551"/>
      <c r="L715" s="551"/>
      <c r="M715" s="551"/>
      <c r="N715" s="551"/>
      <c r="O715" s="551"/>
      <c r="P715" s="551"/>
      <c r="Q715" s="551"/>
      <c r="R715" s="551"/>
      <c r="S715" s="551"/>
      <c r="T715" s="601"/>
      <c r="U715" s="467"/>
      <c r="V715" s="468"/>
      <c r="W715" s="27"/>
      <c r="X715" s="27"/>
      <c r="Y715" s="27"/>
      <c r="Z715" s="27"/>
      <c r="AA715" s="27"/>
      <c r="AB715" s="27"/>
      <c r="AC715" s="27"/>
      <c r="AD715" s="27"/>
      <c r="AG715">
        <f t="shared" si="295"/>
        <v>0</v>
      </c>
      <c r="AH715">
        <f t="shared" si="296"/>
        <v>0</v>
      </c>
      <c r="AI715" s="35">
        <f t="shared" si="297"/>
        <v>0</v>
      </c>
      <c r="AJ715" s="36">
        <f t="shared" si="298"/>
        <v>0</v>
      </c>
      <c r="AK715" s="37">
        <f t="shared" si="299"/>
        <v>0</v>
      </c>
      <c r="AL715" s="38">
        <f t="shared" si="300"/>
        <v>0</v>
      </c>
      <c r="AM715" s="35">
        <f t="shared" si="301"/>
        <v>0</v>
      </c>
      <c r="AN715" s="36">
        <f t="shared" si="302"/>
        <v>0</v>
      </c>
      <c r="AO715" s="37">
        <f t="shared" si="303"/>
        <v>0</v>
      </c>
      <c r="AP715" s="38">
        <f t="shared" si="304"/>
        <v>0</v>
      </c>
      <c r="AQ715" s="35">
        <f t="shared" si="305"/>
        <v>0</v>
      </c>
      <c r="AR715" s="36">
        <f t="shared" si="306"/>
        <v>0</v>
      </c>
      <c r="AS715" s="37">
        <f t="shared" si="307"/>
        <v>0</v>
      </c>
      <c r="AT715" s="38">
        <f t="shared" si="308"/>
        <v>0</v>
      </c>
      <c r="AU715" s="35">
        <f t="shared" si="309"/>
        <v>0</v>
      </c>
      <c r="AV715" s="36">
        <f t="shared" si="310"/>
        <v>0</v>
      </c>
      <c r="AW715" s="37">
        <f t="shared" si="311"/>
        <v>0</v>
      </c>
      <c r="AX715" s="38">
        <f t="shared" si="312"/>
        <v>0</v>
      </c>
      <c r="AY715" s="39">
        <f t="shared" si="313"/>
        <v>0</v>
      </c>
      <c r="AZ715" s="34" t="str">
        <f>IF(AY715=0,"",
IF(SUM($AY$143:AY715)=1,BA715,
IF($AY$718&gt;SUM($AY$143:AY715),_xlfn.CONCAT(", ",BA715),
IF($AY$718=SUM($AY$143:AY715),_xlfn.CONCAT(" y ",BA715)))))</f>
        <v/>
      </c>
      <c r="BA715" s="220" t="s">
        <v>1337</v>
      </c>
      <c r="BC715" s="41">
        <f t="shared" si="314"/>
        <v>0</v>
      </c>
      <c r="BD715" s="41">
        <f t="shared" si="315"/>
        <v>0</v>
      </c>
      <c r="BE715" s="41">
        <f t="shared" si="316"/>
        <v>0</v>
      </c>
      <c r="BF715" s="41">
        <f t="shared" si="317"/>
        <v>0</v>
      </c>
      <c r="BG715" s="41">
        <f t="shared" si="318"/>
        <v>0</v>
      </c>
      <c r="BH715" s="41">
        <f t="shared" si="319"/>
        <v>0</v>
      </c>
      <c r="BI715" s="41">
        <f t="shared" si="320"/>
        <v>0</v>
      </c>
      <c r="BJ715" s="41">
        <f t="shared" si="321"/>
        <v>0</v>
      </c>
    </row>
    <row r="716" spans="1:62" ht="15" customHeight="1">
      <c r="A716" s="159"/>
      <c r="B716" s="179"/>
      <c r="C716" s="220" t="s">
        <v>1338</v>
      </c>
      <c r="D716" s="573"/>
      <c r="E716" s="573"/>
      <c r="F716" s="573"/>
      <c r="G716" s="551"/>
      <c r="H716" s="551"/>
      <c r="I716" s="551"/>
      <c r="J716" s="551"/>
      <c r="K716" s="551"/>
      <c r="L716" s="551"/>
      <c r="M716" s="551"/>
      <c r="N716" s="551"/>
      <c r="O716" s="551"/>
      <c r="P716" s="551"/>
      <c r="Q716" s="551"/>
      <c r="R716" s="551"/>
      <c r="S716" s="551"/>
      <c r="T716" s="601"/>
      <c r="U716" s="467"/>
      <c r="V716" s="468"/>
      <c r="W716" s="27"/>
      <c r="X716" s="27"/>
      <c r="Y716" s="27"/>
      <c r="Z716" s="27"/>
      <c r="AA716" s="27"/>
      <c r="AB716" s="27"/>
      <c r="AC716" s="27"/>
      <c r="AD716" s="27"/>
      <c r="AG716">
        <f>IF(D717&lt;&gt;"",IF(OR(COUNTA(T717:AD717,O1298:AD1298)=0,COUNTA(T717:AD717,O1298:AD1298)=25),0,1),0)</f>
        <v>0</v>
      </c>
      <c r="AH716">
        <f>IF(D717="",IF(COUNTA(T717:AD717,O1298:AD1298)=0,0,1),0)</f>
        <v>0</v>
      </c>
      <c r="AI716" s="35">
        <f t="shared" si="297"/>
        <v>0</v>
      </c>
      <c r="AJ716" s="36">
        <f t="shared" si="298"/>
        <v>0</v>
      </c>
      <c r="AK716" s="37">
        <f t="shared" si="299"/>
        <v>0</v>
      </c>
      <c r="AL716" s="38">
        <f t="shared" si="300"/>
        <v>0</v>
      </c>
      <c r="AM716" s="35">
        <f t="shared" si="301"/>
        <v>0</v>
      </c>
      <c r="AN716" s="36">
        <f t="shared" si="302"/>
        <v>0</v>
      </c>
      <c r="AO716" s="37">
        <f t="shared" si="303"/>
        <v>0</v>
      </c>
      <c r="AP716" s="38">
        <f t="shared" si="304"/>
        <v>0</v>
      </c>
      <c r="AQ716" s="35">
        <f t="shared" si="305"/>
        <v>0</v>
      </c>
      <c r="AR716" s="36">
        <f t="shared" si="306"/>
        <v>0</v>
      </c>
      <c r="AS716" s="37">
        <f t="shared" si="307"/>
        <v>0</v>
      </c>
      <c r="AT716" s="38">
        <f t="shared" si="308"/>
        <v>0</v>
      </c>
      <c r="AU716" s="35">
        <f t="shared" si="309"/>
        <v>0</v>
      </c>
      <c r="AV716" s="36">
        <f t="shared" si="310"/>
        <v>0</v>
      </c>
      <c r="AW716" s="37">
        <f t="shared" si="311"/>
        <v>0</v>
      </c>
      <c r="AX716" s="38">
        <f t="shared" si="312"/>
        <v>0</v>
      </c>
      <c r="AY716" s="39">
        <f t="shared" si="313"/>
        <v>0</v>
      </c>
      <c r="AZ716" s="34" t="str">
        <f>IF(AY716=0,"",
IF(SUM($AY$143:AY716)=1,BA716,
IF($AY$718&gt;SUM($AY$143:AY716),_xlfn.CONCAT(", ",BA716),
IF($AY$718=SUM($AY$143:AY716),_xlfn.CONCAT(" y ",BA716)))))</f>
        <v/>
      </c>
      <c r="BA716" s="220" t="s">
        <v>1338</v>
      </c>
      <c r="BC716" s="41">
        <f t="shared" si="314"/>
        <v>0</v>
      </c>
      <c r="BD716" s="41">
        <f t="shared" si="315"/>
        <v>0</v>
      </c>
      <c r="BE716" s="41">
        <f t="shared" si="316"/>
        <v>0</v>
      </c>
      <c r="BF716" s="41">
        <f t="shared" si="317"/>
        <v>0</v>
      </c>
      <c r="BG716" s="41">
        <f t="shared" si="318"/>
        <v>0</v>
      </c>
      <c r="BH716" s="41">
        <f t="shared" si="319"/>
        <v>0</v>
      </c>
      <c r="BI716" s="41">
        <f t="shared" si="320"/>
        <v>0</v>
      </c>
      <c r="BJ716" s="41">
        <f t="shared" si="321"/>
        <v>0</v>
      </c>
    </row>
    <row r="717" spans="1:62" ht="15" customHeight="1">
      <c r="A717" s="159"/>
      <c r="B717" s="179"/>
      <c r="C717" s="220" t="s">
        <v>1339</v>
      </c>
      <c r="D717" s="573"/>
      <c r="E717" s="573"/>
      <c r="F717" s="573"/>
      <c r="G717" s="551"/>
      <c r="H717" s="551"/>
      <c r="I717" s="551"/>
      <c r="J717" s="551"/>
      <c r="K717" s="551"/>
      <c r="L717" s="551"/>
      <c r="M717" s="551"/>
      <c r="N717" s="551"/>
      <c r="O717" s="551"/>
      <c r="P717" s="551"/>
      <c r="Q717" s="551"/>
      <c r="R717" s="551"/>
      <c r="S717" s="551"/>
      <c r="T717" s="601"/>
      <c r="U717" s="467"/>
      <c r="V717" s="468"/>
      <c r="W717" s="27"/>
      <c r="X717" s="27"/>
      <c r="Y717" s="27"/>
      <c r="Z717" s="27"/>
      <c r="AA717" s="27"/>
      <c r="AB717" s="27"/>
      <c r="AC717" s="27"/>
      <c r="AD717" s="27"/>
      <c r="AG717" s="135"/>
      <c r="AH717" s="135"/>
      <c r="AI717" s="35">
        <f t="shared" si="297"/>
        <v>0</v>
      </c>
      <c r="AJ717" s="36">
        <f t="shared" si="298"/>
        <v>0</v>
      </c>
      <c r="AK717" s="37">
        <f t="shared" si="299"/>
        <v>0</v>
      </c>
      <c r="AL717" s="38">
        <f t="shared" si="300"/>
        <v>0</v>
      </c>
      <c r="AM717" s="35">
        <f t="shared" si="301"/>
        <v>0</v>
      </c>
      <c r="AN717" s="36">
        <f t="shared" si="302"/>
        <v>0</v>
      </c>
      <c r="AO717" s="37">
        <f t="shared" si="303"/>
        <v>0</v>
      </c>
      <c r="AP717" s="38">
        <f t="shared" si="304"/>
        <v>0</v>
      </c>
      <c r="AQ717" s="35">
        <f t="shared" si="305"/>
        <v>0</v>
      </c>
      <c r="AR717" s="36">
        <f t="shared" si="306"/>
        <v>0</v>
      </c>
      <c r="AS717" s="37">
        <f t="shared" si="307"/>
        <v>0</v>
      </c>
      <c r="AT717" s="38">
        <f t="shared" si="308"/>
        <v>0</v>
      </c>
      <c r="AU717" s="35">
        <f t="shared" si="309"/>
        <v>0</v>
      </c>
      <c r="AV717" s="36">
        <f t="shared" si="310"/>
        <v>0</v>
      </c>
      <c r="AW717" s="37">
        <f t="shared" si="311"/>
        <v>0</v>
      </c>
      <c r="AX717" s="38">
        <f t="shared" si="312"/>
        <v>0</v>
      </c>
      <c r="AY717" s="39">
        <f>IF(SUM(AL717,AP717,AT717,AX717)=0,0,1)</f>
        <v>0</v>
      </c>
      <c r="AZ717" s="34" t="str">
        <f>IF(AY717=0,"",
IF(SUM($AY$143:AY717)=1,BA717,
IF($AY$718&gt;SUM($AY$143:AY717),_xlfn.CONCAT(", ",BA717),
IF($AY$718=SUM($AY$143:AY717),_xlfn.CONCAT(" y ",BA717)))))</f>
        <v/>
      </c>
      <c r="BA717" s="220" t="s">
        <v>1339</v>
      </c>
      <c r="BC717" s="41">
        <f t="shared" si="314"/>
        <v>0</v>
      </c>
      <c r="BD717" s="41">
        <f t="shared" si="315"/>
        <v>0</v>
      </c>
      <c r="BE717" s="41">
        <f t="shared" si="316"/>
        <v>0</v>
      </c>
      <c r="BF717" s="41">
        <f t="shared" si="317"/>
        <v>0</v>
      </c>
      <c r="BG717" s="41">
        <f t="shared" si="318"/>
        <v>0</v>
      </c>
      <c r="BH717" s="41">
        <f t="shared" si="319"/>
        <v>0</v>
      </c>
      <c r="BI717" s="41">
        <f t="shared" si="320"/>
        <v>0</v>
      </c>
      <c r="BJ717" s="41">
        <f t="shared" si="321"/>
        <v>0</v>
      </c>
    </row>
    <row r="718" spans="1:62" ht="15" customHeight="1">
      <c r="A718" s="159"/>
      <c r="B718" s="179"/>
      <c r="C718" s="221"/>
      <c r="F718" s="21"/>
      <c r="G718" s="21"/>
      <c r="H718" s="21"/>
      <c r="I718" s="24"/>
      <c r="J718" s="24"/>
      <c r="K718" s="250"/>
      <c r="L718" s="250"/>
      <c r="M718" s="250"/>
      <c r="N718" s="250"/>
      <c r="O718" s="250"/>
      <c r="P718" s="250"/>
      <c r="Q718" s="250"/>
      <c r="R718" s="250"/>
      <c r="S718" s="250"/>
      <c r="T718" s="250"/>
      <c r="U718" s="250"/>
      <c r="V718" s="250"/>
      <c r="W718" s="250"/>
      <c r="X718" s="250"/>
      <c r="Y718" s="250"/>
      <c r="Z718" s="250"/>
      <c r="AA718" s="250"/>
      <c r="AB718" s="250"/>
      <c r="AC718" s="250"/>
      <c r="AD718" s="250"/>
      <c r="AG718" s="172">
        <f>SUM(AG142:AG717)</f>
        <v>0</v>
      </c>
      <c r="AH718" s="172">
        <f>SUM(AH142:AH717)</f>
        <v>0</v>
      </c>
      <c r="AY718" s="269">
        <f>SUM(AY143:AY717)</f>
        <v>0</v>
      </c>
      <c r="AZ718" s="269" t="str">
        <f>IF(AY718=0,"",_xlfn.CONCAT(AZ143:AZ717))</f>
        <v/>
      </c>
      <c r="BA718" s="40" t="str">
        <f>IF(AY718=0,"",
IF(AY718&gt;20,"Favor de revisar la suma y consistencia de totales y/o subtotales por filas (numéricos y NS)",
IF(AY718=1,_xlfn.CONCAT("La suma de los subtotales es diferente al Total en el numeral ",AZ718),_xlfn.CONCAT("La suma de los subtotales es diferente al Total en los numerales ",AZ718))))</f>
        <v/>
      </c>
      <c r="BC718"/>
      <c r="BD718"/>
      <c r="BF718" s="193">
        <f>SUM(BF142:BF717)</f>
        <v>0</v>
      </c>
      <c r="BJ718" s="193">
        <f>SUM(BJ142:BJ717)</f>
        <v>0</v>
      </c>
    </row>
    <row r="719" spans="1:62" ht="15" customHeight="1">
      <c r="A719" s="159"/>
      <c r="B719" s="179"/>
      <c r="C719" s="221"/>
      <c r="F719" s="21"/>
      <c r="G719" s="21"/>
      <c r="H719" s="21"/>
      <c r="I719" s="24"/>
      <c r="J719" s="24"/>
      <c r="K719" s="250"/>
      <c r="L719" s="250"/>
      <c r="M719" s="250"/>
      <c r="N719" s="250"/>
      <c r="O719" s="250"/>
      <c r="P719" s="250"/>
      <c r="Q719" s="250"/>
      <c r="R719" s="250"/>
      <c r="S719" s="250"/>
      <c r="T719" s="250"/>
      <c r="U719" s="250"/>
      <c r="V719" s="250"/>
      <c r="W719" s="250"/>
      <c r="X719" s="250"/>
      <c r="Y719" s="250"/>
      <c r="Z719" s="250"/>
      <c r="AA719" s="580" t="s">
        <v>259</v>
      </c>
      <c r="AB719" s="580"/>
      <c r="AC719" s="580"/>
      <c r="AD719" s="580"/>
      <c r="AI719" s="1"/>
      <c r="BC719" t="s">
        <v>2293</v>
      </c>
      <c r="BD719" s="289">
        <f>SUM(BF718,BJ718)</f>
        <v>0</v>
      </c>
    </row>
    <row r="720" spans="1:62" ht="48" customHeight="1">
      <c r="A720" s="159"/>
      <c r="B720" s="179"/>
      <c r="C720" s="410" t="s">
        <v>798</v>
      </c>
      <c r="D720" s="410"/>
      <c r="E720" s="410"/>
      <c r="F720" s="410"/>
      <c r="G720" s="410"/>
      <c r="H720" s="410"/>
      <c r="I720" s="410"/>
      <c r="J720" s="410"/>
      <c r="K720" s="410"/>
      <c r="L720" s="410"/>
      <c r="M720" s="410"/>
      <c r="N720" s="410"/>
      <c r="O720" s="410" t="s">
        <v>794</v>
      </c>
      <c r="P720" s="410"/>
      <c r="Q720" s="410"/>
      <c r="R720" s="410"/>
      <c r="S720" s="410"/>
      <c r="T720" s="410"/>
      <c r="U720" s="410"/>
      <c r="V720" s="410"/>
      <c r="W720" s="410"/>
      <c r="X720" s="410"/>
      <c r="Y720" s="410"/>
      <c r="Z720" s="410"/>
      <c r="AA720" s="410"/>
      <c r="AB720" s="410"/>
      <c r="AC720" s="410"/>
      <c r="AD720" s="410"/>
    </row>
    <row r="721" spans="1:52" ht="60" customHeight="1">
      <c r="A721" s="159"/>
      <c r="B721" s="179"/>
      <c r="C721" s="410"/>
      <c r="D721" s="410"/>
      <c r="E721" s="410"/>
      <c r="F721" s="410"/>
      <c r="G721" s="410"/>
      <c r="H721" s="410"/>
      <c r="I721" s="410"/>
      <c r="J721" s="410"/>
      <c r="K721" s="410"/>
      <c r="L721" s="410"/>
      <c r="M721" s="410"/>
      <c r="N721" s="410"/>
      <c r="O721" s="414" t="s">
        <v>791</v>
      </c>
      <c r="P721" s="414"/>
      <c r="Q721" s="414"/>
      <c r="R721" s="414"/>
      <c r="S721" s="414" t="s">
        <v>792</v>
      </c>
      <c r="T721" s="414"/>
      <c r="U721" s="414"/>
      <c r="V721" s="414"/>
      <c r="W721" s="414" t="s">
        <v>793</v>
      </c>
      <c r="X721" s="414"/>
      <c r="Y721" s="414"/>
      <c r="Z721" s="414"/>
      <c r="AA721" s="414" t="s">
        <v>281</v>
      </c>
      <c r="AB721" s="414"/>
      <c r="AC721" s="414"/>
      <c r="AD721" s="414"/>
    </row>
    <row r="722" spans="1:52" ht="72" customHeight="1">
      <c r="A722" s="159"/>
      <c r="B722" s="179"/>
      <c r="C722" s="629" t="s">
        <v>799</v>
      </c>
      <c r="D722" s="629"/>
      <c r="E722" s="629"/>
      <c r="F722" s="629"/>
      <c r="G722" s="629" t="s">
        <v>800</v>
      </c>
      <c r="H722" s="629"/>
      <c r="I722" s="629"/>
      <c r="J722" s="629"/>
      <c r="K722" s="629"/>
      <c r="L722" s="629"/>
      <c r="M722" s="629"/>
      <c r="N722" s="629"/>
      <c r="O722" s="170" t="s">
        <v>432</v>
      </c>
      <c r="P722" s="171" t="s">
        <v>400</v>
      </c>
      <c r="Q722" s="171" t="s">
        <v>401</v>
      </c>
      <c r="R722" s="171" t="s">
        <v>281</v>
      </c>
      <c r="S722" s="170" t="s">
        <v>432</v>
      </c>
      <c r="T722" s="171" t="s">
        <v>400</v>
      </c>
      <c r="U722" s="171" t="s">
        <v>401</v>
      </c>
      <c r="V722" s="171" t="s">
        <v>281</v>
      </c>
      <c r="W722" s="170" t="s">
        <v>432</v>
      </c>
      <c r="X722" s="171" t="s">
        <v>400</v>
      </c>
      <c r="Y722" s="171" t="s">
        <v>401</v>
      </c>
      <c r="Z722" s="171" t="s">
        <v>281</v>
      </c>
      <c r="AA722" s="170" t="s">
        <v>432</v>
      </c>
      <c r="AB722" s="171" t="s">
        <v>400</v>
      </c>
      <c r="AC722" s="171" t="s">
        <v>401</v>
      </c>
      <c r="AD722" s="171" t="s">
        <v>281</v>
      </c>
      <c r="AK722" s="29" t="s">
        <v>2349</v>
      </c>
      <c r="AL722" s="29" t="s">
        <v>2296</v>
      </c>
      <c r="AM722" s="29" t="s">
        <v>2297</v>
      </c>
      <c r="AN722" s="29" t="s">
        <v>2350</v>
      </c>
      <c r="AO722" s="29" t="s">
        <v>2351</v>
      </c>
      <c r="AP722" s="29" t="s">
        <v>2299</v>
      </c>
      <c r="AQ722" s="29" t="s">
        <v>2300</v>
      </c>
      <c r="AR722" s="29" t="s">
        <v>2352</v>
      </c>
      <c r="AS722" s="29" t="s">
        <v>7243</v>
      </c>
      <c r="AT722" s="29" t="s">
        <v>2348</v>
      </c>
      <c r="AU722" s="29" t="s">
        <v>7218</v>
      </c>
      <c r="AV722" s="29" t="s">
        <v>7244</v>
      </c>
      <c r="AW722" s="29" t="s">
        <v>7245</v>
      </c>
      <c r="AX722" s="29" t="s">
        <v>7220</v>
      </c>
      <c r="AY722" s="29" t="s">
        <v>7221</v>
      </c>
      <c r="AZ722" s="29" t="s">
        <v>7246</v>
      </c>
    </row>
    <row r="723" spans="1:52" ht="15" customHeight="1">
      <c r="A723" s="159"/>
      <c r="B723" s="179"/>
      <c r="C723" s="716" t="s">
        <v>226</v>
      </c>
      <c r="D723" s="717"/>
      <c r="E723" s="717"/>
      <c r="F723" s="717"/>
      <c r="G723" s="717"/>
      <c r="H723" s="717"/>
      <c r="I723" s="717"/>
      <c r="J723" s="717"/>
      <c r="K723" s="717"/>
      <c r="L723" s="717"/>
      <c r="M723" s="717"/>
      <c r="N723" s="717"/>
      <c r="O723" s="216">
        <f t="shared" ref="O723:AC723" si="322">IF(AND(SUM(O724:O1298)=0,COUNTIF(O724:O1298,"NS")&gt;0),"NS",IF(AND(SUM(O724:O1298)=0,COUNTIF(O724:O1298,0)&gt;0),0,IF(AND(SUM(O724:O1298)=0,COUNTIF(O724:O1298,"NA")&gt;0),"NA",SUM(O724:O1298))))</f>
        <v>0</v>
      </c>
      <c r="P723" s="216">
        <f t="shared" si="322"/>
        <v>0</v>
      </c>
      <c r="Q723" s="216">
        <f t="shared" si="322"/>
        <v>0</v>
      </c>
      <c r="R723" s="216">
        <f t="shared" si="322"/>
        <v>0</v>
      </c>
      <c r="S723" s="216">
        <f t="shared" si="322"/>
        <v>0</v>
      </c>
      <c r="T723" s="216">
        <f t="shared" si="322"/>
        <v>0</v>
      </c>
      <c r="U723" s="216">
        <f t="shared" si="322"/>
        <v>0</v>
      </c>
      <c r="V723" s="216">
        <f t="shared" si="322"/>
        <v>0</v>
      </c>
      <c r="W723" s="216">
        <f t="shared" si="322"/>
        <v>0</v>
      </c>
      <c r="X723" s="216">
        <f t="shared" si="322"/>
        <v>0</v>
      </c>
      <c r="Y723" s="216">
        <f t="shared" si="322"/>
        <v>0</v>
      </c>
      <c r="Z723" s="216">
        <f t="shared" si="322"/>
        <v>0</v>
      </c>
      <c r="AA723" s="216">
        <f t="shared" si="322"/>
        <v>0</v>
      </c>
      <c r="AB723" s="216">
        <f t="shared" si="322"/>
        <v>0</v>
      </c>
      <c r="AC723" s="216">
        <f t="shared" si="322"/>
        <v>0</v>
      </c>
      <c r="AD723" s="216">
        <f>IF(AND(SUM(AD724:AD1298)=0,COUNTIF(AD724:AD1298,"NS")&gt;0),"NS",IF(AND(SUM(AD724:AD1298)=0,COUNTIF(AD724:AD1298,0)&gt;0),0,IF(AND(SUM(AD724:AD1298)=0,COUNTIF(AD724:AD1298,"NA")&gt;0),"NA",SUM(AD724:AD1298))))</f>
        <v>0</v>
      </c>
      <c r="AK723" s="41"/>
      <c r="AL723" s="41"/>
      <c r="AM723" s="41"/>
      <c r="AN723" s="41"/>
      <c r="AO723" s="41"/>
      <c r="AP723" s="41"/>
      <c r="AQ723" s="41"/>
      <c r="AR723" s="41"/>
      <c r="AS723" s="41"/>
      <c r="AT723" s="41"/>
      <c r="AU723" s="41"/>
      <c r="AV723" s="41"/>
      <c r="AW723" s="41"/>
      <c r="AX723" s="41"/>
      <c r="AY723" s="41"/>
      <c r="AZ723" s="41"/>
    </row>
    <row r="724" spans="1:52" ht="15" customHeight="1">
      <c r="A724" s="159"/>
      <c r="B724" s="179"/>
      <c r="C724" s="220" t="s">
        <v>89</v>
      </c>
      <c r="D724" s="573" t="str">
        <f>IF(D143="","",D143)</f>
        <v/>
      </c>
      <c r="E724" s="573"/>
      <c r="F724" s="573"/>
      <c r="G724" s="551" t="str">
        <f>IF(G143="","",G143)</f>
        <v/>
      </c>
      <c r="H724" s="551"/>
      <c r="I724" s="551"/>
      <c r="J724" s="551"/>
      <c r="K724" s="551"/>
      <c r="L724" s="551"/>
      <c r="M724" s="551"/>
      <c r="N724" s="551"/>
      <c r="O724" s="27"/>
      <c r="P724" s="27"/>
      <c r="Q724" s="27"/>
      <c r="R724" s="27"/>
      <c r="S724" s="27"/>
      <c r="T724" s="27"/>
      <c r="U724" s="27"/>
      <c r="V724" s="27"/>
      <c r="W724" s="27"/>
      <c r="X724" s="27"/>
      <c r="Y724" s="27"/>
      <c r="Z724" s="27"/>
      <c r="AA724" s="27"/>
      <c r="AB724" s="27"/>
      <c r="AC724" s="27"/>
      <c r="AD724" s="27"/>
      <c r="AK724" s="41">
        <f t="shared" ref="AK724" si="323">O724</f>
        <v>0</v>
      </c>
      <c r="AL724" s="41">
        <f t="shared" ref="AL724" si="324">COUNTIF(P724:R724,"NS")</f>
        <v>0</v>
      </c>
      <c r="AM724" s="41">
        <f t="shared" ref="AM724" si="325">SUM(P724:R724)</f>
        <v>0</v>
      </c>
      <c r="AN724" s="41">
        <f t="shared" ref="AN724" si="326">IF(OR(AND(AK724=0, AL724&gt;0),AND(AK724="NS", AM724&gt;0), AND(AK724="NS", AL724=0, AM724=0)), 1, IF(OR(AND(AK724&gt;0, AL724&gt;1,AK724&gt;AM724), AND(AK724="NS", AL724=2), AND(AK724="NS", AM724=0, AL724&gt;0), AK724=AM724), 0, 1))</f>
        <v>0</v>
      </c>
      <c r="AO724" s="41">
        <f t="shared" ref="AO724" si="327">S724</f>
        <v>0</v>
      </c>
      <c r="AP724" s="41">
        <f t="shared" ref="AP724" si="328">COUNTIF(T724:V724,"NS")</f>
        <v>0</v>
      </c>
      <c r="AQ724" s="41">
        <f t="shared" ref="AQ724" si="329">SUM(T724:V724)</f>
        <v>0</v>
      </c>
      <c r="AR724" s="41">
        <f t="shared" ref="AR724" si="330">IF(OR(AND(AO724=0, AP724&gt;0),AND(AO724="NS", AQ724&gt;0), AND(AO724="NS", AP724=0, AQ724=0)), 1, IF(OR(AND(AO724&gt;0, AP724&gt;1,AO724&gt;AQ724), AND(AO724="NS", AP724=2), AND(AO724="NS", AQ724=0, AP724&gt;0), AO724=AQ724), 0, 1))</f>
        <v>0</v>
      </c>
      <c r="AS724" s="41">
        <f t="shared" ref="AS724" si="331">W724</f>
        <v>0</v>
      </c>
      <c r="AT724" s="41">
        <f t="shared" ref="AT724" si="332">COUNTIF(X724:Z724,"NS")</f>
        <v>0</v>
      </c>
      <c r="AU724" s="41">
        <f t="shared" ref="AU724" si="333">SUM(X724:Z724)</f>
        <v>0</v>
      </c>
      <c r="AV724" s="41">
        <f t="shared" ref="AV724" si="334">IF(OR(AND(AS724=0, AT724&gt;0),AND(AS724="NS", AU724&gt;0), AND(AS724="NS", AT724=0, AU724=0)), 1, IF(OR(AND(AS724&gt;0, AT724&gt;1,AS724&gt;AU724), AND(AS724="NS", AT724=2), AND(AS724="NS", AU724=0, AT724&gt;0), AS724=AU724), 0, 1))</f>
        <v>0</v>
      </c>
      <c r="AW724" s="41">
        <f t="shared" ref="AW724" si="335">AA724</f>
        <v>0</v>
      </c>
      <c r="AX724" s="41">
        <f t="shared" ref="AX724" si="336">COUNTIF(AB724:AD724,"NS")</f>
        <v>0</v>
      </c>
      <c r="AY724" s="41">
        <f t="shared" ref="AY724" si="337">SUM(AB724:AD724)</f>
        <v>0</v>
      </c>
      <c r="AZ724" s="41">
        <f t="shared" ref="AZ724" si="338">IF(OR(AND(AW724=0, AX724&gt;0),AND(AW724="NS", AY724&gt;0), AND(AW724="NS", AX724=0, AY724=0)), 1, IF(OR(AND(AW724&gt;0, AX724&gt;1,AW724&gt;AY724), AND(AW724="NS", AX724=2), AND(AW724="NS", AY724=0, AX724&gt;0), AW724=AY724), 0, 1))</f>
        <v>0</v>
      </c>
    </row>
    <row r="725" spans="1:52" ht="15" customHeight="1">
      <c r="A725" s="159"/>
      <c r="B725" s="179"/>
      <c r="C725" s="220" t="s">
        <v>90</v>
      </c>
      <c r="D725" s="573" t="str">
        <f t="shared" ref="D725:D788" si="339">IF(D144="","",D144)</f>
        <v/>
      </c>
      <c r="E725" s="573"/>
      <c r="F725" s="573"/>
      <c r="G725" s="551" t="str">
        <f t="shared" ref="G725:G788" si="340">IF(G144="","",G144)</f>
        <v/>
      </c>
      <c r="H725" s="551"/>
      <c r="I725" s="551"/>
      <c r="J725" s="551"/>
      <c r="K725" s="551"/>
      <c r="L725" s="551"/>
      <c r="M725" s="551"/>
      <c r="N725" s="551"/>
      <c r="O725" s="27"/>
      <c r="P725" s="27"/>
      <c r="Q725" s="27"/>
      <c r="R725" s="27"/>
      <c r="S725" s="27"/>
      <c r="T725" s="27"/>
      <c r="U725" s="27"/>
      <c r="V725" s="27"/>
      <c r="W725" s="27"/>
      <c r="X725" s="27"/>
      <c r="Y725" s="27"/>
      <c r="Z725" s="27"/>
      <c r="AA725" s="27"/>
      <c r="AB725" s="27"/>
      <c r="AC725" s="27"/>
      <c r="AD725" s="27"/>
      <c r="AK725" s="41">
        <f t="shared" ref="AK725:AK788" si="341">O725</f>
        <v>0</v>
      </c>
      <c r="AL725" s="41">
        <f t="shared" ref="AL725:AL788" si="342">COUNTIF(P725:R725,"NS")</f>
        <v>0</v>
      </c>
      <c r="AM725" s="41">
        <f t="shared" ref="AM725:AM788" si="343">SUM(P725:R725)</f>
        <v>0</v>
      </c>
      <c r="AN725" s="41">
        <f t="shared" ref="AN725:AN788" si="344">IF(OR(AND(AK725=0, AL725&gt;0),AND(AK725="NS", AM725&gt;0), AND(AK725="NS", AL725=0, AM725=0)), 1, IF(OR(AND(AK725&gt;0, AL725&gt;1,AK725&gt;AM725), AND(AK725="NS", AL725=2), AND(AK725="NS", AM725=0, AL725&gt;0), AK725=AM725), 0, 1))</f>
        <v>0</v>
      </c>
      <c r="AO725" s="41">
        <f t="shared" ref="AO725:AO788" si="345">S725</f>
        <v>0</v>
      </c>
      <c r="AP725" s="41">
        <f t="shared" ref="AP725:AP788" si="346">COUNTIF(T725:V725,"NS")</f>
        <v>0</v>
      </c>
      <c r="AQ725" s="41">
        <f t="shared" ref="AQ725:AQ788" si="347">SUM(T725:V725)</f>
        <v>0</v>
      </c>
      <c r="AR725" s="41">
        <f t="shared" ref="AR725:AR788" si="348">IF(OR(AND(AO725=0, AP725&gt;0),AND(AO725="NS", AQ725&gt;0), AND(AO725="NS", AP725=0, AQ725=0)), 1, IF(OR(AND(AO725&gt;0, AP725&gt;1,AO725&gt;AQ725), AND(AO725="NS", AP725=2), AND(AO725="NS", AQ725=0, AP725&gt;0), AO725=AQ725), 0, 1))</f>
        <v>0</v>
      </c>
      <c r="AS725" s="41">
        <f t="shared" ref="AS725:AS788" si="349">W725</f>
        <v>0</v>
      </c>
      <c r="AT725" s="41">
        <f t="shared" ref="AT725:AT788" si="350">COUNTIF(X725:Z725,"NS")</f>
        <v>0</v>
      </c>
      <c r="AU725" s="41">
        <f t="shared" ref="AU725:AU788" si="351">SUM(X725:Z725)</f>
        <v>0</v>
      </c>
      <c r="AV725" s="41">
        <f t="shared" ref="AV725:AV788" si="352">IF(OR(AND(AS725=0, AT725&gt;0),AND(AS725="NS", AU725&gt;0), AND(AS725="NS", AT725=0, AU725=0)), 1, IF(OR(AND(AS725&gt;0, AT725&gt;1,AS725&gt;AU725), AND(AS725="NS", AT725=2), AND(AS725="NS", AU725=0, AT725&gt;0), AS725=AU725), 0, 1))</f>
        <v>0</v>
      </c>
      <c r="AW725" s="41">
        <f t="shared" ref="AW725:AW788" si="353">AA725</f>
        <v>0</v>
      </c>
      <c r="AX725" s="41">
        <f t="shared" ref="AX725:AX788" si="354">COUNTIF(AB725:AD725,"NS")</f>
        <v>0</v>
      </c>
      <c r="AY725" s="41">
        <f t="shared" ref="AY725:AY788" si="355">SUM(AB725:AD725)</f>
        <v>0</v>
      </c>
      <c r="AZ725" s="41">
        <f t="shared" ref="AZ725:AZ788" si="356">IF(OR(AND(AW725=0, AX725&gt;0),AND(AW725="NS", AY725&gt;0), AND(AW725="NS", AX725=0, AY725=0)), 1, IF(OR(AND(AW725&gt;0, AX725&gt;1,AW725&gt;AY725), AND(AW725="NS", AX725=2), AND(AW725="NS", AY725=0, AX725&gt;0), AW725=AY725), 0, 1))</f>
        <v>0</v>
      </c>
    </row>
    <row r="726" spans="1:52" ht="15" customHeight="1">
      <c r="A726" s="159"/>
      <c r="B726" s="179"/>
      <c r="C726" s="220" t="s">
        <v>92</v>
      </c>
      <c r="D726" s="573" t="str">
        <f t="shared" si="339"/>
        <v/>
      </c>
      <c r="E726" s="573"/>
      <c r="F726" s="573"/>
      <c r="G726" s="551" t="str">
        <f t="shared" si="340"/>
        <v/>
      </c>
      <c r="H726" s="551"/>
      <c r="I726" s="551"/>
      <c r="J726" s="551"/>
      <c r="K726" s="551"/>
      <c r="L726" s="551"/>
      <c r="M726" s="551"/>
      <c r="N726" s="551"/>
      <c r="O726" s="27"/>
      <c r="P726" s="27"/>
      <c r="Q726" s="27"/>
      <c r="R726" s="27"/>
      <c r="S726" s="27"/>
      <c r="T726" s="27"/>
      <c r="U726" s="27"/>
      <c r="V726" s="27"/>
      <c r="W726" s="27"/>
      <c r="X726" s="27"/>
      <c r="Y726" s="27"/>
      <c r="Z726" s="27"/>
      <c r="AA726" s="27"/>
      <c r="AB726" s="27"/>
      <c r="AC726" s="27"/>
      <c r="AD726" s="27"/>
      <c r="AK726" s="41">
        <f t="shared" si="341"/>
        <v>0</v>
      </c>
      <c r="AL726" s="41">
        <f t="shared" si="342"/>
        <v>0</v>
      </c>
      <c r="AM726" s="41">
        <f t="shared" si="343"/>
        <v>0</v>
      </c>
      <c r="AN726" s="41">
        <f t="shared" si="344"/>
        <v>0</v>
      </c>
      <c r="AO726" s="41">
        <f t="shared" si="345"/>
        <v>0</v>
      </c>
      <c r="AP726" s="41">
        <f t="shared" si="346"/>
        <v>0</v>
      </c>
      <c r="AQ726" s="41">
        <f t="shared" si="347"/>
        <v>0</v>
      </c>
      <c r="AR726" s="41">
        <f t="shared" si="348"/>
        <v>0</v>
      </c>
      <c r="AS726" s="41">
        <f t="shared" si="349"/>
        <v>0</v>
      </c>
      <c r="AT726" s="41">
        <f t="shared" si="350"/>
        <v>0</v>
      </c>
      <c r="AU726" s="41">
        <f t="shared" si="351"/>
        <v>0</v>
      </c>
      <c r="AV726" s="41">
        <f t="shared" si="352"/>
        <v>0</v>
      </c>
      <c r="AW726" s="41">
        <f t="shared" si="353"/>
        <v>0</v>
      </c>
      <c r="AX726" s="41">
        <f t="shared" si="354"/>
        <v>0</v>
      </c>
      <c r="AY726" s="41">
        <f t="shared" si="355"/>
        <v>0</v>
      </c>
      <c r="AZ726" s="41">
        <f t="shared" si="356"/>
        <v>0</v>
      </c>
    </row>
    <row r="727" spans="1:52" ht="15" customHeight="1">
      <c r="A727" s="159"/>
      <c r="B727" s="179"/>
      <c r="C727" s="220" t="s">
        <v>93</v>
      </c>
      <c r="D727" s="573" t="str">
        <f t="shared" si="339"/>
        <v/>
      </c>
      <c r="E727" s="573"/>
      <c r="F727" s="573"/>
      <c r="G727" s="551" t="str">
        <f t="shared" si="340"/>
        <v/>
      </c>
      <c r="H727" s="551"/>
      <c r="I727" s="551"/>
      <c r="J727" s="551"/>
      <c r="K727" s="551"/>
      <c r="L727" s="551"/>
      <c r="M727" s="551"/>
      <c r="N727" s="551"/>
      <c r="O727" s="27"/>
      <c r="P727" s="27"/>
      <c r="Q727" s="27"/>
      <c r="R727" s="27"/>
      <c r="S727" s="27"/>
      <c r="T727" s="27"/>
      <c r="U727" s="27"/>
      <c r="V727" s="27"/>
      <c r="W727" s="27"/>
      <c r="X727" s="27"/>
      <c r="Y727" s="27"/>
      <c r="Z727" s="27"/>
      <c r="AA727" s="27"/>
      <c r="AB727" s="27"/>
      <c r="AC727" s="27"/>
      <c r="AD727" s="27"/>
      <c r="AK727" s="41">
        <f t="shared" si="341"/>
        <v>0</v>
      </c>
      <c r="AL727" s="41">
        <f t="shared" si="342"/>
        <v>0</v>
      </c>
      <c r="AM727" s="41">
        <f t="shared" si="343"/>
        <v>0</v>
      </c>
      <c r="AN727" s="41">
        <f t="shared" si="344"/>
        <v>0</v>
      </c>
      <c r="AO727" s="41">
        <f t="shared" si="345"/>
        <v>0</v>
      </c>
      <c r="AP727" s="41">
        <f t="shared" si="346"/>
        <v>0</v>
      </c>
      <c r="AQ727" s="41">
        <f t="shared" si="347"/>
        <v>0</v>
      </c>
      <c r="AR727" s="41">
        <f t="shared" si="348"/>
        <v>0</v>
      </c>
      <c r="AS727" s="41">
        <f t="shared" si="349"/>
        <v>0</v>
      </c>
      <c r="AT727" s="41">
        <f t="shared" si="350"/>
        <v>0</v>
      </c>
      <c r="AU727" s="41">
        <f t="shared" si="351"/>
        <v>0</v>
      </c>
      <c r="AV727" s="41">
        <f t="shared" si="352"/>
        <v>0</v>
      </c>
      <c r="AW727" s="41">
        <f t="shared" si="353"/>
        <v>0</v>
      </c>
      <c r="AX727" s="41">
        <f t="shared" si="354"/>
        <v>0</v>
      </c>
      <c r="AY727" s="41">
        <f t="shared" si="355"/>
        <v>0</v>
      </c>
      <c r="AZ727" s="41">
        <f t="shared" si="356"/>
        <v>0</v>
      </c>
    </row>
    <row r="728" spans="1:52" ht="15" customHeight="1">
      <c r="A728" s="159"/>
      <c r="B728" s="179"/>
      <c r="C728" s="220" t="s">
        <v>95</v>
      </c>
      <c r="D728" s="573" t="str">
        <f t="shared" si="339"/>
        <v/>
      </c>
      <c r="E728" s="573"/>
      <c r="F728" s="573"/>
      <c r="G728" s="551" t="str">
        <f t="shared" si="340"/>
        <v/>
      </c>
      <c r="H728" s="551"/>
      <c r="I728" s="551"/>
      <c r="J728" s="551"/>
      <c r="K728" s="551"/>
      <c r="L728" s="551"/>
      <c r="M728" s="551"/>
      <c r="N728" s="551"/>
      <c r="O728" s="27"/>
      <c r="P728" s="27"/>
      <c r="Q728" s="27"/>
      <c r="R728" s="27"/>
      <c r="S728" s="27"/>
      <c r="T728" s="27"/>
      <c r="U728" s="27"/>
      <c r="V728" s="27"/>
      <c r="W728" s="27"/>
      <c r="X728" s="27"/>
      <c r="Y728" s="27"/>
      <c r="Z728" s="27"/>
      <c r="AA728" s="27"/>
      <c r="AB728" s="27"/>
      <c r="AC728" s="27"/>
      <c r="AD728" s="27"/>
      <c r="AK728" s="41">
        <f t="shared" si="341"/>
        <v>0</v>
      </c>
      <c r="AL728" s="41">
        <f t="shared" si="342"/>
        <v>0</v>
      </c>
      <c r="AM728" s="41">
        <f t="shared" si="343"/>
        <v>0</v>
      </c>
      <c r="AN728" s="41">
        <f t="shared" si="344"/>
        <v>0</v>
      </c>
      <c r="AO728" s="41">
        <f t="shared" si="345"/>
        <v>0</v>
      </c>
      <c r="AP728" s="41">
        <f t="shared" si="346"/>
        <v>0</v>
      </c>
      <c r="AQ728" s="41">
        <f t="shared" si="347"/>
        <v>0</v>
      </c>
      <c r="AR728" s="41">
        <f t="shared" si="348"/>
        <v>0</v>
      </c>
      <c r="AS728" s="41">
        <f t="shared" si="349"/>
        <v>0</v>
      </c>
      <c r="AT728" s="41">
        <f t="shared" si="350"/>
        <v>0</v>
      </c>
      <c r="AU728" s="41">
        <f t="shared" si="351"/>
        <v>0</v>
      </c>
      <c r="AV728" s="41">
        <f t="shared" si="352"/>
        <v>0</v>
      </c>
      <c r="AW728" s="41">
        <f t="shared" si="353"/>
        <v>0</v>
      </c>
      <c r="AX728" s="41">
        <f t="shared" si="354"/>
        <v>0</v>
      </c>
      <c r="AY728" s="41">
        <f t="shared" si="355"/>
        <v>0</v>
      </c>
      <c r="AZ728" s="41">
        <f t="shared" si="356"/>
        <v>0</v>
      </c>
    </row>
    <row r="729" spans="1:52" ht="15" customHeight="1">
      <c r="A729" s="159"/>
      <c r="B729" s="179"/>
      <c r="C729" s="220" t="s">
        <v>97</v>
      </c>
      <c r="D729" s="573" t="str">
        <f t="shared" si="339"/>
        <v/>
      </c>
      <c r="E729" s="573"/>
      <c r="F729" s="573"/>
      <c r="G729" s="551" t="str">
        <f t="shared" si="340"/>
        <v/>
      </c>
      <c r="H729" s="551"/>
      <c r="I729" s="551"/>
      <c r="J729" s="551"/>
      <c r="K729" s="551"/>
      <c r="L729" s="551"/>
      <c r="M729" s="551"/>
      <c r="N729" s="551"/>
      <c r="O729" s="27"/>
      <c r="P729" s="27"/>
      <c r="Q729" s="27"/>
      <c r="R729" s="27"/>
      <c r="S729" s="27"/>
      <c r="T729" s="27"/>
      <c r="U729" s="27"/>
      <c r="V729" s="27"/>
      <c r="W729" s="27"/>
      <c r="X729" s="27"/>
      <c r="Y729" s="27"/>
      <c r="Z729" s="27"/>
      <c r="AA729" s="27"/>
      <c r="AB729" s="27"/>
      <c r="AC729" s="27"/>
      <c r="AD729" s="27"/>
      <c r="AK729" s="41">
        <f t="shared" si="341"/>
        <v>0</v>
      </c>
      <c r="AL729" s="41">
        <f t="shared" si="342"/>
        <v>0</v>
      </c>
      <c r="AM729" s="41">
        <f t="shared" si="343"/>
        <v>0</v>
      </c>
      <c r="AN729" s="41">
        <f t="shared" si="344"/>
        <v>0</v>
      </c>
      <c r="AO729" s="41">
        <f t="shared" si="345"/>
        <v>0</v>
      </c>
      <c r="AP729" s="41">
        <f t="shared" si="346"/>
        <v>0</v>
      </c>
      <c r="AQ729" s="41">
        <f t="shared" si="347"/>
        <v>0</v>
      </c>
      <c r="AR729" s="41">
        <f t="shared" si="348"/>
        <v>0</v>
      </c>
      <c r="AS729" s="41">
        <f t="shared" si="349"/>
        <v>0</v>
      </c>
      <c r="AT729" s="41">
        <f t="shared" si="350"/>
        <v>0</v>
      </c>
      <c r="AU729" s="41">
        <f t="shared" si="351"/>
        <v>0</v>
      </c>
      <c r="AV729" s="41">
        <f t="shared" si="352"/>
        <v>0</v>
      </c>
      <c r="AW729" s="41">
        <f t="shared" si="353"/>
        <v>0</v>
      </c>
      <c r="AX729" s="41">
        <f t="shared" si="354"/>
        <v>0</v>
      </c>
      <c r="AY729" s="41">
        <f t="shared" si="355"/>
        <v>0</v>
      </c>
      <c r="AZ729" s="41">
        <f t="shared" si="356"/>
        <v>0</v>
      </c>
    </row>
    <row r="730" spans="1:52" ht="15" customHeight="1">
      <c r="A730" s="159"/>
      <c r="B730" s="179"/>
      <c r="C730" s="220" t="s">
        <v>99</v>
      </c>
      <c r="D730" s="573" t="str">
        <f t="shared" si="339"/>
        <v/>
      </c>
      <c r="E730" s="573"/>
      <c r="F730" s="573"/>
      <c r="G730" s="551" t="str">
        <f t="shared" si="340"/>
        <v/>
      </c>
      <c r="H730" s="551"/>
      <c r="I730" s="551"/>
      <c r="J730" s="551"/>
      <c r="K730" s="551"/>
      <c r="L730" s="551"/>
      <c r="M730" s="551"/>
      <c r="N730" s="551"/>
      <c r="O730" s="27"/>
      <c r="P730" s="27"/>
      <c r="Q730" s="27"/>
      <c r="R730" s="27"/>
      <c r="S730" s="27"/>
      <c r="T730" s="27"/>
      <c r="U730" s="27"/>
      <c r="V730" s="27"/>
      <c r="W730" s="27"/>
      <c r="X730" s="27"/>
      <c r="Y730" s="27"/>
      <c r="Z730" s="27"/>
      <c r="AA730" s="27"/>
      <c r="AB730" s="27"/>
      <c r="AC730" s="27"/>
      <c r="AD730" s="27"/>
      <c r="AK730" s="41">
        <f t="shared" si="341"/>
        <v>0</v>
      </c>
      <c r="AL730" s="41">
        <f t="shared" si="342"/>
        <v>0</v>
      </c>
      <c r="AM730" s="41">
        <f t="shared" si="343"/>
        <v>0</v>
      </c>
      <c r="AN730" s="41">
        <f t="shared" si="344"/>
        <v>0</v>
      </c>
      <c r="AO730" s="41">
        <f t="shared" si="345"/>
        <v>0</v>
      </c>
      <c r="AP730" s="41">
        <f t="shared" si="346"/>
        <v>0</v>
      </c>
      <c r="AQ730" s="41">
        <f t="shared" si="347"/>
        <v>0</v>
      </c>
      <c r="AR730" s="41">
        <f t="shared" si="348"/>
        <v>0</v>
      </c>
      <c r="AS730" s="41">
        <f t="shared" si="349"/>
        <v>0</v>
      </c>
      <c r="AT730" s="41">
        <f t="shared" si="350"/>
        <v>0</v>
      </c>
      <c r="AU730" s="41">
        <f t="shared" si="351"/>
        <v>0</v>
      </c>
      <c r="AV730" s="41">
        <f t="shared" si="352"/>
        <v>0</v>
      </c>
      <c r="AW730" s="41">
        <f t="shared" si="353"/>
        <v>0</v>
      </c>
      <c r="AX730" s="41">
        <f t="shared" si="354"/>
        <v>0</v>
      </c>
      <c r="AY730" s="41">
        <f t="shared" si="355"/>
        <v>0</v>
      </c>
      <c r="AZ730" s="41">
        <f t="shared" si="356"/>
        <v>0</v>
      </c>
    </row>
    <row r="731" spans="1:52" ht="15" customHeight="1">
      <c r="A731" s="159"/>
      <c r="B731" s="179"/>
      <c r="C731" s="220" t="s">
        <v>101</v>
      </c>
      <c r="D731" s="573" t="str">
        <f t="shared" si="339"/>
        <v/>
      </c>
      <c r="E731" s="573"/>
      <c r="F731" s="573"/>
      <c r="G731" s="551" t="str">
        <f t="shared" si="340"/>
        <v/>
      </c>
      <c r="H731" s="551"/>
      <c r="I731" s="551"/>
      <c r="J731" s="551"/>
      <c r="K731" s="551"/>
      <c r="L731" s="551"/>
      <c r="M731" s="551"/>
      <c r="N731" s="551"/>
      <c r="O731" s="27"/>
      <c r="P731" s="27"/>
      <c r="Q731" s="27"/>
      <c r="R731" s="27"/>
      <c r="S731" s="27"/>
      <c r="T731" s="27"/>
      <c r="U731" s="27"/>
      <c r="V731" s="27"/>
      <c r="W731" s="27"/>
      <c r="X731" s="27"/>
      <c r="Y731" s="27"/>
      <c r="Z731" s="27"/>
      <c r="AA731" s="27"/>
      <c r="AB731" s="27"/>
      <c r="AC731" s="27"/>
      <c r="AD731" s="27"/>
      <c r="AK731" s="41">
        <f t="shared" si="341"/>
        <v>0</v>
      </c>
      <c r="AL731" s="41">
        <f t="shared" si="342"/>
        <v>0</v>
      </c>
      <c r="AM731" s="41">
        <f t="shared" si="343"/>
        <v>0</v>
      </c>
      <c r="AN731" s="41">
        <f t="shared" si="344"/>
        <v>0</v>
      </c>
      <c r="AO731" s="41">
        <f t="shared" si="345"/>
        <v>0</v>
      </c>
      <c r="AP731" s="41">
        <f t="shared" si="346"/>
        <v>0</v>
      </c>
      <c r="AQ731" s="41">
        <f t="shared" si="347"/>
        <v>0</v>
      </c>
      <c r="AR731" s="41">
        <f t="shared" si="348"/>
        <v>0</v>
      </c>
      <c r="AS731" s="41">
        <f t="shared" si="349"/>
        <v>0</v>
      </c>
      <c r="AT731" s="41">
        <f t="shared" si="350"/>
        <v>0</v>
      </c>
      <c r="AU731" s="41">
        <f t="shared" si="351"/>
        <v>0</v>
      </c>
      <c r="AV731" s="41">
        <f t="shared" si="352"/>
        <v>0</v>
      </c>
      <c r="AW731" s="41">
        <f t="shared" si="353"/>
        <v>0</v>
      </c>
      <c r="AX731" s="41">
        <f t="shared" si="354"/>
        <v>0</v>
      </c>
      <c r="AY731" s="41">
        <f t="shared" si="355"/>
        <v>0</v>
      </c>
      <c r="AZ731" s="41">
        <f t="shared" si="356"/>
        <v>0</v>
      </c>
    </row>
    <row r="732" spans="1:52" ht="15" customHeight="1">
      <c r="A732" s="159"/>
      <c r="B732" s="179"/>
      <c r="C732" s="220" t="s">
        <v>103</v>
      </c>
      <c r="D732" s="573" t="str">
        <f t="shared" si="339"/>
        <v/>
      </c>
      <c r="E732" s="573"/>
      <c r="F732" s="573"/>
      <c r="G732" s="551" t="str">
        <f t="shared" si="340"/>
        <v/>
      </c>
      <c r="H732" s="551"/>
      <c r="I732" s="551"/>
      <c r="J732" s="551"/>
      <c r="K732" s="551"/>
      <c r="L732" s="551"/>
      <c r="M732" s="551"/>
      <c r="N732" s="551"/>
      <c r="O732" s="27"/>
      <c r="P732" s="27"/>
      <c r="Q732" s="27"/>
      <c r="R732" s="27"/>
      <c r="S732" s="27"/>
      <c r="T732" s="27"/>
      <c r="U732" s="27"/>
      <c r="V732" s="27"/>
      <c r="W732" s="27"/>
      <c r="X732" s="27"/>
      <c r="Y732" s="27"/>
      <c r="Z732" s="27"/>
      <c r="AA732" s="27"/>
      <c r="AB732" s="27"/>
      <c r="AC732" s="27"/>
      <c r="AD732" s="27"/>
      <c r="AK732" s="41">
        <f t="shared" si="341"/>
        <v>0</v>
      </c>
      <c r="AL732" s="41">
        <f t="shared" si="342"/>
        <v>0</v>
      </c>
      <c r="AM732" s="41">
        <f t="shared" si="343"/>
        <v>0</v>
      </c>
      <c r="AN732" s="41">
        <f t="shared" si="344"/>
        <v>0</v>
      </c>
      <c r="AO732" s="41">
        <f t="shared" si="345"/>
        <v>0</v>
      </c>
      <c r="AP732" s="41">
        <f t="shared" si="346"/>
        <v>0</v>
      </c>
      <c r="AQ732" s="41">
        <f t="shared" si="347"/>
        <v>0</v>
      </c>
      <c r="AR732" s="41">
        <f t="shared" si="348"/>
        <v>0</v>
      </c>
      <c r="AS732" s="41">
        <f t="shared" si="349"/>
        <v>0</v>
      </c>
      <c r="AT732" s="41">
        <f t="shared" si="350"/>
        <v>0</v>
      </c>
      <c r="AU732" s="41">
        <f t="shared" si="351"/>
        <v>0</v>
      </c>
      <c r="AV732" s="41">
        <f t="shared" si="352"/>
        <v>0</v>
      </c>
      <c r="AW732" s="41">
        <f t="shared" si="353"/>
        <v>0</v>
      </c>
      <c r="AX732" s="41">
        <f t="shared" si="354"/>
        <v>0</v>
      </c>
      <c r="AY732" s="41">
        <f t="shared" si="355"/>
        <v>0</v>
      </c>
      <c r="AZ732" s="41">
        <f t="shared" si="356"/>
        <v>0</v>
      </c>
    </row>
    <row r="733" spans="1:52" ht="15" customHeight="1">
      <c r="A733" s="159"/>
      <c r="B733" s="179"/>
      <c r="C733" s="220" t="s">
        <v>105</v>
      </c>
      <c r="D733" s="573" t="str">
        <f t="shared" si="339"/>
        <v/>
      </c>
      <c r="E733" s="573"/>
      <c r="F733" s="573"/>
      <c r="G733" s="551" t="str">
        <f t="shared" si="340"/>
        <v/>
      </c>
      <c r="H733" s="551"/>
      <c r="I733" s="551"/>
      <c r="J733" s="551"/>
      <c r="K733" s="551"/>
      <c r="L733" s="551"/>
      <c r="M733" s="551"/>
      <c r="N733" s="551"/>
      <c r="O733" s="27"/>
      <c r="P733" s="27"/>
      <c r="Q733" s="27"/>
      <c r="R733" s="27"/>
      <c r="S733" s="27"/>
      <c r="T733" s="27"/>
      <c r="U733" s="27"/>
      <c r="V733" s="27"/>
      <c r="W733" s="27"/>
      <c r="X733" s="27"/>
      <c r="Y733" s="27"/>
      <c r="Z733" s="27"/>
      <c r="AA733" s="27"/>
      <c r="AB733" s="27"/>
      <c r="AC733" s="27"/>
      <c r="AD733" s="27"/>
      <c r="AK733" s="41">
        <f t="shared" si="341"/>
        <v>0</v>
      </c>
      <c r="AL733" s="41">
        <f t="shared" si="342"/>
        <v>0</v>
      </c>
      <c r="AM733" s="41">
        <f t="shared" si="343"/>
        <v>0</v>
      </c>
      <c r="AN733" s="41">
        <f t="shared" si="344"/>
        <v>0</v>
      </c>
      <c r="AO733" s="41">
        <f t="shared" si="345"/>
        <v>0</v>
      </c>
      <c r="AP733" s="41">
        <f t="shared" si="346"/>
        <v>0</v>
      </c>
      <c r="AQ733" s="41">
        <f t="shared" si="347"/>
        <v>0</v>
      </c>
      <c r="AR733" s="41">
        <f t="shared" si="348"/>
        <v>0</v>
      </c>
      <c r="AS733" s="41">
        <f t="shared" si="349"/>
        <v>0</v>
      </c>
      <c r="AT733" s="41">
        <f t="shared" si="350"/>
        <v>0</v>
      </c>
      <c r="AU733" s="41">
        <f t="shared" si="351"/>
        <v>0</v>
      </c>
      <c r="AV733" s="41">
        <f t="shared" si="352"/>
        <v>0</v>
      </c>
      <c r="AW733" s="41">
        <f t="shared" si="353"/>
        <v>0</v>
      </c>
      <c r="AX733" s="41">
        <f t="shared" si="354"/>
        <v>0</v>
      </c>
      <c r="AY733" s="41">
        <f t="shared" si="355"/>
        <v>0</v>
      </c>
      <c r="AZ733" s="41">
        <f t="shared" si="356"/>
        <v>0</v>
      </c>
    </row>
    <row r="734" spans="1:52" ht="15" customHeight="1">
      <c r="A734" s="159"/>
      <c r="B734" s="179"/>
      <c r="C734" s="220" t="s">
        <v>107</v>
      </c>
      <c r="D734" s="573" t="str">
        <f t="shared" si="339"/>
        <v/>
      </c>
      <c r="E734" s="573"/>
      <c r="F734" s="573"/>
      <c r="G734" s="551" t="str">
        <f t="shared" si="340"/>
        <v/>
      </c>
      <c r="H734" s="551"/>
      <c r="I734" s="551"/>
      <c r="J734" s="551"/>
      <c r="K734" s="551"/>
      <c r="L734" s="551"/>
      <c r="M734" s="551"/>
      <c r="N734" s="551"/>
      <c r="O734" s="27"/>
      <c r="P734" s="27"/>
      <c r="Q734" s="27"/>
      <c r="R734" s="27"/>
      <c r="S734" s="27"/>
      <c r="T734" s="27"/>
      <c r="U734" s="27"/>
      <c r="V734" s="27"/>
      <c r="W734" s="27"/>
      <c r="X734" s="27"/>
      <c r="Y734" s="27"/>
      <c r="Z734" s="27"/>
      <c r="AA734" s="27"/>
      <c r="AB734" s="27"/>
      <c r="AC734" s="27"/>
      <c r="AD734" s="27"/>
      <c r="AK734" s="41">
        <f t="shared" si="341"/>
        <v>0</v>
      </c>
      <c r="AL734" s="41">
        <f t="shared" si="342"/>
        <v>0</v>
      </c>
      <c r="AM734" s="41">
        <f t="shared" si="343"/>
        <v>0</v>
      </c>
      <c r="AN734" s="41">
        <f t="shared" si="344"/>
        <v>0</v>
      </c>
      <c r="AO734" s="41">
        <f t="shared" si="345"/>
        <v>0</v>
      </c>
      <c r="AP734" s="41">
        <f t="shared" si="346"/>
        <v>0</v>
      </c>
      <c r="AQ734" s="41">
        <f t="shared" si="347"/>
        <v>0</v>
      </c>
      <c r="AR734" s="41">
        <f t="shared" si="348"/>
        <v>0</v>
      </c>
      <c r="AS734" s="41">
        <f t="shared" si="349"/>
        <v>0</v>
      </c>
      <c r="AT734" s="41">
        <f t="shared" si="350"/>
        <v>0</v>
      </c>
      <c r="AU734" s="41">
        <f t="shared" si="351"/>
        <v>0</v>
      </c>
      <c r="AV734" s="41">
        <f t="shared" si="352"/>
        <v>0</v>
      </c>
      <c r="AW734" s="41">
        <f t="shared" si="353"/>
        <v>0</v>
      </c>
      <c r="AX734" s="41">
        <f t="shared" si="354"/>
        <v>0</v>
      </c>
      <c r="AY734" s="41">
        <f t="shared" si="355"/>
        <v>0</v>
      </c>
      <c r="AZ734" s="41">
        <f t="shared" si="356"/>
        <v>0</v>
      </c>
    </row>
    <row r="735" spans="1:52" ht="15" customHeight="1">
      <c r="A735" s="159"/>
      <c r="B735" s="179"/>
      <c r="C735" s="220" t="s">
        <v>108</v>
      </c>
      <c r="D735" s="573" t="str">
        <f t="shared" si="339"/>
        <v/>
      </c>
      <c r="E735" s="573"/>
      <c r="F735" s="573"/>
      <c r="G735" s="551" t="str">
        <f t="shared" si="340"/>
        <v/>
      </c>
      <c r="H735" s="551"/>
      <c r="I735" s="551"/>
      <c r="J735" s="551"/>
      <c r="K735" s="551"/>
      <c r="L735" s="551"/>
      <c r="M735" s="551"/>
      <c r="N735" s="551"/>
      <c r="O735" s="27"/>
      <c r="P735" s="27"/>
      <c r="Q735" s="27"/>
      <c r="R735" s="27"/>
      <c r="S735" s="27"/>
      <c r="T735" s="27"/>
      <c r="U735" s="27"/>
      <c r="V735" s="27"/>
      <c r="W735" s="27"/>
      <c r="X735" s="27"/>
      <c r="Y735" s="27"/>
      <c r="Z735" s="27"/>
      <c r="AA735" s="27"/>
      <c r="AB735" s="27"/>
      <c r="AC735" s="27"/>
      <c r="AD735" s="27"/>
      <c r="AK735" s="41">
        <f t="shared" si="341"/>
        <v>0</v>
      </c>
      <c r="AL735" s="41">
        <f t="shared" si="342"/>
        <v>0</v>
      </c>
      <c r="AM735" s="41">
        <f t="shared" si="343"/>
        <v>0</v>
      </c>
      <c r="AN735" s="41">
        <f t="shared" si="344"/>
        <v>0</v>
      </c>
      <c r="AO735" s="41">
        <f t="shared" si="345"/>
        <v>0</v>
      </c>
      <c r="AP735" s="41">
        <f t="shared" si="346"/>
        <v>0</v>
      </c>
      <c r="AQ735" s="41">
        <f t="shared" si="347"/>
        <v>0</v>
      </c>
      <c r="AR735" s="41">
        <f t="shared" si="348"/>
        <v>0</v>
      </c>
      <c r="AS735" s="41">
        <f t="shared" si="349"/>
        <v>0</v>
      </c>
      <c r="AT735" s="41">
        <f t="shared" si="350"/>
        <v>0</v>
      </c>
      <c r="AU735" s="41">
        <f t="shared" si="351"/>
        <v>0</v>
      </c>
      <c r="AV735" s="41">
        <f t="shared" si="352"/>
        <v>0</v>
      </c>
      <c r="AW735" s="41">
        <f t="shared" si="353"/>
        <v>0</v>
      </c>
      <c r="AX735" s="41">
        <f t="shared" si="354"/>
        <v>0</v>
      </c>
      <c r="AY735" s="41">
        <f t="shared" si="355"/>
        <v>0</v>
      </c>
      <c r="AZ735" s="41">
        <f t="shared" si="356"/>
        <v>0</v>
      </c>
    </row>
    <row r="736" spans="1:52" ht="15" customHeight="1">
      <c r="A736" s="159"/>
      <c r="B736" s="179"/>
      <c r="C736" s="220" t="s">
        <v>109</v>
      </c>
      <c r="D736" s="573" t="str">
        <f t="shared" si="339"/>
        <v/>
      </c>
      <c r="E736" s="573"/>
      <c r="F736" s="573"/>
      <c r="G736" s="551" t="str">
        <f t="shared" si="340"/>
        <v/>
      </c>
      <c r="H736" s="551"/>
      <c r="I736" s="551"/>
      <c r="J736" s="551"/>
      <c r="K736" s="551"/>
      <c r="L736" s="551"/>
      <c r="M736" s="551"/>
      <c r="N736" s="551"/>
      <c r="O736" s="27"/>
      <c r="P736" s="27"/>
      <c r="Q736" s="27"/>
      <c r="R736" s="27"/>
      <c r="S736" s="27"/>
      <c r="T736" s="27"/>
      <c r="U736" s="27"/>
      <c r="V736" s="27"/>
      <c r="W736" s="27"/>
      <c r="X736" s="27"/>
      <c r="Y736" s="27"/>
      <c r="Z736" s="27"/>
      <c r="AA736" s="27"/>
      <c r="AB736" s="27"/>
      <c r="AC736" s="27"/>
      <c r="AD736" s="27"/>
      <c r="AK736" s="41">
        <f t="shared" si="341"/>
        <v>0</v>
      </c>
      <c r="AL736" s="41">
        <f t="shared" si="342"/>
        <v>0</v>
      </c>
      <c r="AM736" s="41">
        <f t="shared" si="343"/>
        <v>0</v>
      </c>
      <c r="AN736" s="41">
        <f t="shared" si="344"/>
        <v>0</v>
      </c>
      <c r="AO736" s="41">
        <f t="shared" si="345"/>
        <v>0</v>
      </c>
      <c r="AP736" s="41">
        <f t="shared" si="346"/>
        <v>0</v>
      </c>
      <c r="AQ736" s="41">
        <f t="shared" si="347"/>
        <v>0</v>
      </c>
      <c r="AR736" s="41">
        <f t="shared" si="348"/>
        <v>0</v>
      </c>
      <c r="AS736" s="41">
        <f t="shared" si="349"/>
        <v>0</v>
      </c>
      <c r="AT736" s="41">
        <f t="shared" si="350"/>
        <v>0</v>
      </c>
      <c r="AU736" s="41">
        <f t="shared" si="351"/>
        <v>0</v>
      </c>
      <c r="AV736" s="41">
        <f t="shared" si="352"/>
        <v>0</v>
      </c>
      <c r="AW736" s="41">
        <f t="shared" si="353"/>
        <v>0</v>
      </c>
      <c r="AX736" s="41">
        <f t="shared" si="354"/>
        <v>0</v>
      </c>
      <c r="AY736" s="41">
        <f t="shared" si="355"/>
        <v>0</v>
      </c>
      <c r="AZ736" s="41">
        <f t="shared" si="356"/>
        <v>0</v>
      </c>
    </row>
    <row r="737" spans="1:52" ht="15" customHeight="1">
      <c r="A737" s="159"/>
      <c r="B737" s="179"/>
      <c r="C737" s="220" t="s">
        <v>110</v>
      </c>
      <c r="D737" s="573" t="str">
        <f t="shared" si="339"/>
        <v/>
      </c>
      <c r="E737" s="573"/>
      <c r="F737" s="573"/>
      <c r="G737" s="551" t="str">
        <f t="shared" si="340"/>
        <v/>
      </c>
      <c r="H737" s="551"/>
      <c r="I737" s="551"/>
      <c r="J737" s="551"/>
      <c r="K737" s="551"/>
      <c r="L737" s="551"/>
      <c r="M737" s="551"/>
      <c r="N737" s="551"/>
      <c r="O737" s="27"/>
      <c r="P737" s="27"/>
      <c r="Q737" s="27"/>
      <c r="R737" s="27"/>
      <c r="S737" s="27"/>
      <c r="T737" s="27"/>
      <c r="U737" s="27"/>
      <c r="V737" s="27"/>
      <c r="W737" s="27"/>
      <c r="X737" s="27"/>
      <c r="Y737" s="27"/>
      <c r="Z737" s="27"/>
      <c r="AA737" s="27"/>
      <c r="AB737" s="27"/>
      <c r="AC737" s="27"/>
      <c r="AD737" s="27"/>
      <c r="AK737" s="41">
        <f t="shared" si="341"/>
        <v>0</v>
      </c>
      <c r="AL737" s="41">
        <f t="shared" si="342"/>
        <v>0</v>
      </c>
      <c r="AM737" s="41">
        <f t="shared" si="343"/>
        <v>0</v>
      </c>
      <c r="AN737" s="41">
        <f t="shared" si="344"/>
        <v>0</v>
      </c>
      <c r="AO737" s="41">
        <f t="shared" si="345"/>
        <v>0</v>
      </c>
      <c r="AP737" s="41">
        <f t="shared" si="346"/>
        <v>0</v>
      </c>
      <c r="AQ737" s="41">
        <f t="shared" si="347"/>
        <v>0</v>
      </c>
      <c r="AR737" s="41">
        <f t="shared" si="348"/>
        <v>0</v>
      </c>
      <c r="AS737" s="41">
        <f t="shared" si="349"/>
        <v>0</v>
      </c>
      <c r="AT737" s="41">
        <f t="shared" si="350"/>
        <v>0</v>
      </c>
      <c r="AU737" s="41">
        <f t="shared" si="351"/>
        <v>0</v>
      </c>
      <c r="AV737" s="41">
        <f t="shared" si="352"/>
        <v>0</v>
      </c>
      <c r="AW737" s="41">
        <f t="shared" si="353"/>
        <v>0</v>
      </c>
      <c r="AX737" s="41">
        <f t="shared" si="354"/>
        <v>0</v>
      </c>
      <c r="AY737" s="41">
        <f t="shared" si="355"/>
        <v>0</v>
      </c>
      <c r="AZ737" s="41">
        <f t="shared" si="356"/>
        <v>0</v>
      </c>
    </row>
    <row r="738" spans="1:52" ht="15" customHeight="1">
      <c r="A738" s="159"/>
      <c r="B738" s="179"/>
      <c r="C738" s="220" t="s">
        <v>111</v>
      </c>
      <c r="D738" s="573" t="str">
        <f t="shared" si="339"/>
        <v/>
      </c>
      <c r="E738" s="573"/>
      <c r="F738" s="573"/>
      <c r="G738" s="551" t="str">
        <f t="shared" si="340"/>
        <v/>
      </c>
      <c r="H738" s="551"/>
      <c r="I738" s="551"/>
      <c r="J738" s="551"/>
      <c r="K738" s="551"/>
      <c r="L738" s="551"/>
      <c r="M738" s="551"/>
      <c r="N738" s="551"/>
      <c r="O738" s="27"/>
      <c r="P738" s="27"/>
      <c r="Q738" s="27"/>
      <c r="R738" s="27"/>
      <c r="S738" s="27"/>
      <c r="T738" s="27"/>
      <c r="U738" s="27"/>
      <c r="V738" s="27"/>
      <c r="W738" s="27"/>
      <c r="X738" s="27"/>
      <c r="Y738" s="27"/>
      <c r="Z738" s="27"/>
      <c r="AA738" s="27"/>
      <c r="AB738" s="27"/>
      <c r="AC738" s="27"/>
      <c r="AD738" s="27"/>
      <c r="AK738" s="41">
        <f t="shared" si="341"/>
        <v>0</v>
      </c>
      <c r="AL738" s="41">
        <f t="shared" si="342"/>
        <v>0</v>
      </c>
      <c r="AM738" s="41">
        <f t="shared" si="343"/>
        <v>0</v>
      </c>
      <c r="AN738" s="41">
        <f t="shared" si="344"/>
        <v>0</v>
      </c>
      <c r="AO738" s="41">
        <f t="shared" si="345"/>
        <v>0</v>
      </c>
      <c r="AP738" s="41">
        <f t="shared" si="346"/>
        <v>0</v>
      </c>
      <c r="AQ738" s="41">
        <f t="shared" si="347"/>
        <v>0</v>
      </c>
      <c r="AR738" s="41">
        <f t="shared" si="348"/>
        <v>0</v>
      </c>
      <c r="AS738" s="41">
        <f t="shared" si="349"/>
        <v>0</v>
      </c>
      <c r="AT738" s="41">
        <f t="shared" si="350"/>
        <v>0</v>
      </c>
      <c r="AU738" s="41">
        <f t="shared" si="351"/>
        <v>0</v>
      </c>
      <c r="AV738" s="41">
        <f t="shared" si="352"/>
        <v>0</v>
      </c>
      <c r="AW738" s="41">
        <f t="shared" si="353"/>
        <v>0</v>
      </c>
      <c r="AX738" s="41">
        <f t="shared" si="354"/>
        <v>0</v>
      </c>
      <c r="AY738" s="41">
        <f t="shared" si="355"/>
        <v>0</v>
      </c>
      <c r="AZ738" s="41">
        <f t="shared" si="356"/>
        <v>0</v>
      </c>
    </row>
    <row r="739" spans="1:52" ht="15" customHeight="1">
      <c r="A739" s="159"/>
      <c r="B739" s="179"/>
      <c r="C739" s="220" t="s">
        <v>112</v>
      </c>
      <c r="D739" s="573" t="str">
        <f t="shared" si="339"/>
        <v/>
      </c>
      <c r="E739" s="573"/>
      <c r="F739" s="573"/>
      <c r="G739" s="551" t="str">
        <f t="shared" si="340"/>
        <v/>
      </c>
      <c r="H739" s="551"/>
      <c r="I739" s="551"/>
      <c r="J739" s="551"/>
      <c r="K739" s="551"/>
      <c r="L739" s="551"/>
      <c r="M739" s="551"/>
      <c r="N739" s="551"/>
      <c r="O739" s="27"/>
      <c r="P739" s="27"/>
      <c r="Q739" s="27"/>
      <c r="R739" s="27"/>
      <c r="S739" s="27"/>
      <c r="T739" s="27"/>
      <c r="U739" s="27"/>
      <c r="V739" s="27"/>
      <c r="W739" s="27"/>
      <c r="X739" s="27"/>
      <c r="Y739" s="27"/>
      <c r="Z739" s="27"/>
      <c r="AA739" s="27"/>
      <c r="AB739" s="27"/>
      <c r="AC739" s="27"/>
      <c r="AD739" s="27"/>
      <c r="AK739" s="41">
        <f t="shared" si="341"/>
        <v>0</v>
      </c>
      <c r="AL739" s="41">
        <f t="shared" si="342"/>
        <v>0</v>
      </c>
      <c r="AM739" s="41">
        <f t="shared" si="343"/>
        <v>0</v>
      </c>
      <c r="AN739" s="41">
        <f t="shared" si="344"/>
        <v>0</v>
      </c>
      <c r="AO739" s="41">
        <f t="shared" si="345"/>
        <v>0</v>
      </c>
      <c r="AP739" s="41">
        <f t="shared" si="346"/>
        <v>0</v>
      </c>
      <c r="AQ739" s="41">
        <f t="shared" si="347"/>
        <v>0</v>
      </c>
      <c r="AR739" s="41">
        <f t="shared" si="348"/>
        <v>0</v>
      </c>
      <c r="AS739" s="41">
        <f t="shared" si="349"/>
        <v>0</v>
      </c>
      <c r="AT739" s="41">
        <f t="shared" si="350"/>
        <v>0</v>
      </c>
      <c r="AU739" s="41">
        <f t="shared" si="351"/>
        <v>0</v>
      </c>
      <c r="AV739" s="41">
        <f t="shared" si="352"/>
        <v>0</v>
      </c>
      <c r="AW739" s="41">
        <f t="shared" si="353"/>
        <v>0</v>
      </c>
      <c r="AX739" s="41">
        <f t="shared" si="354"/>
        <v>0</v>
      </c>
      <c r="AY739" s="41">
        <f t="shared" si="355"/>
        <v>0</v>
      </c>
      <c r="AZ739" s="41">
        <f t="shared" si="356"/>
        <v>0</v>
      </c>
    </row>
    <row r="740" spans="1:52" ht="15" customHeight="1">
      <c r="A740" s="159"/>
      <c r="B740" s="179"/>
      <c r="C740" s="220" t="s">
        <v>113</v>
      </c>
      <c r="D740" s="573" t="str">
        <f t="shared" si="339"/>
        <v/>
      </c>
      <c r="E740" s="573"/>
      <c r="F740" s="573"/>
      <c r="G740" s="551" t="str">
        <f t="shared" si="340"/>
        <v/>
      </c>
      <c r="H740" s="551"/>
      <c r="I740" s="551"/>
      <c r="J740" s="551"/>
      <c r="K740" s="551"/>
      <c r="L740" s="551"/>
      <c r="M740" s="551"/>
      <c r="N740" s="551"/>
      <c r="O740" s="27"/>
      <c r="P740" s="27"/>
      <c r="Q740" s="27"/>
      <c r="R740" s="27"/>
      <c r="S740" s="27"/>
      <c r="T740" s="27"/>
      <c r="U740" s="27"/>
      <c r="V740" s="27"/>
      <c r="W740" s="27"/>
      <c r="X740" s="27"/>
      <c r="Y740" s="27"/>
      <c r="Z740" s="27"/>
      <c r="AA740" s="27"/>
      <c r="AB740" s="27"/>
      <c r="AC740" s="27"/>
      <c r="AD740" s="27"/>
      <c r="AK740" s="41">
        <f t="shared" si="341"/>
        <v>0</v>
      </c>
      <c r="AL740" s="41">
        <f t="shared" si="342"/>
        <v>0</v>
      </c>
      <c r="AM740" s="41">
        <f t="shared" si="343"/>
        <v>0</v>
      </c>
      <c r="AN740" s="41">
        <f t="shared" si="344"/>
        <v>0</v>
      </c>
      <c r="AO740" s="41">
        <f t="shared" si="345"/>
        <v>0</v>
      </c>
      <c r="AP740" s="41">
        <f t="shared" si="346"/>
        <v>0</v>
      </c>
      <c r="AQ740" s="41">
        <f t="shared" si="347"/>
        <v>0</v>
      </c>
      <c r="AR740" s="41">
        <f t="shared" si="348"/>
        <v>0</v>
      </c>
      <c r="AS740" s="41">
        <f t="shared" si="349"/>
        <v>0</v>
      </c>
      <c r="AT740" s="41">
        <f t="shared" si="350"/>
        <v>0</v>
      </c>
      <c r="AU740" s="41">
        <f t="shared" si="351"/>
        <v>0</v>
      </c>
      <c r="AV740" s="41">
        <f t="shared" si="352"/>
        <v>0</v>
      </c>
      <c r="AW740" s="41">
        <f t="shared" si="353"/>
        <v>0</v>
      </c>
      <c r="AX740" s="41">
        <f t="shared" si="354"/>
        <v>0</v>
      </c>
      <c r="AY740" s="41">
        <f t="shared" si="355"/>
        <v>0</v>
      </c>
      <c r="AZ740" s="41">
        <f t="shared" si="356"/>
        <v>0</v>
      </c>
    </row>
    <row r="741" spans="1:52" ht="15" customHeight="1">
      <c r="A741" s="159"/>
      <c r="B741" s="179"/>
      <c r="C741" s="220" t="s">
        <v>114</v>
      </c>
      <c r="D741" s="573" t="str">
        <f t="shared" si="339"/>
        <v/>
      </c>
      <c r="E741" s="573"/>
      <c r="F741" s="573"/>
      <c r="G741" s="551" t="str">
        <f t="shared" si="340"/>
        <v/>
      </c>
      <c r="H741" s="551"/>
      <c r="I741" s="551"/>
      <c r="J741" s="551"/>
      <c r="K741" s="551"/>
      <c r="L741" s="551"/>
      <c r="M741" s="551"/>
      <c r="N741" s="551"/>
      <c r="O741" s="27"/>
      <c r="P741" s="27"/>
      <c r="Q741" s="27"/>
      <c r="R741" s="27"/>
      <c r="S741" s="27"/>
      <c r="T741" s="27"/>
      <c r="U741" s="27"/>
      <c r="V741" s="27"/>
      <c r="W741" s="27"/>
      <c r="X741" s="27"/>
      <c r="Y741" s="27"/>
      <c r="Z741" s="27"/>
      <c r="AA741" s="27"/>
      <c r="AB741" s="27"/>
      <c r="AC741" s="27"/>
      <c r="AD741" s="27"/>
      <c r="AK741" s="41">
        <f t="shared" si="341"/>
        <v>0</v>
      </c>
      <c r="AL741" s="41">
        <f t="shared" si="342"/>
        <v>0</v>
      </c>
      <c r="AM741" s="41">
        <f t="shared" si="343"/>
        <v>0</v>
      </c>
      <c r="AN741" s="41">
        <f t="shared" si="344"/>
        <v>0</v>
      </c>
      <c r="AO741" s="41">
        <f t="shared" si="345"/>
        <v>0</v>
      </c>
      <c r="AP741" s="41">
        <f t="shared" si="346"/>
        <v>0</v>
      </c>
      <c r="AQ741" s="41">
        <f t="shared" si="347"/>
        <v>0</v>
      </c>
      <c r="AR741" s="41">
        <f t="shared" si="348"/>
        <v>0</v>
      </c>
      <c r="AS741" s="41">
        <f t="shared" si="349"/>
        <v>0</v>
      </c>
      <c r="AT741" s="41">
        <f t="shared" si="350"/>
        <v>0</v>
      </c>
      <c r="AU741" s="41">
        <f t="shared" si="351"/>
        <v>0</v>
      </c>
      <c r="AV741" s="41">
        <f t="shared" si="352"/>
        <v>0</v>
      </c>
      <c r="AW741" s="41">
        <f t="shared" si="353"/>
        <v>0</v>
      </c>
      <c r="AX741" s="41">
        <f t="shared" si="354"/>
        <v>0</v>
      </c>
      <c r="AY741" s="41">
        <f t="shared" si="355"/>
        <v>0</v>
      </c>
      <c r="AZ741" s="41">
        <f t="shared" si="356"/>
        <v>0</v>
      </c>
    </row>
    <row r="742" spans="1:52" ht="15" customHeight="1">
      <c r="A742" s="159"/>
      <c r="B742" s="179"/>
      <c r="C742" s="220" t="s">
        <v>115</v>
      </c>
      <c r="D742" s="573" t="str">
        <f t="shared" si="339"/>
        <v/>
      </c>
      <c r="E742" s="573"/>
      <c r="F742" s="573"/>
      <c r="G742" s="551" t="str">
        <f t="shared" si="340"/>
        <v/>
      </c>
      <c r="H742" s="551"/>
      <c r="I742" s="551"/>
      <c r="J742" s="551"/>
      <c r="K742" s="551"/>
      <c r="L742" s="551"/>
      <c r="M742" s="551"/>
      <c r="N742" s="551"/>
      <c r="O742" s="27"/>
      <c r="P742" s="27"/>
      <c r="Q742" s="27"/>
      <c r="R742" s="27"/>
      <c r="S742" s="27"/>
      <c r="T742" s="27"/>
      <c r="U742" s="27"/>
      <c r="V742" s="27"/>
      <c r="W742" s="27"/>
      <c r="X742" s="27"/>
      <c r="Y742" s="27"/>
      <c r="Z742" s="27"/>
      <c r="AA742" s="27"/>
      <c r="AB742" s="27"/>
      <c r="AC742" s="27"/>
      <c r="AD742" s="27"/>
      <c r="AK742" s="41">
        <f t="shared" si="341"/>
        <v>0</v>
      </c>
      <c r="AL742" s="41">
        <f t="shared" si="342"/>
        <v>0</v>
      </c>
      <c r="AM742" s="41">
        <f t="shared" si="343"/>
        <v>0</v>
      </c>
      <c r="AN742" s="41">
        <f t="shared" si="344"/>
        <v>0</v>
      </c>
      <c r="AO742" s="41">
        <f t="shared" si="345"/>
        <v>0</v>
      </c>
      <c r="AP742" s="41">
        <f t="shared" si="346"/>
        <v>0</v>
      </c>
      <c r="AQ742" s="41">
        <f t="shared" si="347"/>
        <v>0</v>
      </c>
      <c r="AR742" s="41">
        <f t="shared" si="348"/>
        <v>0</v>
      </c>
      <c r="AS742" s="41">
        <f t="shared" si="349"/>
        <v>0</v>
      </c>
      <c r="AT742" s="41">
        <f t="shared" si="350"/>
        <v>0</v>
      </c>
      <c r="AU742" s="41">
        <f t="shared" si="351"/>
        <v>0</v>
      </c>
      <c r="AV742" s="41">
        <f t="shared" si="352"/>
        <v>0</v>
      </c>
      <c r="AW742" s="41">
        <f t="shared" si="353"/>
        <v>0</v>
      </c>
      <c r="AX742" s="41">
        <f t="shared" si="354"/>
        <v>0</v>
      </c>
      <c r="AY742" s="41">
        <f t="shared" si="355"/>
        <v>0</v>
      </c>
      <c r="AZ742" s="41">
        <f t="shared" si="356"/>
        <v>0</v>
      </c>
    </row>
    <row r="743" spans="1:52" ht="15" customHeight="1">
      <c r="A743" s="159"/>
      <c r="B743" s="179"/>
      <c r="C743" s="220" t="s">
        <v>116</v>
      </c>
      <c r="D743" s="573" t="str">
        <f t="shared" si="339"/>
        <v/>
      </c>
      <c r="E743" s="573"/>
      <c r="F743" s="573"/>
      <c r="G743" s="551" t="str">
        <f t="shared" si="340"/>
        <v/>
      </c>
      <c r="H743" s="551"/>
      <c r="I743" s="551"/>
      <c r="J743" s="551"/>
      <c r="K743" s="551"/>
      <c r="L743" s="551"/>
      <c r="M743" s="551"/>
      <c r="N743" s="551"/>
      <c r="O743" s="27"/>
      <c r="P743" s="27"/>
      <c r="Q743" s="27"/>
      <c r="R743" s="27"/>
      <c r="S743" s="27"/>
      <c r="T743" s="27"/>
      <c r="U743" s="27"/>
      <c r="V743" s="27"/>
      <c r="W743" s="27"/>
      <c r="X743" s="27"/>
      <c r="Y743" s="27"/>
      <c r="Z743" s="27"/>
      <c r="AA743" s="27"/>
      <c r="AB743" s="27"/>
      <c r="AC743" s="27"/>
      <c r="AD743" s="27"/>
      <c r="AK743" s="41">
        <f t="shared" si="341"/>
        <v>0</v>
      </c>
      <c r="AL743" s="41">
        <f t="shared" si="342"/>
        <v>0</v>
      </c>
      <c r="AM743" s="41">
        <f t="shared" si="343"/>
        <v>0</v>
      </c>
      <c r="AN743" s="41">
        <f t="shared" si="344"/>
        <v>0</v>
      </c>
      <c r="AO743" s="41">
        <f t="shared" si="345"/>
        <v>0</v>
      </c>
      <c r="AP743" s="41">
        <f t="shared" si="346"/>
        <v>0</v>
      </c>
      <c r="AQ743" s="41">
        <f t="shared" si="347"/>
        <v>0</v>
      </c>
      <c r="AR743" s="41">
        <f t="shared" si="348"/>
        <v>0</v>
      </c>
      <c r="AS743" s="41">
        <f t="shared" si="349"/>
        <v>0</v>
      </c>
      <c r="AT743" s="41">
        <f t="shared" si="350"/>
        <v>0</v>
      </c>
      <c r="AU743" s="41">
        <f t="shared" si="351"/>
        <v>0</v>
      </c>
      <c r="AV743" s="41">
        <f t="shared" si="352"/>
        <v>0</v>
      </c>
      <c r="AW743" s="41">
        <f t="shared" si="353"/>
        <v>0</v>
      </c>
      <c r="AX743" s="41">
        <f t="shared" si="354"/>
        <v>0</v>
      </c>
      <c r="AY743" s="41">
        <f t="shared" si="355"/>
        <v>0</v>
      </c>
      <c r="AZ743" s="41">
        <f t="shared" si="356"/>
        <v>0</v>
      </c>
    </row>
    <row r="744" spans="1:52" ht="15" customHeight="1">
      <c r="A744" s="159"/>
      <c r="B744" s="179"/>
      <c r="C744" s="220" t="s">
        <v>117</v>
      </c>
      <c r="D744" s="573" t="str">
        <f t="shared" si="339"/>
        <v/>
      </c>
      <c r="E744" s="573"/>
      <c r="F744" s="573"/>
      <c r="G744" s="551" t="str">
        <f t="shared" si="340"/>
        <v/>
      </c>
      <c r="H744" s="551"/>
      <c r="I744" s="551"/>
      <c r="J744" s="551"/>
      <c r="K744" s="551"/>
      <c r="L744" s="551"/>
      <c r="M744" s="551"/>
      <c r="N744" s="551"/>
      <c r="O744" s="27"/>
      <c r="P744" s="27"/>
      <c r="Q744" s="27"/>
      <c r="R744" s="27"/>
      <c r="S744" s="27"/>
      <c r="T744" s="27"/>
      <c r="U744" s="27"/>
      <c r="V744" s="27"/>
      <c r="W744" s="27"/>
      <c r="X744" s="27"/>
      <c r="Y744" s="27"/>
      <c r="Z744" s="27"/>
      <c r="AA744" s="27"/>
      <c r="AB744" s="27"/>
      <c r="AC744" s="27"/>
      <c r="AD744" s="27"/>
      <c r="AK744" s="41">
        <f t="shared" si="341"/>
        <v>0</v>
      </c>
      <c r="AL744" s="41">
        <f t="shared" si="342"/>
        <v>0</v>
      </c>
      <c r="AM744" s="41">
        <f t="shared" si="343"/>
        <v>0</v>
      </c>
      <c r="AN744" s="41">
        <f t="shared" si="344"/>
        <v>0</v>
      </c>
      <c r="AO744" s="41">
        <f t="shared" si="345"/>
        <v>0</v>
      </c>
      <c r="AP744" s="41">
        <f t="shared" si="346"/>
        <v>0</v>
      </c>
      <c r="AQ744" s="41">
        <f t="shared" si="347"/>
        <v>0</v>
      </c>
      <c r="AR744" s="41">
        <f t="shared" si="348"/>
        <v>0</v>
      </c>
      <c r="AS744" s="41">
        <f t="shared" si="349"/>
        <v>0</v>
      </c>
      <c r="AT744" s="41">
        <f t="shared" si="350"/>
        <v>0</v>
      </c>
      <c r="AU744" s="41">
        <f t="shared" si="351"/>
        <v>0</v>
      </c>
      <c r="AV744" s="41">
        <f t="shared" si="352"/>
        <v>0</v>
      </c>
      <c r="AW744" s="41">
        <f t="shared" si="353"/>
        <v>0</v>
      </c>
      <c r="AX744" s="41">
        <f t="shared" si="354"/>
        <v>0</v>
      </c>
      <c r="AY744" s="41">
        <f t="shared" si="355"/>
        <v>0</v>
      </c>
      <c r="AZ744" s="41">
        <f t="shared" si="356"/>
        <v>0</v>
      </c>
    </row>
    <row r="745" spans="1:52" ht="15" customHeight="1">
      <c r="A745" s="159"/>
      <c r="B745" s="179"/>
      <c r="C745" s="220" t="s">
        <v>118</v>
      </c>
      <c r="D745" s="573" t="str">
        <f t="shared" si="339"/>
        <v/>
      </c>
      <c r="E745" s="573"/>
      <c r="F745" s="573"/>
      <c r="G745" s="551" t="str">
        <f t="shared" si="340"/>
        <v/>
      </c>
      <c r="H745" s="551"/>
      <c r="I745" s="551"/>
      <c r="J745" s="551"/>
      <c r="K745" s="551"/>
      <c r="L745" s="551"/>
      <c r="M745" s="551"/>
      <c r="N745" s="551"/>
      <c r="O745" s="27"/>
      <c r="P745" s="27"/>
      <c r="Q745" s="27"/>
      <c r="R745" s="27"/>
      <c r="S745" s="27"/>
      <c r="T745" s="27"/>
      <c r="U745" s="27"/>
      <c r="V745" s="27"/>
      <c r="W745" s="27"/>
      <c r="X745" s="27"/>
      <c r="Y745" s="27"/>
      <c r="Z745" s="27"/>
      <c r="AA745" s="27"/>
      <c r="AB745" s="27"/>
      <c r="AC745" s="27"/>
      <c r="AD745" s="27"/>
      <c r="AK745" s="41">
        <f t="shared" si="341"/>
        <v>0</v>
      </c>
      <c r="AL745" s="41">
        <f t="shared" si="342"/>
        <v>0</v>
      </c>
      <c r="AM745" s="41">
        <f t="shared" si="343"/>
        <v>0</v>
      </c>
      <c r="AN745" s="41">
        <f t="shared" si="344"/>
        <v>0</v>
      </c>
      <c r="AO745" s="41">
        <f t="shared" si="345"/>
        <v>0</v>
      </c>
      <c r="AP745" s="41">
        <f t="shared" si="346"/>
        <v>0</v>
      </c>
      <c r="AQ745" s="41">
        <f t="shared" si="347"/>
        <v>0</v>
      </c>
      <c r="AR745" s="41">
        <f t="shared" si="348"/>
        <v>0</v>
      </c>
      <c r="AS745" s="41">
        <f t="shared" si="349"/>
        <v>0</v>
      </c>
      <c r="AT745" s="41">
        <f t="shared" si="350"/>
        <v>0</v>
      </c>
      <c r="AU745" s="41">
        <f t="shared" si="351"/>
        <v>0</v>
      </c>
      <c r="AV745" s="41">
        <f t="shared" si="352"/>
        <v>0</v>
      </c>
      <c r="AW745" s="41">
        <f t="shared" si="353"/>
        <v>0</v>
      </c>
      <c r="AX745" s="41">
        <f t="shared" si="354"/>
        <v>0</v>
      </c>
      <c r="AY745" s="41">
        <f t="shared" si="355"/>
        <v>0</v>
      </c>
      <c r="AZ745" s="41">
        <f t="shared" si="356"/>
        <v>0</v>
      </c>
    </row>
    <row r="746" spans="1:52" ht="15" customHeight="1">
      <c r="A746" s="159"/>
      <c r="B746" s="179"/>
      <c r="C746" s="220" t="s">
        <v>119</v>
      </c>
      <c r="D746" s="573" t="str">
        <f t="shared" si="339"/>
        <v/>
      </c>
      <c r="E746" s="573"/>
      <c r="F746" s="573"/>
      <c r="G746" s="551" t="str">
        <f t="shared" si="340"/>
        <v/>
      </c>
      <c r="H746" s="551"/>
      <c r="I746" s="551"/>
      <c r="J746" s="551"/>
      <c r="K746" s="551"/>
      <c r="L746" s="551"/>
      <c r="M746" s="551"/>
      <c r="N746" s="551"/>
      <c r="O746" s="27"/>
      <c r="P746" s="27"/>
      <c r="Q746" s="27"/>
      <c r="R746" s="27"/>
      <c r="S746" s="27"/>
      <c r="T746" s="27"/>
      <c r="U746" s="27"/>
      <c r="V746" s="27"/>
      <c r="W746" s="27"/>
      <c r="X746" s="27"/>
      <c r="Y746" s="27"/>
      <c r="Z746" s="27"/>
      <c r="AA746" s="27"/>
      <c r="AB746" s="27"/>
      <c r="AC746" s="27"/>
      <c r="AD746" s="27"/>
      <c r="AK746" s="41">
        <f t="shared" si="341"/>
        <v>0</v>
      </c>
      <c r="AL746" s="41">
        <f t="shared" si="342"/>
        <v>0</v>
      </c>
      <c r="AM746" s="41">
        <f t="shared" si="343"/>
        <v>0</v>
      </c>
      <c r="AN746" s="41">
        <f t="shared" si="344"/>
        <v>0</v>
      </c>
      <c r="AO746" s="41">
        <f t="shared" si="345"/>
        <v>0</v>
      </c>
      <c r="AP746" s="41">
        <f t="shared" si="346"/>
        <v>0</v>
      </c>
      <c r="AQ746" s="41">
        <f t="shared" si="347"/>
        <v>0</v>
      </c>
      <c r="AR746" s="41">
        <f t="shared" si="348"/>
        <v>0</v>
      </c>
      <c r="AS746" s="41">
        <f t="shared" si="349"/>
        <v>0</v>
      </c>
      <c r="AT746" s="41">
        <f t="shared" si="350"/>
        <v>0</v>
      </c>
      <c r="AU746" s="41">
        <f t="shared" si="351"/>
        <v>0</v>
      </c>
      <c r="AV746" s="41">
        <f t="shared" si="352"/>
        <v>0</v>
      </c>
      <c r="AW746" s="41">
        <f t="shared" si="353"/>
        <v>0</v>
      </c>
      <c r="AX746" s="41">
        <f t="shared" si="354"/>
        <v>0</v>
      </c>
      <c r="AY746" s="41">
        <f t="shared" si="355"/>
        <v>0</v>
      </c>
      <c r="AZ746" s="41">
        <f t="shared" si="356"/>
        <v>0</v>
      </c>
    </row>
    <row r="747" spans="1:52" ht="15" customHeight="1">
      <c r="A747" s="159"/>
      <c r="B747" s="179"/>
      <c r="C747" s="220" t="s">
        <v>120</v>
      </c>
      <c r="D747" s="573" t="str">
        <f t="shared" si="339"/>
        <v/>
      </c>
      <c r="E747" s="573"/>
      <c r="F747" s="573"/>
      <c r="G747" s="551" t="str">
        <f t="shared" si="340"/>
        <v/>
      </c>
      <c r="H747" s="551"/>
      <c r="I747" s="551"/>
      <c r="J747" s="551"/>
      <c r="K747" s="551"/>
      <c r="L747" s="551"/>
      <c r="M747" s="551"/>
      <c r="N747" s="551"/>
      <c r="O747" s="27"/>
      <c r="P747" s="27"/>
      <c r="Q747" s="27"/>
      <c r="R747" s="27"/>
      <c r="S747" s="27"/>
      <c r="T747" s="27"/>
      <c r="U747" s="27"/>
      <c r="V747" s="27"/>
      <c r="W747" s="27"/>
      <c r="X747" s="27"/>
      <c r="Y747" s="27"/>
      <c r="Z747" s="27"/>
      <c r="AA747" s="27"/>
      <c r="AB747" s="27"/>
      <c r="AC747" s="27"/>
      <c r="AD747" s="27"/>
      <c r="AK747" s="41">
        <f t="shared" si="341"/>
        <v>0</v>
      </c>
      <c r="AL747" s="41">
        <f t="shared" si="342"/>
        <v>0</v>
      </c>
      <c r="AM747" s="41">
        <f t="shared" si="343"/>
        <v>0</v>
      </c>
      <c r="AN747" s="41">
        <f t="shared" si="344"/>
        <v>0</v>
      </c>
      <c r="AO747" s="41">
        <f t="shared" si="345"/>
        <v>0</v>
      </c>
      <c r="AP747" s="41">
        <f t="shared" si="346"/>
        <v>0</v>
      </c>
      <c r="AQ747" s="41">
        <f t="shared" si="347"/>
        <v>0</v>
      </c>
      <c r="AR747" s="41">
        <f t="shared" si="348"/>
        <v>0</v>
      </c>
      <c r="AS747" s="41">
        <f t="shared" si="349"/>
        <v>0</v>
      </c>
      <c r="AT747" s="41">
        <f t="shared" si="350"/>
        <v>0</v>
      </c>
      <c r="AU747" s="41">
        <f t="shared" si="351"/>
        <v>0</v>
      </c>
      <c r="AV747" s="41">
        <f t="shared" si="352"/>
        <v>0</v>
      </c>
      <c r="AW747" s="41">
        <f t="shared" si="353"/>
        <v>0</v>
      </c>
      <c r="AX747" s="41">
        <f t="shared" si="354"/>
        <v>0</v>
      </c>
      <c r="AY747" s="41">
        <f t="shared" si="355"/>
        <v>0</v>
      </c>
      <c r="AZ747" s="41">
        <f t="shared" si="356"/>
        <v>0</v>
      </c>
    </row>
    <row r="748" spans="1:52" ht="15" customHeight="1">
      <c r="A748" s="159"/>
      <c r="B748" s="179"/>
      <c r="C748" s="220" t="s">
        <v>121</v>
      </c>
      <c r="D748" s="573" t="str">
        <f t="shared" si="339"/>
        <v/>
      </c>
      <c r="E748" s="573"/>
      <c r="F748" s="573"/>
      <c r="G748" s="551" t="str">
        <f t="shared" si="340"/>
        <v/>
      </c>
      <c r="H748" s="551"/>
      <c r="I748" s="551"/>
      <c r="J748" s="551"/>
      <c r="K748" s="551"/>
      <c r="L748" s="551"/>
      <c r="M748" s="551"/>
      <c r="N748" s="551"/>
      <c r="O748" s="27"/>
      <c r="P748" s="27"/>
      <c r="Q748" s="27"/>
      <c r="R748" s="27"/>
      <c r="S748" s="27"/>
      <c r="T748" s="27"/>
      <c r="U748" s="27"/>
      <c r="V748" s="27"/>
      <c r="W748" s="27"/>
      <c r="X748" s="27"/>
      <c r="Y748" s="27"/>
      <c r="Z748" s="27"/>
      <c r="AA748" s="27"/>
      <c r="AB748" s="27"/>
      <c r="AC748" s="27"/>
      <c r="AD748" s="27"/>
      <c r="AK748" s="41">
        <f t="shared" si="341"/>
        <v>0</v>
      </c>
      <c r="AL748" s="41">
        <f t="shared" si="342"/>
        <v>0</v>
      </c>
      <c r="AM748" s="41">
        <f t="shared" si="343"/>
        <v>0</v>
      </c>
      <c r="AN748" s="41">
        <f t="shared" si="344"/>
        <v>0</v>
      </c>
      <c r="AO748" s="41">
        <f t="shared" si="345"/>
        <v>0</v>
      </c>
      <c r="AP748" s="41">
        <f t="shared" si="346"/>
        <v>0</v>
      </c>
      <c r="AQ748" s="41">
        <f t="shared" si="347"/>
        <v>0</v>
      </c>
      <c r="AR748" s="41">
        <f t="shared" si="348"/>
        <v>0</v>
      </c>
      <c r="AS748" s="41">
        <f t="shared" si="349"/>
        <v>0</v>
      </c>
      <c r="AT748" s="41">
        <f t="shared" si="350"/>
        <v>0</v>
      </c>
      <c r="AU748" s="41">
        <f t="shared" si="351"/>
        <v>0</v>
      </c>
      <c r="AV748" s="41">
        <f t="shared" si="352"/>
        <v>0</v>
      </c>
      <c r="AW748" s="41">
        <f t="shared" si="353"/>
        <v>0</v>
      </c>
      <c r="AX748" s="41">
        <f t="shared" si="354"/>
        <v>0</v>
      </c>
      <c r="AY748" s="41">
        <f t="shared" si="355"/>
        <v>0</v>
      </c>
      <c r="AZ748" s="41">
        <f t="shared" si="356"/>
        <v>0</v>
      </c>
    </row>
    <row r="749" spans="1:52" ht="15" customHeight="1">
      <c r="A749" s="159"/>
      <c r="B749" s="179"/>
      <c r="C749" s="220" t="s">
        <v>122</v>
      </c>
      <c r="D749" s="573" t="str">
        <f t="shared" si="339"/>
        <v/>
      </c>
      <c r="E749" s="573"/>
      <c r="F749" s="573"/>
      <c r="G749" s="551" t="str">
        <f t="shared" si="340"/>
        <v/>
      </c>
      <c r="H749" s="551"/>
      <c r="I749" s="551"/>
      <c r="J749" s="551"/>
      <c r="K749" s="551"/>
      <c r="L749" s="551"/>
      <c r="M749" s="551"/>
      <c r="N749" s="551"/>
      <c r="O749" s="27"/>
      <c r="P749" s="27"/>
      <c r="Q749" s="27"/>
      <c r="R749" s="27"/>
      <c r="S749" s="27"/>
      <c r="T749" s="27"/>
      <c r="U749" s="27"/>
      <c r="V749" s="27"/>
      <c r="W749" s="27"/>
      <c r="X749" s="27"/>
      <c r="Y749" s="27"/>
      <c r="Z749" s="27"/>
      <c r="AA749" s="27"/>
      <c r="AB749" s="27"/>
      <c r="AC749" s="27"/>
      <c r="AD749" s="27"/>
      <c r="AK749" s="41">
        <f t="shared" si="341"/>
        <v>0</v>
      </c>
      <c r="AL749" s="41">
        <f t="shared" si="342"/>
        <v>0</v>
      </c>
      <c r="AM749" s="41">
        <f t="shared" si="343"/>
        <v>0</v>
      </c>
      <c r="AN749" s="41">
        <f t="shared" si="344"/>
        <v>0</v>
      </c>
      <c r="AO749" s="41">
        <f t="shared" si="345"/>
        <v>0</v>
      </c>
      <c r="AP749" s="41">
        <f t="shared" si="346"/>
        <v>0</v>
      </c>
      <c r="AQ749" s="41">
        <f t="shared" si="347"/>
        <v>0</v>
      </c>
      <c r="AR749" s="41">
        <f t="shared" si="348"/>
        <v>0</v>
      </c>
      <c r="AS749" s="41">
        <f t="shared" si="349"/>
        <v>0</v>
      </c>
      <c r="AT749" s="41">
        <f t="shared" si="350"/>
        <v>0</v>
      </c>
      <c r="AU749" s="41">
        <f t="shared" si="351"/>
        <v>0</v>
      </c>
      <c r="AV749" s="41">
        <f t="shared" si="352"/>
        <v>0</v>
      </c>
      <c r="AW749" s="41">
        <f t="shared" si="353"/>
        <v>0</v>
      </c>
      <c r="AX749" s="41">
        <f t="shared" si="354"/>
        <v>0</v>
      </c>
      <c r="AY749" s="41">
        <f t="shared" si="355"/>
        <v>0</v>
      </c>
      <c r="AZ749" s="41">
        <f t="shared" si="356"/>
        <v>0</v>
      </c>
    </row>
    <row r="750" spans="1:52" ht="15" customHeight="1">
      <c r="A750" s="159"/>
      <c r="B750" s="179"/>
      <c r="C750" s="220" t="s">
        <v>123</v>
      </c>
      <c r="D750" s="573" t="str">
        <f t="shared" si="339"/>
        <v/>
      </c>
      <c r="E750" s="573"/>
      <c r="F750" s="573"/>
      <c r="G750" s="551" t="str">
        <f t="shared" si="340"/>
        <v/>
      </c>
      <c r="H750" s="551"/>
      <c r="I750" s="551"/>
      <c r="J750" s="551"/>
      <c r="K750" s="551"/>
      <c r="L750" s="551"/>
      <c r="M750" s="551"/>
      <c r="N750" s="551"/>
      <c r="O750" s="27"/>
      <c r="P750" s="27"/>
      <c r="Q750" s="27"/>
      <c r="R750" s="27"/>
      <c r="S750" s="27"/>
      <c r="T750" s="27"/>
      <c r="U750" s="27"/>
      <c r="V750" s="27"/>
      <c r="W750" s="27"/>
      <c r="X750" s="27"/>
      <c r="Y750" s="27"/>
      <c r="Z750" s="27"/>
      <c r="AA750" s="27"/>
      <c r="AB750" s="27"/>
      <c r="AC750" s="27"/>
      <c r="AD750" s="27"/>
      <c r="AK750" s="41">
        <f t="shared" si="341"/>
        <v>0</v>
      </c>
      <c r="AL750" s="41">
        <f t="shared" si="342"/>
        <v>0</v>
      </c>
      <c r="AM750" s="41">
        <f t="shared" si="343"/>
        <v>0</v>
      </c>
      <c r="AN750" s="41">
        <f t="shared" si="344"/>
        <v>0</v>
      </c>
      <c r="AO750" s="41">
        <f t="shared" si="345"/>
        <v>0</v>
      </c>
      <c r="AP750" s="41">
        <f t="shared" si="346"/>
        <v>0</v>
      </c>
      <c r="AQ750" s="41">
        <f t="shared" si="347"/>
        <v>0</v>
      </c>
      <c r="AR750" s="41">
        <f t="shared" si="348"/>
        <v>0</v>
      </c>
      <c r="AS750" s="41">
        <f t="shared" si="349"/>
        <v>0</v>
      </c>
      <c r="AT750" s="41">
        <f t="shared" si="350"/>
        <v>0</v>
      </c>
      <c r="AU750" s="41">
        <f t="shared" si="351"/>
        <v>0</v>
      </c>
      <c r="AV750" s="41">
        <f t="shared" si="352"/>
        <v>0</v>
      </c>
      <c r="AW750" s="41">
        <f t="shared" si="353"/>
        <v>0</v>
      </c>
      <c r="AX750" s="41">
        <f t="shared" si="354"/>
        <v>0</v>
      </c>
      <c r="AY750" s="41">
        <f t="shared" si="355"/>
        <v>0</v>
      </c>
      <c r="AZ750" s="41">
        <f t="shared" si="356"/>
        <v>0</v>
      </c>
    </row>
    <row r="751" spans="1:52" ht="15" customHeight="1">
      <c r="A751" s="159"/>
      <c r="B751" s="179"/>
      <c r="C751" s="220" t="s">
        <v>124</v>
      </c>
      <c r="D751" s="573" t="str">
        <f t="shared" si="339"/>
        <v/>
      </c>
      <c r="E751" s="573"/>
      <c r="F751" s="573"/>
      <c r="G751" s="551" t="str">
        <f t="shared" si="340"/>
        <v/>
      </c>
      <c r="H751" s="551"/>
      <c r="I751" s="551"/>
      <c r="J751" s="551"/>
      <c r="K751" s="551"/>
      <c r="L751" s="551"/>
      <c r="M751" s="551"/>
      <c r="N751" s="551"/>
      <c r="O751" s="27"/>
      <c r="P751" s="27"/>
      <c r="Q751" s="27"/>
      <c r="R751" s="27"/>
      <c r="S751" s="27"/>
      <c r="T751" s="27"/>
      <c r="U751" s="27"/>
      <c r="V751" s="27"/>
      <c r="W751" s="27"/>
      <c r="X751" s="27"/>
      <c r="Y751" s="27"/>
      <c r="Z751" s="27"/>
      <c r="AA751" s="27"/>
      <c r="AB751" s="27"/>
      <c r="AC751" s="27"/>
      <c r="AD751" s="27"/>
      <c r="AK751" s="41">
        <f t="shared" si="341"/>
        <v>0</v>
      </c>
      <c r="AL751" s="41">
        <f t="shared" si="342"/>
        <v>0</v>
      </c>
      <c r="AM751" s="41">
        <f t="shared" si="343"/>
        <v>0</v>
      </c>
      <c r="AN751" s="41">
        <f t="shared" si="344"/>
        <v>0</v>
      </c>
      <c r="AO751" s="41">
        <f t="shared" si="345"/>
        <v>0</v>
      </c>
      <c r="AP751" s="41">
        <f t="shared" si="346"/>
        <v>0</v>
      </c>
      <c r="AQ751" s="41">
        <f t="shared" si="347"/>
        <v>0</v>
      </c>
      <c r="AR751" s="41">
        <f t="shared" si="348"/>
        <v>0</v>
      </c>
      <c r="AS751" s="41">
        <f t="shared" si="349"/>
        <v>0</v>
      </c>
      <c r="AT751" s="41">
        <f t="shared" si="350"/>
        <v>0</v>
      </c>
      <c r="AU751" s="41">
        <f t="shared" si="351"/>
        <v>0</v>
      </c>
      <c r="AV751" s="41">
        <f t="shared" si="352"/>
        <v>0</v>
      </c>
      <c r="AW751" s="41">
        <f t="shared" si="353"/>
        <v>0</v>
      </c>
      <c r="AX751" s="41">
        <f t="shared" si="354"/>
        <v>0</v>
      </c>
      <c r="AY751" s="41">
        <f t="shared" si="355"/>
        <v>0</v>
      </c>
      <c r="AZ751" s="41">
        <f t="shared" si="356"/>
        <v>0</v>
      </c>
    </row>
    <row r="752" spans="1:52" ht="15" customHeight="1">
      <c r="A752" s="159"/>
      <c r="B752" s="179"/>
      <c r="C752" s="220" t="s">
        <v>125</v>
      </c>
      <c r="D752" s="573" t="str">
        <f t="shared" si="339"/>
        <v/>
      </c>
      <c r="E752" s="573"/>
      <c r="F752" s="573"/>
      <c r="G752" s="551" t="str">
        <f t="shared" si="340"/>
        <v/>
      </c>
      <c r="H752" s="551"/>
      <c r="I752" s="551"/>
      <c r="J752" s="551"/>
      <c r="K752" s="551"/>
      <c r="L752" s="551"/>
      <c r="M752" s="551"/>
      <c r="N752" s="551"/>
      <c r="O752" s="27"/>
      <c r="P752" s="27"/>
      <c r="Q752" s="27"/>
      <c r="R752" s="27"/>
      <c r="S752" s="27"/>
      <c r="T752" s="27"/>
      <c r="U752" s="27"/>
      <c r="V752" s="27"/>
      <c r="W752" s="27"/>
      <c r="X752" s="27"/>
      <c r="Y752" s="27"/>
      <c r="Z752" s="27"/>
      <c r="AA752" s="27"/>
      <c r="AB752" s="27"/>
      <c r="AC752" s="27"/>
      <c r="AD752" s="27"/>
      <c r="AK752" s="41">
        <f t="shared" si="341"/>
        <v>0</v>
      </c>
      <c r="AL752" s="41">
        <f t="shared" si="342"/>
        <v>0</v>
      </c>
      <c r="AM752" s="41">
        <f t="shared" si="343"/>
        <v>0</v>
      </c>
      <c r="AN752" s="41">
        <f t="shared" si="344"/>
        <v>0</v>
      </c>
      <c r="AO752" s="41">
        <f t="shared" si="345"/>
        <v>0</v>
      </c>
      <c r="AP752" s="41">
        <f t="shared" si="346"/>
        <v>0</v>
      </c>
      <c r="AQ752" s="41">
        <f t="shared" si="347"/>
        <v>0</v>
      </c>
      <c r="AR752" s="41">
        <f t="shared" si="348"/>
        <v>0</v>
      </c>
      <c r="AS752" s="41">
        <f t="shared" si="349"/>
        <v>0</v>
      </c>
      <c r="AT752" s="41">
        <f t="shared" si="350"/>
        <v>0</v>
      </c>
      <c r="AU752" s="41">
        <f t="shared" si="351"/>
        <v>0</v>
      </c>
      <c r="AV752" s="41">
        <f t="shared" si="352"/>
        <v>0</v>
      </c>
      <c r="AW752" s="41">
        <f t="shared" si="353"/>
        <v>0</v>
      </c>
      <c r="AX752" s="41">
        <f t="shared" si="354"/>
        <v>0</v>
      </c>
      <c r="AY752" s="41">
        <f t="shared" si="355"/>
        <v>0</v>
      </c>
      <c r="AZ752" s="41">
        <f t="shared" si="356"/>
        <v>0</v>
      </c>
    </row>
    <row r="753" spans="1:52" ht="15" customHeight="1">
      <c r="A753" s="159"/>
      <c r="B753" s="179"/>
      <c r="C753" s="220" t="s">
        <v>126</v>
      </c>
      <c r="D753" s="573" t="str">
        <f t="shared" si="339"/>
        <v/>
      </c>
      <c r="E753" s="573"/>
      <c r="F753" s="573"/>
      <c r="G753" s="551" t="str">
        <f t="shared" si="340"/>
        <v/>
      </c>
      <c r="H753" s="551"/>
      <c r="I753" s="551"/>
      <c r="J753" s="551"/>
      <c r="K753" s="551"/>
      <c r="L753" s="551"/>
      <c r="M753" s="551"/>
      <c r="N753" s="551"/>
      <c r="O753" s="27"/>
      <c r="P753" s="27"/>
      <c r="Q753" s="27"/>
      <c r="R753" s="27"/>
      <c r="S753" s="27"/>
      <c r="T753" s="27"/>
      <c r="U753" s="27"/>
      <c r="V753" s="27"/>
      <c r="W753" s="27"/>
      <c r="X753" s="27"/>
      <c r="Y753" s="27"/>
      <c r="Z753" s="27"/>
      <c r="AA753" s="27"/>
      <c r="AB753" s="27"/>
      <c r="AC753" s="27"/>
      <c r="AD753" s="27"/>
      <c r="AK753" s="41">
        <f t="shared" si="341"/>
        <v>0</v>
      </c>
      <c r="AL753" s="41">
        <f t="shared" si="342"/>
        <v>0</v>
      </c>
      <c r="AM753" s="41">
        <f t="shared" si="343"/>
        <v>0</v>
      </c>
      <c r="AN753" s="41">
        <f t="shared" si="344"/>
        <v>0</v>
      </c>
      <c r="AO753" s="41">
        <f t="shared" si="345"/>
        <v>0</v>
      </c>
      <c r="AP753" s="41">
        <f t="shared" si="346"/>
        <v>0</v>
      </c>
      <c r="AQ753" s="41">
        <f t="shared" si="347"/>
        <v>0</v>
      </c>
      <c r="AR753" s="41">
        <f t="shared" si="348"/>
        <v>0</v>
      </c>
      <c r="AS753" s="41">
        <f t="shared" si="349"/>
        <v>0</v>
      </c>
      <c r="AT753" s="41">
        <f t="shared" si="350"/>
        <v>0</v>
      </c>
      <c r="AU753" s="41">
        <f t="shared" si="351"/>
        <v>0</v>
      </c>
      <c r="AV753" s="41">
        <f t="shared" si="352"/>
        <v>0</v>
      </c>
      <c r="AW753" s="41">
        <f t="shared" si="353"/>
        <v>0</v>
      </c>
      <c r="AX753" s="41">
        <f t="shared" si="354"/>
        <v>0</v>
      </c>
      <c r="AY753" s="41">
        <f t="shared" si="355"/>
        <v>0</v>
      </c>
      <c r="AZ753" s="41">
        <f t="shared" si="356"/>
        <v>0</v>
      </c>
    </row>
    <row r="754" spans="1:52" ht="15" customHeight="1">
      <c r="A754" s="159"/>
      <c r="B754" s="179"/>
      <c r="C754" s="220" t="s">
        <v>127</v>
      </c>
      <c r="D754" s="573" t="str">
        <f t="shared" si="339"/>
        <v/>
      </c>
      <c r="E754" s="573"/>
      <c r="F754" s="573"/>
      <c r="G754" s="551" t="str">
        <f t="shared" si="340"/>
        <v/>
      </c>
      <c r="H754" s="551"/>
      <c r="I754" s="551"/>
      <c r="J754" s="551"/>
      <c r="K754" s="551"/>
      <c r="L754" s="551"/>
      <c r="M754" s="551"/>
      <c r="N754" s="551"/>
      <c r="O754" s="27"/>
      <c r="P754" s="27"/>
      <c r="Q754" s="27"/>
      <c r="R754" s="27"/>
      <c r="S754" s="27"/>
      <c r="T754" s="27"/>
      <c r="U754" s="27"/>
      <c r="V754" s="27"/>
      <c r="W754" s="27"/>
      <c r="X754" s="27"/>
      <c r="Y754" s="27"/>
      <c r="Z754" s="27"/>
      <c r="AA754" s="27"/>
      <c r="AB754" s="27"/>
      <c r="AC754" s="27"/>
      <c r="AD754" s="27"/>
      <c r="AK754" s="41">
        <f t="shared" si="341"/>
        <v>0</v>
      </c>
      <c r="AL754" s="41">
        <f t="shared" si="342"/>
        <v>0</v>
      </c>
      <c r="AM754" s="41">
        <f t="shared" si="343"/>
        <v>0</v>
      </c>
      <c r="AN754" s="41">
        <f t="shared" si="344"/>
        <v>0</v>
      </c>
      <c r="AO754" s="41">
        <f t="shared" si="345"/>
        <v>0</v>
      </c>
      <c r="AP754" s="41">
        <f t="shared" si="346"/>
        <v>0</v>
      </c>
      <c r="AQ754" s="41">
        <f t="shared" si="347"/>
        <v>0</v>
      </c>
      <c r="AR754" s="41">
        <f t="shared" si="348"/>
        <v>0</v>
      </c>
      <c r="AS754" s="41">
        <f t="shared" si="349"/>
        <v>0</v>
      </c>
      <c r="AT754" s="41">
        <f t="shared" si="350"/>
        <v>0</v>
      </c>
      <c r="AU754" s="41">
        <f t="shared" si="351"/>
        <v>0</v>
      </c>
      <c r="AV754" s="41">
        <f t="shared" si="352"/>
        <v>0</v>
      </c>
      <c r="AW754" s="41">
        <f t="shared" si="353"/>
        <v>0</v>
      </c>
      <c r="AX754" s="41">
        <f t="shared" si="354"/>
        <v>0</v>
      </c>
      <c r="AY754" s="41">
        <f t="shared" si="355"/>
        <v>0</v>
      </c>
      <c r="AZ754" s="41">
        <f t="shared" si="356"/>
        <v>0</v>
      </c>
    </row>
    <row r="755" spans="1:52" ht="15" customHeight="1">
      <c r="A755" s="159"/>
      <c r="B755" s="179"/>
      <c r="C755" s="220" t="s">
        <v>128</v>
      </c>
      <c r="D755" s="573" t="str">
        <f t="shared" si="339"/>
        <v/>
      </c>
      <c r="E755" s="573"/>
      <c r="F755" s="573"/>
      <c r="G755" s="551" t="str">
        <f t="shared" si="340"/>
        <v/>
      </c>
      <c r="H755" s="551"/>
      <c r="I755" s="551"/>
      <c r="J755" s="551"/>
      <c r="K755" s="551"/>
      <c r="L755" s="551"/>
      <c r="M755" s="551"/>
      <c r="N755" s="551"/>
      <c r="O755" s="27"/>
      <c r="P755" s="27"/>
      <c r="Q755" s="27"/>
      <c r="R755" s="27"/>
      <c r="S755" s="27"/>
      <c r="T755" s="27"/>
      <c r="U755" s="27"/>
      <c r="V755" s="27"/>
      <c r="W755" s="27"/>
      <c r="X755" s="27"/>
      <c r="Y755" s="27"/>
      <c r="Z755" s="27"/>
      <c r="AA755" s="27"/>
      <c r="AB755" s="27"/>
      <c r="AC755" s="27"/>
      <c r="AD755" s="27"/>
      <c r="AK755" s="41">
        <f t="shared" si="341"/>
        <v>0</v>
      </c>
      <c r="AL755" s="41">
        <f t="shared" si="342"/>
        <v>0</v>
      </c>
      <c r="AM755" s="41">
        <f t="shared" si="343"/>
        <v>0</v>
      </c>
      <c r="AN755" s="41">
        <f t="shared" si="344"/>
        <v>0</v>
      </c>
      <c r="AO755" s="41">
        <f t="shared" si="345"/>
        <v>0</v>
      </c>
      <c r="AP755" s="41">
        <f t="shared" si="346"/>
        <v>0</v>
      </c>
      <c r="AQ755" s="41">
        <f t="shared" si="347"/>
        <v>0</v>
      </c>
      <c r="AR755" s="41">
        <f t="shared" si="348"/>
        <v>0</v>
      </c>
      <c r="AS755" s="41">
        <f t="shared" si="349"/>
        <v>0</v>
      </c>
      <c r="AT755" s="41">
        <f t="shared" si="350"/>
        <v>0</v>
      </c>
      <c r="AU755" s="41">
        <f t="shared" si="351"/>
        <v>0</v>
      </c>
      <c r="AV755" s="41">
        <f t="shared" si="352"/>
        <v>0</v>
      </c>
      <c r="AW755" s="41">
        <f t="shared" si="353"/>
        <v>0</v>
      </c>
      <c r="AX755" s="41">
        <f t="shared" si="354"/>
        <v>0</v>
      </c>
      <c r="AY755" s="41">
        <f t="shared" si="355"/>
        <v>0</v>
      </c>
      <c r="AZ755" s="41">
        <f t="shared" si="356"/>
        <v>0</v>
      </c>
    </row>
    <row r="756" spans="1:52" ht="15" customHeight="1">
      <c r="A756" s="159"/>
      <c r="B756" s="179"/>
      <c r="C756" s="220" t="s">
        <v>129</v>
      </c>
      <c r="D756" s="573" t="str">
        <f t="shared" si="339"/>
        <v/>
      </c>
      <c r="E756" s="573"/>
      <c r="F756" s="573"/>
      <c r="G756" s="551" t="str">
        <f t="shared" si="340"/>
        <v/>
      </c>
      <c r="H756" s="551"/>
      <c r="I756" s="551"/>
      <c r="J756" s="551"/>
      <c r="K756" s="551"/>
      <c r="L756" s="551"/>
      <c r="M756" s="551"/>
      <c r="N756" s="551"/>
      <c r="O756" s="27"/>
      <c r="P756" s="27"/>
      <c r="Q756" s="27"/>
      <c r="R756" s="27"/>
      <c r="S756" s="27"/>
      <c r="T756" s="27"/>
      <c r="U756" s="27"/>
      <c r="V756" s="27"/>
      <c r="W756" s="27"/>
      <c r="X756" s="27"/>
      <c r="Y756" s="27"/>
      <c r="Z756" s="27"/>
      <c r="AA756" s="27"/>
      <c r="AB756" s="27"/>
      <c r="AC756" s="27"/>
      <c r="AD756" s="27"/>
      <c r="AK756" s="41">
        <f t="shared" si="341"/>
        <v>0</v>
      </c>
      <c r="AL756" s="41">
        <f t="shared" si="342"/>
        <v>0</v>
      </c>
      <c r="AM756" s="41">
        <f t="shared" si="343"/>
        <v>0</v>
      </c>
      <c r="AN756" s="41">
        <f t="shared" si="344"/>
        <v>0</v>
      </c>
      <c r="AO756" s="41">
        <f t="shared" si="345"/>
        <v>0</v>
      </c>
      <c r="AP756" s="41">
        <f t="shared" si="346"/>
        <v>0</v>
      </c>
      <c r="AQ756" s="41">
        <f t="shared" si="347"/>
        <v>0</v>
      </c>
      <c r="AR756" s="41">
        <f t="shared" si="348"/>
        <v>0</v>
      </c>
      <c r="AS756" s="41">
        <f t="shared" si="349"/>
        <v>0</v>
      </c>
      <c r="AT756" s="41">
        <f t="shared" si="350"/>
        <v>0</v>
      </c>
      <c r="AU756" s="41">
        <f t="shared" si="351"/>
        <v>0</v>
      </c>
      <c r="AV756" s="41">
        <f t="shared" si="352"/>
        <v>0</v>
      </c>
      <c r="AW756" s="41">
        <f t="shared" si="353"/>
        <v>0</v>
      </c>
      <c r="AX756" s="41">
        <f t="shared" si="354"/>
        <v>0</v>
      </c>
      <c r="AY756" s="41">
        <f t="shared" si="355"/>
        <v>0</v>
      </c>
      <c r="AZ756" s="41">
        <f t="shared" si="356"/>
        <v>0</v>
      </c>
    </row>
    <row r="757" spans="1:52" ht="15" customHeight="1">
      <c r="A757" s="159"/>
      <c r="B757" s="179"/>
      <c r="C757" s="220" t="s">
        <v>130</v>
      </c>
      <c r="D757" s="573" t="str">
        <f t="shared" si="339"/>
        <v/>
      </c>
      <c r="E757" s="573"/>
      <c r="F757" s="573"/>
      <c r="G757" s="551" t="str">
        <f t="shared" si="340"/>
        <v/>
      </c>
      <c r="H757" s="551"/>
      <c r="I757" s="551"/>
      <c r="J757" s="551"/>
      <c r="K757" s="551"/>
      <c r="L757" s="551"/>
      <c r="M757" s="551"/>
      <c r="N757" s="551"/>
      <c r="O757" s="27"/>
      <c r="P757" s="27"/>
      <c r="Q757" s="27"/>
      <c r="R757" s="27"/>
      <c r="S757" s="27"/>
      <c r="T757" s="27"/>
      <c r="U757" s="27"/>
      <c r="V757" s="27"/>
      <c r="W757" s="27"/>
      <c r="X757" s="27"/>
      <c r="Y757" s="27"/>
      <c r="Z757" s="27"/>
      <c r="AA757" s="27"/>
      <c r="AB757" s="27"/>
      <c r="AC757" s="27"/>
      <c r="AD757" s="27"/>
      <c r="AK757" s="41">
        <f t="shared" si="341"/>
        <v>0</v>
      </c>
      <c r="AL757" s="41">
        <f t="shared" si="342"/>
        <v>0</v>
      </c>
      <c r="AM757" s="41">
        <f t="shared" si="343"/>
        <v>0</v>
      </c>
      <c r="AN757" s="41">
        <f t="shared" si="344"/>
        <v>0</v>
      </c>
      <c r="AO757" s="41">
        <f t="shared" si="345"/>
        <v>0</v>
      </c>
      <c r="AP757" s="41">
        <f t="shared" si="346"/>
        <v>0</v>
      </c>
      <c r="AQ757" s="41">
        <f t="shared" si="347"/>
        <v>0</v>
      </c>
      <c r="AR757" s="41">
        <f t="shared" si="348"/>
        <v>0</v>
      </c>
      <c r="AS757" s="41">
        <f t="shared" si="349"/>
        <v>0</v>
      </c>
      <c r="AT757" s="41">
        <f t="shared" si="350"/>
        <v>0</v>
      </c>
      <c r="AU757" s="41">
        <f t="shared" si="351"/>
        <v>0</v>
      </c>
      <c r="AV757" s="41">
        <f t="shared" si="352"/>
        <v>0</v>
      </c>
      <c r="AW757" s="41">
        <f t="shared" si="353"/>
        <v>0</v>
      </c>
      <c r="AX757" s="41">
        <f t="shared" si="354"/>
        <v>0</v>
      </c>
      <c r="AY757" s="41">
        <f t="shared" si="355"/>
        <v>0</v>
      </c>
      <c r="AZ757" s="41">
        <f t="shared" si="356"/>
        <v>0</v>
      </c>
    </row>
    <row r="758" spans="1:52" ht="15" customHeight="1">
      <c r="A758" s="159"/>
      <c r="B758" s="179"/>
      <c r="C758" s="220" t="s">
        <v>131</v>
      </c>
      <c r="D758" s="573" t="str">
        <f t="shared" si="339"/>
        <v/>
      </c>
      <c r="E758" s="573"/>
      <c r="F758" s="573"/>
      <c r="G758" s="551" t="str">
        <f t="shared" si="340"/>
        <v/>
      </c>
      <c r="H758" s="551"/>
      <c r="I758" s="551"/>
      <c r="J758" s="551"/>
      <c r="K758" s="551"/>
      <c r="L758" s="551"/>
      <c r="M758" s="551"/>
      <c r="N758" s="551"/>
      <c r="O758" s="27"/>
      <c r="P758" s="27"/>
      <c r="Q758" s="27"/>
      <c r="R758" s="27"/>
      <c r="S758" s="27"/>
      <c r="T758" s="27"/>
      <c r="U758" s="27"/>
      <c r="V758" s="27"/>
      <c r="W758" s="27"/>
      <c r="X758" s="27"/>
      <c r="Y758" s="27"/>
      <c r="Z758" s="27"/>
      <c r="AA758" s="27"/>
      <c r="AB758" s="27"/>
      <c r="AC758" s="27"/>
      <c r="AD758" s="27"/>
      <c r="AK758" s="41">
        <f t="shared" si="341"/>
        <v>0</v>
      </c>
      <c r="AL758" s="41">
        <f t="shared" si="342"/>
        <v>0</v>
      </c>
      <c r="AM758" s="41">
        <f t="shared" si="343"/>
        <v>0</v>
      </c>
      <c r="AN758" s="41">
        <f t="shared" si="344"/>
        <v>0</v>
      </c>
      <c r="AO758" s="41">
        <f t="shared" si="345"/>
        <v>0</v>
      </c>
      <c r="AP758" s="41">
        <f t="shared" si="346"/>
        <v>0</v>
      </c>
      <c r="AQ758" s="41">
        <f t="shared" si="347"/>
        <v>0</v>
      </c>
      <c r="AR758" s="41">
        <f t="shared" si="348"/>
        <v>0</v>
      </c>
      <c r="AS758" s="41">
        <f t="shared" si="349"/>
        <v>0</v>
      </c>
      <c r="AT758" s="41">
        <f t="shared" si="350"/>
        <v>0</v>
      </c>
      <c r="AU758" s="41">
        <f t="shared" si="351"/>
        <v>0</v>
      </c>
      <c r="AV758" s="41">
        <f t="shared" si="352"/>
        <v>0</v>
      </c>
      <c r="AW758" s="41">
        <f t="shared" si="353"/>
        <v>0</v>
      </c>
      <c r="AX758" s="41">
        <f t="shared" si="354"/>
        <v>0</v>
      </c>
      <c r="AY758" s="41">
        <f t="shared" si="355"/>
        <v>0</v>
      </c>
      <c r="AZ758" s="41">
        <f t="shared" si="356"/>
        <v>0</v>
      </c>
    </row>
    <row r="759" spans="1:52" ht="15" customHeight="1">
      <c r="A759" s="159"/>
      <c r="B759" s="179"/>
      <c r="C759" s="220" t="s">
        <v>801</v>
      </c>
      <c r="D759" s="573" t="str">
        <f t="shared" si="339"/>
        <v/>
      </c>
      <c r="E759" s="573"/>
      <c r="F759" s="573"/>
      <c r="G759" s="551" t="str">
        <f t="shared" si="340"/>
        <v/>
      </c>
      <c r="H759" s="551"/>
      <c r="I759" s="551"/>
      <c r="J759" s="551"/>
      <c r="K759" s="551"/>
      <c r="L759" s="551"/>
      <c r="M759" s="551"/>
      <c r="N759" s="551"/>
      <c r="O759" s="27"/>
      <c r="P759" s="27"/>
      <c r="Q759" s="27"/>
      <c r="R759" s="27"/>
      <c r="S759" s="27"/>
      <c r="T759" s="27"/>
      <c r="U759" s="27"/>
      <c r="V759" s="27"/>
      <c r="W759" s="27"/>
      <c r="X759" s="27"/>
      <c r="Y759" s="27"/>
      <c r="Z759" s="27"/>
      <c r="AA759" s="27"/>
      <c r="AB759" s="27"/>
      <c r="AC759" s="27"/>
      <c r="AD759" s="27"/>
      <c r="AK759" s="41">
        <f t="shared" si="341"/>
        <v>0</v>
      </c>
      <c r="AL759" s="41">
        <f t="shared" si="342"/>
        <v>0</v>
      </c>
      <c r="AM759" s="41">
        <f t="shared" si="343"/>
        <v>0</v>
      </c>
      <c r="AN759" s="41">
        <f t="shared" si="344"/>
        <v>0</v>
      </c>
      <c r="AO759" s="41">
        <f t="shared" si="345"/>
        <v>0</v>
      </c>
      <c r="AP759" s="41">
        <f t="shared" si="346"/>
        <v>0</v>
      </c>
      <c r="AQ759" s="41">
        <f t="shared" si="347"/>
        <v>0</v>
      </c>
      <c r="AR759" s="41">
        <f t="shared" si="348"/>
        <v>0</v>
      </c>
      <c r="AS759" s="41">
        <f t="shared" si="349"/>
        <v>0</v>
      </c>
      <c r="AT759" s="41">
        <f t="shared" si="350"/>
        <v>0</v>
      </c>
      <c r="AU759" s="41">
        <f t="shared" si="351"/>
        <v>0</v>
      </c>
      <c r="AV759" s="41">
        <f t="shared" si="352"/>
        <v>0</v>
      </c>
      <c r="AW759" s="41">
        <f t="shared" si="353"/>
        <v>0</v>
      </c>
      <c r="AX759" s="41">
        <f t="shared" si="354"/>
        <v>0</v>
      </c>
      <c r="AY759" s="41">
        <f t="shared" si="355"/>
        <v>0</v>
      </c>
      <c r="AZ759" s="41">
        <f t="shared" si="356"/>
        <v>0</v>
      </c>
    </row>
    <row r="760" spans="1:52" ht="15" customHeight="1">
      <c r="A760" s="159"/>
      <c r="B760" s="179"/>
      <c r="C760" s="220" t="s">
        <v>802</v>
      </c>
      <c r="D760" s="573" t="str">
        <f t="shared" si="339"/>
        <v/>
      </c>
      <c r="E760" s="573"/>
      <c r="F760" s="573"/>
      <c r="G760" s="551" t="str">
        <f t="shared" si="340"/>
        <v/>
      </c>
      <c r="H760" s="551"/>
      <c r="I760" s="551"/>
      <c r="J760" s="551"/>
      <c r="K760" s="551"/>
      <c r="L760" s="551"/>
      <c r="M760" s="551"/>
      <c r="N760" s="551"/>
      <c r="O760" s="27"/>
      <c r="P760" s="27"/>
      <c r="Q760" s="27"/>
      <c r="R760" s="27"/>
      <c r="S760" s="27"/>
      <c r="T760" s="27"/>
      <c r="U760" s="27"/>
      <c r="V760" s="27"/>
      <c r="W760" s="27"/>
      <c r="X760" s="27"/>
      <c r="Y760" s="27"/>
      <c r="Z760" s="27"/>
      <c r="AA760" s="27"/>
      <c r="AB760" s="27"/>
      <c r="AC760" s="27"/>
      <c r="AD760" s="27"/>
      <c r="AK760" s="41">
        <f t="shared" si="341"/>
        <v>0</v>
      </c>
      <c r="AL760" s="41">
        <f t="shared" si="342"/>
        <v>0</v>
      </c>
      <c r="AM760" s="41">
        <f t="shared" si="343"/>
        <v>0</v>
      </c>
      <c r="AN760" s="41">
        <f t="shared" si="344"/>
        <v>0</v>
      </c>
      <c r="AO760" s="41">
        <f t="shared" si="345"/>
        <v>0</v>
      </c>
      <c r="AP760" s="41">
        <f t="shared" si="346"/>
        <v>0</v>
      </c>
      <c r="AQ760" s="41">
        <f t="shared" si="347"/>
        <v>0</v>
      </c>
      <c r="AR760" s="41">
        <f t="shared" si="348"/>
        <v>0</v>
      </c>
      <c r="AS760" s="41">
        <f t="shared" si="349"/>
        <v>0</v>
      </c>
      <c r="AT760" s="41">
        <f t="shared" si="350"/>
        <v>0</v>
      </c>
      <c r="AU760" s="41">
        <f t="shared" si="351"/>
        <v>0</v>
      </c>
      <c r="AV760" s="41">
        <f t="shared" si="352"/>
        <v>0</v>
      </c>
      <c r="AW760" s="41">
        <f t="shared" si="353"/>
        <v>0</v>
      </c>
      <c r="AX760" s="41">
        <f t="shared" si="354"/>
        <v>0</v>
      </c>
      <c r="AY760" s="41">
        <f t="shared" si="355"/>
        <v>0</v>
      </c>
      <c r="AZ760" s="41">
        <f t="shared" si="356"/>
        <v>0</v>
      </c>
    </row>
    <row r="761" spans="1:52" ht="15" customHeight="1">
      <c r="A761" s="159"/>
      <c r="B761" s="179"/>
      <c r="C761" s="220" t="s">
        <v>803</v>
      </c>
      <c r="D761" s="573" t="str">
        <f t="shared" si="339"/>
        <v/>
      </c>
      <c r="E761" s="573"/>
      <c r="F761" s="573"/>
      <c r="G761" s="551" t="str">
        <f t="shared" si="340"/>
        <v/>
      </c>
      <c r="H761" s="551"/>
      <c r="I761" s="551"/>
      <c r="J761" s="551"/>
      <c r="K761" s="551"/>
      <c r="L761" s="551"/>
      <c r="M761" s="551"/>
      <c r="N761" s="551"/>
      <c r="O761" s="27"/>
      <c r="P761" s="27"/>
      <c r="Q761" s="27"/>
      <c r="R761" s="27"/>
      <c r="S761" s="27"/>
      <c r="T761" s="27"/>
      <c r="U761" s="27"/>
      <c r="V761" s="27"/>
      <c r="W761" s="27"/>
      <c r="X761" s="27"/>
      <c r="Y761" s="27"/>
      <c r="Z761" s="27"/>
      <c r="AA761" s="27"/>
      <c r="AB761" s="27"/>
      <c r="AC761" s="27"/>
      <c r="AD761" s="27"/>
      <c r="AK761" s="41">
        <f t="shared" si="341"/>
        <v>0</v>
      </c>
      <c r="AL761" s="41">
        <f t="shared" si="342"/>
        <v>0</v>
      </c>
      <c r="AM761" s="41">
        <f t="shared" si="343"/>
        <v>0</v>
      </c>
      <c r="AN761" s="41">
        <f t="shared" si="344"/>
        <v>0</v>
      </c>
      <c r="AO761" s="41">
        <f t="shared" si="345"/>
        <v>0</v>
      </c>
      <c r="AP761" s="41">
        <f t="shared" si="346"/>
        <v>0</v>
      </c>
      <c r="AQ761" s="41">
        <f t="shared" si="347"/>
        <v>0</v>
      </c>
      <c r="AR761" s="41">
        <f t="shared" si="348"/>
        <v>0</v>
      </c>
      <c r="AS761" s="41">
        <f t="shared" si="349"/>
        <v>0</v>
      </c>
      <c r="AT761" s="41">
        <f t="shared" si="350"/>
        <v>0</v>
      </c>
      <c r="AU761" s="41">
        <f t="shared" si="351"/>
        <v>0</v>
      </c>
      <c r="AV761" s="41">
        <f t="shared" si="352"/>
        <v>0</v>
      </c>
      <c r="AW761" s="41">
        <f t="shared" si="353"/>
        <v>0</v>
      </c>
      <c r="AX761" s="41">
        <f t="shared" si="354"/>
        <v>0</v>
      </c>
      <c r="AY761" s="41">
        <f t="shared" si="355"/>
        <v>0</v>
      </c>
      <c r="AZ761" s="41">
        <f t="shared" si="356"/>
        <v>0</v>
      </c>
    </row>
    <row r="762" spans="1:52" ht="15" customHeight="1">
      <c r="A762" s="159"/>
      <c r="B762" s="179"/>
      <c r="C762" s="220" t="s">
        <v>804</v>
      </c>
      <c r="D762" s="573" t="str">
        <f t="shared" si="339"/>
        <v/>
      </c>
      <c r="E762" s="573"/>
      <c r="F762" s="573"/>
      <c r="G762" s="551" t="str">
        <f t="shared" si="340"/>
        <v/>
      </c>
      <c r="H762" s="551"/>
      <c r="I762" s="551"/>
      <c r="J762" s="551"/>
      <c r="K762" s="551"/>
      <c r="L762" s="551"/>
      <c r="M762" s="551"/>
      <c r="N762" s="551"/>
      <c r="O762" s="27"/>
      <c r="P762" s="27"/>
      <c r="Q762" s="27"/>
      <c r="R762" s="27"/>
      <c r="S762" s="27"/>
      <c r="T762" s="27"/>
      <c r="U762" s="27"/>
      <c r="V762" s="27"/>
      <c r="W762" s="27"/>
      <c r="X762" s="27"/>
      <c r="Y762" s="27"/>
      <c r="Z762" s="27"/>
      <c r="AA762" s="27"/>
      <c r="AB762" s="27"/>
      <c r="AC762" s="27"/>
      <c r="AD762" s="27"/>
      <c r="AK762" s="41">
        <f t="shared" si="341"/>
        <v>0</v>
      </c>
      <c r="AL762" s="41">
        <f t="shared" si="342"/>
        <v>0</v>
      </c>
      <c r="AM762" s="41">
        <f t="shared" si="343"/>
        <v>0</v>
      </c>
      <c r="AN762" s="41">
        <f t="shared" si="344"/>
        <v>0</v>
      </c>
      <c r="AO762" s="41">
        <f t="shared" si="345"/>
        <v>0</v>
      </c>
      <c r="AP762" s="41">
        <f t="shared" si="346"/>
        <v>0</v>
      </c>
      <c r="AQ762" s="41">
        <f t="shared" si="347"/>
        <v>0</v>
      </c>
      <c r="AR762" s="41">
        <f t="shared" si="348"/>
        <v>0</v>
      </c>
      <c r="AS762" s="41">
        <f t="shared" si="349"/>
        <v>0</v>
      </c>
      <c r="AT762" s="41">
        <f t="shared" si="350"/>
        <v>0</v>
      </c>
      <c r="AU762" s="41">
        <f t="shared" si="351"/>
        <v>0</v>
      </c>
      <c r="AV762" s="41">
        <f t="shared" si="352"/>
        <v>0</v>
      </c>
      <c r="AW762" s="41">
        <f t="shared" si="353"/>
        <v>0</v>
      </c>
      <c r="AX762" s="41">
        <f t="shared" si="354"/>
        <v>0</v>
      </c>
      <c r="AY762" s="41">
        <f t="shared" si="355"/>
        <v>0</v>
      </c>
      <c r="AZ762" s="41">
        <f t="shared" si="356"/>
        <v>0</v>
      </c>
    </row>
    <row r="763" spans="1:52" ht="15" customHeight="1">
      <c r="A763" s="159"/>
      <c r="B763" s="179"/>
      <c r="C763" s="220" t="s">
        <v>805</v>
      </c>
      <c r="D763" s="573" t="str">
        <f t="shared" si="339"/>
        <v/>
      </c>
      <c r="E763" s="573"/>
      <c r="F763" s="573"/>
      <c r="G763" s="551" t="str">
        <f t="shared" si="340"/>
        <v/>
      </c>
      <c r="H763" s="551"/>
      <c r="I763" s="551"/>
      <c r="J763" s="551"/>
      <c r="K763" s="551"/>
      <c r="L763" s="551"/>
      <c r="M763" s="551"/>
      <c r="N763" s="551"/>
      <c r="O763" s="27"/>
      <c r="P763" s="27"/>
      <c r="Q763" s="27"/>
      <c r="R763" s="27"/>
      <c r="S763" s="27"/>
      <c r="T763" s="27"/>
      <c r="U763" s="27"/>
      <c r="V763" s="27"/>
      <c r="W763" s="27"/>
      <c r="X763" s="27"/>
      <c r="Y763" s="27"/>
      <c r="Z763" s="27"/>
      <c r="AA763" s="27"/>
      <c r="AB763" s="27"/>
      <c r="AC763" s="27"/>
      <c r="AD763" s="27"/>
      <c r="AK763" s="41">
        <f t="shared" si="341"/>
        <v>0</v>
      </c>
      <c r="AL763" s="41">
        <f t="shared" si="342"/>
        <v>0</v>
      </c>
      <c r="AM763" s="41">
        <f t="shared" si="343"/>
        <v>0</v>
      </c>
      <c r="AN763" s="41">
        <f t="shared" si="344"/>
        <v>0</v>
      </c>
      <c r="AO763" s="41">
        <f t="shared" si="345"/>
        <v>0</v>
      </c>
      <c r="AP763" s="41">
        <f t="shared" si="346"/>
        <v>0</v>
      </c>
      <c r="AQ763" s="41">
        <f t="shared" si="347"/>
        <v>0</v>
      </c>
      <c r="AR763" s="41">
        <f t="shared" si="348"/>
        <v>0</v>
      </c>
      <c r="AS763" s="41">
        <f t="shared" si="349"/>
        <v>0</v>
      </c>
      <c r="AT763" s="41">
        <f t="shared" si="350"/>
        <v>0</v>
      </c>
      <c r="AU763" s="41">
        <f t="shared" si="351"/>
        <v>0</v>
      </c>
      <c r="AV763" s="41">
        <f t="shared" si="352"/>
        <v>0</v>
      </c>
      <c r="AW763" s="41">
        <f t="shared" si="353"/>
        <v>0</v>
      </c>
      <c r="AX763" s="41">
        <f t="shared" si="354"/>
        <v>0</v>
      </c>
      <c r="AY763" s="41">
        <f t="shared" si="355"/>
        <v>0</v>
      </c>
      <c r="AZ763" s="41">
        <f t="shared" si="356"/>
        <v>0</v>
      </c>
    </row>
    <row r="764" spans="1:52" ht="15" customHeight="1">
      <c r="A764" s="159"/>
      <c r="B764" s="179"/>
      <c r="C764" s="220" t="s">
        <v>806</v>
      </c>
      <c r="D764" s="573" t="str">
        <f t="shared" si="339"/>
        <v/>
      </c>
      <c r="E764" s="573"/>
      <c r="F764" s="573"/>
      <c r="G764" s="551" t="str">
        <f t="shared" si="340"/>
        <v/>
      </c>
      <c r="H764" s="551"/>
      <c r="I764" s="551"/>
      <c r="J764" s="551"/>
      <c r="K764" s="551"/>
      <c r="L764" s="551"/>
      <c r="M764" s="551"/>
      <c r="N764" s="551"/>
      <c r="O764" s="27"/>
      <c r="P764" s="27"/>
      <c r="Q764" s="27"/>
      <c r="R764" s="27"/>
      <c r="S764" s="27"/>
      <c r="T764" s="27"/>
      <c r="U764" s="27"/>
      <c r="V764" s="27"/>
      <c r="W764" s="27"/>
      <c r="X764" s="27"/>
      <c r="Y764" s="27"/>
      <c r="Z764" s="27"/>
      <c r="AA764" s="27"/>
      <c r="AB764" s="27"/>
      <c r="AC764" s="27"/>
      <c r="AD764" s="27"/>
      <c r="AK764" s="41">
        <f t="shared" si="341"/>
        <v>0</v>
      </c>
      <c r="AL764" s="41">
        <f t="shared" si="342"/>
        <v>0</v>
      </c>
      <c r="AM764" s="41">
        <f t="shared" si="343"/>
        <v>0</v>
      </c>
      <c r="AN764" s="41">
        <f t="shared" si="344"/>
        <v>0</v>
      </c>
      <c r="AO764" s="41">
        <f t="shared" si="345"/>
        <v>0</v>
      </c>
      <c r="AP764" s="41">
        <f t="shared" si="346"/>
        <v>0</v>
      </c>
      <c r="AQ764" s="41">
        <f t="shared" si="347"/>
        <v>0</v>
      </c>
      <c r="AR764" s="41">
        <f t="shared" si="348"/>
        <v>0</v>
      </c>
      <c r="AS764" s="41">
        <f t="shared" si="349"/>
        <v>0</v>
      </c>
      <c r="AT764" s="41">
        <f t="shared" si="350"/>
        <v>0</v>
      </c>
      <c r="AU764" s="41">
        <f t="shared" si="351"/>
        <v>0</v>
      </c>
      <c r="AV764" s="41">
        <f t="shared" si="352"/>
        <v>0</v>
      </c>
      <c r="AW764" s="41">
        <f t="shared" si="353"/>
        <v>0</v>
      </c>
      <c r="AX764" s="41">
        <f t="shared" si="354"/>
        <v>0</v>
      </c>
      <c r="AY764" s="41">
        <f t="shared" si="355"/>
        <v>0</v>
      </c>
      <c r="AZ764" s="41">
        <f t="shared" si="356"/>
        <v>0</v>
      </c>
    </row>
    <row r="765" spans="1:52" ht="15" customHeight="1">
      <c r="A765" s="159"/>
      <c r="B765" s="179"/>
      <c r="C765" s="220" t="s">
        <v>807</v>
      </c>
      <c r="D765" s="573" t="str">
        <f t="shared" si="339"/>
        <v/>
      </c>
      <c r="E765" s="573"/>
      <c r="F765" s="573"/>
      <c r="G765" s="551" t="str">
        <f t="shared" si="340"/>
        <v/>
      </c>
      <c r="H765" s="551"/>
      <c r="I765" s="551"/>
      <c r="J765" s="551"/>
      <c r="K765" s="551"/>
      <c r="L765" s="551"/>
      <c r="M765" s="551"/>
      <c r="N765" s="551"/>
      <c r="O765" s="27"/>
      <c r="P765" s="27"/>
      <c r="Q765" s="27"/>
      <c r="R765" s="27"/>
      <c r="S765" s="27"/>
      <c r="T765" s="27"/>
      <c r="U765" s="27"/>
      <c r="V765" s="27"/>
      <c r="W765" s="27"/>
      <c r="X765" s="27"/>
      <c r="Y765" s="27"/>
      <c r="Z765" s="27"/>
      <c r="AA765" s="27"/>
      <c r="AB765" s="27"/>
      <c r="AC765" s="27"/>
      <c r="AD765" s="27"/>
      <c r="AK765" s="41">
        <f t="shared" si="341"/>
        <v>0</v>
      </c>
      <c r="AL765" s="41">
        <f t="shared" si="342"/>
        <v>0</v>
      </c>
      <c r="AM765" s="41">
        <f t="shared" si="343"/>
        <v>0</v>
      </c>
      <c r="AN765" s="41">
        <f t="shared" si="344"/>
        <v>0</v>
      </c>
      <c r="AO765" s="41">
        <f t="shared" si="345"/>
        <v>0</v>
      </c>
      <c r="AP765" s="41">
        <f t="shared" si="346"/>
        <v>0</v>
      </c>
      <c r="AQ765" s="41">
        <f t="shared" si="347"/>
        <v>0</v>
      </c>
      <c r="AR765" s="41">
        <f t="shared" si="348"/>
        <v>0</v>
      </c>
      <c r="AS765" s="41">
        <f t="shared" si="349"/>
        <v>0</v>
      </c>
      <c r="AT765" s="41">
        <f t="shared" si="350"/>
        <v>0</v>
      </c>
      <c r="AU765" s="41">
        <f t="shared" si="351"/>
        <v>0</v>
      </c>
      <c r="AV765" s="41">
        <f t="shared" si="352"/>
        <v>0</v>
      </c>
      <c r="AW765" s="41">
        <f t="shared" si="353"/>
        <v>0</v>
      </c>
      <c r="AX765" s="41">
        <f t="shared" si="354"/>
        <v>0</v>
      </c>
      <c r="AY765" s="41">
        <f t="shared" si="355"/>
        <v>0</v>
      </c>
      <c r="AZ765" s="41">
        <f t="shared" si="356"/>
        <v>0</v>
      </c>
    </row>
    <row r="766" spans="1:52" ht="15" customHeight="1">
      <c r="A766" s="159"/>
      <c r="B766" s="179"/>
      <c r="C766" s="220" t="s">
        <v>808</v>
      </c>
      <c r="D766" s="573" t="str">
        <f t="shared" si="339"/>
        <v/>
      </c>
      <c r="E766" s="573"/>
      <c r="F766" s="573"/>
      <c r="G766" s="551" t="str">
        <f t="shared" si="340"/>
        <v/>
      </c>
      <c r="H766" s="551"/>
      <c r="I766" s="551"/>
      <c r="J766" s="551"/>
      <c r="K766" s="551"/>
      <c r="L766" s="551"/>
      <c r="M766" s="551"/>
      <c r="N766" s="551"/>
      <c r="O766" s="27"/>
      <c r="P766" s="27"/>
      <c r="Q766" s="27"/>
      <c r="R766" s="27"/>
      <c r="S766" s="27"/>
      <c r="T766" s="27"/>
      <c r="U766" s="27"/>
      <c r="V766" s="27"/>
      <c r="W766" s="27"/>
      <c r="X766" s="27"/>
      <c r="Y766" s="27"/>
      <c r="Z766" s="27"/>
      <c r="AA766" s="27"/>
      <c r="AB766" s="27"/>
      <c r="AC766" s="27"/>
      <c r="AD766" s="27"/>
      <c r="AK766" s="41">
        <f t="shared" si="341"/>
        <v>0</v>
      </c>
      <c r="AL766" s="41">
        <f t="shared" si="342"/>
        <v>0</v>
      </c>
      <c r="AM766" s="41">
        <f t="shared" si="343"/>
        <v>0</v>
      </c>
      <c r="AN766" s="41">
        <f t="shared" si="344"/>
        <v>0</v>
      </c>
      <c r="AO766" s="41">
        <f t="shared" si="345"/>
        <v>0</v>
      </c>
      <c r="AP766" s="41">
        <f t="shared" si="346"/>
        <v>0</v>
      </c>
      <c r="AQ766" s="41">
        <f t="shared" si="347"/>
        <v>0</v>
      </c>
      <c r="AR766" s="41">
        <f t="shared" si="348"/>
        <v>0</v>
      </c>
      <c r="AS766" s="41">
        <f t="shared" si="349"/>
        <v>0</v>
      </c>
      <c r="AT766" s="41">
        <f t="shared" si="350"/>
        <v>0</v>
      </c>
      <c r="AU766" s="41">
        <f t="shared" si="351"/>
        <v>0</v>
      </c>
      <c r="AV766" s="41">
        <f t="shared" si="352"/>
        <v>0</v>
      </c>
      <c r="AW766" s="41">
        <f t="shared" si="353"/>
        <v>0</v>
      </c>
      <c r="AX766" s="41">
        <f t="shared" si="354"/>
        <v>0</v>
      </c>
      <c r="AY766" s="41">
        <f t="shared" si="355"/>
        <v>0</v>
      </c>
      <c r="AZ766" s="41">
        <f t="shared" si="356"/>
        <v>0</v>
      </c>
    </row>
    <row r="767" spans="1:52" ht="15" customHeight="1">
      <c r="A767" s="159"/>
      <c r="B767" s="179"/>
      <c r="C767" s="220" t="s">
        <v>809</v>
      </c>
      <c r="D767" s="573" t="str">
        <f t="shared" si="339"/>
        <v/>
      </c>
      <c r="E767" s="573"/>
      <c r="F767" s="573"/>
      <c r="G767" s="551" t="str">
        <f t="shared" si="340"/>
        <v/>
      </c>
      <c r="H767" s="551"/>
      <c r="I767" s="551"/>
      <c r="J767" s="551"/>
      <c r="K767" s="551"/>
      <c r="L767" s="551"/>
      <c r="M767" s="551"/>
      <c r="N767" s="551"/>
      <c r="O767" s="27"/>
      <c r="P767" s="27"/>
      <c r="Q767" s="27"/>
      <c r="R767" s="27"/>
      <c r="S767" s="27"/>
      <c r="T767" s="27"/>
      <c r="U767" s="27"/>
      <c r="V767" s="27"/>
      <c r="W767" s="27"/>
      <c r="X767" s="27"/>
      <c r="Y767" s="27"/>
      <c r="Z767" s="27"/>
      <c r="AA767" s="27"/>
      <c r="AB767" s="27"/>
      <c r="AC767" s="27"/>
      <c r="AD767" s="27"/>
      <c r="AK767" s="41">
        <f t="shared" si="341"/>
        <v>0</v>
      </c>
      <c r="AL767" s="41">
        <f t="shared" si="342"/>
        <v>0</v>
      </c>
      <c r="AM767" s="41">
        <f t="shared" si="343"/>
        <v>0</v>
      </c>
      <c r="AN767" s="41">
        <f t="shared" si="344"/>
        <v>0</v>
      </c>
      <c r="AO767" s="41">
        <f t="shared" si="345"/>
        <v>0</v>
      </c>
      <c r="AP767" s="41">
        <f t="shared" si="346"/>
        <v>0</v>
      </c>
      <c r="AQ767" s="41">
        <f t="shared" si="347"/>
        <v>0</v>
      </c>
      <c r="AR767" s="41">
        <f t="shared" si="348"/>
        <v>0</v>
      </c>
      <c r="AS767" s="41">
        <f t="shared" si="349"/>
        <v>0</v>
      </c>
      <c r="AT767" s="41">
        <f t="shared" si="350"/>
        <v>0</v>
      </c>
      <c r="AU767" s="41">
        <f t="shared" si="351"/>
        <v>0</v>
      </c>
      <c r="AV767" s="41">
        <f t="shared" si="352"/>
        <v>0</v>
      </c>
      <c r="AW767" s="41">
        <f t="shared" si="353"/>
        <v>0</v>
      </c>
      <c r="AX767" s="41">
        <f t="shared" si="354"/>
        <v>0</v>
      </c>
      <c r="AY767" s="41">
        <f t="shared" si="355"/>
        <v>0</v>
      </c>
      <c r="AZ767" s="41">
        <f t="shared" si="356"/>
        <v>0</v>
      </c>
    </row>
    <row r="768" spans="1:52" ht="15" customHeight="1">
      <c r="A768" s="159"/>
      <c r="B768" s="179"/>
      <c r="C768" s="220" t="s">
        <v>810</v>
      </c>
      <c r="D768" s="573" t="str">
        <f t="shared" si="339"/>
        <v/>
      </c>
      <c r="E768" s="573"/>
      <c r="F768" s="573"/>
      <c r="G768" s="551" t="str">
        <f t="shared" si="340"/>
        <v/>
      </c>
      <c r="H768" s="551"/>
      <c r="I768" s="551"/>
      <c r="J768" s="551"/>
      <c r="K768" s="551"/>
      <c r="L768" s="551"/>
      <c r="M768" s="551"/>
      <c r="N768" s="551"/>
      <c r="O768" s="27"/>
      <c r="P768" s="27"/>
      <c r="Q768" s="27"/>
      <c r="R768" s="27"/>
      <c r="S768" s="27"/>
      <c r="T768" s="27"/>
      <c r="U768" s="27"/>
      <c r="V768" s="27"/>
      <c r="W768" s="27"/>
      <c r="X768" s="27"/>
      <c r="Y768" s="27"/>
      <c r="Z768" s="27"/>
      <c r="AA768" s="27"/>
      <c r="AB768" s="27"/>
      <c r="AC768" s="27"/>
      <c r="AD768" s="27"/>
      <c r="AK768" s="41">
        <f t="shared" si="341"/>
        <v>0</v>
      </c>
      <c r="AL768" s="41">
        <f t="shared" si="342"/>
        <v>0</v>
      </c>
      <c r="AM768" s="41">
        <f t="shared" si="343"/>
        <v>0</v>
      </c>
      <c r="AN768" s="41">
        <f t="shared" si="344"/>
        <v>0</v>
      </c>
      <c r="AO768" s="41">
        <f t="shared" si="345"/>
        <v>0</v>
      </c>
      <c r="AP768" s="41">
        <f t="shared" si="346"/>
        <v>0</v>
      </c>
      <c r="AQ768" s="41">
        <f t="shared" si="347"/>
        <v>0</v>
      </c>
      <c r="AR768" s="41">
        <f t="shared" si="348"/>
        <v>0</v>
      </c>
      <c r="AS768" s="41">
        <f t="shared" si="349"/>
        <v>0</v>
      </c>
      <c r="AT768" s="41">
        <f t="shared" si="350"/>
        <v>0</v>
      </c>
      <c r="AU768" s="41">
        <f t="shared" si="351"/>
        <v>0</v>
      </c>
      <c r="AV768" s="41">
        <f t="shared" si="352"/>
        <v>0</v>
      </c>
      <c r="AW768" s="41">
        <f t="shared" si="353"/>
        <v>0</v>
      </c>
      <c r="AX768" s="41">
        <f t="shared" si="354"/>
        <v>0</v>
      </c>
      <c r="AY768" s="41">
        <f t="shared" si="355"/>
        <v>0</v>
      </c>
      <c r="AZ768" s="41">
        <f t="shared" si="356"/>
        <v>0</v>
      </c>
    </row>
    <row r="769" spans="1:52" ht="15" customHeight="1">
      <c r="A769" s="159"/>
      <c r="B769" s="179"/>
      <c r="C769" s="220" t="s">
        <v>811</v>
      </c>
      <c r="D769" s="573" t="str">
        <f t="shared" si="339"/>
        <v/>
      </c>
      <c r="E769" s="573"/>
      <c r="F769" s="573"/>
      <c r="G769" s="551" t="str">
        <f t="shared" si="340"/>
        <v/>
      </c>
      <c r="H769" s="551"/>
      <c r="I769" s="551"/>
      <c r="J769" s="551"/>
      <c r="K769" s="551"/>
      <c r="L769" s="551"/>
      <c r="M769" s="551"/>
      <c r="N769" s="551"/>
      <c r="O769" s="27"/>
      <c r="P769" s="27"/>
      <c r="Q769" s="27"/>
      <c r="R769" s="27"/>
      <c r="S769" s="27"/>
      <c r="T769" s="27"/>
      <c r="U769" s="27"/>
      <c r="V769" s="27"/>
      <c r="W769" s="27"/>
      <c r="X769" s="27"/>
      <c r="Y769" s="27"/>
      <c r="Z769" s="27"/>
      <c r="AA769" s="27"/>
      <c r="AB769" s="27"/>
      <c r="AC769" s="27"/>
      <c r="AD769" s="27"/>
      <c r="AK769" s="41">
        <f t="shared" si="341"/>
        <v>0</v>
      </c>
      <c r="AL769" s="41">
        <f t="shared" si="342"/>
        <v>0</v>
      </c>
      <c r="AM769" s="41">
        <f t="shared" si="343"/>
        <v>0</v>
      </c>
      <c r="AN769" s="41">
        <f t="shared" si="344"/>
        <v>0</v>
      </c>
      <c r="AO769" s="41">
        <f t="shared" si="345"/>
        <v>0</v>
      </c>
      <c r="AP769" s="41">
        <f t="shared" si="346"/>
        <v>0</v>
      </c>
      <c r="AQ769" s="41">
        <f t="shared" si="347"/>
        <v>0</v>
      </c>
      <c r="AR769" s="41">
        <f t="shared" si="348"/>
        <v>0</v>
      </c>
      <c r="AS769" s="41">
        <f t="shared" si="349"/>
        <v>0</v>
      </c>
      <c r="AT769" s="41">
        <f t="shared" si="350"/>
        <v>0</v>
      </c>
      <c r="AU769" s="41">
        <f t="shared" si="351"/>
        <v>0</v>
      </c>
      <c r="AV769" s="41">
        <f t="shared" si="352"/>
        <v>0</v>
      </c>
      <c r="AW769" s="41">
        <f t="shared" si="353"/>
        <v>0</v>
      </c>
      <c r="AX769" s="41">
        <f t="shared" si="354"/>
        <v>0</v>
      </c>
      <c r="AY769" s="41">
        <f t="shared" si="355"/>
        <v>0</v>
      </c>
      <c r="AZ769" s="41">
        <f t="shared" si="356"/>
        <v>0</v>
      </c>
    </row>
    <row r="770" spans="1:52" ht="15" customHeight="1">
      <c r="A770" s="159"/>
      <c r="B770" s="179"/>
      <c r="C770" s="220" t="s">
        <v>812</v>
      </c>
      <c r="D770" s="573" t="str">
        <f t="shared" si="339"/>
        <v/>
      </c>
      <c r="E770" s="573"/>
      <c r="F770" s="573"/>
      <c r="G770" s="551" t="str">
        <f t="shared" si="340"/>
        <v/>
      </c>
      <c r="H770" s="551"/>
      <c r="I770" s="551"/>
      <c r="J770" s="551"/>
      <c r="K770" s="551"/>
      <c r="L770" s="551"/>
      <c r="M770" s="551"/>
      <c r="N770" s="551"/>
      <c r="O770" s="27"/>
      <c r="P770" s="27"/>
      <c r="Q770" s="27"/>
      <c r="R770" s="27"/>
      <c r="S770" s="27"/>
      <c r="T770" s="27"/>
      <c r="U770" s="27"/>
      <c r="V770" s="27"/>
      <c r="W770" s="27"/>
      <c r="X770" s="27"/>
      <c r="Y770" s="27"/>
      <c r="Z770" s="27"/>
      <c r="AA770" s="27"/>
      <c r="AB770" s="27"/>
      <c r="AC770" s="27"/>
      <c r="AD770" s="27"/>
      <c r="AK770" s="41">
        <f t="shared" si="341"/>
        <v>0</v>
      </c>
      <c r="AL770" s="41">
        <f t="shared" si="342"/>
        <v>0</v>
      </c>
      <c r="AM770" s="41">
        <f t="shared" si="343"/>
        <v>0</v>
      </c>
      <c r="AN770" s="41">
        <f t="shared" si="344"/>
        <v>0</v>
      </c>
      <c r="AO770" s="41">
        <f t="shared" si="345"/>
        <v>0</v>
      </c>
      <c r="AP770" s="41">
        <f t="shared" si="346"/>
        <v>0</v>
      </c>
      <c r="AQ770" s="41">
        <f t="shared" si="347"/>
        <v>0</v>
      </c>
      <c r="AR770" s="41">
        <f t="shared" si="348"/>
        <v>0</v>
      </c>
      <c r="AS770" s="41">
        <f t="shared" si="349"/>
        <v>0</v>
      </c>
      <c r="AT770" s="41">
        <f t="shared" si="350"/>
        <v>0</v>
      </c>
      <c r="AU770" s="41">
        <f t="shared" si="351"/>
        <v>0</v>
      </c>
      <c r="AV770" s="41">
        <f t="shared" si="352"/>
        <v>0</v>
      </c>
      <c r="AW770" s="41">
        <f t="shared" si="353"/>
        <v>0</v>
      </c>
      <c r="AX770" s="41">
        <f t="shared" si="354"/>
        <v>0</v>
      </c>
      <c r="AY770" s="41">
        <f t="shared" si="355"/>
        <v>0</v>
      </c>
      <c r="AZ770" s="41">
        <f t="shared" si="356"/>
        <v>0</v>
      </c>
    </row>
    <row r="771" spans="1:52" ht="15" customHeight="1">
      <c r="A771" s="159"/>
      <c r="B771" s="179"/>
      <c r="C771" s="220" t="s">
        <v>813</v>
      </c>
      <c r="D771" s="573" t="str">
        <f t="shared" si="339"/>
        <v/>
      </c>
      <c r="E771" s="573"/>
      <c r="F771" s="573"/>
      <c r="G771" s="551" t="str">
        <f t="shared" si="340"/>
        <v/>
      </c>
      <c r="H771" s="551"/>
      <c r="I771" s="551"/>
      <c r="J771" s="551"/>
      <c r="K771" s="551"/>
      <c r="L771" s="551"/>
      <c r="M771" s="551"/>
      <c r="N771" s="551"/>
      <c r="O771" s="27"/>
      <c r="P771" s="27"/>
      <c r="Q771" s="27"/>
      <c r="R771" s="27"/>
      <c r="S771" s="27"/>
      <c r="T771" s="27"/>
      <c r="U771" s="27"/>
      <c r="V771" s="27"/>
      <c r="W771" s="27"/>
      <c r="X771" s="27"/>
      <c r="Y771" s="27"/>
      <c r="Z771" s="27"/>
      <c r="AA771" s="27"/>
      <c r="AB771" s="27"/>
      <c r="AC771" s="27"/>
      <c r="AD771" s="27"/>
      <c r="AK771" s="41">
        <f t="shared" si="341"/>
        <v>0</v>
      </c>
      <c r="AL771" s="41">
        <f t="shared" si="342"/>
        <v>0</v>
      </c>
      <c r="AM771" s="41">
        <f t="shared" si="343"/>
        <v>0</v>
      </c>
      <c r="AN771" s="41">
        <f t="shared" si="344"/>
        <v>0</v>
      </c>
      <c r="AO771" s="41">
        <f t="shared" si="345"/>
        <v>0</v>
      </c>
      <c r="AP771" s="41">
        <f t="shared" si="346"/>
        <v>0</v>
      </c>
      <c r="AQ771" s="41">
        <f t="shared" si="347"/>
        <v>0</v>
      </c>
      <c r="AR771" s="41">
        <f t="shared" si="348"/>
        <v>0</v>
      </c>
      <c r="AS771" s="41">
        <f t="shared" si="349"/>
        <v>0</v>
      </c>
      <c r="AT771" s="41">
        <f t="shared" si="350"/>
        <v>0</v>
      </c>
      <c r="AU771" s="41">
        <f t="shared" si="351"/>
        <v>0</v>
      </c>
      <c r="AV771" s="41">
        <f t="shared" si="352"/>
        <v>0</v>
      </c>
      <c r="AW771" s="41">
        <f t="shared" si="353"/>
        <v>0</v>
      </c>
      <c r="AX771" s="41">
        <f t="shared" si="354"/>
        <v>0</v>
      </c>
      <c r="AY771" s="41">
        <f t="shared" si="355"/>
        <v>0</v>
      </c>
      <c r="AZ771" s="41">
        <f t="shared" si="356"/>
        <v>0</v>
      </c>
    </row>
    <row r="772" spans="1:52" ht="15" customHeight="1">
      <c r="A772" s="159"/>
      <c r="B772" s="179"/>
      <c r="C772" s="220" t="s">
        <v>814</v>
      </c>
      <c r="D772" s="573" t="str">
        <f t="shared" si="339"/>
        <v/>
      </c>
      <c r="E772" s="573"/>
      <c r="F772" s="573"/>
      <c r="G772" s="551" t="str">
        <f t="shared" si="340"/>
        <v/>
      </c>
      <c r="H772" s="551"/>
      <c r="I772" s="551"/>
      <c r="J772" s="551"/>
      <c r="K772" s="551"/>
      <c r="L772" s="551"/>
      <c r="M772" s="551"/>
      <c r="N772" s="551"/>
      <c r="O772" s="27"/>
      <c r="P772" s="27"/>
      <c r="Q772" s="27"/>
      <c r="R772" s="27"/>
      <c r="S772" s="27"/>
      <c r="T772" s="27"/>
      <c r="U772" s="27"/>
      <c r="V772" s="27"/>
      <c r="W772" s="27"/>
      <c r="X772" s="27"/>
      <c r="Y772" s="27"/>
      <c r="Z772" s="27"/>
      <c r="AA772" s="27"/>
      <c r="AB772" s="27"/>
      <c r="AC772" s="27"/>
      <c r="AD772" s="27"/>
      <c r="AK772" s="41">
        <f t="shared" si="341"/>
        <v>0</v>
      </c>
      <c r="AL772" s="41">
        <f t="shared" si="342"/>
        <v>0</v>
      </c>
      <c r="AM772" s="41">
        <f t="shared" si="343"/>
        <v>0</v>
      </c>
      <c r="AN772" s="41">
        <f t="shared" si="344"/>
        <v>0</v>
      </c>
      <c r="AO772" s="41">
        <f t="shared" si="345"/>
        <v>0</v>
      </c>
      <c r="AP772" s="41">
        <f t="shared" si="346"/>
        <v>0</v>
      </c>
      <c r="AQ772" s="41">
        <f t="shared" si="347"/>
        <v>0</v>
      </c>
      <c r="AR772" s="41">
        <f t="shared" si="348"/>
        <v>0</v>
      </c>
      <c r="AS772" s="41">
        <f t="shared" si="349"/>
        <v>0</v>
      </c>
      <c r="AT772" s="41">
        <f t="shared" si="350"/>
        <v>0</v>
      </c>
      <c r="AU772" s="41">
        <f t="shared" si="351"/>
        <v>0</v>
      </c>
      <c r="AV772" s="41">
        <f t="shared" si="352"/>
        <v>0</v>
      </c>
      <c r="AW772" s="41">
        <f t="shared" si="353"/>
        <v>0</v>
      </c>
      <c r="AX772" s="41">
        <f t="shared" si="354"/>
        <v>0</v>
      </c>
      <c r="AY772" s="41">
        <f t="shared" si="355"/>
        <v>0</v>
      </c>
      <c r="AZ772" s="41">
        <f t="shared" si="356"/>
        <v>0</v>
      </c>
    </row>
    <row r="773" spans="1:52" ht="15" customHeight="1">
      <c r="A773" s="159"/>
      <c r="B773" s="179"/>
      <c r="C773" s="220" t="s">
        <v>815</v>
      </c>
      <c r="D773" s="573" t="str">
        <f t="shared" si="339"/>
        <v/>
      </c>
      <c r="E773" s="573"/>
      <c r="F773" s="573"/>
      <c r="G773" s="551" t="str">
        <f t="shared" si="340"/>
        <v/>
      </c>
      <c r="H773" s="551"/>
      <c r="I773" s="551"/>
      <c r="J773" s="551"/>
      <c r="K773" s="551"/>
      <c r="L773" s="551"/>
      <c r="M773" s="551"/>
      <c r="N773" s="551"/>
      <c r="O773" s="27"/>
      <c r="P773" s="27"/>
      <c r="Q773" s="27"/>
      <c r="R773" s="27"/>
      <c r="S773" s="27"/>
      <c r="T773" s="27"/>
      <c r="U773" s="27"/>
      <c r="V773" s="27"/>
      <c r="W773" s="27"/>
      <c r="X773" s="27"/>
      <c r="Y773" s="27"/>
      <c r="Z773" s="27"/>
      <c r="AA773" s="27"/>
      <c r="AB773" s="27"/>
      <c r="AC773" s="27"/>
      <c r="AD773" s="27"/>
      <c r="AK773" s="41">
        <f t="shared" si="341"/>
        <v>0</v>
      </c>
      <c r="AL773" s="41">
        <f t="shared" si="342"/>
        <v>0</v>
      </c>
      <c r="AM773" s="41">
        <f t="shared" si="343"/>
        <v>0</v>
      </c>
      <c r="AN773" s="41">
        <f t="shared" si="344"/>
        <v>0</v>
      </c>
      <c r="AO773" s="41">
        <f t="shared" si="345"/>
        <v>0</v>
      </c>
      <c r="AP773" s="41">
        <f t="shared" si="346"/>
        <v>0</v>
      </c>
      <c r="AQ773" s="41">
        <f t="shared" si="347"/>
        <v>0</v>
      </c>
      <c r="AR773" s="41">
        <f t="shared" si="348"/>
        <v>0</v>
      </c>
      <c r="AS773" s="41">
        <f t="shared" si="349"/>
        <v>0</v>
      </c>
      <c r="AT773" s="41">
        <f t="shared" si="350"/>
        <v>0</v>
      </c>
      <c r="AU773" s="41">
        <f t="shared" si="351"/>
        <v>0</v>
      </c>
      <c r="AV773" s="41">
        <f t="shared" si="352"/>
        <v>0</v>
      </c>
      <c r="AW773" s="41">
        <f t="shared" si="353"/>
        <v>0</v>
      </c>
      <c r="AX773" s="41">
        <f t="shared" si="354"/>
        <v>0</v>
      </c>
      <c r="AY773" s="41">
        <f t="shared" si="355"/>
        <v>0</v>
      </c>
      <c r="AZ773" s="41">
        <f t="shared" si="356"/>
        <v>0</v>
      </c>
    </row>
    <row r="774" spans="1:52" ht="15" customHeight="1">
      <c r="A774" s="159"/>
      <c r="B774" s="179"/>
      <c r="C774" s="220" t="s">
        <v>816</v>
      </c>
      <c r="D774" s="573" t="str">
        <f t="shared" si="339"/>
        <v/>
      </c>
      <c r="E774" s="573"/>
      <c r="F774" s="573"/>
      <c r="G774" s="551" t="str">
        <f t="shared" si="340"/>
        <v/>
      </c>
      <c r="H774" s="551"/>
      <c r="I774" s="551"/>
      <c r="J774" s="551"/>
      <c r="K774" s="551"/>
      <c r="L774" s="551"/>
      <c r="M774" s="551"/>
      <c r="N774" s="551"/>
      <c r="O774" s="27"/>
      <c r="P774" s="27"/>
      <c r="Q774" s="27"/>
      <c r="R774" s="27"/>
      <c r="S774" s="27"/>
      <c r="T774" s="27"/>
      <c r="U774" s="27"/>
      <c r="V774" s="27"/>
      <c r="W774" s="27"/>
      <c r="X774" s="27"/>
      <c r="Y774" s="27"/>
      <c r="Z774" s="27"/>
      <c r="AA774" s="27"/>
      <c r="AB774" s="27"/>
      <c r="AC774" s="27"/>
      <c r="AD774" s="27"/>
      <c r="AK774" s="41">
        <f t="shared" si="341"/>
        <v>0</v>
      </c>
      <c r="AL774" s="41">
        <f t="shared" si="342"/>
        <v>0</v>
      </c>
      <c r="AM774" s="41">
        <f t="shared" si="343"/>
        <v>0</v>
      </c>
      <c r="AN774" s="41">
        <f t="shared" si="344"/>
        <v>0</v>
      </c>
      <c r="AO774" s="41">
        <f t="shared" si="345"/>
        <v>0</v>
      </c>
      <c r="AP774" s="41">
        <f t="shared" si="346"/>
        <v>0</v>
      </c>
      <c r="AQ774" s="41">
        <f t="shared" si="347"/>
        <v>0</v>
      </c>
      <c r="AR774" s="41">
        <f t="shared" si="348"/>
        <v>0</v>
      </c>
      <c r="AS774" s="41">
        <f t="shared" si="349"/>
        <v>0</v>
      </c>
      <c r="AT774" s="41">
        <f t="shared" si="350"/>
        <v>0</v>
      </c>
      <c r="AU774" s="41">
        <f t="shared" si="351"/>
        <v>0</v>
      </c>
      <c r="AV774" s="41">
        <f t="shared" si="352"/>
        <v>0</v>
      </c>
      <c r="AW774" s="41">
        <f t="shared" si="353"/>
        <v>0</v>
      </c>
      <c r="AX774" s="41">
        <f t="shared" si="354"/>
        <v>0</v>
      </c>
      <c r="AY774" s="41">
        <f t="shared" si="355"/>
        <v>0</v>
      </c>
      <c r="AZ774" s="41">
        <f t="shared" si="356"/>
        <v>0</v>
      </c>
    </row>
    <row r="775" spans="1:52" ht="15" customHeight="1">
      <c r="A775" s="159"/>
      <c r="B775" s="179"/>
      <c r="C775" s="220" t="s">
        <v>817</v>
      </c>
      <c r="D775" s="573" t="str">
        <f t="shared" si="339"/>
        <v/>
      </c>
      <c r="E775" s="573"/>
      <c r="F775" s="573"/>
      <c r="G775" s="551" t="str">
        <f t="shared" si="340"/>
        <v/>
      </c>
      <c r="H775" s="551"/>
      <c r="I775" s="551"/>
      <c r="J775" s="551"/>
      <c r="K775" s="551"/>
      <c r="L775" s="551"/>
      <c r="M775" s="551"/>
      <c r="N775" s="551"/>
      <c r="O775" s="27"/>
      <c r="P775" s="27"/>
      <c r="Q775" s="27"/>
      <c r="R775" s="27"/>
      <c r="S775" s="27"/>
      <c r="T775" s="27"/>
      <c r="U775" s="27"/>
      <c r="V775" s="27"/>
      <c r="W775" s="27"/>
      <c r="X775" s="27"/>
      <c r="Y775" s="27"/>
      <c r="Z775" s="27"/>
      <c r="AA775" s="27"/>
      <c r="AB775" s="27"/>
      <c r="AC775" s="27"/>
      <c r="AD775" s="27"/>
      <c r="AK775" s="41">
        <f t="shared" si="341"/>
        <v>0</v>
      </c>
      <c r="AL775" s="41">
        <f t="shared" si="342"/>
        <v>0</v>
      </c>
      <c r="AM775" s="41">
        <f t="shared" si="343"/>
        <v>0</v>
      </c>
      <c r="AN775" s="41">
        <f t="shared" si="344"/>
        <v>0</v>
      </c>
      <c r="AO775" s="41">
        <f t="shared" si="345"/>
        <v>0</v>
      </c>
      <c r="AP775" s="41">
        <f t="shared" si="346"/>
        <v>0</v>
      </c>
      <c r="AQ775" s="41">
        <f t="shared" si="347"/>
        <v>0</v>
      </c>
      <c r="AR775" s="41">
        <f t="shared" si="348"/>
        <v>0</v>
      </c>
      <c r="AS775" s="41">
        <f t="shared" si="349"/>
        <v>0</v>
      </c>
      <c r="AT775" s="41">
        <f t="shared" si="350"/>
        <v>0</v>
      </c>
      <c r="AU775" s="41">
        <f t="shared" si="351"/>
        <v>0</v>
      </c>
      <c r="AV775" s="41">
        <f t="shared" si="352"/>
        <v>0</v>
      </c>
      <c r="AW775" s="41">
        <f t="shared" si="353"/>
        <v>0</v>
      </c>
      <c r="AX775" s="41">
        <f t="shared" si="354"/>
        <v>0</v>
      </c>
      <c r="AY775" s="41">
        <f t="shared" si="355"/>
        <v>0</v>
      </c>
      <c r="AZ775" s="41">
        <f t="shared" si="356"/>
        <v>0</v>
      </c>
    </row>
    <row r="776" spans="1:52" ht="15" customHeight="1">
      <c r="A776" s="159"/>
      <c r="B776" s="179"/>
      <c r="C776" s="220" t="s">
        <v>818</v>
      </c>
      <c r="D776" s="573" t="str">
        <f t="shared" si="339"/>
        <v/>
      </c>
      <c r="E776" s="573"/>
      <c r="F776" s="573"/>
      <c r="G776" s="551" t="str">
        <f t="shared" si="340"/>
        <v/>
      </c>
      <c r="H776" s="551"/>
      <c r="I776" s="551"/>
      <c r="J776" s="551"/>
      <c r="K776" s="551"/>
      <c r="L776" s="551"/>
      <c r="M776" s="551"/>
      <c r="N776" s="551"/>
      <c r="O776" s="27"/>
      <c r="P776" s="27"/>
      <c r="Q776" s="27"/>
      <c r="R776" s="27"/>
      <c r="S776" s="27"/>
      <c r="T776" s="27"/>
      <c r="U776" s="27"/>
      <c r="V776" s="27"/>
      <c r="W776" s="27"/>
      <c r="X776" s="27"/>
      <c r="Y776" s="27"/>
      <c r="Z776" s="27"/>
      <c r="AA776" s="27"/>
      <c r="AB776" s="27"/>
      <c r="AC776" s="27"/>
      <c r="AD776" s="27"/>
      <c r="AK776" s="41">
        <f t="shared" si="341"/>
        <v>0</v>
      </c>
      <c r="AL776" s="41">
        <f t="shared" si="342"/>
        <v>0</v>
      </c>
      <c r="AM776" s="41">
        <f t="shared" si="343"/>
        <v>0</v>
      </c>
      <c r="AN776" s="41">
        <f t="shared" si="344"/>
        <v>0</v>
      </c>
      <c r="AO776" s="41">
        <f t="shared" si="345"/>
        <v>0</v>
      </c>
      <c r="AP776" s="41">
        <f t="shared" si="346"/>
        <v>0</v>
      </c>
      <c r="AQ776" s="41">
        <f t="shared" si="347"/>
        <v>0</v>
      </c>
      <c r="AR776" s="41">
        <f t="shared" si="348"/>
        <v>0</v>
      </c>
      <c r="AS776" s="41">
        <f t="shared" si="349"/>
        <v>0</v>
      </c>
      <c r="AT776" s="41">
        <f t="shared" si="350"/>
        <v>0</v>
      </c>
      <c r="AU776" s="41">
        <f t="shared" si="351"/>
        <v>0</v>
      </c>
      <c r="AV776" s="41">
        <f t="shared" si="352"/>
        <v>0</v>
      </c>
      <c r="AW776" s="41">
        <f t="shared" si="353"/>
        <v>0</v>
      </c>
      <c r="AX776" s="41">
        <f t="shared" si="354"/>
        <v>0</v>
      </c>
      <c r="AY776" s="41">
        <f t="shared" si="355"/>
        <v>0</v>
      </c>
      <c r="AZ776" s="41">
        <f t="shared" si="356"/>
        <v>0</v>
      </c>
    </row>
    <row r="777" spans="1:52" ht="15" customHeight="1">
      <c r="A777" s="159"/>
      <c r="B777" s="179"/>
      <c r="C777" s="220" t="s">
        <v>819</v>
      </c>
      <c r="D777" s="573" t="str">
        <f t="shared" si="339"/>
        <v/>
      </c>
      <c r="E777" s="573"/>
      <c r="F777" s="573"/>
      <c r="G777" s="551" t="str">
        <f t="shared" si="340"/>
        <v/>
      </c>
      <c r="H777" s="551"/>
      <c r="I777" s="551"/>
      <c r="J777" s="551"/>
      <c r="K777" s="551"/>
      <c r="L777" s="551"/>
      <c r="M777" s="551"/>
      <c r="N777" s="551"/>
      <c r="O777" s="27"/>
      <c r="P777" s="27"/>
      <c r="Q777" s="27"/>
      <c r="R777" s="27"/>
      <c r="S777" s="27"/>
      <c r="T777" s="27"/>
      <c r="U777" s="27"/>
      <c r="V777" s="27"/>
      <c r="W777" s="27"/>
      <c r="X777" s="27"/>
      <c r="Y777" s="27"/>
      <c r="Z777" s="27"/>
      <c r="AA777" s="27"/>
      <c r="AB777" s="27"/>
      <c r="AC777" s="27"/>
      <c r="AD777" s="27"/>
      <c r="AK777" s="41">
        <f t="shared" si="341"/>
        <v>0</v>
      </c>
      <c r="AL777" s="41">
        <f t="shared" si="342"/>
        <v>0</v>
      </c>
      <c r="AM777" s="41">
        <f t="shared" si="343"/>
        <v>0</v>
      </c>
      <c r="AN777" s="41">
        <f t="shared" si="344"/>
        <v>0</v>
      </c>
      <c r="AO777" s="41">
        <f t="shared" si="345"/>
        <v>0</v>
      </c>
      <c r="AP777" s="41">
        <f t="shared" si="346"/>
        <v>0</v>
      </c>
      <c r="AQ777" s="41">
        <f t="shared" si="347"/>
        <v>0</v>
      </c>
      <c r="AR777" s="41">
        <f t="shared" si="348"/>
        <v>0</v>
      </c>
      <c r="AS777" s="41">
        <f t="shared" si="349"/>
        <v>0</v>
      </c>
      <c r="AT777" s="41">
        <f t="shared" si="350"/>
        <v>0</v>
      </c>
      <c r="AU777" s="41">
        <f t="shared" si="351"/>
        <v>0</v>
      </c>
      <c r="AV777" s="41">
        <f t="shared" si="352"/>
        <v>0</v>
      </c>
      <c r="AW777" s="41">
        <f t="shared" si="353"/>
        <v>0</v>
      </c>
      <c r="AX777" s="41">
        <f t="shared" si="354"/>
        <v>0</v>
      </c>
      <c r="AY777" s="41">
        <f t="shared" si="355"/>
        <v>0</v>
      </c>
      <c r="AZ777" s="41">
        <f t="shared" si="356"/>
        <v>0</v>
      </c>
    </row>
    <row r="778" spans="1:52" ht="15" customHeight="1">
      <c r="A778" s="159"/>
      <c r="B778" s="179"/>
      <c r="C778" s="220" t="s">
        <v>820</v>
      </c>
      <c r="D778" s="573" t="str">
        <f t="shared" si="339"/>
        <v/>
      </c>
      <c r="E778" s="573"/>
      <c r="F778" s="573"/>
      <c r="G778" s="551" t="str">
        <f t="shared" si="340"/>
        <v/>
      </c>
      <c r="H778" s="551"/>
      <c r="I778" s="551"/>
      <c r="J778" s="551"/>
      <c r="K778" s="551"/>
      <c r="L778" s="551"/>
      <c r="M778" s="551"/>
      <c r="N778" s="551"/>
      <c r="O778" s="27"/>
      <c r="P778" s="27"/>
      <c r="Q778" s="27"/>
      <c r="R778" s="27"/>
      <c r="S778" s="27"/>
      <c r="T778" s="27"/>
      <c r="U778" s="27"/>
      <c r="V778" s="27"/>
      <c r="W778" s="27"/>
      <c r="X778" s="27"/>
      <c r="Y778" s="27"/>
      <c r="Z778" s="27"/>
      <c r="AA778" s="27"/>
      <c r="AB778" s="27"/>
      <c r="AC778" s="27"/>
      <c r="AD778" s="27"/>
      <c r="AK778" s="41">
        <f t="shared" si="341"/>
        <v>0</v>
      </c>
      <c r="AL778" s="41">
        <f t="shared" si="342"/>
        <v>0</v>
      </c>
      <c r="AM778" s="41">
        <f t="shared" si="343"/>
        <v>0</v>
      </c>
      <c r="AN778" s="41">
        <f t="shared" si="344"/>
        <v>0</v>
      </c>
      <c r="AO778" s="41">
        <f t="shared" si="345"/>
        <v>0</v>
      </c>
      <c r="AP778" s="41">
        <f t="shared" si="346"/>
        <v>0</v>
      </c>
      <c r="AQ778" s="41">
        <f t="shared" si="347"/>
        <v>0</v>
      </c>
      <c r="AR778" s="41">
        <f t="shared" si="348"/>
        <v>0</v>
      </c>
      <c r="AS778" s="41">
        <f t="shared" si="349"/>
        <v>0</v>
      </c>
      <c r="AT778" s="41">
        <f t="shared" si="350"/>
        <v>0</v>
      </c>
      <c r="AU778" s="41">
        <f t="shared" si="351"/>
        <v>0</v>
      </c>
      <c r="AV778" s="41">
        <f t="shared" si="352"/>
        <v>0</v>
      </c>
      <c r="AW778" s="41">
        <f t="shared" si="353"/>
        <v>0</v>
      </c>
      <c r="AX778" s="41">
        <f t="shared" si="354"/>
        <v>0</v>
      </c>
      <c r="AY778" s="41">
        <f t="shared" si="355"/>
        <v>0</v>
      </c>
      <c r="AZ778" s="41">
        <f t="shared" si="356"/>
        <v>0</v>
      </c>
    </row>
    <row r="779" spans="1:52" ht="15" customHeight="1">
      <c r="A779" s="159"/>
      <c r="B779" s="179"/>
      <c r="C779" s="220" t="s">
        <v>821</v>
      </c>
      <c r="D779" s="573" t="str">
        <f t="shared" si="339"/>
        <v/>
      </c>
      <c r="E779" s="573"/>
      <c r="F779" s="573"/>
      <c r="G779" s="551" t="str">
        <f t="shared" si="340"/>
        <v/>
      </c>
      <c r="H779" s="551"/>
      <c r="I779" s="551"/>
      <c r="J779" s="551"/>
      <c r="K779" s="551"/>
      <c r="L779" s="551"/>
      <c r="M779" s="551"/>
      <c r="N779" s="551"/>
      <c r="O779" s="27"/>
      <c r="P779" s="27"/>
      <c r="Q779" s="27"/>
      <c r="R779" s="27"/>
      <c r="S779" s="27"/>
      <c r="T779" s="27"/>
      <c r="U779" s="27"/>
      <c r="V779" s="27"/>
      <c r="W779" s="27"/>
      <c r="X779" s="27"/>
      <c r="Y779" s="27"/>
      <c r="Z779" s="27"/>
      <c r="AA779" s="27"/>
      <c r="AB779" s="27"/>
      <c r="AC779" s="27"/>
      <c r="AD779" s="27"/>
      <c r="AK779" s="41">
        <f t="shared" si="341"/>
        <v>0</v>
      </c>
      <c r="AL779" s="41">
        <f t="shared" si="342"/>
        <v>0</v>
      </c>
      <c r="AM779" s="41">
        <f t="shared" si="343"/>
        <v>0</v>
      </c>
      <c r="AN779" s="41">
        <f t="shared" si="344"/>
        <v>0</v>
      </c>
      <c r="AO779" s="41">
        <f t="shared" si="345"/>
        <v>0</v>
      </c>
      <c r="AP779" s="41">
        <f t="shared" si="346"/>
        <v>0</v>
      </c>
      <c r="AQ779" s="41">
        <f t="shared" si="347"/>
        <v>0</v>
      </c>
      <c r="AR779" s="41">
        <f t="shared" si="348"/>
        <v>0</v>
      </c>
      <c r="AS779" s="41">
        <f t="shared" si="349"/>
        <v>0</v>
      </c>
      <c r="AT779" s="41">
        <f t="shared" si="350"/>
        <v>0</v>
      </c>
      <c r="AU779" s="41">
        <f t="shared" si="351"/>
        <v>0</v>
      </c>
      <c r="AV779" s="41">
        <f t="shared" si="352"/>
        <v>0</v>
      </c>
      <c r="AW779" s="41">
        <f t="shared" si="353"/>
        <v>0</v>
      </c>
      <c r="AX779" s="41">
        <f t="shared" si="354"/>
        <v>0</v>
      </c>
      <c r="AY779" s="41">
        <f t="shared" si="355"/>
        <v>0</v>
      </c>
      <c r="AZ779" s="41">
        <f t="shared" si="356"/>
        <v>0</v>
      </c>
    </row>
    <row r="780" spans="1:52" ht="15" customHeight="1">
      <c r="A780" s="159"/>
      <c r="B780" s="179"/>
      <c r="C780" s="220" t="s">
        <v>822</v>
      </c>
      <c r="D780" s="573" t="str">
        <f t="shared" si="339"/>
        <v/>
      </c>
      <c r="E780" s="573"/>
      <c r="F780" s="573"/>
      <c r="G780" s="551" t="str">
        <f t="shared" si="340"/>
        <v/>
      </c>
      <c r="H780" s="551"/>
      <c r="I780" s="551"/>
      <c r="J780" s="551"/>
      <c r="K780" s="551"/>
      <c r="L780" s="551"/>
      <c r="M780" s="551"/>
      <c r="N780" s="551"/>
      <c r="O780" s="27"/>
      <c r="P780" s="27"/>
      <c r="Q780" s="27"/>
      <c r="R780" s="27"/>
      <c r="S780" s="27"/>
      <c r="T780" s="27"/>
      <c r="U780" s="27"/>
      <c r="V780" s="27"/>
      <c r="W780" s="27"/>
      <c r="X780" s="27"/>
      <c r="Y780" s="27"/>
      <c r="Z780" s="27"/>
      <c r="AA780" s="27"/>
      <c r="AB780" s="27"/>
      <c r="AC780" s="27"/>
      <c r="AD780" s="27"/>
      <c r="AK780" s="41">
        <f t="shared" si="341"/>
        <v>0</v>
      </c>
      <c r="AL780" s="41">
        <f t="shared" si="342"/>
        <v>0</v>
      </c>
      <c r="AM780" s="41">
        <f t="shared" si="343"/>
        <v>0</v>
      </c>
      <c r="AN780" s="41">
        <f t="shared" si="344"/>
        <v>0</v>
      </c>
      <c r="AO780" s="41">
        <f t="shared" si="345"/>
        <v>0</v>
      </c>
      <c r="AP780" s="41">
        <f t="shared" si="346"/>
        <v>0</v>
      </c>
      <c r="AQ780" s="41">
        <f t="shared" si="347"/>
        <v>0</v>
      </c>
      <c r="AR780" s="41">
        <f t="shared" si="348"/>
        <v>0</v>
      </c>
      <c r="AS780" s="41">
        <f t="shared" si="349"/>
        <v>0</v>
      </c>
      <c r="AT780" s="41">
        <f t="shared" si="350"/>
        <v>0</v>
      </c>
      <c r="AU780" s="41">
        <f t="shared" si="351"/>
        <v>0</v>
      </c>
      <c r="AV780" s="41">
        <f t="shared" si="352"/>
        <v>0</v>
      </c>
      <c r="AW780" s="41">
        <f t="shared" si="353"/>
        <v>0</v>
      </c>
      <c r="AX780" s="41">
        <f t="shared" si="354"/>
        <v>0</v>
      </c>
      <c r="AY780" s="41">
        <f t="shared" si="355"/>
        <v>0</v>
      </c>
      <c r="AZ780" s="41">
        <f t="shared" si="356"/>
        <v>0</v>
      </c>
    </row>
    <row r="781" spans="1:52" ht="15" customHeight="1">
      <c r="A781" s="159"/>
      <c r="B781" s="179"/>
      <c r="C781" s="220" t="s">
        <v>823</v>
      </c>
      <c r="D781" s="573" t="str">
        <f t="shared" si="339"/>
        <v/>
      </c>
      <c r="E781" s="573"/>
      <c r="F781" s="573"/>
      <c r="G781" s="551" t="str">
        <f t="shared" si="340"/>
        <v/>
      </c>
      <c r="H781" s="551"/>
      <c r="I781" s="551"/>
      <c r="J781" s="551"/>
      <c r="K781" s="551"/>
      <c r="L781" s="551"/>
      <c r="M781" s="551"/>
      <c r="N781" s="551"/>
      <c r="O781" s="27"/>
      <c r="P781" s="27"/>
      <c r="Q781" s="27"/>
      <c r="R781" s="27"/>
      <c r="S781" s="27"/>
      <c r="T781" s="27"/>
      <c r="U781" s="27"/>
      <c r="V781" s="27"/>
      <c r="W781" s="27"/>
      <c r="X781" s="27"/>
      <c r="Y781" s="27"/>
      <c r="Z781" s="27"/>
      <c r="AA781" s="27"/>
      <c r="AB781" s="27"/>
      <c r="AC781" s="27"/>
      <c r="AD781" s="27"/>
      <c r="AK781" s="41">
        <f t="shared" si="341"/>
        <v>0</v>
      </c>
      <c r="AL781" s="41">
        <f t="shared" si="342"/>
        <v>0</v>
      </c>
      <c r="AM781" s="41">
        <f t="shared" si="343"/>
        <v>0</v>
      </c>
      <c r="AN781" s="41">
        <f t="shared" si="344"/>
        <v>0</v>
      </c>
      <c r="AO781" s="41">
        <f t="shared" si="345"/>
        <v>0</v>
      </c>
      <c r="AP781" s="41">
        <f t="shared" si="346"/>
        <v>0</v>
      </c>
      <c r="AQ781" s="41">
        <f t="shared" si="347"/>
        <v>0</v>
      </c>
      <c r="AR781" s="41">
        <f t="shared" si="348"/>
        <v>0</v>
      </c>
      <c r="AS781" s="41">
        <f t="shared" si="349"/>
        <v>0</v>
      </c>
      <c r="AT781" s="41">
        <f t="shared" si="350"/>
        <v>0</v>
      </c>
      <c r="AU781" s="41">
        <f t="shared" si="351"/>
        <v>0</v>
      </c>
      <c r="AV781" s="41">
        <f t="shared" si="352"/>
        <v>0</v>
      </c>
      <c r="AW781" s="41">
        <f t="shared" si="353"/>
        <v>0</v>
      </c>
      <c r="AX781" s="41">
        <f t="shared" si="354"/>
        <v>0</v>
      </c>
      <c r="AY781" s="41">
        <f t="shared" si="355"/>
        <v>0</v>
      </c>
      <c r="AZ781" s="41">
        <f t="shared" si="356"/>
        <v>0</v>
      </c>
    </row>
    <row r="782" spans="1:52" ht="15" customHeight="1">
      <c r="A782" s="159"/>
      <c r="B782" s="179"/>
      <c r="C782" s="220" t="s">
        <v>824</v>
      </c>
      <c r="D782" s="573" t="str">
        <f t="shared" si="339"/>
        <v/>
      </c>
      <c r="E782" s="573"/>
      <c r="F782" s="573"/>
      <c r="G782" s="551" t="str">
        <f t="shared" si="340"/>
        <v/>
      </c>
      <c r="H782" s="551"/>
      <c r="I782" s="551"/>
      <c r="J782" s="551"/>
      <c r="K782" s="551"/>
      <c r="L782" s="551"/>
      <c r="M782" s="551"/>
      <c r="N782" s="551"/>
      <c r="O782" s="27"/>
      <c r="P782" s="27"/>
      <c r="Q782" s="27"/>
      <c r="R782" s="27"/>
      <c r="S782" s="27"/>
      <c r="T782" s="27"/>
      <c r="U782" s="27"/>
      <c r="V782" s="27"/>
      <c r="W782" s="27"/>
      <c r="X782" s="27"/>
      <c r="Y782" s="27"/>
      <c r="Z782" s="27"/>
      <c r="AA782" s="27"/>
      <c r="AB782" s="27"/>
      <c r="AC782" s="27"/>
      <c r="AD782" s="27"/>
      <c r="AK782" s="41">
        <f t="shared" si="341"/>
        <v>0</v>
      </c>
      <c r="AL782" s="41">
        <f t="shared" si="342"/>
        <v>0</v>
      </c>
      <c r="AM782" s="41">
        <f t="shared" si="343"/>
        <v>0</v>
      </c>
      <c r="AN782" s="41">
        <f t="shared" si="344"/>
        <v>0</v>
      </c>
      <c r="AO782" s="41">
        <f t="shared" si="345"/>
        <v>0</v>
      </c>
      <c r="AP782" s="41">
        <f t="shared" si="346"/>
        <v>0</v>
      </c>
      <c r="AQ782" s="41">
        <f t="shared" si="347"/>
        <v>0</v>
      </c>
      <c r="AR782" s="41">
        <f t="shared" si="348"/>
        <v>0</v>
      </c>
      <c r="AS782" s="41">
        <f t="shared" si="349"/>
        <v>0</v>
      </c>
      <c r="AT782" s="41">
        <f t="shared" si="350"/>
        <v>0</v>
      </c>
      <c r="AU782" s="41">
        <f t="shared" si="351"/>
        <v>0</v>
      </c>
      <c r="AV782" s="41">
        <f t="shared" si="352"/>
        <v>0</v>
      </c>
      <c r="AW782" s="41">
        <f t="shared" si="353"/>
        <v>0</v>
      </c>
      <c r="AX782" s="41">
        <f t="shared" si="354"/>
        <v>0</v>
      </c>
      <c r="AY782" s="41">
        <f t="shared" si="355"/>
        <v>0</v>
      </c>
      <c r="AZ782" s="41">
        <f t="shared" si="356"/>
        <v>0</v>
      </c>
    </row>
    <row r="783" spans="1:52" ht="15" customHeight="1">
      <c r="A783" s="159"/>
      <c r="B783" s="179"/>
      <c r="C783" s="220" t="s">
        <v>825</v>
      </c>
      <c r="D783" s="573" t="str">
        <f t="shared" si="339"/>
        <v/>
      </c>
      <c r="E783" s="573"/>
      <c r="F783" s="573"/>
      <c r="G783" s="551" t="str">
        <f t="shared" si="340"/>
        <v/>
      </c>
      <c r="H783" s="551"/>
      <c r="I783" s="551"/>
      <c r="J783" s="551"/>
      <c r="K783" s="551"/>
      <c r="L783" s="551"/>
      <c r="M783" s="551"/>
      <c r="N783" s="551"/>
      <c r="O783" s="27"/>
      <c r="P783" s="27"/>
      <c r="Q783" s="27"/>
      <c r="R783" s="27"/>
      <c r="S783" s="27"/>
      <c r="T783" s="27"/>
      <c r="U783" s="27"/>
      <c r="V783" s="27"/>
      <c r="W783" s="27"/>
      <c r="X783" s="27"/>
      <c r="Y783" s="27"/>
      <c r="Z783" s="27"/>
      <c r="AA783" s="27"/>
      <c r="AB783" s="27"/>
      <c r="AC783" s="27"/>
      <c r="AD783" s="27"/>
      <c r="AK783" s="41">
        <f t="shared" si="341"/>
        <v>0</v>
      </c>
      <c r="AL783" s="41">
        <f t="shared" si="342"/>
        <v>0</v>
      </c>
      <c r="AM783" s="41">
        <f t="shared" si="343"/>
        <v>0</v>
      </c>
      <c r="AN783" s="41">
        <f t="shared" si="344"/>
        <v>0</v>
      </c>
      <c r="AO783" s="41">
        <f t="shared" si="345"/>
        <v>0</v>
      </c>
      <c r="AP783" s="41">
        <f t="shared" si="346"/>
        <v>0</v>
      </c>
      <c r="AQ783" s="41">
        <f t="shared" si="347"/>
        <v>0</v>
      </c>
      <c r="AR783" s="41">
        <f t="shared" si="348"/>
        <v>0</v>
      </c>
      <c r="AS783" s="41">
        <f t="shared" si="349"/>
        <v>0</v>
      </c>
      <c r="AT783" s="41">
        <f t="shared" si="350"/>
        <v>0</v>
      </c>
      <c r="AU783" s="41">
        <f t="shared" si="351"/>
        <v>0</v>
      </c>
      <c r="AV783" s="41">
        <f t="shared" si="352"/>
        <v>0</v>
      </c>
      <c r="AW783" s="41">
        <f t="shared" si="353"/>
        <v>0</v>
      </c>
      <c r="AX783" s="41">
        <f t="shared" si="354"/>
        <v>0</v>
      </c>
      <c r="AY783" s="41">
        <f t="shared" si="355"/>
        <v>0</v>
      </c>
      <c r="AZ783" s="41">
        <f t="shared" si="356"/>
        <v>0</v>
      </c>
    </row>
    <row r="784" spans="1:52" ht="15" customHeight="1">
      <c r="A784" s="159"/>
      <c r="B784" s="179"/>
      <c r="C784" s="220" t="s">
        <v>826</v>
      </c>
      <c r="D784" s="573" t="str">
        <f t="shared" si="339"/>
        <v/>
      </c>
      <c r="E784" s="573"/>
      <c r="F784" s="573"/>
      <c r="G784" s="551" t="str">
        <f t="shared" si="340"/>
        <v/>
      </c>
      <c r="H784" s="551"/>
      <c r="I784" s="551"/>
      <c r="J784" s="551"/>
      <c r="K784" s="551"/>
      <c r="L784" s="551"/>
      <c r="M784" s="551"/>
      <c r="N784" s="551"/>
      <c r="O784" s="27"/>
      <c r="P784" s="27"/>
      <c r="Q784" s="27"/>
      <c r="R784" s="27"/>
      <c r="S784" s="27"/>
      <c r="T784" s="27"/>
      <c r="U784" s="27"/>
      <c r="V784" s="27"/>
      <c r="W784" s="27"/>
      <c r="X784" s="27"/>
      <c r="Y784" s="27"/>
      <c r="Z784" s="27"/>
      <c r="AA784" s="27"/>
      <c r="AB784" s="27"/>
      <c r="AC784" s="27"/>
      <c r="AD784" s="27"/>
      <c r="AK784" s="41">
        <f t="shared" si="341"/>
        <v>0</v>
      </c>
      <c r="AL784" s="41">
        <f t="shared" si="342"/>
        <v>0</v>
      </c>
      <c r="AM784" s="41">
        <f t="shared" si="343"/>
        <v>0</v>
      </c>
      <c r="AN784" s="41">
        <f t="shared" si="344"/>
        <v>0</v>
      </c>
      <c r="AO784" s="41">
        <f t="shared" si="345"/>
        <v>0</v>
      </c>
      <c r="AP784" s="41">
        <f t="shared" si="346"/>
        <v>0</v>
      </c>
      <c r="AQ784" s="41">
        <f t="shared" si="347"/>
        <v>0</v>
      </c>
      <c r="AR784" s="41">
        <f t="shared" si="348"/>
        <v>0</v>
      </c>
      <c r="AS784" s="41">
        <f t="shared" si="349"/>
        <v>0</v>
      </c>
      <c r="AT784" s="41">
        <f t="shared" si="350"/>
        <v>0</v>
      </c>
      <c r="AU784" s="41">
        <f t="shared" si="351"/>
        <v>0</v>
      </c>
      <c r="AV784" s="41">
        <f t="shared" si="352"/>
        <v>0</v>
      </c>
      <c r="AW784" s="41">
        <f t="shared" si="353"/>
        <v>0</v>
      </c>
      <c r="AX784" s="41">
        <f t="shared" si="354"/>
        <v>0</v>
      </c>
      <c r="AY784" s="41">
        <f t="shared" si="355"/>
        <v>0</v>
      </c>
      <c r="AZ784" s="41">
        <f t="shared" si="356"/>
        <v>0</v>
      </c>
    </row>
    <row r="785" spans="1:52" ht="15" customHeight="1">
      <c r="A785" s="159"/>
      <c r="B785" s="179"/>
      <c r="C785" s="220" t="s">
        <v>827</v>
      </c>
      <c r="D785" s="573" t="str">
        <f t="shared" si="339"/>
        <v/>
      </c>
      <c r="E785" s="573"/>
      <c r="F785" s="573"/>
      <c r="G785" s="551" t="str">
        <f t="shared" si="340"/>
        <v/>
      </c>
      <c r="H785" s="551"/>
      <c r="I785" s="551"/>
      <c r="J785" s="551"/>
      <c r="K785" s="551"/>
      <c r="L785" s="551"/>
      <c r="M785" s="551"/>
      <c r="N785" s="551"/>
      <c r="O785" s="27"/>
      <c r="P785" s="27"/>
      <c r="Q785" s="27"/>
      <c r="R785" s="27"/>
      <c r="S785" s="27"/>
      <c r="T785" s="27"/>
      <c r="U785" s="27"/>
      <c r="V785" s="27"/>
      <c r="W785" s="27"/>
      <c r="X785" s="27"/>
      <c r="Y785" s="27"/>
      <c r="Z785" s="27"/>
      <c r="AA785" s="27"/>
      <c r="AB785" s="27"/>
      <c r="AC785" s="27"/>
      <c r="AD785" s="27"/>
      <c r="AK785" s="41">
        <f t="shared" si="341"/>
        <v>0</v>
      </c>
      <c r="AL785" s="41">
        <f t="shared" si="342"/>
        <v>0</v>
      </c>
      <c r="AM785" s="41">
        <f t="shared" si="343"/>
        <v>0</v>
      </c>
      <c r="AN785" s="41">
        <f t="shared" si="344"/>
        <v>0</v>
      </c>
      <c r="AO785" s="41">
        <f t="shared" si="345"/>
        <v>0</v>
      </c>
      <c r="AP785" s="41">
        <f t="shared" si="346"/>
        <v>0</v>
      </c>
      <c r="AQ785" s="41">
        <f t="shared" si="347"/>
        <v>0</v>
      </c>
      <c r="AR785" s="41">
        <f t="shared" si="348"/>
        <v>0</v>
      </c>
      <c r="AS785" s="41">
        <f t="shared" si="349"/>
        <v>0</v>
      </c>
      <c r="AT785" s="41">
        <f t="shared" si="350"/>
        <v>0</v>
      </c>
      <c r="AU785" s="41">
        <f t="shared" si="351"/>
        <v>0</v>
      </c>
      <c r="AV785" s="41">
        <f t="shared" si="352"/>
        <v>0</v>
      </c>
      <c r="AW785" s="41">
        <f t="shared" si="353"/>
        <v>0</v>
      </c>
      <c r="AX785" s="41">
        <f t="shared" si="354"/>
        <v>0</v>
      </c>
      <c r="AY785" s="41">
        <f t="shared" si="355"/>
        <v>0</v>
      </c>
      <c r="AZ785" s="41">
        <f t="shared" si="356"/>
        <v>0</v>
      </c>
    </row>
    <row r="786" spans="1:52" ht="15" customHeight="1">
      <c r="A786" s="159"/>
      <c r="B786" s="179"/>
      <c r="C786" s="220" t="s">
        <v>828</v>
      </c>
      <c r="D786" s="573" t="str">
        <f t="shared" si="339"/>
        <v/>
      </c>
      <c r="E786" s="573"/>
      <c r="F786" s="573"/>
      <c r="G786" s="551" t="str">
        <f t="shared" si="340"/>
        <v/>
      </c>
      <c r="H786" s="551"/>
      <c r="I786" s="551"/>
      <c r="J786" s="551"/>
      <c r="K786" s="551"/>
      <c r="L786" s="551"/>
      <c r="M786" s="551"/>
      <c r="N786" s="551"/>
      <c r="O786" s="27"/>
      <c r="P786" s="27"/>
      <c r="Q786" s="27"/>
      <c r="R786" s="27"/>
      <c r="S786" s="27"/>
      <c r="T786" s="27"/>
      <c r="U786" s="27"/>
      <c r="V786" s="27"/>
      <c r="W786" s="27"/>
      <c r="X786" s="27"/>
      <c r="Y786" s="27"/>
      <c r="Z786" s="27"/>
      <c r="AA786" s="27"/>
      <c r="AB786" s="27"/>
      <c r="AC786" s="27"/>
      <c r="AD786" s="27"/>
      <c r="AK786" s="41">
        <f t="shared" si="341"/>
        <v>0</v>
      </c>
      <c r="AL786" s="41">
        <f t="shared" si="342"/>
        <v>0</v>
      </c>
      <c r="AM786" s="41">
        <f t="shared" si="343"/>
        <v>0</v>
      </c>
      <c r="AN786" s="41">
        <f t="shared" si="344"/>
        <v>0</v>
      </c>
      <c r="AO786" s="41">
        <f t="shared" si="345"/>
        <v>0</v>
      </c>
      <c r="AP786" s="41">
        <f t="shared" si="346"/>
        <v>0</v>
      </c>
      <c r="AQ786" s="41">
        <f t="shared" si="347"/>
        <v>0</v>
      </c>
      <c r="AR786" s="41">
        <f t="shared" si="348"/>
        <v>0</v>
      </c>
      <c r="AS786" s="41">
        <f t="shared" si="349"/>
        <v>0</v>
      </c>
      <c r="AT786" s="41">
        <f t="shared" si="350"/>
        <v>0</v>
      </c>
      <c r="AU786" s="41">
        <f t="shared" si="351"/>
        <v>0</v>
      </c>
      <c r="AV786" s="41">
        <f t="shared" si="352"/>
        <v>0</v>
      </c>
      <c r="AW786" s="41">
        <f t="shared" si="353"/>
        <v>0</v>
      </c>
      <c r="AX786" s="41">
        <f t="shared" si="354"/>
        <v>0</v>
      </c>
      <c r="AY786" s="41">
        <f t="shared" si="355"/>
        <v>0</v>
      </c>
      <c r="AZ786" s="41">
        <f t="shared" si="356"/>
        <v>0</v>
      </c>
    </row>
    <row r="787" spans="1:52" ht="15" customHeight="1">
      <c r="A787" s="159"/>
      <c r="B787" s="179"/>
      <c r="C787" s="220" t="s">
        <v>829</v>
      </c>
      <c r="D787" s="573" t="str">
        <f t="shared" si="339"/>
        <v/>
      </c>
      <c r="E787" s="573"/>
      <c r="F787" s="573"/>
      <c r="G787" s="551" t="str">
        <f t="shared" si="340"/>
        <v/>
      </c>
      <c r="H787" s="551"/>
      <c r="I787" s="551"/>
      <c r="J787" s="551"/>
      <c r="K787" s="551"/>
      <c r="L787" s="551"/>
      <c r="M787" s="551"/>
      <c r="N787" s="551"/>
      <c r="O787" s="27"/>
      <c r="P787" s="27"/>
      <c r="Q787" s="27"/>
      <c r="R787" s="27"/>
      <c r="S787" s="27"/>
      <c r="T787" s="27"/>
      <c r="U787" s="27"/>
      <c r="V787" s="27"/>
      <c r="W787" s="27"/>
      <c r="X787" s="27"/>
      <c r="Y787" s="27"/>
      <c r="Z787" s="27"/>
      <c r="AA787" s="27"/>
      <c r="AB787" s="27"/>
      <c r="AC787" s="27"/>
      <c r="AD787" s="27"/>
      <c r="AK787" s="41">
        <f t="shared" si="341"/>
        <v>0</v>
      </c>
      <c r="AL787" s="41">
        <f t="shared" si="342"/>
        <v>0</v>
      </c>
      <c r="AM787" s="41">
        <f t="shared" si="343"/>
        <v>0</v>
      </c>
      <c r="AN787" s="41">
        <f t="shared" si="344"/>
        <v>0</v>
      </c>
      <c r="AO787" s="41">
        <f t="shared" si="345"/>
        <v>0</v>
      </c>
      <c r="AP787" s="41">
        <f t="shared" si="346"/>
        <v>0</v>
      </c>
      <c r="AQ787" s="41">
        <f t="shared" si="347"/>
        <v>0</v>
      </c>
      <c r="AR787" s="41">
        <f t="shared" si="348"/>
        <v>0</v>
      </c>
      <c r="AS787" s="41">
        <f t="shared" si="349"/>
        <v>0</v>
      </c>
      <c r="AT787" s="41">
        <f t="shared" si="350"/>
        <v>0</v>
      </c>
      <c r="AU787" s="41">
        <f t="shared" si="351"/>
        <v>0</v>
      </c>
      <c r="AV787" s="41">
        <f t="shared" si="352"/>
        <v>0</v>
      </c>
      <c r="AW787" s="41">
        <f t="shared" si="353"/>
        <v>0</v>
      </c>
      <c r="AX787" s="41">
        <f t="shared" si="354"/>
        <v>0</v>
      </c>
      <c r="AY787" s="41">
        <f t="shared" si="355"/>
        <v>0</v>
      </c>
      <c r="AZ787" s="41">
        <f t="shared" si="356"/>
        <v>0</v>
      </c>
    </row>
    <row r="788" spans="1:52" ht="15" customHeight="1">
      <c r="A788" s="159"/>
      <c r="B788" s="179"/>
      <c r="C788" s="220" t="s">
        <v>830</v>
      </c>
      <c r="D788" s="573" t="str">
        <f t="shared" si="339"/>
        <v/>
      </c>
      <c r="E788" s="573"/>
      <c r="F788" s="573"/>
      <c r="G788" s="551" t="str">
        <f t="shared" si="340"/>
        <v/>
      </c>
      <c r="H788" s="551"/>
      <c r="I788" s="551"/>
      <c r="J788" s="551"/>
      <c r="K788" s="551"/>
      <c r="L788" s="551"/>
      <c r="M788" s="551"/>
      <c r="N788" s="551"/>
      <c r="O788" s="27"/>
      <c r="P788" s="27"/>
      <c r="Q788" s="27"/>
      <c r="R788" s="27"/>
      <c r="S788" s="27"/>
      <c r="T788" s="27"/>
      <c r="U788" s="27"/>
      <c r="V788" s="27"/>
      <c r="W788" s="27"/>
      <c r="X788" s="27"/>
      <c r="Y788" s="27"/>
      <c r="Z788" s="27"/>
      <c r="AA788" s="27"/>
      <c r="AB788" s="27"/>
      <c r="AC788" s="27"/>
      <c r="AD788" s="27"/>
      <c r="AK788" s="41">
        <f t="shared" si="341"/>
        <v>0</v>
      </c>
      <c r="AL788" s="41">
        <f t="shared" si="342"/>
        <v>0</v>
      </c>
      <c r="AM788" s="41">
        <f t="shared" si="343"/>
        <v>0</v>
      </c>
      <c r="AN788" s="41">
        <f t="shared" si="344"/>
        <v>0</v>
      </c>
      <c r="AO788" s="41">
        <f t="shared" si="345"/>
        <v>0</v>
      </c>
      <c r="AP788" s="41">
        <f t="shared" si="346"/>
        <v>0</v>
      </c>
      <c r="AQ788" s="41">
        <f t="shared" si="347"/>
        <v>0</v>
      </c>
      <c r="AR788" s="41">
        <f t="shared" si="348"/>
        <v>0</v>
      </c>
      <c r="AS788" s="41">
        <f t="shared" si="349"/>
        <v>0</v>
      </c>
      <c r="AT788" s="41">
        <f t="shared" si="350"/>
        <v>0</v>
      </c>
      <c r="AU788" s="41">
        <f t="shared" si="351"/>
        <v>0</v>
      </c>
      <c r="AV788" s="41">
        <f t="shared" si="352"/>
        <v>0</v>
      </c>
      <c r="AW788" s="41">
        <f t="shared" si="353"/>
        <v>0</v>
      </c>
      <c r="AX788" s="41">
        <f t="shared" si="354"/>
        <v>0</v>
      </c>
      <c r="AY788" s="41">
        <f t="shared" si="355"/>
        <v>0</v>
      </c>
      <c r="AZ788" s="41">
        <f t="shared" si="356"/>
        <v>0</v>
      </c>
    </row>
    <row r="789" spans="1:52" ht="15" customHeight="1">
      <c r="A789" s="159"/>
      <c r="B789" s="179"/>
      <c r="C789" s="220" t="s">
        <v>831</v>
      </c>
      <c r="D789" s="573" t="str">
        <f t="shared" ref="D789:D852" si="357">IF(D208="","",D208)</f>
        <v/>
      </c>
      <c r="E789" s="573"/>
      <c r="F789" s="573"/>
      <c r="G789" s="551" t="str">
        <f t="shared" ref="G789:G852" si="358">IF(G208="","",G208)</f>
        <v/>
      </c>
      <c r="H789" s="551"/>
      <c r="I789" s="551"/>
      <c r="J789" s="551"/>
      <c r="K789" s="551"/>
      <c r="L789" s="551"/>
      <c r="M789" s="551"/>
      <c r="N789" s="551"/>
      <c r="O789" s="27"/>
      <c r="P789" s="27"/>
      <c r="Q789" s="27"/>
      <c r="R789" s="27"/>
      <c r="S789" s="27"/>
      <c r="T789" s="27"/>
      <c r="U789" s="27"/>
      <c r="V789" s="27"/>
      <c r="W789" s="27"/>
      <c r="X789" s="27"/>
      <c r="Y789" s="27"/>
      <c r="Z789" s="27"/>
      <c r="AA789" s="27"/>
      <c r="AB789" s="27"/>
      <c r="AC789" s="27"/>
      <c r="AD789" s="27"/>
      <c r="AK789" s="41">
        <f t="shared" ref="AK789:AK852" si="359">O789</f>
        <v>0</v>
      </c>
      <c r="AL789" s="41">
        <f t="shared" ref="AL789:AL852" si="360">COUNTIF(P789:R789,"NS")</f>
        <v>0</v>
      </c>
      <c r="AM789" s="41">
        <f t="shared" ref="AM789:AM852" si="361">SUM(P789:R789)</f>
        <v>0</v>
      </c>
      <c r="AN789" s="41">
        <f t="shared" ref="AN789:AN852" si="362">IF(OR(AND(AK789=0, AL789&gt;0),AND(AK789="NS", AM789&gt;0), AND(AK789="NS", AL789=0, AM789=0)), 1, IF(OR(AND(AK789&gt;0, AL789&gt;1,AK789&gt;AM789), AND(AK789="NS", AL789=2), AND(AK789="NS", AM789=0, AL789&gt;0), AK789=AM789), 0, 1))</f>
        <v>0</v>
      </c>
      <c r="AO789" s="41">
        <f t="shared" ref="AO789:AO852" si="363">S789</f>
        <v>0</v>
      </c>
      <c r="AP789" s="41">
        <f t="shared" ref="AP789:AP852" si="364">COUNTIF(T789:V789,"NS")</f>
        <v>0</v>
      </c>
      <c r="AQ789" s="41">
        <f t="shared" ref="AQ789:AQ852" si="365">SUM(T789:V789)</f>
        <v>0</v>
      </c>
      <c r="AR789" s="41">
        <f t="shared" ref="AR789:AR852" si="366">IF(OR(AND(AO789=0, AP789&gt;0),AND(AO789="NS", AQ789&gt;0), AND(AO789="NS", AP789=0, AQ789=0)), 1, IF(OR(AND(AO789&gt;0, AP789&gt;1,AO789&gt;AQ789), AND(AO789="NS", AP789=2), AND(AO789="NS", AQ789=0, AP789&gt;0), AO789=AQ789), 0, 1))</f>
        <v>0</v>
      </c>
      <c r="AS789" s="41">
        <f t="shared" ref="AS789:AS852" si="367">W789</f>
        <v>0</v>
      </c>
      <c r="AT789" s="41">
        <f t="shared" ref="AT789:AT852" si="368">COUNTIF(X789:Z789,"NS")</f>
        <v>0</v>
      </c>
      <c r="AU789" s="41">
        <f t="shared" ref="AU789:AU852" si="369">SUM(X789:Z789)</f>
        <v>0</v>
      </c>
      <c r="AV789" s="41">
        <f t="shared" ref="AV789:AV852" si="370">IF(OR(AND(AS789=0, AT789&gt;0),AND(AS789="NS", AU789&gt;0), AND(AS789="NS", AT789=0, AU789=0)), 1, IF(OR(AND(AS789&gt;0, AT789&gt;1,AS789&gt;AU789), AND(AS789="NS", AT789=2), AND(AS789="NS", AU789=0, AT789&gt;0), AS789=AU789), 0, 1))</f>
        <v>0</v>
      </c>
      <c r="AW789" s="41">
        <f t="shared" ref="AW789:AW852" si="371">AA789</f>
        <v>0</v>
      </c>
      <c r="AX789" s="41">
        <f t="shared" ref="AX789:AX852" si="372">COUNTIF(AB789:AD789,"NS")</f>
        <v>0</v>
      </c>
      <c r="AY789" s="41">
        <f t="shared" ref="AY789:AY852" si="373">SUM(AB789:AD789)</f>
        <v>0</v>
      </c>
      <c r="AZ789" s="41">
        <f t="shared" ref="AZ789:AZ852" si="374">IF(OR(AND(AW789=0, AX789&gt;0),AND(AW789="NS", AY789&gt;0), AND(AW789="NS", AX789=0, AY789=0)), 1, IF(OR(AND(AW789&gt;0, AX789&gt;1,AW789&gt;AY789), AND(AW789="NS", AX789=2), AND(AW789="NS", AY789=0, AX789&gt;0), AW789=AY789), 0, 1))</f>
        <v>0</v>
      </c>
    </row>
    <row r="790" spans="1:52" ht="15" customHeight="1">
      <c r="A790" s="159"/>
      <c r="B790" s="179"/>
      <c r="C790" s="220" t="s">
        <v>832</v>
      </c>
      <c r="D790" s="573" t="str">
        <f t="shared" si="357"/>
        <v/>
      </c>
      <c r="E790" s="573"/>
      <c r="F790" s="573"/>
      <c r="G790" s="551" t="str">
        <f t="shared" si="358"/>
        <v/>
      </c>
      <c r="H790" s="551"/>
      <c r="I790" s="551"/>
      <c r="J790" s="551"/>
      <c r="K790" s="551"/>
      <c r="L790" s="551"/>
      <c r="M790" s="551"/>
      <c r="N790" s="551"/>
      <c r="O790" s="27"/>
      <c r="P790" s="27"/>
      <c r="Q790" s="27"/>
      <c r="R790" s="27"/>
      <c r="S790" s="27"/>
      <c r="T790" s="27"/>
      <c r="U790" s="27"/>
      <c r="V790" s="27"/>
      <c r="W790" s="27"/>
      <c r="X790" s="27"/>
      <c r="Y790" s="27"/>
      <c r="Z790" s="27"/>
      <c r="AA790" s="27"/>
      <c r="AB790" s="27"/>
      <c r="AC790" s="27"/>
      <c r="AD790" s="27"/>
      <c r="AK790" s="41">
        <f t="shared" si="359"/>
        <v>0</v>
      </c>
      <c r="AL790" s="41">
        <f t="shared" si="360"/>
        <v>0</v>
      </c>
      <c r="AM790" s="41">
        <f t="shared" si="361"/>
        <v>0</v>
      </c>
      <c r="AN790" s="41">
        <f t="shared" si="362"/>
        <v>0</v>
      </c>
      <c r="AO790" s="41">
        <f t="shared" si="363"/>
        <v>0</v>
      </c>
      <c r="AP790" s="41">
        <f t="shared" si="364"/>
        <v>0</v>
      </c>
      <c r="AQ790" s="41">
        <f t="shared" si="365"/>
        <v>0</v>
      </c>
      <c r="AR790" s="41">
        <f t="shared" si="366"/>
        <v>0</v>
      </c>
      <c r="AS790" s="41">
        <f t="shared" si="367"/>
        <v>0</v>
      </c>
      <c r="AT790" s="41">
        <f t="shared" si="368"/>
        <v>0</v>
      </c>
      <c r="AU790" s="41">
        <f t="shared" si="369"/>
        <v>0</v>
      </c>
      <c r="AV790" s="41">
        <f t="shared" si="370"/>
        <v>0</v>
      </c>
      <c r="AW790" s="41">
        <f t="shared" si="371"/>
        <v>0</v>
      </c>
      <c r="AX790" s="41">
        <f t="shared" si="372"/>
        <v>0</v>
      </c>
      <c r="AY790" s="41">
        <f t="shared" si="373"/>
        <v>0</v>
      </c>
      <c r="AZ790" s="41">
        <f t="shared" si="374"/>
        <v>0</v>
      </c>
    </row>
    <row r="791" spans="1:52" ht="15" customHeight="1">
      <c r="A791" s="159"/>
      <c r="B791" s="179"/>
      <c r="C791" s="220" t="s">
        <v>833</v>
      </c>
      <c r="D791" s="573" t="str">
        <f t="shared" si="357"/>
        <v/>
      </c>
      <c r="E791" s="573"/>
      <c r="F791" s="573"/>
      <c r="G791" s="551" t="str">
        <f t="shared" si="358"/>
        <v/>
      </c>
      <c r="H791" s="551"/>
      <c r="I791" s="551"/>
      <c r="J791" s="551"/>
      <c r="K791" s="551"/>
      <c r="L791" s="551"/>
      <c r="M791" s="551"/>
      <c r="N791" s="551"/>
      <c r="O791" s="27"/>
      <c r="P791" s="27"/>
      <c r="Q791" s="27"/>
      <c r="R791" s="27"/>
      <c r="S791" s="27"/>
      <c r="T791" s="27"/>
      <c r="U791" s="27"/>
      <c r="V791" s="27"/>
      <c r="W791" s="27"/>
      <c r="X791" s="27"/>
      <c r="Y791" s="27"/>
      <c r="Z791" s="27"/>
      <c r="AA791" s="27"/>
      <c r="AB791" s="27"/>
      <c r="AC791" s="27"/>
      <c r="AD791" s="27"/>
      <c r="AK791" s="41">
        <f t="shared" si="359"/>
        <v>0</v>
      </c>
      <c r="AL791" s="41">
        <f t="shared" si="360"/>
        <v>0</v>
      </c>
      <c r="AM791" s="41">
        <f t="shared" si="361"/>
        <v>0</v>
      </c>
      <c r="AN791" s="41">
        <f t="shared" si="362"/>
        <v>0</v>
      </c>
      <c r="AO791" s="41">
        <f t="shared" si="363"/>
        <v>0</v>
      </c>
      <c r="AP791" s="41">
        <f t="shared" si="364"/>
        <v>0</v>
      </c>
      <c r="AQ791" s="41">
        <f t="shared" si="365"/>
        <v>0</v>
      </c>
      <c r="AR791" s="41">
        <f t="shared" si="366"/>
        <v>0</v>
      </c>
      <c r="AS791" s="41">
        <f t="shared" si="367"/>
        <v>0</v>
      </c>
      <c r="AT791" s="41">
        <f t="shared" si="368"/>
        <v>0</v>
      </c>
      <c r="AU791" s="41">
        <f t="shared" si="369"/>
        <v>0</v>
      </c>
      <c r="AV791" s="41">
        <f t="shared" si="370"/>
        <v>0</v>
      </c>
      <c r="AW791" s="41">
        <f t="shared" si="371"/>
        <v>0</v>
      </c>
      <c r="AX791" s="41">
        <f t="shared" si="372"/>
        <v>0</v>
      </c>
      <c r="AY791" s="41">
        <f t="shared" si="373"/>
        <v>0</v>
      </c>
      <c r="AZ791" s="41">
        <f t="shared" si="374"/>
        <v>0</v>
      </c>
    </row>
    <row r="792" spans="1:52" ht="15" customHeight="1">
      <c r="A792" s="159"/>
      <c r="B792" s="179"/>
      <c r="C792" s="220" t="s">
        <v>834</v>
      </c>
      <c r="D792" s="573" t="str">
        <f t="shared" si="357"/>
        <v/>
      </c>
      <c r="E792" s="573"/>
      <c r="F792" s="573"/>
      <c r="G792" s="551" t="str">
        <f t="shared" si="358"/>
        <v/>
      </c>
      <c r="H792" s="551"/>
      <c r="I792" s="551"/>
      <c r="J792" s="551"/>
      <c r="K792" s="551"/>
      <c r="L792" s="551"/>
      <c r="M792" s="551"/>
      <c r="N792" s="551"/>
      <c r="O792" s="27"/>
      <c r="P792" s="27"/>
      <c r="Q792" s="27"/>
      <c r="R792" s="27"/>
      <c r="S792" s="27"/>
      <c r="T792" s="27"/>
      <c r="U792" s="27"/>
      <c r="V792" s="27"/>
      <c r="W792" s="27"/>
      <c r="X792" s="27"/>
      <c r="Y792" s="27"/>
      <c r="Z792" s="27"/>
      <c r="AA792" s="27"/>
      <c r="AB792" s="27"/>
      <c r="AC792" s="27"/>
      <c r="AD792" s="27"/>
      <c r="AK792" s="41">
        <f t="shared" si="359"/>
        <v>0</v>
      </c>
      <c r="AL792" s="41">
        <f t="shared" si="360"/>
        <v>0</v>
      </c>
      <c r="AM792" s="41">
        <f t="shared" si="361"/>
        <v>0</v>
      </c>
      <c r="AN792" s="41">
        <f t="shared" si="362"/>
        <v>0</v>
      </c>
      <c r="AO792" s="41">
        <f t="shared" si="363"/>
        <v>0</v>
      </c>
      <c r="AP792" s="41">
        <f t="shared" si="364"/>
        <v>0</v>
      </c>
      <c r="AQ792" s="41">
        <f t="shared" si="365"/>
        <v>0</v>
      </c>
      <c r="AR792" s="41">
        <f t="shared" si="366"/>
        <v>0</v>
      </c>
      <c r="AS792" s="41">
        <f t="shared" si="367"/>
        <v>0</v>
      </c>
      <c r="AT792" s="41">
        <f t="shared" si="368"/>
        <v>0</v>
      </c>
      <c r="AU792" s="41">
        <f t="shared" si="369"/>
        <v>0</v>
      </c>
      <c r="AV792" s="41">
        <f t="shared" si="370"/>
        <v>0</v>
      </c>
      <c r="AW792" s="41">
        <f t="shared" si="371"/>
        <v>0</v>
      </c>
      <c r="AX792" s="41">
        <f t="shared" si="372"/>
        <v>0</v>
      </c>
      <c r="AY792" s="41">
        <f t="shared" si="373"/>
        <v>0</v>
      </c>
      <c r="AZ792" s="41">
        <f t="shared" si="374"/>
        <v>0</v>
      </c>
    </row>
    <row r="793" spans="1:52" ht="15" customHeight="1">
      <c r="A793" s="159"/>
      <c r="B793" s="179"/>
      <c r="C793" s="220" t="s">
        <v>835</v>
      </c>
      <c r="D793" s="573" t="str">
        <f t="shared" si="357"/>
        <v/>
      </c>
      <c r="E793" s="573"/>
      <c r="F793" s="573"/>
      <c r="G793" s="551" t="str">
        <f t="shared" si="358"/>
        <v/>
      </c>
      <c r="H793" s="551"/>
      <c r="I793" s="551"/>
      <c r="J793" s="551"/>
      <c r="K793" s="551"/>
      <c r="L793" s="551"/>
      <c r="M793" s="551"/>
      <c r="N793" s="551"/>
      <c r="O793" s="27"/>
      <c r="P793" s="27"/>
      <c r="Q793" s="27"/>
      <c r="R793" s="27"/>
      <c r="S793" s="27"/>
      <c r="T793" s="27"/>
      <c r="U793" s="27"/>
      <c r="V793" s="27"/>
      <c r="W793" s="27"/>
      <c r="X793" s="27"/>
      <c r="Y793" s="27"/>
      <c r="Z793" s="27"/>
      <c r="AA793" s="27"/>
      <c r="AB793" s="27"/>
      <c r="AC793" s="27"/>
      <c r="AD793" s="27"/>
      <c r="AK793" s="41">
        <f t="shared" si="359"/>
        <v>0</v>
      </c>
      <c r="AL793" s="41">
        <f t="shared" si="360"/>
        <v>0</v>
      </c>
      <c r="AM793" s="41">
        <f t="shared" si="361"/>
        <v>0</v>
      </c>
      <c r="AN793" s="41">
        <f t="shared" si="362"/>
        <v>0</v>
      </c>
      <c r="AO793" s="41">
        <f t="shared" si="363"/>
        <v>0</v>
      </c>
      <c r="AP793" s="41">
        <f t="shared" si="364"/>
        <v>0</v>
      </c>
      <c r="AQ793" s="41">
        <f t="shared" si="365"/>
        <v>0</v>
      </c>
      <c r="AR793" s="41">
        <f t="shared" si="366"/>
        <v>0</v>
      </c>
      <c r="AS793" s="41">
        <f t="shared" si="367"/>
        <v>0</v>
      </c>
      <c r="AT793" s="41">
        <f t="shared" si="368"/>
        <v>0</v>
      </c>
      <c r="AU793" s="41">
        <f t="shared" si="369"/>
        <v>0</v>
      </c>
      <c r="AV793" s="41">
        <f t="shared" si="370"/>
        <v>0</v>
      </c>
      <c r="AW793" s="41">
        <f t="shared" si="371"/>
        <v>0</v>
      </c>
      <c r="AX793" s="41">
        <f t="shared" si="372"/>
        <v>0</v>
      </c>
      <c r="AY793" s="41">
        <f t="shared" si="373"/>
        <v>0</v>
      </c>
      <c r="AZ793" s="41">
        <f t="shared" si="374"/>
        <v>0</v>
      </c>
    </row>
    <row r="794" spans="1:52" ht="15" customHeight="1">
      <c r="A794" s="159"/>
      <c r="B794" s="179"/>
      <c r="C794" s="220" t="s">
        <v>836</v>
      </c>
      <c r="D794" s="573" t="str">
        <f t="shared" si="357"/>
        <v/>
      </c>
      <c r="E794" s="573"/>
      <c r="F794" s="573"/>
      <c r="G794" s="551" t="str">
        <f t="shared" si="358"/>
        <v/>
      </c>
      <c r="H794" s="551"/>
      <c r="I794" s="551"/>
      <c r="J794" s="551"/>
      <c r="K794" s="551"/>
      <c r="L794" s="551"/>
      <c r="M794" s="551"/>
      <c r="N794" s="551"/>
      <c r="O794" s="27"/>
      <c r="P794" s="27"/>
      <c r="Q794" s="27"/>
      <c r="R794" s="27"/>
      <c r="S794" s="27"/>
      <c r="T794" s="27"/>
      <c r="U794" s="27"/>
      <c r="V794" s="27"/>
      <c r="W794" s="27"/>
      <c r="X794" s="27"/>
      <c r="Y794" s="27"/>
      <c r="Z794" s="27"/>
      <c r="AA794" s="27"/>
      <c r="AB794" s="27"/>
      <c r="AC794" s="27"/>
      <c r="AD794" s="27"/>
      <c r="AK794" s="41">
        <f t="shared" si="359"/>
        <v>0</v>
      </c>
      <c r="AL794" s="41">
        <f t="shared" si="360"/>
        <v>0</v>
      </c>
      <c r="AM794" s="41">
        <f t="shared" si="361"/>
        <v>0</v>
      </c>
      <c r="AN794" s="41">
        <f t="shared" si="362"/>
        <v>0</v>
      </c>
      <c r="AO794" s="41">
        <f t="shared" si="363"/>
        <v>0</v>
      </c>
      <c r="AP794" s="41">
        <f t="shared" si="364"/>
        <v>0</v>
      </c>
      <c r="AQ794" s="41">
        <f t="shared" si="365"/>
        <v>0</v>
      </c>
      <c r="AR794" s="41">
        <f t="shared" si="366"/>
        <v>0</v>
      </c>
      <c r="AS794" s="41">
        <f t="shared" si="367"/>
        <v>0</v>
      </c>
      <c r="AT794" s="41">
        <f t="shared" si="368"/>
        <v>0</v>
      </c>
      <c r="AU794" s="41">
        <f t="shared" si="369"/>
        <v>0</v>
      </c>
      <c r="AV794" s="41">
        <f t="shared" si="370"/>
        <v>0</v>
      </c>
      <c r="AW794" s="41">
        <f t="shared" si="371"/>
        <v>0</v>
      </c>
      <c r="AX794" s="41">
        <f t="shared" si="372"/>
        <v>0</v>
      </c>
      <c r="AY794" s="41">
        <f t="shared" si="373"/>
        <v>0</v>
      </c>
      <c r="AZ794" s="41">
        <f t="shared" si="374"/>
        <v>0</v>
      </c>
    </row>
    <row r="795" spans="1:52" ht="15" customHeight="1">
      <c r="A795" s="159"/>
      <c r="B795" s="179"/>
      <c r="C795" s="220" t="s">
        <v>837</v>
      </c>
      <c r="D795" s="573" t="str">
        <f t="shared" si="357"/>
        <v/>
      </c>
      <c r="E795" s="573"/>
      <c r="F795" s="573"/>
      <c r="G795" s="551" t="str">
        <f t="shared" si="358"/>
        <v/>
      </c>
      <c r="H795" s="551"/>
      <c r="I795" s="551"/>
      <c r="J795" s="551"/>
      <c r="K795" s="551"/>
      <c r="L795" s="551"/>
      <c r="M795" s="551"/>
      <c r="N795" s="551"/>
      <c r="O795" s="27"/>
      <c r="P795" s="27"/>
      <c r="Q795" s="27"/>
      <c r="R795" s="27"/>
      <c r="S795" s="27"/>
      <c r="T795" s="27"/>
      <c r="U795" s="27"/>
      <c r="V795" s="27"/>
      <c r="W795" s="27"/>
      <c r="X795" s="27"/>
      <c r="Y795" s="27"/>
      <c r="Z795" s="27"/>
      <c r="AA795" s="27"/>
      <c r="AB795" s="27"/>
      <c r="AC795" s="27"/>
      <c r="AD795" s="27"/>
      <c r="AK795" s="41">
        <f t="shared" si="359"/>
        <v>0</v>
      </c>
      <c r="AL795" s="41">
        <f t="shared" si="360"/>
        <v>0</v>
      </c>
      <c r="AM795" s="41">
        <f t="shared" si="361"/>
        <v>0</v>
      </c>
      <c r="AN795" s="41">
        <f t="shared" si="362"/>
        <v>0</v>
      </c>
      <c r="AO795" s="41">
        <f t="shared" si="363"/>
        <v>0</v>
      </c>
      <c r="AP795" s="41">
        <f t="shared" si="364"/>
        <v>0</v>
      </c>
      <c r="AQ795" s="41">
        <f t="shared" si="365"/>
        <v>0</v>
      </c>
      <c r="AR795" s="41">
        <f t="shared" si="366"/>
        <v>0</v>
      </c>
      <c r="AS795" s="41">
        <f t="shared" si="367"/>
        <v>0</v>
      </c>
      <c r="AT795" s="41">
        <f t="shared" si="368"/>
        <v>0</v>
      </c>
      <c r="AU795" s="41">
        <f t="shared" si="369"/>
        <v>0</v>
      </c>
      <c r="AV795" s="41">
        <f t="shared" si="370"/>
        <v>0</v>
      </c>
      <c r="AW795" s="41">
        <f t="shared" si="371"/>
        <v>0</v>
      </c>
      <c r="AX795" s="41">
        <f t="shared" si="372"/>
        <v>0</v>
      </c>
      <c r="AY795" s="41">
        <f t="shared" si="373"/>
        <v>0</v>
      </c>
      <c r="AZ795" s="41">
        <f t="shared" si="374"/>
        <v>0</v>
      </c>
    </row>
    <row r="796" spans="1:52" ht="15" customHeight="1">
      <c r="A796" s="159"/>
      <c r="B796" s="179"/>
      <c r="C796" s="220" t="s">
        <v>838</v>
      </c>
      <c r="D796" s="573" t="str">
        <f t="shared" si="357"/>
        <v/>
      </c>
      <c r="E796" s="573"/>
      <c r="F796" s="573"/>
      <c r="G796" s="551" t="str">
        <f t="shared" si="358"/>
        <v/>
      </c>
      <c r="H796" s="551"/>
      <c r="I796" s="551"/>
      <c r="J796" s="551"/>
      <c r="K796" s="551"/>
      <c r="L796" s="551"/>
      <c r="M796" s="551"/>
      <c r="N796" s="551"/>
      <c r="O796" s="27"/>
      <c r="P796" s="27"/>
      <c r="Q796" s="27"/>
      <c r="R796" s="27"/>
      <c r="S796" s="27"/>
      <c r="T796" s="27"/>
      <c r="U796" s="27"/>
      <c r="V796" s="27"/>
      <c r="W796" s="27"/>
      <c r="X796" s="27"/>
      <c r="Y796" s="27"/>
      <c r="Z796" s="27"/>
      <c r="AA796" s="27"/>
      <c r="AB796" s="27"/>
      <c r="AC796" s="27"/>
      <c r="AD796" s="27"/>
      <c r="AK796" s="41">
        <f t="shared" si="359"/>
        <v>0</v>
      </c>
      <c r="AL796" s="41">
        <f t="shared" si="360"/>
        <v>0</v>
      </c>
      <c r="AM796" s="41">
        <f t="shared" si="361"/>
        <v>0</v>
      </c>
      <c r="AN796" s="41">
        <f t="shared" si="362"/>
        <v>0</v>
      </c>
      <c r="AO796" s="41">
        <f t="shared" si="363"/>
        <v>0</v>
      </c>
      <c r="AP796" s="41">
        <f t="shared" si="364"/>
        <v>0</v>
      </c>
      <c r="AQ796" s="41">
        <f t="shared" si="365"/>
        <v>0</v>
      </c>
      <c r="AR796" s="41">
        <f t="shared" si="366"/>
        <v>0</v>
      </c>
      <c r="AS796" s="41">
        <f t="shared" si="367"/>
        <v>0</v>
      </c>
      <c r="AT796" s="41">
        <f t="shared" si="368"/>
        <v>0</v>
      </c>
      <c r="AU796" s="41">
        <f t="shared" si="369"/>
        <v>0</v>
      </c>
      <c r="AV796" s="41">
        <f t="shared" si="370"/>
        <v>0</v>
      </c>
      <c r="AW796" s="41">
        <f t="shared" si="371"/>
        <v>0</v>
      </c>
      <c r="AX796" s="41">
        <f t="shared" si="372"/>
        <v>0</v>
      </c>
      <c r="AY796" s="41">
        <f t="shared" si="373"/>
        <v>0</v>
      </c>
      <c r="AZ796" s="41">
        <f t="shared" si="374"/>
        <v>0</v>
      </c>
    </row>
    <row r="797" spans="1:52" ht="15" customHeight="1">
      <c r="A797" s="159"/>
      <c r="B797" s="179"/>
      <c r="C797" s="220" t="s">
        <v>839</v>
      </c>
      <c r="D797" s="573" t="str">
        <f t="shared" si="357"/>
        <v/>
      </c>
      <c r="E797" s="573"/>
      <c r="F797" s="573"/>
      <c r="G797" s="551" t="str">
        <f t="shared" si="358"/>
        <v/>
      </c>
      <c r="H797" s="551"/>
      <c r="I797" s="551"/>
      <c r="J797" s="551"/>
      <c r="K797" s="551"/>
      <c r="L797" s="551"/>
      <c r="M797" s="551"/>
      <c r="N797" s="551"/>
      <c r="O797" s="27"/>
      <c r="P797" s="27"/>
      <c r="Q797" s="27"/>
      <c r="R797" s="27"/>
      <c r="S797" s="27"/>
      <c r="T797" s="27"/>
      <c r="U797" s="27"/>
      <c r="V797" s="27"/>
      <c r="W797" s="27"/>
      <c r="X797" s="27"/>
      <c r="Y797" s="27"/>
      <c r="Z797" s="27"/>
      <c r="AA797" s="27"/>
      <c r="AB797" s="27"/>
      <c r="AC797" s="27"/>
      <c r="AD797" s="27"/>
      <c r="AK797" s="41">
        <f t="shared" si="359"/>
        <v>0</v>
      </c>
      <c r="AL797" s="41">
        <f t="shared" si="360"/>
        <v>0</v>
      </c>
      <c r="AM797" s="41">
        <f t="shared" si="361"/>
        <v>0</v>
      </c>
      <c r="AN797" s="41">
        <f t="shared" si="362"/>
        <v>0</v>
      </c>
      <c r="AO797" s="41">
        <f t="shared" si="363"/>
        <v>0</v>
      </c>
      <c r="AP797" s="41">
        <f t="shared" si="364"/>
        <v>0</v>
      </c>
      <c r="AQ797" s="41">
        <f t="shared" si="365"/>
        <v>0</v>
      </c>
      <c r="AR797" s="41">
        <f t="shared" si="366"/>
        <v>0</v>
      </c>
      <c r="AS797" s="41">
        <f t="shared" si="367"/>
        <v>0</v>
      </c>
      <c r="AT797" s="41">
        <f t="shared" si="368"/>
        <v>0</v>
      </c>
      <c r="AU797" s="41">
        <f t="shared" si="369"/>
        <v>0</v>
      </c>
      <c r="AV797" s="41">
        <f t="shared" si="370"/>
        <v>0</v>
      </c>
      <c r="AW797" s="41">
        <f t="shared" si="371"/>
        <v>0</v>
      </c>
      <c r="AX797" s="41">
        <f t="shared" si="372"/>
        <v>0</v>
      </c>
      <c r="AY797" s="41">
        <f t="shared" si="373"/>
        <v>0</v>
      </c>
      <c r="AZ797" s="41">
        <f t="shared" si="374"/>
        <v>0</v>
      </c>
    </row>
    <row r="798" spans="1:52" ht="15" customHeight="1">
      <c r="A798" s="159"/>
      <c r="B798" s="179"/>
      <c r="C798" s="220" t="s">
        <v>840</v>
      </c>
      <c r="D798" s="573" t="str">
        <f t="shared" si="357"/>
        <v/>
      </c>
      <c r="E798" s="573"/>
      <c r="F798" s="573"/>
      <c r="G798" s="551" t="str">
        <f t="shared" si="358"/>
        <v/>
      </c>
      <c r="H798" s="551"/>
      <c r="I798" s="551"/>
      <c r="J798" s="551"/>
      <c r="K798" s="551"/>
      <c r="L798" s="551"/>
      <c r="M798" s="551"/>
      <c r="N798" s="551"/>
      <c r="O798" s="27"/>
      <c r="P798" s="27"/>
      <c r="Q798" s="27"/>
      <c r="R798" s="27"/>
      <c r="S798" s="27"/>
      <c r="T798" s="27"/>
      <c r="U798" s="27"/>
      <c r="V798" s="27"/>
      <c r="W798" s="27"/>
      <c r="X798" s="27"/>
      <c r="Y798" s="27"/>
      <c r="Z798" s="27"/>
      <c r="AA798" s="27"/>
      <c r="AB798" s="27"/>
      <c r="AC798" s="27"/>
      <c r="AD798" s="27"/>
      <c r="AK798" s="41">
        <f t="shared" si="359"/>
        <v>0</v>
      </c>
      <c r="AL798" s="41">
        <f t="shared" si="360"/>
        <v>0</v>
      </c>
      <c r="AM798" s="41">
        <f t="shared" si="361"/>
        <v>0</v>
      </c>
      <c r="AN798" s="41">
        <f t="shared" si="362"/>
        <v>0</v>
      </c>
      <c r="AO798" s="41">
        <f t="shared" si="363"/>
        <v>0</v>
      </c>
      <c r="AP798" s="41">
        <f t="shared" si="364"/>
        <v>0</v>
      </c>
      <c r="AQ798" s="41">
        <f t="shared" si="365"/>
        <v>0</v>
      </c>
      <c r="AR798" s="41">
        <f t="shared" si="366"/>
        <v>0</v>
      </c>
      <c r="AS798" s="41">
        <f t="shared" si="367"/>
        <v>0</v>
      </c>
      <c r="AT798" s="41">
        <f t="shared" si="368"/>
        <v>0</v>
      </c>
      <c r="AU798" s="41">
        <f t="shared" si="369"/>
        <v>0</v>
      </c>
      <c r="AV798" s="41">
        <f t="shared" si="370"/>
        <v>0</v>
      </c>
      <c r="AW798" s="41">
        <f t="shared" si="371"/>
        <v>0</v>
      </c>
      <c r="AX798" s="41">
        <f t="shared" si="372"/>
        <v>0</v>
      </c>
      <c r="AY798" s="41">
        <f t="shared" si="373"/>
        <v>0</v>
      </c>
      <c r="AZ798" s="41">
        <f t="shared" si="374"/>
        <v>0</v>
      </c>
    </row>
    <row r="799" spans="1:52" ht="15" customHeight="1">
      <c r="A799" s="159"/>
      <c r="B799" s="179"/>
      <c r="C799" s="220" t="s">
        <v>841</v>
      </c>
      <c r="D799" s="573" t="str">
        <f t="shared" si="357"/>
        <v/>
      </c>
      <c r="E799" s="573"/>
      <c r="F799" s="573"/>
      <c r="G799" s="551" t="str">
        <f t="shared" si="358"/>
        <v/>
      </c>
      <c r="H799" s="551"/>
      <c r="I799" s="551"/>
      <c r="J799" s="551"/>
      <c r="K799" s="551"/>
      <c r="L799" s="551"/>
      <c r="M799" s="551"/>
      <c r="N799" s="551"/>
      <c r="O799" s="27"/>
      <c r="P799" s="27"/>
      <c r="Q799" s="27"/>
      <c r="R799" s="27"/>
      <c r="S799" s="27"/>
      <c r="T799" s="27"/>
      <c r="U799" s="27"/>
      <c r="V799" s="27"/>
      <c r="W799" s="27"/>
      <c r="X799" s="27"/>
      <c r="Y799" s="27"/>
      <c r="Z799" s="27"/>
      <c r="AA799" s="27"/>
      <c r="AB799" s="27"/>
      <c r="AC799" s="27"/>
      <c r="AD799" s="27"/>
      <c r="AK799" s="41">
        <f t="shared" si="359"/>
        <v>0</v>
      </c>
      <c r="AL799" s="41">
        <f t="shared" si="360"/>
        <v>0</v>
      </c>
      <c r="AM799" s="41">
        <f t="shared" si="361"/>
        <v>0</v>
      </c>
      <c r="AN799" s="41">
        <f t="shared" si="362"/>
        <v>0</v>
      </c>
      <c r="AO799" s="41">
        <f t="shared" si="363"/>
        <v>0</v>
      </c>
      <c r="AP799" s="41">
        <f t="shared" si="364"/>
        <v>0</v>
      </c>
      <c r="AQ799" s="41">
        <f t="shared" si="365"/>
        <v>0</v>
      </c>
      <c r="AR799" s="41">
        <f t="shared" si="366"/>
        <v>0</v>
      </c>
      <c r="AS799" s="41">
        <f t="shared" si="367"/>
        <v>0</v>
      </c>
      <c r="AT799" s="41">
        <f t="shared" si="368"/>
        <v>0</v>
      </c>
      <c r="AU799" s="41">
        <f t="shared" si="369"/>
        <v>0</v>
      </c>
      <c r="AV799" s="41">
        <f t="shared" si="370"/>
        <v>0</v>
      </c>
      <c r="AW799" s="41">
        <f t="shared" si="371"/>
        <v>0</v>
      </c>
      <c r="AX799" s="41">
        <f t="shared" si="372"/>
        <v>0</v>
      </c>
      <c r="AY799" s="41">
        <f t="shared" si="373"/>
        <v>0</v>
      </c>
      <c r="AZ799" s="41">
        <f t="shared" si="374"/>
        <v>0</v>
      </c>
    </row>
    <row r="800" spans="1:52" ht="15" customHeight="1">
      <c r="A800" s="159"/>
      <c r="B800" s="179"/>
      <c r="C800" s="220" t="s">
        <v>842</v>
      </c>
      <c r="D800" s="573" t="str">
        <f t="shared" si="357"/>
        <v/>
      </c>
      <c r="E800" s="573"/>
      <c r="F800" s="573"/>
      <c r="G800" s="551" t="str">
        <f t="shared" si="358"/>
        <v/>
      </c>
      <c r="H800" s="551"/>
      <c r="I800" s="551"/>
      <c r="J800" s="551"/>
      <c r="K800" s="551"/>
      <c r="L800" s="551"/>
      <c r="M800" s="551"/>
      <c r="N800" s="551"/>
      <c r="O800" s="27"/>
      <c r="P800" s="27"/>
      <c r="Q800" s="27"/>
      <c r="R800" s="27"/>
      <c r="S800" s="27"/>
      <c r="T800" s="27"/>
      <c r="U800" s="27"/>
      <c r="V800" s="27"/>
      <c r="W800" s="27"/>
      <c r="X800" s="27"/>
      <c r="Y800" s="27"/>
      <c r="Z800" s="27"/>
      <c r="AA800" s="27"/>
      <c r="AB800" s="27"/>
      <c r="AC800" s="27"/>
      <c r="AD800" s="27"/>
      <c r="AK800" s="41">
        <f t="shared" si="359"/>
        <v>0</v>
      </c>
      <c r="AL800" s="41">
        <f t="shared" si="360"/>
        <v>0</v>
      </c>
      <c r="AM800" s="41">
        <f t="shared" si="361"/>
        <v>0</v>
      </c>
      <c r="AN800" s="41">
        <f t="shared" si="362"/>
        <v>0</v>
      </c>
      <c r="AO800" s="41">
        <f t="shared" si="363"/>
        <v>0</v>
      </c>
      <c r="AP800" s="41">
        <f t="shared" si="364"/>
        <v>0</v>
      </c>
      <c r="AQ800" s="41">
        <f t="shared" si="365"/>
        <v>0</v>
      </c>
      <c r="AR800" s="41">
        <f t="shared" si="366"/>
        <v>0</v>
      </c>
      <c r="AS800" s="41">
        <f t="shared" si="367"/>
        <v>0</v>
      </c>
      <c r="AT800" s="41">
        <f t="shared" si="368"/>
        <v>0</v>
      </c>
      <c r="AU800" s="41">
        <f t="shared" si="369"/>
        <v>0</v>
      </c>
      <c r="AV800" s="41">
        <f t="shared" si="370"/>
        <v>0</v>
      </c>
      <c r="AW800" s="41">
        <f t="shared" si="371"/>
        <v>0</v>
      </c>
      <c r="AX800" s="41">
        <f t="shared" si="372"/>
        <v>0</v>
      </c>
      <c r="AY800" s="41">
        <f t="shared" si="373"/>
        <v>0</v>
      </c>
      <c r="AZ800" s="41">
        <f t="shared" si="374"/>
        <v>0</v>
      </c>
    </row>
    <row r="801" spans="1:52" ht="15" customHeight="1">
      <c r="A801" s="159"/>
      <c r="B801" s="179"/>
      <c r="C801" s="220" t="s">
        <v>843</v>
      </c>
      <c r="D801" s="573" t="str">
        <f t="shared" si="357"/>
        <v/>
      </c>
      <c r="E801" s="573"/>
      <c r="F801" s="573"/>
      <c r="G801" s="551" t="str">
        <f t="shared" si="358"/>
        <v/>
      </c>
      <c r="H801" s="551"/>
      <c r="I801" s="551"/>
      <c r="J801" s="551"/>
      <c r="K801" s="551"/>
      <c r="L801" s="551"/>
      <c r="M801" s="551"/>
      <c r="N801" s="551"/>
      <c r="O801" s="27"/>
      <c r="P801" s="27"/>
      <c r="Q801" s="27"/>
      <c r="R801" s="27"/>
      <c r="S801" s="27"/>
      <c r="T801" s="27"/>
      <c r="U801" s="27"/>
      <c r="V801" s="27"/>
      <c r="W801" s="27"/>
      <c r="X801" s="27"/>
      <c r="Y801" s="27"/>
      <c r="Z801" s="27"/>
      <c r="AA801" s="27"/>
      <c r="AB801" s="27"/>
      <c r="AC801" s="27"/>
      <c r="AD801" s="27"/>
      <c r="AK801" s="41">
        <f t="shared" si="359"/>
        <v>0</v>
      </c>
      <c r="AL801" s="41">
        <f t="shared" si="360"/>
        <v>0</v>
      </c>
      <c r="AM801" s="41">
        <f t="shared" si="361"/>
        <v>0</v>
      </c>
      <c r="AN801" s="41">
        <f t="shared" si="362"/>
        <v>0</v>
      </c>
      <c r="AO801" s="41">
        <f t="shared" si="363"/>
        <v>0</v>
      </c>
      <c r="AP801" s="41">
        <f t="shared" si="364"/>
        <v>0</v>
      </c>
      <c r="AQ801" s="41">
        <f t="shared" si="365"/>
        <v>0</v>
      </c>
      <c r="AR801" s="41">
        <f t="shared" si="366"/>
        <v>0</v>
      </c>
      <c r="AS801" s="41">
        <f t="shared" si="367"/>
        <v>0</v>
      </c>
      <c r="AT801" s="41">
        <f t="shared" si="368"/>
        <v>0</v>
      </c>
      <c r="AU801" s="41">
        <f t="shared" si="369"/>
        <v>0</v>
      </c>
      <c r="AV801" s="41">
        <f t="shared" si="370"/>
        <v>0</v>
      </c>
      <c r="AW801" s="41">
        <f t="shared" si="371"/>
        <v>0</v>
      </c>
      <c r="AX801" s="41">
        <f t="shared" si="372"/>
        <v>0</v>
      </c>
      <c r="AY801" s="41">
        <f t="shared" si="373"/>
        <v>0</v>
      </c>
      <c r="AZ801" s="41">
        <f t="shared" si="374"/>
        <v>0</v>
      </c>
    </row>
    <row r="802" spans="1:52" ht="15" customHeight="1">
      <c r="A802" s="159"/>
      <c r="B802" s="179"/>
      <c r="C802" s="220" t="s">
        <v>844</v>
      </c>
      <c r="D802" s="573" t="str">
        <f t="shared" si="357"/>
        <v/>
      </c>
      <c r="E802" s="573"/>
      <c r="F802" s="573"/>
      <c r="G802" s="551" t="str">
        <f t="shared" si="358"/>
        <v/>
      </c>
      <c r="H802" s="551"/>
      <c r="I802" s="551"/>
      <c r="J802" s="551"/>
      <c r="K802" s="551"/>
      <c r="L802" s="551"/>
      <c r="M802" s="551"/>
      <c r="N802" s="551"/>
      <c r="O802" s="27"/>
      <c r="P802" s="27"/>
      <c r="Q802" s="27"/>
      <c r="R802" s="27"/>
      <c r="S802" s="27"/>
      <c r="T802" s="27"/>
      <c r="U802" s="27"/>
      <c r="V802" s="27"/>
      <c r="W802" s="27"/>
      <c r="X802" s="27"/>
      <c r="Y802" s="27"/>
      <c r="Z802" s="27"/>
      <c r="AA802" s="27"/>
      <c r="AB802" s="27"/>
      <c r="AC802" s="27"/>
      <c r="AD802" s="27"/>
      <c r="AK802" s="41">
        <f t="shared" si="359"/>
        <v>0</v>
      </c>
      <c r="AL802" s="41">
        <f t="shared" si="360"/>
        <v>0</v>
      </c>
      <c r="AM802" s="41">
        <f t="shared" si="361"/>
        <v>0</v>
      </c>
      <c r="AN802" s="41">
        <f t="shared" si="362"/>
        <v>0</v>
      </c>
      <c r="AO802" s="41">
        <f t="shared" si="363"/>
        <v>0</v>
      </c>
      <c r="AP802" s="41">
        <f t="shared" si="364"/>
        <v>0</v>
      </c>
      <c r="AQ802" s="41">
        <f t="shared" si="365"/>
        <v>0</v>
      </c>
      <c r="AR802" s="41">
        <f t="shared" si="366"/>
        <v>0</v>
      </c>
      <c r="AS802" s="41">
        <f t="shared" si="367"/>
        <v>0</v>
      </c>
      <c r="AT802" s="41">
        <f t="shared" si="368"/>
        <v>0</v>
      </c>
      <c r="AU802" s="41">
        <f t="shared" si="369"/>
        <v>0</v>
      </c>
      <c r="AV802" s="41">
        <f t="shared" si="370"/>
        <v>0</v>
      </c>
      <c r="AW802" s="41">
        <f t="shared" si="371"/>
        <v>0</v>
      </c>
      <c r="AX802" s="41">
        <f t="shared" si="372"/>
        <v>0</v>
      </c>
      <c r="AY802" s="41">
        <f t="shared" si="373"/>
        <v>0</v>
      </c>
      <c r="AZ802" s="41">
        <f t="shared" si="374"/>
        <v>0</v>
      </c>
    </row>
    <row r="803" spans="1:52" ht="15" customHeight="1">
      <c r="A803" s="159"/>
      <c r="B803" s="179"/>
      <c r="C803" s="220" t="s">
        <v>845</v>
      </c>
      <c r="D803" s="573" t="str">
        <f t="shared" si="357"/>
        <v/>
      </c>
      <c r="E803" s="573"/>
      <c r="F803" s="573"/>
      <c r="G803" s="551" t="str">
        <f t="shared" si="358"/>
        <v/>
      </c>
      <c r="H803" s="551"/>
      <c r="I803" s="551"/>
      <c r="J803" s="551"/>
      <c r="K803" s="551"/>
      <c r="L803" s="551"/>
      <c r="M803" s="551"/>
      <c r="N803" s="551"/>
      <c r="O803" s="27"/>
      <c r="P803" s="27"/>
      <c r="Q803" s="27"/>
      <c r="R803" s="27"/>
      <c r="S803" s="27"/>
      <c r="T803" s="27"/>
      <c r="U803" s="27"/>
      <c r="V803" s="27"/>
      <c r="W803" s="27"/>
      <c r="X803" s="27"/>
      <c r="Y803" s="27"/>
      <c r="Z803" s="27"/>
      <c r="AA803" s="27"/>
      <c r="AB803" s="27"/>
      <c r="AC803" s="27"/>
      <c r="AD803" s="27"/>
      <c r="AK803" s="41">
        <f t="shared" si="359"/>
        <v>0</v>
      </c>
      <c r="AL803" s="41">
        <f t="shared" si="360"/>
        <v>0</v>
      </c>
      <c r="AM803" s="41">
        <f t="shared" si="361"/>
        <v>0</v>
      </c>
      <c r="AN803" s="41">
        <f t="shared" si="362"/>
        <v>0</v>
      </c>
      <c r="AO803" s="41">
        <f t="shared" si="363"/>
        <v>0</v>
      </c>
      <c r="AP803" s="41">
        <f t="shared" si="364"/>
        <v>0</v>
      </c>
      <c r="AQ803" s="41">
        <f t="shared" si="365"/>
        <v>0</v>
      </c>
      <c r="AR803" s="41">
        <f t="shared" si="366"/>
        <v>0</v>
      </c>
      <c r="AS803" s="41">
        <f t="shared" si="367"/>
        <v>0</v>
      </c>
      <c r="AT803" s="41">
        <f t="shared" si="368"/>
        <v>0</v>
      </c>
      <c r="AU803" s="41">
        <f t="shared" si="369"/>
        <v>0</v>
      </c>
      <c r="AV803" s="41">
        <f t="shared" si="370"/>
        <v>0</v>
      </c>
      <c r="AW803" s="41">
        <f t="shared" si="371"/>
        <v>0</v>
      </c>
      <c r="AX803" s="41">
        <f t="shared" si="372"/>
        <v>0</v>
      </c>
      <c r="AY803" s="41">
        <f t="shared" si="373"/>
        <v>0</v>
      </c>
      <c r="AZ803" s="41">
        <f t="shared" si="374"/>
        <v>0</v>
      </c>
    </row>
    <row r="804" spans="1:52" ht="15" customHeight="1">
      <c r="A804" s="159"/>
      <c r="B804" s="179"/>
      <c r="C804" s="220" t="s">
        <v>846</v>
      </c>
      <c r="D804" s="573" t="str">
        <f t="shared" si="357"/>
        <v/>
      </c>
      <c r="E804" s="573"/>
      <c r="F804" s="573"/>
      <c r="G804" s="551" t="str">
        <f t="shared" si="358"/>
        <v/>
      </c>
      <c r="H804" s="551"/>
      <c r="I804" s="551"/>
      <c r="J804" s="551"/>
      <c r="K804" s="551"/>
      <c r="L804" s="551"/>
      <c r="M804" s="551"/>
      <c r="N804" s="551"/>
      <c r="O804" s="27"/>
      <c r="P804" s="27"/>
      <c r="Q804" s="27"/>
      <c r="R804" s="27"/>
      <c r="S804" s="27"/>
      <c r="T804" s="27"/>
      <c r="U804" s="27"/>
      <c r="V804" s="27"/>
      <c r="W804" s="27"/>
      <c r="X804" s="27"/>
      <c r="Y804" s="27"/>
      <c r="Z804" s="27"/>
      <c r="AA804" s="27"/>
      <c r="AB804" s="27"/>
      <c r="AC804" s="27"/>
      <c r="AD804" s="27"/>
      <c r="AK804" s="41">
        <f t="shared" si="359"/>
        <v>0</v>
      </c>
      <c r="AL804" s="41">
        <f t="shared" si="360"/>
        <v>0</v>
      </c>
      <c r="AM804" s="41">
        <f t="shared" si="361"/>
        <v>0</v>
      </c>
      <c r="AN804" s="41">
        <f t="shared" si="362"/>
        <v>0</v>
      </c>
      <c r="AO804" s="41">
        <f t="shared" si="363"/>
        <v>0</v>
      </c>
      <c r="AP804" s="41">
        <f t="shared" si="364"/>
        <v>0</v>
      </c>
      <c r="AQ804" s="41">
        <f t="shared" si="365"/>
        <v>0</v>
      </c>
      <c r="AR804" s="41">
        <f t="shared" si="366"/>
        <v>0</v>
      </c>
      <c r="AS804" s="41">
        <f t="shared" si="367"/>
        <v>0</v>
      </c>
      <c r="AT804" s="41">
        <f t="shared" si="368"/>
        <v>0</v>
      </c>
      <c r="AU804" s="41">
        <f t="shared" si="369"/>
        <v>0</v>
      </c>
      <c r="AV804" s="41">
        <f t="shared" si="370"/>
        <v>0</v>
      </c>
      <c r="AW804" s="41">
        <f t="shared" si="371"/>
        <v>0</v>
      </c>
      <c r="AX804" s="41">
        <f t="shared" si="372"/>
        <v>0</v>
      </c>
      <c r="AY804" s="41">
        <f t="shared" si="373"/>
        <v>0</v>
      </c>
      <c r="AZ804" s="41">
        <f t="shared" si="374"/>
        <v>0</v>
      </c>
    </row>
    <row r="805" spans="1:52" ht="15" customHeight="1">
      <c r="A805" s="159"/>
      <c r="B805" s="179"/>
      <c r="C805" s="220" t="s">
        <v>847</v>
      </c>
      <c r="D805" s="573" t="str">
        <f t="shared" si="357"/>
        <v/>
      </c>
      <c r="E805" s="573"/>
      <c r="F805" s="573"/>
      <c r="G805" s="551" t="str">
        <f t="shared" si="358"/>
        <v/>
      </c>
      <c r="H805" s="551"/>
      <c r="I805" s="551"/>
      <c r="J805" s="551"/>
      <c r="K805" s="551"/>
      <c r="L805" s="551"/>
      <c r="M805" s="551"/>
      <c r="N805" s="551"/>
      <c r="O805" s="27"/>
      <c r="P805" s="27"/>
      <c r="Q805" s="27"/>
      <c r="R805" s="27"/>
      <c r="S805" s="27"/>
      <c r="T805" s="27"/>
      <c r="U805" s="27"/>
      <c r="V805" s="27"/>
      <c r="W805" s="27"/>
      <c r="X805" s="27"/>
      <c r="Y805" s="27"/>
      <c r="Z805" s="27"/>
      <c r="AA805" s="27"/>
      <c r="AB805" s="27"/>
      <c r="AC805" s="27"/>
      <c r="AD805" s="27"/>
      <c r="AK805" s="41">
        <f t="shared" si="359"/>
        <v>0</v>
      </c>
      <c r="AL805" s="41">
        <f t="shared" si="360"/>
        <v>0</v>
      </c>
      <c r="AM805" s="41">
        <f t="shared" si="361"/>
        <v>0</v>
      </c>
      <c r="AN805" s="41">
        <f t="shared" si="362"/>
        <v>0</v>
      </c>
      <c r="AO805" s="41">
        <f t="shared" si="363"/>
        <v>0</v>
      </c>
      <c r="AP805" s="41">
        <f t="shared" si="364"/>
        <v>0</v>
      </c>
      <c r="AQ805" s="41">
        <f t="shared" si="365"/>
        <v>0</v>
      </c>
      <c r="AR805" s="41">
        <f t="shared" si="366"/>
        <v>0</v>
      </c>
      <c r="AS805" s="41">
        <f t="shared" si="367"/>
        <v>0</v>
      </c>
      <c r="AT805" s="41">
        <f t="shared" si="368"/>
        <v>0</v>
      </c>
      <c r="AU805" s="41">
        <f t="shared" si="369"/>
        <v>0</v>
      </c>
      <c r="AV805" s="41">
        <f t="shared" si="370"/>
        <v>0</v>
      </c>
      <c r="AW805" s="41">
        <f t="shared" si="371"/>
        <v>0</v>
      </c>
      <c r="AX805" s="41">
        <f t="shared" si="372"/>
        <v>0</v>
      </c>
      <c r="AY805" s="41">
        <f t="shared" si="373"/>
        <v>0</v>
      </c>
      <c r="AZ805" s="41">
        <f t="shared" si="374"/>
        <v>0</v>
      </c>
    </row>
    <row r="806" spans="1:52" ht="15" customHeight="1">
      <c r="A806" s="159"/>
      <c r="B806" s="179"/>
      <c r="C806" s="220" t="s">
        <v>848</v>
      </c>
      <c r="D806" s="573" t="str">
        <f t="shared" si="357"/>
        <v/>
      </c>
      <c r="E806" s="573"/>
      <c r="F806" s="573"/>
      <c r="G806" s="551" t="str">
        <f t="shared" si="358"/>
        <v/>
      </c>
      <c r="H806" s="551"/>
      <c r="I806" s="551"/>
      <c r="J806" s="551"/>
      <c r="K806" s="551"/>
      <c r="L806" s="551"/>
      <c r="M806" s="551"/>
      <c r="N806" s="551"/>
      <c r="O806" s="27"/>
      <c r="P806" s="27"/>
      <c r="Q806" s="27"/>
      <c r="R806" s="27"/>
      <c r="S806" s="27"/>
      <c r="T806" s="27"/>
      <c r="U806" s="27"/>
      <c r="V806" s="27"/>
      <c r="W806" s="27"/>
      <c r="X806" s="27"/>
      <c r="Y806" s="27"/>
      <c r="Z806" s="27"/>
      <c r="AA806" s="27"/>
      <c r="AB806" s="27"/>
      <c r="AC806" s="27"/>
      <c r="AD806" s="27"/>
      <c r="AK806" s="41">
        <f t="shared" si="359"/>
        <v>0</v>
      </c>
      <c r="AL806" s="41">
        <f t="shared" si="360"/>
        <v>0</v>
      </c>
      <c r="AM806" s="41">
        <f t="shared" si="361"/>
        <v>0</v>
      </c>
      <c r="AN806" s="41">
        <f t="shared" si="362"/>
        <v>0</v>
      </c>
      <c r="AO806" s="41">
        <f t="shared" si="363"/>
        <v>0</v>
      </c>
      <c r="AP806" s="41">
        <f t="shared" si="364"/>
        <v>0</v>
      </c>
      <c r="AQ806" s="41">
        <f t="shared" si="365"/>
        <v>0</v>
      </c>
      <c r="AR806" s="41">
        <f t="shared" si="366"/>
        <v>0</v>
      </c>
      <c r="AS806" s="41">
        <f t="shared" si="367"/>
        <v>0</v>
      </c>
      <c r="AT806" s="41">
        <f t="shared" si="368"/>
        <v>0</v>
      </c>
      <c r="AU806" s="41">
        <f t="shared" si="369"/>
        <v>0</v>
      </c>
      <c r="AV806" s="41">
        <f t="shared" si="370"/>
        <v>0</v>
      </c>
      <c r="AW806" s="41">
        <f t="shared" si="371"/>
        <v>0</v>
      </c>
      <c r="AX806" s="41">
        <f t="shared" si="372"/>
        <v>0</v>
      </c>
      <c r="AY806" s="41">
        <f t="shared" si="373"/>
        <v>0</v>
      </c>
      <c r="AZ806" s="41">
        <f t="shared" si="374"/>
        <v>0</v>
      </c>
    </row>
    <row r="807" spans="1:52" ht="15" customHeight="1">
      <c r="A807" s="159"/>
      <c r="B807" s="179"/>
      <c r="C807" s="220" t="s">
        <v>849</v>
      </c>
      <c r="D807" s="573" t="str">
        <f t="shared" si="357"/>
        <v/>
      </c>
      <c r="E807" s="573"/>
      <c r="F807" s="573"/>
      <c r="G807" s="551" t="str">
        <f t="shared" si="358"/>
        <v/>
      </c>
      <c r="H807" s="551"/>
      <c r="I807" s="551"/>
      <c r="J807" s="551"/>
      <c r="K807" s="551"/>
      <c r="L807" s="551"/>
      <c r="M807" s="551"/>
      <c r="N807" s="551"/>
      <c r="O807" s="27"/>
      <c r="P807" s="27"/>
      <c r="Q807" s="27"/>
      <c r="R807" s="27"/>
      <c r="S807" s="27"/>
      <c r="T807" s="27"/>
      <c r="U807" s="27"/>
      <c r="V807" s="27"/>
      <c r="W807" s="27"/>
      <c r="X807" s="27"/>
      <c r="Y807" s="27"/>
      <c r="Z807" s="27"/>
      <c r="AA807" s="27"/>
      <c r="AB807" s="27"/>
      <c r="AC807" s="27"/>
      <c r="AD807" s="27"/>
      <c r="AK807" s="41">
        <f t="shared" si="359"/>
        <v>0</v>
      </c>
      <c r="AL807" s="41">
        <f t="shared" si="360"/>
        <v>0</v>
      </c>
      <c r="AM807" s="41">
        <f t="shared" si="361"/>
        <v>0</v>
      </c>
      <c r="AN807" s="41">
        <f t="shared" si="362"/>
        <v>0</v>
      </c>
      <c r="AO807" s="41">
        <f t="shared" si="363"/>
        <v>0</v>
      </c>
      <c r="AP807" s="41">
        <f t="shared" si="364"/>
        <v>0</v>
      </c>
      <c r="AQ807" s="41">
        <f t="shared" si="365"/>
        <v>0</v>
      </c>
      <c r="AR807" s="41">
        <f t="shared" si="366"/>
        <v>0</v>
      </c>
      <c r="AS807" s="41">
        <f t="shared" si="367"/>
        <v>0</v>
      </c>
      <c r="AT807" s="41">
        <f t="shared" si="368"/>
        <v>0</v>
      </c>
      <c r="AU807" s="41">
        <f t="shared" si="369"/>
        <v>0</v>
      </c>
      <c r="AV807" s="41">
        <f t="shared" si="370"/>
        <v>0</v>
      </c>
      <c r="AW807" s="41">
        <f t="shared" si="371"/>
        <v>0</v>
      </c>
      <c r="AX807" s="41">
        <f t="shared" si="372"/>
        <v>0</v>
      </c>
      <c r="AY807" s="41">
        <f t="shared" si="373"/>
        <v>0</v>
      </c>
      <c r="AZ807" s="41">
        <f t="shared" si="374"/>
        <v>0</v>
      </c>
    </row>
    <row r="808" spans="1:52" ht="15" customHeight="1">
      <c r="A808" s="159"/>
      <c r="B808" s="179"/>
      <c r="C808" s="220" t="s">
        <v>850</v>
      </c>
      <c r="D808" s="573" t="str">
        <f t="shared" si="357"/>
        <v/>
      </c>
      <c r="E808" s="573"/>
      <c r="F808" s="573"/>
      <c r="G808" s="551" t="str">
        <f t="shared" si="358"/>
        <v/>
      </c>
      <c r="H808" s="551"/>
      <c r="I808" s="551"/>
      <c r="J808" s="551"/>
      <c r="K808" s="551"/>
      <c r="L808" s="551"/>
      <c r="M808" s="551"/>
      <c r="N808" s="551"/>
      <c r="O808" s="27"/>
      <c r="P808" s="27"/>
      <c r="Q808" s="27"/>
      <c r="R808" s="27"/>
      <c r="S808" s="27"/>
      <c r="T808" s="27"/>
      <c r="U808" s="27"/>
      <c r="V808" s="27"/>
      <c r="W808" s="27"/>
      <c r="X808" s="27"/>
      <c r="Y808" s="27"/>
      <c r="Z808" s="27"/>
      <c r="AA808" s="27"/>
      <c r="AB808" s="27"/>
      <c r="AC808" s="27"/>
      <c r="AD808" s="27"/>
      <c r="AK808" s="41">
        <f t="shared" si="359"/>
        <v>0</v>
      </c>
      <c r="AL808" s="41">
        <f t="shared" si="360"/>
        <v>0</v>
      </c>
      <c r="AM808" s="41">
        <f t="shared" si="361"/>
        <v>0</v>
      </c>
      <c r="AN808" s="41">
        <f t="shared" si="362"/>
        <v>0</v>
      </c>
      <c r="AO808" s="41">
        <f t="shared" si="363"/>
        <v>0</v>
      </c>
      <c r="AP808" s="41">
        <f t="shared" si="364"/>
        <v>0</v>
      </c>
      <c r="AQ808" s="41">
        <f t="shared" si="365"/>
        <v>0</v>
      </c>
      <c r="AR808" s="41">
        <f t="shared" si="366"/>
        <v>0</v>
      </c>
      <c r="AS808" s="41">
        <f t="shared" si="367"/>
        <v>0</v>
      </c>
      <c r="AT808" s="41">
        <f t="shared" si="368"/>
        <v>0</v>
      </c>
      <c r="AU808" s="41">
        <f t="shared" si="369"/>
        <v>0</v>
      </c>
      <c r="AV808" s="41">
        <f t="shared" si="370"/>
        <v>0</v>
      </c>
      <c r="AW808" s="41">
        <f t="shared" si="371"/>
        <v>0</v>
      </c>
      <c r="AX808" s="41">
        <f t="shared" si="372"/>
        <v>0</v>
      </c>
      <c r="AY808" s="41">
        <f t="shared" si="373"/>
        <v>0</v>
      </c>
      <c r="AZ808" s="41">
        <f t="shared" si="374"/>
        <v>0</v>
      </c>
    </row>
    <row r="809" spans="1:52" ht="15" customHeight="1">
      <c r="A809" s="159"/>
      <c r="B809" s="179"/>
      <c r="C809" s="220" t="s">
        <v>851</v>
      </c>
      <c r="D809" s="573" t="str">
        <f t="shared" si="357"/>
        <v/>
      </c>
      <c r="E809" s="573"/>
      <c r="F809" s="573"/>
      <c r="G809" s="551" t="str">
        <f t="shared" si="358"/>
        <v/>
      </c>
      <c r="H809" s="551"/>
      <c r="I809" s="551"/>
      <c r="J809" s="551"/>
      <c r="K809" s="551"/>
      <c r="L809" s="551"/>
      <c r="M809" s="551"/>
      <c r="N809" s="551"/>
      <c r="O809" s="27"/>
      <c r="P809" s="27"/>
      <c r="Q809" s="27"/>
      <c r="R809" s="27"/>
      <c r="S809" s="27"/>
      <c r="T809" s="27"/>
      <c r="U809" s="27"/>
      <c r="V809" s="27"/>
      <c r="W809" s="27"/>
      <c r="X809" s="27"/>
      <c r="Y809" s="27"/>
      <c r="Z809" s="27"/>
      <c r="AA809" s="27"/>
      <c r="AB809" s="27"/>
      <c r="AC809" s="27"/>
      <c r="AD809" s="27"/>
      <c r="AK809" s="41">
        <f t="shared" si="359"/>
        <v>0</v>
      </c>
      <c r="AL809" s="41">
        <f t="shared" si="360"/>
        <v>0</v>
      </c>
      <c r="AM809" s="41">
        <f t="shared" si="361"/>
        <v>0</v>
      </c>
      <c r="AN809" s="41">
        <f t="shared" si="362"/>
        <v>0</v>
      </c>
      <c r="AO809" s="41">
        <f t="shared" si="363"/>
        <v>0</v>
      </c>
      <c r="AP809" s="41">
        <f t="shared" si="364"/>
        <v>0</v>
      </c>
      <c r="AQ809" s="41">
        <f t="shared" si="365"/>
        <v>0</v>
      </c>
      <c r="AR809" s="41">
        <f t="shared" si="366"/>
        <v>0</v>
      </c>
      <c r="AS809" s="41">
        <f t="shared" si="367"/>
        <v>0</v>
      </c>
      <c r="AT809" s="41">
        <f t="shared" si="368"/>
        <v>0</v>
      </c>
      <c r="AU809" s="41">
        <f t="shared" si="369"/>
        <v>0</v>
      </c>
      <c r="AV809" s="41">
        <f t="shared" si="370"/>
        <v>0</v>
      </c>
      <c r="AW809" s="41">
        <f t="shared" si="371"/>
        <v>0</v>
      </c>
      <c r="AX809" s="41">
        <f t="shared" si="372"/>
        <v>0</v>
      </c>
      <c r="AY809" s="41">
        <f t="shared" si="373"/>
        <v>0</v>
      </c>
      <c r="AZ809" s="41">
        <f t="shared" si="374"/>
        <v>0</v>
      </c>
    </row>
    <row r="810" spans="1:52" ht="15" customHeight="1">
      <c r="A810" s="159"/>
      <c r="B810" s="179"/>
      <c r="C810" s="220" t="s">
        <v>852</v>
      </c>
      <c r="D810" s="573" t="str">
        <f t="shared" si="357"/>
        <v/>
      </c>
      <c r="E810" s="573"/>
      <c r="F810" s="573"/>
      <c r="G810" s="551" t="str">
        <f t="shared" si="358"/>
        <v/>
      </c>
      <c r="H810" s="551"/>
      <c r="I810" s="551"/>
      <c r="J810" s="551"/>
      <c r="K810" s="551"/>
      <c r="L810" s="551"/>
      <c r="M810" s="551"/>
      <c r="N810" s="551"/>
      <c r="O810" s="27"/>
      <c r="P810" s="27"/>
      <c r="Q810" s="27"/>
      <c r="R810" s="27"/>
      <c r="S810" s="27"/>
      <c r="T810" s="27"/>
      <c r="U810" s="27"/>
      <c r="V810" s="27"/>
      <c r="W810" s="27"/>
      <c r="X810" s="27"/>
      <c r="Y810" s="27"/>
      <c r="Z810" s="27"/>
      <c r="AA810" s="27"/>
      <c r="AB810" s="27"/>
      <c r="AC810" s="27"/>
      <c r="AD810" s="27"/>
      <c r="AK810" s="41">
        <f t="shared" si="359"/>
        <v>0</v>
      </c>
      <c r="AL810" s="41">
        <f t="shared" si="360"/>
        <v>0</v>
      </c>
      <c r="AM810" s="41">
        <f t="shared" si="361"/>
        <v>0</v>
      </c>
      <c r="AN810" s="41">
        <f t="shared" si="362"/>
        <v>0</v>
      </c>
      <c r="AO810" s="41">
        <f t="shared" si="363"/>
        <v>0</v>
      </c>
      <c r="AP810" s="41">
        <f t="shared" si="364"/>
        <v>0</v>
      </c>
      <c r="AQ810" s="41">
        <f t="shared" si="365"/>
        <v>0</v>
      </c>
      <c r="AR810" s="41">
        <f t="shared" si="366"/>
        <v>0</v>
      </c>
      <c r="AS810" s="41">
        <f t="shared" si="367"/>
        <v>0</v>
      </c>
      <c r="AT810" s="41">
        <f t="shared" si="368"/>
        <v>0</v>
      </c>
      <c r="AU810" s="41">
        <f t="shared" si="369"/>
        <v>0</v>
      </c>
      <c r="AV810" s="41">
        <f t="shared" si="370"/>
        <v>0</v>
      </c>
      <c r="AW810" s="41">
        <f t="shared" si="371"/>
        <v>0</v>
      </c>
      <c r="AX810" s="41">
        <f t="shared" si="372"/>
        <v>0</v>
      </c>
      <c r="AY810" s="41">
        <f t="shared" si="373"/>
        <v>0</v>
      </c>
      <c r="AZ810" s="41">
        <f t="shared" si="374"/>
        <v>0</v>
      </c>
    </row>
    <row r="811" spans="1:52" ht="15" customHeight="1">
      <c r="A811" s="159"/>
      <c r="B811" s="179"/>
      <c r="C811" s="220" t="s">
        <v>853</v>
      </c>
      <c r="D811" s="573" t="str">
        <f t="shared" si="357"/>
        <v/>
      </c>
      <c r="E811" s="573"/>
      <c r="F811" s="573"/>
      <c r="G811" s="551" t="str">
        <f t="shared" si="358"/>
        <v/>
      </c>
      <c r="H811" s="551"/>
      <c r="I811" s="551"/>
      <c r="J811" s="551"/>
      <c r="K811" s="551"/>
      <c r="L811" s="551"/>
      <c r="M811" s="551"/>
      <c r="N811" s="551"/>
      <c r="O811" s="27"/>
      <c r="P811" s="27"/>
      <c r="Q811" s="27"/>
      <c r="R811" s="27"/>
      <c r="S811" s="27"/>
      <c r="T811" s="27"/>
      <c r="U811" s="27"/>
      <c r="V811" s="27"/>
      <c r="W811" s="27"/>
      <c r="X811" s="27"/>
      <c r="Y811" s="27"/>
      <c r="Z811" s="27"/>
      <c r="AA811" s="27"/>
      <c r="AB811" s="27"/>
      <c r="AC811" s="27"/>
      <c r="AD811" s="27"/>
      <c r="AK811" s="41">
        <f t="shared" si="359"/>
        <v>0</v>
      </c>
      <c r="AL811" s="41">
        <f t="shared" si="360"/>
        <v>0</v>
      </c>
      <c r="AM811" s="41">
        <f t="shared" si="361"/>
        <v>0</v>
      </c>
      <c r="AN811" s="41">
        <f t="shared" si="362"/>
        <v>0</v>
      </c>
      <c r="AO811" s="41">
        <f t="shared" si="363"/>
        <v>0</v>
      </c>
      <c r="AP811" s="41">
        <f t="shared" si="364"/>
        <v>0</v>
      </c>
      <c r="AQ811" s="41">
        <f t="shared" si="365"/>
        <v>0</v>
      </c>
      <c r="AR811" s="41">
        <f t="shared" si="366"/>
        <v>0</v>
      </c>
      <c r="AS811" s="41">
        <f t="shared" si="367"/>
        <v>0</v>
      </c>
      <c r="AT811" s="41">
        <f t="shared" si="368"/>
        <v>0</v>
      </c>
      <c r="AU811" s="41">
        <f t="shared" si="369"/>
        <v>0</v>
      </c>
      <c r="AV811" s="41">
        <f t="shared" si="370"/>
        <v>0</v>
      </c>
      <c r="AW811" s="41">
        <f t="shared" si="371"/>
        <v>0</v>
      </c>
      <c r="AX811" s="41">
        <f t="shared" si="372"/>
        <v>0</v>
      </c>
      <c r="AY811" s="41">
        <f t="shared" si="373"/>
        <v>0</v>
      </c>
      <c r="AZ811" s="41">
        <f t="shared" si="374"/>
        <v>0</v>
      </c>
    </row>
    <row r="812" spans="1:52" ht="15" customHeight="1">
      <c r="A812" s="159"/>
      <c r="B812" s="179"/>
      <c r="C812" s="220" t="s">
        <v>854</v>
      </c>
      <c r="D812" s="573" t="str">
        <f t="shared" si="357"/>
        <v/>
      </c>
      <c r="E812" s="573"/>
      <c r="F812" s="573"/>
      <c r="G812" s="551" t="str">
        <f t="shared" si="358"/>
        <v/>
      </c>
      <c r="H812" s="551"/>
      <c r="I812" s="551"/>
      <c r="J812" s="551"/>
      <c r="K812" s="551"/>
      <c r="L812" s="551"/>
      <c r="M812" s="551"/>
      <c r="N812" s="551"/>
      <c r="O812" s="27"/>
      <c r="P812" s="27"/>
      <c r="Q812" s="27"/>
      <c r="R812" s="27"/>
      <c r="S812" s="27"/>
      <c r="T812" s="27"/>
      <c r="U812" s="27"/>
      <c r="V812" s="27"/>
      <c r="W812" s="27"/>
      <c r="X812" s="27"/>
      <c r="Y812" s="27"/>
      <c r="Z812" s="27"/>
      <c r="AA812" s="27"/>
      <c r="AB812" s="27"/>
      <c r="AC812" s="27"/>
      <c r="AD812" s="27"/>
      <c r="AK812" s="41">
        <f t="shared" si="359"/>
        <v>0</v>
      </c>
      <c r="AL812" s="41">
        <f t="shared" si="360"/>
        <v>0</v>
      </c>
      <c r="AM812" s="41">
        <f t="shared" si="361"/>
        <v>0</v>
      </c>
      <c r="AN812" s="41">
        <f t="shared" si="362"/>
        <v>0</v>
      </c>
      <c r="AO812" s="41">
        <f t="shared" si="363"/>
        <v>0</v>
      </c>
      <c r="AP812" s="41">
        <f t="shared" si="364"/>
        <v>0</v>
      </c>
      <c r="AQ812" s="41">
        <f t="shared" si="365"/>
        <v>0</v>
      </c>
      <c r="AR812" s="41">
        <f t="shared" si="366"/>
        <v>0</v>
      </c>
      <c r="AS812" s="41">
        <f t="shared" si="367"/>
        <v>0</v>
      </c>
      <c r="AT812" s="41">
        <f t="shared" si="368"/>
        <v>0</v>
      </c>
      <c r="AU812" s="41">
        <f t="shared" si="369"/>
        <v>0</v>
      </c>
      <c r="AV812" s="41">
        <f t="shared" si="370"/>
        <v>0</v>
      </c>
      <c r="AW812" s="41">
        <f t="shared" si="371"/>
        <v>0</v>
      </c>
      <c r="AX812" s="41">
        <f t="shared" si="372"/>
        <v>0</v>
      </c>
      <c r="AY812" s="41">
        <f t="shared" si="373"/>
        <v>0</v>
      </c>
      <c r="AZ812" s="41">
        <f t="shared" si="374"/>
        <v>0</v>
      </c>
    </row>
    <row r="813" spans="1:52" ht="15" customHeight="1">
      <c r="A813" s="159"/>
      <c r="B813" s="179"/>
      <c r="C813" s="220" t="s">
        <v>855</v>
      </c>
      <c r="D813" s="573" t="str">
        <f t="shared" si="357"/>
        <v/>
      </c>
      <c r="E813" s="573"/>
      <c r="F813" s="573"/>
      <c r="G813" s="551" t="str">
        <f t="shared" si="358"/>
        <v/>
      </c>
      <c r="H813" s="551"/>
      <c r="I813" s="551"/>
      <c r="J813" s="551"/>
      <c r="K813" s="551"/>
      <c r="L813" s="551"/>
      <c r="M813" s="551"/>
      <c r="N813" s="551"/>
      <c r="O813" s="27"/>
      <c r="P813" s="27"/>
      <c r="Q813" s="27"/>
      <c r="R813" s="27"/>
      <c r="S813" s="27"/>
      <c r="T813" s="27"/>
      <c r="U813" s="27"/>
      <c r="V813" s="27"/>
      <c r="W813" s="27"/>
      <c r="X813" s="27"/>
      <c r="Y813" s="27"/>
      <c r="Z813" s="27"/>
      <c r="AA813" s="27"/>
      <c r="AB813" s="27"/>
      <c r="AC813" s="27"/>
      <c r="AD813" s="27"/>
      <c r="AK813" s="41">
        <f t="shared" si="359"/>
        <v>0</v>
      </c>
      <c r="AL813" s="41">
        <f t="shared" si="360"/>
        <v>0</v>
      </c>
      <c r="AM813" s="41">
        <f t="shared" si="361"/>
        <v>0</v>
      </c>
      <c r="AN813" s="41">
        <f t="shared" si="362"/>
        <v>0</v>
      </c>
      <c r="AO813" s="41">
        <f t="shared" si="363"/>
        <v>0</v>
      </c>
      <c r="AP813" s="41">
        <f t="shared" si="364"/>
        <v>0</v>
      </c>
      <c r="AQ813" s="41">
        <f t="shared" si="365"/>
        <v>0</v>
      </c>
      <c r="AR813" s="41">
        <f t="shared" si="366"/>
        <v>0</v>
      </c>
      <c r="AS813" s="41">
        <f t="shared" si="367"/>
        <v>0</v>
      </c>
      <c r="AT813" s="41">
        <f t="shared" si="368"/>
        <v>0</v>
      </c>
      <c r="AU813" s="41">
        <f t="shared" si="369"/>
        <v>0</v>
      </c>
      <c r="AV813" s="41">
        <f t="shared" si="370"/>
        <v>0</v>
      </c>
      <c r="AW813" s="41">
        <f t="shared" si="371"/>
        <v>0</v>
      </c>
      <c r="AX813" s="41">
        <f t="shared" si="372"/>
        <v>0</v>
      </c>
      <c r="AY813" s="41">
        <f t="shared" si="373"/>
        <v>0</v>
      </c>
      <c r="AZ813" s="41">
        <f t="shared" si="374"/>
        <v>0</v>
      </c>
    </row>
    <row r="814" spans="1:52" ht="15" customHeight="1">
      <c r="A814" s="159"/>
      <c r="B814" s="179"/>
      <c r="C814" s="220" t="s">
        <v>856</v>
      </c>
      <c r="D814" s="573" t="str">
        <f t="shared" si="357"/>
        <v/>
      </c>
      <c r="E814" s="573"/>
      <c r="F814" s="573"/>
      <c r="G814" s="551" t="str">
        <f t="shared" si="358"/>
        <v/>
      </c>
      <c r="H814" s="551"/>
      <c r="I814" s="551"/>
      <c r="J814" s="551"/>
      <c r="K814" s="551"/>
      <c r="L814" s="551"/>
      <c r="M814" s="551"/>
      <c r="N814" s="551"/>
      <c r="O814" s="27"/>
      <c r="P814" s="27"/>
      <c r="Q814" s="27"/>
      <c r="R814" s="27"/>
      <c r="S814" s="27"/>
      <c r="T814" s="27"/>
      <c r="U814" s="27"/>
      <c r="V814" s="27"/>
      <c r="W814" s="27"/>
      <c r="X814" s="27"/>
      <c r="Y814" s="27"/>
      <c r="Z814" s="27"/>
      <c r="AA814" s="27"/>
      <c r="AB814" s="27"/>
      <c r="AC814" s="27"/>
      <c r="AD814" s="27"/>
      <c r="AK814" s="41">
        <f t="shared" si="359"/>
        <v>0</v>
      </c>
      <c r="AL814" s="41">
        <f t="shared" si="360"/>
        <v>0</v>
      </c>
      <c r="AM814" s="41">
        <f t="shared" si="361"/>
        <v>0</v>
      </c>
      <c r="AN814" s="41">
        <f t="shared" si="362"/>
        <v>0</v>
      </c>
      <c r="AO814" s="41">
        <f t="shared" si="363"/>
        <v>0</v>
      </c>
      <c r="AP814" s="41">
        <f t="shared" si="364"/>
        <v>0</v>
      </c>
      <c r="AQ814" s="41">
        <f t="shared" si="365"/>
        <v>0</v>
      </c>
      <c r="AR814" s="41">
        <f t="shared" si="366"/>
        <v>0</v>
      </c>
      <c r="AS814" s="41">
        <f t="shared" si="367"/>
        <v>0</v>
      </c>
      <c r="AT814" s="41">
        <f t="shared" si="368"/>
        <v>0</v>
      </c>
      <c r="AU814" s="41">
        <f t="shared" si="369"/>
        <v>0</v>
      </c>
      <c r="AV814" s="41">
        <f t="shared" si="370"/>
        <v>0</v>
      </c>
      <c r="AW814" s="41">
        <f t="shared" si="371"/>
        <v>0</v>
      </c>
      <c r="AX814" s="41">
        <f t="shared" si="372"/>
        <v>0</v>
      </c>
      <c r="AY814" s="41">
        <f t="shared" si="373"/>
        <v>0</v>
      </c>
      <c r="AZ814" s="41">
        <f t="shared" si="374"/>
        <v>0</v>
      </c>
    </row>
    <row r="815" spans="1:52" ht="15" customHeight="1">
      <c r="A815" s="159"/>
      <c r="B815" s="179"/>
      <c r="C815" s="220" t="s">
        <v>857</v>
      </c>
      <c r="D815" s="573" t="str">
        <f t="shared" si="357"/>
        <v/>
      </c>
      <c r="E815" s="573"/>
      <c r="F815" s="573"/>
      <c r="G815" s="551" t="str">
        <f t="shared" si="358"/>
        <v/>
      </c>
      <c r="H815" s="551"/>
      <c r="I815" s="551"/>
      <c r="J815" s="551"/>
      <c r="K815" s="551"/>
      <c r="L815" s="551"/>
      <c r="M815" s="551"/>
      <c r="N815" s="551"/>
      <c r="O815" s="27"/>
      <c r="P815" s="27"/>
      <c r="Q815" s="27"/>
      <c r="R815" s="27"/>
      <c r="S815" s="27"/>
      <c r="T815" s="27"/>
      <c r="U815" s="27"/>
      <c r="V815" s="27"/>
      <c r="W815" s="27"/>
      <c r="X815" s="27"/>
      <c r="Y815" s="27"/>
      <c r="Z815" s="27"/>
      <c r="AA815" s="27"/>
      <c r="AB815" s="27"/>
      <c r="AC815" s="27"/>
      <c r="AD815" s="27"/>
      <c r="AK815" s="41">
        <f t="shared" si="359"/>
        <v>0</v>
      </c>
      <c r="AL815" s="41">
        <f t="shared" si="360"/>
        <v>0</v>
      </c>
      <c r="AM815" s="41">
        <f t="shared" si="361"/>
        <v>0</v>
      </c>
      <c r="AN815" s="41">
        <f t="shared" si="362"/>
        <v>0</v>
      </c>
      <c r="AO815" s="41">
        <f t="shared" si="363"/>
        <v>0</v>
      </c>
      <c r="AP815" s="41">
        <f t="shared" si="364"/>
        <v>0</v>
      </c>
      <c r="AQ815" s="41">
        <f t="shared" si="365"/>
        <v>0</v>
      </c>
      <c r="AR815" s="41">
        <f t="shared" si="366"/>
        <v>0</v>
      </c>
      <c r="AS815" s="41">
        <f t="shared" si="367"/>
        <v>0</v>
      </c>
      <c r="AT815" s="41">
        <f t="shared" si="368"/>
        <v>0</v>
      </c>
      <c r="AU815" s="41">
        <f t="shared" si="369"/>
        <v>0</v>
      </c>
      <c r="AV815" s="41">
        <f t="shared" si="370"/>
        <v>0</v>
      </c>
      <c r="AW815" s="41">
        <f t="shared" si="371"/>
        <v>0</v>
      </c>
      <c r="AX815" s="41">
        <f t="shared" si="372"/>
        <v>0</v>
      </c>
      <c r="AY815" s="41">
        <f t="shared" si="373"/>
        <v>0</v>
      </c>
      <c r="AZ815" s="41">
        <f t="shared" si="374"/>
        <v>0</v>
      </c>
    </row>
    <row r="816" spans="1:52" ht="15" customHeight="1">
      <c r="A816" s="159"/>
      <c r="B816" s="179"/>
      <c r="C816" s="220" t="s">
        <v>858</v>
      </c>
      <c r="D816" s="573" t="str">
        <f t="shared" si="357"/>
        <v/>
      </c>
      <c r="E816" s="573"/>
      <c r="F816" s="573"/>
      <c r="G816" s="551" t="str">
        <f t="shared" si="358"/>
        <v/>
      </c>
      <c r="H816" s="551"/>
      <c r="I816" s="551"/>
      <c r="J816" s="551"/>
      <c r="K816" s="551"/>
      <c r="L816" s="551"/>
      <c r="M816" s="551"/>
      <c r="N816" s="551"/>
      <c r="O816" s="27"/>
      <c r="P816" s="27"/>
      <c r="Q816" s="27"/>
      <c r="R816" s="27"/>
      <c r="S816" s="27"/>
      <c r="T816" s="27"/>
      <c r="U816" s="27"/>
      <c r="V816" s="27"/>
      <c r="W816" s="27"/>
      <c r="X816" s="27"/>
      <c r="Y816" s="27"/>
      <c r="Z816" s="27"/>
      <c r="AA816" s="27"/>
      <c r="AB816" s="27"/>
      <c r="AC816" s="27"/>
      <c r="AD816" s="27"/>
      <c r="AK816" s="41">
        <f t="shared" si="359"/>
        <v>0</v>
      </c>
      <c r="AL816" s="41">
        <f t="shared" si="360"/>
        <v>0</v>
      </c>
      <c r="AM816" s="41">
        <f t="shared" si="361"/>
        <v>0</v>
      </c>
      <c r="AN816" s="41">
        <f t="shared" si="362"/>
        <v>0</v>
      </c>
      <c r="AO816" s="41">
        <f t="shared" si="363"/>
        <v>0</v>
      </c>
      <c r="AP816" s="41">
        <f t="shared" si="364"/>
        <v>0</v>
      </c>
      <c r="AQ816" s="41">
        <f t="shared" si="365"/>
        <v>0</v>
      </c>
      <c r="AR816" s="41">
        <f t="shared" si="366"/>
        <v>0</v>
      </c>
      <c r="AS816" s="41">
        <f t="shared" si="367"/>
        <v>0</v>
      </c>
      <c r="AT816" s="41">
        <f t="shared" si="368"/>
        <v>0</v>
      </c>
      <c r="AU816" s="41">
        <f t="shared" si="369"/>
        <v>0</v>
      </c>
      <c r="AV816" s="41">
        <f t="shared" si="370"/>
        <v>0</v>
      </c>
      <c r="AW816" s="41">
        <f t="shared" si="371"/>
        <v>0</v>
      </c>
      <c r="AX816" s="41">
        <f t="shared" si="372"/>
        <v>0</v>
      </c>
      <c r="AY816" s="41">
        <f t="shared" si="373"/>
        <v>0</v>
      </c>
      <c r="AZ816" s="41">
        <f t="shared" si="374"/>
        <v>0</v>
      </c>
    </row>
    <row r="817" spans="1:52" ht="15" customHeight="1">
      <c r="A817" s="159"/>
      <c r="B817" s="179"/>
      <c r="C817" s="220" t="s">
        <v>859</v>
      </c>
      <c r="D817" s="573" t="str">
        <f t="shared" si="357"/>
        <v/>
      </c>
      <c r="E817" s="573"/>
      <c r="F817" s="573"/>
      <c r="G817" s="551" t="str">
        <f t="shared" si="358"/>
        <v/>
      </c>
      <c r="H817" s="551"/>
      <c r="I817" s="551"/>
      <c r="J817" s="551"/>
      <c r="K817" s="551"/>
      <c r="L817" s="551"/>
      <c r="M817" s="551"/>
      <c r="N817" s="551"/>
      <c r="O817" s="27"/>
      <c r="P817" s="27"/>
      <c r="Q817" s="27"/>
      <c r="R817" s="27"/>
      <c r="S817" s="27"/>
      <c r="T817" s="27"/>
      <c r="U817" s="27"/>
      <c r="V817" s="27"/>
      <c r="W817" s="27"/>
      <c r="X817" s="27"/>
      <c r="Y817" s="27"/>
      <c r="Z817" s="27"/>
      <c r="AA817" s="27"/>
      <c r="AB817" s="27"/>
      <c r="AC817" s="27"/>
      <c r="AD817" s="27"/>
      <c r="AK817" s="41">
        <f t="shared" si="359"/>
        <v>0</v>
      </c>
      <c r="AL817" s="41">
        <f t="shared" si="360"/>
        <v>0</v>
      </c>
      <c r="AM817" s="41">
        <f t="shared" si="361"/>
        <v>0</v>
      </c>
      <c r="AN817" s="41">
        <f t="shared" si="362"/>
        <v>0</v>
      </c>
      <c r="AO817" s="41">
        <f t="shared" si="363"/>
        <v>0</v>
      </c>
      <c r="AP817" s="41">
        <f t="shared" si="364"/>
        <v>0</v>
      </c>
      <c r="AQ817" s="41">
        <f t="shared" si="365"/>
        <v>0</v>
      </c>
      <c r="AR817" s="41">
        <f t="shared" si="366"/>
        <v>0</v>
      </c>
      <c r="AS817" s="41">
        <f t="shared" si="367"/>
        <v>0</v>
      </c>
      <c r="AT817" s="41">
        <f t="shared" si="368"/>
        <v>0</v>
      </c>
      <c r="AU817" s="41">
        <f t="shared" si="369"/>
        <v>0</v>
      </c>
      <c r="AV817" s="41">
        <f t="shared" si="370"/>
        <v>0</v>
      </c>
      <c r="AW817" s="41">
        <f t="shared" si="371"/>
        <v>0</v>
      </c>
      <c r="AX817" s="41">
        <f t="shared" si="372"/>
        <v>0</v>
      </c>
      <c r="AY817" s="41">
        <f t="shared" si="373"/>
        <v>0</v>
      </c>
      <c r="AZ817" s="41">
        <f t="shared" si="374"/>
        <v>0</v>
      </c>
    </row>
    <row r="818" spans="1:52" ht="15" customHeight="1">
      <c r="A818" s="159"/>
      <c r="B818" s="179"/>
      <c r="C818" s="220" t="s">
        <v>860</v>
      </c>
      <c r="D818" s="573" t="str">
        <f t="shared" si="357"/>
        <v/>
      </c>
      <c r="E818" s="573"/>
      <c r="F818" s="573"/>
      <c r="G818" s="551" t="str">
        <f t="shared" si="358"/>
        <v/>
      </c>
      <c r="H818" s="551"/>
      <c r="I818" s="551"/>
      <c r="J818" s="551"/>
      <c r="K818" s="551"/>
      <c r="L818" s="551"/>
      <c r="M818" s="551"/>
      <c r="N818" s="551"/>
      <c r="O818" s="27"/>
      <c r="P818" s="27"/>
      <c r="Q818" s="27"/>
      <c r="R818" s="27"/>
      <c r="S818" s="27"/>
      <c r="T818" s="27"/>
      <c r="U818" s="27"/>
      <c r="V818" s="27"/>
      <c r="W818" s="27"/>
      <c r="X818" s="27"/>
      <c r="Y818" s="27"/>
      <c r="Z818" s="27"/>
      <c r="AA818" s="27"/>
      <c r="AB818" s="27"/>
      <c r="AC818" s="27"/>
      <c r="AD818" s="27"/>
      <c r="AK818" s="41">
        <f t="shared" si="359"/>
        <v>0</v>
      </c>
      <c r="AL818" s="41">
        <f t="shared" si="360"/>
        <v>0</v>
      </c>
      <c r="AM818" s="41">
        <f t="shared" si="361"/>
        <v>0</v>
      </c>
      <c r="AN818" s="41">
        <f t="shared" si="362"/>
        <v>0</v>
      </c>
      <c r="AO818" s="41">
        <f t="shared" si="363"/>
        <v>0</v>
      </c>
      <c r="AP818" s="41">
        <f t="shared" si="364"/>
        <v>0</v>
      </c>
      <c r="AQ818" s="41">
        <f t="shared" si="365"/>
        <v>0</v>
      </c>
      <c r="AR818" s="41">
        <f t="shared" si="366"/>
        <v>0</v>
      </c>
      <c r="AS818" s="41">
        <f t="shared" si="367"/>
        <v>0</v>
      </c>
      <c r="AT818" s="41">
        <f t="shared" si="368"/>
        <v>0</v>
      </c>
      <c r="AU818" s="41">
        <f t="shared" si="369"/>
        <v>0</v>
      </c>
      <c r="AV818" s="41">
        <f t="shared" si="370"/>
        <v>0</v>
      </c>
      <c r="AW818" s="41">
        <f t="shared" si="371"/>
        <v>0</v>
      </c>
      <c r="AX818" s="41">
        <f t="shared" si="372"/>
        <v>0</v>
      </c>
      <c r="AY818" s="41">
        <f t="shared" si="373"/>
        <v>0</v>
      </c>
      <c r="AZ818" s="41">
        <f t="shared" si="374"/>
        <v>0</v>
      </c>
    </row>
    <row r="819" spans="1:52" ht="15" customHeight="1">
      <c r="A819" s="159"/>
      <c r="B819" s="179"/>
      <c r="C819" s="220" t="s">
        <v>861</v>
      </c>
      <c r="D819" s="573" t="str">
        <f t="shared" si="357"/>
        <v/>
      </c>
      <c r="E819" s="573"/>
      <c r="F819" s="573"/>
      <c r="G819" s="551" t="str">
        <f t="shared" si="358"/>
        <v/>
      </c>
      <c r="H819" s="551"/>
      <c r="I819" s="551"/>
      <c r="J819" s="551"/>
      <c r="K819" s="551"/>
      <c r="L819" s="551"/>
      <c r="M819" s="551"/>
      <c r="N819" s="551"/>
      <c r="O819" s="27"/>
      <c r="P819" s="27"/>
      <c r="Q819" s="27"/>
      <c r="R819" s="27"/>
      <c r="S819" s="27"/>
      <c r="T819" s="27"/>
      <c r="U819" s="27"/>
      <c r="V819" s="27"/>
      <c r="W819" s="27"/>
      <c r="X819" s="27"/>
      <c r="Y819" s="27"/>
      <c r="Z819" s="27"/>
      <c r="AA819" s="27"/>
      <c r="AB819" s="27"/>
      <c r="AC819" s="27"/>
      <c r="AD819" s="27"/>
      <c r="AK819" s="41">
        <f t="shared" si="359"/>
        <v>0</v>
      </c>
      <c r="AL819" s="41">
        <f t="shared" si="360"/>
        <v>0</v>
      </c>
      <c r="AM819" s="41">
        <f t="shared" si="361"/>
        <v>0</v>
      </c>
      <c r="AN819" s="41">
        <f t="shared" si="362"/>
        <v>0</v>
      </c>
      <c r="AO819" s="41">
        <f t="shared" si="363"/>
        <v>0</v>
      </c>
      <c r="AP819" s="41">
        <f t="shared" si="364"/>
        <v>0</v>
      </c>
      <c r="AQ819" s="41">
        <f t="shared" si="365"/>
        <v>0</v>
      </c>
      <c r="AR819" s="41">
        <f t="shared" si="366"/>
        <v>0</v>
      </c>
      <c r="AS819" s="41">
        <f t="shared" si="367"/>
        <v>0</v>
      </c>
      <c r="AT819" s="41">
        <f t="shared" si="368"/>
        <v>0</v>
      </c>
      <c r="AU819" s="41">
        <f t="shared" si="369"/>
        <v>0</v>
      </c>
      <c r="AV819" s="41">
        <f t="shared" si="370"/>
        <v>0</v>
      </c>
      <c r="AW819" s="41">
        <f t="shared" si="371"/>
        <v>0</v>
      </c>
      <c r="AX819" s="41">
        <f t="shared" si="372"/>
        <v>0</v>
      </c>
      <c r="AY819" s="41">
        <f t="shared" si="373"/>
        <v>0</v>
      </c>
      <c r="AZ819" s="41">
        <f t="shared" si="374"/>
        <v>0</v>
      </c>
    </row>
    <row r="820" spans="1:52" ht="15" customHeight="1">
      <c r="A820" s="159"/>
      <c r="B820" s="179"/>
      <c r="C820" s="220" t="s">
        <v>862</v>
      </c>
      <c r="D820" s="573" t="str">
        <f t="shared" si="357"/>
        <v/>
      </c>
      <c r="E820" s="573"/>
      <c r="F820" s="573"/>
      <c r="G820" s="551" t="str">
        <f t="shared" si="358"/>
        <v/>
      </c>
      <c r="H820" s="551"/>
      <c r="I820" s="551"/>
      <c r="J820" s="551"/>
      <c r="K820" s="551"/>
      <c r="L820" s="551"/>
      <c r="M820" s="551"/>
      <c r="N820" s="551"/>
      <c r="O820" s="27"/>
      <c r="P820" s="27"/>
      <c r="Q820" s="27"/>
      <c r="R820" s="27"/>
      <c r="S820" s="27"/>
      <c r="T820" s="27"/>
      <c r="U820" s="27"/>
      <c r="V820" s="27"/>
      <c r="W820" s="27"/>
      <c r="X820" s="27"/>
      <c r="Y820" s="27"/>
      <c r="Z820" s="27"/>
      <c r="AA820" s="27"/>
      <c r="AB820" s="27"/>
      <c r="AC820" s="27"/>
      <c r="AD820" s="27"/>
      <c r="AK820" s="41">
        <f t="shared" si="359"/>
        <v>0</v>
      </c>
      <c r="AL820" s="41">
        <f t="shared" si="360"/>
        <v>0</v>
      </c>
      <c r="AM820" s="41">
        <f t="shared" si="361"/>
        <v>0</v>
      </c>
      <c r="AN820" s="41">
        <f t="shared" si="362"/>
        <v>0</v>
      </c>
      <c r="AO820" s="41">
        <f t="shared" si="363"/>
        <v>0</v>
      </c>
      <c r="AP820" s="41">
        <f t="shared" si="364"/>
        <v>0</v>
      </c>
      <c r="AQ820" s="41">
        <f t="shared" si="365"/>
        <v>0</v>
      </c>
      <c r="AR820" s="41">
        <f t="shared" si="366"/>
        <v>0</v>
      </c>
      <c r="AS820" s="41">
        <f t="shared" si="367"/>
        <v>0</v>
      </c>
      <c r="AT820" s="41">
        <f t="shared" si="368"/>
        <v>0</v>
      </c>
      <c r="AU820" s="41">
        <f t="shared" si="369"/>
        <v>0</v>
      </c>
      <c r="AV820" s="41">
        <f t="shared" si="370"/>
        <v>0</v>
      </c>
      <c r="AW820" s="41">
        <f t="shared" si="371"/>
        <v>0</v>
      </c>
      <c r="AX820" s="41">
        <f t="shared" si="372"/>
        <v>0</v>
      </c>
      <c r="AY820" s="41">
        <f t="shared" si="373"/>
        <v>0</v>
      </c>
      <c r="AZ820" s="41">
        <f t="shared" si="374"/>
        <v>0</v>
      </c>
    </row>
    <row r="821" spans="1:52" ht="15" customHeight="1">
      <c r="A821" s="159"/>
      <c r="B821" s="179"/>
      <c r="C821" s="220" t="s">
        <v>863</v>
      </c>
      <c r="D821" s="573" t="str">
        <f t="shared" si="357"/>
        <v/>
      </c>
      <c r="E821" s="573"/>
      <c r="F821" s="573"/>
      <c r="G821" s="551" t="str">
        <f t="shared" si="358"/>
        <v/>
      </c>
      <c r="H821" s="551"/>
      <c r="I821" s="551"/>
      <c r="J821" s="551"/>
      <c r="K821" s="551"/>
      <c r="L821" s="551"/>
      <c r="M821" s="551"/>
      <c r="N821" s="551"/>
      <c r="O821" s="27"/>
      <c r="P821" s="27"/>
      <c r="Q821" s="27"/>
      <c r="R821" s="27"/>
      <c r="S821" s="27"/>
      <c r="T821" s="27"/>
      <c r="U821" s="27"/>
      <c r="V821" s="27"/>
      <c r="W821" s="27"/>
      <c r="X821" s="27"/>
      <c r="Y821" s="27"/>
      <c r="Z821" s="27"/>
      <c r="AA821" s="27"/>
      <c r="AB821" s="27"/>
      <c r="AC821" s="27"/>
      <c r="AD821" s="27"/>
      <c r="AK821" s="41">
        <f t="shared" si="359"/>
        <v>0</v>
      </c>
      <c r="AL821" s="41">
        <f t="shared" si="360"/>
        <v>0</v>
      </c>
      <c r="AM821" s="41">
        <f t="shared" si="361"/>
        <v>0</v>
      </c>
      <c r="AN821" s="41">
        <f t="shared" si="362"/>
        <v>0</v>
      </c>
      <c r="AO821" s="41">
        <f t="shared" si="363"/>
        <v>0</v>
      </c>
      <c r="AP821" s="41">
        <f t="shared" si="364"/>
        <v>0</v>
      </c>
      <c r="AQ821" s="41">
        <f t="shared" si="365"/>
        <v>0</v>
      </c>
      <c r="AR821" s="41">
        <f t="shared" si="366"/>
        <v>0</v>
      </c>
      <c r="AS821" s="41">
        <f t="shared" si="367"/>
        <v>0</v>
      </c>
      <c r="AT821" s="41">
        <f t="shared" si="368"/>
        <v>0</v>
      </c>
      <c r="AU821" s="41">
        <f t="shared" si="369"/>
        <v>0</v>
      </c>
      <c r="AV821" s="41">
        <f t="shared" si="370"/>
        <v>0</v>
      </c>
      <c r="AW821" s="41">
        <f t="shared" si="371"/>
        <v>0</v>
      </c>
      <c r="AX821" s="41">
        <f t="shared" si="372"/>
        <v>0</v>
      </c>
      <c r="AY821" s="41">
        <f t="shared" si="373"/>
        <v>0</v>
      </c>
      <c r="AZ821" s="41">
        <f t="shared" si="374"/>
        <v>0</v>
      </c>
    </row>
    <row r="822" spans="1:52" ht="15" customHeight="1">
      <c r="A822" s="159"/>
      <c r="B822" s="179"/>
      <c r="C822" s="220" t="s">
        <v>343</v>
      </c>
      <c r="D822" s="573" t="str">
        <f t="shared" si="357"/>
        <v/>
      </c>
      <c r="E822" s="573"/>
      <c r="F822" s="573"/>
      <c r="G822" s="551" t="str">
        <f t="shared" si="358"/>
        <v/>
      </c>
      <c r="H822" s="551"/>
      <c r="I822" s="551"/>
      <c r="J822" s="551"/>
      <c r="K822" s="551"/>
      <c r="L822" s="551"/>
      <c r="M822" s="551"/>
      <c r="N822" s="551"/>
      <c r="O822" s="27"/>
      <c r="P822" s="27"/>
      <c r="Q822" s="27"/>
      <c r="R822" s="27"/>
      <c r="S822" s="27"/>
      <c r="T822" s="27"/>
      <c r="U822" s="27"/>
      <c r="V822" s="27"/>
      <c r="W822" s="27"/>
      <c r="X822" s="27"/>
      <c r="Y822" s="27"/>
      <c r="Z822" s="27"/>
      <c r="AA822" s="27"/>
      <c r="AB822" s="27"/>
      <c r="AC822" s="27"/>
      <c r="AD822" s="27"/>
      <c r="AK822" s="41">
        <f t="shared" si="359"/>
        <v>0</v>
      </c>
      <c r="AL822" s="41">
        <f t="shared" si="360"/>
        <v>0</v>
      </c>
      <c r="AM822" s="41">
        <f t="shared" si="361"/>
        <v>0</v>
      </c>
      <c r="AN822" s="41">
        <f t="shared" si="362"/>
        <v>0</v>
      </c>
      <c r="AO822" s="41">
        <f t="shared" si="363"/>
        <v>0</v>
      </c>
      <c r="AP822" s="41">
        <f t="shared" si="364"/>
        <v>0</v>
      </c>
      <c r="AQ822" s="41">
        <f t="shared" si="365"/>
        <v>0</v>
      </c>
      <c r="AR822" s="41">
        <f t="shared" si="366"/>
        <v>0</v>
      </c>
      <c r="AS822" s="41">
        <f t="shared" si="367"/>
        <v>0</v>
      </c>
      <c r="AT822" s="41">
        <f t="shared" si="368"/>
        <v>0</v>
      </c>
      <c r="AU822" s="41">
        <f t="shared" si="369"/>
        <v>0</v>
      </c>
      <c r="AV822" s="41">
        <f t="shared" si="370"/>
        <v>0</v>
      </c>
      <c r="AW822" s="41">
        <f t="shared" si="371"/>
        <v>0</v>
      </c>
      <c r="AX822" s="41">
        <f t="shared" si="372"/>
        <v>0</v>
      </c>
      <c r="AY822" s="41">
        <f t="shared" si="373"/>
        <v>0</v>
      </c>
      <c r="AZ822" s="41">
        <f t="shared" si="374"/>
        <v>0</v>
      </c>
    </row>
    <row r="823" spans="1:52" ht="15" customHeight="1">
      <c r="A823" s="159"/>
      <c r="B823" s="179"/>
      <c r="C823" s="220" t="s">
        <v>864</v>
      </c>
      <c r="D823" s="573" t="str">
        <f t="shared" si="357"/>
        <v/>
      </c>
      <c r="E823" s="573"/>
      <c r="F823" s="573"/>
      <c r="G823" s="551" t="str">
        <f t="shared" si="358"/>
        <v/>
      </c>
      <c r="H823" s="551"/>
      <c r="I823" s="551"/>
      <c r="J823" s="551"/>
      <c r="K823" s="551"/>
      <c r="L823" s="551"/>
      <c r="M823" s="551"/>
      <c r="N823" s="551"/>
      <c r="O823" s="27"/>
      <c r="P823" s="27"/>
      <c r="Q823" s="27"/>
      <c r="R823" s="27"/>
      <c r="S823" s="27"/>
      <c r="T823" s="27"/>
      <c r="U823" s="27"/>
      <c r="V823" s="27"/>
      <c r="W823" s="27"/>
      <c r="X823" s="27"/>
      <c r="Y823" s="27"/>
      <c r="Z823" s="27"/>
      <c r="AA823" s="27"/>
      <c r="AB823" s="27"/>
      <c r="AC823" s="27"/>
      <c r="AD823" s="27"/>
      <c r="AK823" s="41">
        <f t="shared" si="359"/>
        <v>0</v>
      </c>
      <c r="AL823" s="41">
        <f t="shared" si="360"/>
        <v>0</v>
      </c>
      <c r="AM823" s="41">
        <f t="shared" si="361"/>
        <v>0</v>
      </c>
      <c r="AN823" s="41">
        <f t="shared" si="362"/>
        <v>0</v>
      </c>
      <c r="AO823" s="41">
        <f t="shared" si="363"/>
        <v>0</v>
      </c>
      <c r="AP823" s="41">
        <f t="shared" si="364"/>
        <v>0</v>
      </c>
      <c r="AQ823" s="41">
        <f t="shared" si="365"/>
        <v>0</v>
      </c>
      <c r="AR823" s="41">
        <f t="shared" si="366"/>
        <v>0</v>
      </c>
      <c r="AS823" s="41">
        <f t="shared" si="367"/>
        <v>0</v>
      </c>
      <c r="AT823" s="41">
        <f t="shared" si="368"/>
        <v>0</v>
      </c>
      <c r="AU823" s="41">
        <f t="shared" si="369"/>
        <v>0</v>
      </c>
      <c r="AV823" s="41">
        <f t="shared" si="370"/>
        <v>0</v>
      </c>
      <c r="AW823" s="41">
        <f t="shared" si="371"/>
        <v>0</v>
      </c>
      <c r="AX823" s="41">
        <f t="shared" si="372"/>
        <v>0</v>
      </c>
      <c r="AY823" s="41">
        <f t="shared" si="373"/>
        <v>0</v>
      </c>
      <c r="AZ823" s="41">
        <f t="shared" si="374"/>
        <v>0</v>
      </c>
    </row>
    <row r="824" spans="1:52" ht="15" customHeight="1">
      <c r="A824" s="159"/>
      <c r="B824" s="179"/>
      <c r="C824" s="220" t="s">
        <v>865</v>
      </c>
      <c r="D824" s="573" t="str">
        <f t="shared" si="357"/>
        <v/>
      </c>
      <c r="E824" s="573"/>
      <c r="F824" s="573"/>
      <c r="G824" s="551" t="str">
        <f t="shared" si="358"/>
        <v/>
      </c>
      <c r="H824" s="551"/>
      <c r="I824" s="551"/>
      <c r="J824" s="551"/>
      <c r="K824" s="551"/>
      <c r="L824" s="551"/>
      <c r="M824" s="551"/>
      <c r="N824" s="551"/>
      <c r="O824" s="27"/>
      <c r="P824" s="27"/>
      <c r="Q824" s="27"/>
      <c r="R824" s="27"/>
      <c r="S824" s="27"/>
      <c r="T824" s="27"/>
      <c r="U824" s="27"/>
      <c r="V824" s="27"/>
      <c r="W824" s="27"/>
      <c r="X824" s="27"/>
      <c r="Y824" s="27"/>
      <c r="Z824" s="27"/>
      <c r="AA824" s="27"/>
      <c r="AB824" s="27"/>
      <c r="AC824" s="27"/>
      <c r="AD824" s="27"/>
      <c r="AK824" s="41">
        <f t="shared" si="359"/>
        <v>0</v>
      </c>
      <c r="AL824" s="41">
        <f t="shared" si="360"/>
        <v>0</v>
      </c>
      <c r="AM824" s="41">
        <f t="shared" si="361"/>
        <v>0</v>
      </c>
      <c r="AN824" s="41">
        <f t="shared" si="362"/>
        <v>0</v>
      </c>
      <c r="AO824" s="41">
        <f t="shared" si="363"/>
        <v>0</v>
      </c>
      <c r="AP824" s="41">
        <f t="shared" si="364"/>
        <v>0</v>
      </c>
      <c r="AQ824" s="41">
        <f t="shared" si="365"/>
        <v>0</v>
      </c>
      <c r="AR824" s="41">
        <f t="shared" si="366"/>
        <v>0</v>
      </c>
      <c r="AS824" s="41">
        <f t="shared" si="367"/>
        <v>0</v>
      </c>
      <c r="AT824" s="41">
        <f t="shared" si="368"/>
        <v>0</v>
      </c>
      <c r="AU824" s="41">
        <f t="shared" si="369"/>
        <v>0</v>
      </c>
      <c r="AV824" s="41">
        <f t="shared" si="370"/>
        <v>0</v>
      </c>
      <c r="AW824" s="41">
        <f t="shared" si="371"/>
        <v>0</v>
      </c>
      <c r="AX824" s="41">
        <f t="shared" si="372"/>
        <v>0</v>
      </c>
      <c r="AY824" s="41">
        <f t="shared" si="373"/>
        <v>0</v>
      </c>
      <c r="AZ824" s="41">
        <f t="shared" si="374"/>
        <v>0</v>
      </c>
    </row>
    <row r="825" spans="1:52" ht="15" customHeight="1">
      <c r="A825" s="159"/>
      <c r="B825" s="179"/>
      <c r="C825" s="220" t="s">
        <v>866</v>
      </c>
      <c r="D825" s="573" t="str">
        <f t="shared" si="357"/>
        <v/>
      </c>
      <c r="E825" s="573"/>
      <c r="F825" s="573"/>
      <c r="G825" s="551" t="str">
        <f t="shared" si="358"/>
        <v/>
      </c>
      <c r="H825" s="551"/>
      <c r="I825" s="551"/>
      <c r="J825" s="551"/>
      <c r="K825" s="551"/>
      <c r="L825" s="551"/>
      <c r="M825" s="551"/>
      <c r="N825" s="551"/>
      <c r="O825" s="27"/>
      <c r="P825" s="27"/>
      <c r="Q825" s="27"/>
      <c r="R825" s="27"/>
      <c r="S825" s="27"/>
      <c r="T825" s="27"/>
      <c r="U825" s="27"/>
      <c r="V825" s="27"/>
      <c r="W825" s="27"/>
      <c r="X825" s="27"/>
      <c r="Y825" s="27"/>
      <c r="Z825" s="27"/>
      <c r="AA825" s="27"/>
      <c r="AB825" s="27"/>
      <c r="AC825" s="27"/>
      <c r="AD825" s="27"/>
      <c r="AK825" s="41">
        <f t="shared" si="359"/>
        <v>0</v>
      </c>
      <c r="AL825" s="41">
        <f t="shared" si="360"/>
        <v>0</v>
      </c>
      <c r="AM825" s="41">
        <f t="shared" si="361"/>
        <v>0</v>
      </c>
      <c r="AN825" s="41">
        <f t="shared" si="362"/>
        <v>0</v>
      </c>
      <c r="AO825" s="41">
        <f t="shared" si="363"/>
        <v>0</v>
      </c>
      <c r="AP825" s="41">
        <f t="shared" si="364"/>
        <v>0</v>
      </c>
      <c r="AQ825" s="41">
        <f t="shared" si="365"/>
        <v>0</v>
      </c>
      <c r="AR825" s="41">
        <f t="shared" si="366"/>
        <v>0</v>
      </c>
      <c r="AS825" s="41">
        <f t="shared" si="367"/>
        <v>0</v>
      </c>
      <c r="AT825" s="41">
        <f t="shared" si="368"/>
        <v>0</v>
      </c>
      <c r="AU825" s="41">
        <f t="shared" si="369"/>
        <v>0</v>
      </c>
      <c r="AV825" s="41">
        <f t="shared" si="370"/>
        <v>0</v>
      </c>
      <c r="AW825" s="41">
        <f t="shared" si="371"/>
        <v>0</v>
      </c>
      <c r="AX825" s="41">
        <f t="shared" si="372"/>
        <v>0</v>
      </c>
      <c r="AY825" s="41">
        <f t="shared" si="373"/>
        <v>0</v>
      </c>
      <c r="AZ825" s="41">
        <f t="shared" si="374"/>
        <v>0</v>
      </c>
    </row>
    <row r="826" spans="1:52" ht="15" customHeight="1">
      <c r="A826" s="159"/>
      <c r="B826" s="179"/>
      <c r="C826" s="220" t="s">
        <v>867</v>
      </c>
      <c r="D826" s="573" t="str">
        <f t="shared" si="357"/>
        <v/>
      </c>
      <c r="E826" s="573"/>
      <c r="F826" s="573"/>
      <c r="G826" s="551" t="str">
        <f t="shared" si="358"/>
        <v/>
      </c>
      <c r="H826" s="551"/>
      <c r="I826" s="551"/>
      <c r="J826" s="551"/>
      <c r="K826" s="551"/>
      <c r="L826" s="551"/>
      <c r="M826" s="551"/>
      <c r="N826" s="551"/>
      <c r="O826" s="27"/>
      <c r="P826" s="27"/>
      <c r="Q826" s="27"/>
      <c r="R826" s="27"/>
      <c r="S826" s="27"/>
      <c r="T826" s="27"/>
      <c r="U826" s="27"/>
      <c r="V826" s="27"/>
      <c r="W826" s="27"/>
      <c r="X826" s="27"/>
      <c r="Y826" s="27"/>
      <c r="Z826" s="27"/>
      <c r="AA826" s="27"/>
      <c r="AB826" s="27"/>
      <c r="AC826" s="27"/>
      <c r="AD826" s="27"/>
      <c r="AK826" s="41">
        <f t="shared" si="359"/>
        <v>0</v>
      </c>
      <c r="AL826" s="41">
        <f t="shared" si="360"/>
        <v>0</v>
      </c>
      <c r="AM826" s="41">
        <f t="shared" si="361"/>
        <v>0</v>
      </c>
      <c r="AN826" s="41">
        <f t="shared" si="362"/>
        <v>0</v>
      </c>
      <c r="AO826" s="41">
        <f t="shared" si="363"/>
        <v>0</v>
      </c>
      <c r="AP826" s="41">
        <f t="shared" si="364"/>
        <v>0</v>
      </c>
      <c r="AQ826" s="41">
        <f t="shared" si="365"/>
        <v>0</v>
      </c>
      <c r="AR826" s="41">
        <f t="shared" si="366"/>
        <v>0</v>
      </c>
      <c r="AS826" s="41">
        <f t="shared" si="367"/>
        <v>0</v>
      </c>
      <c r="AT826" s="41">
        <f t="shared" si="368"/>
        <v>0</v>
      </c>
      <c r="AU826" s="41">
        <f t="shared" si="369"/>
        <v>0</v>
      </c>
      <c r="AV826" s="41">
        <f t="shared" si="370"/>
        <v>0</v>
      </c>
      <c r="AW826" s="41">
        <f t="shared" si="371"/>
        <v>0</v>
      </c>
      <c r="AX826" s="41">
        <f t="shared" si="372"/>
        <v>0</v>
      </c>
      <c r="AY826" s="41">
        <f t="shared" si="373"/>
        <v>0</v>
      </c>
      <c r="AZ826" s="41">
        <f t="shared" si="374"/>
        <v>0</v>
      </c>
    </row>
    <row r="827" spans="1:52" ht="15" customHeight="1">
      <c r="A827" s="159"/>
      <c r="B827" s="179"/>
      <c r="C827" s="220" t="s">
        <v>868</v>
      </c>
      <c r="D827" s="573" t="str">
        <f t="shared" si="357"/>
        <v/>
      </c>
      <c r="E827" s="573"/>
      <c r="F827" s="573"/>
      <c r="G827" s="551" t="str">
        <f t="shared" si="358"/>
        <v/>
      </c>
      <c r="H827" s="551"/>
      <c r="I827" s="551"/>
      <c r="J827" s="551"/>
      <c r="K827" s="551"/>
      <c r="L827" s="551"/>
      <c r="M827" s="551"/>
      <c r="N827" s="551"/>
      <c r="O827" s="27"/>
      <c r="P827" s="27"/>
      <c r="Q827" s="27"/>
      <c r="R827" s="27"/>
      <c r="S827" s="27"/>
      <c r="T827" s="27"/>
      <c r="U827" s="27"/>
      <c r="V827" s="27"/>
      <c r="W827" s="27"/>
      <c r="X827" s="27"/>
      <c r="Y827" s="27"/>
      <c r="Z827" s="27"/>
      <c r="AA827" s="27"/>
      <c r="AB827" s="27"/>
      <c r="AC827" s="27"/>
      <c r="AD827" s="27"/>
      <c r="AK827" s="41">
        <f t="shared" si="359"/>
        <v>0</v>
      </c>
      <c r="AL827" s="41">
        <f t="shared" si="360"/>
        <v>0</v>
      </c>
      <c r="AM827" s="41">
        <f t="shared" si="361"/>
        <v>0</v>
      </c>
      <c r="AN827" s="41">
        <f t="shared" si="362"/>
        <v>0</v>
      </c>
      <c r="AO827" s="41">
        <f t="shared" si="363"/>
        <v>0</v>
      </c>
      <c r="AP827" s="41">
        <f t="shared" si="364"/>
        <v>0</v>
      </c>
      <c r="AQ827" s="41">
        <f t="shared" si="365"/>
        <v>0</v>
      </c>
      <c r="AR827" s="41">
        <f t="shared" si="366"/>
        <v>0</v>
      </c>
      <c r="AS827" s="41">
        <f t="shared" si="367"/>
        <v>0</v>
      </c>
      <c r="AT827" s="41">
        <f t="shared" si="368"/>
        <v>0</v>
      </c>
      <c r="AU827" s="41">
        <f t="shared" si="369"/>
        <v>0</v>
      </c>
      <c r="AV827" s="41">
        <f t="shared" si="370"/>
        <v>0</v>
      </c>
      <c r="AW827" s="41">
        <f t="shared" si="371"/>
        <v>0</v>
      </c>
      <c r="AX827" s="41">
        <f t="shared" si="372"/>
        <v>0</v>
      </c>
      <c r="AY827" s="41">
        <f t="shared" si="373"/>
        <v>0</v>
      </c>
      <c r="AZ827" s="41">
        <f t="shared" si="374"/>
        <v>0</v>
      </c>
    </row>
    <row r="828" spans="1:52" ht="15" customHeight="1">
      <c r="A828" s="159"/>
      <c r="B828" s="179"/>
      <c r="C828" s="220" t="s">
        <v>869</v>
      </c>
      <c r="D828" s="573" t="str">
        <f t="shared" si="357"/>
        <v/>
      </c>
      <c r="E828" s="573"/>
      <c r="F828" s="573"/>
      <c r="G828" s="551" t="str">
        <f t="shared" si="358"/>
        <v/>
      </c>
      <c r="H828" s="551"/>
      <c r="I828" s="551"/>
      <c r="J828" s="551"/>
      <c r="K828" s="551"/>
      <c r="L828" s="551"/>
      <c r="M828" s="551"/>
      <c r="N828" s="551"/>
      <c r="O828" s="27"/>
      <c r="P828" s="27"/>
      <c r="Q828" s="27"/>
      <c r="R828" s="27"/>
      <c r="S828" s="27"/>
      <c r="T828" s="27"/>
      <c r="U828" s="27"/>
      <c r="V828" s="27"/>
      <c r="W828" s="27"/>
      <c r="X828" s="27"/>
      <c r="Y828" s="27"/>
      <c r="Z828" s="27"/>
      <c r="AA828" s="27"/>
      <c r="AB828" s="27"/>
      <c r="AC828" s="27"/>
      <c r="AD828" s="27"/>
      <c r="AK828" s="41">
        <f t="shared" si="359"/>
        <v>0</v>
      </c>
      <c r="AL828" s="41">
        <f t="shared" si="360"/>
        <v>0</v>
      </c>
      <c r="AM828" s="41">
        <f t="shared" si="361"/>
        <v>0</v>
      </c>
      <c r="AN828" s="41">
        <f t="shared" si="362"/>
        <v>0</v>
      </c>
      <c r="AO828" s="41">
        <f t="shared" si="363"/>
        <v>0</v>
      </c>
      <c r="AP828" s="41">
        <f t="shared" si="364"/>
        <v>0</v>
      </c>
      <c r="AQ828" s="41">
        <f t="shared" si="365"/>
        <v>0</v>
      </c>
      <c r="AR828" s="41">
        <f t="shared" si="366"/>
        <v>0</v>
      </c>
      <c r="AS828" s="41">
        <f t="shared" si="367"/>
        <v>0</v>
      </c>
      <c r="AT828" s="41">
        <f t="shared" si="368"/>
        <v>0</v>
      </c>
      <c r="AU828" s="41">
        <f t="shared" si="369"/>
        <v>0</v>
      </c>
      <c r="AV828" s="41">
        <f t="shared" si="370"/>
        <v>0</v>
      </c>
      <c r="AW828" s="41">
        <f t="shared" si="371"/>
        <v>0</v>
      </c>
      <c r="AX828" s="41">
        <f t="shared" si="372"/>
        <v>0</v>
      </c>
      <c r="AY828" s="41">
        <f t="shared" si="373"/>
        <v>0</v>
      </c>
      <c r="AZ828" s="41">
        <f t="shared" si="374"/>
        <v>0</v>
      </c>
    </row>
    <row r="829" spans="1:52" ht="15" customHeight="1">
      <c r="A829" s="159"/>
      <c r="B829" s="179"/>
      <c r="C829" s="220" t="s">
        <v>870</v>
      </c>
      <c r="D829" s="573" t="str">
        <f t="shared" si="357"/>
        <v/>
      </c>
      <c r="E829" s="573"/>
      <c r="F829" s="573"/>
      <c r="G829" s="551" t="str">
        <f t="shared" si="358"/>
        <v/>
      </c>
      <c r="H829" s="551"/>
      <c r="I829" s="551"/>
      <c r="J829" s="551"/>
      <c r="K829" s="551"/>
      <c r="L829" s="551"/>
      <c r="M829" s="551"/>
      <c r="N829" s="551"/>
      <c r="O829" s="27"/>
      <c r="P829" s="27"/>
      <c r="Q829" s="27"/>
      <c r="R829" s="27"/>
      <c r="S829" s="27"/>
      <c r="T829" s="27"/>
      <c r="U829" s="27"/>
      <c r="V829" s="27"/>
      <c r="W829" s="27"/>
      <c r="X829" s="27"/>
      <c r="Y829" s="27"/>
      <c r="Z829" s="27"/>
      <c r="AA829" s="27"/>
      <c r="AB829" s="27"/>
      <c r="AC829" s="27"/>
      <c r="AD829" s="27"/>
      <c r="AK829" s="41">
        <f t="shared" si="359"/>
        <v>0</v>
      </c>
      <c r="AL829" s="41">
        <f t="shared" si="360"/>
        <v>0</v>
      </c>
      <c r="AM829" s="41">
        <f t="shared" si="361"/>
        <v>0</v>
      </c>
      <c r="AN829" s="41">
        <f t="shared" si="362"/>
        <v>0</v>
      </c>
      <c r="AO829" s="41">
        <f t="shared" si="363"/>
        <v>0</v>
      </c>
      <c r="AP829" s="41">
        <f t="shared" si="364"/>
        <v>0</v>
      </c>
      <c r="AQ829" s="41">
        <f t="shared" si="365"/>
        <v>0</v>
      </c>
      <c r="AR829" s="41">
        <f t="shared" si="366"/>
        <v>0</v>
      </c>
      <c r="AS829" s="41">
        <f t="shared" si="367"/>
        <v>0</v>
      </c>
      <c r="AT829" s="41">
        <f t="shared" si="368"/>
        <v>0</v>
      </c>
      <c r="AU829" s="41">
        <f t="shared" si="369"/>
        <v>0</v>
      </c>
      <c r="AV829" s="41">
        <f t="shared" si="370"/>
        <v>0</v>
      </c>
      <c r="AW829" s="41">
        <f t="shared" si="371"/>
        <v>0</v>
      </c>
      <c r="AX829" s="41">
        <f t="shared" si="372"/>
        <v>0</v>
      </c>
      <c r="AY829" s="41">
        <f t="shared" si="373"/>
        <v>0</v>
      </c>
      <c r="AZ829" s="41">
        <f t="shared" si="374"/>
        <v>0</v>
      </c>
    </row>
    <row r="830" spans="1:52" ht="15" customHeight="1">
      <c r="A830" s="159"/>
      <c r="B830" s="179"/>
      <c r="C830" s="220" t="s">
        <v>871</v>
      </c>
      <c r="D830" s="573" t="str">
        <f t="shared" si="357"/>
        <v/>
      </c>
      <c r="E830" s="573"/>
      <c r="F830" s="573"/>
      <c r="G830" s="551" t="str">
        <f t="shared" si="358"/>
        <v/>
      </c>
      <c r="H830" s="551"/>
      <c r="I830" s="551"/>
      <c r="J830" s="551"/>
      <c r="K830" s="551"/>
      <c r="L830" s="551"/>
      <c r="M830" s="551"/>
      <c r="N830" s="551"/>
      <c r="O830" s="27"/>
      <c r="P830" s="27"/>
      <c r="Q830" s="27"/>
      <c r="R830" s="27"/>
      <c r="S830" s="27"/>
      <c r="T830" s="27"/>
      <c r="U830" s="27"/>
      <c r="V830" s="27"/>
      <c r="W830" s="27"/>
      <c r="X830" s="27"/>
      <c r="Y830" s="27"/>
      <c r="Z830" s="27"/>
      <c r="AA830" s="27"/>
      <c r="AB830" s="27"/>
      <c r="AC830" s="27"/>
      <c r="AD830" s="27"/>
      <c r="AK830" s="41">
        <f t="shared" si="359"/>
        <v>0</v>
      </c>
      <c r="AL830" s="41">
        <f t="shared" si="360"/>
        <v>0</v>
      </c>
      <c r="AM830" s="41">
        <f t="shared" si="361"/>
        <v>0</v>
      </c>
      <c r="AN830" s="41">
        <f t="shared" si="362"/>
        <v>0</v>
      </c>
      <c r="AO830" s="41">
        <f t="shared" si="363"/>
        <v>0</v>
      </c>
      <c r="AP830" s="41">
        <f t="shared" si="364"/>
        <v>0</v>
      </c>
      <c r="AQ830" s="41">
        <f t="shared" si="365"/>
        <v>0</v>
      </c>
      <c r="AR830" s="41">
        <f t="shared" si="366"/>
        <v>0</v>
      </c>
      <c r="AS830" s="41">
        <f t="shared" si="367"/>
        <v>0</v>
      </c>
      <c r="AT830" s="41">
        <f t="shared" si="368"/>
        <v>0</v>
      </c>
      <c r="AU830" s="41">
        <f t="shared" si="369"/>
        <v>0</v>
      </c>
      <c r="AV830" s="41">
        <f t="shared" si="370"/>
        <v>0</v>
      </c>
      <c r="AW830" s="41">
        <f t="shared" si="371"/>
        <v>0</v>
      </c>
      <c r="AX830" s="41">
        <f t="shared" si="372"/>
        <v>0</v>
      </c>
      <c r="AY830" s="41">
        <f t="shared" si="373"/>
        <v>0</v>
      </c>
      <c r="AZ830" s="41">
        <f t="shared" si="374"/>
        <v>0</v>
      </c>
    </row>
    <row r="831" spans="1:52" ht="15" customHeight="1">
      <c r="A831" s="159"/>
      <c r="B831" s="179"/>
      <c r="C831" s="220" t="s">
        <v>872</v>
      </c>
      <c r="D831" s="573" t="str">
        <f t="shared" si="357"/>
        <v/>
      </c>
      <c r="E831" s="573"/>
      <c r="F831" s="573"/>
      <c r="G831" s="551" t="str">
        <f t="shared" si="358"/>
        <v/>
      </c>
      <c r="H831" s="551"/>
      <c r="I831" s="551"/>
      <c r="J831" s="551"/>
      <c r="K831" s="551"/>
      <c r="L831" s="551"/>
      <c r="M831" s="551"/>
      <c r="N831" s="551"/>
      <c r="O831" s="27"/>
      <c r="P831" s="27"/>
      <c r="Q831" s="27"/>
      <c r="R831" s="27"/>
      <c r="S831" s="27"/>
      <c r="T831" s="27"/>
      <c r="U831" s="27"/>
      <c r="V831" s="27"/>
      <c r="W831" s="27"/>
      <c r="X831" s="27"/>
      <c r="Y831" s="27"/>
      <c r="Z831" s="27"/>
      <c r="AA831" s="27"/>
      <c r="AB831" s="27"/>
      <c r="AC831" s="27"/>
      <c r="AD831" s="27"/>
      <c r="AK831" s="41">
        <f t="shared" si="359"/>
        <v>0</v>
      </c>
      <c r="AL831" s="41">
        <f t="shared" si="360"/>
        <v>0</v>
      </c>
      <c r="AM831" s="41">
        <f t="shared" si="361"/>
        <v>0</v>
      </c>
      <c r="AN831" s="41">
        <f t="shared" si="362"/>
        <v>0</v>
      </c>
      <c r="AO831" s="41">
        <f t="shared" si="363"/>
        <v>0</v>
      </c>
      <c r="AP831" s="41">
        <f t="shared" si="364"/>
        <v>0</v>
      </c>
      <c r="AQ831" s="41">
        <f t="shared" si="365"/>
        <v>0</v>
      </c>
      <c r="AR831" s="41">
        <f t="shared" si="366"/>
        <v>0</v>
      </c>
      <c r="AS831" s="41">
        <f t="shared" si="367"/>
        <v>0</v>
      </c>
      <c r="AT831" s="41">
        <f t="shared" si="368"/>
        <v>0</v>
      </c>
      <c r="AU831" s="41">
        <f t="shared" si="369"/>
        <v>0</v>
      </c>
      <c r="AV831" s="41">
        <f t="shared" si="370"/>
        <v>0</v>
      </c>
      <c r="AW831" s="41">
        <f t="shared" si="371"/>
        <v>0</v>
      </c>
      <c r="AX831" s="41">
        <f t="shared" si="372"/>
        <v>0</v>
      </c>
      <c r="AY831" s="41">
        <f t="shared" si="373"/>
        <v>0</v>
      </c>
      <c r="AZ831" s="41">
        <f t="shared" si="374"/>
        <v>0</v>
      </c>
    </row>
    <row r="832" spans="1:52" ht="15" customHeight="1">
      <c r="A832" s="159"/>
      <c r="B832" s="179"/>
      <c r="C832" s="220" t="s">
        <v>873</v>
      </c>
      <c r="D832" s="573" t="str">
        <f t="shared" si="357"/>
        <v/>
      </c>
      <c r="E832" s="573"/>
      <c r="F832" s="573"/>
      <c r="G832" s="551" t="str">
        <f t="shared" si="358"/>
        <v/>
      </c>
      <c r="H832" s="551"/>
      <c r="I832" s="551"/>
      <c r="J832" s="551"/>
      <c r="K832" s="551"/>
      <c r="L832" s="551"/>
      <c r="M832" s="551"/>
      <c r="N832" s="551"/>
      <c r="O832" s="27"/>
      <c r="P832" s="27"/>
      <c r="Q832" s="27"/>
      <c r="R832" s="27"/>
      <c r="S832" s="27"/>
      <c r="T832" s="27"/>
      <c r="U832" s="27"/>
      <c r="V832" s="27"/>
      <c r="W832" s="27"/>
      <c r="X832" s="27"/>
      <c r="Y832" s="27"/>
      <c r="Z832" s="27"/>
      <c r="AA832" s="27"/>
      <c r="AB832" s="27"/>
      <c r="AC832" s="27"/>
      <c r="AD832" s="27"/>
      <c r="AK832" s="41">
        <f t="shared" si="359"/>
        <v>0</v>
      </c>
      <c r="AL832" s="41">
        <f t="shared" si="360"/>
        <v>0</v>
      </c>
      <c r="AM832" s="41">
        <f t="shared" si="361"/>
        <v>0</v>
      </c>
      <c r="AN832" s="41">
        <f t="shared" si="362"/>
        <v>0</v>
      </c>
      <c r="AO832" s="41">
        <f t="shared" si="363"/>
        <v>0</v>
      </c>
      <c r="AP832" s="41">
        <f t="shared" si="364"/>
        <v>0</v>
      </c>
      <c r="AQ832" s="41">
        <f t="shared" si="365"/>
        <v>0</v>
      </c>
      <c r="AR832" s="41">
        <f t="shared" si="366"/>
        <v>0</v>
      </c>
      <c r="AS832" s="41">
        <f t="shared" si="367"/>
        <v>0</v>
      </c>
      <c r="AT832" s="41">
        <f t="shared" si="368"/>
        <v>0</v>
      </c>
      <c r="AU832" s="41">
        <f t="shared" si="369"/>
        <v>0</v>
      </c>
      <c r="AV832" s="41">
        <f t="shared" si="370"/>
        <v>0</v>
      </c>
      <c r="AW832" s="41">
        <f t="shared" si="371"/>
        <v>0</v>
      </c>
      <c r="AX832" s="41">
        <f t="shared" si="372"/>
        <v>0</v>
      </c>
      <c r="AY832" s="41">
        <f t="shared" si="373"/>
        <v>0</v>
      </c>
      <c r="AZ832" s="41">
        <f t="shared" si="374"/>
        <v>0</v>
      </c>
    </row>
    <row r="833" spans="1:52" ht="15" customHeight="1">
      <c r="A833" s="159"/>
      <c r="B833" s="179"/>
      <c r="C833" s="220" t="s">
        <v>874</v>
      </c>
      <c r="D833" s="573" t="str">
        <f t="shared" si="357"/>
        <v/>
      </c>
      <c r="E833" s="573"/>
      <c r="F833" s="573"/>
      <c r="G833" s="551" t="str">
        <f t="shared" si="358"/>
        <v/>
      </c>
      <c r="H833" s="551"/>
      <c r="I833" s="551"/>
      <c r="J833" s="551"/>
      <c r="K833" s="551"/>
      <c r="L833" s="551"/>
      <c r="M833" s="551"/>
      <c r="N833" s="551"/>
      <c r="O833" s="27"/>
      <c r="P833" s="27"/>
      <c r="Q833" s="27"/>
      <c r="R833" s="27"/>
      <c r="S833" s="27"/>
      <c r="T833" s="27"/>
      <c r="U833" s="27"/>
      <c r="V833" s="27"/>
      <c r="W833" s="27"/>
      <c r="X833" s="27"/>
      <c r="Y833" s="27"/>
      <c r="Z833" s="27"/>
      <c r="AA833" s="27"/>
      <c r="AB833" s="27"/>
      <c r="AC833" s="27"/>
      <c r="AD833" s="27"/>
      <c r="AK833" s="41">
        <f t="shared" si="359"/>
        <v>0</v>
      </c>
      <c r="AL833" s="41">
        <f t="shared" si="360"/>
        <v>0</v>
      </c>
      <c r="AM833" s="41">
        <f t="shared" si="361"/>
        <v>0</v>
      </c>
      <c r="AN833" s="41">
        <f t="shared" si="362"/>
        <v>0</v>
      </c>
      <c r="AO833" s="41">
        <f t="shared" si="363"/>
        <v>0</v>
      </c>
      <c r="AP833" s="41">
        <f t="shared" si="364"/>
        <v>0</v>
      </c>
      <c r="AQ833" s="41">
        <f t="shared" si="365"/>
        <v>0</v>
      </c>
      <c r="AR833" s="41">
        <f t="shared" si="366"/>
        <v>0</v>
      </c>
      <c r="AS833" s="41">
        <f t="shared" si="367"/>
        <v>0</v>
      </c>
      <c r="AT833" s="41">
        <f t="shared" si="368"/>
        <v>0</v>
      </c>
      <c r="AU833" s="41">
        <f t="shared" si="369"/>
        <v>0</v>
      </c>
      <c r="AV833" s="41">
        <f t="shared" si="370"/>
        <v>0</v>
      </c>
      <c r="AW833" s="41">
        <f t="shared" si="371"/>
        <v>0</v>
      </c>
      <c r="AX833" s="41">
        <f t="shared" si="372"/>
        <v>0</v>
      </c>
      <c r="AY833" s="41">
        <f t="shared" si="373"/>
        <v>0</v>
      </c>
      <c r="AZ833" s="41">
        <f t="shared" si="374"/>
        <v>0</v>
      </c>
    </row>
    <row r="834" spans="1:52" ht="15" customHeight="1">
      <c r="A834" s="159"/>
      <c r="B834" s="179"/>
      <c r="C834" s="220" t="s">
        <v>875</v>
      </c>
      <c r="D834" s="573" t="str">
        <f t="shared" si="357"/>
        <v/>
      </c>
      <c r="E834" s="573"/>
      <c r="F834" s="573"/>
      <c r="G834" s="551" t="str">
        <f t="shared" si="358"/>
        <v/>
      </c>
      <c r="H834" s="551"/>
      <c r="I834" s="551"/>
      <c r="J834" s="551"/>
      <c r="K834" s="551"/>
      <c r="L834" s="551"/>
      <c r="M834" s="551"/>
      <c r="N834" s="551"/>
      <c r="O834" s="27"/>
      <c r="P834" s="27"/>
      <c r="Q834" s="27"/>
      <c r="R834" s="27"/>
      <c r="S834" s="27"/>
      <c r="T834" s="27"/>
      <c r="U834" s="27"/>
      <c r="V834" s="27"/>
      <c r="W834" s="27"/>
      <c r="X834" s="27"/>
      <c r="Y834" s="27"/>
      <c r="Z834" s="27"/>
      <c r="AA834" s="27"/>
      <c r="AB834" s="27"/>
      <c r="AC834" s="27"/>
      <c r="AD834" s="27"/>
      <c r="AK834" s="41">
        <f t="shared" si="359"/>
        <v>0</v>
      </c>
      <c r="AL834" s="41">
        <f t="shared" si="360"/>
        <v>0</v>
      </c>
      <c r="AM834" s="41">
        <f t="shared" si="361"/>
        <v>0</v>
      </c>
      <c r="AN834" s="41">
        <f t="shared" si="362"/>
        <v>0</v>
      </c>
      <c r="AO834" s="41">
        <f t="shared" si="363"/>
        <v>0</v>
      </c>
      <c r="AP834" s="41">
        <f t="shared" si="364"/>
        <v>0</v>
      </c>
      <c r="AQ834" s="41">
        <f t="shared" si="365"/>
        <v>0</v>
      </c>
      <c r="AR834" s="41">
        <f t="shared" si="366"/>
        <v>0</v>
      </c>
      <c r="AS834" s="41">
        <f t="shared" si="367"/>
        <v>0</v>
      </c>
      <c r="AT834" s="41">
        <f t="shared" si="368"/>
        <v>0</v>
      </c>
      <c r="AU834" s="41">
        <f t="shared" si="369"/>
        <v>0</v>
      </c>
      <c r="AV834" s="41">
        <f t="shared" si="370"/>
        <v>0</v>
      </c>
      <c r="AW834" s="41">
        <f t="shared" si="371"/>
        <v>0</v>
      </c>
      <c r="AX834" s="41">
        <f t="shared" si="372"/>
        <v>0</v>
      </c>
      <c r="AY834" s="41">
        <f t="shared" si="373"/>
        <v>0</v>
      </c>
      <c r="AZ834" s="41">
        <f t="shared" si="374"/>
        <v>0</v>
      </c>
    </row>
    <row r="835" spans="1:52" ht="15" customHeight="1">
      <c r="A835" s="159"/>
      <c r="B835" s="179"/>
      <c r="C835" s="220" t="s">
        <v>876</v>
      </c>
      <c r="D835" s="573" t="str">
        <f t="shared" si="357"/>
        <v/>
      </c>
      <c r="E835" s="573"/>
      <c r="F835" s="573"/>
      <c r="G835" s="551" t="str">
        <f t="shared" si="358"/>
        <v/>
      </c>
      <c r="H835" s="551"/>
      <c r="I835" s="551"/>
      <c r="J835" s="551"/>
      <c r="K835" s="551"/>
      <c r="L835" s="551"/>
      <c r="M835" s="551"/>
      <c r="N835" s="551"/>
      <c r="O835" s="27"/>
      <c r="P835" s="27"/>
      <c r="Q835" s="27"/>
      <c r="R835" s="27"/>
      <c r="S835" s="27"/>
      <c r="T835" s="27"/>
      <c r="U835" s="27"/>
      <c r="V835" s="27"/>
      <c r="W835" s="27"/>
      <c r="X835" s="27"/>
      <c r="Y835" s="27"/>
      <c r="Z835" s="27"/>
      <c r="AA835" s="27"/>
      <c r="AB835" s="27"/>
      <c r="AC835" s="27"/>
      <c r="AD835" s="27"/>
      <c r="AK835" s="41">
        <f t="shared" si="359"/>
        <v>0</v>
      </c>
      <c r="AL835" s="41">
        <f t="shared" si="360"/>
        <v>0</v>
      </c>
      <c r="AM835" s="41">
        <f t="shared" si="361"/>
        <v>0</v>
      </c>
      <c r="AN835" s="41">
        <f t="shared" si="362"/>
        <v>0</v>
      </c>
      <c r="AO835" s="41">
        <f t="shared" si="363"/>
        <v>0</v>
      </c>
      <c r="AP835" s="41">
        <f t="shared" si="364"/>
        <v>0</v>
      </c>
      <c r="AQ835" s="41">
        <f t="shared" si="365"/>
        <v>0</v>
      </c>
      <c r="AR835" s="41">
        <f t="shared" si="366"/>
        <v>0</v>
      </c>
      <c r="AS835" s="41">
        <f t="shared" si="367"/>
        <v>0</v>
      </c>
      <c r="AT835" s="41">
        <f t="shared" si="368"/>
        <v>0</v>
      </c>
      <c r="AU835" s="41">
        <f t="shared" si="369"/>
        <v>0</v>
      </c>
      <c r="AV835" s="41">
        <f t="shared" si="370"/>
        <v>0</v>
      </c>
      <c r="AW835" s="41">
        <f t="shared" si="371"/>
        <v>0</v>
      </c>
      <c r="AX835" s="41">
        <f t="shared" si="372"/>
        <v>0</v>
      </c>
      <c r="AY835" s="41">
        <f t="shared" si="373"/>
        <v>0</v>
      </c>
      <c r="AZ835" s="41">
        <f t="shared" si="374"/>
        <v>0</v>
      </c>
    </row>
    <row r="836" spans="1:52" ht="15" customHeight="1">
      <c r="A836" s="159"/>
      <c r="B836" s="179"/>
      <c r="C836" s="220" t="s">
        <v>877</v>
      </c>
      <c r="D836" s="573" t="str">
        <f t="shared" si="357"/>
        <v/>
      </c>
      <c r="E836" s="573"/>
      <c r="F836" s="573"/>
      <c r="G836" s="551" t="str">
        <f t="shared" si="358"/>
        <v/>
      </c>
      <c r="H836" s="551"/>
      <c r="I836" s="551"/>
      <c r="J836" s="551"/>
      <c r="K836" s="551"/>
      <c r="L836" s="551"/>
      <c r="M836" s="551"/>
      <c r="N836" s="551"/>
      <c r="O836" s="27"/>
      <c r="P836" s="27"/>
      <c r="Q836" s="27"/>
      <c r="R836" s="27"/>
      <c r="S836" s="27"/>
      <c r="T836" s="27"/>
      <c r="U836" s="27"/>
      <c r="V836" s="27"/>
      <c r="W836" s="27"/>
      <c r="X836" s="27"/>
      <c r="Y836" s="27"/>
      <c r="Z836" s="27"/>
      <c r="AA836" s="27"/>
      <c r="AB836" s="27"/>
      <c r="AC836" s="27"/>
      <c r="AD836" s="27"/>
      <c r="AK836" s="41">
        <f t="shared" si="359"/>
        <v>0</v>
      </c>
      <c r="AL836" s="41">
        <f t="shared" si="360"/>
        <v>0</v>
      </c>
      <c r="AM836" s="41">
        <f t="shared" si="361"/>
        <v>0</v>
      </c>
      <c r="AN836" s="41">
        <f t="shared" si="362"/>
        <v>0</v>
      </c>
      <c r="AO836" s="41">
        <f t="shared" si="363"/>
        <v>0</v>
      </c>
      <c r="AP836" s="41">
        <f t="shared" si="364"/>
        <v>0</v>
      </c>
      <c r="AQ836" s="41">
        <f t="shared" si="365"/>
        <v>0</v>
      </c>
      <c r="AR836" s="41">
        <f t="shared" si="366"/>
        <v>0</v>
      </c>
      <c r="AS836" s="41">
        <f t="shared" si="367"/>
        <v>0</v>
      </c>
      <c r="AT836" s="41">
        <f t="shared" si="368"/>
        <v>0</v>
      </c>
      <c r="AU836" s="41">
        <f t="shared" si="369"/>
        <v>0</v>
      </c>
      <c r="AV836" s="41">
        <f t="shared" si="370"/>
        <v>0</v>
      </c>
      <c r="AW836" s="41">
        <f t="shared" si="371"/>
        <v>0</v>
      </c>
      <c r="AX836" s="41">
        <f t="shared" si="372"/>
        <v>0</v>
      </c>
      <c r="AY836" s="41">
        <f t="shared" si="373"/>
        <v>0</v>
      </c>
      <c r="AZ836" s="41">
        <f t="shared" si="374"/>
        <v>0</v>
      </c>
    </row>
    <row r="837" spans="1:52" ht="15" customHeight="1">
      <c r="A837" s="159"/>
      <c r="B837" s="179"/>
      <c r="C837" s="220" t="s">
        <v>878</v>
      </c>
      <c r="D837" s="573" t="str">
        <f t="shared" si="357"/>
        <v/>
      </c>
      <c r="E837" s="573"/>
      <c r="F837" s="573"/>
      <c r="G837" s="551" t="str">
        <f t="shared" si="358"/>
        <v/>
      </c>
      <c r="H837" s="551"/>
      <c r="I837" s="551"/>
      <c r="J837" s="551"/>
      <c r="K837" s="551"/>
      <c r="L837" s="551"/>
      <c r="M837" s="551"/>
      <c r="N837" s="551"/>
      <c r="O837" s="27"/>
      <c r="P837" s="27"/>
      <c r="Q837" s="27"/>
      <c r="R837" s="27"/>
      <c r="S837" s="27"/>
      <c r="T837" s="27"/>
      <c r="U837" s="27"/>
      <c r="V837" s="27"/>
      <c r="W837" s="27"/>
      <c r="X837" s="27"/>
      <c r="Y837" s="27"/>
      <c r="Z837" s="27"/>
      <c r="AA837" s="27"/>
      <c r="AB837" s="27"/>
      <c r="AC837" s="27"/>
      <c r="AD837" s="27"/>
      <c r="AK837" s="41">
        <f t="shared" si="359"/>
        <v>0</v>
      </c>
      <c r="AL837" s="41">
        <f t="shared" si="360"/>
        <v>0</v>
      </c>
      <c r="AM837" s="41">
        <f t="shared" si="361"/>
        <v>0</v>
      </c>
      <c r="AN837" s="41">
        <f t="shared" si="362"/>
        <v>0</v>
      </c>
      <c r="AO837" s="41">
        <f t="shared" si="363"/>
        <v>0</v>
      </c>
      <c r="AP837" s="41">
        <f t="shared" si="364"/>
        <v>0</v>
      </c>
      <c r="AQ837" s="41">
        <f t="shared" si="365"/>
        <v>0</v>
      </c>
      <c r="AR837" s="41">
        <f t="shared" si="366"/>
        <v>0</v>
      </c>
      <c r="AS837" s="41">
        <f t="shared" si="367"/>
        <v>0</v>
      </c>
      <c r="AT837" s="41">
        <f t="shared" si="368"/>
        <v>0</v>
      </c>
      <c r="AU837" s="41">
        <f t="shared" si="369"/>
        <v>0</v>
      </c>
      <c r="AV837" s="41">
        <f t="shared" si="370"/>
        <v>0</v>
      </c>
      <c r="AW837" s="41">
        <f t="shared" si="371"/>
        <v>0</v>
      </c>
      <c r="AX837" s="41">
        <f t="shared" si="372"/>
        <v>0</v>
      </c>
      <c r="AY837" s="41">
        <f t="shared" si="373"/>
        <v>0</v>
      </c>
      <c r="AZ837" s="41">
        <f t="shared" si="374"/>
        <v>0</v>
      </c>
    </row>
    <row r="838" spans="1:52" ht="15" customHeight="1">
      <c r="A838" s="159"/>
      <c r="B838" s="179"/>
      <c r="C838" s="220" t="s">
        <v>879</v>
      </c>
      <c r="D838" s="573" t="str">
        <f t="shared" si="357"/>
        <v/>
      </c>
      <c r="E838" s="573"/>
      <c r="F838" s="573"/>
      <c r="G838" s="551" t="str">
        <f t="shared" si="358"/>
        <v/>
      </c>
      <c r="H838" s="551"/>
      <c r="I838" s="551"/>
      <c r="J838" s="551"/>
      <c r="K838" s="551"/>
      <c r="L838" s="551"/>
      <c r="M838" s="551"/>
      <c r="N838" s="551"/>
      <c r="O838" s="27"/>
      <c r="P838" s="27"/>
      <c r="Q838" s="27"/>
      <c r="R838" s="27"/>
      <c r="S838" s="27"/>
      <c r="T838" s="27"/>
      <c r="U838" s="27"/>
      <c r="V838" s="27"/>
      <c r="W838" s="27"/>
      <c r="X838" s="27"/>
      <c r="Y838" s="27"/>
      <c r="Z838" s="27"/>
      <c r="AA838" s="27"/>
      <c r="AB838" s="27"/>
      <c r="AC838" s="27"/>
      <c r="AD838" s="27"/>
      <c r="AK838" s="41">
        <f t="shared" si="359"/>
        <v>0</v>
      </c>
      <c r="AL838" s="41">
        <f t="shared" si="360"/>
        <v>0</v>
      </c>
      <c r="AM838" s="41">
        <f t="shared" si="361"/>
        <v>0</v>
      </c>
      <c r="AN838" s="41">
        <f t="shared" si="362"/>
        <v>0</v>
      </c>
      <c r="AO838" s="41">
        <f t="shared" si="363"/>
        <v>0</v>
      </c>
      <c r="AP838" s="41">
        <f t="shared" si="364"/>
        <v>0</v>
      </c>
      <c r="AQ838" s="41">
        <f t="shared" si="365"/>
        <v>0</v>
      </c>
      <c r="AR838" s="41">
        <f t="shared" si="366"/>
        <v>0</v>
      </c>
      <c r="AS838" s="41">
        <f t="shared" si="367"/>
        <v>0</v>
      </c>
      <c r="AT838" s="41">
        <f t="shared" si="368"/>
        <v>0</v>
      </c>
      <c r="AU838" s="41">
        <f t="shared" si="369"/>
        <v>0</v>
      </c>
      <c r="AV838" s="41">
        <f t="shared" si="370"/>
        <v>0</v>
      </c>
      <c r="AW838" s="41">
        <f t="shared" si="371"/>
        <v>0</v>
      </c>
      <c r="AX838" s="41">
        <f t="shared" si="372"/>
        <v>0</v>
      </c>
      <c r="AY838" s="41">
        <f t="shared" si="373"/>
        <v>0</v>
      </c>
      <c r="AZ838" s="41">
        <f t="shared" si="374"/>
        <v>0</v>
      </c>
    </row>
    <row r="839" spans="1:52" ht="15" customHeight="1">
      <c r="A839" s="159"/>
      <c r="B839" s="179"/>
      <c r="C839" s="220" t="s">
        <v>880</v>
      </c>
      <c r="D839" s="573" t="str">
        <f t="shared" si="357"/>
        <v/>
      </c>
      <c r="E839" s="573"/>
      <c r="F839" s="573"/>
      <c r="G839" s="551" t="str">
        <f t="shared" si="358"/>
        <v/>
      </c>
      <c r="H839" s="551"/>
      <c r="I839" s="551"/>
      <c r="J839" s="551"/>
      <c r="K839" s="551"/>
      <c r="L839" s="551"/>
      <c r="M839" s="551"/>
      <c r="N839" s="551"/>
      <c r="O839" s="27"/>
      <c r="P839" s="27"/>
      <c r="Q839" s="27"/>
      <c r="R839" s="27"/>
      <c r="S839" s="27"/>
      <c r="T839" s="27"/>
      <c r="U839" s="27"/>
      <c r="V839" s="27"/>
      <c r="W839" s="27"/>
      <c r="X839" s="27"/>
      <c r="Y839" s="27"/>
      <c r="Z839" s="27"/>
      <c r="AA839" s="27"/>
      <c r="AB839" s="27"/>
      <c r="AC839" s="27"/>
      <c r="AD839" s="27"/>
      <c r="AK839" s="41">
        <f t="shared" si="359"/>
        <v>0</v>
      </c>
      <c r="AL839" s="41">
        <f t="shared" si="360"/>
        <v>0</v>
      </c>
      <c r="AM839" s="41">
        <f t="shared" si="361"/>
        <v>0</v>
      </c>
      <c r="AN839" s="41">
        <f t="shared" si="362"/>
        <v>0</v>
      </c>
      <c r="AO839" s="41">
        <f t="shared" si="363"/>
        <v>0</v>
      </c>
      <c r="AP839" s="41">
        <f t="shared" si="364"/>
        <v>0</v>
      </c>
      <c r="AQ839" s="41">
        <f t="shared" si="365"/>
        <v>0</v>
      </c>
      <c r="AR839" s="41">
        <f t="shared" si="366"/>
        <v>0</v>
      </c>
      <c r="AS839" s="41">
        <f t="shared" si="367"/>
        <v>0</v>
      </c>
      <c r="AT839" s="41">
        <f t="shared" si="368"/>
        <v>0</v>
      </c>
      <c r="AU839" s="41">
        <f t="shared" si="369"/>
        <v>0</v>
      </c>
      <c r="AV839" s="41">
        <f t="shared" si="370"/>
        <v>0</v>
      </c>
      <c r="AW839" s="41">
        <f t="shared" si="371"/>
        <v>0</v>
      </c>
      <c r="AX839" s="41">
        <f t="shared" si="372"/>
        <v>0</v>
      </c>
      <c r="AY839" s="41">
        <f t="shared" si="373"/>
        <v>0</v>
      </c>
      <c r="AZ839" s="41">
        <f t="shared" si="374"/>
        <v>0</v>
      </c>
    </row>
    <row r="840" spans="1:52" ht="15" customHeight="1">
      <c r="A840" s="159"/>
      <c r="B840" s="179"/>
      <c r="C840" s="220" t="s">
        <v>881</v>
      </c>
      <c r="D840" s="573" t="str">
        <f t="shared" si="357"/>
        <v/>
      </c>
      <c r="E840" s="573"/>
      <c r="F840" s="573"/>
      <c r="G840" s="551" t="str">
        <f t="shared" si="358"/>
        <v/>
      </c>
      <c r="H840" s="551"/>
      <c r="I840" s="551"/>
      <c r="J840" s="551"/>
      <c r="K840" s="551"/>
      <c r="L840" s="551"/>
      <c r="M840" s="551"/>
      <c r="N840" s="551"/>
      <c r="O840" s="27"/>
      <c r="P840" s="27"/>
      <c r="Q840" s="27"/>
      <c r="R840" s="27"/>
      <c r="S840" s="27"/>
      <c r="T840" s="27"/>
      <c r="U840" s="27"/>
      <c r="V840" s="27"/>
      <c r="W840" s="27"/>
      <c r="X840" s="27"/>
      <c r="Y840" s="27"/>
      <c r="Z840" s="27"/>
      <c r="AA840" s="27"/>
      <c r="AB840" s="27"/>
      <c r="AC840" s="27"/>
      <c r="AD840" s="27"/>
      <c r="AK840" s="41">
        <f t="shared" si="359"/>
        <v>0</v>
      </c>
      <c r="AL840" s="41">
        <f t="shared" si="360"/>
        <v>0</v>
      </c>
      <c r="AM840" s="41">
        <f t="shared" si="361"/>
        <v>0</v>
      </c>
      <c r="AN840" s="41">
        <f t="shared" si="362"/>
        <v>0</v>
      </c>
      <c r="AO840" s="41">
        <f t="shared" si="363"/>
        <v>0</v>
      </c>
      <c r="AP840" s="41">
        <f t="shared" si="364"/>
        <v>0</v>
      </c>
      <c r="AQ840" s="41">
        <f t="shared" si="365"/>
        <v>0</v>
      </c>
      <c r="AR840" s="41">
        <f t="shared" si="366"/>
        <v>0</v>
      </c>
      <c r="AS840" s="41">
        <f t="shared" si="367"/>
        <v>0</v>
      </c>
      <c r="AT840" s="41">
        <f t="shared" si="368"/>
        <v>0</v>
      </c>
      <c r="AU840" s="41">
        <f t="shared" si="369"/>
        <v>0</v>
      </c>
      <c r="AV840" s="41">
        <f t="shared" si="370"/>
        <v>0</v>
      </c>
      <c r="AW840" s="41">
        <f t="shared" si="371"/>
        <v>0</v>
      </c>
      <c r="AX840" s="41">
        <f t="shared" si="372"/>
        <v>0</v>
      </c>
      <c r="AY840" s="41">
        <f t="shared" si="373"/>
        <v>0</v>
      </c>
      <c r="AZ840" s="41">
        <f t="shared" si="374"/>
        <v>0</v>
      </c>
    </row>
    <row r="841" spans="1:52" ht="15" customHeight="1">
      <c r="A841" s="159"/>
      <c r="B841" s="179"/>
      <c r="C841" s="220" t="s">
        <v>882</v>
      </c>
      <c r="D841" s="573" t="str">
        <f t="shared" si="357"/>
        <v/>
      </c>
      <c r="E841" s="573"/>
      <c r="F841" s="573"/>
      <c r="G841" s="551" t="str">
        <f t="shared" si="358"/>
        <v/>
      </c>
      <c r="H841" s="551"/>
      <c r="I841" s="551"/>
      <c r="J841" s="551"/>
      <c r="K841" s="551"/>
      <c r="L841" s="551"/>
      <c r="M841" s="551"/>
      <c r="N841" s="551"/>
      <c r="O841" s="27"/>
      <c r="P841" s="27"/>
      <c r="Q841" s="27"/>
      <c r="R841" s="27"/>
      <c r="S841" s="27"/>
      <c r="T841" s="27"/>
      <c r="U841" s="27"/>
      <c r="V841" s="27"/>
      <c r="W841" s="27"/>
      <c r="X841" s="27"/>
      <c r="Y841" s="27"/>
      <c r="Z841" s="27"/>
      <c r="AA841" s="27"/>
      <c r="AB841" s="27"/>
      <c r="AC841" s="27"/>
      <c r="AD841" s="27"/>
      <c r="AK841" s="41">
        <f t="shared" si="359"/>
        <v>0</v>
      </c>
      <c r="AL841" s="41">
        <f t="shared" si="360"/>
        <v>0</v>
      </c>
      <c r="AM841" s="41">
        <f t="shared" si="361"/>
        <v>0</v>
      </c>
      <c r="AN841" s="41">
        <f t="shared" si="362"/>
        <v>0</v>
      </c>
      <c r="AO841" s="41">
        <f t="shared" si="363"/>
        <v>0</v>
      </c>
      <c r="AP841" s="41">
        <f t="shared" si="364"/>
        <v>0</v>
      </c>
      <c r="AQ841" s="41">
        <f t="shared" si="365"/>
        <v>0</v>
      </c>
      <c r="AR841" s="41">
        <f t="shared" si="366"/>
        <v>0</v>
      </c>
      <c r="AS841" s="41">
        <f t="shared" si="367"/>
        <v>0</v>
      </c>
      <c r="AT841" s="41">
        <f t="shared" si="368"/>
        <v>0</v>
      </c>
      <c r="AU841" s="41">
        <f t="shared" si="369"/>
        <v>0</v>
      </c>
      <c r="AV841" s="41">
        <f t="shared" si="370"/>
        <v>0</v>
      </c>
      <c r="AW841" s="41">
        <f t="shared" si="371"/>
        <v>0</v>
      </c>
      <c r="AX841" s="41">
        <f t="shared" si="372"/>
        <v>0</v>
      </c>
      <c r="AY841" s="41">
        <f t="shared" si="373"/>
        <v>0</v>
      </c>
      <c r="AZ841" s="41">
        <f t="shared" si="374"/>
        <v>0</v>
      </c>
    </row>
    <row r="842" spans="1:52" ht="15" customHeight="1">
      <c r="A842" s="159"/>
      <c r="B842" s="179"/>
      <c r="C842" s="220" t="s">
        <v>883</v>
      </c>
      <c r="D842" s="573" t="str">
        <f t="shared" si="357"/>
        <v/>
      </c>
      <c r="E842" s="573"/>
      <c r="F842" s="573"/>
      <c r="G842" s="551" t="str">
        <f t="shared" si="358"/>
        <v/>
      </c>
      <c r="H842" s="551"/>
      <c r="I842" s="551"/>
      <c r="J842" s="551"/>
      <c r="K842" s="551"/>
      <c r="L842" s="551"/>
      <c r="M842" s="551"/>
      <c r="N842" s="551"/>
      <c r="O842" s="27"/>
      <c r="P842" s="27"/>
      <c r="Q842" s="27"/>
      <c r="R842" s="27"/>
      <c r="S842" s="27"/>
      <c r="T842" s="27"/>
      <c r="U842" s="27"/>
      <c r="V842" s="27"/>
      <c r="W842" s="27"/>
      <c r="X842" s="27"/>
      <c r="Y842" s="27"/>
      <c r="Z842" s="27"/>
      <c r="AA842" s="27"/>
      <c r="AB842" s="27"/>
      <c r="AC842" s="27"/>
      <c r="AD842" s="27"/>
      <c r="AK842" s="41">
        <f t="shared" si="359"/>
        <v>0</v>
      </c>
      <c r="AL842" s="41">
        <f t="shared" si="360"/>
        <v>0</v>
      </c>
      <c r="AM842" s="41">
        <f t="shared" si="361"/>
        <v>0</v>
      </c>
      <c r="AN842" s="41">
        <f t="shared" si="362"/>
        <v>0</v>
      </c>
      <c r="AO842" s="41">
        <f t="shared" si="363"/>
        <v>0</v>
      </c>
      <c r="AP842" s="41">
        <f t="shared" si="364"/>
        <v>0</v>
      </c>
      <c r="AQ842" s="41">
        <f t="shared" si="365"/>
        <v>0</v>
      </c>
      <c r="AR842" s="41">
        <f t="shared" si="366"/>
        <v>0</v>
      </c>
      <c r="AS842" s="41">
        <f t="shared" si="367"/>
        <v>0</v>
      </c>
      <c r="AT842" s="41">
        <f t="shared" si="368"/>
        <v>0</v>
      </c>
      <c r="AU842" s="41">
        <f t="shared" si="369"/>
        <v>0</v>
      </c>
      <c r="AV842" s="41">
        <f t="shared" si="370"/>
        <v>0</v>
      </c>
      <c r="AW842" s="41">
        <f t="shared" si="371"/>
        <v>0</v>
      </c>
      <c r="AX842" s="41">
        <f t="shared" si="372"/>
        <v>0</v>
      </c>
      <c r="AY842" s="41">
        <f t="shared" si="373"/>
        <v>0</v>
      </c>
      <c r="AZ842" s="41">
        <f t="shared" si="374"/>
        <v>0</v>
      </c>
    </row>
    <row r="843" spans="1:52" ht="15" customHeight="1">
      <c r="A843" s="159"/>
      <c r="B843" s="179"/>
      <c r="C843" s="220" t="s">
        <v>884</v>
      </c>
      <c r="D843" s="573" t="str">
        <f t="shared" si="357"/>
        <v/>
      </c>
      <c r="E843" s="573"/>
      <c r="F843" s="573"/>
      <c r="G843" s="551" t="str">
        <f t="shared" si="358"/>
        <v/>
      </c>
      <c r="H843" s="551"/>
      <c r="I843" s="551"/>
      <c r="J843" s="551"/>
      <c r="K843" s="551"/>
      <c r="L843" s="551"/>
      <c r="M843" s="551"/>
      <c r="N843" s="551"/>
      <c r="O843" s="27"/>
      <c r="P843" s="27"/>
      <c r="Q843" s="27"/>
      <c r="R843" s="27"/>
      <c r="S843" s="27"/>
      <c r="T843" s="27"/>
      <c r="U843" s="27"/>
      <c r="V843" s="27"/>
      <c r="W843" s="27"/>
      <c r="X843" s="27"/>
      <c r="Y843" s="27"/>
      <c r="Z843" s="27"/>
      <c r="AA843" s="27"/>
      <c r="AB843" s="27"/>
      <c r="AC843" s="27"/>
      <c r="AD843" s="27"/>
      <c r="AK843" s="41">
        <f t="shared" si="359"/>
        <v>0</v>
      </c>
      <c r="AL843" s="41">
        <f t="shared" si="360"/>
        <v>0</v>
      </c>
      <c r="AM843" s="41">
        <f t="shared" si="361"/>
        <v>0</v>
      </c>
      <c r="AN843" s="41">
        <f t="shared" si="362"/>
        <v>0</v>
      </c>
      <c r="AO843" s="41">
        <f t="shared" si="363"/>
        <v>0</v>
      </c>
      <c r="AP843" s="41">
        <f t="shared" si="364"/>
        <v>0</v>
      </c>
      <c r="AQ843" s="41">
        <f t="shared" si="365"/>
        <v>0</v>
      </c>
      <c r="AR843" s="41">
        <f t="shared" si="366"/>
        <v>0</v>
      </c>
      <c r="AS843" s="41">
        <f t="shared" si="367"/>
        <v>0</v>
      </c>
      <c r="AT843" s="41">
        <f t="shared" si="368"/>
        <v>0</v>
      </c>
      <c r="AU843" s="41">
        <f t="shared" si="369"/>
        <v>0</v>
      </c>
      <c r="AV843" s="41">
        <f t="shared" si="370"/>
        <v>0</v>
      </c>
      <c r="AW843" s="41">
        <f t="shared" si="371"/>
        <v>0</v>
      </c>
      <c r="AX843" s="41">
        <f t="shared" si="372"/>
        <v>0</v>
      </c>
      <c r="AY843" s="41">
        <f t="shared" si="373"/>
        <v>0</v>
      </c>
      <c r="AZ843" s="41">
        <f t="shared" si="374"/>
        <v>0</v>
      </c>
    </row>
    <row r="844" spans="1:52" ht="15" customHeight="1">
      <c r="A844" s="159"/>
      <c r="B844" s="179"/>
      <c r="C844" s="220" t="s">
        <v>885</v>
      </c>
      <c r="D844" s="573" t="str">
        <f t="shared" si="357"/>
        <v/>
      </c>
      <c r="E844" s="573"/>
      <c r="F844" s="573"/>
      <c r="G844" s="551" t="str">
        <f t="shared" si="358"/>
        <v/>
      </c>
      <c r="H844" s="551"/>
      <c r="I844" s="551"/>
      <c r="J844" s="551"/>
      <c r="K844" s="551"/>
      <c r="L844" s="551"/>
      <c r="M844" s="551"/>
      <c r="N844" s="551"/>
      <c r="O844" s="27"/>
      <c r="P844" s="27"/>
      <c r="Q844" s="27"/>
      <c r="R844" s="27"/>
      <c r="S844" s="27"/>
      <c r="T844" s="27"/>
      <c r="U844" s="27"/>
      <c r="V844" s="27"/>
      <c r="W844" s="27"/>
      <c r="X844" s="27"/>
      <c r="Y844" s="27"/>
      <c r="Z844" s="27"/>
      <c r="AA844" s="27"/>
      <c r="AB844" s="27"/>
      <c r="AC844" s="27"/>
      <c r="AD844" s="27"/>
      <c r="AK844" s="41">
        <f t="shared" si="359"/>
        <v>0</v>
      </c>
      <c r="AL844" s="41">
        <f t="shared" si="360"/>
        <v>0</v>
      </c>
      <c r="AM844" s="41">
        <f t="shared" si="361"/>
        <v>0</v>
      </c>
      <c r="AN844" s="41">
        <f t="shared" si="362"/>
        <v>0</v>
      </c>
      <c r="AO844" s="41">
        <f t="shared" si="363"/>
        <v>0</v>
      </c>
      <c r="AP844" s="41">
        <f t="shared" si="364"/>
        <v>0</v>
      </c>
      <c r="AQ844" s="41">
        <f t="shared" si="365"/>
        <v>0</v>
      </c>
      <c r="AR844" s="41">
        <f t="shared" si="366"/>
        <v>0</v>
      </c>
      <c r="AS844" s="41">
        <f t="shared" si="367"/>
        <v>0</v>
      </c>
      <c r="AT844" s="41">
        <f t="shared" si="368"/>
        <v>0</v>
      </c>
      <c r="AU844" s="41">
        <f t="shared" si="369"/>
        <v>0</v>
      </c>
      <c r="AV844" s="41">
        <f t="shared" si="370"/>
        <v>0</v>
      </c>
      <c r="AW844" s="41">
        <f t="shared" si="371"/>
        <v>0</v>
      </c>
      <c r="AX844" s="41">
        <f t="shared" si="372"/>
        <v>0</v>
      </c>
      <c r="AY844" s="41">
        <f t="shared" si="373"/>
        <v>0</v>
      </c>
      <c r="AZ844" s="41">
        <f t="shared" si="374"/>
        <v>0</v>
      </c>
    </row>
    <row r="845" spans="1:52" ht="15" customHeight="1">
      <c r="A845" s="159"/>
      <c r="B845" s="179"/>
      <c r="C845" s="220" t="s">
        <v>886</v>
      </c>
      <c r="D845" s="573" t="str">
        <f t="shared" si="357"/>
        <v/>
      </c>
      <c r="E845" s="573"/>
      <c r="F845" s="573"/>
      <c r="G845" s="551" t="str">
        <f t="shared" si="358"/>
        <v/>
      </c>
      <c r="H845" s="551"/>
      <c r="I845" s="551"/>
      <c r="J845" s="551"/>
      <c r="K845" s="551"/>
      <c r="L845" s="551"/>
      <c r="M845" s="551"/>
      <c r="N845" s="551"/>
      <c r="O845" s="27"/>
      <c r="P845" s="27"/>
      <c r="Q845" s="27"/>
      <c r="R845" s="27"/>
      <c r="S845" s="27"/>
      <c r="T845" s="27"/>
      <c r="U845" s="27"/>
      <c r="V845" s="27"/>
      <c r="W845" s="27"/>
      <c r="X845" s="27"/>
      <c r="Y845" s="27"/>
      <c r="Z845" s="27"/>
      <c r="AA845" s="27"/>
      <c r="AB845" s="27"/>
      <c r="AC845" s="27"/>
      <c r="AD845" s="27"/>
      <c r="AK845" s="41">
        <f t="shared" si="359"/>
        <v>0</v>
      </c>
      <c r="AL845" s="41">
        <f t="shared" si="360"/>
        <v>0</v>
      </c>
      <c r="AM845" s="41">
        <f t="shared" si="361"/>
        <v>0</v>
      </c>
      <c r="AN845" s="41">
        <f t="shared" si="362"/>
        <v>0</v>
      </c>
      <c r="AO845" s="41">
        <f t="shared" si="363"/>
        <v>0</v>
      </c>
      <c r="AP845" s="41">
        <f t="shared" si="364"/>
        <v>0</v>
      </c>
      <c r="AQ845" s="41">
        <f t="shared" si="365"/>
        <v>0</v>
      </c>
      <c r="AR845" s="41">
        <f t="shared" si="366"/>
        <v>0</v>
      </c>
      <c r="AS845" s="41">
        <f t="shared" si="367"/>
        <v>0</v>
      </c>
      <c r="AT845" s="41">
        <f t="shared" si="368"/>
        <v>0</v>
      </c>
      <c r="AU845" s="41">
        <f t="shared" si="369"/>
        <v>0</v>
      </c>
      <c r="AV845" s="41">
        <f t="shared" si="370"/>
        <v>0</v>
      </c>
      <c r="AW845" s="41">
        <f t="shared" si="371"/>
        <v>0</v>
      </c>
      <c r="AX845" s="41">
        <f t="shared" si="372"/>
        <v>0</v>
      </c>
      <c r="AY845" s="41">
        <f t="shared" si="373"/>
        <v>0</v>
      </c>
      <c r="AZ845" s="41">
        <f t="shared" si="374"/>
        <v>0</v>
      </c>
    </row>
    <row r="846" spans="1:52" ht="15" customHeight="1">
      <c r="A846" s="159"/>
      <c r="B846" s="179"/>
      <c r="C846" s="220" t="s">
        <v>887</v>
      </c>
      <c r="D846" s="573" t="str">
        <f t="shared" si="357"/>
        <v/>
      </c>
      <c r="E846" s="573"/>
      <c r="F846" s="573"/>
      <c r="G846" s="551" t="str">
        <f t="shared" si="358"/>
        <v/>
      </c>
      <c r="H846" s="551"/>
      <c r="I846" s="551"/>
      <c r="J846" s="551"/>
      <c r="K846" s="551"/>
      <c r="L846" s="551"/>
      <c r="M846" s="551"/>
      <c r="N846" s="551"/>
      <c r="O846" s="27"/>
      <c r="P846" s="27"/>
      <c r="Q846" s="27"/>
      <c r="R846" s="27"/>
      <c r="S846" s="27"/>
      <c r="T846" s="27"/>
      <c r="U846" s="27"/>
      <c r="V846" s="27"/>
      <c r="W846" s="27"/>
      <c r="X846" s="27"/>
      <c r="Y846" s="27"/>
      <c r="Z846" s="27"/>
      <c r="AA846" s="27"/>
      <c r="AB846" s="27"/>
      <c r="AC846" s="27"/>
      <c r="AD846" s="27"/>
      <c r="AK846" s="41">
        <f t="shared" si="359"/>
        <v>0</v>
      </c>
      <c r="AL846" s="41">
        <f t="shared" si="360"/>
        <v>0</v>
      </c>
      <c r="AM846" s="41">
        <f t="shared" si="361"/>
        <v>0</v>
      </c>
      <c r="AN846" s="41">
        <f t="shared" si="362"/>
        <v>0</v>
      </c>
      <c r="AO846" s="41">
        <f t="shared" si="363"/>
        <v>0</v>
      </c>
      <c r="AP846" s="41">
        <f t="shared" si="364"/>
        <v>0</v>
      </c>
      <c r="AQ846" s="41">
        <f t="shared" si="365"/>
        <v>0</v>
      </c>
      <c r="AR846" s="41">
        <f t="shared" si="366"/>
        <v>0</v>
      </c>
      <c r="AS846" s="41">
        <f t="shared" si="367"/>
        <v>0</v>
      </c>
      <c r="AT846" s="41">
        <f t="shared" si="368"/>
        <v>0</v>
      </c>
      <c r="AU846" s="41">
        <f t="shared" si="369"/>
        <v>0</v>
      </c>
      <c r="AV846" s="41">
        <f t="shared" si="370"/>
        <v>0</v>
      </c>
      <c r="AW846" s="41">
        <f t="shared" si="371"/>
        <v>0</v>
      </c>
      <c r="AX846" s="41">
        <f t="shared" si="372"/>
        <v>0</v>
      </c>
      <c r="AY846" s="41">
        <f t="shared" si="373"/>
        <v>0</v>
      </c>
      <c r="AZ846" s="41">
        <f t="shared" si="374"/>
        <v>0</v>
      </c>
    </row>
    <row r="847" spans="1:52" ht="15" customHeight="1">
      <c r="A847" s="159"/>
      <c r="B847" s="179"/>
      <c r="C847" s="220" t="s">
        <v>888</v>
      </c>
      <c r="D847" s="573" t="str">
        <f t="shared" si="357"/>
        <v/>
      </c>
      <c r="E847" s="573"/>
      <c r="F847" s="573"/>
      <c r="G847" s="551" t="str">
        <f t="shared" si="358"/>
        <v/>
      </c>
      <c r="H847" s="551"/>
      <c r="I847" s="551"/>
      <c r="J847" s="551"/>
      <c r="K847" s="551"/>
      <c r="L847" s="551"/>
      <c r="M847" s="551"/>
      <c r="N847" s="551"/>
      <c r="O847" s="27"/>
      <c r="P847" s="27"/>
      <c r="Q847" s="27"/>
      <c r="R847" s="27"/>
      <c r="S847" s="27"/>
      <c r="T847" s="27"/>
      <c r="U847" s="27"/>
      <c r="V847" s="27"/>
      <c r="W847" s="27"/>
      <c r="X847" s="27"/>
      <c r="Y847" s="27"/>
      <c r="Z847" s="27"/>
      <c r="AA847" s="27"/>
      <c r="AB847" s="27"/>
      <c r="AC847" s="27"/>
      <c r="AD847" s="27"/>
      <c r="AK847" s="41">
        <f t="shared" si="359"/>
        <v>0</v>
      </c>
      <c r="AL847" s="41">
        <f t="shared" si="360"/>
        <v>0</v>
      </c>
      <c r="AM847" s="41">
        <f t="shared" si="361"/>
        <v>0</v>
      </c>
      <c r="AN847" s="41">
        <f t="shared" si="362"/>
        <v>0</v>
      </c>
      <c r="AO847" s="41">
        <f t="shared" si="363"/>
        <v>0</v>
      </c>
      <c r="AP847" s="41">
        <f t="shared" si="364"/>
        <v>0</v>
      </c>
      <c r="AQ847" s="41">
        <f t="shared" si="365"/>
        <v>0</v>
      </c>
      <c r="AR847" s="41">
        <f t="shared" si="366"/>
        <v>0</v>
      </c>
      <c r="AS847" s="41">
        <f t="shared" si="367"/>
        <v>0</v>
      </c>
      <c r="AT847" s="41">
        <f t="shared" si="368"/>
        <v>0</v>
      </c>
      <c r="AU847" s="41">
        <f t="shared" si="369"/>
        <v>0</v>
      </c>
      <c r="AV847" s="41">
        <f t="shared" si="370"/>
        <v>0</v>
      </c>
      <c r="AW847" s="41">
        <f t="shared" si="371"/>
        <v>0</v>
      </c>
      <c r="AX847" s="41">
        <f t="shared" si="372"/>
        <v>0</v>
      </c>
      <c r="AY847" s="41">
        <f t="shared" si="373"/>
        <v>0</v>
      </c>
      <c r="AZ847" s="41">
        <f t="shared" si="374"/>
        <v>0</v>
      </c>
    </row>
    <row r="848" spans="1:52" ht="15" customHeight="1">
      <c r="A848" s="159"/>
      <c r="B848" s="179"/>
      <c r="C848" s="220" t="s">
        <v>889</v>
      </c>
      <c r="D848" s="573" t="str">
        <f t="shared" si="357"/>
        <v/>
      </c>
      <c r="E848" s="573"/>
      <c r="F848" s="573"/>
      <c r="G848" s="551" t="str">
        <f t="shared" si="358"/>
        <v/>
      </c>
      <c r="H848" s="551"/>
      <c r="I848" s="551"/>
      <c r="J848" s="551"/>
      <c r="K848" s="551"/>
      <c r="L848" s="551"/>
      <c r="M848" s="551"/>
      <c r="N848" s="551"/>
      <c r="O848" s="27"/>
      <c r="P848" s="27"/>
      <c r="Q848" s="27"/>
      <c r="R848" s="27"/>
      <c r="S848" s="27"/>
      <c r="T848" s="27"/>
      <c r="U848" s="27"/>
      <c r="V848" s="27"/>
      <c r="W848" s="27"/>
      <c r="X848" s="27"/>
      <c r="Y848" s="27"/>
      <c r="Z848" s="27"/>
      <c r="AA848" s="27"/>
      <c r="AB848" s="27"/>
      <c r="AC848" s="27"/>
      <c r="AD848" s="27"/>
      <c r="AK848" s="41">
        <f t="shared" si="359"/>
        <v>0</v>
      </c>
      <c r="AL848" s="41">
        <f t="shared" si="360"/>
        <v>0</v>
      </c>
      <c r="AM848" s="41">
        <f t="shared" si="361"/>
        <v>0</v>
      </c>
      <c r="AN848" s="41">
        <f t="shared" si="362"/>
        <v>0</v>
      </c>
      <c r="AO848" s="41">
        <f t="shared" si="363"/>
        <v>0</v>
      </c>
      <c r="AP848" s="41">
        <f t="shared" si="364"/>
        <v>0</v>
      </c>
      <c r="AQ848" s="41">
        <f t="shared" si="365"/>
        <v>0</v>
      </c>
      <c r="AR848" s="41">
        <f t="shared" si="366"/>
        <v>0</v>
      </c>
      <c r="AS848" s="41">
        <f t="shared" si="367"/>
        <v>0</v>
      </c>
      <c r="AT848" s="41">
        <f t="shared" si="368"/>
        <v>0</v>
      </c>
      <c r="AU848" s="41">
        <f t="shared" si="369"/>
        <v>0</v>
      </c>
      <c r="AV848" s="41">
        <f t="shared" si="370"/>
        <v>0</v>
      </c>
      <c r="AW848" s="41">
        <f t="shared" si="371"/>
        <v>0</v>
      </c>
      <c r="AX848" s="41">
        <f t="shared" si="372"/>
        <v>0</v>
      </c>
      <c r="AY848" s="41">
        <f t="shared" si="373"/>
        <v>0</v>
      </c>
      <c r="AZ848" s="41">
        <f t="shared" si="374"/>
        <v>0</v>
      </c>
    </row>
    <row r="849" spans="1:52" ht="15" customHeight="1">
      <c r="A849" s="159"/>
      <c r="B849" s="179"/>
      <c r="C849" s="220" t="s">
        <v>890</v>
      </c>
      <c r="D849" s="573" t="str">
        <f t="shared" si="357"/>
        <v/>
      </c>
      <c r="E849" s="573"/>
      <c r="F849" s="573"/>
      <c r="G849" s="551" t="str">
        <f t="shared" si="358"/>
        <v/>
      </c>
      <c r="H849" s="551"/>
      <c r="I849" s="551"/>
      <c r="J849" s="551"/>
      <c r="K849" s="551"/>
      <c r="L849" s="551"/>
      <c r="M849" s="551"/>
      <c r="N849" s="551"/>
      <c r="O849" s="27"/>
      <c r="P849" s="27"/>
      <c r="Q849" s="27"/>
      <c r="R849" s="27"/>
      <c r="S849" s="27"/>
      <c r="T849" s="27"/>
      <c r="U849" s="27"/>
      <c r="V849" s="27"/>
      <c r="W849" s="27"/>
      <c r="X849" s="27"/>
      <c r="Y849" s="27"/>
      <c r="Z849" s="27"/>
      <c r="AA849" s="27"/>
      <c r="AB849" s="27"/>
      <c r="AC849" s="27"/>
      <c r="AD849" s="27"/>
      <c r="AK849" s="41">
        <f t="shared" si="359"/>
        <v>0</v>
      </c>
      <c r="AL849" s="41">
        <f t="shared" si="360"/>
        <v>0</v>
      </c>
      <c r="AM849" s="41">
        <f t="shared" si="361"/>
        <v>0</v>
      </c>
      <c r="AN849" s="41">
        <f t="shared" si="362"/>
        <v>0</v>
      </c>
      <c r="AO849" s="41">
        <f t="shared" si="363"/>
        <v>0</v>
      </c>
      <c r="AP849" s="41">
        <f t="shared" si="364"/>
        <v>0</v>
      </c>
      <c r="AQ849" s="41">
        <f t="shared" si="365"/>
        <v>0</v>
      </c>
      <c r="AR849" s="41">
        <f t="shared" si="366"/>
        <v>0</v>
      </c>
      <c r="AS849" s="41">
        <f t="shared" si="367"/>
        <v>0</v>
      </c>
      <c r="AT849" s="41">
        <f t="shared" si="368"/>
        <v>0</v>
      </c>
      <c r="AU849" s="41">
        <f t="shared" si="369"/>
        <v>0</v>
      </c>
      <c r="AV849" s="41">
        <f t="shared" si="370"/>
        <v>0</v>
      </c>
      <c r="AW849" s="41">
        <f t="shared" si="371"/>
        <v>0</v>
      </c>
      <c r="AX849" s="41">
        <f t="shared" si="372"/>
        <v>0</v>
      </c>
      <c r="AY849" s="41">
        <f t="shared" si="373"/>
        <v>0</v>
      </c>
      <c r="AZ849" s="41">
        <f t="shared" si="374"/>
        <v>0</v>
      </c>
    </row>
    <row r="850" spans="1:52" ht="15" customHeight="1">
      <c r="A850" s="159"/>
      <c r="B850" s="179"/>
      <c r="C850" s="220" t="s">
        <v>891</v>
      </c>
      <c r="D850" s="573" t="str">
        <f t="shared" si="357"/>
        <v/>
      </c>
      <c r="E850" s="573"/>
      <c r="F850" s="573"/>
      <c r="G850" s="551" t="str">
        <f t="shared" si="358"/>
        <v/>
      </c>
      <c r="H850" s="551"/>
      <c r="I850" s="551"/>
      <c r="J850" s="551"/>
      <c r="K850" s="551"/>
      <c r="L850" s="551"/>
      <c r="M850" s="551"/>
      <c r="N850" s="551"/>
      <c r="O850" s="27"/>
      <c r="P850" s="27"/>
      <c r="Q850" s="27"/>
      <c r="R850" s="27"/>
      <c r="S850" s="27"/>
      <c r="T850" s="27"/>
      <c r="U850" s="27"/>
      <c r="V850" s="27"/>
      <c r="W850" s="27"/>
      <c r="X850" s="27"/>
      <c r="Y850" s="27"/>
      <c r="Z850" s="27"/>
      <c r="AA850" s="27"/>
      <c r="AB850" s="27"/>
      <c r="AC850" s="27"/>
      <c r="AD850" s="27"/>
      <c r="AK850" s="41">
        <f t="shared" si="359"/>
        <v>0</v>
      </c>
      <c r="AL850" s="41">
        <f t="shared" si="360"/>
        <v>0</v>
      </c>
      <c r="AM850" s="41">
        <f t="shared" si="361"/>
        <v>0</v>
      </c>
      <c r="AN850" s="41">
        <f t="shared" si="362"/>
        <v>0</v>
      </c>
      <c r="AO850" s="41">
        <f t="shared" si="363"/>
        <v>0</v>
      </c>
      <c r="AP850" s="41">
        <f t="shared" si="364"/>
        <v>0</v>
      </c>
      <c r="AQ850" s="41">
        <f t="shared" si="365"/>
        <v>0</v>
      </c>
      <c r="AR850" s="41">
        <f t="shared" si="366"/>
        <v>0</v>
      </c>
      <c r="AS850" s="41">
        <f t="shared" si="367"/>
        <v>0</v>
      </c>
      <c r="AT850" s="41">
        <f t="shared" si="368"/>
        <v>0</v>
      </c>
      <c r="AU850" s="41">
        <f t="shared" si="369"/>
        <v>0</v>
      </c>
      <c r="AV850" s="41">
        <f t="shared" si="370"/>
        <v>0</v>
      </c>
      <c r="AW850" s="41">
        <f t="shared" si="371"/>
        <v>0</v>
      </c>
      <c r="AX850" s="41">
        <f t="shared" si="372"/>
        <v>0</v>
      </c>
      <c r="AY850" s="41">
        <f t="shared" si="373"/>
        <v>0</v>
      </c>
      <c r="AZ850" s="41">
        <f t="shared" si="374"/>
        <v>0</v>
      </c>
    </row>
    <row r="851" spans="1:52" ht="15" customHeight="1">
      <c r="A851" s="159"/>
      <c r="B851" s="179"/>
      <c r="C851" s="220" t="s">
        <v>892</v>
      </c>
      <c r="D851" s="573" t="str">
        <f t="shared" si="357"/>
        <v/>
      </c>
      <c r="E851" s="573"/>
      <c r="F851" s="573"/>
      <c r="G851" s="551" t="str">
        <f t="shared" si="358"/>
        <v/>
      </c>
      <c r="H851" s="551"/>
      <c r="I851" s="551"/>
      <c r="J851" s="551"/>
      <c r="K851" s="551"/>
      <c r="L851" s="551"/>
      <c r="M851" s="551"/>
      <c r="N851" s="551"/>
      <c r="O851" s="27"/>
      <c r="P851" s="27"/>
      <c r="Q851" s="27"/>
      <c r="R851" s="27"/>
      <c r="S851" s="27"/>
      <c r="T851" s="27"/>
      <c r="U851" s="27"/>
      <c r="V851" s="27"/>
      <c r="W851" s="27"/>
      <c r="X851" s="27"/>
      <c r="Y851" s="27"/>
      <c r="Z851" s="27"/>
      <c r="AA851" s="27"/>
      <c r="AB851" s="27"/>
      <c r="AC851" s="27"/>
      <c r="AD851" s="27"/>
      <c r="AK851" s="41">
        <f t="shared" si="359"/>
        <v>0</v>
      </c>
      <c r="AL851" s="41">
        <f t="shared" si="360"/>
        <v>0</v>
      </c>
      <c r="AM851" s="41">
        <f t="shared" si="361"/>
        <v>0</v>
      </c>
      <c r="AN851" s="41">
        <f t="shared" si="362"/>
        <v>0</v>
      </c>
      <c r="AO851" s="41">
        <f t="shared" si="363"/>
        <v>0</v>
      </c>
      <c r="AP851" s="41">
        <f t="shared" si="364"/>
        <v>0</v>
      </c>
      <c r="AQ851" s="41">
        <f t="shared" si="365"/>
        <v>0</v>
      </c>
      <c r="AR851" s="41">
        <f t="shared" si="366"/>
        <v>0</v>
      </c>
      <c r="AS851" s="41">
        <f t="shared" si="367"/>
        <v>0</v>
      </c>
      <c r="AT851" s="41">
        <f t="shared" si="368"/>
        <v>0</v>
      </c>
      <c r="AU851" s="41">
        <f t="shared" si="369"/>
        <v>0</v>
      </c>
      <c r="AV851" s="41">
        <f t="shared" si="370"/>
        <v>0</v>
      </c>
      <c r="AW851" s="41">
        <f t="shared" si="371"/>
        <v>0</v>
      </c>
      <c r="AX851" s="41">
        <f t="shared" si="372"/>
        <v>0</v>
      </c>
      <c r="AY851" s="41">
        <f t="shared" si="373"/>
        <v>0</v>
      </c>
      <c r="AZ851" s="41">
        <f t="shared" si="374"/>
        <v>0</v>
      </c>
    </row>
    <row r="852" spans="1:52" ht="15" customHeight="1">
      <c r="A852" s="159"/>
      <c r="B852" s="179"/>
      <c r="C852" s="220" t="s">
        <v>893</v>
      </c>
      <c r="D852" s="573" t="str">
        <f t="shared" si="357"/>
        <v/>
      </c>
      <c r="E852" s="573"/>
      <c r="F852" s="573"/>
      <c r="G852" s="551" t="str">
        <f t="shared" si="358"/>
        <v/>
      </c>
      <c r="H852" s="551"/>
      <c r="I852" s="551"/>
      <c r="J852" s="551"/>
      <c r="K852" s="551"/>
      <c r="L852" s="551"/>
      <c r="M852" s="551"/>
      <c r="N852" s="551"/>
      <c r="O852" s="27"/>
      <c r="P852" s="27"/>
      <c r="Q852" s="27"/>
      <c r="R852" s="27"/>
      <c r="S852" s="27"/>
      <c r="T852" s="27"/>
      <c r="U852" s="27"/>
      <c r="V852" s="27"/>
      <c r="W852" s="27"/>
      <c r="X852" s="27"/>
      <c r="Y852" s="27"/>
      <c r="Z852" s="27"/>
      <c r="AA852" s="27"/>
      <c r="AB852" s="27"/>
      <c r="AC852" s="27"/>
      <c r="AD852" s="27"/>
      <c r="AK852" s="41">
        <f t="shared" si="359"/>
        <v>0</v>
      </c>
      <c r="AL852" s="41">
        <f t="shared" si="360"/>
        <v>0</v>
      </c>
      <c r="AM852" s="41">
        <f t="shared" si="361"/>
        <v>0</v>
      </c>
      <c r="AN852" s="41">
        <f t="shared" si="362"/>
        <v>0</v>
      </c>
      <c r="AO852" s="41">
        <f t="shared" si="363"/>
        <v>0</v>
      </c>
      <c r="AP852" s="41">
        <f t="shared" si="364"/>
        <v>0</v>
      </c>
      <c r="AQ852" s="41">
        <f t="shared" si="365"/>
        <v>0</v>
      </c>
      <c r="AR852" s="41">
        <f t="shared" si="366"/>
        <v>0</v>
      </c>
      <c r="AS852" s="41">
        <f t="shared" si="367"/>
        <v>0</v>
      </c>
      <c r="AT852" s="41">
        <f t="shared" si="368"/>
        <v>0</v>
      </c>
      <c r="AU852" s="41">
        <f t="shared" si="369"/>
        <v>0</v>
      </c>
      <c r="AV852" s="41">
        <f t="shared" si="370"/>
        <v>0</v>
      </c>
      <c r="AW852" s="41">
        <f t="shared" si="371"/>
        <v>0</v>
      </c>
      <c r="AX852" s="41">
        <f t="shared" si="372"/>
        <v>0</v>
      </c>
      <c r="AY852" s="41">
        <f t="shared" si="373"/>
        <v>0</v>
      </c>
      <c r="AZ852" s="41">
        <f t="shared" si="374"/>
        <v>0</v>
      </c>
    </row>
    <row r="853" spans="1:52" ht="15" customHeight="1">
      <c r="A853" s="159"/>
      <c r="B853" s="179"/>
      <c r="C853" s="220" t="s">
        <v>894</v>
      </c>
      <c r="D853" s="573" t="str">
        <f t="shared" ref="D853:D916" si="375">IF(D272="","",D272)</f>
        <v/>
      </c>
      <c r="E853" s="573"/>
      <c r="F853" s="573"/>
      <c r="G853" s="551" t="str">
        <f t="shared" ref="G853:G916" si="376">IF(G272="","",G272)</f>
        <v/>
      </c>
      <c r="H853" s="551"/>
      <c r="I853" s="551"/>
      <c r="J853" s="551"/>
      <c r="K853" s="551"/>
      <c r="L853" s="551"/>
      <c r="M853" s="551"/>
      <c r="N853" s="551"/>
      <c r="O853" s="27"/>
      <c r="P853" s="27"/>
      <c r="Q853" s="27"/>
      <c r="R853" s="27"/>
      <c r="S853" s="27"/>
      <c r="T853" s="27"/>
      <c r="U853" s="27"/>
      <c r="V853" s="27"/>
      <c r="W853" s="27"/>
      <c r="X853" s="27"/>
      <c r="Y853" s="27"/>
      <c r="Z853" s="27"/>
      <c r="AA853" s="27"/>
      <c r="AB853" s="27"/>
      <c r="AC853" s="27"/>
      <c r="AD853" s="27"/>
      <c r="AK853" s="41">
        <f t="shared" ref="AK853:AK916" si="377">O853</f>
        <v>0</v>
      </c>
      <c r="AL853" s="41">
        <f t="shared" ref="AL853:AL916" si="378">COUNTIF(P853:R853,"NS")</f>
        <v>0</v>
      </c>
      <c r="AM853" s="41">
        <f t="shared" ref="AM853:AM916" si="379">SUM(P853:R853)</f>
        <v>0</v>
      </c>
      <c r="AN853" s="41">
        <f t="shared" ref="AN853:AN916" si="380">IF(OR(AND(AK853=0, AL853&gt;0),AND(AK853="NS", AM853&gt;0), AND(AK853="NS", AL853=0, AM853=0)), 1, IF(OR(AND(AK853&gt;0, AL853&gt;1,AK853&gt;AM853), AND(AK853="NS", AL853=2), AND(AK853="NS", AM853=0, AL853&gt;0), AK853=AM853), 0, 1))</f>
        <v>0</v>
      </c>
      <c r="AO853" s="41">
        <f t="shared" ref="AO853:AO916" si="381">S853</f>
        <v>0</v>
      </c>
      <c r="AP853" s="41">
        <f t="shared" ref="AP853:AP916" si="382">COUNTIF(T853:V853,"NS")</f>
        <v>0</v>
      </c>
      <c r="AQ853" s="41">
        <f t="shared" ref="AQ853:AQ916" si="383">SUM(T853:V853)</f>
        <v>0</v>
      </c>
      <c r="AR853" s="41">
        <f t="shared" ref="AR853:AR916" si="384">IF(OR(AND(AO853=0, AP853&gt;0),AND(AO853="NS", AQ853&gt;0), AND(AO853="NS", AP853=0, AQ853=0)), 1, IF(OR(AND(AO853&gt;0, AP853&gt;1,AO853&gt;AQ853), AND(AO853="NS", AP853=2), AND(AO853="NS", AQ853=0, AP853&gt;0), AO853=AQ853), 0, 1))</f>
        <v>0</v>
      </c>
      <c r="AS853" s="41">
        <f t="shared" ref="AS853:AS916" si="385">W853</f>
        <v>0</v>
      </c>
      <c r="AT853" s="41">
        <f t="shared" ref="AT853:AT916" si="386">COUNTIF(X853:Z853,"NS")</f>
        <v>0</v>
      </c>
      <c r="AU853" s="41">
        <f t="shared" ref="AU853:AU916" si="387">SUM(X853:Z853)</f>
        <v>0</v>
      </c>
      <c r="AV853" s="41">
        <f t="shared" ref="AV853:AV916" si="388">IF(OR(AND(AS853=0, AT853&gt;0),AND(AS853="NS", AU853&gt;0), AND(AS853="NS", AT853=0, AU853=0)), 1, IF(OR(AND(AS853&gt;0, AT853&gt;1,AS853&gt;AU853), AND(AS853="NS", AT853=2), AND(AS853="NS", AU853=0, AT853&gt;0), AS853=AU853), 0, 1))</f>
        <v>0</v>
      </c>
      <c r="AW853" s="41">
        <f t="shared" ref="AW853:AW916" si="389">AA853</f>
        <v>0</v>
      </c>
      <c r="AX853" s="41">
        <f t="shared" ref="AX853:AX916" si="390">COUNTIF(AB853:AD853,"NS")</f>
        <v>0</v>
      </c>
      <c r="AY853" s="41">
        <f t="shared" ref="AY853:AY916" si="391">SUM(AB853:AD853)</f>
        <v>0</v>
      </c>
      <c r="AZ853" s="41">
        <f t="shared" ref="AZ853:AZ916" si="392">IF(OR(AND(AW853=0, AX853&gt;0),AND(AW853="NS", AY853&gt;0), AND(AW853="NS", AX853=0, AY853=0)), 1, IF(OR(AND(AW853&gt;0, AX853&gt;1,AW853&gt;AY853), AND(AW853="NS", AX853=2), AND(AW853="NS", AY853=0, AX853&gt;0), AW853=AY853), 0, 1))</f>
        <v>0</v>
      </c>
    </row>
    <row r="854" spans="1:52" ht="15" customHeight="1">
      <c r="A854" s="159"/>
      <c r="B854" s="179"/>
      <c r="C854" s="220" t="s">
        <v>895</v>
      </c>
      <c r="D854" s="573" t="str">
        <f t="shared" si="375"/>
        <v/>
      </c>
      <c r="E854" s="573"/>
      <c r="F854" s="573"/>
      <c r="G854" s="551" t="str">
        <f t="shared" si="376"/>
        <v/>
      </c>
      <c r="H854" s="551"/>
      <c r="I854" s="551"/>
      <c r="J854" s="551"/>
      <c r="K854" s="551"/>
      <c r="L854" s="551"/>
      <c r="M854" s="551"/>
      <c r="N854" s="551"/>
      <c r="O854" s="27"/>
      <c r="P854" s="27"/>
      <c r="Q854" s="27"/>
      <c r="R854" s="27"/>
      <c r="S854" s="27"/>
      <c r="T854" s="27"/>
      <c r="U854" s="27"/>
      <c r="V854" s="27"/>
      <c r="W854" s="27"/>
      <c r="X854" s="27"/>
      <c r="Y854" s="27"/>
      <c r="Z854" s="27"/>
      <c r="AA854" s="27"/>
      <c r="AB854" s="27"/>
      <c r="AC854" s="27"/>
      <c r="AD854" s="27"/>
      <c r="AK854" s="41">
        <f t="shared" si="377"/>
        <v>0</v>
      </c>
      <c r="AL854" s="41">
        <f t="shared" si="378"/>
        <v>0</v>
      </c>
      <c r="AM854" s="41">
        <f t="shared" si="379"/>
        <v>0</v>
      </c>
      <c r="AN854" s="41">
        <f t="shared" si="380"/>
        <v>0</v>
      </c>
      <c r="AO854" s="41">
        <f t="shared" si="381"/>
        <v>0</v>
      </c>
      <c r="AP854" s="41">
        <f t="shared" si="382"/>
        <v>0</v>
      </c>
      <c r="AQ854" s="41">
        <f t="shared" si="383"/>
        <v>0</v>
      </c>
      <c r="AR854" s="41">
        <f t="shared" si="384"/>
        <v>0</v>
      </c>
      <c r="AS854" s="41">
        <f t="shared" si="385"/>
        <v>0</v>
      </c>
      <c r="AT854" s="41">
        <f t="shared" si="386"/>
        <v>0</v>
      </c>
      <c r="AU854" s="41">
        <f t="shared" si="387"/>
        <v>0</v>
      </c>
      <c r="AV854" s="41">
        <f t="shared" si="388"/>
        <v>0</v>
      </c>
      <c r="AW854" s="41">
        <f t="shared" si="389"/>
        <v>0</v>
      </c>
      <c r="AX854" s="41">
        <f t="shared" si="390"/>
        <v>0</v>
      </c>
      <c r="AY854" s="41">
        <f t="shared" si="391"/>
        <v>0</v>
      </c>
      <c r="AZ854" s="41">
        <f t="shared" si="392"/>
        <v>0</v>
      </c>
    </row>
    <row r="855" spans="1:52" ht="15" customHeight="1">
      <c r="A855" s="159"/>
      <c r="B855" s="179"/>
      <c r="C855" s="220" t="s">
        <v>896</v>
      </c>
      <c r="D855" s="573" t="str">
        <f t="shared" si="375"/>
        <v/>
      </c>
      <c r="E855" s="573"/>
      <c r="F855" s="573"/>
      <c r="G855" s="551" t="str">
        <f t="shared" si="376"/>
        <v/>
      </c>
      <c r="H855" s="551"/>
      <c r="I855" s="551"/>
      <c r="J855" s="551"/>
      <c r="K855" s="551"/>
      <c r="L855" s="551"/>
      <c r="M855" s="551"/>
      <c r="N855" s="551"/>
      <c r="O855" s="27"/>
      <c r="P855" s="27"/>
      <c r="Q855" s="27"/>
      <c r="R855" s="27"/>
      <c r="S855" s="27"/>
      <c r="T855" s="27"/>
      <c r="U855" s="27"/>
      <c r="V855" s="27"/>
      <c r="W855" s="27"/>
      <c r="X855" s="27"/>
      <c r="Y855" s="27"/>
      <c r="Z855" s="27"/>
      <c r="AA855" s="27"/>
      <c r="AB855" s="27"/>
      <c r="AC855" s="27"/>
      <c r="AD855" s="27"/>
      <c r="AK855" s="41">
        <f t="shared" si="377"/>
        <v>0</v>
      </c>
      <c r="AL855" s="41">
        <f t="shared" si="378"/>
        <v>0</v>
      </c>
      <c r="AM855" s="41">
        <f t="shared" si="379"/>
        <v>0</v>
      </c>
      <c r="AN855" s="41">
        <f t="shared" si="380"/>
        <v>0</v>
      </c>
      <c r="AO855" s="41">
        <f t="shared" si="381"/>
        <v>0</v>
      </c>
      <c r="AP855" s="41">
        <f t="shared" si="382"/>
        <v>0</v>
      </c>
      <c r="AQ855" s="41">
        <f t="shared" si="383"/>
        <v>0</v>
      </c>
      <c r="AR855" s="41">
        <f t="shared" si="384"/>
        <v>0</v>
      </c>
      <c r="AS855" s="41">
        <f t="shared" si="385"/>
        <v>0</v>
      </c>
      <c r="AT855" s="41">
        <f t="shared" si="386"/>
        <v>0</v>
      </c>
      <c r="AU855" s="41">
        <f t="shared" si="387"/>
        <v>0</v>
      </c>
      <c r="AV855" s="41">
        <f t="shared" si="388"/>
        <v>0</v>
      </c>
      <c r="AW855" s="41">
        <f t="shared" si="389"/>
        <v>0</v>
      </c>
      <c r="AX855" s="41">
        <f t="shared" si="390"/>
        <v>0</v>
      </c>
      <c r="AY855" s="41">
        <f t="shared" si="391"/>
        <v>0</v>
      </c>
      <c r="AZ855" s="41">
        <f t="shared" si="392"/>
        <v>0</v>
      </c>
    </row>
    <row r="856" spans="1:52" ht="15" customHeight="1">
      <c r="A856" s="159"/>
      <c r="B856" s="179"/>
      <c r="C856" s="220" t="s">
        <v>897</v>
      </c>
      <c r="D856" s="573" t="str">
        <f t="shared" si="375"/>
        <v/>
      </c>
      <c r="E856" s="573"/>
      <c r="F856" s="573"/>
      <c r="G856" s="551" t="str">
        <f t="shared" si="376"/>
        <v/>
      </c>
      <c r="H856" s="551"/>
      <c r="I856" s="551"/>
      <c r="J856" s="551"/>
      <c r="K856" s="551"/>
      <c r="L856" s="551"/>
      <c r="M856" s="551"/>
      <c r="N856" s="551"/>
      <c r="O856" s="27"/>
      <c r="P856" s="27"/>
      <c r="Q856" s="27"/>
      <c r="R856" s="27"/>
      <c r="S856" s="27"/>
      <c r="T856" s="27"/>
      <c r="U856" s="27"/>
      <c r="V856" s="27"/>
      <c r="W856" s="27"/>
      <c r="X856" s="27"/>
      <c r="Y856" s="27"/>
      <c r="Z856" s="27"/>
      <c r="AA856" s="27"/>
      <c r="AB856" s="27"/>
      <c r="AC856" s="27"/>
      <c r="AD856" s="27"/>
      <c r="AK856" s="41">
        <f t="shared" si="377"/>
        <v>0</v>
      </c>
      <c r="AL856" s="41">
        <f t="shared" si="378"/>
        <v>0</v>
      </c>
      <c r="AM856" s="41">
        <f t="shared" si="379"/>
        <v>0</v>
      </c>
      <c r="AN856" s="41">
        <f t="shared" si="380"/>
        <v>0</v>
      </c>
      <c r="AO856" s="41">
        <f t="shared" si="381"/>
        <v>0</v>
      </c>
      <c r="AP856" s="41">
        <f t="shared" si="382"/>
        <v>0</v>
      </c>
      <c r="AQ856" s="41">
        <f t="shared" si="383"/>
        <v>0</v>
      </c>
      <c r="AR856" s="41">
        <f t="shared" si="384"/>
        <v>0</v>
      </c>
      <c r="AS856" s="41">
        <f t="shared" si="385"/>
        <v>0</v>
      </c>
      <c r="AT856" s="41">
        <f t="shared" si="386"/>
        <v>0</v>
      </c>
      <c r="AU856" s="41">
        <f t="shared" si="387"/>
        <v>0</v>
      </c>
      <c r="AV856" s="41">
        <f t="shared" si="388"/>
        <v>0</v>
      </c>
      <c r="AW856" s="41">
        <f t="shared" si="389"/>
        <v>0</v>
      </c>
      <c r="AX856" s="41">
        <f t="shared" si="390"/>
        <v>0</v>
      </c>
      <c r="AY856" s="41">
        <f t="shared" si="391"/>
        <v>0</v>
      </c>
      <c r="AZ856" s="41">
        <f t="shared" si="392"/>
        <v>0</v>
      </c>
    </row>
    <row r="857" spans="1:52" ht="15" customHeight="1">
      <c r="A857" s="159"/>
      <c r="B857" s="179"/>
      <c r="C857" s="220" t="s">
        <v>898</v>
      </c>
      <c r="D857" s="573" t="str">
        <f t="shared" si="375"/>
        <v/>
      </c>
      <c r="E857" s="573"/>
      <c r="F857" s="573"/>
      <c r="G857" s="551" t="str">
        <f t="shared" si="376"/>
        <v/>
      </c>
      <c r="H857" s="551"/>
      <c r="I857" s="551"/>
      <c r="J857" s="551"/>
      <c r="K857" s="551"/>
      <c r="L857" s="551"/>
      <c r="M857" s="551"/>
      <c r="N857" s="551"/>
      <c r="O857" s="27"/>
      <c r="P857" s="27"/>
      <c r="Q857" s="27"/>
      <c r="R857" s="27"/>
      <c r="S857" s="27"/>
      <c r="T857" s="27"/>
      <c r="U857" s="27"/>
      <c r="V857" s="27"/>
      <c r="W857" s="27"/>
      <c r="X857" s="27"/>
      <c r="Y857" s="27"/>
      <c r="Z857" s="27"/>
      <c r="AA857" s="27"/>
      <c r="AB857" s="27"/>
      <c r="AC857" s="27"/>
      <c r="AD857" s="27"/>
      <c r="AK857" s="41">
        <f t="shared" si="377"/>
        <v>0</v>
      </c>
      <c r="AL857" s="41">
        <f t="shared" si="378"/>
        <v>0</v>
      </c>
      <c r="AM857" s="41">
        <f t="shared" si="379"/>
        <v>0</v>
      </c>
      <c r="AN857" s="41">
        <f t="shared" si="380"/>
        <v>0</v>
      </c>
      <c r="AO857" s="41">
        <f t="shared" si="381"/>
        <v>0</v>
      </c>
      <c r="AP857" s="41">
        <f t="shared" si="382"/>
        <v>0</v>
      </c>
      <c r="AQ857" s="41">
        <f t="shared" si="383"/>
        <v>0</v>
      </c>
      <c r="AR857" s="41">
        <f t="shared" si="384"/>
        <v>0</v>
      </c>
      <c r="AS857" s="41">
        <f t="shared" si="385"/>
        <v>0</v>
      </c>
      <c r="AT857" s="41">
        <f t="shared" si="386"/>
        <v>0</v>
      </c>
      <c r="AU857" s="41">
        <f t="shared" si="387"/>
        <v>0</v>
      </c>
      <c r="AV857" s="41">
        <f t="shared" si="388"/>
        <v>0</v>
      </c>
      <c r="AW857" s="41">
        <f t="shared" si="389"/>
        <v>0</v>
      </c>
      <c r="AX857" s="41">
        <f t="shared" si="390"/>
        <v>0</v>
      </c>
      <c r="AY857" s="41">
        <f t="shared" si="391"/>
        <v>0</v>
      </c>
      <c r="AZ857" s="41">
        <f t="shared" si="392"/>
        <v>0</v>
      </c>
    </row>
    <row r="858" spans="1:52" ht="15" customHeight="1">
      <c r="A858" s="159"/>
      <c r="B858" s="179"/>
      <c r="C858" s="220" t="s">
        <v>899</v>
      </c>
      <c r="D858" s="573" t="str">
        <f t="shared" si="375"/>
        <v/>
      </c>
      <c r="E858" s="573"/>
      <c r="F858" s="573"/>
      <c r="G858" s="551" t="str">
        <f t="shared" si="376"/>
        <v/>
      </c>
      <c r="H858" s="551"/>
      <c r="I858" s="551"/>
      <c r="J858" s="551"/>
      <c r="K858" s="551"/>
      <c r="L858" s="551"/>
      <c r="M858" s="551"/>
      <c r="N858" s="551"/>
      <c r="O858" s="27"/>
      <c r="P858" s="27"/>
      <c r="Q858" s="27"/>
      <c r="R858" s="27"/>
      <c r="S858" s="27"/>
      <c r="T858" s="27"/>
      <c r="U858" s="27"/>
      <c r="V858" s="27"/>
      <c r="W858" s="27"/>
      <c r="X858" s="27"/>
      <c r="Y858" s="27"/>
      <c r="Z858" s="27"/>
      <c r="AA858" s="27"/>
      <c r="AB858" s="27"/>
      <c r="AC858" s="27"/>
      <c r="AD858" s="27"/>
      <c r="AK858" s="41">
        <f t="shared" si="377"/>
        <v>0</v>
      </c>
      <c r="AL858" s="41">
        <f t="shared" si="378"/>
        <v>0</v>
      </c>
      <c r="AM858" s="41">
        <f t="shared" si="379"/>
        <v>0</v>
      </c>
      <c r="AN858" s="41">
        <f t="shared" si="380"/>
        <v>0</v>
      </c>
      <c r="AO858" s="41">
        <f t="shared" si="381"/>
        <v>0</v>
      </c>
      <c r="AP858" s="41">
        <f t="shared" si="382"/>
        <v>0</v>
      </c>
      <c r="AQ858" s="41">
        <f t="shared" si="383"/>
        <v>0</v>
      </c>
      <c r="AR858" s="41">
        <f t="shared" si="384"/>
        <v>0</v>
      </c>
      <c r="AS858" s="41">
        <f t="shared" si="385"/>
        <v>0</v>
      </c>
      <c r="AT858" s="41">
        <f t="shared" si="386"/>
        <v>0</v>
      </c>
      <c r="AU858" s="41">
        <f t="shared" si="387"/>
        <v>0</v>
      </c>
      <c r="AV858" s="41">
        <f t="shared" si="388"/>
        <v>0</v>
      </c>
      <c r="AW858" s="41">
        <f t="shared" si="389"/>
        <v>0</v>
      </c>
      <c r="AX858" s="41">
        <f t="shared" si="390"/>
        <v>0</v>
      </c>
      <c r="AY858" s="41">
        <f t="shared" si="391"/>
        <v>0</v>
      </c>
      <c r="AZ858" s="41">
        <f t="shared" si="392"/>
        <v>0</v>
      </c>
    </row>
    <row r="859" spans="1:52" ht="15" customHeight="1">
      <c r="A859" s="159"/>
      <c r="B859" s="179"/>
      <c r="C859" s="220" t="s">
        <v>900</v>
      </c>
      <c r="D859" s="573" t="str">
        <f t="shared" si="375"/>
        <v/>
      </c>
      <c r="E859" s="573"/>
      <c r="F859" s="573"/>
      <c r="G859" s="551" t="str">
        <f t="shared" si="376"/>
        <v/>
      </c>
      <c r="H859" s="551"/>
      <c r="I859" s="551"/>
      <c r="J859" s="551"/>
      <c r="K859" s="551"/>
      <c r="L859" s="551"/>
      <c r="M859" s="551"/>
      <c r="N859" s="551"/>
      <c r="O859" s="27"/>
      <c r="P859" s="27"/>
      <c r="Q859" s="27"/>
      <c r="R859" s="27"/>
      <c r="S859" s="27"/>
      <c r="T859" s="27"/>
      <c r="U859" s="27"/>
      <c r="V859" s="27"/>
      <c r="W859" s="27"/>
      <c r="X859" s="27"/>
      <c r="Y859" s="27"/>
      <c r="Z859" s="27"/>
      <c r="AA859" s="27"/>
      <c r="AB859" s="27"/>
      <c r="AC859" s="27"/>
      <c r="AD859" s="27"/>
      <c r="AK859" s="41">
        <f t="shared" si="377"/>
        <v>0</v>
      </c>
      <c r="AL859" s="41">
        <f t="shared" si="378"/>
        <v>0</v>
      </c>
      <c r="AM859" s="41">
        <f t="shared" si="379"/>
        <v>0</v>
      </c>
      <c r="AN859" s="41">
        <f t="shared" si="380"/>
        <v>0</v>
      </c>
      <c r="AO859" s="41">
        <f t="shared" si="381"/>
        <v>0</v>
      </c>
      <c r="AP859" s="41">
        <f t="shared" si="382"/>
        <v>0</v>
      </c>
      <c r="AQ859" s="41">
        <f t="shared" si="383"/>
        <v>0</v>
      </c>
      <c r="AR859" s="41">
        <f t="shared" si="384"/>
        <v>0</v>
      </c>
      <c r="AS859" s="41">
        <f t="shared" si="385"/>
        <v>0</v>
      </c>
      <c r="AT859" s="41">
        <f t="shared" si="386"/>
        <v>0</v>
      </c>
      <c r="AU859" s="41">
        <f t="shared" si="387"/>
        <v>0</v>
      </c>
      <c r="AV859" s="41">
        <f t="shared" si="388"/>
        <v>0</v>
      </c>
      <c r="AW859" s="41">
        <f t="shared" si="389"/>
        <v>0</v>
      </c>
      <c r="AX859" s="41">
        <f t="shared" si="390"/>
        <v>0</v>
      </c>
      <c r="AY859" s="41">
        <f t="shared" si="391"/>
        <v>0</v>
      </c>
      <c r="AZ859" s="41">
        <f t="shared" si="392"/>
        <v>0</v>
      </c>
    </row>
    <row r="860" spans="1:52" ht="15" customHeight="1">
      <c r="A860" s="159"/>
      <c r="B860" s="179"/>
      <c r="C860" s="220" t="s">
        <v>901</v>
      </c>
      <c r="D860" s="573" t="str">
        <f t="shared" si="375"/>
        <v/>
      </c>
      <c r="E860" s="573"/>
      <c r="F860" s="573"/>
      <c r="G860" s="551" t="str">
        <f t="shared" si="376"/>
        <v/>
      </c>
      <c r="H860" s="551"/>
      <c r="I860" s="551"/>
      <c r="J860" s="551"/>
      <c r="K860" s="551"/>
      <c r="L860" s="551"/>
      <c r="M860" s="551"/>
      <c r="N860" s="551"/>
      <c r="O860" s="27"/>
      <c r="P860" s="27"/>
      <c r="Q860" s="27"/>
      <c r="R860" s="27"/>
      <c r="S860" s="27"/>
      <c r="T860" s="27"/>
      <c r="U860" s="27"/>
      <c r="V860" s="27"/>
      <c r="W860" s="27"/>
      <c r="X860" s="27"/>
      <c r="Y860" s="27"/>
      <c r="Z860" s="27"/>
      <c r="AA860" s="27"/>
      <c r="AB860" s="27"/>
      <c r="AC860" s="27"/>
      <c r="AD860" s="27"/>
      <c r="AK860" s="41">
        <f t="shared" si="377"/>
        <v>0</v>
      </c>
      <c r="AL860" s="41">
        <f t="shared" si="378"/>
        <v>0</v>
      </c>
      <c r="AM860" s="41">
        <f t="shared" si="379"/>
        <v>0</v>
      </c>
      <c r="AN860" s="41">
        <f t="shared" si="380"/>
        <v>0</v>
      </c>
      <c r="AO860" s="41">
        <f t="shared" si="381"/>
        <v>0</v>
      </c>
      <c r="AP860" s="41">
        <f t="shared" si="382"/>
        <v>0</v>
      </c>
      <c r="AQ860" s="41">
        <f t="shared" si="383"/>
        <v>0</v>
      </c>
      <c r="AR860" s="41">
        <f t="shared" si="384"/>
        <v>0</v>
      </c>
      <c r="AS860" s="41">
        <f t="shared" si="385"/>
        <v>0</v>
      </c>
      <c r="AT860" s="41">
        <f t="shared" si="386"/>
        <v>0</v>
      </c>
      <c r="AU860" s="41">
        <f t="shared" si="387"/>
        <v>0</v>
      </c>
      <c r="AV860" s="41">
        <f t="shared" si="388"/>
        <v>0</v>
      </c>
      <c r="AW860" s="41">
        <f t="shared" si="389"/>
        <v>0</v>
      </c>
      <c r="AX860" s="41">
        <f t="shared" si="390"/>
        <v>0</v>
      </c>
      <c r="AY860" s="41">
        <f t="shared" si="391"/>
        <v>0</v>
      </c>
      <c r="AZ860" s="41">
        <f t="shared" si="392"/>
        <v>0</v>
      </c>
    </row>
    <row r="861" spans="1:52" ht="15" customHeight="1">
      <c r="A861" s="159"/>
      <c r="B861" s="179"/>
      <c r="C861" s="220" t="s">
        <v>902</v>
      </c>
      <c r="D861" s="573" t="str">
        <f t="shared" si="375"/>
        <v/>
      </c>
      <c r="E861" s="573"/>
      <c r="F861" s="573"/>
      <c r="G861" s="551" t="str">
        <f t="shared" si="376"/>
        <v/>
      </c>
      <c r="H861" s="551"/>
      <c r="I861" s="551"/>
      <c r="J861" s="551"/>
      <c r="K861" s="551"/>
      <c r="L861" s="551"/>
      <c r="M861" s="551"/>
      <c r="N861" s="551"/>
      <c r="O861" s="27"/>
      <c r="P861" s="27"/>
      <c r="Q861" s="27"/>
      <c r="R861" s="27"/>
      <c r="S861" s="27"/>
      <c r="T861" s="27"/>
      <c r="U861" s="27"/>
      <c r="V861" s="27"/>
      <c r="W861" s="27"/>
      <c r="X861" s="27"/>
      <c r="Y861" s="27"/>
      <c r="Z861" s="27"/>
      <c r="AA861" s="27"/>
      <c r="AB861" s="27"/>
      <c r="AC861" s="27"/>
      <c r="AD861" s="27"/>
      <c r="AK861" s="41">
        <f t="shared" si="377"/>
        <v>0</v>
      </c>
      <c r="AL861" s="41">
        <f t="shared" si="378"/>
        <v>0</v>
      </c>
      <c r="AM861" s="41">
        <f t="shared" si="379"/>
        <v>0</v>
      </c>
      <c r="AN861" s="41">
        <f t="shared" si="380"/>
        <v>0</v>
      </c>
      <c r="AO861" s="41">
        <f t="shared" si="381"/>
        <v>0</v>
      </c>
      <c r="AP861" s="41">
        <f t="shared" si="382"/>
        <v>0</v>
      </c>
      <c r="AQ861" s="41">
        <f t="shared" si="383"/>
        <v>0</v>
      </c>
      <c r="AR861" s="41">
        <f t="shared" si="384"/>
        <v>0</v>
      </c>
      <c r="AS861" s="41">
        <f t="shared" si="385"/>
        <v>0</v>
      </c>
      <c r="AT861" s="41">
        <f t="shared" si="386"/>
        <v>0</v>
      </c>
      <c r="AU861" s="41">
        <f t="shared" si="387"/>
        <v>0</v>
      </c>
      <c r="AV861" s="41">
        <f t="shared" si="388"/>
        <v>0</v>
      </c>
      <c r="AW861" s="41">
        <f t="shared" si="389"/>
        <v>0</v>
      </c>
      <c r="AX861" s="41">
        <f t="shared" si="390"/>
        <v>0</v>
      </c>
      <c r="AY861" s="41">
        <f t="shared" si="391"/>
        <v>0</v>
      </c>
      <c r="AZ861" s="41">
        <f t="shared" si="392"/>
        <v>0</v>
      </c>
    </row>
    <row r="862" spans="1:52" ht="15" customHeight="1">
      <c r="A862" s="159"/>
      <c r="B862" s="179"/>
      <c r="C862" s="220" t="s">
        <v>903</v>
      </c>
      <c r="D862" s="573" t="str">
        <f t="shared" si="375"/>
        <v/>
      </c>
      <c r="E862" s="573"/>
      <c r="F862" s="573"/>
      <c r="G862" s="551" t="str">
        <f t="shared" si="376"/>
        <v/>
      </c>
      <c r="H862" s="551"/>
      <c r="I862" s="551"/>
      <c r="J862" s="551"/>
      <c r="K862" s="551"/>
      <c r="L862" s="551"/>
      <c r="M862" s="551"/>
      <c r="N862" s="551"/>
      <c r="O862" s="27"/>
      <c r="P862" s="27"/>
      <c r="Q862" s="27"/>
      <c r="R862" s="27"/>
      <c r="S862" s="27"/>
      <c r="T862" s="27"/>
      <c r="U862" s="27"/>
      <c r="V862" s="27"/>
      <c r="W862" s="27"/>
      <c r="X862" s="27"/>
      <c r="Y862" s="27"/>
      <c r="Z862" s="27"/>
      <c r="AA862" s="27"/>
      <c r="AB862" s="27"/>
      <c r="AC862" s="27"/>
      <c r="AD862" s="27"/>
      <c r="AK862" s="41">
        <f t="shared" si="377"/>
        <v>0</v>
      </c>
      <c r="AL862" s="41">
        <f t="shared" si="378"/>
        <v>0</v>
      </c>
      <c r="AM862" s="41">
        <f t="shared" si="379"/>
        <v>0</v>
      </c>
      <c r="AN862" s="41">
        <f t="shared" si="380"/>
        <v>0</v>
      </c>
      <c r="AO862" s="41">
        <f t="shared" si="381"/>
        <v>0</v>
      </c>
      <c r="AP862" s="41">
        <f t="shared" si="382"/>
        <v>0</v>
      </c>
      <c r="AQ862" s="41">
        <f t="shared" si="383"/>
        <v>0</v>
      </c>
      <c r="AR862" s="41">
        <f t="shared" si="384"/>
        <v>0</v>
      </c>
      <c r="AS862" s="41">
        <f t="shared" si="385"/>
        <v>0</v>
      </c>
      <c r="AT862" s="41">
        <f t="shared" si="386"/>
        <v>0</v>
      </c>
      <c r="AU862" s="41">
        <f t="shared" si="387"/>
        <v>0</v>
      </c>
      <c r="AV862" s="41">
        <f t="shared" si="388"/>
        <v>0</v>
      </c>
      <c r="AW862" s="41">
        <f t="shared" si="389"/>
        <v>0</v>
      </c>
      <c r="AX862" s="41">
        <f t="shared" si="390"/>
        <v>0</v>
      </c>
      <c r="AY862" s="41">
        <f t="shared" si="391"/>
        <v>0</v>
      </c>
      <c r="AZ862" s="41">
        <f t="shared" si="392"/>
        <v>0</v>
      </c>
    </row>
    <row r="863" spans="1:52" ht="15" customHeight="1">
      <c r="A863" s="159"/>
      <c r="B863" s="179"/>
      <c r="C863" s="220" t="s">
        <v>904</v>
      </c>
      <c r="D863" s="573" t="str">
        <f t="shared" si="375"/>
        <v/>
      </c>
      <c r="E863" s="573"/>
      <c r="F863" s="573"/>
      <c r="G863" s="551" t="str">
        <f t="shared" si="376"/>
        <v/>
      </c>
      <c r="H863" s="551"/>
      <c r="I863" s="551"/>
      <c r="J863" s="551"/>
      <c r="K863" s="551"/>
      <c r="L863" s="551"/>
      <c r="M863" s="551"/>
      <c r="N863" s="551"/>
      <c r="O863" s="27"/>
      <c r="P863" s="27"/>
      <c r="Q863" s="27"/>
      <c r="R863" s="27"/>
      <c r="S863" s="27"/>
      <c r="T863" s="27"/>
      <c r="U863" s="27"/>
      <c r="V863" s="27"/>
      <c r="W863" s="27"/>
      <c r="X863" s="27"/>
      <c r="Y863" s="27"/>
      <c r="Z863" s="27"/>
      <c r="AA863" s="27"/>
      <c r="AB863" s="27"/>
      <c r="AC863" s="27"/>
      <c r="AD863" s="27"/>
      <c r="AK863" s="41">
        <f t="shared" si="377"/>
        <v>0</v>
      </c>
      <c r="AL863" s="41">
        <f t="shared" si="378"/>
        <v>0</v>
      </c>
      <c r="AM863" s="41">
        <f t="shared" si="379"/>
        <v>0</v>
      </c>
      <c r="AN863" s="41">
        <f t="shared" si="380"/>
        <v>0</v>
      </c>
      <c r="AO863" s="41">
        <f t="shared" si="381"/>
        <v>0</v>
      </c>
      <c r="AP863" s="41">
        <f t="shared" si="382"/>
        <v>0</v>
      </c>
      <c r="AQ863" s="41">
        <f t="shared" si="383"/>
        <v>0</v>
      </c>
      <c r="AR863" s="41">
        <f t="shared" si="384"/>
        <v>0</v>
      </c>
      <c r="AS863" s="41">
        <f t="shared" si="385"/>
        <v>0</v>
      </c>
      <c r="AT863" s="41">
        <f t="shared" si="386"/>
        <v>0</v>
      </c>
      <c r="AU863" s="41">
        <f t="shared" si="387"/>
        <v>0</v>
      </c>
      <c r="AV863" s="41">
        <f t="shared" si="388"/>
        <v>0</v>
      </c>
      <c r="AW863" s="41">
        <f t="shared" si="389"/>
        <v>0</v>
      </c>
      <c r="AX863" s="41">
        <f t="shared" si="390"/>
        <v>0</v>
      </c>
      <c r="AY863" s="41">
        <f t="shared" si="391"/>
        <v>0</v>
      </c>
      <c r="AZ863" s="41">
        <f t="shared" si="392"/>
        <v>0</v>
      </c>
    </row>
    <row r="864" spans="1:52" ht="15" customHeight="1">
      <c r="A864" s="159"/>
      <c r="B864" s="179"/>
      <c r="C864" s="220" t="s">
        <v>905</v>
      </c>
      <c r="D864" s="573" t="str">
        <f t="shared" si="375"/>
        <v/>
      </c>
      <c r="E864" s="573"/>
      <c r="F864" s="573"/>
      <c r="G864" s="551" t="str">
        <f t="shared" si="376"/>
        <v/>
      </c>
      <c r="H864" s="551"/>
      <c r="I864" s="551"/>
      <c r="J864" s="551"/>
      <c r="K864" s="551"/>
      <c r="L864" s="551"/>
      <c r="M864" s="551"/>
      <c r="N864" s="551"/>
      <c r="O864" s="27"/>
      <c r="P864" s="27"/>
      <c r="Q864" s="27"/>
      <c r="R864" s="27"/>
      <c r="S864" s="27"/>
      <c r="T864" s="27"/>
      <c r="U864" s="27"/>
      <c r="V864" s="27"/>
      <c r="W864" s="27"/>
      <c r="X864" s="27"/>
      <c r="Y864" s="27"/>
      <c r="Z864" s="27"/>
      <c r="AA864" s="27"/>
      <c r="AB864" s="27"/>
      <c r="AC864" s="27"/>
      <c r="AD864" s="27"/>
      <c r="AK864" s="41">
        <f t="shared" si="377"/>
        <v>0</v>
      </c>
      <c r="AL864" s="41">
        <f t="shared" si="378"/>
        <v>0</v>
      </c>
      <c r="AM864" s="41">
        <f t="shared" si="379"/>
        <v>0</v>
      </c>
      <c r="AN864" s="41">
        <f t="shared" si="380"/>
        <v>0</v>
      </c>
      <c r="AO864" s="41">
        <f t="shared" si="381"/>
        <v>0</v>
      </c>
      <c r="AP864" s="41">
        <f t="shared" si="382"/>
        <v>0</v>
      </c>
      <c r="AQ864" s="41">
        <f t="shared" si="383"/>
        <v>0</v>
      </c>
      <c r="AR864" s="41">
        <f t="shared" si="384"/>
        <v>0</v>
      </c>
      <c r="AS864" s="41">
        <f t="shared" si="385"/>
        <v>0</v>
      </c>
      <c r="AT864" s="41">
        <f t="shared" si="386"/>
        <v>0</v>
      </c>
      <c r="AU864" s="41">
        <f t="shared" si="387"/>
        <v>0</v>
      </c>
      <c r="AV864" s="41">
        <f t="shared" si="388"/>
        <v>0</v>
      </c>
      <c r="AW864" s="41">
        <f t="shared" si="389"/>
        <v>0</v>
      </c>
      <c r="AX864" s="41">
        <f t="shared" si="390"/>
        <v>0</v>
      </c>
      <c r="AY864" s="41">
        <f t="shared" si="391"/>
        <v>0</v>
      </c>
      <c r="AZ864" s="41">
        <f t="shared" si="392"/>
        <v>0</v>
      </c>
    </row>
    <row r="865" spans="1:52" ht="15" customHeight="1">
      <c r="A865" s="159"/>
      <c r="B865" s="179"/>
      <c r="C865" s="220" t="s">
        <v>906</v>
      </c>
      <c r="D865" s="573" t="str">
        <f t="shared" si="375"/>
        <v/>
      </c>
      <c r="E865" s="573"/>
      <c r="F865" s="573"/>
      <c r="G865" s="551" t="str">
        <f t="shared" si="376"/>
        <v/>
      </c>
      <c r="H865" s="551"/>
      <c r="I865" s="551"/>
      <c r="J865" s="551"/>
      <c r="K865" s="551"/>
      <c r="L865" s="551"/>
      <c r="M865" s="551"/>
      <c r="N865" s="551"/>
      <c r="O865" s="27"/>
      <c r="P865" s="27"/>
      <c r="Q865" s="27"/>
      <c r="R865" s="27"/>
      <c r="S865" s="27"/>
      <c r="T865" s="27"/>
      <c r="U865" s="27"/>
      <c r="V865" s="27"/>
      <c r="W865" s="27"/>
      <c r="X865" s="27"/>
      <c r="Y865" s="27"/>
      <c r="Z865" s="27"/>
      <c r="AA865" s="27"/>
      <c r="AB865" s="27"/>
      <c r="AC865" s="27"/>
      <c r="AD865" s="27"/>
      <c r="AK865" s="41">
        <f t="shared" si="377"/>
        <v>0</v>
      </c>
      <c r="AL865" s="41">
        <f t="shared" si="378"/>
        <v>0</v>
      </c>
      <c r="AM865" s="41">
        <f t="shared" si="379"/>
        <v>0</v>
      </c>
      <c r="AN865" s="41">
        <f t="shared" si="380"/>
        <v>0</v>
      </c>
      <c r="AO865" s="41">
        <f t="shared" si="381"/>
        <v>0</v>
      </c>
      <c r="AP865" s="41">
        <f t="shared" si="382"/>
        <v>0</v>
      </c>
      <c r="AQ865" s="41">
        <f t="shared" si="383"/>
        <v>0</v>
      </c>
      <c r="AR865" s="41">
        <f t="shared" si="384"/>
        <v>0</v>
      </c>
      <c r="AS865" s="41">
        <f t="shared" si="385"/>
        <v>0</v>
      </c>
      <c r="AT865" s="41">
        <f t="shared" si="386"/>
        <v>0</v>
      </c>
      <c r="AU865" s="41">
        <f t="shared" si="387"/>
        <v>0</v>
      </c>
      <c r="AV865" s="41">
        <f t="shared" si="388"/>
        <v>0</v>
      </c>
      <c r="AW865" s="41">
        <f t="shared" si="389"/>
        <v>0</v>
      </c>
      <c r="AX865" s="41">
        <f t="shared" si="390"/>
        <v>0</v>
      </c>
      <c r="AY865" s="41">
        <f t="shared" si="391"/>
        <v>0</v>
      </c>
      <c r="AZ865" s="41">
        <f t="shared" si="392"/>
        <v>0</v>
      </c>
    </row>
    <row r="866" spans="1:52" ht="15" customHeight="1">
      <c r="A866" s="159"/>
      <c r="B866" s="179"/>
      <c r="C866" s="220" t="s">
        <v>907</v>
      </c>
      <c r="D866" s="573" t="str">
        <f t="shared" si="375"/>
        <v/>
      </c>
      <c r="E866" s="573"/>
      <c r="F866" s="573"/>
      <c r="G866" s="551" t="str">
        <f t="shared" si="376"/>
        <v/>
      </c>
      <c r="H866" s="551"/>
      <c r="I866" s="551"/>
      <c r="J866" s="551"/>
      <c r="K866" s="551"/>
      <c r="L866" s="551"/>
      <c r="M866" s="551"/>
      <c r="N866" s="551"/>
      <c r="O866" s="27"/>
      <c r="P866" s="27"/>
      <c r="Q866" s="27"/>
      <c r="R866" s="27"/>
      <c r="S866" s="27"/>
      <c r="T866" s="27"/>
      <c r="U866" s="27"/>
      <c r="V866" s="27"/>
      <c r="W866" s="27"/>
      <c r="X866" s="27"/>
      <c r="Y866" s="27"/>
      <c r="Z866" s="27"/>
      <c r="AA866" s="27"/>
      <c r="AB866" s="27"/>
      <c r="AC866" s="27"/>
      <c r="AD866" s="27"/>
      <c r="AK866" s="41">
        <f t="shared" si="377"/>
        <v>0</v>
      </c>
      <c r="AL866" s="41">
        <f t="shared" si="378"/>
        <v>0</v>
      </c>
      <c r="AM866" s="41">
        <f t="shared" si="379"/>
        <v>0</v>
      </c>
      <c r="AN866" s="41">
        <f t="shared" si="380"/>
        <v>0</v>
      </c>
      <c r="AO866" s="41">
        <f t="shared" si="381"/>
        <v>0</v>
      </c>
      <c r="AP866" s="41">
        <f t="shared" si="382"/>
        <v>0</v>
      </c>
      <c r="AQ866" s="41">
        <f t="shared" si="383"/>
        <v>0</v>
      </c>
      <c r="AR866" s="41">
        <f t="shared" si="384"/>
        <v>0</v>
      </c>
      <c r="AS866" s="41">
        <f t="shared" si="385"/>
        <v>0</v>
      </c>
      <c r="AT866" s="41">
        <f t="shared" si="386"/>
        <v>0</v>
      </c>
      <c r="AU866" s="41">
        <f t="shared" si="387"/>
        <v>0</v>
      </c>
      <c r="AV866" s="41">
        <f t="shared" si="388"/>
        <v>0</v>
      </c>
      <c r="AW866" s="41">
        <f t="shared" si="389"/>
        <v>0</v>
      </c>
      <c r="AX866" s="41">
        <f t="shared" si="390"/>
        <v>0</v>
      </c>
      <c r="AY866" s="41">
        <f t="shared" si="391"/>
        <v>0</v>
      </c>
      <c r="AZ866" s="41">
        <f t="shared" si="392"/>
        <v>0</v>
      </c>
    </row>
    <row r="867" spans="1:52" ht="15" customHeight="1">
      <c r="A867" s="159"/>
      <c r="B867" s="179"/>
      <c r="C867" s="220" t="s">
        <v>908</v>
      </c>
      <c r="D867" s="573" t="str">
        <f t="shared" si="375"/>
        <v/>
      </c>
      <c r="E867" s="573"/>
      <c r="F867" s="573"/>
      <c r="G867" s="551" t="str">
        <f t="shared" si="376"/>
        <v/>
      </c>
      <c r="H867" s="551"/>
      <c r="I867" s="551"/>
      <c r="J867" s="551"/>
      <c r="K867" s="551"/>
      <c r="L867" s="551"/>
      <c r="M867" s="551"/>
      <c r="N867" s="551"/>
      <c r="O867" s="27"/>
      <c r="P867" s="27"/>
      <c r="Q867" s="27"/>
      <c r="R867" s="27"/>
      <c r="S867" s="27"/>
      <c r="T867" s="27"/>
      <c r="U867" s="27"/>
      <c r="V867" s="27"/>
      <c r="W867" s="27"/>
      <c r="X867" s="27"/>
      <c r="Y867" s="27"/>
      <c r="Z867" s="27"/>
      <c r="AA867" s="27"/>
      <c r="AB867" s="27"/>
      <c r="AC867" s="27"/>
      <c r="AD867" s="27"/>
      <c r="AK867" s="41">
        <f t="shared" si="377"/>
        <v>0</v>
      </c>
      <c r="AL867" s="41">
        <f t="shared" si="378"/>
        <v>0</v>
      </c>
      <c r="AM867" s="41">
        <f t="shared" si="379"/>
        <v>0</v>
      </c>
      <c r="AN867" s="41">
        <f t="shared" si="380"/>
        <v>0</v>
      </c>
      <c r="AO867" s="41">
        <f t="shared" si="381"/>
        <v>0</v>
      </c>
      <c r="AP867" s="41">
        <f t="shared" si="382"/>
        <v>0</v>
      </c>
      <c r="AQ867" s="41">
        <f t="shared" si="383"/>
        <v>0</v>
      </c>
      <c r="AR867" s="41">
        <f t="shared" si="384"/>
        <v>0</v>
      </c>
      <c r="AS867" s="41">
        <f t="shared" si="385"/>
        <v>0</v>
      </c>
      <c r="AT867" s="41">
        <f t="shared" si="386"/>
        <v>0</v>
      </c>
      <c r="AU867" s="41">
        <f t="shared" si="387"/>
        <v>0</v>
      </c>
      <c r="AV867" s="41">
        <f t="shared" si="388"/>
        <v>0</v>
      </c>
      <c r="AW867" s="41">
        <f t="shared" si="389"/>
        <v>0</v>
      </c>
      <c r="AX867" s="41">
        <f t="shared" si="390"/>
        <v>0</v>
      </c>
      <c r="AY867" s="41">
        <f t="shared" si="391"/>
        <v>0</v>
      </c>
      <c r="AZ867" s="41">
        <f t="shared" si="392"/>
        <v>0</v>
      </c>
    </row>
    <row r="868" spans="1:52" ht="15" customHeight="1">
      <c r="A868" s="159"/>
      <c r="B868" s="179"/>
      <c r="C868" s="220" t="s">
        <v>909</v>
      </c>
      <c r="D868" s="573" t="str">
        <f t="shared" si="375"/>
        <v/>
      </c>
      <c r="E868" s="573"/>
      <c r="F868" s="573"/>
      <c r="G868" s="551" t="str">
        <f t="shared" si="376"/>
        <v/>
      </c>
      <c r="H868" s="551"/>
      <c r="I868" s="551"/>
      <c r="J868" s="551"/>
      <c r="K868" s="551"/>
      <c r="L868" s="551"/>
      <c r="M868" s="551"/>
      <c r="N868" s="551"/>
      <c r="O868" s="27"/>
      <c r="P868" s="27"/>
      <c r="Q868" s="27"/>
      <c r="R868" s="27"/>
      <c r="S868" s="27"/>
      <c r="T868" s="27"/>
      <c r="U868" s="27"/>
      <c r="V868" s="27"/>
      <c r="W868" s="27"/>
      <c r="X868" s="27"/>
      <c r="Y868" s="27"/>
      <c r="Z868" s="27"/>
      <c r="AA868" s="27"/>
      <c r="AB868" s="27"/>
      <c r="AC868" s="27"/>
      <c r="AD868" s="27"/>
      <c r="AK868" s="41">
        <f t="shared" si="377"/>
        <v>0</v>
      </c>
      <c r="AL868" s="41">
        <f t="shared" si="378"/>
        <v>0</v>
      </c>
      <c r="AM868" s="41">
        <f t="shared" si="379"/>
        <v>0</v>
      </c>
      <c r="AN868" s="41">
        <f t="shared" si="380"/>
        <v>0</v>
      </c>
      <c r="AO868" s="41">
        <f t="shared" si="381"/>
        <v>0</v>
      </c>
      <c r="AP868" s="41">
        <f t="shared" si="382"/>
        <v>0</v>
      </c>
      <c r="AQ868" s="41">
        <f t="shared" si="383"/>
        <v>0</v>
      </c>
      <c r="AR868" s="41">
        <f t="shared" si="384"/>
        <v>0</v>
      </c>
      <c r="AS868" s="41">
        <f t="shared" si="385"/>
        <v>0</v>
      </c>
      <c r="AT868" s="41">
        <f t="shared" si="386"/>
        <v>0</v>
      </c>
      <c r="AU868" s="41">
        <f t="shared" si="387"/>
        <v>0</v>
      </c>
      <c r="AV868" s="41">
        <f t="shared" si="388"/>
        <v>0</v>
      </c>
      <c r="AW868" s="41">
        <f t="shared" si="389"/>
        <v>0</v>
      </c>
      <c r="AX868" s="41">
        <f t="shared" si="390"/>
        <v>0</v>
      </c>
      <c r="AY868" s="41">
        <f t="shared" si="391"/>
        <v>0</v>
      </c>
      <c r="AZ868" s="41">
        <f t="shared" si="392"/>
        <v>0</v>
      </c>
    </row>
    <row r="869" spans="1:52" ht="15" customHeight="1">
      <c r="A869" s="159"/>
      <c r="B869" s="179"/>
      <c r="C869" s="220" t="s">
        <v>910</v>
      </c>
      <c r="D869" s="573" t="str">
        <f t="shared" si="375"/>
        <v/>
      </c>
      <c r="E869" s="573"/>
      <c r="F869" s="573"/>
      <c r="G869" s="551" t="str">
        <f t="shared" si="376"/>
        <v/>
      </c>
      <c r="H869" s="551"/>
      <c r="I869" s="551"/>
      <c r="J869" s="551"/>
      <c r="K869" s="551"/>
      <c r="L869" s="551"/>
      <c r="M869" s="551"/>
      <c r="N869" s="551"/>
      <c r="O869" s="27"/>
      <c r="P869" s="27"/>
      <c r="Q869" s="27"/>
      <c r="R869" s="27"/>
      <c r="S869" s="27"/>
      <c r="T869" s="27"/>
      <c r="U869" s="27"/>
      <c r="V869" s="27"/>
      <c r="W869" s="27"/>
      <c r="X869" s="27"/>
      <c r="Y869" s="27"/>
      <c r="Z869" s="27"/>
      <c r="AA869" s="27"/>
      <c r="AB869" s="27"/>
      <c r="AC869" s="27"/>
      <c r="AD869" s="27"/>
      <c r="AK869" s="41">
        <f t="shared" si="377"/>
        <v>0</v>
      </c>
      <c r="AL869" s="41">
        <f t="shared" si="378"/>
        <v>0</v>
      </c>
      <c r="AM869" s="41">
        <f t="shared" si="379"/>
        <v>0</v>
      </c>
      <c r="AN869" s="41">
        <f t="shared" si="380"/>
        <v>0</v>
      </c>
      <c r="AO869" s="41">
        <f t="shared" si="381"/>
        <v>0</v>
      </c>
      <c r="AP869" s="41">
        <f t="shared" si="382"/>
        <v>0</v>
      </c>
      <c r="AQ869" s="41">
        <f t="shared" si="383"/>
        <v>0</v>
      </c>
      <c r="AR869" s="41">
        <f t="shared" si="384"/>
        <v>0</v>
      </c>
      <c r="AS869" s="41">
        <f t="shared" si="385"/>
        <v>0</v>
      </c>
      <c r="AT869" s="41">
        <f t="shared" si="386"/>
        <v>0</v>
      </c>
      <c r="AU869" s="41">
        <f t="shared" si="387"/>
        <v>0</v>
      </c>
      <c r="AV869" s="41">
        <f t="shared" si="388"/>
        <v>0</v>
      </c>
      <c r="AW869" s="41">
        <f t="shared" si="389"/>
        <v>0</v>
      </c>
      <c r="AX869" s="41">
        <f t="shared" si="390"/>
        <v>0</v>
      </c>
      <c r="AY869" s="41">
        <f t="shared" si="391"/>
        <v>0</v>
      </c>
      <c r="AZ869" s="41">
        <f t="shared" si="392"/>
        <v>0</v>
      </c>
    </row>
    <row r="870" spans="1:52" ht="15" customHeight="1">
      <c r="A870" s="159"/>
      <c r="B870" s="179"/>
      <c r="C870" s="220" t="s">
        <v>911</v>
      </c>
      <c r="D870" s="573" t="str">
        <f t="shared" si="375"/>
        <v/>
      </c>
      <c r="E870" s="573"/>
      <c r="F870" s="573"/>
      <c r="G870" s="551" t="str">
        <f t="shared" si="376"/>
        <v/>
      </c>
      <c r="H870" s="551"/>
      <c r="I870" s="551"/>
      <c r="J870" s="551"/>
      <c r="K870" s="551"/>
      <c r="L870" s="551"/>
      <c r="M870" s="551"/>
      <c r="N870" s="551"/>
      <c r="O870" s="27"/>
      <c r="P870" s="27"/>
      <c r="Q870" s="27"/>
      <c r="R870" s="27"/>
      <c r="S870" s="27"/>
      <c r="T870" s="27"/>
      <c r="U870" s="27"/>
      <c r="V870" s="27"/>
      <c r="W870" s="27"/>
      <c r="X870" s="27"/>
      <c r="Y870" s="27"/>
      <c r="Z870" s="27"/>
      <c r="AA870" s="27"/>
      <c r="AB870" s="27"/>
      <c r="AC870" s="27"/>
      <c r="AD870" s="27"/>
      <c r="AK870" s="41">
        <f t="shared" si="377"/>
        <v>0</v>
      </c>
      <c r="AL870" s="41">
        <f t="shared" si="378"/>
        <v>0</v>
      </c>
      <c r="AM870" s="41">
        <f t="shared" si="379"/>
        <v>0</v>
      </c>
      <c r="AN870" s="41">
        <f t="shared" si="380"/>
        <v>0</v>
      </c>
      <c r="AO870" s="41">
        <f t="shared" si="381"/>
        <v>0</v>
      </c>
      <c r="AP870" s="41">
        <f t="shared" si="382"/>
        <v>0</v>
      </c>
      <c r="AQ870" s="41">
        <f t="shared" si="383"/>
        <v>0</v>
      </c>
      <c r="AR870" s="41">
        <f t="shared" si="384"/>
        <v>0</v>
      </c>
      <c r="AS870" s="41">
        <f t="shared" si="385"/>
        <v>0</v>
      </c>
      <c r="AT870" s="41">
        <f t="shared" si="386"/>
        <v>0</v>
      </c>
      <c r="AU870" s="41">
        <f t="shared" si="387"/>
        <v>0</v>
      </c>
      <c r="AV870" s="41">
        <f t="shared" si="388"/>
        <v>0</v>
      </c>
      <c r="AW870" s="41">
        <f t="shared" si="389"/>
        <v>0</v>
      </c>
      <c r="AX870" s="41">
        <f t="shared" si="390"/>
        <v>0</v>
      </c>
      <c r="AY870" s="41">
        <f t="shared" si="391"/>
        <v>0</v>
      </c>
      <c r="AZ870" s="41">
        <f t="shared" si="392"/>
        <v>0</v>
      </c>
    </row>
    <row r="871" spans="1:52" ht="15" customHeight="1">
      <c r="A871" s="159"/>
      <c r="B871" s="179"/>
      <c r="C871" s="220" t="s">
        <v>912</v>
      </c>
      <c r="D871" s="573" t="str">
        <f t="shared" si="375"/>
        <v/>
      </c>
      <c r="E871" s="573"/>
      <c r="F871" s="573"/>
      <c r="G871" s="551" t="str">
        <f t="shared" si="376"/>
        <v/>
      </c>
      <c r="H871" s="551"/>
      <c r="I871" s="551"/>
      <c r="J871" s="551"/>
      <c r="K871" s="551"/>
      <c r="L871" s="551"/>
      <c r="M871" s="551"/>
      <c r="N871" s="551"/>
      <c r="O871" s="27"/>
      <c r="P871" s="27"/>
      <c r="Q871" s="27"/>
      <c r="R871" s="27"/>
      <c r="S871" s="27"/>
      <c r="T871" s="27"/>
      <c r="U871" s="27"/>
      <c r="V871" s="27"/>
      <c r="W871" s="27"/>
      <c r="X871" s="27"/>
      <c r="Y871" s="27"/>
      <c r="Z871" s="27"/>
      <c r="AA871" s="27"/>
      <c r="AB871" s="27"/>
      <c r="AC871" s="27"/>
      <c r="AD871" s="27"/>
      <c r="AK871" s="41">
        <f t="shared" si="377"/>
        <v>0</v>
      </c>
      <c r="AL871" s="41">
        <f t="shared" si="378"/>
        <v>0</v>
      </c>
      <c r="AM871" s="41">
        <f t="shared" si="379"/>
        <v>0</v>
      </c>
      <c r="AN871" s="41">
        <f t="shared" si="380"/>
        <v>0</v>
      </c>
      <c r="AO871" s="41">
        <f t="shared" si="381"/>
        <v>0</v>
      </c>
      <c r="AP871" s="41">
        <f t="shared" si="382"/>
        <v>0</v>
      </c>
      <c r="AQ871" s="41">
        <f t="shared" si="383"/>
        <v>0</v>
      </c>
      <c r="AR871" s="41">
        <f t="shared" si="384"/>
        <v>0</v>
      </c>
      <c r="AS871" s="41">
        <f t="shared" si="385"/>
        <v>0</v>
      </c>
      <c r="AT871" s="41">
        <f t="shared" si="386"/>
        <v>0</v>
      </c>
      <c r="AU871" s="41">
        <f t="shared" si="387"/>
        <v>0</v>
      </c>
      <c r="AV871" s="41">
        <f t="shared" si="388"/>
        <v>0</v>
      </c>
      <c r="AW871" s="41">
        <f t="shared" si="389"/>
        <v>0</v>
      </c>
      <c r="AX871" s="41">
        <f t="shared" si="390"/>
        <v>0</v>
      </c>
      <c r="AY871" s="41">
        <f t="shared" si="391"/>
        <v>0</v>
      </c>
      <c r="AZ871" s="41">
        <f t="shared" si="392"/>
        <v>0</v>
      </c>
    </row>
    <row r="872" spans="1:52" ht="15" customHeight="1">
      <c r="A872" s="159"/>
      <c r="B872" s="179"/>
      <c r="C872" s="220" t="s">
        <v>913</v>
      </c>
      <c r="D872" s="573" t="str">
        <f t="shared" si="375"/>
        <v/>
      </c>
      <c r="E872" s="573"/>
      <c r="F872" s="573"/>
      <c r="G872" s="551" t="str">
        <f t="shared" si="376"/>
        <v/>
      </c>
      <c r="H872" s="551"/>
      <c r="I872" s="551"/>
      <c r="J872" s="551"/>
      <c r="K872" s="551"/>
      <c r="L872" s="551"/>
      <c r="M872" s="551"/>
      <c r="N872" s="551"/>
      <c r="O872" s="27"/>
      <c r="P872" s="27"/>
      <c r="Q872" s="27"/>
      <c r="R872" s="27"/>
      <c r="S872" s="27"/>
      <c r="T872" s="27"/>
      <c r="U872" s="27"/>
      <c r="V872" s="27"/>
      <c r="W872" s="27"/>
      <c r="X872" s="27"/>
      <c r="Y872" s="27"/>
      <c r="Z872" s="27"/>
      <c r="AA872" s="27"/>
      <c r="AB872" s="27"/>
      <c r="AC872" s="27"/>
      <c r="AD872" s="27"/>
      <c r="AK872" s="41">
        <f t="shared" si="377"/>
        <v>0</v>
      </c>
      <c r="AL872" s="41">
        <f t="shared" si="378"/>
        <v>0</v>
      </c>
      <c r="AM872" s="41">
        <f t="shared" si="379"/>
        <v>0</v>
      </c>
      <c r="AN872" s="41">
        <f t="shared" si="380"/>
        <v>0</v>
      </c>
      <c r="AO872" s="41">
        <f t="shared" si="381"/>
        <v>0</v>
      </c>
      <c r="AP872" s="41">
        <f t="shared" si="382"/>
        <v>0</v>
      </c>
      <c r="AQ872" s="41">
        <f t="shared" si="383"/>
        <v>0</v>
      </c>
      <c r="AR872" s="41">
        <f t="shared" si="384"/>
        <v>0</v>
      </c>
      <c r="AS872" s="41">
        <f t="shared" si="385"/>
        <v>0</v>
      </c>
      <c r="AT872" s="41">
        <f t="shared" si="386"/>
        <v>0</v>
      </c>
      <c r="AU872" s="41">
        <f t="shared" si="387"/>
        <v>0</v>
      </c>
      <c r="AV872" s="41">
        <f t="shared" si="388"/>
        <v>0</v>
      </c>
      <c r="AW872" s="41">
        <f t="shared" si="389"/>
        <v>0</v>
      </c>
      <c r="AX872" s="41">
        <f t="shared" si="390"/>
        <v>0</v>
      </c>
      <c r="AY872" s="41">
        <f t="shared" si="391"/>
        <v>0</v>
      </c>
      <c r="AZ872" s="41">
        <f t="shared" si="392"/>
        <v>0</v>
      </c>
    </row>
    <row r="873" spans="1:52" ht="15" customHeight="1">
      <c r="A873" s="159"/>
      <c r="B873" s="179"/>
      <c r="C873" s="220" t="s">
        <v>914</v>
      </c>
      <c r="D873" s="573" t="str">
        <f t="shared" si="375"/>
        <v/>
      </c>
      <c r="E873" s="573"/>
      <c r="F873" s="573"/>
      <c r="G873" s="551" t="str">
        <f t="shared" si="376"/>
        <v/>
      </c>
      <c r="H873" s="551"/>
      <c r="I873" s="551"/>
      <c r="J873" s="551"/>
      <c r="K873" s="551"/>
      <c r="L873" s="551"/>
      <c r="M873" s="551"/>
      <c r="N873" s="551"/>
      <c r="O873" s="27"/>
      <c r="P873" s="27"/>
      <c r="Q873" s="27"/>
      <c r="R873" s="27"/>
      <c r="S873" s="27"/>
      <c r="T873" s="27"/>
      <c r="U873" s="27"/>
      <c r="V873" s="27"/>
      <c r="W873" s="27"/>
      <c r="X873" s="27"/>
      <c r="Y873" s="27"/>
      <c r="Z873" s="27"/>
      <c r="AA873" s="27"/>
      <c r="AB873" s="27"/>
      <c r="AC873" s="27"/>
      <c r="AD873" s="27"/>
      <c r="AK873" s="41">
        <f t="shared" si="377"/>
        <v>0</v>
      </c>
      <c r="AL873" s="41">
        <f t="shared" si="378"/>
        <v>0</v>
      </c>
      <c r="AM873" s="41">
        <f t="shared" si="379"/>
        <v>0</v>
      </c>
      <c r="AN873" s="41">
        <f t="shared" si="380"/>
        <v>0</v>
      </c>
      <c r="AO873" s="41">
        <f t="shared" si="381"/>
        <v>0</v>
      </c>
      <c r="AP873" s="41">
        <f t="shared" si="382"/>
        <v>0</v>
      </c>
      <c r="AQ873" s="41">
        <f t="shared" si="383"/>
        <v>0</v>
      </c>
      <c r="AR873" s="41">
        <f t="shared" si="384"/>
        <v>0</v>
      </c>
      <c r="AS873" s="41">
        <f t="shared" si="385"/>
        <v>0</v>
      </c>
      <c r="AT873" s="41">
        <f t="shared" si="386"/>
        <v>0</v>
      </c>
      <c r="AU873" s="41">
        <f t="shared" si="387"/>
        <v>0</v>
      </c>
      <c r="AV873" s="41">
        <f t="shared" si="388"/>
        <v>0</v>
      </c>
      <c r="AW873" s="41">
        <f t="shared" si="389"/>
        <v>0</v>
      </c>
      <c r="AX873" s="41">
        <f t="shared" si="390"/>
        <v>0</v>
      </c>
      <c r="AY873" s="41">
        <f t="shared" si="391"/>
        <v>0</v>
      </c>
      <c r="AZ873" s="41">
        <f t="shared" si="392"/>
        <v>0</v>
      </c>
    </row>
    <row r="874" spans="1:52" ht="15" customHeight="1">
      <c r="A874" s="159"/>
      <c r="B874" s="179"/>
      <c r="C874" s="220" t="s">
        <v>915</v>
      </c>
      <c r="D874" s="573" t="str">
        <f t="shared" si="375"/>
        <v/>
      </c>
      <c r="E874" s="573"/>
      <c r="F874" s="573"/>
      <c r="G874" s="551" t="str">
        <f t="shared" si="376"/>
        <v/>
      </c>
      <c r="H874" s="551"/>
      <c r="I874" s="551"/>
      <c r="J874" s="551"/>
      <c r="K874" s="551"/>
      <c r="L874" s="551"/>
      <c r="M874" s="551"/>
      <c r="N874" s="551"/>
      <c r="O874" s="27"/>
      <c r="P874" s="27"/>
      <c r="Q874" s="27"/>
      <c r="R874" s="27"/>
      <c r="S874" s="27"/>
      <c r="T874" s="27"/>
      <c r="U874" s="27"/>
      <c r="V874" s="27"/>
      <c r="W874" s="27"/>
      <c r="X874" s="27"/>
      <c r="Y874" s="27"/>
      <c r="Z874" s="27"/>
      <c r="AA874" s="27"/>
      <c r="AB874" s="27"/>
      <c r="AC874" s="27"/>
      <c r="AD874" s="27"/>
      <c r="AK874" s="41">
        <f t="shared" si="377"/>
        <v>0</v>
      </c>
      <c r="AL874" s="41">
        <f t="shared" si="378"/>
        <v>0</v>
      </c>
      <c r="AM874" s="41">
        <f t="shared" si="379"/>
        <v>0</v>
      </c>
      <c r="AN874" s="41">
        <f t="shared" si="380"/>
        <v>0</v>
      </c>
      <c r="AO874" s="41">
        <f t="shared" si="381"/>
        <v>0</v>
      </c>
      <c r="AP874" s="41">
        <f t="shared" si="382"/>
        <v>0</v>
      </c>
      <c r="AQ874" s="41">
        <f t="shared" si="383"/>
        <v>0</v>
      </c>
      <c r="AR874" s="41">
        <f t="shared" si="384"/>
        <v>0</v>
      </c>
      <c r="AS874" s="41">
        <f t="shared" si="385"/>
        <v>0</v>
      </c>
      <c r="AT874" s="41">
        <f t="shared" si="386"/>
        <v>0</v>
      </c>
      <c r="AU874" s="41">
        <f t="shared" si="387"/>
        <v>0</v>
      </c>
      <c r="AV874" s="41">
        <f t="shared" si="388"/>
        <v>0</v>
      </c>
      <c r="AW874" s="41">
        <f t="shared" si="389"/>
        <v>0</v>
      </c>
      <c r="AX874" s="41">
        <f t="shared" si="390"/>
        <v>0</v>
      </c>
      <c r="AY874" s="41">
        <f t="shared" si="391"/>
        <v>0</v>
      </c>
      <c r="AZ874" s="41">
        <f t="shared" si="392"/>
        <v>0</v>
      </c>
    </row>
    <row r="875" spans="1:52" ht="15" customHeight="1">
      <c r="A875" s="159"/>
      <c r="B875" s="179"/>
      <c r="C875" s="220" t="s">
        <v>916</v>
      </c>
      <c r="D875" s="573" t="str">
        <f t="shared" si="375"/>
        <v/>
      </c>
      <c r="E875" s="573"/>
      <c r="F875" s="573"/>
      <c r="G875" s="551" t="str">
        <f t="shared" si="376"/>
        <v/>
      </c>
      <c r="H875" s="551"/>
      <c r="I875" s="551"/>
      <c r="J875" s="551"/>
      <c r="K875" s="551"/>
      <c r="L875" s="551"/>
      <c r="M875" s="551"/>
      <c r="N875" s="551"/>
      <c r="O875" s="27"/>
      <c r="P875" s="27"/>
      <c r="Q875" s="27"/>
      <c r="R875" s="27"/>
      <c r="S875" s="27"/>
      <c r="T875" s="27"/>
      <c r="U875" s="27"/>
      <c r="V875" s="27"/>
      <c r="W875" s="27"/>
      <c r="X875" s="27"/>
      <c r="Y875" s="27"/>
      <c r="Z875" s="27"/>
      <c r="AA875" s="27"/>
      <c r="AB875" s="27"/>
      <c r="AC875" s="27"/>
      <c r="AD875" s="27"/>
      <c r="AK875" s="41">
        <f t="shared" si="377"/>
        <v>0</v>
      </c>
      <c r="AL875" s="41">
        <f t="shared" si="378"/>
        <v>0</v>
      </c>
      <c r="AM875" s="41">
        <f t="shared" si="379"/>
        <v>0</v>
      </c>
      <c r="AN875" s="41">
        <f t="shared" si="380"/>
        <v>0</v>
      </c>
      <c r="AO875" s="41">
        <f t="shared" si="381"/>
        <v>0</v>
      </c>
      <c r="AP875" s="41">
        <f t="shared" si="382"/>
        <v>0</v>
      </c>
      <c r="AQ875" s="41">
        <f t="shared" si="383"/>
        <v>0</v>
      </c>
      <c r="AR875" s="41">
        <f t="shared" si="384"/>
        <v>0</v>
      </c>
      <c r="AS875" s="41">
        <f t="shared" si="385"/>
        <v>0</v>
      </c>
      <c r="AT875" s="41">
        <f t="shared" si="386"/>
        <v>0</v>
      </c>
      <c r="AU875" s="41">
        <f t="shared" si="387"/>
        <v>0</v>
      </c>
      <c r="AV875" s="41">
        <f t="shared" si="388"/>
        <v>0</v>
      </c>
      <c r="AW875" s="41">
        <f t="shared" si="389"/>
        <v>0</v>
      </c>
      <c r="AX875" s="41">
        <f t="shared" si="390"/>
        <v>0</v>
      </c>
      <c r="AY875" s="41">
        <f t="shared" si="391"/>
        <v>0</v>
      </c>
      <c r="AZ875" s="41">
        <f t="shared" si="392"/>
        <v>0</v>
      </c>
    </row>
    <row r="876" spans="1:52" ht="15" customHeight="1">
      <c r="A876" s="159"/>
      <c r="B876" s="179"/>
      <c r="C876" s="220" t="s">
        <v>917</v>
      </c>
      <c r="D876" s="573" t="str">
        <f t="shared" si="375"/>
        <v/>
      </c>
      <c r="E876" s="573"/>
      <c r="F876" s="573"/>
      <c r="G876" s="551" t="str">
        <f t="shared" si="376"/>
        <v/>
      </c>
      <c r="H876" s="551"/>
      <c r="I876" s="551"/>
      <c r="J876" s="551"/>
      <c r="K876" s="551"/>
      <c r="L876" s="551"/>
      <c r="M876" s="551"/>
      <c r="N876" s="551"/>
      <c r="O876" s="27"/>
      <c r="P876" s="27"/>
      <c r="Q876" s="27"/>
      <c r="R876" s="27"/>
      <c r="S876" s="27"/>
      <c r="T876" s="27"/>
      <c r="U876" s="27"/>
      <c r="V876" s="27"/>
      <c r="W876" s="27"/>
      <c r="X876" s="27"/>
      <c r="Y876" s="27"/>
      <c r="Z876" s="27"/>
      <c r="AA876" s="27"/>
      <c r="AB876" s="27"/>
      <c r="AC876" s="27"/>
      <c r="AD876" s="27"/>
      <c r="AK876" s="41">
        <f t="shared" si="377"/>
        <v>0</v>
      </c>
      <c r="AL876" s="41">
        <f t="shared" si="378"/>
        <v>0</v>
      </c>
      <c r="AM876" s="41">
        <f t="shared" si="379"/>
        <v>0</v>
      </c>
      <c r="AN876" s="41">
        <f t="shared" si="380"/>
        <v>0</v>
      </c>
      <c r="AO876" s="41">
        <f t="shared" si="381"/>
        <v>0</v>
      </c>
      <c r="AP876" s="41">
        <f t="shared" si="382"/>
        <v>0</v>
      </c>
      <c r="AQ876" s="41">
        <f t="shared" si="383"/>
        <v>0</v>
      </c>
      <c r="AR876" s="41">
        <f t="shared" si="384"/>
        <v>0</v>
      </c>
      <c r="AS876" s="41">
        <f t="shared" si="385"/>
        <v>0</v>
      </c>
      <c r="AT876" s="41">
        <f t="shared" si="386"/>
        <v>0</v>
      </c>
      <c r="AU876" s="41">
        <f t="shared" si="387"/>
        <v>0</v>
      </c>
      <c r="AV876" s="41">
        <f t="shared" si="388"/>
        <v>0</v>
      </c>
      <c r="AW876" s="41">
        <f t="shared" si="389"/>
        <v>0</v>
      </c>
      <c r="AX876" s="41">
        <f t="shared" si="390"/>
        <v>0</v>
      </c>
      <c r="AY876" s="41">
        <f t="shared" si="391"/>
        <v>0</v>
      </c>
      <c r="AZ876" s="41">
        <f t="shared" si="392"/>
        <v>0</v>
      </c>
    </row>
    <row r="877" spans="1:52" ht="15" customHeight="1">
      <c r="A877" s="159"/>
      <c r="B877" s="179"/>
      <c r="C877" s="220" t="s">
        <v>918</v>
      </c>
      <c r="D877" s="573" t="str">
        <f t="shared" si="375"/>
        <v/>
      </c>
      <c r="E877" s="573"/>
      <c r="F877" s="573"/>
      <c r="G877" s="551" t="str">
        <f t="shared" si="376"/>
        <v/>
      </c>
      <c r="H877" s="551"/>
      <c r="I877" s="551"/>
      <c r="J877" s="551"/>
      <c r="K877" s="551"/>
      <c r="L877" s="551"/>
      <c r="M877" s="551"/>
      <c r="N877" s="551"/>
      <c r="O877" s="27"/>
      <c r="P877" s="27"/>
      <c r="Q877" s="27"/>
      <c r="R877" s="27"/>
      <c r="S877" s="27"/>
      <c r="T877" s="27"/>
      <c r="U877" s="27"/>
      <c r="V877" s="27"/>
      <c r="W877" s="27"/>
      <c r="X877" s="27"/>
      <c r="Y877" s="27"/>
      <c r="Z877" s="27"/>
      <c r="AA877" s="27"/>
      <c r="AB877" s="27"/>
      <c r="AC877" s="27"/>
      <c r="AD877" s="27"/>
      <c r="AK877" s="41">
        <f t="shared" si="377"/>
        <v>0</v>
      </c>
      <c r="AL877" s="41">
        <f t="shared" si="378"/>
        <v>0</v>
      </c>
      <c r="AM877" s="41">
        <f t="shared" si="379"/>
        <v>0</v>
      </c>
      <c r="AN877" s="41">
        <f t="shared" si="380"/>
        <v>0</v>
      </c>
      <c r="AO877" s="41">
        <f t="shared" si="381"/>
        <v>0</v>
      </c>
      <c r="AP877" s="41">
        <f t="shared" si="382"/>
        <v>0</v>
      </c>
      <c r="AQ877" s="41">
        <f t="shared" si="383"/>
        <v>0</v>
      </c>
      <c r="AR877" s="41">
        <f t="shared" si="384"/>
        <v>0</v>
      </c>
      <c r="AS877" s="41">
        <f t="shared" si="385"/>
        <v>0</v>
      </c>
      <c r="AT877" s="41">
        <f t="shared" si="386"/>
        <v>0</v>
      </c>
      <c r="AU877" s="41">
        <f t="shared" si="387"/>
        <v>0</v>
      </c>
      <c r="AV877" s="41">
        <f t="shared" si="388"/>
        <v>0</v>
      </c>
      <c r="AW877" s="41">
        <f t="shared" si="389"/>
        <v>0</v>
      </c>
      <c r="AX877" s="41">
        <f t="shared" si="390"/>
        <v>0</v>
      </c>
      <c r="AY877" s="41">
        <f t="shared" si="391"/>
        <v>0</v>
      </c>
      <c r="AZ877" s="41">
        <f t="shared" si="392"/>
        <v>0</v>
      </c>
    </row>
    <row r="878" spans="1:52" ht="15" customHeight="1">
      <c r="A878" s="159"/>
      <c r="B878" s="179"/>
      <c r="C878" s="220" t="s">
        <v>919</v>
      </c>
      <c r="D878" s="573" t="str">
        <f t="shared" si="375"/>
        <v/>
      </c>
      <c r="E878" s="573"/>
      <c r="F878" s="573"/>
      <c r="G878" s="551" t="str">
        <f t="shared" si="376"/>
        <v/>
      </c>
      <c r="H878" s="551"/>
      <c r="I878" s="551"/>
      <c r="J878" s="551"/>
      <c r="K878" s="551"/>
      <c r="L878" s="551"/>
      <c r="M878" s="551"/>
      <c r="N878" s="551"/>
      <c r="O878" s="27"/>
      <c r="P878" s="27"/>
      <c r="Q878" s="27"/>
      <c r="R878" s="27"/>
      <c r="S878" s="27"/>
      <c r="T878" s="27"/>
      <c r="U878" s="27"/>
      <c r="V878" s="27"/>
      <c r="W878" s="27"/>
      <c r="X878" s="27"/>
      <c r="Y878" s="27"/>
      <c r="Z878" s="27"/>
      <c r="AA878" s="27"/>
      <c r="AB878" s="27"/>
      <c r="AC878" s="27"/>
      <c r="AD878" s="27"/>
      <c r="AK878" s="41">
        <f t="shared" si="377"/>
        <v>0</v>
      </c>
      <c r="AL878" s="41">
        <f t="shared" si="378"/>
        <v>0</v>
      </c>
      <c r="AM878" s="41">
        <f t="shared" si="379"/>
        <v>0</v>
      </c>
      <c r="AN878" s="41">
        <f t="shared" si="380"/>
        <v>0</v>
      </c>
      <c r="AO878" s="41">
        <f t="shared" si="381"/>
        <v>0</v>
      </c>
      <c r="AP878" s="41">
        <f t="shared" si="382"/>
        <v>0</v>
      </c>
      <c r="AQ878" s="41">
        <f t="shared" si="383"/>
        <v>0</v>
      </c>
      <c r="AR878" s="41">
        <f t="shared" si="384"/>
        <v>0</v>
      </c>
      <c r="AS878" s="41">
        <f t="shared" si="385"/>
        <v>0</v>
      </c>
      <c r="AT878" s="41">
        <f t="shared" si="386"/>
        <v>0</v>
      </c>
      <c r="AU878" s="41">
        <f t="shared" si="387"/>
        <v>0</v>
      </c>
      <c r="AV878" s="41">
        <f t="shared" si="388"/>
        <v>0</v>
      </c>
      <c r="AW878" s="41">
        <f t="shared" si="389"/>
        <v>0</v>
      </c>
      <c r="AX878" s="41">
        <f t="shared" si="390"/>
        <v>0</v>
      </c>
      <c r="AY878" s="41">
        <f t="shared" si="391"/>
        <v>0</v>
      </c>
      <c r="AZ878" s="41">
        <f t="shared" si="392"/>
        <v>0</v>
      </c>
    </row>
    <row r="879" spans="1:52" ht="15" customHeight="1">
      <c r="A879" s="159"/>
      <c r="B879" s="179"/>
      <c r="C879" s="220" t="s">
        <v>920</v>
      </c>
      <c r="D879" s="573" t="str">
        <f t="shared" si="375"/>
        <v/>
      </c>
      <c r="E879" s="573"/>
      <c r="F879" s="573"/>
      <c r="G879" s="551" t="str">
        <f t="shared" si="376"/>
        <v/>
      </c>
      <c r="H879" s="551"/>
      <c r="I879" s="551"/>
      <c r="J879" s="551"/>
      <c r="K879" s="551"/>
      <c r="L879" s="551"/>
      <c r="M879" s="551"/>
      <c r="N879" s="551"/>
      <c r="O879" s="27"/>
      <c r="P879" s="27"/>
      <c r="Q879" s="27"/>
      <c r="R879" s="27"/>
      <c r="S879" s="27"/>
      <c r="T879" s="27"/>
      <c r="U879" s="27"/>
      <c r="V879" s="27"/>
      <c r="W879" s="27"/>
      <c r="X879" s="27"/>
      <c r="Y879" s="27"/>
      <c r="Z879" s="27"/>
      <c r="AA879" s="27"/>
      <c r="AB879" s="27"/>
      <c r="AC879" s="27"/>
      <c r="AD879" s="27"/>
      <c r="AK879" s="41">
        <f t="shared" si="377"/>
        <v>0</v>
      </c>
      <c r="AL879" s="41">
        <f t="shared" si="378"/>
        <v>0</v>
      </c>
      <c r="AM879" s="41">
        <f t="shared" si="379"/>
        <v>0</v>
      </c>
      <c r="AN879" s="41">
        <f t="shared" si="380"/>
        <v>0</v>
      </c>
      <c r="AO879" s="41">
        <f t="shared" si="381"/>
        <v>0</v>
      </c>
      <c r="AP879" s="41">
        <f t="shared" si="382"/>
        <v>0</v>
      </c>
      <c r="AQ879" s="41">
        <f t="shared" si="383"/>
        <v>0</v>
      </c>
      <c r="AR879" s="41">
        <f t="shared" si="384"/>
        <v>0</v>
      </c>
      <c r="AS879" s="41">
        <f t="shared" si="385"/>
        <v>0</v>
      </c>
      <c r="AT879" s="41">
        <f t="shared" si="386"/>
        <v>0</v>
      </c>
      <c r="AU879" s="41">
        <f t="shared" si="387"/>
        <v>0</v>
      </c>
      <c r="AV879" s="41">
        <f t="shared" si="388"/>
        <v>0</v>
      </c>
      <c r="AW879" s="41">
        <f t="shared" si="389"/>
        <v>0</v>
      </c>
      <c r="AX879" s="41">
        <f t="shared" si="390"/>
        <v>0</v>
      </c>
      <c r="AY879" s="41">
        <f t="shared" si="391"/>
        <v>0</v>
      </c>
      <c r="AZ879" s="41">
        <f t="shared" si="392"/>
        <v>0</v>
      </c>
    </row>
    <row r="880" spans="1:52" ht="15" customHeight="1">
      <c r="A880" s="159"/>
      <c r="B880" s="179"/>
      <c r="C880" s="220" t="s">
        <v>921</v>
      </c>
      <c r="D880" s="573" t="str">
        <f t="shared" si="375"/>
        <v/>
      </c>
      <c r="E880" s="573"/>
      <c r="F880" s="573"/>
      <c r="G880" s="551" t="str">
        <f t="shared" si="376"/>
        <v/>
      </c>
      <c r="H880" s="551"/>
      <c r="I880" s="551"/>
      <c r="J880" s="551"/>
      <c r="K880" s="551"/>
      <c r="L880" s="551"/>
      <c r="M880" s="551"/>
      <c r="N880" s="551"/>
      <c r="O880" s="27"/>
      <c r="P880" s="27"/>
      <c r="Q880" s="27"/>
      <c r="R880" s="27"/>
      <c r="S880" s="27"/>
      <c r="T880" s="27"/>
      <c r="U880" s="27"/>
      <c r="V880" s="27"/>
      <c r="W880" s="27"/>
      <c r="X880" s="27"/>
      <c r="Y880" s="27"/>
      <c r="Z880" s="27"/>
      <c r="AA880" s="27"/>
      <c r="AB880" s="27"/>
      <c r="AC880" s="27"/>
      <c r="AD880" s="27"/>
      <c r="AK880" s="41">
        <f t="shared" si="377"/>
        <v>0</v>
      </c>
      <c r="AL880" s="41">
        <f t="shared" si="378"/>
        <v>0</v>
      </c>
      <c r="AM880" s="41">
        <f t="shared" si="379"/>
        <v>0</v>
      </c>
      <c r="AN880" s="41">
        <f t="shared" si="380"/>
        <v>0</v>
      </c>
      <c r="AO880" s="41">
        <f t="shared" si="381"/>
        <v>0</v>
      </c>
      <c r="AP880" s="41">
        <f t="shared" si="382"/>
        <v>0</v>
      </c>
      <c r="AQ880" s="41">
        <f t="shared" si="383"/>
        <v>0</v>
      </c>
      <c r="AR880" s="41">
        <f t="shared" si="384"/>
        <v>0</v>
      </c>
      <c r="AS880" s="41">
        <f t="shared" si="385"/>
        <v>0</v>
      </c>
      <c r="AT880" s="41">
        <f t="shared" si="386"/>
        <v>0</v>
      </c>
      <c r="AU880" s="41">
        <f t="shared" si="387"/>
        <v>0</v>
      </c>
      <c r="AV880" s="41">
        <f t="shared" si="388"/>
        <v>0</v>
      </c>
      <c r="AW880" s="41">
        <f t="shared" si="389"/>
        <v>0</v>
      </c>
      <c r="AX880" s="41">
        <f t="shared" si="390"/>
        <v>0</v>
      </c>
      <c r="AY880" s="41">
        <f t="shared" si="391"/>
        <v>0</v>
      </c>
      <c r="AZ880" s="41">
        <f t="shared" si="392"/>
        <v>0</v>
      </c>
    </row>
    <row r="881" spans="1:52" ht="15" customHeight="1">
      <c r="A881" s="159"/>
      <c r="B881" s="179"/>
      <c r="C881" s="220" t="s">
        <v>922</v>
      </c>
      <c r="D881" s="573" t="str">
        <f t="shared" si="375"/>
        <v/>
      </c>
      <c r="E881" s="573"/>
      <c r="F881" s="573"/>
      <c r="G881" s="551" t="str">
        <f t="shared" si="376"/>
        <v/>
      </c>
      <c r="H881" s="551"/>
      <c r="I881" s="551"/>
      <c r="J881" s="551"/>
      <c r="K881" s="551"/>
      <c r="L881" s="551"/>
      <c r="M881" s="551"/>
      <c r="N881" s="551"/>
      <c r="O881" s="27"/>
      <c r="P881" s="27"/>
      <c r="Q881" s="27"/>
      <c r="R881" s="27"/>
      <c r="S881" s="27"/>
      <c r="T881" s="27"/>
      <c r="U881" s="27"/>
      <c r="V881" s="27"/>
      <c r="W881" s="27"/>
      <c r="X881" s="27"/>
      <c r="Y881" s="27"/>
      <c r="Z881" s="27"/>
      <c r="AA881" s="27"/>
      <c r="AB881" s="27"/>
      <c r="AC881" s="27"/>
      <c r="AD881" s="27"/>
      <c r="AK881" s="41">
        <f t="shared" si="377"/>
        <v>0</v>
      </c>
      <c r="AL881" s="41">
        <f t="shared" si="378"/>
        <v>0</v>
      </c>
      <c r="AM881" s="41">
        <f t="shared" si="379"/>
        <v>0</v>
      </c>
      <c r="AN881" s="41">
        <f t="shared" si="380"/>
        <v>0</v>
      </c>
      <c r="AO881" s="41">
        <f t="shared" si="381"/>
        <v>0</v>
      </c>
      <c r="AP881" s="41">
        <f t="shared" si="382"/>
        <v>0</v>
      </c>
      <c r="AQ881" s="41">
        <f t="shared" si="383"/>
        <v>0</v>
      </c>
      <c r="AR881" s="41">
        <f t="shared" si="384"/>
        <v>0</v>
      </c>
      <c r="AS881" s="41">
        <f t="shared" si="385"/>
        <v>0</v>
      </c>
      <c r="AT881" s="41">
        <f t="shared" si="386"/>
        <v>0</v>
      </c>
      <c r="AU881" s="41">
        <f t="shared" si="387"/>
        <v>0</v>
      </c>
      <c r="AV881" s="41">
        <f t="shared" si="388"/>
        <v>0</v>
      </c>
      <c r="AW881" s="41">
        <f t="shared" si="389"/>
        <v>0</v>
      </c>
      <c r="AX881" s="41">
        <f t="shared" si="390"/>
        <v>0</v>
      </c>
      <c r="AY881" s="41">
        <f t="shared" si="391"/>
        <v>0</v>
      </c>
      <c r="AZ881" s="41">
        <f t="shared" si="392"/>
        <v>0</v>
      </c>
    </row>
    <row r="882" spans="1:52" ht="15" customHeight="1">
      <c r="A882" s="159"/>
      <c r="B882" s="179"/>
      <c r="C882" s="220" t="s">
        <v>923</v>
      </c>
      <c r="D882" s="573" t="str">
        <f t="shared" si="375"/>
        <v/>
      </c>
      <c r="E882" s="573"/>
      <c r="F882" s="573"/>
      <c r="G882" s="551" t="str">
        <f t="shared" si="376"/>
        <v/>
      </c>
      <c r="H882" s="551"/>
      <c r="I882" s="551"/>
      <c r="J882" s="551"/>
      <c r="K882" s="551"/>
      <c r="L882" s="551"/>
      <c r="M882" s="551"/>
      <c r="N882" s="551"/>
      <c r="O882" s="27"/>
      <c r="P882" s="27"/>
      <c r="Q882" s="27"/>
      <c r="R882" s="27"/>
      <c r="S882" s="27"/>
      <c r="T882" s="27"/>
      <c r="U882" s="27"/>
      <c r="V882" s="27"/>
      <c r="W882" s="27"/>
      <c r="X882" s="27"/>
      <c r="Y882" s="27"/>
      <c r="Z882" s="27"/>
      <c r="AA882" s="27"/>
      <c r="AB882" s="27"/>
      <c r="AC882" s="27"/>
      <c r="AD882" s="27"/>
      <c r="AK882" s="41">
        <f t="shared" si="377"/>
        <v>0</v>
      </c>
      <c r="AL882" s="41">
        <f t="shared" si="378"/>
        <v>0</v>
      </c>
      <c r="AM882" s="41">
        <f t="shared" si="379"/>
        <v>0</v>
      </c>
      <c r="AN882" s="41">
        <f t="shared" si="380"/>
        <v>0</v>
      </c>
      <c r="AO882" s="41">
        <f t="shared" si="381"/>
        <v>0</v>
      </c>
      <c r="AP882" s="41">
        <f t="shared" si="382"/>
        <v>0</v>
      </c>
      <c r="AQ882" s="41">
        <f t="shared" si="383"/>
        <v>0</v>
      </c>
      <c r="AR882" s="41">
        <f t="shared" si="384"/>
        <v>0</v>
      </c>
      <c r="AS882" s="41">
        <f t="shared" si="385"/>
        <v>0</v>
      </c>
      <c r="AT882" s="41">
        <f t="shared" si="386"/>
        <v>0</v>
      </c>
      <c r="AU882" s="41">
        <f t="shared" si="387"/>
        <v>0</v>
      </c>
      <c r="AV882" s="41">
        <f t="shared" si="388"/>
        <v>0</v>
      </c>
      <c r="AW882" s="41">
        <f t="shared" si="389"/>
        <v>0</v>
      </c>
      <c r="AX882" s="41">
        <f t="shared" si="390"/>
        <v>0</v>
      </c>
      <c r="AY882" s="41">
        <f t="shared" si="391"/>
        <v>0</v>
      </c>
      <c r="AZ882" s="41">
        <f t="shared" si="392"/>
        <v>0</v>
      </c>
    </row>
    <row r="883" spans="1:52" ht="15" customHeight="1">
      <c r="A883" s="159"/>
      <c r="B883" s="179"/>
      <c r="C883" s="220" t="s">
        <v>924</v>
      </c>
      <c r="D883" s="573" t="str">
        <f t="shared" si="375"/>
        <v/>
      </c>
      <c r="E883" s="573"/>
      <c r="F883" s="573"/>
      <c r="G883" s="551" t="str">
        <f t="shared" si="376"/>
        <v/>
      </c>
      <c r="H883" s="551"/>
      <c r="I883" s="551"/>
      <c r="J883" s="551"/>
      <c r="K883" s="551"/>
      <c r="L883" s="551"/>
      <c r="M883" s="551"/>
      <c r="N883" s="551"/>
      <c r="O883" s="27"/>
      <c r="P883" s="27"/>
      <c r="Q883" s="27"/>
      <c r="R883" s="27"/>
      <c r="S883" s="27"/>
      <c r="T883" s="27"/>
      <c r="U883" s="27"/>
      <c r="V883" s="27"/>
      <c r="W883" s="27"/>
      <c r="X883" s="27"/>
      <c r="Y883" s="27"/>
      <c r="Z883" s="27"/>
      <c r="AA883" s="27"/>
      <c r="AB883" s="27"/>
      <c r="AC883" s="27"/>
      <c r="AD883" s="27"/>
      <c r="AK883" s="41">
        <f t="shared" si="377"/>
        <v>0</v>
      </c>
      <c r="AL883" s="41">
        <f t="shared" si="378"/>
        <v>0</v>
      </c>
      <c r="AM883" s="41">
        <f t="shared" si="379"/>
        <v>0</v>
      </c>
      <c r="AN883" s="41">
        <f t="shared" si="380"/>
        <v>0</v>
      </c>
      <c r="AO883" s="41">
        <f t="shared" si="381"/>
        <v>0</v>
      </c>
      <c r="AP883" s="41">
        <f t="shared" si="382"/>
        <v>0</v>
      </c>
      <c r="AQ883" s="41">
        <f t="shared" si="383"/>
        <v>0</v>
      </c>
      <c r="AR883" s="41">
        <f t="shared" si="384"/>
        <v>0</v>
      </c>
      <c r="AS883" s="41">
        <f t="shared" si="385"/>
        <v>0</v>
      </c>
      <c r="AT883" s="41">
        <f t="shared" si="386"/>
        <v>0</v>
      </c>
      <c r="AU883" s="41">
        <f t="shared" si="387"/>
        <v>0</v>
      </c>
      <c r="AV883" s="41">
        <f t="shared" si="388"/>
        <v>0</v>
      </c>
      <c r="AW883" s="41">
        <f t="shared" si="389"/>
        <v>0</v>
      </c>
      <c r="AX883" s="41">
        <f t="shared" si="390"/>
        <v>0</v>
      </c>
      <c r="AY883" s="41">
        <f t="shared" si="391"/>
        <v>0</v>
      </c>
      <c r="AZ883" s="41">
        <f t="shared" si="392"/>
        <v>0</v>
      </c>
    </row>
    <row r="884" spans="1:52" ht="15" customHeight="1">
      <c r="A884" s="159"/>
      <c r="B884" s="179"/>
      <c r="C884" s="220" t="s">
        <v>925</v>
      </c>
      <c r="D884" s="573" t="str">
        <f t="shared" si="375"/>
        <v/>
      </c>
      <c r="E884" s="573"/>
      <c r="F884" s="573"/>
      <c r="G884" s="551" t="str">
        <f t="shared" si="376"/>
        <v/>
      </c>
      <c r="H884" s="551"/>
      <c r="I884" s="551"/>
      <c r="J884" s="551"/>
      <c r="K884" s="551"/>
      <c r="L884" s="551"/>
      <c r="M884" s="551"/>
      <c r="N884" s="551"/>
      <c r="O884" s="27"/>
      <c r="P884" s="27"/>
      <c r="Q884" s="27"/>
      <c r="R884" s="27"/>
      <c r="S884" s="27"/>
      <c r="T884" s="27"/>
      <c r="U884" s="27"/>
      <c r="V884" s="27"/>
      <c r="W884" s="27"/>
      <c r="X884" s="27"/>
      <c r="Y884" s="27"/>
      <c r="Z884" s="27"/>
      <c r="AA884" s="27"/>
      <c r="AB884" s="27"/>
      <c r="AC884" s="27"/>
      <c r="AD884" s="27"/>
      <c r="AK884" s="41">
        <f t="shared" si="377"/>
        <v>0</v>
      </c>
      <c r="AL884" s="41">
        <f t="shared" si="378"/>
        <v>0</v>
      </c>
      <c r="AM884" s="41">
        <f t="shared" si="379"/>
        <v>0</v>
      </c>
      <c r="AN884" s="41">
        <f t="shared" si="380"/>
        <v>0</v>
      </c>
      <c r="AO884" s="41">
        <f t="shared" si="381"/>
        <v>0</v>
      </c>
      <c r="AP884" s="41">
        <f t="shared" si="382"/>
        <v>0</v>
      </c>
      <c r="AQ884" s="41">
        <f t="shared" si="383"/>
        <v>0</v>
      </c>
      <c r="AR884" s="41">
        <f t="shared" si="384"/>
        <v>0</v>
      </c>
      <c r="AS884" s="41">
        <f t="shared" si="385"/>
        <v>0</v>
      </c>
      <c r="AT884" s="41">
        <f t="shared" si="386"/>
        <v>0</v>
      </c>
      <c r="AU884" s="41">
        <f t="shared" si="387"/>
        <v>0</v>
      </c>
      <c r="AV884" s="41">
        <f t="shared" si="388"/>
        <v>0</v>
      </c>
      <c r="AW884" s="41">
        <f t="shared" si="389"/>
        <v>0</v>
      </c>
      <c r="AX884" s="41">
        <f t="shared" si="390"/>
        <v>0</v>
      </c>
      <c r="AY884" s="41">
        <f t="shared" si="391"/>
        <v>0</v>
      </c>
      <c r="AZ884" s="41">
        <f t="shared" si="392"/>
        <v>0</v>
      </c>
    </row>
    <row r="885" spans="1:52" ht="15" customHeight="1">
      <c r="A885" s="159"/>
      <c r="B885" s="179"/>
      <c r="C885" s="220" t="s">
        <v>926</v>
      </c>
      <c r="D885" s="573" t="str">
        <f t="shared" si="375"/>
        <v/>
      </c>
      <c r="E885" s="573"/>
      <c r="F885" s="573"/>
      <c r="G885" s="551" t="str">
        <f t="shared" si="376"/>
        <v/>
      </c>
      <c r="H885" s="551"/>
      <c r="I885" s="551"/>
      <c r="J885" s="551"/>
      <c r="K885" s="551"/>
      <c r="L885" s="551"/>
      <c r="M885" s="551"/>
      <c r="N885" s="551"/>
      <c r="O885" s="27"/>
      <c r="P885" s="27"/>
      <c r="Q885" s="27"/>
      <c r="R885" s="27"/>
      <c r="S885" s="27"/>
      <c r="T885" s="27"/>
      <c r="U885" s="27"/>
      <c r="V885" s="27"/>
      <c r="W885" s="27"/>
      <c r="X885" s="27"/>
      <c r="Y885" s="27"/>
      <c r="Z885" s="27"/>
      <c r="AA885" s="27"/>
      <c r="AB885" s="27"/>
      <c r="AC885" s="27"/>
      <c r="AD885" s="27"/>
      <c r="AK885" s="41">
        <f t="shared" si="377"/>
        <v>0</v>
      </c>
      <c r="AL885" s="41">
        <f t="shared" si="378"/>
        <v>0</v>
      </c>
      <c r="AM885" s="41">
        <f t="shared" si="379"/>
        <v>0</v>
      </c>
      <c r="AN885" s="41">
        <f t="shared" si="380"/>
        <v>0</v>
      </c>
      <c r="AO885" s="41">
        <f t="shared" si="381"/>
        <v>0</v>
      </c>
      <c r="AP885" s="41">
        <f t="shared" si="382"/>
        <v>0</v>
      </c>
      <c r="AQ885" s="41">
        <f t="shared" si="383"/>
        <v>0</v>
      </c>
      <c r="AR885" s="41">
        <f t="shared" si="384"/>
        <v>0</v>
      </c>
      <c r="AS885" s="41">
        <f t="shared" si="385"/>
        <v>0</v>
      </c>
      <c r="AT885" s="41">
        <f t="shared" si="386"/>
        <v>0</v>
      </c>
      <c r="AU885" s="41">
        <f t="shared" si="387"/>
        <v>0</v>
      </c>
      <c r="AV885" s="41">
        <f t="shared" si="388"/>
        <v>0</v>
      </c>
      <c r="AW885" s="41">
        <f t="shared" si="389"/>
        <v>0</v>
      </c>
      <c r="AX885" s="41">
        <f t="shared" si="390"/>
        <v>0</v>
      </c>
      <c r="AY885" s="41">
        <f t="shared" si="391"/>
        <v>0</v>
      </c>
      <c r="AZ885" s="41">
        <f t="shared" si="392"/>
        <v>0</v>
      </c>
    </row>
    <row r="886" spans="1:52" ht="15" customHeight="1">
      <c r="A886" s="159"/>
      <c r="B886" s="179"/>
      <c r="C886" s="220" t="s">
        <v>927</v>
      </c>
      <c r="D886" s="573" t="str">
        <f t="shared" si="375"/>
        <v/>
      </c>
      <c r="E886" s="573"/>
      <c r="F886" s="573"/>
      <c r="G886" s="551" t="str">
        <f t="shared" si="376"/>
        <v/>
      </c>
      <c r="H886" s="551"/>
      <c r="I886" s="551"/>
      <c r="J886" s="551"/>
      <c r="K886" s="551"/>
      <c r="L886" s="551"/>
      <c r="M886" s="551"/>
      <c r="N886" s="551"/>
      <c r="O886" s="27"/>
      <c r="P886" s="27"/>
      <c r="Q886" s="27"/>
      <c r="R886" s="27"/>
      <c r="S886" s="27"/>
      <c r="T886" s="27"/>
      <c r="U886" s="27"/>
      <c r="V886" s="27"/>
      <c r="W886" s="27"/>
      <c r="X886" s="27"/>
      <c r="Y886" s="27"/>
      <c r="Z886" s="27"/>
      <c r="AA886" s="27"/>
      <c r="AB886" s="27"/>
      <c r="AC886" s="27"/>
      <c r="AD886" s="27"/>
      <c r="AK886" s="41">
        <f t="shared" si="377"/>
        <v>0</v>
      </c>
      <c r="AL886" s="41">
        <f t="shared" si="378"/>
        <v>0</v>
      </c>
      <c r="AM886" s="41">
        <f t="shared" si="379"/>
        <v>0</v>
      </c>
      <c r="AN886" s="41">
        <f t="shared" si="380"/>
        <v>0</v>
      </c>
      <c r="AO886" s="41">
        <f t="shared" si="381"/>
        <v>0</v>
      </c>
      <c r="AP886" s="41">
        <f t="shared" si="382"/>
        <v>0</v>
      </c>
      <c r="AQ886" s="41">
        <f t="shared" si="383"/>
        <v>0</v>
      </c>
      <c r="AR886" s="41">
        <f t="shared" si="384"/>
        <v>0</v>
      </c>
      <c r="AS886" s="41">
        <f t="shared" si="385"/>
        <v>0</v>
      </c>
      <c r="AT886" s="41">
        <f t="shared" si="386"/>
        <v>0</v>
      </c>
      <c r="AU886" s="41">
        <f t="shared" si="387"/>
        <v>0</v>
      </c>
      <c r="AV886" s="41">
        <f t="shared" si="388"/>
        <v>0</v>
      </c>
      <c r="AW886" s="41">
        <f t="shared" si="389"/>
        <v>0</v>
      </c>
      <c r="AX886" s="41">
        <f t="shared" si="390"/>
        <v>0</v>
      </c>
      <c r="AY886" s="41">
        <f t="shared" si="391"/>
        <v>0</v>
      </c>
      <c r="AZ886" s="41">
        <f t="shared" si="392"/>
        <v>0</v>
      </c>
    </row>
    <row r="887" spans="1:52" ht="15" customHeight="1">
      <c r="A887" s="159"/>
      <c r="B887" s="179"/>
      <c r="C887" s="220" t="s">
        <v>928</v>
      </c>
      <c r="D887" s="573" t="str">
        <f t="shared" si="375"/>
        <v/>
      </c>
      <c r="E887" s="573"/>
      <c r="F887" s="573"/>
      <c r="G887" s="551" t="str">
        <f t="shared" si="376"/>
        <v/>
      </c>
      <c r="H887" s="551"/>
      <c r="I887" s="551"/>
      <c r="J887" s="551"/>
      <c r="K887" s="551"/>
      <c r="L887" s="551"/>
      <c r="M887" s="551"/>
      <c r="N887" s="551"/>
      <c r="O887" s="27"/>
      <c r="P887" s="27"/>
      <c r="Q887" s="27"/>
      <c r="R887" s="27"/>
      <c r="S887" s="27"/>
      <c r="T887" s="27"/>
      <c r="U887" s="27"/>
      <c r="V887" s="27"/>
      <c r="W887" s="27"/>
      <c r="X887" s="27"/>
      <c r="Y887" s="27"/>
      <c r="Z887" s="27"/>
      <c r="AA887" s="27"/>
      <c r="AB887" s="27"/>
      <c r="AC887" s="27"/>
      <c r="AD887" s="27"/>
      <c r="AK887" s="41">
        <f t="shared" si="377"/>
        <v>0</v>
      </c>
      <c r="AL887" s="41">
        <f t="shared" si="378"/>
        <v>0</v>
      </c>
      <c r="AM887" s="41">
        <f t="shared" si="379"/>
        <v>0</v>
      </c>
      <c r="AN887" s="41">
        <f t="shared" si="380"/>
        <v>0</v>
      </c>
      <c r="AO887" s="41">
        <f t="shared" si="381"/>
        <v>0</v>
      </c>
      <c r="AP887" s="41">
        <f t="shared" si="382"/>
        <v>0</v>
      </c>
      <c r="AQ887" s="41">
        <f t="shared" si="383"/>
        <v>0</v>
      </c>
      <c r="AR887" s="41">
        <f t="shared" si="384"/>
        <v>0</v>
      </c>
      <c r="AS887" s="41">
        <f t="shared" si="385"/>
        <v>0</v>
      </c>
      <c r="AT887" s="41">
        <f t="shared" si="386"/>
        <v>0</v>
      </c>
      <c r="AU887" s="41">
        <f t="shared" si="387"/>
        <v>0</v>
      </c>
      <c r="AV887" s="41">
        <f t="shared" si="388"/>
        <v>0</v>
      </c>
      <c r="AW887" s="41">
        <f t="shared" si="389"/>
        <v>0</v>
      </c>
      <c r="AX887" s="41">
        <f t="shared" si="390"/>
        <v>0</v>
      </c>
      <c r="AY887" s="41">
        <f t="shared" si="391"/>
        <v>0</v>
      </c>
      <c r="AZ887" s="41">
        <f t="shared" si="392"/>
        <v>0</v>
      </c>
    </row>
    <row r="888" spans="1:52" ht="15" customHeight="1">
      <c r="A888" s="159"/>
      <c r="B888" s="179"/>
      <c r="C888" s="220" t="s">
        <v>929</v>
      </c>
      <c r="D888" s="573" t="str">
        <f t="shared" si="375"/>
        <v/>
      </c>
      <c r="E888" s="573"/>
      <c r="F888" s="573"/>
      <c r="G888" s="551" t="str">
        <f t="shared" si="376"/>
        <v/>
      </c>
      <c r="H888" s="551"/>
      <c r="I888" s="551"/>
      <c r="J888" s="551"/>
      <c r="K888" s="551"/>
      <c r="L888" s="551"/>
      <c r="M888" s="551"/>
      <c r="N888" s="551"/>
      <c r="O888" s="27"/>
      <c r="P888" s="27"/>
      <c r="Q888" s="27"/>
      <c r="R888" s="27"/>
      <c r="S888" s="27"/>
      <c r="T888" s="27"/>
      <c r="U888" s="27"/>
      <c r="V888" s="27"/>
      <c r="W888" s="27"/>
      <c r="X888" s="27"/>
      <c r="Y888" s="27"/>
      <c r="Z888" s="27"/>
      <c r="AA888" s="27"/>
      <c r="AB888" s="27"/>
      <c r="AC888" s="27"/>
      <c r="AD888" s="27"/>
      <c r="AK888" s="41">
        <f t="shared" si="377"/>
        <v>0</v>
      </c>
      <c r="AL888" s="41">
        <f t="shared" si="378"/>
        <v>0</v>
      </c>
      <c r="AM888" s="41">
        <f t="shared" si="379"/>
        <v>0</v>
      </c>
      <c r="AN888" s="41">
        <f t="shared" si="380"/>
        <v>0</v>
      </c>
      <c r="AO888" s="41">
        <f t="shared" si="381"/>
        <v>0</v>
      </c>
      <c r="AP888" s="41">
        <f t="shared" si="382"/>
        <v>0</v>
      </c>
      <c r="AQ888" s="41">
        <f t="shared" si="383"/>
        <v>0</v>
      </c>
      <c r="AR888" s="41">
        <f t="shared" si="384"/>
        <v>0</v>
      </c>
      <c r="AS888" s="41">
        <f t="shared" si="385"/>
        <v>0</v>
      </c>
      <c r="AT888" s="41">
        <f t="shared" si="386"/>
        <v>0</v>
      </c>
      <c r="AU888" s="41">
        <f t="shared" si="387"/>
        <v>0</v>
      </c>
      <c r="AV888" s="41">
        <f t="shared" si="388"/>
        <v>0</v>
      </c>
      <c r="AW888" s="41">
        <f t="shared" si="389"/>
        <v>0</v>
      </c>
      <c r="AX888" s="41">
        <f t="shared" si="390"/>
        <v>0</v>
      </c>
      <c r="AY888" s="41">
        <f t="shared" si="391"/>
        <v>0</v>
      </c>
      <c r="AZ888" s="41">
        <f t="shared" si="392"/>
        <v>0</v>
      </c>
    </row>
    <row r="889" spans="1:52" ht="15" customHeight="1">
      <c r="A889" s="159"/>
      <c r="B889" s="179"/>
      <c r="C889" s="220" t="s">
        <v>930</v>
      </c>
      <c r="D889" s="573" t="str">
        <f t="shared" si="375"/>
        <v/>
      </c>
      <c r="E889" s="573"/>
      <c r="F889" s="573"/>
      <c r="G889" s="551" t="str">
        <f t="shared" si="376"/>
        <v/>
      </c>
      <c r="H889" s="551"/>
      <c r="I889" s="551"/>
      <c r="J889" s="551"/>
      <c r="K889" s="551"/>
      <c r="L889" s="551"/>
      <c r="M889" s="551"/>
      <c r="N889" s="551"/>
      <c r="O889" s="27"/>
      <c r="P889" s="27"/>
      <c r="Q889" s="27"/>
      <c r="R889" s="27"/>
      <c r="S889" s="27"/>
      <c r="T889" s="27"/>
      <c r="U889" s="27"/>
      <c r="V889" s="27"/>
      <c r="W889" s="27"/>
      <c r="X889" s="27"/>
      <c r="Y889" s="27"/>
      <c r="Z889" s="27"/>
      <c r="AA889" s="27"/>
      <c r="AB889" s="27"/>
      <c r="AC889" s="27"/>
      <c r="AD889" s="27"/>
      <c r="AK889" s="41">
        <f t="shared" si="377"/>
        <v>0</v>
      </c>
      <c r="AL889" s="41">
        <f t="shared" si="378"/>
        <v>0</v>
      </c>
      <c r="AM889" s="41">
        <f t="shared" si="379"/>
        <v>0</v>
      </c>
      <c r="AN889" s="41">
        <f t="shared" si="380"/>
        <v>0</v>
      </c>
      <c r="AO889" s="41">
        <f t="shared" si="381"/>
        <v>0</v>
      </c>
      <c r="AP889" s="41">
        <f t="shared" si="382"/>
        <v>0</v>
      </c>
      <c r="AQ889" s="41">
        <f t="shared" si="383"/>
        <v>0</v>
      </c>
      <c r="AR889" s="41">
        <f t="shared" si="384"/>
        <v>0</v>
      </c>
      <c r="AS889" s="41">
        <f t="shared" si="385"/>
        <v>0</v>
      </c>
      <c r="AT889" s="41">
        <f t="shared" si="386"/>
        <v>0</v>
      </c>
      <c r="AU889" s="41">
        <f t="shared" si="387"/>
        <v>0</v>
      </c>
      <c r="AV889" s="41">
        <f t="shared" si="388"/>
        <v>0</v>
      </c>
      <c r="AW889" s="41">
        <f t="shared" si="389"/>
        <v>0</v>
      </c>
      <c r="AX889" s="41">
        <f t="shared" si="390"/>
        <v>0</v>
      </c>
      <c r="AY889" s="41">
        <f t="shared" si="391"/>
        <v>0</v>
      </c>
      <c r="AZ889" s="41">
        <f t="shared" si="392"/>
        <v>0</v>
      </c>
    </row>
    <row r="890" spans="1:52" ht="15" customHeight="1">
      <c r="A890" s="159"/>
      <c r="B890" s="179"/>
      <c r="C890" s="220" t="s">
        <v>931</v>
      </c>
      <c r="D890" s="573" t="str">
        <f t="shared" si="375"/>
        <v/>
      </c>
      <c r="E890" s="573"/>
      <c r="F890" s="573"/>
      <c r="G890" s="551" t="str">
        <f t="shared" si="376"/>
        <v/>
      </c>
      <c r="H890" s="551"/>
      <c r="I890" s="551"/>
      <c r="J890" s="551"/>
      <c r="K890" s="551"/>
      <c r="L890" s="551"/>
      <c r="M890" s="551"/>
      <c r="N890" s="551"/>
      <c r="O890" s="27"/>
      <c r="P890" s="27"/>
      <c r="Q890" s="27"/>
      <c r="R890" s="27"/>
      <c r="S890" s="27"/>
      <c r="T890" s="27"/>
      <c r="U890" s="27"/>
      <c r="V890" s="27"/>
      <c r="W890" s="27"/>
      <c r="X890" s="27"/>
      <c r="Y890" s="27"/>
      <c r="Z890" s="27"/>
      <c r="AA890" s="27"/>
      <c r="AB890" s="27"/>
      <c r="AC890" s="27"/>
      <c r="AD890" s="27"/>
      <c r="AK890" s="41">
        <f t="shared" si="377"/>
        <v>0</v>
      </c>
      <c r="AL890" s="41">
        <f t="shared" si="378"/>
        <v>0</v>
      </c>
      <c r="AM890" s="41">
        <f t="shared" si="379"/>
        <v>0</v>
      </c>
      <c r="AN890" s="41">
        <f t="shared" si="380"/>
        <v>0</v>
      </c>
      <c r="AO890" s="41">
        <f t="shared" si="381"/>
        <v>0</v>
      </c>
      <c r="AP890" s="41">
        <f t="shared" si="382"/>
        <v>0</v>
      </c>
      <c r="AQ890" s="41">
        <f t="shared" si="383"/>
        <v>0</v>
      </c>
      <c r="AR890" s="41">
        <f t="shared" si="384"/>
        <v>0</v>
      </c>
      <c r="AS890" s="41">
        <f t="shared" si="385"/>
        <v>0</v>
      </c>
      <c r="AT890" s="41">
        <f t="shared" si="386"/>
        <v>0</v>
      </c>
      <c r="AU890" s="41">
        <f t="shared" si="387"/>
        <v>0</v>
      </c>
      <c r="AV890" s="41">
        <f t="shared" si="388"/>
        <v>0</v>
      </c>
      <c r="AW890" s="41">
        <f t="shared" si="389"/>
        <v>0</v>
      </c>
      <c r="AX890" s="41">
        <f t="shared" si="390"/>
        <v>0</v>
      </c>
      <c r="AY890" s="41">
        <f t="shared" si="391"/>
        <v>0</v>
      </c>
      <c r="AZ890" s="41">
        <f t="shared" si="392"/>
        <v>0</v>
      </c>
    </row>
    <row r="891" spans="1:52" ht="15" customHeight="1">
      <c r="A891" s="159"/>
      <c r="B891" s="179"/>
      <c r="C891" s="220" t="s">
        <v>932</v>
      </c>
      <c r="D891" s="573" t="str">
        <f t="shared" si="375"/>
        <v/>
      </c>
      <c r="E891" s="573"/>
      <c r="F891" s="573"/>
      <c r="G891" s="551" t="str">
        <f t="shared" si="376"/>
        <v/>
      </c>
      <c r="H891" s="551"/>
      <c r="I891" s="551"/>
      <c r="J891" s="551"/>
      <c r="K891" s="551"/>
      <c r="L891" s="551"/>
      <c r="M891" s="551"/>
      <c r="N891" s="551"/>
      <c r="O891" s="27"/>
      <c r="P891" s="27"/>
      <c r="Q891" s="27"/>
      <c r="R891" s="27"/>
      <c r="S891" s="27"/>
      <c r="T891" s="27"/>
      <c r="U891" s="27"/>
      <c r="V891" s="27"/>
      <c r="W891" s="27"/>
      <c r="X891" s="27"/>
      <c r="Y891" s="27"/>
      <c r="Z891" s="27"/>
      <c r="AA891" s="27"/>
      <c r="AB891" s="27"/>
      <c r="AC891" s="27"/>
      <c r="AD891" s="27"/>
      <c r="AK891" s="41">
        <f t="shared" si="377"/>
        <v>0</v>
      </c>
      <c r="AL891" s="41">
        <f t="shared" si="378"/>
        <v>0</v>
      </c>
      <c r="AM891" s="41">
        <f t="shared" si="379"/>
        <v>0</v>
      </c>
      <c r="AN891" s="41">
        <f t="shared" si="380"/>
        <v>0</v>
      </c>
      <c r="AO891" s="41">
        <f t="shared" si="381"/>
        <v>0</v>
      </c>
      <c r="AP891" s="41">
        <f t="shared" si="382"/>
        <v>0</v>
      </c>
      <c r="AQ891" s="41">
        <f t="shared" si="383"/>
        <v>0</v>
      </c>
      <c r="AR891" s="41">
        <f t="shared" si="384"/>
        <v>0</v>
      </c>
      <c r="AS891" s="41">
        <f t="shared" si="385"/>
        <v>0</v>
      </c>
      <c r="AT891" s="41">
        <f t="shared" si="386"/>
        <v>0</v>
      </c>
      <c r="AU891" s="41">
        <f t="shared" si="387"/>
        <v>0</v>
      </c>
      <c r="AV891" s="41">
        <f t="shared" si="388"/>
        <v>0</v>
      </c>
      <c r="AW891" s="41">
        <f t="shared" si="389"/>
        <v>0</v>
      </c>
      <c r="AX891" s="41">
        <f t="shared" si="390"/>
        <v>0</v>
      </c>
      <c r="AY891" s="41">
        <f t="shared" si="391"/>
        <v>0</v>
      </c>
      <c r="AZ891" s="41">
        <f t="shared" si="392"/>
        <v>0</v>
      </c>
    </row>
    <row r="892" spans="1:52" ht="15" customHeight="1">
      <c r="A892" s="159"/>
      <c r="B892" s="179"/>
      <c r="C892" s="220" t="s">
        <v>933</v>
      </c>
      <c r="D892" s="573" t="str">
        <f t="shared" si="375"/>
        <v/>
      </c>
      <c r="E892" s="573"/>
      <c r="F892" s="573"/>
      <c r="G892" s="551" t="str">
        <f t="shared" si="376"/>
        <v/>
      </c>
      <c r="H892" s="551"/>
      <c r="I892" s="551"/>
      <c r="J892" s="551"/>
      <c r="K892" s="551"/>
      <c r="L892" s="551"/>
      <c r="M892" s="551"/>
      <c r="N892" s="551"/>
      <c r="O892" s="27"/>
      <c r="P892" s="27"/>
      <c r="Q892" s="27"/>
      <c r="R892" s="27"/>
      <c r="S892" s="27"/>
      <c r="T892" s="27"/>
      <c r="U892" s="27"/>
      <c r="V892" s="27"/>
      <c r="W892" s="27"/>
      <c r="X892" s="27"/>
      <c r="Y892" s="27"/>
      <c r="Z892" s="27"/>
      <c r="AA892" s="27"/>
      <c r="AB892" s="27"/>
      <c r="AC892" s="27"/>
      <c r="AD892" s="27"/>
      <c r="AK892" s="41">
        <f t="shared" si="377"/>
        <v>0</v>
      </c>
      <c r="AL892" s="41">
        <f t="shared" si="378"/>
        <v>0</v>
      </c>
      <c r="AM892" s="41">
        <f t="shared" si="379"/>
        <v>0</v>
      </c>
      <c r="AN892" s="41">
        <f t="shared" si="380"/>
        <v>0</v>
      </c>
      <c r="AO892" s="41">
        <f t="shared" si="381"/>
        <v>0</v>
      </c>
      <c r="AP892" s="41">
        <f t="shared" si="382"/>
        <v>0</v>
      </c>
      <c r="AQ892" s="41">
        <f t="shared" si="383"/>
        <v>0</v>
      </c>
      <c r="AR892" s="41">
        <f t="shared" si="384"/>
        <v>0</v>
      </c>
      <c r="AS892" s="41">
        <f t="shared" si="385"/>
        <v>0</v>
      </c>
      <c r="AT892" s="41">
        <f t="shared" si="386"/>
        <v>0</v>
      </c>
      <c r="AU892" s="41">
        <f t="shared" si="387"/>
        <v>0</v>
      </c>
      <c r="AV892" s="41">
        <f t="shared" si="388"/>
        <v>0</v>
      </c>
      <c r="AW892" s="41">
        <f t="shared" si="389"/>
        <v>0</v>
      </c>
      <c r="AX892" s="41">
        <f t="shared" si="390"/>
        <v>0</v>
      </c>
      <c r="AY892" s="41">
        <f t="shared" si="391"/>
        <v>0</v>
      </c>
      <c r="AZ892" s="41">
        <f t="shared" si="392"/>
        <v>0</v>
      </c>
    </row>
    <row r="893" spans="1:52" ht="15" customHeight="1">
      <c r="A893" s="159"/>
      <c r="B893" s="179"/>
      <c r="C893" s="220" t="s">
        <v>934</v>
      </c>
      <c r="D893" s="573" t="str">
        <f t="shared" si="375"/>
        <v/>
      </c>
      <c r="E893" s="573"/>
      <c r="F893" s="573"/>
      <c r="G893" s="551" t="str">
        <f t="shared" si="376"/>
        <v/>
      </c>
      <c r="H893" s="551"/>
      <c r="I893" s="551"/>
      <c r="J893" s="551"/>
      <c r="K893" s="551"/>
      <c r="L893" s="551"/>
      <c r="M893" s="551"/>
      <c r="N893" s="551"/>
      <c r="O893" s="27"/>
      <c r="P893" s="27"/>
      <c r="Q893" s="27"/>
      <c r="R893" s="27"/>
      <c r="S893" s="27"/>
      <c r="T893" s="27"/>
      <c r="U893" s="27"/>
      <c r="V893" s="27"/>
      <c r="W893" s="27"/>
      <c r="X893" s="27"/>
      <c r="Y893" s="27"/>
      <c r="Z893" s="27"/>
      <c r="AA893" s="27"/>
      <c r="AB893" s="27"/>
      <c r="AC893" s="27"/>
      <c r="AD893" s="27"/>
      <c r="AK893" s="41">
        <f t="shared" si="377"/>
        <v>0</v>
      </c>
      <c r="AL893" s="41">
        <f t="shared" si="378"/>
        <v>0</v>
      </c>
      <c r="AM893" s="41">
        <f t="shared" si="379"/>
        <v>0</v>
      </c>
      <c r="AN893" s="41">
        <f t="shared" si="380"/>
        <v>0</v>
      </c>
      <c r="AO893" s="41">
        <f t="shared" si="381"/>
        <v>0</v>
      </c>
      <c r="AP893" s="41">
        <f t="shared" si="382"/>
        <v>0</v>
      </c>
      <c r="AQ893" s="41">
        <f t="shared" si="383"/>
        <v>0</v>
      </c>
      <c r="AR893" s="41">
        <f t="shared" si="384"/>
        <v>0</v>
      </c>
      <c r="AS893" s="41">
        <f t="shared" si="385"/>
        <v>0</v>
      </c>
      <c r="AT893" s="41">
        <f t="shared" si="386"/>
        <v>0</v>
      </c>
      <c r="AU893" s="41">
        <f t="shared" si="387"/>
        <v>0</v>
      </c>
      <c r="AV893" s="41">
        <f t="shared" si="388"/>
        <v>0</v>
      </c>
      <c r="AW893" s="41">
        <f t="shared" si="389"/>
        <v>0</v>
      </c>
      <c r="AX893" s="41">
        <f t="shared" si="390"/>
        <v>0</v>
      </c>
      <c r="AY893" s="41">
        <f t="shared" si="391"/>
        <v>0</v>
      </c>
      <c r="AZ893" s="41">
        <f t="shared" si="392"/>
        <v>0</v>
      </c>
    </row>
    <row r="894" spans="1:52" ht="15" customHeight="1">
      <c r="A894" s="159"/>
      <c r="B894" s="179"/>
      <c r="C894" s="220" t="s">
        <v>935</v>
      </c>
      <c r="D894" s="573" t="str">
        <f t="shared" si="375"/>
        <v/>
      </c>
      <c r="E894" s="573"/>
      <c r="F894" s="573"/>
      <c r="G894" s="551" t="str">
        <f t="shared" si="376"/>
        <v/>
      </c>
      <c r="H894" s="551"/>
      <c r="I894" s="551"/>
      <c r="J894" s="551"/>
      <c r="K894" s="551"/>
      <c r="L894" s="551"/>
      <c r="M894" s="551"/>
      <c r="N894" s="551"/>
      <c r="O894" s="27"/>
      <c r="P894" s="27"/>
      <c r="Q894" s="27"/>
      <c r="R894" s="27"/>
      <c r="S894" s="27"/>
      <c r="T894" s="27"/>
      <c r="U894" s="27"/>
      <c r="V894" s="27"/>
      <c r="W894" s="27"/>
      <c r="X894" s="27"/>
      <c r="Y894" s="27"/>
      <c r="Z894" s="27"/>
      <c r="AA894" s="27"/>
      <c r="AB894" s="27"/>
      <c r="AC894" s="27"/>
      <c r="AD894" s="27"/>
      <c r="AK894" s="41">
        <f t="shared" si="377"/>
        <v>0</v>
      </c>
      <c r="AL894" s="41">
        <f t="shared" si="378"/>
        <v>0</v>
      </c>
      <c r="AM894" s="41">
        <f t="shared" si="379"/>
        <v>0</v>
      </c>
      <c r="AN894" s="41">
        <f t="shared" si="380"/>
        <v>0</v>
      </c>
      <c r="AO894" s="41">
        <f t="shared" si="381"/>
        <v>0</v>
      </c>
      <c r="AP894" s="41">
        <f t="shared" si="382"/>
        <v>0</v>
      </c>
      <c r="AQ894" s="41">
        <f t="shared" si="383"/>
        <v>0</v>
      </c>
      <c r="AR894" s="41">
        <f t="shared" si="384"/>
        <v>0</v>
      </c>
      <c r="AS894" s="41">
        <f t="shared" si="385"/>
        <v>0</v>
      </c>
      <c r="AT894" s="41">
        <f t="shared" si="386"/>
        <v>0</v>
      </c>
      <c r="AU894" s="41">
        <f t="shared" si="387"/>
        <v>0</v>
      </c>
      <c r="AV894" s="41">
        <f t="shared" si="388"/>
        <v>0</v>
      </c>
      <c r="AW894" s="41">
        <f t="shared" si="389"/>
        <v>0</v>
      </c>
      <c r="AX894" s="41">
        <f t="shared" si="390"/>
        <v>0</v>
      </c>
      <c r="AY894" s="41">
        <f t="shared" si="391"/>
        <v>0</v>
      </c>
      <c r="AZ894" s="41">
        <f t="shared" si="392"/>
        <v>0</v>
      </c>
    </row>
    <row r="895" spans="1:52" ht="15" customHeight="1">
      <c r="A895" s="159"/>
      <c r="B895" s="179"/>
      <c r="C895" s="220" t="s">
        <v>936</v>
      </c>
      <c r="D895" s="573" t="str">
        <f t="shared" si="375"/>
        <v/>
      </c>
      <c r="E895" s="573"/>
      <c r="F895" s="573"/>
      <c r="G895" s="551" t="str">
        <f t="shared" si="376"/>
        <v/>
      </c>
      <c r="H895" s="551"/>
      <c r="I895" s="551"/>
      <c r="J895" s="551"/>
      <c r="K895" s="551"/>
      <c r="L895" s="551"/>
      <c r="M895" s="551"/>
      <c r="N895" s="551"/>
      <c r="O895" s="27"/>
      <c r="P895" s="27"/>
      <c r="Q895" s="27"/>
      <c r="R895" s="27"/>
      <c r="S895" s="27"/>
      <c r="T895" s="27"/>
      <c r="U895" s="27"/>
      <c r="V895" s="27"/>
      <c r="W895" s="27"/>
      <c r="X895" s="27"/>
      <c r="Y895" s="27"/>
      <c r="Z895" s="27"/>
      <c r="AA895" s="27"/>
      <c r="AB895" s="27"/>
      <c r="AC895" s="27"/>
      <c r="AD895" s="27"/>
      <c r="AK895" s="41">
        <f t="shared" si="377"/>
        <v>0</v>
      </c>
      <c r="AL895" s="41">
        <f t="shared" si="378"/>
        <v>0</v>
      </c>
      <c r="AM895" s="41">
        <f t="shared" si="379"/>
        <v>0</v>
      </c>
      <c r="AN895" s="41">
        <f t="shared" si="380"/>
        <v>0</v>
      </c>
      <c r="AO895" s="41">
        <f t="shared" si="381"/>
        <v>0</v>
      </c>
      <c r="AP895" s="41">
        <f t="shared" si="382"/>
        <v>0</v>
      </c>
      <c r="AQ895" s="41">
        <f t="shared" si="383"/>
        <v>0</v>
      </c>
      <c r="AR895" s="41">
        <f t="shared" si="384"/>
        <v>0</v>
      </c>
      <c r="AS895" s="41">
        <f t="shared" si="385"/>
        <v>0</v>
      </c>
      <c r="AT895" s="41">
        <f t="shared" si="386"/>
        <v>0</v>
      </c>
      <c r="AU895" s="41">
        <f t="shared" si="387"/>
        <v>0</v>
      </c>
      <c r="AV895" s="41">
        <f t="shared" si="388"/>
        <v>0</v>
      </c>
      <c r="AW895" s="41">
        <f t="shared" si="389"/>
        <v>0</v>
      </c>
      <c r="AX895" s="41">
        <f t="shared" si="390"/>
        <v>0</v>
      </c>
      <c r="AY895" s="41">
        <f t="shared" si="391"/>
        <v>0</v>
      </c>
      <c r="AZ895" s="41">
        <f t="shared" si="392"/>
        <v>0</v>
      </c>
    </row>
    <row r="896" spans="1:52" ht="15" customHeight="1">
      <c r="A896" s="159"/>
      <c r="B896" s="179"/>
      <c r="C896" s="220" t="s">
        <v>937</v>
      </c>
      <c r="D896" s="573" t="str">
        <f t="shared" si="375"/>
        <v/>
      </c>
      <c r="E896" s="573"/>
      <c r="F896" s="573"/>
      <c r="G896" s="551" t="str">
        <f t="shared" si="376"/>
        <v/>
      </c>
      <c r="H896" s="551"/>
      <c r="I896" s="551"/>
      <c r="J896" s="551"/>
      <c r="K896" s="551"/>
      <c r="L896" s="551"/>
      <c r="M896" s="551"/>
      <c r="N896" s="551"/>
      <c r="O896" s="27"/>
      <c r="P896" s="27"/>
      <c r="Q896" s="27"/>
      <c r="R896" s="27"/>
      <c r="S896" s="27"/>
      <c r="T896" s="27"/>
      <c r="U896" s="27"/>
      <c r="V896" s="27"/>
      <c r="W896" s="27"/>
      <c r="X896" s="27"/>
      <c r="Y896" s="27"/>
      <c r="Z896" s="27"/>
      <c r="AA896" s="27"/>
      <c r="AB896" s="27"/>
      <c r="AC896" s="27"/>
      <c r="AD896" s="27"/>
      <c r="AK896" s="41">
        <f t="shared" si="377"/>
        <v>0</v>
      </c>
      <c r="AL896" s="41">
        <f t="shared" si="378"/>
        <v>0</v>
      </c>
      <c r="AM896" s="41">
        <f t="shared" si="379"/>
        <v>0</v>
      </c>
      <c r="AN896" s="41">
        <f t="shared" si="380"/>
        <v>0</v>
      </c>
      <c r="AO896" s="41">
        <f t="shared" si="381"/>
        <v>0</v>
      </c>
      <c r="AP896" s="41">
        <f t="shared" si="382"/>
        <v>0</v>
      </c>
      <c r="AQ896" s="41">
        <f t="shared" si="383"/>
        <v>0</v>
      </c>
      <c r="AR896" s="41">
        <f t="shared" si="384"/>
        <v>0</v>
      </c>
      <c r="AS896" s="41">
        <f t="shared" si="385"/>
        <v>0</v>
      </c>
      <c r="AT896" s="41">
        <f t="shared" si="386"/>
        <v>0</v>
      </c>
      <c r="AU896" s="41">
        <f t="shared" si="387"/>
        <v>0</v>
      </c>
      <c r="AV896" s="41">
        <f t="shared" si="388"/>
        <v>0</v>
      </c>
      <c r="AW896" s="41">
        <f t="shared" si="389"/>
        <v>0</v>
      </c>
      <c r="AX896" s="41">
        <f t="shared" si="390"/>
        <v>0</v>
      </c>
      <c r="AY896" s="41">
        <f t="shared" si="391"/>
        <v>0</v>
      </c>
      <c r="AZ896" s="41">
        <f t="shared" si="392"/>
        <v>0</v>
      </c>
    </row>
    <row r="897" spans="1:52" ht="15" customHeight="1">
      <c r="A897" s="159"/>
      <c r="B897" s="179"/>
      <c r="C897" s="220" t="s">
        <v>938</v>
      </c>
      <c r="D897" s="573" t="str">
        <f t="shared" si="375"/>
        <v/>
      </c>
      <c r="E897" s="573"/>
      <c r="F897" s="573"/>
      <c r="G897" s="551" t="str">
        <f t="shared" si="376"/>
        <v/>
      </c>
      <c r="H897" s="551"/>
      <c r="I897" s="551"/>
      <c r="J897" s="551"/>
      <c r="K897" s="551"/>
      <c r="L897" s="551"/>
      <c r="M897" s="551"/>
      <c r="N897" s="551"/>
      <c r="O897" s="27"/>
      <c r="P897" s="27"/>
      <c r="Q897" s="27"/>
      <c r="R897" s="27"/>
      <c r="S897" s="27"/>
      <c r="T897" s="27"/>
      <c r="U897" s="27"/>
      <c r="V897" s="27"/>
      <c r="W897" s="27"/>
      <c r="X897" s="27"/>
      <c r="Y897" s="27"/>
      <c r="Z897" s="27"/>
      <c r="AA897" s="27"/>
      <c r="AB897" s="27"/>
      <c r="AC897" s="27"/>
      <c r="AD897" s="27"/>
      <c r="AK897" s="41">
        <f t="shared" si="377"/>
        <v>0</v>
      </c>
      <c r="AL897" s="41">
        <f t="shared" si="378"/>
        <v>0</v>
      </c>
      <c r="AM897" s="41">
        <f t="shared" si="379"/>
        <v>0</v>
      </c>
      <c r="AN897" s="41">
        <f t="shared" si="380"/>
        <v>0</v>
      </c>
      <c r="AO897" s="41">
        <f t="shared" si="381"/>
        <v>0</v>
      </c>
      <c r="AP897" s="41">
        <f t="shared" si="382"/>
        <v>0</v>
      </c>
      <c r="AQ897" s="41">
        <f t="shared" si="383"/>
        <v>0</v>
      </c>
      <c r="AR897" s="41">
        <f t="shared" si="384"/>
        <v>0</v>
      </c>
      <c r="AS897" s="41">
        <f t="shared" si="385"/>
        <v>0</v>
      </c>
      <c r="AT897" s="41">
        <f t="shared" si="386"/>
        <v>0</v>
      </c>
      <c r="AU897" s="41">
        <f t="shared" si="387"/>
        <v>0</v>
      </c>
      <c r="AV897" s="41">
        <f t="shared" si="388"/>
        <v>0</v>
      </c>
      <c r="AW897" s="41">
        <f t="shared" si="389"/>
        <v>0</v>
      </c>
      <c r="AX897" s="41">
        <f t="shared" si="390"/>
        <v>0</v>
      </c>
      <c r="AY897" s="41">
        <f t="shared" si="391"/>
        <v>0</v>
      </c>
      <c r="AZ897" s="41">
        <f t="shared" si="392"/>
        <v>0</v>
      </c>
    </row>
    <row r="898" spans="1:52" ht="15" customHeight="1">
      <c r="A898" s="159"/>
      <c r="B898" s="179"/>
      <c r="C898" s="220" t="s">
        <v>939</v>
      </c>
      <c r="D898" s="573" t="str">
        <f t="shared" si="375"/>
        <v/>
      </c>
      <c r="E898" s="573"/>
      <c r="F898" s="573"/>
      <c r="G898" s="551" t="str">
        <f t="shared" si="376"/>
        <v/>
      </c>
      <c r="H898" s="551"/>
      <c r="I898" s="551"/>
      <c r="J898" s="551"/>
      <c r="K898" s="551"/>
      <c r="L898" s="551"/>
      <c r="M898" s="551"/>
      <c r="N898" s="551"/>
      <c r="O898" s="27"/>
      <c r="P898" s="27"/>
      <c r="Q898" s="27"/>
      <c r="R898" s="27"/>
      <c r="S898" s="27"/>
      <c r="T898" s="27"/>
      <c r="U898" s="27"/>
      <c r="V898" s="27"/>
      <c r="W898" s="27"/>
      <c r="X898" s="27"/>
      <c r="Y898" s="27"/>
      <c r="Z898" s="27"/>
      <c r="AA898" s="27"/>
      <c r="AB898" s="27"/>
      <c r="AC898" s="27"/>
      <c r="AD898" s="27"/>
      <c r="AK898" s="41">
        <f t="shared" si="377"/>
        <v>0</v>
      </c>
      <c r="AL898" s="41">
        <f t="shared" si="378"/>
        <v>0</v>
      </c>
      <c r="AM898" s="41">
        <f t="shared" si="379"/>
        <v>0</v>
      </c>
      <c r="AN898" s="41">
        <f t="shared" si="380"/>
        <v>0</v>
      </c>
      <c r="AO898" s="41">
        <f t="shared" si="381"/>
        <v>0</v>
      </c>
      <c r="AP898" s="41">
        <f t="shared" si="382"/>
        <v>0</v>
      </c>
      <c r="AQ898" s="41">
        <f t="shared" si="383"/>
        <v>0</v>
      </c>
      <c r="AR898" s="41">
        <f t="shared" si="384"/>
        <v>0</v>
      </c>
      <c r="AS898" s="41">
        <f t="shared" si="385"/>
        <v>0</v>
      </c>
      <c r="AT898" s="41">
        <f t="shared" si="386"/>
        <v>0</v>
      </c>
      <c r="AU898" s="41">
        <f t="shared" si="387"/>
        <v>0</v>
      </c>
      <c r="AV898" s="41">
        <f t="shared" si="388"/>
        <v>0</v>
      </c>
      <c r="AW898" s="41">
        <f t="shared" si="389"/>
        <v>0</v>
      </c>
      <c r="AX898" s="41">
        <f t="shared" si="390"/>
        <v>0</v>
      </c>
      <c r="AY898" s="41">
        <f t="shared" si="391"/>
        <v>0</v>
      </c>
      <c r="AZ898" s="41">
        <f t="shared" si="392"/>
        <v>0</v>
      </c>
    </row>
    <row r="899" spans="1:52" ht="15" customHeight="1">
      <c r="A899" s="159"/>
      <c r="B899" s="179"/>
      <c r="C899" s="220" t="s">
        <v>940</v>
      </c>
      <c r="D899" s="573" t="str">
        <f t="shared" si="375"/>
        <v/>
      </c>
      <c r="E899" s="573"/>
      <c r="F899" s="573"/>
      <c r="G899" s="551" t="str">
        <f t="shared" si="376"/>
        <v/>
      </c>
      <c r="H899" s="551"/>
      <c r="I899" s="551"/>
      <c r="J899" s="551"/>
      <c r="K899" s="551"/>
      <c r="L899" s="551"/>
      <c r="M899" s="551"/>
      <c r="N899" s="551"/>
      <c r="O899" s="27"/>
      <c r="P899" s="27"/>
      <c r="Q899" s="27"/>
      <c r="R899" s="27"/>
      <c r="S899" s="27"/>
      <c r="T899" s="27"/>
      <c r="U899" s="27"/>
      <c r="V899" s="27"/>
      <c r="W899" s="27"/>
      <c r="X899" s="27"/>
      <c r="Y899" s="27"/>
      <c r="Z899" s="27"/>
      <c r="AA899" s="27"/>
      <c r="AB899" s="27"/>
      <c r="AC899" s="27"/>
      <c r="AD899" s="27"/>
      <c r="AK899" s="41">
        <f t="shared" si="377"/>
        <v>0</v>
      </c>
      <c r="AL899" s="41">
        <f t="shared" si="378"/>
        <v>0</v>
      </c>
      <c r="AM899" s="41">
        <f t="shared" si="379"/>
        <v>0</v>
      </c>
      <c r="AN899" s="41">
        <f t="shared" si="380"/>
        <v>0</v>
      </c>
      <c r="AO899" s="41">
        <f t="shared" si="381"/>
        <v>0</v>
      </c>
      <c r="AP899" s="41">
        <f t="shared" si="382"/>
        <v>0</v>
      </c>
      <c r="AQ899" s="41">
        <f t="shared" si="383"/>
        <v>0</v>
      </c>
      <c r="AR899" s="41">
        <f t="shared" si="384"/>
        <v>0</v>
      </c>
      <c r="AS899" s="41">
        <f t="shared" si="385"/>
        <v>0</v>
      </c>
      <c r="AT899" s="41">
        <f t="shared" si="386"/>
        <v>0</v>
      </c>
      <c r="AU899" s="41">
        <f t="shared" si="387"/>
        <v>0</v>
      </c>
      <c r="AV899" s="41">
        <f t="shared" si="388"/>
        <v>0</v>
      </c>
      <c r="AW899" s="41">
        <f t="shared" si="389"/>
        <v>0</v>
      </c>
      <c r="AX899" s="41">
        <f t="shared" si="390"/>
        <v>0</v>
      </c>
      <c r="AY899" s="41">
        <f t="shared" si="391"/>
        <v>0</v>
      </c>
      <c r="AZ899" s="41">
        <f t="shared" si="392"/>
        <v>0</v>
      </c>
    </row>
    <row r="900" spans="1:52" ht="15" customHeight="1">
      <c r="A900" s="159"/>
      <c r="B900" s="179"/>
      <c r="C900" s="220" t="s">
        <v>941</v>
      </c>
      <c r="D900" s="573" t="str">
        <f t="shared" si="375"/>
        <v/>
      </c>
      <c r="E900" s="573"/>
      <c r="F900" s="573"/>
      <c r="G900" s="551" t="str">
        <f t="shared" si="376"/>
        <v/>
      </c>
      <c r="H900" s="551"/>
      <c r="I900" s="551"/>
      <c r="J900" s="551"/>
      <c r="K900" s="551"/>
      <c r="L900" s="551"/>
      <c r="M900" s="551"/>
      <c r="N900" s="551"/>
      <c r="O900" s="27"/>
      <c r="P900" s="27"/>
      <c r="Q900" s="27"/>
      <c r="R900" s="27"/>
      <c r="S900" s="27"/>
      <c r="T900" s="27"/>
      <c r="U900" s="27"/>
      <c r="V900" s="27"/>
      <c r="W900" s="27"/>
      <c r="X900" s="27"/>
      <c r="Y900" s="27"/>
      <c r="Z900" s="27"/>
      <c r="AA900" s="27"/>
      <c r="AB900" s="27"/>
      <c r="AC900" s="27"/>
      <c r="AD900" s="27"/>
      <c r="AK900" s="41">
        <f t="shared" si="377"/>
        <v>0</v>
      </c>
      <c r="AL900" s="41">
        <f t="shared" si="378"/>
        <v>0</v>
      </c>
      <c r="AM900" s="41">
        <f t="shared" si="379"/>
        <v>0</v>
      </c>
      <c r="AN900" s="41">
        <f t="shared" si="380"/>
        <v>0</v>
      </c>
      <c r="AO900" s="41">
        <f t="shared" si="381"/>
        <v>0</v>
      </c>
      <c r="AP900" s="41">
        <f t="shared" si="382"/>
        <v>0</v>
      </c>
      <c r="AQ900" s="41">
        <f t="shared" si="383"/>
        <v>0</v>
      </c>
      <c r="AR900" s="41">
        <f t="shared" si="384"/>
        <v>0</v>
      </c>
      <c r="AS900" s="41">
        <f t="shared" si="385"/>
        <v>0</v>
      </c>
      <c r="AT900" s="41">
        <f t="shared" si="386"/>
        <v>0</v>
      </c>
      <c r="AU900" s="41">
        <f t="shared" si="387"/>
        <v>0</v>
      </c>
      <c r="AV900" s="41">
        <f t="shared" si="388"/>
        <v>0</v>
      </c>
      <c r="AW900" s="41">
        <f t="shared" si="389"/>
        <v>0</v>
      </c>
      <c r="AX900" s="41">
        <f t="shared" si="390"/>
        <v>0</v>
      </c>
      <c r="AY900" s="41">
        <f t="shared" si="391"/>
        <v>0</v>
      </c>
      <c r="AZ900" s="41">
        <f t="shared" si="392"/>
        <v>0</v>
      </c>
    </row>
    <row r="901" spans="1:52" ht="15" customHeight="1">
      <c r="A901" s="159"/>
      <c r="B901" s="179"/>
      <c r="C901" s="220" t="s">
        <v>942</v>
      </c>
      <c r="D901" s="573" t="str">
        <f t="shared" si="375"/>
        <v/>
      </c>
      <c r="E901" s="573"/>
      <c r="F901" s="573"/>
      <c r="G901" s="551" t="str">
        <f t="shared" si="376"/>
        <v/>
      </c>
      <c r="H901" s="551"/>
      <c r="I901" s="551"/>
      <c r="J901" s="551"/>
      <c r="K901" s="551"/>
      <c r="L901" s="551"/>
      <c r="M901" s="551"/>
      <c r="N901" s="551"/>
      <c r="O901" s="27"/>
      <c r="P901" s="27"/>
      <c r="Q901" s="27"/>
      <c r="R901" s="27"/>
      <c r="S901" s="27"/>
      <c r="T901" s="27"/>
      <c r="U901" s="27"/>
      <c r="V901" s="27"/>
      <c r="W901" s="27"/>
      <c r="X901" s="27"/>
      <c r="Y901" s="27"/>
      <c r="Z901" s="27"/>
      <c r="AA901" s="27"/>
      <c r="AB901" s="27"/>
      <c r="AC901" s="27"/>
      <c r="AD901" s="27"/>
      <c r="AK901" s="41">
        <f t="shared" si="377"/>
        <v>0</v>
      </c>
      <c r="AL901" s="41">
        <f t="shared" si="378"/>
        <v>0</v>
      </c>
      <c r="AM901" s="41">
        <f t="shared" si="379"/>
        <v>0</v>
      </c>
      <c r="AN901" s="41">
        <f t="shared" si="380"/>
        <v>0</v>
      </c>
      <c r="AO901" s="41">
        <f t="shared" si="381"/>
        <v>0</v>
      </c>
      <c r="AP901" s="41">
        <f t="shared" si="382"/>
        <v>0</v>
      </c>
      <c r="AQ901" s="41">
        <f t="shared" si="383"/>
        <v>0</v>
      </c>
      <c r="AR901" s="41">
        <f t="shared" si="384"/>
        <v>0</v>
      </c>
      <c r="AS901" s="41">
        <f t="shared" si="385"/>
        <v>0</v>
      </c>
      <c r="AT901" s="41">
        <f t="shared" si="386"/>
        <v>0</v>
      </c>
      <c r="AU901" s="41">
        <f t="shared" si="387"/>
        <v>0</v>
      </c>
      <c r="AV901" s="41">
        <f t="shared" si="388"/>
        <v>0</v>
      </c>
      <c r="AW901" s="41">
        <f t="shared" si="389"/>
        <v>0</v>
      </c>
      <c r="AX901" s="41">
        <f t="shared" si="390"/>
        <v>0</v>
      </c>
      <c r="AY901" s="41">
        <f t="shared" si="391"/>
        <v>0</v>
      </c>
      <c r="AZ901" s="41">
        <f t="shared" si="392"/>
        <v>0</v>
      </c>
    </row>
    <row r="902" spans="1:52" ht="15" customHeight="1">
      <c r="A902" s="159"/>
      <c r="B902" s="179"/>
      <c r="C902" s="220" t="s">
        <v>943</v>
      </c>
      <c r="D902" s="573" t="str">
        <f t="shared" si="375"/>
        <v/>
      </c>
      <c r="E902" s="573"/>
      <c r="F902" s="573"/>
      <c r="G902" s="551" t="str">
        <f t="shared" si="376"/>
        <v/>
      </c>
      <c r="H902" s="551"/>
      <c r="I902" s="551"/>
      <c r="J902" s="551"/>
      <c r="K902" s="551"/>
      <c r="L902" s="551"/>
      <c r="M902" s="551"/>
      <c r="N902" s="551"/>
      <c r="O902" s="27"/>
      <c r="P902" s="27"/>
      <c r="Q902" s="27"/>
      <c r="R902" s="27"/>
      <c r="S902" s="27"/>
      <c r="T902" s="27"/>
      <c r="U902" s="27"/>
      <c r="V902" s="27"/>
      <c r="W902" s="27"/>
      <c r="X902" s="27"/>
      <c r="Y902" s="27"/>
      <c r="Z902" s="27"/>
      <c r="AA902" s="27"/>
      <c r="AB902" s="27"/>
      <c r="AC902" s="27"/>
      <c r="AD902" s="27"/>
      <c r="AK902" s="41">
        <f t="shared" si="377"/>
        <v>0</v>
      </c>
      <c r="AL902" s="41">
        <f t="shared" si="378"/>
        <v>0</v>
      </c>
      <c r="AM902" s="41">
        <f t="shared" si="379"/>
        <v>0</v>
      </c>
      <c r="AN902" s="41">
        <f t="shared" si="380"/>
        <v>0</v>
      </c>
      <c r="AO902" s="41">
        <f t="shared" si="381"/>
        <v>0</v>
      </c>
      <c r="AP902" s="41">
        <f t="shared" si="382"/>
        <v>0</v>
      </c>
      <c r="AQ902" s="41">
        <f t="shared" si="383"/>
        <v>0</v>
      </c>
      <c r="AR902" s="41">
        <f t="shared" si="384"/>
        <v>0</v>
      </c>
      <c r="AS902" s="41">
        <f t="shared" si="385"/>
        <v>0</v>
      </c>
      <c r="AT902" s="41">
        <f t="shared" si="386"/>
        <v>0</v>
      </c>
      <c r="AU902" s="41">
        <f t="shared" si="387"/>
        <v>0</v>
      </c>
      <c r="AV902" s="41">
        <f t="shared" si="388"/>
        <v>0</v>
      </c>
      <c r="AW902" s="41">
        <f t="shared" si="389"/>
        <v>0</v>
      </c>
      <c r="AX902" s="41">
        <f t="shared" si="390"/>
        <v>0</v>
      </c>
      <c r="AY902" s="41">
        <f t="shared" si="391"/>
        <v>0</v>
      </c>
      <c r="AZ902" s="41">
        <f t="shared" si="392"/>
        <v>0</v>
      </c>
    </row>
    <row r="903" spans="1:52" ht="15" customHeight="1">
      <c r="A903" s="159"/>
      <c r="B903" s="179"/>
      <c r="C903" s="220" t="s">
        <v>944</v>
      </c>
      <c r="D903" s="573" t="str">
        <f t="shared" si="375"/>
        <v/>
      </c>
      <c r="E903" s="573"/>
      <c r="F903" s="573"/>
      <c r="G903" s="551" t="str">
        <f t="shared" si="376"/>
        <v/>
      </c>
      <c r="H903" s="551"/>
      <c r="I903" s="551"/>
      <c r="J903" s="551"/>
      <c r="K903" s="551"/>
      <c r="L903" s="551"/>
      <c r="M903" s="551"/>
      <c r="N903" s="551"/>
      <c r="O903" s="27"/>
      <c r="P903" s="27"/>
      <c r="Q903" s="27"/>
      <c r="R903" s="27"/>
      <c r="S903" s="27"/>
      <c r="T903" s="27"/>
      <c r="U903" s="27"/>
      <c r="V903" s="27"/>
      <c r="W903" s="27"/>
      <c r="X903" s="27"/>
      <c r="Y903" s="27"/>
      <c r="Z903" s="27"/>
      <c r="AA903" s="27"/>
      <c r="AB903" s="27"/>
      <c r="AC903" s="27"/>
      <c r="AD903" s="27"/>
      <c r="AK903" s="41">
        <f t="shared" si="377"/>
        <v>0</v>
      </c>
      <c r="AL903" s="41">
        <f t="shared" si="378"/>
        <v>0</v>
      </c>
      <c r="AM903" s="41">
        <f t="shared" si="379"/>
        <v>0</v>
      </c>
      <c r="AN903" s="41">
        <f t="shared" si="380"/>
        <v>0</v>
      </c>
      <c r="AO903" s="41">
        <f t="shared" si="381"/>
        <v>0</v>
      </c>
      <c r="AP903" s="41">
        <f t="shared" si="382"/>
        <v>0</v>
      </c>
      <c r="AQ903" s="41">
        <f t="shared" si="383"/>
        <v>0</v>
      </c>
      <c r="AR903" s="41">
        <f t="shared" si="384"/>
        <v>0</v>
      </c>
      <c r="AS903" s="41">
        <f t="shared" si="385"/>
        <v>0</v>
      </c>
      <c r="AT903" s="41">
        <f t="shared" si="386"/>
        <v>0</v>
      </c>
      <c r="AU903" s="41">
        <f t="shared" si="387"/>
        <v>0</v>
      </c>
      <c r="AV903" s="41">
        <f t="shared" si="388"/>
        <v>0</v>
      </c>
      <c r="AW903" s="41">
        <f t="shared" si="389"/>
        <v>0</v>
      </c>
      <c r="AX903" s="41">
        <f t="shared" si="390"/>
        <v>0</v>
      </c>
      <c r="AY903" s="41">
        <f t="shared" si="391"/>
        <v>0</v>
      </c>
      <c r="AZ903" s="41">
        <f t="shared" si="392"/>
        <v>0</v>
      </c>
    </row>
    <row r="904" spans="1:52" ht="15" customHeight="1">
      <c r="A904" s="159"/>
      <c r="B904" s="179"/>
      <c r="C904" s="220" t="s">
        <v>945</v>
      </c>
      <c r="D904" s="573" t="str">
        <f t="shared" si="375"/>
        <v/>
      </c>
      <c r="E904" s="573"/>
      <c r="F904" s="573"/>
      <c r="G904" s="551" t="str">
        <f t="shared" si="376"/>
        <v/>
      </c>
      <c r="H904" s="551"/>
      <c r="I904" s="551"/>
      <c r="J904" s="551"/>
      <c r="K904" s="551"/>
      <c r="L904" s="551"/>
      <c r="M904" s="551"/>
      <c r="N904" s="551"/>
      <c r="O904" s="27"/>
      <c r="P904" s="27"/>
      <c r="Q904" s="27"/>
      <c r="R904" s="27"/>
      <c r="S904" s="27"/>
      <c r="T904" s="27"/>
      <c r="U904" s="27"/>
      <c r="V904" s="27"/>
      <c r="W904" s="27"/>
      <c r="X904" s="27"/>
      <c r="Y904" s="27"/>
      <c r="Z904" s="27"/>
      <c r="AA904" s="27"/>
      <c r="AB904" s="27"/>
      <c r="AC904" s="27"/>
      <c r="AD904" s="27"/>
      <c r="AK904" s="41">
        <f t="shared" si="377"/>
        <v>0</v>
      </c>
      <c r="AL904" s="41">
        <f t="shared" si="378"/>
        <v>0</v>
      </c>
      <c r="AM904" s="41">
        <f t="shared" si="379"/>
        <v>0</v>
      </c>
      <c r="AN904" s="41">
        <f t="shared" si="380"/>
        <v>0</v>
      </c>
      <c r="AO904" s="41">
        <f t="shared" si="381"/>
        <v>0</v>
      </c>
      <c r="AP904" s="41">
        <f t="shared" si="382"/>
        <v>0</v>
      </c>
      <c r="AQ904" s="41">
        <f t="shared" si="383"/>
        <v>0</v>
      </c>
      <c r="AR904" s="41">
        <f t="shared" si="384"/>
        <v>0</v>
      </c>
      <c r="AS904" s="41">
        <f t="shared" si="385"/>
        <v>0</v>
      </c>
      <c r="AT904" s="41">
        <f t="shared" si="386"/>
        <v>0</v>
      </c>
      <c r="AU904" s="41">
        <f t="shared" si="387"/>
        <v>0</v>
      </c>
      <c r="AV904" s="41">
        <f t="shared" si="388"/>
        <v>0</v>
      </c>
      <c r="AW904" s="41">
        <f t="shared" si="389"/>
        <v>0</v>
      </c>
      <c r="AX904" s="41">
        <f t="shared" si="390"/>
        <v>0</v>
      </c>
      <c r="AY904" s="41">
        <f t="shared" si="391"/>
        <v>0</v>
      </c>
      <c r="AZ904" s="41">
        <f t="shared" si="392"/>
        <v>0</v>
      </c>
    </row>
    <row r="905" spans="1:52" ht="15" customHeight="1">
      <c r="A905" s="159"/>
      <c r="B905" s="179"/>
      <c r="C905" s="220" t="s">
        <v>946</v>
      </c>
      <c r="D905" s="573" t="str">
        <f t="shared" si="375"/>
        <v/>
      </c>
      <c r="E905" s="573"/>
      <c r="F905" s="573"/>
      <c r="G905" s="551" t="str">
        <f t="shared" si="376"/>
        <v/>
      </c>
      <c r="H905" s="551"/>
      <c r="I905" s="551"/>
      <c r="J905" s="551"/>
      <c r="K905" s="551"/>
      <c r="L905" s="551"/>
      <c r="M905" s="551"/>
      <c r="N905" s="551"/>
      <c r="O905" s="27"/>
      <c r="P905" s="27"/>
      <c r="Q905" s="27"/>
      <c r="R905" s="27"/>
      <c r="S905" s="27"/>
      <c r="T905" s="27"/>
      <c r="U905" s="27"/>
      <c r="V905" s="27"/>
      <c r="W905" s="27"/>
      <c r="X905" s="27"/>
      <c r="Y905" s="27"/>
      <c r="Z905" s="27"/>
      <c r="AA905" s="27"/>
      <c r="AB905" s="27"/>
      <c r="AC905" s="27"/>
      <c r="AD905" s="27"/>
      <c r="AK905" s="41">
        <f t="shared" si="377"/>
        <v>0</v>
      </c>
      <c r="AL905" s="41">
        <f t="shared" si="378"/>
        <v>0</v>
      </c>
      <c r="AM905" s="41">
        <f t="shared" si="379"/>
        <v>0</v>
      </c>
      <c r="AN905" s="41">
        <f t="shared" si="380"/>
        <v>0</v>
      </c>
      <c r="AO905" s="41">
        <f t="shared" si="381"/>
        <v>0</v>
      </c>
      <c r="AP905" s="41">
        <f t="shared" si="382"/>
        <v>0</v>
      </c>
      <c r="AQ905" s="41">
        <f t="shared" si="383"/>
        <v>0</v>
      </c>
      <c r="AR905" s="41">
        <f t="shared" si="384"/>
        <v>0</v>
      </c>
      <c r="AS905" s="41">
        <f t="shared" si="385"/>
        <v>0</v>
      </c>
      <c r="AT905" s="41">
        <f t="shared" si="386"/>
        <v>0</v>
      </c>
      <c r="AU905" s="41">
        <f t="shared" si="387"/>
        <v>0</v>
      </c>
      <c r="AV905" s="41">
        <f t="shared" si="388"/>
        <v>0</v>
      </c>
      <c r="AW905" s="41">
        <f t="shared" si="389"/>
        <v>0</v>
      </c>
      <c r="AX905" s="41">
        <f t="shared" si="390"/>
        <v>0</v>
      </c>
      <c r="AY905" s="41">
        <f t="shared" si="391"/>
        <v>0</v>
      </c>
      <c r="AZ905" s="41">
        <f t="shared" si="392"/>
        <v>0</v>
      </c>
    </row>
    <row r="906" spans="1:52" ht="15" customHeight="1">
      <c r="A906" s="159"/>
      <c r="B906" s="179"/>
      <c r="C906" s="220" t="s">
        <v>947</v>
      </c>
      <c r="D906" s="573" t="str">
        <f t="shared" si="375"/>
        <v/>
      </c>
      <c r="E906" s="573"/>
      <c r="F906" s="573"/>
      <c r="G906" s="551" t="str">
        <f t="shared" si="376"/>
        <v/>
      </c>
      <c r="H906" s="551"/>
      <c r="I906" s="551"/>
      <c r="J906" s="551"/>
      <c r="K906" s="551"/>
      <c r="L906" s="551"/>
      <c r="M906" s="551"/>
      <c r="N906" s="551"/>
      <c r="O906" s="27"/>
      <c r="P906" s="27"/>
      <c r="Q906" s="27"/>
      <c r="R906" s="27"/>
      <c r="S906" s="27"/>
      <c r="T906" s="27"/>
      <c r="U906" s="27"/>
      <c r="V906" s="27"/>
      <c r="W906" s="27"/>
      <c r="X906" s="27"/>
      <c r="Y906" s="27"/>
      <c r="Z906" s="27"/>
      <c r="AA906" s="27"/>
      <c r="AB906" s="27"/>
      <c r="AC906" s="27"/>
      <c r="AD906" s="27"/>
      <c r="AK906" s="41">
        <f t="shared" si="377"/>
        <v>0</v>
      </c>
      <c r="AL906" s="41">
        <f t="shared" si="378"/>
        <v>0</v>
      </c>
      <c r="AM906" s="41">
        <f t="shared" si="379"/>
        <v>0</v>
      </c>
      <c r="AN906" s="41">
        <f t="shared" si="380"/>
        <v>0</v>
      </c>
      <c r="AO906" s="41">
        <f t="shared" si="381"/>
        <v>0</v>
      </c>
      <c r="AP906" s="41">
        <f t="shared" si="382"/>
        <v>0</v>
      </c>
      <c r="AQ906" s="41">
        <f t="shared" si="383"/>
        <v>0</v>
      </c>
      <c r="AR906" s="41">
        <f t="shared" si="384"/>
        <v>0</v>
      </c>
      <c r="AS906" s="41">
        <f t="shared" si="385"/>
        <v>0</v>
      </c>
      <c r="AT906" s="41">
        <f t="shared" si="386"/>
        <v>0</v>
      </c>
      <c r="AU906" s="41">
        <f t="shared" si="387"/>
        <v>0</v>
      </c>
      <c r="AV906" s="41">
        <f t="shared" si="388"/>
        <v>0</v>
      </c>
      <c r="AW906" s="41">
        <f t="shared" si="389"/>
        <v>0</v>
      </c>
      <c r="AX906" s="41">
        <f t="shared" si="390"/>
        <v>0</v>
      </c>
      <c r="AY906" s="41">
        <f t="shared" si="391"/>
        <v>0</v>
      </c>
      <c r="AZ906" s="41">
        <f t="shared" si="392"/>
        <v>0</v>
      </c>
    </row>
    <row r="907" spans="1:52" ht="15" customHeight="1">
      <c r="A907" s="159"/>
      <c r="B907" s="179"/>
      <c r="C907" s="220" t="s">
        <v>948</v>
      </c>
      <c r="D907" s="573" t="str">
        <f t="shared" si="375"/>
        <v/>
      </c>
      <c r="E907" s="573"/>
      <c r="F907" s="573"/>
      <c r="G907" s="551" t="str">
        <f t="shared" si="376"/>
        <v/>
      </c>
      <c r="H907" s="551"/>
      <c r="I907" s="551"/>
      <c r="J907" s="551"/>
      <c r="K907" s="551"/>
      <c r="L907" s="551"/>
      <c r="M907" s="551"/>
      <c r="N907" s="551"/>
      <c r="O907" s="27"/>
      <c r="P907" s="27"/>
      <c r="Q907" s="27"/>
      <c r="R907" s="27"/>
      <c r="S907" s="27"/>
      <c r="T907" s="27"/>
      <c r="U907" s="27"/>
      <c r="V907" s="27"/>
      <c r="W907" s="27"/>
      <c r="X907" s="27"/>
      <c r="Y907" s="27"/>
      <c r="Z907" s="27"/>
      <c r="AA907" s="27"/>
      <c r="AB907" s="27"/>
      <c r="AC907" s="27"/>
      <c r="AD907" s="27"/>
      <c r="AK907" s="41">
        <f t="shared" si="377"/>
        <v>0</v>
      </c>
      <c r="AL907" s="41">
        <f t="shared" si="378"/>
        <v>0</v>
      </c>
      <c r="AM907" s="41">
        <f t="shared" si="379"/>
        <v>0</v>
      </c>
      <c r="AN907" s="41">
        <f t="shared" si="380"/>
        <v>0</v>
      </c>
      <c r="AO907" s="41">
        <f t="shared" si="381"/>
        <v>0</v>
      </c>
      <c r="AP907" s="41">
        <f t="shared" si="382"/>
        <v>0</v>
      </c>
      <c r="AQ907" s="41">
        <f t="shared" si="383"/>
        <v>0</v>
      </c>
      <c r="AR907" s="41">
        <f t="shared" si="384"/>
        <v>0</v>
      </c>
      <c r="AS907" s="41">
        <f t="shared" si="385"/>
        <v>0</v>
      </c>
      <c r="AT907" s="41">
        <f t="shared" si="386"/>
        <v>0</v>
      </c>
      <c r="AU907" s="41">
        <f t="shared" si="387"/>
        <v>0</v>
      </c>
      <c r="AV907" s="41">
        <f t="shared" si="388"/>
        <v>0</v>
      </c>
      <c r="AW907" s="41">
        <f t="shared" si="389"/>
        <v>0</v>
      </c>
      <c r="AX907" s="41">
        <f t="shared" si="390"/>
        <v>0</v>
      </c>
      <c r="AY907" s="41">
        <f t="shared" si="391"/>
        <v>0</v>
      </c>
      <c r="AZ907" s="41">
        <f t="shared" si="392"/>
        <v>0</v>
      </c>
    </row>
    <row r="908" spans="1:52" ht="15" customHeight="1">
      <c r="A908" s="159"/>
      <c r="B908" s="179"/>
      <c r="C908" s="220" t="s">
        <v>949</v>
      </c>
      <c r="D908" s="573" t="str">
        <f t="shared" si="375"/>
        <v/>
      </c>
      <c r="E908" s="573"/>
      <c r="F908" s="573"/>
      <c r="G908" s="551" t="str">
        <f t="shared" si="376"/>
        <v/>
      </c>
      <c r="H908" s="551"/>
      <c r="I908" s="551"/>
      <c r="J908" s="551"/>
      <c r="K908" s="551"/>
      <c r="L908" s="551"/>
      <c r="M908" s="551"/>
      <c r="N908" s="551"/>
      <c r="O908" s="27"/>
      <c r="P908" s="27"/>
      <c r="Q908" s="27"/>
      <c r="R908" s="27"/>
      <c r="S908" s="27"/>
      <c r="T908" s="27"/>
      <c r="U908" s="27"/>
      <c r="V908" s="27"/>
      <c r="W908" s="27"/>
      <c r="X908" s="27"/>
      <c r="Y908" s="27"/>
      <c r="Z908" s="27"/>
      <c r="AA908" s="27"/>
      <c r="AB908" s="27"/>
      <c r="AC908" s="27"/>
      <c r="AD908" s="27"/>
      <c r="AK908" s="41">
        <f t="shared" si="377"/>
        <v>0</v>
      </c>
      <c r="AL908" s="41">
        <f t="shared" si="378"/>
        <v>0</v>
      </c>
      <c r="AM908" s="41">
        <f t="shared" si="379"/>
        <v>0</v>
      </c>
      <c r="AN908" s="41">
        <f t="shared" si="380"/>
        <v>0</v>
      </c>
      <c r="AO908" s="41">
        <f t="shared" si="381"/>
        <v>0</v>
      </c>
      <c r="AP908" s="41">
        <f t="shared" si="382"/>
        <v>0</v>
      </c>
      <c r="AQ908" s="41">
        <f t="shared" si="383"/>
        <v>0</v>
      </c>
      <c r="AR908" s="41">
        <f t="shared" si="384"/>
        <v>0</v>
      </c>
      <c r="AS908" s="41">
        <f t="shared" si="385"/>
        <v>0</v>
      </c>
      <c r="AT908" s="41">
        <f t="shared" si="386"/>
        <v>0</v>
      </c>
      <c r="AU908" s="41">
        <f t="shared" si="387"/>
        <v>0</v>
      </c>
      <c r="AV908" s="41">
        <f t="shared" si="388"/>
        <v>0</v>
      </c>
      <c r="AW908" s="41">
        <f t="shared" si="389"/>
        <v>0</v>
      </c>
      <c r="AX908" s="41">
        <f t="shared" si="390"/>
        <v>0</v>
      </c>
      <c r="AY908" s="41">
        <f t="shared" si="391"/>
        <v>0</v>
      </c>
      <c r="AZ908" s="41">
        <f t="shared" si="392"/>
        <v>0</v>
      </c>
    </row>
    <row r="909" spans="1:52" ht="15" customHeight="1">
      <c r="A909" s="159"/>
      <c r="B909" s="179"/>
      <c r="C909" s="220" t="s">
        <v>950</v>
      </c>
      <c r="D909" s="573" t="str">
        <f t="shared" si="375"/>
        <v/>
      </c>
      <c r="E909" s="573"/>
      <c r="F909" s="573"/>
      <c r="G909" s="551" t="str">
        <f t="shared" si="376"/>
        <v/>
      </c>
      <c r="H909" s="551"/>
      <c r="I909" s="551"/>
      <c r="J909" s="551"/>
      <c r="K909" s="551"/>
      <c r="L909" s="551"/>
      <c r="M909" s="551"/>
      <c r="N909" s="551"/>
      <c r="O909" s="27"/>
      <c r="P909" s="27"/>
      <c r="Q909" s="27"/>
      <c r="R909" s="27"/>
      <c r="S909" s="27"/>
      <c r="T909" s="27"/>
      <c r="U909" s="27"/>
      <c r="V909" s="27"/>
      <c r="W909" s="27"/>
      <c r="X909" s="27"/>
      <c r="Y909" s="27"/>
      <c r="Z909" s="27"/>
      <c r="AA909" s="27"/>
      <c r="AB909" s="27"/>
      <c r="AC909" s="27"/>
      <c r="AD909" s="27"/>
      <c r="AK909" s="41">
        <f t="shared" si="377"/>
        <v>0</v>
      </c>
      <c r="AL909" s="41">
        <f t="shared" si="378"/>
        <v>0</v>
      </c>
      <c r="AM909" s="41">
        <f t="shared" si="379"/>
        <v>0</v>
      </c>
      <c r="AN909" s="41">
        <f t="shared" si="380"/>
        <v>0</v>
      </c>
      <c r="AO909" s="41">
        <f t="shared" si="381"/>
        <v>0</v>
      </c>
      <c r="AP909" s="41">
        <f t="shared" si="382"/>
        <v>0</v>
      </c>
      <c r="AQ909" s="41">
        <f t="shared" si="383"/>
        <v>0</v>
      </c>
      <c r="AR909" s="41">
        <f t="shared" si="384"/>
        <v>0</v>
      </c>
      <c r="AS909" s="41">
        <f t="shared" si="385"/>
        <v>0</v>
      </c>
      <c r="AT909" s="41">
        <f t="shared" si="386"/>
        <v>0</v>
      </c>
      <c r="AU909" s="41">
        <f t="shared" si="387"/>
        <v>0</v>
      </c>
      <c r="AV909" s="41">
        <f t="shared" si="388"/>
        <v>0</v>
      </c>
      <c r="AW909" s="41">
        <f t="shared" si="389"/>
        <v>0</v>
      </c>
      <c r="AX909" s="41">
        <f t="shared" si="390"/>
        <v>0</v>
      </c>
      <c r="AY909" s="41">
        <f t="shared" si="391"/>
        <v>0</v>
      </c>
      <c r="AZ909" s="41">
        <f t="shared" si="392"/>
        <v>0</v>
      </c>
    </row>
    <row r="910" spans="1:52" ht="15" customHeight="1">
      <c r="A910" s="159"/>
      <c r="B910" s="179"/>
      <c r="C910" s="220" t="s">
        <v>951</v>
      </c>
      <c r="D910" s="573" t="str">
        <f t="shared" si="375"/>
        <v/>
      </c>
      <c r="E910" s="573"/>
      <c r="F910" s="573"/>
      <c r="G910" s="551" t="str">
        <f t="shared" si="376"/>
        <v/>
      </c>
      <c r="H910" s="551"/>
      <c r="I910" s="551"/>
      <c r="J910" s="551"/>
      <c r="K910" s="551"/>
      <c r="L910" s="551"/>
      <c r="M910" s="551"/>
      <c r="N910" s="551"/>
      <c r="O910" s="27"/>
      <c r="P910" s="27"/>
      <c r="Q910" s="27"/>
      <c r="R910" s="27"/>
      <c r="S910" s="27"/>
      <c r="T910" s="27"/>
      <c r="U910" s="27"/>
      <c r="V910" s="27"/>
      <c r="W910" s="27"/>
      <c r="X910" s="27"/>
      <c r="Y910" s="27"/>
      <c r="Z910" s="27"/>
      <c r="AA910" s="27"/>
      <c r="AB910" s="27"/>
      <c r="AC910" s="27"/>
      <c r="AD910" s="27"/>
      <c r="AK910" s="41">
        <f t="shared" si="377"/>
        <v>0</v>
      </c>
      <c r="AL910" s="41">
        <f t="shared" si="378"/>
        <v>0</v>
      </c>
      <c r="AM910" s="41">
        <f t="shared" si="379"/>
        <v>0</v>
      </c>
      <c r="AN910" s="41">
        <f t="shared" si="380"/>
        <v>0</v>
      </c>
      <c r="AO910" s="41">
        <f t="shared" si="381"/>
        <v>0</v>
      </c>
      <c r="AP910" s="41">
        <f t="shared" si="382"/>
        <v>0</v>
      </c>
      <c r="AQ910" s="41">
        <f t="shared" si="383"/>
        <v>0</v>
      </c>
      <c r="AR910" s="41">
        <f t="shared" si="384"/>
        <v>0</v>
      </c>
      <c r="AS910" s="41">
        <f t="shared" si="385"/>
        <v>0</v>
      </c>
      <c r="AT910" s="41">
        <f t="shared" si="386"/>
        <v>0</v>
      </c>
      <c r="AU910" s="41">
        <f t="shared" si="387"/>
        <v>0</v>
      </c>
      <c r="AV910" s="41">
        <f t="shared" si="388"/>
        <v>0</v>
      </c>
      <c r="AW910" s="41">
        <f t="shared" si="389"/>
        <v>0</v>
      </c>
      <c r="AX910" s="41">
        <f t="shared" si="390"/>
        <v>0</v>
      </c>
      <c r="AY910" s="41">
        <f t="shared" si="391"/>
        <v>0</v>
      </c>
      <c r="AZ910" s="41">
        <f t="shared" si="392"/>
        <v>0</v>
      </c>
    </row>
    <row r="911" spans="1:52" ht="15" customHeight="1">
      <c r="A911" s="159"/>
      <c r="B911" s="179"/>
      <c r="C911" s="220" t="s">
        <v>952</v>
      </c>
      <c r="D911" s="573" t="str">
        <f t="shared" si="375"/>
        <v/>
      </c>
      <c r="E911" s="573"/>
      <c r="F911" s="573"/>
      <c r="G911" s="551" t="str">
        <f t="shared" si="376"/>
        <v/>
      </c>
      <c r="H911" s="551"/>
      <c r="I911" s="551"/>
      <c r="J911" s="551"/>
      <c r="K911" s="551"/>
      <c r="L911" s="551"/>
      <c r="M911" s="551"/>
      <c r="N911" s="551"/>
      <c r="O911" s="27"/>
      <c r="P911" s="27"/>
      <c r="Q911" s="27"/>
      <c r="R911" s="27"/>
      <c r="S911" s="27"/>
      <c r="T911" s="27"/>
      <c r="U911" s="27"/>
      <c r="V911" s="27"/>
      <c r="W911" s="27"/>
      <c r="X911" s="27"/>
      <c r="Y911" s="27"/>
      <c r="Z911" s="27"/>
      <c r="AA911" s="27"/>
      <c r="AB911" s="27"/>
      <c r="AC911" s="27"/>
      <c r="AD911" s="27"/>
      <c r="AK911" s="41">
        <f t="shared" si="377"/>
        <v>0</v>
      </c>
      <c r="AL911" s="41">
        <f t="shared" si="378"/>
        <v>0</v>
      </c>
      <c r="AM911" s="41">
        <f t="shared" si="379"/>
        <v>0</v>
      </c>
      <c r="AN911" s="41">
        <f t="shared" si="380"/>
        <v>0</v>
      </c>
      <c r="AO911" s="41">
        <f t="shared" si="381"/>
        <v>0</v>
      </c>
      <c r="AP911" s="41">
        <f t="shared" si="382"/>
        <v>0</v>
      </c>
      <c r="AQ911" s="41">
        <f t="shared" si="383"/>
        <v>0</v>
      </c>
      <c r="AR911" s="41">
        <f t="shared" si="384"/>
        <v>0</v>
      </c>
      <c r="AS911" s="41">
        <f t="shared" si="385"/>
        <v>0</v>
      </c>
      <c r="AT911" s="41">
        <f t="shared" si="386"/>
        <v>0</v>
      </c>
      <c r="AU911" s="41">
        <f t="shared" si="387"/>
        <v>0</v>
      </c>
      <c r="AV911" s="41">
        <f t="shared" si="388"/>
        <v>0</v>
      </c>
      <c r="AW911" s="41">
        <f t="shared" si="389"/>
        <v>0</v>
      </c>
      <c r="AX911" s="41">
        <f t="shared" si="390"/>
        <v>0</v>
      </c>
      <c r="AY911" s="41">
        <f t="shared" si="391"/>
        <v>0</v>
      </c>
      <c r="AZ911" s="41">
        <f t="shared" si="392"/>
        <v>0</v>
      </c>
    </row>
    <row r="912" spans="1:52" ht="15" customHeight="1">
      <c r="A912" s="159"/>
      <c r="B912" s="179"/>
      <c r="C912" s="220" t="s">
        <v>953</v>
      </c>
      <c r="D912" s="573" t="str">
        <f t="shared" si="375"/>
        <v/>
      </c>
      <c r="E912" s="573"/>
      <c r="F912" s="573"/>
      <c r="G912" s="551" t="str">
        <f t="shared" si="376"/>
        <v/>
      </c>
      <c r="H912" s="551"/>
      <c r="I912" s="551"/>
      <c r="J912" s="551"/>
      <c r="K912" s="551"/>
      <c r="L912" s="551"/>
      <c r="M912" s="551"/>
      <c r="N912" s="551"/>
      <c r="O912" s="27"/>
      <c r="P912" s="27"/>
      <c r="Q912" s="27"/>
      <c r="R912" s="27"/>
      <c r="S912" s="27"/>
      <c r="T912" s="27"/>
      <c r="U912" s="27"/>
      <c r="V912" s="27"/>
      <c r="W912" s="27"/>
      <c r="X912" s="27"/>
      <c r="Y912" s="27"/>
      <c r="Z912" s="27"/>
      <c r="AA912" s="27"/>
      <c r="AB912" s="27"/>
      <c r="AC912" s="27"/>
      <c r="AD912" s="27"/>
      <c r="AK912" s="41">
        <f t="shared" si="377"/>
        <v>0</v>
      </c>
      <c r="AL912" s="41">
        <f t="shared" si="378"/>
        <v>0</v>
      </c>
      <c r="AM912" s="41">
        <f t="shared" si="379"/>
        <v>0</v>
      </c>
      <c r="AN912" s="41">
        <f t="shared" si="380"/>
        <v>0</v>
      </c>
      <c r="AO912" s="41">
        <f t="shared" si="381"/>
        <v>0</v>
      </c>
      <c r="AP912" s="41">
        <f t="shared" si="382"/>
        <v>0</v>
      </c>
      <c r="AQ912" s="41">
        <f t="shared" si="383"/>
        <v>0</v>
      </c>
      <c r="AR912" s="41">
        <f t="shared" si="384"/>
        <v>0</v>
      </c>
      <c r="AS912" s="41">
        <f t="shared" si="385"/>
        <v>0</v>
      </c>
      <c r="AT912" s="41">
        <f t="shared" si="386"/>
        <v>0</v>
      </c>
      <c r="AU912" s="41">
        <f t="shared" si="387"/>
        <v>0</v>
      </c>
      <c r="AV912" s="41">
        <f t="shared" si="388"/>
        <v>0</v>
      </c>
      <c r="AW912" s="41">
        <f t="shared" si="389"/>
        <v>0</v>
      </c>
      <c r="AX912" s="41">
        <f t="shared" si="390"/>
        <v>0</v>
      </c>
      <c r="AY912" s="41">
        <f t="shared" si="391"/>
        <v>0</v>
      </c>
      <c r="AZ912" s="41">
        <f t="shared" si="392"/>
        <v>0</v>
      </c>
    </row>
    <row r="913" spans="1:52" ht="15" customHeight="1">
      <c r="A913" s="159"/>
      <c r="B913" s="179"/>
      <c r="C913" s="220" t="s">
        <v>954</v>
      </c>
      <c r="D913" s="573" t="str">
        <f t="shared" si="375"/>
        <v/>
      </c>
      <c r="E913" s="573"/>
      <c r="F913" s="573"/>
      <c r="G913" s="551" t="str">
        <f t="shared" si="376"/>
        <v/>
      </c>
      <c r="H913" s="551"/>
      <c r="I913" s="551"/>
      <c r="J913" s="551"/>
      <c r="K913" s="551"/>
      <c r="L913" s="551"/>
      <c r="M913" s="551"/>
      <c r="N913" s="551"/>
      <c r="O913" s="27"/>
      <c r="P913" s="27"/>
      <c r="Q913" s="27"/>
      <c r="R913" s="27"/>
      <c r="S913" s="27"/>
      <c r="T913" s="27"/>
      <c r="U913" s="27"/>
      <c r="V913" s="27"/>
      <c r="W913" s="27"/>
      <c r="X913" s="27"/>
      <c r="Y913" s="27"/>
      <c r="Z913" s="27"/>
      <c r="AA913" s="27"/>
      <c r="AB913" s="27"/>
      <c r="AC913" s="27"/>
      <c r="AD913" s="27"/>
      <c r="AK913" s="41">
        <f t="shared" si="377"/>
        <v>0</v>
      </c>
      <c r="AL913" s="41">
        <f t="shared" si="378"/>
        <v>0</v>
      </c>
      <c r="AM913" s="41">
        <f t="shared" si="379"/>
        <v>0</v>
      </c>
      <c r="AN913" s="41">
        <f t="shared" si="380"/>
        <v>0</v>
      </c>
      <c r="AO913" s="41">
        <f t="shared" si="381"/>
        <v>0</v>
      </c>
      <c r="AP913" s="41">
        <f t="shared" si="382"/>
        <v>0</v>
      </c>
      <c r="AQ913" s="41">
        <f t="shared" si="383"/>
        <v>0</v>
      </c>
      <c r="AR913" s="41">
        <f t="shared" si="384"/>
        <v>0</v>
      </c>
      <c r="AS913" s="41">
        <f t="shared" si="385"/>
        <v>0</v>
      </c>
      <c r="AT913" s="41">
        <f t="shared" si="386"/>
        <v>0</v>
      </c>
      <c r="AU913" s="41">
        <f t="shared" si="387"/>
        <v>0</v>
      </c>
      <c r="AV913" s="41">
        <f t="shared" si="388"/>
        <v>0</v>
      </c>
      <c r="AW913" s="41">
        <f t="shared" si="389"/>
        <v>0</v>
      </c>
      <c r="AX913" s="41">
        <f t="shared" si="390"/>
        <v>0</v>
      </c>
      <c r="AY913" s="41">
        <f t="shared" si="391"/>
        <v>0</v>
      </c>
      <c r="AZ913" s="41">
        <f t="shared" si="392"/>
        <v>0</v>
      </c>
    </row>
    <row r="914" spans="1:52" ht="15" customHeight="1">
      <c r="A914" s="159"/>
      <c r="B914" s="179"/>
      <c r="C914" s="220" t="s">
        <v>955</v>
      </c>
      <c r="D914" s="573" t="str">
        <f t="shared" si="375"/>
        <v/>
      </c>
      <c r="E914" s="573"/>
      <c r="F914" s="573"/>
      <c r="G914" s="551" t="str">
        <f t="shared" si="376"/>
        <v/>
      </c>
      <c r="H914" s="551"/>
      <c r="I914" s="551"/>
      <c r="J914" s="551"/>
      <c r="K914" s="551"/>
      <c r="L914" s="551"/>
      <c r="M914" s="551"/>
      <c r="N914" s="551"/>
      <c r="O914" s="27"/>
      <c r="P914" s="27"/>
      <c r="Q914" s="27"/>
      <c r="R914" s="27"/>
      <c r="S914" s="27"/>
      <c r="T914" s="27"/>
      <c r="U914" s="27"/>
      <c r="V914" s="27"/>
      <c r="W914" s="27"/>
      <c r="X914" s="27"/>
      <c r="Y914" s="27"/>
      <c r="Z914" s="27"/>
      <c r="AA914" s="27"/>
      <c r="AB914" s="27"/>
      <c r="AC914" s="27"/>
      <c r="AD914" s="27"/>
      <c r="AK914" s="41">
        <f t="shared" si="377"/>
        <v>0</v>
      </c>
      <c r="AL914" s="41">
        <f t="shared" si="378"/>
        <v>0</v>
      </c>
      <c r="AM914" s="41">
        <f t="shared" si="379"/>
        <v>0</v>
      </c>
      <c r="AN914" s="41">
        <f t="shared" si="380"/>
        <v>0</v>
      </c>
      <c r="AO914" s="41">
        <f t="shared" si="381"/>
        <v>0</v>
      </c>
      <c r="AP914" s="41">
        <f t="shared" si="382"/>
        <v>0</v>
      </c>
      <c r="AQ914" s="41">
        <f t="shared" si="383"/>
        <v>0</v>
      </c>
      <c r="AR914" s="41">
        <f t="shared" si="384"/>
        <v>0</v>
      </c>
      <c r="AS914" s="41">
        <f t="shared" si="385"/>
        <v>0</v>
      </c>
      <c r="AT914" s="41">
        <f t="shared" si="386"/>
        <v>0</v>
      </c>
      <c r="AU914" s="41">
        <f t="shared" si="387"/>
        <v>0</v>
      </c>
      <c r="AV914" s="41">
        <f t="shared" si="388"/>
        <v>0</v>
      </c>
      <c r="AW914" s="41">
        <f t="shared" si="389"/>
        <v>0</v>
      </c>
      <c r="AX914" s="41">
        <f t="shared" si="390"/>
        <v>0</v>
      </c>
      <c r="AY914" s="41">
        <f t="shared" si="391"/>
        <v>0</v>
      </c>
      <c r="AZ914" s="41">
        <f t="shared" si="392"/>
        <v>0</v>
      </c>
    </row>
    <row r="915" spans="1:52" ht="15" customHeight="1">
      <c r="A915" s="159"/>
      <c r="B915" s="179"/>
      <c r="C915" s="220" t="s">
        <v>956</v>
      </c>
      <c r="D915" s="573" t="str">
        <f t="shared" si="375"/>
        <v/>
      </c>
      <c r="E915" s="573"/>
      <c r="F915" s="573"/>
      <c r="G915" s="551" t="str">
        <f t="shared" si="376"/>
        <v/>
      </c>
      <c r="H915" s="551"/>
      <c r="I915" s="551"/>
      <c r="J915" s="551"/>
      <c r="K915" s="551"/>
      <c r="L915" s="551"/>
      <c r="M915" s="551"/>
      <c r="N915" s="551"/>
      <c r="O915" s="27"/>
      <c r="P915" s="27"/>
      <c r="Q915" s="27"/>
      <c r="R915" s="27"/>
      <c r="S915" s="27"/>
      <c r="T915" s="27"/>
      <c r="U915" s="27"/>
      <c r="V915" s="27"/>
      <c r="W915" s="27"/>
      <c r="X915" s="27"/>
      <c r="Y915" s="27"/>
      <c r="Z915" s="27"/>
      <c r="AA915" s="27"/>
      <c r="AB915" s="27"/>
      <c r="AC915" s="27"/>
      <c r="AD915" s="27"/>
      <c r="AK915" s="41">
        <f t="shared" si="377"/>
        <v>0</v>
      </c>
      <c r="AL915" s="41">
        <f t="shared" si="378"/>
        <v>0</v>
      </c>
      <c r="AM915" s="41">
        <f t="shared" si="379"/>
        <v>0</v>
      </c>
      <c r="AN915" s="41">
        <f t="shared" si="380"/>
        <v>0</v>
      </c>
      <c r="AO915" s="41">
        <f t="shared" si="381"/>
        <v>0</v>
      </c>
      <c r="AP915" s="41">
        <f t="shared" si="382"/>
        <v>0</v>
      </c>
      <c r="AQ915" s="41">
        <f t="shared" si="383"/>
        <v>0</v>
      </c>
      <c r="AR915" s="41">
        <f t="shared" si="384"/>
        <v>0</v>
      </c>
      <c r="AS915" s="41">
        <f t="shared" si="385"/>
        <v>0</v>
      </c>
      <c r="AT915" s="41">
        <f t="shared" si="386"/>
        <v>0</v>
      </c>
      <c r="AU915" s="41">
        <f t="shared" si="387"/>
        <v>0</v>
      </c>
      <c r="AV915" s="41">
        <f t="shared" si="388"/>
        <v>0</v>
      </c>
      <c r="AW915" s="41">
        <f t="shared" si="389"/>
        <v>0</v>
      </c>
      <c r="AX915" s="41">
        <f t="shared" si="390"/>
        <v>0</v>
      </c>
      <c r="AY915" s="41">
        <f t="shared" si="391"/>
        <v>0</v>
      </c>
      <c r="AZ915" s="41">
        <f t="shared" si="392"/>
        <v>0</v>
      </c>
    </row>
    <row r="916" spans="1:52" ht="15" customHeight="1">
      <c r="A916" s="159"/>
      <c r="B916" s="179"/>
      <c r="C916" s="220" t="s">
        <v>957</v>
      </c>
      <c r="D916" s="573" t="str">
        <f t="shared" si="375"/>
        <v/>
      </c>
      <c r="E916" s="573"/>
      <c r="F916" s="573"/>
      <c r="G916" s="551" t="str">
        <f t="shared" si="376"/>
        <v/>
      </c>
      <c r="H916" s="551"/>
      <c r="I916" s="551"/>
      <c r="J916" s="551"/>
      <c r="K916" s="551"/>
      <c r="L916" s="551"/>
      <c r="M916" s="551"/>
      <c r="N916" s="551"/>
      <c r="O916" s="27"/>
      <c r="P916" s="27"/>
      <c r="Q916" s="27"/>
      <c r="R916" s="27"/>
      <c r="S916" s="27"/>
      <c r="T916" s="27"/>
      <c r="U916" s="27"/>
      <c r="V916" s="27"/>
      <c r="W916" s="27"/>
      <c r="X916" s="27"/>
      <c r="Y916" s="27"/>
      <c r="Z916" s="27"/>
      <c r="AA916" s="27"/>
      <c r="AB916" s="27"/>
      <c r="AC916" s="27"/>
      <c r="AD916" s="27"/>
      <c r="AK916" s="41">
        <f t="shared" si="377"/>
        <v>0</v>
      </c>
      <c r="AL916" s="41">
        <f t="shared" si="378"/>
        <v>0</v>
      </c>
      <c r="AM916" s="41">
        <f t="shared" si="379"/>
        <v>0</v>
      </c>
      <c r="AN916" s="41">
        <f t="shared" si="380"/>
        <v>0</v>
      </c>
      <c r="AO916" s="41">
        <f t="shared" si="381"/>
        <v>0</v>
      </c>
      <c r="AP916" s="41">
        <f t="shared" si="382"/>
        <v>0</v>
      </c>
      <c r="AQ916" s="41">
        <f t="shared" si="383"/>
        <v>0</v>
      </c>
      <c r="AR916" s="41">
        <f t="shared" si="384"/>
        <v>0</v>
      </c>
      <c r="AS916" s="41">
        <f t="shared" si="385"/>
        <v>0</v>
      </c>
      <c r="AT916" s="41">
        <f t="shared" si="386"/>
        <v>0</v>
      </c>
      <c r="AU916" s="41">
        <f t="shared" si="387"/>
        <v>0</v>
      </c>
      <c r="AV916" s="41">
        <f t="shared" si="388"/>
        <v>0</v>
      </c>
      <c r="AW916" s="41">
        <f t="shared" si="389"/>
        <v>0</v>
      </c>
      <c r="AX916" s="41">
        <f t="shared" si="390"/>
        <v>0</v>
      </c>
      <c r="AY916" s="41">
        <f t="shared" si="391"/>
        <v>0</v>
      </c>
      <c r="AZ916" s="41">
        <f t="shared" si="392"/>
        <v>0</v>
      </c>
    </row>
    <row r="917" spans="1:52" ht="15" customHeight="1">
      <c r="A917" s="159"/>
      <c r="B917" s="179"/>
      <c r="C917" s="220" t="s">
        <v>958</v>
      </c>
      <c r="D917" s="573" t="str">
        <f t="shared" ref="D917:D980" si="393">IF(D336="","",D336)</f>
        <v/>
      </c>
      <c r="E917" s="573"/>
      <c r="F917" s="573"/>
      <c r="G917" s="551" t="str">
        <f t="shared" ref="G917:G980" si="394">IF(G336="","",G336)</f>
        <v/>
      </c>
      <c r="H917" s="551"/>
      <c r="I917" s="551"/>
      <c r="J917" s="551"/>
      <c r="K917" s="551"/>
      <c r="L917" s="551"/>
      <c r="M917" s="551"/>
      <c r="N917" s="551"/>
      <c r="O917" s="27"/>
      <c r="P917" s="27"/>
      <c r="Q917" s="27"/>
      <c r="R917" s="27"/>
      <c r="S917" s="27"/>
      <c r="T917" s="27"/>
      <c r="U917" s="27"/>
      <c r="V917" s="27"/>
      <c r="W917" s="27"/>
      <c r="X917" s="27"/>
      <c r="Y917" s="27"/>
      <c r="Z917" s="27"/>
      <c r="AA917" s="27"/>
      <c r="AB917" s="27"/>
      <c r="AC917" s="27"/>
      <c r="AD917" s="27"/>
      <c r="AK917" s="41">
        <f t="shared" ref="AK917:AK980" si="395">O917</f>
        <v>0</v>
      </c>
      <c r="AL917" s="41">
        <f t="shared" ref="AL917:AL980" si="396">COUNTIF(P917:R917,"NS")</f>
        <v>0</v>
      </c>
      <c r="AM917" s="41">
        <f t="shared" ref="AM917:AM980" si="397">SUM(P917:R917)</f>
        <v>0</v>
      </c>
      <c r="AN917" s="41">
        <f t="shared" ref="AN917:AN980" si="398">IF(OR(AND(AK917=0, AL917&gt;0),AND(AK917="NS", AM917&gt;0), AND(AK917="NS", AL917=0, AM917=0)), 1, IF(OR(AND(AK917&gt;0, AL917&gt;1,AK917&gt;AM917), AND(AK917="NS", AL917=2), AND(AK917="NS", AM917=0, AL917&gt;0), AK917=AM917), 0, 1))</f>
        <v>0</v>
      </c>
      <c r="AO917" s="41">
        <f t="shared" ref="AO917:AO980" si="399">S917</f>
        <v>0</v>
      </c>
      <c r="AP917" s="41">
        <f t="shared" ref="AP917:AP980" si="400">COUNTIF(T917:V917,"NS")</f>
        <v>0</v>
      </c>
      <c r="AQ917" s="41">
        <f t="shared" ref="AQ917:AQ980" si="401">SUM(T917:V917)</f>
        <v>0</v>
      </c>
      <c r="AR917" s="41">
        <f t="shared" ref="AR917:AR980" si="402">IF(OR(AND(AO917=0, AP917&gt;0),AND(AO917="NS", AQ917&gt;0), AND(AO917="NS", AP917=0, AQ917=0)), 1, IF(OR(AND(AO917&gt;0, AP917&gt;1,AO917&gt;AQ917), AND(AO917="NS", AP917=2), AND(AO917="NS", AQ917=0, AP917&gt;0), AO917=AQ917), 0, 1))</f>
        <v>0</v>
      </c>
      <c r="AS917" s="41">
        <f t="shared" ref="AS917:AS980" si="403">W917</f>
        <v>0</v>
      </c>
      <c r="AT917" s="41">
        <f t="shared" ref="AT917:AT980" si="404">COUNTIF(X917:Z917,"NS")</f>
        <v>0</v>
      </c>
      <c r="AU917" s="41">
        <f t="shared" ref="AU917:AU980" si="405">SUM(X917:Z917)</f>
        <v>0</v>
      </c>
      <c r="AV917" s="41">
        <f t="shared" ref="AV917:AV980" si="406">IF(OR(AND(AS917=0, AT917&gt;0),AND(AS917="NS", AU917&gt;0), AND(AS917="NS", AT917=0, AU917=0)), 1, IF(OR(AND(AS917&gt;0, AT917&gt;1,AS917&gt;AU917), AND(AS917="NS", AT917=2), AND(AS917="NS", AU917=0, AT917&gt;0), AS917=AU917), 0, 1))</f>
        <v>0</v>
      </c>
      <c r="AW917" s="41">
        <f t="shared" ref="AW917:AW980" si="407">AA917</f>
        <v>0</v>
      </c>
      <c r="AX917" s="41">
        <f t="shared" ref="AX917:AX980" si="408">COUNTIF(AB917:AD917,"NS")</f>
        <v>0</v>
      </c>
      <c r="AY917" s="41">
        <f t="shared" ref="AY917:AY980" si="409">SUM(AB917:AD917)</f>
        <v>0</v>
      </c>
      <c r="AZ917" s="41">
        <f t="shared" ref="AZ917:AZ980" si="410">IF(OR(AND(AW917=0, AX917&gt;0),AND(AW917="NS", AY917&gt;0), AND(AW917="NS", AX917=0, AY917=0)), 1, IF(OR(AND(AW917&gt;0, AX917&gt;1,AW917&gt;AY917), AND(AW917="NS", AX917=2), AND(AW917="NS", AY917=0, AX917&gt;0), AW917=AY917), 0, 1))</f>
        <v>0</v>
      </c>
    </row>
    <row r="918" spans="1:52" ht="15" customHeight="1">
      <c r="A918" s="159"/>
      <c r="B918" s="179"/>
      <c r="C918" s="220" t="s">
        <v>959</v>
      </c>
      <c r="D918" s="573" t="str">
        <f t="shared" si="393"/>
        <v/>
      </c>
      <c r="E918" s="573"/>
      <c r="F918" s="573"/>
      <c r="G918" s="551" t="str">
        <f t="shared" si="394"/>
        <v/>
      </c>
      <c r="H918" s="551"/>
      <c r="I918" s="551"/>
      <c r="J918" s="551"/>
      <c r="K918" s="551"/>
      <c r="L918" s="551"/>
      <c r="M918" s="551"/>
      <c r="N918" s="551"/>
      <c r="O918" s="27"/>
      <c r="P918" s="27"/>
      <c r="Q918" s="27"/>
      <c r="R918" s="27"/>
      <c r="S918" s="27"/>
      <c r="T918" s="27"/>
      <c r="U918" s="27"/>
      <c r="V918" s="27"/>
      <c r="W918" s="27"/>
      <c r="X918" s="27"/>
      <c r="Y918" s="27"/>
      <c r="Z918" s="27"/>
      <c r="AA918" s="27"/>
      <c r="AB918" s="27"/>
      <c r="AC918" s="27"/>
      <c r="AD918" s="27"/>
      <c r="AK918" s="41">
        <f t="shared" si="395"/>
        <v>0</v>
      </c>
      <c r="AL918" s="41">
        <f t="shared" si="396"/>
        <v>0</v>
      </c>
      <c r="AM918" s="41">
        <f t="shared" si="397"/>
        <v>0</v>
      </c>
      <c r="AN918" s="41">
        <f t="shared" si="398"/>
        <v>0</v>
      </c>
      <c r="AO918" s="41">
        <f t="shared" si="399"/>
        <v>0</v>
      </c>
      <c r="AP918" s="41">
        <f t="shared" si="400"/>
        <v>0</v>
      </c>
      <c r="AQ918" s="41">
        <f t="shared" si="401"/>
        <v>0</v>
      </c>
      <c r="AR918" s="41">
        <f t="shared" si="402"/>
        <v>0</v>
      </c>
      <c r="AS918" s="41">
        <f t="shared" si="403"/>
        <v>0</v>
      </c>
      <c r="AT918" s="41">
        <f t="shared" si="404"/>
        <v>0</v>
      </c>
      <c r="AU918" s="41">
        <f t="shared" si="405"/>
        <v>0</v>
      </c>
      <c r="AV918" s="41">
        <f t="shared" si="406"/>
        <v>0</v>
      </c>
      <c r="AW918" s="41">
        <f t="shared" si="407"/>
        <v>0</v>
      </c>
      <c r="AX918" s="41">
        <f t="shared" si="408"/>
        <v>0</v>
      </c>
      <c r="AY918" s="41">
        <f t="shared" si="409"/>
        <v>0</v>
      </c>
      <c r="AZ918" s="41">
        <f t="shared" si="410"/>
        <v>0</v>
      </c>
    </row>
    <row r="919" spans="1:52" ht="15" customHeight="1">
      <c r="A919" s="159"/>
      <c r="B919" s="179"/>
      <c r="C919" s="220" t="s">
        <v>960</v>
      </c>
      <c r="D919" s="573" t="str">
        <f t="shared" si="393"/>
        <v/>
      </c>
      <c r="E919" s="573"/>
      <c r="F919" s="573"/>
      <c r="G919" s="551" t="str">
        <f t="shared" si="394"/>
        <v/>
      </c>
      <c r="H919" s="551"/>
      <c r="I919" s="551"/>
      <c r="J919" s="551"/>
      <c r="K919" s="551"/>
      <c r="L919" s="551"/>
      <c r="M919" s="551"/>
      <c r="N919" s="551"/>
      <c r="O919" s="27"/>
      <c r="P919" s="27"/>
      <c r="Q919" s="27"/>
      <c r="R919" s="27"/>
      <c r="S919" s="27"/>
      <c r="T919" s="27"/>
      <c r="U919" s="27"/>
      <c r="V919" s="27"/>
      <c r="W919" s="27"/>
      <c r="X919" s="27"/>
      <c r="Y919" s="27"/>
      <c r="Z919" s="27"/>
      <c r="AA919" s="27"/>
      <c r="AB919" s="27"/>
      <c r="AC919" s="27"/>
      <c r="AD919" s="27"/>
      <c r="AK919" s="41">
        <f t="shared" si="395"/>
        <v>0</v>
      </c>
      <c r="AL919" s="41">
        <f t="shared" si="396"/>
        <v>0</v>
      </c>
      <c r="AM919" s="41">
        <f t="shared" si="397"/>
        <v>0</v>
      </c>
      <c r="AN919" s="41">
        <f t="shared" si="398"/>
        <v>0</v>
      </c>
      <c r="AO919" s="41">
        <f t="shared" si="399"/>
        <v>0</v>
      </c>
      <c r="AP919" s="41">
        <f t="shared" si="400"/>
        <v>0</v>
      </c>
      <c r="AQ919" s="41">
        <f t="shared" si="401"/>
        <v>0</v>
      </c>
      <c r="AR919" s="41">
        <f t="shared" si="402"/>
        <v>0</v>
      </c>
      <c r="AS919" s="41">
        <f t="shared" si="403"/>
        <v>0</v>
      </c>
      <c r="AT919" s="41">
        <f t="shared" si="404"/>
        <v>0</v>
      </c>
      <c r="AU919" s="41">
        <f t="shared" si="405"/>
        <v>0</v>
      </c>
      <c r="AV919" s="41">
        <f t="shared" si="406"/>
        <v>0</v>
      </c>
      <c r="AW919" s="41">
        <f t="shared" si="407"/>
        <v>0</v>
      </c>
      <c r="AX919" s="41">
        <f t="shared" si="408"/>
        <v>0</v>
      </c>
      <c r="AY919" s="41">
        <f t="shared" si="409"/>
        <v>0</v>
      </c>
      <c r="AZ919" s="41">
        <f t="shared" si="410"/>
        <v>0</v>
      </c>
    </row>
    <row r="920" spans="1:52" ht="15" customHeight="1">
      <c r="A920" s="159"/>
      <c r="B920" s="179"/>
      <c r="C920" s="220" t="s">
        <v>961</v>
      </c>
      <c r="D920" s="573" t="str">
        <f t="shared" si="393"/>
        <v/>
      </c>
      <c r="E920" s="573"/>
      <c r="F920" s="573"/>
      <c r="G920" s="551" t="str">
        <f t="shared" si="394"/>
        <v/>
      </c>
      <c r="H920" s="551"/>
      <c r="I920" s="551"/>
      <c r="J920" s="551"/>
      <c r="K920" s="551"/>
      <c r="L920" s="551"/>
      <c r="M920" s="551"/>
      <c r="N920" s="551"/>
      <c r="O920" s="27"/>
      <c r="P920" s="27"/>
      <c r="Q920" s="27"/>
      <c r="R920" s="27"/>
      <c r="S920" s="27"/>
      <c r="T920" s="27"/>
      <c r="U920" s="27"/>
      <c r="V920" s="27"/>
      <c r="W920" s="27"/>
      <c r="X920" s="27"/>
      <c r="Y920" s="27"/>
      <c r="Z920" s="27"/>
      <c r="AA920" s="27"/>
      <c r="AB920" s="27"/>
      <c r="AC920" s="27"/>
      <c r="AD920" s="27"/>
      <c r="AK920" s="41">
        <f t="shared" si="395"/>
        <v>0</v>
      </c>
      <c r="AL920" s="41">
        <f t="shared" si="396"/>
        <v>0</v>
      </c>
      <c r="AM920" s="41">
        <f t="shared" si="397"/>
        <v>0</v>
      </c>
      <c r="AN920" s="41">
        <f t="shared" si="398"/>
        <v>0</v>
      </c>
      <c r="AO920" s="41">
        <f t="shared" si="399"/>
        <v>0</v>
      </c>
      <c r="AP920" s="41">
        <f t="shared" si="400"/>
        <v>0</v>
      </c>
      <c r="AQ920" s="41">
        <f t="shared" si="401"/>
        <v>0</v>
      </c>
      <c r="AR920" s="41">
        <f t="shared" si="402"/>
        <v>0</v>
      </c>
      <c r="AS920" s="41">
        <f t="shared" si="403"/>
        <v>0</v>
      </c>
      <c r="AT920" s="41">
        <f t="shared" si="404"/>
        <v>0</v>
      </c>
      <c r="AU920" s="41">
        <f t="shared" si="405"/>
        <v>0</v>
      </c>
      <c r="AV920" s="41">
        <f t="shared" si="406"/>
        <v>0</v>
      </c>
      <c r="AW920" s="41">
        <f t="shared" si="407"/>
        <v>0</v>
      </c>
      <c r="AX920" s="41">
        <f t="shared" si="408"/>
        <v>0</v>
      </c>
      <c r="AY920" s="41">
        <f t="shared" si="409"/>
        <v>0</v>
      </c>
      <c r="AZ920" s="41">
        <f t="shared" si="410"/>
        <v>0</v>
      </c>
    </row>
    <row r="921" spans="1:52" ht="15" customHeight="1">
      <c r="A921" s="159"/>
      <c r="B921" s="179"/>
      <c r="C921" s="220" t="s">
        <v>962</v>
      </c>
      <c r="D921" s="573" t="str">
        <f t="shared" si="393"/>
        <v/>
      </c>
      <c r="E921" s="573"/>
      <c r="F921" s="573"/>
      <c r="G921" s="551" t="str">
        <f t="shared" si="394"/>
        <v/>
      </c>
      <c r="H921" s="551"/>
      <c r="I921" s="551"/>
      <c r="J921" s="551"/>
      <c r="K921" s="551"/>
      <c r="L921" s="551"/>
      <c r="M921" s="551"/>
      <c r="N921" s="551"/>
      <c r="O921" s="27"/>
      <c r="P921" s="27"/>
      <c r="Q921" s="27"/>
      <c r="R921" s="27"/>
      <c r="S921" s="27"/>
      <c r="T921" s="27"/>
      <c r="U921" s="27"/>
      <c r="V921" s="27"/>
      <c r="W921" s="27"/>
      <c r="X921" s="27"/>
      <c r="Y921" s="27"/>
      <c r="Z921" s="27"/>
      <c r="AA921" s="27"/>
      <c r="AB921" s="27"/>
      <c r="AC921" s="27"/>
      <c r="AD921" s="27"/>
      <c r="AK921" s="41">
        <f t="shared" si="395"/>
        <v>0</v>
      </c>
      <c r="AL921" s="41">
        <f t="shared" si="396"/>
        <v>0</v>
      </c>
      <c r="AM921" s="41">
        <f t="shared" si="397"/>
        <v>0</v>
      </c>
      <c r="AN921" s="41">
        <f t="shared" si="398"/>
        <v>0</v>
      </c>
      <c r="AO921" s="41">
        <f t="shared" si="399"/>
        <v>0</v>
      </c>
      <c r="AP921" s="41">
        <f t="shared" si="400"/>
        <v>0</v>
      </c>
      <c r="AQ921" s="41">
        <f t="shared" si="401"/>
        <v>0</v>
      </c>
      <c r="AR921" s="41">
        <f t="shared" si="402"/>
        <v>0</v>
      </c>
      <c r="AS921" s="41">
        <f t="shared" si="403"/>
        <v>0</v>
      </c>
      <c r="AT921" s="41">
        <f t="shared" si="404"/>
        <v>0</v>
      </c>
      <c r="AU921" s="41">
        <f t="shared" si="405"/>
        <v>0</v>
      </c>
      <c r="AV921" s="41">
        <f t="shared" si="406"/>
        <v>0</v>
      </c>
      <c r="AW921" s="41">
        <f t="shared" si="407"/>
        <v>0</v>
      </c>
      <c r="AX921" s="41">
        <f t="shared" si="408"/>
        <v>0</v>
      </c>
      <c r="AY921" s="41">
        <f t="shared" si="409"/>
        <v>0</v>
      </c>
      <c r="AZ921" s="41">
        <f t="shared" si="410"/>
        <v>0</v>
      </c>
    </row>
    <row r="922" spans="1:52" ht="15" customHeight="1">
      <c r="A922" s="159"/>
      <c r="B922" s="179"/>
      <c r="C922" s="220" t="s">
        <v>963</v>
      </c>
      <c r="D922" s="573" t="str">
        <f t="shared" si="393"/>
        <v/>
      </c>
      <c r="E922" s="573"/>
      <c r="F922" s="573"/>
      <c r="G922" s="551" t="str">
        <f t="shared" si="394"/>
        <v/>
      </c>
      <c r="H922" s="551"/>
      <c r="I922" s="551"/>
      <c r="J922" s="551"/>
      <c r="K922" s="551"/>
      <c r="L922" s="551"/>
      <c r="M922" s="551"/>
      <c r="N922" s="551"/>
      <c r="O922" s="27"/>
      <c r="P922" s="27"/>
      <c r="Q922" s="27"/>
      <c r="R922" s="27"/>
      <c r="S922" s="27"/>
      <c r="T922" s="27"/>
      <c r="U922" s="27"/>
      <c r="V922" s="27"/>
      <c r="W922" s="27"/>
      <c r="X922" s="27"/>
      <c r="Y922" s="27"/>
      <c r="Z922" s="27"/>
      <c r="AA922" s="27"/>
      <c r="AB922" s="27"/>
      <c r="AC922" s="27"/>
      <c r="AD922" s="27"/>
      <c r="AK922" s="41">
        <f t="shared" si="395"/>
        <v>0</v>
      </c>
      <c r="AL922" s="41">
        <f t="shared" si="396"/>
        <v>0</v>
      </c>
      <c r="AM922" s="41">
        <f t="shared" si="397"/>
        <v>0</v>
      </c>
      <c r="AN922" s="41">
        <f t="shared" si="398"/>
        <v>0</v>
      </c>
      <c r="AO922" s="41">
        <f t="shared" si="399"/>
        <v>0</v>
      </c>
      <c r="AP922" s="41">
        <f t="shared" si="400"/>
        <v>0</v>
      </c>
      <c r="AQ922" s="41">
        <f t="shared" si="401"/>
        <v>0</v>
      </c>
      <c r="AR922" s="41">
        <f t="shared" si="402"/>
        <v>0</v>
      </c>
      <c r="AS922" s="41">
        <f t="shared" si="403"/>
        <v>0</v>
      </c>
      <c r="AT922" s="41">
        <f t="shared" si="404"/>
        <v>0</v>
      </c>
      <c r="AU922" s="41">
        <f t="shared" si="405"/>
        <v>0</v>
      </c>
      <c r="AV922" s="41">
        <f t="shared" si="406"/>
        <v>0</v>
      </c>
      <c r="AW922" s="41">
        <f t="shared" si="407"/>
        <v>0</v>
      </c>
      <c r="AX922" s="41">
        <f t="shared" si="408"/>
        <v>0</v>
      </c>
      <c r="AY922" s="41">
        <f t="shared" si="409"/>
        <v>0</v>
      </c>
      <c r="AZ922" s="41">
        <f t="shared" si="410"/>
        <v>0</v>
      </c>
    </row>
    <row r="923" spans="1:52" ht="15" customHeight="1">
      <c r="A923" s="159"/>
      <c r="B923" s="179"/>
      <c r="C923" s="220" t="s">
        <v>964</v>
      </c>
      <c r="D923" s="573" t="str">
        <f t="shared" si="393"/>
        <v/>
      </c>
      <c r="E923" s="573"/>
      <c r="F923" s="573"/>
      <c r="G923" s="551" t="str">
        <f t="shared" si="394"/>
        <v/>
      </c>
      <c r="H923" s="551"/>
      <c r="I923" s="551"/>
      <c r="J923" s="551"/>
      <c r="K923" s="551"/>
      <c r="L923" s="551"/>
      <c r="M923" s="551"/>
      <c r="N923" s="551"/>
      <c r="O923" s="27"/>
      <c r="P923" s="27"/>
      <c r="Q923" s="27"/>
      <c r="R923" s="27"/>
      <c r="S923" s="27"/>
      <c r="T923" s="27"/>
      <c r="U923" s="27"/>
      <c r="V923" s="27"/>
      <c r="W923" s="27"/>
      <c r="X923" s="27"/>
      <c r="Y923" s="27"/>
      <c r="Z923" s="27"/>
      <c r="AA923" s="27"/>
      <c r="AB923" s="27"/>
      <c r="AC923" s="27"/>
      <c r="AD923" s="27"/>
      <c r="AK923" s="41">
        <f t="shared" si="395"/>
        <v>0</v>
      </c>
      <c r="AL923" s="41">
        <f t="shared" si="396"/>
        <v>0</v>
      </c>
      <c r="AM923" s="41">
        <f t="shared" si="397"/>
        <v>0</v>
      </c>
      <c r="AN923" s="41">
        <f t="shared" si="398"/>
        <v>0</v>
      </c>
      <c r="AO923" s="41">
        <f t="shared" si="399"/>
        <v>0</v>
      </c>
      <c r="AP923" s="41">
        <f t="shared" si="400"/>
        <v>0</v>
      </c>
      <c r="AQ923" s="41">
        <f t="shared" si="401"/>
        <v>0</v>
      </c>
      <c r="AR923" s="41">
        <f t="shared" si="402"/>
        <v>0</v>
      </c>
      <c r="AS923" s="41">
        <f t="shared" si="403"/>
        <v>0</v>
      </c>
      <c r="AT923" s="41">
        <f t="shared" si="404"/>
        <v>0</v>
      </c>
      <c r="AU923" s="41">
        <f t="shared" si="405"/>
        <v>0</v>
      </c>
      <c r="AV923" s="41">
        <f t="shared" si="406"/>
        <v>0</v>
      </c>
      <c r="AW923" s="41">
        <f t="shared" si="407"/>
        <v>0</v>
      </c>
      <c r="AX923" s="41">
        <f t="shared" si="408"/>
        <v>0</v>
      </c>
      <c r="AY923" s="41">
        <f t="shared" si="409"/>
        <v>0</v>
      </c>
      <c r="AZ923" s="41">
        <f t="shared" si="410"/>
        <v>0</v>
      </c>
    </row>
    <row r="924" spans="1:52" ht="15" customHeight="1">
      <c r="A924" s="159"/>
      <c r="B924" s="179"/>
      <c r="C924" s="220" t="s">
        <v>965</v>
      </c>
      <c r="D924" s="573" t="str">
        <f t="shared" si="393"/>
        <v/>
      </c>
      <c r="E924" s="573"/>
      <c r="F924" s="573"/>
      <c r="G924" s="551" t="str">
        <f t="shared" si="394"/>
        <v/>
      </c>
      <c r="H924" s="551"/>
      <c r="I924" s="551"/>
      <c r="J924" s="551"/>
      <c r="K924" s="551"/>
      <c r="L924" s="551"/>
      <c r="M924" s="551"/>
      <c r="N924" s="551"/>
      <c r="O924" s="27"/>
      <c r="P924" s="27"/>
      <c r="Q924" s="27"/>
      <c r="R924" s="27"/>
      <c r="S924" s="27"/>
      <c r="T924" s="27"/>
      <c r="U924" s="27"/>
      <c r="V924" s="27"/>
      <c r="W924" s="27"/>
      <c r="X924" s="27"/>
      <c r="Y924" s="27"/>
      <c r="Z924" s="27"/>
      <c r="AA924" s="27"/>
      <c r="AB924" s="27"/>
      <c r="AC924" s="27"/>
      <c r="AD924" s="27"/>
      <c r="AK924" s="41">
        <f t="shared" si="395"/>
        <v>0</v>
      </c>
      <c r="AL924" s="41">
        <f t="shared" si="396"/>
        <v>0</v>
      </c>
      <c r="AM924" s="41">
        <f t="shared" si="397"/>
        <v>0</v>
      </c>
      <c r="AN924" s="41">
        <f t="shared" si="398"/>
        <v>0</v>
      </c>
      <c r="AO924" s="41">
        <f t="shared" si="399"/>
        <v>0</v>
      </c>
      <c r="AP924" s="41">
        <f t="shared" si="400"/>
        <v>0</v>
      </c>
      <c r="AQ924" s="41">
        <f t="shared" si="401"/>
        <v>0</v>
      </c>
      <c r="AR924" s="41">
        <f t="shared" si="402"/>
        <v>0</v>
      </c>
      <c r="AS924" s="41">
        <f t="shared" si="403"/>
        <v>0</v>
      </c>
      <c r="AT924" s="41">
        <f t="shared" si="404"/>
        <v>0</v>
      </c>
      <c r="AU924" s="41">
        <f t="shared" si="405"/>
        <v>0</v>
      </c>
      <c r="AV924" s="41">
        <f t="shared" si="406"/>
        <v>0</v>
      </c>
      <c r="AW924" s="41">
        <f t="shared" si="407"/>
        <v>0</v>
      </c>
      <c r="AX924" s="41">
        <f t="shared" si="408"/>
        <v>0</v>
      </c>
      <c r="AY924" s="41">
        <f t="shared" si="409"/>
        <v>0</v>
      </c>
      <c r="AZ924" s="41">
        <f t="shared" si="410"/>
        <v>0</v>
      </c>
    </row>
    <row r="925" spans="1:52" ht="15" customHeight="1">
      <c r="A925" s="159"/>
      <c r="B925" s="179"/>
      <c r="C925" s="220" t="s">
        <v>966</v>
      </c>
      <c r="D925" s="573" t="str">
        <f t="shared" si="393"/>
        <v/>
      </c>
      <c r="E925" s="573"/>
      <c r="F925" s="573"/>
      <c r="G925" s="551" t="str">
        <f t="shared" si="394"/>
        <v/>
      </c>
      <c r="H925" s="551"/>
      <c r="I925" s="551"/>
      <c r="J925" s="551"/>
      <c r="K925" s="551"/>
      <c r="L925" s="551"/>
      <c r="M925" s="551"/>
      <c r="N925" s="551"/>
      <c r="O925" s="27"/>
      <c r="P925" s="27"/>
      <c r="Q925" s="27"/>
      <c r="R925" s="27"/>
      <c r="S925" s="27"/>
      <c r="T925" s="27"/>
      <c r="U925" s="27"/>
      <c r="V925" s="27"/>
      <c r="W925" s="27"/>
      <c r="X925" s="27"/>
      <c r="Y925" s="27"/>
      <c r="Z925" s="27"/>
      <c r="AA925" s="27"/>
      <c r="AB925" s="27"/>
      <c r="AC925" s="27"/>
      <c r="AD925" s="27"/>
      <c r="AK925" s="41">
        <f t="shared" si="395"/>
        <v>0</v>
      </c>
      <c r="AL925" s="41">
        <f t="shared" si="396"/>
        <v>0</v>
      </c>
      <c r="AM925" s="41">
        <f t="shared" si="397"/>
        <v>0</v>
      </c>
      <c r="AN925" s="41">
        <f t="shared" si="398"/>
        <v>0</v>
      </c>
      <c r="AO925" s="41">
        <f t="shared" si="399"/>
        <v>0</v>
      </c>
      <c r="AP925" s="41">
        <f t="shared" si="400"/>
        <v>0</v>
      </c>
      <c r="AQ925" s="41">
        <f t="shared" si="401"/>
        <v>0</v>
      </c>
      <c r="AR925" s="41">
        <f t="shared" si="402"/>
        <v>0</v>
      </c>
      <c r="AS925" s="41">
        <f t="shared" si="403"/>
        <v>0</v>
      </c>
      <c r="AT925" s="41">
        <f t="shared" si="404"/>
        <v>0</v>
      </c>
      <c r="AU925" s="41">
        <f t="shared" si="405"/>
        <v>0</v>
      </c>
      <c r="AV925" s="41">
        <f t="shared" si="406"/>
        <v>0</v>
      </c>
      <c r="AW925" s="41">
        <f t="shared" si="407"/>
        <v>0</v>
      </c>
      <c r="AX925" s="41">
        <f t="shared" si="408"/>
        <v>0</v>
      </c>
      <c r="AY925" s="41">
        <f t="shared" si="409"/>
        <v>0</v>
      </c>
      <c r="AZ925" s="41">
        <f t="shared" si="410"/>
        <v>0</v>
      </c>
    </row>
    <row r="926" spans="1:52" ht="15" customHeight="1">
      <c r="A926" s="159"/>
      <c r="B926" s="179"/>
      <c r="C926" s="220" t="s">
        <v>967</v>
      </c>
      <c r="D926" s="573" t="str">
        <f t="shared" si="393"/>
        <v/>
      </c>
      <c r="E926" s="573"/>
      <c r="F926" s="573"/>
      <c r="G926" s="551" t="str">
        <f t="shared" si="394"/>
        <v/>
      </c>
      <c r="H926" s="551"/>
      <c r="I926" s="551"/>
      <c r="J926" s="551"/>
      <c r="K926" s="551"/>
      <c r="L926" s="551"/>
      <c r="M926" s="551"/>
      <c r="N926" s="551"/>
      <c r="O926" s="27"/>
      <c r="P926" s="27"/>
      <c r="Q926" s="27"/>
      <c r="R926" s="27"/>
      <c r="S926" s="27"/>
      <c r="T926" s="27"/>
      <c r="U926" s="27"/>
      <c r="V926" s="27"/>
      <c r="W926" s="27"/>
      <c r="X926" s="27"/>
      <c r="Y926" s="27"/>
      <c r="Z926" s="27"/>
      <c r="AA926" s="27"/>
      <c r="AB926" s="27"/>
      <c r="AC926" s="27"/>
      <c r="AD926" s="27"/>
      <c r="AK926" s="41">
        <f t="shared" si="395"/>
        <v>0</v>
      </c>
      <c r="AL926" s="41">
        <f t="shared" si="396"/>
        <v>0</v>
      </c>
      <c r="AM926" s="41">
        <f t="shared" si="397"/>
        <v>0</v>
      </c>
      <c r="AN926" s="41">
        <f t="shared" si="398"/>
        <v>0</v>
      </c>
      <c r="AO926" s="41">
        <f t="shared" si="399"/>
        <v>0</v>
      </c>
      <c r="AP926" s="41">
        <f t="shared" si="400"/>
        <v>0</v>
      </c>
      <c r="AQ926" s="41">
        <f t="shared" si="401"/>
        <v>0</v>
      </c>
      <c r="AR926" s="41">
        <f t="shared" si="402"/>
        <v>0</v>
      </c>
      <c r="AS926" s="41">
        <f t="shared" si="403"/>
        <v>0</v>
      </c>
      <c r="AT926" s="41">
        <f t="shared" si="404"/>
        <v>0</v>
      </c>
      <c r="AU926" s="41">
        <f t="shared" si="405"/>
        <v>0</v>
      </c>
      <c r="AV926" s="41">
        <f t="shared" si="406"/>
        <v>0</v>
      </c>
      <c r="AW926" s="41">
        <f t="shared" si="407"/>
        <v>0</v>
      </c>
      <c r="AX926" s="41">
        <f t="shared" si="408"/>
        <v>0</v>
      </c>
      <c r="AY926" s="41">
        <f t="shared" si="409"/>
        <v>0</v>
      </c>
      <c r="AZ926" s="41">
        <f t="shared" si="410"/>
        <v>0</v>
      </c>
    </row>
    <row r="927" spans="1:52" ht="15" customHeight="1">
      <c r="A927" s="159"/>
      <c r="B927" s="179"/>
      <c r="C927" s="220" t="s">
        <v>968</v>
      </c>
      <c r="D927" s="573" t="str">
        <f t="shared" si="393"/>
        <v/>
      </c>
      <c r="E927" s="573"/>
      <c r="F927" s="573"/>
      <c r="G927" s="551" t="str">
        <f t="shared" si="394"/>
        <v/>
      </c>
      <c r="H927" s="551"/>
      <c r="I927" s="551"/>
      <c r="J927" s="551"/>
      <c r="K927" s="551"/>
      <c r="L927" s="551"/>
      <c r="M927" s="551"/>
      <c r="N927" s="551"/>
      <c r="O927" s="27"/>
      <c r="P927" s="27"/>
      <c r="Q927" s="27"/>
      <c r="R927" s="27"/>
      <c r="S927" s="27"/>
      <c r="T927" s="27"/>
      <c r="U927" s="27"/>
      <c r="V927" s="27"/>
      <c r="W927" s="27"/>
      <c r="X927" s="27"/>
      <c r="Y927" s="27"/>
      <c r="Z927" s="27"/>
      <c r="AA927" s="27"/>
      <c r="AB927" s="27"/>
      <c r="AC927" s="27"/>
      <c r="AD927" s="27"/>
      <c r="AK927" s="41">
        <f t="shared" si="395"/>
        <v>0</v>
      </c>
      <c r="AL927" s="41">
        <f t="shared" si="396"/>
        <v>0</v>
      </c>
      <c r="AM927" s="41">
        <f t="shared" si="397"/>
        <v>0</v>
      </c>
      <c r="AN927" s="41">
        <f t="shared" si="398"/>
        <v>0</v>
      </c>
      <c r="AO927" s="41">
        <f t="shared" si="399"/>
        <v>0</v>
      </c>
      <c r="AP927" s="41">
        <f t="shared" si="400"/>
        <v>0</v>
      </c>
      <c r="AQ927" s="41">
        <f t="shared" si="401"/>
        <v>0</v>
      </c>
      <c r="AR927" s="41">
        <f t="shared" si="402"/>
        <v>0</v>
      </c>
      <c r="AS927" s="41">
        <f t="shared" si="403"/>
        <v>0</v>
      </c>
      <c r="AT927" s="41">
        <f t="shared" si="404"/>
        <v>0</v>
      </c>
      <c r="AU927" s="41">
        <f t="shared" si="405"/>
        <v>0</v>
      </c>
      <c r="AV927" s="41">
        <f t="shared" si="406"/>
        <v>0</v>
      </c>
      <c r="AW927" s="41">
        <f t="shared" si="407"/>
        <v>0</v>
      </c>
      <c r="AX927" s="41">
        <f t="shared" si="408"/>
        <v>0</v>
      </c>
      <c r="AY927" s="41">
        <f t="shared" si="409"/>
        <v>0</v>
      </c>
      <c r="AZ927" s="41">
        <f t="shared" si="410"/>
        <v>0</v>
      </c>
    </row>
    <row r="928" spans="1:52" ht="15" customHeight="1">
      <c r="A928" s="159"/>
      <c r="B928" s="179"/>
      <c r="C928" s="220" t="s">
        <v>969</v>
      </c>
      <c r="D928" s="573" t="str">
        <f t="shared" si="393"/>
        <v/>
      </c>
      <c r="E928" s="573"/>
      <c r="F928" s="573"/>
      <c r="G928" s="551" t="str">
        <f t="shared" si="394"/>
        <v/>
      </c>
      <c r="H928" s="551"/>
      <c r="I928" s="551"/>
      <c r="J928" s="551"/>
      <c r="K928" s="551"/>
      <c r="L928" s="551"/>
      <c r="M928" s="551"/>
      <c r="N928" s="551"/>
      <c r="O928" s="27"/>
      <c r="P928" s="27"/>
      <c r="Q928" s="27"/>
      <c r="R928" s="27"/>
      <c r="S928" s="27"/>
      <c r="T928" s="27"/>
      <c r="U928" s="27"/>
      <c r="V928" s="27"/>
      <c r="W928" s="27"/>
      <c r="X928" s="27"/>
      <c r="Y928" s="27"/>
      <c r="Z928" s="27"/>
      <c r="AA928" s="27"/>
      <c r="AB928" s="27"/>
      <c r="AC928" s="27"/>
      <c r="AD928" s="27"/>
      <c r="AK928" s="41">
        <f t="shared" si="395"/>
        <v>0</v>
      </c>
      <c r="AL928" s="41">
        <f t="shared" si="396"/>
        <v>0</v>
      </c>
      <c r="AM928" s="41">
        <f t="shared" si="397"/>
        <v>0</v>
      </c>
      <c r="AN928" s="41">
        <f t="shared" si="398"/>
        <v>0</v>
      </c>
      <c r="AO928" s="41">
        <f t="shared" si="399"/>
        <v>0</v>
      </c>
      <c r="AP928" s="41">
        <f t="shared" si="400"/>
        <v>0</v>
      </c>
      <c r="AQ928" s="41">
        <f t="shared" si="401"/>
        <v>0</v>
      </c>
      <c r="AR928" s="41">
        <f t="shared" si="402"/>
        <v>0</v>
      </c>
      <c r="AS928" s="41">
        <f t="shared" si="403"/>
        <v>0</v>
      </c>
      <c r="AT928" s="41">
        <f t="shared" si="404"/>
        <v>0</v>
      </c>
      <c r="AU928" s="41">
        <f t="shared" si="405"/>
        <v>0</v>
      </c>
      <c r="AV928" s="41">
        <f t="shared" si="406"/>
        <v>0</v>
      </c>
      <c r="AW928" s="41">
        <f t="shared" si="407"/>
        <v>0</v>
      </c>
      <c r="AX928" s="41">
        <f t="shared" si="408"/>
        <v>0</v>
      </c>
      <c r="AY928" s="41">
        <f t="shared" si="409"/>
        <v>0</v>
      </c>
      <c r="AZ928" s="41">
        <f t="shared" si="410"/>
        <v>0</v>
      </c>
    </row>
    <row r="929" spans="1:52" ht="15" customHeight="1">
      <c r="A929" s="159"/>
      <c r="B929" s="179"/>
      <c r="C929" s="220" t="s">
        <v>970</v>
      </c>
      <c r="D929" s="573" t="str">
        <f t="shared" si="393"/>
        <v/>
      </c>
      <c r="E929" s="573"/>
      <c r="F929" s="573"/>
      <c r="G929" s="551" t="str">
        <f t="shared" si="394"/>
        <v/>
      </c>
      <c r="H929" s="551"/>
      <c r="I929" s="551"/>
      <c r="J929" s="551"/>
      <c r="K929" s="551"/>
      <c r="L929" s="551"/>
      <c r="M929" s="551"/>
      <c r="N929" s="551"/>
      <c r="O929" s="27"/>
      <c r="P929" s="27"/>
      <c r="Q929" s="27"/>
      <c r="R929" s="27"/>
      <c r="S929" s="27"/>
      <c r="T929" s="27"/>
      <c r="U929" s="27"/>
      <c r="V929" s="27"/>
      <c r="W929" s="27"/>
      <c r="X929" s="27"/>
      <c r="Y929" s="27"/>
      <c r="Z929" s="27"/>
      <c r="AA929" s="27"/>
      <c r="AB929" s="27"/>
      <c r="AC929" s="27"/>
      <c r="AD929" s="27"/>
      <c r="AK929" s="41">
        <f t="shared" si="395"/>
        <v>0</v>
      </c>
      <c r="AL929" s="41">
        <f t="shared" si="396"/>
        <v>0</v>
      </c>
      <c r="AM929" s="41">
        <f t="shared" si="397"/>
        <v>0</v>
      </c>
      <c r="AN929" s="41">
        <f t="shared" si="398"/>
        <v>0</v>
      </c>
      <c r="AO929" s="41">
        <f t="shared" si="399"/>
        <v>0</v>
      </c>
      <c r="AP929" s="41">
        <f t="shared" si="400"/>
        <v>0</v>
      </c>
      <c r="AQ929" s="41">
        <f t="shared" si="401"/>
        <v>0</v>
      </c>
      <c r="AR929" s="41">
        <f t="shared" si="402"/>
        <v>0</v>
      </c>
      <c r="AS929" s="41">
        <f t="shared" si="403"/>
        <v>0</v>
      </c>
      <c r="AT929" s="41">
        <f t="shared" si="404"/>
        <v>0</v>
      </c>
      <c r="AU929" s="41">
        <f t="shared" si="405"/>
        <v>0</v>
      </c>
      <c r="AV929" s="41">
        <f t="shared" si="406"/>
        <v>0</v>
      </c>
      <c r="AW929" s="41">
        <f t="shared" si="407"/>
        <v>0</v>
      </c>
      <c r="AX929" s="41">
        <f t="shared" si="408"/>
        <v>0</v>
      </c>
      <c r="AY929" s="41">
        <f t="shared" si="409"/>
        <v>0</v>
      </c>
      <c r="AZ929" s="41">
        <f t="shared" si="410"/>
        <v>0</v>
      </c>
    </row>
    <row r="930" spans="1:52" ht="15" customHeight="1">
      <c r="A930" s="159"/>
      <c r="B930" s="179"/>
      <c r="C930" s="220" t="s">
        <v>971</v>
      </c>
      <c r="D930" s="573" t="str">
        <f t="shared" si="393"/>
        <v/>
      </c>
      <c r="E930" s="573"/>
      <c r="F930" s="573"/>
      <c r="G930" s="551" t="str">
        <f t="shared" si="394"/>
        <v/>
      </c>
      <c r="H930" s="551"/>
      <c r="I930" s="551"/>
      <c r="J930" s="551"/>
      <c r="K930" s="551"/>
      <c r="L930" s="551"/>
      <c r="M930" s="551"/>
      <c r="N930" s="551"/>
      <c r="O930" s="27"/>
      <c r="P930" s="27"/>
      <c r="Q930" s="27"/>
      <c r="R930" s="27"/>
      <c r="S930" s="27"/>
      <c r="T930" s="27"/>
      <c r="U930" s="27"/>
      <c r="V930" s="27"/>
      <c r="W930" s="27"/>
      <c r="X930" s="27"/>
      <c r="Y930" s="27"/>
      <c r="Z930" s="27"/>
      <c r="AA930" s="27"/>
      <c r="AB930" s="27"/>
      <c r="AC930" s="27"/>
      <c r="AD930" s="27"/>
      <c r="AK930" s="41">
        <f t="shared" si="395"/>
        <v>0</v>
      </c>
      <c r="AL930" s="41">
        <f t="shared" si="396"/>
        <v>0</v>
      </c>
      <c r="AM930" s="41">
        <f t="shared" si="397"/>
        <v>0</v>
      </c>
      <c r="AN930" s="41">
        <f t="shared" si="398"/>
        <v>0</v>
      </c>
      <c r="AO930" s="41">
        <f t="shared" si="399"/>
        <v>0</v>
      </c>
      <c r="AP930" s="41">
        <f t="shared" si="400"/>
        <v>0</v>
      </c>
      <c r="AQ930" s="41">
        <f t="shared" si="401"/>
        <v>0</v>
      </c>
      <c r="AR930" s="41">
        <f t="shared" si="402"/>
        <v>0</v>
      </c>
      <c r="AS930" s="41">
        <f t="shared" si="403"/>
        <v>0</v>
      </c>
      <c r="AT930" s="41">
        <f t="shared" si="404"/>
        <v>0</v>
      </c>
      <c r="AU930" s="41">
        <f t="shared" si="405"/>
        <v>0</v>
      </c>
      <c r="AV930" s="41">
        <f t="shared" si="406"/>
        <v>0</v>
      </c>
      <c r="AW930" s="41">
        <f t="shared" si="407"/>
        <v>0</v>
      </c>
      <c r="AX930" s="41">
        <f t="shared" si="408"/>
        <v>0</v>
      </c>
      <c r="AY930" s="41">
        <f t="shared" si="409"/>
        <v>0</v>
      </c>
      <c r="AZ930" s="41">
        <f t="shared" si="410"/>
        <v>0</v>
      </c>
    </row>
    <row r="931" spans="1:52" ht="15" customHeight="1">
      <c r="A931" s="159"/>
      <c r="B931" s="179"/>
      <c r="C931" s="220" t="s">
        <v>972</v>
      </c>
      <c r="D931" s="573" t="str">
        <f t="shared" si="393"/>
        <v/>
      </c>
      <c r="E931" s="573"/>
      <c r="F931" s="573"/>
      <c r="G931" s="551" t="str">
        <f t="shared" si="394"/>
        <v/>
      </c>
      <c r="H931" s="551"/>
      <c r="I931" s="551"/>
      <c r="J931" s="551"/>
      <c r="K931" s="551"/>
      <c r="L931" s="551"/>
      <c r="M931" s="551"/>
      <c r="N931" s="551"/>
      <c r="O931" s="27"/>
      <c r="P931" s="27"/>
      <c r="Q931" s="27"/>
      <c r="R931" s="27"/>
      <c r="S931" s="27"/>
      <c r="T931" s="27"/>
      <c r="U931" s="27"/>
      <c r="V931" s="27"/>
      <c r="W931" s="27"/>
      <c r="X931" s="27"/>
      <c r="Y931" s="27"/>
      <c r="Z931" s="27"/>
      <c r="AA931" s="27"/>
      <c r="AB931" s="27"/>
      <c r="AC931" s="27"/>
      <c r="AD931" s="27"/>
      <c r="AK931" s="41">
        <f t="shared" si="395"/>
        <v>0</v>
      </c>
      <c r="AL931" s="41">
        <f t="shared" si="396"/>
        <v>0</v>
      </c>
      <c r="AM931" s="41">
        <f t="shared" si="397"/>
        <v>0</v>
      </c>
      <c r="AN931" s="41">
        <f t="shared" si="398"/>
        <v>0</v>
      </c>
      <c r="AO931" s="41">
        <f t="shared" si="399"/>
        <v>0</v>
      </c>
      <c r="AP931" s="41">
        <f t="shared" si="400"/>
        <v>0</v>
      </c>
      <c r="AQ931" s="41">
        <f t="shared" si="401"/>
        <v>0</v>
      </c>
      <c r="AR931" s="41">
        <f t="shared" si="402"/>
        <v>0</v>
      </c>
      <c r="AS931" s="41">
        <f t="shared" si="403"/>
        <v>0</v>
      </c>
      <c r="AT931" s="41">
        <f t="shared" si="404"/>
        <v>0</v>
      </c>
      <c r="AU931" s="41">
        <f t="shared" si="405"/>
        <v>0</v>
      </c>
      <c r="AV931" s="41">
        <f t="shared" si="406"/>
        <v>0</v>
      </c>
      <c r="AW931" s="41">
        <f t="shared" si="407"/>
        <v>0</v>
      </c>
      <c r="AX931" s="41">
        <f t="shared" si="408"/>
        <v>0</v>
      </c>
      <c r="AY931" s="41">
        <f t="shared" si="409"/>
        <v>0</v>
      </c>
      <c r="AZ931" s="41">
        <f t="shared" si="410"/>
        <v>0</v>
      </c>
    </row>
    <row r="932" spans="1:52" ht="15" customHeight="1">
      <c r="A932" s="159"/>
      <c r="B932" s="179"/>
      <c r="C932" s="220" t="s">
        <v>973</v>
      </c>
      <c r="D932" s="573" t="str">
        <f t="shared" si="393"/>
        <v/>
      </c>
      <c r="E932" s="573"/>
      <c r="F932" s="573"/>
      <c r="G932" s="551" t="str">
        <f t="shared" si="394"/>
        <v/>
      </c>
      <c r="H932" s="551"/>
      <c r="I932" s="551"/>
      <c r="J932" s="551"/>
      <c r="K932" s="551"/>
      <c r="L932" s="551"/>
      <c r="M932" s="551"/>
      <c r="N932" s="551"/>
      <c r="O932" s="27"/>
      <c r="P932" s="27"/>
      <c r="Q932" s="27"/>
      <c r="R932" s="27"/>
      <c r="S932" s="27"/>
      <c r="T932" s="27"/>
      <c r="U932" s="27"/>
      <c r="V932" s="27"/>
      <c r="W932" s="27"/>
      <c r="X932" s="27"/>
      <c r="Y932" s="27"/>
      <c r="Z932" s="27"/>
      <c r="AA932" s="27"/>
      <c r="AB932" s="27"/>
      <c r="AC932" s="27"/>
      <c r="AD932" s="27"/>
      <c r="AK932" s="41">
        <f t="shared" si="395"/>
        <v>0</v>
      </c>
      <c r="AL932" s="41">
        <f t="shared" si="396"/>
        <v>0</v>
      </c>
      <c r="AM932" s="41">
        <f t="shared" si="397"/>
        <v>0</v>
      </c>
      <c r="AN932" s="41">
        <f t="shared" si="398"/>
        <v>0</v>
      </c>
      <c r="AO932" s="41">
        <f t="shared" si="399"/>
        <v>0</v>
      </c>
      <c r="AP932" s="41">
        <f t="shared" si="400"/>
        <v>0</v>
      </c>
      <c r="AQ932" s="41">
        <f t="shared" si="401"/>
        <v>0</v>
      </c>
      <c r="AR932" s="41">
        <f t="shared" si="402"/>
        <v>0</v>
      </c>
      <c r="AS932" s="41">
        <f t="shared" si="403"/>
        <v>0</v>
      </c>
      <c r="AT932" s="41">
        <f t="shared" si="404"/>
        <v>0</v>
      </c>
      <c r="AU932" s="41">
        <f t="shared" si="405"/>
        <v>0</v>
      </c>
      <c r="AV932" s="41">
        <f t="shared" si="406"/>
        <v>0</v>
      </c>
      <c r="AW932" s="41">
        <f t="shared" si="407"/>
        <v>0</v>
      </c>
      <c r="AX932" s="41">
        <f t="shared" si="408"/>
        <v>0</v>
      </c>
      <c r="AY932" s="41">
        <f t="shared" si="409"/>
        <v>0</v>
      </c>
      <c r="AZ932" s="41">
        <f t="shared" si="410"/>
        <v>0</v>
      </c>
    </row>
    <row r="933" spans="1:52" ht="15" customHeight="1">
      <c r="A933" s="159"/>
      <c r="B933" s="179"/>
      <c r="C933" s="220" t="s">
        <v>974</v>
      </c>
      <c r="D933" s="573" t="str">
        <f t="shared" si="393"/>
        <v/>
      </c>
      <c r="E933" s="573"/>
      <c r="F933" s="573"/>
      <c r="G933" s="551" t="str">
        <f t="shared" si="394"/>
        <v/>
      </c>
      <c r="H933" s="551"/>
      <c r="I933" s="551"/>
      <c r="J933" s="551"/>
      <c r="K933" s="551"/>
      <c r="L933" s="551"/>
      <c r="M933" s="551"/>
      <c r="N933" s="551"/>
      <c r="O933" s="27"/>
      <c r="P933" s="27"/>
      <c r="Q933" s="27"/>
      <c r="R933" s="27"/>
      <c r="S933" s="27"/>
      <c r="T933" s="27"/>
      <c r="U933" s="27"/>
      <c r="V933" s="27"/>
      <c r="W933" s="27"/>
      <c r="X933" s="27"/>
      <c r="Y933" s="27"/>
      <c r="Z933" s="27"/>
      <c r="AA933" s="27"/>
      <c r="AB933" s="27"/>
      <c r="AC933" s="27"/>
      <c r="AD933" s="27"/>
      <c r="AK933" s="41">
        <f t="shared" si="395"/>
        <v>0</v>
      </c>
      <c r="AL933" s="41">
        <f t="shared" si="396"/>
        <v>0</v>
      </c>
      <c r="AM933" s="41">
        <f t="shared" si="397"/>
        <v>0</v>
      </c>
      <c r="AN933" s="41">
        <f t="shared" si="398"/>
        <v>0</v>
      </c>
      <c r="AO933" s="41">
        <f t="shared" si="399"/>
        <v>0</v>
      </c>
      <c r="AP933" s="41">
        <f t="shared" si="400"/>
        <v>0</v>
      </c>
      <c r="AQ933" s="41">
        <f t="shared" si="401"/>
        <v>0</v>
      </c>
      <c r="AR933" s="41">
        <f t="shared" si="402"/>
        <v>0</v>
      </c>
      <c r="AS933" s="41">
        <f t="shared" si="403"/>
        <v>0</v>
      </c>
      <c r="AT933" s="41">
        <f t="shared" si="404"/>
        <v>0</v>
      </c>
      <c r="AU933" s="41">
        <f t="shared" si="405"/>
        <v>0</v>
      </c>
      <c r="AV933" s="41">
        <f t="shared" si="406"/>
        <v>0</v>
      </c>
      <c r="AW933" s="41">
        <f t="shared" si="407"/>
        <v>0</v>
      </c>
      <c r="AX933" s="41">
        <f t="shared" si="408"/>
        <v>0</v>
      </c>
      <c r="AY933" s="41">
        <f t="shared" si="409"/>
        <v>0</v>
      </c>
      <c r="AZ933" s="41">
        <f t="shared" si="410"/>
        <v>0</v>
      </c>
    </row>
    <row r="934" spans="1:52" ht="15" customHeight="1">
      <c r="A934" s="159"/>
      <c r="B934" s="179"/>
      <c r="C934" s="220" t="s">
        <v>975</v>
      </c>
      <c r="D934" s="573" t="str">
        <f t="shared" si="393"/>
        <v/>
      </c>
      <c r="E934" s="573"/>
      <c r="F934" s="573"/>
      <c r="G934" s="551" t="str">
        <f t="shared" si="394"/>
        <v/>
      </c>
      <c r="H934" s="551"/>
      <c r="I934" s="551"/>
      <c r="J934" s="551"/>
      <c r="K934" s="551"/>
      <c r="L934" s="551"/>
      <c r="M934" s="551"/>
      <c r="N934" s="551"/>
      <c r="O934" s="27"/>
      <c r="P934" s="27"/>
      <c r="Q934" s="27"/>
      <c r="R934" s="27"/>
      <c r="S934" s="27"/>
      <c r="T934" s="27"/>
      <c r="U934" s="27"/>
      <c r="V934" s="27"/>
      <c r="W934" s="27"/>
      <c r="X934" s="27"/>
      <c r="Y934" s="27"/>
      <c r="Z934" s="27"/>
      <c r="AA934" s="27"/>
      <c r="AB934" s="27"/>
      <c r="AC934" s="27"/>
      <c r="AD934" s="27"/>
      <c r="AK934" s="41">
        <f t="shared" si="395"/>
        <v>0</v>
      </c>
      <c r="AL934" s="41">
        <f t="shared" si="396"/>
        <v>0</v>
      </c>
      <c r="AM934" s="41">
        <f t="shared" si="397"/>
        <v>0</v>
      </c>
      <c r="AN934" s="41">
        <f t="shared" si="398"/>
        <v>0</v>
      </c>
      <c r="AO934" s="41">
        <f t="shared" si="399"/>
        <v>0</v>
      </c>
      <c r="AP934" s="41">
        <f t="shared" si="400"/>
        <v>0</v>
      </c>
      <c r="AQ934" s="41">
        <f t="shared" si="401"/>
        <v>0</v>
      </c>
      <c r="AR934" s="41">
        <f t="shared" si="402"/>
        <v>0</v>
      </c>
      <c r="AS934" s="41">
        <f t="shared" si="403"/>
        <v>0</v>
      </c>
      <c r="AT934" s="41">
        <f t="shared" si="404"/>
        <v>0</v>
      </c>
      <c r="AU934" s="41">
        <f t="shared" si="405"/>
        <v>0</v>
      </c>
      <c r="AV934" s="41">
        <f t="shared" si="406"/>
        <v>0</v>
      </c>
      <c r="AW934" s="41">
        <f t="shared" si="407"/>
        <v>0</v>
      </c>
      <c r="AX934" s="41">
        <f t="shared" si="408"/>
        <v>0</v>
      </c>
      <c r="AY934" s="41">
        <f t="shared" si="409"/>
        <v>0</v>
      </c>
      <c r="AZ934" s="41">
        <f t="shared" si="410"/>
        <v>0</v>
      </c>
    </row>
    <row r="935" spans="1:52" ht="15" customHeight="1">
      <c r="A935" s="159"/>
      <c r="B935" s="179"/>
      <c r="C935" s="220" t="s">
        <v>976</v>
      </c>
      <c r="D935" s="573" t="str">
        <f t="shared" si="393"/>
        <v/>
      </c>
      <c r="E935" s="573"/>
      <c r="F935" s="573"/>
      <c r="G935" s="551" t="str">
        <f t="shared" si="394"/>
        <v/>
      </c>
      <c r="H935" s="551"/>
      <c r="I935" s="551"/>
      <c r="J935" s="551"/>
      <c r="K935" s="551"/>
      <c r="L935" s="551"/>
      <c r="M935" s="551"/>
      <c r="N935" s="551"/>
      <c r="O935" s="27"/>
      <c r="P935" s="27"/>
      <c r="Q935" s="27"/>
      <c r="R935" s="27"/>
      <c r="S935" s="27"/>
      <c r="T935" s="27"/>
      <c r="U935" s="27"/>
      <c r="V935" s="27"/>
      <c r="W935" s="27"/>
      <c r="X935" s="27"/>
      <c r="Y935" s="27"/>
      <c r="Z935" s="27"/>
      <c r="AA935" s="27"/>
      <c r="AB935" s="27"/>
      <c r="AC935" s="27"/>
      <c r="AD935" s="27"/>
      <c r="AK935" s="41">
        <f t="shared" si="395"/>
        <v>0</v>
      </c>
      <c r="AL935" s="41">
        <f t="shared" si="396"/>
        <v>0</v>
      </c>
      <c r="AM935" s="41">
        <f t="shared" si="397"/>
        <v>0</v>
      </c>
      <c r="AN935" s="41">
        <f t="shared" si="398"/>
        <v>0</v>
      </c>
      <c r="AO935" s="41">
        <f t="shared" si="399"/>
        <v>0</v>
      </c>
      <c r="AP935" s="41">
        <f t="shared" si="400"/>
        <v>0</v>
      </c>
      <c r="AQ935" s="41">
        <f t="shared" si="401"/>
        <v>0</v>
      </c>
      <c r="AR935" s="41">
        <f t="shared" si="402"/>
        <v>0</v>
      </c>
      <c r="AS935" s="41">
        <f t="shared" si="403"/>
        <v>0</v>
      </c>
      <c r="AT935" s="41">
        <f t="shared" si="404"/>
        <v>0</v>
      </c>
      <c r="AU935" s="41">
        <f t="shared" si="405"/>
        <v>0</v>
      </c>
      <c r="AV935" s="41">
        <f t="shared" si="406"/>
        <v>0</v>
      </c>
      <c r="AW935" s="41">
        <f t="shared" si="407"/>
        <v>0</v>
      </c>
      <c r="AX935" s="41">
        <f t="shared" si="408"/>
        <v>0</v>
      </c>
      <c r="AY935" s="41">
        <f t="shared" si="409"/>
        <v>0</v>
      </c>
      <c r="AZ935" s="41">
        <f t="shared" si="410"/>
        <v>0</v>
      </c>
    </row>
    <row r="936" spans="1:52" ht="15" customHeight="1">
      <c r="A936" s="159"/>
      <c r="B936" s="179"/>
      <c r="C936" s="220" t="s">
        <v>977</v>
      </c>
      <c r="D936" s="573" t="str">
        <f t="shared" si="393"/>
        <v/>
      </c>
      <c r="E936" s="573"/>
      <c r="F936" s="573"/>
      <c r="G936" s="551" t="str">
        <f t="shared" si="394"/>
        <v/>
      </c>
      <c r="H936" s="551"/>
      <c r="I936" s="551"/>
      <c r="J936" s="551"/>
      <c r="K936" s="551"/>
      <c r="L936" s="551"/>
      <c r="M936" s="551"/>
      <c r="N936" s="551"/>
      <c r="O936" s="27"/>
      <c r="P936" s="27"/>
      <c r="Q936" s="27"/>
      <c r="R936" s="27"/>
      <c r="S936" s="27"/>
      <c r="T936" s="27"/>
      <c r="U936" s="27"/>
      <c r="V936" s="27"/>
      <c r="W936" s="27"/>
      <c r="X936" s="27"/>
      <c r="Y936" s="27"/>
      <c r="Z936" s="27"/>
      <c r="AA936" s="27"/>
      <c r="AB936" s="27"/>
      <c r="AC936" s="27"/>
      <c r="AD936" s="27"/>
      <c r="AK936" s="41">
        <f t="shared" si="395"/>
        <v>0</v>
      </c>
      <c r="AL936" s="41">
        <f t="shared" si="396"/>
        <v>0</v>
      </c>
      <c r="AM936" s="41">
        <f t="shared" si="397"/>
        <v>0</v>
      </c>
      <c r="AN936" s="41">
        <f t="shared" si="398"/>
        <v>0</v>
      </c>
      <c r="AO936" s="41">
        <f t="shared" si="399"/>
        <v>0</v>
      </c>
      <c r="AP936" s="41">
        <f t="shared" si="400"/>
        <v>0</v>
      </c>
      <c r="AQ936" s="41">
        <f t="shared" si="401"/>
        <v>0</v>
      </c>
      <c r="AR936" s="41">
        <f t="shared" si="402"/>
        <v>0</v>
      </c>
      <c r="AS936" s="41">
        <f t="shared" si="403"/>
        <v>0</v>
      </c>
      <c r="AT936" s="41">
        <f t="shared" si="404"/>
        <v>0</v>
      </c>
      <c r="AU936" s="41">
        <f t="shared" si="405"/>
        <v>0</v>
      </c>
      <c r="AV936" s="41">
        <f t="shared" si="406"/>
        <v>0</v>
      </c>
      <c r="AW936" s="41">
        <f t="shared" si="407"/>
        <v>0</v>
      </c>
      <c r="AX936" s="41">
        <f t="shared" si="408"/>
        <v>0</v>
      </c>
      <c r="AY936" s="41">
        <f t="shared" si="409"/>
        <v>0</v>
      </c>
      <c r="AZ936" s="41">
        <f t="shared" si="410"/>
        <v>0</v>
      </c>
    </row>
    <row r="937" spans="1:52" ht="15" customHeight="1">
      <c r="A937" s="159"/>
      <c r="B937" s="179"/>
      <c r="C937" s="220" t="s">
        <v>978</v>
      </c>
      <c r="D937" s="573" t="str">
        <f t="shared" si="393"/>
        <v/>
      </c>
      <c r="E937" s="573"/>
      <c r="F937" s="573"/>
      <c r="G937" s="551" t="str">
        <f t="shared" si="394"/>
        <v/>
      </c>
      <c r="H937" s="551"/>
      <c r="I937" s="551"/>
      <c r="J937" s="551"/>
      <c r="K937" s="551"/>
      <c r="L937" s="551"/>
      <c r="M937" s="551"/>
      <c r="N937" s="551"/>
      <c r="O937" s="27"/>
      <c r="P937" s="27"/>
      <c r="Q937" s="27"/>
      <c r="R937" s="27"/>
      <c r="S937" s="27"/>
      <c r="T937" s="27"/>
      <c r="U937" s="27"/>
      <c r="V937" s="27"/>
      <c r="W937" s="27"/>
      <c r="X937" s="27"/>
      <c r="Y937" s="27"/>
      <c r="Z937" s="27"/>
      <c r="AA937" s="27"/>
      <c r="AB937" s="27"/>
      <c r="AC937" s="27"/>
      <c r="AD937" s="27"/>
      <c r="AK937" s="41">
        <f t="shared" si="395"/>
        <v>0</v>
      </c>
      <c r="AL937" s="41">
        <f t="shared" si="396"/>
        <v>0</v>
      </c>
      <c r="AM937" s="41">
        <f t="shared" si="397"/>
        <v>0</v>
      </c>
      <c r="AN937" s="41">
        <f t="shared" si="398"/>
        <v>0</v>
      </c>
      <c r="AO937" s="41">
        <f t="shared" si="399"/>
        <v>0</v>
      </c>
      <c r="AP937" s="41">
        <f t="shared" si="400"/>
        <v>0</v>
      </c>
      <c r="AQ937" s="41">
        <f t="shared" si="401"/>
        <v>0</v>
      </c>
      <c r="AR937" s="41">
        <f t="shared" si="402"/>
        <v>0</v>
      </c>
      <c r="AS937" s="41">
        <f t="shared" si="403"/>
        <v>0</v>
      </c>
      <c r="AT937" s="41">
        <f t="shared" si="404"/>
        <v>0</v>
      </c>
      <c r="AU937" s="41">
        <f t="shared" si="405"/>
        <v>0</v>
      </c>
      <c r="AV937" s="41">
        <f t="shared" si="406"/>
        <v>0</v>
      </c>
      <c r="AW937" s="41">
        <f t="shared" si="407"/>
        <v>0</v>
      </c>
      <c r="AX937" s="41">
        <f t="shared" si="408"/>
        <v>0</v>
      </c>
      <c r="AY937" s="41">
        <f t="shared" si="409"/>
        <v>0</v>
      </c>
      <c r="AZ937" s="41">
        <f t="shared" si="410"/>
        <v>0</v>
      </c>
    </row>
    <row r="938" spans="1:52" ht="15" customHeight="1">
      <c r="A938" s="159"/>
      <c r="B938" s="179"/>
      <c r="C938" s="220" t="s">
        <v>979</v>
      </c>
      <c r="D938" s="573" t="str">
        <f t="shared" si="393"/>
        <v/>
      </c>
      <c r="E938" s="573"/>
      <c r="F938" s="573"/>
      <c r="G938" s="551" t="str">
        <f t="shared" si="394"/>
        <v/>
      </c>
      <c r="H938" s="551"/>
      <c r="I938" s="551"/>
      <c r="J938" s="551"/>
      <c r="K938" s="551"/>
      <c r="L938" s="551"/>
      <c r="M938" s="551"/>
      <c r="N938" s="551"/>
      <c r="O938" s="27"/>
      <c r="P938" s="27"/>
      <c r="Q938" s="27"/>
      <c r="R938" s="27"/>
      <c r="S938" s="27"/>
      <c r="T938" s="27"/>
      <c r="U938" s="27"/>
      <c r="V938" s="27"/>
      <c r="W938" s="27"/>
      <c r="X938" s="27"/>
      <c r="Y938" s="27"/>
      <c r="Z938" s="27"/>
      <c r="AA938" s="27"/>
      <c r="AB938" s="27"/>
      <c r="AC938" s="27"/>
      <c r="AD938" s="27"/>
      <c r="AK938" s="41">
        <f t="shared" si="395"/>
        <v>0</v>
      </c>
      <c r="AL938" s="41">
        <f t="shared" si="396"/>
        <v>0</v>
      </c>
      <c r="AM938" s="41">
        <f t="shared" si="397"/>
        <v>0</v>
      </c>
      <c r="AN938" s="41">
        <f t="shared" si="398"/>
        <v>0</v>
      </c>
      <c r="AO938" s="41">
        <f t="shared" si="399"/>
        <v>0</v>
      </c>
      <c r="AP938" s="41">
        <f t="shared" si="400"/>
        <v>0</v>
      </c>
      <c r="AQ938" s="41">
        <f t="shared" si="401"/>
        <v>0</v>
      </c>
      <c r="AR938" s="41">
        <f t="shared" si="402"/>
        <v>0</v>
      </c>
      <c r="AS938" s="41">
        <f t="shared" si="403"/>
        <v>0</v>
      </c>
      <c r="AT938" s="41">
        <f t="shared" si="404"/>
        <v>0</v>
      </c>
      <c r="AU938" s="41">
        <f t="shared" si="405"/>
        <v>0</v>
      </c>
      <c r="AV938" s="41">
        <f t="shared" si="406"/>
        <v>0</v>
      </c>
      <c r="AW938" s="41">
        <f t="shared" si="407"/>
        <v>0</v>
      </c>
      <c r="AX938" s="41">
        <f t="shared" si="408"/>
        <v>0</v>
      </c>
      <c r="AY938" s="41">
        <f t="shared" si="409"/>
        <v>0</v>
      </c>
      <c r="AZ938" s="41">
        <f t="shared" si="410"/>
        <v>0</v>
      </c>
    </row>
    <row r="939" spans="1:52" ht="15" customHeight="1">
      <c r="A939" s="159"/>
      <c r="B939" s="179"/>
      <c r="C939" s="220" t="s">
        <v>980</v>
      </c>
      <c r="D939" s="573" t="str">
        <f t="shared" si="393"/>
        <v/>
      </c>
      <c r="E939" s="573"/>
      <c r="F939" s="573"/>
      <c r="G939" s="551" t="str">
        <f t="shared" si="394"/>
        <v/>
      </c>
      <c r="H939" s="551"/>
      <c r="I939" s="551"/>
      <c r="J939" s="551"/>
      <c r="K939" s="551"/>
      <c r="L939" s="551"/>
      <c r="M939" s="551"/>
      <c r="N939" s="551"/>
      <c r="O939" s="27"/>
      <c r="P939" s="27"/>
      <c r="Q939" s="27"/>
      <c r="R939" s="27"/>
      <c r="S939" s="27"/>
      <c r="T939" s="27"/>
      <c r="U939" s="27"/>
      <c r="V939" s="27"/>
      <c r="W939" s="27"/>
      <c r="X939" s="27"/>
      <c r="Y939" s="27"/>
      <c r="Z939" s="27"/>
      <c r="AA939" s="27"/>
      <c r="AB939" s="27"/>
      <c r="AC939" s="27"/>
      <c r="AD939" s="27"/>
      <c r="AK939" s="41">
        <f t="shared" si="395"/>
        <v>0</v>
      </c>
      <c r="AL939" s="41">
        <f t="shared" si="396"/>
        <v>0</v>
      </c>
      <c r="AM939" s="41">
        <f t="shared" si="397"/>
        <v>0</v>
      </c>
      <c r="AN939" s="41">
        <f t="shared" si="398"/>
        <v>0</v>
      </c>
      <c r="AO939" s="41">
        <f t="shared" si="399"/>
        <v>0</v>
      </c>
      <c r="AP939" s="41">
        <f t="shared" si="400"/>
        <v>0</v>
      </c>
      <c r="AQ939" s="41">
        <f t="shared" si="401"/>
        <v>0</v>
      </c>
      <c r="AR939" s="41">
        <f t="shared" si="402"/>
        <v>0</v>
      </c>
      <c r="AS939" s="41">
        <f t="shared" si="403"/>
        <v>0</v>
      </c>
      <c r="AT939" s="41">
        <f t="shared" si="404"/>
        <v>0</v>
      </c>
      <c r="AU939" s="41">
        <f t="shared" si="405"/>
        <v>0</v>
      </c>
      <c r="AV939" s="41">
        <f t="shared" si="406"/>
        <v>0</v>
      </c>
      <c r="AW939" s="41">
        <f t="shared" si="407"/>
        <v>0</v>
      </c>
      <c r="AX939" s="41">
        <f t="shared" si="408"/>
        <v>0</v>
      </c>
      <c r="AY939" s="41">
        <f t="shared" si="409"/>
        <v>0</v>
      </c>
      <c r="AZ939" s="41">
        <f t="shared" si="410"/>
        <v>0</v>
      </c>
    </row>
    <row r="940" spans="1:52" ht="15" customHeight="1">
      <c r="A940" s="159"/>
      <c r="B940" s="179"/>
      <c r="C940" s="220" t="s">
        <v>981</v>
      </c>
      <c r="D940" s="573" t="str">
        <f t="shared" si="393"/>
        <v/>
      </c>
      <c r="E940" s="573"/>
      <c r="F940" s="573"/>
      <c r="G940" s="551" t="str">
        <f t="shared" si="394"/>
        <v/>
      </c>
      <c r="H940" s="551"/>
      <c r="I940" s="551"/>
      <c r="J940" s="551"/>
      <c r="K940" s="551"/>
      <c r="L940" s="551"/>
      <c r="M940" s="551"/>
      <c r="N940" s="551"/>
      <c r="O940" s="27"/>
      <c r="P940" s="27"/>
      <c r="Q940" s="27"/>
      <c r="R940" s="27"/>
      <c r="S940" s="27"/>
      <c r="T940" s="27"/>
      <c r="U940" s="27"/>
      <c r="V940" s="27"/>
      <c r="W940" s="27"/>
      <c r="X940" s="27"/>
      <c r="Y940" s="27"/>
      <c r="Z940" s="27"/>
      <c r="AA940" s="27"/>
      <c r="AB940" s="27"/>
      <c r="AC940" s="27"/>
      <c r="AD940" s="27"/>
      <c r="AK940" s="41">
        <f t="shared" si="395"/>
        <v>0</v>
      </c>
      <c r="AL940" s="41">
        <f t="shared" si="396"/>
        <v>0</v>
      </c>
      <c r="AM940" s="41">
        <f t="shared" si="397"/>
        <v>0</v>
      </c>
      <c r="AN940" s="41">
        <f t="shared" si="398"/>
        <v>0</v>
      </c>
      <c r="AO940" s="41">
        <f t="shared" si="399"/>
        <v>0</v>
      </c>
      <c r="AP940" s="41">
        <f t="shared" si="400"/>
        <v>0</v>
      </c>
      <c r="AQ940" s="41">
        <f t="shared" si="401"/>
        <v>0</v>
      </c>
      <c r="AR940" s="41">
        <f t="shared" si="402"/>
        <v>0</v>
      </c>
      <c r="AS940" s="41">
        <f t="shared" si="403"/>
        <v>0</v>
      </c>
      <c r="AT940" s="41">
        <f t="shared" si="404"/>
        <v>0</v>
      </c>
      <c r="AU940" s="41">
        <f t="shared" si="405"/>
        <v>0</v>
      </c>
      <c r="AV940" s="41">
        <f t="shared" si="406"/>
        <v>0</v>
      </c>
      <c r="AW940" s="41">
        <f t="shared" si="407"/>
        <v>0</v>
      </c>
      <c r="AX940" s="41">
        <f t="shared" si="408"/>
        <v>0</v>
      </c>
      <c r="AY940" s="41">
        <f t="shared" si="409"/>
        <v>0</v>
      </c>
      <c r="AZ940" s="41">
        <f t="shared" si="410"/>
        <v>0</v>
      </c>
    </row>
    <row r="941" spans="1:52" ht="15" customHeight="1">
      <c r="A941" s="159"/>
      <c r="B941" s="179"/>
      <c r="C941" s="220" t="s">
        <v>982</v>
      </c>
      <c r="D941" s="573" t="str">
        <f t="shared" si="393"/>
        <v/>
      </c>
      <c r="E941" s="573"/>
      <c r="F941" s="573"/>
      <c r="G941" s="551" t="str">
        <f t="shared" si="394"/>
        <v/>
      </c>
      <c r="H941" s="551"/>
      <c r="I941" s="551"/>
      <c r="J941" s="551"/>
      <c r="K941" s="551"/>
      <c r="L941" s="551"/>
      <c r="M941" s="551"/>
      <c r="N941" s="551"/>
      <c r="O941" s="27"/>
      <c r="P941" s="27"/>
      <c r="Q941" s="27"/>
      <c r="R941" s="27"/>
      <c r="S941" s="27"/>
      <c r="T941" s="27"/>
      <c r="U941" s="27"/>
      <c r="V941" s="27"/>
      <c r="W941" s="27"/>
      <c r="X941" s="27"/>
      <c r="Y941" s="27"/>
      <c r="Z941" s="27"/>
      <c r="AA941" s="27"/>
      <c r="AB941" s="27"/>
      <c r="AC941" s="27"/>
      <c r="AD941" s="27"/>
      <c r="AK941" s="41">
        <f t="shared" si="395"/>
        <v>0</v>
      </c>
      <c r="AL941" s="41">
        <f t="shared" si="396"/>
        <v>0</v>
      </c>
      <c r="AM941" s="41">
        <f t="shared" si="397"/>
        <v>0</v>
      </c>
      <c r="AN941" s="41">
        <f t="shared" si="398"/>
        <v>0</v>
      </c>
      <c r="AO941" s="41">
        <f t="shared" si="399"/>
        <v>0</v>
      </c>
      <c r="AP941" s="41">
        <f t="shared" si="400"/>
        <v>0</v>
      </c>
      <c r="AQ941" s="41">
        <f t="shared" si="401"/>
        <v>0</v>
      </c>
      <c r="AR941" s="41">
        <f t="shared" si="402"/>
        <v>0</v>
      </c>
      <c r="AS941" s="41">
        <f t="shared" si="403"/>
        <v>0</v>
      </c>
      <c r="AT941" s="41">
        <f t="shared" si="404"/>
        <v>0</v>
      </c>
      <c r="AU941" s="41">
        <f t="shared" si="405"/>
        <v>0</v>
      </c>
      <c r="AV941" s="41">
        <f t="shared" si="406"/>
        <v>0</v>
      </c>
      <c r="AW941" s="41">
        <f t="shared" si="407"/>
        <v>0</v>
      </c>
      <c r="AX941" s="41">
        <f t="shared" si="408"/>
        <v>0</v>
      </c>
      <c r="AY941" s="41">
        <f t="shared" si="409"/>
        <v>0</v>
      </c>
      <c r="AZ941" s="41">
        <f t="shared" si="410"/>
        <v>0</v>
      </c>
    </row>
    <row r="942" spans="1:52" ht="15" customHeight="1">
      <c r="A942" s="159"/>
      <c r="B942" s="179"/>
      <c r="C942" s="220" t="s">
        <v>983</v>
      </c>
      <c r="D942" s="573" t="str">
        <f t="shared" si="393"/>
        <v/>
      </c>
      <c r="E942" s="573"/>
      <c r="F942" s="573"/>
      <c r="G942" s="551" t="str">
        <f t="shared" si="394"/>
        <v/>
      </c>
      <c r="H942" s="551"/>
      <c r="I942" s="551"/>
      <c r="J942" s="551"/>
      <c r="K942" s="551"/>
      <c r="L942" s="551"/>
      <c r="M942" s="551"/>
      <c r="N942" s="551"/>
      <c r="O942" s="27"/>
      <c r="P942" s="27"/>
      <c r="Q942" s="27"/>
      <c r="R942" s="27"/>
      <c r="S942" s="27"/>
      <c r="T942" s="27"/>
      <c r="U942" s="27"/>
      <c r="V942" s="27"/>
      <c r="W942" s="27"/>
      <c r="X942" s="27"/>
      <c r="Y942" s="27"/>
      <c r="Z942" s="27"/>
      <c r="AA942" s="27"/>
      <c r="AB942" s="27"/>
      <c r="AC942" s="27"/>
      <c r="AD942" s="27"/>
      <c r="AK942" s="41">
        <f t="shared" si="395"/>
        <v>0</v>
      </c>
      <c r="AL942" s="41">
        <f t="shared" si="396"/>
        <v>0</v>
      </c>
      <c r="AM942" s="41">
        <f t="shared" si="397"/>
        <v>0</v>
      </c>
      <c r="AN942" s="41">
        <f t="shared" si="398"/>
        <v>0</v>
      </c>
      <c r="AO942" s="41">
        <f t="shared" si="399"/>
        <v>0</v>
      </c>
      <c r="AP942" s="41">
        <f t="shared" si="400"/>
        <v>0</v>
      </c>
      <c r="AQ942" s="41">
        <f t="shared" si="401"/>
        <v>0</v>
      </c>
      <c r="AR942" s="41">
        <f t="shared" si="402"/>
        <v>0</v>
      </c>
      <c r="AS942" s="41">
        <f t="shared" si="403"/>
        <v>0</v>
      </c>
      <c r="AT942" s="41">
        <f t="shared" si="404"/>
        <v>0</v>
      </c>
      <c r="AU942" s="41">
        <f t="shared" si="405"/>
        <v>0</v>
      </c>
      <c r="AV942" s="41">
        <f t="shared" si="406"/>
        <v>0</v>
      </c>
      <c r="AW942" s="41">
        <f t="shared" si="407"/>
        <v>0</v>
      </c>
      <c r="AX942" s="41">
        <f t="shared" si="408"/>
        <v>0</v>
      </c>
      <c r="AY942" s="41">
        <f t="shared" si="409"/>
        <v>0</v>
      </c>
      <c r="AZ942" s="41">
        <f t="shared" si="410"/>
        <v>0</v>
      </c>
    </row>
    <row r="943" spans="1:52" ht="15" customHeight="1">
      <c r="A943" s="159"/>
      <c r="B943" s="179"/>
      <c r="C943" s="220" t="s">
        <v>984</v>
      </c>
      <c r="D943" s="573" t="str">
        <f t="shared" si="393"/>
        <v/>
      </c>
      <c r="E943" s="573"/>
      <c r="F943" s="573"/>
      <c r="G943" s="551" t="str">
        <f t="shared" si="394"/>
        <v/>
      </c>
      <c r="H943" s="551"/>
      <c r="I943" s="551"/>
      <c r="J943" s="551"/>
      <c r="K943" s="551"/>
      <c r="L943" s="551"/>
      <c r="M943" s="551"/>
      <c r="N943" s="551"/>
      <c r="O943" s="27"/>
      <c r="P943" s="27"/>
      <c r="Q943" s="27"/>
      <c r="R943" s="27"/>
      <c r="S943" s="27"/>
      <c r="T943" s="27"/>
      <c r="U943" s="27"/>
      <c r="V943" s="27"/>
      <c r="W943" s="27"/>
      <c r="X943" s="27"/>
      <c r="Y943" s="27"/>
      <c r="Z943" s="27"/>
      <c r="AA943" s="27"/>
      <c r="AB943" s="27"/>
      <c r="AC943" s="27"/>
      <c r="AD943" s="27"/>
      <c r="AK943" s="41">
        <f t="shared" si="395"/>
        <v>0</v>
      </c>
      <c r="AL943" s="41">
        <f t="shared" si="396"/>
        <v>0</v>
      </c>
      <c r="AM943" s="41">
        <f t="shared" si="397"/>
        <v>0</v>
      </c>
      <c r="AN943" s="41">
        <f t="shared" si="398"/>
        <v>0</v>
      </c>
      <c r="AO943" s="41">
        <f t="shared" si="399"/>
        <v>0</v>
      </c>
      <c r="AP943" s="41">
        <f t="shared" si="400"/>
        <v>0</v>
      </c>
      <c r="AQ943" s="41">
        <f t="shared" si="401"/>
        <v>0</v>
      </c>
      <c r="AR943" s="41">
        <f t="shared" si="402"/>
        <v>0</v>
      </c>
      <c r="AS943" s="41">
        <f t="shared" si="403"/>
        <v>0</v>
      </c>
      <c r="AT943" s="41">
        <f t="shared" si="404"/>
        <v>0</v>
      </c>
      <c r="AU943" s="41">
        <f t="shared" si="405"/>
        <v>0</v>
      </c>
      <c r="AV943" s="41">
        <f t="shared" si="406"/>
        <v>0</v>
      </c>
      <c r="AW943" s="41">
        <f t="shared" si="407"/>
        <v>0</v>
      </c>
      <c r="AX943" s="41">
        <f t="shared" si="408"/>
        <v>0</v>
      </c>
      <c r="AY943" s="41">
        <f t="shared" si="409"/>
        <v>0</v>
      </c>
      <c r="AZ943" s="41">
        <f t="shared" si="410"/>
        <v>0</v>
      </c>
    </row>
    <row r="944" spans="1:52" ht="15" customHeight="1">
      <c r="A944" s="159"/>
      <c r="B944" s="179"/>
      <c r="C944" s="220" t="s">
        <v>985</v>
      </c>
      <c r="D944" s="573" t="str">
        <f t="shared" si="393"/>
        <v/>
      </c>
      <c r="E944" s="573"/>
      <c r="F944" s="573"/>
      <c r="G944" s="551" t="str">
        <f t="shared" si="394"/>
        <v/>
      </c>
      <c r="H944" s="551"/>
      <c r="I944" s="551"/>
      <c r="J944" s="551"/>
      <c r="K944" s="551"/>
      <c r="L944" s="551"/>
      <c r="M944" s="551"/>
      <c r="N944" s="551"/>
      <c r="O944" s="27"/>
      <c r="P944" s="27"/>
      <c r="Q944" s="27"/>
      <c r="R944" s="27"/>
      <c r="S944" s="27"/>
      <c r="T944" s="27"/>
      <c r="U944" s="27"/>
      <c r="V944" s="27"/>
      <c r="W944" s="27"/>
      <c r="X944" s="27"/>
      <c r="Y944" s="27"/>
      <c r="Z944" s="27"/>
      <c r="AA944" s="27"/>
      <c r="AB944" s="27"/>
      <c r="AC944" s="27"/>
      <c r="AD944" s="27"/>
      <c r="AK944" s="41">
        <f t="shared" si="395"/>
        <v>0</v>
      </c>
      <c r="AL944" s="41">
        <f t="shared" si="396"/>
        <v>0</v>
      </c>
      <c r="AM944" s="41">
        <f t="shared" si="397"/>
        <v>0</v>
      </c>
      <c r="AN944" s="41">
        <f t="shared" si="398"/>
        <v>0</v>
      </c>
      <c r="AO944" s="41">
        <f t="shared" si="399"/>
        <v>0</v>
      </c>
      <c r="AP944" s="41">
        <f t="shared" si="400"/>
        <v>0</v>
      </c>
      <c r="AQ944" s="41">
        <f t="shared" si="401"/>
        <v>0</v>
      </c>
      <c r="AR944" s="41">
        <f t="shared" si="402"/>
        <v>0</v>
      </c>
      <c r="AS944" s="41">
        <f t="shared" si="403"/>
        <v>0</v>
      </c>
      <c r="AT944" s="41">
        <f t="shared" si="404"/>
        <v>0</v>
      </c>
      <c r="AU944" s="41">
        <f t="shared" si="405"/>
        <v>0</v>
      </c>
      <c r="AV944" s="41">
        <f t="shared" si="406"/>
        <v>0</v>
      </c>
      <c r="AW944" s="41">
        <f t="shared" si="407"/>
        <v>0</v>
      </c>
      <c r="AX944" s="41">
        <f t="shared" si="408"/>
        <v>0</v>
      </c>
      <c r="AY944" s="41">
        <f t="shared" si="409"/>
        <v>0</v>
      </c>
      <c r="AZ944" s="41">
        <f t="shared" si="410"/>
        <v>0</v>
      </c>
    </row>
    <row r="945" spans="1:52" ht="15" customHeight="1">
      <c r="A945" s="159"/>
      <c r="B945" s="179"/>
      <c r="C945" s="220" t="s">
        <v>986</v>
      </c>
      <c r="D945" s="573" t="str">
        <f t="shared" si="393"/>
        <v/>
      </c>
      <c r="E945" s="573"/>
      <c r="F945" s="573"/>
      <c r="G945" s="551" t="str">
        <f t="shared" si="394"/>
        <v/>
      </c>
      <c r="H945" s="551"/>
      <c r="I945" s="551"/>
      <c r="J945" s="551"/>
      <c r="K945" s="551"/>
      <c r="L945" s="551"/>
      <c r="M945" s="551"/>
      <c r="N945" s="551"/>
      <c r="O945" s="27"/>
      <c r="P945" s="27"/>
      <c r="Q945" s="27"/>
      <c r="R945" s="27"/>
      <c r="S945" s="27"/>
      <c r="T945" s="27"/>
      <c r="U945" s="27"/>
      <c r="V945" s="27"/>
      <c r="W945" s="27"/>
      <c r="X945" s="27"/>
      <c r="Y945" s="27"/>
      <c r="Z945" s="27"/>
      <c r="AA945" s="27"/>
      <c r="AB945" s="27"/>
      <c r="AC945" s="27"/>
      <c r="AD945" s="27"/>
      <c r="AK945" s="41">
        <f t="shared" si="395"/>
        <v>0</v>
      </c>
      <c r="AL945" s="41">
        <f t="shared" si="396"/>
        <v>0</v>
      </c>
      <c r="AM945" s="41">
        <f t="shared" si="397"/>
        <v>0</v>
      </c>
      <c r="AN945" s="41">
        <f t="shared" si="398"/>
        <v>0</v>
      </c>
      <c r="AO945" s="41">
        <f t="shared" si="399"/>
        <v>0</v>
      </c>
      <c r="AP945" s="41">
        <f t="shared" si="400"/>
        <v>0</v>
      </c>
      <c r="AQ945" s="41">
        <f t="shared" si="401"/>
        <v>0</v>
      </c>
      <c r="AR945" s="41">
        <f t="shared" si="402"/>
        <v>0</v>
      </c>
      <c r="AS945" s="41">
        <f t="shared" si="403"/>
        <v>0</v>
      </c>
      <c r="AT945" s="41">
        <f t="shared" si="404"/>
        <v>0</v>
      </c>
      <c r="AU945" s="41">
        <f t="shared" si="405"/>
        <v>0</v>
      </c>
      <c r="AV945" s="41">
        <f t="shared" si="406"/>
        <v>0</v>
      </c>
      <c r="AW945" s="41">
        <f t="shared" si="407"/>
        <v>0</v>
      </c>
      <c r="AX945" s="41">
        <f t="shared" si="408"/>
        <v>0</v>
      </c>
      <c r="AY945" s="41">
        <f t="shared" si="409"/>
        <v>0</v>
      </c>
      <c r="AZ945" s="41">
        <f t="shared" si="410"/>
        <v>0</v>
      </c>
    </row>
    <row r="946" spans="1:52" ht="15" customHeight="1">
      <c r="A946" s="159"/>
      <c r="B946" s="179"/>
      <c r="C946" s="220" t="s">
        <v>987</v>
      </c>
      <c r="D946" s="573" t="str">
        <f t="shared" si="393"/>
        <v/>
      </c>
      <c r="E946" s="573"/>
      <c r="F946" s="573"/>
      <c r="G946" s="551" t="str">
        <f t="shared" si="394"/>
        <v/>
      </c>
      <c r="H946" s="551"/>
      <c r="I946" s="551"/>
      <c r="J946" s="551"/>
      <c r="K946" s="551"/>
      <c r="L946" s="551"/>
      <c r="M946" s="551"/>
      <c r="N946" s="551"/>
      <c r="O946" s="27"/>
      <c r="P946" s="27"/>
      <c r="Q946" s="27"/>
      <c r="R946" s="27"/>
      <c r="S946" s="27"/>
      <c r="T946" s="27"/>
      <c r="U946" s="27"/>
      <c r="V946" s="27"/>
      <c r="W946" s="27"/>
      <c r="X946" s="27"/>
      <c r="Y946" s="27"/>
      <c r="Z946" s="27"/>
      <c r="AA946" s="27"/>
      <c r="AB946" s="27"/>
      <c r="AC946" s="27"/>
      <c r="AD946" s="27"/>
      <c r="AK946" s="41">
        <f t="shared" si="395"/>
        <v>0</v>
      </c>
      <c r="AL946" s="41">
        <f t="shared" si="396"/>
        <v>0</v>
      </c>
      <c r="AM946" s="41">
        <f t="shared" si="397"/>
        <v>0</v>
      </c>
      <c r="AN946" s="41">
        <f t="shared" si="398"/>
        <v>0</v>
      </c>
      <c r="AO946" s="41">
        <f t="shared" si="399"/>
        <v>0</v>
      </c>
      <c r="AP946" s="41">
        <f t="shared" si="400"/>
        <v>0</v>
      </c>
      <c r="AQ946" s="41">
        <f t="shared" si="401"/>
        <v>0</v>
      </c>
      <c r="AR946" s="41">
        <f t="shared" si="402"/>
        <v>0</v>
      </c>
      <c r="AS946" s="41">
        <f t="shared" si="403"/>
        <v>0</v>
      </c>
      <c r="AT946" s="41">
        <f t="shared" si="404"/>
        <v>0</v>
      </c>
      <c r="AU946" s="41">
        <f t="shared" si="405"/>
        <v>0</v>
      </c>
      <c r="AV946" s="41">
        <f t="shared" si="406"/>
        <v>0</v>
      </c>
      <c r="AW946" s="41">
        <f t="shared" si="407"/>
        <v>0</v>
      </c>
      <c r="AX946" s="41">
        <f t="shared" si="408"/>
        <v>0</v>
      </c>
      <c r="AY946" s="41">
        <f t="shared" si="409"/>
        <v>0</v>
      </c>
      <c r="AZ946" s="41">
        <f t="shared" si="410"/>
        <v>0</v>
      </c>
    </row>
    <row r="947" spans="1:52" ht="15" customHeight="1">
      <c r="A947" s="159"/>
      <c r="B947" s="179"/>
      <c r="C947" s="220" t="s">
        <v>988</v>
      </c>
      <c r="D947" s="573" t="str">
        <f t="shared" si="393"/>
        <v/>
      </c>
      <c r="E947" s="573"/>
      <c r="F947" s="573"/>
      <c r="G947" s="551" t="str">
        <f t="shared" si="394"/>
        <v/>
      </c>
      <c r="H947" s="551"/>
      <c r="I947" s="551"/>
      <c r="J947" s="551"/>
      <c r="K947" s="551"/>
      <c r="L947" s="551"/>
      <c r="M947" s="551"/>
      <c r="N947" s="551"/>
      <c r="O947" s="27"/>
      <c r="P947" s="27"/>
      <c r="Q947" s="27"/>
      <c r="R947" s="27"/>
      <c r="S947" s="27"/>
      <c r="T947" s="27"/>
      <c r="U947" s="27"/>
      <c r="V947" s="27"/>
      <c r="W947" s="27"/>
      <c r="X947" s="27"/>
      <c r="Y947" s="27"/>
      <c r="Z947" s="27"/>
      <c r="AA947" s="27"/>
      <c r="AB947" s="27"/>
      <c r="AC947" s="27"/>
      <c r="AD947" s="27"/>
      <c r="AK947" s="41">
        <f t="shared" si="395"/>
        <v>0</v>
      </c>
      <c r="AL947" s="41">
        <f t="shared" si="396"/>
        <v>0</v>
      </c>
      <c r="AM947" s="41">
        <f t="shared" si="397"/>
        <v>0</v>
      </c>
      <c r="AN947" s="41">
        <f t="shared" si="398"/>
        <v>0</v>
      </c>
      <c r="AO947" s="41">
        <f t="shared" si="399"/>
        <v>0</v>
      </c>
      <c r="AP947" s="41">
        <f t="shared" si="400"/>
        <v>0</v>
      </c>
      <c r="AQ947" s="41">
        <f t="shared" si="401"/>
        <v>0</v>
      </c>
      <c r="AR947" s="41">
        <f t="shared" si="402"/>
        <v>0</v>
      </c>
      <c r="AS947" s="41">
        <f t="shared" si="403"/>
        <v>0</v>
      </c>
      <c r="AT947" s="41">
        <f t="shared" si="404"/>
        <v>0</v>
      </c>
      <c r="AU947" s="41">
        <f t="shared" si="405"/>
        <v>0</v>
      </c>
      <c r="AV947" s="41">
        <f t="shared" si="406"/>
        <v>0</v>
      </c>
      <c r="AW947" s="41">
        <f t="shared" si="407"/>
        <v>0</v>
      </c>
      <c r="AX947" s="41">
        <f t="shared" si="408"/>
        <v>0</v>
      </c>
      <c r="AY947" s="41">
        <f t="shared" si="409"/>
        <v>0</v>
      </c>
      <c r="AZ947" s="41">
        <f t="shared" si="410"/>
        <v>0</v>
      </c>
    </row>
    <row r="948" spans="1:52" ht="15" customHeight="1">
      <c r="A948" s="159"/>
      <c r="B948" s="179"/>
      <c r="C948" s="220" t="s">
        <v>989</v>
      </c>
      <c r="D948" s="573" t="str">
        <f t="shared" si="393"/>
        <v/>
      </c>
      <c r="E948" s="573"/>
      <c r="F948" s="573"/>
      <c r="G948" s="551" t="str">
        <f t="shared" si="394"/>
        <v/>
      </c>
      <c r="H948" s="551"/>
      <c r="I948" s="551"/>
      <c r="J948" s="551"/>
      <c r="K948" s="551"/>
      <c r="L948" s="551"/>
      <c r="M948" s="551"/>
      <c r="N948" s="551"/>
      <c r="O948" s="27"/>
      <c r="P948" s="27"/>
      <c r="Q948" s="27"/>
      <c r="R948" s="27"/>
      <c r="S948" s="27"/>
      <c r="T948" s="27"/>
      <c r="U948" s="27"/>
      <c r="V948" s="27"/>
      <c r="W948" s="27"/>
      <c r="X948" s="27"/>
      <c r="Y948" s="27"/>
      <c r="Z948" s="27"/>
      <c r="AA948" s="27"/>
      <c r="AB948" s="27"/>
      <c r="AC948" s="27"/>
      <c r="AD948" s="27"/>
      <c r="AK948" s="41">
        <f t="shared" si="395"/>
        <v>0</v>
      </c>
      <c r="AL948" s="41">
        <f t="shared" si="396"/>
        <v>0</v>
      </c>
      <c r="AM948" s="41">
        <f t="shared" si="397"/>
        <v>0</v>
      </c>
      <c r="AN948" s="41">
        <f t="shared" si="398"/>
        <v>0</v>
      </c>
      <c r="AO948" s="41">
        <f t="shared" si="399"/>
        <v>0</v>
      </c>
      <c r="AP948" s="41">
        <f t="shared" si="400"/>
        <v>0</v>
      </c>
      <c r="AQ948" s="41">
        <f t="shared" si="401"/>
        <v>0</v>
      </c>
      <c r="AR948" s="41">
        <f t="shared" si="402"/>
        <v>0</v>
      </c>
      <c r="AS948" s="41">
        <f t="shared" si="403"/>
        <v>0</v>
      </c>
      <c r="AT948" s="41">
        <f t="shared" si="404"/>
        <v>0</v>
      </c>
      <c r="AU948" s="41">
        <f t="shared" si="405"/>
        <v>0</v>
      </c>
      <c r="AV948" s="41">
        <f t="shared" si="406"/>
        <v>0</v>
      </c>
      <c r="AW948" s="41">
        <f t="shared" si="407"/>
        <v>0</v>
      </c>
      <c r="AX948" s="41">
        <f t="shared" si="408"/>
        <v>0</v>
      </c>
      <c r="AY948" s="41">
        <f t="shared" si="409"/>
        <v>0</v>
      </c>
      <c r="AZ948" s="41">
        <f t="shared" si="410"/>
        <v>0</v>
      </c>
    </row>
    <row r="949" spans="1:52" ht="15" customHeight="1">
      <c r="A949" s="159"/>
      <c r="B949" s="179"/>
      <c r="C949" s="220" t="s">
        <v>990</v>
      </c>
      <c r="D949" s="573" t="str">
        <f t="shared" si="393"/>
        <v/>
      </c>
      <c r="E949" s="573"/>
      <c r="F949" s="573"/>
      <c r="G949" s="551" t="str">
        <f t="shared" si="394"/>
        <v/>
      </c>
      <c r="H949" s="551"/>
      <c r="I949" s="551"/>
      <c r="J949" s="551"/>
      <c r="K949" s="551"/>
      <c r="L949" s="551"/>
      <c r="M949" s="551"/>
      <c r="N949" s="551"/>
      <c r="O949" s="27"/>
      <c r="P949" s="27"/>
      <c r="Q949" s="27"/>
      <c r="R949" s="27"/>
      <c r="S949" s="27"/>
      <c r="T949" s="27"/>
      <c r="U949" s="27"/>
      <c r="V949" s="27"/>
      <c r="W949" s="27"/>
      <c r="X949" s="27"/>
      <c r="Y949" s="27"/>
      <c r="Z949" s="27"/>
      <c r="AA949" s="27"/>
      <c r="AB949" s="27"/>
      <c r="AC949" s="27"/>
      <c r="AD949" s="27"/>
      <c r="AK949" s="41">
        <f t="shared" si="395"/>
        <v>0</v>
      </c>
      <c r="AL949" s="41">
        <f t="shared" si="396"/>
        <v>0</v>
      </c>
      <c r="AM949" s="41">
        <f t="shared" si="397"/>
        <v>0</v>
      </c>
      <c r="AN949" s="41">
        <f t="shared" si="398"/>
        <v>0</v>
      </c>
      <c r="AO949" s="41">
        <f t="shared" si="399"/>
        <v>0</v>
      </c>
      <c r="AP949" s="41">
        <f t="shared" si="400"/>
        <v>0</v>
      </c>
      <c r="AQ949" s="41">
        <f t="shared" si="401"/>
        <v>0</v>
      </c>
      <c r="AR949" s="41">
        <f t="shared" si="402"/>
        <v>0</v>
      </c>
      <c r="AS949" s="41">
        <f t="shared" si="403"/>
        <v>0</v>
      </c>
      <c r="AT949" s="41">
        <f t="shared" si="404"/>
        <v>0</v>
      </c>
      <c r="AU949" s="41">
        <f t="shared" si="405"/>
        <v>0</v>
      </c>
      <c r="AV949" s="41">
        <f t="shared" si="406"/>
        <v>0</v>
      </c>
      <c r="AW949" s="41">
        <f t="shared" si="407"/>
        <v>0</v>
      </c>
      <c r="AX949" s="41">
        <f t="shared" si="408"/>
        <v>0</v>
      </c>
      <c r="AY949" s="41">
        <f t="shared" si="409"/>
        <v>0</v>
      </c>
      <c r="AZ949" s="41">
        <f t="shared" si="410"/>
        <v>0</v>
      </c>
    </row>
    <row r="950" spans="1:52" ht="15" customHeight="1">
      <c r="A950" s="159"/>
      <c r="B950" s="179"/>
      <c r="C950" s="220" t="s">
        <v>991</v>
      </c>
      <c r="D950" s="573" t="str">
        <f t="shared" si="393"/>
        <v/>
      </c>
      <c r="E950" s="573"/>
      <c r="F950" s="573"/>
      <c r="G950" s="551" t="str">
        <f t="shared" si="394"/>
        <v/>
      </c>
      <c r="H950" s="551"/>
      <c r="I950" s="551"/>
      <c r="J950" s="551"/>
      <c r="K950" s="551"/>
      <c r="L950" s="551"/>
      <c r="M950" s="551"/>
      <c r="N950" s="551"/>
      <c r="O950" s="27"/>
      <c r="P950" s="27"/>
      <c r="Q950" s="27"/>
      <c r="R950" s="27"/>
      <c r="S950" s="27"/>
      <c r="T950" s="27"/>
      <c r="U950" s="27"/>
      <c r="V950" s="27"/>
      <c r="W950" s="27"/>
      <c r="X950" s="27"/>
      <c r="Y950" s="27"/>
      <c r="Z950" s="27"/>
      <c r="AA950" s="27"/>
      <c r="AB950" s="27"/>
      <c r="AC950" s="27"/>
      <c r="AD950" s="27"/>
      <c r="AK950" s="41">
        <f t="shared" si="395"/>
        <v>0</v>
      </c>
      <c r="AL950" s="41">
        <f t="shared" si="396"/>
        <v>0</v>
      </c>
      <c r="AM950" s="41">
        <f t="shared" si="397"/>
        <v>0</v>
      </c>
      <c r="AN950" s="41">
        <f t="shared" si="398"/>
        <v>0</v>
      </c>
      <c r="AO950" s="41">
        <f t="shared" si="399"/>
        <v>0</v>
      </c>
      <c r="AP950" s="41">
        <f t="shared" si="400"/>
        <v>0</v>
      </c>
      <c r="AQ950" s="41">
        <f t="shared" si="401"/>
        <v>0</v>
      </c>
      <c r="AR950" s="41">
        <f t="shared" si="402"/>
        <v>0</v>
      </c>
      <c r="AS950" s="41">
        <f t="shared" si="403"/>
        <v>0</v>
      </c>
      <c r="AT950" s="41">
        <f t="shared" si="404"/>
        <v>0</v>
      </c>
      <c r="AU950" s="41">
        <f t="shared" si="405"/>
        <v>0</v>
      </c>
      <c r="AV950" s="41">
        <f t="shared" si="406"/>
        <v>0</v>
      </c>
      <c r="AW950" s="41">
        <f t="shared" si="407"/>
        <v>0</v>
      </c>
      <c r="AX950" s="41">
        <f t="shared" si="408"/>
        <v>0</v>
      </c>
      <c r="AY950" s="41">
        <f t="shared" si="409"/>
        <v>0</v>
      </c>
      <c r="AZ950" s="41">
        <f t="shared" si="410"/>
        <v>0</v>
      </c>
    </row>
    <row r="951" spans="1:52" ht="15" customHeight="1">
      <c r="A951" s="159"/>
      <c r="B951" s="179"/>
      <c r="C951" s="220" t="s">
        <v>992</v>
      </c>
      <c r="D951" s="573" t="str">
        <f t="shared" si="393"/>
        <v/>
      </c>
      <c r="E951" s="573"/>
      <c r="F951" s="573"/>
      <c r="G951" s="551" t="str">
        <f t="shared" si="394"/>
        <v/>
      </c>
      <c r="H951" s="551"/>
      <c r="I951" s="551"/>
      <c r="J951" s="551"/>
      <c r="K951" s="551"/>
      <c r="L951" s="551"/>
      <c r="M951" s="551"/>
      <c r="N951" s="551"/>
      <c r="O951" s="27"/>
      <c r="P951" s="27"/>
      <c r="Q951" s="27"/>
      <c r="R951" s="27"/>
      <c r="S951" s="27"/>
      <c r="T951" s="27"/>
      <c r="U951" s="27"/>
      <c r="V951" s="27"/>
      <c r="W951" s="27"/>
      <c r="X951" s="27"/>
      <c r="Y951" s="27"/>
      <c r="Z951" s="27"/>
      <c r="AA951" s="27"/>
      <c r="AB951" s="27"/>
      <c r="AC951" s="27"/>
      <c r="AD951" s="27"/>
      <c r="AK951" s="41">
        <f t="shared" si="395"/>
        <v>0</v>
      </c>
      <c r="AL951" s="41">
        <f t="shared" si="396"/>
        <v>0</v>
      </c>
      <c r="AM951" s="41">
        <f t="shared" si="397"/>
        <v>0</v>
      </c>
      <c r="AN951" s="41">
        <f t="shared" si="398"/>
        <v>0</v>
      </c>
      <c r="AO951" s="41">
        <f t="shared" si="399"/>
        <v>0</v>
      </c>
      <c r="AP951" s="41">
        <f t="shared" si="400"/>
        <v>0</v>
      </c>
      <c r="AQ951" s="41">
        <f t="shared" si="401"/>
        <v>0</v>
      </c>
      <c r="AR951" s="41">
        <f t="shared" si="402"/>
        <v>0</v>
      </c>
      <c r="AS951" s="41">
        <f t="shared" si="403"/>
        <v>0</v>
      </c>
      <c r="AT951" s="41">
        <f t="shared" si="404"/>
        <v>0</v>
      </c>
      <c r="AU951" s="41">
        <f t="shared" si="405"/>
        <v>0</v>
      </c>
      <c r="AV951" s="41">
        <f t="shared" si="406"/>
        <v>0</v>
      </c>
      <c r="AW951" s="41">
        <f t="shared" si="407"/>
        <v>0</v>
      </c>
      <c r="AX951" s="41">
        <f t="shared" si="408"/>
        <v>0</v>
      </c>
      <c r="AY951" s="41">
        <f t="shared" si="409"/>
        <v>0</v>
      </c>
      <c r="AZ951" s="41">
        <f t="shared" si="410"/>
        <v>0</v>
      </c>
    </row>
    <row r="952" spans="1:52" ht="15" customHeight="1">
      <c r="A952" s="159"/>
      <c r="B952" s="179"/>
      <c r="C952" s="220" t="s">
        <v>993</v>
      </c>
      <c r="D952" s="573" t="str">
        <f t="shared" si="393"/>
        <v/>
      </c>
      <c r="E952" s="573"/>
      <c r="F952" s="573"/>
      <c r="G952" s="551" t="str">
        <f t="shared" si="394"/>
        <v/>
      </c>
      <c r="H952" s="551"/>
      <c r="I952" s="551"/>
      <c r="J952" s="551"/>
      <c r="K952" s="551"/>
      <c r="L952" s="551"/>
      <c r="M952" s="551"/>
      <c r="N952" s="551"/>
      <c r="O952" s="27"/>
      <c r="P952" s="27"/>
      <c r="Q952" s="27"/>
      <c r="R952" s="27"/>
      <c r="S952" s="27"/>
      <c r="T952" s="27"/>
      <c r="U952" s="27"/>
      <c r="V952" s="27"/>
      <c r="W952" s="27"/>
      <c r="X952" s="27"/>
      <c r="Y952" s="27"/>
      <c r="Z952" s="27"/>
      <c r="AA952" s="27"/>
      <c r="AB952" s="27"/>
      <c r="AC952" s="27"/>
      <c r="AD952" s="27"/>
      <c r="AK952" s="41">
        <f t="shared" si="395"/>
        <v>0</v>
      </c>
      <c r="AL952" s="41">
        <f t="shared" si="396"/>
        <v>0</v>
      </c>
      <c r="AM952" s="41">
        <f t="shared" si="397"/>
        <v>0</v>
      </c>
      <c r="AN952" s="41">
        <f t="shared" si="398"/>
        <v>0</v>
      </c>
      <c r="AO952" s="41">
        <f t="shared" si="399"/>
        <v>0</v>
      </c>
      <c r="AP952" s="41">
        <f t="shared" si="400"/>
        <v>0</v>
      </c>
      <c r="AQ952" s="41">
        <f t="shared" si="401"/>
        <v>0</v>
      </c>
      <c r="AR952" s="41">
        <f t="shared" si="402"/>
        <v>0</v>
      </c>
      <c r="AS952" s="41">
        <f t="shared" si="403"/>
        <v>0</v>
      </c>
      <c r="AT952" s="41">
        <f t="shared" si="404"/>
        <v>0</v>
      </c>
      <c r="AU952" s="41">
        <f t="shared" si="405"/>
        <v>0</v>
      </c>
      <c r="AV952" s="41">
        <f t="shared" si="406"/>
        <v>0</v>
      </c>
      <c r="AW952" s="41">
        <f t="shared" si="407"/>
        <v>0</v>
      </c>
      <c r="AX952" s="41">
        <f t="shared" si="408"/>
        <v>0</v>
      </c>
      <c r="AY952" s="41">
        <f t="shared" si="409"/>
        <v>0</v>
      </c>
      <c r="AZ952" s="41">
        <f t="shared" si="410"/>
        <v>0</v>
      </c>
    </row>
    <row r="953" spans="1:52" ht="15" customHeight="1">
      <c r="A953" s="159"/>
      <c r="B953" s="179"/>
      <c r="C953" s="220" t="s">
        <v>994</v>
      </c>
      <c r="D953" s="573" t="str">
        <f t="shared" si="393"/>
        <v/>
      </c>
      <c r="E953" s="573"/>
      <c r="F953" s="573"/>
      <c r="G953" s="551" t="str">
        <f t="shared" si="394"/>
        <v/>
      </c>
      <c r="H953" s="551"/>
      <c r="I953" s="551"/>
      <c r="J953" s="551"/>
      <c r="K953" s="551"/>
      <c r="L953" s="551"/>
      <c r="M953" s="551"/>
      <c r="N953" s="551"/>
      <c r="O953" s="27"/>
      <c r="P953" s="27"/>
      <c r="Q953" s="27"/>
      <c r="R953" s="27"/>
      <c r="S953" s="27"/>
      <c r="T953" s="27"/>
      <c r="U953" s="27"/>
      <c r="V953" s="27"/>
      <c r="W953" s="27"/>
      <c r="X953" s="27"/>
      <c r="Y953" s="27"/>
      <c r="Z953" s="27"/>
      <c r="AA953" s="27"/>
      <c r="AB953" s="27"/>
      <c r="AC953" s="27"/>
      <c r="AD953" s="27"/>
      <c r="AK953" s="41">
        <f t="shared" si="395"/>
        <v>0</v>
      </c>
      <c r="AL953" s="41">
        <f t="shared" si="396"/>
        <v>0</v>
      </c>
      <c r="AM953" s="41">
        <f t="shared" si="397"/>
        <v>0</v>
      </c>
      <c r="AN953" s="41">
        <f t="shared" si="398"/>
        <v>0</v>
      </c>
      <c r="AO953" s="41">
        <f t="shared" si="399"/>
        <v>0</v>
      </c>
      <c r="AP953" s="41">
        <f t="shared" si="400"/>
        <v>0</v>
      </c>
      <c r="AQ953" s="41">
        <f t="shared" si="401"/>
        <v>0</v>
      </c>
      <c r="AR953" s="41">
        <f t="shared" si="402"/>
        <v>0</v>
      </c>
      <c r="AS953" s="41">
        <f t="shared" si="403"/>
        <v>0</v>
      </c>
      <c r="AT953" s="41">
        <f t="shared" si="404"/>
        <v>0</v>
      </c>
      <c r="AU953" s="41">
        <f t="shared" si="405"/>
        <v>0</v>
      </c>
      <c r="AV953" s="41">
        <f t="shared" si="406"/>
        <v>0</v>
      </c>
      <c r="AW953" s="41">
        <f t="shared" si="407"/>
        <v>0</v>
      </c>
      <c r="AX953" s="41">
        <f t="shared" si="408"/>
        <v>0</v>
      </c>
      <c r="AY953" s="41">
        <f t="shared" si="409"/>
        <v>0</v>
      </c>
      <c r="AZ953" s="41">
        <f t="shared" si="410"/>
        <v>0</v>
      </c>
    </row>
    <row r="954" spans="1:52" ht="15" customHeight="1">
      <c r="A954" s="159"/>
      <c r="B954" s="179"/>
      <c r="C954" s="220" t="s">
        <v>995</v>
      </c>
      <c r="D954" s="573" t="str">
        <f t="shared" si="393"/>
        <v/>
      </c>
      <c r="E954" s="573"/>
      <c r="F954" s="573"/>
      <c r="G954" s="551" t="str">
        <f t="shared" si="394"/>
        <v/>
      </c>
      <c r="H954" s="551"/>
      <c r="I954" s="551"/>
      <c r="J954" s="551"/>
      <c r="K954" s="551"/>
      <c r="L954" s="551"/>
      <c r="M954" s="551"/>
      <c r="N954" s="551"/>
      <c r="O954" s="27"/>
      <c r="P954" s="27"/>
      <c r="Q954" s="27"/>
      <c r="R954" s="27"/>
      <c r="S954" s="27"/>
      <c r="T954" s="27"/>
      <c r="U954" s="27"/>
      <c r="V954" s="27"/>
      <c r="W954" s="27"/>
      <c r="X954" s="27"/>
      <c r="Y954" s="27"/>
      <c r="Z954" s="27"/>
      <c r="AA954" s="27"/>
      <c r="AB954" s="27"/>
      <c r="AC954" s="27"/>
      <c r="AD954" s="27"/>
      <c r="AK954" s="41">
        <f t="shared" si="395"/>
        <v>0</v>
      </c>
      <c r="AL954" s="41">
        <f t="shared" si="396"/>
        <v>0</v>
      </c>
      <c r="AM954" s="41">
        <f t="shared" si="397"/>
        <v>0</v>
      </c>
      <c r="AN954" s="41">
        <f t="shared" si="398"/>
        <v>0</v>
      </c>
      <c r="AO954" s="41">
        <f t="shared" si="399"/>
        <v>0</v>
      </c>
      <c r="AP954" s="41">
        <f t="shared" si="400"/>
        <v>0</v>
      </c>
      <c r="AQ954" s="41">
        <f t="shared" si="401"/>
        <v>0</v>
      </c>
      <c r="AR954" s="41">
        <f t="shared" si="402"/>
        <v>0</v>
      </c>
      <c r="AS954" s="41">
        <f t="shared" si="403"/>
        <v>0</v>
      </c>
      <c r="AT954" s="41">
        <f t="shared" si="404"/>
        <v>0</v>
      </c>
      <c r="AU954" s="41">
        <f t="shared" si="405"/>
        <v>0</v>
      </c>
      <c r="AV954" s="41">
        <f t="shared" si="406"/>
        <v>0</v>
      </c>
      <c r="AW954" s="41">
        <f t="shared" si="407"/>
        <v>0</v>
      </c>
      <c r="AX954" s="41">
        <f t="shared" si="408"/>
        <v>0</v>
      </c>
      <c r="AY954" s="41">
        <f t="shared" si="409"/>
        <v>0</v>
      </c>
      <c r="AZ954" s="41">
        <f t="shared" si="410"/>
        <v>0</v>
      </c>
    </row>
    <row r="955" spans="1:52" ht="15" customHeight="1">
      <c r="A955" s="159"/>
      <c r="B955" s="179"/>
      <c r="C955" s="220" t="s">
        <v>996</v>
      </c>
      <c r="D955" s="573" t="str">
        <f t="shared" si="393"/>
        <v/>
      </c>
      <c r="E955" s="573"/>
      <c r="F955" s="573"/>
      <c r="G955" s="551" t="str">
        <f t="shared" si="394"/>
        <v/>
      </c>
      <c r="H955" s="551"/>
      <c r="I955" s="551"/>
      <c r="J955" s="551"/>
      <c r="K955" s="551"/>
      <c r="L955" s="551"/>
      <c r="M955" s="551"/>
      <c r="N955" s="551"/>
      <c r="O955" s="27"/>
      <c r="P955" s="27"/>
      <c r="Q955" s="27"/>
      <c r="R955" s="27"/>
      <c r="S955" s="27"/>
      <c r="T955" s="27"/>
      <c r="U955" s="27"/>
      <c r="V955" s="27"/>
      <c r="W955" s="27"/>
      <c r="X955" s="27"/>
      <c r="Y955" s="27"/>
      <c r="Z955" s="27"/>
      <c r="AA955" s="27"/>
      <c r="AB955" s="27"/>
      <c r="AC955" s="27"/>
      <c r="AD955" s="27"/>
      <c r="AK955" s="41">
        <f t="shared" si="395"/>
        <v>0</v>
      </c>
      <c r="AL955" s="41">
        <f t="shared" si="396"/>
        <v>0</v>
      </c>
      <c r="AM955" s="41">
        <f t="shared" si="397"/>
        <v>0</v>
      </c>
      <c r="AN955" s="41">
        <f t="shared" si="398"/>
        <v>0</v>
      </c>
      <c r="AO955" s="41">
        <f t="shared" si="399"/>
        <v>0</v>
      </c>
      <c r="AP955" s="41">
        <f t="shared" si="400"/>
        <v>0</v>
      </c>
      <c r="AQ955" s="41">
        <f t="shared" si="401"/>
        <v>0</v>
      </c>
      <c r="AR955" s="41">
        <f t="shared" si="402"/>
        <v>0</v>
      </c>
      <c r="AS955" s="41">
        <f t="shared" si="403"/>
        <v>0</v>
      </c>
      <c r="AT955" s="41">
        <f t="shared" si="404"/>
        <v>0</v>
      </c>
      <c r="AU955" s="41">
        <f t="shared" si="405"/>
        <v>0</v>
      </c>
      <c r="AV955" s="41">
        <f t="shared" si="406"/>
        <v>0</v>
      </c>
      <c r="AW955" s="41">
        <f t="shared" si="407"/>
        <v>0</v>
      </c>
      <c r="AX955" s="41">
        <f t="shared" si="408"/>
        <v>0</v>
      </c>
      <c r="AY955" s="41">
        <f t="shared" si="409"/>
        <v>0</v>
      </c>
      <c r="AZ955" s="41">
        <f t="shared" si="410"/>
        <v>0</v>
      </c>
    </row>
    <row r="956" spans="1:52" ht="15" customHeight="1">
      <c r="A956" s="159"/>
      <c r="B956" s="179"/>
      <c r="C956" s="220" t="s">
        <v>997</v>
      </c>
      <c r="D956" s="573" t="str">
        <f t="shared" si="393"/>
        <v/>
      </c>
      <c r="E956" s="573"/>
      <c r="F956" s="573"/>
      <c r="G956" s="551" t="str">
        <f t="shared" si="394"/>
        <v/>
      </c>
      <c r="H956" s="551"/>
      <c r="I956" s="551"/>
      <c r="J956" s="551"/>
      <c r="K956" s="551"/>
      <c r="L956" s="551"/>
      <c r="M956" s="551"/>
      <c r="N956" s="551"/>
      <c r="O956" s="27"/>
      <c r="P956" s="27"/>
      <c r="Q956" s="27"/>
      <c r="R956" s="27"/>
      <c r="S956" s="27"/>
      <c r="T956" s="27"/>
      <c r="U956" s="27"/>
      <c r="V956" s="27"/>
      <c r="W956" s="27"/>
      <c r="X956" s="27"/>
      <c r="Y956" s="27"/>
      <c r="Z956" s="27"/>
      <c r="AA956" s="27"/>
      <c r="AB956" s="27"/>
      <c r="AC956" s="27"/>
      <c r="AD956" s="27"/>
      <c r="AK956" s="41">
        <f t="shared" si="395"/>
        <v>0</v>
      </c>
      <c r="AL956" s="41">
        <f t="shared" si="396"/>
        <v>0</v>
      </c>
      <c r="AM956" s="41">
        <f t="shared" si="397"/>
        <v>0</v>
      </c>
      <c r="AN956" s="41">
        <f t="shared" si="398"/>
        <v>0</v>
      </c>
      <c r="AO956" s="41">
        <f t="shared" si="399"/>
        <v>0</v>
      </c>
      <c r="AP956" s="41">
        <f t="shared" si="400"/>
        <v>0</v>
      </c>
      <c r="AQ956" s="41">
        <f t="shared" si="401"/>
        <v>0</v>
      </c>
      <c r="AR956" s="41">
        <f t="shared" si="402"/>
        <v>0</v>
      </c>
      <c r="AS956" s="41">
        <f t="shared" si="403"/>
        <v>0</v>
      </c>
      <c r="AT956" s="41">
        <f t="shared" si="404"/>
        <v>0</v>
      </c>
      <c r="AU956" s="41">
        <f t="shared" si="405"/>
        <v>0</v>
      </c>
      <c r="AV956" s="41">
        <f t="shared" si="406"/>
        <v>0</v>
      </c>
      <c r="AW956" s="41">
        <f t="shared" si="407"/>
        <v>0</v>
      </c>
      <c r="AX956" s="41">
        <f t="shared" si="408"/>
        <v>0</v>
      </c>
      <c r="AY956" s="41">
        <f t="shared" si="409"/>
        <v>0</v>
      </c>
      <c r="AZ956" s="41">
        <f t="shared" si="410"/>
        <v>0</v>
      </c>
    </row>
    <row r="957" spans="1:52" ht="15" customHeight="1">
      <c r="A957" s="159"/>
      <c r="B957" s="179"/>
      <c r="C957" s="220" t="s">
        <v>998</v>
      </c>
      <c r="D957" s="573" t="str">
        <f t="shared" si="393"/>
        <v/>
      </c>
      <c r="E957" s="573"/>
      <c r="F957" s="573"/>
      <c r="G957" s="551" t="str">
        <f t="shared" si="394"/>
        <v/>
      </c>
      <c r="H957" s="551"/>
      <c r="I957" s="551"/>
      <c r="J957" s="551"/>
      <c r="K957" s="551"/>
      <c r="L957" s="551"/>
      <c r="M957" s="551"/>
      <c r="N957" s="551"/>
      <c r="O957" s="27"/>
      <c r="P957" s="27"/>
      <c r="Q957" s="27"/>
      <c r="R957" s="27"/>
      <c r="S957" s="27"/>
      <c r="T957" s="27"/>
      <c r="U957" s="27"/>
      <c r="V957" s="27"/>
      <c r="W957" s="27"/>
      <c r="X957" s="27"/>
      <c r="Y957" s="27"/>
      <c r="Z957" s="27"/>
      <c r="AA957" s="27"/>
      <c r="AB957" s="27"/>
      <c r="AC957" s="27"/>
      <c r="AD957" s="27"/>
      <c r="AK957" s="41">
        <f t="shared" si="395"/>
        <v>0</v>
      </c>
      <c r="AL957" s="41">
        <f t="shared" si="396"/>
        <v>0</v>
      </c>
      <c r="AM957" s="41">
        <f t="shared" si="397"/>
        <v>0</v>
      </c>
      <c r="AN957" s="41">
        <f t="shared" si="398"/>
        <v>0</v>
      </c>
      <c r="AO957" s="41">
        <f t="shared" si="399"/>
        <v>0</v>
      </c>
      <c r="AP957" s="41">
        <f t="shared" si="400"/>
        <v>0</v>
      </c>
      <c r="AQ957" s="41">
        <f t="shared" si="401"/>
        <v>0</v>
      </c>
      <c r="AR957" s="41">
        <f t="shared" si="402"/>
        <v>0</v>
      </c>
      <c r="AS957" s="41">
        <f t="shared" si="403"/>
        <v>0</v>
      </c>
      <c r="AT957" s="41">
        <f t="shared" si="404"/>
        <v>0</v>
      </c>
      <c r="AU957" s="41">
        <f t="shared" si="405"/>
        <v>0</v>
      </c>
      <c r="AV957" s="41">
        <f t="shared" si="406"/>
        <v>0</v>
      </c>
      <c r="AW957" s="41">
        <f t="shared" si="407"/>
        <v>0</v>
      </c>
      <c r="AX957" s="41">
        <f t="shared" si="408"/>
        <v>0</v>
      </c>
      <c r="AY957" s="41">
        <f t="shared" si="409"/>
        <v>0</v>
      </c>
      <c r="AZ957" s="41">
        <f t="shared" si="410"/>
        <v>0</v>
      </c>
    </row>
    <row r="958" spans="1:52" ht="15" customHeight="1">
      <c r="A958" s="159"/>
      <c r="B958" s="179"/>
      <c r="C958" s="220" t="s">
        <v>999</v>
      </c>
      <c r="D958" s="573" t="str">
        <f t="shared" si="393"/>
        <v/>
      </c>
      <c r="E958" s="573"/>
      <c r="F958" s="573"/>
      <c r="G958" s="551" t="str">
        <f t="shared" si="394"/>
        <v/>
      </c>
      <c r="H958" s="551"/>
      <c r="I958" s="551"/>
      <c r="J958" s="551"/>
      <c r="K958" s="551"/>
      <c r="L958" s="551"/>
      <c r="M958" s="551"/>
      <c r="N958" s="551"/>
      <c r="O958" s="27"/>
      <c r="P958" s="27"/>
      <c r="Q958" s="27"/>
      <c r="R958" s="27"/>
      <c r="S958" s="27"/>
      <c r="T958" s="27"/>
      <c r="U958" s="27"/>
      <c r="V958" s="27"/>
      <c r="W958" s="27"/>
      <c r="X958" s="27"/>
      <c r="Y958" s="27"/>
      <c r="Z958" s="27"/>
      <c r="AA958" s="27"/>
      <c r="AB958" s="27"/>
      <c r="AC958" s="27"/>
      <c r="AD958" s="27"/>
      <c r="AK958" s="41">
        <f t="shared" si="395"/>
        <v>0</v>
      </c>
      <c r="AL958" s="41">
        <f t="shared" si="396"/>
        <v>0</v>
      </c>
      <c r="AM958" s="41">
        <f t="shared" si="397"/>
        <v>0</v>
      </c>
      <c r="AN958" s="41">
        <f t="shared" si="398"/>
        <v>0</v>
      </c>
      <c r="AO958" s="41">
        <f t="shared" si="399"/>
        <v>0</v>
      </c>
      <c r="AP958" s="41">
        <f t="shared" si="400"/>
        <v>0</v>
      </c>
      <c r="AQ958" s="41">
        <f t="shared" si="401"/>
        <v>0</v>
      </c>
      <c r="AR958" s="41">
        <f t="shared" si="402"/>
        <v>0</v>
      </c>
      <c r="AS958" s="41">
        <f t="shared" si="403"/>
        <v>0</v>
      </c>
      <c r="AT958" s="41">
        <f t="shared" si="404"/>
        <v>0</v>
      </c>
      <c r="AU958" s="41">
        <f t="shared" si="405"/>
        <v>0</v>
      </c>
      <c r="AV958" s="41">
        <f t="shared" si="406"/>
        <v>0</v>
      </c>
      <c r="AW958" s="41">
        <f t="shared" si="407"/>
        <v>0</v>
      </c>
      <c r="AX958" s="41">
        <f t="shared" si="408"/>
        <v>0</v>
      </c>
      <c r="AY958" s="41">
        <f t="shared" si="409"/>
        <v>0</v>
      </c>
      <c r="AZ958" s="41">
        <f t="shared" si="410"/>
        <v>0</v>
      </c>
    </row>
    <row r="959" spans="1:52" ht="15" customHeight="1">
      <c r="A959" s="159"/>
      <c r="B959" s="179"/>
      <c r="C959" s="220" t="s">
        <v>1000</v>
      </c>
      <c r="D959" s="573" t="str">
        <f t="shared" si="393"/>
        <v/>
      </c>
      <c r="E959" s="573"/>
      <c r="F959" s="573"/>
      <c r="G959" s="551" t="str">
        <f t="shared" si="394"/>
        <v/>
      </c>
      <c r="H959" s="551"/>
      <c r="I959" s="551"/>
      <c r="J959" s="551"/>
      <c r="K959" s="551"/>
      <c r="L959" s="551"/>
      <c r="M959" s="551"/>
      <c r="N959" s="551"/>
      <c r="O959" s="27"/>
      <c r="P959" s="27"/>
      <c r="Q959" s="27"/>
      <c r="R959" s="27"/>
      <c r="S959" s="27"/>
      <c r="T959" s="27"/>
      <c r="U959" s="27"/>
      <c r="V959" s="27"/>
      <c r="W959" s="27"/>
      <c r="X959" s="27"/>
      <c r="Y959" s="27"/>
      <c r="Z959" s="27"/>
      <c r="AA959" s="27"/>
      <c r="AB959" s="27"/>
      <c r="AC959" s="27"/>
      <c r="AD959" s="27"/>
      <c r="AK959" s="41">
        <f t="shared" si="395"/>
        <v>0</v>
      </c>
      <c r="AL959" s="41">
        <f t="shared" si="396"/>
        <v>0</v>
      </c>
      <c r="AM959" s="41">
        <f t="shared" si="397"/>
        <v>0</v>
      </c>
      <c r="AN959" s="41">
        <f t="shared" si="398"/>
        <v>0</v>
      </c>
      <c r="AO959" s="41">
        <f t="shared" si="399"/>
        <v>0</v>
      </c>
      <c r="AP959" s="41">
        <f t="shared" si="400"/>
        <v>0</v>
      </c>
      <c r="AQ959" s="41">
        <f t="shared" si="401"/>
        <v>0</v>
      </c>
      <c r="AR959" s="41">
        <f t="shared" si="402"/>
        <v>0</v>
      </c>
      <c r="AS959" s="41">
        <f t="shared" si="403"/>
        <v>0</v>
      </c>
      <c r="AT959" s="41">
        <f t="shared" si="404"/>
        <v>0</v>
      </c>
      <c r="AU959" s="41">
        <f t="shared" si="405"/>
        <v>0</v>
      </c>
      <c r="AV959" s="41">
        <f t="shared" si="406"/>
        <v>0</v>
      </c>
      <c r="AW959" s="41">
        <f t="shared" si="407"/>
        <v>0</v>
      </c>
      <c r="AX959" s="41">
        <f t="shared" si="408"/>
        <v>0</v>
      </c>
      <c r="AY959" s="41">
        <f t="shared" si="409"/>
        <v>0</v>
      </c>
      <c r="AZ959" s="41">
        <f t="shared" si="410"/>
        <v>0</v>
      </c>
    </row>
    <row r="960" spans="1:52" ht="15" customHeight="1">
      <c r="A960" s="159"/>
      <c r="B960" s="179"/>
      <c r="C960" s="220" t="s">
        <v>1001</v>
      </c>
      <c r="D960" s="573" t="str">
        <f t="shared" si="393"/>
        <v/>
      </c>
      <c r="E960" s="573"/>
      <c r="F960" s="573"/>
      <c r="G960" s="551" t="str">
        <f t="shared" si="394"/>
        <v/>
      </c>
      <c r="H960" s="551"/>
      <c r="I960" s="551"/>
      <c r="J960" s="551"/>
      <c r="K960" s="551"/>
      <c r="L960" s="551"/>
      <c r="M960" s="551"/>
      <c r="N960" s="551"/>
      <c r="O960" s="27"/>
      <c r="P960" s="27"/>
      <c r="Q960" s="27"/>
      <c r="R960" s="27"/>
      <c r="S960" s="27"/>
      <c r="T960" s="27"/>
      <c r="U960" s="27"/>
      <c r="V960" s="27"/>
      <c r="W960" s="27"/>
      <c r="X960" s="27"/>
      <c r="Y960" s="27"/>
      <c r="Z960" s="27"/>
      <c r="AA960" s="27"/>
      <c r="AB960" s="27"/>
      <c r="AC960" s="27"/>
      <c r="AD960" s="27"/>
      <c r="AK960" s="41">
        <f t="shared" si="395"/>
        <v>0</v>
      </c>
      <c r="AL960" s="41">
        <f t="shared" si="396"/>
        <v>0</v>
      </c>
      <c r="AM960" s="41">
        <f t="shared" si="397"/>
        <v>0</v>
      </c>
      <c r="AN960" s="41">
        <f t="shared" si="398"/>
        <v>0</v>
      </c>
      <c r="AO960" s="41">
        <f t="shared" si="399"/>
        <v>0</v>
      </c>
      <c r="AP960" s="41">
        <f t="shared" si="400"/>
        <v>0</v>
      </c>
      <c r="AQ960" s="41">
        <f t="shared" si="401"/>
        <v>0</v>
      </c>
      <c r="AR960" s="41">
        <f t="shared" si="402"/>
        <v>0</v>
      </c>
      <c r="AS960" s="41">
        <f t="shared" si="403"/>
        <v>0</v>
      </c>
      <c r="AT960" s="41">
        <f t="shared" si="404"/>
        <v>0</v>
      </c>
      <c r="AU960" s="41">
        <f t="shared" si="405"/>
        <v>0</v>
      </c>
      <c r="AV960" s="41">
        <f t="shared" si="406"/>
        <v>0</v>
      </c>
      <c r="AW960" s="41">
        <f t="shared" si="407"/>
        <v>0</v>
      </c>
      <c r="AX960" s="41">
        <f t="shared" si="408"/>
        <v>0</v>
      </c>
      <c r="AY960" s="41">
        <f t="shared" si="409"/>
        <v>0</v>
      </c>
      <c r="AZ960" s="41">
        <f t="shared" si="410"/>
        <v>0</v>
      </c>
    </row>
    <row r="961" spans="1:52" ht="15" customHeight="1">
      <c r="A961" s="159"/>
      <c r="B961" s="179"/>
      <c r="C961" s="220" t="s">
        <v>1002</v>
      </c>
      <c r="D961" s="573" t="str">
        <f t="shared" si="393"/>
        <v/>
      </c>
      <c r="E961" s="573"/>
      <c r="F961" s="573"/>
      <c r="G961" s="551" t="str">
        <f t="shared" si="394"/>
        <v/>
      </c>
      <c r="H961" s="551"/>
      <c r="I961" s="551"/>
      <c r="J961" s="551"/>
      <c r="K961" s="551"/>
      <c r="L961" s="551"/>
      <c r="M961" s="551"/>
      <c r="N961" s="551"/>
      <c r="O961" s="27"/>
      <c r="P961" s="27"/>
      <c r="Q961" s="27"/>
      <c r="R961" s="27"/>
      <c r="S961" s="27"/>
      <c r="T961" s="27"/>
      <c r="U961" s="27"/>
      <c r="V961" s="27"/>
      <c r="W961" s="27"/>
      <c r="X961" s="27"/>
      <c r="Y961" s="27"/>
      <c r="Z961" s="27"/>
      <c r="AA961" s="27"/>
      <c r="AB961" s="27"/>
      <c r="AC961" s="27"/>
      <c r="AD961" s="27"/>
      <c r="AK961" s="41">
        <f t="shared" si="395"/>
        <v>0</v>
      </c>
      <c r="AL961" s="41">
        <f t="shared" si="396"/>
        <v>0</v>
      </c>
      <c r="AM961" s="41">
        <f t="shared" si="397"/>
        <v>0</v>
      </c>
      <c r="AN961" s="41">
        <f t="shared" si="398"/>
        <v>0</v>
      </c>
      <c r="AO961" s="41">
        <f t="shared" si="399"/>
        <v>0</v>
      </c>
      <c r="AP961" s="41">
        <f t="shared" si="400"/>
        <v>0</v>
      </c>
      <c r="AQ961" s="41">
        <f t="shared" si="401"/>
        <v>0</v>
      </c>
      <c r="AR961" s="41">
        <f t="shared" si="402"/>
        <v>0</v>
      </c>
      <c r="AS961" s="41">
        <f t="shared" si="403"/>
        <v>0</v>
      </c>
      <c r="AT961" s="41">
        <f t="shared" si="404"/>
        <v>0</v>
      </c>
      <c r="AU961" s="41">
        <f t="shared" si="405"/>
        <v>0</v>
      </c>
      <c r="AV961" s="41">
        <f t="shared" si="406"/>
        <v>0</v>
      </c>
      <c r="AW961" s="41">
        <f t="shared" si="407"/>
        <v>0</v>
      </c>
      <c r="AX961" s="41">
        <f t="shared" si="408"/>
        <v>0</v>
      </c>
      <c r="AY961" s="41">
        <f t="shared" si="409"/>
        <v>0</v>
      </c>
      <c r="AZ961" s="41">
        <f t="shared" si="410"/>
        <v>0</v>
      </c>
    </row>
    <row r="962" spans="1:52" ht="15" customHeight="1">
      <c r="A962" s="159"/>
      <c r="B962" s="179"/>
      <c r="C962" s="220" t="s">
        <v>1003</v>
      </c>
      <c r="D962" s="573" t="str">
        <f t="shared" si="393"/>
        <v/>
      </c>
      <c r="E962" s="573"/>
      <c r="F962" s="573"/>
      <c r="G962" s="551" t="str">
        <f t="shared" si="394"/>
        <v/>
      </c>
      <c r="H962" s="551"/>
      <c r="I962" s="551"/>
      <c r="J962" s="551"/>
      <c r="K962" s="551"/>
      <c r="L962" s="551"/>
      <c r="M962" s="551"/>
      <c r="N962" s="551"/>
      <c r="O962" s="27"/>
      <c r="P962" s="27"/>
      <c r="Q962" s="27"/>
      <c r="R962" s="27"/>
      <c r="S962" s="27"/>
      <c r="T962" s="27"/>
      <c r="U962" s="27"/>
      <c r="V962" s="27"/>
      <c r="W962" s="27"/>
      <c r="X962" s="27"/>
      <c r="Y962" s="27"/>
      <c r="Z962" s="27"/>
      <c r="AA962" s="27"/>
      <c r="AB962" s="27"/>
      <c r="AC962" s="27"/>
      <c r="AD962" s="27"/>
      <c r="AK962" s="41">
        <f t="shared" si="395"/>
        <v>0</v>
      </c>
      <c r="AL962" s="41">
        <f t="shared" si="396"/>
        <v>0</v>
      </c>
      <c r="AM962" s="41">
        <f t="shared" si="397"/>
        <v>0</v>
      </c>
      <c r="AN962" s="41">
        <f t="shared" si="398"/>
        <v>0</v>
      </c>
      <c r="AO962" s="41">
        <f t="shared" si="399"/>
        <v>0</v>
      </c>
      <c r="AP962" s="41">
        <f t="shared" si="400"/>
        <v>0</v>
      </c>
      <c r="AQ962" s="41">
        <f t="shared" si="401"/>
        <v>0</v>
      </c>
      <c r="AR962" s="41">
        <f t="shared" si="402"/>
        <v>0</v>
      </c>
      <c r="AS962" s="41">
        <f t="shared" si="403"/>
        <v>0</v>
      </c>
      <c r="AT962" s="41">
        <f t="shared" si="404"/>
        <v>0</v>
      </c>
      <c r="AU962" s="41">
        <f t="shared" si="405"/>
        <v>0</v>
      </c>
      <c r="AV962" s="41">
        <f t="shared" si="406"/>
        <v>0</v>
      </c>
      <c r="AW962" s="41">
        <f t="shared" si="407"/>
        <v>0</v>
      </c>
      <c r="AX962" s="41">
        <f t="shared" si="408"/>
        <v>0</v>
      </c>
      <c r="AY962" s="41">
        <f t="shared" si="409"/>
        <v>0</v>
      </c>
      <c r="AZ962" s="41">
        <f t="shared" si="410"/>
        <v>0</v>
      </c>
    </row>
    <row r="963" spans="1:52" ht="15" customHeight="1">
      <c r="A963" s="159"/>
      <c r="B963" s="179"/>
      <c r="C963" s="220" t="s">
        <v>1004</v>
      </c>
      <c r="D963" s="573" t="str">
        <f t="shared" si="393"/>
        <v/>
      </c>
      <c r="E963" s="573"/>
      <c r="F963" s="573"/>
      <c r="G963" s="551" t="str">
        <f t="shared" si="394"/>
        <v/>
      </c>
      <c r="H963" s="551"/>
      <c r="I963" s="551"/>
      <c r="J963" s="551"/>
      <c r="K963" s="551"/>
      <c r="L963" s="551"/>
      <c r="M963" s="551"/>
      <c r="N963" s="551"/>
      <c r="O963" s="27"/>
      <c r="P963" s="27"/>
      <c r="Q963" s="27"/>
      <c r="R963" s="27"/>
      <c r="S963" s="27"/>
      <c r="T963" s="27"/>
      <c r="U963" s="27"/>
      <c r="V963" s="27"/>
      <c r="W963" s="27"/>
      <c r="X963" s="27"/>
      <c r="Y963" s="27"/>
      <c r="Z963" s="27"/>
      <c r="AA963" s="27"/>
      <c r="AB963" s="27"/>
      <c r="AC963" s="27"/>
      <c r="AD963" s="27"/>
      <c r="AK963" s="41">
        <f t="shared" si="395"/>
        <v>0</v>
      </c>
      <c r="AL963" s="41">
        <f t="shared" si="396"/>
        <v>0</v>
      </c>
      <c r="AM963" s="41">
        <f t="shared" si="397"/>
        <v>0</v>
      </c>
      <c r="AN963" s="41">
        <f t="shared" si="398"/>
        <v>0</v>
      </c>
      <c r="AO963" s="41">
        <f t="shared" si="399"/>
        <v>0</v>
      </c>
      <c r="AP963" s="41">
        <f t="shared" si="400"/>
        <v>0</v>
      </c>
      <c r="AQ963" s="41">
        <f t="shared" si="401"/>
        <v>0</v>
      </c>
      <c r="AR963" s="41">
        <f t="shared" si="402"/>
        <v>0</v>
      </c>
      <c r="AS963" s="41">
        <f t="shared" si="403"/>
        <v>0</v>
      </c>
      <c r="AT963" s="41">
        <f t="shared" si="404"/>
        <v>0</v>
      </c>
      <c r="AU963" s="41">
        <f t="shared" si="405"/>
        <v>0</v>
      </c>
      <c r="AV963" s="41">
        <f t="shared" si="406"/>
        <v>0</v>
      </c>
      <c r="AW963" s="41">
        <f t="shared" si="407"/>
        <v>0</v>
      </c>
      <c r="AX963" s="41">
        <f t="shared" si="408"/>
        <v>0</v>
      </c>
      <c r="AY963" s="41">
        <f t="shared" si="409"/>
        <v>0</v>
      </c>
      <c r="AZ963" s="41">
        <f t="shared" si="410"/>
        <v>0</v>
      </c>
    </row>
    <row r="964" spans="1:52" ht="15" customHeight="1">
      <c r="A964" s="159"/>
      <c r="B964" s="179"/>
      <c r="C964" s="220" t="s">
        <v>1005</v>
      </c>
      <c r="D964" s="573" t="str">
        <f t="shared" si="393"/>
        <v/>
      </c>
      <c r="E964" s="573"/>
      <c r="F964" s="573"/>
      <c r="G964" s="551" t="str">
        <f t="shared" si="394"/>
        <v/>
      </c>
      <c r="H964" s="551"/>
      <c r="I964" s="551"/>
      <c r="J964" s="551"/>
      <c r="K964" s="551"/>
      <c r="L964" s="551"/>
      <c r="M964" s="551"/>
      <c r="N964" s="551"/>
      <c r="O964" s="27"/>
      <c r="P964" s="27"/>
      <c r="Q964" s="27"/>
      <c r="R964" s="27"/>
      <c r="S964" s="27"/>
      <c r="T964" s="27"/>
      <c r="U964" s="27"/>
      <c r="V964" s="27"/>
      <c r="W964" s="27"/>
      <c r="X964" s="27"/>
      <c r="Y964" s="27"/>
      <c r="Z964" s="27"/>
      <c r="AA964" s="27"/>
      <c r="AB964" s="27"/>
      <c r="AC964" s="27"/>
      <c r="AD964" s="27"/>
      <c r="AK964" s="41">
        <f t="shared" si="395"/>
        <v>0</v>
      </c>
      <c r="AL964" s="41">
        <f t="shared" si="396"/>
        <v>0</v>
      </c>
      <c r="AM964" s="41">
        <f t="shared" si="397"/>
        <v>0</v>
      </c>
      <c r="AN964" s="41">
        <f t="shared" si="398"/>
        <v>0</v>
      </c>
      <c r="AO964" s="41">
        <f t="shared" si="399"/>
        <v>0</v>
      </c>
      <c r="AP964" s="41">
        <f t="shared" si="400"/>
        <v>0</v>
      </c>
      <c r="AQ964" s="41">
        <f t="shared" si="401"/>
        <v>0</v>
      </c>
      <c r="AR964" s="41">
        <f t="shared" si="402"/>
        <v>0</v>
      </c>
      <c r="AS964" s="41">
        <f t="shared" si="403"/>
        <v>0</v>
      </c>
      <c r="AT964" s="41">
        <f t="shared" si="404"/>
        <v>0</v>
      </c>
      <c r="AU964" s="41">
        <f t="shared" si="405"/>
        <v>0</v>
      </c>
      <c r="AV964" s="41">
        <f t="shared" si="406"/>
        <v>0</v>
      </c>
      <c r="AW964" s="41">
        <f t="shared" si="407"/>
        <v>0</v>
      </c>
      <c r="AX964" s="41">
        <f t="shared" si="408"/>
        <v>0</v>
      </c>
      <c r="AY964" s="41">
        <f t="shared" si="409"/>
        <v>0</v>
      </c>
      <c r="AZ964" s="41">
        <f t="shared" si="410"/>
        <v>0</v>
      </c>
    </row>
    <row r="965" spans="1:52" ht="15" customHeight="1">
      <c r="A965" s="159"/>
      <c r="B965" s="179"/>
      <c r="C965" s="220" t="s">
        <v>1006</v>
      </c>
      <c r="D965" s="573" t="str">
        <f t="shared" si="393"/>
        <v/>
      </c>
      <c r="E965" s="573"/>
      <c r="F965" s="573"/>
      <c r="G965" s="551" t="str">
        <f t="shared" si="394"/>
        <v/>
      </c>
      <c r="H965" s="551"/>
      <c r="I965" s="551"/>
      <c r="J965" s="551"/>
      <c r="K965" s="551"/>
      <c r="L965" s="551"/>
      <c r="M965" s="551"/>
      <c r="N965" s="551"/>
      <c r="O965" s="27"/>
      <c r="P965" s="27"/>
      <c r="Q965" s="27"/>
      <c r="R965" s="27"/>
      <c r="S965" s="27"/>
      <c r="T965" s="27"/>
      <c r="U965" s="27"/>
      <c r="V965" s="27"/>
      <c r="W965" s="27"/>
      <c r="X965" s="27"/>
      <c r="Y965" s="27"/>
      <c r="Z965" s="27"/>
      <c r="AA965" s="27"/>
      <c r="AB965" s="27"/>
      <c r="AC965" s="27"/>
      <c r="AD965" s="27"/>
      <c r="AK965" s="41">
        <f t="shared" si="395"/>
        <v>0</v>
      </c>
      <c r="AL965" s="41">
        <f t="shared" si="396"/>
        <v>0</v>
      </c>
      <c r="AM965" s="41">
        <f t="shared" si="397"/>
        <v>0</v>
      </c>
      <c r="AN965" s="41">
        <f t="shared" si="398"/>
        <v>0</v>
      </c>
      <c r="AO965" s="41">
        <f t="shared" si="399"/>
        <v>0</v>
      </c>
      <c r="AP965" s="41">
        <f t="shared" si="400"/>
        <v>0</v>
      </c>
      <c r="AQ965" s="41">
        <f t="shared" si="401"/>
        <v>0</v>
      </c>
      <c r="AR965" s="41">
        <f t="shared" si="402"/>
        <v>0</v>
      </c>
      <c r="AS965" s="41">
        <f t="shared" si="403"/>
        <v>0</v>
      </c>
      <c r="AT965" s="41">
        <f t="shared" si="404"/>
        <v>0</v>
      </c>
      <c r="AU965" s="41">
        <f t="shared" si="405"/>
        <v>0</v>
      </c>
      <c r="AV965" s="41">
        <f t="shared" si="406"/>
        <v>0</v>
      </c>
      <c r="AW965" s="41">
        <f t="shared" si="407"/>
        <v>0</v>
      </c>
      <c r="AX965" s="41">
        <f t="shared" si="408"/>
        <v>0</v>
      </c>
      <c r="AY965" s="41">
        <f t="shared" si="409"/>
        <v>0</v>
      </c>
      <c r="AZ965" s="41">
        <f t="shared" si="410"/>
        <v>0</v>
      </c>
    </row>
    <row r="966" spans="1:52" ht="15" customHeight="1">
      <c r="A966" s="159"/>
      <c r="B966" s="179"/>
      <c r="C966" s="220" t="s">
        <v>1007</v>
      </c>
      <c r="D966" s="573" t="str">
        <f t="shared" si="393"/>
        <v/>
      </c>
      <c r="E966" s="573"/>
      <c r="F966" s="573"/>
      <c r="G966" s="551" t="str">
        <f t="shared" si="394"/>
        <v/>
      </c>
      <c r="H966" s="551"/>
      <c r="I966" s="551"/>
      <c r="J966" s="551"/>
      <c r="K966" s="551"/>
      <c r="L966" s="551"/>
      <c r="M966" s="551"/>
      <c r="N966" s="551"/>
      <c r="O966" s="27"/>
      <c r="P966" s="27"/>
      <c r="Q966" s="27"/>
      <c r="R966" s="27"/>
      <c r="S966" s="27"/>
      <c r="T966" s="27"/>
      <c r="U966" s="27"/>
      <c r="V966" s="27"/>
      <c r="W966" s="27"/>
      <c r="X966" s="27"/>
      <c r="Y966" s="27"/>
      <c r="Z966" s="27"/>
      <c r="AA966" s="27"/>
      <c r="AB966" s="27"/>
      <c r="AC966" s="27"/>
      <c r="AD966" s="27"/>
      <c r="AK966" s="41">
        <f t="shared" si="395"/>
        <v>0</v>
      </c>
      <c r="AL966" s="41">
        <f t="shared" si="396"/>
        <v>0</v>
      </c>
      <c r="AM966" s="41">
        <f t="shared" si="397"/>
        <v>0</v>
      </c>
      <c r="AN966" s="41">
        <f t="shared" si="398"/>
        <v>0</v>
      </c>
      <c r="AO966" s="41">
        <f t="shared" si="399"/>
        <v>0</v>
      </c>
      <c r="AP966" s="41">
        <f t="shared" si="400"/>
        <v>0</v>
      </c>
      <c r="AQ966" s="41">
        <f t="shared" si="401"/>
        <v>0</v>
      </c>
      <c r="AR966" s="41">
        <f t="shared" si="402"/>
        <v>0</v>
      </c>
      <c r="AS966" s="41">
        <f t="shared" si="403"/>
        <v>0</v>
      </c>
      <c r="AT966" s="41">
        <f t="shared" si="404"/>
        <v>0</v>
      </c>
      <c r="AU966" s="41">
        <f t="shared" si="405"/>
        <v>0</v>
      </c>
      <c r="AV966" s="41">
        <f t="shared" si="406"/>
        <v>0</v>
      </c>
      <c r="AW966" s="41">
        <f t="shared" si="407"/>
        <v>0</v>
      </c>
      <c r="AX966" s="41">
        <f t="shared" si="408"/>
        <v>0</v>
      </c>
      <c r="AY966" s="41">
        <f t="shared" si="409"/>
        <v>0</v>
      </c>
      <c r="AZ966" s="41">
        <f t="shared" si="410"/>
        <v>0</v>
      </c>
    </row>
    <row r="967" spans="1:52" ht="15" customHeight="1">
      <c r="A967" s="159"/>
      <c r="B967" s="179"/>
      <c r="C967" s="220" t="s">
        <v>1008</v>
      </c>
      <c r="D967" s="573" t="str">
        <f t="shared" si="393"/>
        <v/>
      </c>
      <c r="E967" s="573"/>
      <c r="F967" s="573"/>
      <c r="G967" s="551" t="str">
        <f t="shared" si="394"/>
        <v/>
      </c>
      <c r="H967" s="551"/>
      <c r="I967" s="551"/>
      <c r="J967" s="551"/>
      <c r="K967" s="551"/>
      <c r="L967" s="551"/>
      <c r="M967" s="551"/>
      <c r="N967" s="551"/>
      <c r="O967" s="27"/>
      <c r="P967" s="27"/>
      <c r="Q967" s="27"/>
      <c r="R967" s="27"/>
      <c r="S967" s="27"/>
      <c r="T967" s="27"/>
      <c r="U967" s="27"/>
      <c r="V967" s="27"/>
      <c r="W967" s="27"/>
      <c r="X967" s="27"/>
      <c r="Y967" s="27"/>
      <c r="Z967" s="27"/>
      <c r="AA967" s="27"/>
      <c r="AB967" s="27"/>
      <c r="AC967" s="27"/>
      <c r="AD967" s="27"/>
      <c r="AK967" s="41">
        <f t="shared" si="395"/>
        <v>0</v>
      </c>
      <c r="AL967" s="41">
        <f t="shared" si="396"/>
        <v>0</v>
      </c>
      <c r="AM967" s="41">
        <f t="shared" si="397"/>
        <v>0</v>
      </c>
      <c r="AN967" s="41">
        <f t="shared" si="398"/>
        <v>0</v>
      </c>
      <c r="AO967" s="41">
        <f t="shared" si="399"/>
        <v>0</v>
      </c>
      <c r="AP967" s="41">
        <f t="shared" si="400"/>
        <v>0</v>
      </c>
      <c r="AQ967" s="41">
        <f t="shared" si="401"/>
        <v>0</v>
      </c>
      <c r="AR967" s="41">
        <f t="shared" si="402"/>
        <v>0</v>
      </c>
      <c r="AS967" s="41">
        <f t="shared" si="403"/>
        <v>0</v>
      </c>
      <c r="AT967" s="41">
        <f t="shared" si="404"/>
        <v>0</v>
      </c>
      <c r="AU967" s="41">
        <f t="shared" si="405"/>
        <v>0</v>
      </c>
      <c r="AV967" s="41">
        <f t="shared" si="406"/>
        <v>0</v>
      </c>
      <c r="AW967" s="41">
        <f t="shared" si="407"/>
        <v>0</v>
      </c>
      <c r="AX967" s="41">
        <f t="shared" si="408"/>
        <v>0</v>
      </c>
      <c r="AY967" s="41">
        <f t="shared" si="409"/>
        <v>0</v>
      </c>
      <c r="AZ967" s="41">
        <f t="shared" si="410"/>
        <v>0</v>
      </c>
    </row>
    <row r="968" spans="1:52" ht="15" customHeight="1">
      <c r="A968" s="159"/>
      <c r="B968" s="179"/>
      <c r="C968" s="220" t="s">
        <v>1009</v>
      </c>
      <c r="D968" s="573" t="str">
        <f t="shared" si="393"/>
        <v/>
      </c>
      <c r="E968" s="573"/>
      <c r="F968" s="573"/>
      <c r="G968" s="551" t="str">
        <f t="shared" si="394"/>
        <v/>
      </c>
      <c r="H968" s="551"/>
      <c r="I968" s="551"/>
      <c r="J968" s="551"/>
      <c r="K968" s="551"/>
      <c r="L968" s="551"/>
      <c r="M968" s="551"/>
      <c r="N968" s="551"/>
      <c r="O968" s="27"/>
      <c r="P968" s="27"/>
      <c r="Q968" s="27"/>
      <c r="R968" s="27"/>
      <c r="S968" s="27"/>
      <c r="T968" s="27"/>
      <c r="U968" s="27"/>
      <c r="V968" s="27"/>
      <c r="W968" s="27"/>
      <c r="X968" s="27"/>
      <c r="Y968" s="27"/>
      <c r="Z968" s="27"/>
      <c r="AA968" s="27"/>
      <c r="AB968" s="27"/>
      <c r="AC968" s="27"/>
      <c r="AD968" s="27"/>
      <c r="AK968" s="41">
        <f t="shared" si="395"/>
        <v>0</v>
      </c>
      <c r="AL968" s="41">
        <f t="shared" si="396"/>
        <v>0</v>
      </c>
      <c r="AM968" s="41">
        <f t="shared" si="397"/>
        <v>0</v>
      </c>
      <c r="AN968" s="41">
        <f t="shared" si="398"/>
        <v>0</v>
      </c>
      <c r="AO968" s="41">
        <f t="shared" si="399"/>
        <v>0</v>
      </c>
      <c r="AP968" s="41">
        <f t="shared" si="400"/>
        <v>0</v>
      </c>
      <c r="AQ968" s="41">
        <f t="shared" si="401"/>
        <v>0</v>
      </c>
      <c r="AR968" s="41">
        <f t="shared" si="402"/>
        <v>0</v>
      </c>
      <c r="AS968" s="41">
        <f t="shared" si="403"/>
        <v>0</v>
      </c>
      <c r="AT968" s="41">
        <f t="shared" si="404"/>
        <v>0</v>
      </c>
      <c r="AU968" s="41">
        <f t="shared" si="405"/>
        <v>0</v>
      </c>
      <c r="AV968" s="41">
        <f t="shared" si="406"/>
        <v>0</v>
      </c>
      <c r="AW968" s="41">
        <f t="shared" si="407"/>
        <v>0</v>
      </c>
      <c r="AX968" s="41">
        <f t="shared" si="408"/>
        <v>0</v>
      </c>
      <c r="AY968" s="41">
        <f t="shared" si="409"/>
        <v>0</v>
      </c>
      <c r="AZ968" s="41">
        <f t="shared" si="410"/>
        <v>0</v>
      </c>
    </row>
    <row r="969" spans="1:52" ht="15" customHeight="1">
      <c r="A969" s="159"/>
      <c r="B969" s="179"/>
      <c r="C969" s="220" t="s">
        <v>1010</v>
      </c>
      <c r="D969" s="573" t="str">
        <f t="shared" si="393"/>
        <v/>
      </c>
      <c r="E969" s="573"/>
      <c r="F969" s="573"/>
      <c r="G969" s="551" t="str">
        <f t="shared" si="394"/>
        <v/>
      </c>
      <c r="H969" s="551"/>
      <c r="I969" s="551"/>
      <c r="J969" s="551"/>
      <c r="K969" s="551"/>
      <c r="L969" s="551"/>
      <c r="M969" s="551"/>
      <c r="N969" s="551"/>
      <c r="O969" s="27"/>
      <c r="P969" s="27"/>
      <c r="Q969" s="27"/>
      <c r="R969" s="27"/>
      <c r="S969" s="27"/>
      <c r="T969" s="27"/>
      <c r="U969" s="27"/>
      <c r="V969" s="27"/>
      <c r="W969" s="27"/>
      <c r="X969" s="27"/>
      <c r="Y969" s="27"/>
      <c r="Z969" s="27"/>
      <c r="AA969" s="27"/>
      <c r="AB969" s="27"/>
      <c r="AC969" s="27"/>
      <c r="AD969" s="27"/>
      <c r="AK969" s="41">
        <f t="shared" si="395"/>
        <v>0</v>
      </c>
      <c r="AL969" s="41">
        <f t="shared" si="396"/>
        <v>0</v>
      </c>
      <c r="AM969" s="41">
        <f t="shared" si="397"/>
        <v>0</v>
      </c>
      <c r="AN969" s="41">
        <f t="shared" si="398"/>
        <v>0</v>
      </c>
      <c r="AO969" s="41">
        <f t="shared" si="399"/>
        <v>0</v>
      </c>
      <c r="AP969" s="41">
        <f t="shared" si="400"/>
        <v>0</v>
      </c>
      <c r="AQ969" s="41">
        <f t="shared" si="401"/>
        <v>0</v>
      </c>
      <c r="AR969" s="41">
        <f t="shared" si="402"/>
        <v>0</v>
      </c>
      <c r="AS969" s="41">
        <f t="shared" si="403"/>
        <v>0</v>
      </c>
      <c r="AT969" s="41">
        <f t="shared" si="404"/>
        <v>0</v>
      </c>
      <c r="AU969" s="41">
        <f t="shared" si="405"/>
        <v>0</v>
      </c>
      <c r="AV969" s="41">
        <f t="shared" si="406"/>
        <v>0</v>
      </c>
      <c r="AW969" s="41">
        <f t="shared" si="407"/>
        <v>0</v>
      </c>
      <c r="AX969" s="41">
        <f t="shared" si="408"/>
        <v>0</v>
      </c>
      <c r="AY969" s="41">
        <f t="shared" si="409"/>
        <v>0</v>
      </c>
      <c r="AZ969" s="41">
        <f t="shared" si="410"/>
        <v>0</v>
      </c>
    </row>
    <row r="970" spans="1:52" ht="15" customHeight="1">
      <c r="A970" s="159"/>
      <c r="B970" s="179"/>
      <c r="C970" s="220" t="s">
        <v>1011</v>
      </c>
      <c r="D970" s="573" t="str">
        <f t="shared" si="393"/>
        <v/>
      </c>
      <c r="E970" s="573"/>
      <c r="F970" s="573"/>
      <c r="G970" s="551" t="str">
        <f t="shared" si="394"/>
        <v/>
      </c>
      <c r="H970" s="551"/>
      <c r="I970" s="551"/>
      <c r="J970" s="551"/>
      <c r="K970" s="551"/>
      <c r="L970" s="551"/>
      <c r="M970" s="551"/>
      <c r="N970" s="551"/>
      <c r="O970" s="27"/>
      <c r="P970" s="27"/>
      <c r="Q970" s="27"/>
      <c r="R970" s="27"/>
      <c r="S970" s="27"/>
      <c r="T970" s="27"/>
      <c r="U970" s="27"/>
      <c r="V970" s="27"/>
      <c r="W970" s="27"/>
      <c r="X970" s="27"/>
      <c r="Y970" s="27"/>
      <c r="Z970" s="27"/>
      <c r="AA970" s="27"/>
      <c r="AB970" s="27"/>
      <c r="AC970" s="27"/>
      <c r="AD970" s="27"/>
      <c r="AK970" s="41">
        <f t="shared" si="395"/>
        <v>0</v>
      </c>
      <c r="AL970" s="41">
        <f t="shared" si="396"/>
        <v>0</v>
      </c>
      <c r="AM970" s="41">
        <f t="shared" si="397"/>
        <v>0</v>
      </c>
      <c r="AN970" s="41">
        <f t="shared" si="398"/>
        <v>0</v>
      </c>
      <c r="AO970" s="41">
        <f t="shared" si="399"/>
        <v>0</v>
      </c>
      <c r="AP970" s="41">
        <f t="shared" si="400"/>
        <v>0</v>
      </c>
      <c r="AQ970" s="41">
        <f t="shared" si="401"/>
        <v>0</v>
      </c>
      <c r="AR970" s="41">
        <f t="shared" si="402"/>
        <v>0</v>
      </c>
      <c r="AS970" s="41">
        <f t="shared" si="403"/>
        <v>0</v>
      </c>
      <c r="AT970" s="41">
        <f t="shared" si="404"/>
        <v>0</v>
      </c>
      <c r="AU970" s="41">
        <f t="shared" si="405"/>
        <v>0</v>
      </c>
      <c r="AV970" s="41">
        <f t="shared" si="406"/>
        <v>0</v>
      </c>
      <c r="AW970" s="41">
        <f t="shared" si="407"/>
        <v>0</v>
      </c>
      <c r="AX970" s="41">
        <f t="shared" si="408"/>
        <v>0</v>
      </c>
      <c r="AY970" s="41">
        <f t="shared" si="409"/>
        <v>0</v>
      </c>
      <c r="AZ970" s="41">
        <f t="shared" si="410"/>
        <v>0</v>
      </c>
    </row>
    <row r="971" spans="1:52" ht="15" customHeight="1">
      <c r="A971" s="159"/>
      <c r="B971" s="179"/>
      <c r="C971" s="220" t="s">
        <v>1012</v>
      </c>
      <c r="D971" s="573" t="str">
        <f t="shared" si="393"/>
        <v/>
      </c>
      <c r="E971" s="573"/>
      <c r="F971" s="573"/>
      <c r="G971" s="551" t="str">
        <f t="shared" si="394"/>
        <v/>
      </c>
      <c r="H971" s="551"/>
      <c r="I971" s="551"/>
      <c r="J971" s="551"/>
      <c r="K971" s="551"/>
      <c r="L971" s="551"/>
      <c r="M971" s="551"/>
      <c r="N971" s="551"/>
      <c r="O971" s="27"/>
      <c r="P971" s="27"/>
      <c r="Q971" s="27"/>
      <c r="R971" s="27"/>
      <c r="S971" s="27"/>
      <c r="T971" s="27"/>
      <c r="U971" s="27"/>
      <c r="V971" s="27"/>
      <c r="W971" s="27"/>
      <c r="X971" s="27"/>
      <c r="Y971" s="27"/>
      <c r="Z971" s="27"/>
      <c r="AA971" s="27"/>
      <c r="AB971" s="27"/>
      <c r="AC971" s="27"/>
      <c r="AD971" s="27"/>
      <c r="AK971" s="41">
        <f t="shared" si="395"/>
        <v>0</v>
      </c>
      <c r="AL971" s="41">
        <f t="shared" si="396"/>
        <v>0</v>
      </c>
      <c r="AM971" s="41">
        <f t="shared" si="397"/>
        <v>0</v>
      </c>
      <c r="AN971" s="41">
        <f t="shared" si="398"/>
        <v>0</v>
      </c>
      <c r="AO971" s="41">
        <f t="shared" si="399"/>
        <v>0</v>
      </c>
      <c r="AP971" s="41">
        <f t="shared" si="400"/>
        <v>0</v>
      </c>
      <c r="AQ971" s="41">
        <f t="shared" si="401"/>
        <v>0</v>
      </c>
      <c r="AR971" s="41">
        <f t="shared" si="402"/>
        <v>0</v>
      </c>
      <c r="AS971" s="41">
        <f t="shared" si="403"/>
        <v>0</v>
      </c>
      <c r="AT971" s="41">
        <f t="shared" si="404"/>
        <v>0</v>
      </c>
      <c r="AU971" s="41">
        <f t="shared" si="405"/>
        <v>0</v>
      </c>
      <c r="AV971" s="41">
        <f t="shared" si="406"/>
        <v>0</v>
      </c>
      <c r="AW971" s="41">
        <f t="shared" si="407"/>
        <v>0</v>
      </c>
      <c r="AX971" s="41">
        <f t="shared" si="408"/>
        <v>0</v>
      </c>
      <c r="AY971" s="41">
        <f t="shared" si="409"/>
        <v>0</v>
      </c>
      <c r="AZ971" s="41">
        <f t="shared" si="410"/>
        <v>0</v>
      </c>
    </row>
    <row r="972" spans="1:52" ht="15" customHeight="1">
      <c r="A972" s="159"/>
      <c r="B972" s="179"/>
      <c r="C972" s="220" t="s">
        <v>1013</v>
      </c>
      <c r="D972" s="573" t="str">
        <f t="shared" si="393"/>
        <v/>
      </c>
      <c r="E972" s="573"/>
      <c r="F972" s="573"/>
      <c r="G972" s="551" t="str">
        <f t="shared" si="394"/>
        <v/>
      </c>
      <c r="H972" s="551"/>
      <c r="I972" s="551"/>
      <c r="J972" s="551"/>
      <c r="K972" s="551"/>
      <c r="L972" s="551"/>
      <c r="M972" s="551"/>
      <c r="N972" s="551"/>
      <c r="O972" s="27"/>
      <c r="P972" s="27"/>
      <c r="Q972" s="27"/>
      <c r="R972" s="27"/>
      <c r="S972" s="27"/>
      <c r="T972" s="27"/>
      <c r="U972" s="27"/>
      <c r="V972" s="27"/>
      <c r="W972" s="27"/>
      <c r="X972" s="27"/>
      <c r="Y972" s="27"/>
      <c r="Z972" s="27"/>
      <c r="AA972" s="27"/>
      <c r="AB972" s="27"/>
      <c r="AC972" s="27"/>
      <c r="AD972" s="27"/>
      <c r="AK972" s="41">
        <f t="shared" si="395"/>
        <v>0</v>
      </c>
      <c r="AL972" s="41">
        <f t="shared" si="396"/>
        <v>0</v>
      </c>
      <c r="AM972" s="41">
        <f t="shared" si="397"/>
        <v>0</v>
      </c>
      <c r="AN972" s="41">
        <f t="shared" si="398"/>
        <v>0</v>
      </c>
      <c r="AO972" s="41">
        <f t="shared" si="399"/>
        <v>0</v>
      </c>
      <c r="AP972" s="41">
        <f t="shared" si="400"/>
        <v>0</v>
      </c>
      <c r="AQ972" s="41">
        <f t="shared" si="401"/>
        <v>0</v>
      </c>
      <c r="AR972" s="41">
        <f t="shared" si="402"/>
        <v>0</v>
      </c>
      <c r="AS972" s="41">
        <f t="shared" si="403"/>
        <v>0</v>
      </c>
      <c r="AT972" s="41">
        <f t="shared" si="404"/>
        <v>0</v>
      </c>
      <c r="AU972" s="41">
        <f t="shared" si="405"/>
        <v>0</v>
      </c>
      <c r="AV972" s="41">
        <f t="shared" si="406"/>
        <v>0</v>
      </c>
      <c r="AW972" s="41">
        <f t="shared" si="407"/>
        <v>0</v>
      </c>
      <c r="AX972" s="41">
        <f t="shared" si="408"/>
        <v>0</v>
      </c>
      <c r="AY972" s="41">
        <f t="shared" si="409"/>
        <v>0</v>
      </c>
      <c r="AZ972" s="41">
        <f t="shared" si="410"/>
        <v>0</v>
      </c>
    </row>
    <row r="973" spans="1:52" ht="15" customHeight="1">
      <c r="A973" s="159"/>
      <c r="B973" s="179"/>
      <c r="C973" s="220" t="s">
        <v>1014</v>
      </c>
      <c r="D973" s="573" t="str">
        <f t="shared" si="393"/>
        <v/>
      </c>
      <c r="E973" s="573"/>
      <c r="F973" s="573"/>
      <c r="G973" s="551" t="str">
        <f t="shared" si="394"/>
        <v/>
      </c>
      <c r="H973" s="551"/>
      <c r="I973" s="551"/>
      <c r="J973" s="551"/>
      <c r="K973" s="551"/>
      <c r="L973" s="551"/>
      <c r="M973" s="551"/>
      <c r="N973" s="551"/>
      <c r="O973" s="27"/>
      <c r="P973" s="27"/>
      <c r="Q973" s="27"/>
      <c r="R973" s="27"/>
      <c r="S973" s="27"/>
      <c r="T973" s="27"/>
      <c r="U973" s="27"/>
      <c r="V973" s="27"/>
      <c r="W973" s="27"/>
      <c r="X973" s="27"/>
      <c r="Y973" s="27"/>
      <c r="Z973" s="27"/>
      <c r="AA973" s="27"/>
      <c r="AB973" s="27"/>
      <c r="AC973" s="27"/>
      <c r="AD973" s="27"/>
      <c r="AK973" s="41">
        <f t="shared" si="395"/>
        <v>0</v>
      </c>
      <c r="AL973" s="41">
        <f t="shared" si="396"/>
        <v>0</v>
      </c>
      <c r="AM973" s="41">
        <f t="shared" si="397"/>
        <v>0</v>
      </c>
      <c r="AN973" s="41">
        <f t="shared" si="398"/>
        <v>0</v>
      </c>
      <c r="AO973" s="41">
        <f t="shared" si="399"/>
        <v>0</v>
      </c>
      <c r="AP973" s="41">
        <f t="shared" si="400"/>
        <v>0</v>
      </c>
      <c r="AQ973" s="41">
        <f t="shared" si="401"/>
        <v>0</v>
      </c>
      <c r="AR973" s="41">
        <f t="shared" si="402"/>
        <v>0</v>
      </c>
      <c r="AS973" s="41">
        <f t="shared" si="403"/>
        <v>0</v>
      </c>
      <c r="AT973" s="41">
        <f t="shared" si="404"/>
        <v>0</v>
      </c>
      <c r="AU973" s="41">
        <f t="shared" si="405"/>
        <v>0</v>
      </c>
      <c r="AV973" s="41">
        <f t="shared" si="406"/>
        <v>0</v>
      </c>
      <c r="AW973" s="41">
        <f t="shared" si="407"/>
        <v>0</v>
      </c>
      <c r="AX973" s="41">
        <f t="shared" si="408"/>
        <v>0</v>
      </c>
      <c r="AY973" s="41">
        <f t="shared" si="409"/>
        <v>0</v>
      </c>
      <c r="AZ973" s="41">
        <f t="shared" si="410"/>
        <v>0</v>
      </c>
    </row>
    <row r="974" spans="1:52" ht="15" customHeight="1">
      <c r="A974" s="159"/>
      <c r="B974" s="179"/>
      <c r="C974" s="220" t="s">
        <v>1015</v>
      </c>
      <c r="D974" s="573" t="str">
        <f t="shared" si="393"/>
        <v/>
      </c>
      <c r="E974" s="573"/>
      <c r="F974" s="573"/>
      <c r="G974" s="551" t="str">
        <f t="shared" si="394"/>
        <v/>
      </c>
      <c r="H974" s="551"/>
      <c r="I974" s="551"/>
      <c r="J974" s="551"/>
      <c r="K974" s="551"/>
      <c r="L974" s="551"/>
      <c r="M974" s="551"/>
      <c r="N974" s="551"/>
      <c r="O974" s="27"/>
      <c r="P974" s="27"/>
      <c r="Q974" s="27"/>
      <c r="R974" s="27"/>
      <c r="S974" s="27"/>
      <c r="T974" s="27"/>
      <c r="U974" s="27"/>
      <c r="V974" s="27"/>
      <c r="W974" s="27"/>
      <c r="X974" s="27"/>
      <c r="Y974" s="27"/>
      <c r="Z974" s="27"/>
      <c r="AA974" s="27"/>
      <c r="AB974" s="27"/>
      <c r="AC974" s="27"/>
      <c r="AD974" s="27"/>
      <c r="AK974" s="41">
        <f t="shared" si="395"/>
        <v>0</v>
      </c>
      <c r="AL974" s="41">
        <f t="shared" si="396"/>
        <v>0</v>
      </c>
      <c r="AM974" s="41">
        <f t="shared" si="397"/>
        <v>0</v>
      </c>
      <c r="AN974" s="41">
        <f t="shared" si="398"/>
        <v>0</v>
      </c>
      <c r="AO974" s="41">
        <f t="shared" si="399"/>
        <v>0</v>
      </c>
      <c r="AP974" s="41">
        <f t="shared" si="400"/>
        <v>0</v>
      </c>
      <c r="AQ974" s="41">
        <f t="shared" si="401"/>
        <v>0</v>
      </c>
      <c r="AR974" s="41">
        <f t="shared" si="402"/>
        <v>0</v>
      </c>
      <c r="AS974" s="41">
        <f t="shared" si="403"/>
        <v>0</v>
      </c>
      <c r="AT974" s="41">
        <f t="shared" si="404"/>
        <v>0</v>
      </c>
      <c r="AU974" s="41">
        <f t="shared" si="405"/>
        <v>0</v>
      </c>
      <c r="AV974" s="41">
        <f t="shared" si="406"/>
        <v>0</v>
      </c>
      <c r="AW974" s="41">
        <f t="shared" si="407"/>
        <v>0</v>
      </c>
      <c r="AX974" s="41">
        <f t="shared" si="408"/>
        <v>0</v>
      </c>
      <c r="AY974" s="41">
        <f t="shared" si="409"/>
        <v>0</v>
      </c>
      <c r="AZ974" s="41">
        <f t="shared" si="410"/>
        <v>0</v>
      </c>
    </row>
    <row r="975" spans="1:52" ht="15" customHeight="1">
      <c r="A975" s="159"/>
      <c r="B975" s="179"/>
      <c r="C975" s="220" t="s">
        <v>1016</v>
      </c>
      <c r="D975" s="573" t="str">
        <f t="shared" si="393"/>
        <v/>
      </c>
      <c r="E975" s="573"/>
      <c r="F975" s="573"/>
      <c r="G975" s="551" t="str">
        <f t="shared" si="394"/>
        <v/>
      </c>
      <c r="H975" s="551"/>
      <c r="I975" s="551"/>
      <c r="J975" s="551"/>
      <c r="K975" s="551"/>
      <c r="L975" s="551"/>
      <c r="M975" s="551"/>
      <c r="N975" s="551"/>
      <c r="O975" s="27"/>
      <c r="P975" s="27"/>
      <c r="Q975" s="27"/>
      <c r="R975" s="27"/>
      <c r="S975" s="27"/>
      <c r="T975" s="27"/>
      <c r="U975" s="27"/>
      <c r="V975" s="27"/>
      <c r="W975" s="27"/>
      <c r="X975" s="27"/>
      <c r="Y975" s="27"/>
      <c r="Z975" s="27"/>
      <c r="AA975" s="27"/>
      <c r="AB975" s="27"/>
      <c r="AC975" s="27"/>
      <c r="AD975" s="27"/>
      <c r="AK975" s="41">
        <f t="shared" si="395"/>
        <v>0</v>
      </c>
      <c r="AL975" s="41">
        <f t="shared" si="396"/>
        <v>0</v>
      </c>
      <c r="AM975" s="41">
        <f t="shared" si="397"/>
        <v>0</v>
      </c>
      <c r="AN975" s="41">
        <f t="shared" si="398"/>
        <v>0</v>
      </c>
      <c r="AO975" s="41">
        <f t="shared" si="399"/>
        <v>0</v>
      </c>
      <c r="AP975" s="41">
        <f t="shared" si="400"/>
        <v>0</v>
      </c>
      <c r="AQ975" s="41">
        <f t="shared" si="401"/>
        <v>0</v>
      </c>
      <c r="AR975" s="41">
        <f t="shared" si="402"/>
        <v>0</v>
      </c>
      <c r="AS975" s="41">
        <f t="shared" si="403"/>
        <v>0</v>
      </c>
      <c r="AT975" s="41">
        <f t="shared" si="404"/>
        <v>0</v>
      </c>
      <c r="AU975" s="41">
        <f t="shared" si="405"/>
        <v>0</v>
      </c>
      <c r="AV975" s="41">
        <f t="shared" si="406"/>
        <v>0</v>
      </c>
      <c r="AW975" s="41">
        <f t="shared" si="407"/>
        <v>0</v>
      </c>
      <c r="AX975" s="41">
        <f t="shared" si="408"/>
        <v>0</v>
      </c>
      <c r="AY975" s="41">
        <f t="shared" si="409"/>
        <v>0</v>
      </c>
      <c r="AZ975" s="41">
        <f t="shared" si="410"/>
        <v>0</v>
      </c>
    </row>
    <row r="976" spans="1:52" ht="15" customHeight="1">
      <c r="A976" s="159"/>
      <c r="B976" s="179"/>
      <c r="C976" s="220" t="s">
        <v>1017</v>
      </c>
      <c r="D976" s="573" t="str">
        <f t="shared" si="393"/>
        <v/>
      </c>
      <c r="E976" s="573"/>
      <c r="F976" s="573"/>
      <c r="G976" s="551" t="str">
        <f t="shared" si="394"/>
        <v/>
      </c>
      <c r="H976" s="551"/>
      <c r="I976" s="551"/>
      <c r="J976" s="551"/>
      <c r="K976" s="551"/>
      <c r="L976" s="551"/>
      <c r="M976" s="551"/>
      <c r="N976" s="551"/>
      <c r="O976" s="27"/>
      <c r="P976" s="27"/>
      <c r="Q976" s="27"/>
      <c r="R976" s="27"/>
      <c r="S976" s="27"/>
      <c r="T976" s="27"/>
      <c r="U976" s="27"/>
      <c r="V976" s="27"/>
      <c r="W976" s="27"/>
      <c r="X976" s="27"/>
      <c r="Y976" s="27"/>
      <c r="Z976" s="27"/>
      <c r="AA976" s="27"/>
      <c r="AB976" s="27"/>
      <c r="AC976" s="27"/>
      <c r="AD976" s="27"/>
      <c r="AK976" s="41">
        <f t="shared" si="395"/>
        <v>0</v>
      </c>
      <c r="AL976" s="41">
        <f t="shared" si="396"/>
        <v>0</v>
      </c>
      <c r="AM976" s="41">
        <f t="shared" si="397"/>
        <v>0</v>
      </c>
      <c r="AN976" s="41">
        <f t="shared" si="398"/>
        <v>0</v>
      </c>
      <c r="AO976" s="41">
        <f t="shared" si="399"/>
        <v>0</v>
      </c>
      <c r="AP976" s="41">
        <f t="shared" si="400"/>
        <v>0</v>
      </c>
      <c r="AQ976" s="41">
        <f t="shared" si="401"/>
        <v>0</v>
      </c>
      <c r="AR976" s="41">
        <f t="shared" si="402"/>
        <v>0</v>
      </c>
      <c r="AS976" s="41">
        <f t="shared" si="403"/>
        <v>0</v>
      </c>
      <c r="AT976" s="41">
        <f t="shared" si="404"/>
        <v>0</v>
      </c>
      <c r="AU976" s="41">
        <f t="shared" si="405"/>
        <v>0</v>
      </c>
      <c r="AV976" s="41">
        <f t="shared" si="406"/>
        <v>0</v>
      </c>
      <c r="AW976" s="41">
        <f t="shared" si="407"/>
        <v>0</v>
      </c>
      <c r="AX976" s="41">
        <f t="shared" si="408"/>
        <v>0</v>
      </c>
      <c r="AY976" s="41">
        <f t="shared" si="409"/>
        <v>0</v>
      </c>
      <c r="AZ976" s="41">
        <f t="shared" si="410"/>
        <v>0</v>
      </c>
    </row>
    <row r="977" spans="1:52" ht="15" customHeight="1">
      <c r="A977" s="159"/>
      <c r="B977" s="179"/>
      <c r="C977" s="220" t="s">
        <v>1018</v>
      </c>
      <c r="D977" s="573" t="str">
        <f t="shared" si="393"/>
        <v/>
      </c>
      <c r="E977" s="573"/>
      <c r="F977" s="573"/>
      <c r="G977" s="551" t="str">
        <f t="shared" si="394"/>
        <v/>
      </c>
      <c r="H977" s="551"/>
      <c r="I977" s="551"/>
      <c r="J977" s="551"/>
      <c r="K977" s="551"/>
      <c r="L977" s="551"/>
      <c r="M977" s="551"/>
      <c r="N977" s="551"/>
      <c r="O977" s="27"/>
      <c r="P977" s="27"/>
      <c r="Q977" s="27"/>
      <c r="R977" s="27"/>
      <c r="S977" s="27"/>
      <c r="T977" s="27"/>
      <c r="U977" s="27"/>
      <c r="V977" s="27"/>
      <c r="W977" s="27"/>
      <c r="X977" s="27"/>
      <c r="Y977" s="27"/>
      <c r="Z977" s="27"/>
      <c r="AA977" s="27"/>
      <c r="AB977" s="27"/>
      <c r="AC977" s="27"/>
      <c r="AD977" s="27"/>
      <c r="AK977" s="41">
        <f t="shared" si="395"/>
        <v>0</v>
      </c>
      <c r="AL977" s="41">
        <f t="shared" si="396"/>
        <v>0</v>
      </c>
      <c r="AM977" s="41">
        <f t="shared" si="397"/>
        <v>0</v>
      </c>
      <c r="AN977" s="41">
        <f t="shared" si="398"/>
        <v>0</v>
      </c>
      <c r="AO977" s="41">
        <f t="shared" si="399"/>
        <v>0</v>
      </c>
      <c r="AP977" s="41">
        <f t="shared" si="400"/>
        <v>0</v>
      </c>
      <c r="AQ977" s="41">
        <f t="shared" si="401"/>
        <v>0</v>
      </c>
      <c r="AR977" s="41">
        <f t="shared" si="402"/>
        <v>0</v>
      </c>
      <c r="AS977" s="41">
        <f t="shared" si="403"/>
        <v>0</v>
      </c>
      <c r="AT977" s="41">
        <f t="shared" si="404"/>
        <v>0</v>
      </c>
      <c r="AU977" s="41">
        <f t="shared" si="405"/>
        <v>0</v>
      </c>
      <c r="AV977" s="41">
        <f t="shared" si="406"/>
        <v>0</v>
      </c>
      <c r="AW977" s="41">
        <f t="shared" si="407"/>
        <v>0</v>
      </c>
      <c r="AX977" s="41">
        <f t="shared" si="408"/>
        <v>0</v>
      </c>
      <c r="AY977" s="41">
        <f t="shared" si="409"/>
        <v>0</v>
      </c>
      <c r="AZ977" s="41">
        <f t="shared" si="410"/>
        <v>0</v>
      </c>
    </row>
    <row r="978" spans="1:52" ht="15" customHeight="1">
      <c r="A978" s="159"/>
      <c r="B978" s="179"/>
      <c r="C978" s="220" t="s">
        <v>1019</v>
      </c>
      <c r="D978" s="573" t="str">
        <f t="shared" si="393"/>
        <v/>
      </c>
      <c r="E978" s="573"/>
      <c r="F978" s="573"/>
      <c r="G978" s="551" t="str">
        <f t="shared" si="394"/>
        <v/>
      </c>
      <c r="H978" s="551"/>
      <c r="I978" s="551"/>
      <c r="J978" s="551"/>
      <c r="K978" s="551"/>
      <c r="L978" s="551"/>
      <c r="M978" s="551"/>
      <c r="N978" s="551"/>
      <c r="O978" s="27"/>
      <c r="P978" s="27"/>
      <c r="Q978" s="27"/>
      <c r="R978" s="27"/>
      <c r="S978" s="27"/>
      <c r="T978" s="27"/>
      <c r="U978" s="27"/>
      <c r="V978" s="27"/>
      <c r="W978" s="27"/>
      <c r="X978" s="27"/>
      <c r="Y978" s="27"/>
      <c r="Z978" s="27"/>
      <c r="AA978" s="27"/>
      <c r="AB978" s="27"/>
      <c r="AC978" s="27"/>
      <c r="AD978" s="27"/>
      <c r="AK978" s="41">
        <f t="shared" si="395"/>
        <v>0</v>
      </c>
      <c r="AL978" s="41">
        <f t="shared" si="396"/>
        <v>0</v>
      </c>
      <c r="AM978" s="41">
        <f t="shared" si="397"/>
        <v>0</v>
      </c>
      <c r="AN978" s="41">
        <f t="shared" si="398"/>
        <v>0</v>
      </c>
      <c r="AO978" s="41">
        <f t="shared" si="399"/>
        <v>0</v>
      </c>
      <c r="AP978" s="41">
        <f t="shared" si="400"/>
        <v>0</v>
      </c>
      <c r="AQ978" s="41">
        <f t="shared" si="401"/>
        <v>0</v>
      </c>
      <c r="AR978" s="41">
        <f t="shared" si="402"/>
        <v>0</v>
      </c>
      <c r="AS978" s="41">
        <f t="shared" si="403"/>
        <v>0</v>
      </c>
      <c r="AT978" s="41">
        <f t="shared" si="404"/>
        <v>0</v>
      </c>
      <c r="AU978" s="41">
        <f t="shared" si="405"/>
        <v>0</v>
      </c>
      <c r="AV978" s="41">
        <f t="shared" si="406"/>
        <v>0</v>
      </c>
      <c r="AW978" s="41">
        <f t="shared" si="407"/>
        <v>0</v>
      </c>
      <c r="AX978" s="41">
        <f t="shared" si="408"/>
        <v>0</v>
      </c>
      <c r="AY978" s="41">
        <f t="shared" si="409"/>
        <v>0</v>
      </c>
      <c r="AZ978" s="41">
        <f t="shared" si="410"/>
        <v>0</v>
      </c>
    </row>
    <row r="979" spans="1:52" ht="15" customHeight="1">
      <c r="A979" s="159"/>
      <c r="B979" s="179"/>
      <c r="C979" s="220" t="s">
        <v>1020</v>
      </c>
      <c r="D979" s="573" t="str">
        <f t="shared" si="393"/>
        <v/>
      </c>
      <c r="E979" s="573"/>
      <c r="F979" s="573"/>
      <c r="G979" s="551" t="str">
        <f t="shared" si="394"/>
        <v/>
      </c>
      <c r="H979" s="551"/>
      <c r="I979" s="551"/>
      <c r="J979" s="551"/>
      <c r="K979" s="551"/>
      <c r="L979" s="551"/>
      <c r="M979" s="551"/>
      <c r="N979" s="551"/>
      <c r="O979" s="27"/>
      <c r="P979" s="27"/>
      <c r="Q979" s="27"/>
      <c r="R979" s="27"/>
      <c r="S979" s="27"/>
      <c r="T979" s="27"/>
      <c r="U979" s="27"/>
      <c r="V979" s="27"/>
      <c r="W979" s="27"/>
      <c r="X979" s="27"/>
      <c r="Y979" s="27"/>
      <c r="Z979" s="27"/>
      <c r="AA979" s="27"/>
      <c r="AB979" s="27"/>
      <c r="AC979" s="27"/>
      <c r="AD979" s="27"/>
      <c r="AK979" s="41">
        <f t="shared" si="395"/>
        <v>0</v>
      </c>
      <c r="AL979" s="41">
        <f t="shared" si="396"/>
        <v>0</v>
      </c>
      <c r="AM979" s="41">
        <f t="shared" si="397"/>
        <v>0</v>
      </c>
      <c r="AN979" s="41">
        <f t="shared" si="398"/>
        <v>0</v>
      </c>
      <c r="AO979" s="41">
        <f t="shared" si="399"/>
        <v>0</v>
      </c>
      <c r="AP979" s="41">
        <f t="shared" si="400"/>
        <v>0</v>
      </c>
      <c r="AQ979" s="41">
        <f t="shared" si="401"/>
        <v>0</v>
      </c>
      <c r="AR979" s="41">
        <f t="shared" si="402"/>
        <v>0</v>
      </c>
      <c r="AS979" s="41">
        <f t="shared" si="403"/>
        <v>0</v>
      </c>
      <c r="AT979" s="41">
        <f t="shared" si="404"/>
        <v>0</v>
      </c>
      <c r="AU979" s="41">
        <f t="shared" si="405"/>
        <v>0</v>
      </c>
      <c r="AV979" s="41">
        <f t="shared" si="406"/>
        <v>0</v>
      </c>
      <c r="AW979" s="41">
        <f t="shared" si="407"/>
        <v>0</v>
      </c>
      <c r="AX979" s="41">
        <f t="shared" si="408"/>
        <v>0</v>
      </c>
      <c r="AY979" s="41">
        <f t="shared" si="409"/>
        <v>0</v>
      </c>
      <c r="AZ979" s="41">
        <f t="shared" si="410"/>
        <v>0</v>
      </c>
    </row>
    <row r="980" spans="1:52" ht="15" customHeight="1">
      <c r="A980" s="159"/>
      <c r="B980" s="179"/>
      <c r="C980" s="220" t="s">
        <v>1021</v>
      </c>
      <c r="D980" s="573" t="str">
        <f t="shared" si="393"/>
        <v/>
      </c>
      <c r="E980" s="573"/>
      <c r="F980" s="573"/>
      <c r="G980" s="551" t="str">
        <f t="shared" si="394"/>
        <v/>
      </c>
      <c r="H980" s="551"/>
      <c r="I980" s="551"/>
      <c r="J980" s="551"/>
      <c r="K980" s="551"/>
      <c r="L980" s="551"/>
      <c r="M980" s="551"/>
      <c r="N980" s="551"/>
      <c r="O980" s="27"/>
      <c r="P980" s="27"/>
      <c r="Q980" s="27"/>
      <c r="R980" s="27"/>
      <c r="S980" s="27"/>
      <c r="T980" s="27"/>
      <c r="U980" s="27"/>
      <c r="V980" s="27"/>
      <c r="W980" s="27"/>
      <c r="X980" s="27"/>
      <c r="Y980" s="27"/>
      <c r="Z980" s="27"/>
      <c r="AA980" s="27"/>
      <c r="AB980" s="27"/>
      <c r="AC980" s="27"/>
      <c r="AD980" s="27"/>
      <c r="AK980" s="41">
        <f t="shared" si="395"/>
        <v>0</v>
      </c>
      <c r="AL980" s="41">
        <f t="shared" si="396"/>
        <v>0</v>
      </c>
      <c r="AM980" s="41">
        <f t="shared" si="397"/>
        <v>0</v>
      </c>
      <c r="AN980" s="41">
        <f t="shared" si="398"/>
        <v>0</v>
      </c>
      <c r="AO980" s="41">
        <f t="shared" si="399"/>
        <v>0</v>
      </c>
      <c r="AP980" s="41">
        <f t="shared" si="400"/>
        <v>0</v>
      </c>
      <c r="AQ980" s="41">
        <f t="shared" si="401"/>
        <v>0</v>
      </c>
      <c r="AR980" s="41">
        <f t="shared" si="402"/>
        <v>0</v>
      </c>
      <c r="AS980" s="41">
        <f t="shared" si="403"/>
        <v>0</v>
      </c>
      <c r="AT980" s="41">
        <f t="shared" si="404"/>
        <v>0</v>
      </c>
      <c r="AU980" s="41">
        <f t="shared" si="405"/>
        <v>0</v>
      </c>
      <c r="AV980" s="41">
        <f t="shared" si="406"/>
        <v>0</v>
      </c>
      <c r="AW980" s="41">
        <f t="shared" si="407"/>
        <v>0</v>
      </c>
      <c r="AX980" s="41">
        <f t="shared" si="408"/>
        <v>0</v>
      </c>
      <c r="AY980" s="41">
        <f t="shared" si="409"/>
        <v>0</v>
      </c>
      <c r="AZ980" s="41">
        <f t="shared" si="410"/>
        <v>0</v>
      </c>
    </row>
    <row r="981" spans="1:52" ht="15" customHeight="1">
      <c r="A981" s="159"/>
      <c r="B981" s="179"/>
      <c r="C981" s="220" t="s">
        <v>1022</v>
      </c>
      <c r="D981" s="573" t="str">
        <f t="shared" ref="D981:D1044" si="411">IF(D400="","",D400)</f>
        <v/>
      </c>
      <c r="E981" s="573"/>
      <c r="F981" s="573"/>
      <c r="G981" s="551" t="str">
        <f t="shared" ref="G981:G1044" si="412">IF(G400="","",G400)</f>
        <v/>
      </c>
      <c r="H981" s="551"/>
      <c r="I981" s="551"/>
      <c r="J981" s="551"/>
      <c r="K981" s="551"/>
      <c r="L981" s="551"/>
      <c r="M981" s="551"/>
      <c r="N981" s="551"/>
      <c r="O981" s="27"/>
      <c r="P981" s="27"/>
      <c r="Q981" s="27"/>
      <c r="R981" s="27"/>
      <c r="S981" s="27"/>
      <c r="T981" s="27"/>
      <c r="U981" s="27"/>
      <c r="V981" s="27"/>
      <c r="W981" s="27"/>
      <c r="X981" s="27"/>
      <c r="Y981" s="27"/>
      <c r="Z981" s="27"/>
      <c r="AA981" s="27"/>
      <c r="AB981" s="27"/>
      <c r="AC981" s="27"/>
      <c r="AD981" s="27"/>
      <c r="AK981" s="41">
        <f t="shared" ref="AK981:AK1044" si="413">O981</f>
        <v>0</v>
      </c>
      <c r="AL981" s="41">
        <f t="shared" ref="AL981:AL1044" si="414">COUNTIF(P981:R981,"NS")</f>
        <v>0</v>
      </c>
      <c r="AM981" s="41">
        <f t="shared" ref="AM981:AM1044" si="415">SUM(P981:R981)</f>
        <v>0</v>
      </c>
      <c r="AN981" s="41">
        <f t="shared" ref="AN981:AN1044" si="416">IF(OR(AND(AK981=0, AL981&gt;0),AND(AK981="NS", AM981&gt;0), AND(AK981="NS", AL981=0, AM981=0)), 1, IF(OR(AND(AK981&gt;0, AL981&gt;1,AK981&gt;AM981), AND(AK981="NS", AL981=2), AND(AK981="NS", AM981=0, AL981&gt;0), AK981=AM981), 0, 1))</f>
        <v>0</v>
      </c>
      <c r="AO981" s="41">
        <f t="shared" ref="AO981:AO1044" si="417">S981</f>
        <v>0</v>
      </c>
      <c r="AP981" s="41">
        <f t="shared" ref="AP981:AP1044" si="418">COUNTIF(T981:V981,"NS")</f>
        <v>0</v>
      </c>
      <c r="AQ981" s="41">
        <f t="shared" ref="AQ981:AQ1044" si="419">SUM(T981:V981)</f>
        <v>0</v>
      </c>
      <c r="AR981" s="41">
        <f t="shared" ref="AR981:AR1044" si="420">IF(OR(AND(AO981=0, AP981&gt;0),AND(AO981="NS", AQ981&gt;0), AND(AO981="NS", AP981=0, AQ981=0)), 1, IF(OR(AND(AO981&gt;0, AP981&gt;1,AO981&gt;AQ981), AND(AO981="NS", AP981=2), AND(AO981="NS", AQ981=0, AP981&gt;0), AO981=AQ981), 0, 1))</f>
        <v>0</v>
      </c>
      <c r="AS981" s="41">
        <f t="shared" ref="AS981:AS1044" si="421">W981</f>
        <v>0</v>
      </c>
      <c r="AT981" s="41">
        <f t="shared" ref="AT981:AT1044" si="422">COUNTIF(X981:Z981,"NS")</f>
        <v>0</v>
      </c>
      <c r="AU981" s="41">
        <f t="shared" ref="AU981:AU1044" si="423">SUM(X981:Z981)</f>
        <v>0</v>
      </c>
      <c r="AV981" s="41">
        <f t="shared" ref="AV981:AV1044" si="424">IF(OR(AND(AS981=0, AT981&gt;0),AND(AS981="NS", AU981&gt;0), AND(AS981="NS", AT981=0, AU981=0)), 1, IF(OR(AND(AS981&gt;0, AT981&gt;1,AS981&gt;AU981), AND(AS981="NS", AT981=2), AND(AS981="NS", AU981=0, AT981&gt;0), AS981=AU981), 0, 1))</f>
        <v>0</v>
      </c>
      <c r="AW981" s="41">
        <f t="shared" ref="AW981:AW1044" si="425">AA981</f>
        <v>0</v>
      </c>
      <c r="AX981" s="41">
        <f t="shared" ref="AX981:AX1044" si="426">COUNTIF(AB981:AD981,"NS")</f>
        <v>0</v>
      </c>
      <c r="AY981" s="41">
        <f t="shared" ref="AY981:AY1044" si="427">SUM(AB981:AD981)</f>
        <v>0</v>
      </c>
      <c r="AZ981" s="41">
        <f t="shared" ref="AZ981:AZ1044" si="428">IF(OR(AND(AW981=0, AX981&gt;0),AND(AW981="NS", AY981&gt;0), AND(AW981="NS", AX981=0, AY981=0)), 1, IF(OR(AND(AW981&gt;0, AX981&gt;1,AW981&gt;AY981), AND(AW981="NS", AX981=2), AND(AW981="NS", AY981=0, AX981&gt;0), AW981=AY981), 0, 1))</f>
        <v>0</v>
      </c>
    </row>
    <row r="982" spans="1:52" ht="15" customHeight="1">
      <c r="A982" s="159"/>
      <c r="B982" s="179"/>
      <c r="C982" s="220" t="s">
        <v>1023</v>
      </c>
      <c r="D982" s="573" t="str">
        <f t="shared" si="411"/>
        <v/>
      </c>
      <c r="E982" s="573"/>
      <c r="F982" s="573"/>
      <c r="G982" s="551" t="str">
        <f t="shared" si="412"/>
        <v/>
      </c>
      <c r="H982" s="551"/>
      <c r="I982" s="551"/>
      <c r="J982" s="551"/>
      <c r="K982" s="551"/>
      <c r="L982" s="551"/>
      <c r="M982" s="551"/>
      <c r="N982" s="551"/>
      <c r="O982" s="27"/>
      <c r="P982" s="27"/>
      <c r="Q982" s="27"/>
      <c r="R982" s="27"/>
      <c r="S982" s="27"/>
      <c r="T982" s="27"/>
      <c r="U982" s="27"/>
      <c r="V982" s="27"/>
      <c r="W982" s="27"/>
      <c r="X982" s="27"/>
      <c r="Y982" s="27"/>
      <c r="Z982" s="27"/>
      <c r="AA982" s="27"/>
      <c r="AB982" s="27"/>
      <c r="AC982" s="27"/>
      <c r="AD982" s="27"/>
      <c r="AK982" s="41">
        <f t="shared" si="413"/>
        <v>0</v>
      </c>
      <c r="AL982" s="41">
        <f t="shared" si="414"/>
        <v>0</v>
      </c>
      <c r="AM982" s="41">
        <f t="shared" si="415"/>
        <v>0</v>
      </c>
      <c r="AN982" s="41">
        <f t="shared" si="416"/>
        <v>0</v>
      </c>
      <c r="AO982" s="41">
        <f t="shared" si="417"/>
        <v>0</v>
      </c>
      <c r="AP982" s="41">
        <f t="shared" si="418"/>
        <v>0</v>
      </c>
      <c r="AQ982" s="41">
        <f t="shared" si="419"/>
        <v>0</v>
      </c>
      <c r="AR982" s="41">
        <f t="shared" si="420"/>
        <v>0</v>
      </c>
      <c r="AS982" s="41">
        <f t="shared" si="421"/>
        <v>0</v>
      </c>
      <c r="AT982" s="41">
        <f t="shared" si="422"/>
        <v>0</v>
      </c>
      <c r="AU982" s="41">
        <f t="shared" si="423"/>
        <v>0</v>
      </c>
      <c r="AV982" s="41">
        <f t="shared" si="424"/>
        <v>0</v>
      </c>
      <c r="AW982" s="41">
        <f t="shared" si="425"/>
        <v>0</v>
      </c>
      <c r="AX982" s="41">
        <f t="shared" si="426"/>
        <v>0</v>
      </c>
      <c r="AY982" s="41">
        <f t="shared" si="427"/>
        <v>0</v>
      </c>
      <c r="AZ982" s="41">
        <f t="shared" si="428"/>
        <v>0</v>
      </c>
    </row>
    <row r="983" spans="1:52" ht="15" customHeight="1">
      <c r="A983" s="159"/>
      <c r="B983" s="179"/>
      <c r="C983" s="220" t="s">
        <v>1024</v>
      </c>
      <c r="D983" s="573" t="str">
        <f t="shared" si="411"/>
        <v/>
      </c>
      <c r="E983" s="573"/>
      <c r="F983" s="573"/>
      <c r="G983" s="551" t="str">
        <f t="shared" si="412"/>
        <v/>
      </c>
      <c r="H983" s="551"/>
      <c r="I983" s="551"/>
      <c r="J983" s="551"/>
      <c r="K983" s="551"/>
      <c r="L983" s="551"/>
      <c r="M983" s="551"/>
      <c r="N983" s="551"/>
      <c r="O983" s="27"/>
      <c r="P983" s="27"/>
      <c r="Q983" s="27"/>
      <c r="R983" s="27"/>
      <c r="S983" s="27"/>
      <c r="T983" s="27"/>
      <c r="U983" s="27"/>
      <c r="V983" s="27"/>
      <c r="W983" s="27"/>
      <c r="X983" s="27"/>
      <c r="Y983" s="27"/>
      <c r="Z983" s="27"/>
      <c r="AA983" s="27"/>
      <c r="AB983" s="27"/>
      <c r="AC983" s="27"/>
      <c r="AD983" s="27"/>
      <c r="AK983" s="41">
        <f t="shared" si="413"/>
        <v>0</v>
      </c>
      <c r="AL983" s="41">
        <f t="shared" si="414"/>
        <v>0</v>
      </c>
      <c r="AM983" s="41">
        <f t="shared" si="415"/>
        <v>0</v>
      </c>
      <c r="AN983" s="41">
        <f t="shared" si="416"/>
        <v>0</v>
      </c>
      <c r="AO983" s="41">
        <f t="shared" si="417"/>
        <v>0</v>
      </c>
      <c r="AP983" s="41">
        <f t="shared" si="418"/>
        <v>0</v>
      </c>
      <c r="AQ983" s="41">
        <f t="shared" si="419"/>
        <v>0</v>
      </c>
      <c r="AR983" s="41">
        <f t="shared" si="420"/>
        <v>0</v>
      </c>
      <c r="AS983" s="41">
        <f t="shared" si="421"/>
        <v>0</v>
      </c>
      <c r="AT983" s="41">
        <f t="shared" si="422"/>
        <v>0</v>
      </c>
      <c r="AU983" s="41">
        <f t="shared" si="423"/>
        <v>0</v>
      </c>
      <c r="AV983" s="41">
        <f t="shared" si="424"/>
        <v>0</v>
      </c>
      <c r="AW983" s="41">
        <f t="shared" si="425"/>
        <v>0</v>
      </c>
      <c r="AX983" s="41">
        <f t="shared" si="426"/>
        <v>0</v>
      </c>
      <c r="AY983" s="41">
        <f t="shared" si="427"/>
        <v>0</v>
      </c>
      <c r="AZ983" s="41">
        <f t="shared" si="428"/>
        <v>0</v>
      </c>
    </row>
    <row r="984" spans="1:52" ht="15" customHeight="1">
      <c r="A984" s="159"/>
      <c r="B984" s="179"/>
      <c r="C984" s="220" t="s">
        <v>1025</v>
      </c>
      <c r="D984" s="573" t="str">
        <f t="shared" si="411"/>
        <v/>
      </c>
      <c r="E984" s="573"/>
      <c r="F984" s="573"/>
      <c r="G984" s="551" t="str">
        <f t="shared" si="412"/>
        <v/>
      </c>
      <c r="H984" s="551"/>
      <c r="I984" s="551"/>
      <c r="J984" s="551"/>
      <c r="K984" s="551"/>
      <c r="L984" s="551"/>
      <c r="M984" s="551"/>
      <c r="N984" s="551"/>
      <c r="O984" s="27"/>
      <c r="P984" s="27"/>
      <c r="Q984" s="27"/>
      <c r="R984" s="27"/>
      <c r="S984" s="27"/>
      <c r="T984" s="27"/>
      <c r="U984" s="27"/>
      <c r="V984" s="27"/>
      <c r="W984" s="27"/>
      <c r="X984" s="27"/>
      <c r="Y984" s="27"/>
      <c r="Z984" s="27"/>
      <c r="AA984" s="27"/>
      <c r="AB984" s="27"/>
      <c r="AC984" s="27"/>
      <c r="AD984" s="27"/>
      <c r="AK984" s="41">
        <f t="shared" si="413"/>
        <v>0</v>
      </c>
      <c r="AL984" s="41">
        <f t="shared" si="414"/>
        <v>0</v>
      </c>
      <c r="AM984" s="41">
        <f t="shared" si="415"/>
        <v>0</v>
      </c>
      <c r="AN984" s="41">
        <f t="shared" si="416"/>
        <v>0</v>
      </c>
      <c r="AO984" s="41">
        <f t="shared" si="417"/>
        <v>0</v>
      </c>
      <c r="AP984" s="41">
        <f t="shared" si="418"/>
        <v>0</v>
      </c>
      <c r="AQ984" s="41">
        <f t="shared" si="419"/>
        <v>0</v>
      </c>
      <c r="AR984" s="41">
        <f t="shared" si="420"/>
        <v>0</v>
      </c>
      <c r="AS984" s="41">
        <f t="shared" si="421"/>
        <v>0</v>
      </c>
      <c r="AT984" s="41">
        <f t="shared" si="422"/>
        <v>0</v>
      </c>
      <c r="AU984" s="41">
        <f t="shared" si="423"/>
        <v>0</v>
      </c>
      <c r="AV984" s="41">
        <f t="shared" si="424"/>
        <v>0</v>
      </c>
      <c r="AW984" s="41">
        <f t="shared" si="425"/>
        <v>0</v>
      </c>
      <c r="AX984" s="41">
        <f t="shared" si="426"/>
        <v>0</v>
      </c>
      <c r="AY984" s="41">
        <f t="shared" si="427"/>
        <v>0</v>
      </c>
      <c r="AZ984" s="41">
        <f t="shared" si="428"/>
        <v>0</v>
      </c>
    </row>
    <row r="985" spans="1:52" ht="15" customHeight="1">
      <c r="A985" s="159"/>
      <c r="B985" s="179"/>
      <c r="C985" s="220" t="s">
        <v>1026</v>
      </c>
      <c r="D985" s="573" t="str">
        <f t="shared" si="411"/>
        <v/>
      </c>
      <c r="E985" s="573"/>
      <c r="F985" s="573"/>
      <c r="G985" s="551" t="str">
        <f t="shared" si="412"/>
        <v/>
      </c>
      <c r="H985" s="551"/>
      <c r="I985" s="551"/>
      <c r="J985" s="551"/>
      <c r="K985" s="551"/>
      <c r="L985" s="551"/>
      <c r="M985" s="551"/>
      <c r="N985" s="551"/>
      <c r="O985" s="27"/>
      <c r="P985" s="27"/>
      <c r="Q985" s="27"/>
      <c r="R985" s="27"/>
      <c r="S985" s="27"/>
      <c r="T985" s="27"/>
      <c r="U985" s="27"/>
      <c r="V985" s="27"/>
      <c r="W985" s="27"/>
      <c r="X985" s="27"/>
      <c r="Y985" s="27"/>
      <c r="Z985" s="27"/>
      <c r="AA985" s="27"/>
      <c r="AB985" s="27"/>
      <c r="AC985" s="27"/>
      <c r="AD985" s="27"/>
      <c r="AK985" s="41">
        <f t="shared" si="413"/>
        <v>0</v>
      </c>
      <c r="AL985" s="41">
        <f t="shared" si="414"/>
        <v>0</v>
      </c>
      <c r="AM985" s="41">
        <f t="shared" si="415"/>
        <v>0</v>
      </c>
      <c r="AN985" s="41">
        <f t="shared" si="416"/>
        <v>0</v>
      </c>
      <c r="AO985" s="41">
        <f t="shared" si="417"/>
        <v>0</v>
      </c>
      <c r="AP985" s="41">
        <f t="shared" si="418"/>
        <v>0</v>
      </c>
      <c r="AQ985" s="41">
        <f t="shared" si="419"/>
        <v>0</v>
      </c>
      <c r="AR985" s="41">
        <f t="shared" si="420"/>
        <v>0</v>
      </c>
      <c r="AS985" s="41">
        <f t="shared" si="421"/>
        <v>0</v>
      </c>
      <c r="AT985" s="41">
        <f t="shared" si="422"/>
        <v>0</v>
      </c>
      <c r="AU985" s="41">
        <f t="shared" si="423"/>
        <v>0</v>
      </c>
      <c r="AV985" s="41">
        <f t="shared" si="424"/>
        <v>0</v>
      </c>
      <c r="AW985" s="41">
        <f t="shared" si="425"/>
        <v>0</v>
      </c>
      <c r="AX985" s="41">
        <f t="shared" si="426"/>
        <v>0</v>
      </c>
      <c r="AY985" s="41">
        <f t="shared" si="427"/>
        <v>0</v>
      </c>
      <c r="AZ985" s="41">
        <f t="shared" si="428"/>
        <v>0</v>
      </c>
    </row>
    <row r="986" spans="1:52" ht="15" customHeight="1">
      <c r="A986" s="159"/>
      <c r="B986" s="179"/>
      <c r="C986" s="220" t="s">
        <v>1027</v>
      </c>
      <c r="D986" s="573" t="str">
        <f t="shared" si="411"/>
        <v/>
      </c>
      <c r="E986" s="573"/>
      <c r="F986" s="573"/>
      <c r="G986" s="551" t="str">
        <f t="shared" si="412"/>
        <v/>
      </c>
      <c r="H986" s="551"/>
      <c r="I986" s="551"/>
      <c r="J986" s="551"/>
      <c r="K986" s="551"/>
      <c r="L986" s="551"/>
      <c r="M986" s="551"/>
      <c r="N986" s="551"/>
      <c r="O986" s="27"/>
      <c r="P986" s="27"/>
      <c r="Q986" s="27"/>
      <c r="R986" s="27"/>
      <c r="S986" s="27"/>
      <c r="T986" s="27"/>
      <c r="U986" s="27"/>
      <c r="V986" s="27"/>
      <c r="W986" s="27"/>
      <c r="X986" s="27"/>
      <c r="Y986" s="27"/>
      <c r="Z986" s="27"/>
      <c r="AA986" s="27"/>
      <c r="AB986" s="27"/>
      <c r="AC986" s="27"/>
      <c r="AD986" s="27"/>
      <c r="AK986" s="41">
        <f t="shared" si="413"/>
        <v>0</v>
      </c>
      <c r="AL986" s="41">
        <f t="shared" si="414"/>
        <v>0</v>
      </c>
      <c r="AM986" s="41">
        <f t="shared" si="415"/>
        <v>0</v>
      </c>
      <c r="AN986" s="41">
        <f t="shared" si="416"/>
        <v>0</v>
      </c>
      <c r="AO986" s="41">
        <f t="shared" si="417"/>
        <v>0</v>
      </c>
      <c r="AP986" s="41">
        <f t="shared" si="418"/>
        <v>0</v>
      </c>
      <c r="AQ986" s="41">
        <f t="shared" si="419"/>
        <v>0</v>
      </c>
      <c r="AR986" s="41">
        <f t="shared" si="420"/>
        <v>0</v>
      </c>
      <c r="AS986" s="41">
        <f t="shared" si="421"/>
        <v>0</v>
      </c>
      <c r="AT986" s="41">
        <f t="shared" si="422"/>
        <v>0</v>
      </c>
      <c r="AU986" s="41">
        <f t="shared" si="423"/>
        <v>0</v>
      </c>
      <c r="AV986" s="41">
        <f t="shared" si="424"/>
        <v>0</v>
      </c>
      <c r="AW986" s="41">
        <f t="shared" si="425"/>
        <v>0</v>
      </c>
      <c r="AX986" s="41">
        <f t="shared" si="426"/>
        <v>0</v>
      </c>
      <c r="AY986" s="41">
        <f t="shared" si="427"/>
        <v>0</v>
      </c>
      <c r="AZ986" s="41">
        <f t="shared" si="428"/>
        <v>0</v>
      </c>
    </row>
    <row r="987" spans="1:52" ht="15" customHeight="1">
      <c r="A987" s="159"/>
      <c r="B987" s="179"/>
      <c r="C987" s="220" t="s">
        <v>1028</v>
      </c>
      <c r="D987" s="573" t="str">
        <f t="shared" si="411"/>
        <v/>
      </c>
      <c r="E987" s="573"/>
      <c r="F987" s="573"/>
      <c r="G987" s="551" t="str">
        <f t="shared" si="412"/>
        <v/>
      </c>
      <c r="H987" s="551"/>
      <c r="I987" s="551"/>
      <c r="J987" s="551"/>
      <c r="K987" s="551"/>
      <c r="L987" s="551"/>
      <c r="M987" s="551"/>
      <c r="N987" s="551"/>
      <c r="O987" s="27"/>
      <c r="P987" s="27"/>
      <c r="Q987" s="27"/>
      <c r="R987" s="27"/>
      <c r="S987" s="27"/>
      <c r="T987" s="27"/>
      <c r="U987" s="27"/>
      <c r="V987" s="27"/>
      <c r="W987" s="27"/>
      <c r="X987" s="27"/>
      <c r="Y987" s="27"/>
      <c r="Z987" s="27"/>
      <c r="AA987" s="27"/>
      <c r="AB987" s="27"/>
      <c r="AC987" s="27"/>
      <c r="AD987" s="27"/>
      <c r="AK987" s="41">
        <f t="shared" si="413"/>
        <v>0</v>
      </c>
      <c r="AL987" s="41">
        <f t="shared" si="414"/>
        <v>0</v>
      </c>
      <c r="AM987" s="41">
        <f t="shared" si="415"/>
        <v>0</v>
      </c>
      <c r="AN987" s="41">
        <f t="shared" si="416"/>
        <v>0</v>
      </c>
      <c r="AO987" s="41">
        <f t="shared" si="417"/>
        <v>0</v>
      </c>
      <c r="AP987" s="41">
        <f t="shared" si="418"/>
        <v>0</v>
      </c>
      <c r="AQ987" s="41">
        <f t="shared" si="419"/>
        <v>0</v>
      </c>
      <c r="AR987" s="41">
        <f t="shared" si="420"/>
        <v>0</v>
      </c>
      <c r="AS987" s="41">
        <f t="shared" si="421"/>
        <v>0</v>
      </c>
      <c r="AT987" s="41">
        <f t="shared" si="422"/>
        <v>0</v>
      </c>
      <c r="AU987" s="41">
        <f t="shared" si="423"/>
        <v>0</v>
      </c>
      <c r="AV987" s="41">
        <f t="shared" si="424"/>
        <v>0</v>
      </c>
      <c r="AW987" s="41">
        <f t="shared" si="425"/>
        <v>0</v>
      </c>
      <c r="AX987" s="41">
        <f t="shared" si="426"/>
        <v>0</v>
      </c>
      <c r="AY987" s="41">
        <f t="shared" si="427"/>
        <v>0</v>
      </c>
      <c r="AZ987" s="41">
        <f t="shared" si="428"/>
        <v>0</v>
      </c>
    </row>
    <row r="988" spans="1:52" ht="15" customHeight="1">
      <c r="A988" s="159"/>
      <c r="B988" s="179"/>
      <c r="C988" s="220" t="s">
        <v>1029</v>
      </c>
      <c r="D988" s="573" t="str">
        <f t="shared" si="411"/>
        <v/>
      </c>
      <c r="E988" s="573"/>
      <c r="F988" s="573"/>
      <c r="G988" s="551" t="str">
        <f t="shared" si="412"/>
        <v/>
      </c>
      <c r="H988" s="551"/>
      <c r="I988" s="551"/>
      <c r="J988" s="551"/>
      <c r="K988" s="551"/>
      <c r="L988" s="551"/>
      <c r="M988" s="551"/>
      <c r="N988" s="551"/>
      <c r="O988" s="27"/>
      <c r="P988" s="27"/>
      <c r="Q988" s="27"/>
      <c r="R988" s="27"/>
      <c r="S988" s="27"/>
      <c r="T988" s="27"/>
      <c r="U988" s="27"/>
      <c r="V988" s="27"/>
      <c r="W988" s="27"/>
      <c r="X988" s="27"/>
      <c r="Y988" s="27"/>
      <c r="Z988" s="27"/>
      <c r="AA988" s="27"/>
      <c r="AB988" s="27"/>
      <c r="AC988" s="27"/>
      <c r="AD988" s="27"/>
      <c r="AK988" s="41">
        <f t="shared" si="413"/>
        <v>0</v>
      </c>
      <c r="AL988" s="41">
        <f t="shared" si="414"/>
        <v>0</v>
      </c>
      <c r="AM988" s="41">
        <f t="shared" si="415"/>
        <v>0</v>
      </c>
      <c r="AN988" s="41">
        <f t="shared" si="416"/>
        <v>0</v>
      </c>
      <c r="AO988" s="41">
        <f t="shared" si="417"/>
        <v>0</v>
      </c>
      <c r="AP988" s="41">
        <f t="shared" si="418"/>
        <v>0</v>
      </c>
      <c r="AQ988" s="41">
        <f t="shared" si="419"/>
        <v>0</v>
      </c>
      <c r="AR988" s="41">
        <f t="shared" si="420"/>
        <v>0</v>
      </c>
      <c r="AS988" s="41">
        <f t="shared" si="421"/>
        <v>0</v>
      </c>
      <c r="AT988" s="41">
        <f t="shared" si="422"/>
        <v>0</v>
      </c>
      <c r="AU988" s="41">
        <f t="shared" si="423"/>
        <v>0</v>
      </c>
      <c r="AV988" s="41">
        <f t="shared" si="424"/>
        <v>0</v>
      </c>
      <c r="AW988" s="41">
        <f t="shared" si="425"/>
        <v>0</v>
      </c>
      <c r="AX988" s="41">
        <f t="shared" si="426"/>
        <v>0</v>
      </c>
      <c r="AY988" s="41">
        <f t="shared" si="427"/>
        <v>0</v>
      </c>
      <c r="AZ988" s="41">
        <f t="shared" si="428"/>
        <v>0</v>
      </c>
    </row>
    <row r="989" spans="1:52" ht="15" customHeight="1">
      <c r="A989" s="159"/>
      <c r="B989" s="179"/>
      <c r="C989" s="220" t="s">
        <v>1030</v>
      </c>
      <c r="D989" s="573" t="str">
        <f t="shared" si="411"/>
        <v/>
      </c>
      <c r="E989" s="573"/>
      <c r="F989" s="573"/>
      <c r="G989" s="551" t="str">
        <f t="shared" si="412"/>
        <v/>
      </c>
      <c r="H989" s="551"/>
      <c r="I989" s="551"/>
      <c r="J989" s="551"/>
      <c r="K989" s="551"/>
      <c r="L989" s="551"/>
      <c r="M989" s="551"/>
      <c r="N989" s="551"/>
      <c r="O989" s="27"/>
      <c r="P989" s="27"/>
      <c r="Q989" s="27"/>
      <c r="R989" s="27"/>
      <c r="S989" s="27"/>
      <c r="T989" s="27"/>
      <c r="U989" s="27"/>
      <c r="V989" s="27"/>
      <c r="W989" s="27"/>
      <c r="X989" s="27"/>
      <c r="Y989" s="27"/>
      <c r="Z989" s="27"/>
      <c r="AA989" s="27"/>
      <c r="AB989" s="27"/>
      <c r="AC989" s="27"/>
      <c r="AD989" s="27"/>
      <c r="AK989" s="41">
        <f t="shared" si="413"/>
        <v>0</v>
      </c>
      <c r="AL989" s="41">
        <f t="shared" si="414"/>
        <v>0</v>
      </c>
      <c r="AM989" s="41">
        <f t="shared" si="415"/>
        <v>0</v>
      </c>
      <c r="AN989" s="41">
        <f t="shared" si="416"/>
        <v>0</v>
      </c>
      <c r="AO989" s="41">
        <f t="shared" si="417"/>
        <v>0</v>
      </c>
      <c r="AP989" s="41">
        <f t="shared" si="418"/>
        <v>0</v>
      </c>
      <c r="AQ989" s="41">
        <f t="shared" si="419"/>
        <v>0</v>
      </c>
      <c r="AR989" s="41">
        <f t="shared" si="420"/>
        <v>0</v>
      </c>
      <c r="AS989" s="41">
        <f t="shared" si="421"/>
        <v>0</v>
      </c>
      <c r="AT989" s="41">
        <f t="shared" si="422"/>
        <v>0</v>
      </c>
      <c r="AU989" s="41">
        <f t="shared" si="423"/>
        <v>0</v>
      </c>
      <c r="AV989" s="41">
        <f t="shared" si="424"/>
        <v>0</v>
      </c>
      <c r="AW989" s="41">
        <f t="shared" si="425"/>
        <v>0</v>
      </c>
      <c r="AX989" s="41">
        <f t="shared" si="426"/>
        <v>0</v>
      </c>
      <c r="AY989" s="41">
        <f t="shared" si="427"/>
        <v>0</v>
      </c>
      <c r="AZ989" s="41">
        <f t="shared" si="428"/>
        <v>0</v>
      </c>
    </row>
    <row r="990" spans="1:52" ht="15" customHeight="1">
      <c r="A990" s="159"/>
      <c r="B990" s="179"/>
      <c r="C990" s="220" t="s">
        <v>1031</v>
      </c>
      <c r="D990" s="573" t="str">
        <f t="shared" si="411"/>
        <v/>
      </c>
      <c r="E990" s="573"/>
      <c r="F990" s="573"/>
      <c r="G990" s="551" t="str">
        <f t="shared" si="412"/>
        <v/>
      </c>
      <c r="H990" s="551"/>
      <c r="I990" s="551"/>
      <c r="J990" s="551"/>
      <c r="K990" s="551"/>
      <c r="L990" s="551"/>
      <c r="M990" s="551"/>
      <c r="N990" s="551"/>
      <c r="O990" s="27"/>
      <c r="P990" s="27"/>
      <c r="Q990" s="27"/>
      <c r="R990" s="27"/>
      <c r="S990" s="27"/>
      <c r="T990" s="27"/>
      <c r="U990" s="27"/>
      <c r="V990" s="27"/>
      <c r="W990" s="27"/>
      <c r="X990" s="27"/>
      <c r="Y990" s="27"/>
      <c r="Z990" s="27"/>
      <c r="AA990" s="27"/>
      <c r="AB990" s="27"/>
      <c r="AC990" s="27"/>
      <c r="AD990" s="27"/>
      <c r="AK990" s="41">
        <f t="shared" si="413"/>
        <v>0</v>
      </c>
      <c r="AL990" s="41">
        <f t="shared" si="414"/>
        <v>0</v>
      </c>
      <c r="AM990" s="41">
        <f t="shared" si="415"/>
        <v>0</v>
      </c>
      <c r="AN990" s="41">
        <f t="shared" si="416"/>
        <v>0</v>
      </c>
      <c r="AO990" s="41">
        <f t="shared" si="417"/>
        <v>0</v>
      </c>
      <c r="AP990" s="41">
        <f t="shared" si="418"/>
        <v>0</v>
      </c>
      <c r="AQ990" s="41">
        <f t="shared" si="419"/>
        <v>0</v>
      </c>
      <c r="AR990" s="41">
        <f t="shared" si="420"/>
        <v>0</v>
      </c>
      <c r="AS990" s="41">
        <f t="shared" si="421"/>
        <v>0</v>
      </c>
      <c r="AT990" s="41">
        <f t="shared" si="422"/>
        <v>0</v>
      </c>
      <c r="AU990" s="41">
        <f t="shared" si="423"/>
        <v>0</v>
      </c>
      <c r="AV990" s="41">
        <f t="shared" si="424"/>
        <v>0</v>
      </c>
      <c r="AW990" s="41">
        <f t="shared" si="425"/>
        <v>0</v>
      </c>
      <c r="AX990" s="41">
        <f t="shared" si="426"/>
        <v>0</v>
      </c>
      <c r="AY990" s="41">
        <f t="shared" si="427"/>
        <v>0</v>
      </c>
      <c r="AZ990" s="41">
        <f t="shared" si="428"/>
        <v>0</v>
      </c>
    </row>
    <row r="991" spans="1:52" ht="15" customHeight="1">
      <c r="A991" s="159"/>
      <c r="B991" s="179"/>
      <c r="C991" s="220" t="s">
        <v>1032</v>
      </c>
      <c r="D991" s="573" t="str">
        <f t="shared" si="411"/>
        <v/>
      </c>
      <c r="E991" s="573"/>
      <c r="F991" s="573"/>
      <c r="G991" s="551" t="str">
        <f t="shared" si="412"/>
        <v/>
      </c>
      <c r="H991" s="551"/>
      <c r="I991" s="551"/>
      <c r="J991" s="551"/>
      <c r="K991" s="551"/>
      <c r="L991" s="551"/>
      <c r="M991" s="551"/>
      <c r="N991" s="551"/>
      <c r="O991" s="27"/>
      <c r="P991" s="27"/>
      <c r="Q991" s="27"/>
      <c r="R991" s="27"/>
      <c r="S991" s="27"/>
      <c r="T991" s="27"/>
      <c r="U991" s="27"/>
      <c r="V991" s="27"/>
      <c r="W991" s="27"/>
      <c r="X991" s="27"/>
      <c r="Y991" s="27"/>
      <c r="Z991" s="27"/>
      <c r="AA991" s="27"/>
      <c r="AB991" s="27"/>
      <c r="AC991" s="27"/>
      <c r="AD991" s="27"/>
      <c r="AK991" s="41">
        <f t="shared" si="413"/>
        <v>0</v>
      </c>
      <c r="AL991" s="41">
        <f t="shared" si="414"/>
        <v>0</v>
      </c>
      <c r="AM991" s="41">
        <f t="shared" si="415"/>
        <v>0</v>
      </c>
      <c r="AN991" s="41">
        <f t="shared" si="416"/>
        <v>0</v>
      </c>
      <c r="AO991" s="41">
        <f t="shared" si="417"/>
        <v>0</v>
      </c>
      <c r="AP991" s="41">
        <f t="shared" si="418"/>
        <v>0</v>
      </c>
      <c r="AQ991" s="41">
        <f t="shared" si="419"/>
        <v>0</v>
      </c>
      <c r="AR991" s="41">
        <f t="shared" si="420"/>
        <v>0</v>
      </c>
      <c r="AS991" s="41">
        <f t="shared" si="421"/>
        <v>0</v>
      </c>
      <c r="AT991" s="41">
        <f t="shared" si="422"/>
        <v>0</v>
      </c>
      <c r="AU991" s="41">
        <f t="shared" si="423"/>
        <v>0</v>
      </c>
      <c r="AV991" s="41">
        <f t="shared" si="424"/>
        <v>0</v>
      </c>
      <c r="AW991" s="41">
        <f t="shared" si="425"/>
        <v>0</v>
      </c>
      <c r="AX991" s="41">
        <f t="shared" si="426"/>
        <v>0</v>
      </c>
      <c r="AY991" s="41">
        <f t="shared" si="427"/>
        <v>0</v>
      </c>
      <c r="AZ991" s="41">
        <f t="shared" si="428"/>
        <v>0</v>
      </c>
    </row>
    <row r="992" spans="1:52" ht="15" customHeight="1">
      <c r="A992" s="159"/>
      <c r="B992" s="179"/>
      <c r="C992" s="220" t="s">
        <v>1033</v>
      </c>
      <c r="D992" s="573" t="str">
        <f t="shared" si="411"/>
        <v/>
      </c>
      <c r="E992" s="573"/>
      <c r="F992" s="573"/>
      <c r="G992" s="551" t="str">
        <f t="shared" si="412"/>
        <v/>
      </c>
      <c r="H992" s="551"/>
      <c r="I992" s="551"/>
      <c r="J992" s="551"/>
      <c r="K992" s="551"/>
      <c r="L992" s="551"/>
      <c r="M992" s="551"/>
      <c r="N992" s="551"/>
      <c r="O992" s="27"/>
      <c r="P992" s="27"/>
      <c r="Q992" s="27"/>
      <c r="R992" s="27"/>
      <c r="S992" s="27"/>
      <c r="T992" s="27"/>
      <c r="U992" s="27"/>
      <c r="V992" s="27"/>
      <c r="W992" s="27"/>
      <c r="X992" s="27"/>
      <c r="Y992" s="27"/>
      <c r="Z992" s="27"/>
      <c r="AA992" s="27"/>
      <c r="AB992" s="27"/>
      <c r="AC992" s="27"/>
      <c r="AD992" s="27"/>
      <c r="AK992" s="41">
        <f t="shared" si="413"/>
        <v>0</v>
      </c>
      <c r="AL992" s="41">
        <f t="shared" si="414"/>
        <v>0</v>
      </c>
      <c r="AM992" s="41">
        <f t="shared" si="415"/>
        <v>0</v>
      </c>
      <c r="AN992" s="41">
        <f t="shared" si="416"/>
        <v>0</v>
      </c>
      <c r="AO992" s="41">
        <f t="shared" si="417"/>
        <v>0</v>
      </c>
      <c r="AP992" s="41">
        <f t="shared" si="418"/>
        <v>0</v>
      </c>
      <c r="AQ992" s="41">
        <f t="shared" si="419"/>
        <v>0</v>
      </c>
      <c r="AR992" s="41">
        <f t="shared" si="420"/>
        <v>0</v>
      </c>
      <c r="AS992" s="41">
        <f t="shared" si="421"/>
        <v>0</v>
      </c>
      <c r="AT992" s="41">
        <f t="shared" si="422"/>
        <v>0</v>
      </c>
      <c r="AU992" s="41">
        <f t="shared" si="423"/>
        <v>0</v>
      </c>
      <c r="AV992" s="41">
        <f t="shared" si="424"/>
        <v>0</v>
      </c>
      <c r="AW992" s="41">
        <f t="shared" si="425"/>
        <v>0</v>
      </c>
      <c r="AX992" s="41">
        <f t="shared" si="426"/>
        <v>0</v>
      </c>
      <c r="AY992" s="41">
        <f t="shared" si="427"/>
        <v>0</v>
      </c>
      <c r="AZ992" s="41">
        <f t="shared" si="428"/>
        <v>0</v>
      </c>
    </row>
    <row r="993" spans="1:52" ht="15" customHeight="1">
      <c r="A993" s="159"/>
      <c r="B993" s="179"/>
      <c r="C993" s="220" t="s">
        <v>1034</v>
      </c>
      <c r="D993" s="573" t="str">
        <f t="shared" si="411"/>
        <v/>
      </c>
      <c r="E993" s="573"/>
      <c r="F993" s="573"/>
      <c r="G993" s="551" t="str">
        <f t="shared" si="412"/>
        <v/>
      </c>
      <c r="H993" s="551"/>
      <c r="I993" s="551"/>
      <c r="J993" s="551"/>
      <c r="K993" s="551"/>
      <c r="L993" s="551"/>
      <c r="M993" s="551"/>
      <c r="N993" s="551"/>
      <c r="O993" s="27"/>
      <c r="P993" s="27"/>
      <c r="Q993" s="27"/>
      <c r="R993" s="27"/>
      <c r="S993" s="27"/>
      <c r="T993" s="27"/>
      <c r="U993" s="27"/>
      <c r="V993" s="27"/>
      <c r="W993" s="27"/>
      <c r="X993" s="27"/>
      <c r="Y993" s="27"/>
      <c r="Z993" s="27"/>
      <c r="AA993" s="27"/>
      <c r="AB993" s="27"/>
      <c r="AC993" s="27"/>
      <c r="AD993" s="27"/>
      <c r="AK993" s="41">
        <f t="shared" si="413"/>
        <v>0</v>
      </c>
      <c r="AL993" s="41">
        <f t="shared" si="414"/>
        <v>0</v>
      </c>
      <c r="AM993" s="41">
        <f t="shared" si="415"/>
        <v>0</v>
      </c>
      <c r="AN993" s="41">
        <f t="shared" si="416"/>
        <v>0</v>
      </c>
      <c r="AO993" s="41">
        <f t="shared" si="417"/>
        <v>0</v>
      </c>
      <c r="AP993" s="41">
        <f t="shared" si="418"/>
        <v>0</v>
      </c>
      <c r="AQ993" s="41">
        <f t="shared" si="419"/>
        <v>0</v>
      </c>
      <c r="AR993" s="41">
        <f t="shared" si="420"/>
        <v>0</v>
      </c>
      <c r="AS993" s="41">
        <f t="shared" si="421"/>
        <v>0</v>
      </c>
      <c r="AT993" s="41">
        <f t="shared" si="422"/>
        <v>0</v>
      </c>
      <c r="AU993" s="41">
        <f t="shared" si="423"/>
        <v>0</v>
      </c>
      <c r="AV993" s="41">
        <f t="shared" si="424"/>
        <v>0</v>
      </c>
      <c r="AW993" s="41">
        <f t="shared" si="425"/>
        <v>0</v>
      </c>
      <c r="AX993" s="41">
        <f t="shared" si="426"/>
        <v>0</v>
      </c>
      <c r="AY993" s="41">
        <f t="shared" si="427"/>
        <v>0</v>
      </c>
      <c r="AZ993" s="41">
        <f t="shared" si="428"/>
        <v>0</v>
      </c>
    </row>
    <row r="994" spans="1:52" ht="15" customHeight="1">
      <c r="A994" s="159"/>
      <c r="B994" s="179"/>
      <c r="C994" s="220" t="s">
        <v>1035</v>
      </c>
      <c r="D994" s="573" t="str">
        <f t="shared" si="411"/>
        <v/>
      </c>
      <c r="E994" s="573"/>
      <c r="F994" s="573"/>
      <c r="G994" s="551" t="str">
        <f t="shared" si="412"/>
        <v/>
      </c>
      <c r="H994" s="551"/>
      <c r="I994" s="551"/>
      <c r="J994" s="551"/>
      <c r="K994" s="551"/>
      <c r="L994" s="551"/>
      <c r="M994" s="551"/>
      <c r="N994" s="551"/>
      <c r="O994" s="27"/>
      <c r="P994" s="27"/>
      <c r="Q994" s="27"/>
      <c r="R994" s="27"/>
      <c r="S994" s="27"/>
      <c r="T994" s="27"/>
      <c r="U994" s="27"/>
      <c r="V994" s="27"/>
      <c r="W994" s="27"/>
      <c r="X994" s="27"/>
      <c r="Y994" s="27"/>
      <c r="Z994" s="27"/>
      <c r="AA994" s="27"/>
      <c r="AB994" s="27"/>
      <c r="AC994" s="27"/>
      <c r="AD994" s="27"/>
      <c r="AK994" s="41">
        <f t="shared" si="413"/>
        <v>0</v>
      </c>
      <c r="AL994" s="41">
        <f t="shared" si="414"/>
        <v>0</v>
      </c>
      <c r="AM994" s="41">
        <f t="shared" si="415"/>
        <v>0</v>
      </c>
      <c r="AN994" s="41">
        <f t="shared" si="416"/>
        <v>0</v>
      </c>
      <c r="AO994" s="41">
        <f t="shared" si="417"/>
        <v>0</v>
      </c>
      <c r="AP994" s="41">
        <f t="shared" si="418"/>
        <v>0</v>
      </c>
      <c r="AQ994" s="41">
        <f t="shared" si="419"/>
        <v>0</v>
      </c>
      <c r="AR994" s="41">
        <f t="shared" si="420"/>
        <v>0</v>
      </c>
      <c r="AS994" s="41">
        <f t="shared" si="421"/>
        <v>0</v>
      </c>
      <c r="AT994" s="41">
        <f t="shared" si="422"/>
        <v>0</v>
      </c>
      <c r="AU994" s="41">
        <f t="shared" si="423"/>
        <v>0</v>
      </c>
      <c r="AV994" s="41">
        <f t="shared" si="424"/>
        <v>0</v>
      </c>
      <c r="AW994" s="41">
        <f t="shared" si="425"/>
        <v>0</v>
      </c>
      <c r="AX994" s="41">
        <f t="shared" si="426"/>
        <v>0</v>
      </c>
      <c r="AY994" s="41">
        <f t="shared" si="427"/>
        <v>0</v>
      </c>
      <c r="AZ994" s="41">
        <f t="shared" si="428"/>
        <v>0</v>
      </c>
    </row>
    <row r="995" spans="1:52" ht="15" customHeight="1">
      <c r="A995" s="159"/>
      <c r="B995" s="179"/>
      <c r="C995" s="220" t="s">
        <v>1036</v>
      </c>
      <c r="D995" s="573" t="str">
        <f t="shared" si="411"/>
        <v/>
      </c>
      <c r="E995" s="573"/>
      <c r="F995" s="573"/>
      <c r="G995" s="551" t="str">
        <f t="shared" si="412"/>
        <v/>
      </c>
      <c r="H995" s="551"/>
      <c r="I995" s="551"/>
      <c r="J995" s="551"/>
      <c r="K995" s="551"/>
      <c r="L995" s="551"/>
      <c r="M995" s="551"/>
      <c r="N995" s="551"/>
      <c r="O995" s="27"/>
      <c r="P995" s="27"/>
      <c r="Q995" s="27"/>
      <c r="R995" s="27"/>
      <c r="S995" s="27"/>
      <c r="T995" s="27"/>
      <c r="U995" s="27"/>
      <c r="V995" s="27"/>
      <c r="W995" s="27"/>
      <c r="X995" s="27"/>
      <c r="Y995" s="27"/>
      <c r="Z995" s="27"/>
      <c r="AA995" s="27"/>
      <c r="AB995" s="27"/>
      <c r="AC995" s="27"/>
      <c r="AD995" s="27"/>
      <c r="AK995" s="41">
        <f t="shared" si="413"/>
        <v>0</v>
      </c>
      <c r="AL995" s="41">
        <f t="shared" si="414"/>
        <v>0</v>
      </c>
      <c r="AM995" s="41">
        <f t="shared" si="415"/>
        <v>0</v>
      </c>
      <c r="AN995" s="41">
        <f t="shared" si="416"/>
        <v>0</v>
      </c>
      <c r="AO995" s="41">
        <f t="shared" si="417"/>
        <v>0</v>
      </c>
      <c r="AP995" s="41">
        <f t="shared" si="418"/>
        <v>0</v>
      </c>
      <c r="AQ995" s="41">
        <f t="shared" si="419"/>
        <v>0</v>
      </c>
      <c r="AR995" s="41">
        <f t="shared" si="420"/>
        <v>0</v>
      </c>
      <c r="AS995" s="41">
        <f t="shared" si="421"/>
        <v>0</v>
      </c>
      <c r="AT995" s="41">
        <f t="shared" si="422"/>
        <v>0</v>
      </c>
      <c r="AU995" s="41">
        <f t="shared" si="423"/>
        <v>0</v>
      </c>
      <c r="AV995" s="41">
        <f t="shared" si="424"/>
        <v>0</v>
      </c>
      <c r="AW995" s="41">
        <f t="shared" si="425"/>
        <v>0</v>
      </c>
      <c r="AX995" s="41">
        <f t="shared" si="426"/>
        <v>0</v>
      </c>
      <c r="AY995" s="41">
        <f t="shared" si="427"/>
        <v>0</v>
      </c>
      <c r="AZ995" s="41">
        <f t="shared" si="428"/>
        <v>0</v>
      </c>
    </row>
    <row r="996" spans="1:52" ht="15" customHeight="1">
      <c r="A996" s="159"/>
      <c r="B996" s="179"/>
      <c r="C996" s="220" t="s">
        <v>1037</v>
      </c>
      <c r="D996" s="573" t="str">
        <f t="shared" si="411"/>
        <v/>
      </c>
      <c r="E996" s="573"/>
      <c r="F996" s="573"/>
      <c r="G996" s="551" t="str">
        <f t="shared" si="412"/>
        <v/>
      </c>
      <c r="H996" s="551"/>
      <c r="I996" s="551"/>
      <c r="J996" s="551"/>
      <c r="K996" s="551"/>
      <c r="L996" s="551"/>
      <c r="M996" s="551"/>
      <c r="N996" s="551"/>
      <c r="O996" s="27"/>
      <c r="P996" s="27"/>
      <c r="Q996" s="27"/>
      <c r="R996" s="27"/>
      <c r="S996" s="27"/>
      <c r="T996" s="27"/>
      <c r="U996" s="27"/>
      <c r="V996" s="27"/>
      <c r="W996" s="27"/>
      <c r="X996" s="27"/>
      <c r="Y996" s="27"/>
      <c r="Z996" s="27"/>
      <c r="AA996" s="27"/>
      <c r="AB996" s="27"/>
      <c r="AC996" s="27"/>
      <c r="AD996" s="27"/>
      <c r="AK996" s="41">
        <f t="shared" si="413"/>
        <v>0</v>
      </c>
      <c r="AL996" s="41">
        <f t="shared" si="414"/>
        <v>0</v>
      </c>
      <c r="AM996" s="41">
        <f t="shared" si="415"/>
        <v>0</v>
      </c>
      <c r="AN996" s="41">
        <f t="shared" si="416"/>
        <v>0</v>
      </c>
      <c r="AO996" s="41">
        <f t="shared" si="417"/>
        <v>0</v>
      </c>
      <c r="AP996" s="41">
        <f t="shared" si="418"/>
        <v>0</v>
      </c>
      <c r="AQ996" s="41">
        <f t="shared" si="419"/>
        <v>0</v>
      </c>
      <c r="AR996" s="41">
        <f t="shared" si="420"/>
        <v>0</v>
      </c>
      <c r="AS996" s="41">
        <f t="shared" si="421"/>
        <v>0</v>
      </c>
      <c r="AT996" s="41">
        <f t="shared" si="422"/>
        <v>0</v>
      </c>
      <c r="AU996" s="41">
        <f t="shared" si="423"/>
        <v>0</v>
      </c>
      <c r="AV996" s="41">
        <f t="shared" si="424"/>
        <v>0</v>
      </c>
      <c r="AW996" s="41">
        <f t="shared" si="425"/>
        <v>0</v>
      </c>
      <c r="AX996" s="41">
        <f t="shared" si="426"/>
        <v>0</v>
      </c>
      <c r="AY996" s="41">
        <f t="shared" si="427"/>
        <v>0</v>
      </c>
      <c r="AZ996" s="41">
        <f t="shared" si="428"/>
        <v>0</v>
      </c>
    </row>
    <row r="997" spans="1:52" ht="15" customHeight="1">
      <c r="A997" s="159"/>
      <c r="B997" s="179"/>
      <c r="C997" s="220" t="s">
        <v>1038</v>
      </c>
      <c r="D997" s="573" t="str">
        <f t="shared" si="411"/>
        <v/>
      </c>
      <c r="E997" s="573"/>
      <c r="F997" s="573"/>
      <c r="G997" s="551" t="str">
        <f t="shared" si="412"/>
        <v/>
      </c>
      <c r="H997" s="551"/>
      <c r="I997" s="551"/>
      <c r="J997" s="551"/>
      <c r="K997" s="551"/>
      <c r="L997" s="551"/>
      <c r="M997" s="551"/>
      <c r="N997" s="551"/>
      <c r="O997" s="27"/>
      <c r="P997" s="27"/>
      <c r="Q997" s="27"/>
      <c r="R997" s="27"/>
      <c r="S997" s="27"/>
      <c r="T997" s="27"/>
      <c r="U997" s="27"/>
      <c r="V997" s="27"/>
      <c r="W997" s="27"/>
      <c r="X997" s="27"/>
      <c r="Y997" s="27"/>
      <c r="Z997" s="27"/>
      <c r="AA997" s="27"/>
      <c r="AB997" s="27"/>
      <c r="AC997" s="27"/>
      <c r="AD997" s="27"/>
      <c r="AK997" s="41">
        <f t="shared" si="413"/>
        <v>0</v>
      </c>
      <c r="AL997" s="41">
        <f t="shared" si="414"/>
        <v>0</v>
      </c>
      <c r="AM997" s="41">
        <f t="shared" si="415"/>
        <v>0</v>
      </c>
      <c r="AN997" s="41">
        <f t="shared" si="416"/>
        <v>0</v>
      </c>
      <c r="AO997" s="41">
        <f t="shared" si="417"/>
        <v>0</v>
      </c>
      <c r="AP997" s="41">
        <f t="shared" si="418"/>
        <v>0</v>
      </c>
      <c r="AQ997" s="41">
        <f t="shared" si="419"/>
        <v>0</v>
      </c>
      <c r="AR997" s="41">
        <f t="shared" si="420"/>
        <v>0</v>
      </c>
      <c r="AS997" s="41">
        <f t="shared" si="421"/>
        <v>0</v>
      </c>
      <c r="AT997" s="41">
        <f t="shared" si="422"/>
        <v>0</v>
      </c>
      <c r="AU997" s="41">
        <f t="shared" si="423"/>
        <v>0</v>
      </c>
      <c r="AV997" s="41">
        <f t="shared" si="424"/>
        <v>0</v>
      </c>
      <c r="AW997" s="41">
        <f t="shared" si="425"/>
        <v>0</v>
      </c>
      <c r="AX997" s="41">
        <f t="shared" si="426"/>
        <v>0</v>
      </c>
      <c r="AY997" s="41">
        <f t="shared" si="427"/>
        <v>0</v>
      </c>
      <c r="AZ997" s="41">
        <f t="shared" si="428"/>
        <v>0</v>
      </c>
    </row>
    <row r="998" spans="1:52" ht="15" customHeight="1">
      <c r="A998" s="159"/>
      <c r="B998" s="179"/>
      <c r="C998" s="220" t="s">
        <v>1039</v>
      </c>
      <c r="D998" s="573" t="str">
        <f t="shared" si="411"/>
        <v/>
      </c>
      <c r="E998" s="573"/>
      <c r="F998" s="573"/>
      <c r="G998" s="551" t="str">
        <f t="shared" si="412"/>
        <v/>
      </c>
      <c r="H998" s="551"/>
      <c r="I998" s="551"/>
      <c r="J998" s="551"/>
      <c r="K998" s="551"/>
      <c r="L998" s="551"/>
      <c r="M998" s="551"/>
      <c r="N998" s="551"/>
      <c r="O998" s="27"/>
      <c r="P998" s="27"/>
      <c r="Q998" s="27"/>
      <c r="R998" s="27"/>
      <c r="S998" s="27"/>
      <c r="T998" s="27"/>
      <c r="U998" s="27"/>
      <c r="V998" s="27"/>
      <c r="W998" s="27"/>
      <c r="X998" s="27"/>
      <c r="Y998" s="27"/>
      <c r="Z998" s="27"/>
      <c r="AA998" s="27"/>
      <c r="AB998" s="27"/>
      <c r="AC998" s="27"/>
      <c r="AD998" s="27"/>
      <c r="AK998" s="41">
        <f t="shared" si="413"/>
        <v>0</v>
      </c>
      <c r="AL998" s="41">
        <f t="shared" si="414"/>
        <v>0</v>
      </c>
      <c r="AM998" s="41">
        <f t="shared" si="415"/>
        <v>0</v>
      </c>
      <c r="AN998" s="41">
        <f t="shared" si="416"/>
        <v>0</v>
      </c>
      <c r="AO998" s="41">
        <f t="shared" si="417"/>
        <v>0</v>
      </c>
      <c r="AP998" s="41">
        <f t="shared" si="418"/>
        <v>0</v>
      </c>
      <c r="AQ998" s="41">
        <f t="shared" si="419"/>
        <v>0</v>
      </c>
      <c r="AR998" s="41">
        <f t="shared" si="420"/>
        <v>0</v>
      </c>
      <c r="AS998" s="41">
        <f t="shared" si="421"/>
        <v>0</v>
      </c>
      <c r="AT998" s="41">
        <f t="shared" si="422"/>
        <v>0</v>
      </c>
      <c r="AU998" s="41">
        <f t="shared" si="423"/>
        <v>0</v>
      </c>
      <c r="AV998" s="41">
        <f t="shared" si="424"/>
        <v>0</v>
      </c>
      <c r="AW998" s="41">
        <f t="shared" si="425"/>
        <v>0</v>
      </c>
      <c r="AX998" s="41">
        <f t="shared" si="426"/>
        <v>0</v>
      </c>
      <c r="AY998" s="41">
        <f t="shared" si="427"/>
        <v>0</v>
      </c>
      <c r="AZ998" s="41">
        <f t="shared" si="428"/>
        <v>0</v>
      </c>
    </row>
    <row r="999" spans="1:52" ht="15" customHeight="1">
      <c r="A999" s="159"/>
      <c r="B999" s="179"/>
      <c r="C999" s="220" t="s">
        <v>1040</v>
      </c>
      <c r="D999" s="573" t="str">
        <f t="shared" si="411"/>
        <v/>
      </c>
      <c r="E999" s="573"/>
      <c r="F999" s="573"/>
      <c r="G999" s="551" t="str">
        <f t="shared" si="412"/>
        <v/>
      </c>
      <c r="H999" s="551"/>
      <c r="I999" s="551"/>
      <c r="J999" s="551"/>
      <c r="K999" s="551"/>
      <c r="L999" s="551"/>
      <c r="M999" s="551"/>
      <c r="N999" s="551"/>
      <c r="O999" s="27"/>
      <c r="P999" s="27"/>
      <c r="Q999" s="27"/>
      <c r="R999" s="27"/>
      <c r="S999" s="27"/>
      <c r="T999" s="27"/>
      <c r="U999" s="27"/>
      <c r="V999" s="27"/>
      <c r="W999" s="27"/>
      <c r="X999" s="27"/>
      <c r="Y999" s="27"/>
      <c r="Z999" s="27"/>
      <c r="AA999" s="27"/>
      <c r="AB999" s="27"/>
      <c r="AC999" s="27"/>
      <c r="AD999" s="27"/>
      <c r="AK999" s="41">
        <f t="shared" si="413"/>
        <v>0</v>
      </c>
      <c r="AL999" s="41">
        <f t="shared" si="414"/>
        <v>0</v>
      </c>
      <c r="AM999" s="41">
        <f t="shared" si="415"/>
        <v>0</v>
      </c>
      <c r="AN999" s="41">
        <f t="shared" si="416"/>
        <v>0</v>
      </c>
      <c r="AO999" s="41">
        <f t="shared" si="417"/>
        <v>0</v>
      </c>
      <c r="AP999" s="41">
        <f t="shared" si="418"/>
        <v>0</v>
      </c>
      <c r="AQ999" s="41">
        <f t="shared" si="419"/>
        <v>0</v>
      </c>
      <c r="AR999" s="41">
        <f t="shared" si="420"/>
        <v>0</v>
      </c>
      <c r="AS999" s="41">
        <f t="shared" si="421"/>
        <v>0</v>
      </c>
      <c r="AT999" s="41">
        <f t="shared" si="422"/>
        <v>0</v>
      </c>
      <c r="AU999" s="41">
        <f t="shared" si="423"/>
        <v>0</v>
      </c>
      <c r="AV999" s="41">
        <f t="shared" si="424"/>
        <v>0</v>
      </c>
      <c r="AW999" s="41">
        <f t="shared" si="425"/>
        <v>0</v>
      </c>
      <c r="AX999" s="41">
        <f t="shared" si="426"/>
        <v>0</v>
      </c>
      <c r="AY999" s="41">
        <f t="shared" si="427"/>
        <v>0</v>
      </c>
      <c r="AZ999" s="41">
        <f t="shared" si="428"/>
        <v>0</v>
      </c>
    </row>
    <row r="1000" spans="1:52" ht="15" customHeight="1">
      <c r="A1000" s="159"/>
      <c r="B1000" s="179"/>
      <c r="C1000" s="220" t="s">
        <v>1041</v>
      </c>
      <c r="D1000" s="573" t="str">
        <f t="shared" si="411"/>
        <v/>
      </c>
      <c r="E1000" s="573"/>
      <c r="F1000" s="573"/>
      <c r="G1000" s="551" t="str">
        <f t="shared" si="412"/>
        <v/>
      </c>
      <c r="H1000" s="551"/>
      <c r="I1000" s="551"/>
      <c r="J1000" s="551"/>
      <c r="K1000" s="551"/>
      <c r="L1000" s="551"/>
      <c r="M1000" s="551"/>
      <c r="N1000" s="551"/>
      <c r="O1000" s="27"/>
      <c r="P1000" s="27"/>
      <c r="Q1000" s="27"/>
      <c r="R1000" s="27"/>
      <c r="S1000" s="27"/>
      <c r="T1000" s="27"/>
      <c r="U1000" s="27"/>
      <c r="V1000" s="27"/>
      <c r="W1000" s="27"/>
      <c r="X1000" s="27"/>
      <c r="Y1000" s="27"/>
      <c r="Z1000" s="27"/>
      <c r="AA1000" s="27"/>
      <c r="AB1000" s="27"/>
      <c r="AC1000" s="27"/>
      <c r="AD1000" s="27"/>
      <c r="AK1000" s="41">
        <f t="shared" si="413"/>
        <v>0</v>
      </c>
      <c r="AL1000" s="41">
        <f t="shared" si="414"/>
        <v>0</v>
      </c>
      <c r="AM1000" s="41">
        <f t="shared" si="415"/>
        <v>0</v>
      </c>
      <c r="AN1000" s="41">
        <f t="shared" si="416"/>
        <v>0</v>
      </c>
      <c r="AO1000" s="41">
        <f t="shared" si="417"/>
        <v>0</v>
      </c>
      <c r="AP1000" s="41">
        <f t="shared" si="418"/>
        <v>0</v>
      </c>
      <c r="AQ1000" s="41">
        <f t="shared" si="419"/>
        <v>0</v>
      </c>
      <c r="AR1000" s="41">
        <f t="shared" si="420"/>
        <v>0</v>
      </c>
      <c r="AS1000" s="41">
        <f t="shared" si="421"/>
        <v>0</v>
      </c>
      <c r="AT1000" s="41">
        <f t="shared" si="422"/>
        <v>0</v>
      </c>
      <c r="AU1000" s="41">
        <f t="shared" si="423"/>
        <v>0</v>
      </c>
      <c r="AV1000" s="41">
        <f t="shared" si="424"/>
        <v>0</v>
      </c>
      <c r="AW1000" s="41">
        <f t="shared" si="425"/>
        <v>0</v>
      </c>
      <c r="AX1000" s="41">
        <f t="shared" si="426"/>
        <v>0</v>
      </c>
      <c r="AY1000" s="41">
        <f t="shared" si="427"/>
        <v>0</v>
      </c>
      <c r="AZ1000" s="41">
        <f t="shared" si="428"/>
        <v>0</v>
      </c>
    </row>
    <row r="1001" spans="1:52" ht="15" customHeight="1">
      <c r="A1001" s="159"/>
      <c r="B1001" s="179"/>
      <c r="C1001" s="220" t="s">
        <v>1042</v>
      </c>
      <c r="D1001" s="573" t="str">
        <f t="shared" si="411"/>
        <v/>
      </c>
      <c r="E1001" s="573"/>
      <c r="F1001" s="573"/>
      <c r="G1001" s="551" t="str">
        <f t="shared" si="412"/>
        <v/>
      </c>
      <c r="H1001" s="551"/>
      <c r="I1001" s="551"/>
      <c r="J1001" s="551"/>
      <c r="K1001" s="551"/>
      <c r="L1001" s="551"/>
      <c r="M1001" s="551"/>
      <c r="N1001" s="551"/>
      <c r="O1001" s="27"/>
      <c r="P1001" s="27"/>
      <c r="Q1001" s="27"/>
      <c r="R1001" s="27"/>
      <c r="S1001" s="27"/>
      <c r="T1001" s="27"/>
      <c r="U1001" s="27"/>
      <c r="V1001" s="27"/>
      <c r="W1001" s="27"/>
      <c r="X1001" s="27"/>
      <c r="Y1001" s="27"/>
      <c r="Z1001" s="27"/>
      <c r="AA1001" s="27"/>
      <c r="AB1001" s="27"/>
      <c r="AC1001" s="27"/>
      <c r="AD1001" s="27"/>
      <c r="AK1001" s="41">
        <f t="shared" si="413"/>
        <v>0</v>
      </c>
      <c r="AL1001" s="41">
        <f t="shared" si="414"/>
        <v>0</v>
      </c>
      <c r="AM1001" s="41">
        <f t="shared" si="415"/>
        <v>0</v>
      </c>
      <c r="AN1001" s="41">
        <f t="shared" si="416"/>
        <v>0</v>
      </c>
      <c r="AO1001" s="41">
        <f t="shared" si="417"/>
        <v>0</v>
      </c>
      <c r="AP1001" s="41">
        <f t="shared" si="418"/>
        <v>0</v>
      </c>
      <c r="AQ1001" s="41">
        <f t="shared" si="419"/>
        <v>0</v>
      </c>
      <c r="AR1001" s="41">
        <f t="shared" si="420"/>
        <v>0</v>
      </c>
      <c r="AS1001" s="41">
        <f t="shared" si="421"/>
        <v>0</v>
      </c>
      <c r="AT1001" s="41">
        <f t="shared" si="422"/>
        <v>0</v>
      </c>
      <c r="AU1001" s="41">
        <f t="shared" si="423"/>
        <v>0</v>
      </c>
      <c r="AV1001" s="41">
        <f t="shared" si="424"/>
        <v>0</v>
      </c>
      <c r="AW1001" s="41">
        <f t="shared" si="425"/>
        <v>0</v>
      </c>
      <c r="AX1001" s="41">
        <f t="shared" si="426"/>
        <v>0</v>
      </c>
      <c r="AY1001" s="41">
        <f t="shared" si="427"/>
        <v>0</v>
      </c>
      <c r="AZ1001" s="41">
        <f t="shared" si="428"/>
        <v>0</v>
      </c>
    </row>
    <row r="1002" spans="1:52" ht="15" customHeight="1">
      <c r="A1002" s="159"/>
      <c r="B1002" s="179"/>
      <c r="C1002" s="220" t="s">
        <v>1043</v>
      </c>
      <c r="D1002" s="573" t="str">
        <f t="shared" si="411"/>
        <v/>
      </c>
      <c r="E1002" s="573"/>
      <c r="F1002" s="573"/>
      <c r="G1002" s="551" t="str">
        <f t="shared" si="412"/>
        <v/>
      </c>
      <c r="H1002" s="551"/>
      <c r="I1002" s="551"/>
      <c r="J1002" s="551"/>
      <c r="K1002" s="551"/>
      <c r="L1002" s="551"/>
      <c r="M1002" s="551"/>
      <c r="N1002" s="551"/>
      <c r="O1002" s="27"/>
      <c r="P1002" s="27"/>
      <c r="Q1002" s="27"/>
      <c r="R1002" s="27"/>
      <c r="S1002" s="27"/>
      <c r="T1002" s="27"/>
      <c r="U1002" s="27"/>
      <c r="V1002" s="27"/>
      <c r="W1002" s="27"/>
      <c r="X1002" s="27"/>
      <c r="Y1002" s="27"/>
      <c r="Z1002" s="27"/>
      <c r="AA1002" s="27"/>
      <c r="AB1002" s="27"/>
      <c r="AC1002" s="27"/>
      <c r="AD1002" s="27"/>
      <c r="AK1002" s="41">
        <f t="shared" si="413"/>
        <v>0</v>
      </c>
      <c r="AL1002" s="41">
        <f t="shared" si="414"/>
        <v>0</v>
      </c>
      <c r="AM1002" s="41">
        <f t="shared" si="415"/>
        <v>0</v>
      </c>
      <c r="AN1002" s="41">
        <f t="shared" si="416"/>
        <v>0</v>
      </c>
      <c r="AO1002" s="41">
        <f t="shared" si="417"/>
        <v>0</v>
      </c>
      <c r="AP1002" s="41">
        <f t="shared" si="418"/>
        <v>0</v>
      </c>
      <c r="AQ1002" s="41">
        <f t="shared" si="419"/>
        <v>0</v>
      </c>
      <c r="AR1002" s="41">
        <f t="shared" si="420"/>
        <v>0</v>
      </c>
      <c r="AS1002" s="41">
        <f t="shared" si="421"/>
        <v>0</v>
      </c>
      <c r="AT1002" s="41">
        <f t="shared" si="422"/>
        <v>0</v>
      </c>
      <c r="AU1002" s="41">
        <f t="shared" si="423"/>
        <v>0</v>
      </c>
      <c r="AV1002" s="41">
        <f t="shared" si="424"/>
        <v>0</v>
      </c>
      <c r="AW1002" s="41">
        <f t="shared" si="425"/>
        <v>0</v>
      </c>
      <c r="AX1002" s="41">
        <f t="shared" si="426"/>
        <v>0</v>
      </c>
      <c r="AY1002" s="41">
        <f t="shared" si="427"/>
        <v>0</v>
      </c>
      <c r="AZ1002" s="41">
        <f t="shared" si="428"/>
        <v>0</v>
      </c>
    </row>
    <row r="1003" spans="1:52" ht="15" customHeight="1">
      <c r="A1003" s="159"/>
      <c r="B1003" s="179"/>
      <c r="C1003" s="220" t="s">
        <v>1044</v>
      </c>
      <c r="D1003" s="573" t="str">
        <f t="shared" si="411"/>
        <v/>
      </c>
      <c r="E1003" s="573"/>
      <c r="F1003" s="573"/>
      <c r="G1003" s="551" t="str">
        <f t="shared" si="412"/>
        <v/>
      </c>
      <c r="H1003" s="551"/>
      <c r="I1003" s="551"/>
      <c r="J1003" s="551"/>
      <c r="K1003" s="551"/>
      <c r="L1003" s="551"/>
      <c r="M1003" s="551"/>
      <c r="N1003" s="551"/>
      <c r="O1003" s="27"/>
      <c r="P1003" s="27"/>
      <c r="Q1003" s="27"/>
      <c r="R1003" s="27"/>
      <c r="S1003" s="27"/>
      <c r="T1003" s="27"/>
      <c r="U1003" s="27"/>
      <c r="V1003" s="27"/>
      <c r="W1003" s="27"/>
      <c r="X1003" s="27"/>
      <c r="Y1003" s="27"/>
      <c r="Z1003" s="27"/>
      <c r="AA1003" s="27"/>
      <c r="AB1003" s="27"/>
      <c r="AC1003" s="27"/>
      <c r="AD1003" s="27"/>
      <c r="AK1003" s="41">
        <f t="shared" si="413"/>
        <v>0</v>
      </c>
      <c r="AL1003" s="41">
        <f t="shared" si="414"/>
        <v>0</v>
      </c>
      <c r="AM1003" s="41">
        <f t="shared" si="415"/>
        <v>0</v>
      </c>
      <c r="AN1003" s="41">
        <f t="shared" si="416"/>
        <v>0</v>
      </c>
      <c r="AO1003" s="41">
        <f t="shared" si="417"/>
        <v>0</v>
      </c>
      <c r="AP1003" s="41">
        <f t="shared" si="418"/>
        <v>0</v>
      </c>
      <c r="AQ1003" s="41">
        <f t="shared" si="419"/>
        <v>0</v>
      </c>
      <c r="AR1003" s="41">
        <f t="shared" si="420"/>
        <v>0</v>
      </c>
      <c r="AS1003" s="41">
        <f t="shared" si="421"/>
        <v>0</v>
      </c>
      <c r="AT1003" s="41">
        <f t="shared" si="422"/>
        <v>0</v>
      </c>
      <c r="AU1003" s="41">
        <f t="shared" si="423"/>
        <v>0</v>
      </c>
      <c r="AV1003" s="41">
        <f t="shared" si="424"/>
        <v>0</v>
      </c>
      <c r="AW1003" s="41">
        <f t="shared" si="425"/>
        <v>0</v>
      </c>
      <c r="AX1003" s="41">
        <f t="shared" si="426"/>
        <v>0</v>
      </c>
      <c r="AY1003" s="41">
        <f t="shared" si="427"/>
        <v>0</v>
      </c>
      <c r="AZ1003" s="41">
        <f t="shared" si="428"/>
        <v>0</v>
      </c>
    </row>
    <row r="1004" spans="1:52" ht="15" customHeight="1">
      <c r="A1004" s="159"/>
      <c r="B1004" s="179"/>
      <c r="C1004" s="220" t="s">
        <v>1045</v>
      </c>
      <c r="D1004" s="573" t="str">
        <f t="shared" si="411"/>
        <v/>
      </c>
      <c r="E1004" s="573"/>
      <c r="F1004" s="573"/>
      <c r="G1004" s="551" t="str">
        <f t="shared" si="412"/>
        <v/>
      </c>
      <c r="H1004" s="551"/>
      <c r="I1004" s="551"/>
      <c r="J1004" s="551"/>
      <c r="K1004" s="551"/>
      <c r="L1004" s="551"/>
      <c r="M1004" s="551"/>
      <c r="N1004" s="551"/>
      <c r="O1004" s="27"/>
      <c r="P1004" s="27"/>
      <c r="Q1004" s="27"/>
      <c r="R1004" s="27"/>
      <c r="S1004" s="27"/>
      <c r="T1004" s="27"/>
      <c r="U1004" s="27"/>
      <c r="V1004" s="27"/>
      <c r="W1004" s="27"/>
      <c r="X1004" s="27"/>
      <c r="Y1004" s="27"/>
      <c r="Z1004" s="27"/>
      <c r="AA1004" s="27"/>
      <c r="AB1004" s="27"/>
      <c r="AC1004" s="27"/>
      <c r="AD1004" s="27"/>
      <c r="AK1004" s="41">
        <f t="shared" si="413"/>
        <v>0</v>
      </c>
      <c r="AL1004" s="41">
        <f t="shared" si="414"/>
        <v>0</v>
      </c>
      <c r="AM1004" s="41">
        <f t="shared" si="415"/>
        <v>0</v>
      </c>
      <c r="AN1004" s="41">
        <f t="shared" si="416"/>
        <v>0</v>
      </c>
      <c r="AO1004" s="41">
        <f t="shared" si="417"/>
        <v>0</v>
      </c>
      <c r="AP1004" s="41">
        <f t="shared" si="418"/>
        <v>0</v>
      </c>
      <c r="AQ1004" s="41">
        <f t="shared" si="419"/>
        <v>0</v>
      </c>
      <c r="AR1004" s="41">
        <f t="shared" si="420"/>
        <v>0</v>
      </c>
      <c r="AS1004" s="41">
        <f t="shared" si="421"/>
        <v>0</v>
      </c>
      <c r="AT1004" s="41">
        <f t="shared" si="422"/>
        <v>0</v>
      </c>
      <c r="AU1004" s="41">
        <f t="shared" si="423"/>
        <v>0</v>
      </c>
      <c r="AV1004" s="41">
        <f t="shared" si="424"/>
        <v>0</v>
      </c>
      <c r="AW1004" s="41">
        <f t="shared" si="425"/>
        <v>0</v>
      </c>
      <c r="AX1004" s="41">
        <f t="shared" si="426"/>
        <v>0</v>
      </c>
      <c r="AY1004" s="41">
        <f t="shared" si="427"/>
        <v>0</v>
      </c>
      <c r="AZ1004" s="41">
        <f t="shared" si="428"/>
        <v>0</v>
      </c>
    </row>
    <row r="1005" spans="1:52" ht="15" customHeight="1">
      <c r="A1005" s="159"/>
      <c r="B1005" s="179"/>
      <c r="C1005" s="220" t="s">
        <v>1046</v>
      </c>
      <c r="D1005" s="573" t="str">
        <f t="shared" si="411"/>
        <v/>
      </c>
      <c r="E1005" s="573"/>
      <c r="F1005" s="573"/>
      <c r="G1005" s="551" t="str">
        <f t="shared" si="412"/>
        <v/>
      </c>
      <c r="H1005" s="551"/>
      <c r="I1005" s="551"/>
      <c r="J1005" s="551"/>
      <c r="K1005" s="551"/>
      <c r="L1005" s="551"/>
      <c r="M1005" s="551"/>
      <c r="N1005" s="551"/>
      <c r="O1005" s="27"/>
      <c r="P1005" s="27"/>
      <c r="Q1005" s="27"/>
      <c r="R1005" s="27"/>
      <c r="S1005" s="27"/>
      <c r="T1005" s="27"/>
      <c r="U1005" s="27"/>
      <c r="V1005" s="27"/>
      <c r="W1005" s="27"/>
      <c r="X1005" s="27"/>
      <c r="Y1005" s="27"/>
      <c r="Z1005" s="27"/>
      <c r="AA1005" s="27"/>
      <c r="AB1005" s="27"/>
      <c r="AC1005" s="27"/>
      <c r="AD1005" s="27"/>
      <c r="AK1005" s="41">
        <f t="shared" si="413"/>
        <v>0</v>
      </c>
      <c r="AL1005" s="41">
        <f t="shared" si="414"/>
        <v>0</v>
      </c>
      <c r="AM1005" s="41">
        <f t="shared" si="415"/>
        <v>0</v>
      </c>
      <c r="AN1005" s="41">
        <f t="shared" si="416"/>
        <v>0</v>
      </c>
      <c r="AO1005" s="41">
        <f t="shared" si="417"/>
        <v>0</v>
      </c>
      <c r="AP1005" s="41">
        <f t="shared" si="418"/>
        <v>0</v>
      </c>
      <c r="AQ1005" s="41">
        <f t="shared" si="419"/>
        <v>0</v>
      </c>
      <c r="AR1005" s="41">
        <f t="shared" si="420"/>
        <v>0</v>
      </c>
      <c r="AS1005" s="41">
        <f t="shared" si="421"/>
        <v>0</v>
      </c>
      <c r="AT1005" s="41">
        <f t="shared" si="422"/>
        <v>0</v>
      </c>
      <c r="AU1005" s="41">
        <f t="shared" si="423"/>
        <v>0</v>
      </c>
      <c r="AV1005" s="41">
        <f t="shared" si="424"/>
        <v>0</v>
      </c>
      <c r="AW1005" s="41">
        <f t="shared" si="425"/>
        <v>0</v>
      </c>
      <c r="AX1005" s="41">
        <f t="shared" si="426"/>
        <v>0</v>
      </c>
      <c r="AY1005" s="41">
        <f t="shared" si="427"/>
        <v>0</v>
      </c>
      <c r="AZ1005" s="41">
        <f t="shared" si="428"/>
        <v>0</v>
      </c>
    </row>
    <row r="1006" spans="1:52" ht="15" customHeight="1">
      <c r="A1006" s="159"/>
      <c r="B1006" s="179"/>
      <c r="C1006" s="220" t="s">
        <v>1047</v>
      </c>
      <c r="D1006" s="573" t="str">
        <f t="shared" si="411"/>
        <v/>
      </c>
      <c r="E1006" s="573"/>
      <c r="F1006" s="573"/>
      <c r="G1006" s="551" t="str">
        <f t="shared" si="412"/>
        <v/>
      </c>
      <c r="H1006" s="551"/>
      <c r="I1006" s="551"/>
      <c r="J1006" s="551"/>
      <c r="K1006" s="551"/>
      <c r="L1006" s="551"/>
      <c r="M1006" s="551"/>
      <c r="N1006" s="551"/>
      <c r="O1006" s="27"/>
      <c r="P1006" s="27"/>
      <c r="Q1006" s="27"/>
      <c r="R1006" s="27"/>
      <c r="S1006" s="27"/>
      <c r="T1006" s="27"/>
      <c r="U1006" s="27"/>
      <c r="V1006" s="27"/>
      <c r="W1006" s="27"/>
      <c r="X1006" s="27"/>
      <c r="Y1006" s="27"/>
      <c r="Z1006" s="27"/>
      <c r="AA1006" s="27"/>
      <c r="AB1006" s="27"/>
      <c r="AC1006" s="27"/>
      <c r="AD1006" s="27"/>
      <c r="AK1006" s="41">
        <f t="shared" si="413"/>
        <v>0</v>
      </c>
      <c r="AL1006" s="41">
        <f t="shared" si="414"/>
        <v>0</v>
      </c>
      <c r="AM1006" s="41">
        <f t="shared" si="415"/>
        <v>0</v>
      </c>
      <c r="AN1006" s="41">
        <f t="shared" si="416"/>
        <v>0</v>
      </c>
      <c r="AO1006" s="41">
        <f t="shared" si="417"/>
        <v>0</v>
      </c>
      <c r="AP1006" s="41">
        <f t="shared" si="418"/>
        <v>0</v>
      </c>
      <c r="AQ1006" s="41">
        <f t="shared" si="419"/>
        <v>0</v>
      </c>
      <c r="AR1006" s="41">
        <f t="shared" si="420"/>
        <v>0</v>
      </c>
      <c r="AS1006" s="41">
        <f t="shared" si="421"/>
        <v>0</v>
      </c>
      <c r="AT1006" s="41">
        <f t="shared" si="422"/>
        <v>0</v>
      </c>
      <c r="AU1006" s="41">
        <f t="shared" si="423"/>
        <v>0</v>
      </c>
      <c r="AV1006" s="41">
        <f t="shared" si="424"/>
        <v>0</v>
      </c>
      <c r="AW1006" s="41">
        <f t="shared" si="425"/>
        <v>0</v>
      </c>
      <c r="AX1006" s="41">
        <f t="shared" si="426"/>
        <v>0</v>
      </c>
      <c r="AY1006" s="41">
        <f t="shared" si="427"/>
        <v>0</v>
      </c>
      <c r="AZ1006" s="41">
        <f t="shared" si="428"/>
        <v>0</v>
      </c>
    </row>
    <row r="1007" spans="1:52" ht="15" customHeight="1">
      <c r="A1007" s="159"/>
      <c r="B1007" s="179"/>
      <c r="C1007" s="220" t="s">
        <v>1048</v>
      </c>
      <c r="D1007" s="573" t="str">
        <f t="shared" si="411"/>
        <v/>
      </c>
      <c r="E1007" s="573"/>
      <c r="F1007" s="573"/>
      <c r="G1007" s="551" t="str">
        <f t="shared" si="412"/>
        <v/>
      </c>
      <c r="H1007" s="551"/>
      <c r="I1007" s="551"/>
      <c r="J1007" s="551"/>
      <c r="K1007" s="551"/>
      <c r="L1007" s="551"/>
      <c r="M1007" s="551"/>
      <c r="N1007" s="551"/>
      <c r="O1007" s="27"/>
      <c r="P1007" s="27"/>
      <c r="Q1007" s="27"/>
      <c r="R1007" s="27"/>
      <c r="S1007" s="27"/>
      <c r="T1007" s="27"/>
      <c r="U1007" s="27"/>
      <c r="V1007" s="27"/>
      <c r="W1007" s="27"/>
      <c r="X1007" s="27"/>
      <c r="Y1007" s="27"/>
      <c r="Z1007" s="27"/>
      <c r="AA1007" s="27"/>
      <c r="AB1007" s="27"/>
      <c r="AC1007" s="27"/>
      <c r="AD1007" s="27"/>
      <c r="AK1007" s="41">
        <f t="shared" si="413"/>
        <v>0</v>
      </c>
      <c r="AL1007" s="41">
        <f t="shared" si="414"/>
        <v>0</v>
      </c>
      <c r="AM1007" s="41">
        <f t="shared" si="415"/>
        <v>0</v>
      </c>
      <c r="AN1007" s="41">
        <f t="shared" si="416"/>
        <v>0</v>
      </c>
      <c r="AO1007" s="41">
        <f t="shared" si="417"/>
        <v>0</v>
      </c>
      <c r="AP1007" s="41">
        <f t="shared" si="418"/>
        <v>0</v>
      </c>
      <c r="AQ1007" s="41">
        <f t="shared" si="419"/>
        <v>0</v>
      </c>
      <c r="AR1007" s="41">
        <f t="shared" si="420"/>
        <v>0</v>
      </c>
      <c r="AS1007" s="41">
        <f t="shared" si="421"/>
        <v>0</v>
      </c>
      <c r="AT1007" s="41">
        <f t="shared" si="422"/>
        <v>0</v>
      </c>
      <c r="AU1007" s="41">
        <f t="shared" si="423"/>
        <v>0</v>
      </c>
      <c r="AV1007" s="41">
        <f t="shared" si="424"/>
        <v>0</v>
      </c>
      <c r="AW1007" s="41">
        <f t="shared" si="425"/>
        <v>0</v>
      </c>
      <c r="AX1007" s="41">
        <f t="shared" si="426"/>
        <v>0</v>
      </c>
      <c r="AY1007" s="41">
        <f t="shared" si="427"/>
        <v>0</v>
      </c>
      <c r="AZ1007" s="41">
        <f t="shared" si="428"/>
        <v>0</v>
      </c>
    </row>
    <row r="1008" spans="1:52" ht="15" customHeight="1">
      <c r="A1008" s="159"/>
      <c r="B1008" s="179"/>
      <c r="C1008" s="220" t="s">
        <v>1049</v>
      </c>
      <c r="D1008" s="573" t="str">
        <f t="shared" si="411"/>
        <v/>
      </c>
      <c r="E1008" s="573"/>
      <c r="F1008" s="573"/>
      <c r="G1008" s="551" t="str">
        <f t="shared" si="412"/>
        <v/>
      </c>
      <c r="H1008" s="551"/>
      <c r="I1008" s="551"/>
      <c r="J1008" s="551"/>
      <c r="K1008" s="551"/>
      <c r="L1008" s="551"/>
      <c r="M1008" s="551"/>
      <c r="N1008" s="551"/>
      <c r="O1008" s="27"/>
      <c r="P1008" s="27"/>
      <c r="Q1008" s="27"/>
      <c r="R1008" s="27"/>
      <c r="S1008" s="27"/>
      <c r="T1008" s="27"/>
      <c r="U1008" s="27"/>
      <c r="V1008" s="27"/>
      <c r="W1008" s="27"/>
      <c r="X1008" s="27"/>
      <c r="Y1008" s="27"/>
      <c r="Z1008" s="27"/>
      <c r="AA1008" s="27"/>
      <c r="AB1008" s="27"/>
      <c r="AC1008" s="27"/>
      <c r="AD1008" s="27"/>
      <c r="AK1008" s="41">
        <f t="shared" si="413"/>
        <v>0</v>
      </c>
      <c r="AL1008" s="41">
        <f t="shared" si="414"/>
        <v>0</v>
      </c>
      <c r="AM1008" s="41">
        <f t="shared" si="415"/>
        <v>0</v>
      </c>
      <c r="AN1008" s="41">
        <f t="shared" si="416"/>
        <v>0</v>
      </c>
      <c r="AO1008" s="41">
        <f t="shared" si="417"/>
        <v>0</v>
      </c>
      <c r="AP1008" s="41">
        <f t="shared" si="418"/>
        <v>0</v>
      </c>
      <c r="AQ1008" s="41">
        <f t="shared" si="419"/>
        <v>0</v>
      </c>
      <c r="AR1008" s="41">
        <f t="shared" si="420"/>
        <v>0</v>
      </c>
      <c r="AS1008" s="41">
        <f t="shared" si="421"/>
        <v>0</v>
      </c>
      <c r="AT1008" s="41">
        <f t="shared" si="422"/>
        <v>0</v>
      </c>
      <c r="AU1008" s="41">
        <f t="shared" si="423"/>
        <v>0</v>
      </c>
      <c r="AV1008" s="41">
        <f t="shared" si="424"/>
        <v>0</v>
      </c>
      <c r="AW1008" s="41">
        <f t="shared" si="425"/>
        <v>0</v>
      </c>
      <c r="AX1008" s="41">
        <f t="shared" si="426"/>
        <v>0</v>
      </c>
      <c r="AY1008" s="41">
        <f t="shared" si="427"/>
        <v>0</v>
      </c>
      <c r="AZ1008" s="41">
        <f t="shared" si="428"/>
        <v>0</v>
      </c>
    </row>
    <row r="1009" spans="1:52" ht="15" customHeight="1">
      <c r="A1009" s="159"/>
      <c r="B1009" s="179"/>
      <c r="C1009" s="220" t="s">
        <v>1050</v>
      </c>
      <c r="D1009" s="573" t="str">
        <f t="shared" si="411"/>
        <v/>
      </c>
      <c r="E1009" s="573"/>
      <c r="F1009" s="573"/>
      <c r="G1009" s="551" t="str">
        <f t="shared" si="412"/>
        <v/>
      </c>
      <c r="H1009" s="551"/>
      <c r="I1009" s="551"/>
      <c r="J1009" s="551"/>
      <c r="K1009" s="551"/>
      <c r="L1009" s="551"/>
      <c r="M1009" s="551"/>
      <c r="N1009" s="551"/>
      <c r="O1009" s="27"/>
      <c r="P1009" s="27"/>
      <c r="Q1009" s="27"/>
      <c r="R1009" s="27"/>
      <c r="S1009" s="27"/>
      <c r="T1009" s="27"/>
      <c r="U1009" s="27"/>
      <c r="V1009" s="27"/>
      <c r="W1009" s="27"/>
      <c r="X1009" s="27"/>
      <c r="Y1009" s="27"/>
      <c r="Z1009" s="27"/>
      <c r="AA1009" s="27"/>
      <c r="AB1009" s="27"/>
      <c r="AC1009" s="27"/>
      <c r="AD1009" s="27"/>
      <c r="AK1009" s="41">
        <f t="shared" si="413"/>
        <v>0</v>
      </c>
      <c r="AL1009" s="41">
        <f t="shared" si="414"/>
        <v>0</v>
      </c>
      <c r="AM1009" s="41">
        <f t="shared" si="415"/>
        <v>0</v>
      </c>
      <c r="AN1009" s="41">
        <f t="shared" si="416"/>
        <v>0</v>
      </c>
      <c r="AO1009" s="41">
        <f t="shared" si="417"/>
        <v>0</v>
      </c>
      <c r="AP1009" s="41">
        <f t="shared" si="418"/>
        <v>0</v>
      </c>
      <c r="AQ1009" s="41">
        <f t="shared" si="419"/>
        <v>0</v>
      </c>
      <c r="AR1009" s="41">
        <f t="shared" si="420"/>
        <v>0</v>
      </c>
      <c r="AS1009" s="41">
        <f t="shared" si="421"/>
        <v>0</v>
      </c>
      <c r="AT1009" s="41">
        <f t="shared" si="422"/>
        <v>0</v>
      </c>
      <c r="AU1009" s="41">
        <f t="shared" si="423"/>
        <v>0</v>
      </c>
      <c r="AV1009" s="41">
        <f t="shared" si="424"/>
        <v>0</v>
      </c>
      <c r="AW1009" s="41">
        <f t="shared" si="425"/>
        <v>0</v>
      </c>
      <c r="AX1009" s="41">
        <f t="shared" si="426"/>
        <v>0</v>
      </c>
      <c r="AY1009" s="41">
        <f t="shared" si="427"/>
        <v>0</v>
      </c>
      <c r="AZ1009" s="41">
        <f t="shared" si="428"/>
        <v>0</v>
      </c>
    </row>
    <row r="1010" spans="1:52" ht="15" customHeight="1">
      <c r="A1010" s="159"/>
      <c r="B1010" s="179"/>
      <c r="C1010" s="220" t="s">
        <v>1051</v>
      </c>
      <c r="D1010" s="573" t="str">
        <f t="shared" si="411"/>
        <v/>
      </c>
      <c r="E1010" s="573"/>
      <c r="F1010" s="573"/>
      <c r="G1010" s="551" t="str">
        <f t="shared" si="412"/>
        <v/>
      </c>
      <c r="H1010" s="551"/>
      <c r="I1010" s="551"/>
      <c r="J1010" s="551"/>
      <c r="K1010" s="551"/>
      <c r="L1010" s="551"/>
      <c r="M1010" s="551"/>
      <c r="N1010" s="551"/>
      <c r="O1010" s="27"/>
      <c r="P1010" s="27"/>
      <c r="Q1010" s="27"/>
      <c r="R1010" s="27"/>
      <c r="S1010" s="27"/>
      <c r="T1010" s="27"/>
      <c r="U1010" s="27"/>
      <c r="V1010" s="27"/>
      <c r="W1010" s="27"/>
      <c r="X1010" s="27"/>
      <c r="Y1010" s="27"/>
      <c r="Z1010" s="27"/>
      <c r="AA1010" s="27"/>
      <c r="AB1010" s="27"/>
      <c r="AC1010" s="27"/>
      <c r="AD1010" s="27"/>
      <c r="AK1010" s="41">
        <f t="shared" si="413"/>
        <v>0</v>
      </c>
      <c r="AL1010" s="41">
        <f t="shared" si="414"/>
        <v>0</v>
      </c>
      <c r="AM1010" s="41">
        <f t="shared" si="415"/>
        <v>0</v>
      </c>
      <c r="AN1010" s="41">
        <f t="shared" si="416"/>
        <v>0</v>
      </c>
      <c r="AO1010" s="41">
        <f t="shared" si="417"/>
        <v>0</v>
      </c>
      <c r="AP1010" s="41">
        <f t="shared" si="418"/>
        <v>0</v>
      </c>
      <c r="AQ1010" s="41">
        <f t="shared" si="419"/>
        <v>0</v>
      </c>
      <c r="AR1010" s="41">
        <f t="shared" si="420"/>
        <v>0</v>
      </c>
      <c r="AS1010" s="41">
        <f t="shared" si="421"/>
        <v>0</v>
      </c>
      <c r="AT1010" s="41">
        <f t="shared" si="422"/>
        <v>0</v>
      </c>
      <c r="AU1010" s="41">
        <f t="shared" si="423"/>
        <v>0</v>
      </c>
      <c r="AV1010" s="41">
        <f t="shared" si="424"/>
        <v>0</v>
      </c>
      <c r="AW1010" s="41">
        <f t="shared" si="425"/>
        <v>0</v>
      </c>
      <c r="AX1010" s="41">
        <f t="shared" si="426"/>
        <v>0</v>
      </c>
      <c r="AY1010" s="41">
        <f t="shared" si="427"/>
        <v>0</v>
      </c>
      <c r="AZ1010" s="41">
        <f t="shared" si="428"/>
        <v>0</v>
      </c>
    </row>
    <row r="1011" spans="1:52" ht="15" customHeight="1">
      <c r="A1011" s="159"/>
      <c r="B1011" s="179"/>
      <c r="C1011" s="220" t="s">
        <v>1052</v>
      </c>
      <c r="D1011" s="573" t="str">
        <f t="shared" si="411"/>
        <v/>
      </c>
      <c r="E1011" s="573"/>
      <c r="F1011" s="573"/>
      <c r="G1011" s="551" t="str">
        <f t="shared" si="412"/>
        <v/>
      </c>
      <c r="H1011" s="551"/>
      <c r="I1011" s="551"/>
      <c r="J1011" s="551"/>
      <c r="K1011" s="551"/>
      <c r="L1011" s="551"/>
      <c r="M1011" s="551"/>
      <c r="N1011" s="551"/>
      <c r="O1011" s="27"/>
      <c r="P1011" s="27"/>
      <c r="Q1011" s="27"/>
      <c r="R1011" s="27"/>
      <c r="S1011" s="27"/>
      <c r="T1011" s="27"/>
      <c r="U1011" s="27"/>
      <c r="V1011" s="27"/>
      <c r="W1011" s="27"/>
      <c r="X1011" s="27"/>
      <c r="Y1011" s="27"/>
      <c r="Z1011" s="27"/>
      <c r="AA1011" s="27"/>
      <c r="AB1011" s="27"/>
      <c r="AC1011" s="27"/>
      <c r="AD1011" s="27"/>
      <c r="AK1011" s="41">
        <f t="shared" si="413"/>
        <v>0</v>
      </c>
      <c r="AL1011" s="41">
        <f t="shared" si="414"/>
        <v>0</v>
      </c>
      <c r="AM1011" s="41">
        <f t="shared" si="415"/>
        <v>0</v>
      </c>
      <c r="AN1011" s="41">
        <f t="shared" si="416"/>
        <v>0</v>
      </c>
      <c r="AO1011" s="41">
        <f t="shared" si="417"/>
        <v>0</v>
      </c>
      <c r="AP1011" s="41">
        <f t="shared" si="418"/>
        <v>0</v>
      </c>
      <c r="AQ1011" s="41">
        <f t="shared" si="419"/>
        <v>0</v>
      </c>
      <c r="AR1011" s="41">
        <f t="shared" si="420"/>
        <v>0</v>
      </c>
      <c r="AS1011" s="41">
        <f t="shared" si="421"/>
        <v>0</v>
      </c>
      <c r="AT1011" s="41">
        <f t="shared" si="422"/>
        <v>0</v>
      </c>
      <c r="AU1011" s="41">
        <f t="shared" si="423"/>
        <v>0</v>
      </c>
      <c r="AV1011" s="41">
        <f t="shared" si="424"/>
        <v>0</v>
      </c>
      <c r="AW1011" s="41">
        <f t="shared" si="425"/>
        <v>0</v>
      </c>
      <c r="AX1011" s="41">
        <f t="shared" si="426"/>
        <v>0</v>
      </c>
      <c r="AY1011" s="41">
        <f t="shared" si="427"/>
        <v>0</v>
      </c>
      <c r="AZ1011" s="41">
        <f t="shared" si="428"/>
        <v>0</v>
      </c>
    </row>
    <row r="1012" spans="1:52" ht="15" customHeight="1">
      <c r="A1012" s="159"/>
      <c r="B1012" s="179"/>
      <c r="C1012" s="220" t="s">
        <v>1053</v>
      </c>
      <c r="D1012" s="573" t="str">
        <f t="shared" si="411"/>
        <v/>
      </c>
      <c r="E1012" s="573"/>
      <c r="F1012" s="573"/>
      <c r="G1012" s="551" t="str">
        <f t="shared" si="412"/>
        <v/>
      </c>
      <c r="H1012" s="551"/>
      <c r="I1012" s="551"/>
      <c r="J1012" s="551"/>
      <c r="K1012" s="551"/>
      <c r="L1012" s="551"/>
      <c r="M1012" s="551"/>
      <c r="N1012" s="551"/>
      <c r="O1012" s="27"/>
      <c r="P1012" s="27"/>
      <c r="Q1012" s="27"/>
      <c r="R1012" s="27"/>
      <c r="S1012" s="27"/>
      <c r="T1012" s="27"/>
      <c r="U1012" s="27"/>
      <c r="V1012" s="27"/>
      <c r="W1012" s="27"/>
      <c r="X1012" s="27"/>
      <c r="Y1012" s="27"/>
      <c r="Z1012" s="27"/>
      <c r="AA1012" s="27"/>
      <c r="AB1012" s="27"/>
      <c r="AC1012" s="27"/>
      <c r="AD1012" s="27"/>
      <c r="AK1012" s="41">
        <f t="shared" si="413"/>
        <v>0</v>
      </c>
      <c r="AL1012" s="41">
        <f t="shared" si="414"/>
        <v>0</v>
      </c>
      <c r="AM1012" s="41">
        <f t="shared" si="415"/>
        <v>0</v>
      </c>
      <c r="AN1012" s="41">
        <f t="shared" si="416"/>
        <v>0</v>
      </c>
      <c r="AO1012" s="41">
        <f t="shared" si="417"/>
        <v>0</v>
      </c>
      <c r="AP1012" s="41">
        <f t="shared" si="418"/>
        <v>0</v>
      </c>
      <c r="AQ1012" s="41">
        <f t="shared" si="419"/>
        <v>0</v>
      </c>
      <c r="AR1012" s="41">
        <f t="shared" si="420"/>
        <v>0</v>
      </c>
      <c r="AS1012" s="41">
        <f t="shared" si="421"/>
        <v>0</v>
      </c>
      <c r="AT1012" s="41">
        <f t="shared" si="422"/>
        <v>0</v>
      </c>
      <c r="AU1012" s="41">
        <f t="shared" si="423"/>
        <v>0</v>
      </c>
      <c r="AV1012" s="41">
        <f t="shared" si="424"/>
        <v>0</v>
      </c>
      <c r="AW1012" s="41">
        <f t="shared" si="425"/>
        <v>0</v>
      </c>
      <c r="AX1012" s="41">
        <f t="shared" si="426"/>
        <v>0</v>
      </c>
      <c r="AY1012" s="41">
        <f t="shared" si="427"/>
        <v>0</v>
      </c>
      <c r="AZ1012" s="41">
        <f t="shared" si="428"/>
        <v>0</v>
      </c>
    </row>
    <row r="1013" spans="1:52" ht="15" customHeight="1">
      <c r="A1013" s="159"/>
      <c r="B1013" s="179"/>
      <c r="C1013" s="220" t="s">
        <v>1054</v>
      </c>
      <c r="D1013" s="573" t="str">
        <f t="shared" si="411"/>
        <v/>
      </c>
      <c r="E1013" s="573"/>
      <c r="F1013" s="573"/>
      <c r="G1013" s="551" t="str">
        <f t="shared" si="412"/>
        <v/>
      </c>
      <c r="H1013" s="551"/>
      <c r="I1013" s="551"/>
      <c r="J1013" s="551"/>
      <c r="K1013" s="551"/>
      <c r="L1013" s="551"/>
      <c r="M1013" s="551"/>
      <c r="N1013" s="551"/>
      <c r="O1013" s="27"/>
      <c r="P1013" s="27"/>
      <c r="Q1013" s="27"/>
      <c r="R1013" s="27"/>
      <c r="S1013" s="27"/>
      <c r="T1013" s="27"/>
      <c r="U1013" s="27"/>
      <c r="V1013" s="27"/>
      <c r="W1013" s="27"/>
      <c r="X1013" s="27"/>
      <c r="Y1013" s="27"/>
      <c r="Z1013" s="27"/>
      <c r="AA1013" s="27"/>
      <c r="AB1013" s="27"/>
      <c r="AC1013" s="27"/>
      <c r="AD1013" s="27"/>
      <c r="AK1013" s="41">
        <f t="shared" si="413"/>
        <v>0</v>
      </c>
      <c r="AL1013" s="41">
        <f t="shared" si="414"/>
        <v>0</v>
      </c>
      <c r="AM1013" s="41">
        <f t="shared" si="415"/>
        <v>0</v>
      </c>
      <c r="AN1013" s="41">
        <f t="shared" si="416"/>
        <v>0</v>
      </c>
      <c r="AO1013" s="41">
        <f t="shared" si="417"/>
        <v>0</v>
      </c>
      <c r="AP1013" s="41">
        <f t="shared" si="418"/>
        <v>0</v>
      </c>
      <c r="AQ1013" s="41">
        <f t="shared" si="419"/>
        <v>0</v>
      </c>
      <c r="AR1013" s="41">
        <f t="shared" si="420"/>
        <v>0</v>
      </c>
      <c r="AS1013" s="41">
        <f t="shared" si="421"/>
        <v>0</v>
      </c>
      <c r="AT1013" s="41">
        <f t="shared" si="422"/>
        <v>0</v>
      </c>
      <c r="AU1013" s="41">
        <f t="shared" si="423"/>
        <v>0</v>
      </c>
      <c r="AV1013" s="41">
        <f t="shared" si="424"/>
        <v>0</v>
      </c>
      <c r="AW1013" s="41">
        <f t="shared" si="425"/>
        <v>0</v>
      </c>
      <c r="AX1013" s="41">
        <f t="shared" si="426"/>
        <v>0</v>
      </c>
      <c r="AY1013" s="41">
        <f t="shared" si="427"/>
        <v>0</v>
      </c>
      <c r="AZ1013" s="41">
        <f t="shared" si="428"/>
        <v>0</v>
      </c>
    </row>
    <row r="1014" spans="1:52" ht="15" customHeight="1">
      <c r="A1014" s="159"/>
      <c r="B1014" s="179"/>
      <c r="C1014" s="220" t="s">
        <v>1055</v>
      </c>
      <c r="D1014" s="573" t="str">
        <f t="shared" si="411"/>
        <v/>
      </c>
      <c r="E1014" s="573"/>
      <c r="F1014" s="573"/>
      <c r="G1014" s="551" t="str">
        <f t="shared" si="412"/>
        <v/>
      </c>
      <c r="H1014" s="551"/>
      <c r="I1014" s="551"/>
      <c r="J1014" s="551"/>
      <c r="K1014" s="551"/>
      <c r="L1014" s="551"/>
      <c r="M1014" s="551"/>
      <c r="N1014" s="551"/>
      <c r="O1014" s="27"/>
      <c r="P1014" s="27"/>
      <c r="Q1014" s="27"/>
      <c r="R1014" s="27"/>
      <c r="S1014" s="27"/>
      <c r="T1014" s="27"/>
      <c r="U1014" s="27"/>
      <c r="V1014" s="27"/>
      <c r="W1014" s="27"/>
      <c r="X1014" s="27"/>
      <c r="Y1014" s="27"/>
      <c r="Z1014" s="27"/>
      <c r="AA1014" s="27"/>
      <c r="AB1014" s="27"/>
      <c r="AC1014" s="27"/>
      <c r="AD1014" s="27"/>
      <c r="AK1014" s="41">
        <f t="shared" si="413"/>
        <v>0</v>
      </c>
      <c r="AL1014" s="41">
        <f t="shared" si="414"/>
        <v>0</v>
      </c>
      <c r="AM1014" s="41">
        <f t="shared" si="415"/>
        <v>0</v>
      </c>
      <c r="AN1014" s="41">
        <f t="shared" si="416"/>
        <v>0</v>
      </c>
      <c r="AO1014" s="41">
        <f t="shared" si="417"/>
        <v>0</v>
      </c>
      <c r="AP1014" s="41">
        <f t="shared" si="418"/>
        <v>0</v>
      </c>
      <c r="AQ1014" s="41">
        <f t="shared" si="419"/>
        <v>0</v>
      </c>
      <c r="AR1014" s="41">
        <f t="shared" si="420"/>
        <v>0</v>
      </c>
      <c r="AS1014" s="41">
        <f t="shared" si="421"/>
        <v>0</v>
      </c>
      <c r="AT1014" s="41">
        <f t="shared" si="422"/>
        <v>0</v>
      </c>
      <c r="AU1014" s="41">
        <f t="shared" si="423"/>
        <v>0</v>
      </c>
      <c r="AV1014" s="41">
        <f t="shared" si="424"/>
        <v>0</v>
      </c>
      <c r="AW1014" s="41">
        <f t="shared" si="425"/>
        <v>0</v>
      </c>
      <c r="AX1014" s="41">
        <f t="shared" si="426"/>
        <v>0</v>
      </c>
      <c r="AY1014" s="41">
        <f t="shared" si="427"/>
        <v>0</v>
      </c>
      <c r="AZ1014" s="41">
        <f t="shared" si="428"/>
        <v>0</v>
      </c>
    </row>
    <row r="1015" spans="1:52" ht="15" customHeight="1">
      <c r="A1015" s="159"/>
      <c r="B1015" s="179"/>
      <c r="C1015" s="220" t="s">
        <v>1056</v>
      </c>
      <c r="D1015" s="573" t="str">
        <f t="shared" si="411"/>
        <v/>
      </c>
      <c r="E1015" s="573"/>
      <c r="F1015" s="573"/>
      <c r="G1015" s="551" t="str">
        <f t="shared" si="412"/>
        <v/>
      </c>
      <c r="H1015" s="551"/>
      <c r="I1015" s="551"/>
      <c r="J1015" s="551"/>
      <c r="K1015" s="551"/>
      <c r="L1015" s="551"/>
      <c r="M1015" s="551"/>
      <c r="N1015" s="551"/>
      <c r="O1015" s="27"/>
      <c r="P1015" s="27"/>
      <c r="Q1015" s="27"/>
      <c r="R1015" s="27"/>
      <c r="S1015" s="27"/>
      <c r="T1015" s="27"/>
      <c r="U1015" s="27"/>
      <c r="V1015" s="27"/>
      <c r="W1015" s="27"/>
      <c r="X1015" s="27"/>
      <c r="Y1015" s="27"/>
      <c r="Z1015" s="27"/>
      <c r="AA1015" s="27"/>
      <c r="AB1015" s="27"/>
      <c r="AC1015" s="27"/>
      <c r="AD1015" s="27"/>
      <c r="AK1015" s="41">
        <f t="shared" si="413"/>
        <v>0</v>
      </c>
      <c r="AL1015" s="41">
        <f t="shared" si="414"/>
        <v>0</v>
      </c>
      <c r="AM1015" s="41">
        <f t="shared" si="415"/>
        <v>0</v>
      </c>
      <c r="AN1015" s="41">
        <f t="shared" si="416"/>
        <v>0</v>
      </c>
      <c r="AO1015" s="41">
        <f t="shared" si="417"/>
        <v>0</v>
      </c>
      <c r="AP1015" s="41">
        <f t="shared" si="418"/>
        <v>0</v>
      </c>
      <c r="AQ1015" s="41">
        <f t="shared" si="419"/>
        <v>0</v>
      </c>
      <c r="AR1015" s="41">
        <f t="shared" si="420"/>
        <v>0</v>
      </c>
      <c r="AS1015" s="41">
        <f t="shared" si="421"/>
        <v>0</v>
      </c>
      <c r="AT1015" s="41">
        <f t="shared" si="422"/>
        <v>0</v>
      </c>
      <c r="AU1015" s="41">
        <f t="shared" si="423"/>
        <v>0</v>
      </c>
      <c r="AV1015" s="41">
        <f t="shared" si="424"/>
        <v>0</v>
      </c>
      <c r="AW1015" s="41">
        <f t="shared" si="425"/>
        <v>0</v>
      </c>
      <c r="AX1015" s="41">
        <f t="shared" si="426"/>
        <v>0</v>
      </c>
      <c r="AY1015" s="41">
        <f t="shared" si="427"/>
        <v>0</v>
      </c>
      <c r="AZ1015" s="41">
        <f t="shared" si="428"/>
        <v>0</v>
      </c>
    </row>
    <row r="1016" spans="1:52" ht="15" customHeight="1">
      <c r="A1016" s="159"/>
      <c r="B1016" s="179"/>
      <c r="C1016" s="220" t="s">
        <v>1057</v>
      </c>
      <c r="D1016" s="573" t="str">
        <f t="shared" si="411"/>
        <v/>
      </c>
      <c r="E1016" s="573"/>
      <c r="F1016" s="573"/>
      <c r="G1016" s="551" t="str">
        <f t="shared" si="412"/>
        <v/>
      </c>
      <c r="H1016" s="551"/>
      <c r="I1016" s="551"/>
      <c r="J1016" s="551"/>
      <c r="K1016" s="551"/>
      <c r="L1016" s="551"/>
      <c r="M1016" s="551"/>
      <c r="N1016" s="551"/>
      <c r="O1016" s="27"/>
      <c r="P1016" s="27"/>
      <c r="Q1016" s="27"/>
      <c r="R1016" s="27"/>
      <c r="S1016" s="27"/>
      <c r="T1016" s="27"/>
      <c r="U1016" s="27"/>
      <c r="V1016" s="27"/>
      <c r="W1016" s="27"/>
      <c r="X1016" s="27"/>
      <c r="Y1016" s="27"/>
      <c r="Z1016" s="27"/>
      <c r="AA1016" s="27"/>
      <c r="AB1016" s="27"/>
      <c r="AC1016" s="27"/>
      <c r="AD1016" s="27"/>
      <c r="AK1016" s="41">
        <f t="shared" si="413"/>
        <v>0</v>
      </c>
      <c r="AL1016" s="41">
        <f t="shared" si="414"/>
        <v>0</v>
      </c>
      <c r="AM1016" s="41">
        <f t="shared" si="415"/>
        <v>0</v>
      </c>
      <c r="AN1016" s="41">
        <f t="shared" si="416"/>
        <v>0</v>
      </c>
      <c r="AO1016" s="41">
        <f t="shared" si="417"/>
        <v>0</v>
      </c>
      <c r="AP1016" s="41">
        <f t="shared" si="418"/>
        <v>0</v>
      </c>
      <c r="AQ1016" s="41">
        <f t="shared" si="419"/>
        <v>0</v>
      </c>
      <c r="AR1016" s="41">
        <f t="shared" si="420"/>
        <v>0</v>
      </c>
      <c r="AS1016" s="41">
        <f t="shared" si="421"/>
        <v>0</v>
      </c>
      <c r="AT1016" s="41">
        <f t="shared" si="422"/>
        <v>0</v>
      </c>
      <c r="AU1016" s="41">
        <f t="shared" si="423"/>
        <v>0</v>
      </c>
      <c r="AV1016" s="41">
        <f t="shared" si="424"/>
        <v>0</v>
      </c>
      <c r="AW1016" s="41">
        <f t="shared" si="425"/>
        <v>0</v>
      </c>
      <c r="AX1016" s="41">
        <f t="shared" si="426"/>
        <v>0</v>
      </c>
      <c r="AY1016" s="41">
        <f t="shared" si="427"/>
        <v>0</v>
      </c>
      <c r="AZ1016" s="41">
        <f t="shared" si="428"/>
        <v>0</v>
      </c>
    </row>
    <row r="1017" spans="1:52" ht="15" customHeight="1">
      <c r="A1017" s="159"/>
      <c r="B1017" s="179"/>
      <c r="C1017" s="220" t="s">
        <v>1058</v>
      </c>
      <c r="D1017" s="573" t="str">
        <f t="shared" si="411"/>
        <v/>
      </c>
      <c r="E1017" s="573"/>
      <c r="F1017" s="573"/>
      <c r="G1017" s="551" t="str">
        <f t="shared" si="412"/>
        <v/>
      </c>
      <c r="H1017" s="551"/>
      <c r="I1017" s="551"/>
      <c r="J1017" s="551"/>
      <c r="K1017" s="551"/>
      <c r="L1017" s="551"/>
      <c r="M1017" s="551"/>
      <c r="N1017" s="551"/>
      <c r="O1017" s="27"/>
      <c r="P1017" s="27"/>
      <c r="Q1017" s="27"/>
      <c r="R1017" s="27"/>
      <c r="S1017" s="27"/>
      <c r="T1017" s="27"/>
      <c r="U1017" s="27"/>
      <c r="V1017" s="27"/>
      <c r="W1017" s="27"/>
      <c r="X1017" s="27"/>
      <c r="Y1017" s="27"/>
      <c r="Z1017" s="27"/>
      <c r="AA1017" s="27"/>
      <c r="AB1017" s="27"/>
      <c r="AC1017" s="27"/>
      <c r="AD1017" s="27"/>
      <c r="AK1017" s="41">
        <f t="shared" si="413"/>
        <v>0</v>
      </c>
      <c r="AL1017" s="41">
        <f t="shared" si="414"/>
        <v>0</v>
      </c>
      <c r="AM1017" s="41">
        <f t="shared" si="415"/>
        <v>0</v>
      </c>
      <c r="AN1017" s="41">
        <f t="shared" si="416"/>
        <v>0</v>
      </c>
      <c r="AO1017" s="41">
        <f t="shared" si="417"/>
        <v>0</v>
      </c>
      <c r="AP1017" s="41">
        <f t="shared" si="418"/>
        <v>0</v>
      </c>
      <c r="AQ1017" s="41">
        <f t="shared" si="419"/>
        <v>0</v>
      </c>
      <c r="AR1017" s="41">
        <f t="shared" si="420"/>
        <v>0</v>
      </c>
      <c r="AS1017" s="41">
        <f t="shared" si="421"/>
        <v>0</v>
      </c>
      <c r="AT1017" s="41">
        <f t="shared" si="422"/>
        <v>0</v>
      </c>
      <c r="AU1017" s="41">
        <f t="shared" si="423"/>
        <v>0</v>
      </c>
      <c r="AV1017" s="41">
        <f t="shared" si="424"/>
        <v>0</v>
      </c>
      <c r="AW1017" s="41">
        <f t="shared" si="425"/>
        <v>0</v>
      </c>
      <c r="AX1017" s="41">
        <f t="shared" si="426"/>
        <v>0</v>
      </c>
      <c r="AY1017" s="41">
        <f t="shared" si="427"/>
        <v>0</v>
      </c>
      <c r="AZ1017" s="41">
        <f t="shared" si="428"/>
        <v>0</v>
      </c>
    </row>
    <row r="1018" spans="1:52" ht="15" customHeight="1">
      <c r="A1018" s="159"/>
      <c r="B1018" s="179"/>
      <c r="C1018" s="220" t="s">
        <v>1059</v>
      </c>
      <c r="D1018" s="573" t="str">
        <f t="shared" si="411"/>
        <v/>
      </c>
      <c r="E1018" s="573"/>
      <c r="F1018" s="573"/>
      <c r="G1018" s="551" t="str">
        <f t="shared" si="412"/>
        <v/>
      </c>
      <c r="H1018" s="551"/>
      <c r="I1018" s="551"/>
      <c r="J1018" s="551"/>
      <c r="K1018" s="551"/>
      <c r="L1018" s="551"/>
      <c r="M1018" s="551"/>
      <c r="N1018" s="551"/>
      <c r="O1018" s="27"/>
      <c r="P1018" s="27"/>
      <c r="Q1018" s="27"/>
      <c r="R1018" s="27"/>
      <c r="S1018" s="27"/>
      <c r="T1018" s="27"/>
      <c r="U1018" s="27"/>
      <c r="V1018" s="27"/>
      <c r="W1018" s="27"/>
      <c r="X1018" s="27"/>
      <c r="Y1018" s="27"/>
      <c r="Z1018" s="27"/>
      <c r="AA1018" s="27"/>
      <c r="AB1018" s="27"/>
      <c r="AC1018" s="27"/>
      <c r="AD1018" s="27"/>
      <c r="AK1018" s="41">
        <f t="shared" si="413"/>
        <v>0</v>
      </c>
      <c r="AL1018" s="41">
        <f t="shared" si="414"/>
        <v>0</v>
      </c>
      <c r="AM1018" s="41">
        <f t="shared" si="415"/>
        <v>0</v>
      </c>
      <c r="AN1018" s="41">
        <f t="shared" si="416"/>
        <v>0</v>
      </c>
      <c r="AO1018" s="41">
        <f t="shared" si="417"/>
        <v>0</v>
      </c>
      <c r="AP1018" s="41">
        <f t="shared" si="418"/>
        <v>0</v>
      </c>
      <c r="AQ1018" s="41">
        <f t="shared" si="419"/>
        <v>0</v>
      </c>
      <c r="AR1018" s="41">
        <f t="shared" si="420"/>
        <v>0</v>
      </c>
      <c r="AS1018" s="41">
        <f t="shared" si="421"/>
        <v>0</v>
      </c>
      <c r="AT1018" s="41">
        <f t="shared" si="422"/>
        <v>0</v>
      </c>
      <c r="AU1018" s="41">
        <f t="shared" si="423"/>
        <v>0</v>
      </c>
      <c r="AV1018" s="41">
        <f t="shared" si="424"/>
        <v>0</v>
      </c>
      <c r="AW1018" s="41">
        <f t="shared" si="425"/>
        <v>0</v>
      </c>
      <c r="AX1018" s="41">
        <f t="shared" si="426"/>
        <v>0</v>
      </c>
      <c r="AY1018" s="41">
        <f t="shared" si="427"/>
        <v>0</v>
      </c>
      <c r="AZ1018" s="41">
        <f t="shared" si="428"/>
        <v>0</v>
      </c>
    </row>
    <row r="1019" spans="1:52" ht="15" customHeight="1">
      <c r="A1019" s="159"/>
      <c r="B1019" s="179"/>
      <c r="C1019" s="220" t="s">
        <v>1060</v>
      </c>
      <c r="D1019" s="573" t="str">
        <f t="shared" si="411"/>
        <v/>
      </c>
      <c r="E1019" s="573"/>
      <c r="F1019" s="573"/>
      <c r="G1019" s="551" t="str">
        <f t="shared" si="412"/>
        <v/>
      </c>
      <c r="H1019" s="551"/>
      <c r="I1019" s="551"/>
      <c r="J1019" s="551"/>
      <c r="K1019" s="551"/>
      <c r="L1019" s="551"/>
      <c r="M1019" s="551"/>
      <c r="N1019" s="551"/>
      <c r="O1019" s="27"/>
      <c r="P1019" s="27"/>
      <c r="Q1019" s="27"/>
      <c r="R1019" s="27"/>
      <c r="S1019" s="27"/>
      <c r="T1019" s="27"/>
      <c r="U1019" s="27"/>
      <c r="V1019" s="27"/>
      <c r="W1019" s="27"/>
      <c r="X1019" s="27"/>
      <c r="Y1019" s="27"/>
      <c r="Z1019" s="27"/>
      <c r="AA1019" s="27"/>
      <c r="AB1019" s="27"/>
      <c r="AC1019" s="27"/>
      <c r="AD1019" s="27"/>
      <c r="AK1019" s="41">
        <f t="shared" si="413"/>
        <v>0</v>
      </c>
      <c r="AL1019" s="41">
        <f t="shared" si="414"/>
        <v>0</v>
      </c>
      <c r="AM1019" s="41">
        <f t="shared" si="415"/>
        <v>0</v>
      </c>
      <c r="AN1019" s="41">
        <f t="shared" si="416"/>
        <v>0</v>
      </c>
      <c r="AO1019" s="41">
        <f t="shared" si="417"/>
        <v>0</v>
      </c>
      <c r="AP1019" s="41">
        <f t="shared" si="418"/>
        <v>0</v>
      </c>
      <c r="AQ1019" s="41">
        <f t="shared" si="419"/>
        <v>0</v>
      </c>
      <c r="AR1019" s="41">
        <f t="shared" si="420"/>
        <v>0</v>
      </c>
      <c r="AS1019" s="41">
        <f t="shared" si="421"/>
        <v>0</v>
      </c>
      <c r="AT1019" s="41">
        <f t="shared" si="422"/>
        <v>0</v>
      </c>
      <c r="AU1019" s="41">
        <f t="shared" si="423"/>
        <v>0</v>
      </c>
      <c r="AV1019" s="41">
        <f t="shared" si="424"/>
        <v>0</v>
      </c>
      <c r="AW1019" s="41">
        <f t="shared" si="425"/>
        <v>0</v>
      </c>
      <c r="AX1019" s="41">
        <f t="shared" si="426"/>
        <v>0</v>
      </c>
      <c r="AY1019" s="41">
        <f t="shared" si="427"/>
        <v>0</v>
      </c>
      <c r="AZ1019" s="41">
        <f t="shared" si="428"/>
        <v>0</v>
      </c>
    </row>
    <row r="1020" spans="1:52" ht="15" customHeight="1">
      <c r="A1020" s="159"/>
      <c r="B1020" s="179"/>
      <c r="C1020" s="220" t="s">
        <v>1061</v>
      </c>
      <c r="D1020" s="573" t="str">
        <f t="shared" si="411"/>
        <v/>
      </c>
      <c r="E1020" s="573"/>
      <c r="F1020" s="573"/>
      <c r="G1020" s="551" t="str">
        <f t="shared" si="412"/>
        <v/>
      </c>
      <c r="H1020" s="551"/>
      <c r="I1020" s="551"/>
      <c r="J1020" s="551"/>
      <c r="K1020" s="551"/>
      <c r="L1020" s="551"/>
      <c r="M1020" s="551"/>
      <c r="N1020" s="551"/>
      <c r="O1020" s="27"/>
      <c r="P1020" s="27"/>
      <c r="Q1020" s="27"/>
      <c r="R1020" s="27"/>
      <c r="S1020" s="27"/>
      <c r="T1020" s="27"/>
      <c r="U1020" s="27"/>
      <c r="V1020" s="27"/>
      <c r="W1020" s="27"/>
      <c r="X1020" s="27"/>
      <c r="Y1020" s="27"/>
      <c r="Z1020" s="27"/>
      <c r="AA1020" s="27"/>
      <c r="AB1020" s="27"/>
      <c r="AC1020" s="27"/>
      <c r="AD1020" s="27"/>
      <c r="AK1020" s="41">
        <f t="shared" si="413"/>
        <v>0</v>
      </c>
      <c r="AL1020" s="41">
        <f t="shared" si="414"/>
        <v>0</v>
      </c>
      <c r="AM1020" s="41">
        <f t="shared" si="415"/>
        <v>0</v>
      </c>
      <c r="AN1020" s="41">
        <f t="shared" si="416"/>
        <v>0</v>
      </c>
      <c r="AO1020" s="41">
        <f t="shared" si="417"/>
        <v>0</v>
      </c>
      <c r="AP1020" s="41">
        <f t="shared" si="418"/>
        <v>0</v>
      </c>
      <c r="AQ1020" s="41">
        <f t="shared" si="419"/>
        <v>0</v>
      </c>
      <c r="AR1020" s="41">
        <f t="shared" si="420"/>
        <v>0</v>
      </c>
      <c r="AS1020" s="41">
        <f t="shared" si="421"/>
        <v>0</v>
      </c>
      <c r="AT1020" s="41">
        <f t="shared" si="422"/>
        <v>0</v>
      </c>
      <c r="AU1020" s="41">
        <f t="shared" si="423"/>
        <v>0</v>
      </c>
      <c r="AV1020" s="41">
        <f t="shared" si="424"/>
        <v>0</v>
      </c>
      <c r="AW1020" s="41">
        <f t="shared" si="425"/>
        <v>0</v>
      </c>
      <c r="AX1020" s="41">
        <f t="shared" si="426"/>
        <v>0</v>
      </c>
      <c r="AY1020" s="41">
        <f t="shared" si="427"/>
        <v>0</v>
      </c>
      <c r="AZ1020" s="41">
        <f t="shared" si="428"/>
        <v>0</v>
      </c>
    </row>
    <row r="1021" spans="1:52" ht="15" customHeight="1">
      <c r="A1021" s="159"/>
      <c r="B1021" s="179"/>
      <c r="C1021" s="220" t="s">
        <v>1062</v>
      </c>
      <c r="D1021" s="573" t="str">
        <f t="shared" si="411"/>
        <v/>
      </c>
      <c r="E1021" s="573"/>
      <c r="F1021" s="573"/>
      <c r="G1021" s="551" t="str">
        <f t="shared" si="412"/>
        <v/>
      </c>
      <c r="H1021" s="551"/>
      <c r="I1021" s="551"/>
      <c r="J1021" s="551"/>
      <c r="K1021" s="551"/>
      <c r="L1021" s="551"/>
      <c r="M1021" s="551"/>
      <c r="N1021" s="551"/>
      <c r="O1021" s="27"/>
      <c r="P1021" s="27"/>
      <c r="Q1021" s="27"/>
      <c r="R1021" s="27"/>
      <c r="S1021" s="27"/>
      <c r="T1021" s="27"/>
      <c r="U1021" s="27"/>
      <c r="V1021" s="27"/>
      <c r="W1021" s="27"/>
      <c r="X1021" s="27"/>
      <c r="Y1021" s="27"/>
      <c r="Z1021" s="27"/>
      <c r="AA1021" s="27"/>
      <c r="AB1021" s="27"/>
      <c r="AC1021" s="27"/>
      <c r="AD1021" s="27"/>
      <c r="AK1021" s="41">
        <f t="shared" si="413"/>
        <v>0</v>
      </c>
      <c r="AL1021" s="41">
        <f t="shared" si="414"/>
        <v>0</v>
      </c>
      <c r="AM1021" s="41">
        <f t="shared" si="415"/>
        <v>0</v>
      </c>
      <c r="AN1021" s="41">
        <f t="shared" si="416"/>
        <v>0</v>
      </c>
      <c r="AO1021" s="41">
        <f t="shared" si="417"/>
        <v>0</v>
      </c>
      <c r="AP1021" s="41">
        <f t="shared" si="418"/>
        <v>0</v>
      </c>
      <c r="AQ1021" s="41">
        <f t="shared" si="419"/>
        <v>0</v>
      </c>
      <c r="AR1021" s="41">
        <f t="shared" si="420"/>
        <v>0</v>
      </c>
      <c r="AS1021" s="41">
        <f t="shared" si="421"/>
        <v>0</v>
      </c>
      <c r="AT1021" s="41">
        <f t="shared" si="422"/>
        <v>0</v>
      </c>
      <c r="AU1021" s="41">
        <f t="shared" si="423"/>
        <v>0</v>
      </c>
      <c r="AV1021" s="41">
        <f t="shared" si="424"/>
        <v>0</v>
      </c>
      <c r="AW1021" s="41">
        <f t="shared" si="425"/>
        <v>0</v>
      </c>
      <c r="AX1021" s="41">
        <f t="shared" si="426"/>
        <v>0</v>
      </c>
      <c r="AY1021" s="41">
        <f t="shared" si="427"/>
        <v>0</v>
      </c>
      <c r="AZ1021" s="41">
        <f t="shared" si="428"/>
        <v>0</v>
      </c>
    </row>
    <row r="1022" spans="1:52" ht="15" customHeight="1">
      <c r="A1022" s="159"/>
      <c r="B1022" s="179"/>
      <c r="C1022" s="220" t="s">
        <v>1063</v>
      </c>
      <c r="D1022" s="573" t="str">
        <f t="shared" si="411"/>
        <v/>
      </c>
      <c r="E1022" s="573"/>
      <c r="F1022" s="573"/>
      <c r="G1022" s="551" t="str">
        <f t="shared" si="412"/>
        <v/>
      </c>
      <c r="H1022" s="551"/>
      <c r="I1022" s="551"/>
      <c r="J1022" s="551"/>
      <c r="K1022" s="551"/>
      <c r="L1022" s="551"/>
      <c r="M1022" s="551"/>
      <c r="N1022" s="551"/>
      <c r="O1022" s="27"/>
      <c r="P1022" s="27"/>
      <c r="Q1022" s="27"/>
      <c r="R1022" s="27"/>
      <c r="S1022" s="27"/>
      <c r="T1022" s="27"/>
      <c r="U1022" s="27"/>
      <c r="V1022" s="27"/>
      <c r="W1022" s="27"/>
      <c r="X1022" s="27"/>
      <c r="Y1022" s="27"/>
      <c r="Z1022" s="27"/>
      <c r="AA1022" s="27"/>
      <c r="AB1022" s="27"/>
      <c r="AC1022" s="27"/>
      <c r="AD1022" s="27"/>
      <c r="AK1022" s="41">
        <f t="shared" si="413"/>
        <v>0</v>
      </c>
      <c r="AL1022" s="41">
        <f t="shared" si="414"/>
        <v>0</v>
      </c>
      <c r="AM1022" s="41">
        <f t="shared" si="415"/>
        <v>0</v>
      </c>
      <c r="AN1022" s="41">
        <f t="shared" si="416"/>
        <v>0</v>
      </c>
      <c r="AO1022" s="41">
        <f t="shared" si="417"/>
        <v>0</v>
      </c>
      <c r="AP1022" s="41">
        <f t="shared" si="418"/>
        <v>0</v>
      </c>
      <c r="AQ1022" s="41">
        <f t="shared" si="419"/>
        <v>0</v>
      </c>
      <c r="AR1022" s="41">
        <f t="shared" si="420"/>
        <v>0</v>
      </c>
      <c r="AS1022" s="41">
        <f t="shared" si="421"/>
        <v>0</v>
      </c>
      <c r="AT1022" s="41">
        <f t="shared" si="422"/>
        <v>0</v>
      </c>
      <c r="AU1022" s="41">
        <f t="shared" si="423"/>
        <v>0</v>
      </c>
      <c r="AV1022" s="41">
        <f t="shared" si="424"/>
        <v>0</v>
      </c>
      <c r="AW1022" s="41">
        <f t="shared" si="425"/>
        <v>0</v>
      </c>
      <c r="AX1022" s="41">
        <f t="shared" si="426"/>
        <v>0</v>
      </c>
      <c r="AY1022" s="41">
        <f t="shared" si="427"/>
        <v>0</v>
      </c>
      <c r="AZ1022" s="41">
        <f t="shared" si="428"/>
        <v>0</v>
      </c>
    </row>
    <row r="1023" spans="1:52" ht="15" customHeight="1">
      <c r="A1023" s="159"/>
      <c r="B1023" s="179"/>
      <c r="C1023" s="220" t="s">
        <v>1064</v>
      </c>
      <c r="D1023" s="573" t="str">
        <f t="shared" si="411"/>
        <v/>
      </c>
      <c r="E1023" s="573"/>
      <c r="F1023" s="573"/>
      <c r="G1023" s="551" t="str">
        <f t="shared" si="412"/>
        <v/>
      </c>
      <c r="H1023" s="551"/>
      <c r="I1023" s="551"/>
      <c r="J1023" s="551"/>
      <c r="K1023" s="551"/>
      <c r="L1023" s="551"/>
      <c r="M1023" s="551"/>
      <c r="N1023" s="551"/>
      <c r="O1023" s="27"/>
      <c r="P1023" s="27"/>
      <c r="Q1023" s="27"/>
      <c r="R1023" s="27"/>
      <c r="S1023" s="27"/>
      <c r="T1023" s="27"/>
      <c r="U1023" s="27"/>
      <c r="V1023" s="27"/>
      <c r="W1023" s="27"/>
      <c r="X1023" s="27"/>
      <c r="Y1023" s="27"/>
      <c r="Z1023" s="27"/>
      <c r="AA1023" s="27"/>
      <c r="AB1023" s="27"/>
      <c r="AC1023" s="27"/>
      <c r="AD1023" s="27"/>
      <c r="AK1023" s="41">
        <f t="shared" si="413"/>
        <v>0</v>
      </c>
      <c r="AL1023" s="41">
        <f t="shared" si="414"/>
        <v>0</v>
      </c>
      <c r="AM1023" s="41">
        <f t="shared" si="415"/>
        <v>0</v>
      </c>
      <c r="AN1023" s="41">
        <f t="shared" si="416"/>
        <v>0</v>
      </c>
      <c r="AO1023" s="41">
        <f t="shared" si="417"/>
        <v>0</v>
      </c>
      <c r="AP1023" s="41">
        <f t="shared" si="418"/>
        <v>0</v>
      </c>
      <c r="AQ1023" s="41">
        <f t="shared" si="419"/>
        <v>0</v>
      </c>
      <c r="AR1023" s="41">
        <f t="shared" si="420"/>
        <v>0</v>
      </c>
      <c r="AS1023" s="41">
        <f t="shared" si="421"/>
        <v>0</v>
      </c>
      <c r="AT1023" s="41">
        <f t="shared" si="422"/>
        <v>0</v>
      </c>
      <c r="AU1023" s="41">
        <f t="shared" si="423"/>
        <v>0</v>
      </c>
      <c r="AV1023" s="41">
        <f t="shared" si="424"/>
        <v>0</v>
      </c>
      <c r="AW1023" s="41">
        <f t="shared" si="425"/>
        <v>0</v>
      </c>
      <c r="AX1023" s="41">
        <f t="shared" si="426"/>
        <v>0</v>
      </c>
      <c r="AY1023" s="41">
        <f t="shared" si="427"/>
        <v>0</v>
      </c>
      <c r="AZ1023" s="41">
        <f t="shared" si="428"/>
        <v>0</v>
      </c>
    </row>
    <row r="1024" spans="1:52" ht="15" customHeight="1">
      <c r="A1024" s="159"/>
      <c r="B1024" s="179"/>
      <c r="C1024" s="220" t="s">
        <v>1065</v>
      </c>
      <c r="D1024" s="573" t="str">
        <f t="shared" si="411"/>
        <v/>
      </c>
      <c r="E1024" s="573"/>
      <c r="F1024" s="573"/>
      <c r="G1024" s="551" t="str">
        <f t="shared" si="412"/>
        <v/>
      </c>
      <c r="H1024" s="551"/>
      <c r="I1024" s="551"/>
      <c r="J1024" s="551"/>
      <c r="K1024" s="551"/>
      <c r="L1024" s="551"/>
      <c r="M1024" s="551"/>
      <c r="N1024" s="551"/>
      <c r="O1024" s="27"/>
      <c r="P1024" s="27"/>
      <c r="Q1024" s="27"/>
      <c r="R1024" s="27"/>
      <c r="S1024" s="27"/>
      <c r="T1024" s="27"/>
      <c r="U1024" s="27"/>
      <c r="V1024" s="27"/>
      <c r="W1024" s="27"/>
      <c r="X1024" s="27"/>
      <c r="Y1024" s="27"/>
      <c r="Z1024" s="27"/>
      <c r="AA1024" s="27"/>
      <c r="AB1024" s="27"/>
      <c r="AC1024" s="27"/>
      <c r="AD1024" s="27"/>
      <c r="AK1024" s="41">
        <f t="shared" si="413"/>
        <v>0</v>
      </c>
      <c r="AL1024" s="41">
        <f t="shared" si="414"/>
        <v>0</v>
      </c>
      <c r="AM1024" s="41">
        <f t="shared" si="415"/>
        <v>0</v>
      </c>
      <c r="AN1024" s="41">
        <f t="shared" si="416"/>
        <v>0</v>
      </c>
      <c r="AO1024" s="41">
        <f t="shared" si="417"/>
        <v>0</v>
      </c>
      <c r="AP1024" s="41">
        <f t="shared" si="418"/>
        <v>0</v>
      </c>
      <c r="AQ1024" s="41">
        <f t="shared" si="419"/>
        <v>0</v>
      </c>
      <c r="AR1024" s="41">
        <f t="shared" si="420"/>
        <v>0</v>
      </c>
      <c r="AS1024" s="41">
        <f t="shared" si="421"/>
        <v>0</v>
      </c>
      <c r="AT1024" s="41">
        <f t="shared" si="422"/>
        <v>0</v>
      </c>
      <c r="AU1024" s="41">
        <f t="shared" si="423"/>
        <v>0</v>
      </c>
      <c r="AV1024" s="41">
        <f t="shared" si="424"/>
        <v>0</v>
      </c>
      <c r="AW1024" s="41">
        <f t="shared" si="425"/>
        <v>0</v>
      </c>
      <c r="AX1024" s="41">
        <f t="shared" si="426"/>
        <v>0</v>
      </c>
      <c r="AY1024" s="41">
        <f t="shared" si="427"/>
        <v>0</v>
      </c>
      <c r="AZ1024" s="41">
        <f t="shared" si="428"/>
        <v>0</v>
      </c>
    </row>
    <row r="1025" spans="1:52" ht="15" customHeight="1">
      <c r="A1025" s="159"/>
      <c r="B1025" s="179"/>
      <c r="C1025" s="220" t="s">
        <v>1066</v>
      </c>
      <c r="D1025" s="573" t="str">
        <f t="shared" si="411"/>
        <v/>
      </c>
      <c r="E1025" s="573"/>
      <c r="F1025" s="573"/>
      <c r="G1025" s="551" t="str">
        <f t="shared" si="412"/>
        <v/>
      </c>
      <c r="H1025" s="551"/>
      <c r="I1025" s="551"/>
      <c r="J1025" s="551"/>
      <c r="K1025" s="551"/>
      <c r="L1025" s="551"/>
      <c r="M1025" s="551"/>
      <c r="N1025" s="551"/>
      <c r="O1025" s="27"/>
      <c r="P1025" s="27"/>
      <c r="Q1025" s="27"/>
      <c r="R1025" s="27"/>
      <c r="S1025" s="27"/>
      <c r="T1025" s="27"/>
      <c r="U1025" s="27"/>
      <c r="V1025" s="27"/>
      <c r="W1025" s="27"/>
      <c r="X1025" s="27"/>
      <c r="Y1025" s="27"/>
      <c r="Z1025" s="27"/>
      <c r="AA1025" s="27"/>
      <c r="AB1025" s="27"/>
      <c r="AC1025" s="27"/>
      <c r="AD1025" s="27"/>
      <c r="AK1025" s="41">
        <f t="shared" si="413"/>
        <v>0</v>
      </c>
      <c r="AL1025" s="41">
        <f t="shared" si="414"/>
        <v>0</v>
      </c>
      <c r="AM1025" s="41">
        <f t="shared" si="415"/>
        <v>0</v>
      </c>
      <c r="AN1025" s="41">
        <f t="shared" si="416"/>
        <v>0</v>
      </c>
      <c r="AO1025" s="41">
        <f t="shared" si="417"/>
        <v>0</v>
      </c>
      <c r="AP1025" s="41">
        <f t="shared" si="418"/>
        <v>0</v>
      </c>
      <c r="AQ1025" s="41">
        <f t="shared" si="419"/>
        <v>0</v>
      </c>
      <c r="AR1025" s="41">
        <f t="shared" si="420"/>
        <v>0</v>
      </c>
      <c r="AS1025" s="41">
        <f t="shared" si="421"/>
        <v>0</v>
      </c>
      <c r="AT1025" s="41">
        <f t="shared" si="422"/>
        <v>0</v>
      </c>
      <c r="AU1025" s="41">
        <f t="shared" si="423"/>
        <v>0</v>
      </c>
      <c r="AV1025" s="41">
        <f t="shared" si="424"/>
        <v>0</v>
      </c>
      <c r="AW1025" s="41">
        <f t="shared" si="425"/>
        <v>0</v>
      </c>
      <c r="AX1025" s="41">
        <f t="shared" si="426"/>
        <v>0</v>
      </c>
      <c r="AY1025" s="41">
        <f t="shared" si="427"/>
        <v>0</v>
      </c>
      <c r="AZ1025" s="41">
        <f t="shared" si="428"/>
        <v>0</v>
      </c>
    </row>
    <row r="1026" spans="1:52" ht="15" customHeight="1">
      <c r="A1026" s="159"/>
      <c r="B1026" s="179"/>
      <c r="C1026" s="220" t="s">
        <v>1067</v>
      </c>
      <c r="D1026" s="573" t="str">
        <f t="shared" si="411"/>
        <v/>
      </c>
      <c r="E1026" s="573"/>
      <c r="F1026" s="573"/>
      <c r="G1026" s="551" t="str">
        <f t="shared" si="412"/>
        <v/>
      </c>
      <c r="H1026" s="551"/>
      <c r="I1026" s="551"/>
      <c r="J1026" s="551"/>
      <c r="K1026" s="551"/>
      <c r="L1026" s="551"/>
      <c r="M1026" s="551"/>
      <c r="N1026" s="551"/>
      <c r="O1026" s="27"/>
      <c r="P1026" s="27"/>
      <c r="Q1026" s="27"/>
      <c r="R1026" s="27"/>
      <c r="S1026" s="27"/>
      <c r="T1026" s="27"/>
      <c r="U1026" s="27"/>
      <c r="V1026" s="27"/>
      <c r="W1026" s="27"/>
      <c r="X1026" s="27"/>
      <c r="Y1026" s="27"/>
      <c r="Z1026" s="27"/>
      <c r="AA1026" s="27"/>
      <c r="AB1026" s="27"/>
      <c r="AC1026" s="27"/>
      <c r="AD1026" s="27"/>
      <c r="AK1026" s="41">
        <f t="shared" si="413"/>
        <v>0</v>
      </c>
      <c r="AL1026" s="41">
        <f t="shared" si="414"/>
        <v>0</v>
      </c>
      <c r="AM1026" s="41">
        <f t="shared" si="415"/>
        <v>0</v>
      </c>
      <c r="AN1026" s="41">
        <f t="shared" si="416"/>
        <v>0</v>
      </c>
      <c r="AO1026" s="41">
        <f t="shared" si="417"/>
        <v>0</v>
      </c>
      <c r="AP1026" s="41">
        <f t="shared" si="418"/>
        <v>0</v>
      </c>
      <c r="AQ1026" s="41">
        <f t="shared" si="419"/>
        <v>0</v>
      </c>
      <c r="AR1026" s="41">
        <f t="shared" si="420"/>
        <v>0</v>
      </c>
      <c r="AS1026" s="41">
        <f t="shared" si="421"/>
        <v>0</v>
      </c>
      <c r="AT1026" s="41">
        <f t="shared" si="422"/>
        <v>0</v>
      </c>
      <c r="AU1026" s="41">
        <f t="shared" si="423"/>
        <v>0</v>
      </c>
      <c r="AV1026" s="41">
        <f t="shared" si="424"/>
        <v>0</v>
      </c>
      <c r="AW1026" s="41">
        <f t="shared" si="425"/>
        <v>0</v>
      </c>
      <c r="AX1026" s="41">
        <f t="shared" si="426"/>
        <v>0</v>
      </c>
      <c r="AY1026" s="41">
        <f t="shared" si="427"/>
        <v>0</v>
      </c>
      <c r="AZ1026" s="41">
        <f t="shared" si="428"/>
        <v>0</v>
      </c>
    </row>
    <row r="1027" spans="1:52" ht="15" customHeight="1">
      <c r="A1027" s="159"/>
      <c r="B1027" s="179"/>
      <c r="C1027" s="220" t="s">
        <v>1068</v>
      </c>
      <c r="D1027" s="573" t="str">
        <f t="shared" si="411"/>
        <v/>
      </c>
      <c r="E1027" s="573"/>
      <c r="F1027" s="573"/>
      <c r="G1027" s="551" t="str">
        <f t="shared" si="412"/>
        <v/>
      </c>
      <c r="H1027" s="551"/>
      <c r="I1027" s="551"/>
      <c r="J1027" s="551"/>
      <c r="K1027" s="551"/>
      <c r="L1027" s="551"/>
      <c r="M1027" s="551"/>
      <c r="N1027" s="551"/>
      <c r="O1027" s="27"/>
      <c r="P1027" s="27"/>
      <c r="Q1027" s="27"/>
      <c r="R1027" s="27"/>
      <c r="S1027" s="27"/>
      <c r="T1027" s="27"/>
      <c r="U1027" s="27"/>
      <c r="V1027" s="27"/>
      <c r="W1027" s="27"/>
      <c r="X1027" s="27"/>
      <c r="Y1027" s="27"/>
      <c r="Z1027" s="27"/>
      <c r="AA1027" s="27"/>
      <c r="AB1027" s="27"/>
      <c r="AC1027" s="27"/>
      <c r="AD1027" s="27"/>
      <c r="AK1027" s="41">
        <f t="shared" si="413"/>
        <v>0</v>
      </c>
      <c r="AL1027" s="41">
        <f t="shared" si="414"/>
        <v>0</v>
      </c>
      <c r="AM1027" s="41">
        <f t="shared" si="415"/>
        <v>0</v>
      </c>
      <c r="AN1027" s="41">
        <f t="shared" si="416"/>
        <v>0</v>
      </c>
      <c r="AO1027" s="41">
        <f t="shared" si="417"/>
        <v>0</v>
      </c>
      <c r="AP1027" s="41">
        <f t="shared" si="418"/>
        <v>0</v>
      </c>
      <c r="AQ1027" s="41">
        <f t="shared" si="419"/>
        <v>0</v>
      </c>
      <c r="AR1027" s="41">
        <f t="shared" si="420"/>
        <v>0</v>
      </c>
      <c r="AS1027" s="41">
        <f t="shared" si="421"/>
        <v>0</v>
      </c>
      <c r="AT1027" s="41">
        <f t="shared" si="422"/>
        <v>0</v>
      </c>
      <c r="AU1027" s="41">
        <f t="shared" si="423"/>
        <v>0</v>
      </c>
      <c r="AV1027" s="41">
        <f t="shared" si="424"/>
        <v>0</v>
      </c>
      <c r="AW1027" s="41">
        <f t="shared" si="425"/>
        <v>0</v>
      </c>
      <c r="AX1027" s="41">
        <f t="shared" si="426"/>
        <v>0</v>
      </c>
      <c r="AY1027" s="41">
        <f t="shared" si="427"/>
        <v>0</v>
      </c>
      <c r="AZ1027" s="41">
        <f t="shared" si="428"/>
        <v>0</v>
      </c>
    </row>
    <row r="1028" spans="1:52" ht="15" customHeight="1">
      <c r="A1028" s="159"/>
      <c r="B1028" s="179"/>
      <c r="C1028" s="220" t="s">
        <v>1069</v>
      </c>
      <c r="D1028" s="573" t="str">
        <f t="shared" si="411"/>
        <v/>
      </c>
      <c r="E1028" s="573"/>
      <c r="F1028" s="573"/>
      <c r="G1028" s="551" t="str">
        <f t="shared" si="412"/>
        <v/>
      </c>
      <c r="H1028" s="551"/>
      <c r="I1028" s="551"/>
      <c r="J1028" s="551"/>
      <c r="K1028" s="551"/>
      <c r="L1028" s="551"/>
      <c r="M1028" s="551"/>
      <c r="N1028" s="551"/>
      <c r="O1028" s="27"/>
      <c r="P1028" s="27"/>
      <c r="Q1028" s="27"/>
      <c r="R1028" s="27"/>
      <c r="S1028" s="27"/>
      <c r="T1028" s="27"/>
      <c r="U1028" s="27"/>
      <c r="V1028" s="27"/>
      <c r="W1028" s="27"/>
      <c r="X1028" s="27"/>
      <c r="Y1028" s="27"/>
      <c r="Z1028" s="27"/>
      <c r="AA1028" s="27"/>
      <c r="AB1028" s="27"/>
      <c r="AC1028" s="27"/>
      <c r="AD1028" s="27"/>
      <c r="AK1028" s="41">
        <f t="shared" si="413"/>
        <v>0</v>
      </c>
      <c r="AL1028" s="41">
        <f t="shared" si="414"/>
        <v>0</v>
      </c>
      <c r="AM1028" s="41">
        <f t="shared" si="415"/>
        <v>0</v>
      </c>
      <c r="AN1028" s="41">
        <f t="shared" si="416"/>
        <v>0</v>
      </c>
      <c r="AO1028" s="41">
        <f t="shared" si="417"/>
        <v>0</v>
      </c>
      <c r="AP1028" s="41">
        <f t="shared" si="418"/>
        <v>0</v>
      </c>
      <c r="AQ1028" s="41">
        <f t="shared" si="419"/>
        <v>0</v>
      </c>
      <c r="AR1028" s="41">
        <f t="shared" si="420"/>
        <v>0</v>
      </c>
      <c r="AS1028" s="41">
        <f t="shared" si="421"/>
        <v>0</v>
      </c>
      <c r="AT1028" s="41">
        <f t="shared" si="422"/>
        <v>0</v>
      </c>
      <c r="AU1028" s="41">
        <f t="shared" si="423"/>
        <v>0</v>
      </c>
      <c r="AV1028" s="41">
        <f t="shared" si="424"/>
        <v>0</v>
      </c>
      <c r="AW1028" s="41">
        <f t="shared" si="425"/>
        <v>0</v>
      </c>
      <c r="AX1028" s="41">
        <f t="shared" si="426"/>
        <v>0</v>
      </c>
      <c r="AY1028" s="41">
        <f t="shared" si="427"/>
        <v>0</v>
      </c>
      <c r="AZ1028" s="41">
        <f t="shared" si="428"/>
        <v>0</v>
      </c>
    </row>
    <row r="1029" spans="1:52" ht="15" customHeight="1">
      <c r="A1029" s="159"/>
      <c r="B1029" s="179"/>
      <c r="C1029" s="220" t="s">
        <v>1070</v>
      </c>
      <c r="D1029" s="573" t="str">
        <f t="shared" si="411"/>
        <v/>
      </c>
      <c r="E1029" s="573"/>
      <c r="F1029" s="573"/>
      <c r="G1029" s="551" t="str">
        <f t="shared" si="412"/>
        <v/>
      </c>
      <c r="H1029" s="551"/>
      <c r="I1029" s="551"/>
      <c r="J1029" s="551"/>
      <c r="K1029" s="551"/>
      <c r="L1029" s="551"/>
      <c r="M1029" s="551"/>
      <c r="N1029" s="551"/>
      <c r="O1029" s="27"/>
      <c r="P1029" s="27"/>
      <c r="Q1029" s="27"/>
      <c r="R1029" s="27"/>
      <c r="S1029" s="27"/>
      <c r="T1029" s="27"/>
      <c r="U1029" s="27"/>
      <c r="V1029" s="27"/>
      <c r="W1029" s="27"/>
      <c r="X1029" s="27"/>
      <c r="Y1029" s="27"/>
      <c r="Z1029" s="27"/>
      <c r="AA1029" s="27"/>
      <c r="AB1029" s="27"/>
      <c r="AC1029" s="27"/>
      <c r="AD1029" s="27"/>
      <c r="AK1029" s="41">
        <f t="shared" si="413"/>
        <v>0</v>
      </c>
      <c r="AL1029" s="41">
        <f t="shared" si="414"/>
        <v>0</v>
      </c>
      <c r="AM1029" s="41">
        <f t="shared" si="415"/>
        <v>0</v>
      </c>
      <c r="AN1029" s="41">
        <f t="shared" si="416"/>
        <v>0</v>
      </c>
      <c r="AO1029" s="41">
        <f t="shared" si="417"/>
        <v>0</v>
      </c>
      <c r="AP1029" s="41">
        <f t="shared" si="418"/>
        <v>0</v>
      </c>
      <c r="AQ1029" s="41">
        <f t="shared" si="419"/>
        <v>0</v>
      </c>
      <c r="AR1029" s="41">
        <f t="shared" si="420"/>
        <v>0</v>
      </c>
      <c r="AS1029" s="41">
        <f t="shared" si="421"/>
        <v>0</v>
      </c>
      <c r="AT1029" s="41">
        <f t="shared" si="422"/>
        <v>0</v>
      </c>
      <c r="AU1029" s="41">
        <f t="shared" si="423"/>
        <v>0</v>
      </c>
      <c r="AV1029" s="41">
        <f t="shared" si="424"/>
        <v>0</v>
      </c>
      <c r="AW1029" s="41">
        <f t="shared" si="425"/>
        <v>0</v>
      </c>
      <c r="AX1029" s="41">
        <f t="shared" si="426"/>
        <v>0</v>
      </c>
      <c r="AY1029" s="41">
        <f t="shared" si="427"/>
        <v>0</v>
      </c>
      <c r="AZ1029" s="41">
        <f t="shared" si="428"/>
        <v>0</v>
      </c>
    </row>
    <row r="1030" spans="1:52" ht="15" customHeight="1">
      <c r="A1030" s="159"/>
      <c r="B1030" s="179"/>
      <c r="C1030" s="220" t="s">
        <v>1071</v>
      </c>
      <c r="D1030" s="573" t="str">
        <f t="shared" si="411"/>
        <v/>
      </c>
      <c r="E1030" s="573"/>
      <c r="F1030" s="573"/>
      <c r="G1030" s="551" t="str">
        <f t="shared" si="412"/>
        <v/>
      </c>
      <c r="H1030" s="551"/>
      <c r="I1030" s="551"/>
      <c r="J1030" s="551"/>
      <c r="K1030" s="551"/>
      <c r="L1030" s="551"/>
      <c r="M1030" s="551"/>
      <c r="N1030" s="551"/>
      <c r="O1030" s="27"/>
      <c r="P1030" s="27"/>
      <c r="Q1030" s="27"/>
      <c r="R1030" s="27"/>
      <c r="S1030" s="27"/>
      <c r="T1030" s="27"/>
      <c r="U1030" s="27"/>
      <c r="V1030" s="27"/>
      <c r="W1030" s="27"/>
      <c r="X1030" s="27"/>
      <c r="Y1030" s="27"/>
      <c r="Z1030" s="27"/>
      <c r="AA1030" s="27"/>
      <c r="AB1030" s="27"/>
      <c r="AC1030" s="27"/>
      <c r="AD1030" s="27"/>
      <c r="AK1030" s="41">
        <f t="shared" si="413"/>
        <v>0</v>
      </c>
      <c r="AL1030" s="41">
        <f t="shared" si="414"/>
        <v>0</v>
      </c>
      <c r="AM1030" s="41">
        <f t="shared" si="415"/>
        <v>0</v>
      </c>
      <c r="AN1030" s="41">
        <f t="shared" si="416"/>
        <v>0</v>
      </c>
      <c r="AO1030" s="41">
        <f t="shared" si="417"/>
        <v>0</v>
      </c>
      <c r="AP1030" s="41">
        <f t="shared" si="418"/>
        <v>0</v>
      </c>
      <c r="AQ1030" s="41">
        <f t="shared" si="419"/>
        <v>0</v>
      </c>
      <c r="AR1030" s="41">
        <f t="shared" si="420"/>
        <v>0</v>
      </c>
      <c r="AS1030" s="41">
        <f t="shared" si="421"/>
        <v>0</v>
      </c>
      <c r="AT1030" s="41">
        <f t="shared" si="422"/>
        <v>0</v>
      </c>
      <c r="AU1030" s="41">
        <f t="shared" si="423"/>
        <v>0</v>
      </c>
      <c r="AV1030" s="41">
        <f t="shared" si="424"/>
        <v>0</v>
      </c>
      <c r="AW1030" s="41">
        <f t="shared" si="425"/>
        <v>0</v>
      </c>
      <c r="AX1030" s="41">
        <f t="shared" si="426"/>
        <v>0</v>
      </c>
      <c r="AY1030" s="41">
        <f t="shared" si="427"/>
        <v>0</v>
      </c>
      <c r="AZ1030" s="41">
        <f t="shared" si="428"/>
        <v>0</v>
      </c>
    </row>
    <row r="1031" spans="1:52" ht="15" customHeight="1">
      <c r="A1031" s="159"/>
      <c r="B1031" s="179"/>
      <c r="C1031" s="220" t="s">
        <v>1072</v>
      </c>
      <c r="D1031" s="573" t="str">
        <f t="shared" si="411"/>
        <v/>
      </c>
      <c r="E1031" s="573"/>
      <c r="F1031" s="573"/>
      <c r="G1031" s="551" t="str">
        <f t="shared" si="412"/>
        <v/>
      </c>
      <c r="H1031" s="551"/>
      <c r="I1031" s="551"/>
      <c r="J1031" s="551"/>
      <c r="K1031" s="551"/>
      <c r="L1031" s="551"/>
      <c r="M1031" s="551"/>
      <c r="N1031" s="551"/>
      <c r="O1031" s="27"/>
      <c r="P1031" s="27"/>
      <c r="Q1031" s="27"/>
      <c r="R1031" s="27"/>
      <c r="S1031" s="27"/>
      <c r="T1031" s="27"/>
      <c r="U1031" s="27"/>
      <c r="V1031" s="27"/>
      <c r="W1031" s="27"/>
      <c r="X1031" s="27"/>
      <c r="Y1031" s="27"/>
      <c r="Z1031" s="27"/>
      <c r="AA1031" s="27"/>
      <c r="AB1031" s="27"/>
      <c r="AC1031" s="27"/>
      <c r="AD1031" s="27"/>
      <c r="AK1031" s="41">
        <f t="shared" si="413"/>
        <v>0</v>
      </c>
      <c r="AL1031" s="41">
        <f t="shared" si="414"/>
        <v>0</v>
      </c>
      <c r="AM1031" s="41">
        <f t="shared" si="415"/>
        <v>0</v>
      </c>
      <c r="AN1031" s="41">
        <f t="shared" si="416"/>
        <v>0</v>
      </c>
      <c r="AO1031" s="41">
        <f t="shared" si="417"/>
        <v>0</v>
      </c>
      <c r="AP1031" s="41">
        <f t="shared" si="418"/>
        <v>0</v>
      </c>
      <c r="AQ1031" s="41">
        <f t="shared" si="419"/>
        <v>0</v>
      </c>
      <c r="AR1031" s="41">
        <f t="shared" si="420"/>
        <v>0</v>
      </c>
      <c r="AS1031" s="41">
        <f t="shared" si="421"/>
        <v>0</v>
      </c>
      <c r="AT1031" s="41">
        <f t="shared" si="422"/>
        <v>0</v>
      </c>
      <c r="AU1031" s="41">
        <f t="shared" si="423"/>
        <v>0</v>
      </c>
      <c r="AV1031" s="41">
        <f t="shared" si="424"/>
        <v>0</v>
      </c>
      <c r="AW1031" s="41">
        <f t="shared" si="425"/>
        <v>0</v>
      </c>
      <c r="AX1031" s="41">
        <f t="shared" si="426"/>
        <v>0</v>
      </c>
      <c r="AY1031" s="41">
        <f t="shared" si="427"/>
        <v>0</v>
      </c>
      <c r="AZ1031" s="41">
        <f t="shared" si="428"/>
        <v>0</v>
      </c>
    </row>
    <row r="1032" spans="1:52" ht="15" customHeight="1">
      <c r="A1032" s="159"/>
      <c r="B1032" s="179"/>
      <c r="C1032" s="220" t="s">
        <v>1073</v>
      </c>
      <c r="D1032" s="573" t="str">
        <f t="shared" si="411"/>
        <v/>
      </c>
      <c r="E1032" s="573"/>
      <c r="F1032" s="573"/>
      <c r="G1032" s="551" t="str">
        <f t="shared" si="412"/>
        <v/>
      </c>
      <c r="H1032" s="551"/>
      <c r="I1032" s="551"/>
      <c r="J1032" s="551"/>
      <c r="K1032" s="551"/>
      <c r="L1032" s="551"/>
      <c r="M1032" s="551"/>
      <c r="N1032" s="551"/>
      <c r="O1032" s="27"/>
      <c r="P1032" s="27"/>
      <c r="Q1032" s="27"/>
      <c r="R1032" s="27"/>
      <c r="S1032" s="27"/>
      <c r="T1032" s="27"/>
      <c r="U1032" s="27"/>
      <c r="V1032" s="27"/>
      <c r="W1032" s="27"/>
      <c r="X1032" s="27"/>
      <c r="Y1032" s="27"/>
      <c r="Z1032" s="27"/>
      <c r="AA1032" s="27"/>
      <c r="AB1032" s="27"/>
      <c r="AC1032" s="27"/>
      <c r="AD1032" s="27"/>
      <c r="AK1032" s="41">
        <f t="shared" si="413"/>
        <v>0</v>
      </c>
      <c r="AL1032" s="41">
        <f t="shared" si="414"/>
        <v>0</v>
      </c>
      <c r="AM1032" s="41">
        <f t="shared" si="415"/>
        <v>0</v>
      </c>
      <c r="AN1032" s="41">
        <f t="shared" si="416"/>
        <v>0</v>
      </c>
      <c r="AO1032" s="41">
        <f t="shared" si="417"/>
        <v>0</v>
      </c>
      <c r="AP1032" s="41">
        <f t="shared" si="418"/>
        <v>0</v>
      </c>
      <c r="AQ1032" s="41">
        <f t="shared" si="419"/>
        <v>0</v>
      </c>
      <c r="AR1032" s="41">
        <f t="shared" si="420"/>
        <v>0</v>
      </c>
      <c r="AS1032" s="41">
        <f t="shared" si="421"/>
        <v>0</v>
      </c>
      <c r="AT1032" s="41">
        <f t="shared" si="422"/>
        <v>0</v>
      </c>
      <c r="AU1032" s="41">
        <f t="shared" si="423"/>
        <v>0</v>
      </c>
      <c r="AV1032" s="41">
        <f t="shared" si="424"/>
        <v>0</v>
      </c>
      <c r="AW1032" s="41">
        <f t="shared" si="425"/>
        <v>0</v>
      </c>
      <c r="AX1032" s="41">
        <f t="shared" si="426"/>
        <v>0</v>
      </c>
      <c r="AY1032" s="41">
        <f t="shared" si="427"/>
        <v>0</v>
      </c>
      <c r="AZ1032" s="41">
        <f t="shared" si="428"/>
        <v>0</v>
      </c>
    </row>
    <row r="1033" spans="1:52" ht="15" customHeight="1">
      <c r="A1033" s="159"/>
      <c r="B1033" s="179"/>
      <c r="C1033" s="220" t="s">
        <v>1074</v>
      </c>
      <c r="D1033" s="573" t="str">
        <f t="shared" si="411"/>
        <v/>
      </c>
      <c r="E1033" s="573"/>
      <c r="F1033" s="573"/>
      <c r="G1033" s="551" t="str">
        <f t="shared" si="412"/>
        <v/>
      </c>
      <c r="H1033" s="551"/>
      <c r="I1033" s="551"/>
      <c r="J1033" s="551"/>
      <c r="K1033" s="551"/>
      <c r="L1033" s="551"/>
      <c r="M1033" s="551"/>
      <c r="N1033" s="551"/>
      <c r="O1033" s="27"/>
      <c r="P1033" s="27"/>
      <c r="Q1033" s="27"/>
      <c r="R1033" s="27"/>
      <c r="S1033" s="27"/>
      <c r="T1033" s="27"/>
      <c r="U1033" s="27"/>
      <c r="V1033" s="27"/>
      <c r="W1033" s="27"/>
      <c r="X1033" s="27"/>
      <c r="Y1033" s="27"/>
      <c r="Z1033" s="27"/>
      <c r="AA1033" s="27"/>
      <c r="AB1033" s="27"/>
      <c r="AC1033" s="27"/>
      <c r="AD1033" s="27"/>
      <c r="AK1033" s="41">
        <f t="shared" si="413"/>
        <v>0</v>
      </c>
      <c r="AL1033" s="41">
        <f t="shared" si="414"/>
        <v>0</v>
      </c>
      <c r="AM1033" s="41">
        <f t="shared" si="415"/>
        <v>0</v>
      </c>
      <c r="AN1033" s="41">
        <f t="shared" si="416"/>
        <v>0</v>
      </c>
      <c r="AO1033" s="41">
        <f t="shared" si="417"/>
        <v>0</v>
      </c>
      <c r="AP1033" s="41">
        <f t="shared" si="418"/>
        <v>0</v>
      </c>
      <c r="AQ1033" s="41">
        <f t="shared" si="419"/>
        <v>0</v>
      </c>
      <c r="AR1033" s="41">
        <f t="shared" si="420"/>
        <v>0</v>
      </c>
      <c r="AS1033" s="41">
        <f t="shared" si="421"/>
        <v>0</v>
      </c>
      <c r="AT1033" s="41">
        <f t="shared" si="422"/>
        <v>0</v>
      </c>
      <c r="AU1033" s="41">
        <f t="shared" si="423"/>
        <v>0</v>
      </c>
      <c r="AV1033" s="41">
        <f t="shared" si="424"/>
        <v>0</v>
      </c>
      <c r="AW1033" s="41">
        <f t="shared" si="425"/>
        <v>0</v>
      </c>
      <c r="AX1033" s="41">
        <f t="shared" si="426"/>
        <v>0</v>
      </c>
      <c r="AY1033" s="41">
        <f t="shared" si="427"/>
        <v>0</v>
      </c>
      <c r="AZ1033" s="41">
        <f t="shared" si="428"/>
        <v>0</v>
      </c>
    </row>
    <row r="1034" spans="1:52" ht="15" customHeight="1">
      <c r="A1034" s="159"/>
      <c r="B1034" s="179"/>
      <c r="C1034" s="220" t="s">
        <v>1075</v>
      </c>
      <c r="D1034" s="573" t="str">
        <f t="shared" si="411"/>
        <v/>
      </c>
      <c r="E1034" s="573"/>
      <c r="F1034" s="573"/>
      <c r="G1034" s="551" t="str">
        <f t="shared" si="412"/>
        <v/>
      </c>
      <c r="H1034" s="551"/>
      <c r="I1034" s="551"/>
      <c r="J1034" s="551"/>
      <c r="K1034" s="551"/>
      <c r="L1034" s="551"/>
      <c r="M1034" s="551"/>
      <c r="N1034" s="551"/>
      <c r="O1034" s="27"/>
      <c r="P1034" s="27"/>
      <c r="Q1034" s="27"/>
      <c r="R1034" s="27"/>
      <c r="S1034" s="27"/>
      <c r="T1034" s="27"/>
      <c r="U1034" s="27"/>
      <c r="V1034" s="27"/>
      <c r="W1034" s="27"/>
      <c r="X1034" s="27"/>
      <c r="Y1034" s="27"/>
      <c r="Z1034" s="27"/>
      <c r="AA1034" s="27"/>
      <c r="AB1034" s="27"/>
      <c r="AC1034" s="27"/>
      <c r="AD1034" s="27"/>
      <c r="AK1034" s="41">
        <f t="shared" si="413"/>
        <v>0</v>
      </c>
      <c r="AL1034" s="41">
        <f t="shared" si="414"/>
        <v>0</v>
      </c>
      <c r="AM1034" s="41">
        <f t="shared" si="415"/>
        <v>0</v>
      </c>
      <c r="AN1034" s="41">
        <f t="shared" si="416"/>
        <v>0</v>
      </c>
      <c r="AO1034" s="41">
        <f t="shared" si="417"/>
        <v>0</v>
      </c>
      <c r="AP1034" s="41">
        <f t="shared" si="418"/>
        <v>0</v>
      </c>
      <c r="AQ1034" s="41">
        <f t="shared" si="419"/>
        <v>0</v>
      </c>
      <c r="AR1034" s="41">
        <f t="shared" si="420"/>
        <v>0</v>
      </c>
      <c r="AS1034" s="41">
        <f t="shared" si="421"/>
        <v>0</v>
      </c>
      <c r="AT1034" s="41">
        <f t="shared" si="422"/>
        <v>0</v>
      </c>
      <c r="AU1034" s="41">
        <f t="shared" si="423"/>
        <v>0</v>
      </c>
      <c r="AV1034" s="41">
        <f t="shared" si="424"/>
        <v>0</v>
      </c>
      <c r="AW1034" s="41">
        <f t="shared" si="425"/>
        <v>0</v>
      </c>
      <c r="AX1034" s="41">
        <f t="shared" si="426"/>
        <v>0</v>
      </c>
      <c r="AY1034" s="41">
        <f t="shared" si="427"/>
        <v>0</v>
      </c>
      <c r="AZ1034" s="41">
        <f t="shared" si="428"/>
        <v>0</v>
      </c>
    </row>
    <row r="1035" spans="1:52" ht="15" customHeight="1">
      <c r="A1035" s="159"/>
      <c r="B1035" s="179"/>
      <c r="C1035" s="220" t="s">
        <v>1076</v>
      </c>
      <c r="D1035" s="573" t="str">
        <f t="shared" si="411"/>
        <v/>
      </c>
      <c r="E1035" s="573"/>
      <c r="F1035" s="573"/>
      <c r="G1035" s="551" t="str">
        <f t="shared" si="412"/>
        <v/>
      </c>
      <c r="H1035" s="551"/>
      <c r="I1035" s="551"/>
      <c r="J1035" s="551"/>
      <c r="K1035" s="551"/>
      <c r="L1035" s="551"/>
      <c r="M1035" s="551"/>
      <c r="N1035" s="551"/>
      <c r="O1035" s="27"/>
      <c r="P1035" s="27"/>
      <c r="Q1035" s="27"/>
      <c r="R1035" s="27"/>
      <c r="S1035" s="27"/>
      <c r="T1035" s="27"/>
      <c r="U1035" s="27"/>
      <c r="V1035" s="27"/>
      <c r="W1035" s="27"/>
      <c r="X1035" s="27"/>
      <c r="Y1035" s="27"/>
      <c r="Z1035" s="27"/>
      <c r="AA1035" s="27"/>
      <c r="AB1035" s="27"/>
      <c r="AC1035" s="27"/>
      <c r="AD1035" s="27"/>
      <c r="AK1035" s="41">
        <f t="shared" si="413"/>
        <v>0</v>
      </c>
      <c r="AL1035" s="41">
        <f t="shared" si="414"/>
        <v>0</v>
      </c>
      <c r="AM1035" s="41">
        <f t="shared" si="415"/>
        <v>0</v>
      </c>
      <c r="AN1035" s="41">
        <f t="shared" si="416"/>
        <v>0</v>
      </c>
      <c r="AO1035" s="41">
        <f t="shared" si="417"/>
        <v>0</v>
      </c>
      <c r="AP1035" s="41">
        <f t="shared" si="418"/>
        <v>0</v>
      </c>
      <c r="AQ1035" s="41">
        <f t="shared" si="419"/>
        <v>0</v>
      </c>
      <c r="AR1035" s="41">
        <f t="shared" si="420"/>
        <v>0</v>
      </c>
      <c r="AS1035" s="41">
        <f t="shared" si="421"/>
        <v>0</v>
      </c>
      <c r="AT1035" s="41">
        <f t="shared" si="422"/>
        <v>0</v>
      </c>
      <c r="AU1035" s="41">
        <f t="shared" si="423"/>
        <v>0</v>
      </c>
      <c r="AV1035" s="41">
        <f t="shared" si="424"/>
        <v>0</v>
      </c>
      <c r="AW1035" s="41">
        <f t="shared" si="425"/>
        <v>0</v>
      </c>
      <c r="AX1035" s="41">
        <f t="shared" si="426"/>
        <v>0</v>
      </c>
      <c r="AY1035" s="41">
        <f t="shared" si="427"/>
        <v>0</v>
      </c>
      <c r="AZ1035" s="41">
        <f t="shared" si="428"/>
        <v>0</v>
      </c>
    </row>
    <row r="1036" spans="1:52" ht="15" customHeight="1">
      <c r="A1036" s="159"/>
      <c r="B1036" s="179"/>
      <c r="C1036" s="220" t="s">
        <v>1077</v>
      </c>
      <c r="D1036" s="573" t="str">
        <f t="shared" si="411"/>
        <v/>
      </c>
      <c r="E1036" s="573"/>
      <c r="F1036" s="573"/>
      <c r="G1036" s="551" t="str">
        <f t="shared" si="412"/>
        <v/>
      </c>
      <c r="H1036" s="551"/>
      <c r="I1036" s="551"/>
      <c r="J1036" s="551"/>
      <c r="K1036" s="551"/>
      <c r="L1036" s="551"/>
      <c r="M1036" s="551"/>
      <c r="N1036" s="551"/>
      <c r="O1036" s="27"/>
      <c r="P1036" s="27"/>
      <c r="Q1036" s="27"/>
      <c r="R1036" s="27"/>
      <c r="S1036" s="27"/>
      <c r="T1036" s="27"/>
      <c r="U1036" s="27"/>
      <c r="V1036" s="27"/>
      <c r="W1036" s="27"/>
      <c r="X1036" s="27"/>
      <c r="Y1036" s="27"/>
      <c r="Z1036" s="27"/>
      <c r="AA1036" s="27"/>
      <c r="AB1036" s="27"/>
      <c r="AC1036" s="27"/>
      <c r="AD1036" s="27"/>
      <c r="AK1036" s="41">
        <f t="shared" si="413"/>
        <v>0</v>
      </c>
      <c r="AL1036" s="41">
        <f t="shared" si="414"/>
        <v>0</v>
      </c>
      <c r="AM1036" s="41">
        <f t="shared" si="415"/>
        <v>0</v>
      </c>
      <c r="AN1036" s="41">
        <f t="shared" si="416"/>
        <v>0</v>
      </c>
      <c r="AO1036" s="41">
        <f t="shared" si="417"/>
        <v>0</v>
      </c>
      <c r="AP1036" s="41">
        <f t="shared" si="418"/>
        <v>0</v>
      </c>
      <c r="AQ1036" s="41">
        <f t="shared" si="419"/>
        <v>0</v>
      </c>
      <c r="AR1036" s="41">
        <f t="shared" si="420"/>
        <v>0</v>
      </c>
      <c r="AS1036" s="41">
        <f t="shared" si="421"/>
        <v>0</v>
      </c>
      <c r="AT1036" s="41">
        <f t="shared" si="422"/>
        <v>0</v>
      </c>
      <c r="AU1036" s="41">
        <f t="shared" si="423"/>
        <v>0</v>
      </c>
      <c r="AV1036" s="41">
        <f t="shared" si="424"/>
        <v>0</v>
      </c>
      <c r="AW1036" s="41">
        <f t="shared" si="425"/>
        <v>0</v>
      </c>
      <c r="AX1036" s="41">
        <f t="shared" si="426"/>
        <v>0</v>
      </c>
      <c r="AY1036" s="41">
        <f t="shared" si="427"/>
        <v>0</v>
      </c>
      <c r="AZ1036" s="41">
        <f t="shared" si="428"/>
        <v>0</v>
      </c>
    </row>
    <row r="1037" spans="1:52" ht="15" customHeight="1">
      <c r="A1037" s="159"/>
      <c r="B1037" s="179"/>
      <c r="C1037" s="220" t="s">
        <v>1078</v>
      </c>
      <c r="D1037" s="573" t="str">
        <f t="shared" si="411"/>
        <v/>
      </c>
      <c r="E1037" s="573"/>
      <c r="F1037" s="573"/>
      <c r="G1037" s="551" t="str">
        <f t="shared" si="412"/>
        <v/>
      </c>
      <c r="H1037" s="551"/>
      <c r="I1037" s="551"/>
      <c r="J1037" s="551"/>
      <c r="K1037" s="551"/>
      <c r="L1037" s="551"/>
      <c r="M1037" s="551"/>
      <c r="N1037" s="551"/>
      <c r="O1037" s="27"/>
      <c r="P1037" s="27"/>
      <c r="Q1037" s="27"/>
      <c r="R1037" s="27"/>
      <c r="S1037" s="27"/>
      <c r="T1037" s="27"/>
      <c r="U1037" s="27"/>
      <c r="V1037" s="27"/>
      <c r="W1037" s="27"/>
      <c r="X1037" s="27"/>
      <c r="Y1037" s="27"/>
      <c r="Z1037" s="27"/>
      <c r="AA1037" s="27"/>
      <c r="AB1037" s="27"/>
      <c r="AC1037" s="27"/>
      <c r="AD1037" s="27"/>
      <c r="AK1037" s="41">
        <f t="shared" si="413"/>
        <v>0</v>
      </c>
      <c r="AL1037" s="41">
        <f t="shared" si="414"/>
        <v>0</v>
      </c>
      <c r="AM1037" s="41">
        <f t="shared" si="415"/>
        <v>0</v>
      </c>
      <c r="AN1037" s="41">
        <f t="shared" si="416"/>
        <v>0</v>
      </c>
      <c r="AO1037" s="41">
        <f t="shared" si="417"/>
        <v>0</v>
      </c>
      <c r="AP1037" s="41">
        <f t="shared" si="418"/>
        <v>0</v>
      </c>
      <c r="AQ1037" s="41">
        <f t="shared" si="419"/>
        <v>0</v>
      </c>
      <c r="AR1037" s="41">
        <f t="shared" si="420"/>
        <v>0</v>
      </c>
      <c r="AS1037" s="41">
        <f t="shared" si="421"/>
        <v>0</v>
      </c>
      <c r="AT1037" s="41">
        <f t="shared" si="422"/>
        <v>0</v>
      </c>
      <c r="AU1037" s="41">
        <f t="shared" si="423"/>
        <v>0</v>
      </c>
      <c r="AV1037" s="41">
        <f t="shared" si="424"/>
        <v>0</v>
      </c>
      <c r="AW1037" s="41">
        <f t="shared" si="425"/>
        <v>0</v>
      </c>
      <c r="AX1037" s="41">
        <f t="shared" si="426"/>
        <v>0</v>
      </c>
      <c r="AY1037" s="41">
        <f t="shared" si="427"/>
        <v>0</v>
      </c>
      <c r="AZ1037" s="41">
        <f t="shared" si="428"/>
        <v>0</v>
      </c>
    </row>
    <row r="1038" spans="1:52" ht="15" customHeight="1">
      <c r="A1038" s="159"/>
      <c r="B1038" s="179"/>
      <c r="C1038" s="220" t="s">
        <v>1079</v>
      </c>
      <c r="D1038" s="573" t="str">
        <f t="shared" si="411"/>
        <v/>
      </c>
      <c r="E1038" s="573"/>
      <c r="F1038" s="573"/>
      <c r="G1038" s="551" t="str">
        <f t="shared" si="412"/>
        <v/>
      </c>
      <c r="H1038" s="551"/>
      <c r="I1038" s="551"/>
      <c r="J1038" s="551"/>
      <c r="K1038" s="551"/>
      <c r="L1038" s="551"/>
      <c r="M1038" s="551"/>
      <c r="N1038" s="551"/>
      <c r="O1038" s="27"/>
      <c r="P1038" s="27"/>
      <c r="Q1038" s="27"/>
      <c r="R1038" s="27"/>
      <c r="S1038" s="27"/>
      <c r="T1038" s="27"/>
      <c r="U1038" s="27"/>
      <c r="V1038" s="27"/>
      <c r="W1038" s="27"/>
      <c r="X1038" s="27"/>
      <c r="Y1038" s="27"/>
      <c r="Z1038" s="27"/>
      <c r="AA1038" s="27"/>
      <c r="AB1038" s="27"/>
      <c r="AC1038" s="27"/>
      <c r="AD1038" s="27"/>
      <c r="AK1038" s="41">
        <f t="shared" si="413"/>
        <v>0</v>
      </c>
      <c r="AL1038" s="41">
        <f t="shared" si="414"/>
        <v>0</v>
      </c>
      <c r="AM1038" s="41">
        <f t="shared" si="415"/>
        <v>0</v>
      </c>
      <c r="AN1038" s="41">
        <f t="shared" si="416"/>
        <v>0</v>
      </c>
      <c r="AO1038" s="41">
        <f t="shared" si="417"/>
        <v>0</v>
      </c>
      <c r="AP1038" s="41">
        <f t="shared" si="418"/>
        <v>0</v>
      </c>
      <c r="AQ1038" s="41">
        <f t="shared" si="419"/>
        <v>0</v>
      </c>
      <c r="AR1038" s="41">
        <f t="shared" si="420"/>
        <v>0</v>
      </c>
      <c r="AS1038" s="41">
        <f t="shared" si="421"/>
        <v>0</v>
      </c>
      <c r="AT1038" s="41">
        <f t="shared" si="422"/>
        <v>0</v>
      </c>
      <c r="AU1038" s="41">
        <f t="shared" si="423"/>
        <v>0</v>
      </c>
      <c r="AV1038" s="41">
        <f t="shared" si="424"/>
        <v>0</v>
      </c>
      <c r="AW1038" s="41">
        <f t="shared" si="425"/>
        <v>0</v>
      </c>
      <c r="AX1038" s="41">
        <f t="shared" si="426"/>
        <v>0</v>
      </c>
      <c r="AY1038" s="41">
        <f t="shared" si="427"/>
        <v>0</v>
      </c>
      <c r="AZ1038" s="41">
        <f t="shared" si="428"/>
        <v>0</v>
      </c>
    </row>
    <row r="1039" spans="1:52" ht="15" customHeight="1">
      <c r="A1039" s="159"/>
      <c r="B1039" s="179"/>
      <c r="C1039" s="220" t="s">
        <v>1080</v>
      </c>
      <c r="D1039" s="573" t="str">
        <f t="shared" si="411"/>
        <v/>
      </c>
      <c r="E1039" s="573"/>
      <c r="F1039" s="573"/>
      <c r="G1039" s="551" t="str">
        <f t="shared" si="412"/>
        <v/>
      </c>
      <c r="H1039" s="551"/>
      <c r="I1039" s="551"/>
      <c r="J1039" s="551"/>
      <c r="K1039" s="551"/>
      <c r="L1039" s="551"/>
      <c r="M1039" s="551"/>
      <c r="N1039" s="551"/>
      <c r="O1039" s="27"/>
      <c r="P1039" s="27"/>
      <c r="Q1039" s="27"/>
      <c r="R1039" s="27"/>
      <c r="S1039" s="27"/>
      <c r="T1039" s="27"/>
      <c r="U1039" s="27"/>
      <c r="V1039" s="27"/>
      <c r="W1039" s="27"/>
      <c r="X1039" s="27"/>
      <c r="Y1039" s="27"/>
      <c r="Z1039" s="27"/>
      <c r="AA1039" s="27"/>
      <c r="AB1039" s="27"/>
      <c r="AC1039" s="27"/>
      <c r="AD1039" s="27"/>
      <c r="AK1039" s="41">
        <f t="shared" si="413"/>
        <v>0</v>
      </c>
      <c r="AL1039" s="41">
        <f t="shared" si="414"/>
        <v>0</v>
      </c>
      <c r="AM1039" s="41">
        <f t="shared" si="415"/>
        <v>0</v>
      </c>
      <c r="AN1039" s="41">
        <f t="shared" si="416"/>
        <v>0</v>
      </c>
      <c r="AO1039" s="41">
        <f t="shared" si="417"/>
        <v>0</v>
      </c>
      <c r="AP1039" s="41">
        <f t="shared" si="418"/>
        <v>0</v>
      </c>
      <c r="AQ1039" s="41">
        <f t="shared" si="419"/>
        <v>0</v>
      </c>
      <c r="AR1039" s="41">
        <f t="shared" si="420"/>
        <v>0</v>
      </c>
      <c r="AS1039" s="41">
        <f t="shared" si="421"/>
        <v>0</v>
      </c>
      <c r="AT1039" s="41">
        <f t="shared" si="422"/>
        <v>0</v>
      </c>
      <c r="AU1039" s="41">
        <f t="shared" si="423"/>
        <v>0</v>
      </c>
      <c r="AV1039" s="41">
        <f t="shared" si="424"/>
        <v>0</v>
      </c>
      <c r="AW1039" s="41">
        <f t="shared" si="425"/>
        <v>0</v>
      </c>
      <c r="AX1039" s="41">
        <f t="shared" si="426"/>
        <v>0</v>
      </c>
      <c r="AY1039" s="41">
        <f t="shared" si="427"/>
        <v>0</v>
      </c>
      <c r="AZ1039" s="41">
        <f t="shared" si="428"/>
        <v>0</v>
      </c>
    </row>
    <row r="1040" spans="1:52" ht="15" customHeight="1">
      <c r="A1040" s="159"/>
      <c r="B1040" s="179"/>
      <c r="C1040" s="220" t="s">
        <v>1081</v>
      </c>
      <c r="D1040" s="573" t="str">
        <f t="shared" si="411"/>
        <v/>
      </c>
      <c r="E1040" s="573"/>
      <c r="F1040" s="573"/>
      <c r="G1040" s="551" t="str">
        <f t="shared" si="412"/>
        <v/>
      </c>
      <c r="H1040" s="551"/>
      <c r="I1040" s="551"/>
      <c r="J1040" s="551"/>
      <c r="K1040" s="551"/>
      <c r="L1040" s="551"/>
      <c r="M1040" s="551"/>
      <c r="N1040" s="551"/>
      <c r="O1040" s="27"/>
      <c r="P1040" s="27"/>
      <c r="Q1040" s="27"/>
      <c r="R1040" s="27"/>
      <c r="S1040" s="27"/>
      <c r="T1040" s="27"/>
      <c r="U1040" s="27"/>
      <c r="V1040" s="27"/>
      <c r="W1040" s="27"/>
      <c r="X1040" s="27"/>
      <c r="Y1040" s="27"/>
      <c r="Z1040" s="27"/>
      <c r="AA1040" s="27"/>
      <c r="AB1040" s="27"/>
      <c r="AC1040" s="27"/>
      <c r="AD1040" s="27"/>
      <c r="AK1040" s="41">
        <f t="shared" si="413"/>
        <v>0</v>
      </c>
      <c r="AL1040" s="41">
        <f t="shared" si="414"/>
        <v>0</v>
      </c>
      <c r="AM1040" s="41">
        <f t="shared" si="415"/>
        <v>0</v>
      </c>
      <c r="AN1040" s="41">
        <f t="shared" si="416"/>
        <v>0</v>
      </c>
      <c r="AO1040" s="41">
        <f t="shared" si="417"/>
        <v>0</v>
      </c>
      <c r="AP1040" s="41">
        <f t="shared" si="418"/>
        <v>0</v>
      </c>
      <c r="AQ1040" s="41">
        <f t="shared" si="419"/>
        <v>0</v>
      </c>
      <c r="AR1040" s="41">
        <f t="shared" si="420"/>
        <v>0</v>
      </c>
      <c r="AS1040" s="41">
        <f t="shared" si="421"/>
        <v>0</v>
      </c>
      <c r="AT1040" s="41">
        <f t="shared" si="422"/>
        <v>0</v>
      </c>
      <c r="AU1040" s="41">
        <f t="shared" si="423"/>
        <v>0</v>
      </c>
      <c r="AV1040" s="41">
        <f t="shared" si="424"/>
        <v>0</v>
      </c>
      <c r="AW1040" s="41">
        <f t="shared" si="425"/>
        <v>0</v>
      </c>
      <c r="AX1040" s="41">
        <f t="shared" si="426"/>
        <v>0</v>
      </c>
      <c r="AY1040" s="41">
        <f t="shared" si="427"/>
        <v>0</v>
      </c>
      <c r="AZ1040" s="41">
        <f t="shared" si="428"/>
        <v>0</v>
      </c>
    </row>
    <row r="1041" spans="1:52" ht="15" customHeight="1">
      <c r="A1041" s="159"/>
      <c r="B1041" s="179"/>
      <c r="C1041" s="220" t="s">
        <v>1082</v>
      </c>
      <c r="D1041" s="573" t="str">
        <f t="shared" si="411"/>
        <v/>
      </c>
      <c r="E1041" s="573"/>
      <c r="F1041" s="573"/>
      <c r="G1041" s="551" t="str">
        <f t="shared" si="412"/>
        <v/>
      </c>
      <c r="H1041" s="551"/>
      <c r="I1041" s="551"/>
      <c r="J1041" s="551"/>
      <c r="K1041" s="551"/>
      <c r="L1041" s="551"/>
      <c r="M1041" s="551"/>
      <c r="N1041" s="551"/>
      <c r="O1041" s="27"/>
      <c r="P1041" s="27"/>
      <c r="Q1041" s="27"/>
      <c r="R1041" s="27"/>
      <c r="S1041" s="27"/>
      <c r="T1041" s="27"/>
      <c r="U1041" s="27"/>
      <c r="V1041" s="27"/>
      <c r="W1041" s="27"/>
      <c r="X1041" s="27"/>
      <c r="Y1041" s="27"/>
      <c r="Z1041" s="27"/>
      <c r="AA1041" s="27"/>
      <c r="AB1041" s="27"/>
      <c r="AC1041" s="27"/>
      <c r="AD1041" s="27"/>
      <c r="AK1041" s="41">
        <f t="shared" si="413"/>
        <v>0</v>
      </c>
      <c r="AL1041" s="41">
        <f t="shared" si="414"/>
        <v>0</v>
      </c>
      <c r="AM1041" s="41">
        <f t="shared" si="415"/>
        <v>0</v>
      </c>
      <c r="AN1041" s="41">
        <f t="shared" si="416"/>
        <v>0</v>
      </c>
      <c r="AO1041" s="41">
        <f t="shared" si="417"/>
        <v>0</v>
      </c>
      <c r="AP1041" s="41">
        <f t="shared" si="418"/>
        <v>0</v>
      </c>
      <c r="AQ1041" s="41">
        <f t="shared" si="419"/>
        <v>0</v>
      </c>
      <c r="AR1041" s="41">
        <f t="shared" si="420"/>
        <v>0</v>
      </c>
      <c r="AS1041" s="41">
        <f t="shared" si="421"/>
        <v>0</v>
      </c>
      <c r="AT1041" s="41">
        <f t="shared" si="422"/>
        <v>0</v>
      </c>
      <c r="AU1041" s="41">
        <f t="shared" si="423"/>
        <v>0</v>
      </c>
      <c r="AV1041" s="41">
        <f t="shared" si="424"/>
        <v>0</v>
      </c>
      <c r="AW1041" s="41">
        <f t="shared" si="425"/>
        <v>0</v>
      </c>
      <c r="AX1041" s="41">
        <f t="shared" si="426"/>
        <v>0</v>
      </c>
      <c r="AY1041" s="41">
        <f t="shared" si="427"/>
        <v>0</v>
      </c>
      <c r="AZ1041" s="41">
        <f t="shared" si="428"/>
        <v>0</v>
      </c>
    </row>
    <row r="1042" spans="1:52" ht="15" customHeight="1">
      <c r="A1042" s="159"/>
      <c r="B1042" s="179"/>
      <c r="C1042" s="220" t="s">
        <v>1083</v>
      </c>
      <c r="D1042" s="573" t="str">
        <f t="shared" si="411"/>
        <v/>
      </c>
      <c r="E1042" s="573"/>
      <c r="F1042" s="573"/>
      <c r="G1042" s="551" t="str">
        <f t="shared" si="412"/>
        <v/>
      </c>
      <c r="H1042" s="551"/>
      <c r="I1042" s="551"/>
      <c r="J1042" s="551"/>
      <c r="K1042" s="551"/>
      <c r="L1042" s="551"/>
      <c r="M1042" s="551"/>
      <c r="N1042" s="551"/>
      <c r="O1042" s="27"/>
      <c r="P1042" s="27"/>
      <c r="Q1042" s="27"/>
      <c r="R1042" s="27"/>
      <c r="S1042" s="27"/>
      <c r="T1042" s="27"/>
      <c r="U1042" s="27"/>
      <c r="V1042" s="27"/>
      <c r="W1042" s="27"/>
      <c r="X1042" s="27"/>
      <c r="Y1042" s="27"/>
      <c r="Z1042" s="27"/>
      <c r="AA1042" s="27"/>
      <c r="AB1042" s="27"/>
      <c r="AC1042" s="27"/>
      <c r="AD1042" s="27"/>
      <c r="AK1042" s="41">
        <f t="shared" si="413"/>
        <v>0</v>
      </c>
      <c r="AL1042" s="41">
        <f t="shared" si="414"/>
        <v>0</v>
      </c>
      <c r="AM1042" s="41">
        <f t="shared" si="415"/>
        <v>0</v>
      </c>
      <c r="AN1042" s="41">
        <f t="shared" si="416"/>
        <v>0</v>
      </c>
      <c r="AO1042" s="41">
        <f t="shared" si="417"/>
        <v>0</v>
      </c>
      <c r="AP1042" s="41">
        <f t="shared" si="418"/>
        <v>0</v>
      </c>
      <c r="AQ1042" s="41">
        <f t="shared" si="419"/>
        <v>0</v>
      </c>
      <c r="AR1042" s="41">
        <f t="shared" si="420"/>
        <v>0</v>
      </c>
      <c r="AS1042" s="41">
        <f t="shared" si="421"/>
        <v>0</v>
      </c>
      <c r="AT1042" s="41">
        <f t="shared" si="422"/>
        <v>0</v>
      </c>
      <c r="AU1042" s="41">
        <f t="shared" si="423"/>
        <v>0</v>
      </c>
      <c r="AV1042" s="41">
        <f t="shared" si="424"/>
        <v>0</v>
      </c>
      <c r="AW1042" s="41">
        <f t="shared" si="425"/>
        <v>0</v>
      </c>
      <c r="AX1042" s="41">
        <f t="shared" si="426"/>
        <v>0</v>
      </c>
      <c r="AY1042" s="41">
        <f t="shared" si="427"/>
        <v>0</v>
      </c>
      <c r="AZ1042" s="41">
        <f t="shared" si="428"/>
        <v>0</v>
      </c>
    </row>
    <row r="1043" spans="1:52" ht="15" customHeight="1">
      <c r="A1043" s="159"/>
      <c r="B1043" s="179"/>
      <c r="C1043" s="220" t="s">
        <v>1084</v>
      </c>
      <c r="D1043" s="573" t="str">
        <f t="shared" si="411"/>
        <v/>
      </c>
      <c r="E1043" s="573"/>
      <c r="F1043" s="573"/>
      <c r="G1043" s="551" t="str">
        <f t="shared" si="412"/>
        <v/>
      </c>
      <c r="H1043" s="551"/>
      <c r="I1043" s="551"/>
      <c r="J1043" s="551"/>
      <c r="K1043" s="551"/>
      <c r="L1043" s="551"/>
      <c r="M1043" s="551"/>
      <c r="N1043" s="551"/>
      <c r="O1043" s="27"/>
      <c r="P1043" s="27"/>
      <c r="Q1043" s="27"/>
      <c r="R1043" s="27"/>
      <c r="S1043" s="27"/>
      <c r="T1043" s="27"/>
      <c r="U1043" s="27"/>
      <c r="V1043" s="27"/>
      <c r="W1043" s="27"/>
      <c r="X1043" s="27"/>
      <c r="Y1043" s="27"/>
      <c r="Z1043" s="27"/>
      <c r="AA1043" s="27"/>
      <c r="AB1043" s="27"/>
      <c r="AC1043" s="27"/>
      <c r="AD1043" s="27"/>
      <c r="AK1043" s="41">
        <f t="shared" si="413"/>
        <v>0</v>
      </c>
      <c r="AL1043" s="41">
        <f t="shared" si="414"/>
        <v>0</v>
      </c>
      <c r="AM1043" s="41">
        <f t="shared" si="415"/>
        <v>0</v>
      </c>
      <c r="AN1043" s="41">
        <f t="shared" si="416"/>
        <v>0</v>
      </c>
      <c r="AO1043" s="41">
        <f t="shared" si="417"/>
        <v>0</v>
      </c>
      <c r="AP1043" s="41">
        <f t="shared" si="418"/>
        <v>0</v>
      </c>
      <c r="AQ1043" s="41">
        <f t="shared" si="419"/>
        <v>0</v>
      </c>
      <c r="AR1043" s="41">
        <f t="shared" si="420"/>
        <v>0</v>
      </c>
      <c r="AS1043" s="41">
        <f t="shared" si="421"/>
        <v>0</v>
      </c>
      <c r="AT1043" s="41">
        <f t="shared" si="422"/>
        <v>0</v>
      </c>
      <c r="AU1043" s="41">
        <f t="shared" si="423"/>
        <v>0</v>
      </c>
      <c r="AV1043" s="41">
        <f t="shared" si="424"/>
        <v>0</v>
      </c>
      <c r="AW1043" s="41">
        <f t="shared" si="425"/>
        <v>0</v>
      </c>
      <c r="AX1043" s="41">
        <f t="shared" si="426"/>
        <v>0</v>
      </c>
      <c r="AY1043" s="41">
        <f t="shared" si="427"/>
        <v>0</v>
      </c>
      <c r="AZ1043" s="41">
        <f t="shared" si="428"/>
        <v>0</v>
      </c>
    </row>
    <row r="1044" spans="1:52" ht="15" customHeight="1">
      <c r="A1044" s="159"/>
      <c r="B1044" s="179"/>
      <c r="C1044" s="220" t="s">
        <v>1085</v>
      </c>
      <c r="D1044" s="573" t="str">
        <f t="shared" si="411"/>
        <v/>
      </c>
      <c r="E1044" s="573"/>
      <c r="F1044" s="573"/>
      <c r="G1044" s="551" t="str">
        <f t="shared" si="412"/>
        <v/>
      </c>
      <c r="H1044" s="551"/>
      <c r="I1044" s="551"/>
      <c r="J1044" s="551"/>
      <c r="K1044" s="551"/>
      <c r="L1044" s="551"/>
      <c r="M1044" s="551"/>
      <c r="N1044" s="551"/>
      <c r="O1044" s="27"/>
      <c r="P1044" s="27"/>
      <c r="Q1044" s="27"/>
      <c r="R1044" s="27"/>
      <c r="S1044" s="27"/>
      <c r="T1044" s="27"/>
      <c r="U1044" s="27"/>
      <c r="V1044" s="27"/>
      <c r="W1044" s="27"/>
      <c r="X1044" s="27"/>
      <c r="Y1044" s="27"/>
      <c r="Z1044" s="27"/>
      <c r="AA1044" s="27"/>
      <c r="AB1044" s="27"/>
      <c r="AC1044" s="27"/>
      <c r="AD1044" s="27"/>
      <c r="AK1044" s="41">
        <f t="shared" si="413"/>
        <v>0</v>
      </c>
      <c r="AL1044" s="41">
        <f t="shared" si="414"/>
        <v>0</v>
      </c>
      <c r="AM1044" s="41">
        <f t="shared" si="415"/>
        <v>0</v>
      </c>
      <c r="AN1044" s="41">
        <f t="shared" si="416"/>
        <v>0</v>
      </c>
      <c r="AO1044" s="41">
        <f t="shared" si="417"/>
        <v>0</v>
      </c>
      <c r="AP1044" s="41">
        <f t="shared" si="418"/>
        <v>0</v>
      </c>
      <c r="AQ1044" s="41">
        <f t="shared" si="419"/>
        <v>0</v>
      </c>
      <c r="AR1044" s="41">
        <f t="shared" si="420"/>
        <v>0</v>
      </c>
      <c r="AS1044" s="41">
        <f t="shared" si="421"/>
        <v>0</v>
      </c>
      <c r="AT1044" s="41">
        <f t="shared" si="422"/>
        <v>0</v>
      </c>
      <c r="AU1044" s="41">
        <f t="shared" si="423"/>
        <v>0</v>
      </c>
      <c r="AV1044" s="41">
        <f t="shared" si="424"/>
        <v>0</v>
      </c>
      <c r="AW1044" s="41">
        <f t="shared" si="425"/>
        <v>0</v>
      </c>
      <c r="AX1044" s="41">
        <f t="shared" si="426"/>
        <v>0</v>
      </c>
      <c r="AY1044" s="41">
        <f t="shared" si="427"/>
        <v>0</v>
      </c>
      <c r="AZ1044" s="41">
        <f t="shared" si="428"/>
        <v>0</v>
      </c>
    </row>
    <row r="1045" spans="1:52" ht="15" customHeight="1">
      <c r="A1045" s="159"/>
      <c r="B1045" s="179"/>
      <c r="C1045" s="220" t="s">
        <v>1086</v>
      </c>
      <c r="D1045" s="573" t="str">
        <f t="shared" ref="D1045:D1108" si="429">IF(D464="","",D464)</f>
        <v/>
      </c>
      <c r="E1045" s="573"/>
      <c r="F1045" s="573"/>
      <c r="G1045" s="551" t="str">
        <f t="shared" ref="G1045:G1108" si="430">IF(G464="","",G464)</f>
        <v/>
      </c>
      <c r="H1045" s="551"/>
      <c r="I1045" s="551"/>
      <c r="J1045" s="551"/>
      <c r="K1045" s="551"/>
      <c r="L1045" s="551"/>
      <c r="M1045" s="551"/>
      <c r="N1045" s="551"/>
      <c r="O1045" s="27"/>
      <c r="P1045" s="27"/>
      <c r="Q1045" s="27"/>
      <c r="R1045" s="27"/>
      <c r="S1045" s="27"/>
      <c r="T1045" s="27"/>
      <c r="U1045" s="27"/>
      <c r="V1045" s="27"/>
      <c r="W1045" s="27"/>
      <c r="X1045" s="27"/>
      <c r="Y1045" s="27"/>
      <c r="Z1045" s="27"/>
      <c r="AA1045" s="27"/>
      <c r="AB1045" s="27"/>
      <c r="AC1045" s="27"/>
      <c r="AD1045" s="27"/>
      <c r="AK1045" s="41">
        <f t="shared" ref="AK1045:AK1108" si="431">O1045</f>
        <v>0</v>
      </c>
      <c r="AL1045" s="41">
        <f t="shared" ref="AL1045:AL1108" si="432">COUNTIF(P1045:R1045,"NS")</f>
        <v>0</v>
      </c>
      <c r="AM1045" s="41">
        <f t="shared" ref="AM1045:AM1108" si="433">SUM(P1045:R1045)</f>
        <v>0</v>
      </c>
      <c r="AN1045" s="41">
        <f t="shared" ref="AN1045:AN1108" si="434">IF(OR(AND(AK1045=0, AL1045&gt;0),AND(AK1045="NS", AM1045&gt;0), AND(AK1045="NS", AL1045=0, AM1045=0)), 1, IF(OR(AND(AK1045&gt;0, AL1045&gt;1,AK1045&gt;AM1045), AND(AK1045="NS", AL1045=2), AND(AK1045="NS", AM1045=0, AL1045&gt;0), AK1045=AM1045), 0, 1))</f>
        <v>0</v>
      </c>
      <c r="AO1045" s="41">
        <f t="shared" ref="AO1045:AO1108" si="435">S1045</f>
        <v>0</v>
      </c>
      <c r="AP1045" s="41">
        <f t="shared" ref="AP1045:AP1108" si="436">COUNTIF(T1045:V1045,"NS")</f>
        <v>0</v>
      </c>
      <c r="AQ1045" s="41">
        <f t="shared" ref="AQ1045:AQ1108" si="437">SUM(T1045:V1045)</f>
        <v>0</v>
      </c>
      <c r="AR1045" s="41">
        <f t="shared" ref="AR1045:AR1108" si="438">IF(OR(AND(AO1045=0, AP1045&gt;0),AND(AO1045="NS", AQ1045&gt;0), AND(AO1045="NS", AP1045=0, AQ1045=0)), 1, IF(OR(AND(AO1045&gt;0, AP1045&gt;1,AO1045&gt;AQ1045), AND(AO1045="NS", AP1045=2), AND(AO1045="NS", AQ1045=0, AP1045&gt;0), AO1045=AQ1045), 0, 1))</f>
        <v>0</v>
      </c>
      <c r="AS1045" s="41">
        <f t="shared" ref="AS1045:AS1108" si="439">W1045</f>
        <v>0</v>
      </c>
      <c r="AT1045" s="41">
        <f t="shared" ref="AT1045:AT1108" si="440">COUNTIF(X1045:Z1045,"NS")</f>
        <v>0</v>
      </c>
      <c r="AU1045" s="41">
        <f t="shared" ref="AU1045:AU1108" si="441">SUM(X1045:Z1045)</f>
        <v>0</v>
      </c>
      <c r="AV1045" s="41">
        <f t="shared" ref="AV1045:AV1108" si="442">IF(OR(AND(AS1045=0, AT1045&gt;0),AND(AS1045="NS", AU1045&gt;0), AND(AS1045="NS", AT1045=0, AU1045=0)), 1, IF(OR(AND(AS1045&gt;0, AT1045&gt;1,AS1045&gt;AU1045), AND(AS1045="NS", AT1045=2), AND(AS1045="NS", AU1045=0, AT1045&gt;0), AS1045=AU1045), 0, 1))</f>
        <v>0</v>
      </c>
      <c r="AW1045" s="41">
        <f t="shared" ref="AW1045:AW1108" si="443">AA1045</f>
        <v>0</v>
      </c>
      <c r="AX1045" s="41">
        <f t="shared" ref="AX1045:AX1108" si="444">COUNTIF(AB1045:AD1045,"NS")</f>
        <v>0</v>
      </c>
      <c r="AY1045" s="41">
        <f t="shared" ref="AY1045:AY1108" si="445">SUM(AB1045:AD1045)</f>
        <v>0</v>
      </c>
      <c r="AZ1045" s="41">
        <f t="shared" ref="AZ1045:AZ1108" si="446">IF(OR(AND(AW1045=0, AX1045&gt;0),AND(AW1045="NS", AY1045&gt;0), AND(AW1045="NS", AX1045=0, AY1045=0)), 1, IF(OR(AND(AW1045&gt;0, AX1045&gt;1,AW1045&gt;AY1045), AND(AW1045="NS", AX1045=2), AND(AW1045="NS", AY1045=0, AX1045&gt;0), AW1045=AY1045), 0, 1))</f>
        <v>0</v>
      </c>
    </row>
    <row r="1046" spans="1:52" ht="15" customHeight="1">
      <c r="A1046" s="159"/>
      <c r="B1046" s="179"/>
      <c r="C1046" s="220" t="s">
        <v>1087</v>
      </c>
      <c r="D1046" s="573" t="str">
        <f t="shared" si="429"/>
        <v/>
      </c>
      <c r="E1046" s="573"/>
      <c r="F1046" s="573"/>
      <c r="G1046" s="551" t="str">
        <f t="shared" si="430"/>
        <v/>
      </c>
      <c r="H1046" s="551"/>
      <c r="I1046" s="551"/>
      <c r="J1046" s="551"/>
      <c r="K1046" s="551"/>
      <c r="L1046" s="551"/>
      <c r="M1046" s="551"/>
      <c r="N1046" s="551"/>
      <c r="O1046" s="27"/>
      <c r="P1046" s="27"/>
      <c r="Q1046" s="27"/>
      <c r="R1046" s="27"/>
      <c r="S1046" s="27"/>
      <c r="T1046" s="27"/>
      <c r="U1046" s="27"/>
      <c r="V1046" s="27"/>
      <c r="W1046" s="27"/>
      <c r="X1046" s="27"/>
      <c r="Y1046" s="27"/>
      <c r="Z1046" s="27"/>
      <c r="AA1046" s="27"/>
      <c r="AB1046" s="27"/>
      <c r="AC1046" s="27"/>
      <c r="AD1046" s="27"/>
      <c r="AK1046" s="41">
        <f t="shared" si="431"/>
        <v>0</v>
      </c>
      <c r="AL1046" s="41">
        <f t="shared" si="432"/>
        <v>0</v>
      </c>
      <c r="AM1046" s="41">
        <f t="shared" si="433"/>
        <v>0</v>
      </c>
      <c r="AN1046" s="41">
        <f t="shared" si="434"/>
        <v>0</v>
      </c>
      <c r="AO1046" s="41">
        <f t="shared" si="435"/>
        <v>0</v>
      </c>
      <c r="AP1046" s="41">
        <f t="shared" si="436"/>
        <v>0</v>
      </c>
      <c r="AQ1046" s="41">
        <f t="shared" si="437"/>
        <v>0</v>
      </c>
      <c r="AR1046" s="41">
        <f t="shared" si="438"/>
        <v>0</v>
      </c>
      <c r="AS1046" s="41">
        <f t="shared" si="439"/>
        <v>0</v>
      </c>
      <c r="AT1046" s="41">
        <f t="shared" si="440"/>
        <v>0</v>
      </c>
      <c r="AU1046" s="41">
        <f t="shared" si="441"/>
        <v>0</v>
      </c>
      <c r="AV1046" s="41">
        <f t="shared" si="442"/>
        <v>0</v>
      </c>
      <c r="AW1046" s="41">
        <f t="shared" si="443"/>
        <v>0</v>
      </c>
      <c r="AX1046" s="41">
        <f t="shared" si="444"/>
        <v>0</v>
      </c>
      <c r="AY1046" s="41">
        <f t="shared" si="445"/>
        <v>0</v>
      </c>
      <c r="AZ1046" s="41">
        <f t="shared" si="446"/>
        <v>0</v>
      </c>
    </row>
    <row r="1047" spans="1:52" ht="15" customHeight="1">
      <c r="A1047" s="159"/>
      <c r="B1047" s="179"/>
      <c r="C1047" s="220" t="s">
        <v>1088</v>
      </c>
      <c r="D1047" s="573" t="str">
        <f t="shared" si="429"/>
        <v/>
      </c>
      <c r="E1047" s="573"/>
      <c r="F1047" s="573"/>
      <c r="G1047" s="551" t="str">
        <f t="shared" si="430"/>
        <v/>
      </c>
      <c r="H1047" s="551"/>
      <c r="I1047" s="551"/>
      <c r="J1047" s="551"/>
      <c r="K1047" s="551"/>
      <c r="L1047" s="551"/>
      <c r="M1047" s="551"/>
      <c r="N1047" s="551"/>
      <c r="O1047" s="27"/>
      <c r="P1047" s="27"/>
      <c r="Q1047" s="27"/>
      <c r="R1047" s="27"/>
      <c r="S1047" s="27"/>
      <c r="T1047" s="27"/>
      <c r="U1047" s="27"/>
      <c r="V1047" s="27"/>
      <c r="W1047" s="27"/>
      <c r="X1047" s="27"/>
      <c r="Y1047" s="27"/>
      <c r="Z1047" s="27"/>
      <c r="AA1047" s="27"/>
      <c r="AB1047" s="27"/>
      <c r="AC1047" s="27"/>
      <c r="AD1047" s="27"/>
      <c r="AK1047" s="41">
        <f t="shared" si="431"/>
        <v>0</v>
      </c>
      <c r="AL1047" s="41">
        <f t="shared" si="432"/>
        <v>0</v>
      </c>
      <c r="AM1047" s="41">
        <f t="shared" si="433"/>
        <v>0</v>
      </c>
      <c r="AN1047" s="41">
        <f t="shared" si="434"/>
        <v>0</v>
      </c>
      <c r="AO1047" s="41">
        <f t="shared" si="435"/>
        <v>0</v>
      </c>
      <c r="AP1047" s="41">
        <f t="shared" si="436"/>
        <v>0</v>
      </c>
      <c r="AQ1047" s="41">
        <f t="shared" si="437"/>
        <v>0</v>
      </c>
      <c r="AR1047" s="41">
        <f t="shared" si="438"/>
        <v>0</v>
      </c>
      <c r="AS1047" s="41">
        <f t="shared" si="439"/>
        <v>0</v>
      </c>
      <c r="AT1047" s="41">
        <f t="shared" si="440"/>
        <v>0</v>
      </c>
      <c r="AU1047" s="41">
        <f t="shared" si="441"/>
        <v>0</v>
      </c>
      <c r="AV1047" s="41">
        <f t="shared" si="442"/>
        <v>0</v>
      </c>
      <c r="AW1047" s="41">
        <f t="shared" si="443"/>
        <v>0</v>
      </c>
      <c r="AX1047" s="41">
        <f t="shared" si="444"/>
        <v>0</v>
      </c>
      <c r="AY1047" s="41">
        <f t="shared" si="445"/>
        <v>0</v>
      </c>
      <c r="AZ1047" s="41">
        <f t="shared" si="446"/>
        <v>0</v>
      </c>
    </row>
    <row r="1048" spans="1:52" ht="15" customHeight="1">
      <c r="A1048" s="159"/>
      <c r="B1048" s="179"/>
      <c r="C1048" s="220" t="s">
        <v>1089</v>
      </c>
      <c r="D1048" s="573" t="str">
        <f t="shared" si="429"/>
        <v/>
      </c>
      <c r="E1048" s="573"/>
      <c r="F1048" s="573"/>
      <c r="G1048" s="551" t="str">
        <f t="shared" si="430"/>
        <v/>
      </c>
      <c r="H1048" s="551"/>
      <c r="I1048" s="551"/>
      <c r="J1048" s="551"/>
      <c r="K1048" s="551"/>
      <c r="L1048" s="551"/>
      <c r="M1048" s="551"/>
      <c r="N1048" s="551"/>
      <c r="O1048" s="27"/>
      <c r="P1048" s="27"/>
      <c r="Q1048" s="27"/>
      <c r="R1048" s="27"/>
      <c r="S1048" s="27"/>
      <c r="T1048" s="27"/>
      <c r="U1048" s="27"/>
      <c r="V1048" s="27"/>
      <c r="W1048" s="27"/>
      <c r="X1048" s="27"/>
      <c r="Y1048" s="27"/>
      <c r="Z1048" s="27"/>
      <c r="AA1048" s="27"/>
      <c r="AB1048" s="27"/>
      <c r="AC1048" s="27"/>
      <c r="AD1048" s="27"/>
      <c r="AK1048" s="41">
        <f t="shared" si="431"/>
        <v>0</v>
      </c>
      <c r="AL1048" s="41">
        <f t="shared" si="432"/>
        <v>0</v>
      </c>
      <c r="AM1048" s="41">
        <f t="shared" si="433"/>
        <v>0</v>
      </c>
      <c r="AN1048" s="41">
        <f t="shared" si="434"/>
        <v>0</v>
      </c>
      <c r="AO1048" s="41">
        <f t="shared" si="435"/>
        <v>0</v>
      </c>
      <c r="AP1048" s="41">
        <f t="shared" si="436"/>
        <v>0</v>
      </c>
      <c r="AQ1048" s="41">
        <f t="shared" si="437"/>
        <v>0</v>
      </c>
      <c r="AR1048" s="41">
        <f t="shared" si="438"/>
        <v>0</v>
      </c>
      <c r="AS1048" s="41">
        <f t="shared" si="439"/>
        <v>0</v>
      </c>
      <c r="AT1048" s="41">
        <f t="shared" si="440"/>
        <v>0</v>
      </c>
      <c r="AU1048" s="41">
        <f t="shared" si="441"/>
        <v>0</v>
      </c>
      <c r="AV1048" s="41">
        <f t="shared" si="442"/>
        <v>0</v>
      </c>
      <c r="AW1048" s="41">
        <f t="shared" si="443"/>
        <v>0</v>
      </c>
      <c r="AX1048" s="41">
        <f t="shared" si="444"/>
        <v>0</v>
      </c>
      <c r="AY1048" s="41">
        <f t="shared" si="445"/>
        <v>0</v>
      </c>
      <c r="AZ1048" s="41">
        <f t="shared" si="446"/>
        <v>0</v>
      </c>
    </row>
    <row r="1049" spans="1:52" ht="15" customHeight="1">
      <c r="A1049" s="159"/>
      <c r="B1049" s="179"/>
      <c r="C1049" s="220" t="s">
        <v>1090</v>
      </c>
      <c r="D1049" s="573" t="str">
        <f t="shared" si="429"/>
        <v/>
      </c>
      <c r="E1049" s="573"/>
      <c r="F1049" s="573"/>
      <c r="G1049" s="551" t="str">
        <f t="shared" si="430"/>
        <v/>
      </c>
      <c r="H1049" s="551"/>
      <c r="I1049" s="551"/>
      <c r="J1049" s="551"/>
      <c r="K1049" s="551"/>
      <c r="L1049" s="551"/>
      <c r="M1049" s="551"/>
      <c r="N1049" s="551"/>
      <c r="O1049" s="27"/>
      <c r="P1049" s="27"/>
      <c r="Q1049" s="27"/>
      <c r="R1049" s="27"/>
      <c r="S1049" s="27"/>
      <c r="T1049" s="27"/>
      <c r="U1049" s="27"/>
      <c r="V1049" s="27"/>
      <c r="W1049" s="27"/>
      <c r="X1049" s="27"/>
      <c r="Y1049" s="27"/>
      <c r="Z1049" s="27"/>
      <c r="AA1049" s="27"/>
      <c r="AB1049" s="27"/>
      <c r="AC1049" s="27"/>
      <c r="AD1049" s="27"/>
      <c r="AK1049" s="41">
        <f t="shared" si="431"/>
        <v>0</v>
      </c>
      <c r="AL1049" s="41">
        <f t="shared" si="432"/>
        <v>0</v>
      </c>
      <c r="AM1049" s="41">
        <f t="shared" si="433"/>
        <v>0</v>
      </c>
      <c r="AN1049" s="41">
        <f t="shared" si="434"/>
        <v>0</v>
      </c>
      <c r="AO1049" s="41">
        <f t="shared" si="435"/>
        <v>0</v>
      </c>
      <c r="AP1049" s="41">
        <f t="shared" si="436"/>
        <v>0</v>
      </c>
      <c r="AQ1049" s="41">
        <f t="shared" si="437"/>
        <v>0</v>
      </c>
      <c r="AR1049" s="41">
        <f t="shared" si="438"/>
        <v>0</v>
      </c>
      <c r="AS1049" s="41">
        <f t="shared" si="439"/>
        <v>0</v>
      </c>
      <c r="AT1049" s="41">
        <f t="shared" si="440"/>
        <v>0</v>
      </c>
      <c r="AU1049" s="41">
        <f t="shared" si="441"/>
        <v>0</v>
      </c>
      <c r="AV1049" s="41">
        <f t="shared" si="442"/>
        <v>0</v>
      </c>
      <c r="AW1049" s="41">
        <f t="shared" si="443"/>
        <v>0</v>
      </c>
      <c r="AX1049" s="41">
        <f t="shared" si="444"/>
        <v>0</v>
      </c>
      <c r="AY1049" s="41">
        <f t="shared" si="445"/>
        <v>0</v>
      </c>
      <c r="AZ1049" s="41">
        <f t="shared" si="446"/>
        <v>0</v>
      </c>
    </row>
    <row r="1050" spans="1:52" ht="15" customHeight="1">
      <c r="A1050" s="159"/>
      <c r="B1050" s="179"/>
      <c r="C1050" s="220" t="s">
        <v>1091</v>
      </c>
      <c r="D1050" s="573" t="str">
        <f t="shared" si="429"/>
        <v/>
      </c>
      <c r="E1050" s="573"/>
      <c r="F1050" s="573"/>
      <c r="G1050" s="551" t="str">
        <f t="shared" si="430"/>
        <v/>
      </c>
      <c r="H1050" s="551"/>
      <c r="I1050" s="551"/>
      <c r="J1050" s="551"/>
      <c r="K1050" s="551"/>
      <c r="L1050" s="551"/>
      <c r="M1050" s="551"/>
      <c r="N1050" s="551"/>
      <c r="O1050" s="27"/>
      <c r="P1050" s="27"/>
      <c r="Q1050" s="27"/>
      <c r="R1050" s="27"/>
      <c r="S1050" s="27"/>
      <c r="T1050" s="27"/>
      <c r="U1050" s="27"/>
      <c r="V1050" s="27"/>
      <c r="W1050" s="27"/>
      <c r="X1050" s="27"/>
      <c r="Y1050" s="27"/>
      <c r="Z1050" s="27"/>
      <c r="AA1050" s="27"/>
      <c r="AB1050" s="27"/>
      <c r="AC1050" s="27"/>
      <c r="AD1050" s="27"/>
      <c r="AK1050" s="41">
        <f t="shared" si="431"/>
        <v>0</v>
      </c>
      <c r="AL1050" s="41">
        <f t="shared" si="432"/>
        <v>0</v>
      </c>
      <c r="AM1050" s="41">
        <f t="shared" si="433"/>
        <v>0</v>
      </c>
      <c r="AN1050" s="41">
        <f t="shared" si="434"/>
        <v>0</v>
      </c>
      <c r="AO1050" s="41">
        <f t="shared" si="435"/>
        <v>0</v>
      </c>
      <c r="AP1050" s="41">
        <f t="shared" si="436"/>
        <v>0</v>
      </c>
      <c r="AQ1050" s="41">
        <f t="shared" si="437"/>
        <v>0</v>
      </c>
      <c r="AR1050" s="41">
        <f t="shared" si="438"/>
        <v>0</v>
      </c>
      <c r="AS1050" s="41">
        <f t="shared" si="439"/>
        <v>0</v>
      </c>
      <c r="AT1050" s="41">
        <f t="shared" si="440"/>
        <v>0</v>
      </c>
      <c r="AU1050" s="41">
        <f t="shared" si="441"/>
        <v>0</v>
      </c>
      <c r="AV1050" s="41">
        <f t="shared" si="442"/>
        <v>0</v>
      </c>
      <c r="AW1050" s="41">
        <f t="shared" si="443"/>
        <v>0</v>
      </c>
      <c r="AX1050" s="41">
        <f t="shared" si="444"/>
        <v>0</v>
      </c>
      <c r="AY1050" s="41">
        <f t="shared" si="445"/>
        <v>0</v>
      </c>
      <c r="AZ1050" s="41">
        <f t="shared" si="446"/>
        <v>0</v>
      </c>
    </row>
    <row r="1051" spans="1:52" ht="15" customHeight="1">
      <c r="A1051" s="159"/>
      <c r="B1051" s="179"/>
      <c r="C1051" s="220" t="s">
        <v>1092</v>
      </c>
      <c r="D1051" s="573" t="str">
        <f t="shared" si="429"/>
        <v/>
      </c>
      <c r="E1051" s="573"/>
      <c r="F1051" s="573"/>
      <c r="G1051" s="551" t="str">
        <f t="shared" si="430"/>
        <v/>
      </c>
      <c r="H1051" s="551"/>
      <c r="I1051" s="551"/>
      <c r="J1051" s="551"/>
      <c r="K1051" s="551"/>
      <c r="L1051" s="551"/>
      <c r="M1051" s="551"/>
      <c r="N1051" s="551"/>
      <c r="O1051" s="27"/>
      <c r="P1051" s="27"/>
      <c r="Q1051" s="27"/>
      <c r="R1051" s="27"/>
      <c r="S1051" s="27"/>
      <c r="T1051" s="27"/>
      <c r="U1051" s="27"/>
      <c r="V1051" s="27"/>
      <c r="W1051" s="27"/>
      <c r="X1051" s="27"/>
      <c r="Y1051" s="27"/>
      <c r="Z1051" s="27"/>
      <c r="AA1051" s="27"/>
      <c r="AB1051" s="27"/>
      <c r="AC1051" s="27"/>
      <c r="AD1051" s="27"/>
      <c r="AK1051" s="41">
        <f t="shared" si="431"/>
        <v>0</v>
      </c>
      <c r="AL1051" s="41">
        <f t="shared" si="432"/>
        <v>0</v>
      </c>
      <c r="AM1051" s="41">
        <f t="shared" si="433"/>
        <v>0</v>
      </c>
      <c r="AN1051" s="41">
        <f t="shared" si="434"/>
        <v>0</v>
      </c>
      <c r="AO1051" s="41">
        <f t="shared" si="435"/>
        <v>0</v>
      </c>
      <c r="AP1051" s="41">
        <f t="shared" si="436"/>
        <v>0</v>
      </c>
      <c r="AQ1051" s="41">
        <f t="shared" si="437"/>
        <v>0</v>
      </c>
      <c r="AR1051" s="41">
        <f t="shared" si="438"/>
        <v>0</v>
      </c>
      <c r="AS1051" s="41">
        <f t="shared" si="439"/>
        <v>0</v>
      </c>
      <c r="AT1051" s="41">
        <f t="shared" si="440"/>
        <v>0</v>
      </c>
      <c r="AU1051" s="41">
        <f t="shared" si="441"/>
        <v>0</v>
      </c>
      <c r="AV1051" s="41">
        <f t="shared" si="442"/>
        <v>0</v>
      </c>
      <c r="AW1051" s="41">
        <f t="shared" si="443"/>
        <v>0</v>
      </c>
      <c r="AX1051" s="41">
        <f t="shared" si="444"/>
        <v>0</v>
      </c>
      <c r="AY1051" s="41">
        <f t="shared" si="445"/>
        <v>0</v>
      </c>
      <c r="AZ1051" s="41">
        <f t="shared" si="446"/>
        <v>0</v>
      </c>
    </row>
    <row r="1052" spans="1:52" ht="15" customHeight="1">
      <c r="A1052" s="159"/>
      <c r="B1052" s="179"/>
      <c r="C1052" s="220" t="s">
        <v>1093</v>
      </c>
      <c r="D1052" s="573" t="str">
        <f t="shared" si="429"/>
        <v/>
      </c>
      <c r="E1052" s="573"/>
      <c r="F1052" s="573"/>
      <c r="G1052" s="551" t="str">
        <f t="shared" si="430"/>
        <v/>
      </c>
      <c r="H1052" s="551"/>
      <c r="I1052" s="551"/>
      <c r="J1052" s="551"/>
      <c r="K1052" s="551"/>
      <c r="L1052" s="551"/>
      <c r="M1052" s="551"/>
      <c r="N1052" s="551"/>
      <c r="O1052" s="27"/>
      <c r="P1052" s="27"/>
      <c r="Q1052" s="27"/>
      <c r="R1052" s="27"/>
      <c r="S1052" s="27"/>
      <c r="T1052" s="27"/>
      <c r="U1052" s="27"/>
      <c r="V1052" s="27"/>
      <c r="W1052" s="27"/>
      <c r="X1052" s="27"/>
      <c r="Y1052" s="27"/>
      <c r="Z1052" s="27"/>
      <c r="AA1052" s="27"/>
      <c r="AB1052" s="27"/>
      <c r="AC1052" s="27"/>
      <c r="AD1052" s="27"/>
      <c r="AK1052" s="41">
        <f t="shared" si="431"/>
        <v>0</v>
      </c>
      <c r="AL1052" s="41">
        <f t="shared" si="432"/>
        <v>0</v>
      </c>
      <c r="AM1052" s="41">
        <f t="shared" si="433"/>
        <v>0</v>
      </c>
      <c r="AN1052" s="41">
        <f t="shared" si="434"/>
        <v>0</v>
      </c>
      <c r="AO1052" s="41">
        <f t="shared" si="435"/>
        <v>0</v>
      </c>
      <c r="AP1052" s="41">
        <f t="shared" si="436"/>
        <v>0</v>
      </c>
      <c r="AQ1052" s="41">
        <f t="shared" si="437"/>
        <v>0</v>
      </c>
      <c r="AR1052" s="41">
        <f t="shared" si="438"/>
        <v>0</v>
      </c>
      <c r="AS1052" s="41">
        <f t="shared" si="439"/>
        <v>0</v>
      </c>
      <c r="AT1052" s="41">
        <f t="shared" si="440"/>
        <v>0</v>
      </c>
      <c r="AU1052" s="41">
        <f t="shared" si="441"/>
        <v>0</v>
      </c>
      <c r="AV1052" s="41">
        <f t="shared" si="442"/>
        <v>0</v>
      </c>
      <c r="AW1052" s="41">
        <f t="shared" si="443"/>
        <v>0</v>
      </c>
      <c r="AX1052" s="41">
        <f t="shared" si="444"/>
        <v>0</v>
      </c>
      <c r="AY1052" s="41">
        <f t="shared" si="445"/>
        <v>0</v>
      </c>
      <c r="AZ1052" s="41">
        <f t="shared" si="446"/>
        <v>0</v>
      </c>
    </row>
    <row r="1053" spans="1:52" ht="15" customHeight="1">
      <c r="A1053" s="159"/>
      <c r="B1053" s="179"/>
      <c r="C1053" s="220" t="s">
        <v>1094</v>
      </c>
      <c r="D1053" s="573" t="str">
        <f t="shared" si="429"/>
        <v/>
      </c>
      <c r="E1053" s="573"/>
      <c r="F1053" s="573"/>
      <c r="G1053" s="551" t="str">
        <f t="shared" si="430"/>
        <v/>
      </c>
      <c r="H1053" s="551"/>
      <c r="I1053" s="551"/>
      <c r="J1053" s="551"/>
      <c r="K1053" s="551"/>
      <c r="L1053" s="551"/>
      <c r="M1053" s="551"/>
      <c r="N1053" s="551"/>
      <c r="O1053" s="27"/>
      <c r="P1053" s="27"/>
      <c r="Q1053" s="27"/>
      <c r="R1053" s="27"/>
      <c r="S1053" s="27"/>
      <c r="T1053" s="27"/>
      <c r="U1053" s="27"/>
      <c r="V1053" s="27"/>
      <c r="W1053" s="27"/>
      <c r="X1053" s="27"/>
      <c r="Y1053" s="27"/>
      <c r="Z1053" s="27"/>
      <c r="AA1053" s="27"/>
      <c r="AB1053" s="27"/>
      <c r="AC1053" s="27"/>
      <c r="AD1053" s="27"/>
      <c r="AK1053" s="41">
        <f t="shared" si="431"/>
        <v>0</v>
      </c>
      <c r="AL1053" s="41">
        <f t="shared" si="432"/>
        <v>0</v>
      </c>
      <c r="AM1053" s="41">
        <f t="shared" si="433"/>
        <v>0</v>
      </c>
      <c r="AN1053" s="41">
        <f t="shared" si="434"/>
        <v>0</v>
      </c>
      <c r="AO1053" s="41">
        <f t="shared" si="435"/>
        <v>0</v>
      </c>
      <c r="AP1053" s="41">
        <f t="shared" si="436"/>
        <v>0</v>
      </c>
      <c r="AQ1053" s="41">
        <f t="shared" si="437"/>
        <v>0</v>
      </c>
      <c r="AR1053" s="41">
        <f t="shared" si="438"/>
        <v>0</v>
      </c>
      <c r="AS1053" s="41">
        <f t="shared" si="439"/>
        <v>0</v>
      </c>
      <c r="AT1053" s="41">
        <f t="shared" si="440"/>
        <v>0</v>
      </c>
      <c r="AU1053" s="41">
        <f t="shared" si="441"/>
        <v>0</v>
      </c>
      <c r="AV1053" s="41">
        <f t="shared" si="442"/>
        <v>0</v>
      </c>
      <c r="AW1053" s="41">
        <f t="shared" si="443"/>
        <v>0</v>
      </c>
      <c r="AX1053" s="41">
        <f t="shared" si="444"/>
        <v>0</v>
      </c>
      <c r="AY1053" s="41">
        <f t="shared" si="445"/>
        <v>0</v>
      </c>
      <c r="AZ1053" s="41">
        <f t="shared" si="446"/>
        <v>0</v>
      </c>
    </row>
    <row r="1054" spans="1:52" ht="15" customHeight="1">
      <c r="A1054" s="159"/>
      <c r="B1054" s="179"/>
      <c r="C1054" s="220" t="s">
        <v>1095</v>
      </c>
      <c r="D1054" s="573" t="str">
        <f t="shared" si="429"/>
        <v/>
      </c>
      <c r="E1054" s="573"/>
      <c r="F1054" s="573"/>
      <c r="G1054" s="551" t="str">
        <f t="shared" si="430"/>
        <v/>
      </c>
      <c r="H1054" s="551"/>
      <c r="I1054" s="551"/>
      <c r="J1054" s="551"/>
      <c r="K1054" s="551"/>
      <c r="L1054" s="551"/>
      <c r="M1054" s="551"/>
      <c r="N1054" s="551"/>
      <c r="O1054" s="27"/>
      <c r="P1054" s="27"/>
      <c r="Q1054" s="27"/>
      <c r="R1054" s="27"/>
      <c r="S1054" s="27"/>
      <c r="T1054" s="27"/>
      <c r="U1054" s="27"/>
      <c r="V1054" s="27"/>
      <c r="W1054" s="27"/>
      <c r="X1054" s="27"/>
      <c r="Y1054" s="27"/>
      <c r="Z1054" s="27"/>
      <c r="AA1054" s="27"/>
      <c r="AB1054" s="27"/>
      <c r="AC1054" s="27"/>
      <c r="AD1054" s="27"/>
      <c r="AK1054" s="41">
        <f t="shared" si="431"/>
        <v>0</v>
      </c>
      <c r="AL1054" s="41">
        <f t="shared" si="432"/>
        <v>0</v>
      </c>
      <c r="AM1054" s="41">
        <f t="shared" si="433"/>
        <v>0</v>
      </c>
      <c r="AN1054" s="41">
        <f t="shared" si="434"/>
        <v>0</v>
      </c>
      <c r="AO1054" s="41">
        <f t="shared" si="435"/>
        <v>0</v>
      </c>
      <c r="AP1054" s="41">
        <f t="shared" si="436"/>
        <v>0</v>
      </c>
      <c r="AQ1054" s="41">
        <f t="shared" si="437"/>
        <v>0</v>
      </c>
      <c r="AR1054" s="41">
        <f t="shared" si="438"/>
        <v>0</v>
      </c>
      <c r="AS1054" s="41">
        <f t="shared" si="439"/>
        <v>0</v>
      </c>
      <c r="AT1054" s="41">
        <f t="shared" si="440"/>
        <v>0</v>
      </c>
      <c r="AU1054" s="41">
        <f t="shared" si="441"/>
        <v>0</v>
      </c>
      <c r="AV1054" s="41">
        <f t="shared" si="442"/>
        <v>0</v>
      </c>
      <c r="AW1054" s="41">
        <f t="shared" si="443"/>
        <v>0</v>
      </c>
      <c r="AX1054" s="41">
        <f t="shared" si="444"/>
        <v>0</v>
      </c>
      <c r="AY1054" s="41">
        <f t="shared" si="445"/>
        <v>0</v>
      </c>
      <c r="AZ1054" s="41">
        <f t="shared" si="446"/>
        <v>0</v>
      </c>
    </row>
    <row r="1055" spans="1:52" ht="15" customHeight="1">
      <c r="A1055" s="159"/>
      <c r="B1055" s="179"/>
      <c r="C1055" s="220" t="s">
        <v>1096</v>
      </c>
      <c r="D1055" s="573" t="str">
        <f t="shared" si="429"/>
        <v/>
      </c>
      <c r="E1055" s="573"/>
      <c r="F1055" s="573"/>
      <c r="G1055" s="551" t="str">
        <f t="shared" si="430"/>
        <v/>
      </c>
      <c r="H1055" s="551"/>
      <c r="I1055" s="551"/>
      <c r="J1055" s="551"/>
      <c r="K1055" s="551"/>
      <c r="L1055" s="551"/>
      <c r="M1055" s="551"/>
      <c r="N1055" s="551"/>
      <c r="O1055" s="27"/>
      <c r="P1055" s="27"/>
      <c r="Q1055" s="27"/>
      <c r="R1055" s="27"/>
      <c r="S1055" s="27"/>
      <c r="T1055" s="27"/>
      <c r="U1055" s="27"/>
      <c r="V1055" s="27"/>
      <c r="W1055" s="27"/>
      <c r="X1055" s="27"/>
      <c r="Y1055" s="27"/>
      <c r="Z1055" s="27"/>
      <c r="AA1055" s="27"/>
      <c r="AB1055" s="27"/>
      <c r="AC1055" s="27"/>
      <c r="AD1055" s="27"/>
      <c r="AK1055" s="41">
        <f t="shared" si="431"/>
        <v>0</v>
      </c>
      <c r="AL1055" s="41">
        <f t="shared" si="432"/>
        <v>0</v>
      </c>
      <c r="AM1055" s="41">
        <f t="shared" si="433"/>
        <v>0</v>
      </c>
      <c r="AN1055" s="41">
        <f t="shared" si="434"/>
        <v>0</v>
      </c>
      <c r="AO1055" s="41">
        <f t="shared" si="435"/>
        <v>0</v>
      </c>
      <c r="AP1055" s="41">
        <f t="shared" si="436"/>
        <v>0</v>
      </c>
      <c r="AQ1055" s="41">
        <f t="shared" si="437"/>
        <v>0</v>
      </c>
      <c r="AR1055" s="41">
        <f t="shared" si="438"/>
        <v>0</v>
      </c>
      <c r="AS1055" s="41">
        <f t="shared" si="439"/>
        <v>0</v>
      </c>
      <c r="AT1055" s="41">
        <f t="shared" si="440"/>
        <v>0</v>
      </c>
      <c r="AU1055" s="41">
        <f t="shared" si="441"/>
        <v>0</v>
      </c>
      <c r="AV1055" s="41">
        <f t="shared" si="442"/>
        <v>0</v>
      </c>
      <c r="AW1055" s="41">
        <f t="shared" si="443"/>
        <v>0</v>
      </c>
      <c r="AX1055" s="41">
        <f t="shared" si="444"/>
        <v>0</v>
      </c>
      <c r="AY1055" s="41">
        <f t="shared" si="445"/>
        <v>0</v>
      </c>
      <c r="AZ1055" s="41">
        <f t="shared" si="446"/>
        <v>0</v>
      </c>
    </row>
    <row r="1056" spans="1:52" ht="15" customHeight="1">
      <c r="A1056" s="159"/>
      <c r="B1056" s="179"/>
      <c r="C1056" s="220" t="s">
        <v>1097</v>
      </c>
      <c r="D1056" s="573" t="str">
        <f t="shared" si="429"/>
        <v/>
      </c>
      <c r="E1056" s="573"/>
      <c r="F1056" s="573"/>
      <c r="G1056" s="551" t="str">
        <f t="shared" si="430"/>
        <v/>
      </c>
      <c r="H1056" s="551"/>
      <c r="I1056" s="551"/>
      <c r="J1056" s="551"/>
      <c r="K1056" s="551"/>
      <c r="L1056" s="551"/>
      <c r="M1056" s="551"/>
      <c r="N1056" s="551"/>
      <c r="O1056" s="27"/>
      <c r="P1056" s="27"/>
      <c r="Q1056" s="27"/>
      <c r="R1056" s="27"/>
      <c r="S1056" s="27"/>
      <c r="T1056" s="27"/>
      <c r="U1056" s="27"/>
      <c r="V1056" s="27"/>
      <c r="W1056" s="27"/>
      <c r="X1056" s="27"/>
      <c r="Y1056" s="27"/>
      <c r="Z1056" s="27"/>
      <c r="AA1056" s="27"/>
      <c r="AB1056" s="27"/>
      <c r="AC1056" s="27"/>
      <c r="AD1056" s="27"/>
      <c r="AK1056" s="41">
        <f t="shared" si="431"/>
        <v>0</v>
      </c>
      <c r="AL1056" s="41">
        <f t="shared" si="432"/>
        <v>0</v>
      </c>
      <c r="AM1056" s="41">
        <f t="shared" si="433"/>
        <v>0</v>
      </c>
      <c r="AN1056" s="41">
        <f t="shared" si="434"/>
        <v>0</v>
      </c>
      <c r="AO1056" s="41">
        <f t="shared" si="435"/>
        <v>0</v>
      </c>
      <c r="AP1056" s="41">
        <f t="shared" si="436"/>
        <v>0</v>
      </c>
      <c r="AQ1056" s="41">
        <f t="shared" si="437"/>
        <v>0</v>
      </c>
      <c r="AR1056" s="41">
        <f t="shared" si="438"/>
        <v>0</v>
      </c>
      <c r="AS1056" s="41">
        <f t="shared" si="439"/>
        <v>0</v>
      </c>
      <c r="AT1056" s="41">
        <f t="shared" si="440"/>
        <v>0</v>
      </c>
      <c r="AU1056" s="41">
        <f t="shared" si="441"/>
        <v>0</v>
      </c>
      <c r="AV1056" s="41">
        <f t="shared" si="442"/>
        <v>0</v>
      </c>
      <c r="AW1056" s="41">
        <f t="shared" si="443"/>
        <v>0</v>
      </c>
      <c r="AX1056" s="41">
        <f t="shared" si="444"/>
        <v>0</v>
      </c>
      <c r="AY1056" s="41">
        <f t="shared" si="445"/>
        <v>0</v>
      </c>
      <c r="AZ1056" s="41">
        <f t="shared" si="446"/>
        <v>0</v>
      </c>
    </row>
    <row r="1057" spans="1:52" ht="15" customHeight="1">
      <c r="A1057" s="159"/>
      <c r="B1057" s="179"/>
      <c r="C1057" s="220" t="s">
        <v>1098</v>
      </c>
      <c r="D1057" s="573" t="str">
        <f t="shared" si="429"/>
        <v/>
      </c>
      <c r="E1057" s="573"/>
      <c r="F1057" s="573"/>
      <c r="G1057" s="551" t="str">
        <f t="shared" si="430"/>
        <v/>
      </c>
      <c r="H1057" s="551"/>
      <c r="I1057" s="551"/>
      <c r="J1057" s="551"/>
      <c r="K1057" s="551"/>
      <c r="L1057" s="551"/>
      <c r="M1057" s="551"/>
      <c r="N1057" s="551"/>
      <c r="O1057" s="27"/>
      <c r="P1057" s="27"/>
      <c r="Q1057" s="27"/>
      <c r="R1057" s="27"/>
      <c r="S1057" s="27"/>
      <c r="T1057" s="27"/>
      <c r="U1057" s="27"/>
      <c r="V1057" s="27"/>
      <c r="W1057" s="27"/>
      <c r="X1057" s="27"/>
      <c r="Y1057" s="27"/>
      <c r="Z1057" s="27"/>
      <c r="AA1057" s="27"/>
      <c r="AB1057" s="27"/>
      <c r="AC1057" s="27"/>
      <c r="AD1057" s="27"/>
      <c r="AK1057" s="41">
        <f t="shared" si="431"/>
        <v>0</v>
      </c>
      <c r="AL1057" s="41">
        <f t="shared" si="432"/>
        <v>0</v>
      </c>
      <c r="AM1057" s="41">
        <f t="shared" si="433"/>
        <v>0</v>
      </c>
      <c r="AN1057" s="41">
        <f t="shared" si="434"/>
        <v>0</v>
      </c>
      <c r="AO1057" s="41">
        <f t="shared" si="435"/>
        <v>0</v>
      </c>
      <c r="AP1057" s="41">
        <f t="shared" si="436"/>
        <v>0</v>
      </c>
      <c r="AQ1057" s="41">
        <f t="shared" si="437"/>
        <v>0</v>
      </c>
      <c r="AR1057" s="41">
        <f t="shared" si="438"/>
        <v>0</v>
      </c>
      <c r="AS1057" s="41">
        <f t="shared" si="439"/>
        <v>0</v>
      </c>
      <c r="AT1057" s="41">
        <f t="shared" si="440"/>
        <v>0</v>
      </c>
      <c r="AU1057" s="41">
        <f t="shared" si="441"/>
        <v>0</v>
      </c>
      <c r="AV1057" s="41">
        <f t="shared" si="442"/>
        <v>0</v>
      </c>
      <c r="AW1057" s="41">
        <f t="shared" si="443"/>
        <v>0</v>
      </c>
      <c r="AX1057" s="41">
        <f t="shared" si="444"/>
        <v>0</v>
      </c>
      <c r="AY1057" s="41">
        <f t="shared" si="445"/>
        <v>0</v>
      </c>
      <c r="AZ1057" s="41">
        <f t="shared" si="446"/>
        <v>0</v>
      </c>
    </row>
    <row r="1058" spans="1:52" ht="15" customHeight="1">
      <c r="A1058" s="159"/>
      <c r="B1058" s="179"/>
      <c r="C1058" s="220" t="s">
        <v>1099</v>
      </c>
      <c r="D1058" s="573" t="str">
        <f t="shared" si="429"/>
        <v/>
      </c>
      <c r="E1058" s="573"/>
      <c r="F1058" s="573"/>
      <c r="G1058" s="551" t="str">
        <f t="shared" si="430"/>
        <v/>
      </c>
      <c r="H1058" s="551"/>
      <c r="I1058" s="551"/>
      <c r="J1058" s="551"/>
      <c r="K1058" s="551"/>
      <c r="L1058" s="551"/>
      <c r="M1058" s="551"/>
      <c r="N1058" s="551"/>
      <c r="O1058" s="27"/>
      <c r="P1058" s="27"/>
      <c r="Q1058" s="27"/>
      <c r="R1058" s="27"/>
      <c r="S1058" s="27"/>
      <c r="T1058" s="27"/>
      <c r="U1058" s="27"/>
      <c r="V1058" s="27"/>
      <c r="W1058" s="27"/>
      <c r="X1058" s="27"/>
      <c r="Y1058" s="27"/>
      <c r="Z1058" s="27"/>
      <c r="AA1058" s="27"/>
      <c r="AB1058" s="27"/>
      <c r="AC1058" s="27"/>
      <c r="AD1058" s="27"/>
      <c r="AK1058" s="41">
        <f t="shared" si="431"/>
        <v>0</v>
      </c>
      <c r="AL1058" s="41">
        <f t="shared" si="432"/>
        <v>0</v>
      </c>
      <c r="AM1058" s="41">
        <f t="shared" si="433"/>
        <v>0</v>
      </c>
      <c r="AN1058" s="41">
        <f t="shared" si="434"/>
        <v>0</v>
      </c>
      <c r="AO1058" s="41">
        <f t="shared" si="435"/>
        <v>0</v>
      </c>
      <c r="AP1058" s="41">
        <f t="shared" si="436"/>
        <v>0</v>
      </c>
      <c r="AQ1058" s="41">
        <f t="shared" si="437"/>
        <v>0</v>
      </c>
      <c r="AR1058" s="41">
        <f t="shared" si="438"/>
        <v>0</v>
      </c>
      <c r="AS1058" s="41">
        <f t="shared" si="439"/>
        <v>0</v>
      </c>
      <c r="AT1058" s="41">
        <f t="shared" si="440"/>
        <v>0</v>
      </c>
      <c r="AU1058" s="41">
        <f t="shared" si="441"/>
        <v>0</v>
      </c>
      <c r="AV1058" s="41">
        <f t="shared" si="442"/>
        <v>0</v>
      </c>
      <c r="AW1058" s="41">
        <f t="shared" si="443"/>
        <v>0</v>
      </c>
      <c r="AX1058" s="41">
        <f t="shared" si="444"/>
        <v>0</v>
      </c>
      <c r="AY1058" s="41">
        <f t="shared" si="445"/>
        <v>0</v>
      </c>
      <c r="AZ1058" s="41">
        <f t="shared" si="446"/>
        <v>0</v>
      </c>
    </row>
    <row r="1059" spans="1:52" ht="15" customHeight="1">
      <c r="A1059" s="159"/>
      <c r="B1059" s="179"/>
      <c r="C1059" s="220" t="s">
        <v>1100</v>
      </c>
      <c r="D1059" s="573" t="str">
        <f t="shared" si="429"/>
        <v/>
      </c>
      <c r="E1059" s="573"/>
      <c r="F1059" s="573"/>
      <c r="G1059" s="551" t="str">
        <f t="shared" si="430"/>
        <v/>
      </c>
      <c r="H1059" s="551"/>
      <c r="I1059" s="551"/>
      <c r="J1059" s="551"/>
      <c r="K1059" s="551"/>
      <c r="L1059" s="551"/>
      <c r="M1059" s="551"/>
      <c r="N1059" s="551"/>
      <c r="O1059" s="27"/>
      <c r="P1059" s="27"/>
      <c r="Q1059" s="27"/>
      <c r="R1059" s="27"/>
      <c r="S1059" s="27"/>
      <c r="T1059" s="27"/>
      <c r="U1059" s="27"/>
      <c r="V1059" s="27"/>
      <c r="W1059" s="27"/>
      <c r="X1059" s="27"/>
      <c r="Y1059" s="27"/>
      <c r="Z1059" s="27"/>
      <c r="AA1059" s="27"/>
      <c r="AB1059" s="27"/>
      <c r="AC1059" s="27"/>
      <c r="AD1059" s="27"/>
      <c r="AK1059" s="41">
        <f t="shared" si="431"/>
        <v>0</v>
      </c>
      <c r="AL1059" s="41">
        <f t="shared" si="432"/>
        <v>0</v>
      </c>
      <c r="AM1059" s="41">
        <f t="shared" si="433"/>
        <v>0</v>
      </c>
      <c r="AN1059" s="41">
        <f t="shared" si="434"/>
        <v>0</v>
      </c>
      <c r="AO1059" s="41">
        <f t="shared" si="435"/>
        <v>0</v>
      </c>
      <c r="AP1059" s="41">
        <f t="shared" si="436"/>
        <v>0</v>
      </c>
      <c r="AQ1059" s="41">
        <f t="shared" si="437"/>
        <v>0</v>
      </c>
      <c r="AR1059" s="41">
        <f t="shared" si="438"/>
        <v>0</v>
      </c>
      <c r="AS1059" s="41">
        <f t="shared" si="439"/>
        <v>0</v>
      </c>
      <c r="AT1059" s="41">
        <f t="shared" si="440"/>
        <v>0</v>
      </c>
      <c r="AU1059" s="41">
        <f t="shared" si="441"/>
        <v>0</v>
      </c>
      <c r="AV1059" s="41">
        <f t="shared" si="442"/>
        <v>0</v>
      </c>
      <c r="AW1059" s="41">
        <f t="shared" si="443"/>
        <v>0</v>
      </c>
      <c r="AX1059" s="41">
        <f t="shared" si="444"/>
        <v>0</v>
      </c>
      <c r="AY1059" s="41">
        <f t="shared" si="445"/>
        <v>0</v>
      </c>
      <c r="AZ1059" s="41">
        <f t="shared" si="446"/>
        <v>0</v>
      </c>
    </row>
    <row r="1060" spans="1:52" ht="15" customHeight="1">
      <c r="A1060" s="159"/>
      <c r="B1060" s="179"/>
      <c r="C1060" s="220" t="s">
        <v>1101</v>
      </c>
      <c r="D1060" s="573" t="str">
        <f t="shared" si="429"/>
        <v/>
      </c>
      <c r="E1060" s="573"/>
      <c r="F1060" s="573"/>
      <c r="G1060" s="551" t="str">
        <f t="shared" si="430"/>
        <v/>
      </c>
      <c r="H1060" s="551"/>
      <c r="I1060" s="551"/>
      <c r="J1060" s="551"/>
      <c r="K1060" s="551"/>
      <c r="L1060" s="551"/>
      <c r="M1060" s="551"/>
      <c r="N1060" s="551"/>
      <c r="O1060" s="27"/>
      <c r="P1060" s="27"/>
      <c r="Q1060" s="27"/>
      <c r="R1060" s="27"/>
      <c r="S1060" s="27"/>
      <c r="T1060" s="27"/>
      <c r="U1060" s="27"/>
      <c r="V1060" s="27"/>
      <c r="W1060" s="27"/>
      <c r="X1060" s="27"/>
      <c r="Y1060" s="27"/>
      <c r="Z1060" s="27"/>
      <c r="AA1060" s="27"/>
      <c r="AB1060" s="27"/>
      <c r="AC1060" s="27"/>
      <c r="AD1060" s="27"/>
      <c r="AK1060" s="41">
        <f t="shared" si="431"/>
        <v>0</v>
      </c>
      <c r="AL1060" s="41">
        <f t="shared" si="432"/>
        <v>0</v>
      </c>
      <c r="AM1060" s="41">
        <f t="shared" si="433"/>
        <v>0</v>
      </c>
      <c r="AN1060" s="41">
        <f t="shared" si="434"/>
        <v>0</v>
      </c>
      <c r="AO1060" s="41">
        <f t="shared" si="435"/>
        <v>0</v>
      </c>
      <c r="AP1060" s="41">
        <f t="shared" si="436"/>
        <v>0</v>
      </c>
      <c r="AQ1060" s="41">
        <f t="shared" si="437"/>
        <v>0</v>
      </c>
      <c r="AR1060" s="41">
        <f t="shared" si="438"/>
        <v>0</v>
      </c>
      <c r="AS1060" s="41">
        <f t="shared" si="439"/>
        <v>0</v>
      </c>
      <c r="AT1060" s="41">
        <f t="shared" si="440"/>
        <v>0</v>
      </c>
      <c r="AU1060" s="41">
        <f t="shared" si="441"/>
        <v>0</v>
      </c>
      <c r="AV1060" s="41">
        <f t="shared" si="442"/>
        <v>0</v>
      </c>
      <c r="AW1060" s="41">
        <f t="shared" si="443"/>
        <v>0</v>
      </c>
      <c r="AX1060" s="41">
        <f t="shared" si="444"/>
        <v>0</v>
      </c>
      <c r="AY1060" s="41">
        <f t="shared" si="445"/>
        <v>0</v>
      </c>
      <c r="AZ1060" s="41">
        <f t="shared" si="446"/>
        <v>0</v>
      </c>
    </row>
    <row r="1061" spans="1:52" ht="15" customHeight="1">
      <c r="A1061" s="159"/>
      <c r="B1061" s="179"/>
      <c r="C1061" s="220" t="s">
        <v>1102</v>
      </c>
      <c r="D1061" s="573" t="str">
        <f t="shared" si="429"/>
        <v/>
      </c>
      <c r="E1061" s="573"/>
      <c r="F1061" s="573"/>
      <c r="G1061" s="551" t="str">
        <f t="shared" si="430"/>
        <v/>
      </c>
      <c r="H1061" s="551"/>
      <c r="I1061" s="551"/>
      <c r="J1061" s="551"/>
      <c r="K1061" s="551"/>
      <c r="L1061" s="551"/>
      <c r="M1061" s="551"/>
      <c r="N1061" s="551"/>
      <c r="O1061" s="27"/>
      <c r="P1061" s="27"/>
      <c r="Q1061" s="27"/>
      <c r="R1061" s="27"/>
      <c r="S1061" s="27"/>
      <c r="T1061" s="27"/>
      <c r="U1061" s="27"/>
      <c r="V1061" s="27"/>
      <c r="W1061" s="27"/>
      <c r="X1061" s="27"/>
      <c r="Y1061" s="27"/>
      <c r="Z1061" s="27"/>
      <c r="AA1061" s="27"/>
      <c r="AB1061" s="27"/>
      <c r="AC1061" s="27"/>
      <c r="AD1061" s="27"/>
      <c r="AK1061" s="41">
        <f t="shared" si="431"/>
        <v>0</v>
      </c>
      <c r="AL1061" s="41">
        <f t="shared" si="432"/>
        <v>0</v>
      </c>
      <c r="AM1061" s="41">
        <f t="shared" si="433"/>
        <v>0</v>
      </c>
      <c r="AN1061" s="41">
        <f t="shared" si="434"/>
        <v>0</v>
      </c>
      <c r="AO1061" s="41">
        <f t="shared" si="435"/>
        <v>0</v>
      </c>
      <c r="AP1061" s="41">
        <f t="shared" si="436"/>
        <v>0</v>
      </c>
      <c r="AQ1061" s="41">
        <f t="shared" si="437"/>
        <v>0</v>
      </c>
      <c r="AR1061" s="41">
        <f t="shared" si="438"/>
        <v>0</v>
      </c>
      <c r="AS1061" s="41">
        <f t="shared" si="439"/>
        <v>0</v>
      </c>
      <c r="AT1061" s="41">
        <f t="shared" si="440"/>
        <v>0</v>
      </c>
      <c r="AU1061" s="41">
        <f t="shared" si="441"/>
        <v>0</v>
      </c>
      <c r="AV1061" s="41">
        <f t="shared" si="442"/>
        <v>0</v>
      </c>
      <c r="AW1061" s="41">
        <f t="shared" si="443"/>
        <v>0</v>
      </c>
      <c r="AX1061" s="41">
        <f t="shared" si="444"/>
        <v>0</v>
      </c>
      <c r="AY1061" s="41">
        <f t="shared" si="445"/>
        <v>0</v>
      </c>
      <c r="AZ1061" s="41">
        <f t="shared" si="446"/>
        <v>0</v>
      </c>
    </row>
    <row r="1062" spans="1:52" ht="15" customHeight="1">
      <c r="A1062" s="159"/>
      <c r="B1062" s="179"/>
      <c r="C1062" s="220" t="s">
        <v>1103</v>
      </c>
      <c r="D1062" s="573" t="str">
        <f t="shared" si="429"/>
        <v/>
      </c>
      <c r="E1062" s="573"/>
      <c r="F1062" s="573"/>
      <c r="G1062" s="551" t="str">
        <f t="shared" si="430"/>
        <v/>
      </c>
      <c r="H1062" s="551"/>
      <c r="I1062" s="551"/>
      <c r="J1062" s="551"/>
      <c r="K1062" s="551"/>
      <c r="L1062" s="551"/>
      <c r="M1062" s="551"/>
      <c r="N1062" s="551"/>
      <c r="O1062" s="27"/>
      <c r="P1062" s="27"/>
      <c r="Q1062" s="27"/>
      <c r="R1062" s="27"/>
      <c r="S1062" s="27"/>
      <c r="T1062" s="27"/>
      <c r="U1062" s="27"/>
      <c r="V1062" s="27"/>
      <c r="W1062" s="27"/>
      <c r="X1062" s="27"/>
      <c r="Y1062" s="27"/>
      <c r="Z1062" s="27"/>
      <c r="AA1062" s="27"/>
      <c r="AB1062" s="27"/>
      <c r="AC1062" s="27"/>
      <c r="AD1062" s="27"/>
      <c r="AK1062" s="41">
        <f t="shared" si="431"/>
        <v>0</v>
      </c>
      <c r="AL1062" s="41">
        <f t="shared" si="432"/>
        <v>0</v>
      </c>
      <c r="AM1062" s="41">
        <f t="shared" si="433"/>
        <v>0</v>
      </c>
      <c r="AN1062" s="41">
        <f t="shared" si="434"/>
        <v>0</v>
      </c>
      <c r="AO1062" s="41">
        <f t="shared" si="435"/>
        <v>0</v>
      </c>
      <c r="AP1062" s="41">
        <f t="shared" si="436"/>
        <v>0</v>
      </c>
      <c r="AQ1062" s="41">
        <f t="shared" si="437"/>
        <v>0</v>
      </c>
      <c r="AR1062" s="41">
        <f t="shared" si="438"/>
        <v>0</v>
      </c>
      <c r="AS1062" s="41">
        <f t="shared" si="439"/>
        <v>0</v>
      </c>
      <c r="AT1062" s="41">
        <f t="shared" si="440"/>
        <v>0</v>
      </c>
      <c r="AU1062" s="41">
        <f t="shared" si="441"/>
        <v>0</v>
      </c>
      <c r="AV1062" s="41">
        <f t="shared" si="442"/>
        <v>0</v>
      </c>
      <c r="AW1062" s="41">
        <f t="shared" si="443"/>
        <v>0</v>
      </c>
      <c r="AX1062" s="41">
        <f t="shared" si="444"/>
        <v>0</v>
      </c>
      <c r="AY1062" s="41">
        <f t="shared" si="445"/>
        <v>0</v>
      </c>
      <c r="AZ1062" s="41">
        <f t="shared" si="446"/>
        <v>0</v>
      </c>
    </row>
    <row r="1063" spans="1:52" ht="15" customHeight="1">
      <c r="A1063" s="159"/>
      <c r="B1063" s="179"/>
      <c r="C1063" s="220" t="s">
        <v>1104</v>
      </c>
      <c r="D1063" s="573" t="str">
        <f t="shared" si="429"/>
        <v/>
      </c>
      <c r="E1063" s="573"/>
      <c r="F1063" s="573"/>
      <c r="G1063" s="551" t="str">
        <f t="shared" si="430"/>
        <v/>
      </c>
      <c r="H1063" s="551"/>
      <c r="I1063" s="551"/>
      <c r="J1063" s="551"/>
      <c r="K1063" s="551"/>
      <c r="L1063" s="551"/>
      <c r="M1063" s="551"/>
      <c r="N1063" s="551"/>
      <c r="O1063" s="27"/>
      <c r="P1063" s="27"/>
      <c r="Q1063" s="27"/>
      <c r="R1063" s="27"/>
      <c r="S1063" s="27"/>
      <c r="T1063" s="27"/>
      <c r="U1063" s="27"/>
      <c r="V1063" s="27"/>
      <c r="W1063" s="27"/>
      <c r="X1063" s="27"/>
      <c r="Y1063" s="27"/>
      <c r="Z1063" s="27"/>
      <c r="AA1063" s="27"/>
      <c r="AB1063" s="27"/>
      <c r="AC1063" s="27"/>
      <c r="AD1063" s="27"/>
      <c r="AK1063" s="41">
        <f t="shared" si="431"/>
        <v>0</v>
      </c>
      <c r="AL1063" s="41">
        <f t="shared" si="432"/>
        <v>0</v>
      </c>
      <c r="AM1063" s="41">
        <f t="shared" si="433"/>
        <v>0</v>
      </c>
      <c r="AN1063" s="41">
        <f t="shared" si="434"/>
        <v>0</v>
      </c>
      <c r="AO1063" s="41">
        <f t="shared" si="435"/>
        <v>0</v>
      </c>
      <c r="AP1063" s="41">
        <f t="shared" si="436"/>
        <v>0</v>
      </c>
      <c r="AQ1063" s="41">
        <f t="shared" si="437"/>
        <v>0</v>
      </c>
      <c r="AR1063" s="41">
        <f t="shared" si="438"/>
        <v>0</v>
      </c>
      <c r="AS1063" s="41">
        <f t="shared" si="439"/>
        <v>0</v>
      </c>
      <c r="AT1063" s="41">
        <f t="shared" si="440"/>
        <v>0</v>
      </c>
      <c r="AU1063" s="41">
        <f t="shared" si="441"/>
        <v>0</v>
      </c>
      <c r="AV1063" s="41">
        <f t="shared" si="442"/>
        <v>0</v>
      </c>
      <c r="AW1063" s="41">
        <f t="shared" si="443"/>
        <v>0</v>
      </c>
      <c r="AX1063" s="41">
        <f t="shared" si="444"/>
        <v>0</v>
      </c>
      <c r="AY1063" s="41">
        <f t="shared" si="445"/>
        <v>0</v>
      </c>
      <c r="AZ1063" s="41">
        <f t="shared" si="446"/>
        <v>0</v>
      </c>
    </row>
    <row r="1064" spans="1:52" ht="15" customHeight="1">
      <c r="A1064" s="159"/>
      <c r="B1064" s="179"/>
      <c r="C1064" s="220" t="s">
        <v>1105</v>
      </c>
      <c r="D1064" s="573" t="str">
        <f t="shared" si="429"/>
        <v/>
      </c>
      <c r="E1064" s="573"/>
      <c r="F1064" s="573"/>
      <c r="G1064" s="551" t="str">
        <f t="shared" si="430"/>
        <v/>
      </c>
      <c r="H1064" s="551"/>
      <c r="I1064" s="551"/>
      <c r="J1064" s="551"/>
      <c r="K1064" s="551"/>
      <c r="L1064" s="551"/>
      <c r="M1064" s="551"/>
      <c r="N1064" s="551"/>
      <c r="O1064" s="27"/>
      <c r="P1064" s="27"/>
      <c r="Q1064" s="27"/>
      <c r="R1064" s="27"/>
      <c r="S1064" s="27"/>
      <c r="T1064" s="27"/>
      <c r="U1064" s="27"/>
      <c r="V1064" s="27"/>
      <c r="W1064" s="27"/>
      <c r="X1064" s="27"/>
      <c r="Y1064" s="27"/>
      <c r="Z1064" s="27"/>
      <c r="AA1064" s="27"/>
      <c r="AB1064" s="27"/>
      <c r="AC1064" s="27"/>
      <c r="AD1064" s="27"/>
      <c r="AK1064" s="41">
        <f t="shared" si="431"/>
        <v>0</v>
      </c>
      <c r="AL1064" s="41">
        <f t="shared" si="432"/>
        <v>0</v>
      </c>
      <c r="AM1064" s="41">
        <f t="shared" si="433"/>
        <v>0</v>
      </c>
      <c r="AN1064" s="41">
        <f t="shared" si="434"/>
        <v>0</v>
      </c>
      <c r="AO1064" s="41">
        <f t="shared" si="435"/>
        <v>0</v>
      </c>
      <c r="AP1064" s="41">
        <f t="shared" si="436"/>
        <v>0</v>
      </c>
      <c r="AQ1064" s="41">
        <f t="shared" si="437"/>
        <v>0</v>
      </c>
      <c r="AR1064" s="41">
        <f t="shared" si="438"/>
        <v>0</v>
      </c>
      <c r="AS1064" s="41">
        <f t="shared" si="439"/>
        <v>0</v>
      </c>
      <c r="AT1064" s="41">
        <f t="shared" si="440"/>
        <v>0</v>
      </c>
      <c r="AU1064" s="41">
        <f t="shared" si="441"/>
        <v>0</v>
      </c>
      <c r="AV1064" s="41">
        <f t="shared" si="442"/>
        <v>0</v>
      </c>
      <c r="AW1064" s="41">
        <f t="shared" si="443"/>
        <v>0</v>
      </c>
      <c r="AX1064" s="41">
        <f t="shared" si="444"/>
        <v>0</v>
      </c>
      <c r="AY1064" s="41">
        <f t="shared" si="445"/>
        <v>0</v>
      </c>
      <c r="AZ1064" s="41">
        <f t="shared" si="446"/>
        <v>0</v>
      </c>
    </row>
    <row r="1065" spans="1:52" ht="15" customHeight="1">
      <c r="A1065" s="159"/>
      <c r="B1065" s="179"/>
      <c r="C1065" s="220" t="s">
        <v>1106</v>
      </c>
      <c r="D1065" s="573" t="str">
        <f t="shared" si="429"/>
        <v/>
      </c>
      <c r="E1065" s="573"/>
      <c r="F1065" s="573"/>
      <c r="G1065" s="551" t="str">
        <f t="shared" si="430"/>
        <v/>
      </c>
      <c r="H1065" s="551"/>
      <c r="I1065" s="551"/>
      <c r="J1065" s="551"/>
      <c r="K1065" s="551"/>
      <c r="L1065" s="551"/>
      <c r="M1065" s="551"/>
      <c r="N1065" s="551"/>
      <c r="O1065" s="27"/>
      <c r="P1065" s="27"/>
      <c r="Q1065" s="27"/>
      <c r="R1065" s="27"/>
      <c r="S1065" s="27"/>
      <c r="T1065" s="27"/>
      <c r="U1065" s="27"/>
      <c r="V1065" s="27"/>
      <c r="W1065" s="27"/>
      <c r="X1065" s="27"/>
      <c r="Y1065" s="27"/>
      <c r="Z1065" s="27"/>
      <c r="AA1065" s="27"/>
      <c r="AB1065" s="27"/>
      <c r="AC1065" s="27"/>
      <c r="AD1065" s="27"/>
      <c r="AK1065" s="41">
        <f t="shared" si="431"/>
        <v>0</v>
      </c>
      <c r="AL1065" s="41">
        <f t="shared" si="432"/>
        <v>0</v>
      </c>
      <c r="AM1065" s="41">
        <f t="shared" si="433"/>
        <v>0</v>
      </c>
      <c r="AN1065" s="41">
        <f t="shared" si="434"/>
        <v>0</v>
      </c>
      <c r="AO1065" s="41">
        <f t="shared" si="435"/>
        <v>0</v>
      </c>
      <c r="AP1065" s="41">
        <f t="shared" si="436"/>
        <v>0</v>
      </c>
      <c r="AQ1065" s="41">
        <f t="shared" si="437"/>
        <v>0</v>
      </c>
      <c r="AR1065" s="41">
        <f t="shared" si="438"/>
        <v>0</v>
      </c>
      <c r="AS1065" s="41">
        <f t="shared" si="439"/>
        <v>0</v>
      </c>
      <c r="AT1065" s="41">
        <f t="shared" si="440"/>
        <v>0</v>
      </c>
      <c r="AU1065" s="41">
        <f t="shared" si="441"/>
        <v>0</v>
      </c>
      <c r="AV1065" s="41">
        <f t="shared" si="442"/>
        <v>0</v>
      </c>
      <c r="AW1065" s="41">
        <f t="shared" si="443"/>
        <v>0</v>
      </c>
      <c r="AX1065" s="41">
        <f t="shared" si="444"/>
        <v>0</v>
      </c>
      <c r="AY1065" s="41">
        <f t="shared" si="445"/>
        <v>0</v>
      </c>
      <c r="AZ1065" s="41">
        <f t="shared" si="446"/>
        <v>0</v>
      </c>
    </row>
    <row r="1066" spans="1:52" ht="15" customHeight="1">
      <c r="A1066" s="159"/>
      <c r="B1066" s="179"/>
      <c r="C1066" s="220" t="s">
        <v>1107</v>
      </c>
      <c r="D1066" s="573" t="str">
        <f t="shared" si="429"/>
        <v/>
      </c>
      <c r="E1066" s="573"/>
      <c r="F1066" s="573"/>
      <c r="G1066" s="551" t="str">
        <f t="shared" si="430"/>
        <v/>
      </c>
      <c r="H1066" s="551"/>
      <c r="I1066" s="551"/>
      <c r="J1066" s="551"/>
      <c r="K1066" s="551"/>
      <c r="L1066" s="551"/>
      <c r="M1066" s="551"/>
      <c r="N1066" s="551"/>
      <c r="O1066" s="27"/>
      <c r="P1066" s="27"/>
      <c r="Q1066" s="27"/>
      <c r="R1066" s="27"/>
      <c r="S1066" s="27"/>
      <c r="T1066" s="27"/>
      <c r="U1066" s="27"/>
      <c r="V1066" s="27"/>
      <c r="W1066" s="27"/>
      <c r="X1066" s="27"/>
      <c r="Y1066" s="27"/>
      <c r="Z1066" s="27"/>
      <c r="AA1066" s="27"/>
      <c r="AB1066" s="27"/>
      <c r="AC1066" s="27"/>
      <c r="AD1066" s="27"/>
      <c r="AK1066" s="41">
        <f t="shared" si="431"/>
        <v>0</v>
      </c>
      <c r="AL1066" s="41">
        <f t="shared" si="432"/>
        <v>0</v>
      </c>
      <c r="AM1066" s="41">
        <f t="shared" si="433"/>
        <v>0</v>
      </c>
      <c r="AN1066" s="41">
        <f t="shared" si="434"/>
        <v>0</v>
      </c>
      <c r="AO1066" s="41">
        <f t="shared" si="435"/>
        <v>0</v>
      </c>
      <c r="AP1066" s="41">
        <f t="shared" si="436"/>
        <v>0</v>
      </c>
      <c r="AQ1066" s="41">
        <f t="shared" si="437"/>
        <v>0</v>
      </c>
      <c r="AR1066" s="41">
        <f t="shared" si="438"/>
        <v>0</v>
      </c>
      <c r="AS1066" s="41">
        <f t="shared" si="439"/>
        <v>0</v>
      </c>
      <c r="AT1066" s="41">
        <f t="shared" si="440"/>
        <v>0</v>
      </c>
      <c r="AU1066" s="41">
        <f t="shared" si="441"/>
        <v>0</v>
      </c>
      <c r="AV1066" s="41">
        <f t="shared" si="442"/>
        <v>0</v>
      </c>
      <c r="AW1066" s="41">
        <f t="shared" si="443"/>
        <v>0</v>
      </c>
      <c r="AX1066" s="41">
        <f t="shared" si="444"/>
        <v>0</v>
      </c>
      <c r="AY1066" s="41">
        <f t="shared" si="445"/>
        <v>0</v>
      </c>
      <c r="AZ1066" s="41">
        <f t="shared" si="446"/>
        <v>0</v>
      </c>
    </row>
    <row r="1067" spans="1:52" ht="15" customHeight="1">
      <c r="A1067" s="159"/>
      <c r="B1067" s="179"/>
      <c r="C1067" s="220" t="s">
        <v>1108</v>
      </c>
      <c r="D1067" s="573" t="str">
        <f t="shared" si="429"/>
        <v/>
      </c>
      <c r="E1067" s="573"/>
      <c r="F1067" s="573"/>
      <c r="G1067" s="551" t="str">
        <f t="shared" si="430"/>
        <v/>
      </c>
      <c r="H1067" s="551"/>
      <c r="I1067" s="551"/>
      <c r="J1067" s="551"/>
      <c r="K1067" s="551"/>
      <c r="L1067" s="551"/>
      <c r="M1067" s="551"/>
      <c r="N1067" s="551"/>
      <c r="O1067" s="27"/>
      <c r="P1067" s="27"/>
      <c r="Q1067" s="27"/>
      <c r="R1067" s="27"/>
      <c r="S1067" s="27"/>
      <c r="T1067" s="27"/>
      <c r="U1067" s="27"/>
      <c r="V1067" s="27"/>
      <c r="W1067" s="27"/>
      <c r="X1067" s="27"/>
      <c r="Y1067" s="27"/>
      <c r="Z1067" s="27"/>
      <c r="AA1067" s="27"/>
      <c r="AB1067" s="27"/>
      <c r="AC1067" s="27"/>
      <c r="AD1067" s="27"/>
      <c r="AK1067" s="41">
        <f t="shared" si="431"/>
        <v>0</v>
      </c>
      <c r="AL1067" s="41">
        <f t="shared" si="432"/>
        <v>0</v>
      </c>
      <c r="AM1067" s="41">
        <f t="shared" si="433"/>
        <v>0</v>
      </c>
      <c r="AN1067" s="41">
        <f t="shared" si="434"/>
        <v>0</v>
      </c>
      <c r="AO1067" s="41">
        <f t="shared" si="435"/>
        <v>0</v>
      </c>
      <c r="AP1067" s="41">
        <f t="shared" si="436"/>
        <v>0</v>
      </c>
      <c r="AQ1067" s="41">
        <f t="shared" si="437"/>
        <v>0</v>
      </c>
      <c r="AR1067" s="41">
        <f t="shared" si="438"/>
        <v>0</v>
      </c>
      <c r="AS1067" s="41">
        <f t="shared" si="439"/>
        <v>0</v>
      </c>
      <c r="AT1067" s="41">
        <f t="shared" si="440"/>
        <v>0</v>
      </c>
      <c r="AU1067" s="41">
        <f t="shared" si="441"/>
        <v>0</v>
      </c>
      <c r="AV1067" s="41">
        <f t="shared" si="442"/>
        <v>0</v>
      </c>
      <c r="AW1067" s="41">
        <f t="shared" si="443"/>
        <v>0</v>
      </c>
      <c r="AX1067" s="41">
        <f t="shared" si="444"/>
        <v>0</v>
      </c>
      <c r="AY1067" s="41">
        <f t="shared" si="445"/>
        <v>0</v>
      </c>
      <c r="AZ1067" s="41">
        <f t="shared" si="446"/>
        <v>0</v>
      </c>
    </row>
    <row r="1068" spans="1:52" ht="15" customHeight="1">
      <c r="A1068" s="159"/>
      <c r="B1068" s="179"/>
      <c r="C1068" s="220" t="s">
        <v>1109</v>
      </c>
      <c r="D1068" s="573" t="str">
        <f t="shared" si="429"/>
        <v/>
      </c>
      <c r="E1068" s="573"/>
      <c r="F1068" s="573"/>
      <c r="G1068" s="551" t="str">
        <f t="shared" si="430"/>
        <v/>
      </c>
      <c r="H1068" s="551"/>
      <c r="I1068" s="551"/>
      <c r="J1068" s="551"/>
      <c r="K1068" s="551"/>
      <c r="L1068" s="551"/>
      <c r="M1068" s="551"/>
      <c r="N1068" s="551"/>
      <c r="O1068" s="27"/>
      <c r="P1068" s="27"/>
      <c r="Q1068" s="27"/>
      <c r="R1068" s="27"/>
      <c r="S1068" s="27"/>
      <c r="T1068" s="27"/>
      <c r="U1068" s="27"/>
      <c r="V1068" s="27"/>
      <c r="W1068" s="27"/>
      <c r="X1068" s="27"/>
      <c r="Y1068" s="27"/>
      <c r="Z1068" s="27"/>
      <c r="AA1068" s="27"/>
      <c r="AB1068" s="27"/>
      <c r="AC1068" s="27"/>
      <c r="AD1068" s="27"/>
      <c r="AK1068" s="41">
        <f t="shared" si="431"/>
        <v>0</v>
      </c>
      <c r="AL1068" s="41">
        <f t="shared" si="432"/>
        <v>0</v>
      </c>
      <c r="AM1068" s="41">
        <f t="shared" si="433"/>
        <v>0</v>
      </c>
      <c r="AN1068" s="41">
        <f t="shared" si="434"/>
        <v>0</v>
      </c>
      <c r="AO1068" s="41">
        <f t="shared" si="435"/>
        <v>0</v>
      </c>
      <c r="AP1068" s="41">
        <f t="shared" si="436"/>
        <v>0</v>
      </c>
      <c r="AQ1068" s="41">
        <f t="shared" si="437"/>
        <v>0</v>
      </c>
      <c r="AR1068" s="41">
        <f t="shared" si="438"/>
        <v>0</v>
      </c>
      <c r="AS1068" s="41">
        <f t="shared" si="439"/>
        <v>0</v>
      </c>
      <c r="AT1068" s="41">
        <f t="shared" si="440"/>
        <v>0</v>
      </c>
      <c r="AU1068" s="41">
        <f t="shared" si="441"/>
        <v>0</v>
      </c>
      <c r="AV1068" s="41">
        <f t="shared" si="442"/>
        <v>0</v>
      </c>
      <c r="AW1068" s="41">
        <f t="shared" si="443"/>
        <v>0</v>
      </c>
      <c r="AX1068" s="41">
        <f t="shared" si="444"/>
        <v>0</v>
      </c>
      <c r="AY1068" s="41">
        <f t="shared" si="445"/>
        <v>0</v>
      </c>
      <c r="AZ1068" s="41">
        <f t="shared" si="446"/>
        <v>0</v>
      </c>
    </row>
    <row r="1069" spans="1:52" ht="15" customHeight="1">
      <c r="A1069" s="159"/>
      <c r="B1069" s="179"/>
      <c r="C1069" s="220" t="s">
        <v>1110</v>
      </c>
      <c r="D1069" s="573" t="str">
        <f t="shared" si="429"/>
        <v/>
      </c>
      <c r="E1069" s="573"/>
      <c r="F1069" s="573"/>
      <c r="G1069" s="551" t="str">
        <f t="shared" si="430"/>
        <v/>
      </c>
      <c r="H1069" s="551"/>
      <c r="I1069" s="551"/>
      <c r="J1069" s="551"/>
      <c r="K1069" s="551"/>
      <c r="L1069" s="551"/>
      <c r="M1069" s="551"/>
      <c r="N1069" s="551"/>
      <c r="O1069" s="27"/>
      <c r="P1069" s="27"/>
      <c r="Q1069" s="27"/>
      <c r="R1069" s="27"/>
      <c r="S1069" s="27"/>
      <c r="T1069" s="27"/>
      <c r="U1069" s="27"/>
      <c r="V1069" s="27"/>
      <c r="W1069" s="27"/>
      <c r="X1069" s="27"/>
      <c r="Y1069" s="27"/>
      <c r="Z1069" s="27"/>
      <c r="AA1069" s="27"/>
      <c r="AB1069" s="27"/>
      <c r="AC1069" s="27"/>
      <c r="AD1069" s="27"/>
      <c r="AK1069" s="41">
        <f t="shared" si="431"/>
        <v>0</v>
      </c>
      <c r="AL1069" s="41">
        <f t="shared" si="432"/>
        <v>0</v>
      </c>
      <c r="AM1069" s="41">
        <f t="shared" si="433"/>
        <v>0</v>
      </c>
      <c r="AN1069" s="41">
        <f t="shared" si="434"/>
        <v>0</v>
      </c>
      <c r="AO1069" s="41">
        <f t="shared" si="435"/>
        <v>0</v>
      </c>
      <c r="AP1069" s="41">
        <f t="shared" si="436"/>
        <v>0</v>
      </c>
      <c r="AQ1069" s="41">
        <f t="shared" si="437"/>
        <v>0</v>
      </c>
      <c r="AR1069" s="41">
        <f t="shared" si="438"/>
        <v>0</v>
      </c>
      <c r="AS1069" s="41">
        <f t="shared" si="439"/>
        <v>0</v>
      </c>
      <c r="AT1069" s="41">
        <f t="shared" si="440"/>
        <v>0</v>
      </c>
      <c r="AU1069" s="41">
        <f t="shared" si="441"/>
        <v>0</v>
      </c>
      <c r="AV1069" s="41">
        <f t="shared" si="442"/>
        <v>0</v>
      </c>
      <c r="AW1069" s="41">
        <f t="shared" si="443"/>
        <v>0</v>
      </c>
      <c r="AX1069" s="41">
        <f t="shared" si="444"/>
        <v>0</v>
      </c>
      <c r="AY1069" s="41">
        <f t="shared" si="445"/>
        <v>0</v>
      </c>
      <c r="AZ1069" s="41">
        <f t="shared" si="446"/>
        <v>0</v>
      </c>
    </row>
    <row r="1070" spans="1:52" ht="15" customHeight="1">
      <c r="A1070" s="159"/>
      <c r="B1070" s="179"/>
      <c r="C1070" s="220" t="s">
        <v>1111</v>
      </c>
      <c r="D1070" s="573" t="str">
        <f t="shared" si="429"/>
        <v/>
      </c>
      <c r="E1070" s="573"/>
      <c r="F1070" s="573"/>
      <c r="G1070" s="551" t="str">
        <f t="shared" si="430"/>
        <v/>
      </c>
      <c r="H1070" s="551"/>
      <c r="I1070" s="551"/>
      <c r="J1070" s="551"/>
      <c r="K1070" s="551"/>
      <c r="L1070" s="551"/>
      <c r="M1070" s="551"/>
      <c r="N1070" s="551"/>
      <c r="O1070" s="27"/>
      <c r="P1070" s="27"/>
      <c r="Q1070" s="27"/>
      <c r="R1070" s="27"/>
      <c r="S1070" s="27"/>
      <c r="T1070" s="27"/>
      <c r="U1070" s="27"/>
      <c r="V1070" s="27"/>
      <c r="W1070" s="27"/>
      <c r="X1070" s="27"/>
      <c r="Y1070" s="27"/>
      <c r="Z1070" s="27"/>
      <c r="AA1070" s="27"/>
      <c r="AB1070" s="27"/>
      <c r="AC1070" s="27"/>
      <c r="AD1070" s="27"/>
      <c r="AK1070" s="41">
        <f t="shared" si="431"/>
        <v>0</v>
      </c>
      <c r="AL1070" s="41">
        <f t="shared" si="432"/>
        <v>0</v>
      </c>
      <c r="AM1070" s="41">
        <f t="shared" si="433"/>
        <v>0</v>
      </c>
      <c r="AN1070" s="41">
        <f t="shared" si="434"/>
        <v>0</v>
      </c>
      <c r="AO1070" s="41">
        <f t="shared" si="435"/>
        <v>0</v>
      </c>
      <c r="AP1070" s="41">
        <f t="shared" si="436"/>
        <v>0</v>
      </c>
      <c r="AQ1070" s="41">
        <f t="shared" si="437"/>
        <v>0</v>
      </c>
      <c r="AR1070" s="41">
        <f t="shared" si="438"/>
        <v>0</v>
      </c>
      <c r="AS1070" s="41">
        <f t="shared" si="439"/>
        <v>0</v>
      </c>
      <c r="AT1070" s="41">
        <f t="shared" si="440"/>
        <v>0</v>
      </c>
      <c r="AU1070" s="41">
        <f t="shared" si="441"/>
        <v>0</v>
      </c>
      <c r="AV1070" s="41">
        <f t="shared" si="442"/>
        <v>0</v>
      </c>
      <c r="AW1070" s="41">
        <f t="shared" si="443"/>
        <v>0</v>
      </c>
      <c r="AX1070" s="41">
        <f t="shared" si="444"/>
        <v>0</v>
      </c>
      <c r="AY1070" s="41">
        <f t="shared" si="445"/>
        <v>0</v>
      </c>
      <c r="AZ1070" s="41">
        <f t="shared" si="446"/>
        <v>0</v>
      </c>
    </row>
    <row r="1071" spans="1:52" ht="15" customHeight="1">
      <c r="A1071" s="159"/>
      <c r="B1071" s="179"/>
      <c r="C1071" s="220" t="s">
        <v>1112</v>
      </c>
      <c r="D1071" s="573" t="str">
        <f t="shared" si="429"/>
        <v/>
      </c>
      <c r="E1071" s="573"/>
      <c r="F1071" s="573"/>
      <c r="G1071" s="551" t="str">
        <f t="shared" si="430"/>
        <v/>
      </c>
      <c r="H1071" s="551"/>
      <c r="I1071" s="551"/>
      <c r="J1071" s="551"/>
      <c r="K1071" s="551"/>
      <c r="L1071" s="551"/>
      <c r="M1071" s="551"/>
      <c r="N1071" s="551"/>
      <c r="O1071" s="27"/>
      <c r="P1071" s="27"/>
      <c r="Q1071" s="27"/>
      <c r="R1071" s="27"/>
      <c r="S1071" s="27"/>
      <c r="T1071" s="27"/>
      <c r="U1071" s="27"/>
      <c r="V1071" s="27"/>
      <c r="W1071" s="27"/>
      <c r="X1071" s="27"/>
      <c r="Y1071" s="27"/>
      <c r="Z1071" s="27"/>
      <c r="AA1071" s="27"/>
      <c r="AB1071" s="27"/>
      <c r="AC1071" s="27"/>
      <c r="AD1071" s="27"/>
      <c r="AK1071" s="41">
        <f t="shared" si="431"/>
        <v>0</v>
      </c>
      <c r="AL1071" s="41">
        <f t="shared" si="432"/>
        <v>0</v>
      </c>
      <c r="AM1071" s="41">
        <f t="shared" si="433"/>
        <v>0</v>
      </c>
      <c r="AN1071" s="41">
        <f t="shared" si="434"/>
        <v>0</v>
      </c>
      <c r="AO1071" s="41">
        <f t="shared" si="435"/>
        <v>0</v>
      </c>
      <c r="AP1071" s="41">
        <f t="shared" si="436"/>
        <v>0</v>
      </c>
      <c r="AQ1071" s="41">
        <f t="shared" si="437"/>
        <v>0</v>
      </c>
      <c r="AR1071" s="41">
        <f t="shared" si="438"/>
        <v>0</v>
      </c>
      <c r="AS1071" s="41">
        <f t="shared" si="439"/>
        <v>0</v>
      </c>
      <c r="AT1071" s="41">
        <f t="shared" si="440"/>
        <v>0</v>
      </c>
      <c r="AU1071" s="41">
        <f t="shared" si="441"/>
        <v>0</v>
      </c>
      <c r="AV1071" s="41">
        <f t="shared" si="442"/>
        <v>0</v>
      </c>
      <c r="AW1071" s="41">
        <f t="shared" si="443"/>
        <v>0</v>
      </c>
      <c r="AX1071" s="41">
        <f t="shared" si="444"/>
        <v>0</v>
      </c>
      <c r="AY1071" s="41">
        <f t="shared" si="445"/>
        <v>0</v>
      </c>
      <c r="AZ1071" s="41">
        <f t="shared" si="446"/>
        <v>0</v>
      </c>
    </row>
    <row r="1072" spans="1:52" ht="15" customHeight="1">
      <c r="A1072" s="159"/>
      <c r="B1072" s="179"/>
      <c r="C1072" s="220" t="s">
        <v>1113</v>
      </c>
      <c r="D1072" s="573" t="str">
        <f t="shared" si="429"/>
        <v/>
      </c>
      <c r="E1072" s="573"/>
      <c r="F1072" s="573"/>
      <c r="G1072" s="551" t="str">
        <f t="shared" si="430"/>
        <v/>
      </c>
      <c r="H1072" s="551"/>
      <c r="I1072" s="551"/>
      <c r="J1072" s="551"/>
      <c r="K1072" s="551"/>
      <c r="L1072" s="551"/>
      <c r="M1072" s="551"/>
      <c r="N1072" s="551"/>
      <c r="O1072" s="27"/>
      <c r="P1072" s="27"/>
      <c r="Q1072" s="27"/>
      <c r="R1072" s="27"/>
      <c r="S1072" s="27"/>
      <c r="T1072" s="27"/>
      <c r="U1072" s="27"/>
      <c r="V1072" s="27"/>
      <c r="W1072" s="27"/>
      <c r="X1072" s="27"/>
      <c r="Y1072" s="27"/>
      <c r="Z1072" s="27"/>
      <c r="AA1072" s="27"/>
      <c r="AB1072" s="27"/>
      <c r="AC1072" s="27"/>
      <c r="AD1072" s="27"/>
      <c r="AK1072" s="41">
        <f t="shared" si="431"/>
        <v>0</v>
      </c>
      <c r="AL1072" s="41">
        <f t="shared" si="432"/>
        <v>0</v>
      </c>
      <c r="AM1072" s="41">
        <f t="shared" si="433"/>
        <v>0</v>
      </c>
      <c r="AN1072" s="41">
        <f t="shared" si="434"/>
        <v>0</v>
      </c>
      <c r="AO1072" s="41">
        <f t="shared" si="435"/>
        <v>0</v>
      </c>
      <c r="AP1072" s="41">
        <f t="shared" si="436"/>
        <v>0</v>
      </c>
      <c r="AQ1072" s="41">
        <f t="shared" si="437"/>
        <v>0</v>
      </c>
      <c r="AR1072" s="41">
        <f t="shared" si="438"/>
        <v>0</v>
      </c>
      <c r="AS1072" s="41">
        <f t="shared" si="439"/>
        <v>0</v>
      </c>
      <c r="AT1072" s="41">
        <f t="shared" si="440"/>
        <v>0</v>
      </c>
      <c r="AU1072" s="41">
        <f t="shared" si="441"/>
        <v>0</v>
      </c>
      <c r="AV1072" s="41">
        <f t="shared" si="442"/>
        <v>0</v>
      </c>
      <c r="AW1072" s="41">
        <f t="shared" si="443"/>
        <v>0</v>
      </c>
      <c r="AX1072" s="41">
        <f t="shared" si="444"/>
        <v>0</v>
      </c>
      <c r="AY1072" s="41">
        <f t="shared" si="445"/>
        <v>0</v>
      </c>
      <c r="AZ1072" s="41">
        <f t="shared" si="446"/>
        <v>0</v>
      </c>
    </row>
    <row r="1073" spans="1:52" ht="15" customHeight="1">
      <c r="A1073" s="159"/>
      <c r="B1073" s="179"/>
      <c r="C1073" s="220" t="s">
        <v>1114</v>
      </c>
      <c r="D1073" s="573" t="str">
        <f t="shared" si="429"/>
        <v/>
      </c>
      <c r="E1073" s="573"/>
      <c r="F1073" s="573"/>
      <c r="G1073" s="551" t="str">
        <f t="shared" si="430"/>
        <v/>
      </c>
      <c r="H1073" s="551"/>
      <c r="I1073" s="551"/>
      <c r="J1073" s="551"/>
      <c r="K1073" s="551"/>
      <c r="L1073" s="551"/>
      <c r="M1073" s="551"/>
      <c r="N1073" s="551"/>
      <c r="O1073" s="27"/>
      <c r="P1073" s="27"/>
      <c r="Q1073" s="27"/>
      <c r="R1073" s="27"/>
      <c r="S1073" s="27"/>
      <c r="T1073" s="27"/>
      <c r="U1073" s="27"/>
      <c r="V1073" s="27"/>
      <c r="W1073" s="27"/>
      <c r="X1073" s="27"/>
      <c r="Y1073" s="27"/>
      <c r="Z1073" s="27"/>
      <c r="AA1073" s="27"/>
      <c r="AB1073" s="27"/>
      <c r="AC1073" s="27"/>
      <c r="AD1073" s="27"/>
      <c r="AK1073" s="41">
        <f t="shared" si="431"/>
        <v>0</v>
      </c>
      <c r="AL1073" s="41">
        <f t="shared" si="432"/>
        <v>0</v>
      </c>
      <c r="AM1073" s="41">
        <f t="shared" si="433"/>
        <v>0</v>
      </c>
      <c r="AN1073" s="41">
        <f t="shared" si="434"/>
        <v>0</v>
      </c>
      <c r="AO1073" s="41">
        <f t="shared" si="435"/>
        <v>0</v>
      </c>
      <c r="AP1073" s="41">
        <f t="shared" si="436"/>
        <v>0</v>
      </c>
      <c r="AQ1073" s="41">
        <f t="shared" si="437"/>
        <v>0</v>
      </c>
      <c r="AR1073" s="41">
        <f t="shared" si="438"/>
        <v>0</v>
      </c>
      <c r="AS1073" s="41">
        <f t="shared" si="439"/>
        <v>0</v>
      </c>
      <c r="AT1073" s="41">
        <f t="shared" si="440"/>
        <v>0</v>
      </c>
      <c r="AU1073" s="41">
        <f t="shared" si="441"/>
        <v>0</v>
      </c>
      <c r="AV1073" s="41">
        <f t="shared" si="442"/>
        <v>0</v>
      </c>
      <c r="AW1073" s="41">
        <f t="shared" si="443"/>
        <v>0</v>
      </c>
      <c r="AX1073" s="41">
        <f t="shared" si="444"/>
        <v>0</v>
      </c>
      <c r="AY1073" s="41">
        <f t="shared" si="445"/>
        <v>0</v>
      </c>
      <c r="AZ1073" s="41">
        <f t="shared" si="446"/>
        <v>0</v>
      </c>
    </row>
    <row r="1074" spans="1:52" ht="15" customHeight="1">
      <c r="A1074" s="159"/>
      <c r="B1074" s="179"/>
      <c r="C1074" s="220" t="s">
        <v>1115</v>
      </c>
      <c r="D1074" s="573" t="str">
        <f t="shared" si="429"/>
        <v/>
      </c>
      <c r="E1074" s="573"/>
      <c r="F1074" s="573"/>
      <c r="G1074" s="551" t="str">
        <f t="shared" si="430"/>
        <v/>
      </c>
      <c r="H1074" s="551"/>
      <c r="I1074" s="551"/>
      <c r="J1074" s="551"/>
      <c r="K1074" s="551"/>
      <c r="L1074" s="551"/>
      <c r="M1074" s="551"/>
      <c r="N1074" s="551"/>
      <c r="O1074" s="27"/>
      <c r="P1074" s="27"/>
      <c r="Q1074" s="27"/>
      <c r="R1074" s="27"/>
      <c r="S1074" s="27"/>
      <c r="T1074" s="27"/>
      <c r="U1074" s="27"/>
      <c r="V1074" s="27"/>
      <c r="W1074" s="27"/>
      <c r="X1074" s="27"/>
      <c r="Y1074" s="27"/>
      <c r="Z1074" s="27"/>
      <c r="AA1074" s="27"/>
      <c r="AB1074" s="27"/>
      <c r="AC1074" s="27"/>
      <c r="AD1074" s="27"/>
      <c r="AK1074" s="41">
        <f t="shared" si="431"/>
        <v>0</v>
      </c>
      <c r="AL1074" s="41">
        <f t="shared" si="432"/>
        <v>0</v>
      </c>
      <c r="AM1074" s="41">
        <f t="shared" si="433"/>
        <v>0</v>
      </c>
      <c r="AN1074" s="41">
        <f t="shared" si="434"/>
        <v>0</v>
      </c>
      <c r="AO1074" s="41">
        <f t="shared" si="435"/>
        <v>0</v>
      </c>
      <c r="AP1074" s="41">
        <f t="shared" si="436"/>
        <v>0</v>
      </c>
      <c r="AQ1074" s="41">
        <f t="shared" si="437"/>
        <v>0</v>
      </c>
      <c r="AR1074" s="41">
        <f t="shared" si="438"/>
        <v>0</v>
      </c>
      <c r="AS1074" s="41">
        <f t="shared" si="439"/>
        <v>0</v>
      </c>
      <c r="AT1074" s="41">
        <f t="shared" si="440"/>
        <v>0</v>
      </c>
      <c r="AU1074" s="41">
        <f t="shared" si="441"/>
        <v>0</v>
      </c>
      <c r="AV1074" s="41">
        <f t="shared" si="442"/>
        <v>0</v>
      </c>
      <c r="AW1074" s="41">
        <f t="shared" si="443"/>
        <v>0</v>
      </c>
      <c r="AX1074" s="41">
        <f t="shared" si="444"/>
        <v>0</v>
      </c>
      <c r="AY1074" s="41">
        <f t="shared" si="445"/>
        <v>0</v>
      </c>
      <c r="AZ1074" s="41">
        <f t="shared" si="446"/>
        <v>0</v>
      </c>
    </row>
    <row r="1075" spans="1:52" ht="15" customHeight="1">
      <c r="A1075" s="159"/>
      <c r="B1075" s="179"/>
      <c r="C1075" s="220" t="s">
        <v>1116</v>
      </c>
      <c r="D1075" s="573" t="str">
        <f t="shared" si="429"/>
        <v/>
      </c>
      <c r="E1075" s="573"/>
      <c r="F1075" s="573"/>
      <c r="G1075" s="551" t="str">
        <f t="shared" si="430"/>
        <v/>
      </c>
      <c r="H1075" s="551"/>
      <c r="I1075" s="551"/>
      <c r="J1075" s="551"/>
      <c r="K1075" s="551"/>
      <c r="L1075" s="551"/>
      <c r="M1075" s="551"/>
      <c r="N1075" s="551"/>
      <c r="O1075" s="27"/>
      <c r="P1075" s="27"/>
      <c r="Q1075" s="27"/>
      <c r="R1075" s="27"/>
      <c r="S1075" s="27"/>
      <c r="T1075" s="27"/>
      <c r="U1075" s="27"/>
      <c r="V1075" s="27"/>
      <c r="W1075" s="27"/>
      <c r="X1075" s="27"/>
      <c r="Y1075" s="27"/>
      <c r="Z1075" s="27"/>
      <c r="AA1075" s="27"/>
      <c r="AB1075" s="27"/>
      <c r="AC1075" s="27"/>
      <c r="AD1075" s="27"/>
      <c r="AK1075" s="41">
        <f t="shared" si="431"/>
        <v>0</v>
      </c>
      <c r="AL1075" s="41">
        <f t="shared" si="432"/>
        <v>0</v>
      </c>
      <c r="AM1075" s="41">
        <f t="shared" si="433"/>
        <v>0</v>
      </c>
      <c r="AN1075" s="41">
        <f t="shared" si="434"/>
        <v>0</v>
      </c>
      <c r="AO1075" s="41">
        <f t="shared" si="435"/>
        <v>0</v>
      </c>
      <c r="AP1075" s="41">
        <f t="shared" si="436"/>
        <v>0</v>
      </c>
      <c r="AQ1075" s="41">
        <f t="shared" si="437"/>
        <v>0</v>
      </c>
      <c r="AR1075" s="41">
        <f t="shared" si="438"/>
        <v>0</v>
      </c>
      <c r="AS1075" s="41">
        <f t="shared" si="439"/>
        <v>0</v>
      </c>
      <c r="AT1075" s="41">
        <f t="shared" si="440"/>
        <v>0</v>
      </c>
      <c r="AU1075" s="41">
        <f t="shared" si="441"/>
        <v>0</v>
      </c>
      <c r="AV1075" s="41">
        <f t="shared" si="442"/>
        <v>0</v>
      </c>
      <c r="AW1075" s="41">
        <f t="shared" si="443"/>
        <v>0</v>
      </c>
      <c r="AX1075" s="41">
        <f t="shared" si="444"/>
        <v>0</v>
      </c>
      <c r="AY1075" s="41">
        <f t="shared" si="445"/>
        <v>0</v>
      </c>
      <c r="AZ1075" s="41">
        <f t="shared" si="446"/>
        <v>0</v>
      </c>
    </row>
    <row r="1076" spans="1:52" ht="15" customHeight="1">
      <c r="A1076" s="159"/>
      <c r="B1076" s="179"/>
      <c r="C1076" s="220" t="s">
        <v>1117</v>
      </c>
      <c r="D1076" s="573" t="str">
        <f t="shared" si="429"/>
        <v/>
      </c>
      <c r="E1076" s="573"/>
      <c r="F1076" s="573"/>
      <c r="G1076" s="551" t="str">
        <f t="shared" si="430"/>
        <v/>
      </c>
      <c r="H1076" s="551"/>
      <c r="I1076" s="551"/>
      <c r="J1076" s="551"/>
      <c r="K1076" s="551"/>
      <c r="L1076" s="551"/>
      <c r="M1076" s="551"/>
      <c r="N1076" s="551"/>
      <c r="O1076" s="27"/>
      <c r="P1076" s="27"/>
      <c r="Q1076" s="27"/>
      <c r="R1076" s="27"/>
      <c r="S1076" s="27"/>
      <c r="T1076" s="27"/>
      <c r="U1076" s="27"/>
      <c r="V1076" s="27"/>
      <c r="W1076" s="27"/>
      <c r="X1076" s="27"/>
      <c r="Y1076" s="27"/>
      <c r="Z1076" s="27"/>
      <c r="AA1076" s="27"/>
      <c r="AB1076" s="27"/>
      <c r="AC1076" s="27"/>
      <c r="AD1076" s="27"/>
      <c r="AK1076" s="41">
        <f t="shared" si="431"/>
        <v>0</v>
      </c>
      <c r="AL1076" s="41">
        <f t="shared" si="432"/>
        <v>0</v>
      </c>
      <c r="AM1076" s="41">
        <f t="shared" si="433"/>
        <v>0</v>
      </c>
      <c r="AN1076" s="41">
        <f t="shared" si="434"/>
        <v>0</v>
      </c>
      <c r="AO1076" s="41">
        <f t="shared" si="435"/>
        <v>0</v>
      </c>
      <c r="AP1076" s="41">
        <f t="shared" si="436"/>
        <v>0</v>
      </c>
      <c r="AQ1076" s="41">
        <f t="shared" si="437"/>
        <v>0</v>
      </c>
      <c r="AR1076" s="41">
        <f t="shared" si="438"/>
        <v>0</v>
      </c>
      <c r="AS1076" s="41">
        <f t="shared" si="439"/>
        <v>0</v>
      </c>
      <c r="AT1076" s="41">
        <f t="shared" si="440"/>
        <v>0</v>
      </c>
      <c r="AU1076" s="41">
        <f t="shared" si="441"/>
        <v>0</v>
      </c>
      <c r="AV1076" s="41">
        <f t="shared" si="442"/>
        <v>0</v>
      </c>
      <c r="AW1076" s="41">
        <f t="shared" si="443"/>
        <v>0</v>
      </c>
      <c r="AX1076" s="41">
        <f t="shared" si="444"/>
        <v>0</v>
      </c>
      <c r="AY1076" s="41">
        <f t="shared" si="445"/>
        <v>0</v>
      </c>
      <c r="AZ1076" s="41">
        <f t="shared" si="446"/>
        <v>0</v>
      </c>
    </row>
    <row r="1077" spans="1:52" ht="15" customHeight="1">
      <c r="A1077" s="159"/>
      <c r="B1077" s="179"/>
      <c r="C1077" s="220" t="s">
        <v>1118</v>
      </c>
      <c r="D1077" s="573" t="str">
        <f t="shared" si="429"/>
        <v/>
      </c>
      <c r="E1077" s="573"/>
      <c r="F1077" s="573"/>
      <c r="G1077" s="551" t="str">
        <f t="shared" si="430"/>
        <v/>
      </c>
      <c r="H1077" s="551"/>
      <c r="I1077" s="551"/>
      <c r="J1077" s="551"/>
      <c r="K1077" s="551"/>
      <c r="L1077" s="551"/>
      <c r="M1077" s="551"/>
      <c r="N1077" s="551"/>
      <c r="O1077" s="27"/>
      <c r="P1077" s="27"/>
      <c r="Q1077" s="27"/>
      <c r="R1077" s="27"/>
      <c r="S1077" s="27"/>
      <c r="T1077" s="27"/>
      <c r="U1077" s="27"/>
      <c r="V1077" s="27"/>
      <c r="W1077" s="27"/>
      <c r="X1077" s="27"/>
      <c r="Y1077" s="27"/>
      <c r="Z1077" s="27"/>
      <c r="AA1077" s="27"/>
      <c r="AB1077" s="27"/>
      <c r="AC1077" s="27"/>
      <c r="AD1077" s="27"/>
      <c r="AK1077" s="41">
        <f t="shared" si="431"/>
        <v>0</v>
      </c>
      <c r="AL1077" s="41">
        <f t="shared" si="432"/>
        <v>0</v>
      </c>
      <c r="AM1077" s="41">
        <f t="shared" si="433"/>
        <v>0</v>
      </c>
      <c r="AN1077" s="41">
        <f t="shared" si="434"/>
        <v>0</v>
      </c>
      <c r="AO1077" s="41">
        <f t="shared" si="435"/>
        <v>0</v>
      </c>
      <c r="AP1077" s="41">
        <f t="shared" si="436"/>
        <v>0</v>
      </c>
      <c r="AQ1077" s="41">
        <f t="shared" si="437"/>
        <v>0</v>
      </c>
      <c r="AR1077" s="41">
        <f t="shared" si="438"/>
        <v>0</v>
      </c>
      <c r="AS1077" s="41">
        <f t="shared" si="439"/>
        <v>0</v>
      </c>
      <c r="AT1077" s="41">
        <f t="shared" si="440"/>
        <v>0</v>
      </c>
      <c r="AU1077" s="41">
        <f t="shared" si="441"/>
        <v>0</v>
      </c>
      <c r="AV1077" s="41">
        <f t="shared" si="442"/>
        <v>0</v>
      </c>
      <c r="AW1077" s="41">
        <f t="shared" si="443"/>
        <v>0</v>
      </c>
      <c r="AX1077" s="41">
        <f t="shared" si="444"/>
        <v>0</v>
      </c>
      <c r="AY1077" s="41">
        <f t="shared" si="445"/>
        <v>0</v>
      </c>
      <c r="AZ1077" s="41">
        <f t="shared" si="446"/>
        <v>0</v>
      </c>
    </row>
    <row r="1078" spans="1:52" ht="15" customHeight="1">
      <c r="A1078" s="159"/>
      <c r="B1078" s="179"/>
      <c r="C1078" s="220" t="s">
        <v>1119</v>
      </c>
      <c r="D1078" s="573" t="str">
        <f t="shared" si="429"/>
        <v/>
      </c>
      <c r="E1078" s="573"/>
      <c r="F1078" s="573"/>
      <c r="G1078" s="551" t="str">
        <f t="shared" si="430"/>
        <v/>
      </c>
      <c r="H1078" s="551"/>
      <c r="I1078" s="551"/>
      <c r="J1078" s="551"/>
      <c r="K1078" s="551"/>
      <c r="L1078" s="551"/>
      <c r="M1078" s="551"/>
      <c r="N1078" s="551"/>
      <c r="O1078" s="27"/>
      <c r="P1078" s="27"/>
      <c r="Q1078" s="27"/>
      <c r="R1078" s="27"/>
      <c r="S1078" s="27"/>
      <c r="T1078" s="27"/>
      <c r="U1078" s="27"/>
      <c r="V1078" s="27"/>
      <c r="W1078" s="27"/>
      <c r="X1078" s="27"/>
      <c r="Y1078" s="27"/>
      <c r="Z1078" s="27"/>
      <c r="AA1078" s="27"/>
      <c r="AB1078" s="27"/>
      <c r="AC1078" s="27"/>
      <c r="AD1078" s="27"/>
      <c r="AK1078" s="41">
        <f t="shared" si="431"/>
        <v>0</v>
      </c>
      <c r="AL1078" s="41">
        <f t="shared" si="432"/>
        <v>0</v>
      </c>
      <c r="AM1078" s="41">
        <f t="shared" si="433"/>
        <v>0</v>
      </c>
      <c r="AN1078" s="41">
        <f t="shared" si="434"/>
        <v>0</v>
      </c>
      <c r="AO1078" s="41">
        <f t="shared" si="435"/>
        <v>0</v>
      </c>
      <c r="AP1078" s="41">
        <f t="shared" si="436"/>
        <v>0</v>
      </c>
      <c r="AQ1078" s="41">
        <f t="shared" si="437"/>
        <v>0</v>
      </c>
      <c r="AR1078" s="41">
        <f t="shared" si="438"/>
        <v>0</v>
      </c>
      <c r="AS1078" s="41">
        <f t="shared" si="439"/>
        <v>0</v>
      </c>
      <c r="AT1078" s="41">
        <f t="shared" si="440"/>
        <v>0</v>
      </c>
      <c r="AU1078" s="41">
        <f t="shared" si="441"/>
        <v>0</v>
      </c>
      <c r="AV1078" s="41">
        <f t="shared" si="442"/>
        <v>0</v>
      </c>
      <c r="AW1078" s="41">
        <f t="shared" si="443"/>
        <v>0</v>
      </c>
      <c r="AX1078" s="41">
        <f t="shared" si="444"/>
        <v>0</v>
      </c>
      <c r="AY1078" s="41">
        <f t="shared" si="445"/>
        <v>0</v>
      </c>
      <c r="AZ1078" s="41">
        <f t="shared" si="446"/>
        <v>0</v>
      </c>
    </row>
    <row r="1079" spans="1:52" ht="15" customHeight="1">
      <c r="A1079" s="159"/>
      <c r="B1079" s="179"/>
      <c r="C1079" s="220" t="s">
        <v>1120</v>
      </c>
      <c r="D1079" s="573" t="str">
        <f t="shared" si="429"/>
        <v/>
      </c>
      <c r="E1079" s="573"/>
      <c r="F1079" s="573"/>
      <c r="G1079" s="551" t="str">
        <f t="shared" si="430"/>
        <v/>
      </c>
      <c r="H1079" s="551"/>
      <c r="I1079" s="551"/>
      <c r="J1079" s="551"/>
      <c r="K1079" s="551"/>
      <c r="L1079" s="551"/>
      <c r="M1079" s="551"/>
      <c r="N1079" s="551"/>
      <c r="O1079" s="27"/>
      <c r="P1079" s="27"/>
      <c r="Q1079" s="27"/>
      <c r="R1079" s="27"/>
      <c r="S1079" s="27"/>
      <c r="T1079" s="27"/>
      <c r="U1079" s="27"/>
      <c r="V1079" s="27"/>
      <c r="W1079" s="27"/>
      <c r="X1079" s="27"/>
      <c r="Y1079" s="27"/>
      <c r="Z1079" s="27"/>
      <c r="AA1079" s="27"/>
      <c r="AB1079" s="27"/>
      <c r="AC1079" s="27"/>
      <c r="AD1079" s="27"/>
      <c r="AK1079" s="41">
        <f t="shared" si="431"/>
        <v>0</v>
      </c>
      <c r="AL1079" s="41">
        <f t="shared" si="432"/>
        <v>0</v>
      </c>
      <c r="AM1079" s="41">
        <f t="shared" si="433"/>
        <v>0</v>
      </c>
      <c r="AN1079" s="41">
        <f t="shared" si="434"/>
        <v>0</v>
      </c>
      <c r="AO1079" s="41">
        <f t="shared" si="435"/>
        <v>0</v>
      </c>
      <c r="AP1079" s="41">
        <f t="shared" si="436"/>
        <v>0</v>
      </c>
      <c r="AQ1079" s="41">
        <f t="shared" si="437"/>
        <v>0</v>
      </c>
      <c r="AR1079" s="41">
        <f t="shared" si="438"/>
        <v>0</v>
      </c>
      <c r="AS1079" s="41">
        <f t="shared" si="439"/>
        <v>0</v>
      </c>
      <c r="AT1079" s="41">
        <f t="shared" si="440"/>
        <v>0</v>
      </c>
      <c r="AU1079" s="41">
        <f t="shared" si="441"/>
        <v>0</v>
      </c>
      <c r="AV1079" s="41">
        <f t="shared" si="442"/>
        <v>0</v>
      </c>
      <c r="AW1079" s="41">
        <f t="shared" si="443"/>
        <v>0</v>
      </c>
      <c r="AX1079" s="41">
        <f t="shared" si="444"/>
        <v>0</v>
      </c>
      <c r="AY1079" s="41">
        <f t="shared" si="445"/>
        <v>0</v>
      </c>
      <c r="AZ1079" s="41">
        <f t="shared" si="446"/>
        <v>0</v>
      </c>
    </row>
    <row r="1080" spans="1:52" ht="15" customHeight="1">
      <c r="A1080" s="159"/>
      <c r="B1080" s="179"/>
      <c r="C1080" s="220" t="s">
        <v>1121</v>
      </c>
      <c r="D1080" s="573" t="str">
        <f t="shared" si="429"/>
        <v/>
      </c>
      <c r="E1080" s="573"/>
      <c r="F1080" s="573"/>
      <c r="G1080" s="551" t="str">
        <f t="shared" si="430"/>
        <v/>
      </c>
      <c r="H1080" s="551"/>
      <c r="I1080" s="551"/>
      <c r="J1080" s="551"/>
      <c r="K1080" s="551"/>
      <c r="L1080" s="551"/>
      <c r="M1080" s="551"/>
      <c r="N1080" s="551"/>
      <c r="O1080" s="27"/>
      <c r="P1080" s="27"/>
      <c r="Q1080" s="27"/>
      <c r="R1080" s="27"/>
      <c r="S1080" s="27"/>
      <c r="T1080" s="27"/>
      <c r="U1080" s="27"/>
      <c r="V1080" s="27"/>
      <c r="W1080" s="27"/>
      <c r="X1080" s="27"/>
      <c r="Y1080" s="27"/>
      <c r="Z1080" s="27"/>
      <c r="AA1080" s="27"/>
      <c r="AB1080" s="27"/>
      <c r="AC1080" s="27"/>
      <c r="AD1080" s="27"/>
      <c r="AK1080" s="41">
        <f t="shared" si="431"/>
        <v>0</v>
      </c>
      <c r="AL1080" s="41">
        <f t="shared" si="432"/>
        <v>0</v>
      </c>
      <c r="AM1080" s="41">
        <f t="shared" si="433"/>
        <v>0</v>
      </c>
      <c r="AN1080" s="41">
        <f t="shared" si="434"/>
        <v>0</v>
      </c>
      <c r="AO1080" s="41">
        <f t="shared" si="435"/>
        <v>0</v>
      </c>
      <c r="AP1080" s="41">
        <f t="shared" si="436"/>
        <v>0</v>
      </c>
      <c r="AQ1080" s="41">
        <f t="shared" si="437"/>
        <v>0</v>
      </c>
      <c r="AR1080" s="41">
        <f t="shared" si="438"/>
        <v>0</v>
      </c>
      <c r="AS1080" s="41">
        <f t="shared" si="439"/>
        <v>0</v>
      </c>
      <c r="AT1080" s="41">
        <f t="shared" si="440"/>
        <v>0</v>
      </c>
      <c r="AU1080" s="41">
        <f t="shared" si="441"/>
        <v>0</v>
      </c>
      <c r="AV1080" s="41">
        <f t="shared" si="442"/>
        <v>0</v>
      </c>
      <c r="AW1080" s="41">
        <f t="shared" si="443"/>
        <v>0</v>
      </c>
      <c r="AX1080" s="41">
        <f t="shared" si="444"/>
        <v>0</v>
      </c>
      <c r="AY1080" s="41">
        <f t="shared" si="445"/>
        <v>0</v>
      </c>
      <c r="AZ1080" s="41">
        <f t="shared" si="446"/>
        <v>0</v>
      </c>
    </row>
    <row r="1081" spans="1:52" ht="15" customHeight="1">
      <c r="A1081" s="159"/>
      <c r="B1081" s="179"/>
      <c r="C1081" s="220" t="s">
        <v>1122</v>
      </c>
      <c r="D1081" s="573" t="str">
        <f t="shared" si="429"/>
        <v/>
      </c>
      <c r="E1081" s="573"/>
      <c r="F1081" s="573"/>
      <c r="G1081" s="551" t="str">
        <f t="shared" si="430"/>
        <v/>
      </c>
      <c r="H1081" s="551"/>
      <c r="I1081" s="551"/>
      <c r="J1081" s="551"/>
      <c r="K1081" s="551"/>
      <c r="L1081" s="551"/>
      <c r="M1081" s="551"/>
      <c r="N1081" s="551"/>
      <c r="O1081" s="27"/>
      <c r="P1081" s="27"/>
      <c r="Q1081" s="27"/>
      <c r="R1081" s="27"/>
      <c r="S1081" s="27"/>
      <c r="T1081" s="27"/>
      <c r="U1081" s="27"/>
      <c r="V1081" s="27"/>
      <c r="W1081" s="27"/>
      <c r="X1081" s="27"/>
      <c r="Y1081" s="27"/>
      <c r="Z1081" s="27"/>
      <c r="AA1081" s="27"/>
      <c r="AB1081" s="27"/>
      <c r="AC1081" s="27"/>
      <c r="AD1081" s="27"/>
      <c r="AK1081" s="41">
        <f t="shared" si="431"/>
        <v>0</v>
      </c>
      <c r="AL1081" s="41">
        <f t="shared" si="432"/>
        <v>0</v>
      </c>
      <c r="AM1081" s="41">
        <f t="shared" si="433"/>
        <v>0</v>
      </c>
      <c r="AN1081" s="41">
        <f t="shared" si="434"/>
        <v>0</v>
      </c>
      <c r="AO1081" s="41">
        <f t="shared" si="435"/>
        <v>0</v>
      </c>
      <c r="AP1081" s="41">
        <f t="shared" si="436"/>
        <v>0</v>
      </c>
      <c r="AQ1081" s="41">
        <f t="shared" si="437"/>
        <v>0</v>
      </c>
      <c r="AR1081" s="41">
        <f t="shared" si="438"/>
        <v>0</v>
      </c>
      <c r="AS1081" s="41">
        <f t="shared" si="439"/>
        <v>0</v>
      </c>
      <c r="AT1081" s="41">
        <f t="shared" si="440"/>
        <v>0</v>
      </c>
      <c r="AU1081" s="41">
        <f t="shared" si="441"/>
        <v>0</v>
      </c>
      <c r="AV1081" s="41">
        <f t="shared" si="442"/>
        <v>0</v>
      </c>
      <c r="AW1081" s="41">
        <f t="shared" si="443"/>
        <v>0</v>
      </c>
      <c r="AX1081" s="41">
        <f t="shared" si="444"/>
        <v>0</v>
      </c>
      <c r="AY1081" s="41">
        <f t="shared" si="445"/>
        <v>0</v>
      </c>
      <c r="AZ1081" s="41">
        <f t="shared" si="446"/>
        <v>0</v>
      </c>
    </row>
    <row r="1082" spans="1:52" ht="15" customHeight="1">
      <c r="A1082" s="159"/>
      <c r="B1082" s="179"/>
      <c r="C1082" s="220" t="s">
        <v>1123</v>
      </c>
      <c r="D1082" s="573" t="str">
        <f t="shared" si="429"/>
        <v/>
      </c>
      <c r="E1082" s="573"/>
      <c r="F1082" s="573"/>
      <c r="G1082" s="551" t="str">
        <f t="shared" si="430"/>
        <v/>
      </c>
      <c r="H1082" s="551"/>
      <c r="I1082" s="551"/>
      <c r="J1082" s="551"/>
      <c r="K1082" s="551"/>
      <c r="L1082" s="551"/>
      <c r="M1082" s="551"/>
      <c r="N1082" s="551"/>
      <c r="O1082" s="27"/>
      <c r="P1082" s="27"/>
      <c r="Q1082" s="27"/>
      <c r="R1082" s="27"/>
      <c r="S1082" s="27"/>
      <c r="T1082" s="27"/>
      <c r="U1082" s="27"/>
      <c r="V1082" s="27"/>
      <c r="W1082" s="27"/>
      <c r="X1082" s="27"/>
      <c r="Y1082" s="27"/>
      <c r="Z1082" s="27"/>
      <c r="AA1082" s="27"/>
      <c r="AB1082" s="27"/>
      <c r="AC1082" s="27"/>
      <c r="AD1082" s="27"/>
      <c r="AK1082" s="41">
        <f t="shared" si="431"/>
        <v>0</v>
      </c>
      <c r="AL1082" s="41">
        <f t="shared" si="432"/>
        <v>0</v>
      </c>
      <c r="AM1082" s="41">
        <f t="shared" si="433"/>
        <v>0</v>
      </c>
      <c r="AN1082" s="41">
        <f t="shared" si="434"/>
        <v>0</v>
      </c>
      <c r="AO1082" s="41">
        <f t="shared" si="435"/>
        <v>0</v>
      </c>
      <c r="AP1082" s="41">
        <f t="shared" si="436"/>
        <v>0</v>
      </c>
      <c r="AQ1082" s="41">
        <f t="shared" si="437"/>
        <v>0</v>
      </c>
      <c r="AR1082" s="41">
        <f t="shared" si="438"/>
        <v>0</v>
      </c>
      <c r="AS1082" s="41">
        <f t="shared" si="439"/>
        <v>0</v>
      </c>
      <c r="AT1082" s="41">
        <f t="shared" si="440"/>
        <v>0</v>
      </c>
      <c r="AU1082" s="41">
        <f t="shared" si="441"/>
        <v>0</v>
      </c>
      <c r="AV1082" s="41">
        <f t="shared" si="442"/>
        <v>0</v>
      </c>
      <c r="AW1082" s="41">
        <f t="shared" si="443"/>
        <v>0</v>
      </c>
      <c r="AX1082" s="41">
        <f t="shared" si="444"/>
        <v>0</v>
      </c>
      <c r="AY1082" s="41">
        <f t="shared" si="445"/>
        <v>0</v>
      </c>
      <c r="AZ1082" s="41">
        <f t="shared" si="446"/>
        <v>0</v>
      </c>
    </row>
    <row r="1083" spans="1:52" ht="15" customHeight="1">
      <c r="A1083" s="159"/>
      <c r="B1083" s="179"/>
      <c r="C1083" s="220" t="s">
        <v>1124</v>
      </c>
      <c r="D1083" s="573" t="str">
        <f t="shared" si="429"/>
        <v/>
      </c>
      <c r="E1083" s="573"/>
      <c r="F1083" s="573"/>
      <c r="G1083" s="551" t="str">
        <f t="shared" si="430"/>
        <v/>
      </c>
      <c r="H1083" s="551"/>
      <c r="I1083" s="551"/>
      <c r="J1083" s="551"/>
      <c r="K1083" s="551"/>
      <c r="L1083" s="551"/>
      <c r="M1083" s="551"/>
      <c r="N1083" s="551"/>
      <c r="O1083" s="27"/>
      <c r="P1083" s="27"/>
      <c r="Q1083" s="27"/>
      <c r="R1083" s="27"/>
      <c r="S1083" s="27"/>
      <c r="T1083" s="27"/>
      <c r="U1083" s="27"/>
      <c r="V1083" s="27"/>
      <c r="W1083" s="27"/>
      <c r="X1083" s="27"/>
      <c r="Y1083" s="27"/>
      <c r="Z1083" s="27"/>
      <c r="AA1083" s="27"/>
      <c r="AB1083" s="27"/>
      <c r="AC1083" s="27"/>
      <c r="AD1083" s="27"/>
      <c r="AK1083" s="41">
        <f t="shared" si="431"/>
        <v>0</v>
      </c>
      <c r="AL1083" s="41">
        <f t="shared" si="432"/>
        <v>0</v>
      </c>
      <c r="AM1083" s="41">
        <f t="shared" si="433"/>
        <v>0</v>
      </c>
      <c r="AN1083" s="41">
        <f t="shared" si="434"/>
        <v>0</v>
      </c>
      <c r="AO1083" s="41">
        <f t="shared" si="435"/>
        <v>0</v>
      </c>
      <c r="AP1083" s="41">
        <f t="shared" si="436"/>
        <v>0</v>
      </c>
      <c r="AQ1083" s="41">
        <f t="shared" si="437"/>
        <v>0</v>
      </c>
      <c r="AR1083" s="41">
        <f t="shared" si="438"/>
        <v>0</v>
      </c>
      <c r="AS1083" s="41">
        <f t="shared" si="439"/>
        <v>0</v>
      </c>
      <c r="AT1083" s="41">
        <f t="shared" si="440"/>
        <v>0</v>
      </c>
      <c r="AU1083" s="41">
        <f t="shared" si="441"/>
        <v>0</v>
      </c>
      <c r="AV1083" s="41">
        <f t="shared" si="442"/>
        <v>0</v>
      </c>
      <c r="AW1083" s="41">
        <f t="shared" si="443"/>
        <v>0</v>
      </c>
      <c r="AX1083" s="41">
        <f t="shared" si="444"/>
        <v>0</v>
      </c>
      <c r="AY1083" s="41">
        <f t="shared" si="445"/>
        <v>0</v>
      </c>
      <c r="AZ1083" s="41">
        <f t="shared" si="446"/>
        <v>0</v>
      </c>
    </row>
    <row r="1084" spans="1:52" ht="15" customHeight="1">
      <c r="A1084" s="159"/>
      <c r="B1084" s="179"/>
      <c r="C1084" s="220" t="s">
        <v>1125</v>
      </c>
      <c r="D1084" s="573" t="str">
        <f t="shared" si="429"/>
        <v/>
      </c>
      <c r="E1084" s="573"/>
      <c r="F1084" s="573"/>
      <c r="G1084" s="551" t="str">
        <f t="shared" si="430"/>
        <v/>
      </c>
      <c r="H1084" s="551"/>
      <c r="I1084" s="551"/>
      <c r="J1084" s="551"/>
      <c r="K1084" s="551"/>
      <c r="L1084" s="551"/>
      <c r="M1084" s="551"/>
      <c r="N1084" s="551"/>
      <c r="O1084" s="27"/>
      <c r="P1084" s="27"/>
      <c r="Q1084" s="27"/>
      <c r="R1084" s="27"/>
      <c r="S1084" s="27"/>
      <c r="T1084" s="27"/>
      <c r="U1084" s="27"/>
      <c r="V1084" s="27"/>
      <c r="W1084" s="27"/>
      <c r="X1084" s="27"/>
      <c r="Y1084" s="27"/>
      <c r="Z1084" s="27"/>
      <c r="AA1084" s="27"/>
      <c r="AB1084" s="27"/>
      <c r="AC1084" s="27"/>
      <c r="AD1084" s="27"/>
      <c r="AK1084" s="41">
        <f t="shared" si="431"/>
        <v>0</v>
      </c>
      <c r="AL1084" s="41">
        <f t="shared" si="432"/>
        <v>0</v>
      </c>
      <c r="AM1084" s="41">
        <f t="shared" si="433"/>
        <v>0</v>
      </c>
      <c r="AN1084" s="41">
        <f t="shared" si="434"/>
        <v>0</v>
      </c>
      <c r="AO1084" s="41">
        <f t="shared" si="435"/>
        <v>0</v>
      </c>
      <c r="AP1084" s="41">
        <f t="shared" si="436"/>
        <v>0</v>
      </c>
      <c r="AQ1084" s="41">
        <f t="shared" si="437"/>
        <v>0</v>
      </c>
      <c r="AR1084" s="41">
        <f t="shared" si="438"/>
        <v>0</v>
      </c>
      <c r="AS1084" s="41">
        <f t="shared" si="439"/>
        <v>0</v>
      </c>
      <c r="AT1084" s="41">
        <f t="shared" si="440"/>
        <v>0</v>
      </c>
      <c r="AU1084" s="41">
        <f t="shared" si="441"/>
        <v>0</v>
      </c>
      <c r="AV1084" s="41">
        <f t="shared" si="442"/>
        <v>0</v>
      </c>
      <c r="AW1084" s="41">
        <f t="shared" si="443"/>
        <v>0</v>
      </c>
      <c r="AX1084" s="41">
        <f t="shared" si="444"/>
        <v>0</v>
      </c>
      <c r="AY1084" s="41">
        <f t="shared" si="445"/>
        <v>0</v>
      </c>
      <c r="AZ1084" s="41">
        <f t="shared" si="446"/>
        <v>0</v>
      </c>
    </row>
    <row r="1085" spans="1:52" ht="15" customHeight="1">
      <c r="A1085" s="159"/>
      <c r="B1085" s="179"/>
      <c r="C1085" s="220" t="s">
        <v>1126</v>
      </c>
      <c r="D1085" s="573" t="str">
        <f t="shared" si="429"/>
        <v/>
      </c>
      <c r="E1085" s="573"/>
      <c r="F1085" s="573"/>
      <c r="G1085" s="551" t="str">
        <f t="shared" si="430"/>
        <v/>
      </c>
      <c r="H1085" s="551"/>
      <c r="I1085" s="551"/>
      <c r="J1085" s="551"/>
      <c r="K1085" s="551"/>
      <c r="L1085" s="551"/>
      <c r="M1085" s="551"/>
      <c r="N1085" s="551"/>
      <c r="O1085" s="27"/>
      <c r="P1085" s="27"/>
      <c r="Q1085" s="27"/>
      <c r="R1085" s="27"/>
      <c r="S1085" s="27"/>
      <c r="T1085" s="27"/>
      <c r="U1085" s="27"/>
      <c r="V1085" s="27"/>
      <c r="W1085" s="27"/>
      <c r="X1085" s="27"/>
      <c r="Y1085" s="27"/>
      <c r="Z1085" s="27"/>
      <c r="AA1085" s="27"/>
      <c r="AB1085" s="27"/>
      <c r="AC1085" s="27"/>
      <c r="AD1085" s="27"/>
      <c r="AK1085" s="41">
        <f t="shared" si="431"/>
        <v>0</v>
      </c>
      <c r="AL1085" s="41">
        <f t="shared" si="432"/>
        <v>0</v>
      </c>
      <c r="AM1085" s="41">
        <f t="shared" si="433"/>
        <v>0</v>
      </c>
      <c r="AN1085" s="41">
        <f t="shared" si="434"/>
        <v>0</v>
      </c>
      <c r="AO1085" s="41">
        <f t="shared" si="435"/>
        <v>0</v>
      </c>
      <c r="AP1085" s="41">
        <f t="shared" si="436"/>
        <v>0</v>
      </c>
      <c r="AQ1085" s="41">
        <f t="shared" si="437"/>
        <v>0</v>
      </c>
      <c r="AR1085" s="41">
        <f t="shared" si="438"/>
        <v>0</v>
      </c>
      <c r="AS1085" s="41">
        <f t="shared" si="439"/>
        <v>0</v>
      </c>
      <c r="AT1085" s="41">
        <f t="shared" si="440"/>
        <v>0</v>
      </c>
      <c r="AU1085" s="41">
        <f t="shared" si="441"/>
        <v>0</v>
      </c>
      <c r="AV1085" s="41">
        <f t="shared" si="442"/>
        <v>0</v>
      </c>
      <c r="AW1085" s="41">
        <f t="shared" si="443"/>
        <v>0</v>
      </c>
      <c r="AX1085" s="41">
        <f t="shared" si="444"/>
        <v>0</v>
      </c>
      <c r="AY1085" s="41">
        <f t="shared" si="445"/>
        <v>0</v>
      </c>
      <c r="AZ1085" s="41">
        <f t="shared" si="446"/>
        <v>0</v>
      </c>
    </row>
    <row r="1086" spans="1:52" ht="15" customHeight="1">
      <c r="A1086" s="159"/>
      <c r="B1086" s="179"/>
      <c r="C1086" s="220" t="s">
        <v>1127</v>
      </c>
      <c r="D1086" s="573" t="str">
        <f t="shared" si="429"/>
        <v/>
      </c>
      <c r="E1086" s="573"/>
      <c r="F1086" s="573"/>
      <c r="G1086" s="551" t="str">
        <f t="shared" si="430"/>
        <v/>
      </c>
      <c r="H1086" s="551"/>
      <c r="I1086" s="551"/>
      <c r="J1086" s="551"/>
      <c r="K1086" s="551"/>
      <c r="L1086" s="551"/>
      <c r="M1086" s="551"/>
      <c r="N1086" s="551"/>
      <c r="O1086" s="27"/>
      <c r="P1086" s="27"/>
      <c r="Q1086" s="27"/>
      <c r="R1086" s="27"/>
      <c r="S1086" s="27"/>
      <c r="T1086" s="27"/>
      <c r="U1086" s="27"/>
      <c r="V1086" s="27"/>
      <c r="W1086" s="27"/>
      <c r="X1086" s="27"/>
      <c r="Y1086" s="27"/>
      <c r="Z1086" s="27"/>
      <c r="AA1086" s="27"/>
      <c r="AB1086" s="27"/>
      <c r="AC1086" s="27"/>
      <c r="AD1086" s="27"/>
      <c r="AK1086" s="41">
        <f t="shared" si="431"/>
        <v>0</v>
      </c>
      <c r="AL1086" s="41">
        <f t="shared" si="432"/>
        <v>0</v>
      </c>
      <c r="AM1086" s="41">
        <f t="shared" si="433"/>
        <v>0</v>
      </c>
      <c r="AN1086" s="41">
        <f t="shared" si="434"/>
        <v>0</v>
      </c>
      <c r="AO1086" s="41">
        <f t="shared" si="435"/>
        <v>0</v>
      </c>
      <c r="AP1086" s="41">
        <f t="shared" si="436"/>
        <v>0</v>
      </c>
      <c r="AQ1086" s="41">
        <f t="shared" si="437"/>
        <v>0</v>
      </c>
      <c r="AR1086" s="41">
        <f t="shared" si="438"/>
        <v>0</v>
      </c>
      <c r="AS1086" s="41">
        <f t="shared" si="439"/>
        <v>0</v>
      </c>
      <c r="AT1086" s="41">
        <f t="shared" si="440"/>
        <v>0</v>
      </c>
      <c r="AU1086" s="41">
        <f t="shared" si="441"/>
        <v>0</v>
      </c>
      <c r="AV1086" s="41">
        <f t="shared" si="442"/>
        <v>0</v>
      </c>
      <c r="AW1086" s="41">
        <f t="shared" si="443"/>
        <v>0</v>
      </c>
      <c r="AX1086" s="41">
        <f t="shared" si="444"/>
        <v>0</v>
      </c>
      <c r="AY1086" s="41">
        <f t="shared" si="445"/>
        <v>0</v>
      </c>
      <c r="AZ1086" s="41">
        <f t="shared" si="446"/>
        <v>0</v>
      </c>
    </row>
    <row r="1087" spans="1:52" ht="15" customHeight="1">
      <c r="A1087" s="159"/>
      <c r="B1087" s="179"/>
      <c r="C1087" s="220" t="s">
        <v>1128</v>
      </c>
      <c r="D1087" s="573" t="str">
        <f t="shared" si="429"/>
        <v/>
      </c>
      <c r="E1087" s="573"/>
      <c r="F1087" s="573"/>
      <c r="G1087" s="551" t="str">
        <f t="shared" si="430"/>
        <v/>
      </c>
      <c r="H1087" s="551"/>
      <c r="I1087" s="551"/>
      <c r="J1087" s="551"/>
      <c r="K1087" s="551"/>
      <c r="L1087" s="551"/>
      <c r="M1087" s="551"/>
      <c r="N1087" s="551"/>
      <c r="O1087" s="27"/>
      <c r="P1087" s="27"/>
      <c r="Q1087" s="27"/>
      <c r="R1087" s="27"/>
      <c r="S1087" s="27"/>
      <c r="T1087" s="27"/>
      <c r="U1087" s="27"/>
      <c r="V1087" s="27"/>
      <c r="W1087" s="27"/>
      <c r="X1087" s="27"/>
      <c r="Y1087" s="27"/>
      <c r="Z1087" s="27"/>
      <c r="AA1087" s="27"/>
      <c r="AB1087" s="27"/>
      <c r="AC1087" s="27"/>
      <c r="AD1087" s="27"/>
      <c r="AK1087" s="41">
        <f t="shared" si="431"/>
        <v>0</v>
      </c>
      <c r="AL1087" s="41">
        <f t="shared" si="432"/>
        <v>0</v>
      </c>
      <c r="AM1087" s="41">
        <f t="shared" si="433"/>
        <v>0</v>
      </c>
      <c r="AN1087" s="41">
        <f t="shared" si="434"/>
        <v>0</v>
      </c>
      <c r="AO1087" s="41">
        <f t="shared" si="435"/>
        <v>0</v>
      </c>
      <c r="AP1087" s="41">
        <f t="shared" si="436"/>
        <v>0</v>
      </c>
      <c r="AQ1087" s="41">
        <f t="shared" si="437"/>
        <v>0</v>
      </c>
      <c r="AR1087" s="41">
        <f t="shared" si="438"/>
        <v>0</v>
      </c>
      <c r="AS1087" s="41">
        <f t="shared" si="439"/>
        <v>0</v>
      </c>
      <c r="AT1087" s="41">
        <f t="shared" si="440"/>
        <v>0</v>
      </c>
      <c r="AU1087" s="41">
        <f t="shared" si="441"/>
        <v>0</v>
      </c>
      <c r="AV1087" s="41">
        <f t="shared" si="442"/>
        <v>0</v>
      </c>
      <c r="AW1087" s="41">
        <f t="shared" si="443"/>
        <v>0</v>
      </c>
      <c r="AX1087" s="41">
        <f t="shared" si="444"/>
        <v>0</v>
      </c>
      <c r="AY1087" s="41">
        <f t="shared" si="445"/>
        <v>0</v>
      </c>
      <c r="AZ1087" s="41">
        <f t="shared" si="446"/>
        <v>0</v>
      </c>
    </row>
    <row r="1088" spans="1:52" ht="15" customHeight="1">
      <c r="A1088" s="159"/>
      <c r="B1088" s="179"/>
      <c r="C1088" s="220" t="s">
        <v>1129</v>
      </c>
      <c r="D1088" s="573" t="str">
        <f t="shared" si="429"/>
        <v/>
      </c>
      <c r="E1088" s="573"/>
      <c r="F1088" s="573"/>
      <c r="G1088" s="551" t="str">
        <f t="shared" si="430"/>
        <v/>
      </c>
      <c r="H1088" s="551"/>
      <c r="I1088" s="551"/>
      <c r="J1088" s="551"/>
      <c r="K1088" s="551"/>
      <c r="L1088" s="551"/>
      <c r="M1088" s="551"/>
      <c r="N1088" s="551"/>
      <c r="O1088" s="27"/>
      <c r="P1088" s="27"/>
      <c r="Q1088" s="27"/>
      <c r="R1088" s="27"/>
      <c r="S1088" s="27"/>
      <c r="T1088" s="27"/>
      <c r="U1088" s="27"/>
      <c r="V1088" s="27"/>
      <c r="W1088" s="27"/>
      <c r="X1088" s="27"/>
      <c r="Y1088" s="27"/>
      <c r="Z1088" s="27"/>
      <c r="AA1088" s="27"/>
      <c r="AB1088" s="27"/>
      <c r="AC1088" s="27"/>
      <c r="AD1088" s="27"/>
      <c r="AK1088" s="41">
        <f t="shared" si="431"/>
        <v>0</v>
      </c>
      <c r="AL1088" s="41">
        <f t="shared" si="432"/>
        <v>0</v>
      </c>
      <c r="AM1088" s="41">
        <f t="shared" si="433"/>
        <v>0</v>
      </c>
      <c r="AN1088" s="41">
        <f t="shared" si="434"/>
        <v>0</v>
      </c>
      <c r="AO1088" s="41">
        <f t="shared" si="435"/>
        <v>0</v>
      </c>
      <c r="AP1088" s="41">
        <f t="shared" si="436"/>
        <v>0</v>
      </c>
      <c r="AQ1088" s="41">
        <f t="shared" si="437"/>
        <v>0</v>
      </c>
      <c r="AR1088" s="41">
        <f t="shared" si="438"/>
        <v>0</v>
      </c>
      <c r="AS1088" s="41">
        <f t="shared" si="439"/>
        <v>0</v>
      </c>
      <c r="AT1088" s="41">
        <f t="shared" si="440"/>
        <v>0</v>
      </c>
      <c r="AU1088" s="41">
        <f t="shared" si="441"/>
        <v>0</v>
      </c>
      <c r="AV1088" s="41">
        <f t="shared" si="442"/>
        <v>0</v>
      </c>
      <c r="AW1088" s="41">
        <f t="shared" si="443"/>
        <v>0</v>
      </c>
      <c r="AX1088" s="41">
        <f t="shared" si="444"/>
        <v>0</v>
      </c>
      <c r="AY1088" s="41">
        <f t="shared" si="445"/>
        <v>0</v>
      </c>
      <c r="AZ1088" s="41">
        <f t="shared" si="446"/>
        <v>0</v>
      </c>
    </row>
    <row r="1089" spans="1:52" ht="15" customHeight="1">
      <c r="A1089" s="159"/>
      <c r="B1089" s="179"/>
      <c r="C1089" s="220" t="s">
        <v>1130</v>
      </c>
      <c r="D1089" s="573" t="str">
        <f t="shared" si="429"/>
        <v/>
      </c>
      <c r="E1089" s="573"/>
      <c r="F1089" s="573"/>
      <c r="G1089" s="551" t="str">
        <f t="shared" si="430"/>
        <v/>
      </c>
      <c r="H1089" s="551"/>
      <c r="I1089" s="551"/>
      <c r="J1089" s="551"/>
      <c r="K1089" s="551"/>
      <c r="L1089" s="551"/>
      <c r="M1089" s="551"/>
      <c r="N1089" s="551"/>
      <c r="O1089" s="27"/>
      <c r="P1089" s="27"/>
      <c r="Q1089" s="27"/>
      <c r="R1089" s="27"/>
      <c r="S1089" s="27"/>
      <c r="T1089" s="27"/>
      <c r="U1089" s="27"/>
      <c r="V1089" s="27"/>
      <c r="W1089" s="27"/>
      <c r="X1089" s="27"/>
      <c r="Y1089" s="27"/>
      <c r="Z1089" s="27"/>
      <c r="AA1089" s="27"/>
      <c r="AB1089" s="27"/>
      <c r="AC1089" s="27"/>
      <c r="AD1089" s="27"/>
      <c r="AK1089" s="41">
        <f t="shared" si="431"/>
        <v>0</v>
      </c>
      <c r="AL1089" s="41">
        <f t="shared" si="432"/>
        <v>0</v>
      </c>
      <c r="AM1089" s="41">
        <f t="shared" si="433"/>
        <v>0</v>
      </c>
      <c r="AN1089" s="41">
        <f t="shared" si="434"/>
        <v>0</v>
      </c>
      <c r="AO1089" s="41">
        <f t="shared" si="435"/>
        <v>0</v>
      </c>
      <c r="AP1089" s="41">
        <f t="shared" si="436"/>
        <v>0</v>
      </c>
      <c r="AQ1089" s="41">
        <f t="shared" si="437"/>
        <v>0</v>
      </c>
      <c r="AR1089" s="41">
        <f t="shared" si="438"/>
        <v>0</v>
      </c>
      <c r="AS1089" s="41">
        <f t="shared" si="439"/>
        <v>0</v>
      </c>
      <c r="AT1089" s="41">
        <f t="shared" si="440"/>
        <v>0</v>
      </c>
      <c r="AU1089" s="41">
        <f t="shared" si="441"/>
        <v>0</v>
      </c>
      <c r="AV1089" s="41">
        <f t="shared" si="442"/>
        <v>0</v>
      </c>
      <c r="AW1089" s="41">
        <f t="shared" si="443"/>
        <v>0</v>
      </c>
      <c r="AX1089" s="41">
        <f t="shared" si="444"/>
        <v>0</v>
      </c>
      <c r="AY1089" s="41">
        <f t="shared" si="445"/>
        <v>0</v>
      </c>
      <c r="AZ1089" s="41">
        <f t="shared" si="446"/>
        <v>0</v>
      </c>
    </row>
    <row r="1090" spans="1:52" ht="15" customHeight="1">
      <c r="A1090" s="159"/>
      <c r="B1090" s="179"/>
      <c r="C1090" s="220" t="s">
        <v>1131</v>
      </c>
      <c r="D1090" s="573" t="str">
        <f t="shared" si="429"/>
        <v/>
      </c>
      <c r="E1090" s="573"/>
      <c r="F1090" s="573"/>
      <c r="G1090" s="551" t="str">
        <f t="shared" si="430"/>
        <v/>
      </c>
      <c r="H1090" s="551"/>
      <c r="I1090" s="551"/>
      <c r="J1090" s="551"/>
      <c r="K1090" s="551"/>
      <c r="L1090" s="551"/>
      <c r="M1090" s="551"/>
      <c r="N1090" s="551"/>
      <c r="O1090" s="27"/>
      <c r="P1090" s="27"/>
      <c r="Q1090" s="27"/>
      <c r="R1090" s="27"/>
      <c r="S1090" s="27"/>
      <c r="T1090" s="27"/>
      <c r="U1090" s="27"/>
      <c r="V1090" s="27"/>
      <c r="W1090" s="27"/>
      <c r="X1090" s="27"/>
      <c r="Y1090" s="27"/>
      <c r="Z1090" s="27"/>
      <c r="AA1090" s="27"/>
      <c r="AB1090" s="27"/>
      <c r="AC1090" s="27"/>
      <c r="AD1090" s="27"/>
      <c r="AK1090" s="41">
        <f t="shared" si="431"/>
        <v>0</v>
      </c>
      <c r="AL1090" s="41">
        <f t="shared" si="432"/>
        <v>0</v>
      </c>
      <c r="AM1090" s="41">
        <f t="shared" si="433"/>
        <v>0</v>
      </c>
      <c r="AN1090" s="41">
        <f t="shared" si="434"/>
        <v>0</v>
      </c>
      <c r="AO1090" s="41">
        <f t="shared" si="435"/>
        <v>0</v>
      </c>
      <c r="AP1090" s="41">
        <f t="shared" si="436"/>
        <v>0</v>
      </c>
      <c r="AQ1090" s="41">
        <f t="shared" si="437"/>
        <v>0</v>
      </c>
      <c r="AR1090" s="41">
        <f t="shared" si="438"/>
        <v>0</v>
      </c>
      <c r="AS1090" s="41">
        <f t="shared" si="439"/>
        <v>0</v>
      </c>
      <c r="AT1090" s="41">
        <f t="shared" si="440"/>
        <v>0</v>
      </c>
      <c r="AU1090" s="41">
        <f t="shared" si="441"/>
        <v>0</v>
      </c>
      <c r="AV1090" s="41">
        <f t="shared" si="442"/>
        <v>0</v>
      </c>
      <c r="AW1090" s="41">
        <f t="shared" si="443"/>
        <v>0</v>
      </c>
      <c r="AX1090" s="41">
        <f t="shared" si="444"/>
        <v>0</v>
      </c>
      <c r="AY1090" s="41">
        <f t="shared" si="445"/>
        <v>0</v>
      </c>
      <c r="AZ1090" s="41">
        <f t="shared" si="446"/>
        <v>0</v>
      </c>
    </row>
    <row r="1091" spans="1:52" ht="15" customHeight="1">
      <c r="A1091" s="159"/>
      <c r="B1091" s="179"/>
      <c r="C1091" s="220" t="s">
        <v>1132</v>
      </c>
      <c r="D1091" s="573" t="str">
        <f t="shared" si="429"/>
        <v/>
      </c>
      <c r="E1091" s="573"/>
      <c r="F1091" s="573"/>
      <c r="G1091" s="551" t="str">
        <f t="shared" si="430"/>
        <v/>
      </c>
      <c r="H1091" s="551"/>
      <c r="I1091" s="551"/>
      <c r="J1091" s="551"/>
      <c r="K1091" s="551"/>
      <c r="L1091" s="551"/>
      <c r="M1091" s="551"/>
      <c r="N1091" s="551"/>
      <c r="O1091" s="27"/>
      <c r="P1091" s="27"/>
      <c r="Q1091" s="27"/>
      <c r="R1091" s="27"/>
      <c r="S1091" s="27"/>
      <c r="T1091" s="27"/>
      <c r="U1091" s="27"/>
      <c r="V1091" s="27"/>
      <c r="W1091" s="27"/>
      <c r="X1091" s="27"/>
      <c r="Y1091" s="27"/>
      <c r="Z1091" s="27"/>
      <c r="AA1091" s="27"/>
      <c r="AB1091" s="27"/>
      <c r="AC1091" s="27"/>
      <c r="AD1091" s="27"/>
      <c r="AK1091" s="41">
        <f t="shared" si="431"/>
        <v>0</v>
      </c>
      <c r="AL1091" s="41">
        <f t="shared" si="432"/>
        <v>0</v>
      </c>
      <c r="AM1091" s="41">
        <f t="shared" si="433"/>
        <v>0</v>
      </c>
      <c r="AN1091" s="41">
        <f t="shared" si="434"/>
        <v>0</v>
      </c>
      <c r="AO1091" s="41">
        <f t="shared" si="435"/>
        <v>0</v>
      </c>
      <c r="AP1091" s="41">
        <f t="shared" si="436"/>
        <v>0</v>
      </c>
      <c r="AQ1091" s="41">
        <f t="shared" si="437"/>
        <v>0</v>
      </c>
      <c r="AR1091" s="41">
        <f t="shared" si="438"/>
        <v>0</v>
      </c>
      <c r="AS1091" s="41">
        <f t="shared" si="439"/>
        <v>0</v>
      </c>
      <c r="AT1091" s="41">
        <f t="shared" si="440"/>
        <v>0</v>
      </c>
      <c r="AU1091" s="41">
        <f t="shared" si="441"/>
        <v>0</v>
      </c>
      <c r="AV1091" s="41">
        <f t="shared" si="442"/>
        <v>0</v>
      </c>
      <c r="AW1091" s="41">
        <f t="shared" si="443"/>
        <v>0</v>
      </c>
      <c r="AX1091" s="41">
        <f t="shared" si="444"/>
        <v>0</v>
      </c>
      <c r="AY1091" s="41">
        <f t="shared" si="445"/>
        <v>0</v>
      </c>
      <c r="AZ1091" s="41">
        <f t="shared" si="446"/>
        <v>0</v>
      </c>
    </row>
    <row r="1092" spans="1:52" ht="15" customHeight="1">
      <c r="A1092" s="159"/>
      <c r="B1092" s="179"/>
      <c r="C1092" s="220" t="s">
        <v>1133</v>
      </c>
      <c r="D1092" s="573" t="str">
        <f t="shared" si="429"/>
        <v/>
      </c>
      <c r="E1092" s="573"/>
      <c r="F1092" s="573"/>
      <c r="G1092" s="551" t="str">
        <f t="shared" si="430"/>
        <v/>
      </c>
      <c r="H1092" s="551"/>
      <c r="I1092" s="551"/>
      <c r="J1092" s="551"/>
      <c r="K1092" s="551"/>
      <c r="L1092" s="551"/>
      <c r="M1092" s="551"/>
      <c r="N1092" s="551"/>
      <c r="O1092" s="27"/>
      <c r="P1092" s="27"/>
      <c r="Q1092" s="27"/>
      <c r="R1092" s="27"/>
      <c r="S1092" s="27"/>
      <c r="T1092" s="27"/>
      <c r="U1092" s="27"/>
      <c r="V1092" s="27"/>
      <c r="W1092" s="27"/>
      <c r="X1092" s="27"/>
      <c r="Y1092" s="27"/>
      <c r="Z1092" s="27"/>
      <c r="AA1092" s="27"/>
      <c r="AB1092" s="27"/>
      <c r="AC1092" s="27"/>
      <c r="AD1092" s="27"/>
      <c r="AK1092" s="41">
        <f t="shared" si="431"/>
        <v>0</v>
      </c>
      <c r="AL1092" s="41">
        <f t="shared" si="432"/>
        <v>0</v>
      </c>
      <c r="AM1092" s="41">
        <f t="shared" si="433"/>
        <v>0</v>
      </c>
      <c r="AN1092" s="41">
        <f t="shared" si="434"/>
        <v>0</v>
      </c>
      <c r="AO1092" s="41">
        <f t="shared" si="435"/>
        <v>0</v>
      </c>
      <c r="AP1092" s="41">
        <f t="shared" si="436"/>
        <v>0</v>
      </c>
      <c r="AQ1092" s="41">
        <f t="shared" si="437"/>
        <v>0</v>
      </c>
      <c r="AR1092" s="41">
        <f t="shared" si="438"/>
        <v>0</v>
      </c>
      <c r="AS1092" s="41">
        <f t="shared" si="439"/>
        <v>0</v>
      </c>
      <c r="AT1092" s="41">
        <f t="shared" si="440"/>
        <v>0</v>
      </c>
      <c r="AU1092" s="41">
        <f t="shared" si="441"/>
        <v>0</v>
      </c>
      <c r="AV1092" s="41">
        <f t="shared" si="442"/>
        <v>0</v>
      </c>
      <c r="AW1092" s="41">
        <f t="shared" si="443"/>
        <v>0</v>
      </c>
      <c r="AX1092" s="41">
        <f t="shared" si="444"/>
        <v>0</v>
      </c>
      <c r="AY1092" s="41">
        <f t="shared" si="445"/>
        <v>0</v>
      </c>
      <c r="AZ1092" s="41">
        <f t="shared" si="446"/>
        <v>0</v>
      </c>
    </row>
    <row r="1093" spans="1:52" ht="15" customHeight="1">
      <c r="A1093" s="159"/>
      <c r="B1093" s="179"/>
      <c r="C1093" s="220" t="s">
        <v>1134</v>
      </c>
      <c r="D1093" s="573" t="str">
        <f t="shared" si="429"/>
        <v/>
      </c>
      <c r="E1093" s="573"/>
      <c r="F1093" s="573"/>
      <c r="G1093" s="551" t="str">
        <f t="shared" si="430"/>
        <v/>
      </c>
      <c r="H1093" s="551"/>
      <c r="I1093" s="551"/>
      <c r="J1093" s="551"/>
      <c r="K1093" s="551"/>
      <c r="L1093" s="551"/>
      <c r="M1093" s="551"/>
      <c r="N1093" s="551"/>
      <c r="O1093" s="27"/>
      <c r="P1093" s="27"/>
      <c r="Q1093" s="27"/>
      <c r="R1093" s="27"/>
      <c r="S1093" s="27"/>
      <c r="T1093" s="27"/>
      <c r="U1093" s="27"/>
      <c r="V1093" s="27"/>
      <c r="W1093" s="27"/>
      <c r="X1093" s="27"/>
      <c r="Y1093" s="27"/>
      <c r="Z1093" s="27"/>
      <c r="AA1093" s="27"/>
      <c r="AB1093" s="27"/>
      <c r="AC1093" s="27"/>
      <c r="AD1093" s="27"/>
      <c r="AK1093" s="41">
        <f t="shared" si="431"/>
        <v>0</v>
      </c>
      <c r="AL1093" s="41">
        <f t="shared" si="432"/>
        <v>0</v>
      </c>
      <c r="AM1093" s="41">
        <f t="shared" si="433"/>
        <v>0</v>
      </c>
      <c r="AN1093" s="41">
        <f t="shared" si="434"/>
        <v>0</v>
      </c>
      <c r="AO1093" s="41">
        <f t="shared" si="435"/>
        <v>0</v>
      </c>
      <c r="AP1093" s="41">
        <f t="shared" si="436"/>
        <v>0</v>
      </c>
      <c r="AQ1093" s="41">
        <f t="shared" si="437"/>
        <v>0</v>
      </c>
      <c r="AR1093" s="41">
        <f t="shared" si="438"/>
        <v>0</v>
      </c>
      <c r="AS1093" s="41">
        <f t="shared" si="439"/>
        <v>0</v>
      </c>
      <c r="AT1093" s="41">
        <f t="shared" si="440"/>
        <v>0</v>
      </c>
      <c r="AU1093" s="41">
        <f t="shared" si="441"/>
        <v>0</v>
      </c>
      <c r="AV1093" s="41">
        <f t="shared" si="442"/>
        <v>0</v>
      </c>
      <c r="AW1093" s="41">
        <f t="shared" si="443"/>
        <v>0</v>
      </c>
      <c r="AX1093" s="41">
        <f t="shared" si="444"/>
        <v>0</v>
      </c>
      <c r="AY1093" s="41">
        <f t="shared" si="445"/>
        <v>0</v>
      </c>
      <c r="AZ1093" s="41">
        <f t="shared" si="446"/>
        <v>0</v>
      </c>
    </row>
    <row r="1094" spans="1:52" ht="15" customHeight="1">
      <c r="A1094" s="159"/>
      <c r="B1094" s="179"/>
      <c r="C1094" s="220" t="s">
        <v>1135</v>
      </c>
      <c r="D1094" s="573" t="str">
        <f t="shared" si="429"/>
        <v/>
      </c>
      <c r="E1094" s="573"/>
      <c r="F1094" s="573"/>
      <c r="G1094" s="551" t="str">
        <f t="shared" si="430"/>
        <v/>
      </c>
      <c r="H1094" s="551"/>
      <c r="I1094" s="551"/>
      <c r="J1094" s="551"/>
      <c r="K1094" s="551"/>
      <c r="L1094" s="551"/>
      <c r="M1094" s="551"/>
      <c r="N1094" s="551"/>
      <c r="O1094" s="27"/>
      <c r="P1094" s="27"/>
      <c r="Q1094" s="27"/>
      <c r="R1094" s="27"/>
      <c r="S1094" s="27"/>
      <c r="T1094" s="27"/>
      <c r="U1094" s="27"/>
      <c r="V1094" s="27"/>
      <c r="W1094" s="27"/>
      <c r="X1094" s="27"/>
      <c r="Y1094" s="27"/>
      <c r="Z1094" s="27"/>
      <c r="AA1094" s="27"/>
      <c r="AB1094" s="27"/>
      <c r="AC1094" s="27"/>
      <c r="AD1094" s="27"/>
      <c r="AK1094" s="41">
        <f t="shared" si="431"/>
        <v>0</v>
      </c>
      <c r="AL1094" s="41">
        <f t="shared" si="432"/>
        <v>0</v>
      </c>
      <c r="AM1094" s="41">
        <f t="shared" si="433"/>
        <v>0</v>
      </c>
      <c r="AN1094" s="41">
        <f t="shared" si="434"/>
        <v>0</v>
      </c>
      <c r="AO1094" s="41">
        <f t="shared" si="435"/>
        <v>0</v>
      </c>
      <c r="AP1094" s="41">
        <f t="shared" si="436"/>
        <v>0</v>
      </c>
      <c r="AQ1094" s="41">
        <f t="shared" si="437"/>
        <v>0</v>
      </c>
      <c r="AR1094" s="41">
        <f t="shared" si="438"/>
        <v>0</v>
      </c>
      <c r="AS1094" s="41">
        <f t="shared" si="439"/>
        <v>0</v>
      </c>
      <c r="AT1094" s="41">
        <f t="shared" si="440"/>
        <v>0</v>
      </c>
      <c r="AU1094" s="41">
        <f t="shared" si="441"/>
        <v>0</v>
      </c>
      <c r="AV1094" s="41">
        <f t="shared" si="442"/>
        <v>0</v>
      </c>
      <c r="AW1094" s="41">
        <f t="shared" si="443"/>
        <v>0</v>
      </c>
      <c r="AX1094" s="41">
        <f t="shared" si="444"/>
        <v>0</v>
      </c>
      <c r="AY1094" s="41">
        <f t="shared" si="445"/>
        <v>0</v>
      </c>
      <c r="AZ1094" s="41">
        <f t="shared" si="446"/>
        <v>0</v>
      </c>
    </row>
    <row r="1095" spans="1:52" ht="15" customHeight="1">
      <c r="A1095" s="159"/>
      <c r="B1095" s="179"/>
      <c r="C1095" s="220" t="s">
        <v>1136</v>
      </c>
      <c r="D1095" s="573" t="str">
        <f t="shared" si="429"/>
        <v/>
      </c>
      <c r="E1095" s="573"/>
      <c r="F1095" s="573"/>
      <c r="G1095" s="551" t="str">
        <f t="shared" si="430"/>
        <v/>
      </c>
      <c r="H1095" s="551"/>
      <c r="I1095" s="551"/>
      <c r="J1095" s="551"/>
      <c r="K1095" s="551"/>
      <c r="L1095" s="551"/>
      <c r="M1095" s="551"/>
      <c r="N1095" s="551"/>
      <c r="O1095" s="27"/>
      <c r="P1095" s="27"/>
      <c r="Q1095" s="27"/>
      <c r="R1095" s="27"/>
      <c r="S1095" s="27"/>
      <c r="T1095" s="27"/>
      <c r="U1095" s="27"/>
      <c r="V1095" s="27"/>
      <c r="W1095" s="27"/>
      <c r="X1095" s="27"/>
      <c r="Y1095" s="27"/>
      <c r="Z1095" s="27"/>
      <c r="AA1095" s="27"/>
      <c r="AB1095" s="27"/>
      <c r="AC1095" s="27"/>
      <c r="AD1095" s="27"/>
      <c r="AK1095" s="41">
        <f t="shared" si="431"/>
        <v>0</v>
      </c>
      <c r="AL1095" s="41">
        <f t="shared" si="432"/>
        <v>0</v>
      </c>
      <c r="AM1095" s="41">
        <f t="shared" si="433"/>
        <v>0</v>
      </c>
      <c r="AN1095" s="41">
        <f t="shared" si="434"/>
        <v>0</v>
      </c>
      <c r="AO1095" s="41">
        <f t="shared" si="435"/>
        <v>0</v>
      </c>
      <c r="AP1095" s="41">
        <f t="shared" si="436"/>
        <v>0</v>
      </c>
      <c r="AQ1095" s="41">
        <f t="shared" si="437"/>
        <v>0</v>
      </c>
      <c r="AR1095" s="41">
        <f t="shared" si="438"/>
        <v>0</v>
      </c>
      <c r="AS1095" s="41">
        <f t="shared" si="439"/>
        <v>0</v>
      </c>
      <c r="AT1095" s="41">
        <f t="shared" si="440"/>
        <v>0</v>
      </c>
      <c r="AU1095" s="41">
        <f t="shared" si="441"/>
        <v>0</v>
      </c>
      <c r="AV1095" s="41">
        <f t="shared" si="442"/>
        <v>0</v>
      </c>
      <c r="AW1095" s="41">
        <f t="shared" si="443"/>
        <v>0</v>
      </c>
      <c r="AX1095" s="41">
        <f t="shared" si="444"/>
        <v>0</v>
      </c>
      <c r="AY1095" s="41">
        <f t="shared" si="445"/>
        <v>0</v>
      </c>
      <c r="AZ1095" s="41">
        <f t="shared" si="446"/>
        <v>0</v>
      </c>
    </row>
    <row r="1096" spans="1:52" ht="15" customHeight="1">
      <c r="A1096" s="159"/>
      <c r="B1096" s="179"/>
      <c r="C1096" s="220" t="s">
        <v>1137</v>
      </c>
      <c r="D1096" s="573" t="str">
        <f t="shared" si="429"/>
        <v/>
      </c>
      <c r="E1096" s="573"/>
      <c r="F1096" s="573"/>
      <c r="G1096" s="551" t="str">
        <f t="shared" si="430"/>
        <v/>
      </c>
      <c r="H1096" s="551"/>
      <c r="I1096" s="551"/>
      <c r="J1096" s="551"/>
      <c r="K1096" s="551"/>
      <c r="L1096" s="551"/>
      <c r="M1096" s="551"/>
      <c r="N1096" s="551"/>
      <c r="O1096" s="27"/>
      <c r="P1096" s="27"/>
      <c r="Q1096" s="27"/>
      <c r="R1096" s="27"/>
      <c r="S1096" s="27"/>
      <c r="T1096" s="27"/>
      <c r="U1096" s="27"/>
      <c r="V1096" s="27"/>
      <c r="W1096" s="27"/>
      <c r="X1096" s="27"/>
      <c r="Y1096" s="27"/>
      <c r="Z1096" s="27"/>
      <c r="AA1096" s="27"/>
      <c r="AB1096" s="27"/>
      <c r="AC1096" s="27"/>
      <c r="AD1096" s="27"/>
      <c r="AK1096" s="41">
        <f t="shared" si="431"/>
        <v>0</v>
      </c>
      <c r="AL1096" s="41">
        <f t="shared" si="432"/>
        <v>0</v>
      </c>
      <c r="AM1096" s="41">
        <f t="shared" si="433"/>
        <v>0</v>
      </c>
      <c r="AN1096" s="41">
        <f t="shared" si="434"/>
        <v>0</v>
      </c>
      <c r="AO1096" s="41">
        <f t="shared" si="435"/>
        <v>0</v>
      </c>
      <c r="AP1096" s="41">
        <f t="shared" si="436"/>
        <v>0</v>
      </c>
      <c r="AQ1096" s="41">
        <f t="shared" si="437"/>
        <v>0</v>
      </c>
      <c r="AR1096" s="41">
        <f t="shared" si="438"/>
        <v>0</v>
      </c>
      <c r="AS1096" s="41">
        <f t="shared" si="439"/>
        <v>0</v>
      </c>
      <c r="AT1096" s="41">
        <f t="shared" si="440"/>
        <v>0</v>
      </c>
      <c r="AU1096" s="41">
        <f t="shared" si="441"/>
        <v>0</v>
      </c>
      <c r="AV1096" s="41">
        <f t="shared" si="442"/>
        <v>0</v>
      </c>
      <c r="AW1096" s="41">
        <f t="shared" si="443"/>
        <v>0</v>
      </c>
      <c r="AX1096" s="41">
        <f t="shared" si="444"/>
        <v>0</v>
      </c>
      <c r="AY1096" s="41">
        <f t="shared" si="445"/>
        <v>0</v>
      </c>
      <c r="AZ1096" s="41">
        <f t="shared" si="446"/>
        <v>0</v>
      </c>
    </row>
    <row r="1097" spans="1:52" ht="15" customHeight="1">
      <c r="A1097" s="159"/>
      <c r="B1097" s="179"/>
      <c r="C1097" s="220" t="s">
        <v>1138</v>
      </c>
      <c r="D1097" s="573" t="str">
        <f t="shared" si="429"/>
        <v/>
      </c>
      <c r="E1097" s="573"/>
      <c r="F1097" s="573"/>
      <c r="G1097" s="551" t="str">
        <f t="shared" si="430"/>
        <v/>
      </c>
      <c r="H1097" s="551"/>
      <c r="I1097" s="551"/>
      <c r="J1097" s="551"/>
      <c r="K1097" s="551"/>
      <c r="L1097" s="551"/>
      <c r="M1097" s="551"/>
      <c r="N1097" s="551"/>
      <c r="O1097" s="27"/>
      <c r="P1097" s="27"/>
      <c r="Q1097" s="27"/>
      <c r="R1097" s="27"/>
      <c r="S1097" s="27"/>
      <c r="T1097" s="27"/>
      <c r="U1097" s="27"/>
      <c r="V1097" s="27"/>
      <c r="W1097" s="27"/>
      <c r="X1097" s="27"/>
      <c r="Y1097" s="27"/>
      <c r="Z1097" s="27"/>
      <c r="AA1097" s="27"/>
      <c r="AB1097" s="27"/>
      <c r="AC1097" s="27"/>
      <c r="AD1097" s="27"/>
      <c r="AK1097" s="41">
        <f t="shared" si="431"/>
        <v>0</v>
      </c>
      <c r="AL1097" s="41">
        <f t="shared" si="432"/>
        <v>0</v>
      </c>
      <c r="AM1097" s="41">
        <f t="shared" si="433"/>
        <v>0</v>
      </c>
      <c r="AN1097" s="41">
        <f t="shared" si="434"/>
        <v>0</v>
      </c>
      <c r="AO1097" s="41">
        <f t="shared" si="435"/>
        <v>0</v>
      </c>
      <c r="AP1097" s="41">
        <f t="shared" si="436"/>
        <v>0</v>
      </c>
      <c r="AQ1097" s="41">
        <f t="shared" si="437"/>
        <v>0</v>
      </c>
      <c r="AR1097" s="41">
        <f t="shared" si="438"/>
        <v>0</v>
      </c>
      <c r="AS1097" s="41">
        <f t="shared" si="439"/>
        <v>0</v>
      </c>
      <c r="AT1097" s="41">
        <f t="shared" si="440"/>
        <v>0</v>
      </c>
      <c r="AU1097" s="41">
        <f t="shared" si="441"/>
        <v>0</v>
      </c>
      <c r="AV1097" s="41">
        <f t="shared" si="442"/>
        <v>0</v>
      </c>
      <c r="AW1097" s="41">
        <f t="shared" si="443"/>
        <v>0</v>
      </c>
      <c r="AX1097" s="41">
        <f t="shared" si="444"/>
        <v>0</v>
      </c>
      <c r="AY1097" s="41">
        <f t="shared" si="445"/>
        <v>0</v>
      </c>
      <c r="AZ1097" s="41">
        <f t="shared" si="446"/>
        <v>0</v>
      </c>
    </row>
    <row r="1098" spans="1:52" ht="15" customHeight="1">
      <c r="A1098" s="159"/>
      <c r="B1098" s="179"/>
      <c r="C1098" s="220" t="s">
        <v>1139</v>
      </c>
      <c r="D1098" s="573" t="str">
        <f t="shared" si="429"/>
        <v/>
      </c>
      <c r="E1098" s="573"/>
      <c r="F1098" s="573"/>
      <c r="G1098" s="551" t="str">
        <f t="shared" si="430"/>
        <v/>
      </c>
      <c r="H1098" s="551"/>
      <c r="I1098" s="551"/>
      <c r="J1098" s="551"/>
      <c r="K1098" s="551"/>
      <c r="L1098" s="551"/>
      <c r="M1098" s="551"/>
      <c r="N1098" s="551"/>
      <c r="O1098" s="27"/>
      <c r="P1098" s="27"/>
      <c r="Q1098" s="27"/>
      <c r="R1098" s="27"/>
      <c r="S1098" s="27"/>
      <c r="T1098" s="27"/>
      <c r="U1098" s="27"/>
      <c r="V1098" s="27"/>
      <c r="W1098" s="27"/>
      <c r="X1098" s="27"/>
      <c r="Y1098" s="27"/>
      <c r="Z1098" s="27"/>
      <c r="AA1098" s="27"/>
      <c r="AB1098" s="27"/>
      <c r="AC1098" s="27"/>
      <c r="AD1098" s="27"/>
      <c r="AK1098" s="41">
        <f t="shared" si="431"/>
        <v>0</v>
      </c>
      <c r="AL1098" s="41">
        <f t="shared" si="432"/>
        <v>0</v>
      </c>
      <c r="AM1098" s="41">
        <f t="shared" si="433"/>
        <v>0</v>
      </c>
      <c r="AN1098" s="41">
        <f t="shared" si="434"/>
        <v>0</v>
      </c>
      <c r="AO1098" s="41">
        <f t="shared" si="435"/>
        <v>0</v>
      </c>
      <c r="AP1098" s="41">
        <f t="shared" si="436"/>
        <v>0</v>
      </c>
      <c r="AQ1098" s="41">
        <f t="shared" si="437"/>
        <v>0</v>
      </c>
      <c r="AR1098" s="41">
        <f t="shared" si="438"/>
        <v>0</v>
      </c>
      <c r="AS1098" s="41">
        <f t="shared" si="439"/>
        <v>0</v>
      </c>
      <c r="AT1098" s="41">
        <f t="shared" si="440"/>
        <v>0</v>
      </c>
      <c r="AU1098" s="41">
        <f t="shared" si="441"/>
        <v>0</v>
      </c>
      <c r="AV1098" s="41">
        <f t="shared" si="442"/>
        <v>0</v>
      </c>
      <c r="AW1098" s="41">
        <f t="shared" si="443"/>
        <v>0</v>
      </c>
      <c r="AX1098" s="41">
        <f t="shared" si="444"/>
        <v>0</v>
      </c>
      <c r="AY1098" s="41">
        <f t="shared" si="445"/>
        <v>0</v>
      </c>
      <c r="AZ1098" s="41">
        <f t="shared" si="446"/>
        <v>0</v>
      </c>
    </row>
    <row r="1099" spans="1:52" ht="15" customHeight="1">
      <c r="A1099" s="159"/>
      <c r="B1099" s="179"/>
      <c r="C1099" s="220" t="s">
        <v>1140</v>
      </c>
      <c r="D1099" s="573" t="str">
        <f t="shared" si="429"/>
        <v/>
      </c>
      <c r="E1099" s="573"/>
      <c r="F1099" s="573"/>
      <c r="G1099" s="551" t="str">
        <f t="shared" si="430"/>
        <v/>
      </c>
      <c r="H1099" s="551"/>
      <c r="I1099" s="551"/>
      <c r="J1099" s="551"/>
      <c r="K1099" s="551"/>
      <c r="L1099" s="551"/>
      <c r="M1099" s="551"/>
      <c r="N1099" s="551"/>
      <c r="O1099" s="27"/>
      <c r="P1099" s="27"/>
      <c r="Q1099" s="27"/>
      <c r="R1099" s="27"/>
      <c r="S1099" s="27"/>
      <c r="T1099" s="27"/>
      <c r="U1099" s="27"/>
      <c r="V1099" s="27"/>
      <c r="W1099" s="27"/>
      <c r="X1099" s="27"/>
      <c r="Y1099" s="27"/>
      <c r="Z1099" s="27"/>
      <c r="AA1099" s="27"/>
      <c r="AB1099" s="27"/>
      <c r="AC1099" s="27"/>
      <c r="AD1099" s="27"/>
      <c r="AK1099" s="41">
        <f t="shared" si="431"/>
        <v>0</v>
      </c>
      <c r="AL1099" s="41">
        <f t="shared" si="432"/>
        <v>0</v>
      </c>
      <c r="AM1099" s="41">
        <f t="shared" si="433"/>
        <v>0</v>
      </c>
      <c r="AN1099" s="41">
        <f t="shared" si="434"/>
        <v>0</v>
      </c>
      <c r="AO1099" s="41">
        <f t="shared" si="435"/>
        <v>0</v>
      </c>
      <c r="AP1099" s="41">
        <f t="shared" si="436"/>
        <v>0</v>
      </c>
      <c r="AQ1099" s="41">
        <f t="shared" si="437"/>
        <v>0</v>
      </c>
      <c r="AR1099" s="41">
        <f t="shared" si="438"/>
        <v>0</v>
      </c>
      <c r="AS1099" s="41">
        <f t="shared" si="439"/>
        <v>0</v>
      </c>
      <c r="AT1099" s="41">
        <f t="shared" si="440"/>
        <v>0</v>
      </c>
      <c r="AU1099" s="41">
        <f t="shared" si="441"/>
        <v>0</v>
      </c>
      <c r="AV1099" s="41">
        <f t="shared" si="442"/>
        <v>0</v>
      </c>
      <c r="AW1099" s="41">
        <f t="shared" si="443"/>
        <v>0</v>
      </c>
      <c r="AX1099" s="41">
        <f t="shared" si="444"/>
        <v>0</v>
      </c>
      <c r="AY1099" s="41">
        <f t="shared" si="445"/>
        <v>0</v>
      </c>
      <c r="AZ1099" s="41">
        <f t="shared" si="446"/>
        <v>0</v>
      </c>
    </row>
    <row r="1100" spans="1:52" ht="15" customHeight="1">
      <c r="A1100" s="159"/>
      <c r="B1100" s="179"/>
      <c r="C1100" s="220" t="s">
        <v>1141</v>
      </c>
      <c r="D1100" s="573" t="str">
        <f t="shared" si="429"/>
        <v/>
      </c>
      <c r="E1100" s="573"/>
      <c r="F1100" s="573"/>
      <c r="G1100" s="551" t="str">
        <f t="shared" si="430"/>
        <v/>
      </c>
      <c r="H1100" s="551"/>
      <c r="I1100" s="551"/>
      <c r="J1100" s="551"/>
      <c r="K1100" s="551"/>
      <c r="L1100" s="551"/>
      <c r="M1100" s="551"/>
      <c r="N1100" s="551"/>
      <c r="O1100" s="27"/>
      <c r="P1100" s="27"/>
      <c r="Q1100" s="27"/>
      <c r="R1100" s="27"/>
      <c r="S1100" s="27"/>
      <c r="T1100" s="27"/>
      <c r="U1100" s="27"/>
      <c r="V1100" s="27"/>
      <c r="W1100" s="27"/>
      <c r="X1100" s="27"/>
      <c r="Y1100" s="27"/>
      <c r="Z1100" s="27"/>
      <c r="AA1100" s="27"/>
      <c r="AB1100" s="27"/>
      <c r="AC1100" s="27"/>
      <c r="AD1100" s="27"/>
      <c r="AK1100" s="41">
        <f t="shared" si="431"/>
        <v>0</v>
      </c>
      <c r="AL1100" s="41">
        <f t="shared" si="432"/>
        <v>0</v>
      </c>
      <c r="AM1100" s="41">
        <f t="shared" si="433"/>
        <v>0</v>
      </c>
      <c r="AN1100" s="41">
        <f t="shared" si="434"/>
        <v>0</v>
      </c>
      <c r="AO1100" s="41">
        <f t="shared" si="435"/>
        <v>0</v>
      </c>
      <c r="AP1100" s="41">
        <f t="shared" si="436"/>
        <v>0</v>
      </c>
      <c r="AQ1100" s="41">
        <f t="shared" si="437"/>
        <v>0</v>
      </c>
      <c r="AR1100" s="41">
        <f t="shared" si="438"/>
        <v>0</v>
      </c>
      <c r="AS1100" s="41">
        <f t="shared" si="439"/>
        <v>0</v>
      </c>
      <c r="AT1100" s="41">
        <f t="shared" si="440"/>
        <v>0</v>
      </c>
      <c r="AU1100" s="41">
        <f t="shared" si="441"/>
        <v>0</v>
      </c>
      <c r="AV1100" s="41">
        <f t="shared" si="442"/>
        <v>0</v>
      </c>
      <c r="AW1100" s="41">
        <f t="shared" si="443"/>
        <v>0</v>
      </c>
      <c r="AX1100" s="41">
        <f t="shared" si="444"/>
        <v>0</v>
      </c>
      <c r="AY1100" s="41">
        <f t="shared" si="445"/>
        <v>0</v>
      </c>
      <c r="AZ1100" s="41">
        <f t="shared" si="446"/>
        <v>0</v>
      </c>
    </row>
    <row r="1101" spans="1:52" ht="15" customHeight="1">
      <c r="A1101" s="159"/>
      <c r="B1101" s="179"/>
      <c r="C1101" s="220" t="s">
        <v>1142</v>
      </c>
      <c r="D1101" s="573" t="str">
        <f t="shared" si="429"/>
        <v/>
      </c>
      <c r="E1101" s="573"/>
      <c r="F1101" s="573"/>
      <c r="G1101" s="551" t="str">
        <f t="shared" si="430"/>
        <v/>
      </c>
      <c r="H1101" s="551"/>
      <c r="I1101" s="551"/>
      <c r="J1101" s="551"/>
      <c r="K1101" s="551"/>
      <c r="L1101" s="551"/>
      <c r="M1101" s="551"/>
      <c r="N1101" s="551"/>
      <c r="O1101" s="27"/>
      <c r="P1101" s="27"/>
      <c r="Q1101" s="27"/>
      <c r="R1101" s="27"/>
      <c r="S1101" s="27"/>
      <c r="T1101" s="27"/>
      <c r="U1101" s="27"/>
      <c r="V1101" s="27"/>
      <c r="W1101" s="27"/>
      <c r="X1101" s="27"/>
      <c r="Y1101" s="27"/>
      <c r="Z1101" s="27"/>
      <c r="AA1101" s="27"/>
      <c r="AB1101" s="27"/>
      <c r="AC1101" s="27"/>
      <c r="AD1101" s="27"/>
      <c r="AK1101" s="41">
        <f t="shared" si="431"/>
        <v>0</v>
      </c>
      <c r="AL1101" s="41">
        <f t="shared" si="432"/>
        <v>0</v>
      </c>
      <c r="AM1101" s="41">
        <f t="shared" si="433"/>
        <v>0</v>
      </c>
      <c r="AN1101" s="41">
        <f t="shared" si="434"/>
        <v>0</v>
      </c>
      <c r="AO1101" s="41">
        <f t="shared" si="435"/>
        <v>0</v>
      </c>
      <c r="AP1101" s="41">
        <f t="shared" si="436"/>
        <v>0</v>
      </c>
      <c r="AQ1101" s="41">
        <f t="shared" si="437"/>
        <v>0</v>
      </c>
      <c r="AR1101" s="41">
        <f t="shared" si="438"/>
        <v>0</v>
      </c>
      <c r="AS1101" s="41">
        <f t="shared" si="439"/>
        <v>0</v>
      </c>
      <c r="AT1101" s="41">
        <f t="shared" si="440"/>
        <v>0</v>
      </c>
      <c r="AU1101" s="41">
        <f t="shared" si="441"/>
        <v>0</v>
      </c>
      <c r="AV1101" s="41">
        <f t="shared" si="442"/>
        <v>0</v>
      </c>
      <c r="AW1101" s="41">
        <f t="shared" si="443"/>
        <v>0</v>
      </c>
      <c r="AX1101" s="41">
        <f t="shared" si="444"/>
        <v>0</v>
      </c>
      <c r="AY1101" s="41">
        <f t="shared" si="445"/>
        <v>0</v>
      </c>
      <c r="AZ1101" s="41">
        <f t="shared" si="446"/>
        <v>0</v>
      </c>
    </row>
    <row r="1102" spans="1:52" ht="15" customHeight="1">
      <c r="A1102" s="159"/>
      <c r="B1102" s="179"/>
      <c r="C1102" s="220" t="s">
        <v>1143</v>
      </c>
      <c r="D1102" s="573" t="str">
        <f t="shared" si="429"/>
        <v/>
      </c>
      <c r="E1102" s="573"/>
      <c r="F1102" s="573"/>
      <c r="G1102" s="551" t="str">
        <f t="shared" si="430"/>
        <v/>
      </c>
      <c r="H1102" s="551"/>
      <c r="I1102" s="551"/>
      <c r="J1102" s="551"/>
      <c r="K1102" s="551"/>
      <c r="L1102" s="551"/>
      <c r="M1102" s="551"/>
      <c r="N1102" s="551"/>
      <c r="O1102" s="27"/>
      <c r="P1102" s="27"/>
      <c r="Q1102" s="27"/>
      <c r="R1102" s="27"/>
      <c r="S1102" s="27"/>
      <c r="T1102" s="27"/>
      <c r="U1102" s="27"/>
      <c r="V1102" s="27"/>
      <c r="W1102" s="27"/>
      <c r="X1102" s="27"/>
      <c r="Y1102" s="27"/>
      <c r="Z1102" s="27"/>
      <c r="AA1102" s="27"/>
      <c r="AB1102" s="27"/>
      <c r="AC1102" s="27"/>
      <c r="AD1102" s="27"/>
      <c r="AK1102" s="41">
        <f t="shared" si="431"/>
        <v>0</v>
      </c>
      <c r="AL1102" s="41">
        <f t="shared" si="432"/>
        <v>0</v>
      </c>
      <c r="AM1102" s="41">
        <f t="shared" si="433"/>
        <v>0</v>
      </c>
      <c r="AN1102" s="41">
        <f t="shared" si="434"/>
        <v>0</v>
      </c>
      <c r="AO1102" s="41">
        <f t="shared" si="435"/>
        <v>0</v>
      </c>
      <c r="AP1102" s="41">
        <f t="shared" si="436"/>
        <v>0</v>
      </c>
      <c r="AQ1102" s="41">
        <f t="shared" si="437"/>
        <v>0</v>
      </c>
      <c r="AR1102" s="41">
        <f t="shared" si="438"/>
        <v>0</v>
      </c>
      <c r="AS1102" s="41">
        <f t="shared" si="439"/>
        <v>0</v>
      </c>
      <c r="AT1102" s="41">
        <f t="shared" si="440"/>
        <v>0</v>
      </c>
      <c r="AU1102" s="41">
        <f t="shared" si="441"/>
        <v>0</v>
      </c>
      <c r="AV1102" s="41">
        <f t="shared" si="442"/>
        <v>0</v>
      </c>
      <c r="AW1102" s="41">
        <f t="shared" si="443"/>
        <v>0</v>
      </c>
      <c r="AX1102" s="41">
        <f t="shared" si="444"/>
        <v>0</v>
      </c>
      <c r="AY1102" s="41">
        <f t="shared" si="445"/>
        <v>0</v>
      </c>
      <c r="AZ1102" s="41">
        <f t="shared" si="446"/>
        <v>0</v>
      </c>
    </row>
    <row r="1103" spans="1:52" ht="15" customHeight="1">
      <c r="A1103" s="159"/>
      <c r="B1103" s="179"/>
      <c r="C1103" s="220" t="s">
        <v>1144</v>
      </c>
      <c r="D1103" s="573" t="str">
        <f t="shared" si="429"/>
        <v/>
      </c>
      <c r="E1103" s="573"/>
      <c r="F1103" s="573"/>
      <c r="G1103" s="551" t="str">
        <f t="shared" si="430"/>
        <v/>
      </c>
      <c r="H1103" s="551"/>
      <c r="I1103" s="551"/>
      <c r="J1103" s="551"/>
      <c r="K1103" s="551"/>
      <c r="L1103" s="551"/>
      <c r="M1103" s="551"/>
      <c r="N1103" s="551"/>
      <c r="O1103" s="27"/>
      <c r="P1103" s="27"/>
      <c r="Q1103" s="27"/>
      <c r="R1103" s="27"/>
      <c r="S1103" s="27"/>
      <c r="T1103" s="27"/>
      <c r="U1103" s="27"/>
      <c r="V1103" s="27"/>
      <c r="W1103" s="27"/>
      <c r="X1103" s="27"/>
      <c r="Y1103" s="27"/>
      <c r="Z1103" s="27"/>
      <c r="AA1103" s="27"/>
      <c r="AB1103" s="27"/>
      <c r="AC1103" s="27"/>
      <c r="AD1103" s="27"/>
      <c r="AK1103" s="41">
        <f t="shared" si="431"/>
        <v>0</v>
      </c>
      <c r="AL1103" s="41">
        <f t="shared" si="432"/>
        <v>0</v>
      </c>
      <c r="AM1103" s="41">
        <f t="shared" si="433"/>
        <v>0</v>
      </c>
      <c r="AN1103" s="41">
        <f t="shared" si="434"/>
        <v>0</v>
      </c>
      <c r="AO1103" s="41">
        <f t="shared" si="435"/>
        <v>0</v>
      </c>
      <c r="AP1103" s="41">
        <f t="shared" si="436"/>
        <v>0</v>
      </c>
      <c r="AQ1103" s="41">
        <f t="shared" si="437"/>
        <v>0</v>
      </c>
      <c r="AR1103" s="41">
        <f t="shared" si="438"/>
        <v>0</v>
      </c>
      <c r="AS1103" s="41">
        <f t="shared" si="439"/>
        <v>0</v>
      </c>
      <c r="AT1103" s="41">
        <f t="shared" si="440"/>
        <v>0</v>
      </c>
      <c r="AU1103" s="41">
        <f t="shared" si="441"/>
        <v>0</v>
      </c>
      <c r="AV1103" s="41">
        <f t="shared" si="442"/>
        <v>0</v>
      </c>
      <c r="AW1103" s="41">
        <f t="shared" si="443"/>
        <v>0</v>
      </c>
      <c r="AX1103" s="41">
        <f t="shared" si="444"/>
        <v>0</v>
      </c>
      <c r="AY1103" s="41">
        <f t="shared" si="445"/>
        <v>0</v>
      </c>
      <c r="AZ1103" s="41">
        <f t="shared" si="446"/>
        <v>0</v>
      </c>
    </row>
    <row r="1104" spans="1:52" ht="15" customHeight="1">
      <c r="A1104" s="159"/>
      <c r="B1104" s="179"/>
      <c r="C1104" s="220" t="s">
        <v>1145</v>
      </c>
      <c r="D1104" s="573" t="str">
        <f t="shared" si="429"/>
        <v/>
      </c>
      <c r="E1104" s="573"/>
      <c r="F1104" s="573"/>
      <c r="G1104" s="551" t="str">
        <f t="shared" si="430"/>
        <v/>
      </c>
      <c r="H1104" s="551"/>
      <c r="I1104" s="551"/>
      <c r="J1104" s="551"/>
      <c r="K1104" s="551"/>
      <c r="L1104" s="551"/>
      <c r="M1104" s="551"/>
      <c r="N1104" s="551"/>
      <c r="O1104" s="27"/>
      <c r="P1104" s="27"/>
      <c r="Q1104" s="27"/>
      <c r="R1104" s="27"/>
      <c r="S1104" s="27"/>
      <c r="T1104" s="27"/>
      <c r="U1104" s="27"/>
      <c r="V1104" s="27"/>
      <c r="W1104" s="27"/>
      <c r="X1104" s="27"/>
      <c r="Y1104" s="27"/>
      <c r="Z1104" s="27"/>
      <c r="AA1104" s="27"/>
      <c r="AB1104" s="27"/>
      <c r="AC1104" s="27"/>
      <c r="AD1104" s="27"/>
      <c r="AK1104" s="41">
        <f t="shared" si="431"/>
        <v>0</v>
      </c>
      <c r="AL1104" s="41">
        <f t="shared" si="432"/>
        <v>0</v>
      </c>
      <c r="AM1104" s="41">
        <f t="shared" si="433"/>
        <v>0</v>
      </c>
      <c r="AN1104" s="41">
        <f t="shared" si="434"/>
        <v>0</v>
      </c>
      <c r="AO1104" s="41">
        <f t="shared" si="435"/>
        <v>0</v>
      </c>
      <c r="AP1104" s="41">
        <f t="shared" si="436"/>
        <v>0</v>
      </c>
      <c r="AQ1104" s="41">
        <f t="shared" si="437"/>
        <v>0</v>
      </c>
      <c r="AR1104" s="41">
        <f t="shared" si="438"/>
        <v>0</v>
      </c>
      <c r="AS1104" s="41">
        <f t="shared" si="439"/>
        <v>0</v>
      </c>
      <c r="AT1104" s="41">
        <f t="shared" si="440"/>
        <v>0</v>
      </c>
      <c r="AU1104" s="41">
        <f t="shared" si="441"/>
        <v>0</v>
      </c>
      <c r="AV1104" s="41">
        <f t="shared" si="442"/>
        <v>0</v>
      </c>
      <c r="AW1104" s="41">
        <f t="shared" si="443"/>
        <v>0</v>
      </c>
      <c r="AX1104" s="41">
        <f t="shared" si="444"/>
        <v>0</v>
      </c>
      <c r="AY1104" s="41">
        <f t="shared" si="445"/>
        <v>0</v>
      </c>
      <c r="AZ1104" s="41">
        <f t="shared" si="446"/>
        <v>0</v>
      </c>
    </row>
    <row r="1105" spans="1:52" ht="15" customHeight="1">
      <c r="A1105" s="159"/>
      <c r="B1105" s="179"/>
      <c r="C1105" s="220" t="s">
        <v>1146</v>
      </c>
      <c r="D1105" s="573" t="str">
        <f t="shared" si="429"/>
        <v/>
      </c>
      <c r="E1105" s="573"/>
      <c r="F1105" s="573"/>
      <c r="G1105" s="551" t="str">
        <f t="shared" si="430"/>
        <v/>
      </c>
      <c r="H1105" s="551"/>
      <c r="I1105" s="551"/>
      <c r="J1105" s="551"/>
      <c r="K1105" s="551"/>
      <c r="L1105" s="551"/>
      <c r="M1105" s="551"/>
      <c r="N1105" s="551"/>
      <c r="O1105" s="27"/>
      <c r="P1105" s="27"/>
      <c r="Q1105" s="27"/>
      <c r="R1105" s="27"/>
      <c r="S1105" s="27"/>
      <c r="T1105" s="27"/>
      <c r="U1105" s="27"/>
      <c r="V1105" s="27"/>
      <c r="W1105" s="27"/>
      <c r="X1105" s="27"/>
      <c r="Y1105" s="27"/>
      <c r="Z1105" s="27"/>
      <c r="AA1105" s="27"/>
      <c r="AB1105" s="27"/>
      <c r="AC1105" s="27"/>
      <c r="AD1105" s="27"/>
      <c r="AK1105" s="41">
        <f t="shared" si="431"/>
        <v>0</v>
      </c>
      <c r="AL1105" s="41">
        <f t="shared" si="432"/>
        <v>0</v>
      </c>
      <c r="AM1105" s="41">
        <f t="shared" si="433"/>
        <v>0</v>
      </c>
      <c r="AN1105" s="41">
        <f t="shared" si="434"/>
        <v>0</v>
      </c>
      <c r="AO1105" s="41">
        <f t="shared" si="435"/>
        <v>0</v>
      </c>
      <c r="AP1105" s="41">
        <f t="shared" si="436"/>
        <v>0</v>
      </c>
      <c r="AQ1105" s="41">
        <f t="shared" si="437"/>
        <v>0</v>
      </c>
      <c r="AR1105" s="41">
        <f t="shared" si="438"/>
        <v>0</v>
      </c>
      <c r="AS1105" s="41">
        <f t="shared" si="439"/>
        <v>0</v>
      </c>
      <c r="AT1105" s="41">
        <f t="shared" si="440"/>
        <v>0</v>
      </c>
      <c r="AU1105" s="41">
        <f t="shared" si="441"/>
        <v>0</v>
      </c>
      <c r="AV1105" s="41">
        <f t="shared" si="442"/>
        <v>0</v>
      </c>
      <c r="AW1105" s="41">
        <f t="shared" si="443"/>
        <v>0</v>
      </c>
      <c r="AX1105" s="41">
        <f t="shared" si="444"/>
        <v>0</v>
      </c>
      <c r="AY1105" s="41">
        <f t="shared" si="445"/>
        <v>0</v>
      </c>
      <c r="AZ1105" s="41">
        <f t="shared" si="446"/>
        <v>0</v>
      </c>
    </row>
    <row r="1106" spans="1:52" ht="15" customHeight="1">
      <c r="A1106" s="159"/>
      <c r="B1106" s="179"/>
      <c r="C1106" s="220" t="s">
        <v>1147</v>
      </c>
      <c r="D1106" s="573" t="str">
        <f t="shared" si="429"/>
        <v/>
      </c>
      <c r="E1106" s="573"/>
      <c r="F1106" s="573"/>
      <c r="G1106" s="551" t="str">
        <f t="shared" si="430"/>
        <v/>
      </c>
      <c r="H1106" s="551"/>
      <c r="I1106" s="551"/>
      <c r="J1106" s="551"/>
      <c r="K1106" s="551"/>
      <c r="L1106" s="551"/>
      <c r="M1106" s="551"/>
      <c r="N1106" s="551"/>
      <c r="O1106" s="27"/>
      <c r="P1106" s="27"/>
      <c r="Q1106" s="27"/>
      <c r="R1106" s="27"/>
      <c r="S1106" s="27"/>
      <c r="T1106" s="27"/>
      <c r="U1106" s="27"/>
      <c r="V1106" s="27"/>
      <c r="W1106" s="27"/>
      <c r="X1106" s="27"/>
      <c r="Y1106" s="27"/>
      <c r="Z1106" s="27"/>
      <c r="AA1106" s="27"/>
      <c r="AB1106" s="27"/>
      <c r="AC1106" s="27"/>
      <c r="AD1106" s="27"/>
      <c r="AK1106" s="41">
        <f t="shared" si="431"/>
        <v>0</v>
      </c>
      <c r="AL1106" s="41">
        <f t="shared" si="432"/>
        <v>0</v>
      </c>
      <c r="AM1106" s="41">
        <f t="shared" si="433"/>
        <v>0</v>
      </c>
      <c r="AN1106" s="41">
        <f t="shared" si="434"/>
        <v>0</v>
      </c>
      <c r="AO1106" s="41">
        <f t="shared" si="435"/>
        <v>0</v>
      </c>
      <c r="AP1106" s="41">
        <f t="shared" si="436"/>
        <v>0</v>
      </c>
      <c r="AQ1106" s="41">
        <f t="shared" si="437"/>
        <v>0</v>
      </c>
      <c r="AR1106" s="41">
        <f t="shared" si="438"/>
        <v>0</v>
      </c>
      <c r="AS1106" s="41">
        <f t="shared" si="439"/>
        <v>0</v>
      </c>
      <c r="AT1106" s="41">
        <f t="shared" si="440"/>
        <v>0</v>
      </c>
      <c r="AU1106" s="41">
        <f t="shared" si="441"/>
        <v>0</v>
      </c>
      <c r="AV1106" s="41">
        <f t="shared" si="442"/>
        <v>0</v>
      </c>
      <c r="AW1106" s="41">
        <f t="shared" si="443"/>
        <v>0</v>
      </c>
      <c r="AX1106" s="41">
        <f t="shared" si="444"/>
        <v>0</v>
      </c>
      <c r="AY1106" s="41">
        <f t="shared" si="445"/>
        <v>0</v>
      </c>
      <c r="AZ1106" s="41">
        <f t="shared" si="446"/>
        <v>0</v>
      </c>
    </row>
    <row r="1107" spans="1:52" ht="15" customHeight="1">
      <c r="A1107" s="159"/>
      <c r="B1107" s="179"/>
      <c r="C1107" s="220" t="s">
        <v>1148</v>
      </c>
      <c r="D1107" s="573" t="str">
        <f t="shared" si="429"/>
        <v/>
      </c>
      <c r="E1107" s="573"/>
      <c r="F1107" s="573"/>
      <c r="G1107" s="551" t="str">
        <f t="shared" si="430"/>
        <v/>
      </c>
      <c r="H1107" s="551"/>
      <c r="I1107" s="551"/>
      <c r="J1107" s="551"/>
      <c r="K1107" s="551"/>
      <c r="L1107" s="551"/>
      <c r="M1107" s="551"/>
      <c r="N1107" s="551"/>
      <c r="O1107" s="27"/>
      <c r="P1107" s="27"/>
      <c r="Q1107" s="27"/>
      <c r="R1107" s="27"/>
      <c r="S1107" s="27"/>
      <c r="T1107" s="27"/>
      <c r="U1107" s="27"/>
      <c r="V1107" s="27"/>
      <c r="W1107" s="27"/>
      <c r="X1107" s="27"/>
      <c r="Y1107" s="27"/>
      <c r="Z1107" s="27"/>
      <c r="AA1107" s="27"/>
      <c r="AB1107" s="27"/>
      <c r="AC1107" s="27"/>
      <c r="AD1107" s="27"/>
      <c r="AK1107" s="41">
        <f t="shared" si="431"/>
        <v>0</v>
      </c>
      <c r="AL1107" s="41">
        <f t="shared" si="432"/>
        <v>0</v>
      </c>
      <c r="AM1107" s="41">
        <f t="shared" si="433"/>
        <v>0</v>
      </c>
      <c r="AN1107" s="41">
        <f t="shared" si="434"/>
        <v>0</v>
      </c>
      <c r="AO1107" s="41">
        <f t="shared" si="435"/>
        <v>0</v>
      </c>
      <c r="AP1107" s="41">
        <f t="shared" si="436"/>
        <v>0</v>
      </c>
      <c r="AQ1107" s="41">
        <f t="shared" si="437"/>
        <v>0</v>
      </c>
      <c r="AR1107" s="41">
        <f t="shared" si="438"/>
        <v>0</v>
      </c>
      <c r="AS1107" s="41">
        <f t="shared" si="439"/>
        <v>0</v>
      </c>
      <c r="AT1107" s="41">
        <f t="shared" si="440"/>
        <v>0</v>
      </c>
      <c r="AU1107" s="41">
        <f t="shared" si="441"/>
        <v>0</v>
      </c>
      <c r="AV1107" s="41">
        <f t="shared" si="442"/>
        <v>0</v>
      </c>
      <c r="AW1107" s="41">
        <f t="shared" si="443"/>
        <v>0</v>
      </c>
      <c r="AX1107" s="41">
        <f t="shared" si="444"/>
        <v>0</v>
      </c>
      <c r="AY1107" s="41">
        <f t="shared" si="445"/>
        <v>0</v>
      </c>
      <c r="AZ1107" s="41">
        <f t="shared" si="446"/>
        <v>0</v>
      </c>
    </row>
    <row r="1108" spans="1:52" ht="15" customHeight="1">
      <c r="A1108" s="159"/>
      <c r="B1108" s="179"/>
      <c r="C1108" s="220" t="s">
        <v>1149</v>
      </c>
      <c r="D1108" s="573" t="str">
        <f t="shared" si="429"/>
        <v/>
      </c>
      <c r="E1108" s="573"/>
      <c r="F1108" s="573"/>
      <c r="G1108" s="551" t="str">
        <f t="shared" si="430"/>
        <v/>
      </c>
      <c r="H1108" s="551"/>
      <c r="I1108" s="551"/>
      <c r="J1108" s="551"/>
      <c r="K1108" s="551"/>
      <c r="L1108" s="551"/>
      <c r="M1108" s="551"/>
      <c r="N1108" s="551"/>
      <c r="O1108" s="27"/>
      <c r="P1108" s="27"/>
      <c r="Q1108" s="27"/>
      <c r="R1108" s="27"/>
      <c r="S1108" s="27"/>
      <c r="T1108" s="27"/>
      <c r="U1108" s="27"/>
      <c r="V1108" s="27"/>
      <c r="W1108" s="27"/>
      <c r="X1108" s="27"/>
      <c r="Y1108" s="27"/>
      <c r="Z1108" s="27"/>
      <c r="AA1108" s="27"/>
      <c r="AB1108" s="27"/>
      <c r="AC1108" s="27"/>
      <c r="AD1108" s="27"/>
      <c r="AK1108" s="41">
        <f t="shared" si="431"/>
        <v>0</v>
      </c>
      <c r="AL1108" s="41">
        <f t="shared" si="432"/>
        <v>0</v>
      </c>
      <c r="AM1108" s="41">
        <f t="shared" si="433"/>
        <v>0</v>
      </c>
      <c r="AN1108" s="41">
        <f t="shared" si="434"/>
        <v>0</v>
      </c>
      <c r="AO1108" s="41">
        <f t="shared" si="435"/>
        <v>0</v>
      </c>
      <c r="AP1108" s="41">
        <f t="shared" si="436"/>
        <v>0</v>
      </c>
      <c r="AQ1108" s="41">
        <f t="shared" si="437"/>
        <v>0</v>
      </c>
      <c r="AR1108" s="41">
        <f t="shared" si="438"/>
        <v>0</v>
      </c>
      <c r="AS1108" s="41">
        <f t="shared" si="439"/>
        <v>0</v>
      </c>
      <c r="AT1108" s="41">
        <f t="shared" si="440"/>
        <v>0</v>
      </c>
      <c r="AU1108" s="41">
        <f t="shared" si="441"/>
        <v>0</v>
      </c>
      <c r="AV1108" s="41">
        <f t="shared" si="442"/>
        <v>0</v>
      </c>
      <c r="AW1108" s="41">
        <f t="shared" si="443"/>
        <v>0</v>
      </c>
      <c r="AX1108" s="41">
        <f t="shared" si="444"/>
        <v>0</v>
      </c>
      <c r="AY1108" s="41">
        <f t="shared" si="445"/>
        <v>0</v>
      </c>
      <c r="AZ1108" s="41">
        <f t="shared" si="446"/>
        <v>0</v>
      </c>
    </row>
    <row r="1109" spans="1:52" ht="15" customHeight="1">
      <c r="A1109" s="159"/>
      <c r="B1109" s="179"/>
      <c r="C1109" s="220" t="s">
        <v>1150</v>
      </c>
      <c r="D1109" s="573" t="str">
        <f t="shared" ref="D1109:D1172" si="447">IF(D528="","",D528)</f>
        <v/>
      </c>
      <c r="E1109" s="573"/>
      <c r="F1109" s="573"/>
      <c r="G1109" s="551" t="str">
        <f t="shared" ref="G1109:G1172" si="448">IF(G528="","",G528)</f>
        <v/>
      </c>
      <c r="H1109" s="551"/>
      <c r="I1109" s="551"/>
      <c r="J1109" s="551"/>
      <c r="K1109" s="551"/>
      <c r="L1109" s="551"/>
      <c r="M1109" s="551"/>
      <c r="N1109" s="551"/>
      <c r="O1109" s="27"/>
      <c r="P1109" s="27"/>
      <c r="Q1109" s="27"/>
      <c r="R1109" s="27"/>
      <c r="S1109" s="27"/>
      <c r="T1109" s="27"/>
      <c r="U1109" s="27"/>
      <c r="V1109" s="27"/>
      <c r="W1109" s="27"/>
      <c r="X1109" s="27"/>
      <c r="Y1109" s="27"/>
      <c r="Z1109" s="27"/>
      <c r="AA1109" s="27"/>
      <c r="AB1109" s="27"/>
      <c r="AC1109" s="27"/>
      <c r="AD1109" s="27"/>
      <c r="AK1109" s="41">
        <f t="shared" ref="AK1109:AK1172" si="449">O1109</f>
        <v>0</v>
      </c>
      <c r="AL1109" s="41">
        <f t="shared" ref="AL1109:AL1172" si="450">COUNTIF(P1109:R1109,"NS")</f>
        <v>0</v>
      </c>
      <c r="AM1109" s="41">
        <f t="shared" ref="AM1109:AM1172" si="451">SUM(P1109:R1109)</f>
        <v>0</v>
      </c>
      <c r="AN1109" s="41">
        <f t="shared" ref="AN1109:AN1172" si="452">IF(OR(AND(AK1109=0, AL1109&gt;0),AND(AK1109="NS", AM1109&gt;0), AND(AK1109="NS", AL1109=0, AM1109=0)), 1, IF(OR(AND(AK1109&gt;0, AL1109&gt;1,AK1109&gt;AM1109), AND(AK1109="NS", AL1109=2), AND(AK1109="NS", AM1109=0, AL1109&gt;0), AK1109=AM1109), 0, 1))</f>
        <v>0</v>
      </c>
      <c r="AO1109" s="41">
        <f t="shared" ref="AO1109:AO1172" si="453">S1109</f>
        <v>0</v>
      </c>
      <c r="AP1109" s="41">
        <f t="shared" ref="AP1109:AP1172" si="454">COUNTIF(T1109:V1109,"NS")</f>
        <v>0</v>
      </c>
      <c r="AQ1109" s="41">
        <f t="shared" ref="AQ1109:AQ1172" si="455">SUM(T1109:V1109)</f>
        <v>0</v>
      </c>
      <c r="AR1109" s="41">
        <f t="shared" ref="AR1109:AR1172" si="456">IF(OR(AND(AO1109=0, AP1109&gt;0),AND(AO1109="NS", AQ1109&gt;0), AND(AO1109="NS", AP1109=0, AQ1109=0)), 1, IF(OR(AND(AO1109&gt;0, AP1109&gt;1,AO1109&gt;AQ1109), AND(AO1109="NS", AP1109=2), AND(AO1109="NS", AQ1109=0, AP1109&gt;0), AO1109=AQ1109), 0, 1))</f>
        <v>0</v>
      </c>
      <c r="AS1109" s="41">
        <f t="shared" ref="AS1109:AS1172" si="457">W1109</f>
        <v>0</v>
      </c>
      <c r="AT1109" s="41">
        <f t="shared" ref="AT1109:AT1172" si="458">COUNTIF(X1109:Z1109,"NS")</f>
        <v>0</v>
      </c>
      <c r="AU1109" s="41">
        <f t="shared" ref="AU1109:AU1172" si="459">SUM(X1109:Z1109)</f>
        <v>0</v>
      </c>
      <c r="AV1109" s="41">
        <f t="shared" ref="AV1109:AV1172" si="460">IF(OR(AND(AS1109=0, AT1109&gt;0),AND(AS1109="NS", AU1109&gt;0), AND(AS1109="NS", AT1109=0, AU1109=0)), 1, IF(OR(AND(AS1109&gt;0, AT1109&gt;1,AS1109&gt;AU1109), AND(AS1109="NS", AT1109=2), AND(AS1109="NS", AU1109=0, AT1109&gt;0), AS1109=AU1109), 0, 1))</f>
        <v>0</v>
      </c>
      <c r="AW1109" s="41">
        <f t="shared" ref="AW1109:AW1172" si="461">AA1109</f>
        <v>0</v>
      </c>
      <c r="AX1109" s="41">
        <f t="shared" ref="AX1109:AX1172" si="462">COUNTIF(AB1109:AD1109,"NS")</f>
        <v>0</v>
      </c>
      <c r="AY1109" s="41">
        <f t="shared" ref="AY1109:AY1172" si="463">SUM(AB1109:AD1109)</f>
        <v>0</v>
      </c>
      <c r="AZ1109" s="41">
        <f t="shared" ref="AZ1109:AZ1172" si="464">IF(OR(AND(AW1109=0, AX1109&gt;0),AND(AW1109="NS", AY1109&gt;0), AND(AW1109="NS", AX1109=0, AY1109=0)), 1, IF(OR(AND(AW1109&gt;0, AX1109&gt;1,AW1109&gt;AY1109), AND(AW1109="NS", AX1109=2), AND(AW1109="NS", AY1109=0, AX1109&gt;0), AW1109=AY1109), 0, 1))</f>
        <v>0</v>
      </c>
    </row>
    <row r="1110" spans="1:52" ht="15" customHeight="1">
      <c r="A1110" s="159"/>
      <c r="B1110" s="179"/>
      <c r="C1110" s="220" t="s">
        <v>1151</v>
      </c>
      <c r="D1110" s="573" t="str">
        <f t="shared" si="447"/>
        <v/>
      </c>
      <c r="E1110" s="573"/>
      <c r="F1110" s="573"/>
      <c r="G1110" s="551" t="str">
        <f t="shared" si="448"/>
        <v/>
      </c>
      <c r="H1110" s="551"/>
      <c r="I1110" s="551"/>
      <c r="J1110" s="551"/>
      <c r="K1110" s="551"/>
      <c r="L1110" s="551"/>
      <c r="M1110" s="551"/>
      <c r="N1110" s="551"/>
      <c r="O1110" s="27"/>
      <c r="P1110" s="27"/>
      <c r="Q1110" s="27"/>
      <c r="R1110" s="27"/>
      <c r="S1110" s="27"/>
      <c r="T1110" s="27"/>
      <c r="U1110" s="27"/>
      <c r="V1110" s="27"/>
      <c r="W1110" s="27"/>
      <c r="X1110" s="27"/>
      <c r="Y1110" s="27"/>
      <c r="Z1110" s="27"/>
      <c r="AA1110" s="27"/>
      <c r="AB1110" s="27"/>
      <c r="AC1110" s="27"/>
      <c r="AD1110" s="27"/>
      <c r="AK1110" s="41">
        <f t="shared" si="449"/>
        <v>0</v>
      </c>
      <c r="AL1110" s="41">
        <f t="shared" si="450"/>
        <v>0</v>
      </c>
      <c r="AM1110" s="41">
        <f t="shared" si="451"/>
        <v>0</v>
      </c>
      <c r="AN1110" s="41">
        <f t="shared" si="452"/>
        <v>0</v>
      </c>
      <c r="AO1110" s="41">
        <f t="shared" si="453"/>
        <v>0</v>
      </c>
      <c r="AP1110" s="41">
        <f t="shared" si="454"/>
        <v>0</v>
      </c>
      <c r="AQ1110" s="41">
        <f t="shared" si="455"/>
        <v>0</v>
      </c>
      <c r="AR1110" s="41">
        <f t="shared" si="456"/>
        <v>0</v>
      </c>
      <c r="AS1110" s="41">
        <f t="shared" si="457"/>
        <v>0</v>
      </c>
      <c r="AT1110" s="41">
        <f t="shared" si="458"/>
        <v>0</v>
      </c>
      <c r="AU1110" s="41">
        <f t="shared" si="459"/>
        <v>0</v>
      </c>
      <c r="AV1110" s="41">
        <f t="shared" si="460"/>
        <v>0</v>
      </c>
      <c r="AW1110" s="41">
        <f t="shared" si="461"/>
        <v>0</v>
      </c>
      <c r="AX1110" s="41">
        <f t="shared" si="462"/>
        <v>0</v>
      </c>
      <c r="AY1110" s="41">
        <f t="shared" si="463"/>
        <v>0</v>
      </c>
      <c r="AZ1110" s="41">
        <f t="shared" si="464"/>
        <v>0</v>
      </c>
    </row>
    <row r="1111" spans="1:52" ht="15" customHeight="1">
      <c r="A1111" s="159"/>
      <c r="B1111" s="179"/>
      <c r="C1111" s="220" t="s">
        <v>1152</v>
      </c>
      <c r="D1111" s="573" t="str">
        <f t="shared" si="447"/>
        <v/>
      </c>
      <c r="E1111" s="573"/>
      <c r="F1111" s="573"/>
      <c r="G1111" s="551" t="str">
        <f t="shared" si="448"/>
        <v/>
      </c>
      <c r="H1111" s="551"/>
      <c r="I1111" s="551"/>
      <c r="J1111" s="551"/>
      <c r="K1111" s="551"/>
      <c r="L1111" s="551"/>
      <c r="M1111" s="551"/>
      <c r="N1111" s="551"/>
      <c r="O1111" s="27"/>
      <c r="P1111" s="27"/>
      <c r="Q1111" s="27"/>
      <c r="R1111" s="27"/>
      <c r="S1111" s="27"/>
      <c r="T1111" s="27"/>
      <c r="U1111" s="27"/>
      <c r="V1111" s="27"/>
      <c r="W1111" s="27"/>
      <c r="X1111" s="27"/>
      <c r="Y1111" s="27"/>
      <c r="Z1111" s="27"/>
      <c r="AA1111" s="27"/>
      <c r="AB1111" s="27"/>
      <c r="AC1111" s="27"/>
      <c r="AD1111" s="27"/>
      <c r="AK1111" s="41">
        <f t="shared" si="449"/>
        <v>0</v>
      </c>
      <c r="AL1111" s="41">
        <f t="shared" si="450"/>
        <v>0</v>
      </c>
      <c r="AM1111" s="41">
        <f t="shared" si="451"/>
        <v>0</v>
      </c>
      <c r="AN1111" s="41">
        <f t="shared" si="452"/>
        <v>0</v>
      </c>
      <c r="AO1111" s="41">
        <f t="shared" si="453"/>
        <v>0</v>
      </c>
      <c r="AP1111" s="41">
        <f t="shared" si="454"/>
        <v>0</v>
      </c>
      <c r="AQ1111" s="41">
        <f t="shared" si="455"/>
        <v>0</v>
      </c>
      <c r="AR1111" s="41">
        <f t="shared" si="456"/>
        <v>0</v>
      </c>
      <c r="AS1111" s="41">
        <f t="shared" si="457"/>
        <v>0</v>
      </c>
      <c r="AT1111" s="41">
        <f t="shared" si="458"/>
        <v>0</v>
      </c>
      <c r="AU1111" s="41">
        <f t="shared" si="459"/>
        <v>0</v>
      </c>
      <c r="AV1111" s="41">
        <f t="shared" si="460"/>
        <v>0</v>
      </c>
      <c r="AW1111" s="41">
        <f t="shared" si="461"/>
        <v>0</v>
      </c>
      <c r="AX1111" s="41">
        <f t="shared" si="462"/>
        <v>0</v>
      </c>
      <c r="AY1111" s="41">
        <f t="shared" si="463"/>
        <v>0</v>
      </c>
      <c r="AZ1111" s="41">
        <f t="shared" si="464"/>
        <v>0</v>
      </c>
    </row>
    <row r="1112" spans="1:52" ht="15" customHeight="1">
      <c r="A1112" s="159"/>
      <c r="B1112" s="179"/>
      <c r="C1112" s="220" t="s">
        <v>1153</v>
      </c>
      <c r="D1112" s="573" t="str">
        <f t="shared" si="447"/>
        <v/>
      </c>
      <c r="E1112" s="573"/>
      <c r="F1112" s="573"/>
      <c r="G1112" s="551" t="str">
        <f t="shared" si="448"/>
        <v/>
      </c>
      <c r="H1112" s="551"/>
      <c r="I1112" s="551"/>
      <c r="J1112" s="551"/>
      <c r="K1112" s="551"/>
      <c r="L1112" s="551"/>
      <c r="M1112" s="551"/>
      <c r="N1112" s="551"/>
      <c r="O1112" s="27"/>
      <c r="P1112" s="27"/>
      <c r="Q1112" s="27"/>
      <c r="R1112" s="27"/>
      <c r="S1112" s="27"/>
      <c r="T1112" s="27"/>
      <c r="U1112" s="27"/>
      <c r="V1112" s="27"/>
      <c r="W1112" s="27"/>
      <c r="X1112" s="27"/>
      <c r="Y1112" s="27"/>
      <c r="Z1112" s="27"/>
      <c r="AA1112" s="27"/>
      <c r="AB1112" s="27"/>
      <c r="AC1112" s="27"/>
      <c r="AD1112" s="27"/>
      <c r="AK1112" s="41">
        <f t="shared" si="449"/>
        <v>0</v>
      </c>
      <c r="AL1112" s="41">
        <f t="shared" si="450"/>
        <v>0</v>
      </c>
      <c r="AM1112" s="41">
        <f t="shared" si="451"/>
        <v>0</v>
      </c>
      <c r="AN1112" s="41">
        <f t="shared" si="452"/>
        <v>0</v>
      </c>
      <c r="AO1112" s="41">
        <f t="shared" si="453"/>
        <v>0</v>
      </c>
      <c r="AP1112" s="41">
        <f t="shared" si="454"/>
        <v>0</v>
      </c>
      <c r="AQ1112" s="41">
        <f t="shared" si="455"/>
        <v>0</v>
      </c>
      <c r="AR1112" s="41">
        <f t="shared" si="456"/>
        <v>0</v>
      </c>
      <c r="AS1112" s="41">
        <f t="shared" si="457"/>
        <v>0</v>
      </c>
      <c r="AT1112" s="41">
        <f t="shared" si="458"/>
        <v>0</v>
      </c>
      <c r="AU1112" s="41">
        <f t="shared" si="459"/>
        <v>0</v>
      </c>
      <c r="AV1112" s="41">
        <f t="shared" si="460"/>
        <v>0</v>
      </c>
      <c r="AW1112" s="41">
        <f t="shared" si="461"/>
        <v>0</v>
      </c>
      <c r="AX1112" s="41">
        <f t="shared" si="462"/>
        <v>0</v>
      </c>
      <c r="AY1112" s="41">
        <f t="shared" si="463"/>
        <v>0</v>
      </c>
      <c r="AZ1112" s="41">
        <f t="shared" si="464"/>
        <v>0</v>
      </c>
    </row>
    <row r="1113" spans="1:52" ht="15" customHeight="1">
      <c r="A1113" s="159"/>
      <c r="B1113" s="179"/>
      <c r="C1113" s="220" t="s">
        <v>1154</v>
      </c>
      <c r="D1113" s="573" t="str">
        <f t="shared" si="447"/>
        <v/>
      </c>
      <c r="E1113" s="573"/>
      <c r="F1113" s="573"/>
      <c r="G1113" s="551" t="str">
        <f t="shared" si="448"/>
        <v/>
      </c>
      <c r="H1113" s="551"/>
      <c r="I1113" s="551"/>
      <c r="J1113" s="551"/>
      <c r="K1113" s="551"/>
      <c r="L1113" s="551"/>
      <c r="M1113" s="551"/>
      <c r="N1113" s="551"/>
      <c r="O1113" s="27"/>
      <c r="P1113" s="27"/>
      <c r="Q1113" s="27"/>
      <c r="R1113" s="27"/>
      <c r="S1113" s="27"/>
      <c r="T1113" s="27"/>
      <c r="U1113" s="27"/>
      <c r="V1113" s="27"/>
      <c r="W1113" s="27"/>
      <c r="X1113" s="27"/>
      <c r="Y1113" s="27"/>
      <c r="Z1113" s="27"/>
      <c r="AA1113" s="27"/>
      <c r="AB1113" s="27"/>
      <c r="AC1113" s="27"/>
      <c r="AD1113" s="27"/>
      <c r="AK1113" s="41">
        <f t="shared" si="449"/>
        <v>0</v>
      </c>
      <c r="AL1113" s="41">
        <f t="shared" si="450"/>
        <v>0</v>
      </c>
      <c r="AM1113" s="41">
        <f t="shared" si="451"/>
        <v>0</v>
      </c>
      <c r="AN1113" s="41">
        <f t="shared" si="452"/>
        <v>0</v>
      </c>
      <c r="AO1113" s="41">
        <f t="shared" si="453"/>
        <v>0</v>
      </c>
      <c r="AP1113" s="41">
        <f t="shared" si="454"/>
        <v>0</v>
      </c>
      <c r="AQ1113" s="41">
        <f t="shared" si="455"/>
        <v>0</v>
      </c>
      <c r="AR1113" s="41">
        <f t="shared" si="456"/>
        <v>0</v>
      </c>
      <c r="AS1113" s="41">
        <f t="shared" si="457"/>
        <v>0</v>
      </c>
      <c r="AT1113" s="41">
        <f t="shared" si="458"/>
        <v>0</v>
      </c>
      <c r="AU1113" s="41">
        <f t="shared" si="459"/>
        <v>0</v>
      </c>
      <c r="AV1113" s="41">
        <f t="shared" si="460"/>
        <v>0</v>
      </c>
      <c r="AW1113" s="41">
        <f t="shared" si="461"/>
        <v>0</v>
      </c>
      <c r="AX1113" s="41">
        <f t="shared" si="462"/>
        <v>0</v>
      </c>
      <c r="AY1113" s="41">
        <f t="shared" si="463"/>
        <v>0</v>
      </c>
      <c r="AZ1113" s="41">
        <f t="shared" si="464"/>
        <v>0</v>
      </c>
    </row>
    <row r="1114" spans="1:52" ht="15" customHeight="1">
      <c r="A1114" s="159"/>
      <c r="B1114" s="179"/>
      <c r="C1114" s="220" t="s">
        <v>1155</v>
      </c>
      <c r="D1114" s="573" t="str">
        <f t="shared" si="447"/>
        <v/>
      </c>
      <c r="E1114" s="573"/>
      <c r="F1114" s="573"/>
      <c r="G1114" s="551" t="str">
        <f t="shared" si="448"/>
        <v/>
      </c>
      <c r="H1114" s="551"/>
      <c r="I1114" s="551"/>
      <c r="J1114" s="551"/>
      <c r="K1114" s="551"/>
      <c r="L1114" s="551"/>
      <c r="M1114" s="551"/>
      <c r="N1114" s="551"/>
      <c r="O1114" s="27"/>
      <c r="P1114" s="27"/>
      <c r="Q1114" s="27"/>
      <c r="R1114" s="27"/>
      <c r="S1114" s="27"/>
      <c r="T1114" s="27"/>
      <c r="U1114" s="27"/>
      <c r="V1114" s="27"/>
      <c r="W1114" s="27"/>
      <c r="X1114" s="27"/>
      <c r="Y1114" s="27"/>
      <c r="Z1114" s="27"/>
      <c r="AA1114" s="27"/>
      <c r="AB1114" s="27"/>
      <c r="AC1114" s="27"/>
      <c r="AD1114" s="27"/>
      <c r="AK1114" s="41">
        <f t="shared" si="449"/>
        <v>0</v>
      </c>
      <c r="AL1114" s="41">
        <f t="shared" si="450"/>
        <v>0</v>
      </c>
      <c r="AM1114" s="41">
        <f t="shared" si="451"/>
        <v>0</v>
      </c>
      <c r="AN1114" s="41">
        <f t="shared" si="452"/>
        <v>0</v>
      </c>
      <c r="AO1114" s="41">
        <f t="shared" si="453"/>
        <v>0</v>
      </c>
      <c r="AP1114" s="41">
        <f t="shared" si="454"/>
        <v>0</v>
      </c>
      <c r="AQ1114" s="41">
        <f t="shared" si="455"/>
        <v>0</v>
      </c>
      <c r="AR1114" s="41">
        <f t="shared" si="456"/>
        <v>0</v>
      </c>
      <c r="AS1114" s="41">
        <f t="shared" si="457"/>
        <v>0</v>
      </c>
      <c r="AT1114" s="41">
        <f t="shared" si="458"/>
        <v>0</v>
      </c>
      <c r="AU1114" s="41">
        <f t="shared" si="459"/>
        <v>0</v>
      </c>
      <c r="AV1114" s="41">
        <f t="shared" si="460"/>
        <v>0</v>
      </c>
      <c r="AW1114" s="41">
        <f t="shared" si="461"/>
        <v>0</v>
      </c>
      <c r="AX1114" s="41">
        <f t="shared" si="462"/>
        <v>0</v>
      </c>
      <c r="AY1114" s="41">
        <f t="shared" si="463"/>
        <v>0</v>
      </c>
      <c r="AZ1114" s="41">
        <f t="shared" si="464"/>
        <v>0</v>
      </c>
    </row>
    <row r="1115" spans="1:52" ht="15" customHeight="1">
      <c r="A1115" s="159"/>
      <c r="B1115" s="179"/>
      <c r="C1115" s="220" t="s">
        <v>1156</v>
      </c>
      <c r="D1115" s="573" t="str">
        <f t="shared" si="447"/>
        <v/>
      </c>
      <c r="E1115" s="573"/>
      <c r="F1115" s="573"/>
      <c r="G1115" s="551" t="str">
        <f t="shared" si="448"/>
        <v/>
      </c>
      <c r="H1115" s="551"/>
      <c r="I1115" s="551"/>
      <c r="J1115" s="551"/>
      <c r="K1115" s="551"/>
      <c r="L1115" s="551"/>
      <c r="M1115" s="551"/>
      <c r="N1115" s="551"/>
      <c r="O1115" s="27"/>
      <c r="P1115" s="27"/>
      <c r="Q1115" s="27"/>
      <c r="R1115" s="27"/>
      <c r="S1115" s="27"/>
      <c r="T1115" s="27"/>
      <c r="U1115" s="27"/>
      <c r="V1115" s="27"/>
      <c r="W1115" s="27"/>
      <c r="X1115" s="27"/>
      <c r="Y1115" s="27"/>
      <c r="Z1115" s="27"/>
      <c r="AA1115" s="27"/>
      <c r="AB1115" s="27"/>
      <c r="AC1115" s="27"/>
      <c r="AD1115" s="27"/>
      <c r="AK1115" s="41">
        <f t="shared" si="449"/>
        <v>0</v>
      </c>
      <c r="AL1115" s="41">
        <f t="shared" si="450"/>
        <v>0</v>
      </c>
      <c r="AM1115" s="41">
        <f t="shared" si="451"/>
        <v>0</v>
      </c>
      <c r="AN1115" s="41">
        <f t="shared" si="452"/>
        <v>0</v>
      </c>
      <c r="AO1115" s="41">
        <f t="shared" si="453"/>
        <v>0</v>
      </c>
      <c r="AP1115" s="41">
        <f t="shared" si="454"/>
        <v>0</v>
      </c>
      <c r="AQ1115" s="41">
        <f t="shared" si="455"/>
        <v>0</v>
      </c>
      <c r="AR1115" s="41">
        <f t="shared" si="456"/>
        <v>0</v>
      </c>
      <c r="AS1115" s="41">
        <f t="shared" si="457"/>
        <v>0</v>
      </c>
      <c r="AT1115" s="41">
        <f t="shared" si="458"/>
        <v>0</v>
      </c>
      <c r="AU1115" s="41">
        <f t="shared" si="459"/>
        <v>0</v>
      </c>
      <c r="AV1115" s="41">
        <f t="shared" si="460"/>
        <v>0</v>
      </c>
      <c r="AW1115" s="41">
        <f t="shared" si="461"/>
        <v>0</v>
      </c>
      <c r="AX1115" s="41">
        <f t="shared" si="462"/>
        <v>0</v>
      </c>
      <c r="AY1115" s="41">
        <f t="shared" si="463"/>
        <v>0</v>
      </c>
      <c r="AZ1115" s="41">
        <f t="shared" si="464"/>
        <v>0</v>
      </c>
    </row>
    <row r="1116" spans="1:52" ht="15" customHeight="1">
      <c r="A1116" s="159"/>
      <c r="B1116" s="179"/>
      <c r="C1116" s="220" t="s">
        <v>1157</v>
      </c>
      <c r="D1116" s="573" t="str">
        <f t="shared" si="447"/>
        <v/>
      </c>
      <c r="E1116" s="573"/>
      <c r="F1116" s="573"/>
      <c r="G1116" s="551" t="str">
        <f t="shared" si="448"/>
        <v/>
      </c>
      <c r="H1116" s="551"/>
      <c r="I1116" s="551"/>
      <c r="J1116" s="551"/>
      <c r="K1116" s="551"/>
      <c r="L1116" s="551"/>
      <c r="M1116" s="551"/>
      <c r="N1116" s="551"/>
      <c r="O1116" s="27"/>
      <c r="P1116" s="27"/>
      <c r="Q1116" s="27"/>
      <c r="R1116" s="27"/>
      <c r="S1116" s="27"/>
      <c r="T1116" s="27"/>
      <c r="U1116" s="27"/>
      <c r="V1116" s="27"/>
      <c r="W1116" s="27"/>
      <c r="X1116" s="27"/>
      <c r="Y1116" s="27"/>
      <c r="Z1116" s="27"/>
      <c r="AA1116" s="27"/>
      <c r="AB1116" s="27"/>
      <c r="AC1116" s="27"/>
      <c r="AD1116" s="27"/>
      <c r="AK1116" s="41">
        <f t="shared" si="449"/>
        <v>0</v>
      </c>
      <c r="AL1116" s="41">
        <f t="shared" si="450"/>
        <v>0</v>
      </c>
      <c r="AM1116" s="41">
        <f t="shared" si="451"/>
        <v>0</v>
      </c>
      <c r="AN1116" s="41">
        <f t="shared" si="452"/>
        <v>0</v>
      </c>
      <c r="AO1116" s="41">
        <f t="shared" si="453"/>
        <v>0</v>
      </c>
      <c r="AP1116" s="41">
        <f t="shared" si="454"/>
        <v>0</v>
      </c>
      <c r="AQ1116" s="41">
        <f t="shared" si="455"/>
        <v>0</v>
      </c>
      <c r="AR1116" s="41">
        <f t="shared" si="456"/>
        <v>0</v>
      </c>
      <c r="AS1116" s="41">
        <f t="shared" si="457"/>
        <v>0</v>
      </c>
      <c r="AT1116" s="41">
        <f t="shared" si="458"/>
        <v>0</v>
      </c>
      <c r="AU1116" s="41">
        <f t="shared" si="459"/>
        <v>0</v>
      </c>
      <c r="AV1116" s="41">
        <f t="shared" si="460"/>
        <v>0</v>
      </c>
      <c r="AW1116" s="41">
        <f t="shared" si="461"/>
        <v>0</v>
      </c>
      <c r="AX1116" s="41">
        <f t="shared" si="462"/>
        <v>0</v>
      </c>
      <c r="AY1116" s="41">
        <f t="shared" si="463"/>
        <v>0</v>
      </c>
      <c r="AZ1116" s="41">
        <f t="shared" si="464"/>
        <v>0</v>
      </c>
    </row>
    <row r="1117" spans="1:52" ht="15" customHeight="1">
      <c r="A1117" s="159"/>
      <c r="B1117" s="179"/>
      <c r="C1117" s="220" t="s">
        <v>1158</v>
      </c>
      <c r="D1117" s="573" t="str">
        <f t="shared" si="447"/>
        <v/>
      </c>
      <c r="E1117" s="573"/>
      <c r="F1117" s="573"/>
      <c r="G1117" s="551" t="str">
        <f t="shared" si="448"/>
        <v/>
      </c>
      <c r="H1117" s="551"/>
      <c r="I1117" s="551"/>
      <c r="J1117" s="551"/>
      <c r="K1117" s="551"/>
      <c r="L1117" s="551"/>
      <c r="M1117" s="551"/>
      <c r="N1117" s="551"/>
      <c r="O1117" s="27"/>
      <c r="P1117" s="27"/>
      <c r="Q1117" s="27"/>
      <c r="R1117" s="27"/>
      <c r="S1117" s="27"/>
      <c r="T1117" s="27"/>
      <c r="U1117" s="27"/>
      <c r="V1117" s="27"/>
      <c r="W1117" s="27"/>
      <c r="X1117" s="27"/>
      <c r="Y1117" s="27"/>
      <c r="Z1117" s="27"/>
      <c r="AA1117" s="27"/>
      <c r="AB1117" s="27"/>
      <c r="AC1117" s="27"/>
      <c r="AD1117" s="27"/>
      <c r="AK1117" s="41">
        <f t="shared" si="449"/>
        <v>0</v>
      </c>
      <c r="AL1117" s="41">
        <f t="shared" si="450"/>
        <v>0</v>
      </c>
      <c r="AM1117" s="41">
        <f t="shared" si="451"/>
        <v>0</v>
      </c>
      <c r="AN1117" s="41">
        <f t="shared" si="452"/>
        <v>0</v>
      </c>
      <c r="AO1117" s="41">
        <f t="shared" si="453"/>
        <v>0</v>
      </c>
      <c r="AP1117" s="41">
        <f t="shared" si="454"/>
        <v>0</v>
      </c>
      <c r="AQ1117" s="41">
        <f t="shared" si="455"/>
        <v>0</v>
      </c>
      <c r="AR1117" s="41">
        <f t="shared" si="456"/>
        <v>0</v>
      </c>
      <c r="AS1117" s="41">
        <f t="shared" si="457"/>
        <v>0</v>
      </c>
      <c r="AT1117" s="41">
        <f t="shared" si="458"/>
        <v>0</v>
      </c>
      <c r="AU1117" s="41">
        <f t="shared" si="459"/>
        <v>0</v>
      </c>
      <c r="AV1117" s="41">
        <f t="shared" si="460"/>
        <v>0</v>
      </c>
      <c r="AW1117" s="41">
        <f t="shared" si="461"/>
        <v>0</v>
      </c>
      <c r="AX1117" s="41">
        <f t="shared" si="462"/>
        <v>0</v>
      </c>
      <c r="AY1117" s="41">
        <f t="shared" si="463"/>
        <v>0</v>
      </c>
      <c r="AZ1117" s="41">
        <f t="shared" si="464"/>
        <v>0</v>
      </c>
    </row>
    <row r="1118" spans="1:52" ht="15" customHeight="1">
      <c r="A1118" s="159"/>
      <c r="B1118" s="179"/>
      <c r="C1118" s="220" t="s">
        <v>1159</v>
      </c>
      <c r="D1118" s="573" t="str">
        <f t="shared" si="447"/>
        <v/>
      </c>
      <c r="E1118" s="573"/>
      <c r="F1118" s="573"/>
      <c r="G1118" s="551" t="str">
        <f t="shared" si="448"/>
        <v/>
      </c>
      <c r="H1118" s="551"/>
      <c r="I1118" s="551"/>
      <c r="J1118" s="551"/>
      <c r="K1118" s="551"/>
      <c r="L1118" s="551"/>
      <c r="M1118" s="551"/>
      <c r="N1118" s="551"/>
      <c r="O1118" s="27"/>
      <c r="P1118" s="27"/>
      <c r="Q1118" s="27"/>
      <c r="R1118" s="27"/>
      <c r="S1118" s="27"/>
      <c r="T1118" s="27"/>
      <c r="U1118" s="27"/>
      <c r="V1118" s="27"/>
      <c r="W1118" s="27"/>
      <c r="X1118" s="27"/>
      <c r="Y1118" s="27"/>
      <c r="Z1118" s="27"/>
      <c r="AA1118" s="27"/>
      <c r="AB1118" s="27"/>
      <c r="AC1118" s="27"/>
      <c r="AD1118" s="27"/>
      <c r="AK1118" s="41">
        <f t="shared" si="449"/>
        <v>0</v>
      </c>
      <c r="AL1118" s="41">
        <f t="shared" si="450"/>
        <v>0</v>
      </c>
      <c r="AM1118" s="41">
        <f t="shared" si="451"/>
        <v>0</v>
      </c>
      <c r="AN1118" s="41">
        <f t="shared" si="452"/>
        <v>0</v>
      </c>
      <c r="AO1118" s="41">
        <f t="shared" si="453"/>
        <v>0</v>
      </c>
      <c r="AP1118" s="41">
        <f t="shared" si="454"/>
        <v>0</v>
      </c>
      <c r="AQ1118" s="41">
        <f t="shared" si="455"/>
        <v>0</v>
      </c>
      <c r="AR1118" s="41">
        <f t="shared" si="456"/>
        <v>0</v>
      </c>
      <c r="AS1118" s="41">
        <f t="shared" si="457"/>
        <v>0</v>
      </c>
      <c r="AT1118" s="41">
        <f t="shared" si="458"/>
        <v>0</v>
      </c>
      <c r="AU1118" s="41">
        <f t="shared" si="459"/>
        <v>0</v>
      </c>
      <c r="AV1118" s="41">
        <f t="shared" si="460"/>
        <v>0</v>
      </c>
      <c r="AW1118" s="41">
        <f t="shared" si="461"/>
        <v>0</v>
      </c>
      <c r="AX1118" s="41">
        <f t="shared" si="462"/>
        <v>0</v>
      </c>
      <c r="AY1118" s="41">
        <f t="shared" si="463"/>
        <v>0</v>
      </c>
      <c r="AZ1118" s="41">
        <f t="shared" si="464"/>
        <v>0</v>
      </c>
    </row>
    <row r="1119" spans="1:52" ht="15" customHeight="1">
      <c r="A1119" s="159"/>
      <c r="B1119" s="179"/>
      <c r="C1119" s="220" t="s">
        <v>1160</v>
      </c>
      <c r="D1119" s="573" t="str">
        <f t="shared" si="447"/>
        <v/>
      </c>
      <c r="E1119" s="573"/>
      <c r="F1119" s="573"/>
      <c r="G1119" s="551" t="str">
        <f t="shared" si="448"/>
        <v/>
      </c>
      <c r="H1119" s="551"/>
      <c r="I1119" s="551"/>
      <c r="J1119" s="551"/>
      <c r="K1119" s="551"/>
      <c r="L1119" s="551"/>
      <c r="M1119" s="551"/>
      <c r="N1119" s="551"/>
      <c r="O1119" s="27"/>
      <c r="P1119" s="27"/>
      <c r="Q1119" s="27"/>
      <c r="R1119" s="27"/>
      <c r="S1119" s="27"/>
      <c r="T1119" s="27"/>
      <c r="U1119" s="27"/>
      <c r="V1119" s="27"/>
      <c r="W1119" s="27"/>
      <c r="X1119" s="27"/>
      <c r="Y1119" s="27"/>
      <c r="Z1119" s="27"/>
      <c r="AA1119" s="27"/>
      <c r="AB1119" s="27"/>
      <c r="AC1119" s="27"/>
      <c r="AD1119" s="27"/>
      <c r="AK1119" s="41">
        <f t="shared" si="449"/>
        <v>0</v>
      </c>
      <c r="AL1119" s="41">
        <f t="shared" si="450"/>
        <v>0</v>
      </c>
      <c r="AM1119" s="41">
        <f t="shared" si="451"/>
        <v>0</v>
      </c>
      <c r="AN1119" s="41">
        <f t="shared" si="452"/>
        <v>0</v>
      </c>
      <c r="AO1119" s="41">
        <f t="shared" si="453"/>
        <v>0</v>
      </c>
      <c r="AP1119" s="41">
        <f t="shared" si="454"/>
        <v>0</v>
      </c>
      <c r="AQ1119" s="41">
        <f t="shared" si="455"/>
        <v>0</v>
      </c>
      <c r="AR1119" s="41">
        <f t="shared" si="456"/>
        <v>0</v>
      </c>
      <c r="AS1119" s="41">
        <f t="shared" si="457"/>
        <v>0</v>
      </c>
      <c r="AT1119" s="41">
        <f t="shared" si="458"/>
        <v>0</v>
      </c>
      <c r="AU1119" s="41">
        <f t="shared" si="459"/>
        <v>0</v>
      </c>
      <c r="AV1119" s="41">
        <f t="shared" si="460"/>
        <v>0</v>
      </c>
      <c r="AW1119" s="41">
        <f t="shared" si="461"/>
        <v>0</v>
      </c>
      <c r="AX1119" s="41">
        <f t="shared" si="462"/>
        <v>0</v>
      </c>
      <c r="AY1119" s="41">
        <f t="shared" si="463"/>
        <v>0</v>
      </c>
      <c r="AZ1119" s="41">
        <f t="shared" si="464"/>
        <v>0</v>
      </c>
    </row>
    <row r="1120" spans="1:52" ht="15" customHeight="1">
      <c r="A1120" s="159"/>
      <c r="B1120" s="179"/>
      <c r="C1120" s="220" t="s">
        <v>1161</v>
      </c>
      <c r="D1120" s="573" t="str">
        <f t="shared" si="447"/>
        <v/>
      </c>
      <c r="E1120" s="573"/>
      <c r="F1120" s="573"/>
      <c r="G1120" s="551" t="str">
        <f t="shared" si="448"/>
        <v/>
      </c>
      <c r="H1120" s="551"/>
      <c r="I1120" s="551"/>
      <c r="J1120" s="551"/>
      <c r="K1120" s="551"/>
      <c r="L1120" s="551"/>
      <c r="M1120" s="551"/>
      <c r="N1120" s="551"/>
      <c r="O1120" s="27"/>
      <c r="P1120" s="27"/>
      <c r="Q1120" s="27"/>
      <c r="R1120" s="27"/>
      <c r="S1120" s="27"/>
      <c r="T1120" s="27"/>
      <c r="U1120" s="27"/>
      <c r="V1120" s="27"/>
      <c r="W1120" s="27"/>
      <c r="X1120" s="27"/>
      <c r="Y1120" s="27"/>
      <c r="Z1120" s="27"/>
      <c r="AA1120" s="27"/>
      <c r="AB1120" s="27"/>
      <c r="AC1120" s="27"/>
      <c r="AD1120" s="27"/>
      <c r="AK1120" s="41">
        <f t="shared" si="449"/>
        <v>0</v>
      </c>
      <c r="AL1120" s="41">
        <f t="shared" si="450"/>
        <v>0</v>
      </c>
      <c r="AM1120" s="41">
        <f t="shared" si="451"/>
        <v>0</v>
      </c>
      <c r="AN1120" s="41">
        <f t="shared" si="452"/>
        <v>0</v>
      </c>
      <c r="AO1120" s="41">
        <f t="shared" si="453"/>
        <v>0</v>
      </c>
      <c r="AP1120" s="41">
        <f t="shared" si="454"/>
        <v>0</v>
      </c>
      <c r="AQ1120" s="41">
        <f t="shared" si="455"/>
        <v>0</v>
      </c>
      <c r="AR1120" s="41">
        <f t="shared" si="456"/>
        <v>0</v>
      </c>
      <c r="AS1120" s="41">
        <f t="shared" si="457"/>
        <v>0</v>
      </c>
      <c r="AT1120" s="41">
        <f t="shared" si="458"/>
        <v>0</v>
      </c>
      <c r="AU1120" s="41">
        <f t="shared" si="459"/>
        <v>0</v>
      </c>
      <c r="AV1120" s="41">
        <f t="shared" si="460"/>
        <v>0</v>
      </c>
      <c r="AW1120" s="41">
        <f t="shared" si="461"/>
        <v>0</v>
      </c>
      <c r="AX1120" s="41">
        <f t="shared" si="462"/>
        <v>0</v>
      </c>
      <c r="AY1120" s="41">
        <f t="shared" si="463"/>
        <v>0</v>
      </c>
      <c r="AZ1120" s="41">
        <f t="shared" si="464"/>
        <v>0</v>
      </c>
    </row>
    <row r="1121" spans="1:52" ht="15" customHeight="1">
      <c r="A1121" s="159"/>
      <c r="B1121" s="179"/>
      <c r="C1121" s="220" t="s">
        <v>1162</v>
      </c>
      <c r="D1121" s="573" t="str">
        <f t="shared" si="447"/>
        <v/>
      </c>
      <c r="E1121" s="573"/>
      <c r="F1121" s="573"/>
      <c r="G1121" s="551" t="str">
        <f t="shared" si="448"/>
        <v/>
      </c>
      <c r="H1121" s="551"/>
      <c r="I1121" s="551"/>
      <c r="J1121" s="551"/>
      <c r="K1121" s="551"/>
      <c r="L1121" s="551"/>
      <c r="M1121" s="551"/>
      <c r="N1121" s="551"/>
      <c r="O1121" s="27"/>
      <c r="P1121" s="27"/>
      <c r="Q1121" s="27"/>
      <c r="R1121" s="27"/>
      <c r="S1121" s="27"/>
      <c r="T1121" s="27"/>
      <c r="U1121" s="27"/>
      <c r="V1121" s="27"/>
      <c r="W1121" s="27"/>
      <c r="X1121" s="27"/>
      <c r="Y1121" s="27"/>
      <c r="Z1121" s="27"/>
      <c r="AA1121" s="27"/>
      <c r="AB1121" s="27"/>
      <c r="AC1121" s="27"/>
      <c r="AD1121" s="27"/>
      <c r="AK1121" s="41">
        <f t="shared" si="449"/>
        <v>0</v>
      </c>
      <c r="AL1121" s="41">
        <f t="shared" si="450"/>
        <v>0</v>
      </c>
      <c r="AM1121" s="41">
        <f t="shared" si="451"/>
        <v>0</v>
      </c>
      <c r="AN1121" s="41">
        <f t="shared" si="452"/>
        <v>0</v>
      </c>
      <c r="AO1121" s="41">
        <f t="shared" si="453"/>
        <v>0</v>
      </c>
      <c r="AP1121" s="41">
        <f t="shared" si="454"/>
        <v>0</v>
      </c>
      <c r="AQ1121" s="41">
        <f t="shared" si="455"/>
        <v>0</v>
      </c>
      <c r="AR1121" s="41">
        <f t="shared" si="456"/>
        <v>0</v>
      </c>
      <c r="AS1121" s="41">
        <f t="shared" si="457"/>
        <v>0</v>
      </c>
      <c r="AT1121" s="41">
        <f t="shared" si="458"/>
        <v>0</v>
      </c>
      <c r="AU1121" s="41">
        <f t="shared" si="459"/>
        <v>0</v>
      </c>
      <c r="AV1121" s="41">
        <f t="shared" si="460"/>
        <v>0</v>
      </c>
      <c r="AW1121" s="41">
        <f t="shared" si="461"/>
        <v>0</v>
      </c>
      <c r="AX1121" s="41">
        <f t="shared" si="462"/>
        <v>0</v>
      </c>
      <c r="AY1121" s="41">
        <f t="shared" si="463"/>
        <v>0</v>
      </c>
      <c r="AZ1121" s="41">
        <f t="shared" si="464"/>
        <v>0</v>
      </c>
    </row>
    <row r="1122" spans="1:52" ht="15" customHeight="1">
      <c r="A1122" s="159"/>
      <c r="B1122" s="179"/>
      <c r="C1122" s="220" t="s">
        <v>1163</v>
      </c>
      <c r="D1122" s="573" t="str">
        <f t="shared" si="447"/>
        <v/>
      </c>
      <c r="E1122" s="573"/>
      <c r="F1122" s="573"/>
      <c r="G1122" s="551" t="str">
        <f t="shared" si="448"/>
        <v/>
      </c>
      <c r="H1122" s="551"/>
      <c r="I1122" s="551"/>
      <c r="J1122" s="551"/>
      <c r="K1122" s="551"/>
      <c r="L1122" s="551"/>
      <c r="M1122" s="551"/>
      <c r="N1122" s="551"/>
      <c r="O1122" s="27"/>
      <c r="P1122" s="27"/>
      <c r="Q1122" s="27"/>
      <c r="R1122" s="27"/>
      <c r="S1122" s="27"/>
      <c r="T1122" s="27"/>
      <c r="U1122" s="27"/>
      <c r="V1122" s="27"/>
      <c r="W1122" s="27"/>
      <c r="X1122" s="27"/>
      <c r="Y1122" s="27"/>
      <c r="Z1122" s="27"/>
      <c r="AA1122" s="27"/>
      <c r="AB1122" s="27"/>
      <c r="AC1122" s="27"/>
      <c r="AD1122" s="27"/>
      <c r="AK1122" s="41">
        <f t="shared" si="449"/>
        <v>0</v>
      </c>
      <c r="AL1122" s="41">
        <f t="shared" si="450"/>
        <v>0</v>
      </c>
      <c r="AM1122" s="41">
        <f t="shared" si="451"/>
        <v>0</v>
      </c>
      <c r="AN1122" s="41">
        <f t="shared" si="452"/>
        <v>0</v>
      </c>
      <c r="AO1122" s="41">
        <f t="shared" si="453"/>
        <v>0</v>
      </c>
      <c r="AP1122" s="41">
        <f t="shared" si="454"/>
        <v>0</v>
      </c>
      <c r="AQ1122" s="41">
        <f t="shared" si="455"/>
        <v>0</v>
      </c>
      <c r="AR1122" s="41">
        <f t="shared" si="456"/>
        <v>0</v>
      </c>
      <c r="AS1122" s="41">
        <f t="shared" si="457"/>
        <v>0</v>
      </c>
      <c r="AT1122" s="41">
        <f t="shared" si="458"/>
        <v>0</v>
      </c>
      <c r="AU1122" s="41">
        <f t="shared" si="459"/>
        <v>0</v>
      </c>
      <c r="AV1122" s="41">
        <f t="shared" si="460"/>
        <v>0</v>
      </c>
      <c r="AW1122" s="41">
        <f t="shared" si="461"/>
        <v>0</v>
      </c>
      <c r="AX1122" s="41">
        <f t="shared" si="462"/>
        <v>0</v>
      </c>
      <c r="AY1122" s="41">
        <f t="shared" si="463"/>
        <v>0</v>
      </c>
      <c r="AZ1122" s="41">
        <f t="shared" si="464"/>
        <v>0</v>
      </c>
    </row>
    <row r="1123" spans="1:52" ht="15" customHeight="1">
      <c r="A1123" s="159"/>
      <c r="B1123" s="179"/>
      <c r="C1123" s="220" t="s">
        <v>1164</v>
      </c>
      <c r="D1123" s="573" t="str">
        <f t="shared" si="447"/>
        <v/>
      </c>
      <c r="E1123" s="573"/>
      <c r="F1123" s="573"/>
      <c r="G1123" s="551" t="str">
        <f t="shared" si="448"/>
        <v/>
      </c>
      <c r="H1123" s="551"/>
      <c r="I1123" s="551"/>
      <c r="J1123" s="551"/>
      <c r="K1123" s="551"/>
      <c r="L1123" s="551"/>
      <c r="M1123" s="551"/>
      <c r="N1123" s="551"/>
      <c r="O1123" s="27"/>
      <c r="P1123" s="27"/>
      <c r="Q1123" s="27"/>
      <c r="R1123" s="27"/>
      <c r="S1123" s="27"/>
      <c r="T1123" s="27"/>
      <c r="U1123" s="27"/>
      <c r="V1123" s="27"/>
      <c r="W1123" s="27"/>
      <c r="X1123" s="27"/>
      <c r="Y1123" s="27"/>
      <c r="Z1123" s="27"/>
      <c r="AA1123" s="27"/>
      <c r="AB1123" s="27"/>
      <c r="AC1123" s="27"/>
      <c r="AD1123" s="27"/>
      <c r="AK1123" s="41">
        <f t="shared" si="449"/>
        <v>0</v>
      </c>
      <c r="AL1123" s="41">
        <f t="shared" si="450"/>
        <v>0</v>
      </c>
      <c r="AM1123" s="41">
        <f t="shared" si="451"/>
        <v>0</v>
      </c>
      <c r="AN1123" s="41">
        <f t="shared" si="452"/>
        <v>0</v>
      </c>
      <c r="AO1123" s="41">
        <f t="shared" si="453"/>
        <v>0</v>
      </c>
      <c r="AP1123" s="41">
        <f t="shared" si="454"/>
        <v>0</v>
      </c>
      <c r="AQ1123" s="41">
        <f t="shared" si="455"/>
        <v>0</v>
      </c>
      <c r="AR1123" s="41">
        <f t="shared" si="456"/>
        <v>0</v>
      </c>
      <c r="AS1123" s="41">
        <f t="shared" si="457"/>
        <v>0</v>
      </c>
      <c r="AT1123" s="41">
        <f t="shared" si="458"/>
        <v>0</v>
      </c>
      <c r="AU1123" s="41">
        <f t="shared" si="459"/>
        <v>0</v>
      </c>
      <c r="AV1123" s="41">
        <f t="shared" si="460"/>
        <v>0</v>
      </c>
      <c r="AW1123" s="41">
        <f t="shared" si="461"/>
        <v>0</v>
      </c>
      <c r="AX1123" s="41">
        <f t="shared" si="462"/>
        <v>0</v>
      </c>
      <c r="AY1123" s="41">
        <f t="shared" si="463"/>
        <v>0</v>
      </c>
      <c r="AZ1123" s="41">
        <f t="shared" si="464"/>
        <v>0</v>
      </c>
    </row>
    <row r="1124" spans="1:52" ht="15" customHeight="1">
      <c r="A1124" s="159"/>
      <c r="B1124" s="179"/>
      <c r="C1124" s="220" t="s">
        <v>1165</v>
      </c>
      <c r="D1124" s="573" t="str">
        <f t="shared" si="447"/>
        <v/>
      </c>
      <c r="E1124" s="573"/>
      <c r="F1124" s="573"/>
      <c r="G1124" s="551" t="str">
        <f t="shared" si="448"/>
        <v/>
      </c>
      <c r="H1124" s="551"/>
      <c r="I1124" s="551"/>
      <c r="J1124" s="551"/>
      <c r="K1124" s="551"/>
      <c r="L1124" s="551"/>
      <c r="M1124" s="551"/>
      <c r="N1124" s="551"/>
      <c r="O1124" s="27"/>
      <c r="P1124" s="27"/>
      <c r="Q1124" s="27"/>
      <c r="R1124" s="27"/>
      <c r="S1124" s="27"/>
      <c r="T1124" s="27"/>
      <c r="U1124" s="27"/>
      <c r="V1124" s="27"/>
      <c r="W1124" s="27"/>
      <c r="X1124" s="27"/>
      <c r="Y1124" s="27"/>
      <c r="Z1124" s="27"/>
      <c r="AA1124" s="27"/>
      <c r="AB1124" s="27"/>
      <c r="AC1124" s="27"/>
      <c r="AD1124" s="27"/>
      <c r="AK1124" s="41">
        <f t="shared" si="449"/>
        <v>0</v>
      </c>
      <c r="AL1124" s="41">
        <f t="shared" si="450"/>
        <v>0</v>
      </c>
      <c r="AM1124" s="41">
        <f t="shared" si="451"/>
        <v>0</v>
      </c>
      <c r="AN1124" s="41">
        <f t="shared" si="452"/>
        <v>0</v>
      </c>
      <c r="AO1124" s="41">
        <f t="shared" si="453"/>
        <v>0</v>
      </c>
      <c r="AP1124" s="41">
        <f t="shared" si="454"/>
        <v>0</v>
      </c>
      <c r="AQ1124" s="41">
        <f t="shared" si="455"/>
        <v>0</v>
      </c>
      <c r="AR1124" s="41">
        <f t="shared" si="456"/>
        <v>0</v>
      </c>
      <c r="AS1124" s="41">
        <f t="shared" si="457"/>
        <v>0</v>
      </c>
      <c r="AT1124" s="41">
        <f t="shared" si="458"/>
        <v>0</v>
      </c>
      <c r="AU1124" s="41">
        <f t="shared" si="459"/>
        <v>0</v>
      </c>
      <c r="AV1124" s="41">
        <f t="shared" si="460"/>
        <v>0</v>
      </c>
      <c r="AW1124" s="41">
        <f t="shared" si="461"/>
        <v>0</v>
      </c>
      <c r="AX1124" s="41">
        <f t="shared" si="462"/>
        <v>0</v>
      </c>
      <c r="AY1124" s="41">
        <f t="shared" si="463"/>
        <v>0</v>
      </c>
      <c r="AZ1124" s="41">
        <f t="shared" si="464"/>
        <v>0</v>
      </c>
    </row>
    <row r="1125" spans="1:52" ht="15" customHeight="1">
      <c r="A1125" s="159"/>
      <c r="B1125" s="179"/>
      <c r="C1125" s="220" t="s">
        <v>1166</v>
      </c>
      <c r="D1125" s="573" t="str">
        <f t="shared" si="447"/>
        <v/>
      </c>
      <c r="E1125" s="573"/>
      <c r="F1125" s="573"/>
      <c r="G1125" s="551" t="str">
        <f t="shared" si="448"/>
        <v/>
      </c>
      <c r="H1125" s="551"/>
      <c r="I1125" s="551"/>
      <c r="J1125" s="551"/>
      <c r="K1125" s="551"/>
      <c r="L1125" s="551"/>
      <c r="M1125" s="551"/>
      <c r="N1125" s="551"/>
      <c r="O1125" s="27"/>
      <c r="P1125" s="27"/>
      <c r="Q1125" s="27"/>
      <c r="R1125" s="27"/>
      <c r="S1125" s="27"/>
      <c r="T1125" s="27"/>
      <c r="U1125" s="27"/>
      <c r="V1125" s="27"/>
      <c r="W1125" s="27"/>
      <c r="X1125" s="27"/>
      <c r="Y1125" s="27"/>
      <c r="Z1125" s="27"/>
      <c r="AA1125" s="27"/>
      <c r="AB1125" s="27"/>
      <c r="AC1125" s="27"/>
      <c r="AD1125" s="27"/>
      <c r="AK1125" s="41">
        <f t="shared" si="449"/>
        <v>0</v>
      </c>
      <c r="AL1125" s="41">
        <f t="shared" si="450"/>
        <v>0</v>
      </c>
      <c r="AM1125" s="41">
        <f t="shared" si="451"/>
        <v>0</v>
      </c>
      <c r="AN1125" s="41">
        <f t="shared" si="452"/>
        <v>0</v>
      </c>
      <c r="AO1125" s="41">
        <f t="shared" si="453"/>
        <v>0</v>
      </c>
      <c r="AP1125" s="41">
        <f t="shared" si="454"/>
        <v>0</v>
      </c>
      <c r="AQ1125" s="41">
        <f t="shared" si="455"/>
        <v>0</v>
      </c>
      <c r="AR1125" s="41">
        <f t="shared" si="456"/>
        <v>0</v>
      </c>
      <c r="AS1125" s="41">
        <f t="shared" si="457"/>
        <v>0</v>
      </c>
      <c r="AT1125" s="41">
        <f t="shared" si="458"/>
        <v>0</v>
      </c>
      <c r="AU1125" s="41">
        <f t="shared" si="459"/>
        <v>0</v>
      </c>
      <c r="AV1125" s="41">
        <f t="shared" si="460"/>
        <v>0</v>
      </c>
      <c r="AW1125" s="41">
        <f t="shared" si="461"/>
        <v>0</v>
      </c>
      <c r="AX1125" s="41">
        <f t="shared" si="462"/>
        <v>0</v>
      </c>
      <c r="AY1125" s="41">
        <f t="shared" si="463"/>
        <v>0</v>
      </c>
      <c r="AZ1125" s="41">
        <f t="shared" si="464"/>
        <v>0</v>
      </c>
    </row>
    <row r="1126" spans="1:52" ht="15" customHeight="1">
      <c r="A1126" s="159"/>
      <c r="B1126" s="179"/>
      <c r="C1126" s="220" t="s">
        <v>1167</v>
      </c>
      <c r="D1126" s="573" t="str">
        <f t="shared" si="447"/>
        <v/>
      </c>
      <c r="E1126" s="573"/>
      <c r="F1126" s="573"/>
      <c r="G1126" s="551" t="str">
        <f t="shared" si="448"/>
        <v/>
      </c>
      <c r="H1126" s="551"/>
      <c r="I1126" s="551"/>
      <c r="J1126" s="551"/>
      <c r="K1126" s="551"/>
      <c r="L1126" s="551"/>
      <c r="M1126" s="551"/>
      <c r="N1126" s="551"/>
      <c r="O1126" s="27"/>
      <c r="P1126" s="27"/>
      <c r="Q1126" s="27"/>
      <c r="R1126" s="27"/>
      <c r="S1126" s="27"/>
      <c r="T1126" s="27"/>
      <c r="U1126" s="27"/>
      <c r="V1126" s="27"/>
      <c r="W1126" s="27"/>
      <c r="X1126" s="27"/>
      <c r="Y1126" s="27"/>
      <c r="Z1126" s="27"/>
      <c r="AA1126" s="27"/>
      <c r="AB1126" s="27"/>
      <c r="AC1126" s="27"/>
      <c r="AD1126" s="27"/>
      <c r="AK1126" s="41">
        <f t="shared" si="449"/>
        <v>0</v>
      </c>
      <c r="AL1126" s="41">
        <f t="shared" si="450"/>
        <v>0</v>
      </c>
      <c r="AM1126" s="41">
        <f t="shared" si="451"/>
        <v>0</v>
      </c>
      <c r="AN1126" s="41">
        <f t="shared" si="452"/>
        <v>0</v>
      </c>
      <c r="AO1126" s="41">
        <f t="shared" si="453"/>
        <v>0</v>
      </c>
      <c r="AP1126" s="41">
        <f t="shared" si="454"/>
        <v>0</v>
      </c>
      <c r="AQ1126" s="41">
        <f t="shared" si="455"/>
        <v>0</v>
      </c>
      <c r="AR1126" s="41">
        <f t="shared" si="456"/>
        <v>0</v>
      </c>
      <c r="AS1126" s="41">
        <f t="shared" si="457"/>
        <v>0</v>
      </c>
      <c r="AT1126" s="41">
        <f t="shared" si="458"/>
        <v>0</v>
      </c>
      <c r="AU1126" s="41">
        <f t="shared" si="459"/>
        <v>0</v>
      </c>
      <c r="AV1126" s="41">
        <f t="shared" si="460"/>
        <v>0</v>
      </c>
      <c r="AW1126" s="41">
        <f t="shared" si="461"/>
        <v>0</v>
      </c>
      <c r="AX1126" s="41">
        <f t="shared" si="462"/>
        <v>0</v>
      </c>
      <c r="AY1126" s="41">
        <f t="shared" si="463"/>
        <v>0</v>
      </c>
      <c r="AZ1126" s="41">
        <f t="shared" si="464"/>
        <v>0</v>
      </c>
    </row>
    <row r="1127" spans="1:52" ht="15" customHeight="1">
      <c r="A1127" s="159"/>
      <c r="B1127" s="179"/>
      <c r="C1127" s="220" t="s">
        <v>1168</v>
      </c>
      <c r="D1127" s="573" t="str">
        <f t="shared" si="447"/>
        <v/>
      </c>
      <c r="E1127" s="573"/>
      <c r="F1127" s="573"/>
      <c r="G1127" s="551" t="str">
        <f t="shared" si="448"/>
        <v/>
      </c>
      <c r="H1127" s="551"/>
      <c r="I1127" s="551"/>
      <c r="J1127" s="551"/>
      <c r="K1127" s="551"/>
      <c r="L1127" s="551"/>
      <c r="M1127" s="551"/>
      <c r="N1127" s="551"/>
      <c r="O1127" s="27"/>
      <c r="P1127" s="27"/>
      <c r="Q1127" s="27"/>
      <c r="R1127" s="27"/>
      <c r="S1127" s="27"/>
      <c r="T1127" s="27"/>
      <c r="U1127" s="27"/>
      <c r="V1127" s="27"/>
      <c r="W1127" s="27"/>
      <c r="X1127" s="27"/>
      <c r="Y1127" s="27"/>
      <c r="Z1127" s="27"/>
      <c r="AA1127" s="27"/>
      <c r="AB1127" s="27"/>
      <c r="AC1127" s="27"/>
      <c r="AD1127" s="27"/>
      <c r="AK1127" s="41">
        <f t="shared" si="449"/>
        <v>0</v>
      </c>
      <c r="AL1127" s="41">
        <f t="shared" si="450"/>
        <v>0</v>
      </c>
      <c r="AM1127" s="41">
        <f t="shared" si="451"/>
        <v>0</v>
      </c>
      <c r="AN1127" s="41">
        <f t="shared" si="452"/>
        <v>0</v>
      </c>
      <c r="AO1127" s="41">
        <f t="shared" si="453"/>
        <v>0</v>
      </c>
      <c r="AP1127" s="41">
        <f t="shared" si="454"/>
        <v>0</v>
      </c>
      <c r="AQ1127" s="41">
        <f t="shared" si="455"/>
        <v>0</v>
      </c>
      <c r="AR1127" s="41">
        <f t="shared" si="456"/>
        <v>0</v>
      </c>
      <c r="AS1127" s="41">
        <f t="shared" si="457"/>
        <v>0</v>
      </c>
      <c r="AT1127" s="41">
        <f t="shared" si="458"/>
        <v>0</v>
      </c>
      <c r="AU1127" s="41">
        <f t="shared" si="459"/>
        <v>0</v>
      </c>
      <c r="AV1127" s="41">
        <f t="shared" si="460"/>
        <v>0</v>
      </c>
      <c r="AW1127" s="41">
        <f t="shared" si="461"/>
        <v>0</v>
      </c>
      <c r="AX1127" s="41">
        <f t="shared" si="462"/>
        <v>0</v>
      </c>
      <c r="AY1127" s="41">
        <f t="shared" si="463"/>
        <v>0</v>
      </c>
      <c r="AZ1127" s="41">
        <f t="shared" si="464"/>
        <v>0</v>
      </c>
    </row>
    <row r="1128" spans="1:52" ht="15" customHeight="1">
      <c r="A1128" s="159"/>
      <c r="B1128" s="179"/>
      <c r="C1128" s="220" t="s">
        <v>1169</v>
      </c>
      <c r="D1128" s="573" t="str">
        <f t="shared" si="447"/>
        <v/>
      </c>
      <c r="E1128" s="573"/>
      <c r="F1128" s="573"/>
      <c r="G1128" s="551" t="str">
        <f t="shared" si="448"/>
        <v/>
      </c>
      <c r="H1128" s="551"/>
      <c r="I1128" s="551"/>
      <c r="J1128" s="551"/>
      <c r="K1128" s="551"/>
      <c r="L1128" s="551"/>
      <c r="M1128" s="551"/>
      <c r="N1128" s="551"/>
      <c r="O1128" s="27"/>
      <c r="P1128" s="27"/>
      <c r="Q1128" s="27"/>
      <c r="R1128" s="27"/>
      <c r="S1128" s="27"/>
      <c r="T1128" s="27"/>
      <c r="U1128" s="27"/>
      <c r="V1128" s="27"/>
      <c r="W1128" s="27"/>
      <c r="X1128" s="27"/>
      <c r="Y1128" s="27"/>
      <c r="Z1128" s="27"/>
      <c r="AA1128" s="27"/>
      <c r="AB1128" s="27"/>
      <c r="AC1128" s="27"/>
      <c r="AD1128" s="27"/>
      <c r="AK1128" s="41">
        <f t="shared" si="449"/>
        <v>0</v>
      </c>
      <c r="AL1128" s="41">
        <f t="shared" si="450"/>
        <v>0</v>
      </c>
      <c r="AM1128" s="41">
        <f t="shared" si="451"/>
        <v>0</v>
      </c>
      <c r="AN1128" s="41">
        <f t="shared" si="452"/>
        <v>0</v>
      </c>
      <c r="AO1128" s="41">
        <f t="shared" si="453"/>
        <v>0</v>
      </c>
      <c r="AP1128" s="41">
        <f t="shared" si="454"/>
        <v>0</v>
      </c>
      <c r="AQ1128" s="41">
        <f t="shared" si="455"/>
        <v>0</v>
      </c>
      <c r="AR1128" s="41">
        <f t="shared" si="456"/>
        <v>0</v>
      </c>
      <c r="AS1128" s="41">
        <f t="shared" si="457"/>
        <v>0</v>
      </c>
      <c r="AT1128" s="41">
        <f t="shared" si="458"/>
        <v>0</v>
      </c>
      <c r="AU1128" s="41">
        <f t="shared" si="459"/>
        <v>0</v>
      </c>
      <c r="AV1128" s="41">
        <f t="shared" si="460"/>
        <v>0</v>
      </c>
      <c r="AW1128" s="41">
        <f t="shared" si="461"/>
        <v>0</v>
      </c>
      <c r="AX1128" s="41">
        <f t="shared" si="462"/>
        <v>0</v>
      </c>
      <c r="AY1128" s="41">
        <f t="shared" si="463"/>
        <v>0</v>
      </c>
      <c r="AZ1128" s="41">
        <f t="shared" si="464"/>
        <v>0</v>
      </c>
    </row>
    <row r="1129" spans="1:52" ht="15" customHeight="1">
      <c r="A1129" s="159"/>
      <c r="B1129" s="179"/>
      <c r="C1129" s="220" t="s">
        <v>1170</v>
      </c>
      <c r="D1129" s="573" t="str">
        <f t="shared" si="447"/>
        <v/>
      </c>
      <c r="E1129" s="573"/>
      <c r="F1129" s="573"/>
      <c r="G1129" s="551" t="str">
        <f t="shared" si="448"/>
        <v/>
      </c>
      <c r="H1129" s="551"/>
      <c r="I1129" s="551"/>
      <c r="J1129" s="551"/>
      <c r="K1129" s="551"/>
      <c r="L1129" s="551"/>
      <c r="M1129" s="551"/>
      <c r="N1129" s="551"/>
      <c r="O1129" s="27"/>
      <c r="P1129" s="27"/>
      <c r="Q1129" s="27"/>
      <c r="R1129" s="27"/>
      <c r="S1129" s="27"/>
      <c r="T1129" s="27"/>
      <c r="U1129" s="27"/>
      <c r="V1129" s="27"/>
      <c r="W1129" s="27"/>
      <c r="X1129" s="27"/>
      <c r="Y1129" s="27"/>
      <c r="Z1129" s="27"/>
      <c r="AA1129" s="27"/>
      <c r="AB1129" s="27"/>
      <c r="AC1129" s="27"/>
      <c r="AD1129" s="27"/>
      <c r="AK1129" s="41">
        <f t="shared" si="449"/>
        <v>0</v>
      </c>
      <c r="AL1129" s="41">
        <f t="shared" si="450"/>
        <v>0</v>
      </c>
      <c r="AM1129" s="41">
        <f t="shared" si="451"/>
        <v>0</v>
      </c>
      <c r="AN1129" s="41">
        <f t="shared" si="452"/>
        <v>0</v>
      </c>
      <c r="AO1129" s="41">
        <f t="shared" si="453"/>
        <v>0</v>
      </c>
      <c r="AP1129" s="41">
        <f t="shared" si="454"/>
        <v>0</v>
      </c>
      <c r="AQ1129" s="41">
        <f t="shared" si="455"/>
        <v>0</v>
      </c>
      <c r="AR1129" s="41">
        <f t="shared" si="456"/>
        <v>0</v>
      </c>
      <c r="AS1129" s="41">
        <f t="shared" si="457"/>
        <v>0</v>
      </c>
      <c r="AT1129" s="41">
        <f t="shared" si="458"/>
        <v>0</v>
      </c>
      <c r="AU1129" s="41">
        <f t="shared" si="459"/>
        <v>0</v>
      </c>
      <c r="AV1129" s="41">
        <f t="shared" si="460"/>
        <v>0</v>
      </c>
      <c r="AW1129" s="41">
        <f t="shared" si="461"/>
        <v>0</v>
      </c>
      <c r="AX1129" s="41">
        <f t="shared" si="462"/>
        <v>0</v>
      </c>
      <c r="AY1129" s="41">
        <f t="shared" si="463"/>
        <v>0</v>
      </c>
      <c r="AZ1129" s="41">
        <f t="shared" si="464"/>
        <v>0</v>
      </c>
    </row>
    <row r="1130" spans="1:52" ht="15" customHeight="1">
      <c r="A1130" s="159"/>
      <c r="B1130" s="179"/>
      <c r="C1130" s="220" t="s">
        <v>1171</v>
      </c>
      <c r="D1130" s="573" t="str">
        <f t="shared" si="447"/>
        <v/>
      </c>
      <c r="E1130" s="573"/>
      <c r="F1130" s="573"/>
      <c r="G1130" s="551" t="str">
        <f t="shared" si="448"/>
        <v/>
      </c>
      <c r="H1130" s="551"/>
      <c r="I1130" s="551"/>
      <c r="J1130" s="551"/>
      <c r="K1130" s="551"/>
      <c r="L1130" s="551"/>
      <c r="M1130" s="551"/>
      <c r="N1130" s="551"/>
      <c r="O1130" s="27"/>
      <c r="P1130" s="27"/>
      <c r="Q1130" s="27"/>
      <c r="R1130" s="27"/>
      <c r="S1130" s="27"/>
      <c r="T1130" s="27"/>
      <c r="U1130" s="27"/>
      <c r="V1130" s="27"/>
      <c r="W1130" s="27"/>
      <c r="X1130" s="27"/>
      <c r="Y1130" s="27"/>
      <c r="Z1130" s="27"/>
      <c r="AA1130" s="27"/>
      <c r="AB1130" s="27"/>
      <c r="AC1130" s="27"/>
      <c r="AD1130" s="27"/>
      <c r="AK1130" s="41">
        <f t="shared" si="449"/>
        <v>0</v>
      </c>
      <c r="AL1130" s="41">
        <f t="shared" si="450"/>
        <v>0</v>
      </c>
      <c r="AM1130" s="41">
        <f t="shared" si="451"/>
        <v>0</v>
      </c>
      <c r="AN1130" s="41">
        <f t="shared" si="452"/>
        <v>0</v>
      </c>
      <c r="AO1130" s="41">
        <f t="shared" si="453"/>
        <v>0</v>
      </c>
      <c r="AP1130" s="41">
        <f t="shared" si="454"/>
        <v>0</v>
      </c>
      <c r="AQ1130" s="41">
        <f t="shared" si="455"/>
        <v>0</v>
      </c>
      <c r="AR1130" s="41">
        <f t="shared" si="456"/>
        <v>0</v>
      </c>
      <c r="AS1130" s="41">
        <f t="shared" si="457"/>
        <v>0</v>
      </c>
      <c r="AT1130" s="41">
        <f t="shared" si="458"/>
        <v>0</v>
      </c>
      <c r="AU1130" s="41">
        <f t="shared" si="459"/>
        <v>0</v>
      </c>
      <c r="AV1130" s="41">
        <f t="shared" si="460"/>
        <v>0</v>
      </c>
      <c r="AW1130" s="41">
        <f t="shared" si="461"/>
        <v>0</v>
      </c>
      <c r="AX1130" s="41">
        <f t="shared" si="462"/>
        <v>0</v>
      </c>
      <c r="AY1130" s="41">
        <f t="shared" si="463"/>
        <v>0</v>
      </c>
      <c r="AZ1130" s="41">
        <f t="shared" si="464"/>
        <v>0</v>
      </c>
    </row>
    <row r="1131" spans="1:52" ht="15" customHeight="1">
      <c r="A1131" s="159"/>
      <c r="B1131" s="179"/>
      <c r="C1131" s="220" t="s">
        <v>1172</v>
      </c>
      <c r="D1131" s="573" t="str">
        <f t="shared" si="447"/>
        <v/>
      </c>
      <c r="E1131" s="573"/>
      <c r="F1131" s="573"/>
      <c r="G1131" s="551" t="str">
        <f t="shared" si="448"/>
        <v/>
      </c>
      <c r="H1131" s="551"/>
      <c r="I1131" s="551"/>
      <c r="J1131" s="551"/>
      <c r="K1131" s="551"/>
      <c r="L1131" s="551"/>
      <c r="M1131" s="551"/>
      <c r="N1131" s="551"/>
      <c r="O1131" s="27"/>
      <c r="P1131" s="27"/>
      <c r="Q1131" s="27"/>
      <c r="R1131" s="27"/>
      <c r="S1131" s="27"/>
      <c r="T1131" s="27"/>
      <c r="U1131" s="27"/>
      <c r="V1131" s="27"/>
      <c r="W1131" s="27"/>
      <c r="X1131" s="27"/>
      <c r="Y1131" s="27"/>
      <c r="Z1131" s="27"/>
      <c r="AA1131" s="27"/>
      <c r="AB1131" s="27"/>
      <c r="AC1131" s="27"/>
      <c r="AD1131" s="27"/>
      <c r="AK1131" s="41">
        <f t="shared" si="449"/>
        <v>0</v>
      </c>
      <c r="AL1131" s="41">
        <f t="shared" si="450"/>
        <v>0</v>
      </c>
      <c r="AM1131" s="41">
        <f t="shared" si="451"/>
        <v>0</v>
      </c>
      <c r="AN1131" s="41">
        <f t="shared" si="452"/>
        <v>0</v>
      </c>
      <c r="AO1131" s="41">
        <f t="shared" si="453"/>
        <v>0</v>
      </c>
      <c r="AP1131" s="41">
        <f t="shared" si="454"/>
        <v>0</v>
      </c>
      <c r="AQ1131" s="41">
        <f t="shared" si="455"/>
        <v>0</v>
      </c>
      <c r="AR1131" s="41">
        <f t="shared" si="456"/>
        <v>0</v>
      </c>
      <c r="AS1131" s="41">
        <f t="shared" si="457"/>
        <v>0</v>
      </c>
      <c r="AT1131" s="41">
        <f t="shared" si="458"/>
        <v>0</v>
      </c>
      <c r="AU1131" s="41">
        <f t="shared" si="459"/>
        <v>0</v>
      </c>
      <c r="AV1131" s="41">
        <f t="shared" si="460"/>
        <v>0</v>
      </c>
      <c r="AW1131" s="41">
        <f t="shared" si="461"/>
        <v>0</v>
      </c>
      <c r="AX1131" s="41">
        <f t="shared" si="462"/>
        <v>0</v>
      </c>
      <c r="AY1131" s="41">
        <f t="shared" si="463"/>
        <v>0</v>
      </c>
      <c r="AZ1131" s="41">
        <f t="shared" si="464"/>
        <v>0</v>
      </c>
    </row>
    <row r="1132" spans="1:52" ht="15" customHeight="1">
      <c r="A1132" s="159"/>
      <c r="B1132" s="179"/>
      <c r="C1132" s="220" t="s">
        <v>1173</v>
      </c>
      <c r="D1132" s="573" t="str">
        <f t="shared" si="447"/>
        <v/>
      </c>
      <c r="E1132" s="573"/>
      <c r="F1132" s="573"/>
      <c r="G1132" s="551" t="str">
        <f t="shared" si="448"/>
        <v/>
      </c>
      <c r="H1132" s="551"/>
      <c r="I1132" s="551"/>
      <c r="J1132" s="551"/>
      <c r="K1132" s="551"/>
      <c r="L1132" s="551"/>
      <c r="M1132" s="551"/>
      <c r="N1132" s="551"/>
      <c r="O1132" s="27"/>
      <c r="P1132" s="27"/>
      <c r="Q1132" s="27"/>
      <c r="R1132" s="27"/>
      <c r="S1132" s="27"/>
      <c r="T1132" s="27"/>
      <c r="U1132" s="27"/>
      <c r="V1132" s="27"/>
      <c r="W1132" s="27"/>
      <c r="X1132" s="27"/>
      <c r="Y1132" s="27"/>
      <c r="Z1132" s="27"/>
      <c r="AA1132" s="27"/>
      <c r="AB1132" s="27"/>
      <c r="AC1132" s="27"/>
      <c r="AD1132" s="27"/>
      <c r="AK1132" s="41">
        <f t="shared" si="449"/>
        <v>0</v>
      </c>
      <c r="AL1132" s="41">
        <f t="shared" si="450"/>
        <v>0</v>
      </c>
      <c r="AM1132" s="41">
        <f t="shared" si="451"/>
        <v>0</v>
      </c>
      <c r="AN1132" s="41">
        <f t="shared" si="452"/>
        <v>0</v>
      </c>
      <c r="AO1132" s="41">
        <f t="shared" si="453"/>
        <v>0</v>
      </c>
      <c r="AP1132" s="41">
        <f t="shared" si="454"/>
        <v>0</v>
      </c>
      <c r="AQ1132" s="41">
        <f t="shared" si="455"/>
        <v>0</v>
      </c>
      <c r="AR1132" s="41">
        <f t="shared" si="456"/>
        <v>0</v>
      </c>
      <c r="AS1132" s="41">
        <f t="shared" si="457"/>
        <v>0</v>
      </c>
      <c r="AT1132" s="41">
        <f t="shared" si="458"/>
        <v>0</v>
      </c>
      <c r="AU1132" s="41">
        <f t="shared" si="459"/>
        <v>0</v>
      </c>
      <c r="AV1132" s="41">
        <f t="shared" si="460"/>
        <v>0</v>
      </c>
      <c r="AW1132" s="41">
        <f t="shared" si="461"/>
        <v>0</v>
      </c>
      <c r="AX1132" s="41">
        <f t="shared" si="462"/>
        <v>0</v>
      </c>
      <c r="AY1132" s="41">
        <f t="shared" si="463"/>
        <v>0</v>
      </c>
      <c r="AZ1132" s="41">
        <f t="shared" si="464"/>
        <v>0</v>
      </c>
    </row>
    <row r="1133" spans="1:52" ht="15" customHeight="1">
      <c r="A1133" s="159"/>
      <c r="B1133" s="179"/>
      <c r="C1133" s="220" t="s">
        <v>1174</v>
      </c>
      <c r="D1133" s="573" t="str">
        <f t="shared" si="447"/>
        <v/>
      </c>
      <c r="E1133" s="573"/>
      <c r="F1133" s="573"/>
      <c r="G1133" s="551" t="str">
        <f t="shared" si="448"/>
        <v/>
      </c>
      <c r="H1133" s="551"/>
      <c r="I1133" s="551"/>
      <c r="J1133" s="551"/>
      <c r="K1133" s="551"/>
      <c r="L1133" s="551"/>
      <c r="M1133" s="551"/>
      <c r="N1133" s="551"/>
      <c r="O1133" s="27"/>
      <c r="P1133" s="27"/>
      <c r="Q1133" s="27"/>
      <c r="R1133" s="27"/>
      <c r="S1133" s="27"/>
      <c r="T1133" s="27"/>
      <c r="U1133" s="27"/>
      <c r="V1133" s="27"/>
      <c r="W1133" s="27"/>
      <c r="X1133" s="27"/>
      <c r="Y1133" s="27"/>
      <c r="Z1133" s="27"/>
      <c r="AA1133" s="27"/>
      <c r="AB1133" s="27"/>
      <c r="AC1133" s="27"/>
      <c r="AD1133" s="27"/>
      <c r="AK1133" s="41">
        <f t="shared" si="449"/>
        <v>0</v>
      </c>
      <c r="AL1133" s="41">
        <f t="shared" si="450"/>
        <v>0</v>
      </c>
      <c r="AM1133" s="41">
        <f t="shared" si="451"/>
        <v>0</v>
      </c>
      <c r="AN1133" s="41">
        <f t="shared" si="452"/>
        <v>0</v>
      </c>
      <c r="AO1133" s="41">
        <f t="shared" si="453"/>
        <v>0</v>
      </c>
      <c r="AP1133" s="41">
        <f t="shared" si="454"/>
        <v>0</v>
      </c>
      <c r="AQ1133" s="41">
        <f t="shared" si="455"/>
        <v>0</v>
      </c>
      <c r="AR1133" s="41">
        <f t="shared" si="456"/>
        <v>0</v>
      </c>
      <c r="AS1133" s="41">
        <f t="shared" si="457"/>
        <v>0</v>
      </c>
      <c r="AT1133" s="41">
        <f t="shared" si="458"/>
        <v>0</v>
      </c>
      <c r="AU1133" s="41">
        <f t="shared" si="459"/>
        <v>0</v>
      </c>
      <c r="AV1133" s="41">
        <f t="shared" si="460"/>
        <v>0</v>
      </c>
      <c r="AW1133" s="41">
        <f t="shared" si="461"/>
        <v>0</v>
      </c>
      <c r="AX1133" s="41">
        <f t="shared" si="462"/>
        <v>0</v>
      </c>
      <c r="AY1133" s="41">
        <f t="shared" si="463"/>
        <v>0</v>
      </c>
      <c r="AZ1133" s="41">
        <f t="shared" si="464"/>
        <v>0</v>
      </c>
    </row>
    <row r="1134" spans="1:52" ht="15" customHeight="1">
      <c r="A1134" s="159"/>
      <c r="B1134" s="179"/>
      <c r="C1134" s="220" t="s">
        <v>1175</v>
      </c>
      <c r="D1134" s="573" t="str">
        <f t="shared" si="447"/>
        <v/>
      </c>
      <c r="E1134" s="573"/>
      <c r="F1134" s="573"/>
      <c r="G1134" s="551" t="str">
        <f t="shared" si="448"/>
        <v/>
      </c>
      <c r="H1134" s="551"/>
      <c r="I1134" s="551"/>
      <c r="J1134" s="551"/>
      <c r="K1134" s="551"/>
      <c r="L1134" s="551"/>
      <c r="M1134" s="551"/>
      <c r="N1134" s="551"/>
      <c r="O1134" s="27"/>
      <c r="P1134" s="27"/>
      <c r="Q1134" s="27"/>
      <c r="R1134" s="27"/>
      <c r="S1134" s="27"/>
      <c r="T1134" s="27"/>
      <c r="U1134" s="27"/>
      <c r="V1134" s="27"/>
      <c r="W1134" s="27"/>
      <c r="X1134" s="27"/>
      <c r="Y1134" s="27"/>
      <c r="Z1134" s="27"/>
      <c r="AA1134" s="27"/>
      <c r="AB1134" s="27"/>
      <c r="AC1134" s="27"/>
      <c r="AD1134" s="27"/>
      <c r="AK1134" s="41">
        <f t="shared" si="449"/>
        <v>0</v>
      </c>
      <c r="AL1134" s="41">
        <f t="shared" si="450"/>
        <v>0</v>
      </c>
      <c r="AM1134" s="41">
        <f t="shared" si="451"/>
        <v>0</v>
      </c>
      <c r="AN1134" s="41">
        <f t="shared" si="452"/>
        <v>0</v>
      </c>
      <c r="AO1134" s="41">
        <f t="shared" si="453"/>
        <v>0</v>
      </c>
      <c r="AP1134" s="41">
        <f t="shared" si="454"/>
        <v>0</v>
      </c>
      <c r="AQ1134" s="41">
        <f t="shared" si="455"/>
        <v>0</v>
      </c>
      <c r="AR1134" s="41">
        <f t="shared" si="456"/>
        <v>0</v>
      </c>
      <c r="AS1134" s="41">
        <f t="shared" si="457"/>
        <v>0</v>
      </c>
      <c r="AT1134" s="41">
        <f t="shared" si="458"/>
        <v>0</v>
      </c>
      <c r="AU1134" s="41">
        <f t="shared" si="459"/>
        <v>0</v>
      </c>
      <c r="AV1134" s="41">
        <f t="shared" si="460"/>
        <v>0</v>
      </c>
      <c r="AW1134" s="41">
        <f t="shared" si="461"/>
        <v>0</v>
      </c>
      <c r="AX1134" s="41">
        <f t="shared" si="462"/>
        <v>0</v>
      </c>
      <c r="AY1134" s="41">
        <f t="shared" si="463"/>
        <v>0</v>
      </c>
      <c r="AZ1134" s="41">
        <f t="shared" si="464"/>
        <v>0</v>
      </c>
    </row>
    <row r="1135" spans="1:52" ht="15" customHeight="1">
      <c r="A1135" s="159"/>
      <c r="B1135" s="179"/>
      <c r="C1135" s="220" t="s">
        <v>1176</v>
      </c>
      <c r="D1135" s="573" t="str">
        <f t="shared" si="447"/>
        <v/>
      </c>
      <c r="E1135" s="573"/>
      <c r="F1135" s="573"/>
      <c r="G1135" s="551" t="str">
        <f t="shared" si="448"/>
        <v/>
      </c>
      <c r="H1135" s="551"/>
      <c r="I1135" s="551"/>
      <c r="J1135" s="551"/>
      <c r="K1135" s="551"/>
      <c r="L1135" s="551"/>
      <c r="M1135" s="551"/>
      <c r="N1135" s="551"/>
      <c r="O1135" s="27"/>
      <c r="P1135" s="27"/>
      <c r="Q1135" s="27"/>
      <c r="R1135" s="27"/>
      <c r="S1135" s="27"/>
      <c r="T1135" s="27"/>
      <c r="U1135" s="27"/>
      <c r="V1135" s="27"/>
      <c r="W1135" s="27"/>
      <c r="X1135" s="27"/>
      <c r="Y1135" s="27"/>
      <c r="Z1135" s="27"/>
      <c r="AA1135" s="27"/>
      <c r="AB1135" s="27"/>
      <c r="AC1135" s="27"/>
      <c r="AD1135" s="27"/>
      <c r="AK1135" s="41">
        <f t="shared" si="449"/>
        <v>0</v>
      </c>
      <c r="AL1135" s="41">
        <f t="shared" si="450"/>
        <v>0</v>
      </c>
      <c r="AM1135" s="41">
        <f t="shared" si="451"/>
        <v>0</v>
      </c>
      <c r="AN1135" s="41">
        <f t="shared" si="452"/>
        <v>0</v>
      </c>
      <c r="AO1135" s="41">
        <f t="shared" si="453"/>
        <v>0</v>
      </c>
      <c r="AP1135" s="41">
        <f t="shared" si="454"/>
        <v>0</v>
      </c>
      <c r="AQ1135" s="41">
        <f t="shared" si="455"/>
        <v>0</v>
      </c>
      <c r="AR1135" s="41">
        <f t="shared" si="456"/>
        <v>0</v>
      </c>
      <c r="AS1135" s="41">
        <f t="shared" si="457"/>
        <v>0</v>
      </c>
      <c r="AT1135" s="41">
        <f t="shared" si="458"/>
        <v>0</v>
      </c>
      <c r="AU1135" s="41">
        <f t="shared" si="459"/>
        <v>0</v>
      </c>
      <c r="AV1135" s="41">
        <f t="shared" si="460"/>
        <v>0</v>
      </c>
      <c r="AW1135" s="41">
        <f t="shared" si="461"/>
        <v>0</v>
      </c>
      <c r="AX1135" s="41">
        <f t="shared" si="462"/>
        <v>0</v>
      </c>
      <c r="AY1135" s="41">
        <f t="shared" si="463"/>
        <v>0</v>
      </c>
      <c r="AZ1135" s="41">
        <f t="shared" si="464"/>
        <v>0</v>
      </c>
    </row>
    <row r="1136" spans="1:52" ht="15" customHeight="1">
      <c r="A1136" s="159"/>
      <c r="B1136" s="179"/>
      <c r="C1136" s="220" t="s">
        <v>1177</v>
      </c>
      <c r="D1136" s="573" t="str">
        <f t="shared" si="447"/>
        <v/>
      </c>
      <c r="E1136" s="573"/>
      <c r="F1136" s="573"/>
      <c r="G1136" s="551" t="str">
        <f t="shared" si="448"/>
        <v/>
      </c>
      <c r="H1136" s="551"/>
      <c r="I1136" s="551"/>
      <c r="J1136" s="551"/>
      <c r="K1136" s="551"/>
      <c r="L1136" s="551"/>
      <c r="M1136" s="551"/>
      <c r="N1136" s="551"/>
      <c r="O1136" s="27"/>
      <c r="P1136" s="27"/>
      <c r="Q1136" s="27"/>
      <c r="R1136" s="27"/>
      <c r="S1136" s="27"/>
      <c r="T1136" s="27"/>
      <c r="U1136" s="27"/>
      <c r="V1136" s="27"/>
      <c r="W1136" s="27"/>
      <c r="X1136" s="27"/>
      <c r="Y1136" s="27"/>
      <c r="Z1136" s="27"/>
      <c r="AA1136" s="27"/>
      <c r="AB1136" s="27"/>
      <c r="AC1136" s="27"/>
      <c r="AD1136" s="27"/>
      <c r="AK1136" s="41">
        <f t="shared" si="449"/>
        <v>0</v>
      </c>
      <c r="AL1136" s="41">
        <f t="shared" si="450"/>
        <v>0</v>
      </c>
      <c r="AM1136" s="41">
        <f t="shared" si="451"/>
        <v>0</v>
      </c>
      <c r="AN1136" s="41">
        <f t="shared" si="452"/>
        <v>0</v>
      </c>
      <c r="AO1136" s="41">
        <f t="shared" si="453"/>
        <v>0</v>
      </c>
      <c r="AP1136" s="41">
        <f t="shared" si="454"/>
        <v>0</v>
      </c>
      <c r="AQ1136" s="41">
        <f t="shared" si="455"/>
        <v>0</v>
      </c>
      <c r="AR1136" s="41">
        <f t="shared" si="456"/>
        <v>0</v>
      </c>
      <c r="AS1136" s="41">
        <f t="shared" si="457"/>
        <v>0</v>
      </c>
      <c r="AT1136" s="41">
        <f t="shared" si="458"/>
        <v>0</v>
      </c>
      <c r="AU1136" s="41">
        <f t="shared" si="459"/>
        <v>0</v>
      </c>
      <c r="AV1136" s="41">
        <f t="shared" si="460"/>
        <v>0</v>
      </c>
      <c r="AW1136" s="41">
        <f t="shared" si="461"/>
        <v>0</v>
      </c>
      <c r="AX1136" s="41">
        <f t="shared" si="462"/>
        <v>0</v>
      </c>
      <c r="AY1136" s="41">
        <f t="shared" si="463"/>
        <v>0</v>
      </c>
      <c r="AZ1136" s="41">
        <f t="shared" si="464"/>
        <v>0</v>
      </c>
    </row>
    <row r="1137" spans="1:52" ht="15" customHeight="1">
      <c r="A1137" s="159"/>
      <c r="B1137" s="179"/>
      <c r="C1137" s="220" t="s">
        <v>1178</v>
      </c>
      <c r="D1137" s="573" t="str">
        <f t="shared" si="447"/>
        <v/>
      </c>
      <c r="E1137" s="573"/>
      <c r="F1137" s="573"/>
      <c r="G1137" s="551" t="str">
        <f t="shared" si="448"/>
        <v/>
      </c>
      <c r="H1137" s="551"/>
      <c r="I1137" s="551"/>
      <c r="J1137" s="551"/>
      <c r="K1137" s="551"/>
      <c r="L1137" s="551"/>
      <c r="M1137" s="551"/>
      <c r="N1137" s="551"/>
      <c r="O1137" s="27"/>
      <c r="P1137" s="27"/>
      <c r="Q1137" s="27"/>
      <c r="R1137" s="27"/>
      <c r="S1137" s="27"/>
      <c r="T1137" s="27"/>
      <c r="U1137" s="27"/>
      <c r="V1137" s="27"/>
      <c r="W1137" s="27"/>
      <c r="X1137" s="27"/>
      <c r="Y1137" s="27"/>
      <c r="Z1137" s="27"/>
      <c r="AA1137" s="27"/>
      <c r="AB1137" s="27"/>
      <c r="AC1137" s="27"/>
      <c r="AD1137" s="27"/>
      <c r="AK1137" s="41">
        <f t="shared" si="449"/>
        <v>0</v>
      </c>
      <c r="AL1137" s="41">
        <f t="shared" si="450"/>
        <v>0</v>
      </c>
      <c r="AM1137" s="41">
        <f t="shared" si="451"/>
        <v>0</v>
      </c>
      <c r="AN1137" s="41">
        <f t="shared" si="452"/>
        <v>0</v>
      </c>
      <c r="AO1137" s="41">
        <f t="shared" si="453"/>
        <v>0</v>
      </c>
      <c r="AP1137" s="41">
        <f t="shared" si="454"/>
        <v>0</v>
      </c>
      <c r="AQ1137" s="41">
        <f t="shared" si="455"/>
        <v>0</v>
      </c>
      <c r="AR1137" s="41">
        <f t="shared" si="456"/>
        <v>0</v>
      </c>
      <c r="AS1137" s="41">
        <f t="shared" si="457"/>
        <v>0</v>
      </c>
      <c r="AT1137" s="41">
        <f t="shared" si="458"/>
        <v>0</v>
      </c>
      <c r="AU1137" s="41">
        <f t="shared" si="459"/>
        <v>0</v>
      </c>
      <c r="AV1137" s="41">
        <f t="shared" si="460"/>
        <v>0</v>
      </c>
      <c r="AW1137" s="41">
        <f t="shared" si="461"/>
        <v>0</v>
      </c>
      <c r="AX1137" s="41">
        <f t="shared" si="462"/>
        <v>0</v>
      </c>
      <c r="AY1137" s="41">
        <f t="shared" si="463"/>
        <v>0</v>
      </c>
      <c r="AZ1137" s="41">
        <f t="shared" si="464"/>
        <v>0</v>
      </c>
    </row>
    <row r="1138" spans="1:52" ht="15" customHeight="1">
      <c r="A1138" s="159"/>
      <c r="B1138" s="179"/>
      <c r="C1138" s="220" t="s">
        <v>1179</v>
      </c>
      <c r="D1138" s="573" t="str">
        <f t="shared" si="447"/>
        <v/>
      </c>
      <c r="E1138" s="573"/>
      <c r="F1138" s="573"/>
      <c r="G1138" s="551" t="str">
        <f t="shared" si="448"/>
        <v/>
      </c>
      <c r="H1138" s="551"/>
      <c r="I1138" s="551"/>
      <c r="J1138" s="551"/>
      <c r="K1138" s="551"/>
      <c r="L1138" s="551"/>
      <c r="M1138" s="551"/>
      <c r="N1138" s="551"/>
      <c r="O1138" s="27"/>
      <c r="P1138" s="27"/>
      <c r="Q1138" s="27"/>
      <c r="R1138" s="27"/>
      <c r="S1138" s="27"/>
      <c r="T1138" s="27"/>
      <c r="U1138" s="27"/>
      <c r="V1138" s="27"/>
      <c r="W1138" s="27"/>
      <c r="X1138" s="27"/>
      <c r="Y1138" s="27"/>
      <c r="Z1138" s="27"/>
      <c r="AA1138" s="27"/>
      <c r="AB1138" s="27"/>
      <c r="AC1138" s="27"/>
      <c r="AD1138" s="27"/>
      <c r="AK1138" s="41">
        <f t="shared" si="449"/>
        <v>0</v>
      </c>
      <c r="AL1138" s="41">
        <f t="shared" si="450"/>
        <v>0</v>
      </c>
      <c r="AM1138" s="41">
        <f t="shared" si="451"/>
        <v>0</v>
      </c>
      <c r="AN1138" s="41">
        <f t="shared" si="452"/>
        <v>0</v>
      </c>
      <c r="AO1138" s="41">
        <f t="shared" si="453"/>
        <v>0</v>
      </c>
      <c r="AP1138" s="41">
        <f t="shared" si="454"/>
        <v>0</v>
      </c>
      <c r="AQ1138" s="41">
        <f t="shared" si="455"/>
        <v>0</v>
      </c>
      <c r="AR1138" s="41">
        <f t="shared" si="456"/>
        <v>0</v>
      </c>
      <c r="AS1138" s="41">
        <f t="shared" si="457"/>
        <v>0</v>
      </c>
      <c r="AT1138" s="41">
        <f t="shared" si="458"/>
        <v>0</v>
      </c>
      <c r="AU1138" s="41">
        <f t="shared" si="459"/>
        <v>0</v>
      </c>
      <c r="AV1138" s="41">
        <f t="shared" si="460"/>
        <v>0</v>
      </c>
      <c r="AW1138" s="41">
        <f t="shared" si="461"/>
        <v>0</v>
      </c>
      <c r="AX1138" s="41">
        <f t="shared" si="462"/>
        <v>0</v>
      </c>
      <c r="AY1138" s="41">
        <f t="shared" si="463"/>
        <v>0</v>
      </c>
      <c r="AZ1138" s="41">
        <f t="shared" si="464"/>
        <v>0</v>
      </c>
    </row>
    <row r="1139" spans="1:52" ht="15" customHeight="1">
      <c r="A1139" s="159"/>
      <c r="B1139" s="179"/>
      <c r="C1139" s="220" t="s">
        <v>1180</v>
      </c>
      <c r="D1139" s="573" t="str">
        <f t="shared" si="447"/>
        <v/>
      </c>
      <c r="E1139" s="573"/>
      <c r="F1139" s="573"/>
      <c r="G1139" s="551" t="str">
        <f t="shared" si="448"/>
        <v/>
      </c>
      <c r="H1139" s="551"/>
      <c r="I1139" s="551"/>
      <c r="J1139" s="551"/>
      <c r="K1139" s="551"/>
      <c r="L1139" s="551"/>
      <c r="M1139" s="551"/>
      <c r="N1139" s="551"/>
      <c r="O1139" s="27"/>
      <c r="P1139" s="27"/>
      <c r="Q1139" s="27"/>
      <c r="R1139" s="27"/>
      <c r="S1139" s="27"/>
      <c r="T1139" s="27"/>
      <c r="U1139" s="27"/>
      <c r="V1139" s="27"/>
      <c r="W1139" s="27"/>
      <c r="X1139" s="27"/>
      <c r="Y1139" s="27"/>
      <c r="Z1139" s="27"/>
      <c r="AA1139" s="27"/>
      <c r="AB1139" s="27"/>
      <c r="AC1139" s="27"/>
      <c r="AD1139" s="27"/>
      <c r="AK1139" s="41">
        <f t="shared" si="449"/>
        <v>0</v>
      </c>
      <c r="AL1139" s="41">
        <f t="shared" si="450"/>
        <v>0</v>
      </c>
      <c r="AM1139" s="41">
        <f t="shared" si="451"/>
        <v>0</v>
      </c>
      <c r="AN1139" s="41">
        <f t="shared" si="452"/>
        <v>0</v>
      </c>
      <c r="AO1139" s="41">
        <f t="shared" si="453"/>
        <v>0</v>
      </c>
      <c r="AP1139" s="41">
        <f t="shared" si="454"/>
        <v>0</v>
      </c>
      <c r="AQ1139" s="41">
        <f t="shared" si="455"/>
        <v>0</v>
      </c>
      <c r="AR1139" s="41">
        <f t="shared" si="456"/>
        <v>0</v>
      </c>
      <c r="AS1139" s="41">
        <f t="shared" si="457"/>
        <v>0</v>
      </c>
      <c r="AT1139" s="41">
        <f t="shared" si="458"/>
        <v>0</v>
      </c>
      <c r="AU1139" s="41">
        <f t="shared" si="459"/>
        <v>0</v>
      </c>
      <c r="AV1139" s="41">
        <f t="shared" si="460"/>
        <v>0</v>
      </c>
      <c r="AW1139" s="41">
        <f t="shared" si="461"/>
        <v>0</v>
      </c>
      <c r="AX1139" s="41">
        <f t="shared" si="462"/>
        <v>0</v>
      </c>
      <c r="AY1139" s="41">
        <f t="shared" si="463"/>
        <v>0</v>
      </c>
      <c r="AZ1139" s="41">
        <f t="shared" si="464"/>
        <v>0</v>
      </c>
    </row>
    <row r="1140" spans="1:52" ht="15" customHeight="1">
      <c r="A1140" s="159"/>
      <c r="B1140" s="179"/>
      <c r="C1140" s="220" t="s">
        <v>1181</v>
      </c>
      <c r="D1140" s="573" t="str">
        <f t="shared" si="447"/>
        <v/>
      </c>
      <c r="E1140" s="573"/>
      <c r="F1140" s="573"/>
      <c r="G1140" s="551" t="str">
        <f t="shared" si="448"/>
        <v/>
      </c>
      <c r="H1140" s="551"/>
      <c r="I1140" s="551"/>
      <c r="J1140" s="551"/>
      <c r="K1140" s="551"/>
      <c r="L1140" s="551"/>
      <c r="M1140" s="551"/>
      <c r="N1140" s="551"/>
      <c r="O1140" s="27"/>
      <c r="P1140" s="27"/>
      <c r="Q1140" s="27"/>
      <c r="R1140" s="27"/>
      <c r="S1140" s="27"/>
      <c r="T1140" s="27"/>
      <c r="U1140" s="27"/>
      <c r="V1140" s="27"/>
      <c r="W1140" s="27"/>
      <c r="X1140" s="27"/>
      <c r="Y1140" s="27"/>
      <c r="Z1140" s="27"/>
      <c r="AA1140" s="27"/>
      <c r="AB1140" s="27"/>
      <c r="AC1140" s="27"/>
      <c r="AD1140" s="27"/>
      <c r="AK1140" s="41">
        <f t="shared" si="449"/>
        <v>0</v>
      </c>
      <c r="AL1140" s="41">
        <f t="shared" si="450"/>
        <v>0</v>
      </c>
      <c r="AM1140" s="41">
        <f t="shared" si="451"/>
        <v>0</v>
      </c>
      <c r="AN1140" s="41">
        <f t="shared" si="452"/>
        <v>0</v>
      </c>
      <c r="AO1140" s="41">
        <f t="shared" si="453"/>
        <v>0</v>
      </c>
      <c r="AP1140" s="41">
        <f t="shared" si="454"/>
        <v>0</v>
      </c>
      <c r="AQ1140" s="41">
        <f t="shared" si="455"/>
        <v>0</v>
      </c>
      <c r="AR1140" s="41">
        <f t="shared" si="456"/>
        <v>0</v>
      </c>
      <c r="AS1140" s="41">
        <f t="shared" si="457"/>
        <v>0</v>
      </c>
      <c r="AT1140" s="41">
        <f t="shared" si="458"/>
        <v>0</v>
      </c>
      <c r="AU1140" s="41">
        <f t="shared" si="459"/>
        <v>0</v>
      </c>
      <c r="AV1140" s="41">
        <f t="shared" si="460"/>
        <v>0</v>
      </c>
      <c r="AW1140" s="41">
        <f t="shared" si="461"/>
        <v>0</v>
      </c>
      <c r="AX1140" s="41">
        <f t="shared" si="462"/>
        <v>0</v>
      </c>
      <c r="AY1140" s="41">
        <f t="shared" si="463"/>
        <v>0</v>
      </c>
      <c r="AZ1140" s="41">
        <f t="shared" si="464"/>
        <v>0</v>
      </c>
    </row>
    <row r="1141" spans="1:52" ht="15" customHeight="1">
      <c r="A1141" s="159"/>
      <c r="B1141" s="179"/>
      <c r="C1141" s="220" t="s">
        <v>1182</v>
      </c>
      <c r="D1141" s="573" t="str">
        <f t="shared" si="447"/>
        <v/>
      </c>
      <c r="E1141" s="573"/>
      <c r="F1141" s="573"/>
      <c r="G1141" s="551" t="str">
        <f t="shared" si="448"/>
        <v/>
      </c>
      <c r="H1141" s="551"/>
      <c r="I1141" s="551"/>
      <c r="J1141" s="551"/>
      <c r="K1141" s="551"/>
      <c r="L1141" s="551"/>
      <c r="M1141" s="551"/>
      <c r="N1141" s="551"/>
      <c r="O1141" s="27"/>
      <c r="P1141" s="27"/>
      <c r="Q1141" s="27"/>
      <c r="R1141" s="27"/>
      <c r="S1141" s="27"/>
      <c r="T1141" s="27"/>
      <c r="U1141" s="27"/>
      <c r="V1141" s="27"/>
      <c r="W1141" s="27"/>
      <c r="X1141" s="27"/>
      <c r="Y1141" s="27"/>
      <c r="Z1141" s="27"/>
      <c r="AA1141" s="27"/>
      <c r="AB1141" s="27"/>
      <c r="AC1141" s="27"/>
      <c r="AD1141" s="27"/>
      <c r="AK1141" s="41">
        <f t="shared" si="449"/>
        <v>0</v>
      </c>
      <c r="AL1141" s="41">
        <f t="shared" si="450"/>
        <v>0</v>
      </c>
      <c r="AM1141" s="41">
        <f t="shared" si="451"/>
        <v>0</v>
      </c>
      <c r="AN1141" s="41">
        <f t="shared" si="452"/>
        <v>0</v>
      </c>
      <c r="AO1141" s="41">
        <f t="shared" si="453"/>
        <v>0</v>
      </c>
      <c r="AP1141" s="41">
        <f t="shared" si="454"/>
        <v>0</v>
      </c>
      <c r="AQ1141" s="41">
        <f t="shared" si="455"/>
        <v>0</v>
      </c>
      <c r="AR1141" s="41">
        <f t="shared" si="456"/>
        <v>0</v>
      </c>
      <c r="AS1141" s="41">
        <f t="shared" si="457"/>
        <v>0</v>
      </c>
      <c r="AT1141" s="41">
        <f t="shared" si="458"/>
        <v>0</v>
      </c>
      <c r="AU1141" s="41">
        <f t="shared" si="459"/>
        <v>0</v>
      </c>
      <c r="AV1141" s="41">
        <f t="shared" si="460"/>
        <v>0</v>
      </c>
      <c r="AW1141" s="41">
        <f t="shared" si="461"/>
        <v>0</v>
      </c>
      <c r="AX1141" s="41">
        <f t="shared" si="462"/>
        <v>0</v>
      </c>
      <c r="AY1141" s="41">
        <f t="shared" si="463"/>
        <v>0</v>
      </c>
      <c r="AZ1141" s="41">
        <f t="shared" si="464"/>
        <v>0</v>
      </c>
    </row>
    <row r="1142" spans="1:52" ht="15" customHeight="1">
      <c r="A1142" s="159"/>
      <c r="B1142" s="179"/>
      <c r="C1142" s="220" t="s">
        <v>1183</v>
      </c>
      <c r="D1142" s="573" t="str">
        <f t="shared" si="447"/>
        <v/>
      </c>
      <c r="E1142" s="573"/>
      <c r="F1142" s="573"/>
      <c r="G1142" s="551" t="str">
        <f t="shared" si="448"/>
        <v/>
      </c>
      <c r="H1142" s="551"/>
      <c r="I1142" s="551"/>
      <c r="J1142" s="551"/>
      <c r="K1142" s="551"/>
      <c r="L1142" s="551"/>
      <c r="M1142" s="551"/>
      <c r="N1142" s="551"/>
      <c r="O1142" s="27"/>
      <c r="P1142" s="27"/>
      <c r="Q1142" s="27"/>
      <c r="R1142" s="27"/>
      <c r="S1142" s="27"/>
      <c r="T1142" s="27"/>
      <c r="U1142" s="27"/>
      <c r="V1142" s="27"/>
      <c r="W1142" s="27"/>
      <c r="X1142" s="27"/>
      <c r="Y1142" s="27"/>
      <c r="Z1142" s="27"/>
      <c r="AA1142" s="27"/>
      <c r="AB1142" s="27"/>
      <c r="AC1142" s="27"/>
      <c r="AD1142" s="27"/>
      <c r="AK1142" s="41">
        <f t="shared" si="449"/>
        <v>0</v>
      </c>
      <c r="AL1142" s="41">
        <f t="shared" si="450"/>
        <v>0</v>
      </c>
      <c r="AM1142" s="41">
        <f t="shared" si="451"/>
        <v>0</v>
      </c>
      <c r="AN1142" s="41">
        <f t="shared" si="452"/>
        <v>0</v>
      </c>
      <c r="AO1142" s="41">
        <f t="shared" si="453"/>
        <v>0</v>
      </c>
      <c r="AP1142" s="41">
        <f t="shared" si="454"/>
        <v>0</v>
      </c>
      <c r="AQ1142" s="41">
        <f t="shared" si="455"/>
        <v>0</v>
      </c>
      <c r="AR1142" s="41">
        <f t="shared" si="456"/>
        <v>0</v>
      </c>
      <c r="AS1142" s="41">
        <f t="shared" si="457"/>
        <v>0</v>
      </c>
      <c r="AT1142" s="41">
        <f t="shared" si="458"/>
        <v>0</v>
      </c>
      <c r="AU1142" s="41">
        <f t="shared" si="459"/>
        <v>0</v>
      </c>
      <c r="AV1142" s="41">
        <f t="shared" si="460"/>
        <v>0</v>
      </c>
      <c r="AW1142" s="41">
        <f t="shared" si="461"/>
        <v>0</v>
      </c>
      <c r="AX1142" s="41">
        <f t="shared" si="462"/>
        <v>0</v>
      </c>
      <c r="AY1142" s="41">
        <f t="shared" si="463"/>
        <v>0</v>
      </c>
      <c r="AZ1142" s="41">
        <f t="shared" si="464"/>
        <v>0</v>
      </c>
    </row>
    <row r="1143" spans="1:52" ht="15" customHeight="1">
      <c r="A1143" s="159"/>
      <c r="B1143" s="179"/>
      <c r="C1143" s="220" t="s">
        <v>1184</v>
      </c>
      <c r="D1143" s="573" t="str">
        <f t="shared" si="447"/>
        <v/>
      </c>
      <c r="E1143" s="573"/>
      <c r="F1143" s="573"/>
      <c r="G1143" s="551" t="str">
        <f t="shared" si="448"/>
        <v/>
      </c>
      <c r="H1143" s="551"/>
      <c r="I1143" s="551"/>
      <c r="J1143" s="551"/>
      <c r="K1143" s="551"/>
      <c r="L1143" s="551"/>
      <c r="M1143" s="551"/>
      <c r="N1143" s="551"/>
      <c r="O1143" s="27"/>
      <c r="P1143" s="27"/>
      <c r="Q1143" s="27"/>
      <c r="R1143" s="27"/>
      <c r="S1143" s="27"/>
      <c r="T1143" s="27"/>
      <c r="U1143" s="27"/>
      <c r="V1143" s="27"/>
      <c r="W1143" s="27"/>
      <c r="X1143" s="27"/>
      <c r="Y1143" s="27"/>
      <c r="Z1143" s="27"/>
      <c r="AA1143" s="27"/>
      <c r="AB1143" s="27"/>
      <c r="AC1143" s="27"/>
      <c r="AD1143" s="27"/>
      <c r="AK1143" s="41">
        <f t="shared" si="449"/>
        <v>0</v>
      </c>
      <c r="AL1143" s="41">
        <f t="shared" si="450"/>
        <v>0</v>
      </c>
      <c r="AM1143" s="41">
        <f t="shared" si="451"/>
        <v>0</v>
      </c>
      <c r="AN1143" s="41">
        <f t="shared" si="452"/>
        <v>0</v>
      </c>
      <c r="AO1143" s="41">
        <f t="shared" si="453"/>
        <v>0</v>
      </c>
      <c r="AP1143" s="41">
        <f t="shared" si="454"/>
        <v>0</v>
      </c>
      <c r="AQ1143" s="41">
        <f t="shared" si="455"/>
        <v>0</v>
      </c>
      <c r="AR1143" s="41">
        <f t="shared" si="456"/>
        <v>0</v>
      </c>
      <c r="AS1143" s="41">
        <f t="shared" si="457"/>
        <v>0</v>
      </c>
      <c r="AT1143" s="41">
        <f t="shared" si="458"/>
        <v>0</v>
      </c>
      <c r="AU1143" s="41">
        <f t="shared" si="459"/>
        <v>0</v>
      </c>
      <c r="AV1143" s="41">
        <f t="shared" si="460"/>
        <v>0</v>
      </c>
      <c r="AW1143" s="41">
        <f t="shared" si="461"/>
        <v>0</v>
      </c>
      <c r="AX1143" s="41">
        <f t="shared" si="462"/>
        <v>0</v>
      </c>
      <c r="AY1143" s="41">
        <f t="shared" si="463"/>
        <v>0</v>
      </c>
      <c r="AZ1143" s="41">
        <f t="shared" si="464"/>
        <v>0</v>
      </c>
    </row>
    <row r="1144" spans="1:52" ht="15" customHeight="1">
      <c r="A1144" s="159"/>
      <c r="B1144" s="179"/>
      <c r="C1144" s="220" t="s">
        <v>1185</v>
      </c>
      <c r="D1144" s="573" t="str">
        <f t="shared" si="447"/>
        <v/>
      </c>
      <c r="E1144" s="573"/>
      <c r="F1144" s="573"/>
      <c r="G1144" s="551" t="str">
        <f t="shared" si="448"/>
        <v/>
      </c>
      <c r="H1144" s="551"/>
      <c r="I1144" s="551"/>
      <c r="J1144" s="551"/>
      <c r="K1144" s="551"/>
      <c r="L1144" s="551"/>
      <c r="M1144" s="551"/>
      <c r="N1144" s="551"/>
      <c r="O1144" s="27"/>
      <c r="P1144" s="27"/>
      <c r="Q1144" s="27"/>
      <c r="R1144" s="27"/>
      <c r="S1144" s="27"/>
      <c r="T1144" s="27"/>
      <c r="U1144" s="27"/>
      <c r="V1144" s="27"/>
      <c r="W1144" s="27"/>
      <c r="X1144" s="27"/>
      <c r="Y1144" s="27"/>
      <c r="Z1144" s="27"/>
      <c r="AA1144" s="27"/>
      <c r="AB1144" s="27"/>
      <c r="AC1144" s="27"/>
      <c r="AD1144" s="27"/>
      <c r="AK1144" s="41">
        <f t="shared" si="449"/>
        <v>0</v>
      </c>
      <c r="AL1144" s="41">
        <f t="shared" si="450"/>
        <v>0</v>
      </c>
      <c r="AM1144" s="41">
        <f t="shared" si="451"/>
        <v>0</v>
      </c>
      <c r="AN1144" s="41">
        <f t="shared" si="452"/>
        <v>0</v>
      </c>
      <c r="AO1144" s="41">
        <f t="shared" si="453"/>
        <v>0</v>
      </c>
      <c r="AP1144" s="41">
        <f t="shared" si="454"/>
        <v>0</v>
      </c>
      <c r="AQ1144" s="41">
        <f t="shared" si="455"/>
        <v>0</v>
      </c>
      <c r="AR1144" s="41">
        <f t="shared" si="456"/>
        <v>0</v>
      </c>
      <c r="AS1144" s="41">
        <f t="shared" si="457"/>
        <v>0</v>
      </c>
      <c r="AT1144" s="41">
        <f t="shared" si="458"/>
        <v>0</v>
      </c>
      <c r="AU1144" s="41">
        <f t="shared" si="459"/>
        <v>0</v>
      </c>
      <c r="AV1144" s="41">
        <f t="shared" si="460"/>
        <v>0</v>
      </c>
      <c r="AW1144" s="41">
        <f t="shared" si="461"/>
        <v>0</v>
      </c>
      <c r="AX1144" s="41">
        <f t="shared" si="462"/>
        <v>0</v>
      </c>
      <c r="AY1144" s="41">
        <f t="shared" si="463"/>
        <v>0</v>
      </c>
      <c r="AZ1144" s="41">
        <f t="shared" si="464"/>
        <v>0</v>
      </c>
    </row>
    <row r="1145" spans="1:52" ht="15" customHeight="1">
      <c r="A1145" s="159"/>
      <c r="B1145" s="179"/>
      <c r="C1145" s="220" t="s">
        <v>1186</v>
      </c>
      <c r="D1145" s="573" t="str">
        <f t="shared" si="447"/>
        <v/>
      </c>
      <c r="E1145" s="573"/>
      <c r="F1145" s="573"/>
      <c r="G1145" s="551" t="str">
        <f t="shared" si="448"/>
        <v/>
      </c>
      <c r="H1145" s="551"/>
      <c r="I1145" s="551"/>
      <c r="J1145" s="551"/>
      <c r="K1145" s="551"/>
      <c r="L1145" s="551"/>
      <c r="M1145" s="551"/>
      <c r="N1145" s="551"/>
      <c r="O1145" s="27"/>
      <c r="P1145" s="27"/>
      <c r="Q1145" s="27"/>
      <c r="R1145" s="27"/>
      <c r="S1145" s="27"/>
      <c r="T1145" s="27"/>
      <c r="U1145" s="27"/>
      <c r="V1145" s="27"/>
      <c r="W1145" s="27"/>
      <c r="X1145" s="27"/>
      <c r="Y1145" s="27"/>
      <c r="Z1145" s="27"/>
      <c r="AA1145" s="27"/>
      <c r="AB1145" s="27"/>
      <c r="AC1145" s="27"/>
      <c r="AD1145" s="27"/>
      <c r="AK1145" s="41">
        <f t="shared" si="449"/>
        <v>0</v>
      </c>
      <c r="AL1145" s="41">
        <f t="shared" si="450"/>
        <v>0</v>
      </c>
      <c r="AM1145" s="41">
        <f t="shared" si="451"/>
        <v>0</v>
      </c>
      <c r="AN1145" s="41">
        <f t="shared" si="452"/>
        <v>0</v>
      </c>
      <c r="AO1145" s="41">
        <f t="shared" si="453"/>
        <v>0</v>
      </c>
      <c r="AP1145" s="41">
        <f t="shared" si="454"/>
        <v>0</v>
      </c>
      <c r="AQ1145" s="41">
        <f t="shared" si="455"/>
        <v>0</v>
      </c>
      <c r="AR1145" s="41">
        <f t="shared" si="456"/>
        <v>0</v>
      </c>
      <c r="AS1145" s="41">
        <f t="shared" si="457"/>
        <v>0</v>
      </c>
      <c r="AT1145" s="41">
        <f t="shared" si="458"/>
        <v>0</v>
      </c>
      <c r="AU1145" s="41">
        <f t="shared" si="459"/>
        <v>0</v>
      </c>
      <c r="AV1145" s="41">
        <f t="shared" si="460"/>
        <v>0</v>
      </c>
      <c r="AW1145" s="41">
        <f t="shared" si="461"/>
        <v>0</v>
      </c>
      <c r="AX1145" s="41">
        <f t="shared" si="462"/>
        <v>0</v>
      </c>
      <c r="AY1145" s="41">
        <f t="shared" si="463"/>
        <v>0</v>
      </c>
      <c r="AZ1145" s="41">
        <f t="shared" si="464"/>
        <v>0</v>
      </c>
    </row>
    <row r="1146" spans="1:52" ht="15" customHeight="1">
      <c r="A1146" s="159"/>
      <c r="B1146" s="179"/>
      <c r="C1146" s="220" t="s">
        <v>1187</v>
      </c>
      <c r="D1146" s="573" t="str">
        <f t="shared" si="447"/>
        <v/>
      </c>
      <c r="E1146" s="573"/>
      <c r="F1146" s="573"/>
      <c r="G1146" s="551" t="str">
        <f t="shared" si="448"/>
        <v/>
      </c>
      <c r="H1146" s="551"/>
      <c r="I1146" s="551"/>
      <c r="J1146" s="551"/>
      <c r="K1146" s="551"/>
      <c r="L1146" s="551"/>
      <c r="M1146" s="551"/>
      <c r="N1146" s="551"/>
      <c r="O1146" s="27"/>
      <c r="P1146" s="27"/>
      <c r="Q1146" s="27"/>
      <c r="R1146" s="27"/>
      <c r="S1146" s="27"/>
      <c r="T1146" s="27"/>
      <c r="U1146" s="27"/>
      <c r="V1146" s="27"/>
      <c r="W1146" s="27"/>
      <c r="X1146" s="27"/>
      <c r="Y1146" s="27"/>
      <c r="Z1146" s="27"/>
      <c r="AA1146" s="27"/>
      <c r="AB1146" s="27"/>
      <c r="AC1146" s="27"/>
      <c r="AD1146" s="27"/>
      <c r="AK1146" s="41">
        <f t="shared" si="449"/>
        <v>0</v>
      </c>
      <c r="AL1146" s="41">
        <f t="shared" si="450"/>
        <v>0</v>
      </c>
      <c r="AM1146" s="41">
        <f t="shared" si="451"/>
        <v>0</v>
      </c>
      <c r="AN1146" s="41">
        <f t="shared" si="452"/>
        <v>0</v>
      </c>
      <c r="AO1146" s="41">
        <f t="shared" si="453"/>
        <v>0</v>
      </c>
      <c r="AP1146" s="41">
        <f t="shared" si="454"/>
        <v>0</v>
      </c>
      <c r="AQ1146" s="41">
        <f t="shared" si="455"/>
        <v>0</v>
      </c>
      <c r="AR1146" s="41">
        <f t="shared" si="456"/>
        <v>0</v>
      </c>
      <c r="AS1146" s="41">
        <f t="shared" si="457"/>
        <v>0</v>
      </c>
      <c r="AT1146" s="41">
        <f t="shared" si="458"/>
        <v>0</v>
      </c>
      <c r="AU1146" s="41">
        <f t="shared" si="459"/>
        <v>0</v>
      </c>
      <c r="AV1146" s="41">
        <f t="shared" si="460"/>
        <v>0</v>
      </c>
      <c r="AW1146" s="41">
        <f t="shared" si="461"/>
        <v>0</v>
      </c>
      <c r="AX1146" s="41">
        <f t="shared" si="462"/>
        <v>0</v>
      </c>
      <c r="AY1146" s="41">
        <f t="shared" si="463"/>
        <v>0</v>
      </c>
      <c r="AZ1146" s="41">
        <f t="shared" si="464"/>
        <v>0</v>
      </c>
    </row>
    <row r="1147" spans="1:52" ht="15" customHeight="1">
      <c r="A1147" s="159"/>
      <c r="B1147" s="179"/>
      <c r="C1147" s="220" t="s">
        <v>1188</v>
      </c>
      <c r="D1147" s="573" t="str">
        <f t="shared" si="447"/>
        <v/>
      </c>
      <c r="E1147" s="573"/>
      <c r="F1147" s="573"/>
      <c r="G1147" s="551" t="str">
        <f t="shared" si="448"/>
        <v/>
      </c>
      <c r="H1147" s="551"/>
      <c r="I1147" s="551"/>
      <c r="J1147" s="551"/>
      <c r="K1147" s="551"/>
      <c r="L1147" s="551"/>
      <c r="M1147" s="551"/>
      <c r="N1147" s="551"/>
      <c r="O1147" s="27"/>
      <c r="P1147" s="27"/>
      <c r="Q1147" s="27"/>
      <c r="R1147" s="27"/>
      <c r="S1147" s="27"/>
      <c r="T1147" s="27"/>
      <c r="U1147" s="27"/>
      <c r="V1147" s="27"/>
      <c r="W1147" s="27"/>
      <c r="X1147" s="27"/>
      <c r="Y1147" s="27"/>
      <c r="Z1147" s="27"/>
      <c r="AA1147" s="27"/>
      <c r="AB1147" s="27"/>
      <c r="AC1147" s="27"/>
      <c r="AD1147" s="27"/>
      <c r="AK1147" s="41">
        <f t="shared" si="449"/>
        <v>0</v>
      </c>
      <c r="AL1147" s="41">
        <f t="shared" si="450"/>
        <v>0</v>
      </c>
      <c r="AM1147" s="41">
        <f t="shared" si="451"/>
        <v>0</v>
      </c>
      <c r="AN1147" s="41">
        <f t="shared" si="452"/>
        <v>0</v>
      </c>
      <c r="AO1147" s="41">
        <f t="shared" si="453"/>
        <v>0</v>
      </c>
      <c r="AP1147" s="41">
        <f t="shared" si="454"/>
        <v>0</v>
      </c>
      <c r="AQ1147" s="41">
        <f t="shared" si="455"/>
        <v>0</v>
      </c>
      <c r="AR1147" s="41">
        <f t="shared" si="456"/>
        <v>0</v>
      </c>
      <c r="AS1147" s="41">
        <f t="shared" si="457"/>
        <v>0</v>
      </c>
      <c r="AT1147" s="41">
        <f t="shared" si="458"/>
        <v>0</v>
      </c>
      <c r="AU1147" s="41">
        <f t="shared" si="459"/>
        <v>0</v>
      </c>
      <c r="AV1147" s="41">
        <f t="shared" si="460"/>
        <v>0</v>
      </c>
      <c r="AW1147" s="41">
        <f t="shared" si="461"/>
        <v>0</v>
      </c>
      <c r="AX1147" s="41">
        <f t="shared" si="462"/>
        <v>0</v>
      </c>
      <c r="AY1147" s="41">
        <f t="shared" si="463"/>
        <v>0</v>
      </c>
      <c r="AZ1147" s="41">
        <f t="shared" si="464"/>
        <v>0</v>
      </c>
    </row>
    <row r="1148" spans="1:52" ht="15" customHeight="1">
      <c r="A1148" s="159"/>
      <c r="B1148" s="179"/>
      <c r="C1148" s="220" t="s">
        <v>1189</v>
      </c>
      <c r="D1148" s="573" t="str">
        <f t="shared" si="447"/>
        <v/>
      </c>
      <c r="E1148" s="573"/>
      <c r="F1148" s="573"/>
      <c r="G1148" s="551" t="str">
        <f t="shared" si="448"/>
        <v/>
      </c>
      <c r="H1148" s="551"/>
      <c r="I1148" s="551"/>
      <c r="J1148" s="551"/>
      <c r="K1148" s="551"/>
      <c r="L1148" s="551"/>
      <c r="M1148" s="551"/>
      <c r="N1148" s="551"/>
      <c r="O1148" s="27"/>
      <c r="P1148" s="27"/>
      <c r="Q1148" s="27"/>
      <c r="R1148" s="27"/>
      <c r="S1148" s="27"/>
      <c r="T1148" s="27"/>
      <c r="U1148" s="27"/>
      <c r="V1148" s="27"/>
      <c r="W1148" s="27"/>
      <c r="X1148" s="27"/>
      <c r="Y1148" s="27"/>
      <c r="Z1148" s="27"/>
      <c r="AA1148" s="27"/>
      <c r="AB1148" s="27"/>
      <c r="AC1148" s="27"/>
      <c r="AD1148" s="27"/>
      <c r="AK1148" s="41">
        <f t="shared" si="449"/>
        <v>0</v>
      </c>
      <c r="AL1148" s="41">
        <f t="shared" si="450"/>
        <v>0</v>
      </c>
      <c r="AM1148" s="41">
        <f t="shared" si="451"/>
        <v>0</v>
      </c>
      <c r="AN1148" s="41">
        <f t="shared" si="452"/>
        <v>0</v>
      </c>
      <c r="AO1148" s="41">
        <f t="shared" si="453"/>
        <v>0</v>
      </c>
      <c r="AP1148" s="41">
        <f t="shared" si="454"/>
        <v>0</v>
      </c>
      <c r="AQ1148" s="41">
        <f t="shared" si="455"/>
        <v>0</v>
      </c>
      <c r="AR1148" s="41">
        <f t="shared" si="456"/>
        <v>0</v>
      </c>
      <c r="AS1148" s="41">
        <f t="shared" si="457"/>
        <v>0</v>
      </c>
      <c r="AT1148" s="41">
        <f t="shared" si="458"/>
        <v>0</v>
      </c>
      <c r="AU1148" s="41">
        <f t="shared" si="459"/>
        <v>0</v>
      </c>
      <c r="AV1148" s="41">
        <f t="shared" si="460"/>
        <v>0</v>
      </c>
      <c r="AW1148" s="41">
        <f t="shared" si="461"/>
        <v>0</v>
      </c>
      <c r="AX1148" s="41">
        <f t="shared" si="462"/>
        <v>0</v>
      </c>
      <c r="AY1148" s="41">
        <f t="shared" si="463"/>
        <v>0</v>
      </c>
      <c r="AZ1148" s="41">
        <f t="shared" si="464"/>
        <v>0</v>
      </c>
    </row>
    <row r="1149" spans="1:52" ht="15" customHeight="1">
      <c r="A1149" s="159"/>
      <c r="B1149" s="179"/>
      <c r="C1149" s="220" t="s">
        <v>1190</v>
      </c>
      <c r="D1149" s="573" t="str">
        <f t="shared" si="447"/>
        <v/>
      </c>
      <c r="E1149" s="573"/>
      <c r="F1149" s="573"/>
      <c r="G1149" s="551" t="str">
        <f t="shared" si="448"/>
        <v/>
      </c>
      <c r="H1149" s="551"/>
      <c r="I1149" s="551"/>
      <c r="J1149" s="551"/>
      <c r="K1149" s="551"/>
      <c r="L1149" s="551"/>
      <c r="M1149" s="551"/>
      <c r="N1149" s="551"/>
      <c r="O1149" s="27"/>
      <c r="P1149" s="27"/>
      <c r="Q1149" s="27"/>
      <c r="R1149" s="27"/>
      <c r="S1149" s="27"/>
      <c r="T1149" s="27"/>
      <c r="U1149" s="27"/>
      <c r="V1149" s="27"/>
      <c r="W1149" s="27"/>
      <c r="X1149" s="27"/>
      <c r="Y1149" s="27"/>
      <c r="Z1149" s="27"/>
      <c r="AA1149" s="27"/>
      <c r="AB1149" s="27"/>
      <c r="AC1149" s="27"/>
      <c r="AD1149" s="27"/>
      <c r="AK1149" s="41">
        <f t="shared" si="449"/>
        <v>0</v>
      </c>
      <c r="AL1149" s="41">
        <f t="shared" si="450"/>
        <v>0</v>
      </c>
      <c r="AM1149" s="41">
        <f t="shared" si="451"/>
        <v>0</v>
      </c>
      <c r="AN1149" s="41">
        <f t="shared" si="452"/>
        <v>0</v>
      </c>
      <c r="AO1149" s="41">
        <f t="shared" si="453"/>
        <v>0</v>
      </c>
      <c r="AP1149" s="41">
        <f t="shared" si="454"/>
        <v>0</v>
      </c>
      <c r="AQ1149" s="41">
        <f t="shared" si="455"/>
        <v>0</v>
      </c>
      <c r="AR1149" s="41">
        <f t="shared" si="456"/>
        <v>0</v>
      </c>
      <c r="AS1149" s="41">
        <f t="shared" si="457"/>
        <v>0</v>
      </c>
      <c r="AT1149" s="41">
        <f t="shared" si="458"/>
        <v>0</v>
      </c>
      <c r="AU1149" s="41">
        <f t="shared" si="459"/>
        <v>0</v>
      </c>
      <c r="AV1149" s="41">
        <f t="shared" si="460"/>
        <v>0</v>
      </c>
      <c r="AW1149" s="41">
        <f t="shared" si="461"/>
        <v>0</v>
      </c>
      <c r="AX1149" s="41">
        <f t="shared" si="462"/>
        <v>0</v>
      </c>
      <c r="AY1149" s="41">
        <f t="shared" si="463"/>
        <v>0</v>
      </c>
      <c r="AZ1149" s="41">
        <f t="shared" si="464"/>
        <v>0</v>
      </c>
    </row>
    <row r="1150" spans="1:52" ht="15" customHeight="1">
      <c r="A1150" s="159"/>
      <c r="B1150" s="179"/>
      <c r="C1150" s="220" t="s">
        <v>1191</v>
      </c>
      <c r="D1150" s="573" t="str">
        <f t="shared" si="447"/>
        <v/>
      </c>
      <c r="E1150" s="573"/>
      <c r="F1150" s="573"/>
      <c r="G1150" s="551" t="str">
        <f t="shared" si="448"/>
        <v/>
      </c>
      <c r="H1150" s="551"/>
      <c r="I1150" s="551"/>
      <c r="J1150" s="551"/>
      <c r="K1150" s="551"/>
      <c r="L1150" s="551"/>
      <c r="M1150" s="551"/>
      <c r="N1150" s="551"/>
      <c r="O1150" s="27"/>
      <c r="P1150" s="27"/>
      <c r="Q1150" s="27"/>
      <c r="R1150" s="27"/>
      <c r="S1150" s="27"/>
      <c r="T1150" s="27"/>
      <c r="U1150" s="27"/>
      <c r="V1150" s="27"/>
      <c r="W1150" s="27"/>
      <c r="X1150" s="27"/>
      <c r="Y1150" s="27"/>
      <c r="Z1150" s="27"/>
      <c r="AA1150" s="27"/>
      <c r="AB1150" s="27"/>
      <c r="AC1150" s="27"/>
      <c r="AD1150" s="27"/>
      <c r="AK1150" s="41">
        <f t="shared" si="449"/>
        <v>0</v>
      </c>
      <c r="AL1150" s="41">
        <f t="shared" si="450"/>
        <v>0</v>
      </c>
      <c r="AM1150" s="41">
        <f t="shared" si="451"/>
        <v>0</v>
      </c>
      <c r="AN1150" s="41">
        <f t="shared" si="452"/>
        <v>0</v>
      </c>
      <c r="AO1150" s="41">
        <f t="shared" si="453"/>
        <v>0</v>
      </c>
      <c r="AP1150" s="41">
        <f t="shared" si="454"/>
        <v>0</v>
      </c>
      <c r="AQ1150" s="41">
        <f t="shared" si="455"/>
        <v>0</v>
      </c>
      <c r="AR1150" s="41">
        <f t="shared" si="456"/>
        <v>0</v>
      </c>
      <c r="AS1150" s="41">
        <f t="shared" si="457"/>
        <v>0</v>
      </c>
      <c r="AT1150" s="41">
        <f t="shared" si="458"/>
        <v>0</v>
      </c>
      <c r="AU1150" s="41">
        <f t="shared" si="459"/>
        <v>0</v>
      </c>
      <c r="AV1150" s="41">
        <f t="shared" si="460"/>
        <v>0</v>
      </c>
      <c r="AW1150" s="41">
        <f t="shared" si="461"/>
        <v>0</v>
      </c>
      <c r="AX1150" s="41">
        <f t="shared" si="462"/>
        <v>0</v>
      </c>
      <c r="AY1150" s="41">
        <f t="shared" si="463"/>
        <v>0</v>
      </c>
      <c r="AZ1150" s="41">
        <f t="shared" si="464"/>
        <v>0</v>
      </c>
    </row>
    <row r="1151" spans="1:52" ht="15" customHeight="1">
      <c r="A1151" s="159"/>
      <c r="B1151" s="179"/>
      <c r="C1151" s="220" t="s">
        <v>1192</v>
      </c>
      <c r="D1151" s="573" t="str">
        <f t="shared" si="447"/>
        <v/>
      </c>
      <c r="E1151" s="573"/>
      <c r="F1151" s="573"/>
      <c r="G1151" s="551" t="str">
        <f t="shared" si="448"/>
        <v/>
      </c>
      <c r="H1151" s="551"/>
      <c r="I1151" s="551"/>
      <c r="J1151" s="551"/>
      <c r="K1151" s="551"/>
      <c r="L1151" s="551"/>
      <c r="M1151" s="551"/>
      <c r="N1151" s="551"/>
      <c r="O1151" s="27"/>
      <c r="P1151" s="27"/>
      <c r="Q1151" s="27"/>
      <c r="R1151" s="27"/>
      <c r="S1151" s="27"/>
      <c r="T1151" s="27"/>
      <c r="U1151" s="27"/>
      <c r="V1151" s="27"/>
      <c r="W1151" s="27"/>
      <c r="X1151" s="27"/>
      <c r="Y1151" s="27"/>
      <c r="Z1151" s="27"/>
      <c r="AA1151" s="27"/>
      <c r="AB1151" s="27"/>
      <c r="AC1151" s="27"/>
      <c r="AD1151" s="27"/>
      <c r="AK1151" s="41">
        <f t="shared" si="449"/>
        <v>0</v>
      </c>
      <c r="AL1151" s="41">
        <f t="shared" si="450"/>
        <v>0</v>
      </c>
      <c r="AM1151" s="41">
        <f t="shared" si="451"/>
        <v>0</v>
      </c>
      <c r="AN1151" s="41">
        <f t="shared" si="452"/>
        <v>0</v>
      </c>
      <c r="AO1151" s="41">
        <f t="shared" si="453"/>
        <v>0</v>
      </c>
      <c r="AP1151" s="41">
        <f t="shared" si="454"/>
        <v>0</v>
      </c>
      <c r="AQ1151" s="41">
        <f t="shared" si="455"/>
        <v>0</v>
      </c>
      <c r="AR1151" s="41">
        <f t="shared" si="456"/>
        <v>0</v>
      </c>
      <c r="AS1151" s="41">
        <f t="shared" si="457"/>
        <v>0</v>
      </c>
      <c r="AT1151" s="41">
        <f t="shared" si="458"/>
        <v>0</v>
      </c>
      <c r="AU1151" s="41">
        <f t="shared" si="459"/>
        <v>0</v>
      </c>
      <c r="AV1151" s="41">
        <f t="shared" si="460"/>
        <v>0</v>
      </c>
      <c r="AW1151" s="41">
        <f t="shared" si="461"/>
        <v>0</v>
      </c>
      <c r="AX1151" s="41">
        <f t="shared" si="462"/>
        <v>0</v>
      </c>
      <c r="AY1151" s="41">
        <f t="shared" si="463"/>
        <v>0</v>
      </c>
      <c r="AZ1151" s="41">
        <f t="shared" si="464"/>
        <v>0</v>
      </c>
    </row>
    <row r="1152" spans="1:52" ht="15" customHeight="1">
      <c r="A1152" s="159"/>
      <c r="B1152" s="179"/>
      <c r="C1152" s="220" t="s">
        <v>1193</v>
      </c>
      <c r="D1152" s="573" t="str">
        <f t="shared" si="447"/>
        <v/>
      </c>
      <c r="E1152" s="573"/>
      <c r="F1152" s="573"/>
      <c r="G1152" s="551" t="str">
        <f t="shared" si="448"/>
        <v/>
      </c>
      <c r="H1152" s="551"/>
      <c r="I1152" s="551"/>
      <c r="J1152" s="551"/>
      <c r="K1152" s="551"/>
      <c r="L1152" s="551"/>
      <c r="M1152" s="551"/>
      <c r="N1152" s="551"/>
      <c r="O1152" s="27"/>
      <c r="P1152" s="27"/>
      <c r="Q1152" s="27"/>
      <c r="R1152" s="27"/>
      <c r="S1152" s="27"/>
      <c r="T1152" s="27"/>
      <c r="U1152" s="27"/>
      <c r="V1152" s="27"/>
      <c r="W1152" s="27"/>
      <c r="X1152" s="27"/>
      <c r="Y1152" s="27"/>
      <c r="Z1152" s="27"/>
      <c r="AA1152" s="27"/>
      <c r="AB1152" s="27"/>
      <c r="AC1152" s="27"/>
      <c r="AD1152" s="27"/>
      <c r="AK1152" s="41">
        <f t="shared" si="449"/>
        <v>0</v>
      </c>
      <c r="AL1152" s="41">
        <f t="shared" si="450"/>
        <v>0</v>
      </c>
      <c r="AM1152" s="41">
        <f t="shared" si="451"/>
        <v>0</v>
      </c>
      <c r="AN1152" s="41">
        <f t="shared" si="452"/>
        <v>0</v>
      </c>
      <c r="AO1152" s="41">
        <f t="shared" si="453"/>
        <v>0</v>
      </c>
      <c r="AP1152" s="41">
        <f t="shared" si="454"/>
        <v>0</v>
      </c>
      <c r="AQ1152" s="41">
        <f t="shared" si="455"/>
        <v>0</v>
      </c>
      <c r="AR1152" s="41">
        <f t="shared" si="456"/>
        <v>0</v>
      </c>
      <c r="AS1152" s="41">
        <f t="shared" si="457"/>
        <v>0</v>
      </c>
      <c r="AT1152" s="41">
        <f t="shared" si="458"/>
        <v>0</v>
      </c>
      <c r="AU1152" s="41">
        <f t="shared" si="459"/>
        <v>0</v>
      </c>
      <c r="AV1152" s="41">
        <f t="shared" si="460"/>
        <v>0</v>
      </c>
      <c r="AW1152" s="41">
        <f t="shared" si="461"/>
        <v>0</v>
      </c>
      <c r="AX1152" s="41">
        <f t="shared" si="462"/>
        <v>0</v>
      </c>
      <c r="AY1152" s="41">
        <f t="shared" si="463"/>
        <v>0</v>
      </c>
      <c r="AZ1152" s="41">
        <f t="shared" si="464"/>
        <v>0</v>
      </c>
    </row>
    <row r="1153" spans="1:52" ht="15" customHeight="1">
      <c r="A1153" s="159"/>
      <c r="B1153" s="179"/>
      <c r="C1153" s="220" t="s">
        <v>1194</v>
      </c>
      <c r="D1153" s="573" t="str">
        <f t="shared" si="447"/>
        <v/>
      </c>
      <c r="E1153" s="573"/>
      <c r="F1153" s="573"/>
      <c r="G1153" s="551" t="str">
        <f t="shared" si="448"/>
        <v/>
      </c>
      <c r="H1153" s="551"/>
      <c r="I1153" s="551"/>
      <c r="J1153" s="551"/>
      <c r="K1153" s="551"/>
      <c r="L1153" s="551"/>
      <c r="M1153" s="551"/>
      <c r="N1153" s="551"/>
      <c r="O1153" s="27"/>
      <c r="P1153" s="27"/>
      <c r="Q1153" s="27"/>
      <c r="R1153" s="27"/>
      <c r="S1153" s="27"/>
      <c r="T1153" s="27"/>
      <c r="U1153" s="27"/>
      <c r="V1153" s="27"/>
      <c r="W1153" s="27"/>
      <c r="X1153" s="27"/>
      <c r="Y1153" s="27"/>
      <c r="Z1153" s="27"/>
      <c r="AA1153" s="27"/>
      <c r="AB1153" s="27"/>
      <c r="AC1153" s="27"/>
      <c r="AD1153" s="27"/>
      <c r="AK1153" s="41">
        <f t="shared" si="449"/>
        <v>0</v>
      </c>
      <c r="AL1153" s="41">
        <f t="shared" si="450"/>
        <v>0</v>
      </c>
      <c r="AM1153" s="41">
        <f t="shared" si="451"/>
        <v>0</v>
      </c>
      <c r="AN1153" s="41">
        <f t="shared" si="452"/>
        <v>0</v>
      </c>
      <c r="AO1153" s="41">
        <f t="shared" si="453"/>
        <v>0</v>
      </c>
      <c r="AP1153" s="41">
        <f t="shared" si="454"/>
        <v>0</v>
      </c>
      <c r="AQ1153" s="41">
        <f t="shared" si="455"/>
        <v>0</v>
      </c>
      <c r="AR1153" s="41">
        <f t="shared" si="456"/>
        <v>0</v>
      </c>
      <c r="AS1153" s="41">
        <f t="shared" si="457"/>
        <v>0</v>
      </c>
      <c r="AT1153" s="41">
        <f t="shared" si="458"/>
        <v>0</v>
      </c>
      <c r="AU1153" s="41">
        <f t="shared" si="459"/>
        <v>0</v>
      </c>
      <c r="AV1153" s="41">
        <f t="shared" si="460"/>
        <v>0</v>
      </c>
      <c r="AW1153" s="41">
        <f t="shared" si="461"/>
        <v>0</v>
      </c>
      <c r="AX1153" s="41">
        <f t="shared" si="462"/>
        <v>0</v>
      </c>
      <c r="AY1153" s="41">
        <f t="shared" si="463"/>
        <v>0</v>
      </c>
      <c r="AZ1153" s="41">
        <f t="shared" si="464"/>
        <v>0</v>
      </c>
    </row>
    <row r="1154" spans="1:52" ht="15" customHeight="1">
      <c r="A1154" s="159"/>
      <c r="B1154" s="179"/>
      <c r="C1154" s="220" t="s">
        <v>1195</v>
      </c>
      <c r="D1154" s="573" t="str">
        <f t="shared" si="447"/>
        <v/>
      </c>
      <c r="E1154" s="573"/>
      <c r="F1154" s="573"/>
      <c r="G1154" s="551" t="str">
        <f t="shared" si="448"/>
        <v/>
      </c>
      <c r="H1154" s="551"/>
      <c r="I1154" s="551"/>
      <c r="J1154" s="551"/>
      <c r="K1154" s="551"/>
      <c r="L1154" s="551"/>
      <c r="M1154" s="551"/>
      <c r="N1154" s="551"/>
      <c r="O1154" s="27"/>
      <c r="P1154" s="27"/>
      <c r="Q1154" s="27"/>
      <c r="R1154" s="27"/>
      <c r="S1154" s="27"/>
      <c r="T1154" s="27"/>
      <c r="U1154" s="27"/>
      <c r="V1154" s="27"/>
      <c r="W1154" s="27"/>
      <c r="X1154" s="27"/>
      <c r="Y1154" s="27"/>
      <c r="Z1154" s="27"/>
      <c r="AA1154" s="27"/>
      <c r="AB1154" s="27"/>
      <c r="AC1154" s="27"/>
      <c r="AD1154" s="27"/>
      <c r="AK1154" s="41">
        <f t="shared" si="449"/>
        <v>0</v>
      </c>
      <c r="AL1154" s="41">
        <f t="shared" si="450"/>
        <v>0</v>
      </c>
      <c r="AM1154" s="41">
        <f t="shared" si="451"/>
        <v>0</v>
      </c>
      <c r="AN1154" s="41">
        <f t="shared" si="452"/>
        <v>0</v>
      </c>
      <c r="AO1154" s="41">
        <f t="shared" si="453"/>
        <v>0</v>
      </c>
      <c r="AP1154" s="41">
        <f t="shared" si="454"/>
        <v>0</v>
      </c>
      <c r="AQ1154" s="41">
        <f t="shared" si="455"/>
        <v>0</v>
      </c>
      <c r="AR1154" s="41">
        <f t="shared" si="456"/>
        <v>0</v>
      </c>
      <c r="AS1154" s="41">
        <f t="shared" si="457"/>
        <v>0</v>
      </c>
      <c r="AT1154" s="41">
        <f t="shared" si="458"/>
        <v>0</v>
      </c>
      <c r="AU1154" s="41">
        <f t="shared" si="459"/>
        <v>0</v>
      </c>
      <c r="AV1154" s="41">
        <f t="shared" si="460"/>
        <v>0</v>
      </c>
      <c r="AW1154" s="41">
        <f t="shared" si="461"/>
        <v>0</v>
      </c>
      <c r="AX1154" s="41">
        <f t="shared" si="462"/>
        <v>0</v>
      </c>
      <c r="AY1154" s="41">
        <f t="shared" si="463"/>
        <v>0</v>
      </c>
      <c r="AZ1154" s="41">
        <f t="shared" si="464"/>
        <v>0</v>
      </c>
    </row>
    <row r="1155" spans="1:52" ht="15" customHeight="1">
      <c r="A1155" s="159"/>
      <c r="B1155" s="179"/>
      <c r="C1155" s="220" t="s">
        <v>1196</v>
      </c>
      <c r="D1155" s="573" t="str">
        <f t="shared" si="447"/>
        <v/>
      </c>
      <c r="E1155" s="573"/>
      <c r="F1155" s="573"/>
      <c r="G1155" s="551" t="str">
        <f t="shared" si="448"/>
        <v/>
      </c>
      <c r="H1155" s="551"/>
      <c r="I1155" s="551"/>
      <c r="J1155" s="551"/>
      <c r="K1155" s="551"/>
      <c r="L1155" s="551"/>
      <c r="M1155" s="551"/>
      <c r="N1155" s="551"/>
      <c r="O1155" s="27"/>
      <c r="P1155" s="27"/>
      <c r="Q1155" s="27"/>
      <c r="R1155" s="27"/>
      <c r="S1155" s="27"/>
      <c r="T1155" s="27"/>
      <c r="U1155" s="27"/>
      <c r="V1155" s="27"/>
      <c r="W1155" s="27"/>
      <c r="X1155" s="27"/>
      <c r="Y1155" s="27"/>
      <c r="Z1155" s="27"/>
      <c r="AA1155" s="27"/>
      <c r="AB1155" s="27"/>
      <c r="AC1155" s="27"/>
      <c r="AD1155" s="27"/>
      <c r="AK1155" s="41">
        <f t="shared" si="449"/>
        <v>0</v>
      </c>
      <c r="AL1155" s="41">
        <f t="shared" si="450"/>
        <v>0</v>
      </c>
      <c r="AM1155" s="41">
        <f t="shared" si="451"/>
        <v>0</v>
      </c>
      <c r="AN1155" s="41">
        <f t="shared" si="452"/>
        <v>0</v>
      </c>
      <c r="AO1155" s="41">
        <f t="shared" si="453"/>
        <v>0</v>
      </c>
      <c r="AP1155" s="41">
        <f t="shared" si="454"/>
        <v>0</v>
      </c>
      <c r="AQ1155" s="41">
        <f t="shared" si="455"/>
        <v>0</v>
      </c>
      <c r="AR1155" s="41">
        <f t="shared" si="456"/>
        <v>0</v>
      </c>
      <c r="AS1155" s="41">
        <f t="shared" si="457"/>
        <v>0</v>
      </c>
      <c r="AT1155" s="41">
        <f t="shared" si="458"/>
        <v>0</v>
      </c>
      <c r="AU1155" s="41">
        <f t="shared" si="459"/>
        <v>0</v>
      </c>
      <c r="AV1155" s="41">
        <f t="shared" si="460"/>
        <v>0</v>
      </c>
      <c r="AW1155" s="41">
        <f t="shared" si="461"/>
        <v>0</v>
      </c>
      <c r="AX1155" s="41">
        <f t="shared" si="462"/>
        <v>0</v>
      </c>
      <c r="AY1155" s="41">
        <f t="shared" si="463"/>
        <v>0</v>
      </c>
      <c r="AZ1155" s="41">
        <f t="shared" si="464"/>
        <v>0</v>
      </c>
    </row>
    <row r="1156" spans="1:52" ht="15" customHeight="1">
      <c r="A1156" s="159"/>
      <c r="B1156" s="179"/>
      <c r="C1156" s="220" t="s">
        <v>1197</v>
      </c>
      <c r="D1156" s="573" t="str">
        <f t="shared" si="447"/>
        <v/>
      </c>
      <c r="E1156" s="573"/>
      <c r="F1156" s="573"/>
      <c r="G1156" s="551" t="str">
        <f t="shared" si="448"/>
        <v/>
      </c>
      <c r="H1156" s="551"/>
      <c r="I1156" s="551"/>
      <c r="J1156" s="551"/>
      <c r="K1156" s="551"/>
      <c r="L1156" s="551"/>
      <c r="M1156" s="551"/>
      <c r="N1156" s="551"/>
      <c r="O1156" s="27"/>
      <c r="P1156" s="27"/>
      <c r="Q1156" s="27"/>
      <c r="R1156" s="27"/>
      <c r="S1156" s="27"/>
      <c r="T1156" s="27"/>
      <c r="U1156" s="27"/>
      <c r="V1156" s="27"/>
      <c r="W1156" s="27"/>
      <c r="X1156" s="27"/>
      <c r="Y1156" s="27"/>
      <c r="Z1156" s="27"/>
      <c r="AA1156" s="27"/>
      <c r="AB1156" s="27"/>
      <c r="AC1156" s="27"/>
      <c r="AD1156" s="27"/>
      <c r="AK1156" s="41">
        <f t="shared" si="449"/>
        <v>0</v>
      </c>
      <c r="AL1156" s="41">
        <f t="shared" si="450"/>
        <v>0</v>
      </c>
      <c r="AM1156" s="41">
        <f t="shared" si="451"/>
        <v>0</v>
      </c>
      <c r="AN1156" s="41">
        <f t="shared" si="452"/>
        <v>0</v>
      </c>
      <c r="AO1156" s="41">
        <f t="shared" si="453"/>
        <v>0</v>
      </c>
      <c r="AP1156" s="41">
        <f t="shared" si="454"/>
        <v>0</v>
      </c>
      <c r="AQ1156" s="41">
        <f t="shared" si="455"/>
        <v>0</v>
      </c>
      <c r="AR1156" s="41">
        <f t="shared" si="456"/>
        <v>0</v>
      </c>
      <c r="AS1156" s="41">
        <f t="shared" si="457"/>
        <v>0</v>
      </c>
      <c r="AT1156" s="41">
        <f t="shared" si="458"/>
        <v>0</v>
      </c>
      <c r="AU1156" s="41">
        <f t="shared" si="459"/>
        <v>0</v>
      </c>
      <c r="AV1156" s="41">
        <f t="shared" si="460"/>
        <v>0</v>
      </c>
      <c r="AW1156" s="41">
        <f t="shared" si="461"/>
        <v>0</v>
      </c>
      <c r="AX1156" s="41">
        <f t="shared" si="462"/>
        <v>0</v>
      </c>
      <c r="AY1156" s="41">
        <f t="shared" si="463"/>
        <v>0</v>
      </c>
      <c r="AZ1156" s="41">
        <f t="shared" si="464"/>
        <v>0</v>
      </c>
    </row>
    <row r="1157" spans="1:52" ht="15" customHeight="1">
      <c r="A1157" s="159"/>
      <c r="B1157" s="179"/>
      <c r="C1157" s="220" t="s">
        <v>1198</v>
      </c>
      <c r="D1157" s="573" t="str">
        <f t="shared" si="447"/>
        <v/>
      </c>
      <c r="E1157" s="573"/>
      <c r="F1157" s="573"/>
      <c r="G1157" s="551" t="str">
        <f t="shared" si="448"/>
        <v/>
      </c>
      <c r="H1157" s="551"/>
      <c r="I1157" s="551"/>
      <c r="J1157" s="551"/>
      <c r="K1157" s="551"/>
      <c r="L1157" s="551"/>
      <c r="M1157" s="551"/>
      <c r="N1157" s="551"/>
      <c r="O1157" s="27"/>
      <c r="P1157" s="27"/>
      <c r="Q1157" s="27"/>
      <c r="R1157" s="27"/>
      <c r="S1157" s="27"/>
      <c r="T1157" s="27"/>
      <c r="U1157" s="27"/>
      <c r="V1157" s="27"/>
      <c r="W1157" s="27"/>
      <c r="X1157" s="27"/>
      <c r="Y1157" s="27"/>
      <c r="Z1157" s="27"/>
      <c r="AA1157" s="27"/>
      <c r="AB1157" s="27"/>
      <c r="AC1157" s="27"/>
      <c r="AD1157" s="27"/>
      <c r="AK1157" s="41">
        <f t="shared" si="449"/>
        <v>0</v>
      </c>
      <c r="AL1157" s="41">
        <f t="shared" si="450"/>
        <v>0</v>
      </c>
      <c r="AM1157" s="41">
        <f t="shared" si="451"/>
        <v>0</v>
      </c>
      <c r="AN1157" s="41">
        <f t="shared" si="452"/>
        <v>0</v>
      </c>
      <c r="AO1157" s="41">
        <f t="shared" si="453"/>
        <v>0</v>
      </c>
      <c r="AP1157" s="41">
        <f t="shared" si="454"/>
        <v>0</v>
      </c>
      <c r="AQ1157" s="41">
        <f t="shared" si="455"/>
        <v>0</v>
      </c>
      <c r="AR1157" s="41">
        <f t="shared" si="456"/>
        <v>0</v>
      </c>
      <c r="AS1157" s="41">
        <f t="shared" si="457"/>
        <v>0</v>
      </c>
      <c r="AT1157" s="41">
        <f t="shared" si="458"/>
        <v>0</v>
      </c>
      <c r="AU1157" s="41">
        <f t="shared" si="459"/>
        <v>0</v>
      </c>
      <c r="AV1157" s="41">
        <f t="shared" si="460"/>
        <v>0</v>
      </c>
      <c r="AW1157" s="41">
        <f t="shared" si="461"/>
        <v>0</v>
      </c>
      <c r="AX1157" s="41">
        <f t="shared" si="462"/>
        <v>0</v>
      </c>
      <c r="AY1157" s="41">
        <f t="shared" si="463"/>
        <v>0</v>
      </c>
      <c r="AZ1157" s="41">
        <f t="shared" si="464"/>
        <v>0</v>
      </c>
    </row>
    <row r="1158" spans="1:52" ht="15" customHeight="1">
      <c r="A1158" s="159"/>
      <c r="B1158" s="179"/>
      <c r="C1158" s="220" t="s">
        <v>1199</v>
      </c>
      <c r="D1158" s="573" t="str">
        <f t="shared" si="447"/>
        <v/>
      </c>
      <c r="E1158" s="573"/>
      <c r="F1158" s="573"/>
      <c r="G1158" s="551" t="str">
        <f t="shared" si="448"/>
        <v/>
      </c>
      <c r="H1158" s="551"/>
      <c r="I1158" s="551"/>
      <c r="J1158" s="551"/>
      <c r="K1158" s="551"/>
      <c r="L1158" s="551"/>
      <c r="M1158" s="551"/>
      <c r="N1158" s="551"/>
      <c r="O1158" s="27"/>
      <c r="P1158" s="27"/>
      <c r="Q1158" s="27"/>
      <c r="R1158" s="27"/>
      <c r="S1158" s="27"/>
      <c r="T1158" s="27"/>
      <c r="U1158" s="27"/>
      <c r="V1158" s="27"/>
      <c r="W1158" s="27"/>
      <c r="X1158" s="27"/>
      <c r="Y1158" s="27"/>
      <c r="Z1158" s="27"/>
      <c r="AA1158" s="27"/>
      <c r="AB1158" s="27"/>
      <c r="AC1158" s="27"/>
      <c r="AD1158" s="27"/>
      <c r="AK1158" s="41">
        <f t="shared" si="449"/>
        <v>0</v>
      </c>
      <c r="AL1158" s="41">
        <f t="shared" si="450"/>
        <v>0</v>
      </c>
      <c r="AM1158" s="41">
        <f t="shared" si="451"/>
        <v>0</v>
      </c>
      <c r="AN1158" s="41">
        <f t="shared" si="452"/>
        <v>0</v>
      </c>
      <c r="AO1158" s="41">
        <f t="shared" si="453"/>
        <v>0</v>
      </c>
      <c r="AP1158" s="41">
        <f t="shared" si="454"/>
        <v>0</v>
      </c>
      <c r="AQ1158" s="41">
        <f t="shared" si="455"/>
        <v>0</v>
      </c>
      <c r="AR1158" s="41">
        <f t="shared" si="456"/>
        <v>0</v>
      </c>
      <c r="AS1158" s="41">
        <f t="shared" si="457"/>
        <v>0</v>
      </c>
      <c r="AT1158" s="41">
        <f t="shared" si="458"/>
        <v>0</v>
      </c>
      <c r="AU1158" s="41">
        <f t="shared" si="459"/>
        <v>0</v>
      </c>
      <c r="AV1158" s="41">
        <f t="shared" si="460"/>
        <v>0</v>
      </c>
      <c r="AW1158" s="41">
        <f t="shared" si="461"/>
        <v>0</v>
      </c>
      <c r="AX1158" s="41">
        <f t="shared" si="462"/>
        <v>0</v>
      </c>
      <c r="AY1158" s="41">
        <f t="shared" si="463"/>
        <v>0</v>
      </c>
      <c r="AZ1158" s="41">
        <f t="shared" si="464"/>
        <v>0</v>
      </c>
    </row>
    <row r="1159" spans="1:52" ht="15" customHeight="1">
      <c r="A1159" s="159"/>
      <c r="B1159" s="179"/>
      <c r="C1159" s="220" t="s">
        <v>1200</v>
      </c>
      <c r="D1159" s="573" t="str">
        <f t="shared" si="447"/>
        <v/>
      </c>
      <c r="E1159" s="573"/>
      <c r="F1159" s="573"/>
      <c r="G1159" s="551" t="str">
        <f t="shared" si="448"/>
        <v/>
      </c>
      <c r="H1159" s="551"/>
      <c r="I1159" s="551"/>
      <c r="J1159" s="551"/>
      <c r="K1159" s="551"/>
      <c r="L1159" s="551"/>
      <c r="M1159" s="551"/>
      <c r="N1159" s="551"/>
      <c r="O1159" s="27"/>
      <c r="P1159" s="27"/>
      <c r="Q1159" s="27"/>
      <c r="R1159" s="27"/>
      <c r="S1159" s="27"/>
      <c r="T1159" s="27"/>
      <c r="U1159" s="27"/>
      <c r="V1159" s="27"/>
      <c r="W1159" s="27"/>
      <c r="X1159" s="27"/>
      <c r="Y1159" s="27"/>
      <c r="Z1159" s="27"/>
      <c r="AA1159" s="27"/>
      <c r="AB1159" s="27"/>
      <c r="AC1159" s="27"/>
      <c r="AD1159" s="27"/>
      <c r="AK1159" s="41">
        <f t="shared" si="449"/>
        <v>0</v>
      </c>
      <c r="AL1159" s="41">
        <f t="shared" si="450"/>
        <v>0</v>
      </c>
      <c r="AM1159" s="41">
        <f t="shared" si="451"/>
        <v>0</v>
      </c>
      <c r="AN1159" s="41">
        <f t="shared" si="452"/>
        <v>0</v>
      </c>
      <c r="AO1159" s="41">
        <f t="shared" si="453"/>
        <v>0</v>
      </c>
      <c r="AP1159" s="41">
        <f t="shared" si="454"/>
        <v>0</v>
      </c>
      <c r="AQ1159" s="41">
        <f t="shared" si="455"/>
        <v>0</v>
      </c>
      <c r="AR1159" s="41">
        <f t="shared" si="456"/>
        <v>0</v>
      </c>
      <c r="AS1159" s="41">
        <f t="shared" si="457"/>
        <v>0</v>
      </c>
      <c r="AT1159" s="41">
        <f t="shared" si="458"/>
        <v>0</v>
      </c>
      <c r="AU1159" s="41">
        <f t="shared" si="459"/>
        <v>0</v>
      </c>
      <c r="AV1159" s="41">
        <f t="shared" si="460"/>
        <v>0</v>
      </c>
      <c r="AW1159" s="41">
        <f t="shared" si="461"/>
        <v>0</v>
      </c>
      <c r="AX1159" s="41">
        <f t="shared" si="462"/>
        <v>0</v>
      </c>
      <c r="AY1159" s="41">
        <f t="shared" si="463"/>
        <v>0</v>
      </c>
      <c r="AZ1159" s="41">
        <f t="shared" si="464"/>
        <v>0</v>
      </c>
    </row>
    <row r="1160" spans="1:52" ht="15" customHeight="1">
      <c r="A1160" s="159"/>
      <c r="B1160" s="179"/>
      <c r="C1160" s="220" t="s">
        <v>1201</v>
      </c>
      <c r="D1160" s="573" t="str">
        <f t="shared" si="447"/>
        <v/>
      </c>
      <c r="E1160" s="573"/>
      <c r="F1160" s="573"/>
      <c r="G1160" s="551" t="str">
        <f t="shared" si="448"/>
        <v/>
      </c>
      <c r="H1160" s="551"/>
      <c r="I1160" s="551"/>
      <c r="J1160" s="551"/>
      <c r="K1160" s="551"/>
      <c r="L1160" s="551"/>
      <c r="M1160" s="551"/>
      <c r="N1160" s="551"/>
      <c r="O1160" s="27"/>
      <c r="P1160" s="27"/>
      <c r="Q1160" s="27"/>
      <c r="R1160" s="27"/>
      <c r="S1160" s="27"/>
      <c r="T1160" s="27"/>
      <c r="U1160" s="27"/>
      <c r="V1160" s="27"/>
      <c r="W1160" s="27"/>
      <c r="X1160" s="27"/>
      <c r="Y1160" s="27"/>
      <c r="Z1160" s="27"/>
      <c r="AA1160" s="27"/>
      <c r="AB1160" s="27"/>
      <c r="AC1160" s="27"/>
      <c r="AD1160" s="27"/>
      <c r="AK1160" s="41">
        <f t="shared" si="449"/>
        <v>0</v>
      </c>
      <c r="AL1160" s="41">
        <f t="shared" si="450"/>
        <v>0</v>
      </c>
      <c r="AM1160" s="41">
        <f t="shared" si="451"/>
        <v>0</v>
      </c>
      <c r="AN1160" s="41">
        <f t="shared" si="452"/>
        <v>0</v>
      </c>
      <c r="AO1160" s="41">
        <f t="shared" si="453"/>
        <v>0</v>
      </c>
      <c r="AP1160" s="41">
        <f t="shared" si="454"/>
        <v>0</v>
      </c>
      <c r="AQ1160" s="41">
        <f t="shared" si="455"/>
        <v>0</v>
      </c>
      <c r="AR1160" s="41">
        <f t="shared" si="456"/>
        <v>0</v>
      </c>
      <c r="AS1160" s="41">
        <f t="shared" si="457"/>
        <v>0</v>
      </c>
      <c r="AT1160" s="41">
        <f t="shared" si="458"/>
        <v>0</v>
      </c>
      <c r="AU1160" s="41">
        <f t="shared" si="459"/>
        <v>0</v>
      </c>
      <c r="AV1160" s="41">
        <f t="shared" si="460"/>
        <v>0</v>
      </c>
      <c r="AW1160" s="41">
        <f t="shared" si="461"/>
        <v>0</v>
      </c>
      <c r="AX1160" s="41">
        <f t="shared" si="462"/>
        <v>0</v>
      </c>
      <c r="AY1160" s="41">
        <f t="shared" si="463"/>
        <v>0</v>
      </c>
      <c r="AZ1160" s="41">
        <f t="shared" si="464"/>
        <v>0</v>
      </c>
    </row>
    <row r="1161" spans="1:52" ht="15" customHeight="1">
      <c r="A1161" s="159"/>
      <c r="B1161" s="179"/>
      <c r="C1161" s="220" t="s">
        <v>1202</v>
      </c>
      <c r="D1161" s="573" t="str">
        <f t="shared" si="447"/>
        <v/>
      </c>
      <c r="E1161" s="573"/>
      <c r="F1161" s="573"/>
      <c r="G1161" s="551" t="str">
        <f t="shared" si="448"/>
        <v/>
      </c>
      <c r="H1161" s="551"/>
      <c r="I1161" s="551"/>
      <c r="J1161" s="551"/>
      <c r="K1161" s="551"/>
      <c r="L1161" s="551"/>
      <c r="M1161" s="551"/>
      <c r="N1161" s="551"/>
      <c r="O1161" s="27"/>
      <c r="P1161" s="27"/>
      <c r="Q1161" s="27"/>
      <c r="R1161" s="27"/>
      <c r="S1161" s="27"/>
      <c r="T1161" s="27"/>
      <c r="U1161" s="27"/>
      <c r="V1161" s="27"/>
      <c r="W1161" s="27"/>
      <c r="X1161" s="27"/>
      <c r="Y1161" s="27"/>
      <c r="Z1161" s="27"/>
      <c r="AA1161" s="27"/>
      <c r="AB1161" s="27"/>
      <c r="AC1161" s="27"/>
      <c r="AD1161" s="27"/>
      <c r="AK1161" s="41">
        <f t="shared" si="449"/>
        <v>0</v>
      </c>
      <c r="AL1161" s="41">
        <f t="shared" si="450"/>
        <v>0</v>
      </c>
      <c r="AM1161" s="41">
        <f t="shared" si="451"/>
        <v>0</v>
      </c>
      <c r="AN1161" s="41">
        <f t="shared" si="452"/>
        <v>0</v>
      </c>
      <c r="AO1161" s="41">
        <f t="shared" si="453"/>
        <v>0</v>
      </c>
      <c r="AP1161" s="41">
        <f t="shared" si="454"/>
        <v>0</v>
      </c>
      <c r="AQ1161" s="41">
        <f t="shared" si="455"/>
        <v>0</v>
      </c>
      <c r="AR1161" s="41">
        <f t="shared" si="456"/>
        <v>0</v>
      </c>
      <c r="AS1161" s="41">
        <f t="shared" si="457"/>
        <v>0</v>
      </c>
      <c r="AT1161" s="41">
        <f t="shared" si="458"/>
        <v>0</v>
      </c>
      <c r="AU1161" s="41">
        <f t="shared" si="459"/>
        <v>0</v>
      </c>
      <c r="AV1161" s="41">
        <f t="shared" si="460"/>
        <v>0</v>
      </c>
      <c r="AW1161" s="41">
        <f t="shared" si="461"/>
        <v>0</v>
      </c>
      <c r="AX1161" s="41">
        <f t="shared" si="462"/>
        <v>0</v>
      </c>
      <c r="AY1161" s="41">
        <f t="shared" si="463"/>
        <v>0</v>
      </c>
      <c r="AZ1161" s="41">
        <f t="shared" si="464"/>
        <v>0</v>
      </c>
    </row>
    <row r="1162" spans="1:52" ht="15" customHeight="1">
      <c r="A1162" s="159"/>
      <c r="B1162" s="179"/>
      <c r="C1162" s="220" t="s">
        <v>1203</v>
      </c>
      <c r="D1162" s="573" t="str">
        <f t="shared" si="447"/>
        <v/>
      </c>
      <c r="E1162" s="573"/>
      <c r="F1162" s="573"/>
      <c r="G1162" s="551" t="str">
        <f t="shared" si="448"/>
        <v/>
      </c>
      <c r="H1162" s="551"/>
      <c r="I1162" s="551"/>
      <c r="J1162" s="551"/>
      <c r="K1162" s="551"/>
      <c r="L1162" s="551"/>
      <c r="M1162" s="551"/>
      <c r="N1162" s="551"/>
      <c r="O1162" s="27"/>
      <c r="P1162" s="27"/>
      <c r="Q1162" s="27"/>
      <c r="R1162" s="27"/>
      <c r="S1162" s="27"/>
      <c r="T1162" s="27"/>
      <c r="U1162" s="27"/>
      <c r="V1162" s="27"/>
      <c r="W1162" s="27"/>
      <c r="X1162" s="27"/>
      <c r="Y1162" s="27"/>
      <c r="Z1162" s="27"/>
      <c r="AA1162" s="27"/>
      <c r="AB1162" s="27"/>
      <c r="AC1162" s="27"/>
      <c r="AD1162" s="27"/>
      <c r="AK1162" s="41">
        <f t="shared" si="449"/>
        <v>0</v>
      </c>
      <c r="AL1162" s="41">
        <f t="shared" si="450"/>
        <v>0</v>
      </c>
      <c r="AM1162" s="41">
        <f t="shared" si="451"/>
        <v>0</v>
      </c>
      <c r="AN1162" s="41">
        <f t="shared" si="452"/>
        <v>0</v>
      </c>
      <c r="AO1162" s="41">
        <f t="shared" si="453"/>
        <v>0</v>
      </c>
      <c r="AP1162" s="41">
        <f t="shared" si="454"/>
        <v>0</v>
      </c>
      <c r="AQ1162" s="41">
        <f t="shared" si="455"/>
        <v>0</v>
      </c>
      <c r="AR1162" s="41">
        <f t="shared" si="456"/>
        <v>0</v>
      </c>
      <c r="AS1162" s="41">
        <f t="shared" si="457"/>
        <v>0</v>
      </c>
      <c r="AT1162" s="41">
        <f t="shared" si="458"/>
        <v>0</v>
      </c>
      <c r="AU1162" s="41">
        <f t="shared" si="459"/>
        <v>0</v>
      </c>
      <c r="AV1162" s="41">
        <f t="shared" si="460"/>
        <v>0</v>
      </c>
      <c r="AW1162" s="41">
        <f t="shared" si="461"/>
        <v>0</v>
      </c>
      <c r="AX1162" s="41">
        <f t="shared" si="462"/>
        <v>0</v>
      </c>
      <c r="AY1162" s="41">
        <f t="shared" si="463"/>
        <v>0</v>
      </c>
      <c r="AZ1162" s="41">
        <f t="shared" si="464"/>
        <v>0</v>
      </c>
    </row>
    <row r="1163" spans="1:52" ht="15" customHeight="1">
      <c r="A1163" s="159"/>
      <c r="B1163" s="179"/>
      <c r="C1163" s="220" t="s">
        <v>1204</v>
      </c>
      <c r="D1163" s="573" t="str">
        <f t="shared" si="447"/>
        <v/>
      </c>
      <c r="E1163" s="573"/>
      <c r="F1163" s="573"/>
      <c r="G1163" s="551" t="str">
        <f t="shared" si="448"/>
        <v/>
      </c>
      <c r="H1163" s="551"/>
      <c r="I1163" s="551"/>
      <c r="J1163" s="551"/>
      <c r="K1163" s="551"/>
      <c r="L1163" s="551"/>
      <c r="M1163" s="551"/>
      <c r="N1163" s="551"/>
      <c r="O1163" s="27"/>
      <c r="P1163" s="27"/>
      <c r="Q1163" s="27"/>
      <c r="R1163" s="27"/>
      <c r="S1163" s="27"/>
      <c r="T1163" s="27"/>
      <c r="U1163" s="27"/>
      <c r="V1163" s="27"/>
      <c r="W1163" s="27"/>
      <c r="X1163" s="27"/>
      <c r="Y1163" s="27"/>
      <c r="Z1163" s="27"/>
      <c r="AA1163" s="27"/>
      <c r="AB1163" s="27"/>
      <c r="AC1163" s="27"/>
      <c r="AD1163" s="27"/>
      <c r="AK1163" s="41">
        <f t="shared" si="449"/>
        <v>0</v>
      </c>
      <c r="AL1163" s="41">
        <f t="shared" si="450"/>
        <v>0</v>
      </c>
      <c r="AM1163" s="41">
        <f t="shared" si="451"/>
        <v>0</v>
      </c>
      <c r="AN1163" s="41">
        <f t="shared" si="452"/>
        <v>0</v>
      </c>
      <c r="AO1163" s="41">
        <f t="shared" si="453"/>
        <v>0</v>
      </c>
      <c r="AP1163" s="41">
        <f t="shared" si="454"/>
        <v>0</v>
      </c>
      <c r="AQ1163" s="41">
        <f t="shared" si="455"/>
        <v>0</v>
      </c>
      <c r="AR1163" s="41">
        <f t="shared" si="456"/>
        <v>0</v>
      </c>
      <c r="AS1163" s="41">
        <f t="shared" si="457"/>
        <v>0</v>
      </c>
      <c r="AT1163" s="41">
        <f t="shared" si="458"/>
        <v>0</v>
      </c>
      <c r="AU1163" s="41">
        <f t="shared" si="459"/>
        <v>0</v>
      </c>
      <c r="AV1163" s="41">
        <f t="shared" si="460"/>
        <v>0</v>
      </c>
      <c r="AW1163" s="41">
        <f t="shared" si="461"/>
        <v>0</v>
      </c>
      <c r="AX1163" s="41">
        <f t="shared" si="462"/>
        <v>0</v>
      </c>
      <c r="AY1163" s="41">
        <f t="shared" si="463"/>
        <v>0</v>
      </c>
      <c r="AZ1163" s="41">
        <f t="shared" si="464"/>
        <v>0</v>
      </c>
    </row>
    <row r="1164" spans="1:52" ht="15" customHeight="1">
      <c r="A1164" s="159"/>
      <c r="B1164" s="179"/>
      <c r="C1164" s="220" t="s">
        <v>1205</v>
      </c>
      <c r="D1164" s="573" t="str">
        <f t="shared" si="447"/>
        <v/>
      </c>
      <c r="E1164" s="573"/>
      <c r="F1164" s="573"/>
      <c r="G1164" s="551" t="str">
        <f t="shared" si="448"/>
        <v/>
      </c>
      <c r="H1164" s="551"/>
      <c r="I1164" s="551"/>
      <c r="J1164" s="551"/>
      <c r="K1164" s="551"/>
      <c r="L1164" s="551"/>
      <c r="M1164" s="551"/>
      <c r="N1164" s="551"/>
      <c r="O1164" s="27"/>
      <c r="P1164" s="27"/>
      <c r="Q1164" s="27"/>
      <c r="R1164" s="27"/>
      <c r="S1164" s="27"/>
      <c r="T1164" s="27"/>
      <c r="U1164" s="27"/>
      <c r="V1164" s="27"/>
      <c r="W1164" s="27"/>
      <c r="X1164" s="27"/>
      <c r="Y1164" s="27"/>
      <c r="Z1164" s="27"/>
      <c r="AA1164" s="27"/>
      <c r="AB1164" s="27"/>
      <c r="AC1164" s="27"/>
      <c r="AD1164" s="27"/>
      <c r="AK1164" s="41">
        <f t="shared" si="449"/>
        <v>0</v>
      </c>
      <c r="AL1164" s="41">
        <f t="shared" si="450"/>
        <v>0</v>
      </c>
      <c r="AM1164" s="41">
        <f t="shared" si="451"/>
        <v>0</v>
      </c>
      <c r="AN1164" s="41">
        <f t="shared" si="452"/>
        <v>0</v>
      </c>
      <c r="AO1164" s="41">
        <f t="shared" si="453"/>
        <v>0</v>
      </c>
      <c r="AP1164" s="41">
        <f t="shared" si="454"/>
        <v>0</v>
      </c>
      <c r="AQ1164" s="41">
        <f t="shared" si="455"/>
        <v>0</v>
      </c>
      <c r="AR1164" s="41">
        <f t="shared" si="456"/>
        <v>0</v>
      </c>
      <c r="AS1164" s="41">
        <f t="shared" si="457"/>
        <v>0</v>
      </c>
      <c r="AT1164" s="41">
        <f t="shared" si="458"/>
        <v>0</v>
      </c>
      <c r="AU1164" s="41">
        <f t="shared" si="459"/>
        <v>0</v>
      </c>
      <c r="AV1164" s="41">
        <f t="shared" si="460"/>
        <v>0</v>
      </c>
      <c r="AW1164" s="41">
        <f t="shared" si="461"/>
        <v>0</v>
      </c>
      <c r="AX1164" s="41">
        <f t="shared" si="462"/>
        <v>0</v>
      </c>
      <c r="AY1164" s="41">
        <f t="shared" si="463"/>
        <v>0</v>
      </c>
      <c r="AZ1164" s="41">
        <f t="shared" si="464"/>
        <v>0</v>
      </c>
    </row>
    <row r="1165" spans="1:52" ht="15" customHeight="1">
      <c r="A1165" s="159"/>
      <c r="B1165" s="179"/>
      <c r="C1165" s="220" t="s">
        <v>1206</v>
      </c>
      <c r="D1165" s="573" t="str">
        <f t="shared" si="447"/>
        <v/>
      </c>
      <c r="E1165" s="573"/>
      <c r="F1165" s="573"/>
      <c r="G1165" s="551" t="str">
        <f t="shared" si="448"/>
        <v/>
      </c>
      <c r="H1165" s="551"/>
      <c r="I1165" s="551"/>
      <c r="J1165" s="551"/>
      <c r="K1165" s="551"/>
      <c r="L1165" s="551"/>
      <c r="M1165" s="551"/>
      <c r="N1165" s="551"/>
      <c r="O1165" s="27"/>
      <c r="P1165" s="27"/>
      <c r="Q1165" s="27"/>
      <c r="R1165" s="27"/>
      <c r="S1165" s="27"/>
      <c r="T1165" s="27"/>
      <c r="U1165" s="27"/>
      <c r="V1165" s="27"/>
      <c r="W1165" s="27"/>
      <c r="X1165" s="27"/>
      <c r="Y1165" s="27"/>
      <c r="Z1165" s="27"/>
      <c r="AA1165" s="27"/>
      <c r="AB1165" s="27"/>
      <c r="AC1165" s="27"/>
      <c r="AD1165" s="27"/>
      <c r="AK1165" s="41">
        <f t="shared" si="449"/>
        <v>0</v>
      </c>
      <c r="AL1165" s="41">
        <f t="shared" si="450"/>
        <v>0</v>
      </c>
      <c r="AM1165" s="41">
        <f t="shared" si="451"/>
        <v>0</v>
      </c>
      <c r="AN1165" s="41">
        <f t="shared" si="452"/>
        <v>0</v>
      </c>
      <c r="AO1165" s="41">
        <f t="shared" si="453"/>
        <v>0</v>
      </c>
      <c r="AP1165" s="41">
        <f t="shared" si="454"/>
        <v>0</v>
      </c>
      <c r="AQ1165" s="41">
        <f t="shared" si="455"/>
        <v>0</v>
      </c>
      <c r="AR1165" s="41">
        <f t="shared" si="456"/>
        <v>0</v>
      </c>
      <c r="AS1165" s="41">
        <f t="shared" si="457"/>
        <v>0</v>
      </c>
      <c r="AT1165" s="41">
        <f t="shared" si="458"/>
        <v>0</v>
      </c>
      <c r="AU1165" s="41">
        <f t="shared" si="459"/>
        <v>0</v>
      </c>
      <c r="AV1165" s="41">
        <f t="shared" si="460"/>
        <v>0</v>
      </c>
      <c r="AW1165" s="41">
        <f t="shared" si="461"/>
        <v>0</v>
      </c>
      <c r="AX1165" s="41">
        <f t="shared" si="462"/>
        <v>0</v>
      </c>
      <c r="AY1165" s="41">
        <f t="shared" si="463"/>
        <v>0</v>
      </c>
      <c r="AZ1165" s="41">
        <f t="shared" si="464"/>
        <v>0</v>
      </c>
    </row>
    <row r="1166" spans="1:52" ht="15" customHeight="1">
      <c r="A1166" s="159"/>
      <c r="B1166" s="179"/>
      <c r="C1166" s="220" t="s">
        <v>1207</v>
      </c>
      <c r="D1166" s="573" t="str">
        <f t="shared" si="447"/>
        <v/>
      </c>
      <c r="E1166" s="573"/>
      <c r="F1166" s="573"/>
      <c r="G1166" s="551" t="str">
        <f t="shared" si="448"/>
        <v/>
      </c>
      <c r="H1166" s="551"/>
      <c r="I1166" s="551"/>
      <c r="J1166" s="551"/>
      <c r="K1166" s="551"/>
      <c r="L1166" s="551"/>
      <c r="M1166" s="551"/>
      <c r="N1166" s="551"/>
      <c r="O1166" s="27"/>
      <c r="P1166" s="27"/>
      <c r="Q1166" s="27"/>
      <c r="R1166" s="27"/>
      <c r="S1166" s="27"/>
      <c r="T1166" s="27"/>
      <c r="U1166" s="27"/>
      <c r="V1166" s="27"/>
      <c r="W1166" s="27"/>
      <c r="X1166" s="27"/>
      <c r="Y1166" s="27"/>
      <c r="Z1166" s="27"/>
      <c r="AA1166" s="27"/>
      <c r="AB1166" s="27"/>
      <c r="AC1166" s="27"/>
      <c r="AD1166" s="27"/>
      <c r="AK1166" s="41">
        <f t="shared" si="449"/>
        <v>0</v>
      </c>
      <c r="AL1166" s="41">
        <f t="shared" si="450"/>
        <v>0</v>
      </c>
      <c r="AM1166" s="41">
        <f t="shared" si="451"/>
        <v>0</v>
      </c>
      <c r="AN1166" s="41">
        <f t="shared" si="452"/>
        <v>0</v>
      </c>
      <c r="AO1166" s="41">
        <f t="shared" si="453"/>
        <v>0</v>
      </c>
      <c r="AP1166" s="41">
        <f t="shared" si="454"/>
        <v>0</v>
      </c>
      <c r="AQ1166" s="41">
        <f t="shared" si="455"/>
        <v>0</v>
      </c>
      <c r="AR1166" s="41">
        <f t="shared" si="456"/>
        <v>0</v>
      </c>
      <c r="AS1166" s="41">
        <f t="shared" si="457"/>
        <v>0</v>
      </c>
      <c r="AT1166" s="41">
        <f t="shared" si="458"/>
        <v>0</v>
      </c>
      <c r="AU1166" s="41">
        <f t="shared" si="459"/>
        <v>0</v>
      </c>
      <c r="AV1166" s="41">
        <f t="shared" si="460"/>
        <v>0</v>
      </c>
      <c r="AW1166" s="41">
        <f t="shared" si="461"/>
        <v>0</v>
      </c>
      <c r="AX1166" s="41">
        <f t="shared" si="462"/>
        <v>0</v>
      </c>
      <c r="AY1166" s="41">
        <f t="shared" si="463"/>
        <v>0</v>
      </c>
      <c r="AZ1166" s="41">
        <f t="shared" si="464"/>
        <v>0</v>
      </c>
    </row>
    <row r="1167" spans="1:52" ht="15" customHeight="1">
      <c r="A1167" s="159"/>
      <c r="B1167" s="179"/>
      <c r="C1167" s="220" t="s">
        <v>1208</v>
      </c>
      <c r="D1167" s="573" t="str">
        <f t="shared" si="447"/>
        <v/>
      </c>
      <c r="E1167" s="573"/>
      <c r="F1167" s="573"/>
      <c r="G1167" s="551" t="str">
        <f t="shared" si="448"/>
        <v/>
      </c>
      <c r="H1167" s="551"/>
      <c r="I1167" s="551"/>
      <c r="J1167" s="551"/>
      <c r="K1167" s="551"/>
      <c r="L1167" s="551"/>
      <c r="M1167" s="551"/>
      <c r="N1167" s="551"/>
      <c r="O1167" s="27"/>
      <c r="P1167" s="27"/>
      <c r="Q1167" s="27"/>
      <c r="R1167" s="27"/>
      <c r="S1167" s="27"/>
      <c r="T1167" s="27"/>
      <c r="U1167" s="27"/>
      <c r="V1167" s="27"/>
      <c r="W1167" s="27"/>
      <c r="X1167" s="27"/>
      <c r="Y1167" s="27"/>
      <c r="Z1167" s="27"/>
      <c r="AA1167" s="27"/>
      <c r="AB1167" s="27"/>
      <c r="AC1167" s="27"/>
      <c r="AD1167" s="27"/>
      <c r="AK1167" s="41">
        <f t="shared" si="449"/>
        <v>0</v>
      </c>
      <c r="AL1167" s="41">
        <f t="shared" si="450"/>
        <v>0</v>
      </c>
      <c r="AM1167" s="41">
        <f t="shared" si="451"/>
        <v>0</v>
      </c>
      <c r="AN1167" s="41">
        <f t="shared" si="452"/>
        <v>0</v>
      </c>
      <c r="AO1167" s="41">
        <f t="shared" si="453"/>
        <v>0</v>
      </c>
      <c r="AP1167" s="41">
        <f t="shared" si="454"/>
        <v>0</v>
      </c>
      <c r="AQ1167" s="41">
        <f t="shared" si="455"/>
        <v>0</v>
      </c>
      <c r="AR1167" s="41">
        <f t="shared" si="456"/>
        <v>0</v>
      </c>
      <c r="AS1167" s="41">
        <f t="shared" si="457"/>
        <v>0</v>
      </c>
      <c r="AT1167" s="41">
        <f t="shared" si="458"/>
        <v>0</v>
      </c>
      <c r="AU1167" s="41">
        <f t="shared" si="459"/>
        <v>0</v>
      </c>
      <c r="AV1167" s="41">
        <f t="shared" si="460"/>
        <v>0</v>
      </c>
      <c r="AW1167" s="41">
        <f t="shared" si="461"/>
        <v>0</v>
      </c>
      <c r="AX1167" s="41">
        <f t="shared" si="462"/>
        <v>0</v>
      </c>
      <c r="AY1167" s="41">
        <f t="shared" si="463"/>
        <v>0</v>
      </c>
      <c r="AZ1167" s="41">
        <f t="shared" si="464"/>
        <v>0</v>
      </c>
    </row>
    <row r="1168" spans="1:52" ht="15" customHeight="1">
      <c r="A1168" s="159"/>
      <c r="B1168" s="179"/>
      <c r="C1168" s="220" t="s">
        <v>1209</v>
      </c>
      <c r="D1168" s="573" t="str">
        <f t="shared" si="447"/>
        <v/>
      </c>
      <c r="E1168" s="573"/>
      <c r="F1168" s="573"/>
      <c r="G1168" s="551" t="str">
        <f t="shared" si="448"/>
        <v/>
      </c>
      <c r="H1168" s="551"/>
      <c r="I1168" s="551"/>
      <c r="J1168" s="551"/>
      <c r="K1168" s="551"/>
      <c r="L1168" s="551"/>
      <c r="M1168" s="551"/>
      <c r="N1168" s="551"/>
      <c r="O1168" s="27"/>
      <c r="P1168" s="27"/>
      <c r="Q1168" s="27"/>
      <c r="R1168" s="27"/>
      <c r="S1168" s="27"/>
      <c r="T1168" s="27"/>
      <c r="U1168" s="27"/>
      <c r="V1168" s="27"/>
      <c r="W1168" s="27"/>
      <c r="X1168" s="27"/>
      <c r="Y1168" s="27"/>
      <c r="Z1168" s="27"/>
      <c r="AA1168" s="27"/>
      <c r="AB1168" s="27"/>
      <c r="AC1168" s="27"/>
      <c r="AD1168" s="27"/>
      <c r="AK1168" s="41">
        <f t="shared" si="449"/>
        <v>0</v>
      </c>
      <c r="AL1168" s="41">
        <f t="shared" si="450"/>
        <v>0</v>
      </c>
      <c r="AM1168" s="41">
        <f t="shared" si="451"/>
        <v>0</v>
      </c>
      <c r="AN1168" s="41">
        <f t="shared" si="452"/>
        <v>0</v>
      </c>
      <c r="AO1168" s="41">
        <f t="shared" si="453"/>
        <v>0</v>
      </c>
      <c r="AP1168" s="41">
        <f t="shared" si="454"/>
        <v>0</v>
      </c>
      <c r="AQ1168" s="41">
        <f t="shared" si="455"/>
        <v>0</v>
      </c>
      <c r="AR1168" s="41">
        <f t="shared" si="456"/>
        <v>0</v>
      </c>
      <c r="AS1168" s="41">
        <f t="shared" si="457"/>
        <v>0</v>
      </c>
      <c r="AT1168" s="41">
        <f t="shared" si="458"/>
        <v>0</v>
      </c>
      <c r="AU1168" s="41">
        <f t="shared" si="459"/>
        <v>0</v>
      </c>
      <c r="AV1168" s="41">
        <f t="shared" si="460"/>
        <v>0</v>
      </c>
      <c r="AW1168" s="41">
        <f t="shared" si="461"/>
        <v>0</v>
      </c>
      <c r="AX1168" s="41">
        <f t="shared" si="462"/>
        <v>0</v>
      </c>
      <c r="AY1168" s="41">
        <f t="shared" si="463"/>
        <v>0</v>
      </c>
      <c r="AZ1168" s="41">
        <f t="shared" si="464"/>
        <v>0</v>
      </c>
    </row>
    <row r="1169" spans="1:52" ht="15" customHeight="1">
      <c r="A1169" s="159"/>
      <c r="B1169" s="179"/>
      <c r="C1169" s="220" t="s">
        <v>1210</v>
      </c>
      <c r="D1169" s="573" t="str">
        <f t="shared" si="447"/>
        <v/>
      </c>
      <c r="E1169" s="573"/>
      <c r="F1169" s="573"/>
      <c r="G1169" s="551" t="str">
        <f t="shared" si="448"/>
        <v/>
      </c>
      <c r="H1169" s="551"/>
      <c r="I1169" s="551"/>
      <c r="J1169" s="551"/>
      <c r="K1169" s="551"/>
      <c r="L1169" s="551"/>
      <c r="M1169" s="551"/>
      <c r="N1169" s="551"/>
      <c r="O1169" s="27"/>
      <c r="P1169" s="27"/>
      <c r="Q1169" s="27"/>
      <c r="R1169" s="27"/>
      <c r="S1169" s="27"/>
      <c r="T1169" s="27"/>
      <c r="U1169" s="27"/>
      <c r="V1169" s="27"/>
      <c r="W1169" s="27"/>
      <c r="X1169" s="27"/>
      <c r="Y1169" s="27"/>
      <c r="Z1169" s="27"/>
      <c r="AA1169" s="27"/>
      <c r="AB1169" s="27"/>
      <c r="AC1169" s="27"/>
      <c r="AD1169" s="27"/>
      <c r="AK1169" s="41">
        <f t="shared" si="449"/>
        <v>0</v>
      </c>
      <c r="AL1169" s="41">
        <f t="shared" si="450"/>
        <v>0</v>
      </c>
      <c r="AM1169" s="41">
        <f t="shared" si="451"/>
        <v>0</v>
      </c>
      <c r="AN1169" s="41">
        <f t="shared" si="452"/>
        <v>0</v>
      </c>
      <c r="AO1169" s="41">
        <f t="shared" si="453"/>
        <v>0</v>
      </c>
      <c r="AP1169" s="41">
        <f t="shared" si="454"/>
        <v>0</v>
      </c>
      <c r="AQ1169" s="41">
        <f t="shared" si="455"/>
        <v>0</v>
      </c>
      <c r="AR1169" s="41">
        <f t="shared" si="456"/>
        <v>0</v>
      </c>
      <c r="AS1169" s="41">
        <f t="shared" si="457"/>
        <v>0</v>
      </c>
      <c r="AT1169" s="41">
        <f t="shared" si="458"/>
        <v>0</v>
      </c>
      <c r="AU1169" s="41">
        <f t="shared" si="459"/>
        <v>0</v>
      </c>
      <c r="AV1169" s="41">
        <f t="shared" si="460"/>
        <v>0</v>
      </c>
      <c r="AW1169" s="41">
        <f t="shared" si="461"/>
        <v>0</v>
      </c>
      <c r="AX1169" s="41">
        <f t="shared" si="462"/>
        <v>0</v>
      </c>
      <c r="AY1169" s="41">
        <f t="shared" si="463"/>
        <v>0</v>
      </c>
      <c r="AZ1169" s="41">
        <f t="shared" si="464"/>
        <v>0</v>
      </c>
    </row>
    <row r="1170" spans="1:52" ht="15" customHeight="1">
      <c r="A1170" s="159"/>
      <c r="B1170" s="179"/>
      <c r="C1170" s="220" t="s">
        <v>1211</v>
      </c>
      <c r="D1170" s="573" t="str">
        <f t="shared" si="447"/>
        <v/>
      </c>
      <c r="E1170" s="573"/>
      <c r="F1170" s="573"/>
      <c r="G1170" s="551" t="str">
        <f t="shared" si="448"/>
        <v/>
      </c>
      <c r="H1170" s="551"/>
      <c r="I1170" s="551"/>
      <c r="J1170" s="551"/>
      <c r="K1170" s="551"/>
      <c r="L1170" s="551"/>
      <c r="M1170" s="551"/>
      <c r="N1170" s="551"/>
      <c r="O1170" s="27"/>
      <c r="P1170" s="27"/>
      <c r="Q1170" s="27"/>
      <c r="R1170" s="27"/>
      <c r="S1170" s="27"/>
      <c r="T1170" s="27"/>
      <c r="U1170" s="27"/>
      <c r="V1170" s="27"/>
      <c r="W1170" s="27"/>
      <c r="X1170" s="27"/>
      <c r="Y1170" s="27"/>
      <c r="Z1170" s="27"/>
      <c r="AA1170" s="27"/>
      <c r="AB1170" s="27"/>
      <c r="AC1170" s="27"/>
      <c r="AD1170" s="27"/>
      <c r="AK1170" s="41">
        <f t="shared" si="449"/>
        <v>0</v>
      </c>
      <c r="AL1170" s="41">
        <f t="shared" si="450"/>
        <v>0</v>
      </c>
      <c r="AM1170" s="41">
        <f t="shared" si="451"/>
        <v>0</v>
      </c>
      <c r="AN1170" s="41">
        <f t="shared" si="452"/>
        <v>0</v>
      </c>
      <c r="AO1170" s="41">
        <f t="shared" si="453"/>
        <v>0</v>
      </c>
      <c r="AP1170" s="41">
        <f t="shared" si="454"/>
        <v>0</v>
      </c>
      <c r="AQ1170" s="41">
        <f t="shared" si="455"/>
        <v>0</v>
      </c>
      <c r="AR1170" s="41">
        <f t="shared" si="456"/>
        <v>0</v>
      </c>
      <c r="AS1170" s="41">
        <f t="shared" si="457"/>
        <v>0</v>
      </c>
      <c r="AT1170" s="41">
        <f t="shared" si="458"/>
        <v>0</v>
      </c>
      <c r="AU1170" s="41">
        <f t="shared" si="459"/>
        <v>0</v>
      </c>
      <c r="AV1170" s="41">
        <f t="shared" si="460"/>
        <v>0</v>
      </c>
      <c r="AW1170" s="41">
        <f t="shared" si="461"/>
        <v>0</v>
      </c>
      <c r="AX1170" s="41">
        <f t="shared" si="462"/>
        <v>0</v>
      </c>
      <c r="AY1170" s="41">
        <f t="shared" si="463"/>
        <v>0</v>
      </c>
      <c r="AZ1170" s="41">
        <f t="shared" si="464"/>
        <v>0</v>
      </c>
    </row>
    <row r="1171" spans="1:52" ht="15" customHeight="1">
      <c r="A1171" s="159"/>
      <c r="B1171" s="179"/>
      <c r="C1171" s="220" t="s">
        <v>1212</v>
      </c>
      <c r="D1171" s="573" t="str">
        <f t="shared" si="447"/>
        <v/>
      </c>
      <c r="E1171" s="573"/>
      <c r="F1171" s="573"/>
      <c r="G1171" s="551" t="str">
        <f t="shared" si="448"/>
        <v/>
      </c>
      <c r="H1171" s="551"/>
      <c r="I1171" s="551"/>
      <c r="J1171" s="551"/>
      <c r="K1171" s="551"/>
      <c r="L1171" s="551"/>
      <c r="M1171" s="551"/>
      <c r="N1171" s="551"/>
      <c r="O1171" s="27"/>
      <c r="P1171" s="27"/>
      <c r="Q1171" s="27"/>
      <c r="R1171" s="27"/>
      <c r="S1171" s="27"/>
      <c r="T1171" s="27"/>
      <c r="U1171" s="27"/>
      <c r="V1171" s="27"/>
      <c r="W1171" s="27"/>
      <c r="X1171" s="27"/>
      <c r="Y1171" s="27"/>
      <c r="Z1171" s="27"/>
      <c r="AA1171" s="27"/>
      <c r="AB1171" s="27"/>
      <c r="AC1171" s="27"/>
      <c r="AD1171" s="27"/>
      <c r="AK1171" s="41">
        <f t="shared" si="449"/>
        <v>0</v>
      </c>
      <c r="AL1171" s="41">
        <f t="shared" si="450"/>
        <v>0</v>
      </c>
      <c r="AM1171" s="41">
        <f t="shared" si="451"/>
        <v>0</v>
      </c>
      <c r="AN1171" s="41">
        <f t="shared" si="452"/>
        <v>0</v>
      </c>
      <c r="AO1171" s="41">
        <f t="shared" si="453"/>
        <v>0</v>
      </c>
      <c r="AP1171" s="41">
        <f t="shared" si="454"/>
        <v>0</v>
      </c>
      <c r="AQ1171" s="41">
        <f t="shared" si="455"/>
        <v>0</v>
      </c>
      <c r="AR1171" s="41">
        <f t="shared" si="456"/>
        <v>0</v>
      </c>
      <c r="AS1171" s="41">
        <f t="shared" si="457"/>
        <v>0</v>
      </c>
      <c r="AT1171" s="41">
        <f t="shared" si="458"/>
        <v>0</v>
      </c>
      <c r="AU1171" s="41">
        <f t="shared" si="459"/>
        <v>0</v>
      </c>
      <c r="AV1171" s="41">
        <f t="shared" si="460"/>
        <v>0</v>
      </c>
      <c r="AW1171" s="41">
        <f t="shared" si="461"/>
        <v>0</v>
      </c>
      <c r="AX1171" s="41">
        <f t="shared" si="462"/>
        <v>0</v>
      </c>
      <c r="AY1171" s="41">
        <f t="shared" si="463"/>
        <v>0</v>
      </c>
      <c r="AZ1171" s="41">
        <f t="shared" si="464"/>
        <v>0</v>
      </c>
    </row>
    <row r="1172" spans="1:52" ht="15" customHeight="1">
      <c r="A1172" s="159"/>
      <c r="B1172" s="179"/>
      <c r="C1172" s="220" t="s">
        <v>1213</v>
      </c>
      <c r="D1172" s="573" t="str">
        <f t="shared" si="447"/>
        <v/>
      </c>
      <c r="E1172" s="573"/>
      <c r="F1172" s="573"/>
      <c r="G1172" s="551" t="str">
        <f t="shared" si="448"/>
        <v/>
      </c>
      <c r="H1172" s="551"/>
      <c r="I1172" s="551"/>
      <c r="J1172" s="551"/>
      <c r="K1172" s="551"/>
      <c r="L1172" s="551"/>
      <c r="M1172" s="551"/>
      <c r="N1172" s="551"/>
      <c r="O1172" s="27"/>
      <c r="P1172" s="27"/>
      <c r="Q1172" s="27"/>
      <c r="R1172" s="27"/>
      <c r="S1172" s="27"/>
      <c r="T1172" s="27"/>
      <c r="U1172" s="27"/>
      <c r="V1172" s="27"/>
      <c r="W1172" s="27"/>
      <c r="X1172" s="27"/>
      <c r="Y1172" s="27"/>
      <c r="Z1172" s="27"/>
      <c r="AA1172" s="27"/>
      <c r="AB1172" s="27"/>
      <c r="AC1172" s="27"/>
      <c r="AD1172" s="27"/>
      <c r="AK1172" s="41">
        <f t="shared" si="449"/>
        <v>0</v>
      </c>
      <c r="AL1172" s="41">
        <f t="shared" si="450"/>
        <v>0</v>
      </c>
      <c r="AM1172" s="41">
        <f t="shared" si="451"/>
        <v>0</v>
      </c>
      <c r="AN1172" s="41">
        <f t="shared" si="452"/>
        <v>0</v>
      </c>
      <c r="AO1172" s="41">
        <f t="shared" si="453"/>
        <v>0</v>
      </c>
      <c r="AP1172" s="41">
        <f t="shared" si="454"/>
        <v>0</v>
      </c>
      <c r="AQ1172" s="41">
        <f t="shared" si="455"/>
        <v>0</v>
      </c>
      <c r="AR1172" s="41">
        <f t="shared" si="456"/>
        <v>0</v>
      </c>
      <c r="AS1172" s="41">
        <f t="shared" si="457"/>
        <v>0</v>
      </c>
      <c r="AT1172" s="41">
        <f t="shared" si="458"/>
        <v>0</v>
      </c>
      <c r="AU1172" s="41">
        <f t="shared" si="459"/>
        <v>0</v>
      </c>
      <c r="AV1172" s="41">
        <f t="shared" si="460"/>
        <v>0</v>
      </c>
      <c r="AW1172" s="41">
        <f t="shared" si="461"/>
        <v>0</v>
      </c>
      <c r="AX1172" s="41">
        <f t="shared" si="462"/>
        <v>0</v>
      </c>
      <c r="AY1172" s="41">
        <f t="shared" si="463"/>
        <v>0</v>
      </c>
      <c r="AZ1172" s="41">
        <f t="shared" si="464"/>
        <v>0</v>
      </c>
    </row>
    <row r="1173" spans="1:52" ht="15" customHeight="1">
      <c r="A1173" s="159"/>
      <c r="B1173" s="179"/>
      <c r="C1173" s="220" t="s">
        <v>1214</v>
      </c>
      <c r="D1173" s="573" t="str">
        <f t="shared" ref="D1173:D1236" si="465">IF(D592="","",D592)</f>
        <v/>
      </c>
      <c r="E1173" s="573"/>
      <c r="F1173" s="573"/>
      <c r="G1173" s="551" t="str">
        <f t="shared" ref="G1173:G1236" si="466">IF(G592="","",G592)</f>
        <v/>
      </c>
      <c r="H1173" s="551"/>
      <c r="I1173" s="551"/>
      <c r="J1173" s="551"/>
      <c r="K1173" s="551"/>
      <c r="L1173" s="551"/>
      <c r="M1173" s="551"/>
      <c r="N1173" s="551"/>
      <c r="O1173" s="27"/>
      <c r="P1173" s="27"/>
      <c r="Q1173" s="27"/>
      <c r="R1173" s="27"/>
      <c r="S1173" s="27"/>
      <c r="T1173" s="27"/>
      <c r="U1173" s="27"/>
      <c r="V1173" s="27"/>
      <c r="W1173" s="27"/>
      <c r="X1173" s="27"/>
      <c r="Y1173" s="27"/>
      <c r="Z1173" s="27"/>
      <c r="AA1173" s="27"/>
      <c r="AB1173" s="27"/>
      <c r="AC1173" s="27"/>
      <c r="AD1173" s="27"/>
      <c r="AK1173" s="41">
        <f t="shared" ref="AK1173:AK1236" si="467">O1173</f>
        <v>0</v>
      </c>
      <c r="AL1173" s="41">
        <f t="shared" ref="AL1173:AL1236" si="468">COUNTIF(P1173:R1173,"NS")</f>
        <v>0</v>
      </c>
      <c r="AM1173" s="41">
        <f t="shared" ref="AM1173:AM1236" si="469">SUM(P1173:R1173)</f>
        <v>0</v>
      </c>
      <c r="AN1173" s="41">
        <f t="shared" ref="AN1173:AN1236" si="470">IF(OR(AND(AK1173=0, AL1173&gt;0),AND(AK1173="NS", AM1173&gt;0), AND(AK1173="NS", AL1173=0, AM1173=0)), 1, IF(OR(AND(AK1173&gt;0, AL1173&gt;1,AK1173&gt;AM1173), AND(AK1173="NS", AL1173=2), AND(AK1173="NS", AM1173=0, AL1173&gt;0), AK1173=AM1173), 0, 1))</f>
        <v>0</v>
      </c>
      <c r="AO1173" s="41">
        <f t="shared" ref="AO1173:AO1236" si="471">S1173</f>
        <v>0</v>
      </c>
      <c r="AP1173" s="41">
        <f t="shared" ref="AP1173:AP1236" si="472">COUNTIF(T1173:V1173,"NS")</f>
        <v>0</v>
      </c>
      <c r="AQ1173" s="41">
        <f t="shared" ref="AQ1173:AQ1236" si="473">SUM(T1173:V1173)</f>
        <v>0</v>
      </c>
      <c r="AR1173" s="41">
        <f t="shared" ref="AR1173:AR1236" si="474">IF(OR(AND(AO1173=0, AP1173&gt;0),AND(AO1173="NS", AQ1173&gt;0), AND(AO1173="NS", AP1173=0, AQ1173=0)), 1, IF(OR(AND(AO1173&gt;0, AP1173&gt;1,AO1173&gt;AQ1173), AND(AO1173="NS", AP1173=2), AND(AO1173="NS", AQ1173=0, AP1173&gt;0), AO1173=AQ1173), 0, 1))</f>
        <v>0</v>
      </c>
      <c r="AS1173" s="41">
        <f t="shared" ref="AS1173:AS1236" si="475">W1173</f>
        <v>0</v>
      </c>
      <c r="AT1173" s="41">
        <f t="shared" ref="AT1173:AT1236" si="476">COUNTIF(X1173:Z1173,"NS")</f>
        <v>0</v>
      </c>
      <c r="AU1173" s="41">
        <f t="shared" ref="AU1173:AU1236" si="477">SUM(X1173:Z1173)</f>
        <v>0</v>
      </c>
      <c r="AV1173" s="41">
        <f t="shared" ref="AV1173:AV1236" si="478">IF(OR(AND(AS1173=0, AT1173&gt;0),AND(AS1173="NS", AU1173&gt;0), AND(AS1173="NS", AT1173=0, AU1173=0)), 1, IF(OR(AND(AS1173&gt;0, AT1173&gt;1,AS1173&gt;AU1173), AND(AS1173="NS", AT1173=2), AND(AS1173="NS", AU1173=0, AT1173&gt;0), AS1173=AU1173), 0, 1))</f>
        <v>0</v>
      </c>
      <c r="AW1173" s="41">
        <f t="shared" ref="AW1173:AW1236" si="479">AA1173</f>
        <v>0</v>
      </c>
      <c r="AX1173" s="41">
        <f t="shared" ref="AX1173:AX1236" si="480">COUNTIF(AB1173:AD1173,"NS")</f>
        <v>0</v>
      </c>
      <c r="AY1173" s="41">
        <f t="shared" ref="AY1173:AY1236" si="481">SUM(AB1173:AD1173)</f>
        <v>0</v>
      </c>
      <c r="AZ1173" s="41">
        <f t="shared" ref="AZ1173:AZ1236" si="482">IF(OR(AND(AW1173=0, AX1173&gt;0),AND(AW1173="NS", AY1173&gt;0), AND(AW1173="NS", AX1173=0, AY1173=0)), 1, IF(OR(AND(AW1173&gt;0, AX1173&gt;1,AW1173&gt;AY1173), AND(AW1173="NS", AX1173=2), AND(AW1173="NS", AY1173=0, AX1173&gt;0), AW1173=AY1173), 0, 1))</f>
        <v>0</v>
      </c>
    </row>
    <row r="1174" spans="1:52" ht="15" customHeight="1">
      <c r="A1174" s="159"/>
      <c r="B1174" s="179"/>
      <c r="C1174" s="220" t="s">
        <v>1215</v>
      </c>
      <c r="D1174" s="573" t="str">
        <f t="shared" si="465"/>
        <v/>
      </c>
      <c r="E1174" s="573"/>
      <c r="F1174" s="573"/>
      <c r="G1174" s="551" t="str">
        <f t="shared" si="466"/>
        <v/>
      </c>
      <c r="H1174" s="551"/>
      <c r="I1174" s="551"/>
      <c r="J1174" s="551"/>
      <c r="K1174" s="551"/>
      <c r="L1174" s="551"/>
      <c r="M1174" s="551"/>
      <c r="N1174" s="551"/>
      <c r="O1174" s="27"/>
      <c r="P1174" s="27"/>
      <c r="Q1174" s="27"/>
      <c r="R1174" s="27"/>
      <c r="S1174" s="27"/>
      <c r="T1174" s="27"/>
      <c r="U1174" s="27"/>
      <c r="V1174" s="27"/>
      <c r="W1174" s="27"/>
      <c r="X1174" s="27"/>
      <c r="Y1174" s="27"/>
      <c r="Z1174" s="27"/>
      <c r="AA1174" s="27"/>
      <c r="AB1174" s="27"/>
      <c r="AC1174" s="27"/>
      <c r="AD1174" s="27"/>
      <c r="AK1174" s="41">
        <f t="shared" si="467"/>
        <v>0</v>
      </c>
      <c r="AL1174" s="41">
        <f t="shared" si="468"/>
        <v>0</v>
      </c>
      <c r="AM1174" s="41">
        <f t="shared" si="469"/>
        <v>0</v>
      </c>
      <c r="AN1174" s="41">
        <f t="shared" si="470"/>
        <v>0</v>
      </c>
      <c r="AO1174" s="41">
        <f t="shared" si="471"/>
        <v>0</v>
      </c>
      <c r="AP1174" s="41">
        <f t="shared" si="472"/>
        <v>0</v>
      </c>
      <c r="AQ1174" s="41">
        <f t="shared" si="473"/>
        <v>0</v>
      </c>
      <c r="AR1174" s="41">
        <f t="shared" si="474"/>
        <v>0</v>
      </c>
      <c r="AS1174" s="41">
        <f t="shared" si="475"/>
        <v>0</v>
      </c>
      <c r="AT1174" s="41">
        <f t="shared" si="476"/>
        <v>0</v>
      </c>
      <c r="AU1174" s="41">
        <f t="shared" si="477"/>
        <v>0</v>
      </c>
      <c r="AV1174" s="41">
        <f t="shared" si="478"/>
        <v>0</v>
      </c>
      <c r="AW1174" s="41">
        <f t="shared" si="479"/>
        <v>0</v>
      </c>
      <c r="AX1174" s="41">
        <f t="shared" si="480"/>
        <v>0</v>
      </c>
      <c r="AY1174" s="41">
        <f t="shared" si="481"/>
        <v>0</v>
      </c>
      <c r="AZ1174" s="41">
        <f t="shared" si="482"/>
        <v>0</v>
      </c>
    </row>
    <row r="1175" spans="1:52" ht="15" customHeight="1">
      <c r="A1175" s="159"/>
      <c r="B1175" s="179"/>
      <c r="C1175" s="220" t="s">
        <v>1216</v>
      </c>
      <c r="D1175" s="573" t="str">
        <f t="shared" si="465"/>
        <v/>
      </c>
      <c r="E1175" s="573"/>
      <c r="F1175" s="573"/>
      <c r="G1175" s="551" t="str">
        <f t="shared" si="466"/>
        <v/>
      </c>
      <c r="H1175" s="551"/>
      <c r="I1175" s="551"/>
      <c r="J1175" s="551"/>
      <c r="K1175" s="551"/>
      <c r="L1175" s="551"/>
      <c r="M1175" s="551"/>
      <c r="N1175" s="551"/>
      <c r="O1175" s="27"/>
      <c r="P1175" s="27"/>
      <c r="Q1175" s="27"/>
      <c r="R1175" s="27"/>
      <c r="S1175" s="27"/>
      <c r="T1175" s="27"/>
      <c r="U1175" s="27"/>
      <c r="V1175" s="27"/>
      <c r="W1175" s="27"/>
      <c r="X1175" s="27"/>
      <c r="Y1175" s="27"/>
      <c r="Z1175" s="27"/>
      <c r="AA1175" s="27"/>
      <c r="AB1175" s="27"/>
      <c r="AC1175" s="27"/>
      <c r="AD1175" s="27"/>
      <c r="AK1175" s="41">
        <f t="shared" si="467"/>
        <v>0</v>
      </c>
      <c r="AL1175" s="41">
        <f t="shared" si="468"/>
        <v>0</v>
      </c>
      <c r="AM1175" s="41">
        <f t="shared" si="469"/>
        <v>0</v>
      </c>
      <c r="AN1175" s="41">
        <f t="shared" si="470"/>
        <v>0</v>
      </c>
      <c r="AO1175" s="41">
        <f t="shared" si="471"/>
        <v>0</v>
      </c>
      <c r="AP1175" s="41">
        <f t="shared" si="472"/>
        <v>0</v>
      </c>
      <c r="AQ1175" s="41">
        <f t="shared" si="473"/>
        <v>0</v>
      </c>
      <c r="AR1175" s="41">
        <f t="shared" si="474"/>
        <v>0</v>
      </c>
      <c r="AS1175" s="41">
        <f t="shared" si="475"/>
        <v>0</v>
      </c>
      <c r="AT1175" s="41">
        <f t="shared" si="476"/>
        <v>0</v>
      </c>
      <c r="AU1175" s="41">
        <f t="shared" si="477"/>
        <v>0</v>
      </c>
      <c r="AV1175" s="41">
        <f t="shared" si="478"/>
        <v>0</v>
      </c>
      <c r="AW1175" s="41">
        <f t="shared" si="479"/>
        <v>0</v>
      </c>
      <c r="AX1175" s="41">
        <f t="shared" si="480"/>
        <v>0</v>
      </c>
      <c r="AY1175" s="41">
        <f t="shared" si="481"/>
        <v>0</v>
      </c>
      <c r="AZ1175" s="41">
        <f t="shared" si="482"/>
        <v>0</v>
      </c>
    </row>
    <row r="1176" spans="1:52" ht="15" customHeight="1">
      <c r="A1176" s="159"/>
      <c r="B1176" s="179"/>
      <c r="C1176" s="220" t="s">
        <v>1217</v>
      </c>
      <c r="D1176" s="573" t="str">
        <f t="shared" si="465"/>
        <v/>
      </c>
      <c r="E1176" s="573"/>
      <c r="F1176" s="573"/>
      <c r="G1176" s="551" t="str">
        <f t="shared" si="466"/>
        <v/>
      </c>
      <c r="H1176" s="551"/>
      <c r="I1176" s="551"/>
      <c r="J1176" s="551"/>
      <c r="K1176" s="551"/>
      <c r="L1176" s="551"/>
      <c r="M1176" s="551"/>
      <c r="N1176" s="551"/>
      <c r="O1176" s="27"/>
      <c r="P1176" s="27"/>
      <c r="Q1176" s="27"/>
      <c r="R1176" s="27"/>
      <c r="S1176" s="27"/>
      <c r="T1176" s="27"/>
      <c r="U1176" s="27"/>
      <c r="V1176" s="27"/>
      <c r="W1176" s="27"/>
      <c r="X1176" s="27"/>
      <c r="Y1176" s="27"/>
      <c r="Z1176" s="27"/>
      <c r="AA1176" s="27"/>
      <c r="AB1176" s="27"/>
      <c r="AC1176" s="27"/>
      <c r="AD1176" s="27"/>
      <c r="AK1176" s="41">
        <f t="shared" si="467"/>
        <v>0</v>
      </c>
      <c r="AL1176" s="41">
        <f t="shared" si="468"/>
        <v>0</v>
      </c>
      <c r="AM1176" s="41">
        <f t="shared" si="469"/>
        <v>0</v>
      </c>
      <c r="AN1176" s="41">
        <f t="shared" si="470"/>
        <v>0</v>
      </c>
      <c r="AO1176" s="41">
        <f t="shared" si="471"/>
        <v>0</v>
      </c>
      <c r="AP1176" s="41">
        <f t="shared" si="472"/>
        <v>0</v>
      </c>
      <c r="AQ1176" s="41">
        <f t="shared" si="473"/>
        <v>0</v>
      </c>
      <c r="AR1176" s="41">
        <f t="shared" si="474"/>
        <v>0</v>
      </c>
      <c r="AS1176" s="41">
        <f t="shared" si="475"/>
        <v>0</v>
      </c>
      <c r="AT1176" s="41">
        <f t="shared" si="476"/>
        <v>0</v>
      </c>
      <c r="AU1176" s="41">
        <f t="shared" si="477"/>
        <v>0</v>
      </c>
      <c r="AV1176" s="41">
        <f t="shared" si="478"/>
        <v>0</v>
      </c>
      <c r="AW1176" s="41">
        <f t="shared" si="479"/>
        <v>0</v>
      </c>
      <c r="AX1176" s="41">
        <f t="shared" si="480"/>
        <v>0</v>
      </c>
      <c r="AY1176" s="41">
        <f t="shared" si="481"/>
        <v>0</v>
      </c>
      <c r="AZ1176" s="41">
        <f t="shared" si="482"/>
        <v>0</v>
      </c>
    </row>
    <row r="1177" spans="1:52" ht="15" customHeight="1">
      <c r="A1177" s="159"/>
      <c r="B1177" s="179"/>
      <c r="C1177" s="220" t="s">
        <v>1218</v>
      </c>
      <c r="D1177" s="573" t="str">
        <f t="shared" si="465"/>
        <v/>
      </c>
      <c r="E1177" s="573"/>
      <c r="F1177" s="573"/>
      <c r="G1177" s="551" t="str">
        <f t="shared" si="466"/>
        <v/>
      </c>
      <c r="H1177" s="551"/>
      <c r="I1177" s="551"/>
      <c r="J1177" s="551"/>
      <c r="K1177" s="551"/>
      <c r="L1177" s="551"/>
      <c r="M1177" s="551"/>
      <c r="N1177" s="551"/>
      <c r="O1177" s="27"/>
      <c r="P1177" s="27"/>
      <c r="Q1177" s="27"/>
      <c r="R1177" s="27"/>
      <c r="S1177" s="27"/>
      <c r="T1177" s="27"/>
      <c r="U1177" s="27"/>
      <c r="V1177" s="27"/>
      <c r="W1177" s="27"/>
      <c r="X1177" s="27"/>
      <c r="Y1177" s="27"/>
      <c r="Z1177" s="27"/>
      <c r="AA1177" s="27"/>
      <c r="AB1177" s="27"/>
      <c r="AC1177" s="27"/>
      <c r="AD1177" s="27"/>
      <c r="AK1177" s="41">
        <f t="shared" si="467"/>
        <v>0</v>
      </c>
      <c r="AL1177" s="41">
        <f t="shared" si="468"/>
        <v>0</v>
      </c>
      <c r="AM1177" s="41">
        <f t="shared" si="469"/>
        <v>0</v>
      </c>
      <c r="AN1177" s="41">
        <f t="shared" si="470"/>
        <v>0</v>
      </c>
      <c r="AO1177" s="41">
        <f t="shared" si="471"/>
        <v>0</v>
      </c>
      <c r="AP1177" s="41">
        <f t="shared" si="472"/>
        <v>0</v>
      </c>
      <c r="AQ1177" s="41">
        <f t="shared" si="473"/>
        <v>0</v>
      </c>
      <c r="AR1177" s="41">
        <f t="shared" si="474"/>
        <v>0</v>
      </c>
      <c r="AS1177" s="41">
        <f t="shared" si="475"/>
        <v>0</v>
      </c>
      <c r="AT1177" s="41">
        <f t="shared" si="476"/>
        <v>0</v>
      </c>
      <c r="AU1177" s="41">
        <f t="shared" si="477"/>
        <v>0</v>
      </c>
      <c r="AV1177" s="41">
        <f t="shared" si="478"/>
        <v>0</v>
      </c>
      <c r="AW1177" s="41">
        <f t="shared" si="479"/>
        <v>0</v>
      </c>
      <c r="AX1177" s="41">
        <f t="shared" si="480"/>
        <v>0</v>
      </c>
      <c r="AY1177" s="41">
        <f t="shared" si="481"/>
        <v>0</v>
      </c>
      <c r="AZ1177" s="41">
        <f t="shared" si="482"/>
        <v>0</v>
      </c>
    </row>
    <row r="1178" spans="1:52" ht="15" customHeight="1">
      <c r="A1178" s="159"/>
      <c r="B1178" s="179"/>
      <c r="C1178" s="220" t="s">
        <v>1219</v>
      </c>
      <c r="D1178" s="573" t="str">
        <f t="shared" si="465"/>
        <v/>
      </c>
      <c r="E1178" s="573"/>
      <c r="F1178" s="573"/>
      <c r="G1178" s="551" t="str">
        <f t="shared" si="466"/>
        <v/>
      </c>
      <c r="H1178" s="551"/>
      <c r="I1178" s="551"/>
      <c r="J1178" s="551"/>
      <c r="K1178" s="551"/>
      <c r="L1178" s="551"/>
      <c r="M1178" s="551"/>
      <c r="N1178" s="551"/>
      <c r="O1178" s="27"/>
      <c r="P1178" s="27"/>
      <c r="Q1178" s="27"/>
      <c r="R1178" s="27"/>
      <c r="S1178" s="27"/>
      <c r="T1178" s="27"/>
      <c r="U1178" s="27"/>
      <c r="V1178" s="27"/>
      <c r="W1178" s="27"/>
      <c r="X1178" s="27"/>
      <c r="Y1178" s="27"/>
      <c r="Z1178" s="27"/>
      <c r="AA1178" s="27"/>
      <c r="AB1178" s="27"/>
      <c r="AC1178" s="27"/>
      <c r="AD1178" s="27"/>
      <c r="AK1178" s="41">
        <f t="shared" si="467"/>
        <v>0</v>
      </c>
      <c r="AL1178" s="41">
        <f t="shared" si="468"/>
        <v>0</v>
      </c>
      <c r="AM1178" s="41">
        <f t="shared" si="469"/>
        <v>0</v>
      </c>
      <c r="AN1178" s="41">
        <f t="shared" si="470"/>
        <v>0</v>
      </c>
      <c r="AO1178" s="41">
        <f t="shared" si="471"/>
        <v>0</v>
      </c>
      <c r="AP1178" s="41">
        <f t="shared" si="472"/>
        <v>0</v>
      </c>
      <c r="AQ1178" s="41">
        <f t="shared" si="473"/>
        <v>0</v>
      </c>
      <c r="AR1178" s="41">
        <f t="shared" si="474"/>
        <v>0</v>
      </c>
      <c r="AS1178" s="41">
        <f t="shared" si="475"/>
        <v>0</v>
      </c>
      <c r="AT1178" s="41">
        <f t="shared" si="476"/>
        <v>0</v>
      </c>
      <c r="AU1178" s="41">
        <f t="shared" si="477"/>
        <v>0</v>
      </c>
      <c r="AV1178" s="41">
        <f t="shared" si="478"/>
        <v>0</v>
      </c>
      <c r="AW1178" s="41">
        <f t="shared" si="479"/>
        <v>0</v>
      </c>
      <c r="AX1178" s="41">
        <f t="shared" si="480"/>
        <v>0</v>
      </c>
      <c r="AY1178" s="41">
        <f t="shared" si="481"/>
        <v>0</v>
      </c>
      <c r="AZ1178" s="41">
        <f t="shared" si="482"/>
        <v>0</v>
      </c>
    </row>
    <row r="1179" spans="1:52" ht="15" customHeight="1">
      <c r="A1179" s="159"/>
      <c r="B1179" s="179"/>
      <c r="C1179" s="220" t="s">
        <v>1220</v>
      </c>
      <c r="D1179" s="573" t="str">
        <f t="shared" si="465"/>
        <v/>
      </c>
      <c r="E1179" s="573"/>
      <c r="F1179" s="573"/>
      <c r="G1179" s="551" t="str">
        <f t="shared" si="466"/>
        <v/>
      </c>
      <c r="H1179" s="551"/>
      <c r="I1179" s="551"/>
      <c r="J1179" s="551"/>
      <c r="K1179" s="551"/>
      <c r="L1179" s="551"/>
      <c r="M1179" s="551"/>
      <c r="N1179" s="551"/>
      <c r="O1179" s="27"/>
      <c r="P1179" s="27"/>
      <c r="Q1179" s="27"/>
      <c r="R1179" s="27"/>
      <c r="S1179" s="27"/>
      <c r="T1179" s="27"/>
      <c r="U1179" s="27"/>
      <c r="V1179" s="27"/>
      <c r="W1179" s="27"/>
      <c r="X1179" s="27"/>
      <c r="Y1179" s="27"/>
      <c r="Z1179" s="27"/>
      <c r="AA1179" s="27"/>
      <c r="AB1179" s="27"/>
      <c r="AC1179" s="27"/>
      <c r="AD1179" s="27"/>
      <c r="AK1179" s="41">
        <f t="shared" si="467"/>
        <v>0</v>
      </c>
      <c r="AL1179" s="41">
        <f t="shared" si="468"/>
        <v>0</v>
      </c>
      <c r="AM1179" s="41">
        <f t="shared" si="469"/>
        <v>0</v>
      </c>
      <c r="AN1179" s="41">
        <f t="shared" si="470"/>
        <v>0</v>
      </c>
      <c r="AO1179" s="41">
        <f t="shared" si="471"/>
        <v>0</v>
      </c>
      <c r="AP1179" s="41">
        <f t="shared" si="472"/>
        <v>0</v>
      </c>
      <c r="AQ1179" s="41">
        <f t="shared" si="473"/>
        <v>0</v>
      </c>
      <c r="AR1179" s="41">
        <f t="shared" si="474"/>
        <v>0</v>
      </c>
      <c r="AS1179" s="41">
        <f t="shared" si="475"/>
        <v>0</v>
      </c>
      <c r="AT1179" s="41">
        <f t="shared" si="476"/>
        <v>0</v>
      </c>
      <c r="AU1179" s="41">
        <f t="shared" si="477"/>
        <v>0</v>
      </c>
      <c r="AV1179" s="41">
        <f t="shared" si="478"/>
        <v>0</v>
      </c>
      <c r="AW1179" s="41">
        <f t="shared" si="479"/>
        <v>0</v>
      </c>
      <c r="AX1179" s="41">
        <f t="shared" si="480"/>
        <v>0</v>
      </c>
      <c r="AY1179" s="41">
        <f t="shared" si="481"/>
        <v>0</v>
      </c>
      <c r="AZ1179" s="41">
        <f t="shared" si="482"/>
        <v>0</v>
      </c>
    </row>
    <row r="1180" spans="1:52" ht="15" customHeight="1">
      <c r="A1180" s="159"/>
      <c r="B1180" s="179"/>
      <c r="C1180" s="220" t="s">
        <v>1221</v>
      </c>
      <c r="D1180" s="573" t="str">
        <f t="shared" si="465"/>
        <v/>
      </c>
      <c r="E1180" s="573"/>
      <c r="F1180" s="573"/>
      <c r="G1180" s="551" t="str">
        <f t="shared" si="466"/>
        <v/>
      </c>
      <c r="H1180" s="551"/>
      <c r="I1180" s="551"/>
      <c r="J1180" s="551"/>
      <c r="K1180" s="551"/>
      <c r="L1180" s="551"/>
      <c r="M1180" s="551"/>
      <c r="N1180" s="551"/>
      <c r="O1180" s="27"/>
      <c r="P1180" s="27"/>
      <c r="Q1180" s="27"/>
      <c r="R1180" s="27"/>
      <c r="S1180" s="27"/>
      <c r="T1180" s="27"/>
      <c r="U1180" s="27"/>
      <c r="V1180" s="27"/>
      <c r="W1180" s="27"/>
      <c r="X1180" s="27"/>
      <c r="Y1180" s="27"/>
      <c r="Z1180" s="27"/>
      <c r="AA1180" s="27"/>
      <c r="AB1180" s="27"/>
      <c r="AC1180" s="27"/>
      <c r="AD1180" s="27"/>
      <c r="AK1180" s="41">
        <f t="shared" si="467"/>
        <v>0</v>
      </c>
      <c r="AL1180" s="41">
        <f t="shared" si="468"/>
        <v>0</v>
      </c>
      <c r="AM1180" s="41">
        <f t="shared" si="469"/>
        <v>0</v>
      </c>
      <c r="AN1180" s="41">
        <f t="shared" si="470"/>
        <v>0</v>
      </c>
      <c r="AO1180" s="41">
        <f t="shared" si="471"/>
        <v>0</v>
      </c>
      <c r="AP1180" s="41">
        <f t="shared" si="472"/>
        <v>0</v>
      </c>
      <c r="AQ1180" s="41">
        <f t="shared" si="473"/>
        <v>0</v>
      </c>
      <c r="AR1180" s="41">
        <f t="shared" si="474"/>
        <v>0</v>
      </c>
      <c r="AS1180" s="41">
        <f t="shared" si="475"/>
        <v>0</v>
      </c>
      <c r="AT1180" s="41">
        <f t="shared" si="476"/>
        <v>0</v>
      </c>
      <c r="AU1180" s="41">
        <f t="shared" si="477"/>
        <v>0</v>
      </c>
      <c r="AV1180" s="41">
        <f t="shared" si="478"/>
        <v>0</v>
      </c>
      <c r="AW1180" s="41">
        <f t="shared" si="479"/>
        <v>0</v>
      </c>
      <c r="AX1180" s="41">
        <f t="shared" si="480"/>
        <v>0</v>
      </c>
      <c r="AY1180" s="41">
        <f t="shared" si="481"/>
        <v>0</v>
      </c>
      <c r="AZ1180" s="41">
        <f t="shared" si="482"/>
        <v>0</v>
      </c>
    </row>
    <row r="1181" spans="1:52" ht="15" customHeight="1">
      <c r="A1181" s="159"/>
      <c r="B1181" s="179"/>
      <c r="C1181" s="220" t="s">
        <v>1222</v>
      </c>
      <c r="D1181" s="573" t="str">
        <f t="shared" si="465"/>
        <v/>
      </c>
      <c r="E1181" s="573"/>
      <c r="F1181" s="573"/>
      <c r="G1181" s="551" t="str">
        <f t="shared" si="466"/>
        <v/>
      </c>
      <c r="H1181" s="551"/>
      <c r="I1181" s="551"/>
      <c r="J1181" s="551"/>
      <c r="K1181" s="551"/>
      <c r="L1181" s="551"/>
      <c r="M1181" s="551"/>
      <c r="N1181" s="551"/>
      <c r="O1181" s="27"/>
      <c r="P1181" s="27"/>
      <c r="Q1181" s="27"/>
      <c r="R1181" s="27"/>
      <c r="S1181" s="27"/>
      <c r="T1181" s="27"/>
      <c r="U1181" s="27"/>
      <c r="V1181" s="27"/>
      <c r="W1181" s="27"/>
      <c r="X1181" s="27"/>
      <c r="Y1181" s="27"/>
      <c r="Z1181" s="27"/>
      <c r="AA1181" s="27"/>
      <c r="AB1181" s="27"/>
      <c r="AC1181" s="27"/>
      <c r="AD1181" s="27"/>
      <c r="AK1181" s="41">
        <f t="shared" si="467"/>
        <v>0</v>
      </c>
      <c r="AL1181" s="41">
        <f t="shared" si="468"/>
        <v>0</v>
      </c>
      <c r="AM1181" s="41">
        <f t="shared" si="469"/>
        <v>0</v>
      </c>
      <c r="AN1181" s="41">
        <f t="shared" si="470"/>
        <v>0</v>
      </c>
      <c r="AO1181" s="41">
        <f t="shared" si="471"/>
        <v>0</v>
      </c>
      <c r="AP1181" s="41">
        <f t="shared" si="472"/>
        <v>0</v>
      </c>
      <c r="AQ1181" s="41">
        <f t="shared" si="473"/>
        <v>0</v>
      </c>
      <c r="AR1181" s="41">
        <f t="shared" si="474"/>
        <v>0</v>
      </c>
      <c r="AS1181" s="41">
        <f t="shared" si="475"/>
        <v>0</v>
      </c>
      <c r="AT1181" s="41">
        <f t="shared" si="476"/>
        <v>0</v>
      </c>
      <c r="AU1181" s="41">
        <f t="shared" si="477"/>
        <v>0</v>
      </c>
      <c r="AV1181" s="41">
        <f t="shared" si="478"/>
        <v>0</v>
      </c>
      <c r="AW1181" s="41">
        <f t="shared" si="479"/>
        <v>0</v>
      </c>
      <c r="AX1181" s="41">
        <f t="shared" si="480"/>
        <v>0</v>
      </c>
      <c r="AY1181" s="41">
        <f t="shared" si="481"/>
        <v>0</v>
      </c>
      <c r="AZ1181" s="41">
        <f t="shared" si="482"/>
        <v>0</v>
      </c>
    </row>
    <row r="1182" spans="1:52" ht="15" customHeight="1">
      <c r="A1182" s="159"/>
      <c r="B1182" s="179"/>
      <c r="C1182" s="220" t="s">
        <v>1223</v>
      </c>
      <c r="D1182" s="573" t="str">
        <f t="shared" si="465"/>
        <v/>
      </c>
      <c r="E1182" s="573"/>
      <c r="F1182" s="573"/>
      <c r="G1182" s="551" t="str">
        <f t="shared" si="466"/>
        <v/>
      </c>
      <c r="H1182" s="551"/>
      <c r="I1182" s="551"/>
      <c r="J1182" s="551"/>
      <c r="K1182" s="551"/>
      <c r="L1182" s="551"/>
      <c r="M1182" s="551"/>
      <c r="N1182" s="551"/>
      <c r="O1182" s="27"/>
      <c r="P1182" s="27"/>
      <c r="Q1182" s="27"/>
      <c r="R1182" s="27"/>
      <c r="S1182" s="27"/>
      <c r="T1182" s="27"/>
      <c r="U1182" s="27"/>
      <c r="V1182" s="27"/>
      <c r="W1182" s="27"/>
      <c r="X1182" s="27"/>
      <c r="Y1182" s="27"/>
      <c r="Z1182" s="27"/>
      <c r="AA1182" s="27"/>
      <c r="AB1182" s="27"/>
      <c r="AC1182" s="27"/>
      <c r="AD1182" s="27"/>
      <c r="AK1182" s="41">
        <f t="shared" si="467"/>
        <v>0</v>
      </c>
      <c r="AL1182" s="41">
        <f t="shared" si="468"/>
        <v>0</v>
      </c>
      <c r="AM1182" s="41">
        <f t="shared" si="469"/>
        <v>0</v>
      </c>
      <c r="AN1182" s="41">
        <f t="shared" si="470"/>
        <v>0</v>
      </c>
      <c r="AO1182" s="41">
        <f t="shared" si="471"/>
        <v>0</v>
      </c>
      <c r="AP1182" s="41">
        <f t="shared" si="472"/>
        <v>0</v>
      </c>
      <c r="AQ1182" s="41">
        <f t="shared" si="473"/>
        <v>0</v>
      </c>
      <c r="AR1182" s="41">
        <f t="shared" si="474"/>
        <v>0</v>
      </c>
      <c r="AS1182" s="41">
        <f t="shared" si="475"/>
        <v>0</v>
      </c>
      <c r="AT1182" s="41">
        <f t="shared" si="476"/>
        <v>0</v>
      </c>
      <c r="AU1182" s="41">
        <f t="shared" si="477"/>
        <v>0</v>
      </c>
      <c r="AV1182" s="41">
        <f t="shared" si="478"/>
        <v>0</v>
      </c>
      <c r="AW1182" s="41">
        <f t="shared" si="479"/>
        <v>0</v>
      </c>
      <c r="AX1182" s="41">
        <f t="shared" si="480"/>
        <v>0</v>
      </c>
      <c r="AY1182" s="41">
        <f t="shared" si="481"/>
        <v>0</v>
      </c>
      <c r="AZ1182" s="41">
        <f t="shared" si="482"/>
        <v>0</v>
      </c>
    </row>
    <row r="1183" spans="1:52" ht="15" customHeight="1">
      <c r="A1183" s="159"/>
      <c r="B1183" s="179"/>
      <c r="C1183" s="220" t="s">
        <v>1224</v>
      </c>
      <c r="D1183" s="573" t="str">
        <f t="shared" si="465"/>
        <v/>
      </c>
      <c r="E1183" s="573"/>
      <c r="F1183" s="573"/>
      <c r="G1183" s="551" t="str">
        <f t="shared" si="466"/>
        <v/>
      </c>
      <c r="H1183" s="551"/>
      <c r="I1183" s="551"/>
      <c r="J1183" s="551"/>
      <c r="K1183" s="551"/>
      <c r="L1183" s="551"/>
      <c r="M1183" s="551"/>
      <c r="N1183" s="551"/>
      <c r="O1183" s="27"/>
      <c r="P1183" s="27"/>
      <c r="Q1183" s="27"/>
      <c r="R1183" s="27"/>
      <c r="S1183" s="27"/>
      <c r="T1183" s="27"/>
      <c r="U1183" s="27"/>
      <c r="V1183" s="27"/>
      <c r="W1183" s="27"/>
      <c r="X1183" s="27"/>
      <c r="Y1183" s="27"/>
      <c r="Z1183" s="27"/>
      <c r="AA1183" s="27"/>
      <c r="AB1183" s="27"/>
      <c r="AC1183" s="27"/>
      <c r="AD1183" s="27"/>
      <c r="AK1183" s="41">
        <f t="shared" si="467"/>
        <v>0</v>
      </c>
      <c r="AL1183" s="41">
        <f t="shared" si="468"/>
        <v>0</v>
      </c>
      <c r="AM1183" s="41">
        <f t="shared" si="469"/>
        <v>0</v>
      </c>
      <c r="AN1183" s="41">
        <f t="shared" si="470"/>
        <v>0</v>
      </c>
      <c r="AO1183" s="41">
        <f t="shared" si="471"/>
        <v>0</v>
      </c>
      <c r="AP1183" s="41">
        <f t="shared" si="472"/>
        <v>0</v>
      </c>
      <c r="AQ1183" s="41">
        <f t="shared" si="473"/>
        <v>0</v>
      </c>
      <c r="AR1183" s="41">
        <f t="shared" si="474"/>
        <v>0</v>
      </c>
      <c r="AS1183" s="41">
        <f t="shared" si="475"/>
        <v>0</v>
      </c>
      <c r="AT1183" s="41">
        <f t="shared" si="476"/>
        <v>0</v>
      </c>
      <c r="AU1183" s="41">
        <f t="shared" si="477"/>
        <v>0</v>
      </c>
      <c r="AV1183" s="41">
        <f t="shared" si="478"/>
        <v>0</v>
      </c>
      <c r="AW1183" s="41">
        <f t="shared" si="479"/>
        <v>0</v>
      </c>
      <c r="AX1183" s="41">
        <f t="shared" si="480"/>
        <v>0</v>
      </c>
      <c r="AY1183" s="41">
        <f t="shared" si="481"/>
        <v>0</v>
      </c>
      <c r="AZ1183" s="41">
        <f t="shared" si="482"/>
        <v>0</v>
      </c>
    </row>
    <row r="1184" spans="1:52" ht="15" customHeight="1">
      <c r="A1184" s="159"/>
      <c r="B1184" s="179"/>
      <c r="C1184" s="220" t="s">
        <v>1225</v>
      </c>
      <c r="D1184" s="573" t="str">
        <f t="shared" si="465"/>
        <v/>
      </c>
      <c r="E1184" s="573"/>
      <c r="F1184" s="573"/>
      <c r="G1184" s="551" t="str">
        <f t="shared" si="466"/>
        <v/>
      </c>
      <c r="H1184" s="551"/>
      <c r="I1184" s="551"/>
      <c r="J1184" s="551"/>
      <c r="K1184" s="551"/>
      <c r="L1184" s="551"/>
      <c r="M1184" s="551"/>
      <c r="N1184" s="551"/>
      <c r="O1184" s="27"/>
      <c r="P1184" s="27"/>
      <c r="Q1184" s="27"/>
      <c r="R1184" s="27"/>
      <c r="S1184" s="27"/>
      <c r="T1184" s="27"/>
      <c r="U1184" s="27"/>
      <c r="V1184" s="27"/>
      <c r="W1184" s="27"/>
      <c r="X1184" s="27"/>
      <c r="Y1184" s="27"/>
      <c r="Z1184" s="27"/>
      <c r="AA1184" s="27"/>
      <c r="AB1184" s="27"/>
      <c r="AC1184" s="27"/>
      <c r="AD1184" s="27"/>
      <c r="AK1184" s="41">
        <f t="shared" si="467"/>
        <v>0</v>
      </c>
      <c r="AL1184" s="41">
        <f t="shared" si="468"/>
        <v>0</v>
      </c>
      <c r="AM1184" s="41">
        <f t="shared" si="469"/>
        <v>0</v>
      </c>
      <c r="AN1184" s="41">
        <f t="shared" si="470"/>
        <v>0</v>
      </c>
      <c r="AO1184" s="41">
        <f t="shared" si="471"/>
        <v>0</v>
      </c>
      <c r="AP1184" s="41">
        <f t="shared" si="472"/>
        <v>0</v>
      </c>
      <c r="AQ1184" s="41">
        <f t="shared" si="473"/>
        <v>0</v>
      </c>
      <c r="AR1184" s="41">
        <f t="shared" si="474"/>
        <v>0</v>
      </c>
      <c r="AS1184" s="41">
        <f t="shared" si="475"/>
        <v>0</v>
      </c>
      <c r="AT1184" s="41">
        <f t="shared" si="476"/>
        <v>0</v>
      </c>
      <c r="AU1184" s="41">
        <f t="shared" si="477"/>
        <v>0</v>
      </c>
      <c r="AV1184" s="41">
        <f t="shared" si="478"/>
        <v>0</v>
      </c>
      <c r="AW1184" s="41">
        <f t="shared" si="479"/>
        <v>0</v>
      </c>
      <c r="AX1184" s="41">
        <f t="shared" si="480"/>
        <v>0</v>
      </c>
      <c r="AY1184" s="41">
        <f t="shared" si="481"/>
        <v>0</v>
      </c>
      <c r="AZ1184" s="41">
        <f t="shared" si="482"/>
        <v>0</v>
      </c>
    </row>
    <row r="1185" spans="1:52" ht="15" customHeight="1">
      <c r="A1185" s="159"/>
      <c r="B1185" s="179"/>
      <c r="C1185" s="220" t="s">
        <v>1226</v>
      </c>
      <c r="D1185" s="573" t="str">
        <f t="shared" si="465"/>
        <v/>
      </c>
      <c r="E1185" s="573"/>
      <c r="F1185" s="573"/>
      <c r="G1185" s="551" t="str">
        <f t="shared" si="466"/>
        <v/>
      </c>
      <c r="H1185" s="551"/>
      <c r="I1185" s="551"/>
      <c r="J1185" s="551"/>
      <c r="K1185" s="551"/>
      <c r="L1185" s="551"/>
      <c r="M1185" s="551"/>
      <c r="N1185" s="551"/>
      <c r="O1185" s="27"/>
      <c r="P1185" s="27"/>
      <c r="Q1185" s="27"/>
      <c r="R1185" s="27"/>
      <c r="S1185" s="27"/>
      <c r="T1185" s="27"/>
      <c r="U1185" s="27"/>
      <c r="V1185" s="27"/>
      <c r="W1185" s="27"/>
      <c r="X1185" s="27"/>
      <c r="Y1185" s="27"/>
      <c r="Z1185" s="27"/>
      <c r="AA1185" s="27"/>
      <c r="AB1185" s="27"/>
      <c r="AC1185" s="27"/>
      <c r="AD1185" s="27"/>
      <c r="AK1185" s="41">
        <f t="shared" si="467"/>
        <v>0</v>
      </c>
      <c r="AL1185" s="41">
        <f t="shared" si="468"/>
        <v>0</v>
      </c>
      <c r="AM1185" s="41">
        <f t="shared" si="469"/>
        <v>0</v>
      </c>
      <c r="AN1185" s="41">
        <f t="shared" si="470"/>
        <v>0</v>
      </c>
      <c r="AO1185" s="41">
        <f t="shared" si="471"/>
        <v>0</v>
      </c>
      <c r="AP1185" s="41">
        <f t="shared" si="472"/>
        <v>0</v>
      </c>
      <c r="AQ1185" s="41">
        <f t="shared" si="473"/>
        <v>0</v>
      </c>
      <c r="AR1185" s="41">
        <f t="shared" si="474"/>
        <v>0</v>
      </c>
      <c r="AS1185" s="41">
        <f t="shared" si="475"/>
        <v>0</v>
      </c>
      <c r="AT1185" s="41">
        <f t="shared" si="476"/>
        <v>0</v>
      </c>
      <c r="AU1185" s="41">
        <f t="shared" si="477"/>
        <v>0</v>
      </c>
      <c r="AV1185" s="41">
        <f t="shared" si="478"/>
        <v>0</v>
      </c>
      <c r="AW1185" s="41">
        <f t="shared" si="479"/>
        <v>0</v>
      </c>
      <c r="AX1185" s="41">
        <f t="shared" si="480"/>
        <v>0</v>
      </c>
      <c r="AY1185" s="41">
        <f t="shared" si="481"/>
        <v>0</v>
      </c>
      <c r="AZ1185" s="41">
        <f t="shared" si="482"/>
        <v>0</v>
      </c>
    </row>
    <row r="1186" spans="1:52" ht="15" customHeight="1">
      <c r="A1186" s="159"/>
      <c r="B1186" s="179"/>
      <c r="C1186" s="220" t="s">
        <v>1227</v>
      </c>
      <c r="D1186" s="573" t="str">
        <f t="shared" si="465"/>
        <v/>
      </c>
      <c r="E1186" s="573"/>
      <c r="F1186" s="573"/>
      <c r="G1186" s="551" t="str">
        <f t="shared" si="466"/>
        <v/>
      </c>
      <c r="H1186" s="551"/>
      <c r="I1186" s="551"/>
      <c r="J1186" s="551"/>
      <c r="K1186" s="551"/>
      <c r="L1186" s="551"/>
      <c r="M1186" s="551"/>
      <c r="N1186" s="551"/>
      <c r="O1186" s="27"/>
      <c r="P1186" s="27"/>
      <c r="Q1186" s="27"/>
      <c r="R1186" s="27"/>
      <c r="S1186" s="27"/>
      <c r="T1186" s="27"/>
      <c r="U1186" s="27"/>
      <c r="V1186" s="27"/>
      <c r="W1186" s="27"/>
      <c r="X1186" s="27"/>
      <c r="Y1186" s="27"/>
      <c r="Z1186" s="27"/>
      <c r="AA1186" s="27"/>
      <c r="AB1186" s="27"/>
      <c r="AC1186" s="27"/>
      <c r="AD1186" s="27"/>
      <c r="AK1186" s="41">
        <f t="shared" si="467"/>
        <v>0</v>
      </c>
      <c r="AL1186" s="41">
        <f t="shared" si="468"/>
        <v>0</v>
      </c>
      <c r="AM1186" s="41">
        <f t="shared" si="469"/>
        <v>0</v>
      </c>
      <c r="AN1186" s="41">
        <f t="shared" si="470"/>
        <v>0</v>
      </c>
      <c r="AO1186" s="41">
        <f t="shared" si="471"/>
        <v>0</v>
      </c>
      <c r="AP1186" s="41">
        <f t="shared" si="472"/>
        <v>0</v>
      </c>
      <c r="AQ1186" s="41">
        <f t="shared" si="473"/>
        <v>0</v>
      </c>
      <c r="AR1186" s="41">
        <f t="shared" si="474"/>
        <v>0</v>
      </c>
      <c r="AS1186" s="41">
        <f t="shared" si="475"/>
        <v>0</v>
      </c>
      <c r="AT1186" s="41">
        <f t="shared" si="476"/>
        <v>0</v>
      </c>
      <c r="AU1186" s="41">
        <f t="shared" si="477"/>
        <v>0</v>
      </c>
      <c r="AV1186" s="41">
        <f t="shared" si="478"/>
        <v>0</v>
      </c>
      <c r="AW1186" s="41">
        <f t="shared" si="479"/>
        <v>0</v>
      </c>
      <c r="AX1186" s="41">
        <f t="shared" si="480"/>
        <v>0</v>
      </c>
      <c r="AY1186" s="41">
        <f t="shared" si="481"/>
        <v>0</v>
      </c>
      <c r="AZ1186" s="41">
        <f t="shared" si="482"/>
        <v>0</v>
      </c>
    </row>
    <row r="1187" spans="1:52" ht="15" customHeight="1">
      <c r="A1187" s="159"/>
      <c r="B1187" s="179"/>
      <c r="C1187" s="220" t="s">
        <v>1228</v>
      </c>
      <c r="D1187" s="573" t="str">
        <f t="shared" si="465"/>
        <v/>
      </c>
      <c r="E1187" s="573"/>
      <c r="F1187" s="573"/>
      <c r="G1187" s="551" t="str">
        <f t="shared" si="466"/>
        <v/>
      </c>
      <c r="H1187" s="551"/>
      <c r="I1187" s="551"/>
      <c r="J1187" s="551"/>
      <c r="K1187" s="551"/>
      <c r="L1187" s="551"/>
      <c r="M1187" s="551"/>
      <c r="N1187" s="551"/>
      <c r="O1187" s="27"/>
      <c r="P1187" s="27"/>
      <c r="Q1187" s="27"/>
      <c r="R1187" s="27"/>
      <c r="S1187" s="27"/>
      <c r="T1187" s="27"/>
      <c r="U1187" s="27"/>
      <c r="V1187" s="27"/>
      <c r="W1187" s="27"/>
      <c r="X1187" s="27"/>
      <c r="Y1187" s="27"/>
      <c r="Z1187" s="27"/>
      <c r="AA1187" s="27"/>
      <c r="AB1187" s="27"/>
      <c r="AC1187" s="27"/>
      <c r="AD1187" s="27"/>
      <c r="AK1187" s="41">
        <f t="shared" si="467"/>
        <v>0</v>
      </c>
      <c r="AL1187" s="41">
        <f t="shared" si="468"/>
        <v>0</v>
      </c>
      <c r="AM1187" s="41">
        <f t="shared" si="469"/>
        <v>0</v>
      </c>
      <c r="AN1187" s="41">
        <f t="shared" si="470"/>
        <v>0</v>
      </c>
      <c r="AO1187" s="41">
        <f t="shared" si="471"/>
        <v>0</v>
      </c>
      <c r="AP1187" s="41">
        <f t="shared" si="472"/>
        <v>0</v>
      </c>
      <c r="AQ1187" s="41">
        <f t="shared" si="473"/>
        <v>0</v>
      </c>
      <c r="AR1187" s="41">
        <f t="shared" si="474"/>
        <v>0</v>
      </c>
      <c r="AS1187" s="41">
        <f t="shared" si="475"/>
        <v>0</v>
      </c>
      <c r="AT1187" s="41">
        <f t="shared" si="476"/>
        <v>0</v>
      </c>
      <c r="AU1187" s="41">
        <f t="shared" si="477"/>
        <v>0</v>
      </c>
      <c r="AV1187" s="41">
        <f t="shared" si="478"/>
        <v>0</v>
      </c>
      <c r="AW1187" s="41">
        <f t="shared" si="479"/>
        <v>0</v>
      </c>
      <c r="AX1187" s="41">
        <f t="shared" si="480"/>
        <v>0</v>
      </c>
      <c r="AY1187" s="41">
        <f t="shared" si="481"/>
        <v>0</v>
      </c>
      <c r="AZ1187" s="41">
        <f t="shared" si="482"/>
        <v>0</v>
      </c>
    </row>
    <row r="1188" spans="1:52" ht="15" customHeight="1">
      <c r="A1188" s="159"/>
      <c r="B1188" s="179"/>
      <c r="C1188" s="220" t="s">
        <v>1229</v>
      </c>
      <c r="D1188" s="573" t="str">
        <f t="shared" si="465"/>
        <v/>
      </c>
      <c r="E1188" s="573"/>
      <c r="F1188" s="573"/>
      <c r="G1188" s="551" t="str">
        <f t="shared" si="466"/>
        <v/>
      </c>
      <c r="H1188" s="551"/>
      <c r="I1188" s="551"/>
      <c r="J1188" s="551"/>
      <c r="K1188" s="551"/>
      <c r="L1188" s="551"/>
      <c r="M1188" s="551"/>
      <c r="N1188" s="551"/>
      <c r="O1188" s="27"/>
      <c r="P1188" s="27"/>
      <c r="Q1188" s="27"/>
      <c r="R1188" s="27"/>
      <c r="S1188" s="27"/>
      <c r="T1188" s="27"/>
      <c r="U1188" s="27"/>
      <c r="V1188" s="27"/>
      <c r="W1188" s="27"/>
      <c r="X1188" s="27"/>
      <c r="Y1188" s="27"/>
      <c r="Z1188" s="27"/>
      <c r="AA1188" s="27"/>
      <c r="AB1188" s="27"/>
      <c r="AC1188" s="27"/>
      <c r="AD1188" s="27"/>
      <c r="AK1188" s="41">
        <f t="shared" si="467"/>
        <v>0</v>
      </c>
      <c r="AL1188" s="41">
        <f t="shared" si="468"/>
        <v>0</v>
      </c>
      <c r="AM1188" s="41">
        <f t="shared" si="469"/>
        <v>0</v>
      </c>
      <c r="AN1188" s="41">
        <f t="shared" si="470"/>
        <v>0</v>
      </c>
      <c r="AO1188" s="41">
        <f t="shared" si="471"/>
        <v>0</v>
      </c>
      <c r="AP1188" s="41">
        <f t="shared" si="472"/>
        <v>0</v>
      </c>
      <c r="AQ1188" s="41">
        <f t="shared" si="473"/>
        <v>0</v>
      </c>
      <c r="AR1188" s="41">
        <f t="shared" si="474"/>
        <v>0</v>
      </c>
      <c r="AS1188" s="41">
        <f t="shared" si="475"/>
        <v>0</v>
      </c>
      <c r="AT1188" s="41">
        <f t="shared" si="476"/>
        <v>0</v>
      </c>
      <c r="AU1188" s="41">
        <f t="shared" si="477"/>
        <v>0</v>
      </c>
      <c r="AV1188" s="41">
        <f t="shared" si="478"/>
        <v>0</v>
      </c>
      <c r="AW1188" s="41">
        <f t="shared" si="479"/>
        <v>0</v>
      </c>
      <c r="AX1188" s="41">
        <f t="shared" si="480"/>
        <v>0</v>
      </c>
      <c r="AY1188" s="41">
        <f t="shared" si="481"/>
        <v>0</v>
      </c>
      <c r="AZ1188" s="41">
        <f t="shared" si="482"/>
        <v>0</v>
      </c>
    </row>
    <row r="1189" spans="1:52" ht="15" customHeight="1">
      <c r="A1189" s="159"/>
      <c r="B1189" s="179"/>
      <c r="C1189" s="220" t="s">
        <v>1230</v>
      </c>
      <c r="D1189" s="573" t="str">
        <f t="shared" si="465"/>
        <v/>
      </c>
      <c r="E1189" s="573"/>
      <c r="F1189" s="573"/>
      <c r="G1189" s="551" t="str">
        <f t="shared" si="466"/>
        <v/>
      </c>
      <c r="H1189" s="551"/>
      <c r="I1189" s="551"/>
      <c r="J1189" s="551"/>
      <c r="K1189" s="551"/>
      <c r="L1189" s="551"/>
      <c r="M1189" s="551"/>
      <c r="N1189" s="551"/>
      <c r="O1189" s="27"/>
      <c r="P1189" s="27"/>
      <c r="Q1189" s="27"/>
      <c r="R1189" s="27"/>
      <c r="S1189" s="27"/>
      <c r="T1189" s="27"/>
      <c r="U1189" s="27"/>
      <c r="V1189" s="27"/>
      <c r="W1189" s="27"/>
      <c r="X1189" s="27"/>
      <c r="Y1189" s="27"/>
      <c r="Z1189" s="27"/>
      <c r="AA1189" s="27"/>
      <c r="AB1189" s="27"/>
      <c r="AC1189" s="27"/>
      <c r="AD1189" s="27"/>
      <c r="AK1189" s="41">
        <f t="shared" si="467"/>
        <v>0</v>
      </c>
      <c r="AL1189" s="41">
        <f t="shared" si="468"/>
        <v>0</v>
      </c>
      <c r="AM1189" s="41">
        <f t="shared" si="469"/>
        <v>0</v>
      </c>
      <c r="AN1189" s="41">
        <f t="shared" si="470"/>
        <v>0</v>
      </c>
      <c r="AO1189" s="41">
        <f t="shared" si="471"/>
        <v>0</v>
      </c>
      <c r="AP1189" s="41">
        <f t="shared" si="472"/>
        <v>0</v>
      </c>
      <c r="AQ1189" s="41">
        <f t="shared" si="473"/>
        <v>0</v>
      </c>
      <c r="AR1189" s="41">
        <f t="shared" si="474"/>
        <v>0</v>
      </c>
      <c r="AS1189" s="41">
        <f t="shared" si="475"/>
        <v>0</v>
      </c>
      <c r="AT1189" s="41">
        <f t="shared" si="476"/>
        <v>0</v>
      </c>
      <c r="AU1189" s="41">
        <f t="shared" si="477"/>
        <v>0</v>
      </c>
      <c r="AV1189" s="41">
        <f t="shared" si="478"/>
        <v>0</v>
      </c>
      <c r="AW1189" s="41">
        <f t="shared" si="479"/>
        <v>0</v>
      </c>
      <c r="AX1189" s="41">
        <f t="shared" si="480"/>
        <v>0</v>
      </c>
      <c r="AY1189" s="41">
        <f t="shared" si="481"/>
        <v>0</v>
      </c>
      <c r="AZ1189" s="41">
        <f t="shared" si="482"/>
        <v>0</v>
      </c>
    </row>
    <row r="1190" spans="1:52" ht="15" customHeight="1">
      <c r="A1190" s="159"/>
      <c r="B1190" s="179"/>
      <c r="C1190" s="220" t="s">
        <v>1231</v>
      </c>
      <c r="D1190" s="573" t="str">
        <f t="shared" si="465"/>
        <v/>
      </c>
      <c r="E1190" s="573"/>
      <c r="F1190" s="573"/>
      <c r="G1190" s="551" t="str">
        <f t="shared" si="466"/>
        <v/>
      </c>
      <c r="H1190" s="551"/>
      <c r="I1190" s="551"/>
      <c r="J1190" s="551"/>
      <c r="K1190" s="551"/>
      <c r="L1190" s="551"/>
      <c r="M1190" s="551"/>
      <c r="N1190" s="551"/>
      <c r="O1190" s="27"/>
      <c r="P1190" s="27"/>
      <c r="Q1190" s="27"/>
      <c r="R1190" s="27"/>
      <c r="S1190" s="27"/>
      <c r="T1190" s="27"/>
      <c r="U1190" s="27"/>
      <c r="V1190" s="27"/>
      <c r="W1190" s="27"/>
      <c r="X1190" s="27"/>
      <c r="Y1190" s="27"/>
      <c r="Z1190" s="27"/>
      <c r="AA1190" s="27"/>
      <c r="AB1190" s="27"/>
      <c r="AC1190" s="27"/>
      <c r="AD1190" s="27"/>
      <c r="AK1190" s="41">
        <f t="shared" si="467"/>
        <v>0</v>
      </c>
      <c r="AL1190" s="41">
        <f t="shared" si="468"/>
        <v>0</v>
      </c>
      <c r="AM1190" s="41">
        <f t="shared" si="469"/>
        <v>0</v>
      </c>
      <c r="AN1190" s="41">
        <f t="shared" si="470"/>
        <v>0</v>
      </c>
      <c r="AO1190" s="41">
        <f t="shared" si="471"/>
        <v>0</v>
      </c>
      <c r="AP1190" s="41">
        <f t="shared" si="472"/>
        <v>0</v>
      </c>
      <c r="AQ1190" s="41">
        <f t="shared" si="473"/>
        <v>0</v>
      </c>
      <c r="AR1190" s="41">
        <f t="shared" si="474"/>
        <v>0</v>
      </c>
      <c r="AS1190" s="41">
        <f t="shared" si="475"/>
        <v>0</v>
      </c>
      <c r="AT1190" s="41">
        <f t="shared" si="476"/>
        <v>0</v>
      </c>
      <c r="AU1190" s="41">
        <f t="shared" si="477"/>
        <v>0</v>
      </c>
      <c r="AV1190" s="41">
        <f t="shared" si="478"/>
        <v>0</v>
      </c>
      <c r="AW1190" s="41">
        <f t="shared" si="479"/>
        <v>0</v>
      </c>
      <c r="AX1190" s="41">
        <f t="shared" si="480"/>
        <v>0</v>
      </c>
      <c r="AY1190" s="41">
        <f t="shared" si="481"/>
        <v>0</v>
      </c>
      <c r="AZ1190" s="41">
        <f t="shared" si="482"/>
        <v>0</v>
      </c>
    </row>
    <row r="1191" spans="1:52" ht="15" customHeight="1">
      <c r="A1191" s="159"/>
      <c r="B1191" s="179"/>
      <c r="C1191" s="220" t="s">
        <v>1232</v>
      </c>
      <c r="D1191" s="573" t="str">
        <f t="shared" si="465"/>
        <v/>
      </c>
      <c r="E1191" s="573"/>
      <c r="F1191" s="573"/>
      <c r="G1191" s="551" t="str">
        <f t="shared" si="466"/>
        <v/>
      </c>
      <c r="H1191" s="551"/>
      <c r="I1191" s="551"/>
      <c r="J1191" s="551"/>
      <c r="K1191" s="551"/>
      <c r="L1191" s="551"/>
      <c r="M1191" s="551"/>
      <c r="N1191" s="551"/>
      <c r="O1191" s="27"/>
      <c r="P1191" s="27"/>
      <c r="Q1191" s="27"/>
      <c r="R1191" s="27"/>
      <c r="S1191" s="27"/>
      <c r="T1191" s="27"/>
      <c r="U1191" s="27"/>
      <c r="V1191" s="27"/>
      <c r="W1191" s="27"/>
      <c r="X1191" s="27"/>
      <c r="Y1191" s="27"/>
      <c r="Z1191" s="27"/>
      <c r="AA1191" s="27"/>
      <c r="AB1191" s="27"/>
      <c r="AC1191" s="27"/>
      <c r="AD1191" s="27"/>
      <c r="AK1191" s="41">
        <f t="shared" si="467"/>
        <v>0</v>
      </c>
      <c r="AL1191" s="41">
        <f t="shared" si="468"/>
        <v>0</v>
      </c>
      <c r="AM1191" s="41">
        <f t="shared" si="469"/>
        <v>0</v>
      </c>
      <c r="AN1191" s="41">
        <f t="shared" si="470"/>
        <v>0</v>
      </c>
      <c r="AO1191" s="41">
        <f t="shared" si="471"/>
        <v>0</v>
      </c>
      <c r="AP1191" s="41">
        <f t="shared" si="472"/>
        <v>0</v>
      </c>
      <c r="AQ1191" s="41">
        <f t="shared" si="473"/>
        <v>0</v>
      </c>
      <c r="AR1191" s="41">
        <f t="shared" si="474"/>
        <v>0</v>
      </c>
      <c r="AS1191" s="41">
        <f t="shared" si="475"/>
        <v>0</v>
      </c>
      <c r="AT1191" s="41">
        <f t="shared" si="476"/>
        <v>0</v>
      </c>
      <c r="AU1191" s="41">
        <f t="shared" si="477"/>
        <v>0</v>
      </c>
      <c r="AV1191" s="41">
        <f t="shared" si="478"/>
        <v>0</v>
      </c>
      <c r="AW1191" s="41">
        <f t="shared" si="479"/>
        <v>0</v>
      </c>
      <c r="AX1191" s="41">
        <f t="shared" si="480"/>
        <v>0</v>
      </c>
      <c r="AY1191" s="41">
        <f t="shared" si="481"/>
        <v>0</v>
      </c>
      <c r="AZ1191" s="41">
        <f t="shared" si="482"/>
        <v>0</v>
      </c>
    </row>
    <row r="1192" spans="1:52" ht="15" customHeight="1">
      <c r="A1192" s="159"/>
      <c r="B1192" s="179"/>
      <c r="C1192" s="220" t="s">
        <v>1233</v>
      </c>
      <c r="D1192" s="573" t="str">
        <f t="shared" si="465"/>
        <v/>
      </c>
      <c r="E1192" s="573"/>
      <c r="F1192" s="573"/>
      <c r="G1192" s="551" t="str">
        <f t="shared" si="466"/>
        <v/>
      </c>
      <c r="H1192" s="551"/>
      <c r="I1192" s="551"/>
      <c r="J1192" s="551"/>
      <c r="K1192" s="551"/>
      <c r="L1192" s="551"/>
      <c r="M1192" s="551"/>
      <c r="N1192" s="551"/>
      <c r="O1192" s="27"/>
      <c r="P1192" s="27"/>
      <c r="Q1192" s="27"/>
      <c r="R1192" s="27"/>
      <c r="S1192" s="27"/>
      <c r="T1192" s="27"/>
      <c r="U1192" s="27"/>
      <c r="V1192" s="27"/>
      <c r="W1192" s="27"/>
      <c r="X1192" s="27"/>
      <c r="Y1192" s="27"/>
      <c r="Z1192" s="27"/>
      <c r="AA1192" s="27"/>
      <c r="AB1192" s="27"/>
      <c r="AC1192" s="27"/>
      <c r="AD1192" s="27"/>
      <c r="AK1192" s="41">
        <f t="shared" si="467"/>
        <v>0</v>
      </c>
      <c r="AL1192" s="41">
        <f t="shared" si="468"/>
        <v>0</v>
      </c>
      <c r="AM1192" s="41">
        <f t="shared" si="469"/>
        <v>0</v>
      </c>
      <c r="AN1192" s="41">
        <f t="shared" si="470"/>
        <v>0</v>
      </c>
      <c r="AO1192" s="41">
        <f t="shared" si="471"/>
        <v>0</v>
      </c>
      <c r="AP1192" s="41">
        <f t="shared" si="472"/>
        <v>0</v>
      </c>
      <c r="AQ1192" s="41">
        <f t="shared" si="473"/>
        <v>0</v>
      </c>
      <c r="AR1192" s="41">
        <f t="shared" si="474"/>
        <v>0</v>
      </c>
      <c r="AS1192" s="41">
        <f t="shared" si="475"/>
        <v>0</v>
      </c>
      <c r="AT1192" s="41">
        <f t="shared" si="476"/>
        <v>0</v>
      </c>
      <c r="AU1192" s="41">
        <f t="shared" si="477"/>
        <v>0</v>
      </c>
      <c r="AV1192" s="41">
        <f t="shared" si="478"/>
        <v>0</v>
      </c>
      <c r="AW1192" s="41">
        <f t="shared" si="479"/>
        <v>0</v>
      </c>
      <c r="AX1192" s="41">
        <f t="shared" si="480"/>
        <v>0</v>
      </c>
      <c r="AY1192" s="41">
        <f t="shared" si="481"/>
        <v>0</v>
      </c>
      <c r="AZ1192" s="41">
        <f t="shared" si="482"/>
        <v>0</v>
      </c>
    </row>
    <row r="1193" spans="1:52" ht="15" customHeight="1">
      <c r="A1193" s="159"/>
      <c r="B1193" s="179"/>
      <c r="C1193" s="220" t="s">
        <v>1234</v>
      </c>
      <c r="D1193" s="573" t="str">
        <f t="shared" si="465"/>
        <v/>
      </c>
      <c r="E1193" s="573"/>
      <c r="F1193" s="573"/>
      <c r="G1193" s="551" t="str">
        <f t="shared" si="466"/>
        <v/>
      </c>
      <c r="H1193" s="551"/>
      <c r="I1193" s="551"/>
      <c r="J1193" s="551"/>
      <c r="K1193" s="551"/>
      <c r="L1193" s="551"/>
      <c r="M1193" s="551"/>
      <c r="N1193" s="551"/>
      <c r="O1193" s="27"/>
      <c r="P1193" s="27"/>
      <c r="Q1193" s="27"/>
      <c r="R1193" s="27"/>
      <c r="S1193" s="27"/>
      <c r="T1193" s="27"/>
      <c r="U1193" s="27"/>
      <c r="V1193" s="27"/>
      <c r="W1193" s="27"/>
      <c r="X1193" s="27"/>
      <c r="Y1193" s="27"/>
      <c r="Z1193" s="27"/>
      <c r="AA1193" s="27"/>
      <c r="AB1193" s="27"/>
      <c r="AC1193" s="27"/>
      <c r="AD1193" s="27"/>
      <c r="AK1193" s="41">
        <f t="shared" si="467"/>
        <v>0</v>
      </c>
      <c r="AL1193" s="41">
        <f t="shared" si="468"/>
        <v>0</v>
      </c>
      <c r="AM1193" s="41">
        <f t="shared" si="469"/>
        <v>0</v>
      </c>
      <c r="AN1193" s="41">
        <f t="shared" si="470"/>
        <v>0</v>
      </c>
      <c r="AO1193" s="41">
        <f t="shared" si="471"/>
        <v>0</v>
      </c>
      <c r="AP1193" s="41">
        <f t="shared" si="472"/>
        <v>0</v>
      </c>
      <c r="AQ1193" s="41">
        <f t="shared" si="473"/>
        <v>0</v>
      </c>
      <c r="AR1193" s="41">
        <f t="shared" si="474"/>
        <v>0</v>
      </c>
      <c r="AS1193" s="41">
        <f t="shared" si="475"/>
        <v>0</v>
      </c>
      <c r="AT1193" s="41">
        <f t="shared" si="476"/>
        <v>0</v>
      </c>
      <c r="AU1193" s="41">
        <f t="shared" si="477"/>
        <v>0</v>
      </c>
      <c r="AV1193" s="41">
        <f t="shared" si="478"/>
        <v>0</v>
      </c>
      <c r="AW1193" s="41">
        <f t="shared" si="479"/>
        <v>0</v>
      </c>
      <c r="AX1193" s="41">
        <f t="shared" si="480"/>
        <v>0</v>
      </c>
      <c r="AY1193" s="41">
        <f t="shared" si="481"/>
        <v>0</v>
      </c>
      <c r="AZ1193" s="41">
        <f t="shared" si="482"/>
        <v>0</v>
      </c>
    </row>
    <row r="1194" spans="1:52" ht="15" customHeight="1">
      <c r="A1194" s="159"/>
      <c r="B1194" s="179"/>
      <c r="C1194" s="220" t="s">
        <v>1235</v>
      </c>
      <c r="D1194" s="573" t="str">
        <f t="shared" si="465"/>
        <v/>
      </c>
      <c r="E1194" s="573"/>
      <c r="F1194" s="573"/>
      <c r="G1194" s="551" t="str">
        <f t="shared" si="466"/>
        <v/>
      </c>
      <c r="H1194" s="551"/>
      <c r="I1194" s="551"/>
      <c r="J1194" s="551"/>
      <c r="K1194" s="551"/>
      <c r="L1194" s="551"/>
      <c r="M1194" s="551"/>
      <c r="N1194" s="551"/>
      <c r="O1194" s="27"/>
      <c r="P1194" s="27"/>
      <c r="Q1194" s="27"/>
      <c r="R1194" s="27"/>
      <c r="S1194" s="27"/>
      <c r="T1194" s="27"/>
      <c r="U1194" s="27"/>
      <c r="V1194" s="27"/>
      <c r="W1194" s="27"/>
      <c r="X1194" s="27"/>
      <c r="Y1194" s="27"/>
      <c r="Z1194" s="27"/>
      <c r="AA1194" s="27"/>
      <c r="AB1194" s="27"/>
      <c r="AC1194" s="27"/>
      <c r="AD1194" s="27"/>
      <c r="AK1194" s="41">
        <f t="shared" si="467"/>
        <v>0</v>
      </c>
      <c r="AL1194" s="41">
        <f t="shared" si="468"/>
        <v>0</v>
      </c>
      <c r="AM1194" s="41">
        <f t="shared" si="469"/>
        <v>0</v>
      </c>
      <c r="AN1194" s="41">
        <f t="shared" si="470"/>
        <v>0</v>
      </c>
      <c r="AO1194" s="41">
        <f t="shared" si="471"/>
        <v>0</v>
      </c>
      <c r="AP1194" s="41">
        <f t="shared" si="472"/>
        <v>0</v>
      </c>
      <c r="AQ1194" s="41">
        <f t="shared" si="473"/>
        <v>0</v>
      </c>
      <c r="AR1194" s="41">
        <f t="shared" si="474"/>
        <v>0</v>
      </c>
      <c r="AS1194" s="41">
        <f t="shared" si="475"/>
        <v>0</v>
      </c>
      <c r="AT1194" s="41">
        <f t="shared" si="476"/>
        <v>0</v>
      </c>
      <c r="AU1194" s="41">
        <f t="shared" si="477"/>
        <v>0</v>
      </c>
      <c r="AV1194" s="41">
        <f t="shared" si="478"/>
        <v>0</v>
      </c>
      <c r="AW1194" s="41">
        <f t="shared" si="479"/>
        <v>0</v>
      </c>
      <c r="AX1194" s="41">
        <f t="shared" si="480"/>
        <v>0</v>
      </c>
      <c r="AY1194" s="41">
        <f t="shared" si="481"/>
        <v>0</v>
      </c>
      <c r="AZ1194" s="41">
        <f t="shared" si="482"/>
        <v>0</v>
      </c>
    </row>
    <row r="1195" spans="1:52" ht="15" customHeight="1">
      <c r="A1195" s="159"/>
      <c r="B1195" s="179"/>
      <c r="C1195" s="220" t="s">
        <v>1236</v>
      </c>
      <c r="D1195" s="573" t="str">
        <f t="shared" si="465"/>
        <v/>
      </c>
      <c r="E1195" s="573"/>
      <c r="F1195" s="573"/>
      <c r="G1195" s="551" t="str">
        <f t="shared" si="466"/>
        <v/>
      </c>
      <c r="H1195" s="551"/>
      <c r="I1195" s="551"/>
      <c r="J1195" s="551"/>
      <c r="K1195" s="551"/>
      <c r="L1195" s="551"/>
      <c r="M1195" s="551"/>
      <c r="N1195" s="551"/>
      <c r="O1195" s="27"/>
      <c r="P1195" s="27"/>
      <c r="Q1195" s="27"/>
      <c r="R1195" s="27"/>
      <c r="S1195" s="27"/>
      <c r="T1195" s="27"/>
      <c r="U1195" s="27"/>
      <c r="V1195" s="27"/>
      <c r="W1195" s="27"/>
      <c r="X1195" s="27"/>
      <c r="Y1195" s="27"/>
      <c r="Z1195" s="27"/>
      <c r="AA1195" s="27"/>
      <c r="AB1195" s="27"/>
      <c r="AC1195" s="27"/>
      <c r="AD1195" s="27"/>
      <c r="AK1195" s="41">
        <f t="shared" si="467"/>
        <v>0</v>
      </c>
      <c r="AL1195" s="41">
        <f t="shared" si="468"/>
        <v>0</v>
      </c>
      <c r="AM1195" s="41">
        <f t="shared" si="469"/>
        <v>0</v>
      </c>
      <c r="AN1195" s="41">
        <f t="shared" si="470"/>
        <v>0</v>
      </c>
      <c r="AO1195" s="41">
        <f t="shared" si="471"/>
        <v>0</v>
      </c>
      <c r="AP1195" s="41">
        <f t="shared" si="472"/>
        <v>0</v>
      </c>
      <c r="AQ1195" s="41">
        <f t="shared" si="473"/>
        <v>0</v>
      </c>
      <c r="AR1195" s="41">
        <f t="shared" si="474"/>
        <v>0</v>
      </c>
      <c r="AS1195" s="41">
        <f t="shared" si="475"/>
        <v>0</v>
      </c>
      <c r="AT1195" s="41">
        <f t="shared" si="476"/>
        <v>0</v>
      </c>
      <c r="AU1195" s="41">
        <f t="shared" si="477"/>
        <v>0</v>
      </c>
      <c r="AV1195" s="41">
        <f t="shared" si="478"/>
        <v>0</v>
      </c>
      <c r="AW1195" s="41">
        <f t="shared" si="479"/>
        <v>0</v>
      </c>
      <c r="AX1195" s="41">
        <f t="shared" si="480"/>
        <v>0</v>
      </c>
      <c r="AY1195" s="41">
        <f t="shared" si="481"/>
        <v>0</v>
      </c>
      <c r="AZ1195" s="41">
        <f t="shared" si="482"/>
        <v>0</v>
      </c>
    </row>
    <row r="1196" spans="1:52" ht="15" customHeight="1">
      <c r="A1196" s="159"/>
      <c r="B1196" s="179"/>
      <c r="C1196" s="220" t="s">
        <v>1237</v>
      </c>
      <c r="D1196" s="573" t="str">
        <f t="shared" si="465"/>
        <v/>
      </c>
      <c r="E1196" s="573"/>
      <c r="F1196" s="573"/>
      <c r="G1196" s="551" t="str">
        <f t="shared" si="466"/>
        <v/>
      </c>
      <c r="H1196" s="551"/>
      <c r="I1196" s="551"/>
      <c r="J1196" s="551"/>
      <c r="K1196" s="551"/>
      <c r="L1196" s="551"/>
      <c r="M1196" s="551"/>
      <c r="N1196" s="551"/>
      <c r="O1196" s="27"/>
      <c r="P1196" s="27"/>
      <c r="Q1196" s="27"/>
      <c r="R1196" s="27"/>
      <c r="S1196" s="27"/>
      <c r="T1196" s="27"/>
      <c r="U1196" s="27"/>
      <c r="V1196" s="27"/>
      <c r="W1196" s="27"/>
      <c r="X1196" s="27"/>
      <c r="Y1196" s="27"/>
      <c r="Z1196" s="27"/>
      <c r="AA1196" s="27"/>
      <c r="AB1196" s="27"/>
      <c r="AC1196" s="27"/>
      <c r="AD1196" s="27"/>
      <c r="AK1196" s="41">
        <f t="shared" si="467"/>
        <v>0</v>
      </c>
      <c r="AL1196" s="41">
        <f t="shared" si="468"/>
        <v>0</v>
      </c>
      <c r="AM1196" s="41">
        <f t="shared" si="469"/>
        <v>0</v>
      </c>
      <c r="AN1196" s="41">
        <f t="shared" si="470"/>
        <v>0</v>
      </c>
      <c r="AO1196" s="41">
        <f t="shared" si="471"/>
        <v>0</v>
      </c>
      <c r="AP1196" s="41">
        <f t="shared" si="472"/>
        <v>0</v>
      </c>
      <c r="AQ1196" s="41">
        <f t="shared" si="473"/>
        <v>0</v>
      </c>
      <c r="AR1196" s="41">
        <f t="shared" si="474"/>
        <v>0</v>
      </c>
      <c r="AS1196" s="41">
        <f t="shared" si="475"/>
        <v>0</v>
      </c>
      <c r="AT1196" s="41">
        <f t="shared" si="476"/>
        <v>0</v>
      </c>
      <c r="AU1196" s="41">
        <f t="shared" si="477"/>
        <v>0</v>
      </c>
      <c r="AV1196" s="41">
        <f t="shared" si="478"/>
        <v>0</v>
      </c>
      <c r="AW1196" s="41">
        <f t="shared" si="479"/>
        <v>0</v>
      </c>
      <c r="AX1196" s="41">
        <f t="shared" si="480"/>
        <v>0</v>
      </c>
      <c r="AY1196" s="41">
        <f t="shared" si="481"/>
        <v>0</v>
      </c>
      <c r="AZ1196" s="41">
        <f t="shared" si="482"/>
        <v>0</v>
      </c>
    </row>
    <row r="1197" spans="1:52" ht="15" customHeight="1">
      <c r="A1197" s="159"/>
      <c r="B1197" s="179"/>
      <c r="C1197" s="220" t="s">
        <v>1238</v>
      </c>
      <c r="D1197" s="573" t="str">
        <f t="shared" si="465"/>
        <v/>
      </c>
      <c r="E1197" s="573"/>
      <c r="F1197" s="573"/>
      <c r="G1197" s="551" t="str">
        <f t="shared" si="466"/>
        <v/>
      </c>
      <c r="H1197" s="551"/>
      <c r="I1197" s="551"/>
      <c r="J1197" s="551"/>
      <c r="K1197" s="551"/>
      <c r="L1197" s="551"/>
      <c r="M1197" s="551"/>
      <c r="N1197" s="551"/>
      <c r="O1197" s="27"/>
      <c r="P1197" s="27"/>
      <c r="Q1197" s="27"/>
      <c r="R1197" s="27"/>
      <c r="S1197" s="27"/>
      <c r="T1197" s="27"/>
      <c r="U1197" s="27"/>
      <c r="V1197" s="27"/>
      <c r="W1197" s="27"/>
      <c r="X1197" s="27"/>
      <c r="Y1197" s="27"/>
      <c r="Z1197" s="27"/>
      <c r="AA1197" s="27"/>
      <c r="AB1197" s="27"/>
      <c r="AC1197" s="27"/>
      <c r="AD1197" s="27"/>
      <c r="AK1197" s="41">
        <f t="shared" si="467"/>
        <v>0</v>
      </c>
      <c r="AL1197" s="41">
        <f t="shared" si="468"/>
        <v>0</v>
      </c>
      <c r="AM1197" s="41">
        <f t="shared" si="469"/>
        <v>0</v>
      </c>
      <c r="AN1197" s="41">
        <f t="shared" si="470"/>
        <v>0</v>
      </c>
      <c r="AO1197" s="41">
        <f t="shared" si="471"/>
        <v>0</v>
      </c>
      <c r="AP1197" s="41">
        <f t="shared" si="472"/>
        <v>0</v>
      </c>
      <c r="AQ1197" s="41">
        <f t="shared" si="473"/>
        <v>0</v>
      </c>
      <c r="AR1197" s="41">
        <f t="shared" si="474"/>
        <v>0</v>
      </c>
      <c r="AS1197" s="41">
        <f t="shared" si="475"/>
        <v>0</v>
      </c>
      <c r="AT1197" s="41">
        <f t="shared" si="476"/>
        <v>0</v>
      </c>
      <c r="AU1197" s="41">
        <f t="shared" si="477"/>
        <v>0</v>
      </c>
      <c r="AV1197" s="41">
        <f t="shared" si="478"/>
        <v>0</v>
      </c>
      <c r="AW1197" s="41">
        <f t="shared" si="479"/>
        <v>0</v>
      </c>
      <c r="AX1197" s="41">
        <f t="shared" si="480"/>
        <v>0</v>
      </c>
      <c r="AY1197" s="41">
        <f t="shared" si="481"/>
        <v>0</v>
      </c>
      <c r="AZ1197" s="41">
        <f t="shared" si="482"/>
        <v>0</v>
      </c>
    </row>
    <row r="1198" spans="1:52" ht="15" customHeight="1">
      <c r="A1198" s="159"/>
      <c r="B1198" s="179"/>
      <c r="C1198" s="220" t="s">
        <v>1239</v>
      </c>
      <c r="D1198" s="573" t="str">
        <f t="shared" si="465"/>
        <v/>
      </c>
      <c r="E1198" s="573"/>
      <c r="F1198" s="573"/>
      <c r="G1198" s="551" t="str">
        <f t="shared" si="466"/>
        <v/>
      </c>
      <c r="H1198" s="551"/>
      <c r="I1198" s="551"/>
      <c r="J1198" s="551"/>
      <c r="K1198" s="551"/>
      <c r="L1198" s="551"/>
      <c r="M1198" s="551"/>
      <c r="N1198" s="551"/>
      <c r="O1198" s="27"/>
      <c r="P1198" s="27"/>
      <c r="Q1198" s="27"/>
      <c r="R1198" s="27"/>
      <c r="S1198" s="27"/>
      <c r="T1198" s="27"/>
      <c r="U1198" s="27"/>
      <c r="V1198" s="27"/>
      <c r="W1198" s="27"/>
      <c r="X1198" s="27"/>
      <c r="Y1198" s="27"/>
      <c r="Z1198" s="27"/>
      <c r="AA1198" s="27"/>
      <c r="AB1198" s="27"/>
      <c r="AC1198" s="27"/>
      <c r="AD1198" s="27"/>
      <c r="AK1198" s="41">
        <f t="shared" si="467"/>
        <v>0</v>
      </c>
      <c r="AL1198" s="41">
        <f t="shared" si="468"/>
        <v>0</v>
      </c>
      <c r="AM1198" s="41">
        <f t="shared" si="469"/>
        <v>0</v>
      </c>
      <c r="AN1198" s="41">
        <f t="shared" si="470"/>
        <v>0</v>
      </c>
      <c r="AO1198" s="41">
        <f t="shared" si="471"/>
        <v>0</v>
      </c>
      <c r="AP1198" s="41">
        <f t="shared" si="472"/>
        <v>0</v>
      </c>
      <c r="AQ1198" s="41">
        <f t="shared" si="473"/>
        <v>0</v>
      </c>
      <c r="AR1198" s="41">
        <f t="shared" si="474"/>
        <v>0</v>
      </c>
      <c r="AS1198" s="41">
        <f t="shared" si="475"/>
        <v>0</v>
      </c>
      <c r="AT1198" s="41">
        <f t="shared" si="476"/>
        <v>0</v>
      </c>
      <c r="AU1198" s="41">
        <f t="shared" si="477"/>
        <v>0</v>
      </c>
      <c r="AV1198" s="41">
        <f t="shared" si="478"/>
        <v>0</v>
      </c>
      <c r="AW1198" s="41">
        <f t="shared" si="479"/>
        <v>0</v>
      </c>
      <c r="AX1198" s="41">
        <f t="shared" si="480"/>
        <v>0</v>
      </c>
      <c r="AY1198" s="41">
        <f t="shared" si="481"/>
        <v>0</v>
      </c>
      <c r="AZ1198" s="41">
        <f t="shared" si="482"/>
        <v>0</v>
      </c>
    </row>
    <row r="1199" spans="1:52" ht="15" customHeight="1">
      <c r="A1199" s="159"/>
      <c r="B1199" s="179"/>
      <c r="C1199" s="220" t="s">
        <v>1240</v>
      </c>
      <c r="D1199" s="573" t="str">
        <f t="shared" si="465"/>
        <v/>
      </c>
      <c r="E1199" s="573"/>
      <c r="F1199" s="573"/>
      <c r="G1199" s="551" t="str">
        <f t="shared" si="466"/>
        <v/>
      </c>
      <c r="H1199" s="551"/>
      <c r="I1199" s="551"/>
      <c r="J1199" s="551"/>
      <c r="K1199" s="551"/>
      <c r="L1199" s="551"/>
      <c r="M1199" s="551"/>
      <c r="N1199" s="551"/>
      <c r="O1199" s="27"/>
      <c r="P1199" s="27"/>
      <c r="Q1199" s="27"/>
      <c r="R1199" s="27"/>
      <c r="S1199" s="27"/>
      <c r="T1199" s="27"/>
      <c r="U1199" s="27"/>
      <c r="V1199" s="27"/>
      <c r="W1199" s="27"/>
      <c r="X1199" s="27"/>
      <c r="Y1199" s="27"/>
      <c r="Z1199" s="27"/>
      <c r="AA1199" s="27"/>
      <c r="AB1199" s="27"/>
      <c r="AC1199" s="27"/>
      <c r="AD1199" s="27"/>
      <c r="AK1199" s="41">
        <f t="shared" si="467"/>
        <v>0</v>
      </c>
      <c r="AL1199" s="41">
        <f t="shared" si="468"/>
        <v>0</v>
      </c>
      <c r="AM1199" s="41">
        <f t="shared" si="469"/>
        <v>0</v>
      </c>
      <c r="AN1199" s="41">
        <f t="shared" si="470"/>
        <v>0</v>
      </c>
      <c r="AO1199" s="41">
        <f t="shared" si="471"/>
        <v>0</v>
      </c>
      <c r="AP1199" s="41">
        <f t="shared" si="472"/>
        <v>0</v>
      </c>
      <c r="AQ1199" s="41">
        <f t="shared" si="473"/>
        <v>0</v>
      </c>
      <c r="AR1199" s="41">
        <f t="shared" si="474"/>
        <v>0</v>
      </c>
      <c r="AS1199" s="41">
        <f t="shared" si="475"/>
        <v>0</v>
      </c>
      <c r="AT1199" s="41">
        <f t="shared" si="476"/>
        <v>0</v>
      </c>
      <c r="AU1199" s="41">
        <f t="shared" si="477"/>
        <v>0</v>
      </c>
      <c r="AV1199" s="41">
        <f t="shared" si="478"/>
        <v>0</v>
      </c>
      <c r="AW1199" s="41">
        <f t="shared" si="479"/>
        <v>0</v>
      </c>
      <c r="AX1199" s="41">
        <f t="shared" si="480"/>
        <v>0</v>
      </c>
      <c r="AY1199" s="41">
        <f t="shared" si="481"/>
        <v>0</v>
      </c>
      <c r="AZ1199" s="41">
        <f t="shared" si="482"/>
        <v>0</v>
      </c>
    </row>
    <row r="1200" spans="1:52" ht="15" customHeight="1">
      <c r="A1200" s="159"/>
      <c r="B1200" s="179"/>
      <c r="C1200" s="220" t="s">
        <v>1241</v>
      </c>
      <c r="D1200" s="573" t="str">
        <f t="shared" si="465"/>
        <v/>
      </c>
      <c r="E1200" s="573"/>
      <c r="F1200" s="573"/>
      <c r="G1200" s="551" t="str">
        <f t="shared" si="466"/>
        <v/>
      </c>
      <c r="H1200" s="551"/>
      <c r="I1200" s="551"/>
      <c r="J1200" s="551"/>
      <c r="K1200" s="551"/>
      <c r="L1200" s="551"/>
      <c r="M1200" s="551"/>
      <c r="N1200" s="551"/>
      <c r="O1200" s="27"/>
      <c r="P1200" s="27"/>
      <c r="Q1200" s="27"/>
      <c r="R1200" s="27"/>
      <c r="S1200" s="27"/>
      <c r="T1200" s="27"/>
      <c r="U1200" s="27"/>
      <c r="V1200" s="27"/>
      <c r="W1200" s="27"/>
      <c r="X1200" s="27"/>
      <c r="Y1200" s="27"/>
      <c r="Z1200" s="27"/>
      <c r="AA1200" s="27"/>
      <c r="AB1200" s="27"/>
      <c r="AC1200" s="27"/>
      <c r="AD1200" s="27"/>
      <c r="AK1200" s="41">
        <f t="shared" si="467"/>
        <v>0</v>
      </c>
      <c r="AL1200" s="41">
        <f t="shared" si="468"/>
        <v>0</v>
      </c>
      <c r="AM1200" s="41">
        <f t="shared" si="469"/>
        <v>0</v>
      </c>
      <c r="AN1200" s="41">
        <f t="shared" si="470"/>
        <v>0</v>
      </c>
      <c r="AO1200" s="41">
        <f t="shared" si="471"/>
        <v>0</v>
      </c>
      <c r="AP1200" s="41">
        <f t="shared" si="472"/>
        <v>0</v>
      </c>
      <c r="AQ1200" s="41">
        <f t="shared" si="473"/>
        <v>0</v>
      </c>
      <c r="AR1200" s="41">
        <f t="shared" si="474"/>
        <v>0</v>
      </c>
      <c r="AS1200" s="41">
        <f t="shared" si="475"/>
        <v>0</v>
      </c>
      <c r="AT1200" s="41">
        <f t="shared" si="476"/>
        <v>0</v>
      </c>
      <c r="AU1200" s="41">
        <f t="shared" si="477"/>
        <v>0</v>
      </c>
      <c r="AV1200" s="41">
        <f t="shared" si="478"/>
        <v>0</v>
      </c>
      <c r="AW1200" s="41">
        <f t="shared" si="479"/>
        <v>0</v>
      </c>
      <c r="AX1200" s="41">
        <f t="shared" si="480"/>
        <v>0</v>
      </c>
      <c r="AY1200" s="41">
        <f t="shared" si="481"/>
        <v>0</v>
      </c>
      <c r="AZ1200" s="41">
        <f t="shared" si="482"/>
        <v>0</v>
      </c>
    </row>
    <row r="1201" spans="1:52" ht="15" customHeight="1">
      <c r="A1201" s="159"/>
      <c r="B1201" s="179"/>
      <c r="C1201" s="220" t="s">
        <v>1242</v>
      </c>
      <c r="D1201" s="573" t="str">
        <f t="shared" si="465"/>
        <v/>
      </c>
      <c r="E1201" s="573"/>
      <c r="F1201" s="573"/>
      <c r="G1201" s="551" t="str">
        <f t="shared" si="466"/>
        <v/>
      </c>
      <c r="H1201" s="551"/>
      <c r="I1201" s="551"/>
      <c r="J1201" s="551"/>
      <c r="K1201" s="551"/>
      <c r="L1201" s="551"/>
      <c r="M1201" s="551"/>
      <c r="N1201" s="551"/>
      <c r="O1201" s="27"/>
      <c r="P1201" s="27"/>
      <c r="Q1201" s="27"/>
      <c r="R1201" s="27"/>
      <c r="S1201" s="27"/>
      <c r="T1201" s="27"/>
      <c r="U1201" s="27"/>
      <c r="V1201" s="27"/>
      <c r="W1201" s="27"/>
      <c r="X1201" s="27"/>
      <c r="Y1201" s="27"/>
      <c r="Z1201" s="27"/>
      <c r="AA1201" s="27"/>
      <c r="AB1201" s="27"/>
      <c r="AC1201" s="27"/>
      <c r="AD1201" s="27"/>
      <c r="AK1201" s="41">
        <f t="shared" si="467"/>
        <v>0</v>
      </c>
      <c r="AL1201" s="41">
        <f t="shared" si="468"/>
        <v>0</v>
      </c>
      <c r="AM1201" s="41">
        <f t="shared" si="469"/>
        <v>0</v>
      </c>
      <c r="AN1201" s="41">
        <f t="shared" si="470"/>
        <v>0</v>
      </c>
      <c r="AO1201" s="41">
        <f t="shared" si="471"/>
        <v>0</v>
      </c>
      <c r="AP1201" s="41">
        <f t="shared" si="472"/>
        <v>0</v>
      </c>
      <c r="AQ1201" s="41">
        <f t="shared" si="473"/>
        <v>0</v>
      </c>
      <c r="AR1201" s="41">
        <f t="shared" si="474"/>
        <v>0</v>
      </c>
      <c r="AS1201" s="41">
        <f t="shared" si="475"/>
        <v>0</v>
      </c>
      <c r="AT1201" s="41">
        <f t="shared" si="476"/>
        <v>0</v>
      </c>
      <c r="AU1201" s="41">
        <f t="shared" si="477"/>
        <v>0</v>
      </c>
      <c r="AV1201" s="41">
        <f t="shared" si="478"/>
        <v>0</v>
      </c>
      <c r="AW1201" s="41">
        <f t="shared" si="479"/>
        <v>0</v>
      </c>
      <c r="AX1201" s="41">
        <f t="shared" si="480"/>
        <v>0</v>
      </c>
      <c r="AY1201" s="41">
        <f t="shared" si="481"/>
        <v>0</v>
      </c>
      <c r="AZ1201" s="41">
        <f t="shared" si="482"/>
        <v>0</v>
      </c>
    </row>
    <row r="1202" spans="1:52" ht="15" customHeight="1">
      <c r="A1202" s="159"/>
      <c r="B1202" s="179"/>
      <c r="C1202" s="220" t="s">
        <v>1243</v>
      </c>
      <c r="D1202" s="573" t="str">
        <f t="shared" si="465"/>
        <v/>
      </c>
      <c r="E1202" s="573"/>
      <c r="F1202" s="573"/>
      <c r="G1202" s="551" t="str">
        <f t="shared" si="466"/>
        <v/>
      </c>
      <c r="H1202" s="551"/>
      <c r="I1202" s="551"/>
      <c r="J1202" s="551"/>
      <c r="K1202" s="551"/>
      <c r="L1202" s="551"/>
      <c r="M1202" s="551"/>
      <c r="N1202" s="551"/>
      <c r="O1202" s="27"/>
      <c r="P1202" s="27"/>
      <c r="Q1202" s="27"/>
      <c r="R1202" s="27"/>
      <c r="S1202" s="27"/>
      <c r="T1202" s="27"/>
      <c r="U1202" s="27"/>
      <c r="V1202" s="27"/>
      <c r="W1202" s="27"/>
      <c r="X1202" s="27"/>
      <c r="Y1202" s="27"/>
      <c r="Z1202" s="27"/>
      <c r="AA1202" s="27"/>
      <c r="AB1202" s="27"/>
      <c r="AC1202" s="27"/>
      <c r="AD1202" s="27"/>
      <c r="AK1202" s="41">
        <f t="shared" si="467"/>
        <v>0</v>
      </c>
      <c r="AL1202" s="41">
        <f t="shared" si="468"/>
        <v>0</v>
      </c>
      <c r="AM1202" s="41">
        <f t="shared" si="469"/>
        <v>0</v>
      </c>
      <c r="AN1202" s="41">
        <f t="shared" si="470"/>
        <v>0</v>
      </c>
      <c r="AO1202" s="41">
        <f t="shared" si="471"/>
        <v>0</v>
      </c>
      <c r="AP1202" s="41">
        <f t="shared" si="472"/>
        <v>0</v>
      </c>
      <c r="AQ1202" s="41">
        <f t="shared" si="473"/>
        <v>0</v>
      </c>
      <c r="AR1202" s="41">
        <f t="shared" si="474"/>
        <v>0</v>
      </c>
      <c r="AS1202" s="41">
        <f t="shared" si="475"/>
        <v>0</v>
      </c>
      <c r="AT1202" s="41">
        <f t="shared" si="476"/>
        <v>0</v>
      </c>
      <c r="AU1202" s="41">
        <f t="shared" si="477"/>
        <v>0</v>
      </c>
      <c r="AV1202" s="41">
        <f t="shared" si="478"/>
        <v>0</v>
      </c>
      <c r="AW1202" s="41">
        <f t="shared" si="479"/>
        <v>0</v>
      </c>
      <c r="AX1202" s="41">
        <f t="shared" si="480"/>
        <v>0</v>
      </c>
      <c r="AY1202" s="41">
        <f t="shared" si="481"/>
        <v>0</v>
      </c>
      <c r="AZ1202" s="41">
        <f t="shared" si="482"/>
        <v>0</v>
      </c>
    </row>
    <row r="1203" spans="1:52" ht="15" customHeight="1">
      <c r="A1203" s="159"/>
      <c r="B1203" s="179"/>
      <c r="C1203" s="220" t="s">
        <v>1244</v>
      </c>
      <c r="D1203" s="573" t="str">
        <f t="shared" si="465"/>
        <v/>
      </c>
      <c r="E1203" s="573"/>
      <c r="F1203" s="573"/>
      <c r="G1203" s="551" t="str">
        <f t="shared" si="466"/>
        <v/>
      </c>
      <c r="H1203" s="551"/>
      <c r="I1203" s="551"/>
      <c r="J1203" s="551"/>
      <c r="K1203" s="551"/>
      <c r="L1203" s="551"/>
      <c r="M1203" s="551"/>
      <c r="N1203" s="551"/>
      <c r="O1203" s="27"/>
      <c r="P1203" s="27"/>
      <c r="Q1203" s="27"/>
      <c r="R1203" s="27"/>
      <c r="S1203" s="27"/>
      <c r="T1203" s="27"/>
      <c r="U1203" s="27"/>
      <c r="V1203" s="27"/>
      <c r="W1203" s="27"/>
      <c r="X1203" s="27"/>
      <c r="Y1203" s="27"/>
      <c r="Z1203" s="27"/>
      <c r="AA1203" s="27"/>
      <c r="AB1203" s="27"/>
      <c r="AC1203" s="27"/>
      <c r="AD1203" s="27"/>
      <c r="AK1203" s="41">
        <f t="shared" si="467"/>
        <v>0</v>
      </c>
      <c r="AL1203" s="41">
        <f t="shared" si="468"/>
        <v>0</v>
      </c>
      <c r="AM1203" s="41">
        <f t="shared" si="469"/>
        <v>0</v>
      </c>
      <c r="AN1203" s="41">
        <f t="shared" si="470"/>
        <v>0</v>
      </c>
      <c r="AO1203" s="41">
        <f t="shared" si="471"/>
        <v>0</v>
      </c>
      <c r="AP1203" s="41">
        <f t="shared" si="472"/>
        <v>0</v>
      </c>
      <c r="AQ1203" s="41">
        <f t="shared" si="473"/>
        <v>0</v>
      </c>
      <c r="AR1203" s="41">
        <f t="shared" si="474"/>
        <v>0</v>
      </c>
      <c r="AS1203" s="41">
        <f t="shared" si="475"/>
        <v>0</v>
      </c>
      <c r="AT1203" s="41">
        <f t="shared" si="476"/>
        <v>0</v>
      </c>
      <c r="AU1203" s="41">
        <f t="shared" si="477"/>
        <v>0</v>
      </c>
      <c r="AV1203" s="41">
        <f t="shared" si="478"/>
        <v>0</v>
      </c>
      <c r="AW1203" s="41">
        <f t="shared" si="479"/>
        <v>0</v>
      </c>
      <c r="AX1203" s="41">
        <f t="shared" si="480"/>
        <v>0</v>
      </c>
      <c r="AY1203" s="41">
        <f t="shared" si="481"/>
        <v>0</v>
      </c>
      <c r="AZ1203" s="41">
        <f t="shared" si="482"/>
        <v>0</v>
      </c>
    </row>
    <row r="1204" spans="1:52" ht="15" customHeight="1">
      <c r="A1204" s="159"/>
      <c r="B1204" s="179"/>
      <c r="C1204" s="220" t="s">
        <v>1245</v>
      </c>
      <c r="D1204" s="573" t="str">
        <f t="shared" si="465"/>
        <v/>
      </c>
      <c r="E1204" s="573"/>
      <c r="F1204" s="573"/>
      <c r="G1204" s="551" t="str">
        <f t="shared" si="466"/>
        <v/>
      </c>
      <c r="H1204" s="551"/>
      <c r="I1204" s="551"/>
      <c r="J1204" s="551"/>
      <c r="K1204" s="551"/>
      <c r="L1204" s="551"/>
      <c r="M1204" s="551"/>
      <c r="N1204" s="551"/>
      <c r="O1204" s="27"/>
      <c r="P1204" s="27"/>
      <c r="Q1204" s="27"/>
      <c r="R1204" s="27"/>
      <c r="S1204" s="27"/>
      <c r="T1204" s="27"/>
      <c r="U1204" s="27"/>
      <c r="V1204" s="27"/>
      <c r="W1204" s="27"/>
      <c r="X1204" s="27"/>
      <c r="Y1204" s="27"/>
      <c r="Z1204" s="27"/>
      <c r="AA1204" s="27"/>
      <c r="AB1204" s="27"/>
      <c r="AC1204" s="27"/>
      <c r="AD1204" s="27"/>
      <c r="AK1204" s="41">
        <f t="shared" si="467"/>
        <v>0</v>
      </c>
      <c r="AL1204" s="41">
        <f t="shared" si="468"/>
        <v>0</v>
      </c>
      <c r="AM1204" s="41">
        <f t="shared" si="469"/>
        <v>0</v>
      </c>
      <c r="AN1204" s="41">
        <f t="shared" si="470"/>
        <v>0</v>
      </c>
      <c r="AO1204" s="41">
        <f t="shared" si="471"/>
        <v>0</v>
      </c>
      <c r="AP1204" s="41">
        <f t="shared" si="472"/>
        <v>0</v>
      </c>
      <c r="AQ1204" s="41">
        <f t="shared" si="473"/>
        <v>0</v>
      </c>
      <c r="AR1204" s="41">
        <f t="shared" si="474"/>
        <v>0</v>
      </c>
      <c r="AS1204" s="41">
        <f t="shared" si="475"/>
        <v>0</v>
      </c>
      <c r="AT1204" s="41">
        <f t="shared" si="476"/>
        <v>0</v>
      </c>
      <c r="AU1204" s="41">
        <f t="shared" si="477"/>
        <v>0</v>
      </c>
      <c r="AV1204" s="41">
        <f t="shared" si="478"/>
        <v>0</v>
      </c>
      <c r="AW1204" s="41">
        <f t="shared" si="479"/>
        <v>0</v>
      </c>
      <c r="AX1204" s="41">
        <f t="shared" si="480"/>
        <v>0</v>
      </c>
      <c r="AY1204" s="41">
        <f t="shared" si="481"/>
        <v>0</v>
      </c>
      <c r="AZ1204" s="41">
        <f t="shared" si="482"/>
        <v>0</v>
      </c>
    </row>
    <row r="1205" spans="1:52" ht="15" customHeight="1">
      <c r="A1205" s="159"/>
      <c r="B1205" s="179"/>
      <c r="C1205" s="220" t="s">
        <v>1246</v>
      </c>
      <c r="D1205" s="573" t="str">
        <f t="shared" si="465"/>
        <v/>
      </c>
      <c r="E1205" s="573"/>
      <c r="F1205" s="573"/>
      <c r="G1205" s="551" t="str">
        <f t="shared" si="466"/>
        <v/>
      </c>
      <c r="H1205" s="551"/>
      <c r="I1205" s="551"/>
      <c r="J1205" s="551"/>
      <c r="K1205" s="551"/>
      <c r="L1205" s="551"/>
      <c r="M1205" s="551"/>
      <c r="N1205" s="551"/>
      <c r="O1205" s="27"/>
      <c r="P1205" s="27"/>
      <c r="Q1205" s="27"/>
      <c r="R1205" s="27"/>
      <c r="S1205" s="27"/>
      <c r="T1205" s="27"/>
      <c r="U1205" s="27"/>
      <c r="V1205" s="27"/>
      <c r="W1205" s="27"/>
      <c r="X1205" s="27"/>
      <c r="Y1205" s="27"/>
      <c r="Z1205" s="27"/>
      <c r="AA1205" s="27"/>
      <c r="AB1205" s="27"/>
      <c r="AC1205" s="27"/>
      <c r="AD1205" s="27"/>
      <c r="AK1205" s="41">
        <f t="shared" si="467"/>
        <v>0</v>
      </c>
      <c r="AL1205" s="41">
        <f t="shared" si="468"/>
        <v>0</v>
      </c>
      <c r="AM1205" s="41">
        <f t="shared" si="469"/>
        <v>0</v>
      </c>
      <c r="AN1205" s="41">
        <f t="shared" si="470"/>
        <v>0</v>
      </c>
      <c r="AO1205" s="41">
        <f t="shared" si="471"/>
        <v>0</v>
      </c>
      <c r="AP1205" s="41">
        <f t="shared" si="472"/>
        <v>0</v>
      </c>
      <c r="AQ1205" s="41">
        <f t="shared" si="473"/>
        <v>0</v>
      </c>
      <c r="AR1205" s="41">
        <f t="shared" si="474"/>
        <v>0</v>
      </c>
      <c r="AS1205" s="41">
        <f t="shared" si="475"/>
        <v>0</v>
      </c>
      <c r="AT1205" s="41">
        <f t="shared" si="476"/>
        <v>0</v>
      </c>
      <c r="AU1205" s="41">
        <f t="shared" si="477"/>
        <v>0</v>
      </c>
      <c r="AV1205" s="41">
        <f t="shared" si="478"/>
        <v>0</v>
      </c>
      <c r="AW1205" s="41">
        <f t="shared" si="479"/>
        <v>0</v>
      </c>
      <c r="AX1205" s="41">
        <f t="shared" si="480"/>
        <v>0</v>
      </c>
      <c r="AY1205" s="41">
        <f t="shared" si="481"/>
        <v>0</v>
      </c>
      <c r="AZ1205" s="41">
        <f t="shared" si="482"/>
        <v>0</v>
      </c>
    </row>
    <row r="1206" spans="1:52" ht="15" customHeight="1">
      <c r="A1206" s="159"/>
      <c r="B1206" s="179"/>
      <c r="C1206" s="220" t="s">
        <v>1247</v>
      </c>
      <c r="D1206" s="573" t="str">
        <f t="shared" si="465"/>
        <v/>
      </c>
      <c r="E1206" s="573"/>
      <c r="F1206" s="573"/>
      <c r="G1206" s="551" t="str">
        <f t="shared" si="466"/>
        <v/>
      </c>
      <c r="H1206" s="551"/>
      <c r="I1206" s="551"/>
      <c r="J1206" s="551"/>
      <c r="K1206" s="551"/>
      <c r="L1206" s="551"/>
      <c r="M1206" s="551"/>
      <c r="N1206" s="551"/>
      <c r="O1206" s="27"/>
      <c r="P1206" s="27"/>
      <c r="Q1206" s="27"/>
      <c r="R1206" s="27"/>
      <c r="S1206" s="27"/>
      <c r="T1206" s="27"/>
      <c r="U1206" s="27"/>
      <c r="V1206" s="27"/>
      <c r="W1206" s="27"/>
      <c r="X1206" s="27"/>
      <c r="Y1206" s="27"/>
      <c r="Z1206" s="27"/>
      <c r="AA1206" s="27"/>
      <c r="AB1206" s="27"/>
      <c r="AC1206" s="27"/>
      <c r="AD1206" s="27"/>
      <c r="AK1206" s="41">
        <f t="shared" si="467"/>
        <v>0</v>
      </c>
      <c r="AL1206" s="41">
        <f t="shared" si="468"/>
        <v>0</v>
      </c>
      <c r="AM1206" s="41">
        <f t="shared" si="469"/>
        <v>0</v>
      </c>
      <c r="AN1206" s="41">
        <f t="shared" si="470"/>
        <v>0</v>
      </c>
      <c r="AO1206" s="41">
        <f t="shared" si="471"/>
        <v>0</v>
      </c>
      <c r="AP1206" s="41">
        <f t="shared" si="472"/>
        <v>0</v>
      </c>
      <c r="AQ1206" s="41">
        <f t="shared" si="473"/>
        <v>0</v>
      </c>
      <c r="AR1206" s="41">
        <f t="shared" si="474"/>
        <v>0</v>
      </c>
      <c r="AS1206" s="41">
        <f t="shared" si="475"/>
        <v>0</v>
      </c>
      <c r="AT1206" s="41">
        <f t="shared" si="476"/>
        <v>0</v>
      </c>
      <c r="AU1206" s="41">
        <f t="shared" si="477"/>
        <v>0</v>
      </c>
      <c r="AV1206" s="41">
        <f t="shared" si="478"/>
        <v>0</v>
      </c>
      <c r="AW1206" s="41">
        <f t="shared" si="479"/>
        <v>0</v>
      </c>
      <c r="AX1206" s="41">
        <f t="shared" si="480"/>
        <v>0</v>
      </c>
      <c r="AY1206" s="41">
        <f t="shared" si="481"/>
        <v>0</v>
      </c>
      <c r="AZ1206" s="41">
        <f t="shared" si="482"/>
        <v>0</v>
      </c>
    </row>
    <row r="1207" spans="1:52" ht="15" customHeight="1">
      <c r="A1207" s="159"/>
      <c r="B1207" s="179"/>
      <c r="C1207" s="220" t="s">
        <v>1248</v>
      </c>
      <c r="D1207" s="573" t="str">
        <f t="shared" si="465"/>
        <v/>
      </c>
      <c r="E1207" s="573"/>
      <c r="F1207" s="573"/>
      <c r="G1207" s="551" t="str">
        <f t="shared" si="466"/>
        <v/>
      </c>
      <c r="H1207" s="551"/>
      <c r="I1207" s="551"/>
      <c r="J1207" s="551"/>
      <c r="K1207" s="551"/>
      <c r="L1207" s="551"/>
      <c r="M1207" s="551"/>
      <c r="N1207" s="551"/>
      <c r="O1207" s="27"/>
      <c r="P1207" s="27"/>
      <c r="Q1207" s="27"/>
      <c r="R1207" s="27"/>
      <c r="S1207" s="27"/>
      <c r="T1207" s="27"/>
      <c r="U1207" s="27"/>
      <c r="V1207" s="27"/>
      <c r="W1207" s="27"/>
      <c r="X1207" s="27"/>
      <c r="Y1207" s="27"/>
      <c r="Z1207" s="27"/>
      <c r="AA1207" s="27"/>
      <c r="AB1207" s="27"/>
      <c r="AC1207" s="27"/>
      <c r="AD1207" s="27"/>
      <c r="AK1207" s="41">
        <f t="shared" si="467"/>
        <v>0</v>
      </c>
      <c r="AL1207" s="41">
        <f t="shared" si="468"/>
        <v>0</v>
      </c>
      <c r="AM1207" s="41">
        <f t="shared" si="469"/>
        <v>0</v>
      </c>
      <c r="AN1207" s="41">
        <f t="shared" si="470"/>
        <v>0</v>
      </c>
      <c r="AO1207" s="41">
        <f t="shared" si="471"/>
        <v>0</v>
      </c>
      <c r="AP1207" s="41">
        <f t="shared" si="472"/>
        <v>0</v>
      </c>
      <c r="AQ1207" s="41">
        <f t="shared" si="473"/>
        <v>0</v>
      </c>
      <c r="AR1207" s="41">
        <f t="shared" si="474"/>
        <v>0</v>
      </c>
      <c r="AS1207" s="41">
        <f t="shared" si="475"/>
        <v>0</v>
      </c>
      <c r="AT1207" s="41">
        <f t="shared" si="476"/>
        <v>0</v>
      </c>
      <c r="AU1207" s="41">
        <f t="shared" si="477"/>
        <v>0</v>
      </c>
      <c r="AV1207" s="41">
        <f t="shared" si="478"/>
        <v>0</v>
      </c>
      <c r="AW1207" s="41">
        <f t="shared" si="479"/>
        <v>0</v>
      </c>
      <c r="AX1207" s="41">
        <f t="shared" si="480"/>
        <v>0</v>
      </c>
      <c r="AY1207" s="41">
        <f t="shared" si="481"/>
        <v>0</v>
      </c>
      <c r="AZ1207" s="41">
        <f t="shared" si="482"/>
        <v>0</v>
      </c>
    </row>
    <row r="1208" spans="1:52" ht="15" customHeight="1">
      <c r="A1208" s="159"/>
      <c r="B1208" s="179"/>
      <c r="C1208" s="220" t="s">
        <v>1249</v>
      </c>
      <c r="D1208" s="573" t="str">
        <f t="shared" si="465"/>
        <v/>
      </c>
      <c r="E1208" s="573"/>
      <c r="F1208" s="573"/>
      <c r="G1208" s="551" t="str">
        <f t="shared" si="466"/>
        <v/>
      </c>
      <c r="H1208" s="551"/>
      <c r="I1208" s="551"/>
      <c r="J1208" s="551"/>
      <c r="K1208" s="551"/>
      <c r="L1208" s="551"/>
      <c r="M1208" s="551"/>
      <c r="N1208" s="551"/>
      <c r="O1208" s="27"/>
      <c r="P1208" s="27"/>
      <c r="Q1208" s="27"/>
      <c r="R1208" s="27"/>
      <c r="S1208" s="27"/>
      <c r="T1208" s="27"/>
      <c r="U1208" s="27"/>
      <c r="V1208" s="27"/>
      <c r="W1208" s="27"/>
      <c r="X1208" s="27"/>
      <c r="Y1208" s="27"/>
      <c r="Z1208" s="27"/>
      <c r="AA1208" s="27"/>
      <c r="AB1208" s="27"/>
      <c r="AC1208" s="27"/>
      <c r="AD1208" s="27"/>
      <c r="AK1208" s="41">
        <f t="shared" si="467"/>
        <v>0</v>
      </c>
      <c r="AL1208" s="41">
        <f t="shared" si="468"/>
        <v>0</v>
      </c>
      <c r="AM1208" s="41">
        <f t="shared" si="469"/>
        <v>0</v>
      </c>
      <c r="AN1208" s="41">
        <f t="shared" si="470"/>
        <v>0</v>
      </c>
      <c r="AO1208" s="41">
        <f t="shared" si="471"/>
        <v>0</v>
      </c>
      <c r="AP1208" s="41">
        <f t="shared" si="472"/>
        <v>0</v>
      </c>
      <c r="AQ1208" s="41">
        <f t="shared" si="473"/>
        <v>0</v>
      </c>
      <c r="AR1208" s="41">
        <f t="shared" si="474"/>
        <v>0</v>
      </c>
      <c r="AS1208" s="41">
        <f t="shared" si="475"/>
        <v>0</v>
      </c>
      <c r="AT1208" s="41">
        <f t="shared" si="476"/>
        <v>0</v>
      </c>
      <c r="AU1208" s="41">
        <f t="shared" si="477"/>
        <v>0</v>
      </c>
      <c r="AV1208" s="41">
        <f t="shared" si="478"/>
        <v>0</v>
      </c>
      <c r="AW1208" s="41">
        <f t="shared" si="479"/>
        <v>0</v>
      </c>
      <c r="AX1208" s="41">
        <f t="shared" si="480"/>
        <v>0</v>
      </c>
      <c r="AY1208" s="41">
        <f t="shared" si="481"/>
        <v>0</v>
      </c>
      <c r="AZ1208" s="41">
        <f t="shared" si="482"/>
        <v>0</v>
      </c>
    </row>
    <row r="1209" spans="1:52" ht="15" customHeight="1">
      <c r="A1209" s="159"/>
      <c r="B1209" s="179"/>
      <c r="C1209" s="220" t="s">
        <v>1250</v>
      </c>
      <c r="D1209" s="573" t="str">
        <f t="shared" si="465"/>
        <v/>
      </c>
      <c r="E1209" s="573"/>
      <c r="F1209" s="573"/>
      <c r="G1209" s="551" t="str">
        <f t="shared" si="466"/>
        <v/>
      </c>
      <c r="H1209" s="551"/>
      <c r="I1209" s="551"/>
      <c r="J1209" s="551"/>
      <c r="K1209" s="551"/>
      <c r="L1209" s="551"/>
      <c r="M1209" s="551"/>
      <c r="N1209" s="551"/>
      <c r="O1209" s="27"/>
      <c r="P1209" s="27"/>
      <c r="Q1209" s="27"/>
      <c r="R1209" s="27"/>
      <c r="S1209" s="27"/>
      <c r="T1209" s="27"/>
      <c r="U1209" s="27"/>
      <c r="V1209" s="27"/>
      <c r="W1209" s="27"/>
      <c r="X1209" s="27"/>
      <c r="Y1209" s="27"/>
      <c r="Z1209" s="27"/>
      <c r="AA1209" s="27"/>
      <c r="AB1209" s="27"/>
      <c r="AC1209" s="27"/>
      <c r="AD1209" s="27"/>
      <c r="AK1209" s="41">
        <f t="shared" si="467"/>
        <v>0</v>
      </c>
      <c r="AL1209" s="41">
        <f t="shared" si="468"/>
        <v>0</v>
      </c>
      <c r="AM1209" s="41">
        <f t="shared" si="469"/>
        <v>0</v>
      </c>
      <c r="AN1209" s="41">
        <f t="shared" si="470"/>
        <v>0</v>
      </c>
      <c r="AO1209" s="41">
        <f t="shared" si="471"/>
        <v>0</v>
      </c>
      <c r="AP1209" s="41">
        <f t="shared" si="472"/>
        <v>0</v>
      </c>
      <c r="AQ1209" s="41">
        <f t="shared" si="473"/>
        <v>0</v>
      </c>
      <c r="AR1209" s="41">
        <f t="shared" si="474"/>
        <v>0</v>
      </c>
      <c r="AS1209" s="41">
        <f t="shared" si="475"/>
        <v>0</v>
      </c>
      <c r="AT1209" s="41">
        <f t="shared" si="476"/>
        <v>0</v>
      </c>
      <c r="AU1209" s="41">
        <f t="shared" si="477"/>
        <v>0</v>
      </c>
      <c r="AV1209" s="41">
        <f t="shared" si="478"/>
        <v>0</v>
      </c>
      <c r="AW1209" s="41">
        <f t="shared" si="479"/>
        <v>0</v>
      </c>
      <c r="AX1209" s="41">
        <f t="shared" si="480"/>
        <v>0</v>
      </c>
      <c r="AY1209" s="41">
        <f t="shared" si="481"/>
        <v>0</v>
      </c>
      <c r="AZ1209" s="41">
        <f t="shared" si="482"/>
        <v>0</v>
      </c>
    </row>
    <row r="1210" spans="1:52" ht="15" customHeight="1">
      <c r="A1210" s="159"/>
      <c r="B1210" s="179"/>
      <c r="C1210" s="220" t="s">
        <v>1251</v>
      </c>
      <c r="D1210" s="573" t="str">
        <f t="shared" si="465"/>
        <v/>
      </c>
      <c r="E1210" s="573"/>
      <c r="F1210" s="573"/>
      <c r="G1210" s="551" t="str">
        <f t="shared" si="466"/>
        <v/>
      </c>
      <c r="H1210" s="551"/>
      <c r="I1210" s="551"/>
      <c r="J1210" s="551"/>
      <c r="K1210" s="551"/>
      <c r="L1210" s="551"/>
      <c r="M1210" s="551"/>
      <c r="N1210" s="551"/>
      <c r="O1210" s="27"/>
      <c r="P1210" s="27"/>
      <c r="Q1210" s="27"/>
      <c r="R1210" s="27"/>
      <c r="S1210" s="27"/>
      <c r="T1210" s="27"/>
      <c r="U1210" s="27"/>
      <c r="V1210" s="27"/>
      <c r="W1210" s="27"/>
      <c r="X1210" s="27"/>
      <c r="Y1210" s="27"/>
      <c r="Z1210" s="27"/>
      <c r="AA1210" s="27"/>
      <c r="AB1210" s="27"/>
      <c r="AC1210" s="27"/>
      <c r="AD1210" s="27"/>
      <c r="AK1210" s="41">
        <f t="shared" si="467"/>
        <v>0</v>
      </c>
      <c r="AL1210" s="41">
        <f t="shared" si="468"/>
        <v>0</v>
      </c>
      <c r="AM1210" s="41">
        <f t="shared" si="469"/>
        <v>0</v>
      </c>
      <c r="AN1210" s="41">
        <f t="shared" si="470"/>
        <v>0</v>
      </c>
      <c r="AO1210" s="41">
        <f t="shared" si="471"/>
        <v>0</v>
      </c>
      <c r="AP1210" s="41">
        <f t="shared" si="472"/>
        <v>0</v>
      </c>
      <c r="AQ1210" s="41">
        <f t="shared" si="473"/>
        <v>0</v>
      </c>
      <c r="AR1210" s="41">
        <f t="shared" si="474"/>
        <v>0</v>
      </c>
      <c r="AS1210" s="41">
        <f t="shared" si="475"/>
        <v>0</v>
      </c>
      <c r="AT1210" s="41">
        <f t="shared" si="476"/>
        <v>0</v>
      </c>
      <c r="AU1210" s="41">
        <f t="shared" si="477"/>
        <v>0</v>
      </c>
      <c r="AV1210" s="41">
        <f t="shared" si="478"/>
        <v>0</v>
      </c>
      <c r="AW1210" s="41">
        <f t="shared" si="479"/>
        <v>0</v>
      </c>
      <c r="AX1210" s="41">
        <f t="shared" si="480"/>
        <v>0</v>
      </c>
      <c r="AY1210" s="41">
        <f t="shared" si="481"/>
        <v>0</v>
      </c>
      <c r="AZ1210" s="41">
        <f t="shared" si="482"/>
        <v>0</v>
      </c>
    </row>
    <row r="1211" spans="1:52" ht="15" customHeight="1">
      <c r="A1211" s="159"/>
      <c r="B1211" s="179"/>
      <c r="C1211" s="220" t="s">
        <v>1252</v>
      </c>
      <c r="D1211" s="573" t="str">
        <f t="shared" si="465"/>
        <v/>
      </c>
      <c r="E1211" s="573"/>
      <c r="F1211" s="573"/>
      <c r="G1211" s="551" t="str">
        <f t="shared" si="466"/>
        <v/>
      </c>
      <c r="H1211" s="551"/>
      <c r="I1211" s="551"/>
      <c r="J1211" s="551"/>
      <c r="K1211" s="551"/>
      <c r="L1211" s="551"/>
      <c r="M1211" s="551"/>
      <c r="N1211" s="551"/>
      <c r="O1211" s="27"/>
      <c r="P1211" s="27"/>
      <c r="Q1211" s="27"/>
      <c r="R1211" s="27"/>
      <c r="S1211" s="27"/>
      <c r="T1211" s="27"/>
      <c r="U1211" s="27"/>
      <c r="V1211" s="27"/>
      <c r="W1211" s="27"/>
      <c r="X1211" s="27"/>
      <c r="Y1211" s="27"/>
      <c r="Z1211" s="27"/>
      <c r="AA1211" s="27"/>
      <c r="AB1211" s="27"/>
      <c r="AC1211" s="27"/>
      <c r="AD1211" s="27"/>
      <c r="AK1211" s="41">
        <f t="shared" si="467"/>
        <v>0</v>
      </c>
      <c r="AL1211" s="41">
        <f t="shared" si="468"/>
        <v>0</v>
      </c>
      <c r="AM1211" s="41">
        <f t="shared" si="469"/>
        <v>0</v>
      </c>
      <c r="AN1211" s="41">
        <f t="shared" si="470"/>
        <v>0</v>
      </c>
      <c r="AO1211" s="41">
        <f t="shared" si="471"/>
        <v>0</v>
      </c>
      <c r="AP1211" s="41">
        <f t="shared" si="472"/>
        <v>0</v>
      </c>
      <c r="AQ1211" s="41">
        <f t="shared" si="473"/>
        <v>0</v>
      </c>
      <c r="AR1211" s="41">
        <f t="shared" si="474"/>
        <v>0</v>
      </c>
      <c r="AS1211" s="41">
        <f t="shared" si="475"/>
        <v>0</v>
      </c>
      <c r="AT1211" s="41">
        <f t="shared" si="476"/>
        <v>0</v>
      </c>
      <c r="AU1211" s="41">
        <f t="shared" si="477"/>
        <v>0</v>
      </c>
      <c r="AV1211" s="41">
        <f t="shared" si="478"/>
        <v>0</v>
      </c>
      <c r="AW1211" s="41">
        <f t="shared" si="479"/>
        <v>0</v>
      </c>
      <c r="AX1211" s="41">
        <f t="shared" si="480"/>
        <v>0</v>
      </c>
      <c r="AY1211" s="41">
        <f t="shared" si="481"/>
        <v>0</v>
      </c>
      <c r="AZ1211" s="41">
        <f t="shared" si="482"/>
        <v>0</v>
      </c>
    </row>
    <row r="1212" spans="1:52" ht="15" customHeight="1">
      <c r="A1212" s="159"/>
      <c r="B1212" s="179"/>
      <c r="C1212" s="220" t="s">
        <v>1253</v>
      </c>
      <c r="D1212" s="573" t="str">
        <f t="shared" si="465"/>
        <v/>
      </c>
      <c r="E1212" s="573"/>
      <c r="F1212" s="573"/>
      <c r="G1212" s="551" t="str">
        <f t="shared" si="466"/>
        <v/>
      </c>
      <c r="H1212" s="551"/>
      <c r="I1212" s="551"/>
      <c r="J1212" s="551"/>
      <c r="K1212" s="551"/>
      <c r="L1212" s="551"/>
      <c r="M1212" s="551"/>
      <c r="N1212" s="551"/>
      <c r="O1212" s="27"/>
      <c r="P1212" s="27"/>
      <c r="Q1212" s="27"/>
      <c r="R1212" s="27"/>
      <c r="S1212" s="27"/>
      <c r="T1212" s="27"/>
      <c r="U1212" s="27"/>
      <c r="V1212" s="27"/>
      <c r="W1212" s="27"/>
      <c r="X1212" s="27"/>
      <c r="Y1212" s="27"/>
      <c r="Z1212" s="27"/>
      <c r="AA1212" s="27"/>
      <c r="AB1212" s="27"/>
      <c r="AC1212" s="27"/>
      <c r="AD1212" s="27"/>
      <c r="AK1212" s="41">
        <f t="shared" si="467"/>
        <v>0</v>
      </c>
      <c r="AL1212" s="41">
        <f t="shared" si="468"/>
        <v>0</v>
      </c>
      <c r="AM1212" s="41">
        <f t="shared" si="469"/>
        <v>0</v>
      </c>
      <c r="AN1212" s="41">
        <f t="shared" si="470"/>
        <v>0</v>
      </c>
      <c r="AO1212" s="41">
        <f t="shared" si="471"/>
        <v>0</v>
      </c>
      <c r="AP1212" s="41">
        <f t="shared" si="472"/>
        <v>0</v>
      </c>
      <c r="AQ1212" s="41">
        <f t="shared" si="473"/>
        <v>0</v>
      </c>
      <c r="AR1212" s="41">
        <f t="shared" si="474"/>
        <v>0</v>
      </c>
      <c r="AS1212" s="41">
        <f t="shared" si="475"/>
        <v>0</v>
      </c>
      <c r="AT1212" s="41">
        <f t="shared" si="476"/>
        <v>0</v>
      </c>
      <c r="AU1212" s="41">
        <f t="shared" si="477"/>
        <v>0</v>
      </c>
      <c r="AV1212" s="41">
        <f t="shared" si="478"/>
        <v>0</v>
      </c>
      <c r="AW1212" s="41">
        <f t="shared" si="479"/>
        <v>0</v>
      </c>
      <c r="AX1212" s="41">
        <f t="shared" si="480"/>
        <v>0</v>
      </c>
      <c r="AY1212" s="41">
        <f t="shared" si="481"/>
        <v>0</v>
      </c>
      <c r="AZ1212" s="41">
        <f t="shared" si="482"/>
        <v>0</v>
      </c>
    </row>
    <row r="1213" spans="1:52" ht="15" customHeight="1">
      <c r="A1213" s="159"/>
      <c r="B1213" s="179"/>
      <c r="C1213" s="220" t="s">
        <v>1254</v>
      </c>
      <c r="D1213" s="573" t="str">
        <f t="shared" si="465"/>
        <v/>
      </c>
      <c r="E1213" s="573"/>
      <c r="F1213" s="573"/>
      <c r="G1213" s="551" t="str">
        <f t="shared" si="466"/>
        <v/>
      </c>
      <c r="H1213" s="551"/>
      <c r="I1213" s="551"/>
      <c r="J1213" s="551"/>
      <c r="K1213" s="551"/>
      <c r="L1213" s="551"/>
      <c r="M1213" s="551"/>
      <c r="N1213" s="551"/>
      <c r="O1213" s="27"/>
      <c r="P1213" s="27"/>
      <c r="Q1213" s="27"/>
      <c r="R1213" s="27"/>
      <c r="S1213" s="27"/>
      <c r="T1213" s="27"/>
      <c r="U1213" s="27"/>
      <c r="V1213" s="27"/>
      <c r="W1213" s="27"/>
      <c r="X1213" s="27"/>
      <c r="Y1213" s="27"/>
      <c r="Z1213" s="27"/>
      <c r="AA1213" s="27"/>
      <c r="AB1213" s="27"/>
      <c r="AC1213" s="27"/>
      <c r="AD1213" s="27"/>
      <c r="AK1213" s="41">
        <f t="shared" si="467"/>
        <v>0</v>
      </c>
      <c r="AL1213" s="41">
        <f t="shared" si="468"/>
        <v>0</v>
      </c>
      <c r="AM1213" s="41">
        <f t="shared" si="469"/>
        <v>0</v>
      </c>
      <c r="AN1213" s="41">
        <f t="shared" si="470"/>
        <v>0</v>
      </c>
      <c r="AO1213" s="41">
        <f t="shared" si="471"/>
        <v>0</v>
      </c>
      <c r="AP1213" s="41">
        <f t="shared" si="472"/>
        <v>0</v>
      </c>
      <c r="AQ1213" s="41">
        <f t="shared" si="473"/>
        <v>0</v>
      </c>
      <c r="AR1213" s="41">
        <f t="shared" si="474"/>
        <v>0</v>
      </c>
      <c r="AS1213" s="41">
        <f t="shared" si="475"/>
        <v>0</v>
      </c>
      <c r="AT1213" s="41">
        <f t="shared" si="476"/>
        <v>0</v>
      </c>
      <c r="AU1213" s="41">
        <f t="shared" si="477"/>
        <v>0</v>
      </c>
      <c r="AV1213" s="41">
        <f t="shared" si="478"/>
        <v>0</v>
      </c>
      <c r="AW1213" s="41">
        <f t="shared" si="479"/>
        <v>0</v>
      </c>
      <c r="AX1213" s="41">
        <f t="shared" si="480"/>
        <v>0</v>
      </c>
      <c r="AY1213" s="41">
        <f t="shared" si="481"/>
        <v>0</v>
      </c>
      <c r="AZ1213" s="41">
        <f t="shared" si="482"/>
        <v>0</v>
      </c>
    </row>
    <row r="1214" spans="1:52" ht="15" customHeight="1">
      <c r="A1214" s="159"/>
      <c r="B1214" s="179"/>
      <c r="C1214" s="220" t="s">
        <v>1255</v>
      </c>
      <c r="D1214" s="573" t="str">
        <f t="shared" si="465"/>
        <v/>
      </c>
      <c r="E1214" s="573"/>
      <c r="F1214" s="573"/>
      <c r="G1214" s="551" t="str">
        <f t="shared" si="466"/>
        <v/>
      </c>
      <c r="H1214" s="551"/>
      <c r="I1214" s="551"/>
      <c r="J1214" s="551"/>
      <c r="K1214" s="551"/>
      <c r="L1214" s="551"/>
      <c r="M1214" s="551"/>
      <c r="N1214" s="551"/>
      <c r="O1214" s="27"/>
      <c r="P1214" s="27"/>
      <c r="Q1214" s="27"/>
      <c r="R1214" s="27"/>
      <c r="S1214" s="27"/>
      <c r="T1214" s="27"/>
      <c r="U1214" s="27"/>
      <c r="V1214" s="27"/>
      <c r="W1214" s="27"/>
      <c r="X1214" s="27"/>
      <c r="Y1214" s="27"/>
      <c r="Z1214" s="27"/>
      <c r="AA1214" s="27"/>
      <c r="AB1214" s="27"/>
      <c r="AC1214" s="27"/>
      <c r="AD1214" s="27"/>
      <c r="AK1214" s="41">
        <f t="shared" si="467"/>
        <v>0</v>
      </c>
      <c r="AL1214" s="41">
        <f t="shared" si="468"/>
        <v>0</v>
      </c>
      <c r="AM1214" s="41">
        <f t="shared" si="469"/>
        <v>0</v>
      </c>
      <c r="AN1214" s="41">
        <f t="shared" si="470"/>
        <v>0</v>
      </c>
      <c r="AO1214" s="41">
        <f t="shared" si="471"/>
        <v>0</v>
      </c>
      <c r="AP1214" s="41">
        <f t="shared" si="472"/>
        <v>0</v>
      </c>
      <c r="AQ1214" s="41">
        <f t="shared" si="473"/>
        <v>0</v>
      </c>
      <c r="AR1214" s="41">
        <f t="shared" si="474"/>
        <v>0</v>
      </c>
      <c r="AS1214" s="41">
        <f t="shared" si="475"/>
        <v>0</v>
      </c>
      <c r="AT1214" s="41">
        <f t="shared" si="476"/>
        <v>0</v>
      </c>
      <c r="AU1214" s="41">
        <f t="shared" si="477"/>
        <v>0</v>
      </c>
      <c r="AV1214" s="41">
        <f t="shared" si="478"/>
        <v>0</v>
      </c>
      <c r="AW1214" s="41">
        <f t="shared" si="479"/>
        <v>0</v>
      </c>
      <c r="AX1214" s="41">
        <f t="shared" si="480"/>
        <v>0</v>
      </c>
      <c r="AY1214" s="41">
        <f t="shared" si="481"/>
        <v>0</v>
      </c>
      <c r="AZ1214" s="41">
        <f t="shared" si="482"/>
        <v>0</v>
      </c>
    </row>
    <row r="1215" spans="1:52" ht="15" customHeight="1">
      <c r="A1215" s="159"/>
      <c r="B1215" s="179"/>
      <c r="C1215" s="220" t="s">
        <v>1256</v>
      </c>
      <c r="D1215" s="573" t="str">
        <f t="shared" si="465"/>
        <v/>
      </c>
      <c r="E1215" s="573"/>
      <c r="F1215" s="573"/>
      <c r="G1215" s="551" t="str">
        <f t="shared" si="466"/>
        <v/>
      </c>
      <c r="H1215" s="551"/>
      <c r="I1215" s="551"/>
      <c r="J1215" s="551"/>
      <c r="K1215" s="551"/>
      <c r="L1215" s="551"/>
      <c r="M1215" s="551"/>
      <c r="N1215" s="551"/>
      <c r="O1215" s="27"/>
      <c r="P1215" s="27"/>
      <c r="Q1215" s="27"/>
      <c r="R1215" s="27"/>
      <c r="S1215" s="27"/>
      <c r="T1215" s="27"/>
      <c r="U1215" s="27"/>
      <c r="V1215" s="27"/>
      <c r="W1215" s="27"/>
      <c r="X1215" s="27"/>
      <c r="Y1215" s="27"/>
      <c r="Z1215" s="27"/>
      <c r="AA1215" s="27"/>
      <c r="AB1215" s="27"/>
      <c r="AC1215" s="27"/>
      <c r="AD1215" s="27"/>
      <c r="AK1215" s="41">
        <f t="shared" si="467"/>
        <v>0</v>
      </c>
      <c r="AL1215" s="41">
        <f t="shared" si="468"/>
        <v>0</v>
      </c>
      <c r="AM1215" s="41">
        <f t="shared" si="469"/>
        <v>0</v>
      </c>
      <c r="AN1215" s="41">
        <f t="shared" si="470"/>
        <v>0</v>
      </c>
      <c r="AO1215" s="41">
        <f t="shared" si="471"/>
        <v>0</v>
      </c>
      <c r="AP1215" s="41">
        <f t="shared" si="472"/>
        <v>0</v>
      </c>
      <c r="AQ1215" s="41">
        <f t="shared" si="473"/>
        <v>0</v>
      </c>
      <c r="AR1215" s="41">
        <f t="shared" si="474"/>
        <v>0</v>
      </c>
      <c r="AS1215" s="41">
        <f t="shared" si="475"/>
        <v>0</v>
      </c>
      <c r="AT1215" s="41">
        <f t="shared" si="476"/>
        <v>0</v>
      </c>
      <c r="AU1215" s="41">
        <f t="shared" si="477"/>
        <v>0</v>
      </c>
      <c r="AV1215" s="41">
        <f t="shared" si="478"/>
        <v>0</v>
      </c>
      <c r="AW1215" s="41">
        <f t="shared" si="479"/>
        <v>0</v>
      </c>
      <c r="AX1215" s="41">
        <f t="shared" si="480"/>
        <v>0</v>
      </c>
      <c r="AY1215" s="41">
        <f t="shared" si="481"/>
        <v>0</v>
      </c>
      <c r="AZ1215" s="41">
        <f t="shared" si="482"/>
        <v>0</v>
      </c>
    </row>
    <row r="1216" spans="1:52" ht="15" customHeight="1">
      <c r="A1216" s="159"/>
      <c r="B1216" s="179"/>
      <c r="C1216" s="220" t="s">
        <v>1257</v>
      </c>
      <c r="D1216" s="573" t="str">
        <f t="shared" si="465"/>
        <v/>
      </c>
      <c r="E1216" s="573"/>
      <c r="F1216" s="573"/>
      <c r="G1216" s="551" t="str">
        <f t="shared" si="466"/>
        <v/>
      </c>
      <c r="H1216" s="551"/>
      <c r="I1216" s="551"/>
      <c r="J1216" s="551"/>
      <c r="K1216" s="551"/>
      <c r="L1216" s="551"/>
      <c r="M1216" s="551"/>
      <c r="N1216" s="551"/>
      <c r="O1216" s="27"/>
      <c r="P1216" s="27"/>
      <c r="Q1216" s="27"/>
      <c r="R1216" s="27"/>
      <c r="S1216" s="27"/>
      <c r="T1216" s="27"/>
      <c r="U1216" s="27"/>
      <c r="V1216" s="27"/>
      <c r="W1216" s="27"/>
      <c r="X1216" s="27"/>
      <c r="Y1216" s="27"/>
      <c r="Z1216" s="27"/>
      <c r="AA1216" s="27"/>
      <c r="AB1216" s="27"/>
      <c r="AC1216" s="27"/>
      <c r="AD1216" s="27"/>
      <c r="AK1216" s="41">
        <f t="shared" si="467"/>
        <v>0</v>
      </c>
      <c r="AL1216" s="41">
        <f t="shared" si="468"/>
        <v>0</v>
      </c>
      <c r="AM1216" s="41">
        <f t="shared" si="469"/>
        <v>0</v>
      </c>
      <c r="AN1216" s="41">
        <f t="shared" si="470"/>
        <v>0</v>
      </c>
      <c r="AO1216" s="41">
        <f t="shared" si="471"/>
        <v>0</v>
      </c>
      <c r="AP1216" s="41">
        <f t="shared" si="472"/>
        <v>0</v>
      </c>
      <c r="AQ1216" s="41">
        <f t="shared" si="473"/>
        <v>0</v>
      </c>
      <c r="AR1216" s="41">
        <f t="shared" si="474"/>
        <v>0</v>
      </c>
      <c r="AS1216" s="41">
        <f t="shared" si="475"/>
        <v>0</v>
      </c>
      <c r="AT1216" s="41">
        <f t="shared" si="476"/>
        <v>0</v>
      </c>
      <c r="AU1216" s="41">
        <f t="shared" si="477"/>
        <v>0</v>
      </c>
      <c r="AV1216" s="41">
        <f t="shared" si="478"/>
        <v>0</v>
      </c>
      <c r="AW1216" s="41">
        <f t="shared" si="479"/>
        <v>0</v>
      </c>
      <c r="AX1216" s="41">
        <f t="shared" si="480"/>
        <v>0</v>
      </c>
      <c r="AY1216" s="41">
        <f t="shared" si="481"/>
        <v>0</v>
      </c>
      <c r="AZ1216" s="41">
        <f t="shared" si="482"/>
        <v>0</v>
      </c>
    </row>
    <row r="1217" spans="1:52" ht="15" customHeight="1">
      <c r="A1217" s="159"/>
      <c r="B1217" s="179"/>
      <c r="C1217" s="220" t="s">
        <v>1258</v>
      </c>
      <c r="D1217" s="573" t="str">
        <f t="shared" si="465"/>
        <v/>
      </c>
      <c r="E1217" s="573"/>
      <c r="F1217" s="573"/>
      <c r="G1217" s="551" t="str">
        <f t="shared" si="466"/>
        <v/>
      </c>
      <c r="H1217" s="551"/>
      <c r="I1217" s="551"/>
      <c r="J1217" s="551"/>
      <c r="K1217" s="551"/>
      <c r="L1217" s="551"/>
      <c r="M1217" s="551"/>
      <c r="N1217" s="551"/>
      <c r="O1217" s="27"/>
      <c r="P1217" s="27"/>
      <c r="Q1217" s="27"/>
      <c r="R1217" s="27"/>
      <c r="S1217" s="27"/>
      <c r="T1217" s="27"/>
      <c r="U1217" s="27"/>
      <c r="V1217" s="27"/>
      <c r="W1217" s="27"/>
      <c r="X1217" s="27"/>
      <c r="Y1217" s="27"/>
      <c r="Z1217" s="27"/>
      <c r="AA1217" s="27"/>
      <c r="AB1217" s="27"/>
      <c r="AC1217" s="27"/>
      <c r="AD1217" s="27"/>
      <c r="AK1217" s="41">
        <f t="shared" si="467"/>
        <v>0</v>
      </c>
      <c r="AL1217" s="41">
        <f t="shared" si="468"/>
        <v>0</v>
      </c>
      <c r="AM1217" s="41">
        <f t="shared" si="469"/>
        <v>0</v>
      </c>
      <c r="AN1217" s="41">
        <f t="shared" si="470"/>
        <v>0</v>
      </c>
      <c r="AO1217" s="41">
        <f t="shared" si="471"/>
        <v>0</v>
      </c>
      <c r="AP1217" s="41">
        <f t="shared" si="472"/>
        <v>0</v>
      </c>
      <c r="AQ1217" s="41">
        <f t="shared" si="473"/>
        <v>0</v>
      </c>
      <c r="AR1217" s="41">
        <f t="shared" si="474"/>
        <v>0</v>
      </c>
      <c r="AS1217" s="41">
        <f t="shared" si="475"/>
        <v>0</v>
      </c>
      <c r="AT1217" s="41">
        <f t="shared" si="476"/>
        <v>0</v>
      </c>
      <c r="AU1217" s="41">
        <f t="shared" si="477"/>
        <v>0</v>
      </c>
      <c r="AV1217" s="41">
        <f t="shared" si="478"/>
        <v>0</v>
      </c>
      <c r="AW1217" s="41">
        <f t="shared" si="479"/>
        <v>0</v>
      </c>
      <c r="AX1217" s="41">
        <f t="shared" si="480"/>
        <v>0</v>
      </c>
      <c r="AY1217" s="41">
        <f t="shared" si="481"/>
        <v>0</v>
      </c>
      <c r="AZ1217" s="41">
        <f t="shared" si="482"/>
        <v>0</v>
      </c>
    </row>
    <row r="1218" spans="1:52" ht="15" customHeight="1">
      <c r="A1218" s="159"/>
      <c r="B1218" s="179"/>
      <c r="C1218" s="220" t="s">
        <v>1259</v>
      </c>
      <c r="D1218" s="573" t="str">
        <f t="shared" si="465"/>
        <v/>
      </c>
      <c r="E1218" s="573"/>
      <c r="F1218" s="573"/>
      <c r="G1218" s="551" t="str">
        <f t="shared" si="466"/>
        <v/>
      </c>
      <c r="H1218" s="551"/>
      <c r="I1218" s="551"/>
      <c r="J1218" s="551"/>
      <c r="K1218" s="551"/>
      <c r="L1218" s="551"/>
      <c r="M1218" s="551"/>
      <c r="N1218" s="551"/>
      <c r="O1218" s="27"/>
      <c r="P1218" s="27"/>
      <c r="Q1218" s="27"/>
      <c r="R1218" s="27"/>
      <c r="S1218" s="27"/>
      <c r="T1218" s="27"/>
      <c r="U1218" s="27"/>
      <c r="V1218" s="27"/>
      <c r="W1218" s="27"/>
      <c r="X1218" s="27"/>
      <c r="Y1218" s="27"/>
      <c r="Z1218" s="27"/>
      <c r="AA1218" s="27"/>
      <c r="AB1218" s="27"/>
      <c r="AC1218" s="27"/>
      <c r="AD1218" s="27"/>
      <c r="AK1218" s="41">
        <f t="shared" si="467"/>
        <v>0</v>
      </c>
      <c r="AL1218" s="41">
        <f t="shared" si="468"/>
        <v>0</v>
      </c>
      <c r="AM1218" s="41">
        <f t="shared" si="469"/>
        <v>0</v>
      </c>
      <c r="AN1218" s="41">
        <f t="shared" si="470"/>
        <v>0</v>
      </c>
      <c r="AO1218" s="41">
        <f t="shared" si="471"/>
        <v>0</v>
      </c>
      <c r="AP1218" s="41">
        <f t="shared" si="472"/>
        <v>0</v>
      </c>
      <c r="AQ1218" s="41">
        <f t="shared" si="473"/>
        <v>0</v>
      </c>
      <c r="AR1218" s="41">
        <f t="shared" si="474"/>
        <v>0</v>
      </c>
      <c r="AS1218" s="41">
        <f t="shared" si="475"/>
        <v>0</v>
      </c>
      <c r="AT1218" s="41">
        <f t="shared" si="476"/>
        <v>0</v>
      </c>
      <c r="AU1218" s="41">
        <f t="shared" si="477"/>
        <v>0</v>
      </c>
      <c r="AV1218" s="41">
        <f t="shared" si="478"/>
        <v>0</v>
      </c>
      <c r="AW1218" s="41">
        <f t="shared" si="479"/>
        <v>0</v>
      </c>
      <c r="AX1218" s="41">
        <f t="shared" si="480"/>
        <v>0</v>
      </c>
      <c r="AY1218" s="41">
        <f t="shared" si="481"/>
        <v>0</v>
      </c>
      <c r="AZ1218" s="41">
        <f t="shared" si="482"/>
        <v>0</v>
      </c>
    </row>
    <row r="1219" spans="1:52" ht="15" customHeight="1">
      <c r="A1219" s="159"/>
      <c r="B1219" s="179"/>
      <c r="C1219" s="220" t="s">
        <v>1260</v>
      </c>
      <c r="D1219" s="573" t="str">
        <f t="shared" si="465"/>
        <v/>
      </c>
      <c r="E1219" s="573"/>
      <c r="F1219" s="573"/>
      <c r="G1219" s="551" t="str">
        <f t="shared" si="466"/>
        <v/>
      </c>
      <c r="H1219" s="551"/>
      <c r="I1219" s="551"/>
      <c r="J1219" s="551"/>
      <c r="K1219" s="551"/>
      <c r="L1219" s="551"/>
      <c r="M1219" s="551"/>
      <c r="N1219" s="551"/>
      <c r="O1219" s="27"/>
      <c r="P1219" s="27"/>
      <c r="Q1219" s="27"/>
      <c r="R1219" s="27"/>
      <c r="S1219" s="27"/>
      <c r="T1219" s="27"/>
      <c r="U1219" s="27"/>
      <c r="V1219" s="27"/>
      <c r="W1219" s="27"/>
      <c r="X1219" s="27"/>
      <c r="Y1219" s="27"/>
      <c r="Z1219" s="27"/>
      <c r="AA1219" s="27"/>
      <c r="AB1219" s="27"/>
      <c r="AC1219" s="27"/>
      <c r="AD1219" s="27"/>
      <c r="AK1219" s="41">
        <f t="shared" si="467"/>
        <v>0</v>
      </c>
      <c r="AL1219" s="41">
        <f t="shared" si="468"/>
        <v>0</v>
      </c>
      <c r="AM1219" s="41">
        <f t="shared" si="469"/>
        <v>0</v>
      </c>
      <c r="AN1219" s="41">
        <f t="shared" si="470"/>
        <v>0</v>
      </c>
      <c r="AO1219" s="41">
        <f t="shared" si="471"/>
        <v>0</v>
      </c>
      <c r="AP1219" s="41">
        <f t="shared" si="472"/>
        <v>0</v>
      </c>
      <c r="AQ1219" s="41">
        <f t="shared" si="473"/>
        <v>0</v>
      </c>
      <c r="AR1219" s="41">
        <f t="shared" si="474"/>
        <v>0</v>
      </c>
      <c r="AS1219" s="41">
        <f t="shared" si="475"/>
        <v>0</v>
      </c>
      <c r="AT1219" s="41">
        <f t="shared" si="476"/>
        <v>0</v>
      </c>
      <c r="AU1219" s="41">
        <f t="shared" si="477"/>
        <v>0</v>
      </c>
      <c r="AV1219" s="41">
        <f t="shared" si="478"/>
        <v>0</v>
      </c>
      <c r="AW1219" s="41">
        <f t="shared" si="479"/>
        <v>0</v>
      </c>
      <c r="AX1219" s="41">
        <f t="shared" si="480"/>
        <v>0</v>
      </c>
      <c r="AY1219" s="41">
        <f t="shared" si="481"/>
        <v>0</v>
      </c>
      <c r="AZ1219" s="41">
        <f t="shared" si="482"/>
        <v>0</v>
      </c>
    </row>
    <row r="1220" spans="1:52" ht="15" customHeight="1">
      <c r="A1220" s="159"/>
      <c r="B1220" s="179"/>
      <c r="C1220" s="220" t="s">
        <v>1261</v>
      </c>
      <c r="D1220" s="573" t="str">
        <f t="shared" si="465"/>
        <v/>
      </c>
      <c r="E1220" s="573"/>
      <c r="F1220" s="573"/>
      <c r="G1220" s="551" t="str">
        <f t="shared" si="466"/>
        <v/>
      </c>
      <c r="H1220" s="551"/>
      <c r="I1220" s="551"/>
      <c r="J1220" s="551"/>
      <c r="K1220" s="551"/>
      <c r="L1220" s="551"/>
      <c r="M1220" s="551"/>
      <c r="N1220" s="551"/>
      <c r="O1220" s="27"/>
      <c r="P1220" s="27"/>
      <c r="Q1220" s="27"/>
      <c r="R1220" s="27"/>
      <c r="S1220" s="27"/>
      <c r="T1220" s="27"/>
      <c r="U1220" s="27"/>
      <c r="V1220" s="27"/>
      <c r="W1220" s="27"/>
      <c r="X1220" s="27"/>
      <c r="Y1220" s="27"/>
      <c r="Z1220" s="27"/>
      <c r="AA1220" s="27"/>
      <c r="AB1220" s="27"/>
      <c r="AC1220" s="27"/>
      <c r="AD1220" s="27"/>
      <c r="AK1220" s="41">
        <f t="shared" si="467"/>
        <v>0</v>
      </c>
      <c r="AL1220" s="41">
        <f t="shared" si="468"/>
        <v>0</v>
      </c>
      <c r="AM1220" s="41">
        <f t="shared" si="469"/>
        <v>0</v>
      </c>
      <c r="AN1220" s="41">
        <f t="shared" si="470"/>
        <v>0</v>
      </c>
      <c r="AO1220" s="41">
        <f t="shared" si="471"/>
        <v>0</v>
      </c>
      <c r="AP1220" s="41">
        <f t="shared" si="472"/>
        <v>0</v>
      </c>
      <c r="AQ1220" s="41">
        <f t="shared" si="473"/>
        <v>0</v>
      </c>
      <c r="AR1220" s="41">
        <f t="shared" si="474"/>
        <v>0</v>
      </c>
      <c r="AS1220" s="41">
        <f t="shared" si="475"/>
        <v>0</v>
      </c>
      <c r="AT1220" s="41">
        <f t="shared" si="476"/>
        <v>0</v>
      </c>
      <c r="AU1220" s="41">
        <f t="shared" si="477"/>
        <v>0</v>
      </c>
      <c r="AV1220" s="41">
        <f t="shared" si="478"/>
        <v>0</v>
      </c>
      <c r="AW1220" s="41">
        <f t="shared" si="479"/>
        <v>0</v>
      </c>
      <c r="AX1220" s="41">
        <f t="shared" si="480"/>
        <v>0</v>
      </c>
      <c r="AY1220" s="41">
        <f t="shared" si="481"/>
        <v>0</v>
      </c>
      <c r="AZ1220" s="41">
        <f t="shared" si="482"/>
        <v>0</v>
      </c>
    </row>
    <row r="1221" spans="1:52" ht="15" customHeight="1">
      <c r="A1221" s="159"/>
      <c r="B1221" s="179"/>
      <c r="C1221" s="220" t="s">
        <v>1262</v>
      </c>
      <c r="D1221" s="573" t="str">
        <f t="shared" si="465"/>
        <v/>
      </c>
      <c r="E1221" s="573"/>
      <c r="F1221" s="573"/>
      <c r="G1221" s="551" t="str">
        <f t="shared" si="466"/>
        <v/>
      </c>
      <c r="H1221" s="551"/>
      <c r="I1221" s="551"/>
      <c r="J1221" s="551"/>
      <c r="K1221" s="551"/>
      <c r="L1221" s="551"/>
      <c r="M1221" s="551"/>
      <c r="N1221" s="551"/>
      <c r="O1221" s="27"/>
      <c r="P1221" s="27"/>
      <c r="Q1221" s="27"/>
      <c r="R1221" s="27"/>
      <c r="S1221" s="27"/>
      <c r="T1221" s="27"/>
      <c r="U1221" s="27"/>
      <c r="V1221" s="27"/>
      <c r="W1221" s="27"/>
      <c r="X1221" s="27"/>
      <c r="Y1221" s="27"/>
      <c r="Z1221" s="27"/>
      <c r="AA1221" s="27"/>
      <c r="AB1221" s="27"/>
      <c r="AC1221" s="27"/>
      <c r="AD1221" s="27"/>
      <c r="AK1221" s="41">
        <f t="shared" si="467"/>
        <v>0</v>
      </c>
      <c r="AL1221" s="41">
        <f t="shared" si="468"/>
        <v>0</v>
      </c>
      <c r="AM1221" s="41">
        <f t="shared" si="469"/>
        <v>0</v>
      </c>
      <c r="AN1221" s="41">
        <f t="shared" si="470"/>
        <v>0</v>
      </c>
      <c r="AO1221" s="41">
        <f t="shared" si="471"/>
        <v>0</v>
      </c>
      <c r="AP1221" s="41">
        <f t="shared" si="472"/>
        <v>0</v>
      </c>
      <c r="AQ1221" s="41">
        <f t="shared" si="473"/>
        <v>0</v>
      </c>
      <c r="AR1221" s="41">
        <f t="shared" si="474"/>
        <v>0</v>
      </c>
      <c r="AS1221" s="41">
        <f t="shared" si="475"/>
        <v>0</v>
      </c>
      <c r="AT1221" s="41">
        <f t="shared" si="476"/>
        <v>0</v>
      </c>
      <c r="AU1221" s="41">
        <f t="shared" si="477"/>
        <v>0</v>
      </c>
      <c r="AV1221" s="41">
        <f t="shared" si="478"/>
        <v>0</v>
      </c>
      <c r="AW1221" s="41">
        <f t="shared" si="479"/>
        <v>0</v>
      </c>
      <c r="AX1221" s="41">
        <f t="shared" si="480"/>
        <v>0</v>
      </c>
      <c r="AY1221" s="41">
        <f t="shared" si="481"/>
        <v>0</v>
      </c>
      <c r="AZ1221" s="41">
        <f t="shared" si="482"/>
        <v>0</v>
      </c>
    </row>
    <row r="1222" spans="1:52" ht="15" customHeight="1">
      <c r="A1222" s="159"/>
      <c r="B1222" s="179"/>
      <c r="C1222" s="220" t="s">
        <v>1263</v>
      </c>
      <c r="D1222" s="573" t="str">
        <f t="shared" si="465"/>
        <v/>
      </c>
      <c r="E1222" s="573"/>
      <c r="F1222" s="573"/>
      <c r="G1222" s="551" t="str">
        <f t="shared" si="466"/>
        <v/>
      </c>
      <c r="H1222" s="551"/>
      <c r="I1222" s="551"/>
      <c r="J1222" s="551"/>
      <c r="K1222" s="551"/>
      <c r="L1222" s="551"/>
      <c r="M1222" s="551"/>
      <c r="N1222" s="551"/>
      <c r="O1222" s="27"/>
      <c r="P1222" s="27"/>
      <c r="Q1222" s="27"/>
      <c r="R1222" s="27"/>
      <c r="S1222" s="27"/>
      <c r="T1222" s="27"/>
      <c r="U1222" s="27"/>
      <c r="V1222" s="27"/>
      <c r="W1222" s="27"/>
      <c r="X1222" s="27"/>
      <c r="Y1222" s="27"/>
      <c r="Z1222" s="27"/>
      <c r="AA1222" s="27"/>
      <c r="AB1222" s="27"/>
      <c r="AC1222" s="27"/>
      <c r="AD1222" s="27"/>
      <c r="AK1222" s="41">
        <f t="shared" si="467"/>
        <v>0</v>
      </c>
      <c r="AL1222" s="41">
        <f t="shared" si="468"/>
        <v>0</v>
      </c>
      <c r="AM1222" s="41">
        <f t="shared" si="469"/>
        <v>0</v>
      </c>
      <c r="AN1222" s="41">
        <f t="shared" si="470"/>
        <v>0</v>
      </c>
      <c r="AO1222" s="41">
        <f t="shared" si="471"/>
        <v>0</v>
      </c>
      <c r="AP1222" s="41">
        <f t="shared" si="472"/>
        <v>0</v>
      </c>
      <c r="AQ1222" s="41">
        <f t="shared" si="473"/>
        <v>0</v>
      </c>
      <c r="AR1222" s="41">
        <f t="shared" si="474"/>
        <v>0</v>
      </c>
      <c r="AS1222" s="41">
        <f t="shared" si="475"/>
        <v>0</v>
      </c>
      <c r="AT1222" s="41">
        <f t="shared" si="476"/>
        <v>0</v>
      </c>
      <c r="AU1222" s="41">
        <f t="shared" si="477"/>
        <v>0</v>
      </c>
      <c r="AV1222" s="41">
        <f t="shared" si="478"/>
        <v>0</v>
      </c>
      <c r="AW1222" s="41">
        <f t="shared" si="479"/>
        <v>0</v>
      </c>
      <c r="AX1222" s="41">
        <f t="shared" si="480"/>
        <v>0</v>
      </c>
      <c r="AY1222" s="41">
        <f t="shared" si="481"/>
        <v>0</v>
      </c>
      <c r="AZ1222" s="41">
        <f t="shared" si="482"/>
        <v>0</v>
      </c>
    </row>
    <row r="1223" spans="1:52" ht="15" customHeight="1">
      <c r="A1223" s="159"/>
      <c r="B1223" s="179"/>
      <c r="C1223" s="220" t="s">
        <v>1264</v>
      </c>
      <c r="D1223" s="573" t="str">
        <f t="shared" si="465"/>
        <v/>
      </c>
      <c r="E1223" s="573"/>
      <c r="F1223" s="573"/>
      <c r="G1223" s="551" t="str">
        <f t="shared" si="466"/>
        <v/>
      </c>
      <c r="H1223" s="551"/>
      <c r="I1223" s="551"/>
      <c r="J1223" s="551"/>
      <c r="K1223" s="551"/>
      <c r="L1223" s="551"/>
      <c r="M1223" s="551"/>
      <c r="N1223" s="551"/>
      <c r="O1223" s="27"/>
      <c r="P1223" s="27"/>
      <c r="Q1223" s="27"/>
      <c r="R1223" s="27"/>
      <c r="S1223" s="27"/>
      <c r="T1223" s="27"/>
      <c r="U1223" s="27"/>
      <c r="V1223" s="27"/>
      <c r="W1223" s="27"/>
      <c r="X1223" s="27"/>
      <c r="Y1223" s="27"/>
      <c r="Z1223" s="27"/>
      <c r="AA1223" s="27"/>
      <c r="AB1223" s="27"/>
      <c r="AC1223" s="27"/>
      <c r="AD1223" s="27"/>
      <c r="AK1223" s="41">
        <f t="shared" si="467"/>
        <v>0</v>
      </c>
      <c r="AL1223" s="41">
        <f t="shared" si="468"/>
        <v>0</v>
      </c>
      <c r="AM1223" s="41">
        <f t="shared" si="469"/>
        <v>0</v>
      </c>
      <c r="AN1223" s="41">
        <f t="shared" si="470"/>
        <v>0</v>
      </c>
      <c r="AO1223" s="41">
        <f t="shared" si="471"/>
        <v>0</v>
      </c>
      <c r="AP1223" s="41">
        <f t="shared" si="472"/>
        <v>0</v>
      </c>
      <c r="AQ1223" s="41">
        <f t="shared" si="473"/>
        <v>0</v>
      </c>
      <c r="AR1223" s="41">
        <f t="shared" si="474"/>
        <v>0</v>
      </c>
      <c r="AS1223" s="41">
        <f t="shared" si="475"/>
        <v>0</v>
      </c>
      <c r="AT1223" s="41">
        <f t="shared" si="476"/>
        <v>0</v>
      </c>
      <c r="AU1223" s="41">
        <f t="shared" si="477"/>
        <v>0</v>
      </c>
      <c r="AV1223" s="41">
        <f t="shared" si="478"/>
        <v>0</v>
      </c>
      <c r="AW1223" s="41">
        <f t="shared" si="479"/>
        <v>0</v>
      </c>
      <c r="AX1223" s="41">
        <f t="shared" si="480"/>
        <v>0</v>
      </c>
      <c r="AY1223" s="41">
        <f t="shared" si="481"/>
        <v>0</v>
      </c>
      <c r="AZ1223" s="41">
        <f t="shared" si="482"/>
        <v>0</v>
      </c>
    </row>
    <row r="1224" spans="1:52" ht="15" customHeight="1">
      <c r="A1224" s="159"/>
      <c r="B1224" s="179"/>
      <c r="C1224" s="220" t="s">
        <v>1265</v>
      </c>
      <c r="D1224" s="573" t="str">
        <f t="shared" si="465"/>
        <v/>
      </c>
      <c r="E1224" s="573"/>
      <c r="F1224" s="573"/>
      <c r="G1224" s="551" t="str">
        <f t="shared" si="466"/>
        <v/>
      </c>
      <c r="H1224" s="551"/>
      <c r="I1224" s="551"/>
      <c r="J1224" s="551"/>
      <c r="K1224" s="551"/>
      <c r="L1224" s="551"/>
      <c r="M1224" s="551"/>
      <c r="N1224" s="551"/>
      <c r="O1224" s="27"/>
      <c r="P1224" s="27"/>
      <c r="Q1224" s="27"/>
      <c r="R1224" s="27"/>
      <c r="S1224" s="27"/>
      <c r="T1224" s="27"/>
      <c r="U1224" s="27"/>
      <c r="V1224" s="27"/>
      <c r="W1224" s="27"/>
      <c r="X1224" s="27"/>
      <c r="Y1224" s="27"/>
      <c r="Z1224" s="27"/>
      <c r="AA1224" s="27"/>
      <c r="AB1224" s="27"/>
      <c r="AC1224" s="27"/>
      <c r="AD1224" s="27"/>
      <c r="AK1224" s="41">
        <f t="shared" si="467"/>
        <v>0</v>
      </c>
      <c r="AL1224" s="41">
        <f t="shared" si="468"/>
        <v>0</v>
      </c>
      <c r="AM1224" s="41">
        <f t="shared" si="469"/>
        <v>0</v>
      </c>
      <c r="AN1224" s="41">
        <f t="shared" si="470"/>
        <v>0</v>
      </c>
      <c r="AO1224" s="41">
        <f t="shared" si="471"/>
        <v>0</v>
      </c>
      <c r="AP1224" s="41">
        <f t="shared" si="472"/>
        <v>0</v>
      </c>
      <c r="AQ1224" s="41">
        <f t="shared" si="473"/>
        <v>0</v>
      </c>
      <c r="AR1224" s="41">
        <f t="shared" si="474"/>
        <v>0</v>
      </c>
      <c r="AS1224" s="41">
        <f t="shared" si="475"/>
        <v>0</v>
      </c>
      <c r="AT1224" s="41">
        <f t="shared" si="476"/>
        <v>0</v>
      </c>
      <c r="AU1224" s="41">
        <f t="shared" si="477"/>
        <v>0</v>
      </c>
      <c r="AV1224" s="41">
        <f t="shared" si="478"/>
        <v>0</v>
      </c>
      <c r="AW1224" s="41">
        <f t="shared" si="479"/>
        <v>0</v>
      </c>
      <c r="AX1224" s="41">
        <f t="shared" si="480"/>
        <v>0</v>
      </c>
      <c r="AY1224" s="41">
        <f t="shared" si="481"/>
        <v>0</v>
      </c>
      <c r="AZ1224" s="41">
        <f t="shared" si="482"/>
        <v>0</v>
      </c>
    </row>
    <row r="1225" spans="1:52" ht="15" customHeight="1">
      <c r="A1225" s="159"/>
      <c r="B1225" s="179"/>
      <c r="C1225" s="220" t="s">
        <v>1266</v>
      </c>
      <c r="D1225" s="573" t="str">
        <f t="shared" si="465"/>
        <v/>
      </c>
      <c r="E1225" s="573"/>
      <c r="F1225" s="573"/>
      <c r="G1225" s="551" t="str">
        <f t="shared" si="466"/>
        <v/>
      </c>
      <c r="H1225" s="551"/>
      <c r="I1225" s="551"/>
      <c r="J1225" s="551"/>
      <c r="K1225" s="551"/>
      <c r="L1225" s="551"/>
      <c r="M1225" s="551"/>
      <c r="N1225" s="551"/>
      <c r="O1225" s="27"/>
      <c r="P1225" s="27"/>
      <c r="Q1225" s="27"/>
      <c r="R1225" s="27"/>
      <c r="S1225" s="27"/>
      <c r="T1225" s="27"/>
      <c r="U1225" s="27"/>
      <c r="V1225" s="27"/>
      <c r="W1225" s="27"/>
      <c r="X1225" s="27"/>
      <c r="Y1225" s="27"/>
      <c r="Z1225" s="27"/>
      <c r="AA1225" s="27"/>
      <c r="AB1225" s="27"/>
      <c r="AC1225" s="27"/>
      <c r="AD1225" s="27"/>
      <c r="AK1225" s="41">
        <f t="shared" si="467"/>
        <v>0</v>
      </c>
      <c r="AL1225" s="41">
        <f t="shared" si="468"/>
        <v>0</v>
      </c>
      <c r="AM1225" s="41">
        <f t="shared" si="469"/>
        <v>0</v>
      </c>
      <c r="AN1225" s="41">
        <f t="shared" si="470"/>
        <v>0</v>
      </c>
      <c r="AO1225" s="41">
        <f t="shared" si="471"/>
        <v>0</v>
      </c>
      <c r="AP1225" s="41">
        <f t="shared" si="472"/>
        <v>0</v>
      </c>
      <c r="AQ1225" s="41">
        <f t="shared" si="473"/>
        <v>0</v>
      </c>
      <c r="AR1225" s="41">
        <f t="shared" si="474"/>
        <v>0</v>
      </c>
      <c r="AS1225" s="41">
        <f t="shared" si="475"/>
        <v>0</v>
      </c>
      <c r="AT1225" s="41">
        <f t="shared" si="476"/>
        <v>0</v>
      </c>
      <c r="AU1225" s="41">
        <f t="shared" si="477"/>
        <v>0</v>
      </c>
      <c r="AV1225" s="41">
        <f t="shared" si="478"/>
        <v>0</v>
      </c>
      <c r="AW1225" s="41">
        <f t="shared" si="479"/>
        <v>0</v>
      </c>
      <c r="AX1225" s="41">
        <f t="shared" si="480"/>
        <v>0</v>
      </c>
      <c r="AY1225" s="41">
        <f t="shared" si="481"/>
        <v>0</v>
      </c>
      <c r="AZ1225" s="41">
        <f t="shared" si="482"/>
        <v>0</v>
      </c>
    </row>
    <row r="1226" spans="1:52" ht="15" customHeight="1">
      <c r="A1226" s="159"/>
      <c r="B1226" s="179"/>
      <c r="C1226" s="220" t="s">
        <v>1267</v>
      </c>
      <c r="D1226" s="573" t="str">
        <f t="shared" si="465"/>
        <v/>
      </c>
      <c r="E1226" s="573"/>
      <c r="F1226" s="573"/>
      <c r="G1226" s="551" t="str">
        <f t="shared" si="466"/>
        <v/>
      </c>
      <c r="H1226" s="551"/>
      <c r="I1226" s="551"/>
      <c r="J1226" s="551"/>
      <c r="K1226" s="551"/>
      <c r="L1226" s="551"/>
      <c r="M1226" s="551"/>
      <c r="N1226" s="551"/>
      <c r="O1226" s="27"/>
      <c r="P1226" s="27"/>
      <c r="Q1226" s="27"/>
      <c r="R1226" s="27"/>
      <c r="S1226" s="27"/>
      <c r="T1226" s="27"/>
      <c r="U1226" s="27"/>
      <c r="V1226" s="27"/>
      <c r="W1226" s="27"/>
      <c r="X1226" s="27"/>
      <c r="Y1226" s="27"/>
      <c r="Z1226" s="27"/>
      <c r="AA1226" s="27"/>
      <c r="AB1226" s="27"/>
      <c r="AC1226" s="27"/>
      <c r="AD1226" s="27"/>
      <c r="AK1226" s="41">
        <f t="shared" si="467"/>
        <v>0</v>
      </c>
      <c r="AL1226" s="41">
        <f t="shared" si="468"/>
        <v>0</v>
      </c>
      <c r="AM1226" s="41">
        <f t="shared" si="469"/>
        <v>0</v>
      </c>
      <c r="AN1226" s="41">
        <f t="shared" si="470"/>
        <v>0</v>
      </c>
      <c r="AO1226" s="41">
        <f t="shared" si="471"/>
        <v>0</v>
      </c>
      <c r="AP1226" s="41">
        <f t="shared" si="472"/>
        <v>0</v>
      </c>
      <c r="AQ1226" s="41">
        <f t="shared" si="473"/>
        <v>0</v>
      </c>
      <c r="AR1226" s="41">
        <f t="shared" si="474"/>
        <v>0</v>
      </c>
      <c r="AS1226" s="41">
        <f t="shared" si="475"/>
        <v>0</v>
      </c>
      <c r="AT1226" s="41">
        <f t="shared" si="476"/>
        <v>0</v>
      </c>
      <c r="AU1226" s="41">
        <f t="shared" si="477"/>
        <v>0</v>
      </c>
      <c r="AV1226" s="41">
        <f t="shared" si="478"/>
        <v>0</v>
      </c>
      <c r="AW1226" s="41">
        <f t="shared" si="479"/>
        <v>0</v>
      </c>
      <c r="AX1226" s="41">
        <f t="shared" si="480"/>
        <v>0</v>
      </c>
      <c r="AY1226" s="41">
        <f t="shared" si="481"/>
        <v>0</v>
      </c>
      <c r="AZ1226" s="41">
        <f t="shared" si="482"/>
        <v>0</v>
      </c>
    </row>
    <row r="1227" spans="1:52" ht="15" customHeight="1">
      <c r="A1227" s="159"/>
      <c r="B1227" s="179"/>
      <c r="C1227" s="220" t="s">
        <v>1268</v>
      </c>
      <c r="D1227" s="573" t="str">
        <f t="shared" si="465"/>
        <v/>
      </c>
      <c r="E1227" s="573"/>
      <c r="F1227" s="573"/>
      <c r="G1227" s="551" t="str">
        <f t="shared" si="466"/>
        <v/>
      </c>
      <c r="H1227" s="551"/>
      <c r="I1227" s="551"/>
      <c r="J1227" s="551"/>
      <c r="K1227" s="551"/>
      <c r="L1227" s="551"/>
      <c r="M1227" s="551"/>
      <c r="N1227" s="551"/>
      <c r="O1227" s="27"/>
      <c r="P1227" s="27"/>
      <c r="Q1227" s="27"/>
      <c r="R1227" s="27"/>
      <c r="S1227" s="27"/>
      <c r="T1227" s="27"/>
      <c r="U1227" s="27"/>
      <c r="V1227" s="27"/>
      <c r="W1227" s="27"/>
      <c r="X1227" s="27"/>
      <c r="Y1227" s="27"/>
      <c r="Z1227" s="27"/>
      <c r="AA1227" s="27"/>
      <c r="AB1227" s="27"/>
      <c r="AC1227" s="27"/>
      <c r="AD1227" s="27"/>
      <c r="AK1227" s="41">
        <f t="shared" si="467"/>
        <v>0</v>
      </c>
      <c r="AL1227" s="41">
        <f t="shared" si="468"/>
        <v>0</v>
      </c>
      <c r="AM1227" s="41">
        <f t="shared" si="469"/>
        <v>0</v>
      </c>
      <c r="AN1227" s="41">
        <f t="shared" si="470"/>
        <v>0</v>
      </c>
      <c r="AO1227" s="41">
        <f t="shared" si="471"/>
        <v>0</v>
      </c>
      <c r="AP1227" s="41">
        <f t="shared" si="472"/>
        <v>0</v>
      </c>
      <c r="AQ1227" s="41">
        <f t="shared" si="473"/>
        <v>0</v>
      </c>
      <c r="AR1227" s="41">
        <f t="shared" si="474"/>
        <v>0</v>
      </c>
      <c r="AS1227" s="41">
        <f t="shared" si="475"/>
        <v>0</v>
      </c>
      <c r="AT1227" s="41">
        <f t="shared" si="476"/>
        <v>0</v>
      </c>
      <c r="AU1227" s="41">
        <f t="shared" si="477"/>
        <v>0</v>
      </c>
      <c r="AV1227" s="41">
        <f t="shared" si="478"/>
        <v>0</v>
      </c>
      <c r="AW1227" s="41">
        <f t="shared" si="479"/>
        <v>0</v>
      </c>
      <c r="AX1227" s="41">
        <f t="shared" si="480"/>
        <v>0</v>
      </c>
      <c r="AY1227" s="41">
        <f t="shared" si="481"/>
        <v>0</v>
      </c>
      <c r="AZ1227" s="41">
        <f t="shared" si="482"/>
        <v>0</v>
      </c>
    </row>
    <row r="1228" spans="1:52" ht="15" customHeight="1">
      <c r="A1228" s="159"/>
      <c r="B1228" s="179"/>
      <c r="C1228" s="220" t="s">
        <v>1269</v>
      </c>
      <c r="D1228" s="573" t="str">
        <f t="shared" si="465"/>
        <v/>
      </c>
      <c r="E1228" s="573"/>
      <c r="F1228" s="573"/>
      <c r="G1228" s="551" t="str">
        <f t="shared" si="466"/>
        <v/>
      </c>
      <c r="H1228" s="551"/>
      <c r="I1228" s="551"/>
      <c r="J1228" s="551"/>
      <c r="K1228" s="551"/>
      <c r="L1228" s="551"/>
      <c r="M1228" s="551"/>
      <c r="N1228" s="551"/>
      <c r="O1228" s="27"/>
      <c r="P1228" s="27"/>
      <c r="Q1228" s="27"/>
      <c r="R1228" s="27"/>
      <c r="S1228" s="27"/>
      <c r="T1228" s="27"/>
      <c r="U1228" s="27"/>
      <c r="V1228" s="27"/>
      <c r="W1228" s="27"/>
      <c r="X1228" s="27"/>
      <c r="Y1228" s="27"/>
      <c r="Z1228" s="27"/>
      <c r="AA1228" s="27"/>
      <c r="AB1228" s="27"/>
      <c r="AC1228" s="27"/>
      <c r="AD1228" s="27"/>
      <c r="AK1228" s="41">
        <f t="shared" si="467"/>
        <v>0</v>
      </c>
      <c r="AL1228" s="41">
        <f t="shared" si="468"/>
        <v>0</v>
      </c>
      <c r="AM1228" s="41">
        <f t="shared" si="469"/>
        <v>0</v>
      </c>
      <c r="AN1228" s="41">
        <f t="shared" si="470"/>
        <v>0</v>
      </c>
      <c r="AO1228" s="41">
        <f t="shared" si="471"/>
        <v>0</v>
      </c>
      <c r="AP1228" s="41">
        <f t="shared" si="472"/>
        <v>0</v>
      </c>
      <c r="AQ1228" s="41">
        <f t="shared" si="473"/>
        <v>0</v>
      </c>
      <c r="AR1228" s="41">
        <f t="shared" si="474"/>
        <v>0</v>
      </c>
      <c r="AS1228" s="41">
        <f t="shared" si="475"/>
        <v>0</v>
      </c>
      <c r="AT1228" s="41">
        <f t="shared" si="476"/>
        <v>0</v>
      </c>
      <c r="AU1228" s="41">
        <f t="shared" si="477"/>
        <v>0</v>
      </c>
      <c r="AV1228" s="41">
        <f t="shared" si="478"/>
        <v>0</v>
      </c>
      <c r="AW1228" s="41">
        <f t="shared" si="479"/>
        <v>0</v>
      </c>
      <c r="AX1228" s="41">
        <f t="shared" si="480"/>
        <v>0</v>
      </c>
      <c r="AY1228" s="41">
        <f t="shared" si="481"/>
        <v>0</v>
      </c>
      <c r="AZ1228" s="41">
        <f t="shared" si="482"/>
        <v>0</v>
      </c>
    </row>
    <row r="1229" spans="1:52" ht="15" customHeight="1">
      <c r="A1229" s="159"/>
      <c r="B1229" s="179"/>
      <c r="C1229" s="220" t="s">
        <v>1270</v>
      </c>
      <c r="D1229" s="573" t="str">
        <f t="shared" si="465"/>
        <v/>
      </c>
      <c r="E1229" s="573"/>
      <c r="F1229" s="573"/>
      <c r="G1229" s="551" t="str">
        <f t="shared" si="466"/>
        <v/>
      </c>
      <c r="H1229" s="551"/>
      <c r="I1229" s="551"/>
      <c r="J1229" s="551"/>
      <c r="K1229" s="551"/>
      <c r="L1229" s="551"/>
      <c r="M1229" s="551"/>
      <c r="N1229" s="551"/>
      <c r="O1229" s="27"/>
      <c r="P1229" s="27"/>
      <c r="Q1229" s="27"/>
      <c r="R1229" s="27"/>
      <c r="S1229" s="27"/>
      <c r="T1229" s="27"/>
      <c r="U1229" s="27"/>
      <c r="V1229" s="27"/>
      <c r="W1229" s="27"/>
      <c r="X1229" s="27"/>
      <c r="Y1229" s="27"/>
      <c r="Z1229" s="27"/>
      <c r="AA1229" s="27"/>
      <c r="AB1229" s="27"/>
      <c r="AC1229" s="27"/>
      <c r="AD1229" s="27"/>
      <c r="AK1229" s="41">
        <f t="shared" si="467"/>
        <v>0</v>
      </c>
      <c r="AL1229" s="41">
        <f t="shared" si="468"/>
        <v>0</v>
      </c>
      <c r="AM1229" s="41">
        <f t="shared" si="469"/>
        <v>0</v>
      </c>
      <c r="AN1229" s="41">
        <f t="shared" si="470"/>
        <v>0</v>
      </c>
      <c r="AO1229" s="41">
        <f t="shared" si="471"/>
        <v>0</v>
      </c>
      <c r="AP1229" s="41">
        <f t="shared" si="472"/>
        <v>0</v>
      </c>
      <c r="AQ1229" s="41">
        <f t="shared" si="473"/>
        <v>0</v>
      </c>
      <c r="AR1229" s="41">
        <f t="shared" si="474"/>
        <v>0</v>
      </c>
      <c r="AS1229" s="41">
        <f t="shared" si="475"/>
        <v>0</v>
      </c>
      <c r="AT1229" s="41">
        <f t="shared" si="476"/>
        <v>0</v>
      </c>
      <c r="AU1229" s="41">
        <f t="shared" si="477"/>
        <v>0</v>
      </c>
      <c r="AV1229" s="41">
        <f t="shared" si="478"/>
        <v>0</v>
      </c>
      <c r="AW1229" s="41">
        <f t="shared" si="479"/>
        <v>0</v>
      </c>
      <c r="AX1229" s="41">
        <f t="shared" si="480"/>
        <v>0</v>
      </c>
      <c r="AY1229" s="41">
        <f t="shared" si="481"/>
        <v>0</v>
      </c>
      <c r="AZ1229" s="41">
        <f t="shared" si="482"/>
        <v>0</v>
      </c>
    </row>
    <row r="1230" spans="1:52" ht="15" customHeight="1">
      <c r="A1230" s="159"/>
      <c r="B1230" s="179"/>
      <c r="C1230" s="220" t="s">
        <v>1271</v>
      </c>
      <c r="D1230" s="573" t="str">
        <f t="shared" si="465"/>
        <v/>
      </c>
      <c r="E1230" s="573"/>
      <c r="F1230" s="573"/>
      <c r="G1230" s="551" t="str">
        <f t="shared" si="466"/>
        <v/>
      </c>
      <c r="H1230" s="551"/>
      <c r="I1230" s="551"/>
      <c r="J1230" s="551"/>
      <c r="K1230" s="551"/>
      <c r="L1230" s="551"/>
      <c r="M1230" s="551"/>
      <c r="N1230" s="551"/>
      <c r="O1230" s="27"/>
      <c r="P1230" s="27"/>
      <c r="Q1230" s="27"/>
      <c r="R1230" s="27"/>
      <c r="S1230" s="27"/>
      <c r="T1230" s="27"/>
      <c r="U1230" s="27"/>
      <c r="V1230" s="27"/>
      <c r="W1230" s="27"/>
      <c r="X1230" s="27"/>
      <c r="Y1230" s="27"/>
      <c r="Z1230" s="27"/>
      <c r="AA1230" s="27"/>
      <c r="AB1230" s="27"/>
      <c r="AC1230" s="27"/>
      <c r="AD1230" s="27"/>
      <c r="AK1230" s="41">
        <f t="shared" si="467"/>
        <v>0</v>
      </c>
      <c r="AL1230" s="41">
        <f t="shared" si="468"/>
        <v>0</v>
      </c>
      <c r="AM1230" s="41">
        <f t="shared" si="469"/>
        <v>0</v>
      </c>
      <c r="AN1230" s="41">
        <f t="shared" si="470"/>
        <v>0</v>
      </c>
      <c r="AO1230" s="41">
        <f t="shared" si="471"/>
        <v>0</v>
      </c>
      <c r="AP1230" s="41">
        <f t="shared" si="472"/>
        <v>0</v>
      </c>
      <c r="AQ1230" s="41">
        <f t="shared" si="473"/>
        <v>0</v>
      </c>
      <c r="AR1230" s="41">
        <f t="shared" si="474"/>
        <v>0</v>
      </c>
      <c r="AS1230" s="41">
        <f t="shared" si="475"/>
        <v>0</v>
      </c>
      <c r="AT1230" s="41">
        <f t="shared" si="476"/>
        <v>0</v>
      </c>
      <c r="AU1230" s="41">
        <f t="shared" si="477"/>
        <v>0</v>
      </c>
      <c r="AV1230" s="41">
        <f t="shared" si="478"/>
        <v>0</v>
      </c>
      <c r="AW1230" s="41">
        <f t="shared" si="479"/>
        <v>0</v>
      </c>
      <c r="AX1230" s="41">
        <f t="shared" si="480"/>
        <v>0</v>
      </c>
      <c r="AY1230" s="41">
        <f t="shared" si="481"/>
        <v>0</v>
      </c>
      <c r="AZ1230" s="41">
        <f t="shared" si="482"/>
        <v>0</v>
      </c>
    </row>
    <row r="1231" spans="1:52" ht="15" customHeight="1">
      <c r="A1231" s="159"/>
      <c r="B1231" s="179"/>
      <c r="C1231" s="220" t="s">
        <v>1272</v>
      </c>
      <c r="D1231" s="573" t="str">
        <f t="shared" si="465"/>
        <v/>
      </c>
      <c r="E1231" s="573"/>
      <c r="F1231" s="573"/>
      <c r="G1231" s="551" t="str">
        <f t="shared" si="466"/>
        <v/>
      </c>
      <c r="H1231" s="551"/>
      <c r="I1231" s="551"/>
      <c r="J1231" s="551"/>
      <c r="K1231" s="551"/>
      <c r="L1231" s="551"/>
      <c r="M1231" s="551"/>
      <c r="N1231" s="551"/>
      <c r="O1231" s="27"/>
      <c r="P1231" s="27"/>
      <c r="Q1231" s="27"/>
      <c r="R1231" s="27"/>
      <c r="S1231" s="27"/>
      <c r="T1231" s="27"/>
      <c r="U1231" s="27"/>
      <c r="V1231" s="27"/>
      <c r="W1231" s="27"/>
      <c r="X1231" s="27"/>
      <c r="Y1231" s="27"/>
      <c r="Z1231" s="27"/>
      <c r="AA1231" s="27"/>
      <c r="AB1231" s="27"/>
      <c r="AC1231" s="27"/>
      <c r="AD1231" s="27"/>
      <c r="AK1231" s="41">
        <f t="shared" si="467"/>
        <v>0</v>
      </c>
      <c r="AL1231" s="41">
        <f t="shared" si="468"/>
        <v>0</v>
      </c>
      <c r="AM1231" s="41">
        <f t="shared" si="469"/>
        <v>0</v>
      </c>
      <c r="AN1231" s="41">
        <f t="shared" si="470"/>
        <v>0</v>
      </c>
      <c r="AO1231" s="41">
        <f t="shared" si="471"/>
        <v>0</v>
      </c>
      <c r="AP1231" s="41">
        <f t="shared" si="472"/>
        <v>0</v>
      </c>
      <c r="AQ1231" s="41">
        <f t="shared" si="473"/>
        <v>0</v>
      </c>
      <c r="AR1231" s="41">
        <f t="shared" si="474"/>
        <v>0</v>
      </c>
      <c r="AS1231" s="41">
        <f t="shared" si="475"/>
        <v>0</v>
      </c>
      <c r="AT1231" s="41">
        <f t="shared" si="476"/>
        <v>0</v>
      </c>
      <c r="AU1231" s="41">
        <f t="shared" si="477"/>
        <v>0</v>
      </c>
      <c r="AV1231" s="41">
        <f t="shared" si="478"/>
        <v>0</v>
      </c>
      <c r="AW1231" s="41">
        <f t="shared" si="479"/>
        <v>0</v>
      </c>
      <c r="AX1231" s="41">
        <f t="shared" si="480"/>
        <v>0</v>
      </c>
      <c r="AY1231" s="41">
        <f t="shared" si="481"/>
        <v>0</v>
      </c>
      <c r="AZ1231" s="41">
        <f t="shared" si="482"/>
        <v>0</v>
      </c>
    </row>
    <row r="1232" spans="1:52" ht="15" customHeight="1">
      <c r="A1232" s="159"/>
      <c r="B1232" s="179"/>
      <c r="C1232" s="220" t="s">
        <v>1273</v>
      </c>
      <c r="D1232" s="573" t="str">
        <f t="shared" si="465"/>
        <v/>
      </c>
      <c r="E1232" s="573"/>
      <c r="F1232" s="573"/>
      <c r="G1232" s="551" t="str">
        <f t="shared" si="466"/>
        <v/>
      </c>
      <c r="H1232" s="551"/>
      <c r="I1232" s="551"/>
      <c r="J1232" s="551"/>
      <c r="K1232" s="551"/>
      <c r="L1232" s="551"/>
      <c r="M1232" s="551"/>
      <c r="N1232" s="551"/>
      <c r="O1232" s="27"/>
      <c r="P1232" s="27"/>
      <c r="Q1232" s="27"/>
      <c r="R1232" s="27"/>
      <c r="S1232" s="27"/>
      <c r="T1232" s="27"/>
      <c r="U1232" s="27"/>
      <c r="V1232" s="27"/>
      <c r="W1232" s="27"/>
      <c r="X1232" s="27"/>
      <c r="Y1232" s="27"/>
      <c r="Z1232" s="27"/>
      <c r="AA1232" s="27"/>
      <c r="AB1232" s="27"/>
      <c r="AC1232" s="27"/>
      <c r="AD1232" s="27"/>
      <c r="AK1232" s="41">
        <f t="shared" si="467"/>
        <v>0</v>
      </c>
      <c r="AL1232" s="41">
        <f t="shared" si="468"/>
        <v>0</v>
      </c>
      <c r="AM1232" s="41">
        <f t="shared" si="469"/>
        <v>0</v>
      </c>
      <c r="AN1232" s="41">
        <f t="shared" si="470"/>
        <v>0</v>
      </c>
      <c r="AO1232" s="41">
        <f t="shared" si="471"/>
        <v>0</v>
      </c>
      <c r="AP1232" s="41">
        <f t="shared" si="472"/>
        <v>0</v>
      </c>
      <c r="AQ1232" s="41">
        <f t="shared" si="473"/>
        <v>0</v>
      </c>
      <c r="AR1232" s="41">
        <f t="shared" si="474"/>
        <v>0</v>
      </c>
      <c r="AS1232" s="41">
        <f t="shared" si="475"/>
        <v>0</v>
      </c>
      <c r="AT1232" s="41">
        <f t="shared" si="476"/>
        <v>0</v>
      </c>
      <c r="AU1232" s="41">
        <f t="shared" si="477"/>
        <v>0</v>
      </c>
      <c r="AV1232" s="41">
        <f t="shared" si="478"/>
        <v>0</v>
      </c>
      <c r="AW1232" s="41">
        <f t="shared" si="479"/>
        <v>0</v>
      </c>
      <c r="AX1232" s="41">
        <f t="shared" si="480"/>
        <v>0</v>
      </c>
      <c r="AY1232" s="41">
        <f t="shared" si="481"/>
        <v>0</v>
      </c>
      <c r="AZ1232" s="41">
        <f t="shared" si="482"/>
        <v>0</v>
      </c>
    </row>
    <row r="1233" spans="1:52" ht="15" customHeight="1">
      <c r="A1233" s="159"/>
      <c r="B1233" s="179"/>
      <c r="C1233" s="220" t="s">
        <v>1274</v>
      </c>
      <c r="D1233" s="573" t="str">
        <f t="shared" si="465"/>
        <v/>
      </c>
      <c r="E1233" s="573"/>
      <c r="F1233" s="573"/>
      <c r="G1233" s="551" t="str">
        <f t="shared" si="466"/>
        <v/>
      </c>
      <c r="H1233" s="551"/>
      <c r="I1233" s="551"/>
      <c r="J1233" s="551"/>
      <c r="K1233" s="551"/>
      <c r="L1233" s="551"/>
      <c r="M1233" s="551"/>
      <c r="N1233" s="551"/>
      <c r="O1233" s="27"/>
      <c r="P1233" s="27"/>
      <c r="Q1233" s="27"/>
      <c r="R1233" s="27"/>
      <c r="S1233" s="27"/>
      <c r="T1233" s="27"/>
      <c r="U1233" s="27"/>
      <c r="V1233" s="27"/>
      <c r="W1233" s="27"/>
      <c r="X1233" s="27"/>
      <c r="Y1233" s="27"/>
      <c r="Z1233" s="27"/>
      <c r="AA1233" s="27"/>
      <c r="AB1233" s="27"/>
      <c r="AC1233" s="27"/>
      <c r="AD1233" s="27"/>
      <c r="AK1233" s="41">
        <f t="shared" si="467"/>
        <v>0</v>
      </c>
      <c r="AL1233" s="41">
        <f t="shared" si="468"/>
        <v>0</v>
      </c>
      <c r="AM1233" s="41">
        <f t="shared" si="469"/>
        <v>0</v>
      </c>
      <c r="AN1233" s="41">
        <f t="shared" si="470"/>
        <v>0</v>
      </c>
      <c r="AO1233" s="41">
        <f t="shared" si="471"/>
        <v>0</v>
      </c>
      <c r="AP1233" s="41">
        <f t="shared" si="472"/>
        <v>0</v>
      </c>
      <c r="AQ1233" s="41">
        <f t="shared" si="473"/>
        <v>0</v>
      </c>
      <c r="AR1233" s="41">
        <f t="shared" si="474"/>
        <v>0</v>
      </c>
      <c r="AS1233" s="41">
        <f t="shared" si="475"/>
        <v>0</v>
      </c>
      <c r="AT1233" s="41">
        <f t="shared" si="476"/>
        <v>0</v>
      </c>
      <c r="AU1233" s="41">
        <f t="shared" si="477"/>
        <v>0</v>
      </c>
      <c r="AV1233" s="41">
        <f t="shared" si="478"/>
        <v>0</v>
      </c>
      <c r="AW1233" s="41">
        <f t="shared" si="479"/>
        <v>0</v>
      </c>
      <c r="AX1233" s="41">
        <f t="shared" si="480"/>
        <v>0</v>
      </c>
      <c r="AY1233" s="41">
        <f t="shared" si="481"/>
        <v>0</v>
      </c>
      <c r="AZ1233" s="41">
        <f t="shared" si="482"/>
        <v>0</v>
      </c>
    </row>
    <row r="1234" spans="1:52" ht="15" customHeight="1">
      <c r="A1234" s="159"/>
      <c r="B1234" s="179"/>
      <c r="C1234" s="220" t="s">
        <v>1275</v>
      </c>
      <c r="D1234" s="573" t="str">
        <f t="shared" si="465"/>
        <v/>
      </c>
      <c r="E1234" s="573"/>
      <c r="F1234" s="573"/>
      <c r="G1234" s="551" t="str">
        <f t="shared" si="466"/>
        <v/>
      </c>
      <c r="H1234" s="551"/>
      <c r="I1234" s="551"/>
      <c r="J1234" s="551"/>
      <c r="K1234" s="551"/>
      <c r="L1234" s="551"/>
      <c r="M1234" s="551"/>
      <c r="N1234" s="551"/>
      <c r="O1234" s="27"/>
      <c r="P1234" s="27"/>
      <c r="Q1234" s="27"/>
      <c r="R1234" s="27"/>
      <c r="S1234" s="27"/>
      <c r="T1234" s="27"/>
      <c r="U1234" s="27"/>
      <c r="V1234" s="27"/>
      <c r="W1234" s="27"/>
      <c r="X1234" s="27"/>
      <c r="Y1234" s="27"/>
      <c r="Z1234" s="27"/>
      <c r="AA1234" s="27"/>
      <c r="AB1234" s="27"/>
      <c r="AC1234" s="27"/>
      <c r="AD1234" s="27"/>
      <c r="AK1234" s="41">
        <f t="shared" si="467"/>
        <v>0</v>
      </c>
      <c r="AL1234" s="41">
        <f t="shared" si="468"/>
        <v>0</v>
      </c>
      <c r="AM1234" s="41">
        <f t="shared" si="469"/>
        <v>0</v>
      </c>
      <c r="AN1234" s="41">
        <f t="shared" si="470"/>
        <v>0</v>
      </c>
      <c r="AO1234" s="41">
        <f t="shared" si="471"/>
        <v>0</v>
      </c>
      <c r="AP1234" s="41">
        <f t="shared" si="472"/>
        <v>0</v>
      </c>
      <c r="AQ1234" s="41">
        <f t="shared" si="473"/>
        <v>0</v>
      </c>
      <c r="AR1234" s="41">
        <f t="shared" si="474"/>
        <v>0</v>
      </c>
      <c r="AS1234" s="41">
        <f t="shared" si="475"/>
        <v>0</v>
      </c>
      <c r="AT1234" s="41">
        <f t="shared" si="476"/>
        <v>0</v>
      </c>
      <c r="AU1234" s="41">
        <f t="shared" si="477"/>
        <v>0</v>
      </c>
      <c r="AV1234" s="41">
        <f t="shared" si="478"/>
        <v>0</v>
      </c>
      <c r="AW1234" s="41">
        <f t="shared" si="479"/>
        <v>0</v>
      </c>
      <c r="AX1234" s="41">
        <f t="shared" si="480"/>
        <v>0</v>
      </c>
      <c r="AY1234" s="41">
        <f t="shared" si="481"/>
        <v>0</v>
      </c>
      <c r="AZ1234" s="41">
        <f t="shared" si="482"/>
        <v>0</v>
      </c>
    </row>
    <row r="1235" spans="1:52" ht="15" customHeight="1">
      <c r="A1235" s="159"/>
      <c r="B1235" s="179"/>
      <c r="C1235" s="220" t="s">
        <v>1276</v>
      </c>
      <c r="D1235" s="573" t="str">
        <f t="shared" si="465"/>
        <v/>
      </c>
      <c r="E1235" s="573"/>
      <c r="F1235" s="573"/>
      <c r="G1235" s="551" t="str">
        <f t="shared" si="466"/>
        <v/>
      </c>
      <c r="H1235" s="551"/>
      <c r="I1235" s="551"/>
      <c r="J1235" s="551"/>
      <c r="K1235" s="551"/>
      <c r="L1235" s="551"/>
      <c r="M1235" s="551"/>
      <c r="N1235" s="551"/>
      <c r="O1235" s="27"/>
      <c r="P1235" s="27"/>
      <c r="Q1235" s="27"/>
      <c r="R1235" s="27"/>
      <c r="S1235" s="27"/>
      <c r="T1235" s="27"/>
      <c r="U1235" s="27"/>
      <c r="V1235" s="27"/>
      <c r="W1235" s="27"/>
      <c r="X1235" s="27"/>
      <c r="Y1235" s="27"/>
      <c r="Z1235" s="27"/>
      <c r="AA1235" s="27"/>
      <c r="AB1235" s="27"/>
      <c r="AC1235" s="27"/>
      <c r="AD1235" s="27"/>
      <c r="AK1235" s="41">
        <f t="shared" si="467"/>
        <v>0</v>
      </c>
      <c r="AL1235" s="41">
        <f t="shared" si="468"/>
        <v>0</v>
      </c>
      <c r="AM1235" s="41">
        <f t="shared" si="469"/>
        <v>0</v>
      </c>
      <c r="AN1235" s="41">
        <f t="shared" si="470"/>
        <v>0</v>
      </c>
      <c r="AO1235" s="41">
        <f t="shared" si="471"/>
        <v>0</v>
      </c>
      <c r="AP1235" s="41">
        <f t="shared" si="472"/>
        <v>0</v>
      </c>
      <c r="AQ1235" s="41">
        <f t="shared" si="473"/>
        <v>0</v>
      </c>
      <c r="AR1235" s="41">
        <f t="shared" si="474"/>
        <v>0</v>
      </c>
      <c r="AS1235" s="41">
        <f t="shared" si="475"/>
        <v>0</v>
      </c>
      <c r="AT1235" s="41">
        <f t="shared" si="476"/>
        <v>0</v>
      </c>
      <c r="AU1235" s="41">
        <f t="shared" si="477"/>
        <v>0</v>
      </c>
      <c r="AV1235" s="41">
        <f t="shared" si="478"/>
        <v>0</v>
      </c>
      <c r="AW1235" s="41">
        <f t="shared" si="479"/>
        <v>0</v>
      </c>
      <c r="AX1235" s="41">
        <f t="shared" si="480"/>
        <v>0</v>
      </c>
      <c r="AY1235" s="41">
        <f t="shared" si="481"/>
        <v>0</v>
      </c>
      <c r="AZ1235" s="41">
        <f t="shared" si="482"/>
        <v>0</v>
      </c>
    </row>
    <row r="1236" spans="1:52" ht="15" customHeight="1">
      <c r="A1236" s="159"/>
      <c r="B1236" s="179"/>
      <c r="C1236" s="220" t="s">
        <v>1277</v>
      </c>
      <c r="D1236" s="573" t="str">
        <f t="shared" si="465"/>
        <v/>
      </c>
      <c r="E1236" s="573"/>
      <c r="F1236" s="573"/>
      <c r="G1236" s="551" t="str">
        <f t="shared" si="466"/>
        <v/>
      </c>
      <c r="H1236" s="551"/>
      <c r="I1236" s="551"/>
      <c r="J1236" s="551"/>
      <c r="K1236" s="551"/>
      <c r="L1236" s="551"/>
      <c r="M1236" s="551"/>
      <c r="N1236" s="551"/>
      <c r="O1236" s="27"/>
      <c r="P1236" s="27"/>
      <c r="Q1236" s="27"/>
      <c r="R1236" s="27"/>
      <c r="S1236" s="27"/>
      <c r="T1236" s="27"/>
      <c r="U1236" s="27"/>
      <c r="V1236" s="27"/>
      <c r="W1236" s="27"/>
      <c r="X1236" s="27"/>
      <c r="Y1236" s="27"/>
      <c r="Z1236" s="27"/>
      <c r="AA1236" s="27"/>
      <c r="AB1236" s="27"/>
      <c r="AC1236" s="27"/>
      <c r="AD1236" s="27"/>
      <c r="AK1236" s="41">
        <f t="shared" si="467"/>
        <v>0</v>
      </c>
      <c r="AL1236" s="41">
        <f t="shared" si="468"/>
        <v>0</v>
      </c>
      <c r="AM1236" s="41">
        <f t="shared" si="469"/>
        <v>0</v>
      </c>
      <c r="AN1236" s="41">
        <f t="shared" si="470"/>
        <v>0</v>
      </c>
      <c r="AO1236" s="41">
        <f t="shared" si="471"/>
        <v>0</v>
      </c>
      <c r="AP1236" s="41">
        <f t="shared" si="472"/>
        <v>0</v>
      </c>
      <c r="AQ1236" s="41">
        <f t="shared" si="473"/>
        <v>0</v>
      </c>
      <c r="AR1236" s="41">
        <f t="shared" si="474"/>
        <v>0</v>
      </c>
      <c r="AS1236" s="41">
        <f t="shared" si="475"/>
        <v>0</v>
      </c>
      <c r="AT1236" s="41">
        <f t="shared" si="476"/>
        <v>0</v>
      </c>
      <c r="AU1236" s="41">
        <f t="shared" si="477"/>
        <v>0</v>
      </c>
      <c r="AV1236" s="41">
        <f t="shared" si="478"/>
        <v>0</v>
      </c>
      <c r="AW1236" s="41">
        <f t="shared" si="479"/>
        <v>0</v>
      </c>
      <c r="AX1236" s="41">
        <f t="shared" si="480"/>
        <v>0</v>
      </c>
      <c r="AY1236" s="41">
        <f t="shared" si="481"/>
        <v>0</v>
      </c>
      <c r="AZ1236" s="41">
        <f t="shared" si="482"/>
        <v>0</v>
      </c>
    </row>
    <row r="1237" spans="1:52" ht="15" customHeight="1">
      <c r="A1237" s="159"/>
      <c r="B1237" s="179"/>
      <c r="C1237" s="220" t="s">
        <v>1278</v>
      </c>
      <c r="D1237" s="573" t="str">
        <f t="shared" ref="D1237:D1297" si="483">IF(D656="","",D656)</f>
        <v/>
      </c>
      <c r="E1237" s="573"/>
      <c r="F1237" s="573"/>
      <c r="G1237" s="551" t="str">
        <f t="shared" ref="G1237:G1297" si="484">IF(G656="","",G656)</f>
        <v/>
      </c>
      <c r="H1237" s="551"/>
      <c r="I1237" s="551"/>
      <c r="J1237" s="551"/>
      <c r="K1237" s="551"/>
      <c r="L1237" s="551"/>
      <c r="M1237" s="551"/>
      <c r="N1237" s="551"/>
      <c r="O1237" s="27"/>
      <c r="P1237" s="27"/>
      <c r="Q1237" s="27"/>
      <c r="R1237" s="27"/>
      <c r="S1237" s="27"/>
      <c r="T1237" s="27"/>
      <c r="U1237" s="27"/>
      <c r="V1237" s="27"/>
      <c r="W1237" s="27"/>
      <c r="X1237" s="27"/>
      <c r="Y1237" s="27"/>
      <c r="Z1237" s="27"/>
      <c r="AA1237" s="27"/>
      <c r="AB1237" s="27"/>
      <c r="AC1237" s="27"/>
      <c r="AD1237" s="27"/>
      <c r="AK1237" s="41">
        <f t="shared" ref="AK1237:AK1298" si="485">O1237</f>
        <v>0</v>
      </c>
      <c r="AL1237" s="41">
        <f t="shared" ref="AL1237:AL1298" si="486">COUNTIF(P1237:R1237,"NS")</f>
        <v>0</v>
      </c>
      <c r="AM1237" s="41">
        <f t="shared" ref="AM1237:AM1298" si="487">SUM(P1237:R1237)</f>
        <v>0</v>
      </c>
      <c r="AN1237" s="41">
        <f t="shared" ref="AN1237:AN1298" si="488">IF(OR(AND(AK1237=0, AL1237&gt;0),AND(AK1237="NS", AM1237&gt;0), AND(AK1237="NS", AL1237=0, AM1237=0)), 1, IF(OR(AND(AK1237&gt;0, AL1237&gt;1,AK1237&gt;AM1237), AND(AK1237="NS", AL1237=2), AND(AK1237="NS", AM1237=0, AL1237&gt;0), AK1237=AM1237), 0, 1))</f>
        <v>0</v>
      </c>
      <c r="AO1237" s="41">
        <f t="shared" ref="AO1237:AO1298" si="489">S1237</f>
        <v>0</v>
      </c>
      <c r="AP1237" s="41">
        <f t="shared" ref="AP1237:AP1298" si="490">COUNTIF(T1237:V1237,"NS")</f>
        <v>0</v>
      </c>
      <c r="AQ1237" s="41">
        <f t="shared" ref="AQ1237:AQ1298" si="491">SUM(T1237:V1237)</f>
        <v>0</v>
      </c>
      <c r="AR1237" s="41">
        <f t="shared" ref="AR1237:AR1298" si="492">IF(OR(AND(AO1237=0, AP1237&gt;0),AND(AO1237="NS", AQ1237&gt;0), AND(AO1237="NS", AP1237=0, AQ1237=0)), 1, IF(OR(AND(AO1237&gt;0, AP1237&gt;1,AO1237&gt;AQ1237), AND(AO1237="NS", AP1237=2), AND(AO1237="NS", AQ1237=0, AP1237&gt;0), AO1237=AQ1237), 0, 1))</f>
        <v>0</v>
      </c>
      <c r="AS1237" s="41">
        <f t="shared" ref="AS1237:AS1298" si="493">W1237</f>
        <v>0</v>
      </c>
      <c r="AT1237" s="41">
        <f t="shared" ref="AT1237:AT1298" si="494">COUNTIF(X1237:Z1237,"NS")</f>
        <v>0</v>
      </c>
      <c r="AU1237" s="41">
        <f t="shared" ref="AU1237:AU1298" si="495">SUM(X1237:Z1237)</f>
        <v>0</v>
      </c>
      <c r="AV1237" s="41">
        <f t="shared" ref="AV1237:AV1298" si="496">IF(OR(AND(AS1237=0, AT1237&gt;0),AND(AS1237="NS", AU1237&gt;0), AND(AS1237="NS", AT1237=0, AU1237=0)), 1, IF(OR(AND(AS1237&gt;0, AT1237&gt;1,AS1237&gt;AU1237), AND(AS1237="NS", AT1237=2), AND(AS1237="NS", AU1237=0, AT1237&gt;0), AS1237=AU1237), 0, 1))</f>
        <v>0</v>
      </c>
      <c r="AW1237" s="41">
        <f t="shared" ref="AW1237:AW1298" si="497">AA1237</f>
        <v>0</v>
      </c>
      <c r="AX1237" s="41">
        <f t="shared" ref="AX1237:AX1298" si="498">COUNTIF(AB1237:AD1237,"NS")</f>
        <v>0</v>
      </c>
      <c r="AY1237" s="41">
        <f t="shared" ref="AY1237:AY1298" si="499">SUM(AB1237:AD1237)</f>
        <v>0</v>
      </c>
      <c r="AZ1237" s="41">
        <f t="shared" ref="AZ1237:AZ1298" si="500">IF(OR(AND(AW1237=0, AX1237&gt;0),AND(AW1237="NS", AY1237&gt;0), AND(AW1237="NS", AX1237=0, AY1237=0)), 1, IF(OR(AND(AW1237&gt;0, AX1237&gt;1,AW1237&gt;AY1237), AND(AW1237="NS", AX1237=2), AND(AW1237="NS", AY1237=0, AX1237&gt;0), AW1237=AY1237), 0, 1))</f>
        <v>0</v>
      </c>
    </row>
    <row r="1238" spans="1:52" ht="15" customHeight="1">
      <c r="A1238" s="159"/>
      <c r="B1238" s="179"/>
      <c r="C1238" s="220" t="s">
        <v>1279</v>
      </c>
      <c r="D1238" s="573" t="str">
        <f t="shared" si="483"/>
        <v/>
      </c>
      <c r="E1238" s="573"/>
      <c r="F1238" s="573"/>
      <c r="G1238" s="551" t="str">
        <f t="shared" si="484"/>
        <v/>
      </c>
      <c r="H1238" s="551"/>
      <c r="I1238" s="551"/>
      <c r="J1238" s="551"/>
      <c r="K1238" s="551"/>
      <c r="L1238" s="551"/>
      <c r="M1238" s="551"/>
      <c r="N1238" s="551"/>
      <c r="O1238" s="27"/>
      <c r="P1238" s="27"/>
      <c r="Q1238" s="27"/>
      <c r="R1238" s="27"/>
      <c r="S1238" s="27"/>
      <c r="T1238" s="27"/>
      <c r="U1238" s="27"/>
      <c r="V1238" s="27"/>
      <c r="W1238" s="27"/>
      <c r="X1238" s="27"/>
      <c r="Y1238" s="27"/>
      <c r="Z1238" s="27"/>
      <c r="AA1238" s="27"/>
      <c r="AB1238" s="27"/>
      <c r="AC1238" s="27"/>
      <c r="AD1238" s="27"/>
      <c r="AK1238" s="41">
        <f t="shared" si="485"/>
        <v>0</v>
      </c>
      <c r="AL1238" s="41">
        <f t="shared" si="486"/>
        <v>0</v>
      </c>
      <c r="AM1238" s="41">
        <f t="shared" si="487"/>
        <v>0</v>
      </c>
      <c r="AN1238" s="41">
        <f t="shared" si="488"/>
        <v>0</v>
      </c>
      <c r="AO1238" s="41">
        <f t="shared" si="489"/>
        <v>0</v>
      </c>
      <c r="AP1238" s="41">
        <f t="shared" si="490"/>
        <v>0</v>
      </c>
      <c r="AQ1238" s="41">
        <f t="shared" si="491"/>
        <v>0</v>
      </c>
      <c r="AR1238" s="41">
        <f t="shared" si="492"/>
        <v>0</v>
      </c>
      <c r="AS1238" s="41">
        <f t="shared" si="493"/>
        <v>0</v>
      </c>
      <c r="AT1238" s="41">
        <f t="shared" si="494"/>
        <v>0</v>
      </c>
      <c r="AU1238" s="41">
        <f t="shared" si="495"/>
        <v>0</v>
      </c>
      <c r="AV1238" s="41">
        <f t="shared" si="496"/>
        <v>0</v>
      </c>
      <c r="AW1238" s="41">
        <f t="shared" si="497"/>
        <v>0</v>
      </c>
      <c r="AX1238" s="41">
        <f t="shared" si="498"/>
        <v>0</v>
      </c>
      <c r="AY1238" s="41">
        <f t="shared" si="499"/>
        <v>0</v>
      </c>
      <c r="AZ1238" s="41">
        <f t="shared" si="500"/>
        <v>0</v>
      </c>
    </row>
    <row r="1239" spans="1:52" ht="15" customHeight="1">
      <c r="A1239" s="159"/>
      <c r="B1239" s="179"/>
      <c r="C1239" s="220" t="s">
        <v>1280</v>
      </c>
      <c r="D1239" s="573" t="str">
        <f t="shared" si="483"/>
        <v/>
      </c>
      <c r="E1239" s="573"/>
      <c r="F1239" s="573"/>
      <c r="G1239" s="551" t="str">
        <f t="shared" si="484"/>
        <v/>
      </c>
      <c r="H1239" s="551"/>
      <c r="I1239" s="551"/>
      <c r="J1239" s="551"/>
      <c r="K1239" s="551"/>
      <c r="L1239" s="551"/>
      <c r="M1239" s="551"/>
      <c r="N1239" s="551"/>
      <c r="O1239" s="27"/>
      <c r="P1239" s="27"/>
      <c r="Q1239" s="27"/>
      <c r="R1239" s="27"/>
      <c r="S1239" s="27"/>
      <c r="T1239" s="27"/>
      <c r="U1239" s="27"/>
      <c r="V1239" s="27"/>
      <c r="W1239" s="27"/>
      <c r="X1239" s="27"/>
      <c r="Y1239" s="27"/>
      <c r="Z1239" s="27"/>
      <c r="AA1239" s="27"/>
      <c r="AB1239" s="27"/>
      <c r="AC1239" s="27"/>
      <c r="AD1239" s="27"/>
      <c r="AK1239" s="41">
        <f t="shared" si="485"/>
        <v>0</v>
      </c>
      <c r="AL1239" s="41">
        <f t="shared" si="486"/>
        <v>0</v>
      </c>
      <c r="AM1239" s="41">
        <f t="shared" si="487"/>
        <v>0</v>
      </c>
      <c r="AN1239" s="41">
        <f t="shared" si="488"/>
        <v>0</v>
      </c>
      <c r="AO1239" s="41">
        <f t="shared" si="489"/>
        <v>0</v>
      </c>
      <c r="AP1239" s="41">
        <f t="shared" si="490"/>
        <v>0</v>
      </c>
      <c r="AQ1239" s="41">
        <f t="shared" si="491"/>
        <v>0</v>
      </c>
      <c r="AR1239" s="41">
        <f t="shared" si="492"/>
        <v>0</v>
      </c>
      <c r="AS1239" s="41">
        <f t="shared" si="493"/>
        <v>0</v>
      </c>
      <c r="AT1239" s="41">
        <f t="shared" si="494"/>
        <v>0</v>
      </c>
      <c r="AU1239" s="41">
        <f t="shared" si="495"/>
        <v>0</v>
      </c>
      <c r="AV1239" s="41">
        <f t="shared" si="496"/>
        <v>0</v>
      </c>
      <c r="AW1239" s="41">
        <f t="shared" si="497"/>
        <v>0</v>
      </c>
      <c r="AX1239" s="41">
        <f t="shared" si="498"/>
        <v>0</v>
      </c>
      <c r="AY1239" s="41">
        <f t="shared" si="499"/>
        <v>0</v>
      </c>
      <c r="AZ1239" s="41">
        <f t="shared" si="500"/>
        <v>0</v>
      </c>
    </row>
    <row r="1240" spans="1:52" ht="15" customHeight="1">
      <c r="A1240" s="159"/>
      <c r="B1240" s="179"/>
      <c r="C1240" s="220" t="s">
        <v>1281</v>
      </c>
      <c r="D1240" s="573" t="str">
        <f t="shared" si="483"/>
        <v/>
      </c>
      <c r="E1240" s="573"/>
      <c r="F1240" s="573"/>
      <c r="G1240" s="551" t="str">
        <f t="shared" si="484"/>
        <v/>
      </c>
      <c r="H1240" s="551"/>
      <c r="I1240" s="551"/>
      <c r="J1240" s="551"/>
      <c r="K1240" s="551"/>
      <c r="L1240" s="551"/>
      <c r="M1240" s="551"/>
      <c r="N1240" s="551"/>
      <c r="O1240" s="27"/>
      <c r="P1240" s="27"/>
      <c r="Q1240" s="27"/>
      <c r="R1240" s="27"/>
      <c r="S1240" s="27"/>
      <c r="T1240" s="27"/>
      <c r="U1240" s="27"/>
      <c r="V1240" s="27"/>
      <c r="W1240" s="27"/>
      <c r="X1240" s="27"/>
      <c r="Y1240" s="27"/>
      <c r="Z1240" s="27"/>
      <c r="AA1240" s="27"/>
      <c r="AB1240" s="27"/>
      <c r="AC1240" s="27"/>
      <c r="AD1240" s="27"/>
      <c r="AK1240" s="41">
        <f t="shared" si="485"/>
        <v>0</v>
      </c>
      <c r="AL1240" s="41">
        <f t="shared" si="486"/>
        <v>0</v>
      </c>
      <c r="AM1240" s="41">
        <f t="shared" si="487"/>
        <v>0</v>
      </c>
      <c r="AN1240" s="41">
        <f t="shared" si="488"/>
        <v>0</v>
      </c>
      <c r="AO1240" s="41">
        <f t="shared" si="489"/>
        <v>0</v>
      </c>
      <c r="AP1240" s="41">
        <f t="shared" si="490"/>
        <v>0</v>
      </c>
      <c r="AQ1240" s="41">
        <f t="shared" si="491"/>
        <v>0</v>
      </c>
      <c r="AR1240" s="41">
        <f t="shared" si="492"/>
        <v>0</v>
      </c>
      <c r="AS1240" s="41">
        <f t="shared" si="493"/>
        <v>0</v>
      </c>
      <c r="AT1240" s="41">
        <f t="shared" si="494"/>
        <v>0</v>
      </c>
      <c r="AU1240" s="41">
        <f t="shared" si="495"/>
        <v>0</v>
      </c>
      <c r="AV1240" s="41">
        <f t="shared" si="496"/>
        <v>0</v>
      </c>
      <c r="AW1240" s="41">
        <f t="shared" si="497"/>
        <v>0</v>
      </c>
      <c r="AX1240" s="41">
        <f t="shared" si="498"/>
        <v>0</v>
      </c>
      <c r="AY1240" s="41">
        <f t="shared" si="499"/>
        <v>0</v>
      </c>
      <c r="AZ1240" s="41">
        <f t="shared" si="500"/>
        <v>0</v>
      </c>
    </row>
    <row r="1241" spans="1:52" ht="15" customHeight="1">
      <c r="A1241" s="159"/>
      <c r="B1241" s="179"/>
      <c r="C1241" s="220" t="s">
        <v>1282</v>
      </c>
      <c r="D1241" s="573" t="str">
        <f t="shared" si="483"/>
        <v/>
      </c>
      <c r="E1241" s="573"/>
      <c r="F1241" s="573"/>
      <c r="G1241" s="551" t="str">
        <f t="shared" si="484"/>
        <v/>
      </c>
      <c r="H1241" s="551"/>
      <c r="I1241" s="551"/>
      <c r="J1241" s="551"/>
      <c r="K1241" s="551"/>
      <c r="L1241" s="551"/>
      <c r="M1241" s="551"/>
      <c r="N1241" s="551"/>
      <c r="O1241" s="27"/>
      <c r="P1241" s="27"/>
      <c r="Q1241" s="27"/>
      <c r="R1241" s="27"/>
      <c r="S1241" s="27"/>
      <c r="T1241" s="27"/>
      <c r="U1241" s="27"/>
      <c r="V1241" s="27"/>
      <c r="W1241" s="27"/>
      <c r="X1241" s="27"/>
      <c r="Y1241" s="27"/>
      <c r="Z1241" s="27"/>
      <c r="AA1241" s="27"/>
      <c r="AB1241" s="27"/>
      <c r="AC1241" s="27"/>
      <c r="AD1241" s="27"/>
      <c r="AK1241" s="41">
        <f t="shared" si="485"/>
        <v>0</v>
      </c>
      <c r="AL1241" s="41">
        <f t="shared" si="486"/>
        <v>0</v>
      </c>
      <c r="AM1241" s="41">
        <f t="shared" si="487"/>
        <v>0</v>
      </c>
      <c r="AN1241" s="41">
        <f t="shared" si="488"/>
        <v>0</v>
      </c>
      <c r="AO1241" s="41">
        <f t="shared" si="489"/>
        <v>0</v>
      </c>
      <c r="AP1241" s="41">
        <f t="shared" si="490"/>
        <v>0</v>
      </c>
      <c r="AQ1241" s="41">
        <f t="shared" si="491"/>
        <v>0</v>
      </c>
      <c r="AR1241" s="41">
        <f t="shared" si="492"/>
        <v>0</v>
      </c>
      <c r="AS1241" s="41">
        <f t="shared" si="493"/>
        <v>0</v>
      </c>
      <c r="AT1241" s="41">
        <f t="shared" si="494"/>
        <v>0</v>
      </c>
      <c r="AU1241" s="41">
        <f t="shared" si="495"/>
        <v>0</v>
      </c>
      <c r="AV1241" s="41">
        <f t="shared" si="496"/>
        <v>0</v>
      </c>
      <c r="AW1241" s="41">
        <f t="shared" si="497"/>
        <v>0</v>
      </c>
      <c r="AX1241" s="41">
        <f t="shared" si="498"/>
        <v>0</v>
      </c>
      <c r="AY1241" s="41">
        <f t="shared" si="499"/>
        <v>0</v>
      </c>
      <c r="AZ1241" s="41">
        <f t="shared" si="500"/>
        <v>0</v>
      </c>
    </row>
    <row r="1242" spans="1:52" ht="15" customHeight="1">
      <c r="A1242" s="159"/>
      <c r="B1242" s="179"/>
      <c r="C1242" s="220" t="s">
        <v>1283</v>
      </c>
      <c r="D1242" s="573" t="str">
        <f t="shared" si="483"/>
        <v/>
      </c>
      <c r="E1242" s="573"/>
      <c r="F1242" s="573"/>
      <c r="G1242" s="551" t="str">
        <f t="shared" si="484"/>
        <v/>
      </c>
      <c r="H1242" s="551"/>
      <c r="I1242" s="551"/>
      <c r="J1242" s="551"/>
      <c r="K1242" s="551"/>
      <c r="L1242" s="551"/>
      <c r="M1242" s="551"/>
      <c r="N1242" s="551"/>
      <c r="O1242" s="27"/>
      <c r="P1242" s="27"/>
      <c r="Q1242" s="27"/>
      <c r="R1242" s="27"/>
      <c r="S1242" s="27"/>
      <c r="T1242" s="27"/>
      <c r="U1242" s="27"/>
      <c r="V1242" s="27"/>
      <c r="W1242" s="27"/>
      <c r="X1242" s="27"/>
      <c r="Y1242" s="27"/>
      <c r="Z1242" s="27"/>
      <c r="AA1242" s="27"/>
      <c r="AB1242" s="27"/>
      <c r="AC1242" s="27"/>
      <c r="AD1242" s="27"/>
      <c r="AK1242" s="41">
        <f t="shared" si="485"/>
        <v>0</v>
      </c>
      <c r="AL1242" s="41">
        <f t="shared" si="486"/>
        <v>0</v>
      </c>
      <c r="AM1242" s="41">
        <f t="shared" si="487"/>
        <v>0</v>
      </c>
      <c r="AN1242" s="41">
        <f t="shared" si="488"/>
        <v>0</v>
      </c>
      <c r="AO1242" s="41">
        <f t="shared" si="489"/>
        <v>0</v>
      </c>
      <c r="AP1242" s="41">
        <f t="shared" si="490"/>
        <v>0</v>
      </c>
      <c r="AQ1242" s="41">
        <f t="shared" si="491"/>
        <v>0</v>
      </c>
      <c r="AR1242" s="41">
        <f t="shared" si="492"/>
        <v>0</v>
      </c>
      <c r="AS1242" s="41">
        <f t="shared" si="493"/>
        <v>0</v>
      </c>
      <c r="AT1242" s="41">
        <f t="shared" si="494"/>
        <v>0</v>
      </c>
      <c r="AU1242" s="41">
        <f t="shared" si="495"/>
        <v>0</v>
      </c>
      <c r="AV1242" s="41">
        <f t="shared" si="496"/>
        <v>0</v>
      </c>
      <c r="AW1242" s="41">
        <f t="shared" si="497"/>
        <v>0</v>
      </c>
      <c r="AX1242" s="41">
        <f t="shared" si="498"/>
        <v>0</v>
      </c>
      <c r="AY1242" s="41">
        <f t="shared" si="499"/>
        <v>0</v>
      </c>
      <c r="AZ1242" s="41">
        <f t="shared" si="500"/>
        <v>0</v>
      </c>
    </row>
    <row r="1243" spans="1:52" ht="15" customHeight="1">
      <c r="A1243" s="159"/>
      <c r="B1243" s="179"/>
      <c r="C1243" s="220" t="s">
        <v>1284</v>
      </c>
      <c r="D1243" s="573" t="str">
        <f t="shared" si="483"/>
        <v/>
      </c>
      <c r="E1243" s="573"/>
      <c r="F1243" s="573"/>
      <c r="G1243" s="551" t="str">
        <f t="shared" si="484"/>
        <v/>
      </c>
      <c r="H1243" s="551"/>
      <c r="I1243" s="551"/>
      <c r="J1243" s="551"/>
      <c r="K1243" s="551"/>
      <c r="L1243" s="551"/>
      <c r="M1243" s="551"/>
      <c r="N1243" s="551"/>
      <c r="O1243" s="27"/>
      <c r="P1243" s="27"/>
      <c r="Q1243" s="27"/>
      <c r="R1243" s="27"/>
      <c r="S1243" s="27"/>
      <c r="T1243" s="27"/>
      <c r="U1243" s="27"/>
      <c r="V1243" s="27"/>
      <c r="W1243" s="27"/>
      <c r="X1243" s="27"/>
      <c r="Y1243" s="27"/>
      <c r="Z1243" s="27"/>
      <c r="AA1243" s="27"/>
      <c r="AB1243" s="27"/>
      <c r="AC1243" s="27"/>
      <c r="AD1243" s="27"/>
      <c r="AK1243" s="41">
        <f t="shared" si="485"/>
        <v>0</v>
      </c>
      <c r="AL1243" s="41">
        <f t="shared" si="486"/>
        <v>0</v>
      </c>
      <c r="AM1243" s="41">
        <f t="shared" si="487"/>
        <v>0</v>
      </c>
      <c r="AN1243" s="41">
        <f t="shared" si="488"/>
        <v>0</v>
      </c>
      <c r="AO1243" s="41">
        <f t="shared" si="489"/>
        <v>0</v>
      </c>
      <c r="AP1243" s="41">
        <f t="shared" si="490"/>
        <v>0</v>
      </c>
      <c r="AQ1243" s="41">
        <f t="shared" si="491"/>
        <v>0</v>
      </c>
      <c r="AR1243" s="41">
        <f t="shared" si="492"/>
        <v>0</v>
      </c>
      <c r="AS1243" s="41">
        <f t="shared" si="493"/>
        <v>0</v>
      </c>
      <c r="AT1243" s="41">
        <f t="shared" si="494"/>
        <v>0</v>
      </c>
      <c r="AU1243" s="41">
        <f t="shared" si="495"/>
        <v>0</v>
      </c>
      <c r="AV1243" s="41">
        <f t="shared" si="496"/>
        <v>0</v>
      </c>
      <c r="AW1243" s="41">
        <f t="shared" si="497"/>
        <v>0</v>
      </c>
      <c r="AX1243" s="41">
        <f t="shared" si="498"/>
        <v>0</v>
      </c>
      <c r="AY1243" s="41">
        <f t="shared" si="499"/>
        <v>0</v>
      </c>
      <c r="AZ1243" s="41">
        <f t="shared" si="500"/>
        <v>0</v>
      </c>
    </row>
    <row r="1244" spans="1:52" ht="15" customHeight="1">
      <c r="A1244" s="159"/>
      <c r="B1244" s="179"/>
      <c r="C1244" s="220" t="s">
        <v>1285</v>
      </c>
      <c r="D1244" s="573" t="str">
        <f t="shared" si="483"/>
        <v/>
      </c>
      <c r="E1244" s="573"/>
      <c r="F1244" s="573"/>
      <c r="G1244" s="551" t="str">
        <f t="shared" si="484"/>
        <v/>
      </c>
      <c r="H1244" s="551"/>
      <c r="I1244" s="551"/>
      <c r="J1244" s="551"/>
      <c r="K1244" s="551"/>
      <c r="L1244" s="551"/>
      <c r="M1244" s="551"/>
      <c r="N1244" s="551"/>
      <c r="O1244" s="27"/>
      <c r="P1244" s="27"/>
      <c r="Q1244" s="27"/>
      <c r="R1244" s="27"/>
      <c r="S1244" s="27"/>
      <c r="T1244" s="27"/>
      <c r="U1244" s="27"/>
      <c r="V1244" s="27"/>
      <c r="W1244" s="27"/>
      <c r="X1244" s="27"/>
      <c r="Y1244" s="27"/>
      <c r="Z1244" s="27"/>
      <c r="AA1244" s="27"/>
      <c r="AB1244" s="27"/>
      <c r="AC1244" s="27"/>
      <c r="AD1244" s="27"/>
      <c r="AK1244" s="41">
        <f t="shared" si="485"/>
        <v>0</v>
      </c>
      <c r="AL1244" s="41">
        <f t="shared" si="486"/>
        <v>0</v>
      </c>
      <c r="AM1244" s="41">
        <f t="shared" si="487"/>
        <v>0</v>
      </c>
      <c r="AN1244" s="41">
        <f t="shared" si="488"/>
        <v>0</v>
      </c>
      <c r="AO1244" s="41">
        <f t="shared" si="489"/>
        <v>0</v>
      </c>
      <c r="AP1244" s="41">
        <f t="shared" si="490"/>
        <v>0</v>
      </c>
      <c r="AQ1244" s="41">
        <f t="shared" si="491"/>
        <v>0</v>
      </c>
      <c r="AR1244" s="41">
        <f t="shared" si="492"/>
        <v>0</v>
      </c>
      <c r="AS1244" s="41">
        <f t="shared" si="493"/>
        <v>0</v>
      </c>
      <c r="AT1244" s="41">
        <f t="shared" si="494"/>
        <v>0</v>
      </c>
      <c r="AU1244" s="41">
        <f t="shared" si="495"/>
        <v>0</v>
      </c>
      <c r="AV1244" s="41">
        <f t="shared" si="496"/>
        <v>0</v>
      </c>
      <c r="AW1244" s="41">
        <f t="shared" si="497"/>
        <v>0</v>
      </c>
      <c r="AX1244" s="41">
        <f t="shared" si="498"/>
        <v>0</v>
      </c>
      <c r="AY1244" s="41">
        <f t="shared" si="499"/>
        <v>0</v>
      </c>
      <c r="AZ1244" s="41">
        <f t="shared" si="500"/>
        <v>0</v>
      </c>
    </row>
    <row r="1245" spans="1:52" ht="15" customHeight="1">
      <c r="A1245" s="159"/>
      <c r="B1245" s="179"/>
      <c r="C1245" s="220" t="s">
        <v>1286</v>
      </c>
      <c r="D1245" s="573" t="str">
        <f t="shared" si="483"/>
        <v/>
      </c>
      <c r="E1245" s="573"/>
      <c r="F1245" s="573"/>
      <c r="G1245" s="551" t="str">
        <f t="shared" si="484"/>
        <v/>
      </c>
      <c r="H1245" s="551"/>
      <c r="I1245" s="551"/>
      <c r="J1245" s="551"/>
      <c r="K1245" s="551"/>
      <c r="L1245" s="551"/>
      <c r="M1245" s="551"/>
      <c r="N1245" s="551"/>
      <c r="O1245" s="27"/>
      <c r="P1245" s="27"/>
      <c r="Q1245" s="27"/>
      <c r="R1245" s="27"/>
      <c r="S1245" s="27"/>
      <c r="T1245" s="27"/>
      <c r="U1245" s="27"/>
      <c r="V1245" s="27"/>
      <c r="W1245" s="27"/>
      <c r="X1245" s="27"/>
      <c r="Y1245" s="27"/>
      <c r="Z1245" s="27"/>
      <c r="AA1245" s="27"/>
      <c r="AB1245" s="27"/>
      <c r="AC1245" s="27"/>
      <c r="AD1245" s="27"/>
      <c r="AK1245" s="41">
        <f t="shared" si="485"/>
        <v>0</v>
      </c>
      <c r="AL1245" s="41">
        <f t="shared" si="486"/>
        <v>0</v>
      </c>
      <c r="AM1245" s="41">
        <f t="shared" si="487"/>
        <v>0</v>
      </c>
      <c r="AN1245" s="41">
        <f t="shared" si="488"/>
        <v>0</v>
      </c>
      <c r="AO1245" s="41">
        <f t="shared" si="489"/>
        <v>0</v>
      </c>
      <c r="AP1245" s="41">
        <f t="shared" si="490"/>
        <v>0</v>
      </c>
      <c r="AQ1245" s="41">
        <f t="shared" si="491"/>
        <v>0</v>
      </c>
      <c r="AR1245" s="41">
        <f t="shared" si="492"/>
        <v>0</v>
      </c>
      <c r="AS1245" s="41">
        <f t="shared" si="493"/>
        <v>0</v>
      </c>
      <c r="AT1245" s="41">
        <f t="shared" si="494"/>
        <v>0</v>
      </c>
      <c r="AU1245" s="41">
        <f t="shared" si="495"/>
        <v>0</v>
      </c>
      <c r="AV1245" s="41">
        <f t="shared" si="496"/>
        <v>0</v>
      </c>
      <c r="AW1245" s="41">
        <f t="shared" si="497"/>
        <v>0</v>
      </c>
      <c r="AX1245" s="41">
        <f t="shared" si="498"/>
        <v>0</v>
      </c>
      <c r="AY1245" s="41">
        <f t="shared" si="499"/>
        <v>0</v>
      </c>
      <c r="AZ1245" s="41">
        <f t="shared" si="500"/>
        <v>0</v>
      </c>
    </row>
    <row r="1246" spans="1:52" ht="15" customHeight="1">
      <c r="A1246" s="159"/>
      <c r="B1246" s="179"/>
      <c r="C1246" s="220" t="s">
        <v>1287</v>
      </c>
      <c r="D1246" s="573" t="str">
        <f t="shared" si="483"/>
        <v/>
      </c>
      <c r="E1246" s="573"/>
      <c r="F1246" s="573"/>
      <c r="G1246" s="551" t="str">
        <f t="shared" si="484"/>
        <v/>
      </c>
      <c r="H1246" s="551"/>
      <c r="I1246" s="551"/>
      <c r="J1246" s="551"/>
      <c r="K1246" s="551"/>
      <c r="L1246" s="551"/>
      <c r="M1246" s="551"/>
      <c r="N1246" s="551"/>
      <c r="O1246" s="27"/>
      <c r="P1246" s="27"/>
      <c r="Q1246" s="27"/>
      <c r="R1246" s="27"/>
      <c r="S1246" s="27"/>
      <c r="T1246" s="27"/>
      <c r="U1246" s="27"/>
      <c r="V1246" s="27"/>
      <c r="W1246" s="27"/>
      <c r="X1246" s="27"/>
      <c r="Y1246" s="27"/>
      <c r="Z1246" s="27"/>
      <c r="AA1246" s="27"/>
      <c r="AB1246" s="27"/>
      <c r="AC1246" s="27"/>
      <c r="AD1246" s="27"/>
      <c r="AK1246" s="41">
        <f t="shared" si="485"/>
        <v>0</v>
      </c>
      <c r="AL1246" s="41">
        <f t="shared" si="486"/>
        <v>0</v>
      </c>
      <c r="AM1246" s="41">
        <f t="shared" si="487"/>
        <v>0</v>
      </c>
      <c r="AN1246" s="41">
        <f t="shared" si="488"/>
        <v>0</v>
      </c>
      <c r="AO1246" s="41">
        <f t="shared" si="489"/>
        <v>0</v>
      </c>
      <c r="AP1246" s="41">
        <f t="shared" si="490"/>
        <v>0</v>
      </c>
      <c r="AQ1246" s="41">
        <f t="shared" si="491"/>
        <v>0</v>
      </c>
      <c r="AR1246" s="41">
        <f t="shared" si="492"/>
        <v>0</v>
      </c>
      <c r="AS1246" s="41">
        <f t="shared" si="493"/>
        <v>0</v>
      </c>
      <c r="AT1246" s="41">
        <f t="shared" si="494"/>
        <v>0</v>
      </c>
      <c r="AU1246" s="41">
        <f t="shared" si="495"/>
        <v>0</v>
      </c>
      <c r="AV1246" s="41">
        <f t="shared" si="496"/>
        <v>0</v>
      </c>
      <c r="AW1246" s="41">
        <f t="shared" si="497"/>
        <v>0</v>
      </c>
      <c r="AX1246" s="41">
        <f t="shared" si="498"/>
        <v>0</v>
      </c>
      <c r="AY1246" s="41">
        <f t="shared" si="499"/>
        <v>0</v>
      </c>
      <c r="AZ1246" s="41">
        <f t="shared" si="500"/>
        <v>0</v>
      </c>
    </row>
    <row r="1247" spans="1:52" ht="15" customHeight="1">
      <c r="A1247" s="159"/>
      <c r="B1247" s="179"/>
      <c r="C1247" s="220" t="s">
        <v>1288</v>
      </c>
      <c r="D1247" s="573" t="str">
        <f t="shared" si="483"/>
        <v/>
      </c>
      <c r="E1247" s="573"/>
      <c r="F1247" s="573"/>
      <c r="G1247" s="551" t="str">
        <f t="shared" si="484"/>
        <v/>
      </c>
      <c r="H1247" s="551"/>
      <c r="I1247" s="551"/>
      <c r="J1247" s="551"/>
      <c r="K1247" s="551"/>
      <c r="L1247" s="551"/>
      <c r="M1247" s="551"/>
      <c r="N1247" s="551"/>
      <c r="O1247" s="27"/>
      <c r="P1247" s="27"/>
      <c r="Q1247" s="27"/>
      <c r="R1247" s="27"/>
      <c r="S1247" s="27"/>
      <c r="T1247" s="27"/>
      <c r="U1247" s="27"/>
      <c r="V1247" s="27"/>
      <c r="W1247" s="27"/>
      <c r="X1247" s="27"/>
      <c r="Y1247" s="27"/>
      <c r="Z1247" s="27"/>
      <c r="AA1247" s="27"/>
      <c r="AB1247" s="27"/>
      <c r="AC1247" s="27"/>
      <c r="AD1247" s="27"/>
      <c r="AK1247" s="41">
        <f t="shared" si="485"/>
        <v>0</v>
      </c>
      <c r="AL1247" s="41">
        <f t="shared" si="486"/>
        <v>0</v>
      </c>
      <c r="AM1247" s="41">
        <f t="shared" si="487"/>
        <v>0</v>
      </c>
      <c r="AN1247" s="41">
        <f t="shared" si="488"/>
        <v>0</v>
      </c>
      <c r="AO1247" s="41">
        <f t="shared" si="489"/>
        <v>0</v>
      </c>
      <c r="AP1247" s="41">
        <f t="shared" si="490"/>
        <v>0</v>
      </c>
      <c r="AQ1247" s="41">
        <f t="shared" si="491"/>
        <v>0</v>
      </c>
      <c r="AR1247" s="41">
        <f t="shared" si="492"/>
        <v>0</v>
      </c>
      <c r="AS1247" s="41">
        <f t="shared" si="493"/>
        <v>0</v>
      </c>
      <c r="AT1247" s="41">
        <f t="shared" si="494"/>
        <v>0</v>
      </c>
      <c r="AU1247" s="41">
        <f t="shared" si="495"/>
        <v>0</v>
      </c>
      <c r="AV1247" s="41">
        <f t="shared" si="496"/>
        <v>0</v>
      </c>
      <c r="AW1247" s="41">
        <f t="shared" si="497"/>
        <v>0</v>
      </c>
      <c r="AX1247" s="41">
        <f t="shared" si="498"/>
        <v>0</v>
      </c>
      <c r="AY1247" s="41">
        <f t="shared" si="499"/>
        <v>0</v>
      </c>
      <c r="AZ1247" s="41">
        <f t="shared" si="500"/>
        <v>0</v>
      </c>
    </row>
    <row r="1248" spans="1:52" ht="15" customHeight="1">
      <c r="A1248" s="159"/>
      <c r="B1248" s="179"/>
      <c r="C1248" s="220" t="s">
        <v>1289</v>
      </c>
      <c r="D1248" s="573" t="str">
        <f t="shared" si="483"/>
        <v/>
      </c>
      <c r="E1248" s="573"/>
      <c r="F1248" s="573"/>
      <c r="G1248" s="551" t="str">
        <f t="shared" si="484"/>
        <v/>
      </c>
      <c r="H1248" s="551"/>
      <c r="I1248" s="551"/>
      <c r="J1248" s="551"/>
      <c r="K1248" s="551"/>
      <c r="L1248" s="551"/>
      <c r="M1248" s="551"/>
      <c r="N1248" s="551"/>
      <c r="O1248" s="27"/>
      <c r="P1248" s="27"/>
      <c r="Q1248" s="27"/>
      <c r="R1248" s="27"/>
      <c r="S1248" s="27"/>
      <c r="T1248" s="27"/>
      <c r="U1248" s="27"/>
      <c r="V1248" s="27"/>
      <c r="W1248" s="27"/>
      <c r="X1248" s="27"/>
      <c r="Y1248" s="27"/>
      <c r="Z1248" s="27"/>
      <c r="AA1248" s="27"/>
      <c r="AB1248" s="27"/>
      <c r="AC1248" s="27"/>
      <c r="AD1248" s="27"/>
      <c r="AK1248" s="41">
        <f t="shared" si="485"/>
        <v>0</v>
      </c>
      <c r="AL1248" s="41">
        <f t="shared" si="486"/>
        <v>0</v>
      </c>
      <c r="AM1248" s="41">
        <f t="shared" si="487"/>
        <v>0</v>
      </c>
      <c r="AN1248" s="41">
        <f t="shared" si="488"/>
        <v>0</v>
      </c>
      <c r="AO1248" s="41">
        <f t="shared" si="489"/>
        <v>0</v>
      </c>
      <c r="AP1248" s="41">
        <f t="shared" si="490"/>
        <v>0</v>
      </c>
      <c r="AQ1248" s="41">
        <f t="shared" si="491"/>
        <v>0</v>
      </c>
      <c r="AR1248" s="41">
        <f t="shared" si="492"/>
        <v>0</v>
      </c>
      <c r="AS1248" s="41">
        <f t="shared" si="493"/>
        <v>0</v>
      </c>
      <c r="AT1248" s="41">
        <f t="shared" si="494"/>
        <v>0</v>
      </c>
      <c r="AU1248" s="41">
        <f t="shared" si="495"/>
        <v>0</v>
      </c>
      <c r="AV1248" s="41">
        <f t="shared" si="496"/>
        <v>0</v>
      </c>
      <c r="AW1248" s="41">
        <f t="shared" si="497"/>
        <v>0</v>
      </c>
      <c r="AX1248" s="41">
        <f t="shared" si="498"/>
        <v>0</v>
      </c>
      <c r="AY1248" s="41">
        <f t="shared" si="499"/>
        <v>0</v>
      </c>
      <c r="AZ1248" s="41">
        <f t="shared" si="500"/>
        <v>0</v>
      </c>
    </row>
    <row r="1249" spans="1:52" ht="15" customHeight="1">
      <c r="A1249" s="159"/>
      <c r="B1249" s="179"/>
      <c r="C1249" s="220" t="s">
        <v>1290</v>
      </c>
      <c r="D1249" s="573" t="str">
        <f t="shared" si="483"/>
        <v/>
      </c>
      <c r="E1249" s="573"/>
      <c r="F1249" s="573"/>
      <c r="G1249" s="551" t="str">
        <f t="shared" si="484"/>
        <v/>
      </c>
      <c r="H1249" s="551"/>
      <c r="I1249" s="551"/>
      <c r="J1249" s="551"/>
      <c r="K1249" s="551"/>
      <c r="L1249" s="551"/>
      <c r="M1249" s="551"/>
      <c r="N1249" s="551"/>
      <c r="O1249" s="27"/>
      <c r="P1249" s="27"/>
      <c r="Q1249" s="27"/>
      <c r="R1249" s="27"/>
      <c r="S1249" s="27"/>
      <c r="T1249" s="27"/>
      <c r="U1249" s="27"/>
      <c r="V1249" s="27"/>
      <c r="W1249" s="27"/>
      <c r="X1249" s="27"/>
      <c r="Y1249" s="27"/>
      <c r="Z1249" s="27"/>
      <c r="AA1249" s="27"/>
      <c r="AB1249" s="27"/>
      <c r="AC1249" s="27"/>
      <c r="AD1249" s="27"/>
      <c r="AK1249" s="41">
        <f t="shared" si="485"/>
        <v>0</v>
      </c>
      <c r="AL1249" s="41">
        <f t="shared" si="486"/>
        <v>0</v>
      </c>
      <c r="AM1249" s="41">
        <f t="shared" si="487"/>
        <v>0</v>
      </c>
      <c r="AN1249" s="41">
        <f t="shared" si="488"/>
        <v>0</v>
      </c>
      <c r="AO1249" s="41">
        <f t="shared" si="489"/>
        <v>0</v>
      </c>
      <c r="AP1249" s="41">
        <f t="shared" si="490"/>
        <v>0</v>
      </c>
      <c r="AQ1249" s="41">
        <f t="shared" si="491"/>
        <v>0</v>
      </c>
      <c r="AR1249" s="41">
        <f t="shared" si="492"/>
        <v>0</v>
      </c>
      <c r="AS1249" s="41">
        <f t="shared" si="493"/>
        <v>0</v>
      </c>
      <c r="AT1249" s="41">
        <f t="shared" si="494"/>
        <v>0</v>
      </c>
      <c r="AU1249" s="41">
        <f t="shared" si="495"/>
        <v>0</v>
      </c>
      <c r="AV1249" s="41">
        <f t="shared" si="496"/>
        <v>0</v>
      </c>
      <c r="AW1249" s="41">
        <f t="shared" si="497"/>
        <v>0</v>
      </c>
      <c r="AX1249" s="41">
        <f t="shared" si="498"/>
        <v>0</v>
      </c>
      <c r="AY1249" s="41">
        <f t="shared" si="499"/>
        <v>0</v>
      </c>
      <c r="AZ1249" s="41">
        <f t="shared" si="500"/>
        <v>0</v>
      </c>
    </row>
    <row r="1250" spans="1:52" ht="15" customHeight="1">
      <c r="A1250" s="159"/>
      <c r="B1250" s="179"/>
      <c r="C1250" s="220" t="s">
        <v>1291</v>
      </c>
      <c r="D1250" s="573" t="str">
        <f t="shared" si="483"/>
        <v/>
      </c>
      <c r="E1250" s="573"/>
      <c r="F1250" s="573"/>
      <c r="G1250" s="551" t="str">
        <f t="shared" si="484"/>
        <v/>
      </c>
      <c r="H1250" s="551"/>
      <c r="I1250" s="551"/>
      <c r="J1250" s="551"/>
      <c r="K1250" s="551"/>
      <c r="L1250" s="551"/>
      <c r="M1250" s="551"/>
      <c r="N1250" s="551"/>
      <c r="O1250" s="27"/>
      <c r="P1250" s="27"/>
      <c r="Q1250" s="27"/>
      <c r="R1250" s="27"/>
      <c r="S1250" s="27"/>
      <c r="T1250" s="27"/>
      <c r="U1250" s="27"/>
      <c r="V1250" s="27"/>
      <c r="W1250" s="27"/>
      <c r="X1250" s="27"/>
      <c r="Y1250" s="27"/>
      <c r="Z1250" s="27"/>
      <c r="AA1250" s="27"/>
      <c r="AB1250" s="27"/>
      <c r="AC1250" s="27"/>
      <c r="AD1250" s="27"/>
      <c r="AK1250" s="41">
        <f t="shared" si="485"/>
        <v>0</v>
      </c>
      <c r="AL1250" s="41">
        <f t="shared" si="486"/>
        <v>0</v>
      </c>
      <c r="AM1250" s="41">
        <f t="shared" si="487"/>
        <v>0</v>
      </c>
      <c r="AN1250" s="41">
        <f t="shared" si="488"/>
        <v>0</v>
      </c>
      <c r="AO1250" s="41">
        <f t="shared" si="489"/>
        <v>0</v>
      </c>
      <c r="AP1250" s="41">
        <f t="shared" si="490"/>
        <v>0</v>
      </c>
      <c r="AQ1250" s="41">
        <f t="shared" si="491"/>
        <v>0</v>
      </c>
      <c r="AR1250" s="41">
        <f t="shared" si="492"/>
        <v>0</v>
      </c>
      <c r="AS1250" s="41">
        <f t="shared" si="493"/>
        <v>0</v>
      </c>
      <c r="AT1250" s="41">
        <f t="shared" si="494"/>
        <v>0</v>
      </c>
      <c r="AU1250" s="41">
        <f t="shared" si="495"/>
        <v>0</v>
      </c>
      <c r="AV1250" s="41">
        <f t="shared" si="496"/>
        <v>0</v>
      </c>
      <c r="AW1250" s="41">
        <f t="shared" si="497"/>
        <v>0</v>
      </c>
      <c r="AX1250" s="41">
        <f t="shared" si="498"/>
        <v>0</v>
      </c>
      <c r="AY1250" s="41">
        <f t="shared" si="499"/>
        <v>0</v>
      </c>
      <c r="AZ1250" s="41">
        <f t="shared" si="500"/>
        <v>0</v>
      </c>
    </row>
    <row r="1251" spans="1:52" ht="15" customHeight="1">
      <c r="A1251" s="159"/>
      <c r="B1251" s="179"/>
      <c r="C1251" s="220" t="s">
        <v>1292</v>
      </c>
      <c r="D1251" s="573" t="str">
        <f t="shared" si="483"/>
        <v/>
      </c>
      <c r="E1251" s="573"/>
      <c r="F1251" s="573"/>
      <c r="G1251" s="551" t="str">
        <f t="shared" si="484"/>
        <v/>
      </c>
      <c r="H1251" s="551"/>
      <c r="I1251" s="551"/>
      <c r="J1251" s="551"/>
      <c r="K1251" s="551"/>
      <c r="L1251" s="551"/>
      <c r="M1251" s="551"/>
      <c r="N1251" s="551"/>
      <c r="O1251" s="27"/>
      <c r="P1251" s="27"/>
      <c r="Q1251" s="27"/>
      <c r="R1251" s="27"/>
      <c r="S1251" s="27"/>
      <c r="T1251" s="27"/>
      <c r="U1251" s="27"/>
      <c r="V1251" s="27"/>
      <c r="W1251" s="27"/>
      <c r="X1251" s="27"/>
      <c r="Y1251" s="27"/>
      <c r="Z1251" s="27"/>
      <c r="AA1251" s="27"/>
      <c r="AB1251" s="27"/>
      <c r="AC1251" s="27"/>
      <c r="AD1251" s="27"/>
      <c r="AK1251" s="41">
        <f t="shared" si="485"/>
        <v>0</v>
      </c>
      <c r="AL1251" s="41">
        <f t="shared" si="486"/>
        <v>0</v>
      </c>
      <c r="AM1251" s="41">
        <f t="shared" si="487"/>
        <v>0</v>
      </c>
      <c r="AN1251" s="41">
        <f t="shared" si="488"/>
        <v>0</v>
      </c>
      <c r="AO1251" s="41">
        <f t="shared" si="489"/>
        <v>0</v>
      </c>
      <c r="AP1251" s="41">
        <f t="shared" si="490"/>
        <v>0</v>
      </c>
      <c r="AQ1251" s="41">
        <f t="shared" si="491"/>
        <v>0</v>
      </c>
      <c r="AR1251" s="41">
        <f t="shared" si="492"/>
        <v>0</v>
      </c>
      <c r="AS1251" s="41">
        <f t="shared" si="493"/>
        <v>0</v>
      </c>
      <c r="AT1251" s="41">
        <f t="shared" si="494"/>
        <v>0</v>
      </c>
      <c r="AU1251" s="41">
        <f t="shared" si="495"/>
        <v>0</v>
      </c>
      <c r="AV1251" s="41">
        <f t="shared" si="496"/>
        <v>0</v>
      </c>
      <c r="AW1251" s="41">
        <f t="shared" si="497"/>
        <v>0</v>
      </c>
      <c r="AX1251" s="41">
        <f t="shared" si="498"/>
        <v>0</v>
      </c>
      <c r="AY1251" s="41">
        <f t="shared" si="499"/>
        <v>0</v>
      </c>
      <c r="AZ1251" s="41">
        <f t="shared" si="500"/>
        <v>0</v>
      </c>
    </row>
    <row r="1252" spans="1:52" ht="15" customHeight="1">
      <c r="A1252" s="159"/>
      <c r="B1252" s="179"/>
      <c r="C1252" s="220" t="s">
        <v>1293</v>
      </c>
      <c r="D1252" s="573" t="str">
        <f t="shared" si="483"/>
        <v/>
      </c>
      <c r="E1252" s="573"/>
      <c r="F1252" s="573"/>
      <c r="G1252" s="551" t="str">
        <f t="shared" si="484"/>
        <v/>
      </c>
      <c r="H1252" s="551"/>
      <c r="I1252" s="551"/>
      <c r="J1252" s="551"/>
      <c r="K1252" s="551"/>
      <c r="L1252" s="551"/>
      <c r="M1252" s="551"/>
      <c r="N1252" s="551"/>
      <c r="O1252" s="27"/>
      <c r="P1252" s="27"/>
      <c r="Q1252" s="27"/>
      <c r="R1252" s="27"/>
      <c r="S1252" s="27"/>
      <c r="T1252" s="27"/>
      <c r="U1252" s="27"/>
      <c r="V1252" s="27"/>
      <c r="W1252" s="27"/>
      <c r="X1252" s="27"/>
      <c r="Y1252" s="27"/>
      <c r="Z1252" s="27"/>
      <c r="AA1252" s="27"/>
      <c r="AB1252" s="27"/>
      <c r="AC1252" s="27"/>
      <c r="AD1252" s="27"/>
      <c r="AK1252" s="41">
        <f t="shared" si="485"/>
        <v>0</v>
      </c>
      <c r="AL1252" s="41">
        <f t="shared" si="486"/>
        <v>0</v>
      </c>
      <c r="AM1252" s="41">
        <f t="shared" si="487"/>
        <v>0</v>
      </c>
      <c r="AN1252" s="41">
        <f t="shared" si="488"/>
        <v>0</v>
      </c>
      <c r="AO1252" s="41">
        <f t="shared" si="489"/>
        <v>0</v>
      </c>
      <c r="AP1252" s="41">
        <f t="shared" si="490"/>
        <v>0</v>
      </c>
      <c r="AQ1252" s="41">
        <f t="shared" si="491"/>
        <v>0</v>
      </c>
      <c r="AR1252" s="41">
        <f t="shared" si="492"/>
        <v>0</v>
      </c>
      <c r="AS1252" s="41">
        <f t="shared" si="493"/>
        <v>0</v>
      </c>
      <c r="AT1252" s="41">
        <f t="shared" si="494"/>
        <v>0</v>
      </c>
      <c r="AU1252" s="41">
        <f t="shared" si="495"/>
        <v>0</v>
      </c>
      <c r="AV1252" s="41">
        <f t="shared" si="496"/>
        <v>0</v>
      </c>
      <c r="AW1252" s="41">
        <f t="shared" si="497"/>
        <v>0</v>
      </c>
      <c r="AX1252" s="41">
        <f t="shared" si="498"/>
        <v>0</v>
      </c>
      <c r="AY1252" s="41">
        <f t="shared" si="499"/>
        <v>0</v>
      </c>
      <c r="AZ1252" s="41">
        <f t="shared" si="500"/>
        <v>0</v>
      </c>
    </row>
    <row r="1253" spans="1:52" ht="15" customHeight="1">
      <c r="A1253" s="159"/>
      <c r="B1253" s="179"/>
      <c r="C1253" s="220" t="s">
        <v>1294</v>
      </c>
      <c r="D1253" s="573" t="str">
        <f t="shared" si="483"/>
        <v/>
      </c>
      <c r="E1253" s="573"/>
      <c r="F1253" s="573"/>
      <c r="G1253" s="551" t="str">
        <f t="shared" si="484"/>
        <v/>
      </c>
      <c r="H1253" s="551"/>
      <c r="I1253" s="551"/>
      <c r="J1253" s="551"/>
      <c r="K1253" s="551"/>
      <c r="L1253" s="551"/>
      <c r="M1253" s="551"/>
      <c r="N1253" s="551"/>
      <c r="O1253" s="27"/>
      <c r="P1253" s="27"/>
      <c r="Q1253" s="27"/>
      <c r="R1253" s="27"/>
      <c r="S1253" s="27"/>
      <c r="T1253" s="27"/>
      <c r="U1253" s="27"/>
      <c r="V1253" s="27"/>
      <c r="W1253" s="27"/>
      <c r="X1253" s="27"/>
      <c r="Y1253" s="27"/>
      <c r="Z1253" s="27"/>
      <c r="AA1253" s="27"/>
      <c r="AB1253" s="27"/>
      <c r="AC1253" s="27"/>
      <c r="AD1253" s="27"/>
      <c r="AK1253" s="41">
        <f t="shared" si="485"/>
        <v>0</v>
      </c>
      <c r="AL1253" s="41">
        <f t="shared" si="486"/>
        <v>0</v>
      </c>
      <c r="AM1253" s="41">
        <f t="shared" si="487"/>
        <v>0</v>
      </c>
      <c r="AN1253" s="41">
        <f t="shared" si="488"/>
        <v>0</v>
      </c>
      <c r="AO1253" s="41">
        <f t="shared" si="489"/>
        <v>0</v>
      </c>
      <c r="AP1253" s="41">
        <f t="shared" si="490"/>
        <v>0</v>
      </c>
      <c r="AQ1253" s="41">
        <f t="shared" si="491"/>
        <v>0</v>
      </c>
      <c r="AR1253" s="41">
        <f t="shared" si="492"/>
        <v>0</v>
      </c>
      <c r="AS1253" s="41">
        <f t="shared" si="493"/>
        <v>0</v>
      </c>
      <c r="AT1253" s="41">
        <f t="shared" si="494"/>
        <v>0</v>
      </c>
      <c r="AU1253" s="41">
        <f t="shared" si="495"/>
        <v>0</v>
      </c>
      <c r="AV1253" s="41">
        <f t="shared" si="496"/>
        <v>0</v>
      </c>
      <c r="AW1253" s="41">
        <f t="shared" si="497"/>
        <v>0</v>
      </c>
      <c r="AX1253" s="41">
        <f t="shared" si="498"/>
        <v>0</v>
      </c>
      <c r="AY1253" s="41">
        <f t="shared" si="499"/>
        <v>0</v>
      </c>
      <c r="AZ1253" s="41">
        <f t="shared" si="500"/>
        <v>0</v>
      </c>
    </row>
    <row r="1254" spans="1:52" ht="15" customHeight="1">
      <c r="A1254" s="159"/>
      <c r="B1254" s="179"/>
      <c r="C1254" s="220" t="s">
        <v>1295</v>
      </c>
      <c r="D1254" s="573" t="str">
        <f t="shared" si="483"/>
        <v/>
      </c>
      <c r="E1254" s="573"/>
      <c r="F1254" s="573"/>
      <c r="G1254" s="551" t="str">
        <f t="shared" si="484"/>
        <v/>
      </c>
      <c r="H1254" s="551"/>
      <c r="I1254" s="551"/>
      <c r="J1254" s="551"/>
      <c r="K1254" s="551"/>
      <c r="L1254" s="551"/>
      <c r="M1254" s="551"/>
      <c r="N1254" s="551"/>
      <c r="O1254" s="27"/>
      <c r="P1254" s="27"/>
      <c r="Q1254" s="27"/>
      <c r="R1254" s="27"/>
      <c r="S1254" s="27"/>
      <c r="T1254" s="27"/>
      <c r="U1254" s="27"/>
      <c r="V1254" s="27"/>
      <c r="W1254" s="27"/>
      <c r="X1254" s="27"/>
      <c r="Y1254" s="27"/>
      <c r="Z1254" s="27"/>
      <c r="AA1254" s="27"/>
      <c r="AB1254" s="27"/>
      <c r="AC1254" s="27"/>
      <c r="AD1254" s="27"/>
      <c r="AK1254" s="41">
        <f t="shared" si="485"/>
        <v>0</v>
      </c>
      <c r="AL1254" s="41">
        <f t="shared" si="486"/>
        <v>0</v>
      </c>
      <c r="AM1254" s="41">
        <f t="shared" si="487"/>
        <v>0</v>
      </c>
      <c r="AN1254" s="41">
        <f t="shared" si="488"/>
        <v>0</v>
      </c>
      <c r="AO1254" s="41">
        <f t="shared" si="489"/>
        <v>0</v>
      </c>
      <c r="AP1254" s="41">
        <f t="shared" si="490"/>
        <v>0</v>
      </c>
      <c r="AQ1254" s="41">
        <f t="shared" si="491"/>
        <v>0</v>
      </c>
      <c r="AR1254" s="41">
        <f t="shared" si="492"/>
        <v>0</v>
      </c>
      <c r="AS1254" s="41">
        <f t="shared" si="493"/>
        <v>0</v>
      </c>
      <c r="AT1254" s="41">
        <f t="shared" si="494"/>
        <v>0</v>
      </c>
      <c r="AU1254" s="41">
        <f t="shared" si="495"/>
        <v>0</v>
      </c>
      <c r="AV1254" s="41">
        <f t="shared" si="496"/>
        <v>0</v>
      </c>
      <c r="AW1254" s="41">
        <f t="shared" si="497"/>
        <v>0</v>
      </c>
      <c r="AX1254" s="41">
        <f t="shared" si="498"/>
        <v>0</v>
      </c>
      <c r="AY1254" s="41">
        <f t="shared" si="499"/>
        <v>0</v>
      </c>
      <c r="AZ1254" s="41">
        <f t="shared" si="500"/>
        <v>0</v>
      </c>
    </row>
    <row r="1255" spans="1:52" ht="15" customHeight="1">
      <c r="A1255" s="159"/>
      <c r="B1255" s="179"/>
      <c r="C1255" s="220" t="s">
        <v>1296</v>
      </c>
      <c r="D1255" s="573" t="str">
        <f t="shared" si="483"/>
        <v/>
      </c>
      <c r="E1255" s="573"/>
      <c r="F1255" s="573"/>
      <c r="G1255" s="551" t="str">
        <f t="shared" si="484"/>
        <v/>
      </c>
      <c r="H1255" s="551"/>
      <c r="I1255" s="551"/>
      <c r="J1255" s="551"/>
      <c r="K1255" s="551"/>
      <c r="L1255" s="551"/>
      <c r="M1255" s="551"/>
      <c r="N1255" s="551"/>
      <c r="O1255" s="27"/>
      <c r="P1255" s="27"/>
      <c r="Q1255" s="27"/>
      <c r="R1255" s="27"/>
      <c r="S1255" s="27"/>
      <c r="T1255" s="27"/>
      <c r="U1255" s="27"/>
      <c r="V1255" s="27"/>
      <c r="W1255" s="27"/>
      <c r="X1255" s="27"/>
      <c r="Y1255" s="27"/>
      <c r="Z1255" s="27"/>
      <c r="AA1255" s="27"/>
      <c r="AB1255" s="27"/>
      <c r="AC1255" s="27"/>
      <c r="AD1255" s="27"/>
      <c r="AK1255" s="41">
        <f t="shared" si="485"/>
        <v>0</v>
      </c>
      <c r="AL1255" s="41">
        <f t="shared" si="486"/>
        <v>0</v>
      </c>
      <c r="AM1255" s="41">
        <f t="shared" si="487"/>
        <v>0</v>
      </c>
      <c r="AN1255" s="41">
        <f t="shared" si="488"/>
        <v>0</v>
      </c>
      <c r="AO1255" s="41">
        <f t="shared" si="489"/>
        <v>0</v>
      </c>
      <c r="AP1255" s="41">
        <f t="shared" si="490"/>
        <v>0</v>
      </c>
      <c r="AQ1255" s="41">
        <f t="shared" si="491"/>
        <v>0</v>
      </c>
      <c r="AR1255" s="41">
        <f t="shared" si="492"/>
        <v>0</v>
      </c>
      <c r="AS1255" s="41">
        <f t="shared" si="493"/>
        <v>0</v>
      </c>
      <c r="AT1255" s="41">
        <f t="shared" si="494"/>
        <v>0</v>
      </c>
      <c r="AU1255" s="41">
        <f t="shared" si="495"/>
        <v>0</v>
      </c>
      <c r="AV1255" s="41">
        <f t="shared" si="496"/>
        <v>0</v>
      </c>
      <c r="AW1255" s="41">
        <f t="shared" si="497"/>
        <v>0</v>
      </c>
      <c r="AX1255" s="41">
        <f t="shared" si="498"/>
        <v>0</v>
      </c>
      <c r="AY1255" s="41">
        <f t="shared" si="499"/>
        <v>0</v>
      </c>
      <c r="AZ1255" s="41">
        <f t="shared" si="500"/>
        <v>0</v>
      </c>
    </row>
    <row r="1256" spans="1:52" ht="15" customHeight="1">
      <c r="A1256" s="159"/>
      <c r="B1256" s="179"/>
      <c r="C1256" s="220" t="s">
        <v>1297</v>
      </c>
      <c r="D1256" s="573" t="str">
        <f t="shared" si="483"/>
        <v/>
      </c>
      <c r="E1256" s="573"/>
      <c r="F1256" s="573"/>
      <c r="G1256" s="551" t="str">
        <f t="shared" si="484"/>
        <v/>
      </c>
      <c r="H1256" s="551"/>
      <c r="I1256" s="551"/>
      <c r="J1256" s="551"/>
      <c r="K1256" s="551"/>
      <c r="L1256" s="551"/>
      <c r="M1256" s="551"/>
      <c r="N1256" s="551"/>
      <c r="O1256" s="27"/>
      <c r="P1256" s="27"/>
      <c r="Q1256" s="27"/>
      <c r="R1256" s="27"/>
      <c r="S1256" s="27"/>
      <c r="T1256" s="27"/>
      <c r="U1256" s="27"/>
      <c r="V1256" s="27"/>
      <c r="W1256" s="27"/>
      <c r="X1256" s="27"/>
      <c r="Y1256" s="27"/>
      <c r="Z1256" s="27"/>
      <c r="AA1256" s="27"/>
      <c r="AB1256" s="27"/>
      <c r="AC1256" s="27"/>
      <c r="AD1256" s="27"/>
      <c r="AK1256" s="41">
        <f t="shared" si="485"/>
        <v>0</v>
      </c>
      <c r="AL1256" s="41">
        <f t="shared" si="486"/>
        <v>0</v>
      </c>
      <c r="AM1256" s="41">
        <f t="shared" si="487"/>
        <v>0</v>
      </c>
      <c r="AN1256" s="41">
        <f t="shared" si="488"/>
        <v>0</v>
      </c>
      <c r="AO1256" s="41">
        <f t="shared" si="489"/>
        <v>0</v>
      </c>
      <c r="AP1256" s="41">
        <f t="shared" si="490"/>
        <v>0</v>
      </c>
      <c r="AQ1256" s="41">
        <f t="shared" si="491"/>
        <v>0</v>
      </c>
      <c r="AR1256" s="41">
        <f t="shared" si="492"/>
        <v>0</v>
      </c>
      <c r="AS1256" s="41">
        <f t="shared" si="493"/>
        <v>0</v>
      </c>
      <c r="AT1256" s="41">
        <f t="shared" si="494"/>
        <v>0</v>
      </c>
      <c r="AU1256" s="41">
        <f t="shared" si="495"/>
        <v>0</v>
      </c>
      <c r="AV1256" s="41">
        <f t="shared" si="496"/>
        <v>0</v>
      </c>
      <c r="AW1256" s="41">
        <f t="shared" si="497"/>
        <v>0</v>
      </c>
      <c r="AX1256" s="41">
        <f t="shared" si="498"/>
        <v>0</v>
      </c>
      <c r="AY1256" s="41">
        <f t="shared" si="499"/>
        <v>0</v>
      </c>
      <c r="AZ1256" s="41">
        <f t="shared" si="500"/>
        <v>0</v>
      </c>
    </row>
    <row r="1257" spans="1:52" ht="15" customHeight="1">
      <c r="A1257" s="159"/>
      <c r="B1257" s="179"/>
      <c r="C1257" s="220" t="s">
        <v>1298</v>
      </c>
      <c r="D1257" s="573" t="str">
        <f t="shared" si="483"/>
        <v/>
      </c>
      <c r="E1257" s="573"/>
      <c r="F1257" s="573"/>
      <c r="G1257" s="551" t="str">
        <f t="shared" si="484"/>
        <v/>
      </c>
      <c r="H1257" s="551"/>
      <c r="I1257" s="551"/>
      <c r="J1257" s="551"/>
      <c r="K1257" s="551"/>
      <c r="L1257" s="551"/>
      <c r="M1257" s="551"/>
      <c r="N1257" s="551"/>
      <c r="O1257" s="27"/>
      <c r="P1257" s="27"/>
      <c r="Q1257" s="27"/>
      <c r="R1257" s="27"/>
      <c r="S1257" s="27"/>
      <c r="T1257" s="27"/>
      <c r="U1257" s="27"/>
      <c r="V1257" s="27"/>
      <c r="W1257" s="27"/>
      <c r="X1257" s="27"/>
      <c r="Y1257" s="27"/>
      <c r="Z1257" s="27"/>
      <c r="AA1257" s="27"/>
      <c r="AB1257" s="27"/>
      <c r="AC1257" s="27"/>
      <c r="AD1257" s="27"/>
      <c r="AK1257" s="41">
        <f t="shared" si="485"/>
        <v>0</v>
      </c>
      <c r="AL1257" s="41">
        <f t="shared" si="486"/>
        <v>0</v>
      </c>
      <c r="AM1257" s="41">
        <f t="shared" si="487"/>
        <v>0</v>
      </c>
      <c r="AN1257" s="41">
        <f t="shared" si="488"/>
        <v>0</v>
      </c>
      <c r="AO1257" s="41">
        <f t="shared" si="489"/>
        <v>0</v>
      </c>
      <c r="AP1257" s="41">
        <f t="shared" si="490"/>
        <v>0</v>
      </c>
      <c r="AQ1257" s="41">
        <f t="shared" si="491"/>
        <v>0</v>
      </c>
      <c r="AR1257" s="41">
        <f t="shared" si="492"/>
        <v>0</v>
      </c>
      <c r="AS1257" s="41">
        <f t="shared" si="493"/>
        <v>0</v>
      </c>
      <c r="AT1257" s="41">
        <f t="shared" si="494"/>
        <v>0</v>
      </c>
      <c r="AU1257" s="41">
        <f t="shared" si="495"/>
        <v>0</v>
      </c>
      <c r="AV1257" s="41">
        <f t="shared" si="496"/>
        <v>0</v>
      </c>
      <c r="AW1257" s="41">
        <f t="shared" si="497"/>
        <v>0</v>
      </c>
      <c r="AX1257" s="41">
        <f t="shared" si="498"/>
        <v>0</v>
      </c>
      <c r="AY1257" s="41">
        <f t="shared" si="499"/>
        <v>0</v>
      </c>
      <c r="AZ1257" s="41">
        <f t="shared" si="500"/>
        <v>0</v>
      </c>
    </row>
    <row r="1258" spans="1:52" ht="15" customHeight="1">
      <c r="A1258" s="159"/>
      <c r="B1258" s="179"/>
      <c r="C1258" s="220" t="s">
        <v>1299</v>
      </c>
      <c r="D1258" s="573" t="str">
        <f t="shared" si="483"/>
        <v/>
      </c>
      <c r="E1258" s="573"/>
      <c r="F1258" s="573"/>
      <c r="G1258" s="551" t="str">
        <f t="shared" si="484"/>
        <v/>
      </c>
      <c r="H1258" s="551"/>
      <c r="I1258" s="551"/>
      <c r="J1258" s="551"/>
      <c r="K1258" s="551"/>
      <c r="L1258" s="551"/>
      <c r="M1258" s="551"/>
      <c r="N1258" s="551"/>
      <c r="O1258" s="27"/>
      <c r="P1258" s="27"/>
      <c r="Q1258" s="27"/>
      <c r="R1258" s="27"/>
      <c r="S1258" s="27"/>
      <c r="T1258" s="27"/>
      <c r="U1258" s="27"/>
      <c r="V1258" s="27"/>
      <c r="W1258" s="27"/>
      <c r="X1258" s="27"/>
      <c r="Y1258" s="27"/>
      <c r="Z1258" s="27"/>
      <c r="AA1258" s="27"/>
      <c r="AB1258" s="27"/>
      <c r="AC1258" s="27"/>
      <c r="AD1258" s="27"/>
      <c r="AK1258" s="41">
        <f t="shared" si="485"/>
        <v>0</v>
      </c>
      <c r="AL1258" s="41">
        <f t="shared" si="486"/>
        <v>0</v>
      </c>
      <c r="AM1258" s="41">
        <f t="shared" si="487"/>
        <v>0</v>
      </c>
      <c r="AN1258" s="41">
        <f t="shared" si="488"/>
        <v>0</v>
      </c>
      <c r="AO1258" s="41">
        <f t="shared" si="489"/>
        <v>0</v>
      </c>
      <c r="AP1258" s="41">
        <f t="shared" si="490"/>
        <v>0</v>
      </c>
      <c r="AQ1258" s="41">
        <f t="shared" si="491"/>
        <v>0</v>
      </c>
      <c r="AR1258" s="41">
        <f t="shared" si="492"/>
        <v>0</v>
      </c>
      <c r="AS1258" s="41">
        <f t="shared" si="493"/>
        <v>0</v>
      </c>
      <c r="AT1258" s="41">
        <f t="shared" si="494"/>
        <v>0</v>
      </c>
      <c r="AU1258" s="41">
        <f t="shared" si="495"/>
        <v>0</v>
      </c>
      <c r="AV1258" s="41">
        <f t="shared" si="496"/>
        <v>0</v>
      </c>
      <c r="AW1258" s="41">
        <f t="shared" si="497"/>
        <v>0</v>
      </c>
      <c r="AX1258" s="41">
        <f t="shared" si="498"/>
        <v>0</v>
      </c>
      <c r="AY1258" s="41">
        <f t="shared" si="499"/>
        <v>0</v>
      </c>
      <c r="AZ1258" s="41">
        <f t="shared" si="500"/>
        <v>0</v>
      </c>
    </row>
    <row r="1259" spans="1:52" ht="15" customHeight="1">
      <c r="A1259" s="159"/>
      <c r="B1259" s="179"/>
      <c r="C1259" s="220" t="s">
        <v>1300</v>
      </c>
      <c r="D1259" s="573" t="str">
        <f t="shared" si="483"/>
        <v/>
      </c>
      <c r="E1259" s="573"/>
      <c r="F1259" s="573"/>
      <c r="G1259" s="551" t="str">
        <f t="shared" si="484"/>
        <v/>
      </c>
      <c r="H1259" s="551"/>
      <c r="I1259" s="551"/>
      <c r="J1259" s="551"/>
      <c r="K1259" s="551"/>
      <c r="L1259" s="551"/>
      <c r="M1259" s="551"/>
      <c r="N1259" s="551"/>
      <c r="O1259" s="27"/>
      <c r="P1259" s="27"/>
      <c r="Q1259" s="27"/>
      <c r="R1259" s="27"/>
      <c r="S1259" s="27"/>
      <c r="T1259" s="27"/>
      <c r="U1259" s="27"/>
      <c r="V1259" s="27"/>
      <c r="W1259" s="27"/>
      <c r="X1259" s="27"/>
      <c r="Y1259" s="27"/>
      <c r="Z1259" s="27"/>
      <c r="AA1259" s="27"/>
      <c r="AB1259" s="27"/>
      <c r="AC1259" s="27"/>
      <c r="AD1259" s="27"/>
      <c r="AK1259" s="41">
        <f t="shared" si="485"/>
        <v>0</v>
      </c>
      <c r="AL1259" s="41">
        <f t="shared" si="486"/>
        <v>0</v>
      </c>
      <c r="AM1259" s="41">
        <f t="shared" si="487"/>
        <v>0</v>
      </c>
      <c r="AN1259" s="41">
        <f t="shared" si="488"/>
        <v>0</v>
      </c>
      <c r="AO1259" s="41">
        <f t="shared" si="489"/>
        <v>0</v>
      </c>
      <c r="AP1259" s="41">
        <f t="shared" si="490"/>
        <v>0</v>
      </c>
      <c r="AQ1259" s="41">
        <f t="shared" si="491"/>
        <v>0</v>
      </c>
      <c r="AR1259" s="41">
        <f t="shared" si="492"/>
        <v>0</v>
      </c>
      <c r="AS1259" s="41">
        <f t="shared" si="493"/>
        <v>0</v>
      </c>
      <c r="AT1259" s="41">
        <f t="shared" si="494"/>
        <v>0</v>
      </c>
      <c r="AU1259" s="41">
        <f t="shared" si="495"/>
        <v>0</v>
      </c>
      <c r="AV1259" s="41">
        <f t="shared" si="496"/>
        <v>0</v>
      </c>
      <c r="AW1259" s="41">
        <f t="shared" si="497"/>
        <v>0</v>
      </c>
      <c r="AX1259" s="41">
        <f t="shared" si="498"/>
        <v>0</v>
      </c>
      <c r="AY1259" s="41">
        <f t="shared" si="499"/>
        <v>0</v>
      </c>
      <c r="AZ1259" s="41">
        <f t="shared" si="500"/>
        <v>0</v>
      </c>
    </row>
    <row r="1260" spans="1:52" ht="15" customHeight="1">
      <c r="A1260" s="159"/>
      <c r="B1260" s="179"/>
      <c r="C1260" s="220" t="s">
        <v>1301</v>
      </c>
      <c r="D1260" s="573" t="str">
        <f t="shared" si="483"/>
        <v/>
      </c>
      <c r="E1260" s="573"/>
      <c r="F1260" s="573"/>
      <c r="G1260" s="551" t="str">
        <f t="shared" si="484"/>
        <v/>
      </c>
      <c r="H1260" s="551"/>
      <c r="I1260" s="551"/>
      <c r="J1260" s="551"/>
      <c r="K1260" s="551"/>
      <c r="L1260" s="551"/>
      <c r="M1260" s="551"/>
      <c r="N1260" s="551"/>
      <c r="O1260" s="27"/>
      <c r="P1260" s="27"/>
      <c r="Q1260" s="27"/>
      <c r="R1260" s="27"/>
      <c r="S1260" s="27"/>
      <c r="T1260" s="27"/>
      <c r="U1260" s="27"/>
      <c r="V1260" s="27"/>
      <c r="W1260" s="27"/>
      <c r="X1260" s="27"/>
      <c r="Y1260" s="27"/>
      <c r="Z1260" s="27"/>
      <c r="AA1260" s="27"/>
      <c r="AB1260" s="27"/>
      <c r="AC1260" s="27"/>
      <c r="AD1260" s="27"/>
      <c r="AK1260" s="41">
        <f t="shared" si="485"/>
        <v>0</v>
      </c>
      <c r="AL1260" s="41">
        <f t="shared" si="486"/>
        <v>0</v>
      </c>
      <c r="AM1260" s="41">
        <f t="shared" si="487"/>
        <v>0</v>
      </c>
      <c r="AN1260" s="41">
        <f t="shared" si="488"/>
        <v>0</v>
      </c>
      <c r="AO1260" s="41">
        <f t="shared" si="489"/>
        <v>0</v>
      </c>
      <c r="AP1260" s="41">
        <f t="shared" si="490"/>
        <v>0</v>
      </c>
      <c r="AQ1260" s="41">
        <f t="shared" si="491"/>
        <v>0</v>
      </c>
      <c r="AR1260" s="41">
        <f t="shared" si="492"/>
        <v>0</v>
      </c>
      <c r="AS1260" s="41">
        <f t="shared" si="493"/>
        <v>0</v>
      </c>
      <c r="AT1260" s="41">
        <f t="shared" si="494"/>
        <v>0</v>
      </c>
      <c r="AU1260" s="41">
        <f t="shared" si="495"/>
        <v>0</v>
      </c>
      <c r="AV1260" s="41">
        <f t="shared" si="496"/>
        <v>0</v>
      </c>
      <c r="AW1260" s="41">
        <f t="shared" si="497"/>
        <v>0</v>
      </c>
      <c r="AX1260" s="41">
        <f t="shared" si="498"/>
        <v>0</v>
      </c>
      <c r="AY1260" s="41">
        <f t="shared" si="499"/>
        <v>0</v>
      </c>
      <c r="AZ1260" s="41">
        <f t="shared" si="500"/>
        <v>0</v>
      </c>
    </row>
    <row r="1261" spans="1:52" ht="15" customHeight="1">
      <c r="A1261" s="159"/>
      <c r="B1261" s="179"/>
      <c r="C1261" s="220" t="s">
        <v>1302</v>
      </c>
      <c r="D1261" s="573" t="str">
        <f t="shared" si="483"/>
        <v/>
      </c>
      <c r="E1261" s="573"/>
      <c r="F1261" s="573"/>
      <c r="G1261" s="551" t="str">
        <f t="shared" si="484"/>
        <v/>
      </c>
      <c r="H1261" s="551"/>
      <c r="I1261" s="551"/>
      <c r="J1261" s="551"/>
      <c r="K1261" s="551"/>
      <c r="L1261" s="551"/>
      <c r="M1261" s="551"/>
      <c r="N1261" s="551"/>
      <c r="O1261" s="27"/>
      <c r="P1261" s="27"/>
      <c r="Q1261" s="27"/>
      <c r="R1261" s="27"/>
      <c r="S1261" s="27"/>
      <c r="T1261" s="27"/>
      <c r="U1261" s="27"/>
      <c r="V1261" s="27"/>
      <c r="W1261" s="27"/>
      <c r="X1261" s="27"/>
      <c r="Y1261" s="27"/>
      <c r="Z1261" s="27"/>
      <c r="AA1261" s="27"/>
      <c r="AB1261" s="27"/>
      <c r="AC1261" s="27"/>
      <c r="AD1261" s="27"/>
      <c r="AK1261" s="41">
        <f t="shared" si="485"/>
        <v>0</v>
      </c>
      <c r="AL1261" s="41">
        <f t="shared" si="486"/>
        <v>0</v>
      </c>
      <c r="AM1261" s="41">
        <f t="shared" si="487"/>
        <v>0</v>
      </c>
      <c r="AN1261" s="41">
        <f t="shared" si="488"/>
        <v>0</v>
      </c>
      <c r="AO1261" s="41">
        <f t="shared" si="489"/>
        <v>0</v>
      </c>
      <c r="AP1261" s="41">
        <f t="shared" si="490"/>
        <v>0</v>
      </c>
      <c r="AQ1261" s="41">
        <f t="shared" si="491"/>
        <v>0</v>
      </c>
      <c r="AR1261" s="41">
        <f t="shared" si="492"/>
        <v>0</v>
      </c>
      <c r="AS1261" s="41">
        <f t="shared" si="493"/>
        <v>0</v>
      </c>
      <c r="AT1261" s="41">
        <f t="shared" si="494"/>
        <v>0</v>
      </c>
      <c r="AU1261" s="41">
        <f t="shared" si="495"/>
        <v>0</v>
      </c>
      <c r="AV1261" s="41">
        <f t="shared" si="496"/>
        <v>0</v>
      </c>
      <c r="AW1261" s="41">
        <f t="shared" si="497"/>
        <v>0</v>
      </c>
      <c r="AX1261" s="41">
        <f t="shared" si="498"/>
        <v>0</v>
      </c>
      <c r="AY1261" s="41">
        <f t="shared" si="499"/>
        <v>0</v>
      </c>
      <c r="AZ1261" s="41">
        <f t="shared" si="500"/>
        <v>0</v>
      </c>
    </row>
    <row r="1262" spans="1:52" ht="15" customHeight="1">
      <c r="A1262" s="159"/>
      <c r="B1262" s="179"/>
      <c r="C1262" s="220" t="s">
        <v>1303</v>
      </c>
      <c r="D1262" s="573" t="str">
        <f t="shared" si="483"/>
        <v/>
      </c>
      <c r="E1262" s="573"/>
      <c r="F1262" s="573"/>
      <c r="G1262" s="551" t="str">
        <f t="shared" si="484"/>
        <v/>
      </c>
      <c r="H1262" s="551"/>
      <c r="I1262" s="551"/>
      <c r="J1262" s="551"/>
      <c r="K1262" s="551"/>
      <c r="L1262" s="551"/>
      <c r="M1262" s="551"/>
      <c r="N1262" s="551"/>
      <c r="O1262" s="27"/>
      <c r="P1262" s="27"/>
      <c r="Q1262" s="27"/>
      <c r="R1262" s="27"/>
      <c r="S1262" s="27"/>
      <c r="T1262" s="27"/>
      <c r="U1262" s="27"/>
      <c r="V1262" s="27"/>
      <c r="W1262" s="27"/>
      <c r="X1262" s="27"/>
      <c r="Y1262" s="27"/>
      <c r="Z1262" s="27"/>
      <c r="AA1262" s="27"/>
      <c r="AB1262" s="27"/>
      <c r="AC1262" s="27"/>
      <c r="AD1262" s="27"/>
      <c r="AK1262" s="41">
        <f t="shared" si="485"/>
        <v>0</v>
      </c>
      <c r="AL1262" s="41">
        <f t="shared" si="486"/>
        <v>0</v>
      </c>
      <c r="AM1262" s="41">
        <f t="shared" si="487"/>
        <v>0</v>
      </c>
      <c r="AN1262" s="41">
        <f t="shared" si="488"/>
        <v>0</v>
      </c>
      <c r="AO1262" s="41">
        <f t="shared" si="489"/>
        <v>0</v>
      </c>
      <c r="AP1262" s="41">
        <f t="shared" si="490"/>
        <v>0</v>
      </c>
      <c r="AQ1262" s="41">
        <f t="shared" si="491"/>
        <v>0</v>
      </c>
      <c r="AR1262" s="41">
        <f t="shared" si="492"/>
        <v>0</v>
      </c>
      <c r="AS1262" s="41">
        <f t="shared" si="493"/>
        <v>0</v>
      </c>
      <c r="AT1262" s="41">
        <f t="shared" si="494"/>
        <v>0</v>
      </c>
      <c r="AU1262" s="41">
        <f t="shared" si="495"/>
        <v>0</v>
      </c>
      <c r="AV1262" s="41">
        <f t="shared" si="496"/>
        <v>0</v>
      </c>
      <c r="AW1262" s="41">
        <f t="shared" si="497"/>
        <v>0</v>
      </c>
      <c r="AX1262" s="41">
        <f t="shared" si="498"/>
        <v>0</v>
      </c>
      <c r="AY1262" s="41">
        <f t="shared" si="499"/>
        <v>0</v>
      </c>
      <c r="AZ1262" s="41">
        <f t="shared" si="500"/>
        <v>0</v>
      </c>
    </row>
    <row r="1263" spans="1:52" ht="15" customHeight="1">
      <c r="A1263" s="159"/>
      <c r="B1263" s="179"/>
      <c r="C1263" s="220" t="s">
        <v>1304</v>
      </c>
      <c r="D1263" s="573" t="str">
        <f t="shared" si="483"/>
        <v/>
      </c>
      <c r="E1263" s="573"/>
      <c r="F1263" s="573"/>
      <c r="G1263" s="551" t="str">
        <f t="shared" si="484"/>
        <v/>
      </c>
      <c r="H1263" s="551"/>
      <c r="I1263" s="551"/>
      <c r="J1263" s="551"/>
      <c r="K1263" s="551"/>
      <c r="L1263" s="551"/>
      <c r="M1263" s="551"/>
      <c r="N1263" s="551"/>
      <c r="O1263" s="27"/>
      <c r="P1263" s="27"/>
      <c r="Q1263" s="27"/>
      <c r="R1263" s="27"/>
      <c r="S1263" s="27"/>
      <c r="T1263" s="27"/>
      <c r="U1263" s="27"/>
      <c r="V1263" s="27"/>
      <c r="W1263" s="27"/>
      <c r="X1263" s="27"/>
      <c r="Y1263" s="27"/>
      <c r="Z1263" s="27"/>
      <c r="AA1263" s="27"/>
      <c r="AB1263" s="27"/>
      <c r="AC1263" s="27"/>
      <c r="AD1263" s="27"/>
      <c r="AK1263" s="41">
        <f t="shared" si="485"/>
        <v>0</v>
      </c>
      <c r="AL1263" s="41">
        <f t="shared" si="486"/>
        <v>0</v>
      </c>
      <c r="AM1263" s="41">
        <f t="shared" si="487"/>
        <v>0</v>
      </c>
      <c r="AN1263" s="41">
        <f t="shared" si="488"/>
        <v>0</v>
      </c>
      <c r="AO1263" s="41">
        <f t="shared" si="489"/>
        <v>0</v>
      </c>
      <c r="AP1263" s="41">
        <f t="shared" si="490"/>
        <v>0</v>
      </c>
      <c r="AQ1263" s="41">
        <f t="shared" si="491"/>
        <v>0</v>
      </c>
      <c r="AR1263" s="41">
        <f t="shared" si="492"/>
        <v>0</v>
      </c>
      <c r="AS1263" s="41">
        <f t="shared" si="493"/>
        <v>0</v>
      </c>
      <c r="AT1263" s="41">
        <f t="shared" si="494"/>
        <v>0</v>
      </c>
      <c r="AU1263" s="41">
        <f t="shared" si="495"/>
        <v>0</v>
      </c>
      <c r="AV1263" s="41">
        <f t="shared" si="496"/>
        <v>0</v>
      </c>
      <c r="AW1263" s="41">
        <f t="shared" si="497"/>
        <v>0</v>
      </c>
      <c r="AX1263" s="41">
        <f t="shared" si="498"/>
        <v>0</v>
      </c>
      <c r="AY1263" s="41">
        <f t="shared" si="499"/>
        <v>0</v>
      </c>
      <c r="AZ1263" s="41">
        <f t="shared" si="500"/>
        <v>0</v>
      </c>
    </row>
    <row r="1264" spans="1:52" ht="15" customHeight="1">
      <c r="A1264" s="159"/>
      <c r="B1264" s="179"/>
      <c r="C1264" s="220" t="s">
        <v>1305</v>
      </c>
      <c r="D1264" s="573" t="str">
        <f t="shared" si="483"/>
        <v/>
      </c>
      <c r="E1264" s="573"/>
      <c r="F1264" s="573"/>
      <c r="G1264" s="551" t="str">
        <f t="shared" si="484"/>
        <v/>
      </c>
      <c r="H1264" s="551"/>
      <c r="I1264" s="551"/>
      <c r="J1264" s="551"/>
      <c r="K1264" s="551"/>
      <c r="L1264" s="551"/>
      <c r="M1264" s="551"/>
      <c r="N1264" s="551"/>
      <c r="O1264" s="27"/>
      <c r="P1264" s="27"/>
      <c r="Q1264" s="27"/>
      <c r="R1264" s="27"/>
      <c r="S1264" s="27"/>
      <c r="T1264" s="27"/>
      <c r="U1264" s="27"/>
      <c r="V1264" s="27"/>
      <c r="W1264" s="27"/>
      <c r="X1264" s="27"/>
      <c r="Y1264" s="27"/>
      <c r="Z1264" s="27"/>
      <c r="AA1264" s="27"/>
      <c r="AB1264" s="27"/>
      <c r="AC1264" s="27"/>
      <c r="AD1264" s="27"/>
      <c r="AK1264" s="41">
        <f t="shared" si="485"/>
        <v>0</v>
      </c>
      <c r="AL1264" s="41">
        <f t="shared" si="486"/>
        <v>0</v>
      </c>
      <c r="AM1264" s="41">
        <f t="shared" si="487"/>
        <v>0</v>
      </c>
      <c r="AN1264" s="41">
        <f t="shared" si="488"/>
        <v>0</v>
      </c>
      <c r="AO1264" s="41">
        <f t="shared" si="489"/>
        <v>0</v>
      </c>
      <c r="AP1264" s="41">
        <f t="shared" si="490"/>
        <v>0</v>
      </c>
      <c r="AQ1264" s="41">
        <f t="shared" si="491"/>
        <v>0</v>
      </c>
      <c r="AR1264" s="41">
        <f t="shared" si="492"/>
        <v>0</v>
      </c>
      <c r="AS1264" s="41">
        <f t="shared" si="493"/>
        <v>0</v>
      </c>
      <c r="AT1264" s="41">
        <f t="shared" si="494"/>
        <v>0</v>
      </c>
      <c r="AU1264" s="41">
        <f t="shared" si="495"/>
        <v>0</v>
      </c>
      <c r="AV1264" s="41">
        <f t="shared" si="496"/>
        <v>0</v>
      </c>
      <c r="AW1264" s="41">
        <f t="shared" si="497"/>
        <v>0</v>
      </c>
      <c r="AX1264" s="41">
        <f t="shared" si="498"/>
        <v>0</v>
      </c>
      <c r="AY1264" s="41">
        <f t="shared" si="499"/>
        <v>0</v>
      </c>
      <c r="AZ1264" s="41">
        <f t="shared" si="500"/>
        <v>0</v>
      </c>
    </row>
    <row r="1265" spans="1:52" ht="15" customHeight="1">
      <c r="A1265" s="159"/>
      <c r="B1265" s="179"/>
      <c r="C1265" s="220" t="s">
        <v>1306</v>
      </c>
      <c r="D1265" s="573" t="str">
        <f t="shared" si="483"/>
        <v/>
      </c>
      <c r="E1265" s="573"/>
      <c r="F1265" s="573"/>
      <c r="G1265" s="551" t="str">
        <f t="shared" si="484"/>
        <v/>
      </c>
      <c r="H1265" s="551"/>
      <c r="I1265" s="551"/>
      <c r="J1265" s="551"/>
      <c r="K1265" s="551"/>
      <c r="L1265" s="551"/>
      <c r="M1265" s="551"/>
      <c r="N1265" s="551"/>
      <c r="O1265" s="27"/>
      <c r="P1265" s="27"/>
      <c r="Q1265" s="27"/>
      <c r="R1265" s="27"/>
      <c r="S1265" s="27"/>
      <c r="T1265" s="27"/>
      <c r="U1265" s="27"/>
      <c r="V1265" s="27"/>
      <c r="W1265" s="27"/>
      <c r="X1265" s="27"/>
      <c r="Y1265" s="27"/>
      <c r="Z1265" s="27"/>
      <c r="AA1265" s="27"/>
      <c r="AB1265" s="27"/>
      <c r="AC1265" s="27"/>
      <c r="AD1265" s="27"/>
      <c r="AK1265" s="41">
        <f t="shared" si="485"/>
        <v>0</v>
      </c>
      <c r="AL1265" s="41">
        <f t="shared" si="486"/>
        <v>0</v>
      </c>
      <c r="AM1265" s="41">
        <f t="shared" si="487"/>
        <v>0</v>
      </c>
      <c r="AN1265" s="41">
        <f t="shared" si="488"/>
        <v>0</v>
      </c>
      <c r="AO1265" s="41">
        <f t="shared" si="489"/>
        <v>0</v>
      </c>
      <c r="AP1265" s="41">
        <f t="shared" si="490"/>
        <v>0</v>
      </c>
      <c r="AQ1265" s="41">
        <f t="shared" si="491"/>
        <v>0</v>
      </c>
      <c r="AR1265" s="41">
        <f t="shared" si="492"/>
        <v>0</v>
      </c>
      <c r="AS1265" s="41">
        <f t="shared" si="493"/>
        <v>0</v>
      </c>
      <c r="AT1265" s="41">
        <f t="shared" si="494"/>
        <v>0</v>
      </c>
      <c r="AU1265" s="41">
        <f t="shared" si="495"/>
        <v>0</v>
      </c>
      <c r="AV1265" s="41">
        <f t="shared" si="496"/>
        <v>0</v>
      </c>
      <c r="AW1265" s="41">
        <f t="shared" si="497"/>
        <v>0</v>
      </c>
      <c r="AX1265" s="41">
        <f t="shared" si="498"/>
        <v>0</v>
      </c>
      <c r="AY1265" s="41">
        <f t="shared" si="499"/>
        <v>0</v>
      </c>
      <c r="AZ1265" s="41">
        <f t="shared" si="500"/>
        <v>0</v>
      </c>
    </row>
    <row r="1266" spans="1:52" ht="15" customHeight="1">
      <c r="A1266" s="159"/>
      <c r="B1266" s="179"/>
      <c r="C1266" s="220" t="s">
        <v>1307</v>
      </c>
      <c r="D1266" s="573" t="str">
        <f t="shared" si="483"/>
        <v/>
      </c>
      <c r="E1266" s="573"/>
      <c r="F1266" s="573"/>
      <c r="G1266" s="551" t="str">
        <f t="shared" si="484"/>
        <v/>
      </c>
      <c r="H1266" s="551"/>
      <c r="I1266" s="551"/>
      <c r="J1266" s="551"/>
      <c r="K1266" s="551"/>
      <c r="L1266" s="551"/>
      <c r="M1266" s="551"/>
      <c r="N1266" s="551"/>
      <c r="O1266" s="27"/>
      <c r="P1266" s="27"/>
      <c r="Q1266" s="27"/>
      <c r="R1266" s="27"/>
      <c r="S1266" s="27"/>
      <c r="T1266" s="27"/>
      <c r="U1266" s="27"/>
      <c r="V1266" s="27"/>
      <c r="W1266" s="27"/>
      <c r="X1266" s="27"/>
      <c r="Y1266" s="27"/>
      <c r="Z1266" s="27"/>
      <c r="AA1266" s="27"/>
      <c r="AB1266" s="27"/>
      <c r="AC1266" s="27"/>
      <c r="AD1266" s="27"/>
      <c r="AK1266" s="41">
        <f t="shared" si="485"/>
        <v>0</v>
      </c>
      <c r="AL1266" s="41">
        <f t="shared" si="486"/>
        <v>0</v>
      </c>
      <c r="AM1266" s="41">
        <f t="shared" si="487"/>
        <v>0</v>
      </c>
      <c r="AN1266" s="41">
        <f t="shared" si="488"/>
        <v>0</v>
      </c>
      <c r="AO1266" s="41">
        <f t="shared" si="489"/>
        <v>0</v>
      </c>
      <c r="AP1266" s="41">
        <f t="shared" si="490"/>
        <v>0</v>
      </c>
      <c r="AQ1266" s="41">
        <f t="shared" si="491"/>
        <v>0</v>
      </c>
      <c r="AR1266" s="41">
        <f t="shared" si="492"/>
        <v>0</v>
      </c>
      <c r="AS1266" s="41">
        <f t="shared" si="493"/>
        <v>0</v>
      </c>
      <c r="AT1266" s="41">
        <f t="shared" si="494"/>
        <v>0</v>
      </c>
      <c r="AU1266" s="41">
        <f t="shared" si="495"/>
        <v>0</v>
      </c>
      <c r="AV1266" s="41">
        <f t="shared" si="496"/>
        <v>0</v>
      </c>
      <c r="AW1266" s="41">
        <f t="shared" si="497"/>
        <v>0</v>
      </c>
      <c r="AX1266" s="41">
        <f t="shared" si="498"/>
        <v>0</v>
      </c>
      <c r="AY1266" s="41">
        <f t="shared" si="499"/>
        <v>0</v>
      </c>
      <c r="AZ1266" s="41">
        <f t="shared" si="500"/>
        <v>0</v>
      </c>
    </row>
    <row r="1267" spans="1:52" ht="15" customHeight="1">
      <c r="A1267" s="159"/>
      <c r="B1267" s="179"/>
      <c r="C1267" s="220" t="s">
        <v>1308</v>
      </c>
      <c r="D1267" s="573" t="str">
        <f t="shared" si="483"/>
        <v/>
      </c>
      <c r="E1267" s="573"/>
      <c r="F1267" s="573"/>
      <c r="G1267" s="551" t="str">
        <f t="shared" si="484"/>
        <v/>
      </c>
      <c r="H1267" s="551"/>
      <c r="I1267" s="551"/>
      <c r="J1267" s="551"/>
      <c r="K1267" s="551"/>
      <c r="L1267" s="551"/>
      <c r="M1267" s="551"/>
      <c r="N1267" s="551"/>
      <c r="O1267" s="27"/>
      <c r="P1267" s="27"/>
      <c r="Q1267" s="27"/>
      <c r="R1267" s="27"/>
      <c r="S1267" s="27"/>
      <c r="T1267" s="27"/>
      <c r="U1267" s="27"/>
      <c r="V1267" s="27"/>
      <c r="W1267" s="27"/>
      <c r="X1267" s="27"/>
      <c r="Y1267" s="27"/>
      <c r="Z1267" s="27"/>
      <c r="AA1267" s="27"/>
      <c r="AB1267" s="27"/>
      <c r="AC1267" s="27"/>
      <c r="AD1267" s="27"/>
      <c r="AK1267" s="41">
        <f t="shared" si="485"/>
        <v>0</v>
      </c>
      <c r="AL1267" s="41">
        <f t="shared" si="486"/>
        <v>0</v>
      </c>
      <c r="AM1267" s="41">
        <f t="shared" si="487"/>
        <v>0</v>
      </c>
      <c r="AN1267" s="41">
        <f t="shared" si="488"/>
        <v>0</v>
      </c>
      <c r="AO1267" s="41">
        <f t="shared" si="489"/>
        <v>0</v>
      </c>
      <c r="AP1267" s="41">
        <f t="shared" si="490"/>
        <v>0</v>
      </c>
      <c r="AQ1267" s="41">
        <f t="shared" si="491"/>
        <v>0</v>
      </c>
      <c r="AR1267" s="41">
        <f t="shared" si="492"/>
        <v>0</v>
      </c>
      <c r="AS1267" s="41">
        <f t="shared" si="493"/>
        <v>0</v>
      </c>
      <c r="AT1267" s="41">
        <f t="shared" si="494"/>
        <v>0</v>
      </c>
      <c r="AU1267" s="41">
        <f t="shared" si="495"/>
        <v>0</v>
      </c>
      <c r="AV1267" s="41">
        <f t="shared" si="496"/>
        <v>0</v>
      </c>
      <c r="AW1267" s="41">
        <f t="shared" si="497"/>
        <v>0</v>
      </c>
      <c r="AX1267" s="41">
        <f t="shared" si="498"/>
        <v>0</v>
      </c>
      <c r="AY1267" s="41">
        <f t="shared" si="499"/>
        <v>0</v>
      </c>
      <c r="AZ1267" s="41">
        <f t="shared" si="500"/>
        <v>0</v>
      </c>
    </row>
    <row r="1268" spans="1:52" ht="15" customHeight="1">
      <c r="A1268" s="159"/>
      <c r="B1268" s="179"/>
      <c r="C1268" s="220" t="s">
        <v>1309</v>
      </c>
      <c r="D1268" s="573" t="str">
        <f t="shared" si="483"/>
        <v/>
      </c>
      <c r="E1268" s="573"/>
      <c r="F1268" s="573"/>
      <c r="G1268" s="551" t="str">
        <f t="shared" si="484"/>
        <v/>
      </c>
      <c r="H1268" s="551"/>
      <c r="I1268" s="551"/>
      <c r="J1268" s="551"/>
      <c r="K1268" s="551"/>
      <c r="L1268" s="551"/>
      <c r="M1268" s="551"/>
      <c r="N1268" s="551"/>
      <c r="O1268" s="27"/>
      <c r="P1268" s="27"/>
      <c r="Q1268" s="27"/>
      <c r="R1268" s="27"/>
      <c r="S1268" s="27"/>
      <c r="T1268" s="27"/>
      <c r="U1268" s="27"/>
      <c r="V1268" s="27"/>
      <c r="W1268" s="27"/>
      <c r="X1268" s="27"/>
      <c r="Y1268" s="27"/>
      <c r="Z1268" s="27"/>
      <c r="AA1268" s="27"/>
      <c r="AB1268" s="27"/>
      <c r="AC1268" s="27"/>
      <c r="AD1268" s="27"/>
      <c r="AK1268" s="41">
        <f t="shared" si="485"/>
        <v>0</v>
      </c>
      <c r="AL1268" s="41">
        <f t="shared" si="486"/>
        <v>0</v>
      </c>
      <c r="AM1268" s="41">
        <f t="shared" si="487"/>
        <v>0</v>
      </c>
      <c r="AN1268" s="41">
        <f t="shared" si="488"/>
        <v>0</v>
      </c>
      <c r="AO1268" s="41">
        <f t="shared" si="489"/>
        <v>0</v>
      </c>
      <c r="AP1268" s="41">
        <f t="shared" si="490"/>
        <v>0</v>
      </c>
      <c r="AQ1268" s="41">
        <f t="shared" si="491"/>
        <v>0</v>
      </c>
      <c r="AR1268" s="41">
        <f t="shared" si="492"/>
        <v>0</v>
      </c>
      <c r="AS1268" s="41">
        <f t="shared" si="493"/>
        <v>0</v>
      </c>
      <c r="AT1268" s="41">
        <f t="shared" si="494"/>
        <v>0</v>
      </c>
      <c r="AU1268" s="41">
        <f t="shared" si="495"/>
        <v>0</v>
      </c>
      <c r="AV1268" s="41">
        <f t="shared" si="496"/>
        <v>0</v>
      </c>
      <c r="AW1268" s="41">
        <f t="shared" si="497"/>
        <v>0</v>
      </c>
      <c r="AX1268" s="41">
        <f t="shared" si="498"/>
        <v>0</v>
      </c>
      <c r="AY1268" s="41">
        <f t="shared" si="499"/>
        <v>0</v>
      </c>
      <c r="AZ1268" s="41">
        <f t="shared" si="500"/>
        <v>0</v>
      </c>
    </row>
    <row r="1269" spans="1:52" ht="15" customHeight="1">
      <c r="A1269" s="159"/>
      <c r="B1269" s="179"/>
      <c r="C1269" s="220" t="s">
        <v>1310</v>
      </c>
      <c r="D1269" s="573" t="str">
        <f t="shared" si="483"/>
        <v/>
      </c>
      <c r="E1269" s="573"/>
      <c r="F1269" s="573"/>
      <c r="G1269" s="551" t="str">
        <f t="shared" si="484"/>
        <v/>
      </c>
      <c r="H1269" s="551"/>
      <c r="I1269" s="551"/>
      <c r="J1269" s="551"/>
      <c r="K1269" s="551"/>
      <c r="L1269" s="551"/>
      <c r="M1269" s="551"/>
      <c r="N1269" s="551"/>
      <c r="O1269" s="27"/>
      <c r="P1269" s="27"/>
      <c r="Q1269" s="27"/>
      <c r="R1269" s="27"/>
      <c r="S1269" s="27"/>
      <c r="T1269" s="27"/>
      <c r="U1269" s="27"/>
      <c r="V1269" s="27"/>
      <c r="W1269" s="27"/>
      <c r="X1269" s="27"/>
      <c r="Y1269" s="27"/>
      <c r="Z1269" s="27"/>
      <c r="AA1269" s="27"/>
      <c r="AB1269" s="27"/>
      <c r="AC1269" s="27"/>
      <c r="AD1269" s="27"/>
      <c r="AK1269" s="41">
        <f t="shared" si="485"/>
        <v>0</v>
      </c>
      <c r="AL1269" s="41">
        <f t="shared" si="486"/>
        <v>0</v>
      </c>
      <c r="AM1269" s="41">
        <f t="shared" si="487"/>
        <v>0</v>
      </c>
      <c r="AN1269" s="41">
        <f t="shared" si="488"/>
        <v>0</v>
      </c>
      <c r="AO1269" s="41">
        <f t="shared" si="489"/>
        <v>0</v>
      </c>
      <c r="AP1269" s="41">
        <f t="shared" si="490"/>
        <v>0</v>
      </c>
      <c r="AQ1269" s="41">
        <f t="shared" si="491"/>
        <v>0</v>
      </c>
      <c r="AR1269" s="41">
        <f t="shared" si="492"/>
        <v>0</v>
      </c>
      <c r="AS1269" s="41">
        <f t="shared" si="493"/>
        <v>0</v>
      </c>
      <c r="AT1269" s="41">
        <f t="shared" si="494"/>
        <v>0</v>
      </c>
      <c r="AU1269" s="41">
        <f t="shared" si="495"/>
        <v>0</v>
      </c>
      <c r="AV1269" s="41">
        <f t="shared" si="496"/>
        <v>0</v>
      </c>
      <c r="AW1269" s="41">
        <f t="shared" si="497"/>
        <v>0</v>
      </c>
      <c r="AX1269" s="41">
        <f t="shared" si="498"/>
        <v>0</v>
      </c>
      <c r="AY1269" s="41">
        <f t="shared" si="499"/>
        <v>0</v>
      </c>
      <c r="AZ1269" s="41">
        <f t="shared" si="500"/>
        <v>0</v>
      </c>
    </row>
    <row r="1270" spans="1:52" ht="15" customHeight="1">
      <c r="A1270" s="159"/>
      <c r="B1270" s="179"/>
      <c r="C1270" s="220" t="s">
        <v>1311</v>
      </c>
      <c r="D1270" s="573" t="str">
        <f t="shared" si="483"/>
        <v/>
      </c>
      <c r="E1270" s="573"/>
      <c r="F1270" s="573"/>
      <c r="G1270" s="551" t="str">
        <f t="shared" si="484"/>
        <v/>
      </c>
      <c r="H1270" s="551"/>
      <c r="I1270" s="551"/>
      <c r="J1270" s="551"/>
      <c r="K1270" s="551"/>
      <c r="L1270" s="551"/>
      <c r="M1270" s="551"/>
      <c r="N1270" s="551"/>
      <c r="O1270" s="27"/>
      <c r="P1270" s="27"/>
      <c r="Q1270" s="27"/>
      <c r="R1270" s="27"/>
      <c r="S1270" s="27"/>
      <c r="T1270" s="27"/>
      <c r="U1270" s="27"/>
      <c r="V1270" s="27"/>
      <c r="W1270" s="27"/>
      <c r="X1270" s="27"/>
      <c r="Y1270" s="27"/>
      <c r="Z1270" s="27"/>
      <c r="AA1270" s="27"/>
      <c r="AB1270" s="27"/>
      <c r="AC1270" s="27"/>
      <c r="AD1270" s="27"/>
      <c r="AK1270" s="41">
        <f t="shared" si="485"/>
        <v>0</v>
      </c>
      <c r="AL1270" s="41">
        <f t="shared" si="486"/>
        <v>0</v>
      </c>
      <c r="AM1270" s="41">
        <f t="shared" si="487"/>
        <v>0</v>
      </c>
      <c r="AN1270" s="41">
        <f t="shared" si="488"/>
        <v>0</v>
      </c>
      <c r="AO1270" s="41">
        <f t="shared" si="489"/>
        <v>0</v>
      </c>
      <c r="AP1270" s="41">
        <f t="shared" si="490"/>
        <v>0</v>
      </c>
      <c r="AQ1270" s="41">
        <f t="shared" si="491"/>
        <v>0</v>
      </c>
      <c r="AR1270" s="41">
        <f t="shared" si="492"/>
        <v>0</v>
      </c>
      <c r="AS1270" s="41">
        <f t="shared" si="493"/>
        <v>0</v>
      </c>
      <c r="AT1270" s="41">
        <f t="shared" si="494"/>
        <v>0</v>
      </c>
      <c r="AU1270" s="41">
        <f t="shared" si="495"/>
        <v>0</v>
      </c>
      <c r="AV1270" s="41">
        <f t="shared" si="496"/>
        <v>0</v>
      </c>
      <c r="AW1270" s="41">
        <f t="shared" si="497"/>
        <v>0</v>
      </c>
      <c r="AX1270" s="41">
        <f t="shared" si="498"/>
        <v>0</v>
      </c>
      <c r="AY1270" s="41">
        <f t="shared" si="499"/>
        <v>0</v>
      </c>
      <c r="AZ1270" s="41">
        <f t="shared" si="500"/>
        <v>0</v>
      </c>
    </row>
    <row r="1271" spans="1:52" ht="15" customHeight="1">
      <c r="A1271" s="159"/>
      <c r="B1271" s="179"/>
      <c r="C1271" s="220" t="s">
        <v>1312</v>
      </c>
      <c r="D1271" s="573" t="str">
        <f t="shared" si="483"/>
        <v/>
      </c>
      <c r="E1271" s="573"/>
      <c r="F1271" s="573"/>
      <c r="G1271" s="551" t="str">
        <f t="shared" si="484"/>
        <v/>
      </c>
      <c r="H1271" s="551"/>
      <c r="I1271" s="551"/>
      <c r="J1271" s="551"/>
      <c r="K1271" s="551"/>
      <c r="L1271" s="551"/>
      <c r="M1271" s="551"/>
      <c r="N1271" s="551"/>
      <c r="O1271" s="27"/>
      <c r="P1271" s="27"/>
      <c r="Q1271" s="27"/>
      <c r="R1271" s="27"/>
      <c r="S1271" s="27"/>
      <c r="T1271" s="27"/>
      <c r="U1271" s="27"/>
      <c r="V1271" s="27"/>
      <c r="W1271" s="27"/>
      <c r="X1271" s="27"/>
      <c r="Y1271" s="27"/>
      <c r="Z1271" s="27"/>
      <c r="AA1271" s="27"/>
      <c r="AB1271" s="27"/>
      <c r="AC1271" s="27"/>
      <c r="AD1271" s="27"/>
      <c r="AK1271" s="41">
        <f t="shared" si="485"/>
        <v>0</v>
      </c>
      <c r="AL1271" s="41">
        <f t="shared" si="486"/>
        <v>0</v>
      </c>
      <c r="AM1271" s="41">
        <f t="shared" si="487"/>
        <v>0</v>
      </c>
      <c r="AN1271" s="41">
        <f t="shared" si="488"/>
        <v>0</v>
      </c>
      <c r="AO1271" s="41">
        <f t="shared" si="489"/>
        <v>0</v>
      </c>
      <c r="AP1271" s="41">
        <f t="shared" si="490"/>
        <v>0</v>
      </c>
      <c r="AQ1271" s="41">
        <f t="shared" si="491"/>
        <v>0</v>
      </c>
      <c r="AR1271" s="41">
        <f t="shared" si="492"/>
        <v>0</v>
      </c>
      <c r="AS1271" s="41">
        <f t="shared" si="493"/>
        <v>0</v>
      </c>
      <c r="AT1271" s="41">
        <f t="shared" si="494"/>
        <v>0</v>
      </c>
      <c r="AU1271" s="41">
        <f t="shared" si="495"/>
        <v>0</v>
      </c>
      <c r="AV1271" s="41">
        <f t="shared" si="496"/>
        <v>0</v>
      </c>
      <c r="AW1271" s="41">
        <f t="shared" si="497"/>
        <v>0</v>
      </c>
      <c r="AX1271" s="41">
        <f t="shared" si="498"/>
        <v>0</v>
      </c>
      <c r="AY1271" s="41">
        <f t="shared" si="499"/>
        <v>0</v>
      </c>
      <c r="AZ1271" s="41">
        <f t="shared" si="500"/>
        <v>0</v>
      </c>
    </row>
    <row r="1272" spans="1:52" ht="15" customHeight="1">
      <c r="A1272" s="159"/>
      <c r="B1272" s="179"/>
      <c r="C1272" s="220" t="s">
        <v>1313</v>
      </c>
      <c r="D1272" s="573" t="str">
        <f t="shared" si="483"/>
        <v/>
      </c>
      <c r="E1272" s="573"/>
      <c r="F1272" s="573"/>
      <c r="G1272" s="551" t="str">
        <f t="shared" si="484"/>
        <v/>
      </c>
      <c r="H1272" s="551"/>
      <c r="I1272" s="551"/>
      <c r="J1272" s="551"/>
      <c r="K1272" s="551"/>
      <c r="L1272" s="551"/>
      <c r="M1272" s="551"/>
      <c r="N1272" s="551"/>
      <c r="O1272" s="27"/>
      <c r="P1272" s="27"/>
      <c r="Q1272" s="27"/>
      <c r="R1272" s="27"/>
      <c r="S1272" s="27"/>
      <c r="T1272" s="27"/>
      <c r="U1272" s="27"/>
      <c r="V1272" s="27"/>
      <c r="W1272" s="27"/>
      <c r="X1272" s="27"/>
      <c r="Y1272" s="27"/>
      <c r="Z1272" s="27"/>
      <c r="AA1272" s="27"/>
      <c r="AB1272" s="27"/>
      <c r="AC1272" s="27"/>
      <c r="AD1272" s="27"/>
      <c r="AK1272" s="41">
        <f t="shared" si="485"/>
        <v>0</v>
      </c>
      <c r="AL1272" s="41">
        <f t="shared" si="486"/>
        <v>0</v>
      </c>
      <c r="AM1272" s="41">
        <f t="shared" si="487"/>
        <v>0</v>
      </c>
      <c r="AN1272" s="41">
        <f t="shared" si="488"/>
        <v>0</v>
      </c>
      <c r="AO1272" s="41">
        <f t="shared" si="489"/>
        <v>0</v>
      </c>
      <c r="AP1272" s="41">
        <f t="shared" si="490"/>
        <v>0</v>
      </c>
      <c r="AQ1272" s="41">
        <f t="shared" si="491"/>
        <v>0</v>
      </c>
      <c r="AR1272" s="41">
        <f t="shared" si="492"/>
        <v>0</v>
      </c>
      <c r="AS1272" s="41">
        <f t="shared" si="493"/>
        <v>0</v>
      </c>
      <c r="AT1272" s="41">
        <f t="shared" si="494"/>
        <v>0</v>
      </c>
      <c r="AU1272" s="41">
        <f t="shared" si="495"/>
        <v>0</v>
      </c>
      <c r="AV1272" s="41">
        <f t="shared" si="496"/>
        <v>0</v>
      </c>
      <c r="AW1272" s="41">
        <f t="shared" si="497"/>
        <v>0</v>
      </c>
      <c r="AX1272" s="41">
        <f t="shared" si="498"/>
        <v>0</v>
      </c>
      <c r="AY1272" s="41">
        <f t="shared" si="499"/>
        <v>0</v>
      </c>
      <c r="AZ1272" s="41">
        <f t="shared" si="500"/>
        <v>0</v>
      </c>
    </row>
    <row r="1273" spans="1:52" ht="15" customHeight="1">
      <c r="A1273" s="159"/>
      <c r="B1273" s="179"/>
      <c r="C1273" s="220" t="s">
        <v>1314</v>
      </c>
      <c r="D1273" s="573" t="str">
        <f t="shared" si="483"/>
        <v/>
      </c>
      <c r="E1273" s="573"/>
      <c r="F1273" s="573"/>
      <c r="G1273" s="551" t="str">
        <f t="shared" si="484"/>
        <v/>
      </c>
      <c r="H1273" s="551"/>
      <c r="I1273" s="551"/>
      <c r="J1273" s="551"/>
      <c r="K1273" s="551"/>
      <c r="L1273" s="551"/>
      <c r="M1273" s="551"/>
      <c r="N1273" s="551"/>
      <c r="O1273" s="27"/>
      <c r="P1273" s="27"/>
      <c r="Q1273" s="27"/>
      <c r="R1273" s="27"/>
      <c r="S1273" s="27"/>
      <c r="T1273" s="27"/>
      <c r="U1273" s="27"/>
      <c r="V1273" s="27"/>
      <c r="W1273" s="27"/>
      <c r="X1273" s="27"/>
      <c r="Y1273" s="27"/>
      <c r="Z1273" s="27"/>
      <c r="AA1273" s="27"/>
      <c r="AB1273" s="27"/>
      <c r="AC1273" s="27"/>
      <c r="AD1273" s="27"/>
      <c r="AK1273" s="41">
        <f t="shared" si="485"/>
        <v>0</v>
      </c>
      <c r="AL1273" s="41">
        <f t="shared" si="486"/>
        <v>0</v>
      </c>
      <c r="AM1273" s="41">
        <f t="shared" si="487"/>
        <v>0</v>
      </c>
      <c r="AN1273" s="41">
        <f t="shared" si="488"/>
        <v>0</v>
      </c>
      <c r="AO1273" s="41">
        <f t="shared" si="489"/>
        <v>0</v>
      </c>
      <c r="AP1273" s="41">
        <f t="shared" si="490"/>
        <v>0</v>
      </c>
      <c r="AQ1273" s="41">
        <f t="shared" si="491"/>
        <v>0</v>
      </c>
      <c r="AR1273" s="41">
        <f t="shared" si="492"/>
        <v>0</v>
      </c>
      <c r="AS1273" s="41">
        <f t="shared" si="493"/>
        <v>0</v>
      </c>
      <c r="AT1273" s="41">
        <f t="shared" si="494"/>
        <v>0</v>
      </c>
      <c r="AU1273" s="41">
        <f t="shared" si="495"/>
        <v>0</v>
      </c>
      <c r="AV1273" s="41">
        <f t="shared" si="496"/>
        <v>0</v>
      </c>
      <c r="AW1273" s="41">
        <f t="shared" si="497"/>
        <v>0</v>
      </c>
      <c r="AX1273" s="41">
        <f t="shared" si="498"/>
        <v>0</v>
      </c>
      <c r="AY1273" s="41">
        <f t="shared" si="499"/>
        <v>0</v>
      </c>
      <c r="AZ1273" s="41">
        <f t="shared" si="500"/>
        <v>0</v>
      </c>
    </row>
    <row r="1274" spans="1:52" ht="15" customHeight="1">
      <c r="A1274" s="159"/>
      <c r="B1274" s="179"/>
      <c r="C1274" s="220" t="s">
        <v>1315</v>
      </c>
      <c r="D1274" s="573" t="str">
        <f t="shared" si="483"/>
        <v/>
      </c>
      <c r="E1274" s="573"/>
      <c r="F1274" s="573"/>
      <c r="G1274" s="551" t="str">
        <f t="shared" si="484"/>
        <v/>
      </c>
      <c r="H1274" s="551"/>
      <c r="I1274" s="551"/>
      <c r="J1274" s="551"/>
      <c r="K1274" s="551"/>
      <c r="L1274" s="551"/>
      <c r="M1274" s="551"/>
      <c r="N1274" s="551"/>
      <c r="O1274" s="27"/>
      <c r="P1274" s="27"/>
      <c r="Q1274" s="27"/>
      <c r="R1274" s="27"/>
      <c r="S1274" s="27"/>
      <c r="T1274" s="27"/>
      <c r="U1274" s="27"/>
      <c r="V1274" s="27"/>
      <c r="W1274" s="27"/>
      <c r="X1274" s="27"/>
      <c r="Y1274" s="27"/>
      <c r="Z1274" s="27"/>
      <c r="AA1274" s="27"/>
      <c r="AB1274" s="27"/>
      <c r="AC1274" s="27"/>
      <c r="AD1274" s="27"/>
      <c r="AK1274" s="41">
        <f t="shared" si="485"/>
        <v>0</v>
      </c>
      <c r="AL1274" s="41">
        <f t="shared" si="486"/>
        <v>0</v>
      </c>
      <c r="AM1274" s="41">
        <f t="shared" si="487"/>
        <v>0</v>
      </c>
      <c r="AN1274" s="41">
        <f t="shared" si="488"/>
        <v>0</v>
      </c>
      <c r="AO1274" s="41">
        <f t="shared" si="489"/>
        <v>0</v>
      </c>
      <c r="AP1274" s="41">
        <f t="shared" si="490"/>
        <v>0</v>
      </c>
      <c r="AQ1274" s="41">
        <f t="shared" si="491"/>
        <v>0</v>
      </c>
      <c r="AR1274" s="41">
        <f t="shared" si="492"/>
        <v>0</v>
      </c>
      <c r="AS1274" s="41">
        <f t="shared" si="493"/>
        <v>0</v>
      </c>
      <c r="AT1274" s="41">
        <f t="shared" si="494"/>
        <v>0</v>
      </c>
      <c r="AU1274" s="41">
        <f t="shared" si="495"/>
        <v>0</v>
      </c>
      <c r="AV1274" s="41">
        <f t="shared" si="496"/>
        <v>0</v>
      </c>
      <c r="AW1274" s="41">
        <f t="shared" si="497"/>
        <v>0</v>
      </c>
      <c r="AX1274" s="41">
        <f t="shared" si="498"/>
        <v>0</v>
      </c>
      <c r="AY1274" s="41">
        <f t="shared" si="499"/>
        <v>0</v>
      </c>
      <c r="AZ1274" s="41">
        <f t="shared" si="500"/>
        <v>0</v>
      </c>
    </row>
    <row r="1275" spans="1:52" ht="15" customHeight="1">
      <c r="A1275" s="159"/>
      <c r="B1275" s="179"/>
      <c r="C1275" s="220" t="s">
        <v>1316</v>
      </c>
      <c r="D1275" s="573" t="str">
        <f t="shared" si="483"/>
        <v/>
      </c>
      <c r="E1275" s="573"/>
      <c r="F1275" s="573"/>
      <c r="G1275" s="551" t="str">
        <f t="shared" si="484"/>
        <v/>
      </c>
      <c r="H1275" s="551"/>
      <c r="I1275" s="551"/>
      <c r="J1275" s="551"/>
      <c r="K1275" s="551"/>
      <c r="L1275" s="551"/>
      <c r="M1275" s="551"/>
      <c r="N1275" s="551"/>
      <c r="O1275" s="27"/>
      <c r="P1275" s="27"/>
      <c r="Q1275" s="27"/>
      <c r="R1275" s="27"/>
      <c r="S1275" s="27"/>
      <c r="T1275" s="27"/>
      <c r="U1275" s="27"/>
      <c r="V1275" s="27"/>
      <c r="W1275" s="27"/>
      <c r="X1275" s="27"/>
      <c r="Y1275" s="27"/>
      <c r="Z1275" s="27"/>
      <c r="AA1275" s="27"/>
      <c r="AB1275" s="27"/>
      <c r="AC1275" s="27"/>
      <c r="AD1275" s="27"/>
      <c r="AK1275" s="41">
        <f t="shared" si="485"/>
        <v>0</v>
      </c>
      <c r="AL1275" s="41">
        <f t="shared" si="486"/>
        <v>0</v>
      </c>
      <c r="AM1275" s="41">
        <f t="shared" si="487"/>
        <v>0</v>
      </c>
      <c r="AN1275" s="41">
        <f t="shared" si="488"/>
        <v>0</v>
      </c>
      <c r="AO1275" s="41">
        <f t="shared" si="489"/>
        <v>0</v>
      </c>
      <c r="AP1275" s="41">
        <f t="shared" si="490"/>
        <v>0</v>
      </c>
      <c r="AQ1275" s="41">
        <f t="shared" si="491"/>
        <v>0</v>
      </c>
      <c r="AR1275" s="41">
        <f t="shared" si="492"/>
        <v>0</v>
      </c>
      <c r="AS1275" s="41">
        <f t="shared" si="493"/>
        <v>0</v>
      </c>
      <c r="AT1275" s="41">
        <f t="shared" si="494"/>
        <v>0</v>
      </c>
      <c r="AU1275" s="41">
        <f t="shared" si="495"/>
        <v>0</v>
      </c>
      <c r="AV1275" s="41">
        <f t="shared" si="496"/>
        <v>0</v>
      </c>
      <c r="AW1275" s="41">
        <f t="shared" si="497"/>
        <v>0</v>
      </c>
      <c r="AX1275" s="41">
        <f t="shared" si="498"/>
        <v>0</v>
      </c>
      <c r="AY1275" s="41">
        <f t="shared" si="499"/>
        <v>0</v>
      </c>
      <c r="AZ1275" s="41">
        <f t="shared" si="500"/>
        <v>0</v>
      </c>
    </row>
    <row r="1276" spans="1:52" ht="15" customHeight="1">
      <c r="A1276" s="159"/>
      <c r="B1276" s="179"/>
      <c r="C1276" s="220" t="s">
        <v>1317</v>
      </c>
      <c r="D1276" s="573" t="str">
        <f t="shared" si="483"/>
        <v/>
      </c>
      <c r="E1276" s="573"/>
      <c r="F1276" s="573"/>
      <c r="G1276" s="551" t="str">
        <f t="shared" si="484"/>
        <v/>
      </c>
      <c r="H1276" s="551"/>
      <c r="I1276" s="551"/>
      <c r="J1276" s="551"/>
      <c r="K1276" s="551"/>
      <c r="L1276" s="551"/>
      <c r="M1276" s="551"/>
      <c r="N1276" s="551"/>
      <c r="O1276" s="27"/>
      <c r="P1276" s="27"/>
      <c r="Q1276" s="27"/>
      <c r="R1276" s="27"/>
      <c r="S1276" s="27"/>
      <c r="T1276" s="27"/>
      <c r="U1276" s="27"/>
      <c r="V1276" s="27"/>
      <c r="W1276" s="27"/>
      <c r="X1276" s="27"/>
      <c r="Y1276" s="27"/>
      <c r="Z1276" s="27"/>
      <c r="AA1276" s="27"/>
      <c r="AB1276" s="27"/>
      <c r="AC1276" s="27"/>
      <c r="AD1276" s="27"/>
      <c r="AK1276" s="41">
        <f t="shared" si="485"/>
        <v>0</v>
      </c>
      <c r="AL1276" s="41">
        <f t="shared" si="486"/>
        <v>0</v>
      </c>
      <c r="AM1276" s="41">
        <f t="shared" si="487"/>
        <v>0</v>
      </c>
      <c r="AN1276" s="41">
        <f t="shared" si="488"/>
        <v>0</v>
      </c>
      <c r="AO1276" s="41">
        <f t="shared" si="489"/>
        <v>0</v>
      </c>
      <c r="AP1276" s="41">
        <f t="shared" si="490"/>
        <v>0</v>
      </c>
      <c r="AQ1276" s="41">
        <f t="shared" si="491"/>
        <v>0</v>
      </c>
      <c r="AR1276" s="41">
        <f t="shared" si="492"/>
        <v>0</v>
      </c>
      <c r="AS1276" s="41">
        <f t="shared" si="493"/>
        <v>0</v>
      </c>
      <c r="AT1276" s="41">
        <f t="shared" si="494"/>
        <v>0</v>
      </c>
      <c r="AU1276" s="41">
        <f t="shared" si="495"/>
        <v>0</v>
      </c>
      <c r="AV1276" s="41">
        <f t="shared" si="496"/>
        <v>0</v>
      </c>
      <c r="AW1276" s="41">
        <f t="shared" si="497"/>
        <v>0</v>
      </c>
      <c r="AX1276" s="41">
        <f t="shared" si="498"/>
        <v>0</v>
      </c>
      <c r="AY1276" s="41">
        <f t="shared" si="499"/>
        <v>0</v>
      </c>
      <c r="AZ1276" s="41">
        <f t="shared" si="500"/>
        <v>0</v>
      </c>
    </row>
    <row r="1277" spans="1:52" ht="15" customHeight="1">
      <c r="A1277" s="159"/>
      <c r="B1277" s="179"/>
      <c r="C1277" s="220" t="s">
        <v>1318</v>
      </c>
      <c r="D1277" s="573" t="str">
        <f t="shared" si="483"/>
        <v/>
      </c>
      <c r="E1277" s="573"/>
      <c r="F1277" s="573"/>
      <c r="G1277" s="551" t="str">
        <f t="shared" si="484"/>
        <v/>
      </c>
      <c r="H1277" s="551"/>
      <c r="I1277" s="551"/>
      <c r="J1277" s="551"/>
      <c r="K1277" s="551"/>
      <c r="L1277" s="551"/>
      <c r="M1277" s="551"/>
      <c r="N1277" s="551"/>
      <c r="O1277" s="27"/>
      <c r="P1277" s="27"/>
      <c r="Q1277" s="27"/>
      <c r="R1277" s="27"/>
      <c r="S1277" s="27"/>
      <c r="T1277" s="27"/>
      <c r="U1277" s="27"/>
      <c r="V1277" s="27"/>
      <c r="W1277" s="27"/>
      <c r="X1277" s="27"/>
      <c r="Y1277" s="27"/>
      <c r="Z1277" s="27"/>
      <c r="AA1277" s="27"/>
      <c r="AB1277" s="27"/>
      <c r="AC1277" s="27"/>
      <c r="AD1277" s="27"/>
      <c r="AK1277" s="41">
        <f t="shared" si="485"/>
        <v>0</v>
      </c>
      <c r="AL1277" s="41">
        <f t="shared" si="486"/>
        <v>0</v>
      </c>
      <c r="AM1277" s="41">
        <f t="shared" si="487"/>
        <v>0</v>
      </c>
      <c r="AN1277" s="41">
        <f t="shared" si="488"/>
        <v>0</v>
      </c>
      <c r="AO1277" s="41">
        <f t="shared" si="489"/>
        <v>0</v>
      </c>
      <c r="AP1277" s="41">
        <f t="shared" si="490"/>
        <v>0</v>
      </c>
      <c r="AQ1277" s="41">
        <f t="shared" si="491"/>
        <v>0</v>
      </c>
      <c r="AR1277" s="41">
        <f t="shared" si="492"/>
        <v>0</v>
      </c>
      <c r="AS1277" s="41">
        <f t="shared" si="493"/>
        <v>0</v>
      </c>
      <c r="AT1277" s="41">
        <f t="shared" si="494"/>
        <v>0</v>
      </c>
      <c r="AU1277" s="41">
        <f t="shared" si="495"/>
        <v>0</v>
      </c>
      <c r="AV1277" s="41">
        <f t="shared" si="496"/>
        <v>0</v>
      </c>
      <c r="AW1277" s="41">
        <f t="shared" si="497"/>
        <v>0</v>
      </c>
      <c r="AX1277" s="41">
        <f t="shared" si="498"/>
        <v>0</v>
      </c>
      <c r="AY1277" s="41">
        <f t="shared" si="499"/>
        <v>0</v>
      </c>
      <c r="AZ1277" s="41">
        <f t="shared" si="500"/>
        <v>0</v>
      </c>
    </row>
    <row r="1278" spans="1:52" ht="15" customHeight="1">
      <c r="A1278" s="159"/>
      <c r="B1278" s="179"/>
      <c r="C1278" s="220" t="s">
        <v>1319</v>
      </c>
      <c r="D1278" s="573" t="str">
        <f t="shared" si="483"/>
        <v/>
      </c>
      <c r="E1278" s="573"/>
      <c r="F1278" s="573"/>
      <c r="G1278" s="551" t="str">
        <f t="shared" si="484"/>
        <v/>
      </c>
      <c r="H1278" s="551"/>
      <c r="I1278" s="551"/>
      <c r="J1278" s="551"/>
      <c r="K1278" s="551"/>
      <c r="L1278" s="551"/>
      <c r="M1278" s="551"/>
      <c r="N1278" s="551"/>
      <c r="O1278" s="27"/>
      <c r="P1278" s="27"/>
      <c r="Q1278" s="27"/>
      <c r="R1278" s="27"/>
      <c r="S1278" s="27"/>
      <c r="T1278" s="27"/>
      <c r="U1278" s="27"/>
      <c r="V1278" s="27"/>
      <c r="W1278" s="27"/>
      <c r="X1278" s="27"/>
      <c r="Y1278" s="27"/>
      <c r="Z1278" s="27"/>
      <c r="AA1278" s="27"/>
      <c r="AB1278" s="27"/>
      <c r="AC1278" s="27"/>
      <c r="AD1278" s="27"/>
      <c r="AK1278" s="41">
        <f t="shared" si="485"/>
        <v>0</v>
      </c>
      <c r="AL1278" s="41">
        <f t="shared" si="486"/>
        <v>0</v>
      </c>
      <c r="AM1278" s="41">
        <f t="shared" si="487"/>
        <v>0</v>
      </c>
      <c r="AN1278" s="41">
        <f t="shared" si="488"/>
        <v>0</v>
      </c>
      <c r="AO1278" s="41">
        <f t="shared" si="489"/>
        <v>0</v>
      </c>
      <c r="AP1278" s="41">
        <f t="shared" si="490"/>
        <v>0</v>
      </c>
      <c r="AQ1278" s="41">
        <f t="shared" si="491"/>
        <v>0</v>
      </c>
      <c r="AR1278" s="41">
        <f t="shared" si="492"/>
        <v>0</v>
      </c>
      <c r="AS1278" s="41">
        <f t="shared" si="493"/>
        <v>0</v>
      </c>
      <c r="AT1278" s="41">
        <f t="shared" si="494"/>
        <v>0</v>
      </c>
      <c r="AU1278" s="41">
        <f t="shared" si="495"/>
        <v>0</v>
      </c>
      <c r="AV1278" s="41">
        <f t="shared" si="496"/>
        <v>0</v>
      </c>
      <c r="AW1278" s="41">
        <f t="shared" si="497"/>
        <v>0</v>
      </c>
      <c r="AX1278" s="41">
        <f t="shared" si="498"/>
        <v>0</v>
      </c>
      <c r="AY1278" s="41">
        <f t="shared" si="499"/>
        <v>0</v>
      </c>
      <c r="AZ1278" s="41">
        <f t="shared" si="500"/>
        <v>0</v>
      </c>
    </row>
    <row r="1279" spans="1:52" ht="15" customHeight="1">
      <c r="A1279" s="159"/>
      <c r="B1279" s="179"/>
      <c r="C1279" s="220" t="s">
        <v>1320</v>
      </c>
      <c r="D1279" s="573" t="str">
        <f t="shared" si="483"/>
        <v/>
      </c>
      <c r="E1279" s="573"/>
      <c r="F1279" s="573"/>
      <c r="G1279" s="551" t="str">
        <f t="shared" si="484"/>
        <v/>
      </c>
      <c r="H1279" s="551"/>
      <c r="I1279" s="551"/>
      <c r="J1279" s="551"/>
      <c r="K1279" s="551"/>
      <c r="L1279" s="551"/>
      <c r="M1279" s="551"/>
      <c r="N1279" s="551"/>
      <c r="O1279" s="27"/>
      <c r="P1279" s="27"/>
      <c r="Q1279" s="27"/>
      <c r="R1279" s="27"/>
      <c r="S1279" s="27"/>
      <c r="T1279" s="27"/>
      <c r="U1279" s="27"/>
      <c r="V1279" s="27"/>
      <c r="W1279" s="27"/>
      <c r="X1279" s="27"/>
      <c r="Y1279" s="27"/>
      <c r="Z1279" s="27"/>
      <c r="AA1279" s="27"/>
      <c r="AB1279" s="27"/>
      <c r="AC1279" s="27"/>
      <c r="AD1279" s="27"/>
      <c r="AK1279" s="41">
        <f t="shared" si="485"/>
        <v>0</v>
      </c>
      <c r="AL1279" s="41">
        <f t="shared" si="486"/>
        <v>0</v>
      </c>
      <c r="AM1279" s="41">
        <f t="shared" si="487"/>
        <v>0</v>
      </c>
      <c r="AN1279" s="41">
        <f t="shared" si="488"/>
        <v>0</v>
      </c>
      <c r="AO1279" s="41">
        <f t="shared" si="489"/>
        <v>0</v>
      </c>
      <c r="AP1279" s="41">
        <f t="shared" si="490"/>
        <v>0</v>
      </c>
      <c r="AQ1279" s="41">
        <f t="shared" si="491"/>
        <v>0</v>
      </c>
      <c r="AR1279" s="41">
        <f t="shared" si="492"/>
        <v>0</v>
      </c>
      <c r="AS1279" s="41">
        <f t="shared" si="493"/>
        <v>0</v>
      </c>
      <c r="AT1279" s="41">
        <f t="shared" si="494"/>
        <v>0</v>
      </c>
      <c r="AU1279" s="41">
        <f t="shared" si="495"/>
        <v>0</v>
      </c>
      <c r="AV1279" s="41">
        <f t="shared" si="496"/>
        <v>0</v>
      </c>
      <c r="AW1279" s="41">
        <f t="shared" si="497"/>
        <v>0</v>
      </c>
      <c r="AX1279" s="41">
        <f t="shared" si="498"/>
        <v>0</v>
      </c>
      <c r="AY1279" s="41">
        <f t="shared" si="499"/>
        <v>0</v>
      </c>
      <c r="AZ1279" s="41">
        <f t="shared" si="500"/>
        <v>0</v>
      </c>
    </row>
    <row r="1280" spans="1:52" ht="15" customHeight="1">
      <c r="A1280" s="159"/>
      <c r="B1280" s="179"/>
      <c r="C1280" s="220" t="s">
        <v>1321</v>
      </c>
      <c r="D1280" s="573" t="str">
        <f t="shared" si="483"/>
        <v/>
      </c>
      <c r="E1280" s="573"/>
      <c r="F1280" s="573"/>
      <c r="G1280" s="551" t="str">
        <f t="shared" si="484"/>
        <v/>
      </c>
      <c r="H1280" s="551"/>
      <c r="I1280" s="551"/>
      <c r="J1280" s="551"/>
      <c r="K1280" s="551"/>
      <c r="L1280" s="551"/>
      <c r="M1280" s="551"/>
      <c r="N1280" s="551"/>
      <c r="O1280" s="27"/>
      <c r="P1280" s="27"/>
      <c r="Q1280" s="27"/>
      <c r="R1280" s="27"/>
      <c r="S1280" s="27"/>
      <c r="T1280" s="27"/>
      <c r="U1280" s="27"/>
      <c r="V1280" s="27"/>
      <c r="W1280" s="27"/>
      <c r="X1280" s="27"/>
      <c r="Y1280" s="27"/>
      <c r="Z1280" s="27"/>
      <c r="AA1280" s="27"/>
      <c r="AB1280" s="27"/>
      <c r="AC1280" s="27"/>
      <c r="AD1280" s="27"/>
      <c r="AK1280" s="41">
        <f t="shared" si="485"/>
        <v>0</v>
      </c>
      <c r="AL1280" s="41">
        <f t="shared" si="486"/>
        <v>0</v>
      </c>
      <c r="AM1280" s="41">
        <f t="shared" si="487"/>
        <v>0</v>
      </c>
      <c r="AN1280" s="41">
        <f t="shared" si="488"/>
        <v>0</v>
      </c>
      <c r="AO1280" s="41">
        <f t="shared" si="489"/>
        <v>0</v>
      </c>
      <c r="AP1280" s="41">
        <f t="shared" si="490"/>
        <v>0</v>
      </c>
      <c r="AQ1280" s="41">
        <f t="shared" si="491"/>
        <v>0</v>
      </c>
      <c r="AR1280" s="41">
        <f t="shared" si="492"/>
        <v>0</v>
      </c>
      <c r="AS1280" s="41">
        <f t="shared" si="493"/>
        <v>0</v>
      </c>
      <c r="AT1280" s="41">
        <f t="shared" si="494"/>
        <v>0</v>
      </c>
      <c r="AU1280" s="41">
        <f t="shared" si="495"/>
        <v>0</v>
      </c>
      <c r="AV1280" s="41">
        <f t="shared" si="496"/>
        <v>0</v>
      </c>
      <c r="AW1280" s="41">
        <f t="shared" si="497"/>
        <v>0</v>
      </c>
      <c r="AX1280" s="41">
        <f t="shared" si="498"/>
        <v>0</v>
      </c>
      <c r="AY1280" s="41">
        <f t="shared" si="499"/>
        <v>0</v>
      </c>
      <c r="AZ1280" s="41">
        <f t="shared" si="500"/>
        <v>0</v>
      </c>
    </row>
    <row r="1281" spans="1:52" ht="15" customHeight="1">
      <c r="A1281" s="159"/>
      <c r="B1281" s="179"/>
      <c r="C1281" s="220" t="s">
        <v>1322</v>
      </c>
      <c r="D1281" s="573" t="str">
        <f t="shared" si="483"/>
        <v/>
      </c>
      <c r="E1281" s="573"/>
      <c r="F1281" s="573"/>
      <c r="G1281" s="551" t="str">
        <f t="shared" si="484"/>
        <v/>
      </c>
      <c r="H1281" s="551"/>
      <c r="I1281" s="551"/>
      <c r="J1281" s="551"/>
      <c r="K1281" s="551"/>
      <c r="L1281" s="551"/>
      <c r="M1281" s="551"/>
      <c r="N1281" s="551"/>
      <c r="O1281" s="27"/>
      <c r="P1281" s="27"/>
      <c r="Q1281" s="27"/>
      <c r="R1281" s="27"/>
      <c r="S1281" s="27"/>
      <c r="T1281" s="27"/>
      <c r="U1281" s="27"/>
      <c r="V1281" s="27"/>
      <c r="W1281" s="27"/>
      <c r="X1281" s="27"/>
      <c r="Y1281" s="27"/>
      <c r="Z1281" s="27"/>
      <c r="AA1281" s="27"/>
      <c r="AB1281" s="27"/>
      <c r="AC1281" s="27"/>
      <c r="AD1281" s="27"/>
      <c r="AK1281" s="41">
        <f t="shared" si="485"/>
        <v>0</v>
      </c>
      <c r="AL1281" s="41">
        <f t="shared" si="486"/>
        <v>0</v>
      </c>
      <c r="AM1281" s="41">
        <f t="shared" si="487"/>
        <v>0</v>
      </c>
      <c r="AN1281" s="41">
        <f t="shared" si="488"/>
        <v>0</v>
      </c>
      <c r="AO1281" s="41">
        <f t="shared" si="489"/>
        <v>0</v>
      </c>
      <c r="AP1281" s="41">
        <f t="shared" si="490"/>
        <v>0</v>
      </c>
      <c r="AQ1281" s="41">
        <f t="shared" si="491"/>
        <v>0</v>
      </c>
      <c r="AR1281" s="41">
        <f t="shared" si="492"/>
        <v>0</v>
      </c>
      <c r="AS1281" s="41">
        <f t="shared" si="493"/>
        <v>0</v>
      </c>
      <c r="AT1281" s="41">
        <f t="shared" si="494"/>
        <v>0</v>
      </c>
      <c r="AU1281" s="41">
        <f t="shared" si="495"/>
        <v>0</v>
      </c>
      <c r="AV1281" s="41">
        <f t="shared" si="496"/>
        <v>0</v>
      </c>
      <c r="AW1281" s="41">
        <f t="shared" si="497"/>
        <v>0</v>
      </c>
      <c r="AX1281" s="41">
        <f t="shared" si="498"/>
        <v>0</v>
      </c>
      <c r="AY1281" s="41">
        <f t="shared" si="499"/>
        <v>0</v>
      </c>
      <c r="AZ1281" s="41">
        <f t="shared" si="500"/>
        <v>0</v>
      </c>
    </row>
    <row r="1282" spans="1:52" ht="15" customHeight="1">
      <c r="A1282" s="159"/>
      <c r="B1282" s="179"/>
      <c r="C1282" s="220" t="s">
        <v>1323</v>
      </c>
      <c r="D1282" s="573" t="str">
        <f t="shared" si="483"/>
        <v/>
      </c>
      <c r="E1282" s="573"/>
      <c r="F1282" s="573"/>
      <c r="G1282" s="551" t="str">
        <f t="shared" si="484"/>
        <v/>
      </c>
      <c r="H1282" s="551"/>
      <c r="I1282" s="551"/>
      <c r="J1282" s="551"/>
      <c r="K1282" s="551"/>
      <c r="L1282" s="551"/>
      <c r="M1282" s="551"/>
      <c r="N1282" s="551"/>
      <c r="O1282" s="27"/>
      <c r="P1282" s="27"/>
      <c r="Q1282" s="27"/>
      <c r="R1282" s="27"/>
      <c r="S1282" s="27"/>
      <c r="T1282" s="27"/>
      <c r="U1282" s="27"/>
      <c r="V1282" s="27"/>
      <c r="W1282" s="27"/>
      <c r="X1282" s="27"/>
      <c r="Y1282" s="27"/>
      <c r="Z1282" s="27"/>
      <c r="AA1282" s="27"/>
      <c r="AB1282" s="27"/>
      <c r="AC1282" s="27"/>
      <c r="AD1282" s="27"/>
      <c r="AK1282" s="41">
        <f t="shared" si="485"/>
        <v>0</v>
      </c>
      <c r="AL1282" s="41">
        <f t="shared" si="486"/>
        <v>0</v>
      </c>
      <c r="AM1282" s="41">
        <f t="shared" si="487"/>
        <v>0</v>
      </c>
      <c r="AN1282" s="41">
        <f t="shared" si="488"/>
        <v>0</v>
      </c>
      <c r="AO1282" s="41">
        <f t="shared" si="489"/>
        <v>0</v>
      </c>
      <c r="AP1282" s="41">
        <f t="shared" si="490"/>
        <v>0</v>
      </c>
      <c r="AQ1282" s="41">
        <f t="shared" si="491"/>
        <v>0</v>
      </c>
      <c r="AR1282" s="41">
        <f t="shared" si="492"/>
        <v>0</v>
      </c>
      <c r="AS1282" s="41">
        <f t="shared" si="493"/>
        <v>0</v>
      </c>
      <c r="AT1282" s="41">
        <f t="shared" si="494"/>
        <v>0</v>
      </c>
      <c r="AU1282" s="41">
        <f t="shared" si="495"/>
        <v>0</v>
      </c>
      <c r="AV1282" s="41">
        <f t="shared" si="496"/>
        <v>0</v>
      </c>
      <c r="AW1282" s="41">
        <f t="shared" si="497"/>
        <v>0</v>
      </c>
      <c r="AX1282" s="41">
        <f t="shared" si="498"/>
        <v>0</v>
      </c>
      <c r="AY1282" s="41">
        <f t="shared" si="499"/>
        <v>0</v>
      </c>
      <c r="AZ1282" s="41">
        <f t="shared" si="500"/>
        <v>0</v>
      </c>
    </row>
    <row r="1283" spans="1:52" ht="15" customHeight="1">
      <c r="A1283" s="159"/>
      <c r="B1283" s="179"/>
      <c r="C1283" s="220" t="s">
        <v>1324</v>
      </c>
      <c r="D1283" s="573" t="str">
        <f t="shared" si="483"/>
        <v/>
      </c>
      <c r="E1283" s="573"/>
      <c r="F1283" s="573"/>
      <c r="G1283" s="551" t="str">
        <f t="shared" si="484"/>
        <v/>
      </c>
      <c r="H1283" s="551"/>
      <c r="I1283" s="551"/>
      <c r="J1283" s="551"/>
      <c r="K1283" s="551"/>
      <c r="L1283" s="551"/>
      <c r="M1283" s="551"/>
      <c r="N1283" s="551"/>
      <c r="O1283" s="27"/>
      <c r="P1283" s="27"/>
      <c r="Q1283" s="27"/>
      <c r="R1283" s="27"/>
      <c r="S1283" s="27"/>
      <c r="T1283" s="27"/>
      <c r="U1283" s="27"/>
      <c r="V1283" s="27"/>
      <c r="W1283" s="27"/>
      <c r="X1283" s="27"/>
      <c r="Y1283" s="27"/>
      <c r="Z1283" s="27"/>
      <c r="AA1283" s="27"/>
      <c r="AB1283" s="27"/>
      <c r="AC1283" s="27"/>
      <c r="AD1283" s="27"/>
      <c r="AK1283" s="41">
        <f t="shared" si="485"/>
        <v>0</v>
      </c>
      <c r="AL1283" s="41">
        <f t="shared" si="486"/>
        <v>0</v>
      </c>
      <c r="AM1283" s="41">
        <f t="shared" si="487"/>
        <v>0</v>
      </c>
      <c r="AN1283" s="41">
        <f t="shared" si="488"/>
        <v>0</v>
      </c>
      <c r="AO1283" s="41">
        <f t="shared" si="489"/>
        <v>0</v>
      </c>
      <c r="AP1283" s="41">
        <f t="shared" si="490"/>
        <v>0</v>
      </c>
      <c r="AQ1283" s="41">
        <f t="shared" si="491"/>
        <v>0</v>
      </c>
      <c r="AR1283" s="41">
        <f t="shared" si="492"/>
        <v>0</v>
      </c>
      <c r="AS1283" s="41">
        <f t="shared" si="493"/>
        <v>0</v>
      </c>
      <c r="AT1283" s="41">
        <f t="shared" si="494"/>
        <v>0</v>
      </c>
      <c r="AU1283" s="41">
        <f t="shared" si="495"/>
        <v>0</v>
      </c>
      <c r="AV1283" s="41">
        <f t="shared" si="496"/>
        <v>0</v>
      </c>
      <c r="AW1283" s="41">
        <f t="shared" si="497"/>
        <v>0</v>
      </c>
      <c r="AX1283" s="41">
        <f t="shared" si="498"/>
        <v>0</v>
      </c>
      <c r="AY1283" s="41">
        <f t="shared" si="499"/>
        <v>0</v>
      </c>
      <c r="AZ1283" s="41">
        <f t="shared" si="500"/>
        <v>0</v>
      </c>
    </row>
    <row r="1284" spans="1:52" ht="15" customHeight="1">
      <c r="A1284" s="159"/>
      <c r="B1284" s="179"/>
      <c r="C1284" s="220" t="s">
        <v>1325</v>
      </c>
      <c r="D1284" s="573" t="str">
        <f t="shared" si="483"/>
        <v/>
      </c>
      <c r="E1284" s="573"/>
      <c r="F1284" s="573"/>
      <c r="G1284" s="551" t="str">
        <f t="shared" si="484"/>
        <v/>
      </c>
      <c r="H1284" s="551"/>
      <c r="I1284" s="551"/>
      <c r="J1284" s="551"/>
      <c r="K1284" s="551"/>
      <c r="L1284" s="551"/>
      <c r="M1284" s="551"/>
      <c r="N1284" s="551"/>
      <c r="O1284" s="27"/>
      <c r="P1284" s="27"/>
      <c r="Q1284" s="27"/>
      <c r="R1284" s="27"/>
      <c r="S1284" s="27"/>
      <c r="T1284" s="27"/>
      <c r="U1284" s="27"/>
      <c r="V1284" s="27"/>
      <c r="W1284" s="27"/>
      <c r="X1284" s="27"/>
      <c r="Y1284" s="27"/>
      <c r="Z1284" s="27"/>
      <c r="AA1284" s="27"/>
      <c r="AB1284" s="27"/>
      <c r="AC1284" s="27"/>
      <c r="AD1284" s="27"/>
      <c r="AK1284" s="41">
        <f t="shared" si="485"/>
        <v>0</v>
      </c>
      <c r="AL1284" s="41">
        <f t="shared" si="486"/>
        <v>0</v>
      </c>
      <c r="AM1284" s="41">
        <f t="shared" si="487"/>
        <v>0</v>
      </c>
      <c r="AN1284" s="41">
        <f t="shared" si="488"/>
        <v>0</v>
      </c>
      <c r="AO1284" s="41">
        <f t="shared" si="489"/>
        <v>0</v>
      </c>
      <c r="AP1284" s="41">
        <f t="shared" si="490"/>
        <v>0</v>
      </c>
      <c r="AQ1284" s="41">
        <f t="shared" si="491"/>
        <v>0</v>
      </c>
      <c r="AR1284" s="41">
        <f t="shared" si="492"/>
        <v>0</v>
      </c>
      <c r="AS1284" s="41">
        <f t="shared" si="493"/>
        <v>0</v>
      </c>
      <c r="AT1284" s="41">
        <f t="shared" si="494"/>
        <v>0</v>
      </c>
      <c r="AU1284" s="41">
        <f t="shared" si="495"/>
        <v>0</v>
      </c>
      <c r="AV1284" s="41">
        <f t="shared" si="496"/>
        <v>0</v>
      </c>
      <c r="AW1284" s="41">
        <f t="shared" si="497"/>
        <v>0</v>
      </c>
      <c r="AX1284" s="41">
        <f t="shared" si="498"/>
        <v>0</v>
      </c>
      <c r="AY1284" s="41">
        <f t="shared" si="499"/>
        <v>0</v>
      </c>
      <c r="AZ1284" s="41">
        <f t="shared" si="500"/>
        <v>0</v>
      </c>
    </row>
    <row r="1285" spans="1:52" ht="15" customHeight="1">
      <c r="A1285" s="159"/>
      <c r="B1285" s="179"/>
      <c r="C1285" s="220" t="s">
        <v>1326</v>
      </c>
      <c r="D1285" s="573" t="str">
        <f t="shared" si="483"/>
        <v/>
      </c>
      <c r="E1285" s="573"/>
      <c r="F1285" s="573"/>
      <c r="G1285" s="551" t="str">
        <f t="shared" si="484"/>
        <v/>
      </c>
      <c r="H1285" s="551"/>
      <c r="I1285" s="551"/>
      <c r="J1285" s="551"/>
      <c r="K1285" s="551"/>
      <c r="L1285" s="551"/>
      <c r="M1285" s="551"/>
      <c r="N1285" s="551"/>
      <c r="O1285" s="27"/>
      <c r="P1285" s="27"/>
      <c r="Q1285" s="27"/>
      <c r="R1285" s="27"/>
      <c r="S1285" s="27"/>
      <c r="T1285" s="27"/>
      <c r="U1285" s="27"/>
      <c r="V1285" s="27"/>
      <c r="W1285" s="27"/>
      <c r="X1285" s="27"/>
      <c r="Y1285" s="27"/>
      <c r="Z1285" s="27"/>
      <c r="AA1285" s="27"/>
      <c r="AB1285" s="27"/>
      <c r="AC1285" s="27"/>
      <c r="AD1285" s="27"/>
      <c r="AK1285" s="41">
        <f t="shared" si="485"/>
        <v>0</v>
      </c>
      <c r="AL1285" s="41">
        <f t="shared" si="486"/>
        <v>0</v>
      </c>
      <c r="AM1285" s="41">
        <f t="shared" si="487"/>
        <v>0</v>
      </c>
      <c r="AN1285" s="41">
        <f t="shared" si="488"/>
        <v>0</v>
      </c>
      <c r="AO1285" s="41">
        <f t="shared" si="489"/>
        <v>0</v>
      </c>
      <c r="AP1285" s="41">
        <f t="shared" si="490"/>
        <v>0</v>
      </c>
      <c r="AQ1285" s="41">
        <f t="shared" si="491"/>
        <v>0</v>
      </c>
      <c r="AR1285" s="41">
        <f t="shared" si="492"/>
        <v>0</v>
      </c>
      <c r="AS1285" s="41">
        <f t="shared" si="493"/>
        <v>0</v>
      </c>
      <c r="AT1285" s="41">
        <f t="shared" si="494"/>
        <v>0</v>
      </c>
      <c r="AU1285" s="41">
        <f t="shared" si="495"/>
        <v>0</v>
      </c>
      <c r="AV1285" s="41">
        <f t="shared" si="496"/>
        <v>0</v>
      </c>
      <c r="AW1285" s="41">
        <f t="shared" si="497"/>
        <v>0</v>
      </c>
      <c r="AX1285" s="41">
        <f t="shared" si="498"/>
        <v>0</v>
      </c>
      <c r="AY1285" s="41">
        <f t="shared" si="499"/>
        <v>0</v>
      </c>
      <c r="AZ1285" s="41">
        <f t="shared" si="500"/>
        <v>0</v>
      </c>
    </row>
    <row r="1286" spans="1:52" ht="15" customHeight="1">
      <c r="A1286" s="159"/>
      <c r="B1286" s="179"/>
      <c r="C1286" s="220" t="s">
        <v>1327</v>
      </c>
      <c r="D1286" s="573" t="str">
        <f t="shared" si="483"/>
        <v/>
      </c>
      <c r="E1286" s="573"/>
      <c r="F1286" s="573"/>
      <c r="G1286" s="551" t="str">
        <f t="shared" si="484"/>
        <v/>
      </c>
      <c r="H1286" s="551"/>
      <c r="I1286" s="551"/>
      <c r="J1286" s="551"/>
      <c r="K1286" s="551"/>
      <c r="L1286" s="551"/>
      <c r="M1286" s="551"/>
      <c r="N1286" s="551"/>
      <c r="O1286" s="27"/>
      <c r="P1286" s="27"/>
      <c r="Q1286" s="27"/>
      <c r="R1286" s="27"/>
      <c r="S1286" s="27"/>
      <c r="T1286" s="27"/>
      <c r="U1286" s="27"/>
      <c r="V1286" s="27"/>
      <c r="W1286" s="27"/>
      <c r="X1286" s="27"/>
      <c r="Y1286" s="27"/>
      <c r="Z1286" s="27"/>
      <c r="AA1286" s="27"/>
      <c r="AB1286" s="27"/>
      <c r="AC1286" s="27"/>
      <c r="AD1286" s="27"/>
      <c r="AK1286" s="41">
        <f t="shared" si="485"/>
        <v>0</v>
      </c>
      <c r="AL1286" s="41">
        <f t="shared" si="486"/>
        <v>0</v>
      </c>
      <c r="AM1286" s="41">
        <f t="shared" si="487"/>
        <v>0</v>
      </c>
      <c r="AN1286" s="41">
        <f t="shared" si="488"/>
        <v>0</v>
      </c>
      <c r="AO1286" s="41">
        <f t="shared" si="489"/>
        <v>0</v>
      </c>
      <c r="AP1286" s="41">
        <f t="shared" si="490"/>
        <v>0</v>
      </c>
      <c r="AQ1286" s="41">
        <f t="shared" si="491"/>
        <v>0</v>
      </c>
      <c r="AR1286" s="41">
        <f t="shared" si="492"/>
        <v>0</v>
      </c>
      <c r="AS1286" s="41">
        <f t="shared" si="493"/>
        <v>0</v>
      </c>
      <c r="AT1286" s="41">
        <f t="shared" si="494"/>
        <v>0</v>
      </c>
      <c r="AU1286" s="41">
        <f t="shared" si="495"/>
        <v>0</v>
      </c>
      <c r="AV1286" s="41">
        <f t="shared" si="496"/>
        <v>0</v>
      </c>
      <c r="AW1286" s="41">
        <f t="shared" si="497"/>
        <v>0</v>
      </c>
      <c r="AX1286" s="41">
        <f t="shared" si="498"/>
        <v>0</v>
      </c>
      <c r="AY1286" s="41">
        <f t="shared" si="499"/>
        <v>0</v>
      </c>
      <c r="AZ1286" s="41">
        <f t="shared" si="500"/>
        <v>0</v>
      </c>
    </row>
    <row r="1287" spans="1:52" ht="15" customHeight="1">
      <c r="A1287" s="159"/>
      <c r="B1287" s="179"/>
      <c r="C1287" s="220" t="s">
        <v>1328</v>
      </c>
      <c r="D1287" s="573" t="str">
        <f t="shared" si="483"/>
        <v/>
      </c>
      <c r="E1287" s="573"/>
      <c r="F1287" s="573"/>
      <c r="G1287" s="551" t="str">
        <f t="shared" si="484"/>
        <v/>
      </c>
      <c r="H1287" s="551"/>
      <c r="I1287" s="551"/>
      <c r="J1287" s="551"/>
      <c r="K1287" s="551"/>
      <c r="L1287" s="551"/>
      <c r="M1287" s="551"/>
      <c r="N1287" s="551"/>
      <c r="O1287" s="27"/>
      <c r="P1287" s="27"/>
      <c r="Q1287" s="27"/>
      <c r="R1287" s="27"/>
      <c r="S1287" s="27"/>
      <c r="T1287" s="27"/>
      <c r="U1287" s="27"/>
      <c r="V1287" s="27"/>
      <c r="W1287" s="27"/>
      <c r="X1287" s="27"/>
      <c r="Y1287" s="27"/>
      <c r="Z1287" s="27"/>
      <c r="AA1287" s="27"/>
      <c r="AB1287" s="27"/>
      <c r="AC1287" s="27"/>
      <c r="AD1287" s="27"/>
      <c r="AK1287" s="41">
        <f t="shared" si="485"/>
        <v>0</v>
      </c>
      <c r="AL1287" s="41">
        <f t="shared" si="486"/>
        <v>0</v>
      </c>
      <c r="AM1287" s="41">
        <f t="shared" si="487"/>
        <v>0</v>
      </c>
      <c r="AN1287" s="41">
        <f t="shared" si="488"/>
        <v>0</v>
      </c>
      <c r="AO1287" s="41">
        <f t="shared" si="489"/>
        <v>0</v>
      </c>
      <c r="AP1287" s="41">
        <f t="shared" si="490"/>
        <v>0</v>
      </c>
      <c r="AQ1287" s="41">
        <f t="shared" si="491"/>
        <v>0</v>
      </c>
      <c r="AR1287" s="41">
        <f t="shared" si="492"/>
        <v>0</v>
      </c>
      <c r="AS1287" s="41">
        <f t="shared" si="493"/>
        <v>0</v>
      </c>
      <c r="AT1287" s="41">
        <f t="shared" si="494"/>
        <v>0</v>
      </c>
      <c r="AU1287" s="41">
        <f t="shared" si="495"/>
        <v>0</v>
      </c>
      <c r="AV1287" s="41">
        <f t="shared" si="496"/>
        <v>0</v>
      </c>
      <c r="AW1287" s="41">
        <f t="shared" si="497"/>
        <v>0</v>
      </c>
      <c r="AX1287" s="41">
        <f t="shared" si="498"/>
        <v>0</v>
      </c>
      <c r="AY1287" s="41">
        <f t="shared" si="499"/>
        <v>0</v>
      </c>
      <c r="AZ1287" s="41">
        <f t="shared" si="500"/>
        <v>0</v>
      </c>
    </row>
    <row r="1288" spans="1:52" ht="15" customHeight="1">
      <c r="A1288" s="159"/>
      <c r="B1288" s="179"/>
      <c r="C1288" s="220" t="s">
        <v>1329</v>
      </c>
      <c r="D1288" s="573" t="str">
        <f t="shared" si="483"/>
        <v/>
      </c>
      <c r="E1288" s="573"/>
      <c r="F1288" s="573"/>
      <c r="G1288" s="551" t="str">
        <f t="shared" si="484"/>
        <v/>
      </c>
      <c r="H1288" s="551"/>
      <c r="I1288" s="551"/>
      <c r="J1288" s="551"/>
      <c r="K1288" s="551"/>
      <c r="L1288" s="551"/>
      <c r="M1288" s="551"/>
      <c r="N1288" s="551"/>
      <c r="O1288" s="27"/>
      <c r="P1288" s="27"/>
      <c r="Q1288" s="27"/>
      <c r="R1288" s="27"/>
      <c r="S1288" s="27"/>
      <c r="T1288" s="27"/>
      <c r="U1288" s="27"/>
      <c r="V1288" s="27"/>
      <c r="W1288" s="27"/>
      <c r="X1288" s="27"/>
      <c r="Y1288" s="27"/>
      <c r="Z1288" s="27"/>
      <c r="AA1288" s="27"/>
      <c r="AB1288" s="27"/>
      <c r="AC1288" s="27"/>
      <c r="AD1288" s="27"/>
      <c r="AK1288" s="41">
        <f t="shared" si="485"/>
        <v>0</v>
      </c>
      <c r="AL1288" s="41">
        <f t="shared" si="486"/>
        <v>0</v>
      </c>
      <c r="AM1288" s="41">
        <f t="shared" si="487"/>
        <v>0</v>
      </c>
      <c r="AN1288" s="41">
        <f t="shared" si="488"/>
        <v>0</v>
      </c>
      <c r="AO1288" s="41">
        <f t="shared" si="489"/>
        <v>0</v>
      </c>
      <c r="AP1288" s="41">
        <f t="shared" si="490"/>
        <v>0</v>
      </c>
      <c r="AQ1288" s="41">
        <f t="shared" si="491"/>
        <v>0</v>
      </c>
      <c r="AR1288" s="41">
        <f t="shared" si="492"/>
        <v>0</v>
      </c>
      <c r="AS1288" s="41">
        <f t="shared" si="493"/>
        <v>0</v>
      </c>
      <c r="AT1288" s="41">
        <f t="shared" si="494"/>
        <v>0</v>
      </c>
      <c r="AU1288" s="41">
        <f t="shared" si="495"/>
        <v>0</v>
      </c>
      <c r="AV1288" s="41">
        <f t="shared" si="496"/>
        <v>0</v>
      </c>
      <c r="AW1288" s="41">
        <f t="shared" si="497"/>
        <v>0</v>
      </c>
      <c r="AX1288" s="41">
        <f t="shared" si="498"/>
        <v>0</v>
      </c>
      <c r="AY1288" s="41">
        <f t="shared" si="499"/>
        <v>0</v>
      </c>
      <c r="AZ1288" s="41">
        <f t="shared" si="500"/>
        <v>0</v>
      </c>
    </row>
    <row r="1289" spans="1:52" ht="15" customHeight="1">
      <c r="A1289" s="159"/>
      <c r="B1289" s="179"/>
      <c r="C1289" s="220" t="s">
        <v>1330</v>
      </c>
      <c r="D1289" s="573" t="str">
        <f t="shared" si="483"/>
        <v/>
      </c>
      <c r="E1289" s="573"/>
      <c r="F1289" s="573"/>
      <c r="G1289" s="551" t="str">
        <f t="shared" si="484"/>
        <v/>
      </c>
      <c r="H1289" s="551"/>
      <c r="I1289" s="551"/>
      <c r="J1289" s="551"/>
      <c r="K1289" s="551"/>
      <c r="L1289" s="551"/>
      <c r="M1289" s="551"/>
      <c r="N1289" s="551"/>
      <c r="O1289" s="27"/>
      <c r="P1289" s="27"/>
      <c r="Q1289" s="27"/>
      <c r="R1289" s="27"/>
      <c r="S1289" s="27"/>
      <c r="T1289" s="27"/>
      <c r="U1289" s="27"/>
      <c r="V1289" s="27"/>
      <c r="W1289" s="27"/>
      <c r="X1289" s="27"/>
      <c r="Y1289" s="27"/>
      <c r="Z1289" s="27"/>
      <c r="AA1289" s="27"/>
      <c r="AB1289" s="27"/>
      <c r="AC1289" s="27"/>
      <c r="AD1289" s="27"/>
      <c r="AK1289" s="41">
        <f t="shared" si="485"/>
        <v>0</v>
      </c>
      <c r="AL1289" s="41">
        <f t="shared" si="486"/>
        <v>0</v>
      </c>
      <c r="AM1289" s="41">
        <f t="shared" si="487"/>
        <v>0</v>
      </c>
      <c r="AN1289" s="41">
        <f t="shared" si="488"/>
        <v>0</v>
      </c>
      <c r="AO1289" s="41">
        <f t="shared" si="489"/>
        <v>0</v>
      </c>
      <c r="AP1289" s="41">
        <f t="shared" si="490"/>
        <v>0</v>
      </c>
      <c r="AQ1289" s="41">
        <f t="shared" si="491"/>
        <v>0</v>
      </c>
      <c r="AR1289" s="41">
        <f t="shared" si="492"/>
        <v>0</v>
      </c>
      <c r="AS1289" s="41">
        <f t="shared" si="493"/>
        <v>0</v>
      </c>
      <c r="AT1289" s="41">
        <f t="shared" si="494"/>
        <v>0</v>
      </c>
      <c r="AU1289" s="41">
        <f t="shared" si="495"/>
        <v>0</v>
      </c>
      <c r="AV1289" s="41">
        <f t="shared" si="496"/>
        <v>0</v>
      </c>
      <c r="AW1289" s="41">
        <f t="shared" si="497"/>
        <v>0</v>
      </c>
      <c r="AX1289" s="41">
        <f t="shared" si="498"/>
        <v>0</v>
      </c>
      <c r="AY1289" s="41">
        <f t="shared" si="499"/>
        <v>0</v>
      </c>
      <c r="AZ1289" s="41">
        <f t="shared" si="500"/>
        <v>0</v>
      </c>
    </row>
    <row r="1290" spans="1:52" ht="15" customHeight="1">
      <c r="A1290" s="159"/>
      <c r="B1290" s="179"/>
      <c r="C1290" s="220" t="s">
        <v>1331</v>
      </c>
      <c r="D1290" s="573" t="str">
        <f t="shared" si="483"/>
        <v/>
      </c>
      <c r="E1290" s="573"/>
      <c r="F1290" s="573"/>
      <c r="G1290" s="551" t="str">
        <f t="shared" si="484"/>
        <v/>
      </c>
      <c r="H1290" s="551"/>
      <c r="I1290" s="551"/>
      <c r="J1290" s="551"/>
      <c r="K1290" s="551"/>
      <c r="L1290" s="551"/>
      <c r="M1290" s="551"/>
      <c r="N1290" s="551"/>
      <c r="O1290" s="27"/>
      <c r="P1290" s="27"/>
      <c r="Q1290" s="27"/>
      <c r="R1290" s="27"/>
      <c r="S1290" s="27"/>
      <c r="T1290" s="27"/>
      <c r="U1290" s="27"/>
      <c r="V1290" s="27"/>
      <c r="W1290" s="27"/>
      <c r="X1290" s="27"/>
      <c r="Y1290" s="27"/>
      <c r="Z1290" s="27"/>
      <c r="AA1290" s="27"/>
      <c r="AB1290" s="27"/>
      <c r="AC1290" s="27"/>
      <c r="AD1290" s="27"/>
      <c r="AK1290" s="41">
        <f t="shared" si="485"/>
        <v>0</v>
      </c>
      <c r="AL1290" s="41">
        <f t="shared" si="486"/>
        <v>0</v>
      </c>
      <c r="AM1290" s="41">
        <f t="shared" si="487"/>
        <v>0</v>
      </c>
      <c r="AN1290" s="41">
        <f t="shared" si="488"/>
        <v>0</v>
      </c>
      <c r="AO1290" s="41">
        <f t="shared" si="489"/>
        <v>0</v>
      </c>
      <c r="AP1290" s="41">
        <f t="shared" si="490"/>
        <v>0</v>
      </c>
      <c r="AQ1290" s="41">
        <f t="shared" si="491"/>
        <v>0</v>
      </c>
      <c r="AR1290" s="41">
        <f t="shared" si="492"/>
        <v>0</v>
      </c>
      <c r="AS1290" s="41">
        <f t="shared" si="493"/>
        <v>0</v>
      </c>
      <c r="AT1290" s="41">
        <f t="shared" si="494"/>
        <v>0</v>
      </c>
      <c r="AU1290" s="41">
        <f t="shared" si="495"/>
        <v>0</v>
      </c>
      <c r="AV1290" s="41">
        <f t="shared" si="496"/>
        <v>0</v>
      </c>
      <c r="AW1290" s="41">
        <f t="shared" si="497"/>
        <v>0</v>
      </c>
      <c r="AX1290" s="41">
        <f t="shared" si="498"/>
        <v>0</v>
      </c>
      <c r="AY1290" s="41">
        <f t="shared" si="499"/>
        <v>0</v>
      </c>
      <c r="AZ1290" s="41">
        <f t="shared" si="500"/>
        <v>0</v>
      </c>
    </row>
    <row r="1291" spans="1:52" ht="15" customHeight="1">
      <c r="A1291" s="159"/>
      <c r="B1291" s="179"/>
      <c r="C1291" s="220" t="s">
        <v>1332</v>
      </c>
      <c r="D1291" s="573" t="str">
        <f t="shared" si="483"/>
        <v/>
      </c>
      <c r="E1291" s="573"/>
      <c r="F1291" s="573"/>
      <c r="G1291" s="551" t="str">
        <f t="shared" si="484"/>
        <v/>
      </c>
      <c r="H1291" s="551"/>
      <c r="I1291" s="551"/>
      <c r="J1291" s="551"/>
      <c r="K1291" s="551"/>
      <c r="L1291" s="551"/>
      <c r="M1291" s="551"/>
      <c r="N1291" s="551"/>
      <c r="O1291" s="27"/>
      <c r="P1291" s="27"/>
      <c r="Q1291" s="27"/>
      <c r="R1291" s="27"/>
      <c r="S1291" s="27"/>
      <c r="T1291" s="27"/>
      <c r="U1291" s="27"/>
      <c r="V1291" s="27"/>
      <c r="W1291" s="27"/>
      <c r="X1291" s="27"/>
      <c r="Y1291" s="27"/>
      <c r="Z1291" s="27"/>
      <c r="AA1291" s="27"/>
      <c r="AB1291" s="27"/>
      <c r="AC1291" s="27"/>
      <c r="AD1291" s="27"/>
      <c r="AK1291" s="41">
        <f t="shared" si="485"/>
        <v>0</v>
      </c>
      <c r="AL1291" s="41">
        <f t="shared" si="486"/>
        <v>0</v>
      </c>
      <c r="AM1291" s="41">
        <f t="shared" si="487"/>
        <v>0</v>
      </c>
      <c r="AN1291" s="41">
        <f t="shared" si="488"/>
        <v>0</v>
      </c>
      <c r="AO1291" s="41">
        <f t="shared" si="489"/>
        <v>0</v>
      </c>
      <c r="AP1291" s="41">
        <f t="shared" si="490"/>
        <v>0</v>
      </c>
      <c r="AQ1291" s="41">
        <f t="shared" si="491"/>
        <v>0</v>
      </c>
      <c r="AR1291" s="41">
        <f t="shared" si="492"/>
        <v>0</v>
      </c>
      <c r="AS1291" s="41">
        <f t="shared" si="493"/>
        <v>0</v>
      </c>
      <c r="AT1291" s="41">
        <f t="shared" si="494"/>
        <v>0</v>
      </c>
      <c r="AU1291" s="41">
        <f t="shared" si="495"/>
        <v>0</v>
      </c>
      <c r="AV1291" s="41">
        <f t="shared" si="496"/>
        <v>0</v>
      </c>
      <c r="AW1291" s="41">
        <f t="shared" si="497"/>
        <v>0</v>
      </c>
      <c r="AX1291" s="41">
        <f t="shared" si="498"/>
        <v>0</v>
      </c>
      <c r="AY1291" s="41">
        <f t="shared" si="499"/>
        <v>0</v>
      </c>
      <c r="AZ1291" s="41">
        <f t="shared" si="500"/>
        <v>0</v>
      </c>
    </row>
    <row r="1292" spans="1:52" ht="15" customHeight="1">
      <c r="A1292" s="159"/>
      <c r="B1292" s="179"/>
      <c r="C1292" s="220" t="s">
        <v>1333</v>
      </c>
      <c r="D1292" s="573" t="str">
        <f t="shared" si="483"/>
        <v/>
      </c>
      <c r="E1292" s="573"/>
      <c r="F1292" s="573"/>
      <c r="G1292" s="551" t="str">
        <f t="shared" si="484"/>
        <v/>
      </c>
      <c r="H1292" s="551"/>
      <c r="I1292" s="551"/>
      <c r="J1292" s="551"/>
      <c r="K1292" s="551"/>
      <c r="L1292" s="551"/>
      <c r="M1292" s="551"/>
      <c r="N1292" s="551"/>
      <c r="O1292" s="27"/>
      <c r="P1292" s="27"/>
      <c r="Q1292" s="27"/>
      <c r="R1292" s="27"/>
      <c r="S1292" s="27"/>
      <c r="T1292" s="27"/>
      <c r="U1292" s="27"/>
      <c r="V1292" s="27"/>
      <c r="W1292" s="27"/>
      <c r="X1292" s="27"/>
      <c r="Y1292" s="27"/>
      <c r="Z1292" s="27"/>
      <c r="AA1292" s="27"/>
      <c r="AB1292" s="27"/>
      <c r="AC1292" s="27"/>
      <c r="AD1292" s="27"/>
      <c r="AK1292" s="41">
        <f t="shared" si="485"/>
        <v>0</v>
      </c>
      <c r="AL1292" s="41">
        <f t="shared" si="486"/>
        <v>0</v>
      </c>
      <c r="AM1292" s="41">
        <f t="shared" si="487"/>
        <v>0</v>
      </c>
      <c r="AN1292" s="41">
        <f t="shared" si="488"/>
        <v>0</v>
      </c>
      <c r="AO1292" s="41">
        <f t="shared" si="489"/>
        <v>0</v>
      </c>
      <c r="AP1292" s="41">
        <f t="shared" si="490"/>
        <v>0</v>
      </c>
      <c r="AQ1292" s="41">
        <f t="shared" si="491"/>
        <v>0</v>
      </c>
      <c r="AR1292" s="41">
        <f t="shared" si="492"/>
        <v>0</v>
      </c>
      <c r="AS1292" s="41">
        <f t="shared" si="493"/>
        <v>0</v>
      </c>
      <c r="AT1292" s="41">
        <f t="shared" si="494"/>
        <v>0</v>
      </c>
      <c r="AU1292" s="41">
        <f t="shared" si="495"/>
        <v>0</v>
      </c>
      <c r="AV1292" s="41">
        <f t="shared" si="496"/>
        <v>0</v>
      </c>
      <c r="AW1292" s="41">
        <f t="shared" si="497"/>
        <v>0</v>
      </c>
      <c r="AX1292" s="41">
        <f t="shared" si="498"/>
        <v>0</v>
      </c>
      <c r="AY1292" s="41">
        <f t="shared" si="499"/>
        <v>0</v>
      </c>
      <c r="AZ1292" s="41">
        <f t="shared" si="500"/>
        <v>0</v>
      </c>
    </row>
    <row r="1293" spans="1:52" ht="15" customHeight="1">
      <c r="A1293" s="159"/>
      <c r="B1293" s="179"/>
      <c r="C1293" s="220" t="s">
        <v>1334</v>
      </c>
      <c r="D1293" s="573" t="str">
        <f t="shared" si="483"/>
        <v/>
      </c>
      <c r="E1293" s="573"/>
      <c r="F1293" s="573"/>
      <c r="G1293" s="551" t="str">
        <f t="shared" si="484"/>
        <v/>
      </c>
      <c r="H1293" s="551"/>
      <c r="I1293" s="551"/>
      <c r="J1293" s="551"/>
      <c r="K1293" s="551"/>
      <c r="L1293" s="551"/>
      <c r="M1293" s="551"/>
      <c r="N1293" s="551"/>
      <c r="O1293" s="27"/>
      <c r="P1293" s="27"/>
      <c r="Q1293" s="27"/>
      <c r="R1293" s="27"/>
      <c r="S1293" s="27"/>
      <c r="T1293" s="27"/>
      <c r="U1293" s="27"/>
      <c r="V1293" s="27"/>
      <c r="W1293" s="27"/>
      <c r="X1293" s="27"/>
      <c r="Y1293" s="27"/>
      <c r="Z1293" s="27"/>
      <c r="AA1293" s="27"/>
      <c r="AB1293" s="27"/>
      <c r="AC1293" s="27"/>
      <c r="AD1293" s="27"/>
      <c r="AK1293" s="41">
        <f t="shared" si="485"/>
        <v>0</v>
      </c>
      <c r="AL1293" s="41">
        <f t="shared" si="486"/>
        <v>0</v>
      </c>
      <c r="AM1293" s="41">
        <f t="shared" si="487"/>
        <v>0</v>
      </c>
      <c r="AN1293" s="41">
        <f t="shared" si="488"/>
        <v>0</v>
      </c>
      <c r="AO1293" s="41">
        <f t="shared" si="489"/>
        <v>0</v>
      </c>
      <c r="AP1293" s="41">
        <f t="shared" si="490"/>
        <v>0</v>
      </c>
      <c r="AQ1293" s="41">
        <f t="shared" si="491"/>
        <v>0</v>
      </c>
      <c r="AR1293" s="41">
        <f t="shared" si="492"/>
        <v>0</v>
      </c>
      <c r="AS1293" s="41">
        <f t="shared" si="493"/>
        <v>0</v>
      </c>
      <c r="AT1293" s="41">
        <f t="shared" si="494"/>
        <v>0</v>
      </c>
      <c r="AU1293" s="41">
        <f t="shared" si="495"/>
        <v>0</v>
      </c>
      <c r="AV1293" s="41">
        <f t="shared" si="496"/>
        <v>0</v>
      </c>
      <c r="AW1293" s="41">
        <f t="shared" si="497"/>
        <v>0</v>
      </c>
      <c r="AX1293" s="41">
        <f t="shared" si="498"/>
        <v>0</v>
      </c>
      <c r="AY1293" s="41">
        <f t="shared" si="499"/>
        <v>0</v>
      </c>
      <c r="AZ1293" s="41">
        <f t="shared" si="500"/>
        <v>0</v>
      </c>
    </row>
    <row r="1294" spans="1:52" ht="15" customHeight="1">
      <c r="A1294" s="159"/>
      <c r="B1294" s="179"/>
      <c r="C1294" s="220" t="s">
        <v>1335</v>
      </c>
      <c r="D1294" s="573" t="str">
        <f t="shared" si="483"/>
        <v/>
      </c>
      <c r="E1294" s="573"/>
      <c r="F1294" s="573"/>
      <c r="G1294" s="551" t="str">
        <f t="shared" si="484"/>
        <v/>
      </c>
      <c r="H1294" s="551"/>
      <c r="I1294" s="551"/>
      <c r="J1294" s="551"/>
      <c r="K1294" s="551"/>
      <c r="L1294" s="551"/>
      <c r="M1294" s="551"/>
      <c r="N1294" s="551"/>
      <c r="O1294" s="27"/>
      <c r="P1294" s="27"/>
      <c r="Q1294" s="27"/>
      <c r="R1294" s="27"/>
      <c r="S1294" s="27"/>
      <c r="T1294" s="27"/>
      <c r="U1294" s="27"/>
      <c r="V1294" s="27"/>
      <c r="W1294" s="27"/>
      <c r="X1294" s="27"/>
      <c r="Y1294" s="27"/>
      <c r="Z1294" s="27"/>
      <c r="AA1294" s="27"/>
      <c r="AB1294" s="27"/>
      <c r="AC1294" s="27"/>
      <c r="AD1294" s="27"/>
      <c r="AK1294" s="41">
        <f t="shared" si="485"/>
        <v>0</v>
      </c>
      <c r="AL1294" s="41">
        <f t="shared" si="486"/>
        <v>0</v>
      </c>
      <c r="AM1294" s="41">
        <f t="shared" si="487"/>
        <v>0</v>
      </c>
      <c r="AN1294" s="41">
        <f t="shared" si="488"/>
        <v>0</v>
      </c>
      <c r="AO1294" s="41">
        <f t="shared" si="489"/>
        <v>0</v>
      </c>
      <c r="AP1294" s="41">
        <f t="shared" si="490"/>
        <v>0</v>
      </c>
      <c r="AQ1294" s="41">
        <f t="shared" si="491"/>
        <v>0</v>
      </c>
      <c r="AR1294" s="41">
        <f t="shared" si="492"/>
        <v>0</v>
      </c>
      <c r="AS1294" s="41">
        <f t="shared" si="493"/>
        <v>0</v>
      </c>
      <c r="AT1294" s="41">
        <f t="shared" si="494"/>
        <v>0</v>
      </c>
      <c r="AU1294" s="41">
        <f t="shared" si="495"/>
        <v>0</v>
      </c>
      <c r="AV1294" s="41">
        <f t="shared" si="496"/>
        <v>0</v>
      </c>
      <c r="AW1294" s="41">
        <f t="shared" si="497"/>
        <v>0</v>
      </c>
      <c r="AX1294" s="41">
        <f t="shared" si="498"/>
        <v>0</v>
      </c>
      <c r="AY1294" s="41">
        <f t="shared" si="499"/>
        <v>0</v>
      </c>
      <c r="AZ1294" s="41">
        <f t="shared" si="500"/>
        <v>0</v>
      </c>
    </row>
    <row r="1295" spans="1:52" ht="15" customHeight="1">
      <c r="A1295" s="159"/>
      <c r="B1295" s="179"/>
      <c r="C1295" s="220" t="s">
        <v>1336</v>
      </c>
      <c r="D1295" s="573" t="str">
        <f t="shared" si="483"/>
        <v/>
      </c>
      <c r="E1295" s="573"/>
      <c r="F1295" s="573"/>
      <c r="G1295" s="551" t="str">
        <f t="shared" si="484"/>
        <v/>
      </c>
      <c r="H1295" s="551"/>
      <c r="I1295" s="551"/>
      <c r="J1295" s="551"/>
      <c r="K1295" s="551"/>
      <c r="L1295" s="551"/>
      <c r="M1295" s="551"/>
      <c r="N1295" s="551"/>
      <c r="O1295" s="27"/>
      <c r="P1295" s="27"/>
      <c r="Q1295" s="27"/>
      <c r="R1295" s="27"/>
      <c r="S1295" s="27"/>
      <c r="T1295" s="27"/>
      <c r="U1295" s="27"/>
      <c r="V1295" s="27"/>
      <c r="W1295" s="27"/>
      <c r="X1295" s="27"/>
      <c r="Y1295" s="27"/>
      <c r="Z1295" s="27"/>
      <c r="AA1295" s="27"/>
      <c r="AB1295" s="27"/>
      <c r="AC1295" s="27"/>
      <c r="AD1295" s="27"/>
      <c r="AK1295" s="41">
        <f t="shared" si="485"/>
        <v>0</v>
      </c>
      <c r="AL1295" s="41">
        <f t="shared" si="486"/>
        <v>0</v>
      </c>
      <c r="AM1295" s="41">
        <f t="shared" si="487"/>
        <v>0</v>
      </c>
      <c r="AN1295" s="41">
        <f t="shared" si="488"/>
        <v>0</v>
      </c>
      <c r="AO1295" s="41">
        <f t="shared" si="489"/>
        <v>0</v>
      </c>
      <c r="AP1295" s="41">
        <f t="shared" si="490"/>
        <v>0</v>
      </c>
      <c r="AQ1295" s="41">
        <f t="shared" si="491"/>
        <v>0</v>
      </c>
      <c r="AR1295" s="41">
        <f t="shared" si="492"/>
        <v>0</v>
      </c>
      <c r="AS1295" s="41">
        <f t="shared" si="493"/>
        <v>0</v>
      </c>
      <c r="AT1295" s="41">
        <f t="shared" si="494"/>
        <v>0</v>
      </c>
      <c r="AU1295" s="41">
        <f t="shared" si="495"/>
        <v>0</v>
      </c>
      <c r="AV1295" s="41">
        <f t="shared" si="496"/>
        <v>0</v>
      </c>
      <c r="AW1295" s="41">
        <f t="shared" si="497"/>
        <v>0</v>
      </c>
      <c r="AX1295" s="41">
        <f t="shared" si="498"/>
        <v>0</v>
      </c>
      <c r="AY1295" s="41">
        <f t="shared" si="499"/>
        <v>0</v>
      </c>
      <c r="AZ1295" s="41">
        <f t="shared" si="500"/>
        <v>0</v>
      </c>
    </row>
    <row r="1296" spans="1:52" ht="15" customHeight="1">
      <c r="A1296" s="159"/>
      <c r="B1296" s="179"/>
      <c r="C1296" s="220" t="s">
        <v>1337</v>
      </c>
      <c r="D1296" s="573" t="str">
        <f t="shared" si="483"/>
        <v/>
      </c>
      <c r="E1296" s="573"/>
      <c r="F1296" s="573"/>
      <c r="G1296" s="551" t="str">
        <f t="shared" si="484"/>
        <v/>
      </c>
      <c r="H1296" s="551"/>
      <c r="I1296" s="551"/>
      <c r="J1296" s="551"/>
      <c r="K1296" s="551"/>
      <c r="L1296" s="551"/>
      <c r="M1296" s="551"/>
      <c r="N1296" s="551"/>
      <c r="O1296" s="27"/>
      <c r="P1296" s="27"/>
      <c r="Q1296" s="27"/>
      <c r="R1296" s="27"/>
      <c r="S1296" s="27"/>
      <c r="T1296" s="27"/>
      <c r="U1296" s="27"/>
      <c r="V1296" s="27"/>
      <c r="W1296" s="27"/>
      <c r="X1296" s="27"/>
      <c r="Y1296" s="27"/>
      <c r="Z1296" s="27"/>
      <c r="AA1296" s="27"/>
      <c r="AB1296" s="27"/>
      <c r="AC1296" s="27"/>
      <c r="AD1296" s="27"/>
      <c r="AK1296" s="41">
        <f t="shared" si="485"/>
        <v>0</v>
      </c>
      <c r="AL1296" s="41">
        <f t="shared" si="486"/>
        <v>0</v>
      </c>
      <c r="AM1296" s="41">
        <f t="shared" si="487"/>
        <v>0</v>
      </c>
      <c r="AN1296" s="41">
        <f t="shared" si="488"/>
        <v>0</v>
      </c>
      <c r="AO1296" s="41">
        <f t="shared" si="489"/>
        <v>0</v>
      </c>
      <c r="AP1296" s="41">
        <f t="shared" si="490"/>
        <v>0</v>
      </c>
      <c r="AQ1296" s="41">
        <f t="shared" si="491"/>
        <v>0</v>
      </c>
      <c r="AR1296" s="41">
        <f t="shared" si="492"/>
        <v>0</v>
      </c>
      <c r="AS1296" s="41">
        <f t="shared" si="493"/>
        <v>0</v>
      </c>
      <c r="AT1296" s="41">
        <f t="shared" si="494"/>
        <v>0</v>
      </c>
      <c r="AU1296" s="41">
        <f t="shared" si="495"/>
        <v>0</v>
      </c>
      <c r="AV1296" s="41">
        <f t="shared" si="496"/>
        <v>0</v>
      </c>
      <c r="AW1296" s="41">
        <f t="shared" si="497"/>
        <v>0</v>
      </c>
      <c r="AX1296" s="41">
        <f t="shared" si="498"/>
        <v>0</v>
      </c>
      <c r="AY1296" s="41">
        <f t="shared" si="499"/>
        <v>0</v>
      </c>
      <c r="AZ1296" s="41">
        <f t="shared" si="500"/>
        <v>0</v>
      </c>
    </row>
    <row r="1297" spans="1:52" ht="15" customHeight="1">
      <c r="A1297" s="159"/>
      <c r="B1297" s="179"/>
      <c r="C1297" s="220" t="s">
        <v>1338</v>
      </c>
      <c r="D1297" s="573" t="str">
        <f t="shared" si="483"/>
        <v/>
      </c>
      <c r="E1297" s="573"/>
      <c r="F1297" s="573"/>
      <c r="G1297" s="551" t="str">
        <f t="shared" si="484"/>
        <v/>
      </c>
      <c r="H1297" s="551"/>
      <c r="I1297" s="551"/>
      <c r="J1297" s="551"/>
      <c r="K1297" s="551"/>
      <c r="L1297" s="551"/>
      <c r="M1297" s="551"/>
      <c r="N1297" s="551"/>
      <c r="O1297" s="27"/>
      <c r="P1297" s="27"/>
      <c r="Q1297" s="27"/>
      <c r="R1297" s="27"/>
      <c r="S1297" s="27"/>
      <c r="T1297" s="27"/>
      <c r="U1297" s="27"/>
      <c r="V1297" s="27"/>
      <c r="W1297" s="27"/>
      <c r="X1297" s="27"/>
      <c r="Y1297" s="27"/>
      <c r="Z1297" s="27"/>
      <c r="AA1297" s="27"/>
      <c r="AB1297" s="27"/>
      <c r="AC1297" s="27"/>
      <c r="AD1297" s="27"/>
      <c r="AK1297" s="41">
        <f t="shared" si="485"/>
        <v>0</v>
      </c>
      <c r="AL1297" s="41">
        <f t="shared" si="486"/>
        <v>0</v>
      </c>
      <c r="AM1297" s="41">
        <f t="shared" si="487"/>
        <v>0</v>
      </c>
      <c r="AN1297" s="41">
        <f t="shared" si="488"/>
        <v>0</v>
      </c>
      <c r="AO1297" s="41">
        <f t="shared" si="489"/>
        <v>0</v>
      </c>
      <c r="AP1297" s="41">
        <f t="shared" si="490"/>
        <v>0</v>
      </c>
      <c r="AQ1297" s="41">
        <f t="shared" si="491"/>
        <v>0</v>
      </c>
      <c r="AR1297" s="41">
        <f t="shared" si="492"/>
        <v>0</v>
      </c>
      <c r="AS1297" s="41">
        <f t="shared" si="493"/>
        <v>0</v>
      </c>
      <c r="AT1297" s="41">
        <f t="shared" si="494"/>
        <v>0</v>
      </c>
      <c r="AU1297" s="41">
        <f t="shared" si="495"/>
        <v>0</v>
      </c>
      <c r="AV1297" s="41">
        <f t="shared" si="496"/>
        <v>0</v>
      </c>
      <c r="AW1297" s="41">
        <f t="shared" si="497"/>
        <v>0</v>
      </c>
      <c r="AX1297" s="41">
        <f t="shared" si="498"/>
        <v>0</v>
      </c>
      <c r="AY1297" s="41">
        <f t="shared" si="499"/>
        <v>0</v>
      </c>
      <c r="AZ1297" s="41">
        <f t="shared" si="500"/>
        <v>0</v>
      </c>
    </row>
    <row r="1298" spans="1:52" ht="15" customHeight="1">
      <c r="A1298" s="159"/>
      <c r="B1298" s="179"/>
      <c r="C1298" s="220" t="s">
        <v>1339</v>
      </c>
      <c r="D1298" s="573" t="str">
        <f>IF(D717="","",D717)</f>
        <v/>
      </c>
      <c r="E1298" s="573"/>
      <c r="F1298" s="573"/>
      <c r="G1298" s="551" t="str">
        <f>IF(G717="","",G717)</f>
        <v/>
      </c>
      <c r="H1298" s="551"/>
      <c r="I1298" s="551"/>
      <c r="J1298" s="551"/>
      <c r="K1298" s="551"/>
      <c r="L1298" s="551"/>
      <c r="M1298" s="551"/>
      <c r="N1298" s="551"/>
      <c r="O1298" s="27"/>
      <c r="P1298" s="27"/>
      <c r="Q1298" s="27"/>
      <c r="R1298" s="27"/>
      <c r="S1298" s="27"/>
      <c r="T1298" s="27"/>
      <c r="U1298" s="27"/>
      <c r="V1298" s="27"/>
      <c r="W1298" s="27"/>
      <c r="X1298" s="27"/>
      <c r="Y1298" s="27"/>
      <c r="Z1298" s="27"/>
      <c r="AA1298" s="27"/>
      <c r="AB1298" s="27"/>
      <c r="AC1298" s="27"/>
      <c r="AD1298" s="27"/>
      <c r="AK1298" s="41">
        <f t="shared" si="485"/>
        <v>0</v>
      </c>
      <c r="AL1298" s="41">
        <f t="shared" si="486"/>
        <v>0</v>
      </c>
      <c r="AM1298" s="41">
        <f t="shared" si="487"/>
        <v>0</v>
      </c>
      <c r="AN1298" s="41">
        <f t="shared" si="488"/>
        <v>0</v>
      </c>
      <c r="AO1298" s="41">
        <f t="shared" si="489"/>
        <v>0</v>
      </c>
      <c r="AP1298" s="41">
        <f t="shared" si="490"/>
        <v>0</v>
      </c>
      <c r="AQ1298" s="41">
        <f t="shared" si="491"/>
        <v>0</v>
      </c>
      <c r="AR1298" s="41">
        <f t="shared" si="492"/>
        <v>0</v>
      </c>
      <c r="AS1298" s="41">
        <f t="shared" si="493"/>
        <v>0</v>
      </c>
      <c r="AT1298" s="41">
        <f t="shared" si="494"/>
        <v>0</v>
      </c>
      <c r="AU1298" s="41">
        <f t="shared" si="495"/>
        <v>0</v>
      </c>
      <c r="AV1298" s="41">
        <f t="shared" si="496"/>
        <v>0</v>
      </c>
      <c r="AW1298" s="41">
        <f t="shared" si="497"/>
        <v>0</v>
      </c>
      <c r="AX1298" s="41">
        <f t="shared" si="498"/>
        <v>0</v>
      </c>
      <c r="AY1298" s="41">
        <f t="shared" si="499"/>
        <v>0</v>
      </c>
      <c r="AZ1298" s="41">
        <f t="shared" si="500"/>
        <v>0</v>
      </c>
    </row>
    <row r="1299" spans="1:52" ht="15" customHeight="1">
      <c r="A1299" s="159"/>
      <c r="B1299" s="179"/>
      <c r="AN1299" s="193">
        <f>SUM(AN723:AN1298)</f>
        <v>0</v>
      </c>
      <c r="AR1299" s="193">
        <f>SUM(AR723:AR1298)</f>
        <v>0</v>
      </c>
      <c r="AV1299" s="193">
        <f>SUM(AV723:AV1298)</f>
        <v>0</v>
      </c>
      <c r="AZ1299" s="193">
        <f>SUM(AZ723:AZ1298)</f>
        <v>0</v>
      </c>
    </row>
    <row r="1300" spans="1:52" ht="24" customHeight="1">
      <c r="A1300" s="159"/>
      <c r="B1300" s="7"/>
      <c r="C1300" s="417" t="s">
        <v>147</v>
      </c>
      <c r="D1300" s="417"/>
      <c r="E1300" s="417"/>
      <c r="F1300" s="417"/>
      <c r="G1300" s="417"/>
      <c r="H1300" s="417"/>
      <c r="I1300" s="417"/>
      <c r="J1300" s="417"/>
      <c r="K1300" s="417"/>
      <c r="L1300" s="417"/>
      <c r="M1300" s="417"/>
      <c r="N1300" s="417"/>
      <c r="O1300" s="417"/>
      <c r="P1300" s="417"/>
      <c r="Q1300" s="417"/>
      <c r="R1300" s="417"/>
      <c r="S1300" s="417"/>
      <c r="T1300" s="417"/>
      <c r="U1300" s="417"/>
      <c r="V1300" s="417"/>
      <c r="W1300" s="417"/>
      <c r="X1300" s="417"/>
      <c r="Y1300" s="417"/>
      <c r="Z1300" s="417"/>
      <c r="AA1300" s="417"/>
      <c r="AB1300" s="417"/>
      <c r="AC1300" s="417"/>
      <c r="AD1300" s="417"/>
      <c r="AK1300" t="s">
        <v>2293</v>
      </c>
      <c r="AL1300" s="289">
        <f>SUM(AN1299,AR1299,AV1299,AZ1299)</f>
        <v>0</v>
      </c>
    </row>
    <row r="1301" spans="1:52" ht="60" customHeight="1">
      <c r="A1301" s="159"/>
      <c r="B1301" s="179"/>
      <c r="C1301" s="473"/>
      <c r="D1301" s="474"/>
      <c r="E1301" s="474"/>
      <c r="F1301" s="474"/>
      <c r="G1301" s="474"/>
      <c r="H1301" s="474"/>
      <c r="I1301" s="474"/>
      <c r="J1301" s="474"/>
      <c r="K1301" s="474"/>
      <c r="L1301" s="474"/>
      <c r="M1301" s="474"/>
      <c r="N1301" s="474"/>
      <c r="O1301" s="474"/>
      <c r="P1301" s="474"/>
      <c r="Q1301" s="474"/>
      <c r="R1301" s="474"/>
      <c r="S1301" s="474"/>
      <c r="T1301" s="474"/>
      <c r="U1301" s="474"/>
      <c r="V1301" s="474"/>
      <c r="W1301" s="474"/>
      <c r="X1301" s="474"/>
      <c r="Y1301" s="474"/>
      <c r="Z1301" s="474"/>
      <c r="AA1301" s="474"/>
      <c r="AB1301" s="474"/>
      <c r="AC1301" s="474"/>
      <c r="AD1301" s="475"/>
      <c r="AK1301" t="s">
        <v>2304</v>
      </c>
      <c r="AL1301" s="172">
        <f>SUM(AL1300,BD719)</f>
        <v>0</v>
      </c>
    </row>
    <row r="1302" spans="1:52" ht="15" customHeight="1">
      <c r="A1302" s="159"/>
      <c r="B1302" s="455" t="str">
        <f>IF(AG718=0,"","Favor de ingresar toda la información requerida en la pregunta")</f>
        <v/>
      </c>
      <c r="C1302" s="455"/>
      <c r="D1302" s="455"/>
      <c r="E1302" s="455"/>
      <c r="F1302" s="455"/>
      <c r="G1302" s="455"/>
      <c r="H1302" s="455"/>
      <c r="I1302" s="455"/>
      <c r="J1302" s="455"/>
      <c r="K1302" s="455"/>
      <c r="L1302" s="455"/>
      <c r="M1302" s="455"/>
      <c r="N1302" s="455"/>
      <c r="O1302" s="455"/>
      <c r="P1302" s="455"/>
      <c r="Q1302" s="455"/>
      <c r="R1302" s="455"/>
      <c r="S1302" s="455"/>
      <c r="T1302" s="455"/>
      <c r="U1302" s="455"/>
      <c r="V1302" s="455"/>
      <c r="W1302" s="455"/>
      <c r="X1302" s="455"/>
      <c r="Y1302" s="455"/>
      <c r="Z1302" s="455"/>
      <c r="AA1302" s="455"/>
      <c r="AB1302" s="455"/>
      <c r="AC1302" s="455"/>
      <c r="AD1302" s="455"/>
      <c r="AE1302" s="455"/>
    </row>
    <row r="1303" spans="1:52" ht="15" customHeight="1">
      <c r="A1303" s="159"/>
      <c r="B1303" s="456" t="str">
        <f>IF(OR(B8="",C26&lt;&gt;1),"",IF(SUM(COUNTIF(T143:AD717,"NS"),COUNTIF(O724:AD1298,"NS"))&lt;&gt;0,"Alerta: debido a que cuenta con registros NS, debe proporcionar una justificación en el area de comentarios al final de la pregunta",""))</f>
        <v/>
      </c>
      <c r="C1303" s="456"/>
      <c r="D1303" s="456"/>
      <c r="E1303" s="456"/>
      <c r="F1303" s="456"/>
      <c r="G1303" s="456"/>
      <c r="H1303" s="456"/>
      <c r="I1303" s="456"/>
      <c r="J1303" s="456"/>
      <c r="K1303" s="456"/>
      <c r="L1303" s="456"/>
      <c r="M1303" s="456"/>
      <c r="N1303" s="456"/>
      <c r="O1303" s="456"/>
      <c r="P1303" s="456"/>
      <c r="Q1303" s="456"/>
      <c r="R1303" s="456"/>
      <c r="S1303" s="456"/>
      <c r="T1303" s="456"/>
      <c r="U1303" s="456"/>
      <c r="V1303" s="456"/>
      <c r="W1303" s="456"/>
      <c r="X1303" s="456"/>
      <c r="Y1303" s="456"/>
      <c r="Z1303" s="456"/>
      <c r="AA1303" s="456"/>
      <c r="AB1303" s="456"/>
      <c r="AC1303" s="456"/>
      <c r="AD1303" s="456"/>
      <c r="AE1303" s="456"/>
    </row>
    <row r="1304" spans="1:52" ht="15" customHeight="1">
      <c r="A1304" s="159"/>
      <c r="B1304" s="452" t="str">
        <f>IF(AH718&gt;0,"Revise la información capturada, ya que tiene datos ingresados en celdas que están sombreadas","")</f>
        <v/>
      </c>
      <c r="C1304" s="452"/>
      <c r="D1304" s="452"/>
      <c r="E1304" s="452"/>
      <c r="F1304" s="452"/>
      <c r="G1304" s="452"/>
      <c r="H1304" s="452"/>
      <c r="I1304" s="452"/>
      <c r="J1304" s="452"/>
      <c r="K1304" s="452"/>
      <c r="L1304" s="452"/>
      <c r="M1304" s="452"/>
      <c r="N1304" s="452"/>
      <c r="O1304" s="452"/>
      <c r="P1304" s="452"/>
      <c r="Q1304" s="452"/>
      <c r="R1304" s="452"/>
      <c r="S1304" s="452"/>
      <c r="T1304" s="452"/>
      <c r="U1304" s="452"/>
      <c r="V1304" s="452"/>
      <c r="W1304" s="452"/>
      <c r="X1304" s="452"/>
      <c r="Y1304" s="452"/>
      <c r="Z1304" s="452"/>
      <c r="AA1304" s="452"/>
      <c r="AB1304" s="452"/>
      <c r="AC1304" s="452"/>
      <c r="AD1304" s="452"/>
      <c r="AE1304" s="452"/>
    </row>
    <row r="1305" spans="1:52" ht="15" customHeight="1">
      <c r="A1305" s="159"/>
      <c r="B1305" s="452" t="str">
        <f>IF(OR(B8="",C26&lt;&gt;1),"",IF(BA718&lt;&gt;"",BA718,IF(AL1301&gt;0,"Favor de revisar la suma y consistencia de totales y/o subtotales por filas (numéricos y NS)","")))</f>
        <v/>
      </c>
      <c r="C1305" s="452"/>
      <c r="D1305" s="452"/>
      <c r="E1305" s="452"/>
      <c r="F1305" s="452"/>
      <c r="G1305" s="452"/>
      <c r="H1305" s="452"/>
      <c r="I1305" s="452"/>
      <c r="J1305" s="452"/>
      <c r="K1305" s="452"/>
      <c r="L1305" s="452"/>
      <c r="M1305" s="452"/>
      <c r="N1305" s="452"/>
      <c r="O1305" s="452"/>
      <c r="P1305" s="452"/>
      <c r="Q1305" s="452"/>
      <c r="R1305" s="452"/>
      <c r="S1305" s="452"/>
      <c r="T1305" s="452"/>
      <c r="U1305" s="452"/>
      <c r="V1305" s="452"/>
      <c r="W1305" s="452"/>
      <c r="X1305" s="452"/>
      <c r="Y1305" s="452"/>
      <c r="Z1305" s="452"/>
      <c r="AA1305" s="452"/>
      <c r="AB1305" s="452"/>
      <c r="AC1305" s="452"/>
      <c r="AD1305" s="452"/>
      <c r="AE1305" s="452"/>
    </row>
    <row r="1306" spans="1:52" ht="15" customHeight="1">
      <c r="A1306" s="159"/>
      <c r="B1306" s="450" t="str">
        <f>IF(BL142&gt;0,"Favor de revisar la instrucción 4, debido a que no se cumplen con los criterios mencionados","")</f>
        <v/>
      </c>
      <c r="C1306" s="450"/>
      <c r="D1306" s="450"/>
      <c r="E1306" s="450"/>
      <c r="F1306" s="450"/>
      <c r="G1306" s="450"/>
      <c r="H1306" s="450"/>
      <c r="I1306" s="450"/>
      <c r="J1306" s="450"/>
      <c r="K1306" s="450"/>
      <c r="L1306" s="450"/>
      <c r="M1306" s="450"/>
      <c r="N1306" s="450"/>
      <c r="O1306" s="450"/>
      <c r="P1306" s="450"/>
      <c r="Q1306" s="450"/>
      <c r="R1306" s="450"/>
      <c r="S1306" s="450"/>
      <c r="T1306" s="450"/>
      <c r="U1306" s="450"/>
      <c r="V1306" s="450"/>
      <c r="W1306" s="450"/>
      <c r="X1306" s="450"/>
      <c r="Y1306" s="450"/>
      <c r="Z1306" s="450"/>
      <c r="AA1306" s="450"/>
      <c r="AB1306" s="450"/>
      <c r="AC1306" s="450"/>
      <c r="AD1306" s="450"/>
      <c r="AE1306" s="450"/>
    </row>
    <row r="1307" spans="1:52" ht="15" customHeight="1">
      <c r="A1307" s="159"/>
      <c r="B1307" s="450" t="str">
        <f>IF(CK142&gt;0,"Favor de revisar la instrucción 5, debido a que no se cumplen con los criterios mencionados","")</f>
        <v/>
      </c>
      <c r="C1307" s="450"/>
      <c r="D1307" s="450"/>
      <c r="E1307" s="450"/>
      <c r="F1307" s="450"/>
      <c r="G1307" s="450"/>
      <c r="H1307" s="450"/>
      <c r="I1307" s="450"/>
      <c r="J1307" s="450"/>
      <c r="K1307" s="450"/>
      <c r="L1307" s="450"/>
      <c r="M1307" s="450"/>
      <c r="N1307" s="450"/>
      <c r="O1307" s="450"/>
      <c r="P1307" s="450"/>
      <c r="Q1307" s="450"/>
      <c r="R1307" s="450"/>
      <c r="S1307" s="450"/>
      <c r="T1307" s="450"/>
      <c r="U1307" s="450"/>
      <c r="V1307" s="450"/>
      <c r="W1307" s="450"/>
      <c r="X1307" s="450"/>
      <c r="Y1307" s="450"/>
      <c r="Z1307" s="450"/>
      <c r="AA1307" s="450"/>
      <c r="AB1307" s="450"/>
      <c r="AC1307" s="450"/>
      <c r="AD1307" s="450"/>
      <c r="AE1307" s="450"/>
    </row>
    <row r="1308" spans="1:52" ht="48" customHeight="1">
      <c r="A1308" s="177" t="s">
        <v>2037</v>
      </c>
      <c r="B1308" s="673" t="s">
        <v>2050</v>
      </c>
      <c r="C1308" s="673"/>
      <c r="D1308" s="673"/>
      <c r="E1308" s="673"/>
      <c r="F1308" s="673"/>
      <c r="G1308" s="673"/>
      <c r="H1308" s="673"/>
      <c r="I1308" s="673"/>
      <c r="J1308" s="673"/>
      <c r="K1308" s="673"/>
      <c r="L1308" s="673"/>
      <c r="M1308" s="673"/>
      <c r="N1308" s="673"/>
      <c r="O1308" s="673"/>
      <c r="P1308" s="673"/>
      <c r="Q1308" s="673"/>
      <c r="R1308" s="673"/>
      <c r="S1308" s="673"/>
      <c r="T1308" s="673"/>
      <c r="U1308" s="673"/>
      <c r="V1308" s="673"/>
      <c r="W1308" s="673"/>
      <c r="X1308" s="673"/>
      <c r="Y1308" s="673"/>
      <c r="Z1308" s="673"/>
      <c r="AA1308" s="673"/>
      <c r="AB1308" s="673"/>
      <c r="AC1308" s="673"/>
      <c r="AD1308" s="673"/>
    </row>
    <row r="1309" spans="1:52" ht="24" customHeight="1">
      <c r="A1309" s="159"/>
      <c r="B1309" s="230"/>
      <c r="C1309" s="464" t="s">
        <v>1340</v>
      </c>
      <c r="D1309" s="464"/>
      <c r="E1309" s="464"/>
      <c r="F1309" s="464"/>
      <c r="G1309" s="464"/>
      <c r="H1309" s="464"/>
      <c r="I1309" s="464"/>
      <c r="J1309" s="464"/>
      <c r="K1309" s="464"/>
      <c r="L1309" s="464"/>
      <c r="M1309" s="464"/>
      <c r="N1309" s="464"/>
      <c r="O1309" s="464"/>
      <c r="P1309" s="464"/>
      <c r="Q1309" s="464"/>
      <c r="R1309" s="464"/>
      <c r="S1309" s="464"/>
      <c r="T1309" s="464"/>
      <c r="U1309" s="464"/>
      <c r="V1309" s="464"/>
      <c r="W1309" s="464"/>
      <c r="X1309" s="464"/>
      <c r="Y1309" s="464"/>
      <c r="Z1309" s="464"/>
      <c r="AA1309" s="464"/>
      <c r="AB1309" s="464"/>
      <c r="AC1309" s="464"/>
      <c r="AD1309" s="464"/>
    </row>
    <row r="1310" spans="1:52" ht="24" customHeight="1">
      <c r="A1310" s="159"/>
      <c r="B1310" s="230"/>
      <c r="C1310" s="417" t="s">
        <v>2051</v>
      </c>
      <c r="D1310" s="417"/>
      <c r="E1310" s="417"/>
      <c r="F1310" s="417"/>
      <c r="G1310" s="417"/>
      <c r="H1310" s="417"/>
      <c r="I1310" s="417"/>
      <c r="J1310" s="417"/>
      <c r="K1310" s="417"/>
      <c r="L1310" s="417"/>
      <c r="M1310" s="417"/>
      <c r="N1310" s="417"/>
      <c r="O1310" s="417"/>
      <c r="P1310" s="417"/>
      <c r="Q1310" s="417"/>
      <c r="R1310" s="417"/>
      <c r="S1310" s="417"/>
      <c r="T1310" s="417"/>
      <c r="U1310" s="417"/>
      <c r="V1310" s="417"/>
      <c r="W1310" s="417"/>
      <c r="X1310" s="417"/>
      <c r="Y1310" s="417"/>
      <c r="Z1310" s="417"/>
      <c r="AA1310" s="417"/>
      <c r="AB1310" s="417"/>
      <c r="AC1310" s="417"/>
      <c r="AD1310" s="417"/>
    </row>
    <row r="1311" spans="1:52" ht="24" customHeight="1">
      <c r="A1311" s="159"/>
      <c r="B1311" s="230"/>
      <c r="C1311" s="417" t="s">
        <v>2052</v>
      </c>
      <c r="D1311" s="417"/>
      <c r="E1311" s="417"/>
      <c r="F1311" s="417"/>
      <c r="G1311" s="417"/>
      <c r="H1311" s="417"/>
      <c r="I1311" s="417"/>
      <c r="J1311" s="417"/>
      <c r="K1311" s="417"/>
      <c r="L1311" s="417"/>
      <c r="M1311" s="417"/>
      <c r="N1311" s="417"/>
      <c r="O1311" s="417"/>
      <c r="P1311" s="417"/>
      <c r="Q1311" s="417"/>
      <c r="R1311" s="417"/>
      <c r="S1311" s="417"/>
      <c r="T1311" s="417"/>
      <c r="U1311" s="417"/>
      <c r="V1311" s="417"/>
      <c r="W1311" s="417"/>
      <c r="X1311" s="417"/>
      <c r="Y1311" s="417"/>
      <c r="Z1311" s="417"/>
      <c r="AA1311" s="417"/>
      <c r="AB1311" s="417"/>
      <c r="AC1311" s="417"/>
      <c r="AD1311" s="417"/>
    </row>
    <row r="1312" spans="1:52" ht="15" customHeight="1">
      <c r="A1312" s="159"/>
      <c r="B1312" s="323"/>
      <c r="C1312" s="8"/>
      <c r="D1312" s="8"/>
      <c r="E1312" s="8"/>
      <c r="F1312" s="8"/>
      <c r="G1312" s="8"/>
      <c r="H1312" s="8"/>
      <c r="I1312" s="8"/>
      <c r="J1312" s="8"/>
      <c r="K1312" s="8"/>
      <c r="L1312" s="8"/>
      <c r="M1312" s="8"/>
      <c r="N1312" s="8"/>
      <c r="O1312" s="8"/>
      <c r="P1312" s="8"/>
      <c r="Q1312" s="8"/>
      <c r="R1312" s="8"/>
      <c r="S1312" s="8"/>
      <c r="T1312" s="8"/>
      <c r="U1312" s="8"/>
      <c r="V1312" s="8"/>
      <c r="W1312" s="8"/>
      <c r="X1312" s="8"/>
      <c r="Y1312" s="8"/>
      <c r="Z1312" s="8"/>
      <c r="AA1312" s="8"/>
      <c r="AB1312" s="8"/>
      <c r="AC1312" s="8"/>
      <c r="AD1312" s="8"/>
    </row>
    <row r="1313" spans="1:101" ht="60" customHeight="1">
      <c r="A1313" s="159"/>
      <c r="B1313" s="179"/>
      <c r="C1313" s="588" t="s">
        <v>1341</v>
      </c>
      <c r="D1313" s="588"/>
      <c r="E1313" s="506" t="s">
        <v>1342</v>
      </c>
      <c r="F1313" s="506"/>
      <c r="G1313" s="410" t="s">
        <v>1343</v>
      </c>
      <c r="H1313" s="410"/>
      <c r="I1313" s="410"/>
      <c r="J1313" s="410"/>
      <c r="K1313" s="410"/>
      <c r="L1313" s="410"/>
      <c r="M1313" s="410"/>
      <c r="N1313" s="410"/>
      <c r="O1313" s="410"/>
      <c r="P1313" s="410"/>
      <c r="Q1313" s="410"/>
      <c r="R1313" s="410"/>
      <c r="S1313" s="410"/>
      <c r="T1313" s="410"/>
      <c r="U1313" s="410"/>
      <c r="V1313" s="410"/>
      <c r="W1313" s="410"/>
      <c r="X1313" s="410"/>
      <c r="Y1313" s="410"/>
      <c r="Z1313" s="410"/>
      <c r="AA1313" s="410"/>
      <c r="AB1313" s="410"/>
      <c r="AC1313" s="410"/>
      <c r="AD1313" s="410"/>
      <c r="AE1313"/>
      <c r="AI1313" s="705" t="s">
        <v>2325</v>
      </c>
      <c r="AJ1313" s="705"/>
      <c r="AK1313" s="705"/>
      <c r="AL1313" s="705"/>
      <c r="AM1313" s="705"/>
      <c r="AN1313" s="705"/>
      <c r="AO1313" s="705"/>
      <c r="AP1313" s="705"/>
      <c r="AQ1313" s="705"/>
      <c r="AR1313" s="705"/>
      <c r="AS1313" s="705"/>
      <c r="AT1313" s="705"/>
      <c r="AU1313" s="705"/>
      <c r="AV1313" s="705"/>
      <c r="AW1313" s="705"/>
      <c r="AX1313" s="705"/>
    </row>
    <row r="1314" spans="1:101" ht="96" customHeight="1">
      <c r="A1314" s="159"/>
      <c r="B1314" s="179"/>
      <c r="C1314" s="588"/>
      <c r="D1314" s="588"/>
      <c r="E1314" s="506"/>
      <c r="F1314" s="506"/>
      <c r="G1314" s="506" t="s">
        <v>226</v>
      </c>
      <c r="H1314" s="494" t="s">
        <v>400</v>
      </c>
      <c r="I1314" s="494" t="s">
        <v>401</v>
      </c>
      <c r="J1314" s="494" t="s">
        <v>281</v>
      </c>
      <c r="K1314" s="414" t="s">
        <v>790</v>
      </c>
      <c r="L1314" s="414"/>
      <c r="M1314" s="414"/>
      <c r="N1314" s="414"/>
      <c r="O1314" s="414" t="s">
        <v>791</v>
      </c>
      <c r="P1314" s="414"/>
      <c r="Q1314" s="414"/>
      <c r="R1314" s="414"/>
      <c r="S1314" s="414" t="s">
        <v>792</v>
      </c>
      <c r="T1314" s="414"/>
      <c r="U1314" s="414"/>
      <c r="V1314" s="414"/>
      <c r="W1314" s="414" t="s">
        <v>793</v>
      </c>
      <c r="X1314" s="414"/>
      <c r="Y1314" s="414"/>
      <c r="Z1314" s="414"/>
      <c r="AA1314" s="414" t="s">
        <v>281</v>
      </c>
      <c r="AB1314" s="414"/>
      <c r="AC1314" s="414"/>
      <c r="AD1314" s="414"/>
      <c r="AE1314"/>
      <c r="AI1314" s="556" t="s">
        <v>226</v>
      </c>
      <c r="AJ1314" s="556"/>
      <c r="AK1314" s="556"/>
      <c r="AL1314" s="556"/>
      <c r="AM1314" s="557" t="s">
        <v>2326</v>
      </c>
      <c r="AN1314" s="557"/>
      <c r="AO1314" s="557"/>
      <c r="AP1314" s="557"/>
      <c r="AQ1314" s="706" t="s">
        <v>401</v>
      </c>
      <c r="AR1314" s="706"/>
      <c r="AS1314" s="706"/>
      <c r="AT1314" s="706"/>
      <c r="AU1314" s="706" t="s">
        <v>281</v>
      </c>
      <c r="AV1314" s="706"/>
      <c r="AW1314" s="706"/>
      <c r="AX1314" s="706"/>
    </row>
    <row r="1315" spans="1:101" ht="96" customHeight="1">
      <c r="A1315" s="159"/>
      <c r="B1315" s="7"/>
      <c r="C1315" s="588"/>
      <c r="D1315" s="588"/>
      <c r="E1315" s="506"/>
      <c r="F1315" s="506"/>
      <c r="G1315" s="506"/>
      <c r="H1315" s="494"/>
      <c r="I1315" s="494"/>
      <c r="J1315" s="494"/>
      <c r="K1315" s="170" t="s">
        <v>432</v>
      </c>
      <c r="L1315" s="171" t="s">
        <v>400</v>
      </c>
      <c r="M1315" s="171" t="s">
        <v>401</v>
      </c>
      <c r="N1315" s="171" t="s">
        <v>281</v>
      </c>
      <c r="O1315" s="170" t="s">
        <v>432</v>
      </c>
      <c r="P1315" s="171" t="s">
        <v>400</v>
      </c>
      <c r="Q1315" s="171" t="s">
        <v>401</v>
      </c>
      <c r="R1315" s="171" t="s">
        <v>281</v>
      </c>
      <c r="S1315" s="170" t="s">
        <v>432</v>
      </c>
      <c r="T1315" s="171" t="s">
        <v>400</v>
      </c>
      <c r="U1315" s="171" t="s">
        <v>401</v>
      </c>
      <c r="V1315" s="171" t="s">
        <v>281</v>
      </c>
      <c r="W1315" s="170" t="s">
        <v>432</v>
      </c>
      <c r="X1315" s="171" t="s">
        <v>400</v>
      </c>
      <c r="Y1315" s="171" t="s">
        <v>401</v>
      </c>
      <c r="Z1315" s="171" t="s">
        <v>281</v>
      </c>
      <c r="AA1315" s="170" t="s">
        <v>432</v>
      </c>
      <c r="AB1315" s="171" t="s">
        <v>400</v>
      </c>
      <c r="AC1315" s="171" t="s">
        <v>401</v>
      </c>
      <c r="AD1315" s="171" t="s">
        <v>281</v>
      </c>
      <c r="AE1315"/>
      <c r="AF1315" t="s">
        <v>2243</v>
      </c>
      <c r="AG1315" t="s">
        <v>2233</v>
      </c>
      <c r="AH1315" t="s">
        <v>2234</v>
      </c>
      <c r="AI1315" s="30" t="s">
        <v>2327</v>
      </c>
      <c r="AJ1315" s="31" t="s">
        <v>2227</v>
      </c>
      <c r="AK1315" s="32" t="s">
        <v>2244</v>
      </c>
      <c r="AL1315" s="33" t="s">
        <v>2328</v>
      </c>
      <c r="AM1315" s="30" t="s">
        <v>2327</v>
      </c>
      <c r="AN1315" s="31" t="s">
        <v>2227</v>
      </c>
      <c r="AO1315" s="32" t="s">
        <v>2244</v>
      </c>
      <c r="AP1315" s="33" t="s">
        <v>2328</v>
      </c>
      <c r="AQ1315" s="30" t="s">
        <v>2327</v>
      </c>
      <c r="AR1315" s="31" t="s">
        <v>2227</v>
      </c>
      <c r="AS1315" s="32" t="s">
        <v>2244</v>
      </c>
      <c r="AT1315" s="33" t="s">
        <v>2328</v>
      </c>
      <c r="AU1315" s="30" t="s">
        <v>2327</v>
      </c>
      <c r="AV1315" s="31" t="s">
        <v>2227</v>
      </c>
      <c r="AW1315" s="32" t="s">
        <v>2244</v>
      </c>
      <c r="AX1315" s="33" t="s">
        <v>2328</v>
      </c>
      <c r="AY1315" s="200" t="s">
        <v>2329</v>
      </c>
      <c r="AZ1315" s="29" t="s">
        <v>2349</v>
      </c>
      <c r="BA1315" s="29" t="s">
        <v>2296</v>
      </c>
      <c r="BB1315" s="29" t="s">
        <v>2297</v>
      </c>
      <c r="BC1315" s="29" t="s">
        <v>2350</v>
      </c>
      <c r="BD1315" s="29" t="s">
        <v>2351</v>
      </c>
      <c r="BE1315" s="29" t="s">
        <v>2299</v>
      </c>
      <c r="BF1315" s="29" t="s">
        <v>2300</v>
      </c>
      <c r="BG1315" s="29" t="s">
        <v>2352</v>
      </c>
      <c r="BH1315" s="29" t="s">
        <v>7243</v>
      </c>
      <c r="BI1315" s="29" t="s">
        <v>2348</v>
      </c>
      <c r="BJ1315" s="29" t="s">
        <v>7218</v>
      </c>
      <c r="BK1315" s="29" t="s">
        <v>7244</v>
      </c>
      <c r="BL1315" s="29" t="s">
        <v>7245</v>
      </c>
      <c r="BM1315" s="29" t="s">
        <v>7220</v>
      </c>
      <c r="BN1315" s="29" t="s">
        <v>7221</v>
      </c>
      <c r="BO1315" s="29" t="s">
        <v>7246</v>
      </c>
      <c r="BP1315" s="29" t="s">
        <v>7247</v>
      </c>
      <c r="BQ1315" s="29" t="s">
        <v>7223</v>
      </c>
      <c r="BR1315" s="29" t="s">
        <v>7224</v>
      </c>
      <c r="BS1315" s="29" t="s">
        <v>7248</v>
      </c>
      <c r="BT1315" s="29" t="s">
        <v>7249</v>
      </c>
      <c r="BU1315" s="29" t="s">
        <v>7226</v>
      </c>
      <c r="BV1315" s="29" t="s">
        <v>7227</v>
      </c>
      <c r="BW1315" s="29" t="s">
        <v>7250</v>
      </c>
      <c r="BY1315" s="21" t="s">
        <v>7234</v>
      </c>
    </row>
    <row r="1316" spans="1:101" ht="15" customHeight="1">
      <c r="A1316" s="159"/>
      <c r="B1316" s="7"/>
      <c r="C1316" s="466"/>
      <c r="D1316" s="466"/>
      <c r="E1316" s="524"/>
      <c r="F1316" s="524"/>
      <c r="G1316" s="27"/>
      <c r="H1316" s="27"/>
      <c r="I1316" s="27"/>
      <c r="J1316" s="27"/>
      <c r="K1316" s="27"/>
      <c r="L1316" s="27"/>
      <c r="M1316" s="27"/>
      <c r="N1316" s="27"/>
      <c r="O1316" s="27"/>
      <c r="P1316" s="27"/>
      <c r="Q1316" s="27"/>
      <c r="R1316" s="27"/>
      <c r="S1316" s="27"/>
      <c r="T1316" s="27"/>
      <c r="U1316" s="27"/>
      <c r="V1316" s="27"/>
      <c r="W1316" s="27"/>
      <c r="X1316" s="27"/>
      <c r="Y1316" s="27"/>
      <c r="Z1316" s="27"/>
      <c r="AA1316" s="27"/>
      <c r="AB1316" s="27"/>
      <c r="AC1316" s="27"/>
      <c r="AD1316" s="27"/>
      <c r="AE1316"/>
      <c r="AF1316" s="172">
        <f>IF(AND(C1316=1,E1316=0),1,0)</f>
        <v>0</v>
      </c>
      <c r="AG1316" s="172">
        <f>IF($C$26=1,IF(C1316&gt;1,0,IF(AND(C1316=1,COUNTA(E1316:AD1316)=25),0,1)),0)</f>
        <v>0</v>
      </c>
      <c r="AH1316" s="172">
        <f>IF($C$26&lt;&gt;1,IF(COUNTA(C1316:AD1316)=0,0,1),IF(C1316&gt;1,IF(COUNTA(E1316:AD1316)=0,0,1),0))</f>
        <v>0</v>
      </c>
      <c r="AI1316" s="35">
        <f>G1316</f>
        <v>0</v>
      </c>
      <c r="AJ1316" s="36">
        <f>COUNTIF(K1316,"NS") + COUNTIF(O1316,"NS") + COUNTIF(S1316,"NS") + COUNTIF(W1316,"NS") + COUNTIF(AA1316,"NS")</f>
        <v>0</v>
      </c>
      <c r="AK1316" s="37">
        <f>SUM(K1316,O1316,S1316,W1316,AA1316)</f>
        <v>0</v>
      </c>
      <c r="AL1316" s="38">
        <f>IF(OR(AND(AI1316=0, AJ1316&gt;0),AND(AI1316="NS", AK1316&gt;0), AND(AI1316="NS", AJ1316=0, AK1316=0)), 1, IF(OR(AND(AI1316&gt;0, AJ1316&gt;1,AI1316&gt;AK1316), AND(AI1316="NS", AJ1316=2), AND(AI1316="NS", AK1316=0, AJ1316&gt;0), AI1316=AK1316), 0, 1))</f>
        <v>0</v>
      </c>
      <c r="AM1316" s="35">
        <f>H1316</f>
        <v>0</v>
      </c>
      <c r="AN1316" s="36">
        <f>COUNTIF(L1316,"NS") + COUNTIF(P1316,"NS") + COUNTIF(T1316,"NS") + COUNTIF(X1316,"NS") + COUNTIF(AB1316,"NS")</f>
        <v>0</v>
      </c>
      <c r="AO1316" s="37">
        <f>SUM(L1316,P1316,T1316,X1316,AB1316)</f>
        <v>0</v>
      </c>
      <c r="AP1316" s="38">
        <f t="shared" ref="AP1316" si="501">IF(OR(AND(AM1316=0, AN1316&gt;0),AND(AM1316="NS", AO1316&gt;0), AND(AM1316="NS", AN1316=0, AO1316=0)), 1, IF(OR(AND(AM1316&gt;0, AN1316&gt;1,AM1316&gt;AO1316), AND(AM1316="NS", AN1316=2), AND(AM1316="NS", AO1316=0, AN1316&gt;0), AM1316=AO1316), 0, 1))</f>
        <v>0</v>
      </c>
      <c r="AQ1316" s="35">
        <f>I1316</f>
        <v>0</v>
      </c>
      <c r="AR1316" s="36">
        <f>COUNTIF(M1316,"NS") + COUNTIF(Q1316,"NS") + COUNTIF(U1316,"NS") + COUNTIF(Y1316,"NS") + COUNTIF(AC1316,"NS")</f>
        <v>0</v>
      </c>
      <c r="AS1316" s="37">
        <f>SUM(M1316,Q1316,U1316,Y1316,AC1316)</f>
        <v>0</v>
      </c>
      <c r="AT1316" s="38">
        <f t="shared" ref="AT1316" si="502">IF(OR(AND(AQ1316=0, AR1316&gt;0),AND(AQ1316="NS", AS1316&gt;0), AND(AQ1316="NS", AR1316=0, AS1316=0)), 1, IF(OR(AND(AQ1316&gt;0, AR1316&gt;1,AQ1316&gt;AS1316), AND(AQ1316="NS", AR1316=2), AND(AQ1316="NS", AS1316=0, AR1316&gt;0), AQ1316=AS1316), 0, 1))</f>
        <v>0</v>
      </c>
      <c r="AU1316" s="35">
        <f>J1316</f>
        <v>0</v>
      </c>
      <c r="AV1316" s="36">
        <f>COUNTIF(N1316,"NS") + COUNTIF(R1316,"NS") + COUNTIF(V1316,"NS") + COUNTIF(Z1316,"NS") + COUNTIF(AD1316,"NS")</f>
        <v>0</v>
      </c>
      <c r="AW1316" s="37">
        <f>SUM(N1316,R1316,V1316,Z1316,AD1316)</f>
        <v>0</v>
      </c>
      <c r="AX1316" s="38">
        <f t="shared" ref="AX1316" si="503">IF(OR(AND(AU1316=0, AV1316&gt;0),AND(AU1316="NS", AW1316&gt;0), AND(AU1316="NS", AV1316=0, AW1316=0)), 1, IF(OR(AND(AU1316&gt;0, AV1316&gt;1,AU1316&gt;AW1316), AND(AU1316="NS", AV1316=2), AND(AU1316="NS", AW1316=0, AV1316&gt;0), AU1316=AW1316), 0, 1))</f>
        <v>0</v>
      </c>
      <c r="AY1316" s="46">
        <f>SUM(AL1316,AP1316,AT1316,AX1316)</f>
        <v>0</v>
      </c>
      <c r="AZ1316" s="41">
        <f>G1316</f>
        <v>0</v>
      </c>
      <c r="BA1316" s="41">
        <f>COUNTIF(H1316:J1316,"NS")</f>
        <v>0</v>
      </c>
      <c r="BB1316" s="41">
        <f>SUM(H1316:J1316)</f>
        <v>0</v>
      </c>
      <c r="BC1316" s="48">
        <f>IF(OR(AND(AZ1316=0, BA1316&gt;0),AND(AZ1316="NS", BB1316&gt;0), AND(AZ1316="NS", BA1316=0, BB1316=0)), 1, IF(OR(AND(AZ1316&gt;0, BA1316&gt;1,AZ1316&gt;BB1316), AND(AZ1316="NS", BA1316=2), AND(AZ1316="NS", BB1316=0, BA1316&gt;0), AZ1316=BB1316), 0, 1))</f>
        <v>0</v>
      </c>
      <c r="BD1316" s="41">
        <f t="shared" ref="BD1316" si="504">K1316</f>
        <v>0</v>
      </c>
      <c r="BE1316" s="41">
        <f t="shared" ref="BE1316" si="505">COUNTIF(L1316:N1316,"NS")</f>
        <v>0</v>
      </c>
      <c r="BF1316" s="41">
        <f t="shared" ref="BF1316" si="506">SUM(L1316:N1316)</f>
        <v>0</v>
      </c>
      <c r="BG1316" s="48">
        <f t="shared" ref="BG1316" si="507">IF(OR(AND(BD1316=0, BE1316&gt;0),AND(BD1316="NS", BF1316&gt;0), AND(BD1316="NS", BE1316=0, BF1316=0)), 1, IF(OR(AND(BD1316&gt;0, BE1316&gt;1,BD1316&gt;BF1316), AND(BD1316="NS", BE1316=2), AND(BD1316="NS", BF1316=0, BE1316&gt;0), BD1316=BF1316), 0, 1))</f>
        <v>0</v>
      </c>
      <c r="BH1316" s="41">
        <f t="shared" ref="BH1316" si="508">O1316</f>
        <v>0</v>
      </c>
      <c r="BI1316" s="41">
        <f t="shared" ref="BI1316" si="509">COUNTIF(P1316:R1316,"NS")</f>
        <v>0</v>
      </c>
      <c r="BJ1316" s="41">
        <f t="shared" ref="BJ1316" si="510">SUM(P1316:R1316)</f>
        <v>0</v>
      </c>
      <c r="BK1316" s="48">
        <f t="shared" ref="BK1316" si="511">IF(OR(AND(BH1316=0, BI1316&gt;0),AND(BH1316="NS", BJ1316&gt;0), AND(BH1316="NS", BI1316=0, BJ1316=0)), 1, IF(OR(AND(BH1316&gt;0, BI1316&gt;1,BH1316&gt;BJ1316), AND(BH1316="NS", BI1316=2), AND(BH1316="NS", BJ1316=0, BI1316&gt;0), BH1316=BJ1316), 0, 1))</f>
        <v>0</v>
      </c>
      <c r="BL1316" s="41">
        <f t="shared" ref="BL1316" si="512">S1316</f>
        <v>0</v>
      </c>
      <c r="BM1316" s="41">
        <f t="shared" ref="BM1316" si="513">COUNTIF(T1316:V1316,"NS")</f>
        <v>0</v>
      </c>
      <c r="BN1316" s="41">
        <f t="shared" ref="BN1316" si="514">SUM(T1316:V1316)</f>
        <v>0</v>
      </c>
      <c r="BO1316" s="48">
        <f t="shared" ref="BO1316" si="515">IF(OR(AND(BL1316=0, BM1316&gt;0),AND(BL1316="NS", BN1316&gt;0), AND(BL1316="NS", BM1316=0, BN1316=0)), 1, IF(OR(AND(BL1316&gt;0, BM1316&gt;1,BL1316&gt;BN1316), AND(BL1316="NS", BM1316=2), AND(BL1316="NS", BN1316=0, BM1316&gt;0), BL1316=BN1316), 0, 1))</f>
        <v>0</v>
      </c>
      <c r="BP1316" s="41">
        <f t="shared" ref="BP1316" si="516">W1316</f>
        <v>0</v>
      </c>
      <c r="BQ1316" s="41">
        <f t="shared" ref="BQ1316" si="517">COUNTIF(X1316:Z1316,"NS")</f>
        <v>0</v>
      </c>
      <c r="BR1316" s="41">
        <f t="shared" ref="BR1316" si="518">SUM(X1316:Z1316)</f>
        <v>0</v>
      </c>
      <c r="BS1316" s="48">
        <f t="shared" ref="BS1316" si="519">IF(OR(AND(BP1316=0, BQ1316&gt;0),AND(BP1316="NS", BR1316&gt;0), AND(BP1316="NS", BQ1316=0, BR1316=0)), 1, IF(OR(AND(BP1316&gt;0, BQ1316&gt;1,BP1316&gt;BR1316), AND(BP1316="NS", BQ1316=2), AND(BP1316="NS", BR1316=0, BQ1316&gt;0), BP1316=BR1316), 0, 1))</f>
        <v>0</v>
      </c>
      <c r="BT1316" s="41">
        <f t="shared" ref="BT1316" si="520">AA1316</f>
        <v>0</v>
      </c>
      <c r="BU1316" s="41">
        <f t="shared" ref="BU1316" si="521">COUNTIF(AB1316:AD1316,"NS")</f>
        <v>0</v>
      </c>
      <c r="BV1316" s="41">
        <f t="shared" ref="BV1316" si="522">SUM(AB1316:AD1316)</f>
        <v>0</v>
      </c>
      <c r="BW1316" s="48">
        <f t="shared" ref="BW1316" si="523">IF(OR(AND(BT1316=0, BU1316&gt;0),AND(BT1316="NS", BV1316&gt;0), AND(BT1316="NS", BU1316=0, BV1316=0)), 1, IF(OR(AND(BT1316&gt;0, BU1316&gt;1,BT1316&gt;BV1316), AND(BT1316="NS", BU1316=2), AND(BT1316="NS", BV1316=0, BU1316&gt;0), BT1316=BV1316), 0, 1))</f>
        <v>0</v>
      </c>
      <c r="BY1316" s="21">
        <f>$O$45</f>
        <v>0</v>
      </c>
      <c r="BZ1316" s="21">
        <f>$S$45</f>
        <v>0</v>
      </c>
      <c r="CA1316" s="21">
        <f>$W$45</f>
        <v>0</v>
      </c>
      <c r="CB1316" s="21">
        <f>$AA$45</f>
        <v>0</v>
      </c>
      <c r="CC1316" s="21">
        <f>$O$40</f>
        <v>0</v>
      </c>
      <c r="CD1316" s="21">
        <f>$S$40</f>
        <v>0</v>
      </c>
      <c r="CE1316" s="21">
        <f>$W$40</f>
        <v>0</v>
      </c>
      <c r="CF1316" s="21">
        <f>$AA$40</f>
        <v>0</v>
      </c>
      <c r="CG1316" s="21">
        <f>$O$41</f>
        <v>0</v>
      </c>
      <c r="CH1316" s="21">
        <f>$S$41</f>
        <v>0</v>
      </c>
      <c r="CI1316" s="21">
        <f>$W$41</f>
        <v>0</v>
      </c>
      <c r="CJ1316" s="21">
        <f>$AA$41</f>
        <v>0</v>
      </c>
      <c r="CK1316" s="21">
        <f>$O$42</f>
        <v>0</v>
      </c>
      <c r="CL1316" s="21">
        <f>$S$42</f>
        <v>0</v>
      </c>
      <c r="CM1316" s="21">
        <f>$W$42</f>
        <v>0</v>
      </c>
      <c r="CN1316" s="21">
        <f>$AA$42</f>
        <v>0</v>
      </c>
      <c r="CO1316" s="21">
        <f>$O$43</f>
        <v>0</v>
      </c>
      <c r="CP1316" s="21">
        <f>$S$43</f>
        <v>0</v>
      </c>
      <c r="CQ1316" s="21">
        <f>$W$43</f>
        <v>0</v>
      </c>
      <c r="CR1316" s="21">
        <f>$AA$43</f>
        <v>0</v>
      </c>
      <c r="CS1316" s="21">
        <f>$O$44</f>
        <v>0</v>
      </c>
      <c r="CT1316" s="21">
        <f>$S$44</f>
        <v>0</v>
      </c>
      <c r="CU1316" s="21">
        <f>$W$44</f>
        <v>0</v>
      </c>
      <c r="CV1316" s="21">
        <f>$AA$44</f>
        <v>0</v>
      </c>
    </row>
    <row r="1317" spans="1:101" ht="15" customHeight="1">
      <c r="A1317" s="159"/>
      <c r="B1317" s="179"/>
      <c r="AI1317" s="41"/>
      <c r="AM1317" s="41"/>
      <c r="AQ1317" s="41"/>
      <c r="AU1317" s="41"/>
      <c r="AV1317" s="41"/>
      <c r="AW1317" s="41"/>
      <c r="AX1317" s="41"/>
      <c r="AY1317" s="43"/>
      <c r="AZ1317" t="s">
        <v>2293</v>
      </c>
      <c r="BA1317" s="172">
        <f>SUM(BC1316,BG1316,BK1316,BO1316,BS1316,BW1316)</f>
        <v>0</v>
      </c>
      <c r="BC1317" s="41"/>
      <c r="BD1317" s="41"/>
      <c r="BE1317" s="41"/>
      <c r="BF1317" s="41"/>
      <c r="BG1317" s="41"/>
      <c r="BH1317" s="41"/>
      <c r="BI1317" s="41"/>
      <c r="BJ1317" s="41"/>
      <c r="BX1317" t="s">
        <v>7255</v>
      </c>
      <c r="BY1317" t="s">
        <v>7232</v>
      </c>
    </row>
    <row r="1318" spans="1:101" ht="24" customHeight="1">
      <c r="A1318" s="159"/>
      <c r="B1318" s="7"/>
      <c r="C1318" s="417" t="s">
        <v>147</v>
      </c>
      <c r="D1318" s="417"/>
      <c r="E1318" s="417"/>
      <c r="F1318" s="417"/>
      <c r="G1318" s="417"/>
      <c r="H1318" s="417"/>
      <c r="I1318" s="417"/>
      <c r="J1318" s="417"/>
      <c r="K1318" s="417"/>
      <c r="L1318" s="417"/>
      <c r="M1318" s="417"/>
      <c r="N1318" s="417"/>
      <c r="O1318" s="417"/>
      <c r="P1318" s="417"/>
      <c r="Q1318" s="417"/>
      <c r="R1318" s="417"/>
      <c r="S1318" s="417"/>
      <c r="T1318" s="417"/>
      <c r="U1318" s="417"/>
      <c r="V1318" s="417"/>
      <c r="W1318" s="417"/>
      <c r="X1318" s="417"/>
      <c r="Y1318" s="417"/>
      <c r="Z1318" s="417"/>
      <c r="AA1318" s="417"/>
      <c r="AB1318" s="417"/>
      <c r="AC1318" s="417"/>
      <c r="AD1318" s="417"/>
      <c r="BX1318" s="172" cm="1">
        <f t="array" ref="BX1318">IF(OR(E1316={"NS","NA"},$O$26={"NS","NA"}),0,IF(E1316&lt;=$O$26,0,1))</f>
        <v>0</v>
      </c>
      <c r="BY1318" cm="1">
        <f t="array" ref="BY1318">IF(OR(G1316={"NS","NA"},BY1316={"NS","NA"}),0,IF(G1316&lt;=BY1316,0,1))</f>
        <v>0</v>
      </c>
      <c r="BZ1318" cm="1">
        <f t="array" ref="BZ1318">IF(OR(H1316={"NS","NA"},BZ1316={"NS","NA"}),0,IF(H1316&lt;=BZ1316,0,1))</f>
        <v>0</v>
      </c>
      <c r="CA1318" cm="1">
        <f t="array" ref="CA1318">IF(OR(I1316={"NS","NA"},CA1316={"NS","NA"}),0,IF(I1316&lt;=CA1316,0,1))</f>
        <v>0</v>
      </c>
      <c r="CB1318" cm="1">
        <f t="array" ref="CB1318">IF(OR(J1316={"NS","NA"},CB1316={"NS","NA"}),0,IF(J1316&lt;=CB1316,0,1))</f>
        <v>0</v>
      </c>
      <c r="CC1318" cm="1">
        <f t="array" ref="CC1318">IF(OR(K1316={"NS","NA"},CC1316={"NS","NA"}),0,IF(K1316&lt;=CC1316,0,1))</f>
        <v>0</v>
      </c>
      <c r="CD1318" cm="1">
        <f t="array" ref="CD1318">IF(OR(L1316={"NS","NA"},CD1316={"NS","NA"}),0,IF(L1316&lt;=CD1316,0,1))</f>
        <v>0</v>
      </c>
      <c r="CE1318" cm="1">
        <f t="array" ref="CE1318">IF(OR(M1316={"NS","NA"},CE1316={"NS","NA"}),0,IF(M1316&lt;=CE1316,0,1))</f>
        <v>0</v>
      </c>
      <c r="CF1318" cm="1">
        <f t="array" ref="CF1318">IF(OR(N1316={"NS","NA"},CF1316={"NS","NA"}),0,IF(N1316&lt;=CF1316,0,1))</f>
        <v>0</v>
      </c>
      <c r="CG1318" cm="1">
        <f t="array" ref="CG1318">IF(OR(O1316={"NS","NA"},CG1316={"NS","NA"}),0,IF(O1316&lt;=CG1316,0,1))</f>
        <v>0</v>
      </c>
      <c r="CH1318" cm="1">
        <f t="array" ref="CH1318">IF(OR(P1316={"NS","NA"},CH1316={"NS","NA"}),0,IF(P1316&lt;=CH1316,0,1))</f>
        <v>0</v>
      </c>
      <c r="CI1318" cm="1">
        <f t="array" ref="CI1318">IF(OR(Q1316={"NS","NA"},CI1316={"NS","NA"}),0,IF(Q1316&lt;=CI1316,0,1))</f>
        <v>0</v>
      </c>
      <c r="CJ1318" cm="1">
        <f t="array" ref="CJ1318">IF(OR(R1316={"NS","NA"},CJ1316={"NS","NA"}),0,IF(R1316&lt;=CJ1316,0,1))</f>
        <v>0</v>
      </c>
      <c r="CK1318" cm="1">
        <f t="array" ref="CK1318">IF(OR(S1316={"NS","NA"},CK1316={"NS","NA"}),0,IF(S1316&lt;=CK1316,0,1))</f>
        <v>0</v>
      </c>
      <c r="CL1318" cm="1">
        <f t="array" ref="CL1318">IF(OR(T1316={"NS","NA"},CL1316={"NS","NA"}),0,IF(T1316&lt;=CL1316,0,1))</f>
        <v>0</v>
      </c>
      <c r="CM1318" cm="1">
        <f t="array" ref="CM1318">IF(OR(U1316={"NS","NA"},CM1316={"NS","NA"}),0,IF(U1316&lt;=CM1316,0,1))</f>
        <v>0</v>
      </c>
      <c r="CN1318" cm="1">
        <f t="array" ref="CN1318">IF(OR(V1316={"NS","NA"},CN1316={"NS","NA"}),0,IF(V1316&lt;=CN1316,0,1))</f>
        <v>0</v>
      </c>
      <c r="CO1318" cm="1">
        <f t="array" ref="CO1318">IF(OR(W1316={"NS","NA"},CO1316={"NS","NA"}),0,IF(W1316&lt;=CO1316,0,1))</f>
        <v>0</v>
      </c>
      <c r="CP1318" cm="1">
        <f t="array" ref="CP1318">IF(OR(X1316={"NS","NA"},CP1316={"NS","NA"}),0,IF(X1316&lt;=CP1316,0,1))</f>
        <v>0</v>
      </c>
      <c r="CQ1318" cm="1">
        <f t="array" ref="CQ1318">IF(OR(Y1316={"NS","NA"},CQ1316={"NS","NA"}),0,IF(Y1316&lt;=CQ1316,0,1))</f>
        <v>0</v>
      </c>
      <c r="CR1318" cm="1">
        <f t="array" ref="CR1318">IF(OR(Z1316={"NS","NA"},CR1316={"NS","NA"}),0,IF(Z1316&lt;=CR1316,0,1))</f>
        <v>0</v>
      </c>
      <c r="CS1318" cm="1">
        <f t="array" ref="CS1318">IF(OR(AA1316={"NS","NA"},CS1316={"NS","NA"}),0,IF(AA1316&lt;=CS1316,0,1))</f>
        <v>0</v>
      </c>
      <c r="CT1318" cm="1">
        <f t="array" ref="CT1318">IF(OR(AB1316={"NS","NA"},CT1316={"NS","NA"}),0,IF(AB1316&lt;=CT1316,0,1))</f>
        <v>0</v>
      </c>
      <c r="CU1318" cm="1">
        <f t="array" ref="CU1318">IF(OR(AC1316={"NS","NA"},CU1316={"NS","NA"}),0,IF(AC1316&lt;=CU1316,0,1))</f>
        <v>0</v>
      </c>
      <c r="CV1318" cm="1">
        <f t="array" ref="CV1318">IF(OR(AD1316={"NS","NA"},CV1316={"NS","NA"}),0,IF(AD1316&lt;=CV1316,0,1))</f>
        <v>0</v>
      </c>
      <c r="CW1318" s="203">
        <f>IF($C$26&lt;&gt;1,0,SUM(BY1318:CV1318))</f>
        <v>0</v>
      </c>
    </row>
    <row r="1319" spans="1:101" ht="60" customHeight="1">
      <c r="A1319" s="159"/>
      <c r="B1319" s="179"/>
      <c r="C1319" s="473"/>
      <c r="D1319" s="474"/>
      <c r="E1319" s="474"/>
      <c r="F1319" s="474"/>
      <c r="G1319" s="474"/>
      <c r="H1319" s="474"/>
      <c r="I1319" s="474"/>
      <c r="J1319" s="474"/>
      <c r="K1319" s="474"/>
      <c r="L1319" s="474"/>
      <c r="M1319" s="474"/>
      <c r="N1319" s="474"/>
      <c r="O1319" s="474"/>
      <c r="P1319" s="474"/>
      <c r="Q1319" s="474"/>
      <c r="R1319" s="474"/>
      <c r="S1319" s="474"/>
      <c r="T1319" s="474"/>
      <c r="U1319" s="474"/>
      <c r="V1319" s="474"/>
      <c r="W1319" s="474"/>
      <c r="X1319" s="474"/>
      <c r="Y1319" s="474"/>
      <c r="Z1319" s="474"/>
      <c r="AA1319" s="474"/>
      <c r="AB1319" s="474"/>
      <c r="AC1319" s="474"/>
      <c r="AD1319" s="475"/>
    </row>
    <row r="1320" spans="1:101" ht="15" customHeight="1">
      <c r="B1320" s="455" t="str">
        <f>IF(AG1316=0,"","Favor de ingresar toda la información requerida en la pregunta")</f>
        <v/>
      </c>
      <c r="C1320" s="455"/>
      <c r="D1320" s="455"/>
      <c r="E1320" s="455"/>
      <c r="F1320" s="455"/>
      <c r="G1320" s="455"/>
      <c r="H1320" s="455"/>
      <c r="I1320" s="455"/>
      <c r="J1320" s="455"/>
      <c r="K1320" s="455"/>
      <c r="L1320" s="455"/>
      <c r="M1320" s="455"/>
      <c r="N1320" s="455"/>
      <c r="O1320" s="455"/>
      <c r="P1320" s="455"/>
      <c r="Q1320" s="455"/>
      <c r="R1320" s="455"/>
      <c r="S1320" s="455"/>
      <c r="T1320" s="455"/>
      <c r="U1320" s="455"/>
      <c r="V1320" s="455"/>
      <c r="W1320" s="455"/>
      <c r="X1320" s="455"/>
      <c r="Y1320" s="455"/>
      <c r="Z1320" s="455"/>
      <c r="AA1320" s="455"/>
      <c r="AB1320" s="455"/>
      <c r="AC1320" s="455"/>
      <c r="AD1320" s="455"/>
      <c r="AE1320" s="455"/>
    </row>
    <row r="1321" spans="1:101" ht="15" customHeight="1">
      <c r="B1321" s="456" t="str">
        <f>IF($C$26&lt;&gt;1,"",IF(COUNTIF(E1316:AD1316,"NS")&lt;&gt;0,"Alerta: debido a que cuenta con registros NS, debe proporcionar una justificación en el area de comentarios al final de la pregunta",""))</f>
        <v/>
      </c>
      <c r="C1321" s="456"/>
      <c r="D1321" s="456"/>
      <c r="E1321" s="456"/>
      <c r="F1321" s="456"/>
      <c r="G1321" s="456"/>
      <c r="H1321" s="456"/>
      <c r="I1321" s="456"/>
      <c r="J1321" s="456"/>
      <c r="K1321" s="456"/>
      <c r="L1321" s="456"/>
      <c r="M1321" s="456"/>
      <c r="N1321" s="456"/>
      <c r="O1321" s="456"/>
      <c r="P1321" s="456"/>
      <c r="Q1321" s="456"/>
      <c r="R1321" s="456"/>
      <c r="S1321" s="456"/>
      <c r="T1321" s="456"/>
      <c r="U1321" s="456"/>
      <c r="V1321" s="456"/>
      <c r="W1321" s="456"/>
      <c r="X1321" s="456"/>
      <c r="Y1321" s="456"/>
      <c r="Z1321" s="456"/>
      <c r="AA1321" s="456"/>
      <c r="AB1321" s="456"/>
      <c r="AC1321" s="456"/>
      <c r="AD1321" s="456"/>
      <c r="AE1321" s="456"/>
    </row>
    <row r="1322" spans="1:101" ht="15" customHeight="1">
      <c r="B1322" s="452" t="str">
        <f>IF(AH1316&gt;0,"Revise la información capturada, ya que tiene datos ingresados en celdas que están sombreadas","")</f>
        <v/>
      </c>
      <c r="C1322" s="452"/>
      <c r="D1322" s="452"/>
      <c r="E1322" s="452"/>
      <c r="F1322" s="452"/>
      <c r="G1322" s="452"/>
      <c r="H1322" s="452"/>
      <c r="I1322" s="452"/>
      <c r="J1322" s="452"/>
      <c r="K1322" s="452"/>
      <c r="L1322" s="452"/>
      <c r="M1322" s="452"/>
      <c r="N1322" s="452"/>
      <c r="O1322" s="452"/>
      <c r="P1322" s="452"/>
      <c r="Q1322" s="452"/>
      <c r="R1322" s="452"/>
      <c r="S1322" s="452"/>
      <c r="T1322" s="452"/>
      <c r="U1322" s="452"/>
      <c r="V1322" s="452"/>
      <c r="W1322" s="452"/>
      <c r="X1322" s="452"/>
      <c r="Y1322" s="452"/>
      <c r="Z1322" s="452"/>
      <c r="AA1322" s="452"/>
      <c r="AB1322" s="452"/>
      <c r="AC1322" s="452"/>
      <c r="AD1322" s="452"/>
      <c r="AE1322" s="452"/>
    </row>
    <row r="1323" spans="1:101" ht="15" customHeight="1">
      <c r="B1323" s="452" t="str">
        <f>IF($C$26&lt;&gt;1,"",IF(OR(AY1316&gt;0,BA1317&gt;0),"Favor de revisar la suma y consistencia de totales y/o subtotales por filas (numéricos y NS)",""))</f>
        <v/>
      </c>
      <c r="C1323" s="452"/>
      <c r="D1323" s="452"/>
      <c r="E1323" s="452"/>
      <c r="F1323" s="452"/>
      <c r="G1323" s="452"/>
      <c r="H1323" s="452"/>
      <c r="I1323" s="452"/>
      <c r="J1323" s="452"/>
      <c r="K1323" s="452"/>
      <c r="L1323" s="452"/>
      <c r="M1323" s="452"/>
      <c r="N1323" s="452"/>
      <c r="O1323" s="452"/>
      <c r="P1323" s="452"/>
      <c r="Q1323" s="452"/>
      <c r="R1323" s="452"/>
      <c r="S1323" s="452"/>
      <c r="T1323" s="452"/>
      <c r="U1323" s="452"/>
      <c r="V1323" s="452"/>
      <c r="W1323" s="452"/>
      <c r="X1323" s="452"/>
      <c r="Y1323" s="452"/>
      <c r="Z1323" s="452"/>
      <c r="AA1323" s="452"/>
      <c r="AB1323" s="452"/>
      <c r="AC1323" s="452"/>
      <c r="AD1323" s="452"/>
      <c r="AE1323" s="452"/>
    </row>
    <row r="1324" spans="1:101" ht="15" customHeight="1">
      <c r="B1324" s="450" t="str">
        <f>IF(BX1318&gt;0,"Favor de revisar la instrucción 2, debido a que no se cumplen con los criterios mencionados",IF(CW1318&gt;0,"Favor de revisar la instrucción 3, debido a que no se cumplen con los criterios mencionados",""))</f>
        <v/>
      </c>
      <c r="C1324" s="450"/>
      <c r="D1324" s="450"/>
      <c r="E1324" s="450"/>
      <c r="F1324" s="450"/>
      <c r="G1324" s="450"/>
      <c r="H1324" s="450"/>
      <c r="I1324" s="450"/>
      <c r="J1324" s="450"/>
      <c r="K1324" s="450"/>
      <c r="L1324" s="450"/>
      <c r="M1324" s="450"/>
      <c r="N1324" s="450"/>
      <c r="O1324" s="450"/>
      <c r="P1324" s="450"/>
      <c r="Q1324" s="450"/>
      <c r="R1324" s="450"/>
      <c r="S1324" s="450"/>
      <c r="T1324" s="450"/>
      <c r="U1324" s="450"/>
      <c r="V1324" s="450"/>
      <c r="W1324" s="450"/>
      <c r="X1324" s="450"/>
      <c r="Y1324" s="450"/>
      <c r="Z1324" s="450"/>
      <c r="AA1324" s="450"/>
      <c r="AB1324" s="450"/>
      <c r="AC1324" s="450"/>
      <c r="AD1324" s="450"/>
      <c r="AE1324" s="450"/>
    </row>
    <row r="1325" spans="1:101" ht="15" customHeight="1">
      <c r="B1325" s="450" t="str">
        <f>IF($C$26&lt;&gt;1,"",IF(AF1316=0,"","Debido a que cuenta con registro(s) con el código 1, el total de la fila respectiva debe ser mayor a cero"))</f>
        <v/>
      </c>
      <c r="C1325" s="450"/>
      <c r="D1325" s="450"/>
      <c r="E1325" s="450"/>
      <c r="F1325" s="450"/>
      <c r="G1325" s="450"/>
      <c r="H1325" s="450"/>
      <c r="I1325" s="450"/>
      <c r="J1325" s="450"/>
      <c r="K1325" s="450"/>
      <c r="L1325" s="450"/>
      <c r="M1325" s="450"/>
      <c r="N1325" s="450"/>
      <c r="O1325" s="450"/>
      <c r="P1325" s="450"/>
      <c r="Q1325" s="450"/>
      <c r="R1325" s="450"/>
      <c r="S1325" s="450"/>
      <c r="T1325" s="450"/>
      <c r="U1325" s="450"/>
      <c r="V1325" s="450"/>
      <c r="W1325" s="450"/>
      <c r="X1325" s="450"/>
      <c r="Y1325" s="450"/>
      <c r="Z1325" s="450"/>
      <c r="AA1325" s="450"/>
      <c r="AB1325" s="450"/>
      <c r="AC1325" s="450"/>
      <c r="AD1325" s="450"/>
      <c r="AE1325" s="450"/>
    </row>
  </sheetData>
  <sheetProtection algorithmName="SHA-512" hashValue="eSzKcJrjDNfI7j3u4B15gCKbBiLVr+JElJXvf6v+25uai4RbK6zEpApc/nS9VjtGnvPrsVdjN7VuFwGRk0UMwg==" saltValue="ktbjwbWni/uBDvCZI7K5PQ==" spinCount="100000" sheet="1" objects="1" scenarios="1"/>
  <mergeCells count="3158">
    <mergeCell ref="C1316:D1316"/>
    <mergeCell ref="E1316:F1316"/>
    <mergeCell ref="C1318:AD1318"/>
    <mergeCell ref="C1319:AD1319"/>
    <mergeCell ref="J1314:J1315"/>
    <mergeCell ref="K1314:N1314"/>
    <mergeCell ref="O1314:R1314"/>
    <mergeCell ref="S1314:V1314"/>
    <mergeCell ref="W1314:Z1314"/>
    <mergeCell ref="AA1314:AD1314"/>
    <mergeCell ref="B1308:AD1308"/>
    <mergeCell ref="C1309:AD1309"/>
    <mergeCell ref="C1310:AD1310"/>
    <mergeCell ref="C1311:AD1311"/>
    <mergeCell ref="C1313:D1315"/>
    <mergeCell ref="E1313:F1315"/>
    <mergeCell ref="G1313:AD1313"/>
    <mergeCell ref="G1314:G1315"/>
    <mergeCell ref="H1314:H1315"/>
    <mergeCell ref="I1314:I1315"/>
    <mergeCell ref="D1297:F1297"/>
    <mergeCell ref="G1297:N1297"/>
    <mergeCell ref="D1298:F1298"/>
    <mergeCell ref="G1298:N1298"/>
    <mergeCell ref="C1300:AD1300"/>
    <mergeCell ref="C1301:AD1301"/>
    <mergeCell ref="D1294:F1294"/>
    <mergeCell ref="G1294:N1294"/>
    <mergeCell ref="D1295:F1295"/>
    <mergeCell ref="G1295:N1295"/>
    <mergeCell ref="D1296:F1296"/>
    <mergeCell ref="G1296:N1296"/>
    <mergeCell ref="D1291:F1291"/>
    <mergeCell ref="G1291:N1291"/>
    <mergeCell ref="D1292:F1292"/>
    <mergeCell ref="G1292:N1292"/>
    <mergeCell ref="D1293:F1293"/>
    <mergeCell ref="G1293:N1293"/>
    <mergeCell ref="D1288:F1288"/>
    <mergeCell ref="G1288:N1288"/>
    <mergeCell ref="D1289:F1289"/>
    <mergeCell ref="G1289:N1289"/>
    <mergeCell ref="D1290:F1290"/>
    <mergeCell ref="G1290:N1290"/>
    <mergeCell ref="D1285:F1285"/>
    <mergeCell ref="G1285:N1285"/>
    <mergeCell ref="D1286:F1286"/>
    <mergeCell ref="G1286:N1286"/>
    <mergeCell ref="D1287:F1287"/>
    <mergeCell ref="G1287:N1287"/>
    <mergeCell ref="D1282:F1282"/>
    <mergeCell ref="G1282:N1282"/>
    <mergeCell ref="D1283:F1283"/>
    <mergeCell ref="G1283:N1283"/>
    <mergeCell ref="D1284:F1284"/>
    <mergeCell ref="G1284:N1284"/>
    <mergeCell ref="D1279:F1279"/>
    <mergeCell ref="G1279:N1279"/>
    <mergeCell ref="D1280:F1280"/>
    <mergeCell ref="G1280:N1280"/>
    <mergeCell ref="D1281:F1281"/>
    <mergeCell ref="G1281:N1281"/>
    <mergeCell ref="D1276:F1276"/>
    <mergeCell ref="G1276:N1276"/>
    <mergeCell ref="D1277:F1277"/>
    <mergeCell ref="G1277:N1277"/>
    <mergeCell ref="D1278:F1278"/>
    <mergeCell ref="G1278:N1278"/>
    <mergeCell ref="D1273:F1273"/>
    <mergeCell ref="G1273:N1273"/>
    <mergeCell ref="D1274:F1274"/>
    <mergeCell ref="G1274:N1274"/>
    <mergeCell ref="D1275:F1275"/>
    <mergeCell ref="G1275:N1275"/>
    <mergeCell ref="D1270:F1270"/>
    <mergeCell ref="G1270:N1270"/>
    <mergeCell ref="D1271:F1271"/>
    <mergeCell ref="G1271:N1271"/>
    <mergeCell ref="D1272:F1272"/>
    <mergeCell ref="G1272:N1272"/>
    <mergeCell ref="D1267:F1267"/>
    <mergeCell ref="G1267:N1267"/>
    <mergeCell ref="D1268:F1268"/>
    <mergeCell ref="G1268:N1268"/>
    <mergeCell ref="D1269:F1269"/>
    <mergeCell ref="G1269:N1269"/>
    <mergeCell ref="D1264:F1264"/>
    <mergeCell ref="G1264:N1264"/>
    <mergeCell ref="D1265:F1265"/>
    <mergeCell ref="G1265:N1265"/>
    <mergeCell ref="D1266:F1266"/>
    <mergeCell ref="G1266:N1266"/>
    <mergeCell ref="D1261:F1261"/>
    <mergeCell ref="G1261:N1261"/>
    <mergeCell ref="D1262:F1262"/>
    <mergeCell ref="G1262:N1262"/>
    <mergeCell ref="D1263:F1263"/>
    <mergeCell ref="G1263:N1263"/>
    <mergeCell ref="D1258:F1258"/>
    <mergeCell ref="G1258:N1258"/>
    <mergeCell ref="D1259:F1259"/>
    <mergeCell ref="G1259:N1259"/>
    <mergeCell ref="D1260:F1260"/>
    <mergeCell ref="G1260:N1260"/>
    <mergeCell ref="D1255:F1255"/>
    <mergeCell ref="G1255:N1255"/>
    <mergeCell ref="D1256:F1256"/>
    <mergeCell ref="G1256:N1256"/>
    <mergeCell ref="D1257:F1257"/>
    <mergeCell ref="G1257:N1257"/>
    <mergeCell ref="D1252:F1252"/>
    <mergeCell ref="G1252:N1252"/>
    <mergeCell ref="D1253:F1253"/>
    <mergeCell ref="G1253:N1253"/>
    <mergeCell ref="D1254:F1254"/>
    <mergeCell ref="G1254:N1254"/>
    <mergeCell ref="D1249:F1249"/>
    <mergeCell ref="G1249:N1249"/>
    <mergeCell ref="D1250:F1250"/>
    <mergeCell ref="G1250:N1250"/>
    <mergeCell ref="D1251:F1251"/>
    <mergeCell ref="G1251:N1251"/>
    <mergeCell ref="D1246:F1246"/>
    <mergeCell ref="G1246:N1246"/>
    <mergeCell ref="D1247:F1247"/>
    <mergeCell ref="G1247:N1247"/>
    <mergeCell ref="D1248:F1248"/>
    <mergeCell ref="G1248:N1248"/>
    <mergeCell ref="D1243:F1243"/>
    <mergeCell ref="G1243:N1243"/>
    <mergeCell ref="D1244:F1244"/>
    <mergeCell ref="G1244:N1244"/>
    <mergeCell ref="D1245:F1245"/>
    <mergeCell ref="G1245:N1245"/>
    <mergeCell ref="D1240:F1240"/>
    <mergeCell ref="G1240:N1240"/>
    <mergeCell ref="D1241:F1241"/>
    <mergeCell ref="G1241:N1241"/>
    <mergeCell ref="D1242:F1242"/>
    <mergeCell ref="G1242:N1242"/>
    <mergeCell ref="D1237:F1237"/>
    <mergeCell ref="G1237:N1237"/>
    <mergeCell ref="D1238:F1238"/>
    <mergeCell ref="G1238:N1238"/>
    <mergeCell ref="D1239:F1239"/>
    <mergeCell ref="G1239:N1239"/>
    <mergeCell ref="D1234:F1234"/>
    <mergeCell ref="G1234:N1234"/>
    <mergeCell ref="D1235:F1235"/>
    <mergeCell ref="G1235:N1235"/>
    <mergeCell ref="D1236:F1236"/>
    <mergeCell ref="G1236:N1236"/>
    <mergeCell ref="D1231:F1231"/>
    <mergeCell ref="G1231:N1231"/>
    <mergeCell ref="D1232:F1232"/>
    <mergeCell ref="G1232:N1232"/>
    <mergeCell ref="D1233:F1233"/>
    <mergeCell ref="G1233:N1233"/>
    <mergeCell ref="D1228:F1228"/>
    <mergeCell ref="G1228:N1228"/>
    <mergeCell ref="D1229:F1229"/>
    <mergeCell ref="G1229:N1229"/>
    <mergeCell ref="D1230:F1230"/>
    <mergeCell ref="G1230:N1230"/>
    <mergeCell ref="D1225:F1225"/>
    <mergeCell ref="G1225:N1225"/>
    <mergeCell ref="D1226:F1226"/>
    <mergeCell ref="G1226:N1226"/>
    <mergeCell ref="D1227:F1227"/>
    <mergeCell ref="G1227:N1227"/>
    <mergeCell ref="D1222:F1222"/>
    <mergeCell ref="G1222:N1222"/>
    <mergeCell ref="D1223:F1223"/>
    <mergeCell ref="G1223:N1223"/>
    <mergeCell ref="D1224:F1224"/>
    <mergeCell ref="G1224:N1224"/>
    <mergeCell ref="D1219:F1219"/>
    <mergeCell ref="G1219:N1219"/>
    <mergeCell ref="D1220:F1220"/>
    <mergeCell ref="G1220:N1220"/>
    <mergeCell ref="D1221:F1221"/>
    <mergeCell ref="G1221:N1221"/>
    <mergeCell ref="D1216:F1216"/>
    <mergeCell ref="G1216:N1216"/>
    <mergeCell ref="D1217:F1217"/>
    <mergeCell ref="G1217:N1217"/>
    <mergeCell ref="D1218:F1218"/>
    <mergeCell ref="G1218:N1218"/>
    <mergeCell ref="D1213:F1213"/>
    <mergeCell ref="G1213:N1213"/>
    <mergeCell ref="D1214:F1214"/>
    <mergeCell ref="G1214:N1214"/>
    <mergeCell ref="D1215:F1215"/>
    <mergeCell ref="G1215:N1215"/>
    <mergeCell ref="D1210:F1210"/>
    <mergeCell ref="G1210:N1210"/>
    <mergeCell ref="D1211:F1211"/>
    <mergeCell ref="G1211:N1211"/>
    <mergeCell ref="D1212:F1212"/>
    <mergeCell ref="G1212:N1212"/>
    <mergeCell ref="D1207:F1207"/>
    <mergeCell ref="G1207:N1207"/>
    <mergeCell ref="D1208:F1208"/>
    <mergeCell ref="G1208:N1208"/>
    <mergeCell ref="D1209:F1209"/>
    <mergeCell ref="G1209:N1209"/>
    <mergeCell ref="D1204:F1204"/>
    <mergeCell ref="G1204:N1204"/>
    <mergeCell ref="D1205:F1205"/>
    <mergeCell ref="G1205:N1205"/>
    <mergeCell ref="D1206:F1206"/>
    <mergeCell ref="G1206:N1206"/>
    <mergeCell ref="D1201:F1201"/>
    <mergeCell ref="G1201:N1201"/>
    <mergeCell ref="D1202:F1202"/>
    <mergeCell ref="G1202:N1202"/>
    <mergeCell ref="D1203:F1203"/>
    <mergeCell ref="G1203:N1203"/>
    <mergeCell ref="D1198:F1198"/>
    <mergeCell ref="G1198:N1198"/>
    <mergeCell ref="D1199:F1199"/>
    <mergeCell ref="G1199:N1199"/>
    <mergeCell ref="D1200:F1200"/>
    <mergeCell ref="G1200:N1200"/>
    <mergeCell ref="D1195:F1195"/>
    <mergeCell ref="G1195:N1195"/>
    <mergeCell ref="D1196:F1196"/>
    <mergeCell ref="G1196:N1196"/>
    <mergeCell ref="D1197:F1197"/>
    <mergeCell ref="G1197:N1197"/>
    <mergeCell ref="D1192:F1192"/>
    <mergeCell ref="G1192:N1192"/>
    <mergeCell ref="D1193:F1193"/>
    <mergeCell ref="G1193:N1193"/>
    <mergeCell ref="D1194:F1194"/>
    <mergeCell ref="G1194:N1194"/>
    <mergeCell ref="D1189:F1189"/>
    <mergeCell ref="G1189:N1189"/>
    <mergeCell ref="D1190:F1190"/>
    <mergeCell ref="G1190:N1190"/>
    <mergeCell ref="D1191:F1191"/>
    <mergeCell ref="G1191:N1191"/>
    <mergeCell ref="D1186:F1186"/>
    <mergeCell ref="G1186:N1186"/>
    <mergeCell ref="D1187:F1187"/>
    <mergeCell ref="G1187:N1187"/>
    <mergeCell ref="D1188:F1188"/>
    <mergeCell ref="G1188:N1188"/>
    <mergeCell ref="D1183:F1183"/>
    <mergeCell ref="G1183:N1183"/>
    <mergeCell ref="D1184:F1184"/>
    <mergeCell ref="G1184:N1184"/>
    <mergeCell ref="D1185:F1185"/>
    <mergeCell ref="G1185:N1185"/>
    <mergeCell ref="D1180:F1180"/>
    <mergeCell ref="G1180:N1180"/>
    <mergeCell ref="D1181:F1181"/>
    <mergeCell ref="G1181:N1181"/>
    <mergeCell ref="D1182:F1182"/>
    <mergeCell ref="G1182:N1182"/>
    <mergeCell ref="D1177:F1177"/>
    <mergeCell ref="G1177:N1177"/>
    <mergeCell ref="D1178:F1178"/>
    <mergeCell ref="G1178:N1178"/>
    <mergeCell ref="D1179:F1179"/>
    <mergeCell ref="G1179:N1179"/>
    <mergeCell ref="D1174:F1174"/>
    <mergeCell ref="G1174:N1174"/>
    <mergeCell ref="D1175:F1175"/>
    <mergeCell ref="G1175:N1175"/>
    <mergeCell ref="D1176:F1176"/>
    <mergeCell ref="G1176:N1176"/>
    <mergeCell ref="D1171:F1171"/>
    <mergeCell ref="G1171:N1171"/>
    <mergeCell ref="D1172:F1172"/>
    <mergeCell ref="G1172:N1172"/>
    <mergeCell ref="D1173:F1173"/>
    <mergeCell ref="G1173:N1173"/>
    <mergeCell ref="D1168:F1168"/>
    <mergeCell ref="G1168:N1168"/>
    <mergeCell ref="D1169:F1169"/>
    <mergeCell ref="G1169:N1169"/>
    <mergeCell ref="D1170:F1170"/>
    <mergeCell ref="G1170:N1170"/>
    <mergeCell ref="D1165:F1165"/>
    <mergeCell ref="G1165:N1165"/>
    <mergeCell ref="D1166:F1166"/>
    <mergeCell ref="G1166:N1166"/>
    <mergeCell ref="D1167:F1167"/>
    <mergeCell ref="G1167:N1167"/>
    <mergeCell ref="D1162:F1162"/>
    <mergeCell ref="G1162:N1162"/>
    <mergeCell ref="D1163:F1163"/>
    <mergeCell ref="G1163:N1163"/>
    <mergeCell ref="D1164:F1164"/>
    <mergeCell ref="G1164:N1164"/>
    <mergeCell ref="D1159:F1159"/>
    <mergeCell ref="G1159:N1159"/>
    <mergeCell ref="D1160:F1160"/>
    <mergeCell ref="G1160:N1160"/>
    <mergeCell ref="D1161:F1161"/>
    <mergeCell ref="G1161:N1161"/>
    <mergeCell ref="D1156:F1156"/>
    <mergeCell ref="G1156:N1156"/>
    <mergeCell ref="D1157:F1157"/>
    <mergeCell ref="G1157:N1157"/>
    <mergeCell ref="D1158:F1158"/>
    <mergeCell ref="G1158:N1158"/>
    <mergeCell ref="D1153:F1153"/>
    <mergeCell ref="G1153:N1153"/>
    <mergeCell ref="D1154:F1154"/>
    <mergeCell ref="G1154:N1154"/>
    <mergeCell ref="D1155:F1155"/>
    <mergeCell ref="G1155:N1155"/>
    <mergeCell ref="D1150:F1150"/>
    <mergeCell ref="G1150:N1150"/>
    <mergeCell ref="D1151:F1151"/>
    <mergeCell ref="G1151:N1151"/>
    <mergeCell ref="D1152:F1152"/>
    <mergeCell ref="G1152:N1152"/>
    <mergeCell ref="D1147:F1147"/>
    <mergeCell ref="G1147:N1147"/>
    <mergeCell ref="D1148:F1148"/>
    <mergeCell ref="G1148:N1148"/>
    <mergeCell ref="D1149:F1149"/>
    <mergeCell ref="G1149:N1149"/>
    <mergeCell ref="D1144:F1144"/>
    <mergeCell ref="G1144:N1144"/>
    <mergeCell ref="D1145:F1145"/>
    <mergeCell ref="G1145:N1145"/>
    <mergeCell ref="D1146:F1146"/>
    <mergeCell ref="G1146:N1146"/>
    <mergeCell ref="D1141:F1141"/>
    <mergeCell ref="G1141:N1141"/>
    <mergeCell ref="D1142:F1142"/>
    <mergeCell ref="G1142:N1142"/>
    <mergeCell ref="D1143:F1143"/>
    <mergeCell ref="G1143:N1143"/>
    <mergeCell ref="D1138:F1138"/>
    <mergeCell ref="G1138:N1138"/>
    <mergeCell ref="D1139:F1139"/>
    <mergeCell ref="G1139:N1139"/>
    <mergeCell ref="D1140:F1140"/>
    <mergeCell ref="G1140:N1140"/>
    <mergeCell ref="D1135:F1135"/>
    <mergeCell ref="G1135:N1135"/>
    <mergeCell ref="D1136:F1136"/>
    <mergeCell ref="G1136:N1136"/>
    <mergeCell ref="D1137:F1137"/>
    <mergeCell ref="G1137:N1137"/>
    <mergeCell ref="D1132:F1132"/>
    <mergeCell ref="G1132:N1132"/>
    <mergeCell ref="D1133:F1133"/>
    <mergeCell ref="G1133:N1133"/>
    <mergeCell ref="D1134:F1134"/>
    <mergeCell ref="G1134:N1134"/>
    <mergeCell ref="D1129:F1129"/>
    <mergeCell ref="G1129:N1129"/>
    <mergeCell ref="D1130:F1130"/>
    <mergeCell ref="G1130:N1130"/>
    <mergeCell ref="D1131:F1131"/>
    <mergeCell ref="G1131:N1131"/>
    <mergeCell ref="D1126:F1126"/>
    <mergeCell ref="G1126:N1126"/>
    <mergeCell ref="D1127:F1127"/>
    <mergeCell ref="G1127:N1127"/>
    <mergeCell ref="D1128:F1128"/>
    <mergeCell ref="G1128:N1128"/>
    <mergeCell ref="D1123:F1123"/>
    <mergeCell ref="G1123:N1123"/>
    <mergeCell ref="D1124:F1124"/>
    <mergeCell ref="G1124:N1124"/>
    <mergeCell ref="D1125:F1125"/>
    <mergeCell ref="G1125:N1125"/>
    <mergeCell ref="D1120:F1120"/>
    <mergeCell ref="G1120:N1120"/>
    <mergeCell ref="D1121:F1121"/>
    <mergeCell ref="G1121:N1121"/>
    <mergeCell ref="D1122:F1122"/>
    <mergeCell ref="G1122:N1122"/>
    <mergeCell ref="D1117:F1117"/>
    <mergeCell ref="G1117:N1117"/>
    <mergeCell ref="D1118:F1118"/>
    <mergeCell ref="G1118:N1118"/>
    <mergeCell ref="D1119:F1119"/>
    <mergeCell ref="G1119:N1119"/>
    <mergeCell ref="D1114:F1114"/>
    <mergeCell ref="G1114:N1114"/>
    <mergeCell ref="D1115:F1115"/>
    <mergeCell ref="G1115:N1115"/>
    <mergeCell ref="D1116:F1116"/>
    <mergeCell ref="G1116:N1116"/>
    <mergeCell ref="D1111:F1111"/>
    <mergeCell ref="G1111:N1111"/>
    <mergeCell ref="D1112:F1112"/>
    <mergeCell ref="G1112:N1112"/>
    <mergeCell ref="D1113:F1113"/>
    <mergeCell ref="G1113:N1113"/>
    <mergeCell ref="D1108:F1108"/>
    <mergeCell ref="G1108:N1108"/>
    <mergeCell ref="D1109:F1109"/>
    <mergeCell ref="G1109:N1109"/>
    <mergeCell ref="D1110:F1110"/>
    <mergeCell ref="G1110:N1110"/>
    <mergeCell ref="D1105:F1105"/>
    <mergeCell ref="G1105:N1105"/>
    <mergeCell ref="D1106:F1106"/>
    <mergeCell ref="G1106:N1106"/>
    <mergeCell ref="D1107:F1107"/>
    <mergeCell ref="G1107:N1107"/>
    <mergeCell ref="D1102:F1102"/>
    <mergeCell ref="G1102:N1102"/>
    <mergeCell ref="D1103:F1103"/>
    <mergeCell ref="G1103:N1103"/>
    <mergeCell ref="D1104:F1104"/>
    <mergeCell ref="G1104:N1104"/>
    <mergeCell ref="D1099:F1099"/>
    <mergeCell ref="G1099:N1099"/>
    <mergeCell ref="D1100:F1100"/>
    <mergeCell ref="G1100:N1100"/>
    <mergeCell ref="D1101:F1101"/>
    <mergeCell ref="G1101:N1101"/>
    <mergeCell ref="D1096:F1096"/>
    <mergeCell ref="G1096:N1096"/>
    <mergeCell ref="D1097:F1097"/>
    <mergeCell ref="G1097:N1097"/>
    <mergeCell ref="D1098:F1098"/>
    <mergeCell ref="G1098:N1098"/>
    <mergeCell ref="D1093:F1093"/>
    <mergeCell ref="G1093:N1093"/>
    <mergeCell ref="D1094:F1094"/>
    <mergeCell ref="G1094:N1094"/>
    <mergeCell ref="D1095:F1095"/>
    <mergeCell ref="G1095:N1095"/>
    <mergeCell ref="D1090:F1090"/>
    <mergeCell ref="G1090:N1090"/>
    <mergeCell ref="D1091:F1091"/>
    <mergeCell ref="G1091:N1091"/>
    <mergeCell ref="D1092:F1092"/>
    <mergeCell ref="G1092:N1092"/>
    <mergeCell ref="D1087:F1087"/>
    <mergeCell ref="G1087:N1087"/>
    <mergeCell ref="D1088:F1088"/>
    <mergeCell ref="G1088:N1088"/>
    <mergeCell ref="D1089:F1089"/>
    <mergeCell ref="G1089:N1089"/>
    <mergeCell ref="D1084:F1084"/>
    <mergeCell ref="G1084:N1084"/>
    <mergeCell ref="D1085:F1085"/>
    <mergeCell ref="G1085:N1085"/>
    <mergeCell ref="D1086:F1086"/>
    <mergeCell ref="G1086:N1086"/>
    <mergeCell ref="D1081:F1081"/>
    <mergeCell ref="G1081:N1081"/>
    <mergeCell ref="D1082:F1082"/>
    <mergeCell ref="G1082:N1082"/>
    <mergeCell ref="D1083:F1083"/>
    <mergeCell ref="G1083:N1083"/>
    <mergeCell ref="D1078:F1078"/>
    <mergeCell ref="G1078:N1078"/>
    <mergeCell ref="D1079:F1079"/>
    <mergeCell ref="G1079:N1079"/>
    <mergeCell ref="D1080:F1080"/>
    <mergeCell ref="G1080:N1080"/>
    <mergeCell ref="D1075:F1075"/>
    <mergeCell ref="G1075:N1075"/>
    <mergeCell ref="D1076:F1076"/>
    <mergeCell ref="G1076:N1076"/>
    <mergeCell ref="D1077:F1077"/>
    <mergeCell ref="G1077:N1077"/>
    <mergeCell ref="D1072:F1072"/>
    <mergeCell ref="G1072:N1072"/>
    <mergeCell ref="D1073:F1073"/>
    <mergeCell ref="G1073:N1073"/>
    <mergeCell ref="D1074:F1074"/>
    <mergeCell ref="G1074:N1074"/>
    <mergeCell ref="D1069:F1069"/>
    <mergeCell ref="G1069:N1069"/>
    <mergeCell ref="D1070:F1070"/>
    <mergeCell ref="G1070:N1070"/>
    <mergeCell ref="D1071:F1071"/>
    <mergeCell ref="G1071:N1071"/>
    <mergeCell ref="D1066:F1066"/>
    <mergeCell ref="G1066:N1066"/>
    <mergeCell ref="D1067:F1067"/>
    <mergeCell ref="G1067:N1067"/>
    <mergeCell ref="D1068:F1068"/>
    <mergeCell ref="G1068:N1068"/>
    <mergeCell ref="D1063:F1063"/>
    <mergeCell ref="G1063:N1063"/>
    <mergeCell ref="D1064:F1064"/>
    <mergeCell ref="G1064:N1064"/>
    <mergeCell ref="D1065:F1065"/>
    <mergeCell ref="G1065:N1065"/>
    <mergeCell ref="D1060:F1060"/>
    <mergeCell ref="G1060:N1060"/>
    <mergeCell ref="D1061:F1061"/>
    <mergeCell ref="G1061:N1061"/>
    <mergeCell ref="D1062:F1062"/>
    <mergeCell ref="G1062:N1062"/>
    <mergeCell ref="D1057:F1057"/>
    <mergeCell ref="G1057:N1057"/>
    <mergeCell ref="D1058:F1058"/>
    <mergeCell ref="G1058:N1058"/>
    <mergeCell ref="D1059:F1059"/>
    <mergeCell ref="G1059:N1059"/>
    <mergeCell ref="D1054:F1054"/>
    <mergeCell ref="G1054:N1054"/>
    <mergeCell ref="D1055:F1055"/>
    <mergeCell ref="G1055:N1055"/>
    <mergeCell ref="D1056:F1056"/>
    <mergeCell ref="G1056:N1056"/>
    <mergeCell ref="D1051:F1051"/>
    <mergeCell ref="G1051:N1051"/>
    <mergeCell ref="D1052:F1052"/>
    <mergeCell ref="G1052:N1052"/>
    <mergeCell ref="D1053:F1053"/>
    <mergeCell ref="G1053:N1053"/>
    <mergeCell ref="D1048:F1048"/>
    <mergeCell ref="G1048:N1048"/>
    <mergeCell ref="D1049:F1049"/>
    <mergeCell ref="G1049:N1049"/>
    <mergeCell ref="D1050:F1050"/>
    <mergeCell ref="G1050:N1050"/>
    <mergeCell ref="D1045:F1045"/>
    <mergeCell ref="G1045:N1045"/>
    <mergeCell ref="D1046:F1046"/>
    <mergeCell ref="G1046:N1046"/>
    <mergeCell ref="D1047:F1047"/>
    <mergeCell ref="G1047:N1047"/>
    <mergeCell ref="D1042:F1042"/>
    <mergeCell ref="G1042:N1042"/>
    <mergeCell ref="D1043:F1043"/>
    <mergeCell ref="G1043:N1043"/>
    <mergeCell ref="D1044:F1044"/>
    <mergeCell ref="G1044:N1044"/>
    <mergeCell ref="D1039:F1039"/>
    <mergeCell ref="G1039:N1039"/>
    <mergeCell ref="D1040:F1040"/>
    <mergeCell ref="G1040:N1040"/>
    <mergeCell ref="D1041:F1041"/>
    <mergeCell ref="G1041:N1041"/>
    <mergeCell ref="D1036:F1036"/>
    <mergeCell ref="G1036:N1036"/>
    <mergeCell ref="D1037:F1037"/>
    <mergeCell ref="G1037:N1037"/>
    <mergeCell ref="D1038:F1038"/>
    <mergeCell ref="G1038:N1038"/>
    <mergeCell ref="D1033:F1033"/>
    <mergeCell ref="G1033:N1033"/>
    <mergeCell ref="D1034:F1034"/>
    <mergeCell ref="G1034:N1034"/>
    <mergeCell ref="D1035:F1035"/>
    <mergeCell ref="G1035:N1035"/>
    <mergeCell ref="D1030:F1030"/>
    <mergeCell ref="G1030:N1030"/>
    <mergeCell ref="D1031:F1031"/>
    <mergeCell ref="G1031:N1031"/>
    <mergeCell ref="D1032:F1032"/>
    <mergeCell ref="G1032:N1032"/>
    <mergeCell ref="D1027:F1027"/>
    <mergeCell ref="G1027:N1027"/>
    <mergeCell ref="D1028:F1028"/>
    <mergeCell ref="G1028:N1028"/>
    <mergeCell ref="D1029:F1029"/>
    <mergeCell ref="G1029:N1029"/>
    <mergeCell ref="D1024:F1024"/>
    <mergeCell ref="G1024:N1024"/>
    <mergeCell ref="D1025:F1025"/>
    <mergeCell ref="G1025:N1025"/>
    <mergeCell ref="D1026:F1026"/>
    <mergeCell ref="G1026:N1026"/>
    <mergeCell ref="D1021:F1021"/>
    <mergeCell ref="G1021:N1021"/>
    <mergeCell ref="D1022:F1022"/>
    <mergeCell ref="G1022:N1022"/>
    <mergeCell ref="D1023:F1023"/>
    <mergeCell ref="G1023:N1023"/>
    <mergeCell ref="D1018:F1018"/>
    <mergeCell ref="G1018:N1018"/>
    <mergeCell ref="D1019:F1019"/>
    <mergeCell ref="G1019:N1019"/>
    <mergeCell ref="D1020:F1020"/>
    <mergeCell ref="G1020:N1020"/>
    <mergeCell ref="D1015:F1015"/>
    <mergeCell ref="G1015:N1015"/>
    <mergeCell ref="D1016:F1016"/>
    <mergeCell ref="G1016:N1016"/>
    <mergeCell ref="D1017:F1017"/>
    <mergeCell ref="G1017:N1017"/>
    <mergeCell ref="D1012:F1012"/>
    <mergeCell ref="G1012:N1012"/>
    <mergeCell ref="D1013:F1013"/>
    <mergeCell ref="G1013:N1013"/>
    <mergeCell ref="D1014:F1014"/>
    <mergeCell ref="G1014:N1014"/>
    <mergeCell ref="D1009:F1009"/>
    <mergeCell ref="G1009:N1009"/>
    <mergeCell ref="D1010:F1010"/>
    <mergeCell ref="G1010:N1010"/>
    <mergeCell ref="D1011:F1011"/>
    <mergeCell ref="G1011:N1011"/>
    <mergeCell ref="D1006:F1006"/>
    <mergeCell ref="G1006:N1006"/>
    <mergeCell ref="D1007:F1007"/>
    <mergeCell ref="G1007:N1007"/>
    <mergeCell ref="D1008:F1008"/>
    <mergeCell ref="G1008:N1008"/>
    <mergeCell ref="D1003:F1003"/>
    <mergeCell ref="G1003:N1003"/>
    <mergeCell ref="D1004:F1004"/>
    <mergeCell ref="G1004:N1004"/>
    <mergeCell ref="D1005:F1005"/>
    <mergeCell ref="G1005:N1005"/>
    <mergeCell ref="D1000:F1000"/>
    <mergeCell ref="G1000:N1000"/>
    <mergeCell ref="D1001:F1001"/>
    <mergeCell ref="G1001:N1001"/>
    <mergeCell ref="D1002:F1002"/>
    <mergeCell ref="G1002:N1002"/>
    <mergeCell ref="D997:F997"/>
    <mergeCell ref="G997:N997"/>
    <mergeCell ref="D998:F998"/>
    <mergeCell ref="G998:N998"/>
    <mergeCell ref="D999:F999"/>
    <mergeCell ref="G999:N999"/>
    <mergeCell ref="D994:F994"/>
    <mergeCell ref="G994:N994"/>
    <mergeCell ref="D995:F995"/>
    <mergeCell ref="G995:N995"/>
    <mergeCell ref="D996:F996"/>
    <mergeCell ref="G996:N996"/>
    <mergeCell ref="D991:F991"/>
    <mergeCell ref="G991:N991"/>
    <mergeCell ref="D992:F992"/>
    <mergeCell ref="G992:N992"/>
    <mergeCell ref="D993:F993"/>
    <mergeCell ref="G993:N993"/>
    <mergeCell ref="D988:F988"/>
    <mergeCell ref="G988:N988"/>
    <mergeCell ref="D989:F989"/>
    <mergeCell ref="G989:N989"/>
    <mergeCell ref="D990:F990"/>
    <mergeCell ref="G990:N990"/>
    <mergeCell ref="D985:F985"/>
    <mergeCell ref="G985:N985"/>
    <mergeCell ref="D986:F986"/>
    <mergeCell ref="G986:N986"/>
    <mergeCell ref="D987:F987"/>
    <mergeCell ref="G987:N987"/>
    <mergeCell ref="D982:F982"/>
    <mergeCell ref="G982:N982"/>
    <mergeCell ref="D983:F983"/>
    <mergeCell ref="G983:N983"/>
    <mergeCell ref="D984:F984"/>
    <mergeCell ref="G984:N984"/>
    <mergeCell ref="D979:F979"/>
    <mergeCell ref="G979:N979"/>
    <mergeCell ref="D980:F980"/>
    <mergeCell ref="G980:N980"/>
    <mergeCell ref="D981:F981"/>
    <mergeCell ref="G981:N981"/>
    <mergeCell ref="D976:F976"/>
    <mergeCell ref="G976:N976"/>
    <mergeCell ref="D977:F977"/>
    <mergeCell ref="G977:N977"/>
    <mergeCell ref="D978:F978"/>
    <mergeCell ref="G978:N978"/>
    <mergeCell ref="D973:F973"/>
    <mergeCell ref="G973:N973"/>
    <mergeCell ref="D974:F974"/>
    <mergeCell ref="G974:N974"/>
    <mergeCell ref="D975:F975"/>
    <mergeCell ref="G975:N975"/>
    <mergeCell ref="D970:F970"/>
    <mergeCell ref="G970:N970"/>
    <mergeCell ref="D971:F971"/>
    <mergeCell ref="G971:N971"/>
    <mergeCell ref="D972:F972"/>
    <mergeCell ref="G972:N972"/>
    <mergeCell ref="D967:F967"/>
    <mergeCell ref="G967:N967"/>
    <mergeCell ref="D968:F968"/>
    <mergeCell ref="G968:N968"/>
    <mergeCell ref="D969:F969"/>
    <mergeCell ref="G969:N969"/>
    <mergeCell ref="D964:F964"/>
    <mergeCell ref="G964:N964"/>
    <mergeCell ref="D965:F965"/>
    <mergeCell ref="G965:N965"/>
    <mergeCell ref="D966:F966"/>
    <mergeCell ref="G966:N966"/>
    <mergeCell ref="D961:F961"/>
    <mergeCell ref="G961:N961"/>
    <mergeCell ref="D962:F962"/>
    <mergeCell ref="G962:N962"/>
    <mergeCell ref="D963:F963"/>
    <mergeCell ref="G963:N963"/>
    <mergeCell ref="D958:F958"/>
    <mergeCell ref="G958:N958"/>
    <mergeCell ref="D959:F959"/>
    <mergeCell ref="G959:N959"/>
    <mergeCell ref="D960:F960"/>
    <mergeCell ref="G960:N960"/>
    <mergeCell ref="D955:F955"/>
    <mergeCell ref="G955:N955"/>
    <mergeCell ref="D956:F956"/>
    <mergeCell ref="G956:N956"/>
    <mergeCell ref="D957:F957"/>
    <mergeCell ref="G957:N957"/>
    <mergeCell ref="D952:F952"/>
    <mergeCell ref="G952:N952"/>
    <mergeCell ref="D953:F953"/>
    <mergeCell ref="G953:N953"/>
    <mergeCell ref="D954:F954"/>
    <mergeCell ref="G954:N954"/>
    <mergeCell ref="D949:F949"/>
    <mergeCell ref="G949:N949"/>
    <mergeCell ref="D950:F950"/>
    <mergeCell ref="G950:N950"/>
    <mergeCell ref="D951:F951"/>
    <mergeCell ref="G951:N951"/>
    <mergeCell ref="D946:F946"/>
    <mergeCell ref="G946:N946"/>
    <mergeCell ref="D947:F947"/>
    <mergeCell ref="G947:N947"/>
    <mergeCell ref="D948:F948"/>
    <mergeCell ref="G948:N948"/>
    <mergeCell ref="D943:F943"/>
    <mergeCell ref="G943:N943"/>
    <mergeCell ref="D944:F944"/>
    <mergeCell ref="G944:N944"/>
    <mergeCell ref="D945:F945"/>
    <mergeCell ref="G945:N945"/>
    <mergeCell ref="D940:F940"/>
    <mergeCell ref="G940:N940"/>
    <mergeCell ref="D941:F941"/>
    <mergeCell ref="G941:N941"/>
    <mergeCell ref="D942:F942"/>
    <mergeCell ref="G942:N942"/>
    <mergeCell ref="D937:F937"/>
    <mergeCell ref="G937:N937"/>
    <mergeCell ref="D938:F938"/>
    <mergeCell ref="G938:N938"/>
    <mergeCell ref="D939:F939"/>
    <mergeCell ref="G939:N939"/>
    <mergeCell ref="D934:F934"/>
    <mergeCell ref="G934:N934"/>
    <mergeCell ref="D935:F935"/>
    <mergeCell ref="G935:N935"/>
    <mergeCell ref="D936:F936"/>
    <mergeCell ref="G936:N936"/>
    <mergeCell ref="D931:F931"/>
    <mergeCell ref="G931:N931"/>
    <mergeCell ref="D932:F932"/>
    <mergeCell ref="G932:N932"/>
    <mergeCell ref="D933:F933"/>
    <mergeCell ref="G933:N933"/>
    <mergeCell ref="D928:F928"/>
    <mergeCell ref="G928:N928"/>
    <mergeCell ref="D929:F929"/>
    <mergeCell ref="G929:N929"/>
    <mergeCell ref="D930:F930"/>
    <mergeCell ref="G930:N930"/>
    <mergeCell ref="D925:F925"/>
    <mergeCell ref="G925:N925"/>
    <mergeCell ref="D926:F926"/>
    <mergeCell ref="G926:N926"/>
    <mergeCell ref="D927:F927"/>
    <mergeCell ref="G927:N927"/>
    <mergeCell ref="D922:F922"/>
    <mergeCell ref="G922:N922"/>
    <mergeCell ref="D923:F923"/>
    <mergeCell ref="G923:N923"/>
    <mergeCell ref="D924:F924"/>
    <mergeCell ref="G924:N924"/>
    <mergeCell ref="D919:F919"/>
    <mergeCell ref="G919:N919"/>
    <mergeCell ref="D920:F920"/>
    <mergeCell ref="G920:N920"/>
    <mergeCell ref="D921:F921"/>
    <mergeCell ref="G921:N921"/>
    <mergeCell ref="D916:F916"/>
    <mergeCell ref="G916:N916"/>
    <mergeCell ref="D917:F917"/>
    <mergeCell ref="G917:N917"/>
    <mergeCell ref="D918:F918"/>
    <mergeCell ref="G918:N918"/>
    <mergeCell ref="D913:F913"/>
    <mergeCell ref="G913:N913"/>
    <mergeCell ref="D914:F914"/>
    <mergeCell ref="G914:N914"/>
    <mergeCell ref="D915:F915"/>
    <mergeCell ref="G915:N915"/>
    <mergeCell ref="D910:F910"/>
    <mergeCell ref="G910:N910"/>
    <mergeCell ref="D911:F911"/>
    <mergeCell ref="G911:N911"/>
    <mergeCell ref="D912:F912"/>
    <mergeCell ref="G912:N912"/>
    <mergeCell ref="D907:F907"/>
    <mergeCell ref="G907:N907"/>
    <mergeCell ref="D908:F908"/>
    <mergeCell ref="G908:N908"/>
    <mergeCell ref="D909:F909"/>
    <mergeCell ref="G909:N909"/>
    <mergeCell ref="D904:F904"/>
    <mergeCell ref="G904:N904"/>
    <mergeCell ref="D905:F905"/>
    <mergeCell ref="G905:N905"/>
    <mergeCell ref="D906:F906"/>
    <mergeCell ref="G906:N906"/>
    <mergeCell ref="D901:F901"/>
    <mergeCell ref="G901:N901"/>
    <mergeCell ref="D902:F902"/>
    <mergeCell ref="G902:N902"/>
    <mergeCell ref="D903:F903"/>
    <mergeCell ref="G903:N903"/>
    <mergeCell ref="D898:F898"/>
    <mergeCell ref="G898:N898"/>
    <mergeCell ref="D899:F899"/>
    <mergeCell ref="G899:N899"/>
    <mergeCell ref="D900:F900"/>
    <mergeCell ref="G900:N900"/>
    <mergeCell ref="D895:F895"/>
    <mergeCell ref="G895:N895"/>
    <mergeCell ref="D896:F896"/>
    <mergeCell ref="G896:N896"/>
    <mergeCell ref="D897:F897"/>
    <mergeCell ref="G897:N897"/>
    <mergeCell ref="D892:F892"/>
    <mergeCell ref="G892:N892"/>
    <mergeCell ref="D893:F893"/>
    <mergeCell ref="G893:N893"/>
    <mergeCell ref="D894:F894"/>
    <mergeCell ref="G894:N894"/>
    <mergeCell ref="D889:F889"/>
    <mergeCell ref="G889:N889"/>
    <mergeCell ref="D890:F890"/>
    <mergeCell ref="G890:N890"/>
    <mergeCell ref="D891:F891"/>
    <mergeCell ref="G891:N891"/>
    <mergeCell ref="D886:F886"/>
    <mergeCell ref="G886:N886"/>
    <mergeCell ref="D887:F887"/>
    <mergeCell ref="G887:N887"/>
    <mergeCell ref="D888:F888"/>
    <mergeCell ref="G888:N888"/>
    <mergeCell ref="D883:F883"/>
    <mergeCell ref="G883:N883"/>
    <mergeCell ref="D884:F884"/>
    <mergeCell ref="G884:N884"/>
    <mergeCell ref="D885:F885"/>
    <mergeCell ref="G885:N885"/>
    <mergeCell ref="D880:F880"/>
    <mergeCell ref="G880:N880"/>
    <mergeCell ref="D881:F881"/>
    <mergeCell ref="G881:N881"/>
    <mergeCell ref="D882:F882"/>
    <mergeCell ref="G882:N882"/>
    <mergeCell ref="D877:F877"/>
    <mergeCell ref="G877:N877"/>
    <mergeCell ref="D878:F878"/>
    <mergeCell ref="G878:N878"/>
    <mergeCell ref="D879:F879"/>
    <mergeCell ref="G879:N879"/>
    <mergeCell ref="D874:F874"/>
    <mergeCell ref="G874:N874"/>
    <mergeCell ref="D875:F875"/>
    <mergeCell ref="G875:N875"/>
    <mergeCell ref="D876:F876"/>
    <mergeCell ref="G876:N876"/>
    <mergeCell ref="D871:F871"/>
    <mergeCell ref="G871:N871"/>
    <mergeCell ref="D872:F872"/>
    <mergeCell ref="G872:N872"/>
    <mergeCell ref="D873:F873"/>
    <mergeCell ref="G873:N873"/>
    <mergeCell ref="D868:F868"/>
    <mergeCell ref="G868:N868"/>
    <mergeCell ref="D869:F869"/>
    <mergeCell ref="G869:N869"/>
    <mergeCell ref="D870:F870"/>
    <mergeCell ref="G870:N870"/>
    <mergeCell ref="D865:F865"/>
    <mergeCell ref="G865:N865"/>
    <mergeCell ref="D866:F866"/>
    <mergeCell ref="G866:N866"/>
    <mergeCell ref="D867:F867"/>
    <mergeCell ref="G867:N867"/>
    <mergeCell ref="D862:F862"/>
    <mergeCell ref="G862:N862"/>
    <mergeCell ref="D863:F863"/>
    <mergeCell ref="G863:N863"/>
    <mergeCell ref="D864:F864"/>
    <mergeCell ref="G864:N864"/>
    <mergeCell ref="D859:F859"/>
    <mergeCell ref="G859:N859"/>
    <mergeCell ref="D860:F860"/>
    <mergeCell ref="G860:N860"/>
    <mergeCell ref="D861:F861"/>
    <mergeCell ref="G861:N861"/>
    <mergeCell ref="D856:F856"/>
    <mergeCell ref="G856:N856"/>
    <mergeCell ref="D857:F857"/>
    <mergeCell ref="G857:N857"/>
    <mergeCell ref="D858:F858"/>
    <mergeCell ref="G858:N858"/>
    <mergeCell ref="D853:F853"/>
    <mergeCell ref="G853:N853"/>
    <mergeCell ref="D854:F854"/>
    <mergeCell ref="G854:N854"/>
    <mergeCell ref="D855:F855"/>
    <mergeCell ref="G855:N855"/>
    <mergeCell ref="D850:F850"/>
    <mergeCell ref="G850:N850"/>
    <mergeCell ref="D851:F851"/>
    <mergeCell ref="G851:N851"/>
    <mergeCell ref="D852:F852"/>
    <mergeCell ref="G852:N852"/>
    <mergeCell ref="D847:F847"/>
    <mergeCell ref="G847:N847"/>
    <mergeCell ref="D848:F848"/>
    <mergeCell ref="G848:N848"/>
    <mergeCell ref="D849:F849"/>
    <mergeCell ref="G849:N849"/>
    <mergeCell ref="D844:F844"/>
    <mergeCell ref="G844:N844"/>
    <mergeCell ref="D845:F845"/>
    <mergeCell ref="G845:N845"/>
    <mergeCell ref="D846:F846"/>
    <mergeCell ref="G846:N846"/>
    <mergeCell ref="D841:F841"/>
    <mergeCell ref="G841:N841"/>
    <mergeCell ref="D842:F842"/>
    <mergeCell ref="G842:N842"/>
    <mergeCell ref="D843:F843"/>
    <mergeCell ref="G843:N843"/>
    <mergeCell ref="D838:F838"/>
    <mergeCell ref="G838:N838"/>
    <mergeCell ref="D839:F839"/>
    <mergeCell ref="G839:N839"/>
    <mergeCell ref="D840:F840"/>
    <mergeCell ref="G840:N840"/>
    <mergeCell ref="D835:F835"/>
    <mergeCell ref="G835:N835"/>
    <mergeCell ref="D836:F836"/>
    <mergeCell ref="G836:N836"/>
    <mergeCell ref="D837:F837"/>
    <mergeCell ref="G837:N837"/>
    <mergeCell ref="D832:F832"/>
    <mergeCell ref="G832:N832"/>
    <mergeCell ref="D833:F833"/>
    <mergeCell ref="G833:N833"/>
    <mergeCell ref="D834:F834"/>
    <mergeCell ref="G834:N834"/>
    <mergeCell ref="D829:F829"/>
    <mergeCell ref="G829:N829"/>
    <mergeCell ref="D830:F830"/>
    <mergeCell ref="G830:N830"/>
    <mergeCell ref="D831:F831"/>
    <mergeCell ref="G831:N831"/>
    <mergeCell ref="D826:F826"/>
    <mergeCell ref="G826:N826"/>
    <mergeCell ref="D827:F827"/>
    <mergeCell ref="G827:N827"/>
    <mergeCell ref="D828:F828"/>
    <mergeCell ref="G828:N828"/>
    <mergeCell ref="D823:F823"/>
    <mergeCell ref="G823:N823"/>
    <mergeCell ref="D824:F824"/>
    <mergeCell ref="G824:N824"/>
    <mergeCell ref="D825:F825"/>
    <mergeCell ref="G825:N825"/>
    <mergeCell ref="D820:F820"/>
    <mergeCell ref="G820:N820"/>
    <mergeCell ref="D821:F821"/>
    <mergeCell ref="G821:N821"/>
    <mergeCell ref="D822:F822"/>
    <mergeCell ref="G822:N822"/>
    <mergeCell ref="D817:F817"/>
    <mergeCell ref="G817:N817"/>
    <mergeCell ref="D818:F818"/>
    <mergeCell ref="G818:N818"/>
    <mergeCell ref="D819:F819"/>
    <mergeCell ref="G819:N819"/>
    <mergeCell ref="D814:F814"/>
    <mergeCell ref="G814:N814"/>
    <mergeCell ref="D815:F815"/>
    <mergeCell ref="G815:N815"/>
    <mergeCell ref="D816:F816"/>
    <mergeCell ref="G816:N816"/>
    <mergeCell ref="D811:F811"/>
    <mergeCell ref="G811:N811"/>
    <mergeCell ref="D812:F812"/>
    <mergeCell ref="G812:N812"/>
    <mergeCell ref="D813:F813"/>
    <mergeCell ref="G813:N813"/>
    <mergeCell ref="D808:F808"/>
    <mergeCell ref="G808:N808"/>
    <mergeCell ref="D809:F809"/>
    <mergeCell ref="G809:N809"/>
    <mergeCell ref="D810:F810"/>
    <mergeCell ref="G810:N810"/>
    <mergeCell ref="D805:F805"/>
    <mergeCell ref="G805:N805"/>
    <mergeCell ref="D806:F806"/>
    <mergeCell ref="G806:N806"/>
    <mergeCell ref="D807:F807"/>
    <mergeCell ref="G807:N807"/>
    <mergeCell ref="D802:F802"/>
    <mergeCell ref="G802:N802"/>
    <mergeCell ref="D803:F803"/>
    <mergeCell ref="G803:N803"/>
    <mergeCell ref="D804:F804"/>
    <mergeCell ref="G804:N804"/>
    <mergeCell ref="D799:F799"/>
    <mergeCell ref="G799:N799"/>
    <mergeCell ref="D800:F800"/>
    <mergeCell ref="G800:N800"/>
    <mergeCell ref="D801:F801"/>
    <mergeCell ref="G801:N801"/>
    <mergeCell ref="D796:F796"/>
    <mergeCell ref="G796:N796"/>
    <mergeCell ref="D797:F797"/>
    <mergeCell ref="G797:N797"/>
    <mergeCell ref="D798:F798"/>
    <mergeCell ref="G798:N798"/>
    <mergeCell ref="D793:F793"/>
    <mergeCell ref="G793:N793"/>
    <mergeCell ref="D794:F794"/>
    <mergeCell ref="G794:N794"/>
    <mergeCell ref="D795:F795"/>
    <mergeCell ref="G795:N795"/>
    <mergeCell ref="D790:F790"/>
    <mergeCell ref="G790:N790"/>
    <mergeCell ref="D791:F791"/>
    <mergeCell ref="G791:N791"/>
    <mergeCell ref="D792:F792"/>
    <mergeCell ref="G792:N792"/>
    <mergeCell ref="D787:F787"/>
    <mergeCell ref="G787:N787"/>
    <mergeCell ref="D788:F788"/>
    <mergeCell ref="G788:N788"/>
    <mergeCell ref="D789:F789"/>
    <mergeCell ref="G789:N789"/>
    <mergeCell ref="D784:F784"/>
    <mergeCell ref="G784:N784"/>
    <mergeCell ref="D785:F785"/>
    <mergeCell ref="G785:N785"/>
    <mergeCell ref="D786:F786"/>
    <mergeCell ref="G786:N786"/>
    <mergeCell ref="D781:F781"/>
    <mergeCell ref="G781:N781"/>
    <mergeCell ref="D782:F782"/>
    <mergeCell ref="G782:N782"/>
    <mergeCell ref="D783:F783"/>
    <mergeCell ref="G783:N783"/>
    <mergeCell ref="D778:F778"/>
    <mergeCell ref="G778:N778"/>
    <mergeCell ref="D779:F779"/>
    <mergeCell ref="G779:N779"/>
    <mergeCell ref="D780:F780"/>
    <mergeCell ref="G780:N780"/>
    <mergeCell ref="D775:F775"/>
    <mergeCell ref="G775:N775"/>
    <mergeCell ref="D776:F776"/>
    <mergeCell ref="G776:N776"/>
    <mergeCell ref="D777:F777"/>
    <mergeCell ref="G777:N777"/>
    <mergeCell ref="D772:F772"/>
    <mergeCell ref="G772:N772"/>
    <mergeCell ref="D773:F773"/>
    <mergeCell ref="G773:N773"/>
    <mergeCell ref="D774:F774"/>
    <mergeCell ref="G774:N774"/>
    <mergeCell ref="D769:F769"/>
    <mergeCell ref="G769:N769"/>
    <mergeCell ref="D770:F770"/>
    <mergeCell ref="G770:N770"/>
    <mergeCell ref="D771:F771"/>
    <mergeCell ref="G771:N771"/>
    <mergeCell ref="D766:F766"/>
    <mergeCell ref="G766:N766"/>
    <mergeCell ref="D767:F767"/>
    <mergeCell ref="G767:N767"/>
    <mergeCell ref="D768:F768"/>
    <mergeCell ref="G768:N768"/>
    <mergeCell ref="D763:F763"/>
    <mergeCell ref="G763:N763"/>
    <mergeCell ref="D764:F764"/>
    <mergeCell ref="G764:N764"/>
    <mergeCell ref="D765:F765"/>
    <mergeCell ref="G765:N765"/>
    <mergeCell ref="D760:F760"/>
    <mergeCell ref="G760:N760"/>
    <mergeCell ref="D761:F761"/>
    <mergeCell ref="G761:N761"/>
    <mergeCell ref="D762:F762"/>
    <mergeCell ref="G762:N762"/>
    <mergeCell ref="D757:F757"/>
    <mergeCell ref="G757:N757"/>
    <mergeCell ref="D758:F758"/>
    <mergeCell ref="G758:N758"/>
    <mergeCell ref="D759:F759"/>
    <mergeCell ref="G759:N759"/>
    <mergeCell ref="D754:F754"/>
    <mergeCell ref="G754:N754"/>
    <mergeCell ref="D755:F755"/>
    <mergeCell ref="G755:N755"/>
    <mergeCell ref="D756:F756"/>
    <mergeCell ref="G756:N756"/>
    <mergeCell ref="D751:F751"/>
    <mergeCell ref="G751:N751"/>
    <mergeCell ref="D752:F752"/>
    <mergeCell ref="G752:N752"/>
    <mergeCell ref="D753:F753"/>
    <mergeCell ref="G753:N753"/>
    <mergeCell ref="D748:F748"/>
    <mergeCell ref="G748:N748"/>
    <mergeCell ref="D749:F749"/>
    <mergeCell ref="G749:N749"/>
    <mergeCell ref="D750:F750"/>
    <mergeCell ref="G750:N750"/>
    <mergeCell ref="D745:F745"/>
    <mergeCell ref="G745:N745"/>
    <mergeCell ref="D746:F746"/>
    <mergeCell ref="G746:N746"/>
    <mergeCell ref="D747:F747"/>
    <mergeCell ref="G747:N747"/>
    <mergeCell ref="D742:F742"/>
    <mergeCell ref="G742:N742"/>
    <mergeCell ref="D743:F743"/>
    <mergeCell ref="G743:N743"/>
    <mergeCell ref="D744:F744"/>
    <mergeCell ref="G744:N744"/>
    <mergeCell ref="D739:F739"/>
    <mergeCell ref="G739:N739"/>
    <mergeCell ref="D740:F740"/>
    <mergeCell ref="G740:N740"/>
    <mergeCell ref="D741:F741"/>
    <mergeCell ref="G741:N741"/>
    <mergeCell ref="D736:F736"/>
    <mergeCell ref="G736:N736"/>
    <mergeCell ref="D737:F737"/>
    <mergeCell ref="G737:N737"/>
    <mergeCell ref="D738:F738"/>
    <mergeCell ref="G738:N738"/>
    <mergeCell ref="D733:F733"/>
    <mergeCell ref="G733:N733"/>
    <mergeCell ref="D734:F734"/>
    <mergeCell ref="G734:N734"/>
    <mergeCell ref="D735:F735"/>
    <mergeCell ref="G735:N735"/>
    <mergeCell ref="D730:F730"/>
    <mergeCell ref="G730:N730"/>
    <mergeCell ref="D731:F731"/>
    <mergeCell ref="G731:N731"/>
    <mergeCell ref="D732:F732"/>
    <mergeCell ref="G732:N732"/>
    <mergeCell ref="D727:F727"/>
    <mergeCell ref="G727:N727"/>
    <mergeCell ref="D728:F728"/>
    <mergeCell ref="G728:N728"/>
    <mergeCell ref="D729:F729"/>
    <mergeCell ref="G729:N729"/>
    <mergeCell ref="C723:N723"/>
    <mergeCell ref="D724:F724"/>
    <mergeCell ref="G724:N724"/>
    <mergeCell ref="D725:F725"/>
    <mergeCell ref="G725:N725"/>
    <mergeCell ref="D726:F726"/>
    <mergeCell ref="G726:N726"/>
    <mergeCell ref="O721:R721"/>
    <mergeCell ref="S721:V721"/>
    <mergeCell ref="W721:Z721"/>
    <mergeCell ref="AA721:AD721"/>
    <mergeCell ref="D717:F717"/>
    <mergeCell ref="G717:S717"/>
    <mergeCell ref="T717:V717"/>
    <mergeCell ref="AA719:AD719"/>
    <mergeCell ref="O720:AD720"/>
    <mergeCell ref="D715:F715"/>
    <mergeCell ref="G715:S715"/>
    <mergeCell ref="T715:V715"/>
    <mergeCell ref="D716:F716"/>
    <mergeCell ref="G716:S716"/>
    <mergeCell ref="T716:V716"/>
    <mergeCell ref="C720:N721"/>
    <mergeCell ref="G722:N722"/>
    <mergeCell ref="C722:F722"/>
    <mergeCell ref="D713:F713"/>
    <mergeCell ref="G713:S713"/>
    <mergeCell ref="T713:V713"/>
    <mergeCell ref="D714:F714"/>
    <mergeCell ref="G714:S714"/>
    <mergeCell ref="T714:V714"/>
    <mergeCell ref="D711:F711"/>
    <mergeCell ref="G711:S711"/>
    <mergeCell ref="T711:V711"/>
    <mergeCell ref="D712:F712"/>
    <mergeCell ref="G712:S712"/>
    <mergeCell ref="T712:V712"/>
    <mergeCell ref="D709:F709"/>
    <mergeCell ref="G709:S709"/>
    <mergeCell ref="T709:V709"/>
    <mergeCell ref="D710:F710"/>
    <mergeCell ref="G710:S710"/>
    <mergeCell ref="T710:V710"/>
    <mergeCell ref="D707:F707"/>
    <mergeCell ref="G707:S707"/>
    <mergeCell ref="T707:V707"/>
    <mergeCell ref="D708:F708"/>
    <mergeCell ref="G708:S708"/>
    <mergeCell ref="T708:V708"/>
    <mergeCell ref="D705:F705"/>
    <mergeCell ref="G705:S705"/>
    <mergeCell ref="T705:V705"/>
    <mergeCell ref="D706:F706"/>
    <mergeCell ref="G706:S706"/>
    <mergeCell ref="T706:V706"/>
    <mergeCell ref="D703:F703"/>
    <mergeCell ref="G703:S703"/>
    <mergeCell ref="T703:V703"/>
    <mergeCell ref="D704:F704"/>
    <mergeCell ref="G704:S704"/>
    <mergeCell ref="T704:V704"/>
    <mergeCell ref="D701:F701"/>
    <mergeCell ref="G701:S701"/>
    <mergeCell ref="T701:V701"/>
    <mergeCell ref="D702:F702"/>
    <mergeCell ref="G702:S702"/>
    <mergeCell ref="T702:V702"/>
    <mergeCell ref="D699:F699"/>
    <mergeCell ref="G699:S699"/>
    <mergeCell ref="T699:V699"/>
    <mergeCell ref="D700:F700"/>
    <mergeCell ref="G700:S700"/>
    <mergeCell ref="T700:V700"/>
    <mergeCell ref="D697:F697"/>
    <mergeCell ref="G697:S697"/>
    <mergeCell ref="T697:V697"/>
    <mergeCell ref="D698:F698"/>
    <mergeCell ref="G698:S698"/>
    <mergeCell ref="T698:V698"/>
    <mergeCell ref="D695:F695"/>
    <mergeCell ref="G695:S695"/>
    <mergeCell ref="T695:V695"/>
    <mergeCell ref="D696:F696"/>
    <mergeCell ref="G696:S696"/>
    <mergeCell ref="T696:V696"/>
    <mergeCell ref="D693:F693"/>
    <mergeCell ref="G693:S693"/>
    <mergeCell ref="T693:V693"/>
    <mergeCell ref="D694:F694"/>
    <mergeCell ref="G694:S694"/>
    <mergeCell ref="T694:V694"/>
    <mergeCell ref="D691:F691"/>
    <mergeCell ref="G691:S691"/>
    <mergeCell ref="T691:V691"/>
    <mergeCell ref="D692:F692"/>
    <mergeCell ref="G692:S692"/>
    <mergeCell ref="T692:V692"/>
    <mergeCell ref="D689:F689"/>
    <mergeCell ref="G689:S689"/>
    <mergeCell ref="T689:V689"/>
    <mergeCell ref="D690:F690"/>
    <mergeCell ref="G690:S690"/>
    <mergeCell ref="T690:V690"/>
    <mergeCell ref="D687:F687"/>
    <mergeCell ref="G687:S687"/>
    <mergeCell ref="T687:V687"/>
    <mergeCell ref="D688:F688"/>
    <mergeCell ref="G688:S688"/>
    <mergeCell ref="T688:V688"/>
    <mergeCell ref="D685:F685"/>
    <mergeCell ref="G685:S685"/>
    <mergeCell ref="T685:V685"/>
    <mergeCell ref="D686:F686"/>
    <mergeCell ref="G686:S686"/>
    <mergeCell ref="T686:V686"/>
    <mergeCell ref="D683:F683"/>
    <mergeCell ref="G683:S683"/>
    <mergeCell ref="T683:V683"/>
    <mergeCell ref="D684:F684"/>
    <mergeCell ref="G684:S684"/>
    <mergeCell ref="T684:V684"/>
    <mergeCell ref="D681:F681"/>
    <mergeCell ref="G681:S681"/>
    <mergeCell ref="T681:V681"/>
    <mergeCell ref="D682:F682"/>
    <mergeCell ref="G682:S682"/>
    <mergeCell ref="T682:V682"/>
    <mergeCell ref="D679:F679"/>
    <mergeCell ref="G679:S679"/>
    <mergeCell ref="T679:V679"/>
    <mergeCell ref="D680:F680"/>
    <mergeCell ref="G680:S680"/>
    <mergeCell ref="T680:V680"/>
    <mergeCell ref="D677:F677"/>
    <mergeCell ref="G677:S677"/>
    <mergeCell ref="T677:V677"/>
    <mergeCell ref="D678:F678"/>
    <mergeCell ref="G678:S678"/>
    <mergeCell ref="T678:V678"/>
    <mergeCell ref="D675:F675"/>
    <mergeCell ref="G675:S675"/>
    <mergeCell ref="T675:V675"/>
    <mergeCell ref="D676:F676"/>
    <mergeCell ref="G676:S676"/>
    <mergeCell ref="T676:V676"/>
    <mergeCell ref="D673:F673"/>
    <mergeCell ref="G673:S673"/>
    <mergeCell ref="T673:V673"/>
    <mergeCell ref="D674:F674"/>
    <mergeCell ref="G674:S674"/>
    <mergeCell ref="T674:V674"/>
    <mergeCell ref="D671:F671"/>
    <mergeCell ref="G671:S671"/>
    <mergeCell ref="T671:V671"/>
    <mergeCell ref="D672:F672"/>
    <mergeCell ref="G672:S672"/>
    <mergeCell ref="T672:V672"/>
    <mergeCell ref="D669:F669"/>
    <mergeCell ref="G669:S669"/>
    <mergeCell ref="T669:V669"/>
    <mergeCell ref="D670:F670"/>
    <mergeCell ref="G670:S670"/>
    <mergeCell ref="T670:V670"/>
    <mergeCell ref="D667:F667"/>
    <mergeCell ref="G667:S667"/>
    <mergeCell ref="T667:V667"/>
    <mergeCell ref="D668:F668"/>
    <mergeCell ref="G668:S668"/>
    <mergeCell ref="T668:V668"/>
    <mergeCell ref="D665:F665"/>
    <mergeCell ref="G665:S665"/>
    <mergeCell ref="T665:V665"/>
    <mergeCell ref="D666:F666"/>
    <mergeCell ref="G666:S666"/>
    <mergeCell ref="T666:V666"/>
    <mergeCell ref="D663:F663"/>
    <mergeCell ref="G663:S663"/>
    <mergeCell ref="T663:V663"/>
    <mergeCell ref="D664:F664"/>
    <mergeCell ref="G664:S664"/>
    <mergeCell ref="T664:V664"/>
    <mergeCell ref="D661:F661"/>
    <mergeCell ref="G661:S661"/>
    <mergeCell ref="T661:V661"/>
    <mergeCell ref="D662:F662"/>
    <mergeCell ref="G662:S662"/>
    <mergeCell ref="T662:V662"/>
    <mergeCell ref="D659:F659"/>
    <mergeCell ref="G659:S659"/>
    <mergeCell ref="T659:V659"/>
    <mergeCell ref="D660:F660"/>
    <mergeCell ref="G660:S660"/>
    <mergeCell ref="T660:V660"/>
    <mergeCell ref="D657:F657"/>
    <mergeCell ref="G657:S657"/>
    <mergeCell ref="T657:V657"/>
    <mergeCell ref="D658:F658"/>
    <mergeCell ref="G658:S658"/>
    <mergeCell ref="T658:V658"/>
    <mergeCell ref="D655:F655"/>
    <mergeCell ref="G655:S655"/>
    <mergeCell ref="T655:V655"/>
    <mergeCell ref="D656:F656"/>
    <mergeCell ref="G656:S656"/>
    <mergeCell ref="T656:V656"/>
    <mergeCell ref="D653:F653"/>
    <mergeCell ref="G653:S653"/>
    <mergeCell ref="T653:V653"/>
    <mergeCell ref="D654:F654"/>
    <mergeCell ref="G654:S654"/>
    <mergeCell ref="T654:V654"/>
    <mergeCell ref="D651:F651"/>
    <mergeCell ref="G651:S651"/>
    <mergeCell ref="T651:V651"/>
    <mergeCell ref="D652:F652"/>
    <mergeCell ref="G652:S652"/>
    <mergeCell ref="T652:V652"/>
    <mergeCell ref="D649:F649"/>
    <mergeCell ref="G649:S649"/>
    <mergeCell ref="T649:V649"/>
    <mergeCell ref="D650:F650"/>
    <mergeCell ref="G650:S650"/>
    <mergeCell ref="T650:V650"/>
    <mergeCell ref="D647:F647"/>
    <mergeCell ref="G647:S647"/>
    <mergeCell ref="T647:V647"/>
    <mergeCell ref="D648:F648"/>
    <mergeCell ref="G648:S648"/>
    <mergeCell ref="T648:V648"/>
    <mergeCell ref="D645:F645"/>
    <mergeCell ref="G645:S645"/>
    <mergeCell ref="T645:V645"/>
    <mergeCell ref="D646:F646"/>
    <mergeCell ref="G646:S646"/>
    <mergeCell ref="T646:V646"/>
    <mergeCell ref="D643:F643"/>
    <mergeCell ref="G643:S643"/>
    <mergeCell ref="T643:V643"/>
    <mergeCell ref="D644:F644"/>
    <mergeCell ref="G644:S644"/>
    <mergeCell ref="T644:V644"/>
    <mergeCell ref="D641:F641"/>
    <mergeCell ref="G641:S641"/>
    <mergeCell ref="T641:V641"/>
    <mergeCell ref="D642:F642"/>
    <mergeCell ref="G642:S642"/>
    <mergeCell ref="T642:V642"/>
    <mergeCell ref="D639:F639"/>
    <mergeCell ref="G639:S639"/>
    <mergeCell ref="T639:V639"/>
    <mergeCell ref="D640:F640"/>
    <mergeCell ref="G640:S640"/>
    <mergeCell ref="T640:V640"/>
    <mergeCell ref="D637:F637"/>
    <mergeCell ref="G637:S637"/>
    <mergeCell ref="T637:V637"/>
    <mergeCell ref="D638:F638"/>
    <mergeCell ref="G638:S638"/>
    <mergeCell ref="T638:V638"/>
    <mergeCell ref="D635:F635"/>
    <mergeCell ref="G635:S635"/>
    <mergeCell ref="T635:V635"/>
    <mergeCell ref="D636:F636"/>
    <mergeCell ref="G636:S636"/>
    <mergeCell ref="T636:V636"/>
    <mergeCell ref="D633:F633"/>
    <mergeCell ref="G633:S633"/>
    <mergeCell ref="T633:V633"/>
    <mergeCell ref="D634:F634"/>
    <mergeCell ref="G634:S634"/>
    <mergeCell ref="T634:V634"/>
    <mergeCell ref="D631:F631"/>
    <mergeCell ref="G631:S631"/>
    <mergeCell ref="T631:V631"/>
    <mergeCell ref="D632:F632"/>
    <mergeCell ref="G632:S632"/>
    <mergeCell ref="T632:V632"/>
    <mergeCell ref="D629:F629"/>
    <mergeCell ref="G629:S629"/>
    <mergeCell ref="T629:V629"/>
    <mergeCell ref="D630:F630"/>
    <mergeCell ref="G630:S630"/>
    <mergeCell ref="T630:V630"/>
    <mergeCell ref="D627:F627"/>
    <mergeCell ref="G627:S627"/>
    <mergeCell ref="T627:V627"/>
    <mergeCell ref="D628:F628"/>
    <mergeCell ref="G628:S628"/>
    <mergeCell ref="T628:V628"/>
    <mergeCell ref="D625:F625"/>
    <mergeCell ref="G625:S625"/>
    <mergeCell ref="T625:V625"/>
    <mergeCell ref="D626:F626"/>
    <mergeCell ref="G626:S626"/>
    <mergeCell ref="T626:V626"/>
    <mergeCell ref="D623:F623"/>
    <mergeCell ref="G623:S623"/>
    <mergeCell ref="T623:V623"/>
    <mergeCell ref="D624:F624"/>
    <mergeCell ref="G624:S624"/>
    <mergeCell ref="T624:V624"/>
    <mergeCell ref="D621:F621"/>
    <mergeCell ref="G621:S621"/>
    <mergeCell ref="T621:V621"/>
    <mergeCell ref="D622:F622"/>
    <mergeCell ref="G622:S622"/>
    <mergeCell ref="T622:V622"/>
    <mergeCell ref="D619:F619"/>
    <mergeCell ref="G619:S619"/>
    <mergeCell ref="T619:V619"/>
    <mergeCell ref="D620:F620"/>
    <mergeCell ref="G620:S620"/>
    <mergeCell ref="T620:V620"/>
    <mergeCell ref="D617:F617"/>
    <mergeCell ref="G617:S617"/>
    <mergeCell ref="T617:V617"/>
    <mergeCell ref="D618:F618"/>
    <mergeCell ref="G618:S618"/>
    <mergeCell ref="T618:V618"/>
    <mergeCell ref="D615:F615"/>
    <mergeCell ref="G615:S615"/>
    <mergeCell ref="T615:V615"/>
    <mergeCell ref="D616:F616"/>
    <mergeCell ref="G616:S616"/>
    <mergeCell ref="T616:V616"/>
    <mergeCell ref="D613:F613"/>
    <mergeCell ref="G613:S613"/>
    <mergeCell ref="T613:V613"/>
    <mergeCell ref="D614:F614"/>
    <mergeCell ref="G614:S614"/>
    <mergeCell ref="T614:V614"/>
    <mergeCell ref="D611:F611"/>
    <mergeCell ref="G611:S611"/>
    <mergeCell ref="T611:V611"/>
    <mergeCell ref="D612:F612"/>
    <mergeCell ref="G612:S612"/>
    <mergeCell ref="T612:V612"/>
    <mergeCell ref="D609:F609"/>
    <mergeCell ref="G609:S609"/>
    <mergeCell ref="T609:V609"/>
    <mergeCell ref="D610:F610"/>
    <mergeCell ref="G610:S610"/>
    <mergeCell ref="T610:V610"/>
    <mergeCell ref="D607:F607"/>
    <mergeCell ref="G607:S607"/>
    <mergeCell ref="T607:V607"/>
    <mergeCell ref="D608:F608"/>
    <mergeCell ref="G608:S608"/>
    <mergeCell ref="T608:V608"/>
    <mergeCell ref="D605:F605"/>
    <mergeCell ref="G605:S605"/>
    <mergeCell ref="T605:V605"/>
    <mergeCell ref="D606:F606"/>
    <mergeCell ref="G606:S606"/>
    <mergeCell ref="T606:V606"/>
    <mergeCell ref="D603:F603"/>
    <mergeCell ref="G603:S603"/>
    <mergeCell ref="T603:V603"/>
    <mergeCell ref="D604:F604"/>
    <mergeCell ref="G604:S604"/>
    <mergeCell ref="T604:V604"/>
    <mergeCell ref="D601:F601"/>
    <mergeCell ref="G601:S601"/>
    <mergeCell ref="T601:V601"/>
    <mergeCell ref="D602:F602"/>
    <mergeCell ref="G602:S602"/>
    <mergeCell ref="T602:V602"/>
    <mergeCell ref="D599:F599"/>
    <mergeCell ref="G599:S599"/>
    <mergeCell ref="T599:V599"/>
    <mergeCell ref="D600:F600"/>
    <mergeCell ref="G600:S600"/>
    <mergeCell ref="T600:V600"/>
    <mergeCell ref="D597:F597"/>
    <mergeCell ref="G597:S597"/>
    <mergeCell ref="T597:V597"/>
    <mergeCell ref="D598:F598"/>
    <mergeCell ref="G598:S598"/>
    <mergeCell ref="T598:V598"/>
    <mergeCell ref="D595:F595"/>
    <mergeCell ref="G595:S595"/>
    <mergeCell ref="T595:V595"/>
    <mergeCell ref="D596:F596"/>
    <mergeCell ref="G596:S596"/>
    <mergeCell ref="T596:V596"/>
    <mergeCell ref="D593:F593"/>
    <mergeCell ref="G593:S593"/>
    <mergeCell ref="T593:V593"/>
    <mergeCell ref="D594:F594"/>
    <mergeCell ref="G594:S594"/>
    <mergeCell ref="T594:V594"/>
    <mergeCell ref="D591:F591"/>
    <mergeCell ref="G591:S591"/>
    <mergeCell ref="T591:V591"/>
    <mergeCell ref="D592:F592"/>
    <mergeCell ref="G592:S592"/>
    <mergeCell ref="T592:V592"/>
    <mergeCell ref="D589:F589"/>
    <mergeCell ref="G589:S589"/>
    <mergeCell ref="T589:V589"/>
    <mergeCell ref="D590:F590"/>
    <mergeCell ref="G590:S590"/>
    <mergeCell ref="T590:V590"/>
    <mergeCell ref="D587:F587"/>
    <mergeCell ref="G587:S587"/>
    <mergeCell ref="T587:V587"/>
    <mergeCell ref="D588:F588"/>
    <mergeCell ref="G588:S588"/>
    <mergeCell ref="T588:V588"/>
    <mergeCell ref="D585:F585"/>
    <mergeCell ref="G585:S585"/>
    <mergeCell ref="T585:V585"/>
    <mergeCell ref="D586:F586"/>
    <mergeCell ref="G586:S586"/>
    <mergeCell ref="T586:V586"/>
    <mergeCell ref="D583:F583"/>
    <mergeCell ref="G583:S583"/>
    <mergeCell ref="T583:V583"/>
    <mergeCell ref="D584:F584"/>
    <mergeCell ref="G584:S584"/>
    <mergeCell ref="T584:V584"/>
    <mergeCell ref="D581:F581"/>
    <mergeCell ref="G581:S581"/>
    <mergeCell ref="T581:V581"/>
    <mergeCell ref="D582:F582"/>
    <mergeCell ref="G582:S582"/>
    <mergeCell ref="T582:V582"/>
    <mergeCell ref="D579:F579"/>
    <mergeCell ref="G579:S579"/>
    <mergeCell ref="T579:V579"/>
    <mergeCell ref="D580:F580"/>
    <mergeCell ref="G580:S580"/>
    <mergeCell ref="T580:V580"/>
    <mergeCell ref="D577:F577"/>
    <mergeCell ref="G577:S577"/>
    <mergeCell ref="T577:V577"/>
    <mergeCell ref="D578:F578"/>
    <mergeCell ref="G578:S578"/>
    <mergeCell ref="T578:V578"/>
    <mergeCell ref="D575:F575"/>
    <mergeCell ref="G575:S575"/>
    <mergeCell ref="T575:V575"/>
    <mergeCell ref="D576:F576"/>
    <mergeCell ref="G576:S576"/>
    <mergeCell ref="T576:V576"/>
    <mergeCell ref="D573:F573"/>
    <mergeCell ref="G573:S573"/>
    <mergeCell ref="T573:V573"/>
    <mergeCell ref="D574:F574"/>
    <mergeCell ref="G574:S574"/>
    <mergeCell ref="T574:V574"/>
    <mergeCell ref="D571:F571"/>
    <mergeCell ref="G571:S571"/>
    <mergeCell ref="T571:V571"/>
    <mergeCell ref="D572:F572"/>
    <mergeCell ref="G572:S572"/>
    <mergeCell ref="T572:V572"/>
    <mergeCell ref="D569:F569"/>
    <mergeCell ref="G569:S569"/>
    <mergeCell ref="T569:V569"/>
    <mergeCell ref="D570:F570"/>
    <mergeCell ref="G570:S570"/>
    <mergeCell ref="T570:V570"/>
    <mergeCell ref="D567:F567"/>
    <mergeCell ref="G567:S567"/>
    <mergeCell ref="T567:V567"/>
    <mergeCell ref="D568:F568"/>
    <mergeCell ref="G568:S568"/>
    <mergeCell ref="T568:V568"/>
    <mergeCell ref="D565:F565"/>
    <mergeCell ref="G565:S565"/>
    <mergeCell ref="T565:V565"/>
    <mergeCell ref="D566:F566"/>
    <mergeCell ref="G566:S566"/>
    <mergeCell ref="T566:V566"/>
    <mergeCell ref="D563:F563"/>
    <mergeCell ref="G563:S563"/>
    <mergeCell ref="T563:V563"/>
    <mergeCell ref="D564:F564"/>
    <mergeCell ref="G564:S564"/>
    <mergeCell ref="T564:V564"/>
    <mergeCell ref="D561:F561"/>
    <mergeCell ref="G561:S561"/>
    <mergeCell ref="T561:V561"/>
    <mergeCell ref="D562:F562"/>
    <mergeCell ref="G562:S562"/>
    <mergeCell ref="T562:V562"/>
    <mergeCell ref="D559:F559"/>
    <mergeCell ref="G559:S559"/>
    <mergeCell ref="T559:V559"/>
    <mergeCell ref="D560:F560"/>
    <mergeCell ref="G560:S560"/>
    <mergeCell ref="T560:V560"/>
    <mergeCell ref="D557:F557"/>
    <mergeCell ref="G557:S557"/>
    <mergeCell ref="T557:V557"/>
    <mergeCell ref="D558:F558"/>
    <mergeCell ref="G558:S558"/>
    <mergeCell ref="T558:V558"/>
    <mergeCell ref="D555:F555"/>
    <mergeCell ref="G555:S555"/>
    <mergeCell ref="T555:V555"/>
    <mergeCell ref="D556:F556"/>
    <mergeCell ref="G556:S556"/>
    <mergeCell ref="T556:V556"/>
    <mergeCell ref="D553:F553"/>
    <mergeCell ref="G553:S553"/>
    <mergeCell ref="T553:V553"/>
    <mergeCell ref="D554:F554"/>
    <mergeCell ref="G554:S554"/>
    <mergeCell ref="T554:V554"/>
    <mergeCell ref="D551:F551"/>
    <mergeCell ref="G551:S551"/>
    <mergeCell ref="T551:V551"/>
    <mergeCell ref="D552:F552"/>
    <mergeCell ref="G552:S552"/>
    <mergeCell ref="T552:V552"/>
    <mergeCell ref="D549:F549"/>
    <mergeCell ref="G549:S549"/>
    <mergeCell ref="T549:V549"/>
    <mergeCell ref="D550:F550"/>
    <mergeCell ref="G550:S550"/>
    <mergeCell ref="T550:V550"/>
    <mergeCell ref="D547:F547"/>
    <mergeCell ref="G547:S547"/>
    <mergeCell ref="T547:V547"/>
    <mergeCell ref="D548:F548"/>
    <mergeCell ref="G548:S548"/>
    <mergeCell ref="T548:V548"/>
    <mergeCell ref="D545:F545"/>
    <mergeCell ref="G545:S545"/>
    <mergeCell ref="T545:V545"/>
    <mergeCell ref="D546:F546"/>
    <mergeCell ref="G546:S546"/>
    <mergeCell ref="T546:V546"/>
    <mergeCell ref="D543:F543"/>
    <mergeCell ref="G543:S543"/>
    <mergeCell ref="T543:V543"/>
    <mergeCell ref="D544:F544"/>
    <mergeCell ref="G544:S544"/>
    <mergeCell ref="T544:V544"/>
    <mergeCell ref="D541:F541"/>
    <mergeCell ref="G541:S541"/>
    <mergeCell ref="T541:V541"/>
    <mergeCell ref="D542:F542"/>
    <mergeCell ref="G542:S542"/>
    <mergeCell ref="T542:V542"/>
    <mergeCell ref="D539:F539"/>
    <mergeCell ref="G539:S539"/>
    <mergeCell ref="T539:V539"/>
    <mergeCell ref="D540:F540"/>
    <mergeCell ref="G540:S540"/>
    <mergeCell ref="T540:V540"/>
    <mergeCell ref="D537:F537"/>
    <mergeCell ref="G537:S537"/>
    <mergeCell ref="T537:V537"/>
    <mergeCell ref="D538:F538"/>
    <mergeCell ref="G538:S538"/>
    <mergeCell ref="T538:V538"/>
    <mergeCell ref="D535:F535"/>
    <mergeCell ref="G535:S535"/>
    <mergeCell ref="T535:V535"/>
    <mergeCell ref="D536:F536"/>
    <mergeCell ref="G536:S536"/>
    <mergeCell ref="T536:V536"/>
    <mergeCell ref="D533:F533"/>
    <mergeCell ref="G533:S533"/>
    <mergeCell ref="T533:V533"/>
    <mergeCell ref="D534:F534"/>
    <mergeCell ref="G534:S534"/>
    <mergeCell ref="T534:V534"/>
    <mergeCell ref="D531:F531"/>
    <mergeCell ref="G531:S531"/>
    <mergeCell ref="T531:V531"/>
    <mergeCell ref="D532:F532"/>
    <mergeCell ref="G532:S532"/>
    <mergeCell ref="T532:V532"/>
    <mergeCell ref="D529:F529"/>
    <mergeCell ref="G529:S529"/>
    <mergeCell ref="T529:V529"/>
    <mergeCell ref="D530:F530"/>
    <mergeCell ref="G530:S530"/>
    <mergeCell ref="T530:V530"/>
    <mergeCell ref="D527:F527"/>
    <mergeCell ref="G527:S527"/>
    <mergeCell ref="T527:V527"/>
    <mergeCell ref="D528:F528"/>
    <mergeCell ref="G528:S528"/>
    <mergeCell ref="T528:V528"/>
    <mergeCell ref="D525:F525"/>
    <mergeCell ref="G525:S525"/>
    <mergeCell ref="T525:V525"/>
    <mergeCell ref="D526:F526"/>
    <mergeCell ref="G526:S526"/>
    <mergeCell ref="T526:V526"/>
    <mergeCell ref="D523:F523"/>
    <mergeCell ref="G523:S523"/>
    <mergeCell ref="T523:V523"/>
    <mergeCell ref="D524:F524"/>
    <mergeCell ref="G524:S524"/>
    <mergeCell ref="T524:V524"/>
    <mergeCell ref="D521:F521"/>
    <mergeCell ref="G521:S521"/>
    <mergeCell ref="T521:V521"/>
    <mergeCell ref="D522:F522"/>
    <mergeCell ref="G522:S522"/>
    <mergeCell ref="T522:V522"/>
    <mergeCell ref="D519:F519"/>
    <mergeCell ref="G519:S519"/>
    <mergeCell ref="T519:V519"/>
    <mergeCell ref="D520:F520"/>
    <mergeCell ref="G520:S520"/>
    <mergeCell ref="T520:V520"/>
    <mergeCell ref="D517:F517"/>
    <mergeCell ref="G517:S517"/>
    <mergeCell ref="T517:V517"/>
    <mergeCell ref="D518:F518"/>
    <mergeCell ref="G518:S518"/>
    <mergeCell ref="T518:V518"/>
    <mergeCell ref="D515:F515"/>
    <mergeCell ref="G515:S515"/>
    <mergeCell ref="T515:V515"/>
    <mergeCell ref="D516:F516"/>
    <mergeCell ref="G516:S516"/>
    <mergeCell ref="T516:V516"/>
    <mergeCell ref="D513:F513"/>
    <mergeCell ref="G513:S513"/>
    <mergeCell ref="T513:V513"/>
    <mergeCell ref="D514:F514"/>
    <mergeCell ref="G514:S514"/>
    <mergeCell ref="T514:V514"/>
    <mergeCell ref="D511:F511"/>
    <mergeCell ref="G511:S511"/>
    <mergeCell ref="T511:V511"/>
    <mergeCell ref="D512:F512"/>
    <mergeCell ref="G512:S512"/>
    <mergeCell ref="T512:V512"/>
    <mergeCell ref="D509:F509"/>
    <mergeCell ref="G509:S509"/>
    <mergeCell ref="T509:V509"/>
    <mergeCell ref="D510:F510"/>
    <mergeCell ref="G510:S510"/>
    <mergeCell ref="T510:V510"/>
    <mergeCell ref="D507:F507"/>
    <mergeCell ref="G507:S507"/>
    <mergeCell ref="T507:V507"/>
    <mergeCell ref="D508:F508"/>
    <mergeCell ref="G508:S508"/>
    <mergeCell ref="T508:V508"/>
    <mergeCell ref="D505:F505"/>
    <mergeCell ref="G505:S505"/>
    <mergeCell ref="T505:V505"/>
    <mergeCell ref="D506:F506"/>
    <mergeCell ref="G506:S506"/>
    <mergeCell ref="T506:V506"/>
    <mergeCell ref="D503:F503"/>
    <mergeCell ref="G503:S503"/>
    <mergeCell ref="T503:V503"/>
    <mergeCell ref="D504:F504"/>
    <mergeCell ref="G504:S504"/>
    <mergeCell ref="T504:V504"/>
    <mergeCell ref="D501:F501"/>
    <mergeCell ref="G501:S501"/>
    <mergeCell ref="T501:V501"/>
    <mergeCell ref="D502:F502"/>
    <mergeCell ref="G502:S502"/>
    <mergeCell ref="T502:V502"/>
    <mergeCell ref="D499:F499"/>
    <mergeCell ref="G499:S499"/>
    <mergeCell ref="T499:V499"/>
    <mergeCell ref="D500:F500"/>
    <mergeCell ref="G500:S500"/>
    <mergeCell ref="T500:V500"/>
    <mergeCell ref="D497:F497"/>
    <mergeCell ref="G497:S497"/>
    <mergeCell ref="T497:V497"/>
    <mergeCell ref="D498:F498"/>
    <mergeCell ref="G498:S498"/>
    <mergeCell ref="T498:V498"/>
    <mergeCell ref="D495:F495"/>
    <mergeCell ref="G495:S495"/>
    <mergeCell ref="T495:V495"/>
    <mergeCell ref="D496:F496"/>
    <mergeCell ref="G496:S496"/>
    <mergeCell ref="T496:V496"/>
    <mergeCell ref="D493:F493"/>
    <mergeCell ref="G493:S493"/>
    <mergeCell ref="T493:V493"/>
    <mergeCell ref="D494:F494"/>
    <mergeCell ref="G494:S494"/>
    <mergeCell ref="T494:V494"/>
    <mergeCell ref="D491:F491"/>
    <mergeCell ref="G491:S491"/>
    <mergeCell ref="T491:V491"/>
    <mergeCell ref="D492:F492"/>
    <mergeCell ref="G492:S492"/>
    <mergeCell ref="T492:V492"/>
    <mergeCell ref="D489:F489"/>
    <mergeCell ref="G489:S489"/>
    <mergeCell ref="T489:V489"/>
    <mergeCell ref="D490:F490"/>
    <mergeCell ref="G490:S490"/>
    <mergeCell ref="T490:V490"/>
    <mergeCell ref="D487:F487"/>
    <mergeCell ref="G487:S487"/>
    <mergeCell ref="T487:V487"/>
    <mergeCell ref="D488:F488"/>
    <mergeCell ref="G488:S488"/>
    <mergeCell ref="T488:V488"/>
    <mergeCell ref="D485:F485"/>
    <mergeCell ref="G485:S485"/>
    <mergeCell ref="T485:V485"/>
    <mergeCell ref="D486:F486"/>
    <mergeCell ref="G486:S486"/>
    <mergeCell ref="T486:V486"/>
    <mergeCell ref="D483:F483"/>
    <mergeCell ref="G483:S483"/>
    <mergeCell ref="T483:V483"/>
    <mergeCell ref="D484:F484"/>
    <mergeCell ref="G484:S484"/>
    <mergeCell ref="T484:V484"/>
    <mergeCell ref="D481:F481"/>
    <mergeCell ref="G481:S481"/>
    <mergeCell ref="T481:V481"/>
    <mergeCell ref="D482:F482"/>
    <mergeCell ref="G482:S482"/>
    <mergeCell ref="T482:V482"/>
    <mergeCell ref="D479:F479"/>
    <mergeCell ref="G479:S479"/>
    <mergeCell ref="T479:V479"/>
    <mergeCell ref="D480:F480"/>
    <mergeCell ref="G480:S480"/>
    <mergeCell ref="T480:V480"/>
    <mergeCell ref="D477:F477"/>
    <mergeCell ref="G477:S477"/>
    <mergeCell ref="T477:V477"/>
    <mergeCell ref="D478:F478"/>
    <mergeCell ref="G478:S478"/>
    <mergeCell ref="T478:V478"/>
    <mergeCell ref="D475:F475"/>
    <mergeCell ref="G475:S475"/>
    <mergeCell ref="T475:V475"/>
    <mergeCell ref="D476:F476"/>
    <mergeCell ref="G476:S476"/>
    <mergeCell ref="T476:V476"/>
    <mergeCell ref="D473:F473"/>
    <mergeCell ref="G473:S473"/>
    <mergeCell ref="T473:V473"/>
    <mergeCell ref="D474:F474"/>
    <mergeCell ref="G474:S474"/>
    <mergeCell ref="T474:V474"/>
    <mergeCell ref="D471:F471"/>
    <mergeCell ref="G471:S471"/>
    <mergeCell ref="T471:V471"/>
    <mergeCell ref="D472:F472"/>
    <mergeCell ref="G472:S472"/>
    <mergeCell ref="T472:V472"/>
    <mergeCell ref="D469:F469"/>
    <mergeCell ref="G469:S469"/>
    <mergeCell ref="T469:V469"/>
    <mergeCell ref="D470:F470"/>
    <mergeCell ref="G470:S470"/>
    <mergeCell ref="T470:V470"/>
    <mergeCell ref="D467:F467"/>
    <mergeCell ref="G467:S467"/>
    <mergeCell ref="T467:V467"/>
    <mergeCell ref="D468:F468"/>
    <mergeCell ref="G468:S468"/>
    <mergeCell ref="T468:V468"/>
    <mergeCell ref="D465:F465"/>
    <mergeCell ref="G465:S465"/>
    <mergeCell ref="T465:V465"/>
    <mergeCell ref="D466:F466"/>
    <mergeCell ref="G466:S466"/>
    <mergeCell ref="T466:V466"/>
    <mergeCell ref="D463:F463"/>
    <mergeCell ref="G463:S463"/>
    <mergeCell ref="T463:V463"/>
    <mergeCell ref="D464:F464"/>
    <mergeCell ref="G464:S464"/>
    <mergeCell ref="T464:V464"/>
    <mergeCell ref="D461:F461"/>
    <mergeCell ref="G461:S461"/>
    <mergeCell ref="T461:V461"/>
    <mergeCell ref="D462:F462"/>
    <mergeCell ref="G462:S462"/>
    <mergeCell ref="T462:V462"/>
    <mergeCell ref="D459:F459"/>
    <mergeCell ref="G459:S459"/>
    <mergeCell ref="T459:V459"/>
    <mergeCell ref="D460:F460"/>
    <mergeCell ref="G460:S460"/>
    <mergeCell ref="T460:V460"/>
    <mergeCell ref="D457:F457"/>
    <mergeCell ref="G457:S457"/>
    <mergeCell ref="T457:V457"/>
    <mergeCell ref="D458:F458"/>
    <mergeCell ref="G458:S458"/>
    <mergeCell ref="T458:V458"/>
    <mergeCell ref="D455:F455"/>
    <mergeCell ref="G455:S455"/>
    <mergeCell ref="T455:V455"/>
    <mergeCell ref="D456:F456"/>
    <mergeCell ref="G456:S456"/>
    <mergeCell ref="T456:V456"/>
    <mergeCell ref="D453:F453"/>
    <mergeCell ref="G453:S453"/>
    <mergeCell ref="T453:V453"/>
    <mergeCell ref="D454:F454"/>
    <mergeCell ref="G454:S454"/>
    <mergeCell ref="T454:V454"/>
    <mergeCell ref="D451:F451"/>
    <mergeCell ref="G451:S451"/>
    <mergeCell ref="T451:V451"/>
    <mergeCell ref="D452:F452"/>
    <mergeCell ref="G452:S452"/>
    <mergeCell ref="T452:V452"/>
    <mergeCell ref="D449:F449"/>
    <mergeCell ref="G449:S449"/>
    <mergeCell ref="T449:V449"/>
    <mergeCell ref="D450:F450"/>
    <mergeCell ref="G450:S450"/>
    <mergeCell ref="T450:V450"/>
    <mergeCell ref="D447:F447"/>
    <mergeCell ref="G447:S447"/>
    <mergeCell ref="T447:V447"/>
    <mergeCell ref="D448:F448"/>
    <mergeCell ref="G448:S448"/>
    <mergeCell ref="T448:V448"/>
    <mergeCell ref="D445:F445"/>
    <mergeCell ref="G445:S445"/>
    <mergeCell ref="T445:V445"/>
    <mergeCell ref="D446:F446"/>
    <mergeCell ref="G446:S446"/>
    <mergeCell ref="T446:V446"/>
    <mergeCell ref="D443:F443"/>
    <mergeCell ref="G443:S443"/>
    <mergeCell ref="T443:V443"/>
    <mergeCell ref="D444:F444"/>
    <mergeCell ref="G444:S444"/>
    <mergeCell ref="T444:V444"/>
    <mergeCell ref="D441:F441"/>
    <mergeCell ref="G441:S441"/>
    <mergeCell ref="T441:V441"/>
    <mergeCell ref="D442:F442"/>
    <mergeCell ref="G442:S442"/>
    <mergeCell ref="T442:V442"/>
    <mergeCell ref="D439:F439"/>
    <mergeCell ref="G439:S439"/>
    <mergeCell ref="T439:V439"/>
    <mergeCell ref="D440:F440"/>
    <mergeCell ref="G440:S440"/>
    <mergeCell ref="T440:V440"/>
    <mergeCell ref="D437:F437"/>
    <mergeCell ref="G437:S437"/>
    <mergeCell ref="T437:V437"/>
    <mergeCell ref="D438:F438"/>
    <mergeCell ref="G438:S438"/>
    <mergeCell ref="T438:V438"/>
    <mergeCell ref="D435:F435"/>
    <mergeCell ref="G435:S435"/>
    <mergeCell ref="T435:V435"/>
    <mergeCell ref="D436:F436"/>
    <mergeCell ref="G436:S436"/>
    <mergeCell ref="T436:V436"/>
    <mergeCell ref="D433:F433"/>
    <mergeCell ref="G433:S433"/>
    <mergeCell ref="T433:V433"/>
    <mergeCell ref="D434:F434"/>
    <mergeCell ref="G434:S434"/>
    <mergeCell ref="T434:V434"/>
    <mergeCell ref="D431:F431"/>
    <mergeCell ref="G431:S431"/>
    <mergeCell ref="T431:V431"/>
    <mergeCell ref="D432:F432"/>
    <mergeCell ref="G432:S432"/>
    <mergeCell ref="T432:V432"/>
    <mergeCell ref="D429:F429"/>
    <mergeCell ref="G429:S429"/>
    <mergeCell ref="T429:V429"/>
    <mergeCell ref="D430:F430"/>
    <mergeCell ref="G430:S430"/>
    <mergeCell ref="T430:V430"/>
    <mergeCell ref="D427:F427"/>
    <mergeCell ref="G427:S427"/>
    <mergeCell ref="T427:V427"/>
    <mergeCell ref="D428:F428"/>
    <mergeCell ref="G428:S428"/>
    <mergeCell ref="T428:V428"/>
    <mergeCell ref="D425:F425"/>
    <mergeCell ref="G425:S425"/>
    <mergeCell ref="T425:V425"/>
    <mergeCell ref="D426:F426"/>
    <mergeCell ref="G426:S426"/>
    <mergeCell ref="T426:V426"/>
    <mergeCell ref="D423:F423"/>
    <mergeCell ref="G423:S423"/>
    <mergeCell ref="T423:V423"/>
    <mergeCell ref="D424:F424"/>
    <mergeCell ref="G424:S424"/>
    <mergeCell ref="T424:V424"/>
    <mergeCell ref="D421:F421"/>
    <mergeCell ref="G421:S421"/>
    <mergeCell ref="T421:V421"/>
    <mergeCell ref="D422:F422"/>
    <mergeCell ref="G422:S422"/>
    <mergeCell ref="T422:V422"/>
    <mergeCell ref="D419:F419"/>
    <mergeCell ref="G419:S419"/>
    <mergeCell ref="T419:V419"/>
    <mergeCell ref="D420:F420"/>
    <mergeCell ref="G420:S420"/>
    <mergeCell ref="T420:V420"/>
    <mergeCell ref="D417:F417"/>
    <mergeCell ref="G417:S417"/>
    <mergeCell ref="T417:V417"/>
    <mergeCell ref="D418:F418"/>
    <mergeCell ref="G418:S418"/>
    <mergeCell ref="T418:V418"/>
    <mergeCell ref="D415:F415"/>
    <mergeCell ref="G415:S415"/>
    <mergeCell ref="T415:V415"/>
    <mergeCell ref="D416:F416"/>
    <mergeCell ref="G416:S416"/>
    <mergeCell ref="T416:V416"/>
    <mergeCell ref="D413:F413"/>
    <mergeCell ref="G413:S413"/>
    <mergeCell ref="T413:V413"/>
    <mergeCell ref="D414:F414"/>
    <mergeCell ref="G414:S414"/>
    <mergeCell ref="T414:V414"/>
    <mergeCell ref="D411:F411"/>
    <mergeCell ref="G411:S411"/>
    <mergeCell ref="T411:V411"/>
    <mergeCell ref="D412:F412"/>
    <mergeCell ref="G412:S412"/>
    <mergeCell ref="T412:V412"/>
    <mergeCell ref="D409:F409"/>
    <mergeCell ref="G409:S409"/>
    <mergeCell ref="T409:V409"/>
    <mergeCell ref="D410:F410"/>
    <mergeCell ref="G410:S410"/>
    <mergeCell ref="T410:V410"/>
    <mergeCell ref="D407:F407"/>
    <mergeCell ref="G407:S407"/>
    <mergeCell ref="T407:V407"/>
    <mergeCell ref="D408:F408"/>
    <mergeCell ref="G408:S408"/>
    <mergeCell ref="T408:V408"/>
    <mergeCell ref="D405:F405"/>
    <mergeCell ref="G405:S405"/>
    <mergeCell ref="T405:V405"/>
    <mergeCell ref="D406:F406"/>
    <mergeCell ref="G406:S406"/>
    <mergeCell ref="T406:V406"/>
    <mergeCell ref="D403:F403"/>
    <mergeCell ref="G403:S403"/>
    <mergeCell ref="T403:V403"/>
    <mergeCell ref="D404:F404"/>
    <mergeCell ref="G404:S404"/>
    <mergeCell ref="T404:V404"/>
    <mergeCell ref="D401:F401"/>
    <mergeCell ref="G401:S401"/>
    <mergeCell ref="T401:V401"/>
    <mergeCell ref="D402:F402"/>
    <mergeCell ref="G402:S402"/>
    <mergeCell ref="T402:V402"/>
    <mergeCell ref="D399:F399"/>
    <mergeCell ref="G399:S399"/>
    <mergeCell ref="T399:V399"/>
    <mergeCell ref="D400:F400"/>
    <mergeCell ref="G400:S400"/>
    <mergeCell ref="T400:V400"/>
    <mergeCell ref="D397:F397"/>
    <mergeCell ref="G397:S397"/>
    <mergeCell ref="T397:V397"/>
    <mergeCell ref="D398:F398"/>
    <mergeCell ref="G398:S398"/>
    <mergeCell ref="T398:V398"/>
    <mergeCell ref="D395:F395"/>
    <mergeCell ref="G395:S395"/>
    <mergeCell ref="T395:V395"/>
    <mergeCell ref="D396:F396"/>
    <mergeCell ref="G396:S396"/>
    <mergeCell ref="T396:V396"/>
    <mergeCell ref="D393:F393"/>
    <mergeCell ref="G393:S393"/>
    <mergeCell ref="T393:V393"/>
    <mergeCell ref="D394:F394"/>
    <mergeCell ref="G394:S394"/>
    <mergeCell ref="T394:V394"/>
    <mergeCell ref="D391:F391"/>
    <mergeCell ref="G391:S391"/>
    <mergeCell ref="T391:V391"/>
    <mergeCell ref="D392:F392"/>
    <mergeCell ref="G392:S392"/>
    <mergeCell ref="T392:V392"/>
    <mergeCell ref="D389:F389"/>
    <mergeCell ref="G389:S389"/>
    <mergeCell ref="T389:V389"/>
    <mergeCell ref="D390:F390"/>
    <mergeCell ref="G390:S390"/>
    <mergeCell ref="T390:V390"/>
    <mergeCell ref="D387:F387"/>
    <mergeCell ref="G387:S387"/>
    <mergeCell ref="T387:V387"/>
    <mergeCell ref="D388:F388"/>
    <mergeCell ref="G388:S388"/>
    <mergeCell ref="T388:V388"/>
    <mergeCell ref="D385:F385"/>
    <mergeCell ref="G385:S385"/>
    <mergeCell ref="T385:V385"/>
    <mergeCell ref="D386:F386"/>
    <mergeCell ref="G386:S386"/>
    <mergeCell ref="T386:V386"/>
    <mergeCell ref="D383:F383"/>
    <mergeCell ref="G383:S383"/>
    <mergeCell ref="T383:V383"/>
    <mergeCell ref="D384:F384"/>
    <mergeCell ref="G384:S384"/>
    <mergeCell ref="T384:V384"/>
    <mergeCell ref="D381:F381"/>
    <mergeCell ref="G381:S381"/>
    <mergeCell ref="T381:V381"/>
    <mergeCell ref="D382:F382"/>
    <mergeCell ref="G382:S382"/>
    <mergeCell ref="T382:V382"/>
    <mergeCell ref="D379:F379"/>
    <mergeCell ref="G379:S379"/>
    <mergeCell ref="T379:V379"/>
    <mergeCell ref="D380:F380"/>
    <mergeCell ref="G380:S380"/>
    <mergeCell ref="T380:V380"/>
    <mergeCell ref="D377:F377"/>
    <mergeCell ref="G377:S377"/>
    <mergeCell ref="T377:V377"/>
    <mergeCell ref="D378:F378"/>
    <mergeCell ref="G378:S378"/>
    <mergeCell ref="T378:V378"/>
    <mergeCell ref="D375:F375"/>
    <mergeCell ref="G375:S375"/>
    <mergeCell ref="T375:V375"/>
    <mergeCell ref="D376:F376"/>
    <mergeCell ref="G376:S376"/>
    <mergeCell ref="T376:V376"/>
    <mergeCell ref="D373:F373"/>
    <mergeCell ref="G373:S373"/>
    <mergeCell ref="T373:V373"/>
    <mergeCell ref="D374:F374"/>
    <mergeCell ref="G374:S374"/>
    <mergeCell ref="T374:V374"/>
    <mergeCell ref="D371:F371"/>
    <mergeCell ref="G371:S371"/>
    <mergeCell ref="T371:V371"/>
    <mergeCell ref="D372:F372"/>
    <mergeCell ref="G372:S372"/>
    <mergeCell ref="T372:V372"/>
    <mergeCell ref="D369:F369"/>
    <mergeCell ref="G369:S369"/>
    <mergeCell ref="T369:V369"/>
    <mergeCell ref="D370:F370"/>
    <mergeCell ref="G370:S370"/>
    <mergeCell ref="T370:V370"/>
    <mergeCell ref="D367:F367"/>
    <mergeCell ref="G367:S367"/>
    <mergeCell ref="T367:V367"/>
    <mergeCell ref="D368:F368"/>
    <mergeCell ref="G368:S368"/>
    <mergeCell ref="T368:V368"/>
    <mergeCell ref="D365:F365"/>
    <mergeCell ref="G365:S365"/>
    <mergeCell ref="T365:V365"/>
    <mergeCell ref="D366:F366"/>
    <mergeCell ref="G366:S366"/>
    <mergeCell ref="T366:V366"/>
    <mergeCell ref="D363:F363"/>
    <mergeCell ref="G363:S363"/>
    <mergeCell ref="T363:V363"/>
    <mergeCell ref="D364:F364"/>
    <mergeCell ref="G364:S364"/>
    <mergeCell ref="T364:V364"/>
    <mergeCell ref="D361:F361"/>
    <mergeCell ref="G361:S361"/>
    <mergeCell ref="T361:V361"/>
    <mergeCell ref="D362:F362"/>
    <mergeCell ref="G362:S362"/>
    <mergeCell ref="T362:V362"/>
    <mergeCell ref="D359:F359"/>
    <mergeCell ref="G359:S359"/>
    <mergeCell ref="T359:V359"/>
    <mergeCell ref="D360:F360"/>
    <mergeCell ref="G360:S360"/>
    <mergeCell ref="T360:V360"/>
    <mergeCell ref="D357:F357"/>
    <mergeCell ref="G357:S357"/>
    <mergeCell ref="T357:V357"/>
    <mergeCell ref="D358:F358"/>
    <mergeCell ref="G358:S358"/>
    <mergeCell ref="T358:V358"/>
    <mergeCell ref="D355:F355"/>
    <mergeCell ref="G355:S355"/>
    <mergeCell ref="T355:V355"/>
    <mergeCell ref="D356:F356"/>
    <mergeCell ref="G356:S356"/>
    <mergeCell ref="T356:V356"/>
    <mergeCell ref="D353:F353"/>
    <mergeCell ref="G353:S353"/>
    <mergeCell ref="T353:V353"/>
    <mergeCell ref="D354:F354"/>
    <mergeCell ref="G354:S354"/>
    <mergeCell ref="T354:V354"/>
    <mergeCell ref="D351:F351"/>
    <mergeCell ref="G351:S351"/>
    <mergeCell ref="T351:V351"/>
    <mergeCell ref="D352:F352"/>
    <mergeCell ref="G352:S352"/>
    <mergeCell ref="T352:V352"/>
    <mergeCell ref="D349:F349"/>
    <mergeCell ref="G349:S349"/>
    <mergeCell ref="T349:V349"/>
    <mergeCell ref="D350:F350"/>
    <mergeCell ref="G350:S350"/>
    <mergeCell ref="T350:V350"/>
    <mergeCell ref="D347:F347"/>
    <mergeCell ref="G347:S347"/>
    <mergeCell ref="T347:V347"/>
    <mergeCell ref="D348:F348"/>
    <mergeCell ref="G348:S348"/>
    <mergeCell ref="T348:V348"/>
    <mergeCell ref="D345:F345"/>
    <mergeCell ref="G345:S345"/>
    <mergeCell ref="T345:V345"/>
    <mergeCell ref="D346:F346"/>
    <mergeCell ref="G346:S346"/>
    <mergeCell ref="T346:V346"/>
    <mergeCell ref="D343:F343"/>
    <mergeCell ref="G343:S343"/>
    <mergeCell ref="T343:V343"/>
    <mergeCell ref="D344:F344"/>
    <mergeCell ref="G344:S344"/>
    <mergeCell ref="T344:V344"/>
    <mergeCell ref="D341:F341"/>
    <mergeCell ref="G341:S341"/>
    <mergeCell ref="T341:V341"/>
    <mergeCell ref="D342:F342"/>
    <mergeCell ref="G342:S342"/>
    <mergeCell ref="T342:V342"/>
    <mergeCell ref="D339:F339"/>
    <mergeCell ref="G339:S339"/>
    <mergeCell ref="T339:V339"/>
    <mergeCell ref="D340:F340"/>
    <mergeCell ref="G340:S340"/>
    <mergeCell ref="T340:V340"/>
    <mergeCell ref="D337:F337"/>
    <mergeCell ref="G337:S337"/>
    <mergeCell ref="T337:V337"/>
    <mergeCell ref="D338:F338"/>
    <mergeCell ref="G338:S338"/>
    <mergeCell ref="T338:V338"/>
    <mergeCell ref="D335:F335"/>
    <mergeCell ref="G335:S335"/>
    <mergeCell ref="T335:V335"/>
    <mergeCell ref="D336:F336"/>
    <mergeCell ref="G336:S336"/>
    <mergeCell ref="T336:V336"/>
    <mergeCell ref="D333:F333"/>
    <mergeCell ref="G333:S333"/>
    <mergeCell ref="T333:V333"/>
    <mergeCell ref="D334:F334"/>
    <mergeCell ref="G334:S334"/>
    <mergeCell ref="T334:V334"/>
    <mergeCell ref="D331:F331"/>
    <mergeCell ref="G331:S331"/>
    <mergeCell ref="T331:V331"/>
    <mergeCell ref="D332:F332"/>
    <mergeCell ref="G332:S332"/>
    <mergeCell ref="T332:V332"/>
    <mergeCell ref="D329:F329"/>
    <mergeCell ref="G329:S329"/>
    <mergeCell ref="T329:V329"/>
    <mergeCell ref="D330:F330"/>
    <mergeCell ref="G330:S330"/>
    <mergeCell ref="T330:V330"/>
    <mergeCell ref="D327:F327"/>
    <mergeCell ref="G327:S327"/>
    <mergeCell ref="T327:V327"/>
    <mergeCell ref="D328:F328"/>
    <mergeCell ref="G328:S328"/>
    <mergeCell ref="T328:V328"/>
    <mergeCell ref="D325:F325"/>
    <mergeCell ref="G325:S325"/>
    <mergeCell ref="T325:V325"/>
    <mergeCell ref="D326:F326"/>
    <mergeCell ref="G326:S326"/>
    <mergeCell ref="T326:V326"/>
    <mergeCell ref="D323:F323"/>
    <mergeCell ref="G323:S323"/>
    <mergeCell ref="T323:V323"/>
    <mergeCell ref="D324:F324"/>
    <mergeCell ref="G324:S324"/>
    <mergeCell ref="T324:V324"/>
    <mergeCell ref="D321:F321"/>
    <mergeCell ref="G321:S321"/>
    <mergeCell ref="T321:V321"/>
    <mergeCell ref="D322:F322"/>
    <mergeCell ref="G322:S322"/>
    <mergeCell ref="T322:V322"/>
    <mergeCell ref="D319:F319"/>
    <mergeCell ref="G319:S319"/>
    <mergeCell ref="T319:V319"/>
    <mergeCell ref="D320:F320"/>
    <mergeCell ref="G320:S320"/>
    <mergeCell ref="T320:V320"/>
    <mergeCell ref="D317:F317"/>
    <mergeCell ref="G317:S317"/>
    <mergeCell ref="T317:V317"/>
    <mergeCell ref="D318:F318"/>
    <mergeCell ref="G318:S318"/>
    <mergeCell ref="T318:V318"/>
    <mergeCell ref="D315:F315"/>
    <mergeCell ref="G315:S315"/>
    <mergeCell ref="T315:V315"/>
    <mergeCell ref="D316:F316"/>
    <mergeCell ref="G316:S316"/>
    <mergeCell ref="T316:V316"/>
    <mergeCell ref="D313:F313"/>
    <mergeCell ref="G313:S313"/>
    <mergeCell ref="T313:V313"/>
    <mergeCell ref="D314:F314"/>
    <mergeCell ref="G314:S314"/>
    <mergeCell ref="T314:V314"/>
    <mergeCell ref="D311:F311"/>
    <mergeCell ref="G311:S311"/>
    <mergeCell ref="T311:V311"/>
    <mergeCell ref="D312:F312"/>
    <mergeCell ref="G312:S312"/>
    <mergeCell ref="T312:V312"/>
    <mergeCell ref="D309:F309"/>
    <mergeCell ref="G309:S309"/>
    <mergeCell ref="T309:V309"/>
    <mergeCell ref="D310:F310"/>
    <mergeCell ref="G310:S310"/>
    <mergeCell ref="T310:V310"/>
    <mergeCell ref="D307:F307"/>
    <mergeCell ref="G307:S307"/>
    <mergeCell ref="T307:V307"/>
    <mergeCell ref="D308:F308"/>
    <mergeCell ref="G308:S308"/>
    <mergeCell ref="T308:V308"/>
    <mergeCell ref="D305:F305"/>
    <mergeCell ref="G305:S305"/>
    <mergeCell ref="T305:V305"/>
    <mergeCell ref="D306:F306"/>
    <mergeCell ref="G306:S306"/>
    <mergeCell ref="T306:V306"/>
    <mergeCell ref="D303:F303"/>
    <mergeCell ref="G303:S303"/>
    <mergeCell ref="T303:V303"/>
    <mergeCell ref="D304:F304"/>
    <mergeCell ref="G304:S304"/>
    <mergeCell ref="T304:V304"/>
    <mergeCell ref="D301:F301"/>
    <mergeCell ref="G301:S301"/>
    <mergeCell ref="T301:V301"/>
    <mergeCell ref="D302:F302"/>
    <mergeCell ref="G302:S302"/>
    <mergeCell ref="T302:V302"/>
    <mergeCell ref="D299:F299"/>
    <mergeCell ref="G299:S299"/>
    <mergeCell ref="T299:V299"/>
    <mergeCell ref="D300:F300"/>
    <mergeCell ref="G300:S300"/>
    <mergeCell ref="T300:V300"/>
    <mergeCell ref="D297:F297"/>
    <mergeCell ref="G297:S297"/>
    <mergeCell ref="T297:V297"/>
    <mergeCell ref="D298:F298"/>
    <mergeCell ref="G298:S298"/>
    <mergeCell ref="T298:V298"/>
    <mergeCell ref="D295:F295"/>
    <mergeCell ref="G295:S295"/>
    <mergeCell ref="T295:V295"/>
    <mergeCell ref="D296:F296"/>
    <mergeCell ref="G296:S296"/>
    <mergeCell ref="T296:V296"/>
    <mergeCell ref="D293:F293"/>
    <mergeCell ref="G293:S293"/>
    <mergeCell ref="T293:V293"/>
    <mergeCell ref="D294:F294"/>
    <mergeCell ref="G294:S294"/>
    <mergeCell ref="T294:V294"/>
    <mergeCell ref="D291:F291"/>
    <mergeCell ref="G291:S291"/>
    <mergeCell ref="T291:V291"/>
    <mergeCell ref="D292:F292"/>
    <mergeCell ref="G292:S292"/>
    <mergeCell ref="T292:V292"/>
    <mergeCell ref="D289:F289"/>
    <mergeCell ref="G289:S289"/>
    <mergeCell ref="T289:V289"/>
    <mergeCell ref="D290:F290"/>
    <mergeCell ref="G290:S290"/>
    <mergeCell ref="T290:V290"/>
    <mergeCell ref="D287:F287"/>
    <mergeCell ref="G287:S287"/>
    <mergeCell ref="T287:V287"/>
    <mergeCell ref="D288:F288"/>
    <mergeCell ref="G288:S288"/>
    <mergeCell ref="T288:V288"/>
    <mergeCell ref="D285:F285"/>
    <mergeCell ref="G285:S285"/>
    <mergeCell ref="T285:V285"/>
    <mergeCell ref="D286:F286"/>
    <mergeCell ref="G286:S286"/>
    <mergeCell ref="T286:V286"/>
    <mergeCell ref="D283:F283"/>
    <mergeCell ref="G283:S283"/>
    <mergeCell ref="T283:V283"/>
    <mergeCell ref="D284:F284"/>
    <mergeCell ref="G284:S284"/>
    <mergeCell ref="T284:V284"/>
    <mergeCell ref="D281:F281"/>
    <mergeCell ref="G281:S281"/>
    <mergeCell ref="T281:V281"/>
    <mergeCell ref="D282:F282"/>
    <mergeCell ref="G282:S282"/>
    <mergeCell ref="T282:V282"/>
    <mergeCell ref="D279:F279"/>
    <mergeCell ref="G279:S279"/>
    <mergeCell ref="T279:V279"/>
    <mergeCell ref="D280:F280"/>
    <mergeCell ref="G280:S280"/>
    <mergeCell ref="T280:V280"/>
    <mergeCell ref="D277:F277"/>
    <mergeCell ref="G277:S277"/>
    <mergeCell ref="T277:V277"/>
    <mergeCell ref="D278:F278"/>
    <mergeCell ref="G278:S278"/>
    <mergeCell ref="T278:V278"/>
    <mergeCell ref="D275:F275"/>
    <mergeCell ref="G275:S275"/>
    <mergeCell ref="T275:V275"/>
    <mergeCell ref="D276:F276"/>
    <mergeCell ref="G276:S276"/>
    <mergeCell ref="T276:V276"/>
    <mergeCell ref="D273:F273"/>
    <mergeCell ref="G273:S273"/>
    <mergeCell ref="T273:V273"/>
    <mergeCell ref="D274:F274"/>
    <mergeCell ref="G274:S274"/>
    <mergeCell ref="T274:V274"/>
    <mergeCell ref="D271:F271"/>
    <mergeCell ref="G271:S271"/>
    <mergeCell ref="T271:V271"/>
    <mergeCell ref="D272:F272"/>
    <mergeCell ref="G272:S272"/>
    <mergeCell ref="T272:V272"/>
    <mergeCell ref="D269:F269"/>
    <mergeCell ref="G269:S269"/>
    <mergeCell ref="T269:V269"/>
    <mergeCell ref="D270:F270"/>
    <mergeCell ref="G270:S270"/>
    <mergeCell ref="T270:V270"/>
    <mergeCell ref="D267:F267"/>
    <mergeCell ref="G267:S267"/>
    <mergeCell ref="T267:V267"/>
    <mergeCell ref="D268:F268"/>
    <mergeCell ref="G268:S268"/>
    <mergeCell ref="T268:V268"/>
    <mergeCell ref="D265:F265"/>
    <mergeCell ref="G265:S265"/>
    <mergeCell ref="T265:V265"/>
    <mergeCell ref="D266:F266"/>
    <mergeCell ref="G266:S266"/>
    <mergeCell ref="T266:V266"/>
    <mergeCell ref="D263:F263"/>
    <mergeCell ref="G263:S263"/>
    <mergeCell ref="T263:V263"/>
    <mergeCell ref="D264:F264"/>
    <mergeCell ref="G264:S264"/>
    <mergeCell ref="T264:V264"/>
    <mergeCell ref="D261:F261"/>
    <mergeCell ref="G261:S261"/>
    <mergeCell ref="T261:V261"/>
    <mergeCell ref="D262:F262"/>
    <mergeCell ref="G262:S262"/>
    <mergeCell ref="T262:V262"/>
    <mergeCell ref="D259:F259"/>
    <mergeCell ref="G259:S259"/>
    <mergeCell ref="T259:V259"/>
    <mergeCell ref="D260:F260"/>
    <mergeCell ref="G260:S260"/>
    <mergeCell ref="T260:V260"/>
    <mergeCell ref="D257:F257"/>
    <mergeCell ref="G257:S257"/>
    <mergeCell ref="T257:V257"/>
    <mergeCell ref="D258:F258"/>
    <mergeCell ref="G258:S258"/>
    <mergeCell ref="T258:V258"/>
    <mergeCell ref="D255:F255"/>
    <mergeCell ref="G255:S255"/>
    <mergeCell ref="T255:V255"/>
    <mergeCell ref="D256:F256"/>
    <mergeCell ref="G256:S256"/>
    <mergeCell ref="T256:V256"/>
    <mergeCell ref="D253:F253"/>
    <mergeCell ref="G253:S253"/>
    <mergeCell ref="T253:V253"/>
    <mergeCell ref="D254:F254"/>
    <mergeCell ref="G254:S254"/>
    <mergeCell ref="T254:V254"/>
    <mergeCell ref="D251:F251"/>
    <mergeCell ref="G251:S251"/>
    <mergeCell ref="T251:V251"/>
    <mergeCell ref="D252:F252"/>
    <mergeCell ref="G252:S252"/>
    <mergeCell ref="T252:V252"/>
    <mergeCell ref="D249:F249"/>
    <mergeCell ref="G249:S249"/>
    <mergeCell ref="T249:V249"/>
    <mergeCell ref="D250:F250"/>
    <mergeCell ref="G250:S250"/>
    <mergeCell ref="T250:V250"/>
    <mergeCell ref="D247:F247"/>
    <mergeCell ref="G247:S247"/>
    <mergeCell ref="T247:V247"/>
    <mergeCell ref="D248:F248"/>
    <mergeCell ref="G248:S248"/>
    <mergeCell ref="T248:V248"/>
    <mergeCell ref="D245:F245"/>
    <mergeCell ref="G245:S245"/>
    <mergeCell ref="T245:V245"/>
    <mergeCell ref="D246:F246"/>
    <mergeCell ref="G246:S246"/>
    <mergeCell ref="T246:V246"/>
    <mergeCell ref="D243:F243"/>
    <mergeCell ref="G243:S243"/>
    <mergeCell ref="T243:V243"/>
    <mergeCell ref="D244:F244"/>
    <mergeCell ref="G244:S244"/>
    <mergeCell ref="T244:V244"/>
    <mergeCell ref="D241:F241"/>
    <mergeCell ref="G241:S241"/>
    <mergeCell ref="T241:V241"/>
    <mergeCell ref="D242:F242"/>
    <mergeCell ref="G242:S242"/>
    <mergeCell ref="T242:V242"/>
    <mergeCell ref="D239:F239"/>
    <mergeCell ref="G239:S239"/>
    <mergeCell ref="T239:V239"/>
    <mergeCell ref="D240:F240"/>
    <mergeCell ref="G240:S240"/>
    <mergeCell ref="T240:V240"/>
    <mergeCell ref="D237:F237"/>
    <mergeCell ref="G237:S237"/>
    <mergeCell ref="T237:V237"/>
    <mergeCell ref="D238:F238"/>
    <mergeCell ref="G238:S238"/>
    <mergeCell ref="T238:V238"/>
    <mergeCell ref="D235:F235"/>
    <mergeCell ref="G235:S235"/>
    <mergeCell ref="T235:V235"/>
    <mergeCell ref="D236:F236"/>
    <mergeCell ref="G236:S236"/>
    <mergeCell ref="T236:V236"/>
    <mergeCell ref="D233:F233"/>
    <mergeCell ref="G233:S233"/>
    <mergeCell ref="T233:V233"/>
    <mergeCell ref="D234:F234"/>
    <mergeCell ref="G234:S234"/>
    <mergeCell ref="T234:V234"/>
    <mergeCell ref="D231:F231"/>
    <mergeCell ref="G231:S231"/>
    <mergeCell ref="T231:V231"/>
    <mergeCell ref="D232:F232"/>
    <mergeCell ref="G232:S232"/>
    <mergeCell ref="T232:V232"/>
    <mergeCell ref="D229:F229"/>
    <mergeCell ref="G229:S229"/>
    <mergeCell ref="T229:V229"/>
    <mergeCell ref="D230:F230"/>
    <mergeCell ref="G230:S230"/>
    <mergeCell ref="T230:V230"/>
    <mergeCell ref="D227:F227"/>
    <mergeCell ref="G227:S227"/>
    <mergeCell ref="T227:V227"/>
    <mergeCell ref="D228:F228"/>
    <mergeCell ref="G228:S228"/>
    <mergeCell ref="T228:V228"/>
    <mergeCell ref="D225:F225"/>
    <mergeCell ref="G225:S225"/>
    <mergeCell ref="T225:V225"/>
    <mergeCell ref="D226:F226"/>
    <mergeCell ref="G226:S226"/>
    <mergeCell ref="T226:V226"/>
    <mergeCell ref="D223:F223"/>
    <mergeCell ref="G223:S223"/>
    <mergeCell ref="T223:V223"/>
    <mergeCell ref="D224:F224"/>
    <mergeCell ref="G224:S224"/>
    <mergeCell ref="T224:V224"/>
    <mergeCell ref="D221:F221"/>
    <mergeCell ref="G221:S221"/>
    <mergeCell ref="T221:V221"/>
    <mergeCell ref="D222:F222"/>
    <mergeCell ref="G222:S222"/>
    <mergeCell ref="T222:V222"/>
    <mergeCell ref="D219:F219"/>
    <mergeCell ref="G219:S219"/>
    <mergeCell ref="T219:V219"/>
    <mergeCell ref="D220:F220"/>
    <mergeCell ref="G220:S220"/>
    <mergeCell ref="T220:V220"/>
    <mergeCell ref="D217:F217"/>
    <mergeCell ref="G217:S217"/>
    <mergeCell ref="T217:V217"/>
    <mergeCell ref="D218:F218"/>
    <mergeCell ref="G218:S218"/>
    <mergeCell ref="T218:V218"/>
    <mergeCell ref="D215:F215"/>
    <mergeCell ref="G215:S215"/>
    <mergeCell ref="T215:V215"/>
    <mergeCell ref="D216:F216"/>
    <mergeCell ref="G216:S216"/>
    <mergeCell ref="T216:V216"/>
    <mergeCell ref="D213:F213"/>
    <mergeCell ref="G213:S213"/>
    <mergeCell ref="T213:V213"/>
    <mergeCell ref="D214:F214"/>
    <mergeCell ref="G214:S214"/>
    <mergeCell ref="T214:V214"/>
    <mergeCell ref="D211:F211"/>
    <mergeCell ref="G211:S211"/>
    <mergeCell ref="T211:V211"/>
    <mergeCell ref="D212:F212"/>
    <mergeCell ref="G212:S212"/>
    <mergeCell ref="T212:V212"/>
    <mergeCell ref="D209:F209"/>
    <mergeCell ref="G209:S209"/>
    <mergeCell ref="T209:V209"/>
    <mergeCell ref="D210:F210"/>
    <mergeCell ref="G210:S210"/>
    <mergeCell ref="T210:V210"/>
    <mergeCell ref="D207:F207"/>
    <mergeCell ref="G207:S207"/>
    <mergeCell ref="T207:V207"/>
    <mergeCell ref="D208:F208"/>
    <mergeCell ref="G208:S208"/>
    <mergeCell ref="T208:V208"/>
    <mergeCell ref="D205:F205"/>
    <mergeCell ref="G205:S205"/>
    <mergeCell ref="T205:V205"/>
    <mergeCell ref="D206:F206"/>
    <mergeCell ref="G206:S206"/>
    <mergeCell ref="T206:V206"/>
    <mergeCell ref="D203:F203"/>
    <mergeCell ref="G203:S203"/>
    <mergeCell ref="T203:V203"/>
    <mergeCell ref="D204:F204"/>
    <mergeCell ref="G204:S204"/>
    <mergeCell ref="T204:V204"/>
    <mergeCell ref="D201:F201"/>
    <mergeCell ref="G201:S201"/>
    <mergeCell ref="T201:V201"/>
    <mergeCell ref="D202:F202"/>
    <mergeCell ref="G202:S202"/>
    <mergeCell ref="T202:V202"/>
    <mergeCell ref="D199:F199"/>
    <mergeCell ref="G199:S199"/>
    <mergeCell ref="T199:V199"/>
    <mergeCell ref="D200:F200"/>
    <mergeCell ref="G200:S200"/>
    <mergeCell ref="T200:V200"/>
    <mergeCell ref="D197:F197"/>
    <mergeCell ref="G197:S197"/>
    <mergeCell ref="T197:V197"/>
    <mergeCell ref="D198:F198"/>
    <mergeCell ref="G198:S198"/>
    <mergeCell ref="T198:V198"/>
    <mergeCell ref="D195:F195"/>
    <mergeCell ref="G195:S195"/>
    <mergeCell ref="T195:V195"/>
    <mergeCell ref="D196:F196"/>
    <mergeCell ref="G196:S196"/>
    <mergeCell ref="T196:V196"/>
    <mergeCell ref="D193:F193"/>
    <mergeCell ref="G193:S193"/>
    <mergeCell ref="T193:V193"/>
    <mergeCell ref="D194:F194"/>
    <mergeCell ref="G194:S194"/>
    <mergeCell ref="T194:V194"/>
    <mergeCell ref="D191:F191"/>
    <mergeCell ref="G191:S191"/>
    <mergeCell ref="T191:V191"/>
    <mergeCell ref="D192:F192"/>
    <mergeCell ref="G192:S192"/>
    <mergeCell ref="T192:V192"/>
    <mergeCell ref="D189:F189"/>
    <mergeCell ref="G189:S189"/>
    <mergeCell ref="T189:V189"/>
    <mergeCell ref="D190:F190"/>
    <mergeCell ref="G190:S190"/>
    <mergeCell ref="T190:V190"/>
    <mergeCell ref="D187:F187"/>
    <mergeCell ref="G187:S187"/>
    <mergeCell ref="T187:V187"/>
    <mergeCell ref="D188:F188"/>
    <mergeCell ref="G188:S188"/>
    <mergeCell ref="T188:V188"/>
    <mergeCell ref="D185:F185"/>
    <mergeCell ref="G185:S185"/>
    <mergeCell ref="T185:V185"/>
    <mergeCell ref="D186:F186"/>
    <mergeCell ref="G186:S186"/>
    <mergeCell ref="T186:V186"/>
    <mergeCell ref="D183:F183"/>
    <mergeCell ref="G183:S183"/>
    <mergeCell ref="T183:V183"/>
    <mergeCell ref="D184:F184"/>
    <mergeCell ref="G184:S184"/>
    <mergeCell ref="T184:V184"/>
    <mergeCell ref="D181:F181"/>
    <mergeCell ref="G181:S181"/>
    <mergeCell ref="T181:V181"/>
    <mergeCell ref="D182:F182"/>
    <mergeCell ref="G182:S182"/>
    <mergeCell ref="T182:V182"/>
    <mergeCell ref="D179:F179"/>
    <mergeCell ref="G179:S179"/>
    <mergeCell ref="T179:V179"/>
    <mergeCell ref="D180:F180"/>
    <mergeCell ref="G180:S180"/>
    <mergeCell ref="T180:V180"/>
    <mergeCell ref="D177:F177"/>
    <mergeCell ref="G177:S177"/>
    <mergeCell ref="T177:V177"/>
    <mergeCell ref="D178:F178"/>
    <mergeCell ref="G178:S178"/>
    <mergeCell ref="T178:V178"/>
    <mergeCell ref="D175:F175"/>
    <mergeCell ref="G175:S175"/>
    <mergeCell ref="T175:V175"/>
    <mergeCell ref="D176:F176"/>
    <mergeCell ref="G176:S176"/>
    <mergeCell ref="T176:V176"/>
    <mergeCell ref="D173:F173"/>
    <mergeCell ref="G173:S173"/>
    <mergeCell ref="T173:V173"/>
    <mergeCell ref="D174:F174"/>
    <mergeCell ref="G174:S174"/>
    <mergeCell ref="T174:V174"/>
    <mergeCell ref="D171:F171"/>
    <mergeCell ref="G171:S171"/>
    <mergeCell ref="T171:V171"/>
    <mergeCell ref="D172:F172"/>
    <mergeCell ref="G172:S172"/>
    <mergeCell ref="T172:V172"/>
    <mergeCell ref="D169:F169"/>
    <mergeCell ref="G169:S169"/>
    <mergeCell ref="T169:V169"/>
    <mergeCell ref="D170:F170"/>
    <mergeCell ref="G170:S170"/>
    <mergeCell ref="T170:V170"/>
    <mergeCell ref="D167:F167"/>
    <mergeCell ref="G167:S167"/>
    <mergeCell ref="T167:V167"/>
    <mergeCell ref="D168:F168"/>
    <mergeCell ref="G168:S168"/>
    <mergeCell ref="T168:V168"/>
    <mergeCell ref="D165:F165"/>
    <mergeCell ref="G165:S165"/>
    <mergeCell ref="T165:V165"/>
    <mergeCell ref="D166:F166"/>
    <mergeCell ref="G166:S166"/>
    <mergeCell ref="T166:V166"/>
    <mergeCell ref="D163:F163"/>
    <mergeCell ref="G163:S163"/>
    <mergeCell ref="T163:V163"/>
    <mergeCell ref="D164:F164"/>
    <mergeCell ref="G164:S164"/>
    <mergeCell ref="T164:V164"/>
    <mergeCell ref="D161:F161"/>
    <mergeCell ref="G161:S161"/>
    <mergeCell ref="T161:V161"/>
    <mergeCell ref="D162:F162"/>
    <mergeCell ref="G162:S162"/>
    <mergeCell ref="T162:V162"/>
    <mergeCell ref="D159:F159"/>
    <mergeCell ref="G159:S159"/>
    <mergeCell ref="T159:V159"/>
    <mergeCell ref="D160:F160"/>
    <mergeCell ref="G160:S160"/>
    <mergeCell ref="T160:V160"/>
    <mergeCell ref="D157:F157"/>
    <mergeCell ref="G157:S157"/>
    <mergeCell ref="T157:V157"/>
    <mergeCell ref="D158:F158"/>
    <mergeCell ref="G158:S158"/>
    <mergeCell ref="T158:V158"/>
    <mergeCell ref="D155:F155"/>
    <mergeCell ref="G155:S155"/>
    <mergeCell ref="T155:V155"/>
    <mergeCell ref="D156:F156"/>
    <mergeCell ref="G156:S156"/>
    <mergeCell ref="T156:V156"/>
    <mergeCell ref="D153:F153"/>
    <mergeCell ref="G153:S153"/>
    <mergeCell ref="T153:V153"/>
    <mergeCell ref="D154:F154"/>
    <mergeCell ref="G154:S154"/>
    <mergeCell ref="T154:V154"/>
    <mergeCell ref="D151:F151"/>
    <mergeCell ref="G151:S151"/>
    <mergeCell ref="T151:V151"/>
    <mergeCell ref="D152:F152"/>
    <mergeCell ref="G152:S152"/>
    <mergeCell ref="T152:V152"/>
    <mergeCell ref="D149:F149"/>
    <mergeCell ref="G149:S149"/>
    <mergeCell ref="T149:V149"/>
    <mergeCell ref="D150:F150"/>
    <mergeCell ref="G150:S150"/>
    <mergeCell ref="T150:V150"/>
    <mergeCell ref="D147:F147"/>
    <mergeCell ref="G147:S147"/>
    <mergeCell ref="T147:V147"/>
    <mergeCell ref="D148:F148"/>
    <mergeCell ref="G148:S148"/>
    <mergeCell ref="T148:V148"/>
    <mergeCell ref="D145:F145"/>
    <mergeCell ref="G145:S145"/>
    <mergeCell ref="T145:V145"/>
    <mergeCell ref="D146:F146"/>
    <mergeCell ref="G146:S146"/>
    <mergeCell ref="T146:V146"/>
    <mergeCell ref="D143:F143"/>
    <mergeCell ref="G143:S143"/>
    <mergeCell ref="T143:V143"/>
    <mergeCell ref="D144:F144"/>
    <mergeCell ref="G144:S144"/>
    <mergeCell ref="T144:V144"/>
    <mergeCell ref="X140:X141"/>
    <mergeCell ref="Y140:Y141"/>
    <mergeCell ref="Z140:Z141"/>
    <mergeCell ref="AA140:AD140"/>
    <mergeCell ref="C142:S142"/>
    <mergeCell ref="T142:V142"/>
    <mergeCell ref="C134:AD134"/>
    <mergeCell ref="M136:AA136"/>
    <mergeCell ref="AC136:AD136"/>
    <mergeCell ref="AA138:AD138"/>
    <mergeCell ref="T139:V141"/>
    <mergeCell ref="W139:AD139"/>
    <mergeCell ref="W140:W141"/>
    <mergeCell ref="C141:F141"/>
    <mergeCell ref="G141:S141"/>
    <mergeCell ref="C139:S140"/>
    <mergeCell ref="C121:AD121"/>
    <mergeCell ref="C122:AD122"/>
    <mergeCell ref="B129:AD129"/>
    <mergeCell ref="C130:AD130"/>
    <mergeCell ref="C131:AD131"/>
    <mergeCell ref="C133:AD133"/>
    <mergeCell ref="D112:N112"/>
    <mergeCell ref="D113:N113"/>
    <mergeCell ref="D114:N114"/>
    <mergeCell ref="D115:N115"/>
    <mergeCell ref="D116:N116"/>
    <mergeCell ref="C119:E119"/>
    <mergeCell ref="F119:AD119"/>
    <mergeCell ref="D106:N106"/>
    <mergeCell ref="D107:N107"/>
    <mergeCell ref="D108:N108"/>
    <mergeCell ref="D109:N109"/>
    <mergeCell ref="D110:N110"/>
    <mergeCell ref="D111:N111"/>
    <mergeCell ref="C132:AD132"/>
    <mergeCell ref="B120:AE120"/>
    <mergeCell ref="B123:AE123"/>
    <mergeCell ref="B124:AE124"/>
    <mergeCell ref="B125:AE125"/>
    <mergeCell ref="B126:AE126"/>
    <mergeCell ref="D100:N100"/>
    <mergeCell ref="D101:N101"/>
    <mergeCell ref="D102:N102"/>
    <mergeCell ref="D103:N103"/>
    <mergeCell ref="D104:N104"/>
    <mergeCell ref="D105:N105"/>
    <mergeCell ref="AA93:AD93"/>
    <mergeCell ref="D95:N95"/>
    <mergeCell ref="D96:N96"/>
    <mergeCell ref="D97:N97"/>
    <mergeCell ref="D98:N98"/>
    <mergeCell ref="D99:N99"/>
    <mergeCell ref="D88:P88"/>
    <mergeCell ref="Q88:S88"/>
    <mergeCell ref="T88:V88"/>
    <mergeCell ref="T89:V89"/>
    <mergeCell ref="AA91:AD91"/>
    <mergeCell ref="C92:N94"/>
    <mergeCell ref="O92:AD92"/>
    <mergeCell ref="O93:R93"/>
    <mergeCell ref="S93:V93"/>
    <mergeCell ref="W93:Z93"/>
    <mergeCell ref="D86:P86"/>
    <mergeCell ref="Q86:S86"/>
    <mergeCell ref="T86:V86"/>
    <mergeCell ref="D87:P87"/>
    <mergeCell ref="Q87:S87"/>
    <mergeCell ref="T87:V87"/>
    <mergeCell ref="D84:P84"/>
    <mergeCell ref="Q84:S84"/>
    <mergeCell ref="T84:V84"/>
    <mergeCell ref="D85:P85"/>
    <mergeCell ref="Q85:S85"/>
    <mergeCell ref="T85:V85"/>
    <mergeCell ref="D82:P82"/>
    <mergeCell ref="Q82:S82"/>
    <mergeCell ref="T82:V82"/>
    <mergeCell ref="D83:P83"/>
    <mergeCell ref="Q83:S83"/>
    <mergeCell ref="T83:V83"/>
    <mergeCell ref="D71:P71"/>
    <mergeCell ref="Q71:S71"/>
    <mergeCell ref="T71:V71"/>
    <mergeCell ref="D80:P80"/>
    <mergeCell ref="Q80:S80"/>
    <mergeCell ref="T80:V80"/>
    <mergeCell ref="D81:P81"/>
    <mergeCell ref="Q81:S81"/>
    <mergeCell ref="T81:V81"/>
    <mergeCell ref="D78:P78"/>
    <mergeCell ref="Q78:S78"/>
    <mergeCell ref="T78:V78"/>
    <mergeCell ref="D79:P79"/>
    <mergeCell ref="Q79:S79"/>
    <mergeCell ref="T79:V79"/>
    <mergeCell ref="D76:P76"/>
    <mergeCell ref="Q76:S76"/>
    <mergeCell ref="T76:V76"/>
    <mergeCell ref="D77:P77"/>
    <mergeCell ref="Q77:S77"/>
    <mergeCell ref="T77:V77"/>
    <mergeCell ref="W43:Z43"/>
    <mergeCell ref="AA43:AD43"/>
    <mergeCell ref="B49:AE49"/>
    <mergeCell ref="B50:AE50"/>
    <mergeCell ref="B51:AE51"/>
    <mergeCell ref="B52:AE52"/>
    <mergeCell ref="D68:P68"/>
    <mergeCell ref="Q68:S68"/>
    <mergeCell ref="T68:V68"/>
    <mergeCell ref="D69:P69"/>
    <mergeCell ref="Q69:S69"/>
    <mergeCell ref="T69:V69"/>
    <mergeCell ref="X65:X66"/>
    <mergeCell ref="Y65:Y66"/>
    <mergeCell ref="Z65:Z66"/>
    <mergeCell ref="AA65:AD65"/>
    <mergeCell ref="D67:P67"/>
    <mergeCell ref="Q67:S67"/>
    <mergeCell ref="T67:V67"/>
    <mergeCell ref="C58:AD58"/>
    <mergeCell ref="C59:AD59"/>
    <mergeCell ref="C60:AD60"/>
    <mergeCell ref="C61:AD61"/>
    <mergeCell ref="AA63:AD63"/>
    <mergeCell ref="C64:P66"/>
    <mergeCell ref="Q64:S66"/>
    <mergeCell ref="T64:V66"/>
    <mergeCell ref="W64:AD64"/>
    <mergeCell ref="W65:W66"/>
    <mergeCell ref="O38:AD38"/>
    <mergeCell ref="O39:R39"/>
    <mergeCell ref="S39:V39"/>
    <mergeCell ref="W39:Z39"/>
    <mergeCell ref="AA39:AD39"/>
    <mergeCell ref="C47:AD47"/>
    <mergeCell ref="C48:AD48"/>
    <mergeCell ref="B55:AD55"/>
    <mergeCell ref="C56:AD56"/>
    <mergeCell ref="B30:AE30"/>
    <mergeCell ref="B31:AE31"/>
    <mergeCell ref="B32:AE32"/>
    <mergeCell ref="B33:AE33"/>
    <mergeCell ref="B34:AE34"/>
    <mergeCell ref="C57:AD57"/>
    <mergeCell ref="D44:N44"/>
    <mergeCell ref="O44:R44"/>
    <mergeCell ref="S44:V44"/>
    <mergeCell ref="W44:Z44"/>
    <mergeCell ref="AA44:AD44"/>
    <mergeCell ref="O45:R45"/>
    <mergeCell ref="S45:V45"/>
    <mergeCell ref="W45:Z45"/>
    <mergeCell ref="AA45:AD45"/>
    <mergeCell ref="D42:N42"/>
    <mergeCell ref="O42:R42"/>
    <mergeCell ref="S42:V42"/>
    <mergeCell ref="W42:Z42"/>
    <mergeCell ref="AA42:AD42"/>
    <mergeCell ref="D43:N43"/>
    <mergeCell ref="O43:R43"/>
    <mergeCell ref="S43:V43"/>
    <mergeCell ref="B1:AD1"/>
    <mergeCell ref="B3:AD3"/>
    <mergeCell ref="B5:AD5"/>
    <mergeCell ref="AA7:AD7"/>
    <mergeCell ref="B8:L8"/>
    <mergeCell ref="N8:O8"/>
    <mergeCell ref="C26:N26"/>
    <mergeCell ref="O26:R26"/>
    <mergeCell ref="S26:V26"/>
    <mergeCell ref="W26:Z26"/>
    <mergeCell ref="AA26:AD26"/>
    <mergeCell ref="C28:AD28"/>
    <mergeCell ref="C24:N25"/>
    <mergeCell ref="O24:AD24"/>
    <mergeCell ref="O25:R25"/>
    <mergeCell ref="S25:V25"/>
    <mergeCell ref="W25:Z25"/>
    <mergeCell ref="AA25:AD25"/>
    <mergeCell ref="C16:AD16"/>
    <mergeCell ref="C17:AD17"/>
    <mergeCell ref="C18:AD18"/>
    <mergeCell ref="C19:AD19"/>
    <mergeCell ref="B21:AD21"/>
    <mergeCell ref="C22:AD22"/>
    <mergeCell ref="BV65:BY65"/>
    <mergeCell ref="BJ64:BY64"/>
    <mergeCell ref="B127:AE127"/>
    <mergeCell ref="B128:AE128"/>
    <mergeCell ref="AJ125:AQ125"/>
    <mergeCell ref="AI140:AL140"/>
    <mergeCell ref="AM140:AP140"/>
    <mergeCell ref="AQ140:AT140"/>
    <mergeCell ref="AU140:AX140"/>
    <mergeCell ref="AI139:AX139"/>
    <mergeCell ref="B1302:AE1302"/>
    <mergeCell ref="B1303:AE1303"/>
    <mergeCell ref="B1304:AE1304"/>
    <mergeCell ref="B10:AD10"/>
    <mergeCell ref="B11:AD11"/>
    <mergeCell ref="C12:AD12"/>
    <mergeCell ref="C13:AD13"/>
    <mergeCell ref="C14:AD14"/>
    <mergeCell ref="C15:AD15"/>
    <mergeCell ref="D40:N40"/>
    <mergeCell ref="O40:R40"/>
    <mergeCell ref="S40:V40"/>
    <mergeCell ref="W40:Z40"/>
    <mergeCell ref="AA40:AD40"/>
    <mergeCell ref="D41:N41"/>
    <mergeCell ref="O41:R41"/>
    <mergeCell ref="S41:V41"/>
    <mergeCell ref="W41:Z41"/>
    <mergeCell ref="AA41:AD41"/>
    <mergeCell ref="C29:AD29"/>
    <mergeCell ref="B36:AD36"/>
    <mergeCell ref="C38:N39"/>
    <mergeCell ref="B1305:AE1305"/>
    <mergeCell ref="B1306:AE1306"/>
    <mergeCell ref="B1307:AE1307"/>
    <mergeCell ref="AI1313:AX1313"/>
    <mergeCell ref="AI1314:AL1314"/>
    <mergeCell ref="AM1314:AP1314"/>
    <mergeCell ref="AQ1314:AT1314"/>
    <mergeCell ref="AU1314:AX1314"/>
    <mergeCell ref="B1320:AE1320"/>
    <mergeCell ref="B1321:AE1321"/>
    <mergeCell ref="B1322:AE1322"/>
    <mergeCell ref="B1323:AE1323"/>
    <mergeCell ref="B1324:AE1324"/>
    <mergeCell ref="B1325:AE1325"/>
    <mergeCell ref="BJ65:BM65"/>
    <mergeCell ref="BN65:BQ65"/>
    <mergeCell ref="BR65:BU65"/>
    <mergeCell ref="D74:P74"/>
    <mergeCell ref="Q74:S74"/>
    <mergeCell ref="T74:V74"/>
    <mergeCell ref="D75:P75"/>
    <mergeCell ref="Q75:S75"/>
    <mergeCell ref="T75:V75"/>
    <mergeCell ref="D72:P72"/>
    <mergeCell ref="Q72:S72"/>
    <mergeCell ref="T72:V72"/>
    <mergeCell ref="D73:P73"/>
    <mergeCell ref="Q73:S73"/>
    <mergeCell ref="T73:V73"/>
    <mergeCell ref="D70:P70"/>
    <mergeCell ref="Q70:S70"/>
    <mergeCell ref="T70:V70"/>
  </mergeCells>
  <phoneticPr fontId="43" type="noConversion"/>
  <conditionalFormatting sqref="C133:AD133">
    <cfRule type="expression" dxfId="103" priority="9">
      <formula>BL142&gt;0</formula>
    </cfRule>
  </conditionalFormatting>
  <conditionalFormatting sqref="C134:AD134">
    <cfRule type="expression" dxfId="102" priority="8">
      <formula>CK142&gt;0</formula>
    </cfRule>
  </conditionalFormatting>
  <conditionalFormatting sqref="C1316:AD1316">
    <cfRule type="expression" dxfId="101" priority="2">
      <formula>$C$26&lt;&gt;1</formula>
    </cfRule>
  </conditionalFormatting>
  <conditionalFormatting sqref="D143:AD717">
    <cfRule type="expression" dxfId="100" priority="5">
      <formula>$AC$136=""</formula>
    </cfRule>
    <cfRule type="expression" dxfId="99" priority="7">
      <formula>$D143=""</formula>
    </cfRule>
  </conditionalFormatting>
  <conditionalFormatting sqref="D724:AD1298">
    <cfRule type="expression" dxfId="98" priority="4">
      <formula>$AC$136=""</formula>
    </cfRule>
    <cfRule type="expression" dxfId="97" priority="6">
      <formula>$D143=""</formula>
    </cfRule>
  </conditionalFormatting>
  <conditionalFormatting sqref="E1316:AD1316">
    <cfRule type="expression" dxfId="96" priority="3">
      <formula>$C$1316&gt;1</formula>
    </cfRule>
  </conditionalFormatting>
  <conditionalFormatting sqref="F119:AD119">
    <cfRule type="expression" dxfId="95" priority="16">
      <formula>OR(W88=0,W88="NA",W88="NS")</formula>
    </cfRule>
    <cfRule type="expression" dxfId="94" priority="17">
      <formula>AND(W88&gt;0,W88&lt;&gt;"NA",W88&lt;&gt;"NS",F119="")</formula>
    </cfRule>
  </conditionalFormatting>
  <conditionalFormatting sqref="M136:AA136">
    <cfRule type="expression" dxfId="93" priority="11">
      <formula>OR(B8="",C26&lt;&gt;1)</formula>
    </cfRule>
  </conditionalFormatting>
  <conditionalFormatting sqref="O26:AD26">
    <cfRule type="expression" dxfId="92" priority="19">
      <formula>$C$26&gt;1</formula>
    </cfRule>
  </conditionalFormatting>
  <conditionalFormatting sqref="O40:AD44">
    <cfRule type="expression" dxfId="91" priority="18">
      <formula>$C$26&lt;&gt;1</formula>
    </cfRule>
  </conditionalFormatting>
  <conditionalFormatting sqref="O95:AD116">
    <cfRule type="expression" dxfId="90" priority="12">
      <formula>$C$26&lt;&gt;1</formula>
    </cfRule>
    <cfRule type="expression" dxfId="89" priority="14">
      <formula>$Q67="X"</formula>
    </cfRule>
  </conditionalFormatting>
  <conditionalFormatting sqref="Q67:AD88">
    <cfRule type="expression" dxfId="88" priority="13">
      <formula>$C$26&lt;&gt;1</formula>
    </cfRule>
  </conditionalFormatting>
  <conditionalFormatting sqref="T67:AD88">
    <cfRule type="expression" dxfId="87" priority="15">
      <formula>$Q67="X"</formula>
    </cfRule>
  </conditionalFormatting>
  <conditionalFormatting sqref="AC136:AD136">
    <cfRule type="expression" dxfId="86" priority="10">
      <formula>OR(B8="",C26&lt;&gt;1)</formula>
    </cfRule>
  </conditionalFormatting>
  <dataValidations count="2">
    <dataValidation type="list" allowBlank="1" showInputMessage="1" showErrorMessage="1" sqref="C26:N26 C1316:D1316" xr:uid="{69FC454E-C42B-4450-B40F-DA3EB6D0BE1B}">
      <formula1>"1,2,9"</formula1>
    </dataValidation>
    <dataValidation type="list" allowBlank="1" showInputMessage="1" showErrorMessage="1" sqref="Q67:S88" xr:uid="{BD63137D-7B69-4D84-94F9-214DD2529F2C}">
      <formula1>"X"</formula1>
    </dataValidation>
  </dataValidations>
  <hyperlinks>
    <hyperlink ref="AA7:AD7" location="Índice!B25" display="Índice" xr:uid="{63EDF1D4-C90B-4FA2-A6B3-2D239B43C48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
Cuestionario</oddHeader>
    <oddFooter>&amp;LCenso Nacional de Gobiernos Estatales 2024&amp;R&amp;P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5047F-36DC-4973-8345-63DB36B491A1}">
  <dimension ref="A1:BS53"/>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71" width="0" style="10" hidden="1" customWidth="1"/>
    <col min="72" max="16384" width="11.42578125" style="10" hidden="1"/>
  </cols>
  <sheetData>
    <row r="1" spans="1:31"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1"/>
    </row>
    <row r="2" spans="1:31"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
    </row>
    <row r="4" spans="1:31"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c r="A5" s="1"/>
      <c r="B5" s="372" t="s">
        <v>1845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1"/>
    </row>
    <row r="6" spans="1:31"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c r="AE7" s="1"/>
    </row>
    <row r="8" spans="1:31"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c r="AE8" s="1"/>
    </row>
    <row r="9" spans="1:31"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thickBot="1">
      <c r="A10" s="163" t="s">
        <v>135</v>
      </c>
      <c r="B10" s="708" t="s">
        <v>2016</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10"/>
      <c r="AE10" s="1"/>
    </row>
    <row r="11" spans="1:31" ht="15" customHeight="1">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c r="AE11" s="1"/>
    </row>
    <row r="12" spans="1:31" ht="36" customHeight="1">
      <c r="A12" s="159"/>
      <c r="B12" s="160"/>
      <c r="C12" s="464" t="s">
        <v>1761</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8"/>
      <c r="AE12" s="1"/>
    </row>
    <row r="13" spans="1:31" ht="24" customHeight="1">
      <c r="A13" s="159"/>
      <c r="B13" s="160"/>
      <c r="C13" s="464" t="s">
        <v>133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512"/>
      <c r="AE13" s="1"/>
    </row>
    <row r="14" spans="1:31" ht="36" customHeight="1">
      <c r="A14" s="159"/>
      <c r="B14" s="160"/>
      <c r="C14" s="417" t="s">
        <v>1638</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c r="AE14" s="1"/>
    </row>
    <row r="15" spans="1:31" ht="48" customHeight="1">
      <c r="A15" s="159"/>
      <c r="B15" s="160"/>
      <c r="C15" s="417" t="s">
        <v>1639</v>
      </c>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8"/>
      <c r="AE15" s="1"/>
    </row>
    <row r="16" spans="1:31" ht="15" customHeight="1">
      <c r="A16" s="159"/>
      <c r="B16" s="162"/>
      <c r="C16" s="421" t="s">
        <v>134</v>
      </c>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2"/>
      <c r="AE16" s="1"/>
    </row>
    <row r="17" spans="1:71" ht="15" customHeight="1">
      <c r="A17" s="159"/>
      <c r="B17" s="637" t="s">
        <v>1344</v>
      </c>
      <c r="C17" s="638"/>
      <c r="D17" s="638"/>
      <c r="E17" s="638"/>
      <c r="F17" s="638"/>
      <c r="G17" s="638"/>
      <c r="H17" s="638"/>
      <c r="I17" s="638"/>
      <c r="J17" s="638"/>
      <c r="K17" s="638"/>
      <c r="L17" s="638"/>
      <c r="M17" s="638"/>
      <c r="N17" s="638"/>
      <c r="O17" s="638"/>
      <c r="P17" s="638"/>
      <c r="Q17" s="638"/>
      <c r="R17" s="638"/>
      <c r="S17" s="638"/>
      <c r="T17" s="638"/>
      <c r="U17" s="638"/>
      <c r="V17" s="638"/>
      <c r="W17" s="638"/>
      <c r="X17" s="638"/>
      <c r="Y17" s="638"/>
      <c r="Z17" s="638"/>
      <c r="AA17" s="638"/>
      <c r="AB17" s="638"/>
      <c r="AC17" s="638"/>
      <c r="AD17" s="639"/>
      <c r="AE17" s="1"/>
    </row>
    <row r="18" spans="1:71" ht="36" customHeight="1">
      <c r="A18" s="159"/>
      <c r="B18" s="176"/>
      <c r="C18" s="513" t="s">
        <v>1709</v>
      </c>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5"/>
      <c r="AE18" s="1"/>
    </row>
    <row r="19" spans="1:71" ht="15" customHeight="1">
      <c r="A19" s="15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1"/>
    </row>
    <row r="20" spans="1:71" ht="36" customHeight="1">
      <c r="A20" s="177" t="s">
        <v>1360</v>
      </c>
      <c r="B20" s="476" t="s">
        <v>1631</v>
      </c>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1"/>
    </row>
    <row r="21" spans="1:71" ht="36" customHeight="1">
      <c r="A21" s="169"/>
      <c r="B21" s="7"/>
      <c r="C21" s="465" t="s">
        <v>1346</v>
      </c>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1"/>
    </row>
    <row r="22" spans="1:71" ht="24" customHeight="1">
      <c r="A22" s="169"/>
      <c r="B22" s="7"/>
      <c r="C22" s="464" t="s">
        <v>1347</v>
      </c>
      <c r="D22" s="464"/>
      <c r="E22" s="464"/>
      <c r="F22" s="464"/>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64"/>
      <c r="AE22" s="1"/>
    </row>
    <row r="23" spans="1:71" ht="15" customHeight="1">
      <c r="A23" s="169"/>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1"/>
    </row>
    <row r="24" spans="1:71" ht="24" customHeight="1">
      <c r="A24" s="169"/>
      <c r="B24" s="7"/>
      <c r="C24" s="500" t="s">
        <v>2053</v>
      </c>
      <c r="D24" s="501"/>
      <c r="E24" s="501"/>
      <c r="F24" s="501"/>
      <c r="G24" s="501"/>
      <c r="H24" s="501"/>
      <c r="I24" s="501"/>
      <c r="J24" s="502"/>
      <c r="K24" s="489" t="s">
        <v>1348</v>
      </c>
      <c r="L24" s="489"/>
      <c r="M24" s="489"/>
      <c r="N24" s="489"/>
      <c r="O24" s="489"/>
      <c r="P24" s="489"/>
      <c r="Q24" s="489"/>
      <c r="R24" s="489"/>
      <c r="S24" s="489"/>
      <c r="T24" s="489"/>
      <c r="U24" s="489"/>
      <c r="V24" s="489"/>
      <c r="W24" s="489"/>
      <c r="X24" s="489"/>
      <c r="Y24" s="489"/>
      <c r="Z24" s="489"/>
      <c r="AA24" s="489"/>
      <c r="AB24" s="489"/>
      <c r="AC24" s="489"/>
      <c r="AD24" s="489"/>
      <c r="AE24" s="1"/>
      <c r="AI24" s="705" t="s">
        <v>2325</v>
      </c>
      <c r="AJ24" s="705"/>
      <c r="AK24" s="705"/>
      <c r="AL24" s="705"/>
      <c r="AM24" s="705"/>
      <c r="AN24" s="705"/>
      <c r="AO24" s="705"/>
      <c r="AP24" s="705"/>
      <c r="AQ24" s="705"/>
      <c r="AR24" s="705"/>
      <c r="AS24" s="705"/>
      <c r="AT24" s="705"/>
      <c r="AU24" s="705"/>
      <c r="AV24" s="705"/>
      <c r="AW24" s="705"/>
      <c r="AX24" s="705"/>
      <c r="AY24" s="21"/>
      <c r="AZ24" s="21"/>
      <c r="BA24" s="21"/>
      <c r="BB24" s="21"/>
      <c r="BC24" s="21"/>
      <c r="BD24" s="21"/>
      <c r="BE24" s="21"/>
      <c r="BF24" s="21"/>
      <c r="BG24" s="21"/>
      <c r="BH24" s="21"/>
      <c r="BI24" s="21"/>
      <c r="BJ24" s="21"/>
      <c r="BK24" s="21"/>
      <c r="BL24" s="21"/>
      <c r="BM24" s="21"/>
      <c r="BN24" s="21"/>
      <c r="BO24" s="21"/>
      <c r="BP24" s="21"/>
      <c r="BQ24" s="21"/>
      <c r="BR24" s="21"/>
      <c r="BS24" s="21"/>
    </row>
    <row r="25" spans="1:71" ht="15" customHeight="1">
      <c r="A25" s="169"/>
      <c r="B25" s="7"/>
      <c r="C25" s="622"/>
      <c r="D25" s="623"/>
      <c r="E25" s="623"/>
      <c r="F25" s="623"/>
      <c r="G25" s="623"/>
      <c r="H25" s="623"/>
      <c r="I25" s="623"/>
      <c r="J25" s="624"/>
      <c r="K25" s="668" t="s">
        <v>226</v>
      </c>
      <c r="L25" s="719" t="s">
        <v>1349</v>
      </c>
      <c r="M25" s="719" t="s">
        <v>1350</v>
      </c>
      <c r="N25" s="719" t="s">
        <v>281</v>
      </c>
      <c r="O25" s="573" t="s">
        <v>1351</v>
      </c>
      <c r="P25" s="573"/>
      <c r="Q25" s="573"/>
      <c r="R25" s="573"/>
      <c r="S25" s="573" t="s">
        <v>1352</v>
      </c>
      <c r="T25" s="573"/>
      <c r="U25" s="573"/>
      <c r="V25" s="573"/>
      <c r="W25" s="573" t="s">
        <v>1353</v>
      </c>
      <c r="X25" s="573"/>
      <c r="Y25" s="573"/>
      <c r="Z25" s="573"/>
      <c r="AA25" s="573" t="s">
        <v>281</v>
      </c>
      <c r="AB25" s="573"/>
      <c r="AC25" s="573"/>
      <c r="AD25" s="573"/>
      <c r="AE25" s="1"/>
      <c r="AI25" s="556" t="s">
        <v>226</v>
      </c>
      <c r="AJ25" s="556"/>
      <c r="AK25" s="556"/>
      <c r="AL25" s="556"/>
      <c r="AM25" s="557" t="s">
        <v>1349</v>
      </c>
      <c r="AN25" s="557"/>
      <c r="AO25" s="557"/>
      <c r="AP25" s="557"/>
      <c r="AQ25" s="706" t="s">
        <v>1350</v>
      </c>
      <c r="AR25" s="706"/>
      <c r="AS25" s="706"/>
      <c r="AT25" s="706"/>
      <c r="AU25" s="706" t="s">
        <v>281</v>
      </c>
      <c r="AV25" s="706"/>
      <c r="AW25" s="706"/>
      <c r="AX25" s="706"/>
      <c r="AY25" s="21"/>
      <c r="AZ25" s="21"/>
      <c r="BA25" s="21"/>
      <c r="BB25" s="21"/>
      <c r="BC25" s="21"/>
      <c r="BD25" s="21"/>
      <c r="BE25" s="21"/>
      <c r="BF25" s="21"/>
      <c r="BG25" s="21"/>
      <c r="BH25" s="21"/>
      <c r="BI25" s="21"/>
      <c r="BJ25" s="21"/>
      <c r="BK25" s="21"/>
      <c r="BL25" s="21"/>
      <c r="BM25" s="21"/>
      <c r="BN25" s="21"/>
      <c r="BO25" s="21"/>
      <c r="BP25" s="21"/>
      <c r="BQ25" s="21"/>
      <c r="BR25" s="21"/>
      <c r="BS25" s="21"/>
    </row>
    <row r="26" spans="1:71" ht="72" customHeight="1">
      <c r="A26" s="169"/>
      <c r="B26" s="7"/>
      <c r="C26" s="503"/>
      <c r="D26" s="504"/>
      <c r="E26" s="504"/>
      <c r="F26" s="504"/>
      <c r="G26" s="504"/>
      <c r="H26" s="504"/>
      <c r="I26" s="504"/>
      <c r="J26" s="505"/>
      <c r="K26" s="669"/>
      <c r="L26" s="720"/>
      <c r="M26" s="720"/>
      <c r="N26" s="720"/>
      <c r="O26" s="248" t="s">
        <v>432</v>
      </c>
      <c r="P26" s="232" t="s">
        <v>1349</v>
      </c>
      <c r="Q26" s="232" t="s">
        <v>1350</v>
      </c>
      <c r="R26" s="232" t="s">
        <v>281</v>
      </c>
      <c r="S26" s="248" t="s">
        <v>432</v>
      </c>
      <c r="T26" s="232" t="s">
        <v>1349</v>
      </c>
      <c r="U26" s="232" t="s">
        <v>1350</v>
      </c>
      <c r="V26" s="232" t="s">
        <v>281</v>
      </c>
      <c r="W26" s="248" t="s">
        <v>432</v>
      </c>
      <c r="X26" s="232" t="s">
        <v>1349</v>
      </c>
      <c r="Y26" s="232" t="s">
        <v>1350</v>
      </c>
      <c r="Z26" s="232" t="s">
        <v>281</v>
      </c>
      <c r="AA26" s="248" t="s">
        <v>432</v>
      </c>
      <c r="AB26" s="232" t="s">
        <v>1349</v>
      </c>
      <c r="AC26" s="232" t="s">
        <v>1350</v>
      </c>
      <c r="AD26" s="232" t="s">
        <v>281</v>
      </c>
      <c r="AE26" s="1"/>
      <c r="AF26" t="s">
        <v>2243</v>
      </c>
      <c r="AG26" t="s">
        <v>2233</v>
      </c>
      <c r="AH26" t="s">
        <v>2234</v>
      </c>
      <c r="AI26" s="30" t="s">
        <v>2327</v>
      </c>
      <c r="AJ26" s="31" t="s">
        <v>2227</v>
      </c>
      <c r="AK26" s="32" t="s">
        <v>2244</v>
      </c>
      <c r="AL26" s="33" t="s">
        <v>2328</v>
      </c>
      <c r="AM26" s="30" t="s">
        <v>2327</v>
      </c>
      <c r="AN26" s="31" t="s">
        <v>2227</v>
      </c>
      <c r="AO26" s="32" t="s">
        <v>2244</v>
      </c>
      <c r="AP26" s="33" t="s">
        <v>2328</v>
      </c>
      <c r="AQ26" s="30" t="s">
        <v>2327</v>
      </c>
      <c r="AR26" s="31" t="s">
        <v>2227</v>
      </c>
      <c r="AS26" s="32" t="s">
        <v>2244</v>
      </c>
      <c r="AT26" s="33" t="s">
        <v>2328</v>
      </c>
      <c r="AU26" s="30" t="s">
        <v>2327</v>
      </c>
      <c r="AV26" s="31" t="s">
        <v>2227</v>
      </c>
      <c r="AW26" s="32" t="s">
        <v>2244</v>
      </c>
      <c r="AX26" s="33" t="s">
        <v>2328</v>
      </c>
      <c r="AY26" s="200" t="s">
        <v>2329</v>
      </c>
      <c r="AZ26" s="29" t="s">
        <v>2349</v>
      </c>
      <c r="BA26" s="29" t="s">
        <v>2296</v>
      </c>
      <c r="BB26" s="29" t="s">
        <v>2297</v>
      </c>
      <c r="BC26" s="29" t="s">
        <v>2350</v>
      </c>
      <c r="BD26" s="29" t="s">
        <v>2351</v>
      </c>
      <c r="BE26" s="29" t="s">
        <v>2299</v>
      </c>
      <c r="BF26" s="29" t="s">
        <v>2300</v>
      </c>
      <c r="BG26" s="29" t="s">
        <v>2352</v>
      </c>
      <c r="BH26" s="29" t="s">
        <v>7243</v>
      </c>
      <c r="BI26" s="29" t="s">
        <v>2348</v>
      </c>
      <c r="BJ26" s="29" t="s">
        <v>7218</v>
      </c>
      <c r="BK26" s="29" t="s">
        <v>7244</v>
      </c>
      <c r="BL26" s="29" t="s">
        <v>7245</v>
      </c>
      <c r="BM26" s="29" t="s">
        <v>7220</v>
      </c>
      <c r="BN26" s="29" t="s">
        <v>7221</v>
      </c>
      <c r="BO26" s="29" t="s">
        <v>7246</v>
      </c>
      <c r="BP26" s="29" t="s">
        <v>7247</v>
      </c>
      <c r="BQ26" s="29" t="s">
        <v>7223</v>
      </c>
      <c r="BR26" s="29" t="s">
        <v>7224</v>
      </c>
      <c r="BS26" s="29" t="s">
        <v>7248</v>
      </c>
    </row>
    <row r="27" spans="1:71" ht="15" customHeight="1">
      <c r="A27" s="169"/>
      <c r="B27" s="7"/>
      <c r="C27" s="466"/>
      <c r="D27" s="466"/>
      <c r="E27" s="466"/>
      <c r="F27" s="466"/>
      <c r="G27" s="466"/>
      <c r="H27" s="466"/>
      <c r="I27" s="466"/>
      <c r="J27" s="466"/>
      <c r="K27" s="27"/>
      <c r="L27" s="27"/>
      <c r="M27" s="27"/>
      <c r="N27" s="27"/>
      <c r="O27" s="27"/>
      <c r="P27" s="27"/>
      <c r="Q27" s="27"/>
      <c r="R27" s="27"/>
      <c r="S27" s="27"/>
      <c r="T27" s="27"/>
      <c r="U27" s="27"/>
      <c r="V27" s="27"/>
      <c r="W27" s="27"/>
      <c r="X27" s="27"/>
      <c r="Y27" s="27"/>
      <c r="Z27" s="27"/>
      <c r="AA27" s="27"/>
      <c r="AB27" s="27"/>
      <c r="AC27" s="27"/>
      <c r="AD27" s="27"/>
      <c r="AE27" s="1"/>
      <c r="AF27" s="172">
        <f>IF(AND(C27=1,K27=0),1,0)</f>
        <v>0</v>
      </c>
      <c r="AG27" s="172">
        <f>IF(C27=1,IF(COUNTA(K27:AD27)=20,0,1),IF(C27="",IF(COUNTA(K27:AD27)&gt;0,1,0),0))</f>
        <v>0</v>
      </c>
      <c r="AH27" s="172">
        <f>IF(C27&gt;1,IF(COUNTA(K27:AD27)=0,0,1),0)</f>
        <v>0</v>
      </c>
      <c r="AI27" s="35">
        <f>K27</f>
        <v>0</v>
      </c>
      <c r="AJ27" s="36">
        <f>COUNTIF(O27,"NS") + COUNTIF(S27,"NS") + COUNTIF(W27,"NS") + COUNTIF(AA27,"NS")</f>
        <v>0</v>
      </c>
      <c r="AK27" s="37">
        <f>SUM(O27,S27,W27,AA27)</f>
        <v>0</v>
      </c>
      <c r="AL27" s="38">
        <f>IF(OR(AND(AI27=0, AJ27&gt;0),AND(AI27="NS", AK27&gt;0), AND(AI27="NS", AJ27=0, AK27=0)), 1, IF(OR(AND(AI27&gt;0, AJ27&gt;1,AI27&gt;AK27), AND(AI27="NS", AJ27=2), AND(AI27="NS", AK27=0, AJ27&gt;0), AI27=AK27), 0, 1))</f>
        <v>0</v>
      </c>
      <c r="AM27" s="35">
        <f>L27</f>
        <v>0</v>
      </c>
      <c r="AN27" s="36">
        <f>COUNTIF(P27,"NS") + COUNTIF(T27,"NS") + COUNTIF(X27,"NS") + COUNTIF(AB27,"NS")</f>
        <v>0</v>
      </c>
      <c r="AO27" s="37">
        <f>SUM(P27,T27,X27,AB27)</f>
        <v>0</v>
      </c>
      <c r="AP27" s="38">
        <f t="shared" ref="AP27" si="0">IF(OR(AND(AM27=0, AN27&gt;0),AND(AM27="NS", AO27&gt;0), AND(AM27="NS", AN27=0, AO27=0)), 1, IF(OR(AND(AM27&gt;0, AN27&gt;1,AM27&gt;AO27), AND(AM27="NS", AN27=2), AND(AM27="NS", AO27=0, AN27&gt;0), AM27=AO27), 0, 1))</f>
        <v>0</v>
      </c>
      <c r="AQ27" s="35">
        <f>M27</f>
        <v>0</v>
      </c>
      <c r="AR27" s="36">
        <f>COUNTIF(Q27,"NS") + COUNTIF(U27,"NS") + COUNTIF(Y27,"NS") + COUNTIF(AC27,"NS")</f>
        <v>0</v>
      </c>
      <c r="AS27" s="37">
        <f>SUM(Q27,U27,Y27,AC27)</f>
        <v>0</v>
      </c>
      <c r="AT27" s="38">
        <f t="shared" ref="AT27" si="1">IF(OR(AND(AQ27=0, AR27&gt;0),AND(AQ27="NS", AS27&gt;0), AND(AQ27="NS", AR27=0, AS27=0)), 1, IF(OR(AND(AQ27&gt;0, AR27&gt;1,AQ27&gt;AS27), AND(AQ27="NS", AR27=2), AND(AQ27="NS", AS27=0, AR27&gt;0), AQ27=AS27), 0, 1))</f>
        <v>0</v>
      </c>
      <c r="AU27" s="35">
        <f>N27</f>
        <v>0</v>
      </c>
      <c r="AV27" s="36">
        <f>COUNTIF(R27,"NS") + COUNTIF(V27,"NS") + COUNTIF(Z27,"NS") + COUNTIF(AD27,"NS")</f>
        <v>0</v>
      </c>
      <c r="AW27" s="37">
        <f>SUM(R27,V27,Z27,AD27)</f>
        <v>0</v>
      </c>
      <c r="AX27" s="38">
        <f t="shared" ref="AX27" si="2">IF(OR(AND(AU27=0, AV27&gt;0),AND(AU27="NS", AW27&gt;0), AND(AU27="NS", AV27=0, AW27=0)), 1, IF(OR(AND(AU27&gt;0, AV27&gt;1,AU27&gt;AW27), AND(AU27="NS", AV27=2), AND(AU27="NS", AW27=0, AV27&gt;0), AU27=AW27), 0, 1))</f>
        <v>0</v>
      </c>
      <c r="AY27" s="46">
        <f>SUM(AL27,AP27,AT27,AX27)</f>
        <v>0</v>
      </c>
      <c r="AZ27" s="41">
        <f>K27</f>
        <v>0</v>
      </c>
      <c r="BA27" s="41">
        <f>COUNTIF(L27:N27,"NS")</f>
        <v>0</v>
      </c>
      <c r="BB27" s="41">
        <f>SUM(L27:N27)</f>
        <v>0</v>
      </c>
      <c r="BC27" s="48">
        <f>IF(OR(AND(AZ27=0, BA27&gt;0),AND(AZ27="NS", BB27&gt;0), AND(AZ27="NS", BA27=0, BB27=0)), 1, IF(OR(AND(AZ27&gt;0, BA27&gt;1,AZ27&gt;BB27), AND(AZ27="NS", BA27=2), AND(AZ27="NS", BB27=0, BA27&gt;0), AZ27=BB27), 0, 1))</f>
        <v>0</v>
      </c>
      <c r="BD27" s="41">
        <f>O27</f>
        <v>0</v>
      </c>
      <c r="BE27" s="41">
        <f>COUNTIF(P27:R27,"NS")</f>
        <v>0</v>
      </c>
      <c r="BF27" s="41">
        <f>SUM(P27:R27)</f>
        <v>0</v>
      </c>
      <c r="BG27" s="48">
        <f t="shared" ref="BG27" si="3">IF(OR(AND(BD27=0, BE27&gt;0),AND(BD27="NS", BF27&gt;0), AND(BD27="NS", BE27=0, BF27=0)), 1, IF(OR(AND(BD27&gt;0, BE27&gt;1,BD27&gt;BF27), AND(BD27="NS", BE27=2), AND(BD27="NS", BF27=0, BE27&gt;0), BD27=BF27), 0, 1))</f>
        <v>0</v>
      </c>
      <c r="BH27" s="41">
        <f>S27</f>
        <v>0</v>
      </c>
      <c r="BI27" s="41">
        <f>COUNTIF(T27:V27,"NS")</f>
        <v>0</v>
      </c>
      <c r="BJ27" s="41">
        <f>SUM(T27:V27)</f>
        <v>0</v>
      </c>
      <c r="BK27" s="48">
        <f t="shared" ref="BK27" si="4">IF(OR(AND(BH27=0, BI27&gt;0),AND(BH27="NS", BJ27&gt;0), AND(BH27="NS", BI27=0, BJ27=0)), 1, IF(OR(AND(BH27&gt;0, BI27&gt;1,BH27&gt;BJ27), AND(BH27="NS", BI27=2), AND(BH27="NS", BJ27=0, BI27&gt;0), BH27=BJ27), 0, 1))</f>
        <v>0</v>
      </c>
      <c r="BL27" s="41">
        <f>W27</f>
        <v>0</v>
      </c>
      <c r="BM27" s="41">
        <f>COUNTIF(X27:Z27,"NS")</f>
        <v>0</v>
      </c>
      <c r="BN27" s="41">
        <f>SUM(X27:Z27)</f>
        <v>0</v>
      </c>
      <c r="BO27" s="48">
        <f t="shared" ref="BO27" si="5">IF(OR(AND(BL27=0, BM27&gt;0),AND(BL27="NS", BN27&gt;0), AND(BL27="NS", BM27=0, BN27=0)), 1, IF(OR(AND(BL27&gt;0, BM27&gt;1,BL27&gt;BN27), AND(BL27="NS", BM27=2), AND(BL27="NS", BN27=0, BM27&gt;0), BL27=BN27), 0, 1))</f>
        <v>0</v>
      </c>
      <c r="BP27" s="41">
        <f>AA27</f>
        <v>0</v>
      </c>
      <c r="BQ27" s="41">
        <f>COUNTIF(AB27:AD27,"NS")</f>
        <v>0</v>
      </c>
      <c r="BR27" s="41">
        <f>SUM(AB27:AD27)</f>
        <v>0</v>
      </c>
      <c r="BS27" s="48">
        <f t="shared" ref="BS27" si="6">IF(OR(AND(BP27=0, BQ27&gt;0),AND(BP27="NS", BR27&gt;0), AND(BP27="NS", BQ27=0, BR27=0)), 1, IF(OR(AND(BP27&gt;0, BQ27&gt;1,BP27&gt;BR27), AND(BP27="NS", BQ27=2), AND(BP27="NS", BR27=0, BQ27&gt;0), BP27=BR27), 0, 1))</f>
        <v>0</v>
      </c>
    </row>
    <row r="28" spans="1:71" ht="15" customHeight="1">
      <c r="A28" s="169"/>
      <c r="B28" s="7"/>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I28" s="41"/>
      <c r="AM28" s="41"/>
      <c r="AQ28" s="41"/>
      <c r="AU28" s="41"/>
      <c r="AV28" s="41"/>
      <c r="AW28" s="41"/>
      <c r="AX28" s="41"/>
      <c r="AY28" s="43"/>
      <c r="AZ28" t="s">
        <v>2293</v>
      </c>
      <c r="BA28" s="172">
        <f>SUM(BC27,BG27,BK27,BO27,BS27)</f>
        <v>0</v>
      </c>
      <c r="BB28" s="21"/>
      <c r="BC28" s="41"/>
      <c r="BD28" s="41"/>
      <c r="BE28" s="41"/>
      <c r="BF28" s="41"/>
      <c r="BG28" s="41"/>
      <c r="BH28" s="41"/>
      <c r="BI28" s="41"/>
      <c r="BJ28" s="41"/>
      <c r="BK28" s="21"/>
      <c r="BL28" s="21"/>
      <c r="BM28" s="21"/>
      <c r="BN28" s="21"/>
      <c r="BO28" s="21"/>
      <c r="BP28" s="21"/>
      <c r="BQ28" s="21"/>
      <c r="BR28" s="21"/>
      <c r="BS28" s="21"/>
    </row>
    <row r="29" spans="1:71" ht="24" customHeight="1">
      <c r="A29" s="159"/>
      <c r="B29" s="7"/>
      <c r="C29" s="417" t="s">
        <v>147</v>
      </c>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1"/>
    </row>
    <row r="30" spans="1:71" ht="60" customHeight="1">
      <c r="A30" s="159"/>
      <c r="B30" s="7"/>
      <c r="C30" s="473"/>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5"/>
      <c r="AE30" s="1"/>
    </row>
    <row r="31" spans="1:71" ht="15" customHeight="1">
      <c r="A31" s="159"/>
      <c r="B31" s="455" t="str">
        <f>IF(AG27=0,"","Favor de ingresar toda la información requerida en la pregunta")</f>
        <v/>
      </c>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row>
    <row r="32" spans="1:71" ht="15" customHeight="1">
      <c r="A32" s="159"/>
      <c r="B32" s="456" t="str">
        <f>IF(COUNTIF(K27:AD27,"NS")&lt;&gt;0,"Alerta: debido a que cuenta con registros NS, debe proporcionar una justificación en el area de comentarios al final de la pregunta","")</f>
        <v/>
      </c>
      <c r="C32" s="456"/>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row>
    <row r="33" spans="1:59" ht="15" customHeight="1">
      <c r="A33" s="159"/>
      <c r="B33" s="452" t="str">
        <f>IF(AH27&gt;0,"Revise la información capturada, ya que tiene datos ingresados en celdas que están sombreadas","")</f>
        <v/>
      </c>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row>
    <row r="34" spans="1:59" ht="15" customHeight="1">
      <c r="A34" s="159"/>
      <c r="B34" s="452" t="str">
        <f>IF(OR(AY27&gt;0,BA28&gt;0),"Favor de revisar la suma y consistencia de totales y/o subtotales por filas (numéricos y NS)","")</f>
        <v/>
      </c>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row>
    <row r="35" spans="1:59" ht="15" customHeight="1">
      <c r="A35" s="159"/>
      <c r="B35" s="452" t="str">
        <f>IF(AF27=0,"","Debido a que cuenta con registro(s) con el código 1, el total de la fila respectiva debe ser mayor a cero")</f>
        <v/>
      </c>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row>
    <row r="36" spans="1:59" ht="15" customHeight="1">
      <c r="A36" s="159"/>
      <c r="B36" s="451" t="str">
        <f>IF(C27&gt;2,"Alerta: debe de proporcionar una justificación de acuerdo a lo establecido en la instrucción 2","")</f>
        <v/>
      </c>
      <c r="C36" s="451"/>
      <c r="D36" s="451"/>
      <c r="E36" s="451"/>
      <c r="F36" s="451"/>
      <c r="G36" s="451"/>
      <c r="H36" s="451"/>
      <c r="I36" s="451"/>
      <c r="J36" s="451"/>
      <c r="K36" s="451"/>
      <c r="L36" s="451"/>
      <c r="M36" s="451"/>
      <c r="N36" s="451"/>
      <c r="O36" s="451"/>
      <c r="P36" s="451"/>
      <c r="Q36" s="451"/>
      <c r="R36" s="451"/>
      <c r="S36" s="451"/>
      <c r="T36" s="451"/>
      <c r="U36" s="451"/>
      <c r="V36" s="451"/>
      <c r="W36" s="451"/>
      <c r="X36" s="451"/>
      <c r="Y36" s="451"/>
      <c r="Z36" s="451"/>
      <c r="AA36" s="451"/>
      <c r="AB36" s="451"/>
      <c r="AC36" s="451"/>
      <c r="AD36" s="451"/>
      <c r="AE36" s="451"/>
    </row>
    <row r="37" spans="1:59" ht="48" customHeight="1">
      <c r="A37" s="177" t="s">
        <v>1367</v>
      </c>
      <c r="B37" s="673" t="s">
        <v>1664</v>
      </c>
      <c r="C37" s="673"/>
      <c r="D37" s="673"/>
      <c r="E37" s="673"/>
      <c r="F37" s="673"/>
      <c r="G37" s="673"/>
      <c r="H37" s="673"/>
      <c r="I37" s="673"/>
      <c r="J37" s="673"/>
      <c r="K37" s="673"/>
      <c r="L37" s="673"/>
      <c r="M37" s="673"/>
      <c r="N37" s="673"/>
      <c r="O37" s="673"/>
      <c r="P37" s="673"/>
      <c r="Q37" s="673"/>
      <c r="R37" s="673"/>
      <c r="S37" s="673"/>
      <c r="T37" s="673"/>
      <c r="U37" s="673"/>
      <c r="V37" s="673"/>
      <c r="W37" s="673"/>
      <c r="X37" s="673"/>
      <c r="Y37" s="673"/>
      <c r="Z37" s="673"/>
      <c r="AA37" s="673"/>
      <c r="AB37" s="673"/>
      <c r="AC37" s="673"/>
      <c r="AD37" s="673"/>
      <c r="AE37" s="1"/>
    </row>
    <row r="38" spans="1:59" ht="24" customHeight="1">
      <c r="A38" s="177"/>
      <c r="B38" s="214"/>
      <c r="C38" s="464" t="s">
        <v>2054</v>
      </c>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row>
    <row r="39" spans="1:59" ht="36" customHeight="1">
      <c r="A39" s="169"/>
      <c r="B39" s="7"/>
      <c r="C39" s="465" t="s">
        <v>1660</v>
      </c>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1"/>
    </row>
    <row r="40" spans="1:59" ht="24" customHeight="1">
      <c r="A40" s="169"/>
      <c r="B40" s="7"/>
      <c r="C40" s="464" t="s">
        <v>1355</v>
      </c>
      <c r="D40" s="464"/>
      <c r="E40" s="464"/>
      <c r="F40" s="464"/>
      <c r="G40" s="464"/>
      <c r="H40" s="464"/>
      <c r="I40" s="464"/>
      <c r="J40" s="464"/>
      <c r="K40" s="464"/>
      <c r="L40" s="464"/>
      <c r="M40" s="464"/>
      <c r="N40" s="464"/>
      <c r="O40" s="464"/>
      <c r="P40" s="464"/>
      <c r="Q40" s="464"/>
      <c r="R40" s="464"/>
      <c r="S40" s="464"/>
      <c r="T40" s="464"/>
      <c r="U40" s="464"/>
      <c r="V40" s="464"/>
      <c r="W40" s="464"/>
      <c r="X40" s="464"/>
      <c r="Y40" s="464"/>
      <c r="Z40" s="464"/>
      <c r="AA40" s="464"/>
      <c r="AB40" s="464"/>
      <c r="AC40" s="464"/>
      <c r="AD40" s="464"/>
      <c r="AE40" s="1"/>
    </row>
    <row r="41" spans="1:59" ht="15" customHeight="1">
      <c r="A41" s="16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1"/>
    </row>
    <row r="42" spans="1:59" ht="72" customHeight="1">
      <c r="A42" s="169"/>
      <c r="B42" s="9"/>
      <c r="C42" s="500" t="s">
        <v>1661</v>
      </c>
      <c r="D42" s="501"/>
      <c r="E42" s="501"/>
      <c r="F42" s="501"/>
      <c r="G42" s="501"/>
      <c r="H42" s="501"/>
      <c r="I42" s="501"/>
      <c r="J42" s="502"/>
      <c r="K42" s="489" t="s">
        <v>1662</v>
      </c>
      <c r="L42" s="489"/>
      <c r="M42" s="489"/>
      <c r="N42" s="489"/>
      <c r="O42" s="489"/>
      <c r="P42" s="489"/>
      <c r="Q42" s="489"/>
      <c r="R42" s="489"/>
      <c r="S42" s="489"/>
      <c r="T42" s="489"/>
      <c r="U42" s="489"/>
      <c r="V42" s="489"/>
      <c r="W42" s="489"/>
      <c r="X42" s="489"/>
      <c r="Y42" s="489"/>
      <c r="Z42" s="489"/>
      <c r="AA42" s="489"/>
      <c r="AB42" s="489"/>
      <c r="AC42" s="489"/>
      <c r="AD42" s="489"/>
      <c r="AE42" s="1"/>
    </row>
    <row r="43" spans="1:59" ht="15" customHeight="1">
      <c r="A43" s="169"/>
      <c r="B43" s="9"/>
      <c r="C43" s="503"/>
      <c r="D43" s="504"/>
      <c r="E43" s="504"/>
      <c r="F43" s="504"/>
      <c r="G43" s="504"/>
      <c r="H43" s="504"/>
      <c r="I43" s="504"/>
      <c r="J43" s="505"/>
      <c r="K43" s="469" t="s">
        <v>226</v>
      </c>
      <c r="L43" s="470"/>
      <c r="M43" s="470"/>
      <c r="N43" s="471"/>
      <c r="O43" s="567" t="s">
        <v>1351</v>
      </c>
      <c r="P43" s="568"/>
      <c r="Q43" s="568"/>
      <c r="R43" s="569"/>
      <c r="S43" s="567" t="s">
        <v>1352</v>
      </c>
      <c r="T43" s="568"/>
      <c r="U43" s="568"/>
      <c r="V43" s="569"/>
      <c r="W43" s="567" t="s">
        <v>1356</v>
      </c>
      <c r="X43" s="568"/>
      <c r="Y43" s="568"/>
      <c r="Z43" s="569"/>
      <c r="AA43" s="567" t="s">
        <v>281</v>
      </c>
      <c r="AB43" s="568"/>
      <c r="AC43" s="568"/>
      <c r="AD43" s="569"/>
      <c r="AE43" s="1"/>
      <c r="AF43" t="s">
        <v>2243</v>
      </c>
      <c r="AG43" t="s">
        <v>2233</v>
      </c>
      <c r="AH43" t="s">
        <v>2234</v>
      </c>
      <c r="AI43" s="29" t="s">
        <v>2349</v>
      </c>
      <c r="AJ43" s="29" t="s">
        <v>2296</v>
      </c>
      <c r="AK43" s="29" t="s">
        <v>2297</v>
      </c>
      <c r="AL43" s="29" t="s">
        <v>2350</v>
      </c>
      <c r="AM43" t="s">
        <v>7232</v>
      </c>
    </row>
    <row r="44" spans="1:59" ht="15" customHeight="1">
      <c r="A44" s="169"/>
      <c r="B44" s="9"/>
      <c r="C44" s="466"/>
      <c r="D44" s="466"/>
      <c r="E44" s="466"/>
      <c r="F44" s="466"/>
      <c r="G44" s="466"/>
      <c r="H44" s="466"/>
      <c r="I44" s="466"/>
      <c r="J44" s="466"/>
      <c r="K44" s="524"/>
      <c r="L44" s="524"/>
      <c r="M44" s="524"/>
      <c r="N44" s="524"/>
      <c r="O44" s="524"/>
      <c r="P44" s="524"/>
      <c r="Q44" s="524"/>
      <c r="R44" s="524"/>
      <c r="S44" s="524"/>
      <c r="T44" s="524"/>
      <c r="U44" s="524"/>
      <c r="V44" s="524"/>
      <c r="W44" s="524"/>
      <c r="X44" s="524"/>
      <c r="Y44" s="524"/>
      <c r="Z44" s="524"/>
      <c r="AA44" s="524"/>
      <c r="AB44" s="524"/>
      <c r="AC44" s="524"/>
      <c r="AD44" s="524"/>
      <c r="AE44" s="1"/>
      <c r="AF44" s="172">
        <f>IF(AND(C44=1,K44=0),1,0)</f>
        <v>0</v>
      </c>
      <c r="AG44" s="172">
        <f>IF(AND(K27&gt;0,K27&lt;&gt;"NS",K27&lt;&gt;"NA"),IF(C44&gt;1,0,IF(AND(C44=1,COUNTA(K44:AD44)=5),0,1)),0)</f>
        <v>0</v>
      </c>
      <c r="AH44" s="172">
        <f>IF(OR(K27=0,K27="NS",K27="NA"),IF(COUNTA(C44:AD44)=0,0,1),IF(C44&gt;1,IF(COUNTA(K44:AD44)=0,0,1),0))</f>
        <v>0</v>
      </c>
      <c r="AI44" s="41">
        <f>K44</f>
        <v>0</v>
      </c>
      <c r="AJ44" s="41">
        <f>COUNTIF(O44:AD44,"NS")</f>
        <v>0</v>
      </c>
      <c r="AK44" s="41">
        <f>SUM(O44:AD44)</f>
        <v>0</v>
      </c>
      <c r="AL44" s="45">
        <f>IF(OR(AND(AI44=0, AJ44&gt;0),AND(AI44="NS", AK44&gt;0), AND(AI44="NS", AJ44=0, AK44=0)), 1, IF(OR(AND(AI44&gt;0, AJ44&gt;1,AI44&gt;AK44), AND(AI44="NS", AJ44=2), AND(AI44="NS", AK44=0, AJ44&gt;0), AI44=AK44), 0, 1))</f>
        <v>0</v>
      </c>
      <c r="AM44" s="721" cm="1">
        <f t="array" ref="AM44">IF(OR(K44={"NS","NA"},K27={"NS","NA"}),0,IF(K44&lt;=K27,0,1))</f>
        <v>0</v>
      </c>
      <c r="AN44" s="721"/>
      <c r="AO44" s="721"/>
      <c r="AP44" s="721"/>
      <c r="AQ44" s="721" cm="1">
        <f t="array" ref="AQ44">IF(OR(O44={"NS","NA"},O27={"NS","NA"}),0,IF(O44&lt;=O27,0,1))</f>
        <v>0</v>
      </c>
      <c r="AR44" s="721"/>
      <c r="AS44" s="721"/>
      <c r="AT44" s="721"/>
      <c r="AU44" s="721" cm="1">
        <f t="array" ref="AU44">IF(OR(S44={"NS","NA"},S27={"NS","NA"}),0,IF(S44&lt;=S27,0,1))</f>
        <v>0</v>
      </c>
      <c r="AV44" s="721"/>
      <c r="AW44" s="721"/>
      <c r="AX44" s="721"/>
      <c r="AY44" s="721" cm="1">
        <f t="array" ref="AY44">IF(OR(W44={"NS","NA"},W27={"NS","NA"}),0,IF(W44&lt;=W27,0,1))</f>
        <v>0</v>
      </c>
      <c r="AZ44" s="721"/>
      <c r="BA44" s="721"/>
      <c r="BB44" s="721"/>
      <c r="BC44" s="721" cm="1">
        <f t="array" ref="BC44">IF(OR(AA44={"NS","NA"},AA27={"NS","NA"}),0,IF(AA44&lt;=AA27,0,1))</f>
        <v>0</v>
      </c>
      <c r="BD44" s="721"/>
      <c r="BE44" s="721"/>
      <c r="BF44" s="721"/>
      <c r="BG44" s="324">
        <f>IF(OR(K27=0,K27="NS",K27="NA"),0,SUM(AM44:BF44))</f>
        <v>0</v>
      </c>
    </row>
    <row r="45" spans="1:59" ht="15" customHeight="1">
      <c r="A45" s="16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1"/>
    </row>
    <row r="46" spans="1:59" ht="24" customHeight="1">
      <c r="A46" s="159"/>
      <c r="B46" s="7"/>
      <c r="C46" s="417" t="s">
        <v>147</v>
      </c>
      <c r="D46" s="417"/>
      <c r="E46" s="417"/>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1"/>
    </row>
    <row r="47" spans="1:59" ht="60" customHeight="1">
      <c r="A47" s="159"/>
      <c r="B47" s="7"/>
      <c r="C47" s="473"/>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5"/>
      <c r="AE47" s="1"/>
    </row>
    <row r="48" spans="1:59" ht="15" customHeight="1">
      <c r="B48" s="455" t="str">
        <f>IF(AG44=0,"","Favor de ingresar toda la información requerida en la pregunta")</f>
        <v/>
      </c>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row>
    <row r="49" spans="2:31" ht="15" customHeight="1">
      <c r="B49" s="456" t="str">
        <f>IF(OR(K27=0,K27="NS",K27="NA"),"",IF(COUNTIF(K44:AD44,"NS")&lt;&gt;0,"Alerta: debido a que cuenta con registros NS, debe proporcionar una justificación en el area de comentarios al final de la pregunta",""))</f>
        <v/>
      </c>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row>
    <row r="50" spans="2:31" ht="15" customHeight="1">
      <c r="B50" s="452" t="str">
        <f>IF(AH44&gt;0,"Revise la información capturada, ya que tiene datos ingresados en celdas que están sombreadas","")</f>
        <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row>
    <row r="51" spans="2:31" ht="15" customHeight="1">
      <c r="B51" s="452" t="str">
        <f>IF(OR(K27=0,K27="NS",K27="NA"),"",IF(AL44&gt;0,"Favor de revisar la suma y consistencia de totales y/o subtotales por filas (numéricos y NS)",""))</f>
        <v/>
      </c>
      <c r="C51" s="452"/>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c r="AB51" s="452"/>
      <c r="AC51" s="452"/>
      <c r="AD51" s="452"/>
      <c r="AE51" s="452"/>
    </row>
    <row r="52" spans="2:31" ht="15" customHeight="1">
      <c r="B52" s="450" t="str">
        <f>IF(BG44&gt;0,"Favor de revisar la instrucción 3, debido a que no se cumplen con los criterios mencionados","")</f>
        <v/>
      </c>
      <c r="C52" s="450"/>
      <c r="D52" s="450"/>
      <c r="E52" s="450"/>
      <c r="F52" s="450"/>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row>
    <row r="53" spans="2:31" ht="15" customHeight="1">
      <c r="B53" s="450" t="str">
        <f>IF(OR(K27=0,K27="NS",K27="NA"),"",IF(AF44=0,"","Debido a que cuenta con registro(s) con el código 1, el total de la fila respectiva debe ser mayor a cero"))</f>
        <v/>
      </c>
      <c r="C53" s="450"/>
      <c r="D53" s="450"/>
      <c r="E53" s="450"/>
      <c r="F53" s="450"/>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row>
  </sheetData>
  <sheetProtection algorithmName="SHA-512" hashValue="KMoQsNCfgupGuWaTKZp7lF33ifMnj6Gp/+/9PZQTQ+LiIo6QswxPSZnM1lkihxVElokBwbeFm1LVIm1aB+jajw==" saltValue="0TW+5YeyxxijiCwIFqNzrw==" spinCount="100000" sheet="1" objects="1" scenarios="1"/>
  <mergeCells count="72">
    <mergeCell ref="B53:AE53"/>
    <mergeCell ref="B48:AE48"/>
    <mergeCell ref="B49:AE49"/>
    <mergeCell ref="B50:AE50"/>
    <mergeCell ref="B51:AE51"/>
    <mergeCell ref="B52:AE52"/>
    <mergeCell ref="AM44:AP44"/>
    <mergeCell ref="AQ44:AT44"/>
    <mergeCell ref="AU44:AX44"/>
    <mergeCell ref="AY44:BB44"/>
    <mergeCell ref="BC44:BF44"/>
    <mergeCell ref="C46:AD46"/>
    <mergeCell ref="C47:AD47"/>
    <mergeCell ref="C44:J44"/>
    <mergeCell ref="K44:N44"/>
    <mergeCell ref="O44:R44"/>
    <mergeCell ref="S44:V44"/>
    <mergeCell ref="W44:Z44"/>
    <mergeCell ref="AA44:AD44"/>
    <mergeCell ref="C40:AD40"/>
    <mergeCell ref="C42:J43"/>
    <mergeCell ref="K42:AD42"/>
    <mergeCell ref="K43:N43"/>
    <mergeCell ref="O43:R43"/>
    <mergeCell ref="S43:V43"/>
    <mergeCell ref="W43:Z43"/>
    <mergeCell ref="AA43:AD43"/>
    <mergeCell ref="C39:AD39"/>
    <mergeCell ref="C24:J26"/>
    <mergeCell ref="K24:AD24"/>
    <mergeCell ref="K25:K26"/>
    <mergeCell ref="L25:L26"/>
    <mergeCell ref="M25:M26"/>
    <mergeCell ref="N25:N26"/>
    <mergeCell ref="O25:R25"/>
    <mergeCell ref="S25:V25"/>
    <mergeCell ref="W25:Z25"/>
    <mergeCell ref="AA25:AD25"/>
    <mergeCell ref="C27:J27"/>
    <mergeCell ref="C29:AD29"/>
    <mergeCell ref="C30:AD30"/>
    <mergeCell ref="B37:AD37"/>
    <mergeCell ref="C38:AD38"/>
    <mergeCell ref="C22:AD22"/>
    <mergeCell ref="B10:AD10"/>
    <mergeCell ref="B11:AD11"/>
    <mergeCell ref="C12:AD12"/>
    <mergeCell ref="C13:AD13"/>
    <mergeCell ref="C14:AD14"/>
    <mergeCell ref="C15:AD15"/>
    <mergeCell ref="C16:AD16"/>
    <mergeCell ref="B17:AD17"/>
    <mergeCell ref="C18:AD18"/>
    <mergeCell ref="B20:AD20"/>
    <mergeCell ref="C21:AD21"/>
    <mergeCell ref="B1:AD1"/>
    <mergeCell ref="B3:AD3"/>
    <mergeCell ref="B5:AD5"/>
    <mergeCell ref="AA7:AD7"/>
    <mergeCell ref="B8:L8"/>
    <mergeCell ref="N8:O8"/>
    <mergeCell ref="AI24:AX24"/>
    <mergeCell ref="AI25:AL25"/>
    <mergeCell ref="AM25:AP25"/>
    <mergeCell ref="AQ25:AT25"/>
    <mergeCell ref="AU25:AX25"/>
    <mergeCell ref="B36:AE36"/>
    <mergeCell ref="B31:AE31"/>
    <mergeCell ref="B32:AE32"/>
    <mergeCell ref="B33:AE33"/>
    <mergeCell ref="B34:AE34"/>
    <mergeCell ref="B35:AE35"/>
  </mergeCells>
  <conditionalFormatting sqref="C22:AD22">
    <cfRule type="expression" dxfId="85" priority="5">
      <formula>AND(C27&gt;2,C30="")</formula>
    </cfRule>
  </conditionalFormatting>
  <conditionalFormatting sqref="C40:AD40">
    <cfRule type="expression" dxfId="84" priority="2">
      <formula>BG44&gt;0</formula>
    </cfRule>
  </conditionalFormatting>
  <conditionalFormatting sqref="C44:AD44">
    <cfRule type="expression" dxfId="83" priority="3">
      <formula>OR($K$27=0,$K$27="NS",$K$27="NA")</formula>
    </cfRule>
  </conditionalFormatting>
  <conditionalFormatting sqref="K27:AD27">
    <cfRule type="expression" dxfId="82" priority="6">
      <formula>$C$27&gt;1</formula>
    </cfRule>
  </conditionalFormatting>
  <conditionalFormatting sqref="K44:AD44">
    <cfRule type="expression" dxfId="81" priority="4">
      <formula>$C$44&gt;1</formula>
    </cfRule>
  </conditionalFormatting>
  <dataValidations count="2">
    <dataValidation type="list" allowBlank="1" showInputMessage="1" showErrorMessage="1" sqref="C27:J27" xr:uid="{5A5C7331-F153-47CA-9ABF-60F5A55B9468}">
      <formula1>"1,2,3,9"</formula1>
    </dataValidation>
    <dataValidation type="list" allowBlank="1" showInputMessage="1" showErrorMessage="1" sqref="C44:J44" xr:uid="{BA1D2C3D-B49A-4B8B-A661-59E0E9CDE1D6}">
      <formula1>"1,2,9"</formula1>
    </dataValidation>
  </dataValidations>
  <hyperlinks>
    <hyperlink ref="AA7:AD7" location="Índice!B27" display="Índice" xr:uid="{0B314BB2-E4FC-4012-8F60-0B714DC7FCDC}"/>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VII
Cuestionario</oddHeader>
    <oddFooter>&amp;LCenso Nacional de Gobiernos Estatales 2024&amp;R&amp;P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473A-0B64-4173-8D25-E9458A4FCCFB}">
  <dimension ref="A1:AX137"/>
  <sheetViews>
    <sheetView showGridLines="0" zoomScaleNormal="100" workbookViewId="0"/>
  </sheetViews>
  <sheetFormatPr baseColWidth="10" defaultColWidth="0" defaultRowHeight="15" customHeight="1" zeroHeight="1"/>
  <cols>
    <col min="1" max="1" width="5.7109375" style="183" customWidth="1"/>
    <col min="2" max="30" width="3.7109375" customWidth="1"/>
    <col min="31" max="31" width="5.7109375" customWidth="1"/>
    <col min="32" max="16384" width="11.42578125" style="10" hidden="1"/>
  </cols>
  <sheetData>
    <row r="1" spans="1:30"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0"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1"/>
      <c r="B5" s="372" t="s">
        <v>1848</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0"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row>
    <row r="8" spans="1:30"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0" ht="15" customHeight="1" thickBo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thickBot="1">
      <c r="A10" s="163" t="s">
        <v>135</v>
      </c>
      <c r="B10" s="708" t="s">
        <v>2017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10"/>
    </row>
    <row r="11" spans="1:30" ht="15" customHeight="1">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c r="A12" s="159"/>
      <c r="B12" s="160"/>
      <c r="C12" s="464" t="s">
        <v>1357</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8"/>
    </row>
    <row r="13" spans="1:30" ht="24" customHeight="1">
      <c r="A13" s="159"/>
      <c r="B13" s="160"/>
      <c r="C13" s="464" t="s">
        <v>133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722"/>
    </row>
    <row r="14" spans="1:30" ht="36" customHeight="1">
      <c r="A14" s="159"/>
      <c r="B14" s="160"/>
      <c r="C14" s="723" t="s">
        <v>1358</v>
      </c>
      <c r="D14" s="723"/>
      <c r="E14" s="723"/>
      <c r="F14" s="723"/>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4"/>
    </row>
    <row r="15" spans="1:30" ht="24" customHeight="1">
      <c r="A15" s="159"/>
      <c r="B15" s="160"/>
      <c r="C15" s="417" t="s">
        <v>2018</v>
      </c>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704"/>
    </row>
    <row r="16" spans="1:30" ht="36" customHeight="1">
      <c r="A16" s="159"/>
      <c r="B16" s="160"/>
      <c r="C16" s="417" t="s">
        <v>1653</v>
      </c>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8"/>
    </row>
    <row r="17" spans="1:50" ht="48" customHeight="1">
      <c r="A17" s="159"/>
      <c r="B17" s="160"/>
      <c r="C17" s="417" t="s">
        <v>1654</v>
      </c>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8"/>
    </row>
    <row r="18" spans="1:50" ht="15" customHeight="1">
      <c r="A18" s="159"/>
      <c r="B18" s="162"/>
      <c r="C18" s="421" t="s">
        <v>1359</v>
      </c>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2"/>
    </row>
    <row r="19" spans="1:50" ht="15" customHeight="1">
      <c r="A19" s="159"/>
      <c r="B19" s="725" t="s">
        <v>1344</v>
      </c>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726"/>
    </row>
    <row r="20" spans="1:50" ht="48" customHeight="1">
      <c r="A20" s="159"/>
      <c r="B20" s="237"/>
      <c r="C20" s="464" t="s">
        <v>1710</v>
      </c>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512"/>
    </row>
    <row r="21" spans="1:50" ht="36" customHeight="1">
      <c r="A21" s="159"/>
      <c r="B21" s="141"/>
      <c r="C21" s="417" t="s">
        <v>1711</v>
      </c>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8"/>
    </row>
    <row r="22" spans="1:50" ht="36" customHeight="1">
      <c r="A22" s="159"/>
      <c r="B22" s="291"/>
      <c r="C22" s="421" t="s">
        <v>1820</v>
      </c>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2"/>
    </row>
    <row r="23" spans="1:50" ht="15" customHeight="1">
      <c r="A23" s="15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row>
    <row r="24" spans="1:50" ht="24" customHeight="1">
      <c r="A24" s="17" t="s">
        <v>1404</v>
      </c>
      <c r="B24" s="476" t="s">
        <v>1361</v>
      </c>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row>
    <row r="25" spans="1:50" ht="24" customHeight="1">
      <c r="A25" s="17"/>
      <c r="B25" s="165"/>
      <c r="C25" s="465" t="s">
        <v>1362</v>
      </c>
      <c r="D25" s="465"/>
      <c r="E25" s="465"/>
      <c r="F25" s="465"/>
      <c r="G25" s="465"/>
      <c r="H25" s="465"/>
      <c r="I25" s="465"/>
      <c r="J25" s="465"/>
      <c r="K25" s="465"/>
      <c r="L25" s="465"/>
      <c r="M25" s="465"/>
      <c r="N25" s="465"/>
      <c r="O25" s="465"/>
      <c r="P25" s="465"/>
      <c r="Q25" s="465"/>
      <c r="R25" s="465"/>
      <c r="S25" s="465"/>
      <c r="T25" s="465"/>
      <c r="U25" s="465"/>
      <c r="V25" s="465"/>
      <c r="W25" s="465"/>
      <c r="X25" s="465"/>
      <c r="Y25" s="465"/>
      <c r="Z25" s="465"/>
      <c r="AA25" s="465"/>
      <c r="AB25" s="465"/>
      <c r="AC25" s="465"/>
      <c r="AD25" s="465"/>
    </row>
    <row r="26" spans="1:50" ht="36" customHeight="1">
      <c r="A26" s="17"/>
      <c r="B26" s="165"/>
      <c r="C26" s="417" t="s">
        <v>1364</v>
      </c>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row>
    <row r="27" spans="1:50" ht="24" customHeight="1">
      <c r="A27" s="17"/>
      <c r="B27" s="165"/>
      <c r="C27" s="417" t="s">
        <v>1363</v>
      </c>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row>
    <row r="28" spans="1:50" ht="24" customHeight="1">
      <c r="A28" s="159"/>
      <c r="B28" s="7"/>
      <c r="C28" s="417" t="s">
        <v>2055</v>
      </c>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1"/>
    </row>
    <row r="29" spans="1:50" ht="24" customHeight="1">
      <c r="A29" s="17"/>
      <c r="B29" s="165"/>
      <c r="C29" s="417" t="s">
        <v>1365</v>
      </c>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row>
    <row r="30" spans="1:50" ht="15" customHeight="1">
      <c r="A30" s="17"/>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287"/>
      <c r="AB30" s="287"/>
      <c r="AC30" s="287"/>
      <c r="AD30" s="287"/>
    </row>
    <row r="31" spans="1:50" ht="15" customHeight="1">
      <c r="A31" s="17"/>
      <c r="B31" s="165"/>
      <c r="C31" s="500" t="s">
        <v>1366</v>
      </c>
      <c r="D31" s="501"/>
      <c r="E31" s="501"/>
      <c r="F31" s="501"/>
      <c r="G31" s="501"/>
      <c r="H31" s="501"/>
      <c r="I31" s="501"/>
      <c r="J31" s="501"/>
      <c r="K31" s="501"/>
      <c r="L31" s="501"/>
      <c r="M31" s="501"/>
      <c r="N31" s="501"/>
      <c r="O31" s="501"/>
      <c r="P31" s="502"/>
      <c r="Q31" s="407" t="s">
        <v>157</v>
      </c>
      <c r="R31" s="408"/>
      <c r="S31" s="408"/>
      <c r="T31" s="408"/>
      <c r="U31" s="408"/>
      <c r="V31" s="409"/>
      <c r="W31" s="407" t="s">
        <v>158</v>
      </c>
      <c r="X31" s="408"/>
      <c r="Y31" s="408"/>
      <c r="Z31" s="408"/>
      <c r="AA31" s="408"/>
      <c r="AB31" s="408"/>
      <c r="AC31" s="408"/>
      <c r="AD31" s="409"/>
    </row>
    <row r="32" spans="1:50" ht="84" customHeight="1">
      <c r="A32" s="17"/>
      <c r="B32" s="165"/>
      <c r="C32" s="503"/>
      <c r="D32" s="504"/>
      <c r="E32" s="504"/>
      <c r="F32" s="504"/>
      <c r="G32" s="504"/>
      <c r="H32" s="504"/>
      <c r="I32" s="504"/>
      <c r="J32" s="504"/>
      <c r="K32" s="504"/>
      <c r="L32" s="504"/>
      <c r="M32" s="504"/>
      <c r="N32" s="504"/>
      <c r="O32" s="504"/>
      <c r="P32" s="505"/>
      <c r="Q32" s="414" t="s">
        <v>143</v>
      </c>
      <c r="R32" s="414"/>
      <c r="S32" s="414" t="s">
        <v>144</v>
      </c>
      <c r="T32" s="414"/>
      <c r="U32" s="414" t="s">
        <v>145</v>
      </c>
      <c r="V32" s="414"/>
      <c r="W32" s="414" t="s">
        <v>143</v>
      </c>
      <c r="X32" s="414"/>
      <c r="Y32" s="414" t="s">
        <v>144</v>
      </c>
      <c r="Z32" s="414"/>
      <c r="AA32" s="414" t="s">
        <v>145</v>
      </c>
      <c r="AB32" s="414"/>
      <c r="AC32" s="494" t="s">
        <v>146</v>
      </c>
      <c r="AD32" s="494"/>
      <c r="AG32" t="s">
        <v>2226</v>
      </c>
      <c r="AH32" t="s">
        <v>2227</v>
      </c>
      <c r="AI32" t="s">
        <v>2228</v>
      </c>
      <c r="AJ32" t="s">
        <v>2229</v>
      </c>
      <c r="AK32" t="s">
        <v>2230</v>
      </c>
      <c r="AL32" t="s">
        <v>2231</v>
      </c>
      <c r="AM32" t="s">
        <v>2232</v>
      </c>
      <c r="AN32"/>
      <c r="AO32"/>
      <c r="AP32"/>
      <c r="AQ32"/>
      <c r="AR32"/>
      <c r="AS32"/>
      <c r="AT32"/>
      <c r="AU32"/>
      <c r="AV32"/>
      <c r="AW32"/>
      <c r="AX32"/>
    </row>
    <row r="33" spans="1:50" ht="15" customHeight="1">
      <c r="A33" s="159"/>
      <c r="B33" s="7"/>
      <c r="C33" s="412"/>
      <c r="D33" s="393"/>
      <c r="E33" s="393"/>
      <c r="F33" s="393"/>
      <c r="G33" s="393"/>
      <c r="H33" s="393"/>
      <c r="I33" s="393"/>
      <c r="J33" s="393"/>
      <c r="K33" s="393"/>
      <c r="L33" s="393"/>
      <c r="M33" s="393"/>
      <c r="N33" s="393"/>
      <c r="O33" s="393"/>
      <c r="P33" s="413"/>
      <c r="Q33" s="477"/>
      <c r="R33" s="478"/>
      <c r="S33" s="477"/>
      <c r="T33" s="478"/>
      <c r="U33" s="477"/>
      <c r="V33" s="478"/>
      <c r="W33" s="477"/>
      <c r="X33" s="478"/>
      <c r="Y33" s="477"/>
      <c r="Z33" s="478"/>
      <c r="AA33" s="477"/>
      <c r="AB33" s="478"/>
      <c r="AC33" s="412"/>
      <c r="AD33" s="413"/>
      <c r="AG33">
        <f>IF(C33&gt;1,IF(COUNTA(Q33:AD33)=0,0,1),0)</f>
        <v>0</v>
      </c>
      <c r="AH33" s="172">
        <f>COUNTIF(Q33:AD33,"NS")</f>
        <v>0</v>
      </c>
      <c r="AI33">
        <f>IF(C33=1,IF(COUNTA(Q33:V33)=3,0,1),IF(C33="",IF(COUNTA(Q33:V33)&gt;0,1,0),0))</f>
        <v>0</v>
      </c>
      <c r="AJ33">
        <f>IF(C33=1,IF(OR(COUNTBLANK(W33:AB33)=3,AC33="X"),0,1),IF(C33="",IF(COUNTA(W33:AD33)&gt;0,1,0),0))</f>
        <v>0</v>
      </c>
      <c r="AK33">
        <f>IF(AC33="X",IF(COUNTBLANK(W33:AB33)=6,0,1),0)</f>
        <v>0</v>
      </c>
      <c r="AL33" s="172">
        <f>IF(AND(AC33&lt;&gt;"X",C33=1,COUNTA(Q33:AB33)&gt;0),IF(AA33&lt;U33,1,IF(AA33&gt;U33,0,IF(Y33&lt;S33,1,IF(Y33&gt;S33,0,IF(W33&lt;Q33,1,IF(W33&gt;Q33,0,1)))))),0)</f>
        <v>0</v>
      </c>
      <c r="AM33" s="453">
        <f>IF(OR(Q33="NS",Q33="NA",Q33=""),0,IF(AND(LEN(Q33)=2,INT(Q33)&gt;0),0,1))</f>
        <v>0</v>
      </c>
      <c r="AN33" s="453"/>
      <c r="AO33" s="453">
        <f>IF(OR(S33="NS",S33="NA",S33=""),0,IF(AND(LEN(S33)=2,INT(S33)&gt;0),0,1))</f>
        <v>0</v>
      </c>
      <c r="AP33" s="453"/>
      <c r="AQ33" s="453">
        <f>IF(OR(U33="NS",U33="NA",U33=""),0,IF(AND(LEN(U33)=4,INT(U33)&gt;0),0,1))</f>
        <v>0</v>
      </c>
      <c r="AR33" s="453"/>
      <c r="AS33" s="453">
        <f>IF(OR(W33="NS",W33="NA",W33=""),0,IF(AND(LEN(W33)=2,INT(W33)&gt;0),0,1))</f>
        <v>0</v>
      </c>
      <c r="AT33" s="453"/>
      <c r="AU33" s="453">
        <f>IF(OR(Y33="NS",Y33="NA",Y33=""),0,IF(AND(LEN(Y33)=2,INT(Y33)&gt;0),0,1))</f>
        <v>0</v>
      </c>
      <c r="AV33" s="453"/>
      <c r="AW33" s="453">
        <f>IF(OR(AA33="NS",AA33="NA",AA33=""),0,IF(AND(LEN(AA33)=4,INT(AA33)&gt;0),0,1))</f>
        <v>0</v>
      </c>
      <c r="AX33" s="453"/>
    </row>
    <row r="34" spans="1:50" ht="15" customHeight="1">
      <c r="A34" s="159"/>
      <c r="B34" s="7"/>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G34"/>
      <c r="AH34"/>
      <c r="AI34"/>
      <c r="AJ34" s="172">
        <f>SUM(AI33:AJ33)</f>
        <v>0</v>
      </c>
      <c r="AK34" s="172">
        <f>SUM(AG33,AK33)</f>
        <v>0</v>
      </c>
      <c r="AL34"/>
      <c r="AM34"/>
      <c r="AN34"/>
      <c r="AO34"/>
      <c r="AP34"/>
      <c r="AQ34"/>
      <c r="AR34"/>
      <c r="AS34"/>
      <c r="AT34"/>
      <c r="AU34"/>
      <c r="AV34"/>
      <c r="AW34"/>
      <c r="AX34" s="172">
        <f>SUM(AM33:AX33)</f>
        <v>0</v>
      </c>
    </row>
    <row r="35" spans="1:50" ht="24" customHeight="1">
      <c r="A35" s="159"/>
      <c r="B35" s="7"/>
      <c r="C35" s="417" t="s">
        <v>147</v>
      </c>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row>
    <row r="36" spans="1:50" ht="60" customHeight="1">
      <c r="A36" s="159"/>
      <c r="B36" s="7"/>
      <c r="C36" s="473"/>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4"/>
      <c r="AD36" s="475"/>
    </row>
    <row r="37" spans="1:50" ht="15" customHeight="1">
      <c r="A37" s="159"/>
      <c r="B37" s="455" t="str">
        <f>IF(AJ34=0,"","Favor de ingresar toda la información requerida en la pregunta")</f>
        <v/>
      </c>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row>
    <row r="38" spans="1:50" ht="15" customHeight="1">
      <c r="A38" s="159"/>
      <c r="B38" s="452" t="str">
        <f>IF(AK34&gt;0,"Revise la información capturada, ya que tiene datos ingresados en celdas que están sombreadas","")</f>
        <v/>
      </c>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row>
    <row r="39" spans="1:50" ht="15" customHeight="1">
      <c r="A39" s="159"/>
      <c r="B39" s="456" t="str">
        <f>IF(C33&gt;1,"",IF(AH33&gt;0,"Alerta: debido a que cuenta con registros NS, debe proporcionar una justificación en el area de comentarios al final de la pregunta",""))</f>
        <v/>
      </c>
      <c r="C39" s="456"/>
      <c r="D39" s="456"/>
      <c r="E39" s="456"/>
      <c r="F39" s="456"/>
      <c r="G39" s="456"/>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row>
    <row r="40" spans="1:50" ht="15" customHeight="1">
      <c r="A40" s="159"/>
      <c r="B40" s="451" t="str">
        <f>IF(AL33&gt;0,"Alerta: debe de proporcionar una justificación de acuerdo a lo establecido en la instrucción 4","")</f>
        <v/>
      </c>
      <c r="C40" s="451"/>
      <c r="D40" s="451"/>
      <c r="E40" s="451"/>
      <c r="F40" s="451"/>
      <c r="G40" s="451"/>
      <c r="H40" s="451"/>
      <c r="I40" s="451"/>
      <c r="J40" s="451"/>
      <c r="K40" s="451"/>
      <c r="L40" s="451"/>
      <c r="M40" s="451"/>
      <c r="N40" s="451"/>
      <c r="O40" s="451"/>
      <c r="P40" s="451"/>
      <c r="Q40" s="451"/>
      <c r="R40" s="451"/>
      <c r="S40" s="451"/>
      <c r="T40" s="451"/>
      <c r="U40" s="451"/>
      <c r="V40" s="451"/>
      <c r="W40" s="451"/>
      <c r="X40" s="451"/>
      <c r="Y40" s="451"/>
      <c r="Z40" s="451"/>
      <c r="AA40" s="451"/>
      <c r="AB40" s="451"/>
      <c r="AC40" s="451"/>
      <c r="AD40" s="451"/>
      <c r="AE40" s="451"/>
    </row>
    <row r="41" spans="1:50" ht="15" customHeight="1">
      <c r="A41" s="159"/>
      <c r="B41" s="451" t="str">
        <f>IF(C33&gt;2,"Alerta: debe de proporcionar una justificación de acuerdo a lo establecido en la instrucción 5","")</f>
        <v/>
      </c>
      <c r="C41" s="451"/>
      <c r="D41" s="451"/>
      <c r="E41" s="451"/>
      <c r="F41" s="451"/>
      <c r="G41" s="451"/>
      <c r="H41" s="451"/>
      <c r="I41" s="451"/>
      <c r="J41" s="451"/>
      <c r="K41" s="451"/>
      <c r="L41" s="451"/>
      <c r="M41" s="451"/>
      <c r="N41" s="451"/>
      <c r="O41" s="451"/>
      <c r="P41" s="451"/>
      <c r="Q41" s="451"/>
      <c r="R41" s="451"/>
      <c r="S41" s="451"/>
      <c r="T41" s="451"/>
      <c r="U41" s="451"/>
      <c r="V41" s="451"/>
      <c r="W41" s="451"/>
      <c r="X41" s="451"/>
      <c r="Y41" s="451"/>
      <c r="Z41" s="451"/>
      <c r="AA41" s="451"/>
      <c r="AB41" s="451"/>
      <c r="AC41" s="451"/>
      <c r="AD41" s="451"/>
      <c r="AE41" s="451"/>
    </row>
    <row r="42" spans="1:50" ht="15" customHeight="1">
      <c r="A42" s="159"/>
      <c r="B42" s="452" t="str">
        <f>IF(C33&gt;1,"",IF(AX34=0,"","Favor de ingresar una fecha válida y/o verifique que el formato solicitado esté correcto"))</f>
        <v/>
      </c>
      <c r="C42" s="452"/>
      <c r="D42" s="452"/>
      <c r="E42" s="452"/>
      <c r="F42" s="452"/>
      <c r="G42" s="452"/>
      <c r="H42" s="452"/>
      <c r="I42" s="452"/>
      <c r="J42" s="452"/>
      <c r="K42" s="452"/>
      <c r="L42" s="452"/>
      <c r="M42" s="452"/>
      <c r="N42" s="452"/>
      <c r="O42" s="452"/>
      <c r="P42" s="452"/>
      <c r="Q42" s="452"/>
      <c r="R42" s="452"/>
      <c r="S42" s="452"/>
      <c r="T42" s="452"/>
      <c r="U42" s="452"/>
      <c r="V42" s="452"/>
      <c r="W42" s="452"/>
      <c r="X42" s="452"/>
      <c r="Y42" s="452"/>
      <c r="Z42" s="452"/>
      <c r="AA42" s="452"/>
      <c r="AB42" s="452"/>
      <c r="AC42" s="452"/>
      <c r="AD42" s="452"/>
      <c r="AE42" s="452"/>
    </row>
    <row r="43" spans="1:50" ht="15" customHeight="1">
      <c r="A43" s="177" t="s">
        <v>1413</v>
      </c>
      <c r="B43" s="476" t="s">
        <v>1368</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row>
    <row r="44" spans="1:50" ht="15" customHeight="1">
      <c r="A44" s="169"/>
      <c r="B44" s="325"/>
      <c r="C44" s="465" t="s">
        <v>164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row>
    <row r="45" spans="1:50" ht="15" customHeight="1">
      <c r="A45" s="169"/>
      <c r="B45" s="7"/>
      <c r="C45" s="465" t="s">
        <v>199</v>
      </c>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row>
    <row r="46" spans="1:50" ht="24" customHeight="1">
      <c r="A46" s="169"/>
      <c r="B46" s="7"/>
      <c r="C46" s="465" t="s">
        <v>1369</v>
      </c>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row>
    <row r="47" spans="1:50" ht="15" customHeight="1" thickBot="1">
      <c r="A47" s="169"/>
      <c r="B47" s="7"/>
      <c r="C47" s="7"/>
      <c r="D47" s="7"/>
      <c r="E47" s="7"/>
      <c r="F47" s="326"/>
      <c r="G47" s="7"/>
      <c r="H47" s="7"/>
      <c r="I47" s="7"/>
      <c r="J47" s="7"/>
      <c r="K47" s="7"/>
      <c r="L47" s="7"/>
      <c r="M47" s="7"/>
      <c r="N47" s="7"/>
      <c r="O47" s="7"/>
      <c r="P47" s="7"/>
      <c r="Q47" s="7"/>
      <c r="R47" s="7"/>
      <c r="S47" s="7"/>
      <c r="T47" s="7"/>
      <c r="U47" s="7"/>
      <c r="V47" s="7"/>
      <c r="W47" s="7"/>
      <c r="X47" s="7"/>
      <c r="Y47" s="7"/>
      <c r="Z47" s="7"/>
      <c r="AA47" s="7"/>
      <c r="AB47" s="7"/>
      <c r="AC47" s="7"/>
      <c r="AD47" s="7"/>
      <c r="AG47" t="s">
        <v>7256</v>
      </c>
    </row>
    <row r="48" spans="1:50" ht="15" customHeight="1" thickBot="1">
      <c r="A48" s="169"/>
      <c r="B48" s="7"/>
      <c r="C48" s="25"/>
      <c r="D48" s="5" t="s">
        <v>1370</v>
      </c>
      <c r="E48" s="7"/>
      <c r="F48" s="7"/>
      <c r="G48" s="7"/>
      <c r="H48" s="7"/>
      <c r="I48" s="7"/>
      <c r="J48" s="7"/>
      <c r="K48" s="7"/>
      <c r="L48" s="7"/>
      <c r="M48" s="7"/>
      <c r="N48" s="7"/>
      <c r="O48" s="7"/>
      <c r="P48" s="7"/>
      <c r="Q48" s="7"/>
      <c r="R48" s="7"/>
      <c r="S48" s="7"/>
      <c r="T48" s="7"/>
      <c r="U48" s="7"/>
      <c r="V48" s="7"/>
      <c r="W48" s="7"/>
      <c r="X48" s="7"/>
      <c r="Y48" s="7"/>
      <c r="Z48" s="7"/>
      <c r="AA48" s="7"/>
      <c r="AB48" s="7"/>
      <c r="AC48" s="7"/>
      <c r="AD48" s="7"/>
      <c r="AG48" s="172">
        <f>IF(AND(C33&lt;&gt;1,COUNTA(C48:C52)&gt;0),1,IF(AND(C52="X",COUNTA(C48:C51)&gt;0),1,0))</f>
        <v>0</v>
      </c>
    </row>
    <row r="49" spans="1:31" ht="15" customHeight="1" thickBot="1">
      <c r="A49" s="169"/>
      <c r="B49" s="7"/>
      <c r="C49" s="25"/>
      <c r="D49" s="5" t="s">
        <v>1371</v>
      </c>
      <c r="E49" s="7"/>
      <c r="F49" s="7"/>
      <c r="G49" s="7"/>
      <c r="H49" s="7"/>
      <c r="I49" s="7"/>
      <c r="J49" s="7"/>
      <c r="K49" s="7"/>
      <c r="L49" s="7"/>
      <c r="M49" s="7"/>
      <c r="N49" s="7"/>
      <c r="O49" s="7"/>
      <c r="P49" s="7"/>
      <c r="Q49" s="7"/>
      <c r="R49" s="1"/>
      <c r="S49" s="21"/>
      <c r="T49" s="21"/>
      <c r="U49" s="21"/>
      <c r="V49" s="21"/>
      <c r="W49" s="21"/>
      <c r="X49" s="21"/>
      <c r="Y49" s="21"/>
      <c r="Z49" s="21"/>
      <c r="AA49" s="21"/>
      <c r="AB49" s="21"/>
      <c r="AC49" s="21"/>
      <c r="AD49" s="21"/>
    </row>
    <row r="50" spans="1:31" ht="15" customHeight="1" thickBot="1">
      <c r="A50" s="169"/>
      <c r="B50" s="7"/>
      <c r="C50" s="25"/>
      <c r="D50" s="5" t="s">
        <v>1372</v>
      </c>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1" ht="15" customHeight="1" thickBot="1">
      <c r="A51" s="169"/>
      <c r="B51" s="7"/>
      <c r="C51" s="25"/>
      <c r="D51" s="5" t="s">
        <v>2056</v>
      </c>
      <c r="E51" s="7"/>
      <c r="F51" s="7"/>
      <c r="G51" s="7"/>
      <c r="H51" s="7"/>
      <c r="I51" s="21"/>
      <c r="J51" s="472"/>
      <c r="K51" s="472"/>
      <c r="L51" s="472"/>
      <c r="M51" s="472"/>
      <c r="N51" s="472"/>
      <c r="O51" s="472"/>
      <c r="P51" s="472"/>
      <c r="Q51" s="472"/>
      <c r="R51" s="472"/>
      <c r="S51" s="472"/>
      <c r="T51" s="472"/>
      <c r="U51" s="472"/>
      <c r="V51" s="472"/>
      <c r="W51" s="472"/>
      <c r="X51" s="472"/>
      <c r="Y51" s="472"/>
      <c r="Z51" s="472"/>
      <c r="AA51" s="472"/>
      <c r="AB51" s="472"/>
      <c r="AC51" s="472"/>
      <c r="AD51" s="472"/>
    </row>
    <row r="52" spans="1:31" ht="15" customHeight="1" thickBot="1">
      <c r="A52" s="169"/>
      <c r="B52" s="7"/>
      <c r="C52" s="25"/>
      <c r="D52" s="5" t="s">
        <v>196</v>
      </c>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row>
    <row r="53" spans="1:31" ht="15" customHeight="1">
      <c r="A53" s="169"/>
      <c r="B53" s="7"/>
      <c r="C53" s="7"/>
      <c r="D53" s="7"/>
      <c r="E53" s="7"/>
      <c r="F53" s="326"/>
      <c r="G53" s="7"/>
      <c r="H53" s="7"/>
      <c r="I53" s="7"/>
      <c r="J53" s="7"/>
      <c r="K53" s="7"/>
      <c r="L53" s="7"/>
      <c r="M53" s="7"/>
      <c r="N53" s="7"/>
      <c r="O53" s="7"/>
      <c r="P53" s="7"/>
      <c r="Q53" s="7"/>
      <c r="R53" s="7"/>
      <c r="S53" s="7"/>
      <c r="T53" s="7"/>
      <c r="U53" s="7"/>
      <c r="V53" s="7"/>
      <c r="W53" s="7"/>
      <c r="X53" s="7"/>
      <c r="Y53" s="7"/>
      <c r="Z53" s="7"/>
      <c r="AA53" s="7"/>
      <c r="AB53" s="7"/>
      <c r="AC53" s="7"/>
      <c r="AD53" s="7"/>
    </row>
    <row r="54" spans="1:31" ht="45" customHeight="1">
      <c r="A54" s="169"/>
      <c r="B54" s="7"/>
      <c r="C54" s="640" t="s">
        <v>1373</v>
      </c>
      <c r="D54" s="640"/>
      <c r="E54" s="640"/>
      <c r="F54" s="392"/>
      <c r="G54" s="392"/>
      <c r="H54" s="392"/>
      <c r="I54" s="392"/>
      <c r="J54" s="392"/>
      <c r="K54" s="392"/>
      <c r="L54" s="392"/>
      <c r="M54" s="392"/>
      <c r="N54" s="392"/>
      <c r="O54" s="392"/>
      <c r="P54" s="392"/>
      <c r="Q54" s="392"/>
      <c r="R54" s="392"/>
      <c r="S54" s="392"/>
      <c r="T54" s="392"/>
      <c r="U54" s="392"/>
      <c r="V54" s="392"/>
      <c r="W54" s="392"/>
      <c r="X54" s="392"/>
      <c r="Y54" s="392"/>
      <c r="Z54" s="392"/>
      <c r="AA54" s="392"/>
      <c r="AB54" s="392"/>
      <c r="AC54" s="392"/>
      <c r="AD54" s="392"/>
    </row>
    <row r="55" spans="1:31" ht="15" customHeight="1">
      <c r="A55" s="169"/>
      <c r="B55" s="452" t="str">
        <f>IF(AND(C49="X",F54=""),"Debido a que seleccionó el código 2 debe especificarlo en el recuadro correspondiente","")</f>
        <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1:31" ht="24" customHeight="1">
      <c r="A56" s="159"/>
      <c r="B56" s="7"/>
      <c r="C56" s="417" t="s">
        <v>147</v>
      </c>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row>
    <row r="57" spans="1:31" ht="60" customHeight="1">
      <c r="A57" s="169"/>
      <c r="B57" s="7"/>
      <c r="C57" s="473"/>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5"/>
    </row>
    <row r="58" spans="1:31" ht="15" customHeight="1">
      <c r="A58" s="159"/>
      <c r="B58" s="455" t="str">
        <f>IF(AND(C33=1,COUNTA(C48:C52)=0),"Favor de ingresar toda la información requerida en la pregunta","")</f>
        <v/>
      </c>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row>
    <row r="59" spans="1:31" ht="15" customHeight="1">
      <c r="A59" s="159"/>
      <c r="B59" s="452" t="str">
        <f>IF(OR(AG48&gt;0,AND(C49="",F54&lt;&gt;""),AND(C51="",J51&lt;&gt;"")),"Revise la información capturada, ya que tiene datos ingresados en celdas que están sombreadas","")</f>
        <v/>
      </c>
      <c r="C59" s="452"/>
      <c r="D59" s="452"/>
      <c r="E59" s="452"/>
      <c r="F59" s="452"/>
      <c r="G59" s="452"/>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row>
    <row r="60" spans="1:31" ht="15" customHeight="1">
      <c r="A60" s="15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row>
    <row r="61" spans="1:31" ht="15" customHeight="1">
      <c r="A61" s="15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row>
    <row r="62" spans="1:31" ht="15" customHeight="1">
      <c r="A62" s="15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row>
    <row r="63" spans="1:31" ht="15" customHeight="1">
      <c r="A63" s="15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row>
    <row r="64" spans="1:31" ht="24" customHeight="1">
      <c r="A64" s="177" t="s">
        <v>2019</v>
      </c>
      <c r="B64" s="476" t="s">
        <v>1374</v>
      </c>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row>
    <row r="65" spans="1:35" ht="15" customHeight="1">
      <c r="A65" s="177"/>
      <c r="B65" s="164"/>
      <c r="C65" s="507" t="s">
        <v>2057</v>
      </c>
      <c r="D65" s="507"/>
      <c r="E65" s="507"/>
      <c r="F65" s="507"/>
      <c r="G65" s="507"/>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row>
    <row r="66" spans="1:35" ht="24" customHeight="1">
      <c r="A66" s="177"/>
      <c r="B66" s="164"/>
      <c r="C66" s="465" t="s">
        <v>2058</v>
      </c>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row>
    <row r="67" spans="1:35" ht="24" customHeight="1">
      <c r="A67" s="17"/>
      <c r="B67" s="165"/>
      <c r="C67" s="465" t="s">
        <v>1375</v>
      </c>
      <c r="D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row>
    <row r="68" spans="1:35" ht="24" customHeight="1">
      <c r="A68" s="17"/>
      <c r="B68" s="165"/>
      <c r="C68" s="464" t="s">
        <v>1376</v>
      </c>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row>
    <row r="69" spans="1:35" ht="15" customHeight="1">
      <c r="A69" s="169"/>
      <c r="B69" s="7"/>
      <c r="C69" s="7"/>
      <c r="D69" s="7"/>
      <c r="E69" s="7"/>
      <c r="F69" s="326"/>
      <c r="G69" s="7"/>
      <c r="H69" s="7"/>
      <c r="I69" s="7"/>
      <c r="J69" s="7"/>
      <c r="K69" s="7"/>
      <c r="L69" s="7"/>
      <c r="M69" s="7"/>
      <c r="N69" s="7"/>
      <c r="O69" s="7"/>
      <c r="P69" s="7"/>
      <c r="Q69" s="7"/>
      <c r="R69" s="7"/>
      <c r="S69" s="7"/>
      <c r="T69" s="7"/>
      <c r="U69" s="7"/>
      <c r="V69" s="7"/>
      <c r="W69" s="7"/>
      <c r="X69" s="7"/>
      <c r="Y69" s="21"/>
      <c r="Z69" s="7"/>
      <c r="AA69" s="7"/>
      <c r="AB69" s="7"/>
      <c r="AC69" s="7"/>
      <c r="AD69" s="7"/>
    </row>
    <row r="70" spans="1:35" ht="60" customHeight="1">
      <c r="A70" s="169"/>
      <c r="B70" s="7"/>
      <c r="C70" s="469" t="s">
        <v>1377</v>
      </c>
      <c r="D70" s="470"/>
      <c r="E70" s="470"/>
      <c r="F70" s="470"/>
      <c r="G70" s="470"/>
      <c r="H70" s="470"/>
      <c r="I70" s="470"/>
      <c r="J70" s="470"/>
      <c r="K70" s="470"/>
      <c r="L70" s="470"/>
      <c r="M70" s="470"/>
      <c r="N70" s="470"/>
      <c r="O70" s="470"/>
      <c r="P70" s="470"/>
      <c r="Q70" s="470"/>
      <c r="R70" s="471"/>
      <c r="S70" s="489" t="s">
        <v>1378</v>
      </c>
      <c r="T70" s="489"/>
      <c r="U70" s="489"/>
      <c r="V70" s="489"/>
      <c r="W70" s="489"/>
      <c r="X70" s="489"/>
      <c r="Y70" s="489" t="s">
        <v>1379</v>
      </c>
      <c r="Z70" s="489"/>
      <c r="AA70" s="489"/>
      <c r="AB70" s="489"/>
      <c r="AC70" s="489"/>
      <c r="AD70" s="489"/>
      <c r="AG70" s="10" t="s">
        <v>7257</v>
      </c>
      <c r="AH70" s="10" t="s">
        <v>7258</v>
      </c>
      <c r="AI70" s="10" t="s">
        <v>2234</v>
      </c>
    </row>
    <row r="71" spans="1:35" ht="15" customHeight="1">
      <c r="A71" s="159"/>
      <c r="B71" s="7"/>
      <c r="C71" s="132" t="s">
        <v>89</v>
      </c>
      <c r="D71" s="518" t="s">
        <v>1380</v>
      </c>
      <c r="E71" s="519"/>
      <c r="F71" s="519"/>
      <c r="G71" s="519"/>
      <c r="H71" s="519"/>
      <c r="I71" s="519"/>
      <c r="J71" s="519"/>
      <c r="K71" s="519"/>
      <c r="L71" s="519"/>
      <c r="M71" s="519"/>
      <c r="N71" s="519"/>
      <c r="O71" s="519"/>
      <c r="P71" s="519"/>
      <c r="Q71" s="519"/>
      <c r="R71" s="520"/>
      <c r="S71" s="521"/>
      <c r="T71" s="522"/>
      <c r="U71" s="522"/>
      <c r="V71" s="522"/>
      <c r="W71" s="522"/>
      <c r="X71" s="523"/>
      <c r="Y71" s="521"/>
      <c r="Z71" s="522"/>
      <c r="AA71" s="522"/>
      <c r="AB71" s="522"/>
      <c r="AC71" s="522"/>
      <c r="AD71" s="523"/>
      <c r="AG71" s="10">
        <f>IF($C$33=1,IF(COUNTA(S71)=1,0,1),0)</f>
        <v>0</v>
      </c>
      <c r="AH71" s="10">
        <f>IF(AND(S71=1,$C$33=1,$AC$33=""),IF(COUNTA(Y71)=1,0,1),0)</f>
        <v>0</v>
      </c>
      <c r="AI71" s="10">
        <f>IF($C$33&lt;&gt;1,IF(COUNTA(S71:AD71)=0,0,1),IF(OR(S71&gt;1,$AC$33="X"),IF(COUNTA(Y71)=0,0,1),0))</f>
        <v>0</v>
      </c>
    </row>
    <row r="72" spans="1:35" ht="15" customHeight="1">
      <c r="A72" s="159"/>
      <c r="B72" s="7"/>
      <c r="C72" s="132" t="s">
        <v>90</v>
      </c>
      <c r="D72" s="518" t="s">
        <v>1381</v>
      </c>
      <c r="E72" s="519"/>
      <c r="F72" s="519"/>
      <c r="G72" s="519"/>
      <c r="H72" s="519"/>
      <c r="I72" s="519"/>
      <c r="J72" s="519"/>
      <c r="K72" s="519"/>
      <c r="L72" s="519"/>
      <c r="M72" s="519"/>
      <c r="N72" s="519"/>
      <c r="O72" s="519"/>
      <c r="P72" s="519"/>
      <c r="Q72" s="519"/>
      <c r="R72" s="520"/>
      <c r="S72" s="521"/>
      <c r="T72" s="522"/>
      <c r="U72" s="522"/>
      <c r="V72" s="522"/>
      <c r="W72" s="522"/>
      <c r="X72" s="523"/>
      <c r="Y72" s="521"/>
      <c r="Z72" s="522"/>
      <c r="AA72" s="522"/>
      <c r="AB72" s="522"/>
      <c r="AC72" s="522"/>
      <c r="AD72" s="523"/>
      <c r="AG72" s="10">
        <f t="shared" ref="AG72:AG77" si="0">IF($C$33=1,IF(COUNTA(S72)=1,0,1),0)</f>
        <v>0</v>
      </c>
      <c r="AH72" s="10">
        <f t="shared" ref="AH72:AH77" si="1">IF(AND(S72=1,$C$33=1,$AC$33=""),IF(COUNTA(Y72)=1,0,1),0)</f>
        <v>0</v>
      </c>
      <c r="AI72" s="10">
        <f t="shared" ref="AI72:AI77" si="2">IF($C$33&lt;&gt;1,IF(COUNTA(S72:AD72)=0,0,1),IF(OR(S72&gt;1,$AC$33="X"),IF(COUNTA(Y72)=0,0,1),0))</f>
        <v>0</v>
      </c>
    </row>
    <row r="73" spans="1:35" ht="15" customHeight="1">
      <c r="A73" s="159"/>
      <c r="B73" s="7"/>
      <c r="C73" s="132" t="s">
        <v>92</v>
      </c>
      <c r="D73" s="518" t="s">
        <v>1382</v>
      </c>
      <c r="E73" s="519"/>
      <c r="F73" s="519"/>
      <c r="G73" s="519"/>
      <c r="H73" s="519"/>
      <c r="I73" s="519"/>
      <c r="J73" s="519"/>
      <c r="K73" s="519"/>
      <c r="L73" s="519"/>
      <c r="M73" s="519"/>
      <c r="N73" s="519"/>
      <c r="O73" s="519"/>
      <c r="P73" s="519"/>
      <c r="Q73" s="519"/>
      <c r="R73" s="520"/>
      <c r="S73" s="521"/>
      <c r="T73" s="522"/>
      <c r="U73" s="522"/>
      <c r="V73" s="522"/>
      <c r="W73" s="522"/>
      <c r="X73" s="523"/>
      <c r="Y73" s="521"/>
      <c r="Z73" s="522"/>
      <c r="AA73" s="522"/>
      <c r="AB73" s="522"/>
      <c r="AC73" s="522"/>
      <c r="AD73" s="523"/>
      <c r="AG73" s="10">
        <f t="shared" si="0"/>
        <v>0</v>
      </c>
      <c r="AH73" s="10">
        <f t="shared" si="1"/>
        <v>0</v>
      </c>
      <c r="AI73" s="10">
        <f t="shared" si="2"/>
        <v>0</v>
      </c>
    </row>
    <row r="74" spans="1:35" ht="15" customHeight="1">
      <c r="A74" s="159"/>
      <c r="B74" s="7"/>
      <c r="C74" s="132" t="s">
        <v>93</v>
      </c>
      <c r="D74" s="518" t="s">
        <v>1383</v>
      </c>
      <c r="E74" s="519"/>
      <c r="F74" s="519"/>
      <c r="G74" s="519"/>
      <c r="H74" s="519"/>
      <c r="I74" s="519"/>
      <c r="J74" s="519"/>
      <c r="K74" s="519"/>
      <c r="L74" s="519"/>
      <c r="M74" s="519"/>
      <c r="N74" s="519"/>
      <c r="O74" s="519"/>
      <c r="P74" s="519"/>
      <c r="Q74" s="519"/>
      <c r="R74" s="520"/>
      <c r="S74" s="521"/>
      <c r="T74" s="522"/>
      <c r="U74" s="522"/>
      <c r="V74" s="522"/>
      <c r="W74" s="522"/>
      <c r="X74" s="523"/>
      <c r="Y74" s="521"/>
      <c r="Z74" s="522"/>
      <c r="AA74" s="522"/>
      <c r="AB74" s="522"/>
      <c r="AC74" s="522"/>
      <c r="AD74" s="523"/>
      <c r="AG74" s="10">
        <f t="shared" si="0"/>
        <v>0</v>
      </c>
      <c r="AH74" s="10">
        <f t="shared" si="1"/>
        <v>0</v>
      </c>
      <c r="AI74" s="10">
        <f t="shared" si="2"/>
        <v>0</v>
      </c>
    </row>
    <row r="75" spans="1:35" ht="15" customHeight="1">
      <c r="A75" s="159"/>
      <c r="B75" s="7"/>
      <c r="C75" s="132" t="s">
        <v>95</v>
      </c>
      <c r="D75" s="518" t="s">
        <v>1384</v>
      </c>
      <c r="E75" s="519"/>
      <c r="F75" s="519"/>
      <c r="G75" s="519"/>
      <c r="H75" s="519"/>
      <c r="I75" s="519"/>
      <c r="J75" s="519"/>
      <c r="K75" s="519"/>
      <c r="L75" s="519"/>
      <c r="M75" s="519"/>
      <c r="N75" s="519"/>
      <c r="O75" s="519"/>
      <c r="P75" s="519"/>
      <c r="Q75" s="519"/>
      <c r="R75" s="520"/>
      <c r="S75" s="521"/>
      <c r="T75" s="522"/>
      <c r="U75" s="522"/>
      <c r="V75" s="522"/>
      <c r="W75" s="522"/>
      <c r="X75" s="523"/>
      <c r="Y75" s="521"/>
      <c r="Z75" s="522"/>
      <c r="AA75" s="522"/>
      <c r="AB75" s="522"/>
      <c r="AC75" s="522"/>
      <c r="AD75" s="523"/>
      <c r="AG75" s="10">
        <f t="shared" si="0"/>
        <v>0</v>
      </c>
      <c r="AH75" s="10">
        <f t="shared" si="1"/>
        <v>0</v>
      </c>
      <c r="AI75" s="10">
        <f t="shared" si="2"/>
        <v>0</v>
      </c>
    </row>
    <row r="76" spans="1:35" ht="15" customHeight="1">
      <c r="A76" s="159"/>
      <c r="B76" s="7"/>
      <c r="C76" s="132" t="s">
        <v>97</v>
      </c>
      <c r="D76" s="518" t="s">
        <v>1385</v>
      </c>
      <c r="E76" s="519"/>
      <c r="F76" s="519"/>
      <c r="G76" s="519"/>
      <c r="H76" s="519"/>
      <c r="I76" s="519"/>
      <c r="J76" s="519"/>
      <c r="K76" s="519"/>
      <c r="L76" s="519"/>
      <c r="M76" s="519"/>
      <c r="N76" s="519"/>
      <c r="O76" s="519"/>
      <c r="P76" s="519"/>
      <c r="Q76" s="519"/>
      <c r="R76" s="520"/>
      <c r="S76" s="521"/>
      <c r="T76" s="522"/>
      <c r="U76" s="522"/>
      <c r="V76" s="522"/>
      <c r="W76" s="522"/>
      <c r="X76" s="523"/>
      <c r="Y76" s="521"/>
      <c r="Z76" s="522"/>
      <c r="AA76" s="522"/>
      <c r="AB76" s="522"/>
      <c r="AC76" s="522"/>
      <c r="AD76" s="523"/>
      <c r="AG76" s="10">
        <f t="shared" si="0"/>
        <v>0</v>
      </c>
      <c r="AH76" s="10">
        <f t="shared" si="1"/>
        <v>0</v>
      </c>
      <c r="AI76" s="10">
        <f t="shared" si="2"/>
        <v>0</v>
      </c>
    </row>
    <row r="77" spans="1:35" ht="24" customHeight="1">
      <c r="A77" s="169"/>
      <c r="B77" s="7"/>
      <c r="C77" s="132" t="s">
        <v>99</v>
      </c>
      <c r="D77" s="518" t="s">
        <v>1386</v>
      </c>
      <c r="E77" s="519"/>
      <c r="F77" s="519"/>
      <c r="G77" s="519"/>
      <c r="H77" s="519"/>
      <c r="I77" s="519"/>
      <c r="J77" s="519"/>
      <c r="K77" s="519"/>
      <c r="L77" s="519"/>
      <c r="M77" s="519"/>
      <c r="N77" s="519"/>
      <c r="O77" s="519"/>
      <c r="P77" s="519"/>
      <c r="Q77" s="519"/>
      <c r="R77" s="520"/>
      <c r="S77" s="521"/>
      <c r="T77" s="522"/>
      <c r="U77" s="522"/>
      <c r="V77" s="522"/>
      <c r="W77" s="522"/>
      <c r="X77" s="523"/>
      <c r="Y77" s="521"/>
      <c r="Z77" s="522"/>
      <c r="AA77" s="522"/>
      <c r="AB77" s="522"/>
      <c r="AC77" s="522"/>
      <c r="AD77" s="523"/>
      <c r="AG77" s="10">
        <f t="shared" si="0"/>
        <v>0</v>
      </c>
      <c r="AH77" s="10">
        <f t="shared" si="1"/>
        <v>0</v>
      </c>
      <c r="AI77" s="10">
        <f t="shared" si="2"/>
        <v>0</v>
      </c>
    </row>
    <row r="78" spans="1:35" ht="24" customHeight="1">
      <c r="A78" s="169"/>
      <c r="B78" s="7"/>
      <c r="C78" s="132" t="s">
        <v>101</v>
      </c>
      <c r="D78" s="480" t="s">
        <v>1387</v>
      </c>
      <c r="E78" s="481"/>
      <c r="F78" s="481"/>
      <c r="G78" s="481"/>
      <c r="H78" s="481"/>
      <c r="I78" s="481"/>
      <c r="J78" s="481"/>
      <c r="K78" s="481"/>
      <c r="L78" s="481"/>
      <c r="M78" s="481"/>
      <c r="N78" s="481"/>
      <c r="O78" s="481"/>
      <c r="P78" s="481"/>
      <c r="Q78" s="481"/>
      <c r="R78" s="482"/>
      <c r="S78" s="521"/>
      <c r="T78" s="522"/>
      <c r="U78" s="522"/>
      <c r="V78" s="522"/>
      <c r="W78" s="522"/>
      <c r="X78" s="523"/>
      <c r="Y78" s="521"/>
      <c r="Z78" s="522"/>
      <c r="AA78" s="522"/>
      <c r="AB78" s="522"/>
      <c r="AC78" s="522"/>
      <c r="AD78" s="523"/>
      <c r="AG78" s="10">
        <f>IF(AND($C$33=1,COUNTA(C48:C49)&gt;0),IF(COUNTA(S78)=1,0,1),0)</f>
        <v>0</v>
      </c>
      <c r="AH78" s="10">
        <f>IF(AND(S78=1,$C$33=1,COUNTA(C48:C49)&gt;0,$AC$33=""),IF(COUNTA(Y78)=1,0,1),0)</f>
        <v>0</v>
      </c>
      <c r="AI78" s="10">
        <f>IF(OR($C$33&lt;&gt;1,COUNTA(C48:C49)=0),IF(COUNTA(S78:AD78)=0,0,1),IF(OR(S78&gt;1,$AC$33="X"),IF(COUNTA(Y78)=0,0,1),0))</f>
        <v>0</v>
      </c>
    </row>
    <row r="79" spans="1:35" ht="15" customHeight="1">
      <c r="A79" s="169"/>
      <c r="B79" s="7"/>
      <c r="C79" s="132" t="s">
        <v>103</v>
      </c>
      <c r="D79" s="518" t="s">
        <v>1388</v>
      </c>
      <c r="E79" s="519"/>
      <c r="F79" s="519"/>
      <c r="G79" s="519"/>
      <c r="H79" s="519"/>
      <c r="I79" s="519"/>
      <c r="J79" s="519"/>
      <c r="K79" s="519"/>
      <c r="L79" s="519"/>
      <c r="M79" s="519"/>
      <c r="N79" s="519"/>
      <c r="O79" s="519"/>
      <c r="P79" s="519"/>
      <c r="Q79" s="519"/>
      <c r="R79" s="520"/>
      <c r="S79" s="521"/>
      <c r="T79" s="522"/>
      <c r="U79" s="522"/>
      <c r="V79" s="522"/>
      <c r="W79" s="522"/>
      <c r="X79" s="523"/>
      <c r="Y79" s="521"/>
      <c r="Z79" s="522"/>
      <c r="AA79" s="522"/>
      <c r="AB79" s="522"/>
      <c r="AC79" s="522"/>
      <c r="AD79" s="523"/>
      <c r="AG79" s="10">
        <f>IF($C$33=1,IF(COUNTA(S79)=1,0,1),0)</f>
        <v>0</v>
      </c>
      <c r="AH79" s="10">
        <f>IF(AND(S79=1,$C$33=1,$AC$33=""),IF(COUNTA(Y79)=1,0,1),0)</f>
        <v>0</v>
      </c>
      <c r="AI79" s="10">
        <f>IF($C$33&lt;&gt;1,IF(COUNTA(S79:AD79)=0,0,1),IF(OR(S79&gt;1,$AC$33="X"),IF(COUNTA(Y79)=0,0,1),0))</f>
        <v>0</v>
      </c>
    </row>
    <row r="80" spans="1:35" ht="15" customHeight="1">
      <c r="A80" s="169"/>
      <c r="B80" s="7"/>
      <c r="C80" s="7"/>
      <c r="D80" s="7"/>
      <c r="E80" s="7"/>
      <c r="F80" s="326"/>
      <c r="G80" s="7"/>
      <c r="H80" s="7"/>
      <c r="I80" s="7"/>
      <c r="J80" s="7"/>
      <c r="K80" s="7"/>
      <c r="L80" s="7"/>
      <c r="M80" s="7"/>
      <c r="N80" s="7"/>
      <c r="O80" s="7"/>
      <c r="P80" s="7"/>
      <c r="Q80" s="7"/>
      <c r="R80" s="7"/>
      <c r="S80" s="7"/>
      <c r="T80" s="7"/>
      <c r="U80" s="7"/>
      <c r="V80" s="7"/>
      <c r="W80" s="7"/>
      <c r="X80" s="7"/>
      <c r="Y80" s="7"/>
      <c r="Z80" s="7"/>
      <c r="AA80" s="7"/>
      <c r="AB80" s="7"/>
      <c r="AC80" s="7"/>
      <c r="AD80" s="7"/>
      <c r="AH80" s="324">
        <f>SUM(AG71:AH79)</f>
        <v>0</v>
      </c>
      <c r="AI80" s="324">
        <f>SUM(AI71:AI79)</f>
        <v>0</v>
      </c>
    </row>
    <row r="81" spans="1:33" ht="45" customHeight="1">
      <c r="A81" s="169"/>
      <c r="B81" s="21"/>
      <c r="C81" s="549" t="s">
        <v>1389</v>
      </c>
      <c r="D81" s="727"/>
      <c r="E81" s="727"/>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row>
    <row r="82" spans="1:33" ht="15" customHeight="1">
      <c r="A82" s="169"/>
      <c r="B82" s="452" t="str">
        <f>IF(AND(S79=1, F81=""),"Debido a que seleccionó para el numeral 9 el código 1, debe anotar el nombre de dicho(s) elemento(s)","")</f>
        <v/>
      </c>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row>
    <row r="83" spans="1:33" ht="24" customHeight="1">
      <c r="A83" s="159"/>
      <c r="B83" s="7"/>
      <c r="C83" s="417" t="s">
        <v>147</v>
      </c>
      <c r="D83" s="417"/>
      <c r="E83" s="417"/>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row>
    <row r="84" spans="1:33" ht="60" customHeight="1">
      <c r="A84" s="169"/>
      <c r="B84" s="7"/>
      <c r="C84" s="473"/>
      <c r="D84" s="474"/>
      <c r="E84" s="474"/>
      <c r="F84" s="474"/>
      <c r="G84" s="474"/>
      <c r="H84" s="474"/>
      <c r="I84" s="474"/>
      <c r="J84" s="474"/>
      <c r="K84" s="474"/>
      <c r="L84" s="474"/>
      <c r="M84" s="474"/>
      <c r="N84" s="474"/>
      <c r="O84" s="474"/>
      <c r="P84" s="474"/>
      <c r="Q84" s="474"/>
      <c r="R84" s="474"/>
      <c r="S84" s="474"/>
      <c r="T84" s="474"/>
      <c r="U84" s="474"/>
      <c r="V84" s="474"/>
      <c r="W84" s="474"/>
      <c r="X84" s="474"/>
      <c r="Y84" s="474"/>
      <c r="Z84" s="474"/>
      <c r="AA84" s="474"/>
      <c r="AB84" s="474"/>
      <c r="AC84" s="474"/>
      <c r="AD84" s="475"/>
    </row>
    <row r="85" spans="1:33" ht="15" customHeight="1">
      <c r="A85" s="159"/>
      <c r="B85" s="455" t="str">
        <f>IF(AH80=0,"","Favor de ingresar toda la información requerida en la pregunta")</f>
        <v/>
      </c>
      <c r="C85" s="455"/>
      <c r="D85" s="455"/>
      <c r="E85" s="455"/>
      <c r="F85" s="455"/>
      <c r="G85" s="455"/>
      <c r="H85" s="455"/>
      <c r="I85" s="455"/>
      <c r="J85" s="455"/>
      <c r="K85" s="455"/>
      <c r="L85" s="455"/>
      <c r="M85" s="455"/>
      <c r="N85" s="455"/>
      <c r="O85" s="455"/>
      <c r="P85" s="455"/>
      <c r="Q85" s="455"/>
      <c r="R85" s="455"/>
      <c r="S85" s="455"/>
      <c r="T85" s="455"/>
      <c r="U85" s="455"/>
      <c r="V85" s="455"/>
      <c r="W85" s="455"/>
      <c r="X85" s="455"/>
      <c r="Y85" s="455"/>
      <c r="Z85" s="455"/>
      <c r="AA85" s="455"/>
      <c r="AB85" s="455"/>
      <c r="AC85" s="455"/>
      <c r="AD85" s="455"/>
      <c r="AE85" s="455"/>
    </row>
    <row r="86" spans="1:33" ht="15" customHeight="1">
      <c r="A86" s="159"/>
      <c r="B86" s="452" t="str">
        <f>IF(AI80&gt;0,"Revise la información capturada, ya que tiene datos ingresados en celdas que están sombreadas","")</f>
        <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row>
    <row r="87" spans="1:33" ht="15" customHeight="1">
      <c r="A87" s="15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row>
    <row r="88" spans="1:33" ht="15" customHeight="1">
      <c r="A88" s="15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row>
    <row r="89" spans="1:33" ht="15" customHeight="1">
      <c r="A89" s="15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row>
    <row r="90" spans="1:33" ht="15" customHeight="1">
      <c r="A90" s="15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3" ht="15" customHeight="1">
      <c r="A91" s="17" t="s">
        <v>2020</v>
      </c>
      <c r="B91" s="476" t="s">
        <v>1390</v>
      </c>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row>
    <row r="92" spans="1:33" ht="15" customHeight="1">
      <c r="A92" s="159"/>
      <c r="B92" s="7"/>
      <c r="C92" s="465" t="s">
        <v>164</v>
      </c>
      <c r="D92" s="465"/>
      <c r="E92" s="465"/>
      <c r="F92" s="465"/>
      <c r="G92" s="465"/>
      <c r="H92" s="465"/>
      <c r="I92" s="465"/>
      <c r="J92" s="465"/>
      <c r="K92" s="465"/>
      <c r="L92" s="465"/>
      <c r="M92" s="465"/>
      <c r="N92" s="465"/>
      <c r="O92" s="465"/>
      <c r="P92" s="465"/>
      <c r="Q92" s="465"/>
      <c r="R92" s="465"/>
      <c r="S92" s="465"/>
      <c r="T92" s="465"/>
      <c r="U92" s="465"/>
      <c r="V92" s="465"/>
      <c r="W92" s="465"/>
      <c r="X92" s="465"/>
      <c r="Y92" s="465"/>
      <c r="Z92" s="465"/>
      <c r="AA92" s="465"/>
      <c r="AB92" s="465"/>
      <c r="AC92" s="465"/>
      <c r="AD92" s="465"/>
    </row>
    <row r="93" spans="1:33" ht="15" customHeight="1">
      <c r="A93" s="159"/>
      <c r="B93" s="7"/>
      <c r="C93" s="465" t="s">
        <v>199</v>
      </c>
      <c r="D93" s="465"/>
      <c r="E93" s="465"/>
      <c r="F93" s="465"/>
      <c r="G93" s="465"/>
      <c r="H93" s="465"/>
      <c r="I93" s="465"/>
      <c r="J93" s="465"/>
      <c r="K93" s="465"/>
      <c r="L93" s="465"/>
      <c r="M93" s="465"/>
      <c r="N93" s="465"/>
      <c r="O93" s="465"/>
      <c r="P93" s="465"/>
      <c r="Q93" s="465"/>
      <c r="R93" s="465"/>
      <c r="S93" s="465"/>
      <c r="T93" s="465"/>
      <c r="U93" s="465"/>
      <c r="V93" s="465"/>
      <c r="W93" s="465"/>
      <c r="X93" s="465"/>
      <c r="Y93" s="465"/>
      <c r="Z93" s="465"/>
      <c r="AA93" s="465"/>
      <c r="AB93" s="465"/>
      <c r="AC93" s="465"/>
      <c r="AD93" s="465"/>
    </row>
    <row r="94" spans="1:33" ht="15" customHeight="1" thickBot="1">
      <c r="A94" s="159"/>
      <c r="B94" s="7"/>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G94" t="s">
        <v>7256</v>
      </c>
    </row>
    <row r="95" spans="1:33" ht="15" customHeight="1" thickBot="1">
      <c r="A95" s="159"/>
      <c r="B95" s="7"/>
      <c r="C95" s="25"/>
      <c r="D95" s="5" t="s">
        <v>1391</v>
      </c>
      <c r="E95" s="7"/>
      <c r="F95" s="7"/>
      <c r="G95" s="7"/>
      <c r="H95" s="7"/>
      <c r="I95" s="7"/>
      <c r="J95" s="7"/>
      <c r="K95" s="7"/>
      <c r="L95" s="7"/>
      <c r="M95" s="7"/>
      <c r="N95" s="7"/>
      <c r="O95" s="7"/>
      <c r="P95" s="7"/>
      <c r="Q95" s="7"/>
      <c r="R95" s="7"/>
      <c r="S95" s="7"/>
      <c r="T95" s="7"/>
      <c r="U95" s="7"/>
      <c r="V95" s="7"/>
      <c r="W95" s="7"/>
      <c r="X95" s="7"/>
      <c r="Y95" s="7"/>
      <c r="Z95" s="7"/>
      <c r="AA95" s="7"/>
      <c r="AB95" s="7"/>
      <c r="AC95" s="7"/>
      <c r="AD95" s="7"/>
      <c r="AG95" s="172">
        <f>IF(AND($C$33&lt;&gt;1,COUNTA(C95:C100)&gt;0),1,IF(AND(C100="X",COUNTA(C95:C99)&gt;0),1,0))</f>
        <v>0</v>
      </c>
    </row>
    <row r="96" spans="1:33" ht="15" customHeight="1" thickBot="1">
      <c r="A96" s="159"/>
      <c r="B96" s="7"/>
      <c r="C96" s="25"/>
      <c r="D96" s="5" t="s">
        <v>1392</v>
      </c>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1" ht="15" customHeight="1" thickBot="1">
      <c r="A97" s="159"/>
      <c r="B97" s="7"/>
      <c r="C97" s="25"/>
      <c r="D97" s="5" t="s">
        <v>1393</v>
      </c>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1" ht="15" customHeight="1" thickBot="1">
      <c r="A98" s="159"/>
      <c r="B98" s="7"/>
      <c r="C98" s="25"/>
      <c r="D98" s="5" t="s">
        <v>1394</v>
      </c>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1" ht="15" customHeight="1" thickBot="1">
      <c r="A99" s="159"/>
      <c r="B99" s="7"/>
      <c r="C99" s="25"/>
      <c r="D99" s="5" t="s">
        <v>1395</v>
      </c>
      <c r="E99" s="7"/>
      <c r="F99" s="7"/>
      <c r="G99" s="7"/>
      <c r="H99" s="7"/>
      <c r="I99" s="21"/>
      <c r="J99" s="21"/>
      <c r="K99" s="21"/>
      <c r="L99" s="472"/>
      <c r="M99" s="472"/>
      <c r="N99" s="472"/>
      <c r="O99" s="472"/>
      <c r="P99" s="472"/>
      <c r="Q99" s="472"/>
      <c r="R99" s="472"/>
      <c r="S99" s="472"/>
      <c r="T99" s="472"/>
      <c r="U99" s="472"/>
      <c r="V99" s="472"/>
      <c r="W99" s="472"/>
      <c r="X99" s="472"/>
      <c r="Y99" s="472"/>
      <c r="Z99" s="472"/>
      <c r="AA99" s="472"/>
      <c r="AB99" s="472"/>
      <c r="AC99" s="472"/>
      <c r="AD99" s="472"/>
    </row>
    <row r="100" spans="1:31" ht="15" customHeight="1" thickBot="1">
      <c r="A100" s="159"/>
      <c r="B100" s="7"/>
      <c r="C100" s="25"/>
      <c r="D100" s="5" t="s">
        <v>196</v>
      </c>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row>
    <row r="101" spans="1:31" ht="15" customHeight="1">
      <c r="A101" s="159"/>
      <c r="B101" s="7"/>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row>
    <row r="102" spans="1:31" ht="24" customHeight="1">
      <c r="A102" s="159"/>
      <c r="B102" s="7"/>
      <c r="C102" s="417" t="s">
        <v>147</v>
      </c>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row>
    <row r="103" spans="1:31" ht="60" customHeight="1">
      <c r="A103" s="159"/>
      <c r="B103" s="7"/>
      <c r="C103" s="473"/>
      <c r="D103" s="474"/>
      <c r="E103" s="474"/>
      <c r="F103" s="474"/>
      <c r="G103" s="474"/>
      <c r="H103" s="474"/>
      <c r="I103" s="474"/>
      <c r="J103" s="474"/>
      <c r="K103" s="474"/>
      <c r="L103" s="474"/>
      <c r="M103" s="474"/>
      <c r="N103" s="474"/>
      <c r="O103" s="474"/>
      <c r="P103" s="474"/>
      <c r="Q103" s="474"/>
      <c r="R103" s="474"/>
      <c r="S103" s="474"/>
      <c r="T103" s="474"/>
      <c r="U103" s="474"/>
      <c r="V103" s="474"/>
      <c r="W103" s="474"/>
      <c r="X103" s="474"/>
      <c r="Y103" s="474"/>
      <c r="Z103" s="474"/>
      <c r="AA103" s="474"/>
      <c r="AB103" s="474"/>
      <c r="AC103" s="474"/>
      <c r="AD103" s="475"/>
    </row>
    <row r="104" spans="1:31" ht="15" customHeight="1">
      <c r="A104" s="159"/>
      <c r="B104" s="455" t="str">
        <f>IF(AND($C$33=1,COUNTA(C95:C100)=0),"Favor de ingresar toda la información requerida en la pregunta","")</f>
        <v/>
      </c>
      <c r="C104" s="455"/>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row>
    <row r="105" spans="1:31" ht="15" customHeight="1">
      <c r="A105" s="159"/>
      <c r="B105" s="452" t="str">
        <f>IF(OR(AG95&gt;0,AND(C99="",L99&lt;&gt;"")),"Revise la información capturada, ya que tiene datos ingresados en celdas que están sombreadas","")</f>
        <v/>
      </c>
      <c r="C105" s="452"/>
      <c r="D105" s="452"/>
      <c r="E105" s="452"/>
      <c r="F105" s="452"/>
      <c r="G105" s="452"/>
      <c r="H105" s="452"/>
      <c r="I105" s="452"/>
      <c r="J105" s="452"/>
      <c r="K105" s="452"/>
      <c r="L105" s="452"/>
      <c r="M105" s="452"/>
      <c r="N105" s="452"/>
      <c r="O105" s="452"/>
      <c r="P105" s="452"/>
      <c r="Q105" s="452"/>
      <c r="R105" s="452"/>
      <c r="S105" s="452"/>
      <c r="T105" s="452"/>
      <c r="U105" s="452"/>
      <c r="V105" s="452"/>
      <c r="W105" s="452"/>
      <c r="X105" s="452"/>
      <c r="Y105" s="452"/>
      <c r="Z105" s="452"/>
      <c r="AA105" s="452"/>
      <c r="AB105" s="452"/>
      <c r="AC105" s="452"/>
      <c r="AD105" s="452"/>
      <c r="AE105" s="452"/>
    </row>
    <row r="106" spans="1:31" ht="15" customHeight="1">
      <c r="A106" s="15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1" ht="15" customHeight="1">
      <c r="A107" s="15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row>
    <row r="108" spans="1:31" ht="15" customHeight="1">
      <c r="A108" s="15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row>
    <row r="109" spans="1:31" ht="15" customHeight="1">
      <c r="A109" s="15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row>
    <row r="110" spans="1:31" ht="15" customHeight="1">
      <c r="A110" s="17" t="s">
        <v>2021</v>
      </c>
      <c r="B110" s="476" t="s">
        <v>1396</v>
      </c>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row>
    <row r="111" spans="1:31" ht="15" customHeight="1">
      <c r="A111" s="169"/>
      <c r="B111" s="7"/>
      <c r="C111" s="465" t="s">
        <v>164</v>
      </c>
      <c r="D111" s="465"/>
      <c r="E111" s="465"/>
      <c r="F111" s="465"/>
      <c r="G111" s="465"/>
      <c r="H111" s="465"/>
      <c r="I111" s="465"/>
      <c r="J111" s="465"/>
      <c r="K111" s="465"/>
      <c r="L111" s="465"/>
      <c r="M111" s="465"/>
      <c r="N111" s="465"/>
      <c r="O111" s="465"/>
      <c r="P111" s="465"/>
      <c r="Q111" s="465"/>
      <c r="R111" s="465"/>
      <c r="S111" s="465"/>
      <c r="T111" s="465"/>
      <c r="U111" s="465"/>
      <c r="V111" s="465"/>
      <c r="W111" s="465"/>
      <c r="X111" s="465"/>
      <c r="Y111" s="465"/>
      <c r="Z111" s="465"/>
      <c r="AA111" s="465"/>
      <c r="AB111" s="465"/>
      <c r="AC111" s="465"/>
      <c r="AD111" s="465"/>
    </row>
    <row r="112" spans="1:31" ht="15" customHeight="1">
      <c r="A112" s="169"/>
      <c r="B112" s="7"/>
      <c r="C112" s="465" t="s">
        <v>165</v>
      </c>
      <c r="D112" s="465"/>
      <c r="E112" s="465"/>
      <c r="F112" s="465"/>
      <c r="G112" s="465"/>
      <c r="H112" s="465"/>
      <c r="I112" s="465"/>
      <c r="J112" s="465"/>
      <c r="K112" s="465"/>
      <c r="L112" s="465"/>
      <c r="M112" s="465"/>
      <c r="N112" s="465"/>
      <c r="O112" s="465"/>
      <c r="P112" s="465"/>
      <c r="Q112" s="465"/>
      <c r="R112" s="465"/>
      <c r="S112" s="465"/>
      <c r="T112" s="465"/>
      <c r="U112" s="465"/>
      <c r="V112" s="465"/>
      <c r="W112" s="465"/>
      <c r="X112" s="465"/>
      <c r="Y112" s="465"/>
      <c r="Z112" s="465"/>
      <c r="AA112" s="465"/>
      <c r="AB112" s="465"/>
      <c r="AC112" s="465"/>
      <c r="AD112" s="465"/>
    </row>
    <row r="113" spans="1:33" ht="15" customHeight="1" thickBot="1">
      <c r="A113" s="169"/>
      <c r="B113" s="7"/>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c r="AA113" s="142"/>
      <c r="AB113" s="142"/>
      <c r="AC113" s="142"/>
      <c r="AD113" s="142"/>
      <c r="AG113" t="s">
        <v>7256</v>
      </c>
    </row>
    <row r="114" spans="1:33" ht="15" customHeight="1" thickBot="1">
      <c r="A114" s="169"/>
      <c r="B114" s="7"/>
      <c r="C114" s="25"/>
      <c r="D114" s="5" t="s">
        <v>1397</v>
      </c>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c r="AA114" s="142"/>
      <c r="AB114" s="142"/>
      <c r="AC114" s="142"/>
      <c r="AD114" s="142"/>
      <c r="AG114" s="172">
        <f>IF(AND($C$33&lt;&gt;1,COUNTA(C114:C128)&gt;0),1,IF(AND(C128="X",COUNTA(C114:C127)&gt;0),1,0))</f>
        <v>0</v>
      </c>
    </row>
    <row r="115" spans="1:33" ht="15" customHeight="1" thickBot="1">
      <c r="A115" s="169"/>
      <c r="B115" s="7"/>
      <c r="C115" s="25"/>
      <c r="D115" s="5" t="s">
        <v>1398</v>
      </c>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c r="AA115" s="142"/>
      <c r="AB115" s="142"/>
      <c r="AC115" s="142"/>
      <c r="AD115" s="142"/>
    </row>
    <row r="116" spans="1:33" ht="15" customHeight="1" thickBot="1">
      <c r="A116" s="169"/>
      <c r="B116" s="7"/>
      <c r="C116" s="25"/>
      <c r="D116" s="5" t="s">
        <v>1399</v>
      </c>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c r="AA116" s="142"/>
      <c r="AB116" s="142"/>
      <c r="AC116" s="142"/>
      <c r="AD116" s="142"/>
    </row>
    <row r="117" spans="1:33" ht="15" customHeight="1" thickBot="1">
      <c r="A117" s="169"/>
      <c r="B117" s="7"/>
      <c r="C117" s="25"/>
      <c r="D117" s="5" t="s">
        <v>1400</v>
      </c>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c r="AA117" s="142"/>
      <c r="AB117" s="142"/>
      <c r="AC117" s="142"/>
      <c r="AD117" s="142"/>
    </row>
    <row r="118" spans="1:33" ht="15" customHeight="1" thickBot="1">
      <c r="A118" s="169"/>
      <c r="B118" s="7"/>
      <c r="C118" s="25"/>
      <c r="D118" s="5" t="s">
        <v>1401</v>
      </c>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c r="AA118" s="142"/>
      <c r="AB118" s="142"/>
      <c r="AC118" s="142"/>
      <c r="AD118" s="142"/>
    </row>
    <row r="119" spans="1:33" ht="15" customHeight="1" thickBot="1">
      <c r="A119" s="169"/>
      <c r="B119" s="7"/>
      <c r="C119" s="25"/>
      <c r="D119" s="5" t="s">
        <v>1402</v>
      </c>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c r="AA119" s="142"/>
      <c r="AB119" s="142"/>
      <c r="AC119" s="142"/>
      <c r="AD119" s="142"/>
    </row>
    <row r="120" spans="1:33" ht="15" customHeight="1" thickBot="1">
      <c r="A120" s="169"/>
      <c r="B120" s="7"/>
      <c r="C120" s="25"/>
      <c r="D120" s="5" t="s">
        <v>1403</v>
      </c>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3" ht="15" customHeight="1" thickBot="1">
      <c r="A121" s="169"/>
      <c r="B121" s="7"/>
      <c r="C121" s="25"/>
      <c r="D121" s="181" t="s">
        <v>2059</v>
      </c>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3" ht="15" customHeight="1" thickBot="1">
      <c r="A122" s="169"/>
      <c r="B122" s="7"/>
      <c r="C122" s="25"/>
      <c r="D122" s="5" t="s">
        <v>2060</v>
      </c>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3" ht="15" customHeight="1" thickBot="1">
      <c r="A123" s="169"/>
      <c r="B123" s="7"/>
      <c r="C123" s="25"/>
      <c r="D123" s="5" t="s">
        <v>2061</v>
      </c>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3" ht="15" customHeight="1" thickBot="1">
      <c r="A124" s="169"/>
      <c r="B124" s="7"/>
      <c r="C124" s="25"/>
      <c r="D124" s="5" t="s">
        <v>2065</v>
      </c>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3" ht="15" customHeight="1" thickBot="1">
      <c r="A125" s="169"/>
      <c r="B125" s="7"/>
      <c r="C125" s="25"/>
      <c r="D125" s="181" t="s">
        <v>2063</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3" ht="15" customHeight="1" thickBot="1">
      <c r="A126" s="169"/>
      <c r="B126" s="7"/>
      <c r="C126" s="25"/>
      <c r="D126" s="5" t="s">
        <v>2064</v>
      </c>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3" ht="15" customHeight="1" thickBot="1">
      <c r="A127" s="169"/>
      <c r="B127" s="7"/>
      <c r="C127" s="25"/>
      <c r="D127" s="5" t="s">
        <v>2066</v>
      </c>
      <c r="E127" s="7"/>
      <c r="F127" s="7"/>
      <c r="G127" s="7"/>
      <c r="H127" s="7"/>
      <c r="I127" s="21"/>
      <c r="J127" s="21"/>
      <c r="K127" s="21"/>
      <c r="L127" s="21"/>
      <c r="M127" s="472"/>
      <c r="N127" s="472"/>
      <c r="O127" s="472"/>
      <c r="P127" s="472"/>
      <c r="Q127" s="472"/>
      <c r="R127" s="472"/>
      <c r="S127" s="472"/>
      <c r="T127" s="472"/>
      <c r="U127" s="472"/>
      <c r="V127" s="472"/>
      <c r="W127" s="472"/>
      <c r="X127" s="472"/>
      <c r="Y127" s="472"/>
      <c r="Z127" s="472"/>
      <c r="AA127" s="472"/>
      <c r="AB127" s="472"/>
      <c r="AC127" s="472"/>
      <c r="AD127" s="472"/>
    </row>
    <row r="128" spans="1:33" ht="15" customHeight="1" thickBot="1">
      <c r="A128" s="159"/>
      <c r="B128" s="7"/>
      <c r="C128" s="25"/>
      <c r="D128" s="5" t="s">
        <v>175</v>
      </c>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row>
    <row r="129" spans="1:31" ht="15" customHeight="1">
      <c r="A129" s="159"/>
      <c r="B129" s="7"/>
      <c r="C129" s="267"/>
      <c r="D129" s="9"/>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row>
    <row r="130" spans="1:31" ht="24" customHeight="1">
      <c r="A130" s="159"/>
      <c r="B130" s="7"/>
      <c r="C130" s="417" t="s">
        <v>147</v>
      </c>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row>
    <row r="131" spans="1:31" ht="60" customHeight="1">
      <c r="C131" s="517"/>
      <c r="D131" s="517"/>
      <c r="E131" s="517"/>
      <c r="F131" s="517"/>
      <c r="G131" s="517"/>
      <c r="H131" s="517"/>
      <c r="I131" s="517"/>
      <c r="J131" s="517"/>
      <c r="K131" s="517"/>
      <c r="L131" s="517"/>
      <c r="M131" s="517"/>
      <c r="N131" s="517"/>
      <c r="O131" s="517"/>
      <c r="P131" s="517"/>
      <c r="Q131" s="517"/>
      <c r="R131" s="517"/>
      <c r="S131" s="517"/>
      <c r="T131" s="517"/>
      <c r="U131" s="517"/>
      <c r="V131" s="517"/>
      <c r="W131" s="517"/>
      <c r="X131" s="517"/>
      <c r="Y131" s="517"/>
      <c r="Z131" s="517"/>
      <c r="AA131" s="517"/>
      <c r="AB131" s="517"/>
      <c r="AC131" s="517"/>
      <c r="AD131" s="517"/>
    </row>
    <row r="132" spans="1:31" ht="15" customHeight="1">
      <c r="B132" s="455" t="str">
        <f>IF(AND($C$33=1,COUNTA(C114:C128)=0),"Favor de ingresar toda la información requerida en la pregunta","")</f>
        <v/>
      </c>
      <c r="C132" s="455"/>
      <c r="D132" s="455"/>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row>
    <row r="133" spans="1:31" ht="15" customHeight="1">
      <c r="B133" s="452" t="str">
        <f>IF(OR(AG114&gt;0,AND(C127="",M127&lt;&gt;"")),"Revise la información capturada, ya que tiene datos ingresados en celdas que están sombreadas","")</f>
        <v/>
      </c>
      <c r="C133" s="452"/>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row>
    <row r="134" spans="1:31" ht="15" customHeight="1">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row>
    <row r="135" spans="1:31" ht="15" customHeight="1"/>
    <row r="136" spans="1:31" ht="15" customHeight="1"/>
    <row r="137" spans="1:31" ht="15" customHeight="1"/>
  </sheetData>
  <sheetProtection algorithmName="SHA-512" hashValue="+XzUgDCVOfrfAymf5y53PSusoNzOmRy6TxH+CHnCdfJvv/LSBr7O5AF+SwROBAhBIgfS5pNzaAZPOfbZHrZs4Q==" saltValue="iug0/2E7XHD+WDPaEM5AkA==" spinCount="100000" sheet="1" objects="1" scenarios="1"/>
  <mergeCells count="127">
    <mergeCell ref="B132:AE132"/>
    <mergeCell ref="B133:AE133"/>
    <mergeCell ref="AM33:AN33"/>
    <mergeCell ref="AO33:AP33"/>
    <mergeCell ref="AQ33:AR33"/>
    <mergeCell ref="AS33:AT33"/>
    <mergeCell ref="AU33:AV33"/>
    <mergeCell ref="AW33:AX33"/>
    <mergeCell ref="B37:AE37"/>
    <mergeCell ref="B38:AE38"/>
    <mergeCell ref="B39:AE39"/>
    <mergeCell ref="C112:AD112"/>
    <mergeCell ref="M127:AD127"/>
    <mergeCell ref="C130:AD130"/>
    <mergeCell ref="C131:AD131"/>
    <mergeCell ref="C93:AD93"/>
    <mergeCell ref="L99:AD99"/>
    <mergeCell ref="C102:AD102"/>
    <mergeCell ref="C103:AD103"/>
    <mergeCell ref="B110:AD110"/>
    <mergeCell ref="C111:AD111"/>
    <mergeCell ref="B104:AE104"/>
    <mergeCell ref="B105:AE105"/>
    <mergeCell ref="C81:E81"/>
    <mergeCell ref="F81:AD81"/>
    <mergeCell ref="C83:AD83"/>
    <mergeCell ref="C84:AD84"/>
    <mergeCell ref="B91:AD91"/>
    <mergeCell ref="C92:AD92"/>
    <mergeCell ref="D78:R78"/>
    <mergeCell ref="S78:X78"/>
    <mergeCell ref="Y78:AD78"/>
    <mergeCell ref="D79:R79"/>
    <mergeCell ref="S79:X79"/>
    <mergeCell ref="Y79:AD79"/>
    <mergeCell ref="B82:AE82"/>
    <mergeCell ref="B85:AE85"/>
    <mergeCell ref="B86:AE86"/>
    <mergeCell ref="D76:R76"/>
    <mergeCell ref="S76:X76"/>
    <mergeCell ref="Y76:AD76"/>
    <mergeCell ref="D77:R77"/>
    <mergeCell ref="S77:X77"/>
    <mergeCell ref="Y77:AD77"/>
    <mergeCell ref="D74:R74"/>
    <mergeCell ref="S74:X74"/>
    <mergeCell ref="Y74:AD74"/>
    <mergeCell ref="D75:R75"/>
    <mergeCell ref="S75:X75"/>
    <mergeCell ref="Y75:AD75"/>
    <mergeCell ref="D72:R72"/>
    <mergeCell ref="S72:X72"/>
    <mergeCell ref="Y72:AD72"/>
    <mergeCell ref="D73:R73"/>
    <mergeCell ref="S73:X73"/>
    <mergeCell ref="Y73:AD73"/>
    <mergeCell ref="C70:R70"/>
    <mergeCell ref="S70:X70"/>
    <mergeCell ref="Y70:AD70"/>
    <mergeCell ref="D71:R71"/>
    <mergeCell ref="S71:X71"/>
    <mergeCell ref="Y71:AD71"/>
    <mergeCell ref="C57:AD57"/>
    <mergeCell ref="B64:AD64"/>
    <mergeCell ref="C65:AD65"/>
    <mergeCell ref="C66:AD66"/>
    <mergeCell ref="C67:AD67"/>
    <mergeCell ref="C68:AD68"/>
    <mergeCell ref="C45:AD45"/>
    <mergeCell ref="C46:AD46"/>
    <mergeCell ref="C54:E54"/>
    <mergeCell ref="F54:AD54"/>
    <mergeCell ref="C56:AD56"/>
    <mergeCell ref="J51:AD51"/>
    <mergeCell ref="B58:AE58"/>
    <mergeCell ref="B59:AE59"/>
    <mergeCell ref="B55:AE55"/>
    <mergeCell ref="AA33:AB33"/>
    <mergeCell ref="AC33:AD33"/>
    <mergeCell ref="C35:AD35"/>
    <mergeCell ref="C36:AD36"/>
    <mergeCell ref="B43:AD43"/>
    <mergeCell ref="C44:AD44"/>
    <mergeCell ref="C33:P33"/>
    <mergeCell ref="Q33:R33"/>
    <mergeCell ref="S33:T33"/>
    <mergeCell ref="U33:V33"/>
    <mergeCell ref="W33:X33"/>
    <mergeCell ref="Y33:Z33"/>
    <mergeCell ref="B40:AE40"/>
    <mergeCell ref="B41:AE41"/>
    <mergeCell ref="B42:AE42"/>
    <mergeCell ref="C31:P32"/>
    <mergeCell ref="Q31:V31"/>
    <mergeCell ref="W31:AD31"/>
    <mergeCell ref="Q32:R32"/>
    <mergeCell ref="S32:T32"/>
    <mergeCell ref="U32:V32"/>
    <mergeCell ref="W32:X32"/>
    <mergeCell ref="Y32:Z32"/>
    <mergeCell ref="AA32:AB32"/>
    <mergeCell ref="AC32:AD32"/>
    <mergeCell ref="C22:AD22"/>
    <mergeCell ref="B24:AD24"/>
    <mergeCell ref="C25:AD25"/>
    <mergeCell ref="C27:AD27"/>
    <mergeCell ref="C28:AD28"/>
    <mergeCell ref="C29:AD29"/>
    <mergeCell ref="C16:AD16"/>
    <mergeCell ref="C17:AD17"/>
    <mergeCell ref="C18:AD18"/>
    <mergeCell ref="B19:AD19"/>
    <mergeCell ref="C20:AD20"/>
    <mergeCell ref="C21:AD21"/>
    <mergeCell ref="C26:AD26"/>
    <mergeCell ref="B10:AD10"/>
    <mergeCell ref="B11:AD11"/>
    <mergeCell ref="C12:AD12"/>
    <mergeCell ref="C13:AD13"/>
    <mergeCell ref="C14:AD14"/>
    <mergeCell ref="C15:AD15"/>
    <mergeCell ref="B1:AD1"/>
    <mergeCell ref="B3:AD3"/>
    <mergeCell ref="B5:AD5"/>
    <mergeCell ref="AA7:AD7"/>
    <mergeCell ref="B8:L8"/>
    <mergeCell ref="N8:O8"/>
  </mergeCells>
  <conditionalFormatting sqref="C48:C51">
    <cfRule type="expression" dxfId="80" priority="22">
      <formula>$C$52="X"</formula>
    </cfRule>
  </conditionalFormatting>
  <conditionalFormatting sqref="C48:C52">
    <cfRule type="expression" dxfId="79" priority="21">
      <formula>$C$33&lt;&gt;1</formula>
    </cfRule>
  </conditionalFormatting>
  <conditionalFormatting sqref="C95:C99">
    <cfRule type="expression" dxfId="78" priority="8">
      <formula>$C$100="X"</formula>
    </cfRule>
  </conditionalFormatting>
  <conditionalFormatting sqref="C95:C100">
    <cfRule type="expression" dxfId="77" priority="7">
      <formula>$C$33&lt;&gt;1</formula>
    </cfRule>
  </conditionalFormatting>
  <conditionalFormatting sqref="C114:C127">
    <cfRule type="expression" dxfId="76" priority="6">
      <formula>$C$128="X"</formula>
    </cfRule>
  </conditionalFormatting>
  <conditionalFormatting sqref="C114:C128">
    <cfRule type="expression" dxfId="75" priority="5">
      <formula>$C$33&lt;&gt;1</formula>
    </cfRule>
  </conditionalFormatting>
  <conditionalFormatting sqref="C28:AD28">
    <cfRule type="expression" dxfId="74" priority="25">
      <formula>AND(AL33&gt;0,C36="")</formula>
    </cfRule>
  </conditionalFormatting>
  <conditionalFormatting sqref="C29:AD29">
    <cfRule type="expression" dxfId="73" priority="23">
      <formula>AND(C33&gt;2,C36="")</formula>
    </cfRule>
  </conditionalFormatting>
  <conditionalFormatting sqref="F54:AD54">
    <cfRule type="expression" dxfId="72" priority="19">
      <formula>C49=""</formula>
    </cfRule>
    <cfRule type="expression" dxfId="71" priority="20">
      <formula>AND(C49="X",F54="")</formula>
    </cfRule>
  </conditionalFormatting>
  <conditionalFormatting sqref="F81:AD81">
    <cfRule type="expression" dxfId="70" priority="11">
      <formula>S79&lt;&gt;1</formula>
    </cfRule>
    <cfRule type="expression" dxfId="69" priority="12">
      <formula>AND(S79=1, F81="")</formula>
    </cfRule>
  </conditionalFormatting>
  <conditionalFormatting sqref="J51:AD51">
    <cfRule type="expression" dxfId="68" priority="17">
      <formula>C51=""</formula>
    </cfRule>
    <cfRule type="expression" dxfId="67" priority="18">
      <formula>AND(C51="X",J51="")</formula>
    </cfRule>
  </conditionalFormatting>
  <conditionalFormatting sqref="L99:AD99">
    <cfRule type="expression" dxfId="66" priority="9">
      <formula>C99=""</formula>
    </cfRule>
    <cfRule type="expression" dxfId="65" priority="10">
      <formula>AND(C99="X",L99="")</formula>
    </cfRule>
  </conditionalFormatting>
  <conditionalFormatting sqref="M127:AD127">
    <cfRule type="expression" dxfId="64" priority="3">
      <formula>C127=""</formula>
    </cfRule>
    <cfRule type="expression" dxfId="63" priority="4">
      <formula>AND(C127="X",M127="")</formula>
    </cfRule>
  </conditionalFormatting>
  <conditionalFormatting sqref="Q33:AD33">
    <cfRule type="expression" dxfId="62" priority="26">
      <formula>$C$33&gt;1</formula>
    </cfRule>
  </conditionalFormatting>
  <conditionalFormatting sqref="S71:AD77">
    <cfRule type="expression" dxfId="61" priority="15">
      <formula>$C$33&lt;&gt;1</formula>
    </cfRule>
  </conditionalFormatting>
  <conditionalFormatting sqref="S78:AD78">
    <cfRule type="expression" dxfId="60" priority="13">
      <formula>OR($C$33&lt;&gt;1,COUNTA($C$48:$C$49)=0)</formula>
    </cfRule>
  </conditionalFormatting>
  <conditionalFormatting sqref="S79:AD79">
    <cfRule type="expression" dxfId="59" priority="14">
      <formula>$C$33&lt;&gt;1</formula>
    </cfRule>
  </conditionalFormatting>
  <conditionalFormatting sqref="W33:AB33">
    <cfRule type="expression" dxfId="58" priority="24">
      <formula>$AC$33="X"</formula>
    </cfRule>
  </conditionalFormatting>
  <conditionalFormatting sqref="Y71:AD79">
    <cfRule type="expression" dxfId="57" priority="16">
      <formula>OR($S71&gt;1,$AC$33="X")</formula>
    </cfRule>
  </conditionalFormatting>
  <dataValidations disablePrompts="1" count="3">
    <dataValidation type="list" allowBlank="1" showInputMessage="1" showErrorMessage="1" sqref="C33:P33 S71:X79" xr:uid="{2087CD8C-F960-4CAD-8849-239C9EFC7E80}">
      <formula1>"1,2,3,9"</formula1>
    </dataValidation>
    <dataValidation type="list" allowBlank="1" showInputMessage="1" showErrorMessage="1" sqref="AC33:AD33 C48:C52 C95:C100 C114:C128" xr:uid="{976C56CE-7D14-4E33-B020-AD421B244F70}">
      <formula1>"X"</formula1>
    </dataValidation>
    <dataValidation type="list" allowBlank="1" showInputMessage="1" showErrorMessage="1" sqref="Y71:AD79" xr:uid="{B21659D5-FD2B-4457-819A-317574BD2D3F}">
      <formula1>"1,2,9"</formula1>
    </dataValidation>
  </dataValidations>
  <hyperlinks>
    <hyperlink ref="AA7:AD7" location="Índice!B29" display="Índice" xr:uid="{A22D6DA8-536E-4327-9EFE-B11FE333EB4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VIII
Cuestionario</oddHeader>
    <oddFooter>&amp;LCenso Nacional de Gobiernos Estatales 2024&amp;R&amp;P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9B3F-1015-4410-B274-2A76B06294EE}">
  <dimension ref="A1:AG55"/>
  <sheetViews>
    <sheetView showGridLines="0" zoomScaleNormal="100" zoomScaleSheetLayoutView="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3" width="0" style="10" hidden="1" customWidth="1"/>
    <col min="34" max="16384" width="11.42578125" style="10" hidden="1"/>
  </cols>
  <sheetData>
    <row r="1" spans="1:30"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B5" s="372" t="s">
        <v>1849</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0" ht="15" customHeight="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row>
    <row r="8" spans="1:30" ht="15" customHeight="1" thickBot="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0" ht="15" customHeight="1" thickBot="1"/>
    <row r="10" spans="1:30" ht="15" customHeight="1" thickBot="1">
      <c r="A10" s="163" t="s">
        <v>135</v>
      </c>
      <c r="B10" s="708" t="s">
        <v>2022</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10"/>
    </row>
    <row r="11" spans="1:30" ht="15" customHeight="1">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c r="A12" s="159"/>
      <c r="B12" s="160"/>
      <c r="C12" s="464" t="s">
        <v>1760</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8"/>
    </row>
    <row r="13" spans="1:30" ht="24" customHeight="1">
      <c r="A13" s="159"/>
      <c r="B13" s="160"/>
      <c r="C13" s="464" t="s">
        <v>133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512"/>
    </row>
    <row r="14" spans="1:30" ht="36" customHeight="1">
      <c r="A14" s="159"/>
      <c r="B14" s="160"/>
      <c r="C14" s="417" t="s">
        <v>1638</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row>
    <row r="15" spans="1:30" ht="48" customHeight="1">
      <c r="A15" s="159"/>
      <c r="B15" s="160"/>
      <c r="C15" s="417" t="s">
        <v>1639</v>
      </c>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8"/>
    </row>
    <row r="16" spans="1:30" ht="15" customHeight="1">
      <c r="A16" s="159"/>
      <c r="B16" s="162"/>
      <c r="C16" s="421" t="s">
        <v>134</v>
      </c>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2"/>
    </row>
    <row r="17" spans="1:33" ht="15" customHeight="1">
      <c r="A17" s="159"/>
      <c r="B17" s="725" t="s">
        <v>1344</v>
      </c>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726"/>
    </row>
    <row r="18" spans="1:33" ht="24" customHeight="1">
      <c r="A18" s="159"/>
      <c r="B18" s="238"/>
      <c r="C18" s="513" t="s">
        <v>1712</v>
      </c>
      <c r="D18" s="514"/>
      <c r="E18" s="514"/>
      <c r="F18" s="514"/>
      <c r="G18" s="514"/>
      <c r="H18" s="514"/>
      <c r="I18" s="514"/>
      <c r="J18" s="514"/>
      <c r="K18" s="514"/>
      <c r="L18" s="514"/>
      <c r="M18" s="514"/>
      <c r="N18" s="514"/>
      <c r="O18" s="514"/>
      <c r="P18" s="514"/>
      <c r="Q18" s="514"/>
      <c r="R18" s="514"/>
      <c r="S18" s="514"/>
      <c r="T18" s="514"/>
      <c r="U18" s="514"/>
      <c r="V18" s="514"/>
      <c r="W18" s="514"/>
      <c r="X18" s="514"/>
      <c r="Y18" s="514"/>
      <c r="Z18" s="514"/>
      <c r="AA18" s="514"/>
      <c r="AB18" s="514"/>
      <c r="AC18" s="514"/>
      <c r="AD18" s="515"/>
    </row>
    <row r="19" spans="1:33" ht="15" customHeight="1">
      <c r="A19" s="15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row>
    <row r="20" spans="1:33" ht="24" customHeight="1">
      <c r="A20" s="177" t="s">
        <v>1415</v>
      </c>
      <c r="B20" s="476" t="s">
        <v>2067</v>
      </c>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row>
    <row r="21" spans="1:33" ht="15" customHeight="1">
      <c r="A21" s="169"/>
      <c r="B21" s="7"/>
      <c r="C21" s="465" t="s">
        <v>164</v>
      </c>
      <c r="D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row>
    <row r="22" spans="1:33" ht="15" customHeight="1">
      <c r="A22" s="169"/>
      <c r="B22" s="7"/>
      <c r="C22" s="465" t="s">
        <v>1405</v>
      </c>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5"/>
    </row>
    <row r="23" spans="1:33" ht="15" customHeight="1" thickBot="1">
      <c r="A23" s="169"/>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G23" t="s">
        <v>7256</v>
      </c>
    </row>
    <row r="24" spans="1:33" ht="15" customHeight="1" thickBot="1">
      <c r="A24" s="169"/>
      <c r="B24" s="7"/>
      <c r="C24" s="25"/>
      <c r="D24" s="5" t="s">
        <v>1406</v>
      </c>
      <c r="E24" s="7"/>
      <c r="F24" s="7"/>
      <c r="G24" s="7"/>
      <c r="H24" s="7"/>
      <c r="I24" s="7"/>
      <c r="J24" s="7"/>
      <c r="K24" s="7"/>
      <c r="L24" s="7"/>
      <c r="M24" s="7"/>
      <c r="N24" s="7"/>
      <c r="O24" s="7"/>
      <c r="P24" s="7"/>
      <c r="Q24" s="7"/>
      <c r="R24" s="7"/>
      <c r="S24" s="7"/>
      <c r="T24" s="7"/>
      <c r="U24" s="7"/>
      <c r="V24" s="7"/>
      <c r="W24" s="7"/>
      <c r="X24" s="7"/>
      <c r="Y24" s="7"/>
      <c r="Z24" s="7"/>
      <c r="AA24" s="7"/>
      <c r="AB24" s="7"/>
      <c r="AC24" s="7"/>
      <c r="AD24" s="7"/>
      <c r="AG24" s="172">
        <f>IF(AND(C32="X",COUNTA(C24:C31)&gt;0),1,IF(AND(C31="X",COUNTA(C24:C30,C32)&gt;0),1,0))</f>
        <v>0</v>
      </c>
    </row>
    <row r="25" spans="1:33" ht="15" customHeight="1" thickBot="1">
      <c r="A25" s="169"/>
      <c r="B25" s="7"/>
      <c r="C25" s="25"/>
      <c r="D25" s="181" t="s">
        <v>1407</v>
      </c>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3" ht="15" customHeight="1" thickBot="1">
      <c r="A26" s="169"/>
      <c r="B26" s="7"/>
      <c r="C26" s="25"/>
      <c r="D26" s="5" t="s">
        <v>1408</v>
      </c>
      <c r="E26" s="7"/>
      <c r="F26" s="7"/>
      <c r="G26" s="7"/>
      <c r="H26" s="7"/>
      <c r="I26" s="7"/>
      <c r="J26" s="7"/>
      <c r="K26" s="7"/>
      <c r="L26" s="7"/>
      <c r="M26" s="7"/>
      <c r="N26" s="7"/>
      <c r="O26" s="7"/>
      <c r="P26" s="7"/>
      <c r="Q26" s="7"/>
      <c r="R26" s="7"/>
      <c r="S26" s="7"/>
      <c r="T26" s="7"/>
      <c r="U26" s="7"/>
      <c r="V26" s="7"/>
      <c r="W26" s="7"/>
      <c r="X26" s="7"/>
      <c r="Y26" s="7"/>
      <c r="Z26" s="7"/>
      <c r="AA26" s="7"/>
      <c r="AB26" s="7"/>
      <c r="AC26" s="7"/>
      <c r="AD26" s="7"/>
    </row>
    <row r="27" spans="1:33" ht="15" customHeight="1" thickBot="1">
      <c r="A27" s="169"/>
      <c r="B27" s="7"/>
      <c r="C27" s="25"/>
      <c r="D27" s="5" t="s">
        <v>1409</v>
      </c>
      <c r="E27" s="7"/>
      <c r="F27" s="7"/>
      <c r="G27" s="7"/>
      <c r="H27" s="7"/>
      <c r="I27" s="7"/>
      <c r="J27" s="7"/>
      <c r="K27" s="7"/>
      <c r="L27" s="7"/>
      <c r="M27" s="7"/>
      <c r="N27" s="7"/>
      <c r="O27" s="7"/>
      <c r="P27" s="7"/>
      <c r="Q27" s="7"/>
      <c r="R27" s="7"/>
      <c r="S27" s="7"/>
      <c r="T27" s="7"/>
      <c r="U27" s="7"/>
      <c r="V27" s="7"/>
      <c r="W27" s="7"/>
      <c r="X27" s="7"/>
      <c r="Y27" s="7"/>
      <c r="Z27" s="7"/>
      <c r="AA27" s="7"/>
      <c r="AB27" s="7"/>
      <c r="AC27" s="7"/>
      <c r="AD27" s="7"/>
    </row>
    <row r="28" spans="1:33" ht="15" customHeight="1" thickBot="1">
      <c r="A28" s="169"/>
      <c r="B28" s="7"/>
      <c r="C28" s="25"/>
      <c r="D28" s="5" t="s">
        <v>1410</v>
      </c>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1:33" ht="15" customHeight="1" thickBot="1">
      <c r="A29" s="169"/>
      <c r="B29" s="7"/>
      <c r="C29" s="25"/>
      <c r="D29" s="5" t="s">
        <v>1411</v>
      </c>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3" ht="15" customHeight="1" thickBot="1">
      <c r="A30" s="169"/>
      <c r="B30" s="7"/>
      <c r="C30" s="25"/>
      <c r="D30" s="5" t="s">
        <v>1412</v>
      </c>
      <c r="E30" s="7"/>
      <c r="F30" s="7"/>
      <c r="G30" s="7"/>
      <c r="H30" s="7"/>
      <c r="I30" s="21"/>
      <c r="J30" s="21"/>
      <c r="K30" s="472"/>
      <c r="L30" s="472"/>
      <c r="M30" s="472"/>
      <c r="N30" s="472"/>
      <c r="O30" s="472"/>
      <c r="P30" s="472"/>
      <c r="Q30" s="472"/>
      <c r="R30" s="472"/>
      <c r="S30" s="472"/>
      <c r="T30" s="472"/>
      <c r="U30" s="472"/>
      <c r="V30" s="472"/>
      <c r="W30" s="472"/>
      <c r="X30" s="472"/>
      <c r="Y30" s="472"/>
      <c r="Z30" s="472"/>
      <c r="AA30" s="472"/>
      <c r="AB30" s="472"/>
      <c r="AC30" s="472"/>
      <c r="AD30" s="472"/>
    </row>
    <row r="31" spans="1:33" ht="15" customHeight="1" thickBot="1">
      <c r="A31" s="169"/>
      <c r="B31" s="7"/>
      <c r="C31" s="25"/>
      <c r="D31" s="5" t="s">
        <v>2068</v>
      </c>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3" ht="15" customHeight="1" thickBot="1">
      <c r="A32" s="169"/>
      <c r="B32" s="7"/>
      <c r="C32" s="25"/>
      <c r="D32" s="5" t="s">
        <v>196</v>
      </c>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1" ht="15" customHeight="1">
      <c r="A33" s="169"/>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1" ht="24" customHeight="1">
      <c r="A34" s="159"/>
      <c r="B34" s="7"/>
      <c r="C34" s="417" t="s">
        <v>147</v>
      </c>
      <c r="D34" s="417"/>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row>
    <row r="35" spans="1:31" ht="60" customHeight="1">
      <c r="A35" s="159"/>
      <c r="B35" s="7"/>
      <c r="C35" s="473"/>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c r="AC35" s="474"/>
      <c r="AD35" s="475"/>
    </row>
    <row r="36" spans="1:31" ht="15" customHeight="1">
      <c r="A36" s="159"/>
      <c r="B36" s="452" t="str">
        <f>IF(OR(AG24&gt;0,AND(C30="",K30&lt;&gt;"")),"Revise la información capturada, ya que tiene datos ingresados en celdas que están sombreadas","")</f>
        <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row>
    <row r="37" spans="1:31" ht="15" customHeight="1">
      <c r="A37" s="15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row>
    <row r="38" spans="1:31" ht="15" customHeight="1">
      <c r="A38" s="15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row>
    <row r="39" spans="1:31" ht="15" customHeight="1">
      <c r="A39" s="15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1" ht="15" customHeight="1">
      <c r="A40" s="159"/>
      <c r="B40" s="9"/>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c r="AA40" s="325"/>
      <c r="AB40" s="325"/>
      <c r="AC40" s="325"/>
      <c r="AD40" s="325"/>
    </row>
    <row r="41" spans="1:31" ht="15" customHeight="1">
      <c r="A41" s="15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row>
    <row r="42" spans="1:31" ht="15" customHeight="1">
      <c r="A42" s="177" t="s">
        <v>1417</v>
      </c>
      <c r="B42" s="476" t="s">
        <v>1632</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row>
    <row r="43" spans="1:31" ht="24" customHeight="1">
      <c r="A43" s="169"/>
      <c r="B43" s="7"/>
      <c r="C43" s="507" t="s">
        <v>198</v>
      </c>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1:31" ht="24" customHeight="1">
      <c r="A44" s="169"/>
      <c r="B44" s="7"/>
      <c r="C44" s="464" t="s">
        <v>2069</v>
      </c>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row>
    <row r="45" spans="1:31" ht="15" customHeight="1" thickBot="1">
      <c r="A45" s="169"/>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1" ht="15" customHeight="1" thickBot="1">
      <c r="A46" s="169"/>
      <c r="B46" s="7"/>
      <c r="C46" s="606"/>
      <c r="D46" s="607"/>
      <c r="E46" s="607"/>
      <c r="F46" s="608"/>
      <c r="G46" s="218" t="s">
        <v>1414</v>
      </c>
      <c r="H46" s="7"/>
      <c r="I46" s="7"/>
      <c r="J46" s="7"/>
      <c r="K46" s="7"/>
      <c r="L46" s="7"/>
      <c r="M46" s="7"/>
      <c r="N46" s="7"/>
      <c r="O46" s="7"/>
      <c r="P46" s="7"/>
      <c r="Q46" s="7"/>
      <c r="R46" s="7"/>
      <c r="S46" s="7"/>
      <c r="T46" s="7"/>
      <c r="U46" s="7"/>
      <c r="V46" s="7"/>
      <c r="W46" s="7"/>
      <c r="X46" s="7"/>
      <c r="Y46" s="7"/>
      <c r="Z46" s="7"/>
      <c r="AA46" s="7"/>
      <c r="AB46" s="7"/>
      <c r="AC46" s="7"/>
      <c r="AD46" s="7"/>
    </row>
    <row r="47" spans="1:31" ht="15" customHeight="1">
      <c r="A47" s="159"/>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1" ht="24" customHeight="1">
      <c r="A48" s="159"/>
      <c r="B48" s="7"/>
      <c r="C48" s="417" t="s">
        <v>147</v>
      </c>
      <c r="D48" s="417"/>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row>
    <row r="49" spans="1:31" ht="60" customHeight="1">
      <c r="A49" s="159"/>
      <c r="B49" s="7"/>
      <c r="C49" s="473"/>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5"/>
    </row>
    <row r="50" spans="1:31" ht="15" customHeight="1">
      <c r="B50" s="455" t="str">
        <f>IF(C24="","",IF(C46&lt;&gt;"","","Favor de ingresar toda la información requerida en la pregunta"))</f>
        <v/>
      </c>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row>
    <row r="51" spans="1:31" ht="15" customHeight="1">
      <c r="B51" s="456" t="str">
        <f>IF(C24="","",IF(COUNTIF(C46,"NS")&lt;&gt;0,"Alerta: debido a que cuenta con registros NS, debe proporcionar una justificación en el area de comentarios al final de la pregunta",""))</f>
        <v/>
      </c>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row>
    <row r="52" spans="1:31" ht="15" customHeight="1">
      <c r="B52" s="452" t="str">
        <f>IF(AND(C24="",C46&lt;&gt;""),"Revise la información capturada, ya que tiene datos ingresados en celdas que están sombreadas","")</f>
        <v/>
      </c>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row>
    <row r="53" spans="1:31" ht="15" customHeight="1"/>
    <row r="54" spans="1:31" ht="15" customHeight="1"/>
    <row r="55" spans="1:31" ht="15" customHeight="1"/>
  </sheetData>
  <sheetProtection algorithmName="SHA-512" hashValue="2m35qQ7DBPnkhrLOzRtSf8Iu99TRxCGVIZJH/HIBQk+kl1bOtcnxXUcPRhzGFb/4oq1WvgM6QoE7yq5fDLRd3g==" saltValue="0Nb2CXL81VLdlzJm4DkALw==" spinCount="100000" sheet="1" objects="1" scenarios="1"/>
  <mergeCells count="31">
    <mergeCell ref="K30:AD30"/>
    <mergeCell ref="C34:AD34"/>
    <mergeCell ref="B52:AE52"/>
    <mergeCell ref="C46:F46"/>
    <mergeCell ref="C48:AD48"/>
    <mergeCell ref="C49:AD49"/>
    <mergeCell ref="C35:AD35"/>
    <mergeCell ref="B42:AD42"/>
    <mergeCell ref="C43:AD43"/>
    <mergeCell ref="B51:AE51"/>
    <mergeCell ref="B50:AE50"/>
    <mergeCell ref="C44:AD44"/>
    <mergeCell ref="B36:AE36"/>
    <mergeCell ref="B1:AD1"/>
    <mergeCell ref="B3:AD3"/>
    <mergeCell ref="B5:AD5"/>
    <mergeCell ref="AA7:AD7"/>
    <mergeCell ref="B8:L8"/>
    <mergeCell ref="N8:O8"/>
    <mergeCell ref="C22:AD22"/>
    <mergeCell ref="B10:AD10"/>
    <mergeCell ref="B11:AD11"/>
    <mergeCell ref="C12:AD12"/>
    <mergeCell ref="C13:AD13"/>
    <mergeCell ref="C14:AD14"/>
    <mergeCell ref="C15:AD15"/>
    <mergeCell ref="C16:AD16"/>
    <mergeCell ref="B17:AD17"/>
    <mergeCell ref="C18:AD18"/>
    <mergeCell ref="B20:AD20"/>
    <mergeCell ref="C21:AD21"/>
  </mergeCells>
  <conditionalFormatting sqref="C24:C30">
    <cfRule type="expression" dxfId="56" priority="7">
      <formula>$C$31="X"</formula>
    </cfRule>
  </conditionalFormatting>
  <conditionalFormatting sqref="C24:C31">
    <cfRule type="expression" dxfId="55" priority="8">
      <formula>$C$32="X"</formula>
    </cfRule>
  </conditionalFormatting>
  <conditionalFormatting sqref="C32">
    <cfRule type="expression" dxfId="54" priority="6">
      <formula>$C$31="X"</formula>
    </cfRule>
  </conditionalFormatting>
  <conditionalFormatting sqref="C46:F46">
    <cfRule type="expression" dxfId="53" priority="3">
      <formula>C24=""</formula>
    </cfRule>
  </conditionalFormatting>
  <conditionalFormatting sqref="K30:AD30">
    <cfRule type="expression" dxfId="52" priority="4">
      <formula>C30=""</formula>
    </cfRule>
    <cfRule type="expression" dxfId="51" priority="5">
      <formula>AND(C30="X",K30="")</formula>
    </cfRule>
  </conditionalFormatting>
  <dataValidations count="1">
    <dataValidation type="list" allowBlank="1" showInputMessage="1" showErrorMessage="1" sqref="C24:C32" xr:uid="{D053FF02-452E-44CD-ADFD-78377DF6D0CB}">
      <formula1>"X"</formula1>
    </dataValidation>
  </dataValidations>
  <hyperlinks>
    <hyperlink ref="AA7:AD7" location="Índice!B31" display="Índice" xr:uid="{44E9BB76-2990-478C-ABB1-2AF72774590C}"/>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IX
Cuestionario</oddHeader>
    <oddFooter>&amp;LCenso Nacional de Gobiernos Estatales 2024&amp;R&amp;P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74EE5-A81A-4B56-BAA2-79B0E421289C}">
  <dimension ref="A1:DX1091"/>
  <sheetViews>
    <sheetView showGridLines="0" zoomScaleNormal="100" zoomScaleSheetLayoutView="7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11.42578125" style="10" hidden="1"/>
  </cols>
  <sheetData>
    <row r="1" spans="1:30"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B5" s="372" t="s">
        <v>1851</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0" ht="15" customHeight="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row>
    <row r="8" spans="1:30" ht="15" customHeight="1" thickBot="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0" ht="15" customHeight="1" thickBot="1"/>
    <row r="10" spans="1:30" ht="15" customHeight="1" thickBot="1">
      <c r="A10" s="163" t="s">
        <v>135</v>
      </c>
      <c r="B10" s="708" t="s">
        <v>2034</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10"/>
    </row>
    <row r="11" spans="1:30" ht="15" customHeight="1">
      <c r="A11" s="159"/>
      <c r="B11" s="495" t="s">
        <v>132</v>
      </c>
      <c r="C11" s="496"/>
      <c r="D11" s="496"/>
      <c r="E11" s="496"/>
      <c r="F11" s="496"/>
      <c r="G11" s="496"/>
      <c r="H11" s="496"/>
      <c r="I11" s="496"/>
      <c r="J11" s="496"/>
      <c r="K11" s="496"/>
      <c r="L11" s="496"/>
      <c r="M11" s="496"/>
      <c r="N11" s="496"/>
      <c r="O11" s="496"/>
      <c r="P11" s="496"/>
      <c r="Q11" s="496"/>
      <c r="R11" s="496"/>
      <c r="S11" s="496"/>
      <c r="T11" s="496"/>
      <c r="U11" s="496"/>
      <c r="V11" s="496"/>
      <c r="W11" s="496"/>
      <c r="X11" s="496"/>
      <c r="Y11" s="496"/>
      <c r="Z11" s="496"/>
      <c r="AA11" s="496"/>
      <c r="AB11" s="496"/>
      <c r="AC11" s="496"/>
      <c r="AD11" s="497"/>
    </row>
    <row r="12" spans="1:30" ht="24" customHeight="1">
      <c r="A12" s="159"/>
      <c r="B12" s="160"/>
      <c r="C12" s="464" t="s">
        <v>1760</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8"/>
    </row>
    <row r="13" spans="1:30" ht="24" customHeight="1">
      <c r="A13" s="159"/>
      <c r="B13" s="160"/>
      <c r="C13" s="464" t="s">
        <v>133</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512"/>
    </row>
    <row r="14" spans="1:30" ht="15" customHeight="1">
      <c r="A14" s="159"/>
      <c r="B14" s="160"/>
      <c r="C14" s="417" t="s">
        <v>2219</v>
      </c>
      <c r="D14" s="507"/>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704"/>
    </row>
    <row r="15" spans="1:30" ht="24" customHeight="1">
      <c r="A15" s="159"/>
      <c r="B15" s="160"/>
      <c r="C15" s="417" t="s">
        <v>2162</v>
      </c>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8"/>
    </row>
    <row r="16" spans="1:30" ht="36" customHeight="1">
      <c r="A16" s="159"/>
      <c r="B16" s="160"/>
      <c r="C16" s="417" t="s">
        <v>1653</v>
      </c>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8"/>
    </row>
    <row r="17" spans="1:34" ht="48" customHeight="1">
      <c r="A17" s="159"/>
      <c r="B17" s="160"/>
      <c r="C17" s="417" t="s">
        <v>1654</v>
      </c>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8"/>
    </row>
    <row r="18" spans="1:34" ht="15" customHeight="1">
      <c r="A18" s="159"/>
      <c r="B18" s="162"/>
      <c r="C18" s="421" t="s">
        <v>1359</v>
      </c>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2"/>
    </row>
    <row r="19" spans="1:34" ht="15" customHeight="1">
      <c r="A19" s="159"/>
      <c r="B19" s="748" t="s">
        <v>1344</v>
      </c>
      <c r="C19" s="748"/>
      <c r="D19" s="748"/>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748"/>
      <c r="AD19" s="748"/>
    </row>
    <row r="20" spans="1:34" ht="36" customHeight="1">
      <c r="A20" s="159"/>
      <c r="B20" s="237"/>
      <c r="C20" s="417" t="s">
        <v>1713</v>
      </c>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8"/>
    </row>
    <row r="21" spans="1:34" ht="48" customHeight="1">
      <c r="A21" s="159"/>
      <c r="B21" s="237"/>
      <c r="C21" s="464" t="s">
        <v>1714</v>
      </c>
      <c r="D21" s="464"/>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98"/>
    </row>
    <row r="22" spans="1:34" ht="36" customHeight="1">
      <c r="A22" s="159"/>
      <c r="B22" s="237"/>
      <c r="C22" s="464" t="s">
        <v>2212</v>
      </c>
      <c r="D22" s="464"/>
      <c r="E22" s="464"/>
      <c r="F22" s="464"/>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98"/>
    </row>
    <row r="23" spans="1:34" ht="24" customHeight="1">
      <c r="A23" s="159"/>
      <c r="B23" s="237"/>
      <c r="C23" s="299"/>
      <c r="D23" s="464" t="s">
        <v>2213</v>
      </c>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98"/>
    </row>
    <row r="24" spans="1:34" ht="36" customHeight="1">
      <c r="A24" s="159"/>
      <c r="B24" s="237"/>
      <c r="C24" s="299"/>
      <c r="D24" s="464" t="s">
        <v>2214</v>
      </c>
      <c r="E24" s="464"/>
      <c r="F24" s="464"/>
      <c r="G24" s="464"/>
      <c r="H24" s="464"/>
      <c r="I24" s="464"/>
      <c r="J24" s="464"/>
      <c r="K24" s="464"/>
      <c r="L24" s="464"/>
      <c r="M24" s="464"/>
      <c r="N24" s="464"/>
      <c r="O24" s="464"/>
      <c r="P24" s="464"/>
      <c r="Q24" s="464"/>
      <c r="R24" s="464"/>
      <c r="S24" s="464"/>
      <c r="T24" s="464"/>
      <c r="U24" s="464"/>
      <c r="V24" s="464"/>
      <c r="W24" s="464"/>
      <c r="X24" s="464"/>
      <c r="Y24" s="464"/>
      <c r="Z24" s="464"/>
      <c r="AA24" s="464"/>
      <c r="AB24" s="464"/>
      <c r="AC24" s="464"/>
      <c r="AD24" s="498"/>
    </row>
    <row r="25" spans="1:34" ht="36" customHeight="1">
      <c r="A25" s="159"/>
      <c r="B25" s="238"/>
      <c r="C25" s="513" t="s">
        <v>2190</v>
      </c>
      <c r="D25" s="513"/>
      <c r="E25" s="513"/>
      <c r="F25" s="513"/>
      <c r="G25" s="513"/>
      <c r="H25" s="513"/>
      <c r="I25" s="513"/>
      <c r="J25" s="513"/>
      <c r="K25" s="513"/>
      <c r="L25" s="513"/>
      <c r="M25" s="513"/>
      <c r="N25" s="513"/>
      <c r="O25" s="513"/>
      <c r="P25" s="513"/>
      <c r="Q25" s="513"/>
      <c r="R25" s="513"/>
      <c r="S25" s="513"/>
      <c r="T25" s="513"/>
      <c r="U25" s="513"/>
      <c r="V25" s="513"/>
      <c r="W25" s="513"/>
      <c r="X25" s="513"/>
      <c r="Y25" s="513"/>
      <c r="Z25" s="513"/>
      <c r="AA25" s="513"/>
      <c r="AB25" s="513"/>
      <c r="AC25" s="513"/>
      <c r="AD25" s="605"/>
    </row>
    <row r="26" spans="1:34" ht="15" customHeight="1">
      <c r="A26" s="15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row>
    <row r="27" spans="1:34" ht="24" customHeight="1">
      <c r="A27" s="177" t="s">
        <v>2023</v>
      </c>
      <c r="B27" s="476" t="s">
        <v>2193</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row>
    <row r="28" spans="1:34" ht="24" customHeight="1">
      <c r="A28" s="177"/>
      <c r="B28" s="164"/>
      <c r="C28" s="465" t="s">
        <v>2194</v>
      </c>
      <c r="D28" s="465"/>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row>
    <row r="29" spans="1:34" ht="15" customHeight="1">
      <c r="A29" s="177"/>
      <c r="B29" s="164"/>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4" ht="24" customHeight="1">
      <c r="A30" s="177"/>
      <c r="B30" s="164"/>
      <c r="C30" s="469" t="s">
        <v>2195</v>
      </c>
      <c r="D30" s="470"/>
      <c r="E30" s="470"/>
      <c r="F30" s="470"/>
      <c r="G30" s="470"/>
      <c r="H30" s="470"/>
      <c r="I30" s="470"/>
      <c r="J30" s="470"/>
      <c r="K30" s="470"/>
      <c r="L30" s="470"/>
      <c r="M30" s="470"/>
      <c r="N30" s="470"/>
      <c r="O30" s="470"/>
      <c r="P30" s="471"/>
      <c r="Q30" s="469" t="s">
        <v>1416</v>
      </c>
      <c r="R30" s="470"/>
      <c r="S30" s="470"/>
      <c r="T30" s="470"/>
      <c r="U30" s="470"/>
      <c r="V30" s="470"/>
      <c r="W30" s="470"/>
      <c r="X30" s="470"/>
      <c r="Y30" s="470"/>
      <c r="Z30" s="470"/>
      <c r="AA30" s="470"/>
      <c r="AB30" s="470"/>
      <c r="AC30" s="470"/>
      <c r="AD30" s="471"/>
      <c r="AF30" t="s">
        <v>2243</v>
      </c>
      <c r="AG30" t="s">
        <v>2233</v>
      </c>
      <c r="AH30" t="s">
        <v>2234</v>
      </c>
    </row>
    <row r="31" spans="1:34" ht="15" customHeight="1">
      <c r="A31" s="177"/>
      <c r="B31" s="164"/>
      <c r="C31" s="521"/>
      <c r="D31" s="522"/>
      <c r="E31" s="522"/>
      <c r="F31" s="522"/>
      <c r="G31" s="522"/>
      <c r="H31" s="522"/>
      <c r="I31" s="522"/>
      <c r="J31" s="522"/>
      <c r="K31" s="522"/>
      <c r="L31" s="522"/>
      <c r="M31" s="522"/>
      <c r="N31" s="522"/>
      <c r="O31" s="522"/>
      <c r="P31" s="523"/>
      <c r="Q31" s="574"/>
      <c r="R31" s="575"/>
      <c r="S31" s="575"/>
      <c r="T31" s="575"/>
      <c r="U31" s="575"/>
      <c r="V31" s="575"/>
      <c r="W31" s="575"/>
      <c r="X31" s="575"/>
      <c r="Y31" s="575"/>
      <c r="Z31" s="575"/>
      <c r="AA31" s="575"/>
      <c r="AB31" s="575"/>
      <c r="AC31" s="575"/>
      <c r="AD31" s="576"/>
      <c r="AF31" s="172">
        <f>IF(AND(C31=1,Q31=0),1,0)</f>
        <v>0</v>
      </c>
      <c r="AG31" s="172">
        <f>IF(C31=1,IF(COUNTA(Q31:AD31)=1,0,1),IF(C31="",IF(COUNTA(Q31:AD31)&gt;0,1,0),0))</f>
        <v>0</v>
      </c>
      <c r="AH31" s="172">
        <f>IF(C31&gt;1,IF(COUNTA(Q31:AD31)=0,0,1),0)</f>
        <v>0</v>
      </c>
    </row>
    <row r="32" spans="1:34" ht="15" customHeight="1">
      <c r="A32" s="169"/>
      <c r="B32" s="7"/>
      <c r="C32" s="6"/>
      <c r="D32" s="6"/>
      <c r="E32" s="6"/>
      <c r="F32" s="6"/>
      <c r="G32" s="218"/>
      <c r="H32" s="7"/>
      <c r="I32" s="7"/>
      <c r="J32" s="7"/>
      <c r="K32" s="7"/>
      <c r="L32" s="7"/>
      <c r="M32" s="7"/>
      <c r="N32" s="7"/>
      <c r="O32" s="7"/>
      <c r="P32" s="7"/>
      <c r="Q32" s="7"/>
      <c r="R32" s="7"/>
      <c r="S32" s="7"/>
      <c r="T32" s="7"/>
      <c r="U32" s="7"/>
      <c r="V32" s="7"/>
      <c r="W32" s="7"/>
      <c r="X32" s="7"/>
      <c r="Y32" s="7"/>
      <c r="Z32" s="7"/>
      <c r="AA32" s="7"/>
      <c r="AB32" s="7"/>
      <c r="AC32" s="7"/>
      <c r="AD32" s="7"/>
    </row>
    <row r="33" spans="1:36" ht="24" customHeight="1">
      <c r="A33" s="159"/>
      <c r="B33" s="7"/>
      <c r="C33" s="417" t="s">
        <v>147</v>
      </c>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row>
    <row r="34" spans="1:36" ht="60" customHeight="1">
      <c r="A34" s="159"/>
      <c r="B34" s="7"/>
      <c r="C34" s="473"/>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5"/>
    </row>
    <row r="35" spans="1:36" ht="15" customHeight="1">
      <c r="A35" s="159"/>
      <c r="B35" s="455" t="str">
        <f>IF(AG31=0,"","Favor de ingresar toda la información requerida en la pregunta")</f>
        <v/>
      </c>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row>
    <row r="36" spans="1:36" ht="15" customHeight="1">
      <c r="A36" s="159"/>
      <c r="B36" s="456" t="str">
        <f>IF(COUNTIF(Q31,"NS")&lt;&gt;0,"Alerta: debido a que cuenta con registros NS, debe proporcionar una justificación en el area de comentarios al final de la pregunta","")</f>
        <v/>
      </c>
      <c r="C36" s="45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row>
    <row r="37" spans="1:36" ht="15" customHeight="1">
      <c r="A37" s="159"/>
      <c r="B37" s="452" t="str">
        <f>IF(AH31&gt;0,"Revise la información capturada, ya que tiene datos ingresados en celdas que están sombreadas","")</f>
        <v/>
      </c>
      <c r="C37" s="452"/>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row>
    <row r="38" spans="1:36" ht="15" customHeight="1">
      <c r="A38" s="159"/>
      <c r="B38" s="452" t="str">
        <f>IF(AF31=0,"","Debido a que cuenta con registro(s) con el código 1, el total de la fila respectiva debe ser mayor a cero")</f>
        <v/>
      </c>
      <c r="C38" s="452"/>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row>
    <row r="39" spans="1:36" ht="15" customHeight="1">
      <c r="A39" s="15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row>
    <row r="40" spans="1:36" ht="15" customHeight="1">
      <c r="A40" s="15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row>
    <row r="41" spans="1:36" ht="24" customHeight="1">
      <c r="A41" s="177" t="s">
        <v>2024</v>
      </c>
      <c r="B41" s="476" t="s">
        <v>2211</v>
      </c>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row>
    <row r="42" spans="1:36" ht="24" customHeight="1">
      <c r="A42" s="177"/>
      <c r="B42" s="186"/>
      <c r="C42" s="464" t="s">
        <v>2209</v>
      </c>
      <c r="D42" s="464"/>
      <c r="E42" s="464"/>
      <c r="F42" s="464"/>
      <c r="G42" s="464"/>
      <c r="H42" s="464"/>
      <c r="I42" s="464"/>
      <c r="J42" s="464"/>
      <c r="K42" s="464"/>
      <c r="L42" s="464"/>
      <c r="M42" s="464"/>
      <c r="N42" s="464"/>
      <c r="O42" s="464"/>
      <c r="P42" s="464"/>
      <c r="Q42" s="464"/>
      <c r="R42" s="464"/>
      <c r="S42" s="464"/>
      <c r="T42" s="464"/>
      <c r="U42" s="464"/>
      <c r="V42" s="464"/>
      <c r="W42" s="464"/>
      <c r="X42" s="464"/>
      <c r="Y42" s="464"/>
      <c r="Z42" s="464"/>
      <c r="AA42" s="464"/>
      <c r="AB42" s="464"/>
      <c r="AC42" s="464"/>
      <c r="AD42" s="464"/>
    </row>
    <row r="43" spans="1:36" ht="36" customHeight="1">
      <c r="A43" s="177"/>
      <c r="B43" s="164"/>
      <c r="C43" s="464" t="s">
        <v>2210</v>
      </c>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4"/>
      <c r="AB43" s="464"/>
      <c r="AC43" s="464"/>
      <c r="AD43" s="464"/>
    </row>
    <row r="44" spans="1:36" ht="24" customHeight="1">
      <c r="A44" s="177"/>
      <c r="B44" s="164"/>
      <c r="C44" s="464" t="s">
        <v>2222</v>
      </c>
      <c r="D44" s="464"/>
      <c r="E44" s="464"/>
      <c r="F44" s="464"/>
      <c r="G44" s="464"/>
      <c r="H44" s="464"/>
      <c r="I44" s="464"/>
      <c r="J44" s="464"/>
      <c r="K44" s="464"/>
      <c r="L44" s="464"/>
      <c r="M44" s="464"/>
      <c r="N44" s="464"/>
      <c r="O44" s="464"/>
      <c r="P44" s="464"/>
      <c r="Q44" s="464"/>
      <c r="R44" s="464"/>
      <c r="S44" s="464"/>
      <c r="T44" s="464"/>
      <c r="U44" s="464"/>
      <c r="V44" s="464"/>
      <c r="W44" s="464"/>
      <c r="X44" s="464"/>
      <c r="Y44" s="464"/>
      <c r="Z44" s="464"/>
      <c r="AA44" s="464"/>
      <c r="AB44" s="464"/>
      <c r="AC44" s="464"/>
      <c r="AD44" s="464"/>
    </row>
    <row r="45" spans="1:36" ht="15" customHeight="1">
      <c r="A45" s="17"/>
      <c r="B45" s="20"/>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row>
    <row r="46" spans="1:36" ht="15" customHeight="1">
      <c r="A46" s="17"/>
      <c r="B46" s="20"/>
      <c r="C46" s="410" t="s">
        <v>2206</v>
      </c>
      <c r="D46" s="410"/>
      <c r="E46" s="410"/>
      <c r="F46" s="410"/>
      <c r="G46" s="410"/>
      <c r="H46" s="410"/>
      <c r="I46" s="410"/>
      <c r="J46" s="410"/>
      <c r="K46" s="410"/>
      <c r="L46" s="410"/>
      <c r="M46" s="410"/>
      <c r="N46" s="410"/>
      <c r="O46" s="410"/>
      <c r="P46" s="410"/>
      <c r="Q46" s="410"/>
      <c r="R46" s="410"/>
      <c r="S46" s="410"/>
      <c r="T46" s="410"/>
      <c r="U46" s="410"/>
      <c r="V46" s="410"/>
      <c r="W46" s="410"/>
      <c r="X46" s="410"/>
      <c r="Y46" s="410" t="s">
        <v>1416</v>
      </c>
      <c r="Z46" s="410"/>
      <c r="AA46" s="410"/>
      <c r="AB46" s="410"/>
      <c r="AC46" s="410"/>
      <c r="AD46" s="410"/>
      <c r="AG46" t="s">
        <v>2233</v>
      </c>
      <c r="AH46" t="s">
        <v>2234</v>
      </c>
      <c r="AI46" t="s">
        <v>2294</v>
      </c>
      <c r="AJ46" t="s">
        <v>2295</v>
      </c>
    </row>
    <row r="47" spans="1:36" ht="15" customHeight="1">
      <c r="A47" s="17"/>
      <c r="B47" s="20"/>
      <c r="C47" s="202" t="s">
        <v>89</v>
      </c>
      <c r="D47" s="589" t="s">
        <v>2221</v>
      </c>
      <c r="E47" s="589"/>
      <c r="F47" s="589"/>
      <c r="G47" s="589"/>
      <c r="H47" s="589"/>
      <c r="I47" s="589"/>
      <c r="J47" s="589"/>
      <c r="K47" s="589"/>
      <c r="L47" s="589"/>
      <c r="M47" s="589"/>
      <c r="N47" s="589"/>
      <c r="O47" s="589"/>
      <c r="P47" s="589"/>
      <c r="Q47" s="589"/>
      <c r="R47" s="589"/>
      <c r="S47" s="589"/>
      <c r="T47" s="589"/>
      <c r="U47" s="589"/>
      <c r="V47" s="589"/>
      <c r="W47" s="589"/>
      <c r="X47" s="589"/>
      <c r="Y47" s="524"/>
      <c r="Z47" s="524"/>
      <c r="AA47" s="524"/>
      <c r="AB47" s="524"/>
      <c r="AC47" s="524"/>
      <c r="AD47" s="524"/>
      <c r="AG47" s="172">
        <f>IF(C31=1,IF(COUNTA(Y47:AD51)=5,0,1),0)</f>
        <v>0</v>
      </c>
      <c r="AH47" s="172">
        <f>IF(C31&lt;&gt;1,IF(COUNTA(Y47:AD51)=0,0,1),0)</f>
        <v>0</v>
      </c>
      <c r="AI47" s="172" cm="1">
        <f t="array" ref="AI47">IF(OR(Y52={"NS","NA"},Q31={"NS","NA"}),0,IF(Y52&gt;=Q31,0,1))</f>
        <v>0</v>
      </c>
      <c r="AJ47" cm="1">
        <f t="array" ref="AJ47">IF(OR(Y47={"NS","NA"},$Q$31={"NS","NA"}),0,IF(Y47&lt;=$Q$31,0,1))</f>
        <v>0</v>
      </c>
    </row>
    <row r="48" spans="1:36" ht="24" customHeight="1">
      <c r="A48" s="17"/>
      <c r="B48" s="20"/>
      <c r="C48" s="202" t="s">
        <v>90</v>
      </c>
      <c r="D48" s="479" t="s">
        <v>2207</v>
      </c>
      <c r="E48" s="479"/>
      <c r="F48" s="479"/>
      <c r="G48" s="479"/>
      <c r="H48" s="479"/>
      <c r="I48" s="479"/>
      <c r="J48" s="479"/>
      <c r="K48" s="479"/>
      <c r="L48" s="479"/>
      <c r="M48" s="479"/>
      <c r="N48" s="479"/>
      <c r="O48" s="479"/>
      <c r="P48" s="479"/>
      <c r="Q48" s="479"/>
      <c r="R48" s="479"/>
      <c r="S48" s="479"/>
      <c r="T48" s="479"/>
      <c r="U48" s="479"/>
      <c r="V48" s="479"/>
      <c r="W48" s="479"/>
      <c r="X48" s="479"/>
      <c r="Y48" s="524"/>
      <c r="Z48" s="524"/>
      <c r="AA48" s="524"/>
      <c r="AB48" s="524"/>
      <c r="AC48" s="524"/>
      <c r="AD48" s="524"/>
      <c r="AJ48" cm="1">
        <f t="array" ref="AJ48">IF(OR(Y48={"NS","NA"},$Q$31={"NS","NA"}),0,IF(Y48&lt;=$Q$31,0,1))</f>
        <v>0</v>
      </c>
    </row>
    <row r="49" spans="1:36" ht="36" customHeight="1">
      <c r="A49" s="17"/>
      <c r="B49" s="20"/>
      <c r="C49" s="202" t="s">
        <v>92</v>
      </c>
      <c r="D49" s="479" t="s">
        <v>2223</v>
      </c>
      <c r="E49" s="479"/>
      <c r="F49" s="479"/>
      <c r="G49" s="479"/>
      <c r="H49" s="479"/>
      <c r="I49" s="479"/>
      <c r="J49" s="479"/>
      <c r="K49" s="479"/>
      <c r="L49" s="479"/>
      <c r="M49" s="479"/>
      <c r="N49" s="479"/>
      <c r="O49" s="479"/>
      <c r="P49" s="479"/>
      <c r="Q49" s="479"/>
      <c r="R49" s="479"/>
      <c r="S49" s="479"/>
      <c r="T49" s="479"/>
      <c r="U49" s="479"/>
      <c r="V49" s="479"/>
      <c r="W49" s="479"/>
      <c r="X49" s="479"/>
      <c r="Y49" s="524"/>
      <c r="Z49" s="524"/>
      <c r="AA49" s="524"/>
      <c r="AB49" s="524"/>
      <c r="AC49" s="524"/>
      <c r="AD49" s="524"/>
      <c r="AJ49" cm="1">
        <f t="array" ref="AJ49">IF(OR(Y49={"NS","NA"},$Q$31={"NS","NA"}),0,IF(Y49&lt;=$Q$31,0,1))</f>
        <v>0</v>
      </c>
    </row>
    <row r="50" spans="1:36" ht="24" customHeight="1">
      <c r="A50" s="17"/>
      <c r="B50" s="20"/>
      <c r="C50" s="202" t="s">
        <v>93</v>
      </c>
      <c r="D50" s="479" t="s">
        <v>2208</v>
      </c>
      <c r="E50" s="479"/>
      <c r="F50" s="479"/>
      <c r="G50" s="479"/>
      <c r="H50" s="479"/>
      <c r="I50" s="479"/>
      <c r="J50" s="479"/>
      <c r="K50" s="479"/>
      <c r="L50" s="479"/>
      <c r="M50" s="479"/>
      <c r="N50" s="479"/>
      <c r="O50" s="479"/>
      <c r="P50" s="479"/>
      <c r="Q50" s="479"/>
      <c r="R50" s="479"/>
      <c r="S50" s="479"/>
      <c r="T50" s="479"/>
      <c r="U50" s="479"/>
      <c r="V50" s="479"/>
      <c r="W50" s="479"/>
      <c r="X50" s="479"/>
      <c r="Y50" s="524"/>
      <c r="Z50" s="524"/>
      <c r="AA50" s="524"/>
      <c r="AB50" s="524"/>
      <c r="AC50" s="524"/>
      <c r="AD50" s="524"/>
      <c r="AJ50" cm="1">
        <f t="array" ref="AJ50">IF(OR(Y50={"NS","NA"},$Q$31={"NS","NA"}),0,IF(Y50&lt;=$Q$31,0,1))</f>
        <v>0</v>
      </c>
    </row>
    <row r="51" spans="1:36" ht="15" customHeight="1">
      <c r="A51" s="17"/>
      <c r="B51" s="20"/>
      <c r="C51" s="202" t="s">
        <v>95</v>
      </c>
      <c r="D51" s="589" t="s">
        <v>281</v>
      </c>
      <c r="E51" s="589"/>
      <c r="F51" s="589"/>
      <c r="G51" s="589"/>
      <c r="H51" s="589"/>
      <c r="I51" s="589"/>
      <c r="J51" s="589"/>
      <c r="K51" s="589"/>
      <c r="L51" s="589"/>
      <c r="M51" s="589"/>
      <c r="N51" s="589"/>
      <c r="O51" s="589"/>
      <c r="P51" s="589"/>
      <c r="Q51" s="589"/>
      <c r="R51" s="589"/>
      <c r="S51" s="589"/>
      <c r="T51" s="589"/>
      <c r="U51" s="589"/>
      <c r="V51" s="589"/>
      <c r="W51" s="589"/>
      <c r="X51" s="589"/>
      <c r="Y51" s="524"/>
      <c r="Z51" s="524"/>
      <c r="AA51" s="524"/>
      <c r="AB51" s="524"/>
      <c r="AC51" s="524"/>
      <c r="AD51" s="524"/>
      <c r="AJ51" cm="1">
        <f t="array" ref="AJ51">IF(OR(Y51={"NS","NA"},$Q$31={"NS","NA"}),0,IF(Y51&lt;=$Q$31,0,1))</f>
        <v>0</v>
      </c>
    </row>
    <row r="52" spans="1:36" ht="15" customHeight="1">
      <c r="A52" s="17"/>
      <c r="B52" s="20"/>
      <c r="C52" s="24"/>
      <c r="D52" s="236"/>
      <c r="E52" s="236"/>
      <c r="F52" s="236"/>
      <c r="G52" s="236"/>
      <c r="H52" s="236"/>
      <c r="I52" s="236"/>
      <c r="J52" s="236"/>
      <c r="K52" s="236"/>
      <c r="L52" s="236"/>
      <c r="M52" s="236"/>
      <c r="N52" s="236"/>
      <c r="O52" s="236"/>
      <c r="P52" s="236"/>
      <c r="Q52" s="236"/>
      <c r="R52" s="236"/>
      <c r="S52" s="236"/>
      <c r="T52" s="236"/>
      <c r="U52" s="236"/>
      <c r="V52" s="236"/>
      <c r="W52" s="236"/>
      <c r="X52" s="243" t="s">
        <v>261</v>
      </c>
      <c r="Y52" s="611">
        <f>IF(AND(SUM(Y47:Y51)=0,COUNTIF(Y47:Y51,"NS")&gt;0),"NS",IF(AND(SUM(Y47:Y51)=0,COUNTIF(Y47:Y51,0)&gt;0),0,IF(AND(SUM(Y47:Y51)=0,COUNTIF(Y47:Y51,"NA")&gt;0),"NA",SUM(Y47:Y51))))</f>
        <v>0</v>
      </c>
      <c r="Z52" s="611"/>
      <c r="AA52" s="611"/>
      <c r="AB52" s="611"/>
      <c r="AC52" s="611"/>
      <c r="AD52" s="611"/>
      <c r="AJ52" s="327">
        <f>SUM(AJ47:AJ51)</f>
        <v>0</v>
      </c>
    </row>
    <row r="53" spans="1:36" ht="15" customHeight="1">
      <c r="A53" s="17"/>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row>
    <row r="54" spans="1:36" ht="45" customHeight="1">
      <c r="A54" s="17"/>
      <c r="B54" s="12"/>
      <c r="C54" s="640" t="s">
        <v>2205</v>
      </c>
      <c r="D54" s="640"/>
      <c r="E54" s="641"/>
      <c r="F54" s="412"/>
      <c r="G54" s="393"/>
      <c r="H54" s="393"/>
      <c r="I54" s="393"/>
      <c r="J54" s="393"/>
      <c r="K54" s="393"/>
      <c r="L54" s="393"/>
      <c r="M54" s="393"/>
      <c r="N54" s="393"/>
      <c r="O54" s="393"/>
      <c r="P54" s="393"/>
      <c r="Q54" s="393"/>
      <c r="R54" s="393"/>
      <c r="S54" s="393"/>
      <c r="T54" s="393"/>
      <c r="U54" s="393"/>
      <c r="V54" s="393"/>
      <c r="W54" s="393"/>
      <c r="X54" s="393"/>
      <c r="Y54" s="393"/>
      <c r="Z54" s="393"/>
      <c r="AA54" s="393"/>
      <c r="AB54" s="393"/>
      <c r="AC54" s="393"/>
      <c r="AD54" s="413"/>
    </row>
    <row r="55" spans="1:36" ht="15" customHeight="1">
      <c r="A55" s="17"/>
      <c r="B55" s="452" t="str">
        <f>IF(AND(Y50&gt;0,Y50&lt;&gt;"NA",Y50&lt;&gt;"NS",F54=""),"Debido a que cuenta con un valor mayor a cero en el numeral 4, debe anotar el nombre de dicha(s) autoridad(es)","")</f>
        <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1:36" ht="24" customHeight="1">
      <c r="A56" s="159"/>
      <c r="B56"/>
      <c r="C56" s="417" t="s">
        <v>147</v>
      </c>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row>
    <row r="57" spans="1:36" ht="60" customHeight="1">
      <c r="A57" s="18"/>
      <c r="B57" s="12"/>
      <c r="C57" s="577"/>
      <c r="D57" s="577"/>
      <c r="E57" s="577"/>
      <c r="F57" s="577"/>
      <c r="G57" s="577"/>
      <c r="H57" s="577"/>
      <c r="I57" s="577"/>
      <c r="J57" s="577"/>
      <c r="K57" s="577"/>
      <c r="L57" s="577"/>
      <c r="M57" s="577"/>
      <c r="N57" s="577"/>
      <c r="O57" s="577"/>
      <c r="P57" s="577"/>
      <c r="Q57" s="577"/>
      <c r="R57" s="577"/>
      <c r="S57" s="577"/>
      <c r="T57" s="577"/>
      <c r="U57" s="577"/>
      <c r="V57" s="577"/>
      <c r="W57" s="577"/>
      <c r="X57" s="577"/>
      <c r="Y57" s="577"/>
      <c r="Z57" s="577"/>
      <c r="AA57" s="577"/>
      <c r="AB57" s="577"/>
      <c r="AC57" s="577"/>
      <c r="AD57" s="577"/>
    </row>
    <row r="58" spans="1:36" ht="15" customHeight="1">
      <c r="A58" s="159"/>
      <c r="B58" s="455" t="str">
        <f>IF(AG47=0,"","Favor de ingresar toda la información requerida en la pregunta")</f>
        <v/>
      </c>
      <c r="C58" s="455"/>
      <c r="D58" s="455"/>
      <c r="E58" s="455"/>
      <c r="F58" s="455"/>
      <c r="G58" s="455"/>
      <c r="H58" s="455"/>
      <c r="I58" s="455"/>
      <c r="J58" s="455"/>
      <c r="K58" s="455"/>
      <c r="L58" s="455"/>
      <c r="M58" s="455"/>
      <c r="N58" s="455"/>
      <c r="O58" s="455"/>
      <c r="P58" s="455"/>
      <c r="Q58" s="455"/>
      <c r="R58" s="455"/>
      <c r="S58" s="455"/>
      <c r="T58" s="455"/>
      <c r="U58" s="455"/>
      <c r="V58" s="455"/>
      <c r="W58" s="455"/>
      <c r="X58" s="455"/>
      <c r="Y58" s="455"/>
      <c r="Z58" s="455"/>
      <c r="AA58" s="455"/>
      <c r="AB58" s="455"/>
      <c r="AC58" s="455"/>
      <c r="AD58" s="455"/>
      <c r="AE58" s="455"/>
    </row>
    <row r="59" spans="1:36" ht="15" customHeight="1">
      <c r="A59" s="159"/>
      <c r="B59" s="456" t="str">
        <f>IF(C31&lt;&gt;1,"",IF(COUNTIF(Y47:AD51,"NS")&lt;&gt;0,"Alerta: debido a que cuenta con registros NS, debe proporcionar una justificación en el area de comentarios al final de la pregunta",""))</f>
        <v/>
      </c>
      <c r="C59" s="456"/>
      <c r="D59" s="456"/>
      <c r="E59" s="456"/>
      <c r="F59" s="456"/>
      <c r="G59" s="456"/>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row>
    <row r="60" spans="1:36" ht="15" customHeight="1">
      <c r="A60" s="159"/>
      <c r="B60" s="452" t="str">
        <f>IF(AH47&gt;0,"Revise la información capturada, ya que tiene datos ingresados en celdas que están sombreadas","")</f>
        <v/>
      </c>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row>
    <row r="61" spans="1:36" ht="15" customHeight="1">
      <c r="A61" s="159"/>
      <c r="B61" s="450" t="str">
        <f>IF(C31&lt;&gt;1,"",IF(AI47&gt;0,"Favor de revisar la instrucción 1, debido a que no se cumplen con los criterios mencionados",""))</f>
        <v/>
      </c>
      <c r="C61" s="450"/>
      <c r="D61" s="450"/>
      <c r="E61" s="450"/>
      <c r="F61" s="450"/>
      <c r="G61" s="450"/>
      <c r="H61" s="450"/>
      <c r="I61" s="450"/>
      <c r="J61" s="450"/>
      <c r="K61" s="450"/>
      <c r="L61" s="450"/>
      <c r="M61" s="450"/>
      <c r="N61" s="450"/>
      <c r="O61" s="450"/>
      <c r="P61" s="450"/>
      <c r="Q61" s="450"/>
      <c r="R61" s="450"/>
      <c r="S61" s="450"/>
      <c r="T61" s="450"/>
      <c r="U61" s="450"/>
      <c r="V61" s="450"/>
      <c r="W61" s="450"/>
      <c r="X61" s="450"/>
      <c r="Y61" s="450"/>
      <c r="Z61" s="450"/>
      <c r="AA61" s="450"/>
      <c r="AB61" s="450"/>
      <c r="AC61" s="450"/>
      <c r="AD61" s="450"/>
      <c r="AE61" s="450"/>
    </row>
    <row r="62" spans="1:36" ht="15" customHeight="1">
      <c r="A62" s="159"/>
      <c r="B62" s="451" t="str">
        <f>IF(C31&lt;&gt;1,"",IF(AJ52&gt;0,"Alerta: debe de proporcionar una justificación de acuerdo a lo establecido en la instrucción 2",""))</f>
        <v/>
      </c>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1"/>
      <c r="AD62" s="451"/>
      <c r="AE62" s="451"/>
    </row>
    <row r="63" spans="1:36" ht="15" customHeight="1">
      <c r="A63" s="159"/>
      <c r="B63" s="328"/>
      <c r="C63" s="328"/>
      <c r="D63" s="328"/>
      <c r="E63" s="328"/>
      <c r="F63" s="328"/>
      <c r="G63" s="328"/>
      <c r="H63" s="328"/>
      <c r="I63" s="328"/>
      <c r="J63" s="328"/>
      <c r="K63" s="328"/>
      <c r="L63" s="328"/>
      <c r="M63" s="328"/>
      <c r="N63" s="328"/>
      <c r="O63" s="328"/>
      <c r="P63" s="328"/>
      <c r="Q63" s="328"/>
      <c r="R63" s="328"/>
      <c r="S63" s="328"/>
      <c r="T63" s="328"/>
      <c r="U63" s="328"/>
      <c r="V63" s="328"/>
      <c r="W63" s="328"/>
      <c r="X63" s="328"/>
      <c r="Y63" s="328"/>
      <c r="Z63" s="328"/>
      <c r="AA63" s="328"/>
      <c r="AB63" s="328"/>
      <c r="AC63" s="328"/>
      <c r="AD63" s="328"/>
      <c r="AE63" s="328"/>
    </row>
    <row r="64" spans="1:36" ht="24" customHeight="1">
      <c r="A64" s="177" t="s">
        <v>2025</v>
      </c>
      <c r="B64" s="476" t="s">
        <v>2071</v>
      </c>
      <c r="C64" s="476"/>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row>
    <row r="65" spans="1:35" ht="24" customHeight="1">
      <c r="A65" s="169"/>
      <c r="B65" s="7"/>
      <c r="C65" s="465" t="s">
        <v>2073</v>
      </c>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row>
    <row r="66" spans="1:35" ht="24" customHeight="1">
      <c r="A66" s="169"/>
      <c r="B66" s="7"/>
      <c r="C66" s="464" t="s">
        <v>2079</v>
      </c>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C66" s="464"/>
      <c r="AD66" s="464"/>
    </row>
    <row r="67" spans="1:35" ht="24" customHeight="1">
      <c r="A67" s="169"/>
      <c r="B67" s="7"/>
      <c r="C67" s="464" t="s">
        <v>2080</v>
      </c>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C67" s="464"/>
      <c r="AD67" s="464"/>
    </row>
    <row r="68" spans="1:35" ht="24" customHeight="1">
      <c r="A68" s="169"/>
      <c r="B68" s="7"/>
      <c r="C68" s="464" t="s">
        <v>2077</v>
      </c>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C68" s="464"/>
      <c r="AD68" s="464"/>
    </row>
    <row r="69" spans="1:35" ht="24" customHeight="1">
      <c r="A69" s="169"/>
      <c r="B69" s="7"/>
      <c r="C69" s="464" t="s">
        <v>2078</v>
      </c>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C69" s="464"/>
      <c r="AD69" s="464"/>
    </row>
    <row r="70" spans="1:35" ht="15" customHeight="1">
      <c r="A70" s="169"/>
      <c r="B70" s="7"/>
      <c r="C70" s="161"/>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row>
    <row r="71" spans="1:35" ht="48" customHeight="1">
      <c r="A71" s="159"/>
      <c r="B71" s="7"/>
      <c r="C71" s="248" t="s">
        <v>1418</v>
      </c>
      <c r="D71" s="469" t="s">
        <v>2072</v>
      </c>
      <c r="E71" s="470"/>
      <c r="F71" s="471"/>
      <c r="G71" s="469" t="s">
        <v>1419</v>
      </c>
      <c r="H71" s="470"/>
      <c r="I71" s="470"/>
      <c r="J71" s="470"/>
      <c r="K71" s="470"/>
      <c r="L71" s="470"/>
      <c r="M71" s="470"/>
      <c r="N71" s="470"/>
      <c r="O71" s="470"/>
      <c r="P71" s="470"/>
      <c r="Q71" s="470"/>
      <c r="R71" s="470"/>
      <c r="S71" s="470"/>
      <c r="T71" s="470"/>
      <c r="U71" s="470"/>
      <c r="V71" s="470"/>
      <c r="W71" s="470"/>
      <c r="X71" s="471"/>
      <c r="Y71" s="500" t="s">
        <v>1416</v>
      </c>
      <c r="Z71" s="501"/>
      <c r="AA71" s="501"/>
      <c r="AB71" s="501"/>
      <c r="AC71" s="501"/>
      <c r="AD71" s="502"/>
      <c r="AE71"/>
      <c r="AG71" t="s">
        <v>2233</v>
      </c>
      <c r="AH71" t="s">
        <v>2234</v>
      </c>
      <c r="AI71" t="s">
        <v>7259</v>
      </c>
    </row>
    <row r="72" spans="1:35" ht="15" customHeight="1">
      <c r="A72" s="159"/>
      <c r="B72" s="7"/>
      <c r="C72" s="720" t="s">
        <v>1420</v>
      </c>
      <c r="D72" s="414" t="s">
        <v>642</v>
      </c>
      <c r="E72" s="414"/>
      <c r="F72" s="414"/>
      <c r="G72" s="581" t="s">
        <v>1421</v>
      </c>
      <c r="H72" s="582"/>
      <c r="I72" s="582"/>
      <c r="J72" s="582"/>
      <c r="K72" s="582"/>
      <c r="L72" s="582"/>
      <c r="M72" s="582"/>
      <c r="N72" s="582"/>
      <c r="O72" s="582"/>
      <c r="P72" s="582"/>
      <c r="Q72" s="582"/>
      <c r="R72" s="582"/>
      <c r="S72" s="582"/>
      <c r="T72" s="582"/>
      <c r="U72" s="582"/>
      <c r="V72" s="582"/>
      <c r="W72" s="582"/>
      <c r="X72" s="583"/>
      <c r="Y72" s="524"/>
      <c r="Z72" s="524"/>
      <c r="AA72" s="524"/>
      <c r="AB72" s="524"/>
      <c r="AC72" s="524"/>
      <c r="AD72" s="524"/>
      <c r="AE72"/>
      <c r="AG72" s="172">
        <f>IF($C$31=1,IF(COUNTA(Y72:AD111)=40,0,1),0)</f>
        <v>0</v>
      </c>
      <c r="AH72" s="172">
        <f>IF($C$31&lt;&gt;1,IF(COUNTA(Y72:AD111)=0,0,1),0)</f>
        <v>0</v>
      </c>
      <c r="AI72" s="172">
        <f>IF(Y112=$Q$31,0,1)</f>
        <v>0</v>
      </c>
    </row>
    <row r="73" spans="1:35" ht="15" customHeight="1">
      <c r="A73" s="159"/>
      <c r="B73" s="7"/>
      <c r="C73" s="588"/>
      <c r="D73" s="414" t="s">
        <v>644</v>
      </c>
      <c r="E73" s="414"/>
      <c r="F73" s="414"/>
      <c r="G73" s="581" t="s">
        <v>1422</v>
      </c>
      <c r="H73" s="582"/>
      <c r="I73" s="582"/>
      <c r="J73" s="582"/>
      <c r="K73" s="582"/>
      <c r="L73" s="582"/>
      <c r="M73" s="582"/>
      <c r="N73" s="582"/>
      <c r="O73" s="582"/>
      <c r="P73" s="582"/>
      <c r="Q73" s="582"/>
      <c r="R73" s="582"/>
      <c r="S73" s="582"/>
      <c r="T73" s="582"/>
      <c r="U73" s="582"/>
      <c r="V73" s="582"/>
      <c r="W73" s="582"/>
      <c r="X73" s="583"/>
      <c r="Y73" s="524"/>
      <c r="Z73" s="524"/>
      <c r="AA73" s="524"/>
      <c r="AB73" s="524"/>
      <c r="AC73" s="524"/>
      <c r="AD73" s="524"/>
      <c r="AE73"/>
    </row>
    <row r="74" spans="1:35" ht="15" customHeight="1">
      <c r="A74" s="159"/>
      <c r="B74" s="7"/>
      <c r="C74" s="588"/>
      <c r="D74" s="414" t="s">
        <v>646</v>
      </c>
      <c r="E74" s="414"/>
      <c r="F74" s="414"/>
      <c r="G74" s="581" t="s">
        <v>1423</v>
      </c>
      <c r="H74" s="582"/>
      <c r="I74" s="582"/>
      <c r="J74" s="582"/>
      <c r="K74" s="582"/>
      <c r="L74" s="582"/>
      <c r="M74" s="582"/>
      <c r="N74" s="582"/>
      <c r="O74" s="582"/>
      <c r="P74" s="582"/>
      <c r="Q74" s="582"/>
      <c r="R74" s="582"/>
      <c r="S74" s="582"/>
      <c r="T74" s="582"/>
      <c r="U74" s="582"/>
      <c r="V74" s="582"/>
      <c r="W74" s="582"/>
      <c r="X74" s="583"/>
      <c r="Y74" s="524"/>
      <c r="Z74" s="524"/>
      <c r="AA74" s="524"/>
      <c r="AB74" s="524"/>
      <c r="AC74" s="524"/>
      <c r="AD74" s="524"/>
      <c r="AE74"/>
    </row>
    <row r="75" spans="1:35" ht="15" customHeight="1">
      <c r="A75" s="159"/>
      <c r="B75" s="7"/>
      <c r="C75" s="588"/>
      <c r="D75" s="414" t="s">
        <v>648</v>
      </c>
      <c r="E75" s="414"/>
      <c r="F75" s="414"/>
      <c r="G75" s="581" t="s">
        <v>1424</v>
      </c>
      <c r="H75" s="582"/>
      <c r="I75" s="582"/>
      <c r="J75" s="582"/>
      <c r="K75" s="582"/>
      <c r="L75" s="582"/>
      <c r="M75" s="582"/>
      <c r="N75" s="582"/>
      <c r="O75" s="582"/>
      <c r="P75" s="582"/>
      <c r="Q75" s="582"/>
      <c r="R75" s="582"/>
      <c r="S75" s="582"/>
      <c r="T75" s="582"/>
      <c r="U75" s="582"/>
      <c r="V75" s="582"/>
      <c r="W75" s="582"/>
      <c r="X75" s="583"/>
      <c r="Y75" s="524"/>
      <c r="Z75" s="524"/>
      <c r="AA75" s="524"/>
      <c r="AB75" s="524"/>
      <c r="AC75" s="524"/>
      <c r="AD75" s="524"/>
      <c r="AE75"/>
    </row>
    <row r="76" spans="1:35" ht="15" customHeight="1">
      <c r="A76" s="159"/>
      <c r="B76" s="7"/>
      <c r="C76" s="588"/>
      <c r="D76" s="414" t="s">
        <v>650</v>
      </c>
      <c r="E76" s="414"/>
      <c r="F76" s="414"/>
      <c r="G76" s="581" t="s">
        <v>1425</v>
      </c>
      <c r="H76" s="582"/>
      <c r="I76" s="582"/>
      <c r="J76" s="582"/>
      <c r="K76" s="582"/>
      <c r="L76" s="582"/>
      <c r="M76" s="582"/>
      <c r="N76" s="582"/>
      <c r="O76" s="582"/>
      <c r="P76" s="582"/>
      <c r="Q76" s="582"/>
      <c r="R76" s="582"/>
      <c r="S76" s="582"/>
      <c r="T76" s="582"/>
      <c r="U76" s="582"/>
      <c r="V76" s="582"/>
      <c r="W76" s="582"/>
      <c r="X76" s="583"/>
      <c r="Y76" s="524"/>
      <c r="Z76" s="524"/>
      <c r="AA76" s="524"/>
      <c r="AB76" s="524"/>
      <c r="AC76" s="524"/>
      <c r="AD76" s="524"/>
      <c r="AE76"/>
    </row>
    <row r="77" spans="1:35" ht="15" customHeight="1">
      <c r="A77" s="159"/>
      <c r="B77" s="7"/>
      <c r="C77" s="588"/>
      <c r="D77" s="414" t="s">
        <v>652</v>
      </c>
      <c r="E77" s="414"/>
      <c r="F77" s="414"/>
      <c r="G77" s="581" t="s">
        <v>1426</v>
      </c>
      <c r="H77" s="582"/>
      <c r="I77" s="582"/>
      <c r="J77" s="582"/>
      <c r="K77" s="582"/>
      <c r="L77" s="582"/>
      <c r="M77" s="582"/>
      <c r="N77" s="582"/>
      <c r="O77" s="582"/>
      <c r="P77" s="582"/>
      <c r="Q77" s="582"/>
      <c r="R77" s="582"/>
      <c r="S77" s="582"/>
      <c r="T77" s="582"/>
      <c r="U77" s="582"/>
      <c r="V77" s="582"/>
      <c r="W77" s="582"/>
      <c r="X77" s="583"/>
      <c r="Y77" s="524"/>
      <c r="Z77" s="524"/>
      <c r="AA77" s="524"/>
      <c r="AB77" s="524"/>
      <c r="AC77" s="524"/>
      <c r="AD77" s="524"/>
      <c r="AE77"/>
    </row>
    <row r="78" spans="1:35" ht="15" customHeight="1">
      <c r="A78" s="159"/>
      <c r="B78" s="7"/>
      <c r="C78" s="588"/>
      <c r="D78" s="414" t="s">
        <v>1427</v>
      </c>
      <c r="E78" s="414"/>
      <c r="F78" s="414"/>
      <c r="G78" s="581" t="s">
        <v>1428</v>
      </c>
      <c r="H78" s="582"/>
      <c r="I78" s="582"/>
      <c r="J78" s="582"/>
      <c r="K78" s="582"/>
      <c r="L78" s="582"/>
      <c r="M78" s="582"/>
      <c r="N78" s="582"/>
      <c r="O78" s="582"/>
      <c r="P78" s="582"/>
      <c r="Q78" s="582"/>
      <c r="R78" s="582"/>
      <c r="S78" s="582"/>
      <c r="T78" s="582"/>
      <c r="U78" s="582"/>
      <c r="V78" s="582"/>
      <c r="W78" s="582"/>
      <c r="X78" s="583"/>
      <c r="Y78" s="524"/>
      <c r="Z78" s="524"/>
      <c r="AA78" s="524"/>
      <c r="AB78" s="524"/>
      <c r="AC78" s="524"/>
      <c r="AD78" s="524"/>
      <c r="AE78"/>
    </row>
    <row r="79" spans="1:35" ht="15" customHeight="1">
      <c r="A79" s="159"/>
      <c r="B79" s="7"/>
      <c r="C79" s="588"/>
      <c r="D79" s="414" t="s">
        <v>1429</v>
      </c>
      <c r="E79" s="414"/>
      <c r="F79" s="414"/>
      <c r="G79" s="581" t="s">
        <v>1430</v>
      </c>
      <c r="H79" s="582"/>
      <c r="I79" s="582"/>
      <c r="J79" s="582"/>
      <c r="K79" s="582"/>
      <c r="L79" s="582"/>
      <c r="M79" s="582"/>
      <c r="N79" s="582"/>
      <c r="O79" s="582"/>
      <c r="P79" s="582"/>
      <c r="Q79" s="582"/>
      <c r="R79" s="582"/>
      <c r="S79" s="582"/>
      <c r="T79" s="582"/>
      <c r="U79" s="582"/>
      <c r="V79" s="582"/>
      <c r="W79" s="582"/>
      <c r="X79" s="583"/>
      <c r="Y79" s="524"/>
      <c r="Z79" s="524"/>
      <c r="AA79" s="524"/>
      <c r="AB79" s="524"/>
      <c r="AC79" s="524"/>
      <c r="AD79" s="524"/>
      <c r="AE79"/>
    </row>
    <row r="80" spans="1:35" ht="15" customHeight="1">
      <c r="A80" s="159"/>
      <c r="B80" s="7"/>
      <c r="C80" s="588"/>
      <c r="D80" s="414" t="s">
        <v>1431</v>
      </c>
      <c r="E80" s="414"/>
      <c r="F80" s="414"/>
      <c r="G80" s="581" t="s">
        <v>1432</v>
      </c>
      <c r="H80" s="582"/>
      <c r="I80" s="582"/>
      <c r="J80" s="582"/>
      <c r="K80" s="582"/>
      <c r="L80" s="582"/>
      <c r="M80" s="582"/>
      <c r="N80" s="582"/>
      <c r="O80" s="582"/>
      <c r="P80" s="582"/>
      <c r="Q80" s="582"/>
      <c r="R80" s="582"/>
      <c r="S80" s="582"/>
      <c r="T80" s="582"/>
      <c r="U80" s="582"/>
      <c r="V80" s="582"/>
      <c r="W80" s="582"/>
      <c r="X80" s="583"/>
      <c r="Y80" s="524"/>
      <c r="Z80" s="524"/>
      <c r="AA80" s="524"/>
      <c r="AB80" s="524"/>
      <c r="AC80" s="524"/>
      <c r="AD80" s="524"/>
      <c r="AE80"/>
    </row>
    <row r="81" spans="1:31" ht="15" customHeight="1">
      <c r="A81" s="159"/>
      <c r="B81" s="7"/>
      <c r="C81" s="588"/>
      <c r="D81" s="414" t="s">
        <v>1433</v>
      </c>
      <c r="E81" s="414"/>
      <c r="F81" s="414"/>
      <c r="G81" s="581" t="s">
        <v>1434</v>
      </c>
      <c r="H81" s="582"/>
      <c r="I81" s="582"/>
      <c r="J81" s="582"/>
      <c r="K81" s="582"/>
      <c r="L81" s="582"/>
      <c r="M81" s="582"/>
      <c r="N81" s="582"/>
      <c r="O81" s="582"/>
      <c r="P81" s="582"/>
      <c r="Q81" s="582"/>
      <c r="R81" s="582"/>
      <c r="S81" s="582"/>
      <c r="T81" s="582"/>
      <c r="U81" s="582"/>
      <c r="V81" s="582"/>
      <c r="W81" s="582"/>
      <c r="X81" s="583"/>
      <c r="Y81" s="524"/>
      <c r="Z81" s="524"/>
      <c r="AA81" s="524"/>
      <c r="AB81" s="524"/>
      <c r="AC81" s="524"/>
      <c r="AD81" s="524"/>
      <c r="AE81"/>
    </row>
    <row r="82" spans="1:31" ht="15" customHeight="1">
      <c r="A82" s="159"/>
      <c r="B82" s="7"/>
      <c r="C82" s="588"/>
      <c r="D82" s="414" t="s">
        <v>1435</v>
      </c>
      <c r="E82" s="414"/>
      <c r="F82" s="414"/>
      <c r="G82" s="581" t="s">
        <v>1436</v>
      </c>
      <c r="H82" s="582"/>
      <c r="I82" s="582"/>
      <c r="J82" s="582"/>
      <c r="K82" s="582"/>
      <c r="L82" s="582"/>
      <c r="M82" s="582"/>
      <c r="N82" s="582"/>
      <c r="O82" s="582"/>
      <c r="P82" s="582"/>
      <c r="Q82" s="582"/>
      <c r="R82" s="582"/>
      <c r="S82" s="582"/>
      <c r="T82" s="582"/>
      <c r="U82" s="582"/>
      <c r="V82" s="582"/>
      <c r="W82" s="582"/>
      <c r="X82" s="583"/>
      <c r="Y82" s="524"/>
      <c r="Z82" s="524"/>
      <c r="AA82" s="524"/>
      <c r="AB82" s="524"/>
      <c r="AC82" s="524"/>
      <c r="AD82" s="524"/>
      <c r="AE82"/>
    </row>
    <row r="83" spans="1:31" ht="15" customHeight="1">
      <c r="A83" s="159"/>
      <c r="B83" s="7"/>
      <c r="C83" s="588"/>
      <c r="D83" s="414" t="s">
        <v>1437</v>
      </c>
      <c r="E83" s="414"/>
      <c r="F83" s="414"/>
      <c r="G83" s="581" t="s">
        <v>1438</v>
      </c>
      <c r="H83" s="582"/>
      <c r="I83" s="582"/>
      <c r="J83" s="582"/>
      <c r="K83" s="582"/>
      <c r="L83" s="582"/>
      <c r="M83" s="582"/>
      <c r="N83" s="582"/>
      <c r="O83" s="582"/>
      <c r="P83" s="582"/>
      <c r="Q83" s="582"/>
      <c r="R83" s="582"/>
      <c r="S83" s="582"/>
      <c r="T83" s="582"/>
      <c r="U83" s="582"/>
      <c r="V83" s="582"/>
      <c r="W83" s="582"/>
      <c r="X83" s="583"/>
      <c r="Y83" s="524"/>
      <c r="Z83" s="524"/>
      <c r="AA83" s="524"/>
      <c r="AB83" s="524"/>
      <c r="AC83" s="524"/>
      <c r="AD83" s="524"/>
      <c r="AE83"/>
    </row>
    <row r="84" spans="1:31" ht="15" customHeight="1">
      <c r="A84" s="159"/>
      <c r="B84" s="7"/>
      <c r="C84" s="588"/>
      <c r="D84" s="414" t="s">
        <v>1439</v>
      </c>
      <c r="E84" s="414"/>
      <c r="F84" s="414"/>
      <c r="G84" s="581" t="s">
        <v>1440</v>
      </c>
      <c r="H84" s="582"/>
      <c r="I84" s="582"/>
      <c r="J84" s="582"/>
      <c r="K84" s="582"/>
      <c r="L84" s="582"/>
      <c r="M84" s="582"/>
      <c r="N84" s="582"/>
      <c r="O84" s="582"/>
      <c r="P84" s="582"/>
      <c r="Q84" s="582"/>
      <c r="R84" s="582"/>
      <c r="S84" s="582"/>
      <c r="T84" s="582"/>
      <c r="U84" s="582"/>
      <c r="V84" s="582"/>
      <c r="W84" s="582"/>
      <c r="X84" s="583"/>
      <c r="Y84" s="524"/>
      <c r="Z84" s="524"/>
      <c r="AA84" s="524"/>
      <c r="AB84" s="524"/>
      <c r="AC84" s="524"/>
      <c r="AD84" s="524"/>
      <c r="AE84"/>
    </row>
    <row r="85" spans="1:31" ht="15" customHeight="1">
      <c r="A85" s="159"/>
      <c r="B85" s="7"/>
      <c r="C85" s="588"/>
      <c r="D85" s="414" t="s">
        <v>1441</v>
      </c>
      <c r="E85" s="414"/>
      <c r="F85" s="414"/>
      <c r="G85" s="581" t="s">
        <v>1442</v>
      </c>
      <c r="H85" s="582"/>
      <c r="I85" s="582"/>
      <c r="J85" s="582"/>
      <c r="K85" s="582"/>
      <c r="L85" s="582"/>
      <c r="M85" s="582"/>
      <c r="N85" s="582"/>
      <c r="O85" s="582"/>
      <c r="P85" s="582"/>
      <c r="Q85" s="582"/>
      <c r="R85" s="582"/>
      <c r="S85" s="582"/>
      <c r="T85" s="582"/>
      <c r="U85" s="582"/>
      <c r="V85" s="582"/>
      <c r="W85" s="582"/>
      <c r="X85" s="583"/>
      <c r="Y85" s="524"/>
      <c r="Z85" s="524"/>
      <c r="AA85" s="524"/>
      <c r="AB85" s="524"/>
      <c r="AC85" s="524"/>
      <c r="AD85" s="524"/>
      <c r="AE85"/>
    </row>
    <row r="86" spans="1:31" ht="15" customHeight="1">
      <c r="A86" s="159"/>
      <c r="B86" s="7"/>
      <c r="C86" s="588"/>
      <c r="D86" s="414" t="s">
        <v>1443</v>
      </c>
      <c r="E86" s="414"/>
      <c r="F86" s="414"/>
      <c r="G86" s="581" t="s">
        <v>1444</v>
      </c>
      <c r="H86" s="582"/>
      <c r="I86" s="582"/>
      <c r="J86" s="582"/>
      <c r="K86" s="582"/>
      <c r="L86" s="582"/>
      <c r="M86" s="582"/>
      <c r="N86" s="582"/>
      <c r="O86" s="582"/>
      <c r="P86" s="582"/>
      <c r="Q86" s="582"/>
      <c r="R86" s="582"/>
      <c r="S86" s="582"/>
      <c r="T86" s="582"/>
      <c r="U86" s="582"/>
      <c r="V86" s="582"/>
      <c r="W86" s="582"/>
      <c r="X86" s="583"/>
      <c r="Y86" s="524"/>
      <c r="Z86" s="524"/>
      <c r="AA86" s="524"/>
      <c r="AB86" s="524"/>
      <c r="AC86" s="524"/>
      <c r="AD86" s="524"/>
      <c r="AE86"/>
    </row>
    <row r="87" spans="1:31" ht="15" customHeight="1">
      <c r="A87" s="159"/>
      <c r="B87" s="7"/>
      <c r="C87" s="588"/>
      <c r="D87" s="414" t="s">
        <v>1445</v>
      </c>
      <c r="E87" s="414"/>
      <c r="F87" s="414"/>
      <c r="G87" s="581" t="s">
        <v>1446</v>
      </c>
      <c r="H87" s="582"/>
      <c r="I87" s="582"/>
      <c r="J87" s="582"/>
      <c r="K87" s="582"/>
      <c r="L87" s="582"/>
      <c r="M87" s="582"/>
      <c r="N87" s="582"/>
      <c r="O87" s="582"/>
      <c r="P87" s="582"/>
      <c r="Q87" s="582"/>
      <c r="R87" s="582"/>
      <c r="S87" s="582"/>
      <c r="T87" s="582"/>
      <c r="U87" s="582"/>
      <c r="V87" s="582"/>
      <c r="W87" s="582"/>
      <c r="X87" s="583"/>
      <c r="Y87" s="524"/>
      <c r="Z87" s="524"/>
      <c r="AA87" s="524"/>
      <c r="AB87" s="524"/>
      <c r="AC87" s="524"/>
      <c r="AD87" s="524"/>
      <c r="AE87"/>
    </row>
    <row r="88" spans="1:31" ht="18" customHeight="1">
      <c r="A88" s="159"/>
      <c r="B88" s="7"/>
      <c r="C88" s="588"/>
      <c r="D88" s="664" t="s">
        <v>2161</v>
      </c>
      <c r="E88" s="731" t="s">
        <v>1448</v>
      </c>
      <c r="F88" s="731"/>
      <c r="G88" s="581" t="s">
        <v>1449</v>
      </c>
      <c r="H88" s="582"/>
      <c r="I88" s="582"/>
      <c r="J88" s="582"/>
      <c r="K88" s="582"/>
      <c r="L88" s="582"/>
      <c r="M88" s="582"/>
      <c r="N88" s="582"/>
      <c r="O88" s="582"/>
      <c r="P88" s="582"/>
      <c r="Q88" s="582"/>
      <c r="R88" s="582"/>
      <c r="S88" s="582"/>
      <c r="T88" s="582"/>
      <c r="U88" s="582"/>
      <c r="V88" s="582"/>
      <c r="W88" s="582"/>
      <c r="X88" s="583"/>
      <c r="Y88" s="524"/>
      <c r="Z88" s="524"/>
      <c r="AA88" s="524"/>
      <c r="AB88" s="524"/>
      <c r="AC88" s="524"/>
      <c r="AD88" s="524"/>
      <c r="AE88"/>
    </row>
    <row r="89" spans="1:31" ht="18" customHeight="1">
      <c r="A89" s="159"/>
      <c r="B89" s="7"/>
      <c r="C89" s="588"/>
      <c r="D89" s="665"/>
      <c r="E89" s="731" t="s">
        <v>1450</v>
      </c>
      <c r="F89" s="731"/>
      <c r="G89" s="581" t="s">
        <v>1451</v>
      </c>
      <c r="H89" s="582"/>
      <c r="I89" s="582"/>
      <c r="J89" s="582"/>
      <c r="K89" s="582"/>
      <c r="L89" s="582"/>
      <c r="M89" s="582"/>
      <c r="N89" s="582"/>
      <c r="O89" s="582"/>
      <c r="P89" s="582"/>
      <c r="Q89" s="582"/>
      <c r="R89" s="582"/>
      <c r="S89" s="582"/>
      <c r="T89" s="582"/>
      <c r="U89" s="582"/>
      <c r="V89" s="582"/>
      <c r="W89" s="582"/>
      <c r="X89" s="583"/>
      <c r="Y89" s="524"/>
      <c r="Z89" s="524"/>
      <c r="AA89" s="524"/>
      <c r="AB89" s="524"/>
      <c r="AC89" s="524"/>
      <c r="AD89" s="524"/>
      <c r="AE89"/>
    </row>
    <row r="90" spans="1:31" ht="18" customHeight="1">
      <c r="A90" s="159"/>
      <c r="B90" s="7"/>
      <c r="C90" s="588"/>
      <c r="D90" s="665"/>
      <c r="E90" s="731" t="s">
        <v>1452</v>
      </c>
      <c r="F90" s="731"/>
      <c r="G90" s="581" t="s">
        <v>1453</v>
      </c>
      <c r="H90" s="582"/>
      <c r="I90" s="582"/>
      <c r="J90" s="582"/>
      <c r="K90" s="582"/>
      <c r="L90" s="582"/>
      <c r="M90" s="582"/>
      <c r="N90" s="582"/>
      <c r="O90" s="582"/>
      <c r="P90" s="582"/>
      <c r="Q90" s="582"/>
      <c r="R90" s="582"/>
      <c r="S90" s="582"/>
      <c r="T90" s="582"/>
      <c r="U90" s="582"/>
      <c r="V90" s="582"/>
      <c r="W90" s="582"/>
      <c r="X90" s="583"/>
      <c r="Y90" s="524"/>
      <c r="Z90" s="524"/>
      <c r="AA90" s="524"/>
      <c r="AB90" s="524"/>
      <c r="AC90" s="524"/>
      <c r="AD90" s="524"/>
      <c r="AE90"/>
    </row>
    <row r="91" spans="1:31" ht="18" customHeight="1">
      <c r="A91" s="159"/>
      <c r="B91" s="7"/>
      <c r="C91" s="588"/>
      <c r="D91" s="665"/>
      <c r="E91" s="731" t="s">
        <v>1454</v>
      </c>
      <c r="F91" s="731"/>
      <c r="G91" s="581" t="s">
        <v>1455</v>
      </c>
      <c r="H91" s="582"/>
      <c r="I91" s="582"/>
      <c r="J91" s="582"/>
      <c r="K91" s="582"/>
      <c r="L91" s="582"/>
      <c r="M91" s="582"/>
      <c r="N91" s="582"/>
      <c r="O91" s="582"/>
      <c r="P91" s="582"/>
      <c r="Q91" s="582"/>
      <c r="R91" s="582"/>
      <c r="S91" s="582"/>
      <c r="T91" s="582"/>
      <c r="U91" s="582"/>
      <c r="V91" s="582"/>
      <c r="W91" s="582"/>
      <c r="X91" s="583"/>
      <c r="Y91" s="524"/>
      <c r="Z91" s="524"/>
      <c r="AA91" s="524"/>
      <c r="AB91" s="524"/>
      <c r="AC91" s="524"/>
      <c r="AD91" s="524"/>
      <c r="AE91"/>
    </row>
    <row r="92" spans="1:31" ht="18" customHeight="1">
      <c r="A92" s="159"/>
      <c r="B92" s="7"/>
      <c r="C92" s="588"/>
      <c r="D92" s="665"/>
      <c r="E92" s="731" t="s">
        <v>2074</v>
      </c>
      <c r="F92" s="731"/>
      <c r="G92" s="581" t="s">
        <v>2083</v>
      </c>
      <c r="H92" s="582"/>
      <c r="I92" s="582"/>
      <c r="J92" s="582"/>
      <c r="K92" s="582"/>
      <c r="L92" s="582"/>
      <c r="M92" s="582"/>
      <c r="N92" s="582"/>
      <c r="O92" s="582"/>
      <c r="P92" s="582"/>
      <c r="Q92" s="582"/>
      <c r="R92" s="582"/>
      <c r="S92" s="582"/>
      <c r="T92" s="582"/>
      <c r="U92" s="582"/>
      <c r="V92" s="582"/>
      <c r="W92" s="582"/>
      <c r="X92" s="583"/>
      <c r="Y92" s="524"/>
      <c r="Z92" s="524"/>
      <c r="AA92" s="524"/>
      <c r="AB92" s="524"/>
      <c r="AC92" s="524"/>
      <c r="AD92" s="524"/>
      <c r="AE92"/>
    </row>
    <row r="93" spans="1:31" ht="15" customHeight="1">
      <c r="A93" s="21"/>
      <c r="B93" s="5"/>
      <c r="C93" s="588"/>
      <c r="D93" s="414" t="s">
        <v>1456</v>
      </c>
      <c r="E93" s="414"/>
      <c r="F93" s="414"/>
      <c r="G93" s="581" t="s">
        <v>1457</v>
      </c>
      <c r="H93" s="582"/>
      <c r="I93" s="582"/>
      <c r="J93" s="582"/>
      <c r="K93" s="582"/>
      <c r="L93" s="582"/>
      <c r="M93" s="582"/>
      <c r="N93" s="582"/>
      <c r="O93" s="582"/>
      <c r="P93" s="582"/>
      <c r="Q93" s="582"/>
      <c r="R93" s="582"/>
      <c r="S93" s="582"/>
      <c r="T93" s="582"/>
      <c r="U93" s="582"/>
      <c r="V93" s="582"/>
      <c r="W93" s="582"/>
      <c r="X93" s="583"/>
      <c r="Y93" s="524"/>
      <c r="Z93" s="524"/>
      <c r="AA93" s="524"/>
      <c r="AB93" s="524"/>
      <c r="AC93" s="524"/>
      <c r="AD93" s="524"/>
      <c r="AE93"/>
    </row>
    <row r="94" spans="1:31" ht="15" customHeight="1">
      <c r="A94" s="21"/>
      <c r="B94" s="5"/>
      <c r="C94" s="588"/>
      <c r="D94" s="414" t="s">
        <v>1458</v>
      </c>
      <c r="E94" s="414"/>
      <c r="F94" s="414"/>
      <c r="G94" s="581" t="s">
        <v>1459</v>
      </c>
      <c r="H94" s="582"/>
      <c r="I94" s="582"/>
      <c r="J94" s="582"/>
      <c r="K94" s="582"/>
      <c r="L94" s="582"/>
      <c r="M94" s="582"/>
      <c r="N94" s="582"/>
      <c r="O94" s="582"/>
      <c r="P94" s="582"/>
      <c r="Q94" s="582"/>
      <c r="R94" s="582"/>
      <c r="S94" s="582"/>
      <c r="T94" s="582"/>
      <c r="U94" s="582"/>
      <c r="V94" s="582"/>
      <c r="W94" s="582"/>
      <c r="X94" s="583"/>
      <c r="Y94" s="524"/>
      <c r="Z94" s="524"/>
      <c r="AA94" s="524"/>
      <c r="AB94" s="524"/>
      <c r="AC94" s="524"/>
      <c r="AD94" s="524"/>
      <c r="AE94"/>
    </row>
    <row r="95" spans="1:31" ht="18" customHeight="1">
      <c r="A95" s="21"/>
      <c r="B95" s="5"/>
      <c r="C95" s="588"/>
      <c r="D95" s="664" t="s">
        <v>2160</v>
      </c>
      <c r="E95" s="731" t="s">
        <v>1461</v>
      </c>
      <c r="F95" s="731"/>
      <c r="G95" s="581" t="s">
        <v>1462</v>
      </c>
      <c r="H95" s="582"/>
      <c r="I95" s="582"/>
      <c r="J95" s="582"/>
      <c r="K95" s="582"/>
      <c r="L95" s="582"/>
      <c r="M95" s="582"/>
      <c r="N95" s="582"/>
      <c r="O95" s="582"/>
      <c r="P95" s="582"/>
      <c r="Q95" s="582"/>
      <c r="R95" s="582"/>
      <c r="S95" s="582"/>
      <c r="T95" s="582"/>
      <c r="U95" s="582"/>
      <c r="V95" s="582"/>
      <c r="W95" s="582"/>
      <c r="X95" s="583"/>
      <c r="Y95" s="524"/>
      <c r="Z95" s="524"/>
      <c r="AA95" s="524"/>
      <c r="AB95" s="524"/>
      <c r="AC95" s="524"/>
      <c r="AD95" s="524"/>
      <c r="AE95"/>
    </row>
    <row r="96" spans="1:31" ht="18" customHeight="1">
      <c r="A96" s="21"/>
      <c r="B96" s="5"/>
      <c r="C96" s="588"/>
      <c r="D96" s="665"/>
      <c r="E96" s="731" t="s">
        <v>1463</v>
      </c>
      <c r="F96" s="731"/>
      <c r="G96" s="581" t="s">
        <v>1464</v>
      </c>
      <c r="H96" s="582"/>
      <c r="I96" s="582"/>
      <c r="J96" s="582"/>
      <c r="K96" s="582"/>
      <c r="L96" s="582"/>
      <c r="M96" s="582"/>
      <c r="N96" s="582"/>
      <c r="O96" s="582"/>
      <c r="P96" s="582"/>
      <c r="Q96" s="582"/>
      <c r="R96" s="582"/>
      <c r="S96" s="582"/>
      <c r="T96" s="582"/>
      <c r="U96" s="582"/>
      <c r="V96" s="582"/>
      <c r="W96" s="582"/>
      <c r="X96" s="583"/>
      <c r="Y96" s="524"/>
      <c r="Z96" s="524"/>
      <c r="AA96" s="524"/>
      <c r="AB96" s="524"/>
      <c r="AC96" s="524"/>
      <c r="AD96" s="524"/>
      <c r="AE96"/>
    </row>
    <row r="97" spans="1:31" ht="18" customHeight="1">
      <c r="A97" s="21"/>
      <c r="B97" s="5"/>
      <c r="C97" s="588"/>
      <c r="D97" s="665"/>
      <c r="E97" s="731" t="s">
        <v>1465</v>
      </c>
      <c r="F97" s="731"/>
      <c r="G97" s="581" t="s">
        <v>1466</v>
      </c>
      <c r="H97" s="582"/>
      <c r="I97" s="582"/>
      <c r="J97" s="582"/>
      <c r="K97" s="582"/>
      <c r="L97" s="582"/>
      <c r="M97" s="582"/>
      <c r="N97" s="582"/>
      <c r="O97" s="582"/>
      <c r="P97" s="582"/>
      <c r="Q97" s="582"/>
      <c r="R97" s="582"/>
      <c r="S97" s="582"/>
      <c r="T97" s="582"/>
      <c r="U97" s="582"/>
      <c r="V97" s="582"/>
      <c r="W97" s="582"/>
      <c r="X97" s="583"/>
      <c r="Y97" s="524"/>
      <c r="Z97" s="524"/>
      <c r="AA97" s="524"/>
      <c r="AB97" s="524"/>
      <c r="AC97" s="524"/>
      <c r="AD97" s="524"/>
      <c r="AE97"/>
    </row>
    <row r="98" spans="1:31" ht="18" customHeight="1">
      <c r="A98" s="21"/>
      <c r="B98" s="5"/>
      <c r="C98" s="588"/>
      <c r="D98" s="665"/>
      <c r="E98" s="731" t="s">
        <v>1467</v>
      </c>
      <c r="F98" s="731"/>
      <c r="G98" s="581" t="s">
        <v>1468</v>
      </c>
      <c r="H98" s="582"/>
      <c r="I98" s="582"/>
      <c r="J98" s="582"/>
      <c r="K98" s="582"/>
      <c r="L98" s="582"/>
      <c r="M98" s="582"/>
      <c r="N98" s="582"/>
      <c r="O98" s="582"/>
      <c r="P98" s="582"/>
      <c r="Q98" s="582"/>
      <c r="R98" s="582"/>
      <c r="S98" s="582"/>
      <c r="T98" s="582"/>
      <c r="U98" s="582"/>
      <c r="V98" s="582"/>
      <c r="W98" s="582"/>
      <c r="X98" s="583"/>
      <c r="Y98" s="524"/>
      <c r="Z98" s="524"/>
      <c r="AA98" s="524"/>
      <c r="AB98" s="524"/>
      <c r="AC98" s="524"/>
      <c r="AD98" s="524"/>
      <c r="AE98"/>
    </row>
    <row r="99" spans="1:31" ht="18" customHeight="1">
      <c r="A99" s="21"/>
      <c r="B99" s="5"/>
      <c r="C99" s="588"/>
      <c r="D99" s="665"/>
      <c r="E99" s="731" t="s">
        <v>2075</v>
      </c>
      <c r="F99" s="731"/>
      <c r="G99" s="581" t="s">
        <v>2076</v>
      </c>
      <c r="H99" s="582"/>
      <c r="I99" s="582"/>
      <c r="J99" s="582"/>
      <c r="K99" s="582"/>
      <c r="L99" s="582"/>
      <c r="M99" s="582"/>
      <c r="N99" s="582"/>
      <c r="O99" s="582"/>
      <c r="P99" s="582"/>
      <c r="Q99" s="582"/>
      <c r="R99" s="582"/>
      <c r="S99" s="582"/>
      <c r="T99" s="582"/>
      <c r="U99" s="582"/>
      <c r="V99" s="582"/>
      <c r="W99" s="582"/>
      <c r="X99" s="583"/>
      <c r="Y99" s="524"/>
      <c r="Z99" s="524"/>
      <c r="AA99" s="524"/>
      <c r="AB99" s="524"/>
      <c r="AC99" s="524"/>
      <c r="AD99" s="524"/>
      <c r="AE99"/>
    </row>
    <row r="100" spans="1:31" ht="15" customHeight="1">
      <c r="A100" s="21"/>
      <c r="B100" s="5"/>
      <c r="C100" s="588"/>
      <c r="D100" s="414" t="s">
        <v>1469</v>
      </c>
      <c r="E100" s="414"/>
      <c r="F100" s="414"/>
      <c r="G100" s="581" t="s">
        <v>1470</v>
      </c>
      <c r="H100" s="582"/>
      <c r="I100" s="582"/>
      <c r="J100" s="582"/>
      <c r="K100" s="582"/>
      <c r="L100" s="582"/>
      <c r="M100" s="582"/>
      <c r="N100" s="582"/>
      <c r="O100" s="582"/>
      <c r="P100" s="582"/>
      <c r="Q100" s="582"/>
      <c r="R100" s="582"/>
      <c r="S100" s="582"/>
      <c r="T100" s="582"/>
      <c r="U100" s="582"/>
      <c r="V100" s="582"/>
      <c r="W100" s="582"/>
      <c r="X100" s="583"/>
      <c r="Y100" s="524"/>
      <c r="Z100" s="524"/>
      <c r="AA100" s="524"/>
      <c r="AB100" s="524"/>
      <c r="AC100" s="524"/>
      <c r="AD100" s="524"/>
      <c r="AE100"/>
    </row>
    <row r="101" spans="1:31" ht="15" customHeight="1">
      <c r="A101" s="21"/>
      <c r="B101" s="5"/>
      <c r="C101" s="588"/>
      <c r="D101" s="414" t="s">
        <v>1471</v>
      </c>
      <c r="E101" s="414"/>
      <c r="F101" s="414"/>
      <c r="G101" s="581" t="s">
        <v>1472</v>
      </c>
      <c r="H101" s="582"/>
      <c r="I101" s="582"/>
      <c r="J101" s="582"/>
      <c r="K101" s="582"/>
      <c r="L101" s="582"/>
      <c r="M101" s="582"/>
      <c r="N101" s="582"/>
      <c r="O101" s="582"/>
      <c r="P101" s="582"/>
      <c r="Q101" s="582"/>
      <c r="R101" s="582"/>
      <c r="S101" s="582"/>
      <c r="T101" s="582"/>
      <c r="U101" s="582"/>
      <c r="V101" s="582"/>
      <c r="W101" s="582"/>
      <c r="X101" s="583"/>
      <c r="Y101" s="524"/>
      <c r="Z101" s="524"/>
      <c r="AA101" s="524"/>
      <c r="AB101" s="524"/>
      <c r="AC101" s="524"/>
      <c r="AD101" s="524"/>
      <c r="AE101"/>
    </row>
    <row r="102" spans="1:31" ht="15" customHeight="1">
      <c r="A102" s="159"/>
      <c r="B102" s="7"/>
      <c r="C102" s="588" t="s">
        <v>1473</v>
      </c>
      <c r="D102" s="414" t="s">
        <v>749</v>
      </c>
      <c r="E102" s="414"/>
      <c r="F102" s="414"/>
      <c r="G102" s="581" t="s">
        <v>1474</v>
      </c>
      <c r="H102" s="582"/>
      <c r="I102" s="582"/>
      <c r="J102" s="582"/>
      <c r="K102" s="582"/>
      <c r="L102" s="582"/>
      <c r="M102" s="582"/>
      <c r="N102" s="582"/>
      <c r="O102" s="582"/>
      <c r="P102" s="582"/>
      <c r="Q102" s="582"/>
      <c r="R102" s="582"/>
      <c r="S102" s="582"/>
      <c r="T102" s="582"/>
      <c r="U102" s="582"/>
      <c r="V102" s="582"/>
      <c r="W102" s="582"/>
      <c r="X102" s="583"/>
      <c r="Y102" s="524"/>
      <c r="Z102" s="524"/>
      <c r="AA102" s="524"/>
      <c r="AB102" s="524"/>
      <c r="AC102" s="524"/>
      <c r="AD102" s="524"/>
      <c r="AE102"/>
    </row>
    <row r="103" spans="1:31" ht="15" customHeight="1">
      <c r="A103" s="159"/>
      <c r="B103" s="7"/>
      <c r="C103" s="588"/>
      <c r="D103" s="414" t="s">
        <v>751</v>
      </c>
      <c r="E103" s="414"/>
      <c r="F103" s="414"/>
      <c r="G103" s="581" t="s">
        <v>1475</v>
      </c>
      <c r="H103" s="582"/>
      <c r="I103" s="582"/>
      <c r="J103" s="582"/>
      <c r="K103" s="582"/>
      <c r="L103" s="582"/>
      <c r="M103" s="582"/>
      <c r="N103" s="582"/>
      <c r="O103" s="582"/>
      <c r="P103" s="582"/>
      <c r="Q103" s="582"/>
      <c r="R103" s="582"/>
      <c r="S103" s="582"/>
      <c r="T103" s="582"/>
      <c r="U103" s="582"/>
      <c r="V103" s="582"/>
      <c r="W103" s="582"/>
      <c r="X103" s="583"/>
      <c r="Y103" s="524"/>
      <c r="Z103" s="524"/>
      <c r="AA103" s="524"/>
      <c r="AB103" s="524"/>
      <c r="AC103" s="524"/>
      <c r="AD103" s="524"/>
      <c r="AE103"/>
    </row>
    <row r="104" spans="1:31" ht="15" customHeight="1">
      <c r="A104" s="159"/>
      <c r="B104" s="7"/>
      <c r="C104" s="588"/>
      <c r="D104" s="414" t="s">
        <v>753</v>
      </c>
      <c r="E104" s="414"/>
      <c r="F104" s="414"/>
      <c r="G104" s="581" t="s">
        <v>1476</v>
      </c>
      <c r="H104" s="582"/>
      <c r="I104" s="582"/>
      <c r="J104" s="582"/>
      <c r="K104" s="582"/>
      <c r="L104" s="582"/>
      <c r="M104" s="582"/>
      <c r="N104" s="582"/>
      <c r="O104" s="582"/>
      <c r="P104" s="582"/>
      <c r="Q104" s="582"/>
      <c r="R104" s="582"/>
      <c r="S104" s="582"/>
      <c r="T104" s="582"/>
      <c r="U104" s="582"/>
      <c r="V104" s="582"/>
      <c r="W104" s="582"/>
      <c r="X104" s="583"/>
      <c r="Y104" s="524"/>
      <c r="Z104" s="524"/>
      <c r="AA104" s="524"/>
      <c r="AB104" s="524"/>
      <c r="AC104" s="524"/>
      <c r="AD104" s="524"/>
      <c r="AE104"/>
    </row>
    <row r="105" spans="1:31" ht="15" customHeight="1">
      <c r="A105" s="159"/>
      <c r="B105" s="7"/>
      <c r="C105" s="588"/>
      <c r="D105" s="414" t="s">
        <v>755</v>
      </c>
      <c r="E105" s="414"/>
      <c r="F105" s="414"/>
      <c r="G105" s="581" t="s">
        <v>1477</v>
      </c>
      <c r="H105" s="582"/>
      <c r="I105" s="582"/>
      <c r="J105" s="582"/>
      <c r="K105" s="582"/>
      <c r="L105" s="582"/>
      <c r="M105" s="582"/>
      <c r="N105" s="582"/>
      <c r="O105" s="582"/>
      <c r="P105" s="582"/>
      <c r="Q105" s="582"/>
      <c r="R105" s="582"/>
      <c r="S105" s="582"/>
      <c r="T105" s="582"/>
      <c r="U105" s="582"/>
      <c r="V105" s="582"/>
      <c r="W105" s="582"/>
      <c r="X105" s="583"/>
      <c r="Y105" s="524"/>
      <c r="Z105" s="524"/>
      <c r="AA105" s="524"/>
      <c r="AB105" s="524"/>
      <c r="AC105" s="524"/>
      <c r="AD105" s="524"/>
      <c r="AE105"/>
    </row>
    <row r="106" spans="1:31" ht="15" customHeight="1">
      <c r="A106" s="159"/>
      <c r="B106" s="7"/>
      <c r="C106" s="588"/>
      <c r="D106" s="414" t="s">
        <v>757</v>
      </c>
      <c r="E106" s="414"/>
      <c r="F106" s="414"/>
      <c r="G106" s="581" t="s">
        <v>1478</v>
      </c>
      <c r="H106" s="582"/>
      <c r="I106" s="582"/>
      <c r="J106" s="582"/>
      <c r="K106" s="582"/>
      <c r="L106" s="582"/>
      <c r="M106" s="582"/>
      <c r="N106" s="582"/>
      <c r="O106" s="582"/>
      <c r="P106" s="582"/>
      <c r="Q106" s="582"/>
      <c r="R106" s="582"/>
      <c r="S106" s="582"/>
      <c r="T106" s="582"/>
      <c r="U106" s="582"/>
      <c r="V106" s="582"/>
      <c r="W106" s="582"/>
      <c r="X106" s="583"/>
      <c r="Y106" s="524"/>
      <c r="Z106" s="524"/>
      <c r="AA106" s="524"/>
      <c r="AB106" s="524"/>
      <c r="AC106" s="524"/>
      <c r="AD106" s="524"/>
      <c r="AE106"/>
    </row>
    <row r="107" spans="1:31" ht="15" customHeight="1">
      <c r="A107" s="159"/>
      <c r="B107" s="7"/>
      <c r="C107" s="588"/>
      <c r="D107" s="414" t="s">
        <v>1479</v>
      </c>
      <c r="E107" s="414"/>
      <c r="F107" s="414"/>
      <c r="G107" s="581" t="s">
        <v>1480</v>
      </c>
      <c r="H107" s="582"/>
      <c r="I107" s="582"/>
      <c r="J107" s="582"/>
      <c r="K107" s="582"/>
      <c r="L107" s="582"/>
      <c r="M107" s="582"/>
      <c r="N107" s="582"/>
      <c r="O107" s="582"/>
      <c r="P107" s="582"/>
      <c r="Q107" s="582"/>
      <c r="R107" s="582"/>
      <c r="S107" s="582"/>
      <c r="T107" s="582"/>
      <c r="U107" s="582"/>
      <c r="V107" s="582"/>
      <c r="W107" s="582"/>
      <c r="X107" s="583"/>
      <c r="Y107" s="524"/>
      <c r="Z107" s="524"/>
      <c r="AA107" s="524"/>
      <c r="AB107" s="524"/>
      <c r="AC107" s="524"/>
      <c r="AD107" s="524"/>
      <c r="AE107"/>
    </row>
    <row r="108" spans="1:31" ht="15" customHeight="1">
      <c r="A108" s="159"/>
      <c r="B108" s="7"/>
      <c r="C108" s="588"/>
      <c r="D108" s="414" t="s">
        <v>1481</v>
      </c>
      <c r="E108" s="414"/>
      <c r="F108" s="414"/>
      <c r="G108" s="581" t="s">
        <v>1482</v>
      </c>
      <c r="H108" s="582"/>
      <c r="I108" s="582"/>
      <c r="J108" s="582"/>
      <c r="K108" s="582"/>
      <c r="L108" s="582"/>
      <c r="M108" s="582"/>
      <c r="N108" s="582"/>
      <c r="O108" s="582"/>
      <c r="P108" s="582"/>
      <c r="Q108" s="582"/>
      <c r="R108" s="582"/>
      <c r="S108" s="582"/>
      <c r="T108" s="582"/>
      <c r="U108" s="582"/>
      <c r="V108" s="582"/>
      <c r="W108" s="582"/>
      <c r="X108" s="583"/>
      <c r="Y108" s="524"/>
      <c r="Z108" s="524"/>
      <c r="AA108" s="524"/>
      <c r="AB108" s="524"/>
      <c r="AC108" s="524"/>
      <c r="AD108" s="524"/>
      <c r="AE108"/>
    </row>
    <row r="109" spans="1:31" ht="15" customHeight="1">
      <c r="A109" s="159"/>
      <c r="B109" s="7"/>
      <c r="C109" s="588"/>
      <c r="D109" s="414" t="s">
        <v>1483</v>
      </c>
      <c r="E109" s="414"/>
      <c r="F109" s="414"/>
      <c r="G109" s="581" t="s">
        <v>1484</v>
      </c>
      <c r="H109" s="582"/>
      <c r="I109" s="582"/>
      <c r="J109" s="582"/>
      <c r="K109" s="582"/>
      <c r="L109" s="582"/>
      <c r="M109" s="582"/>
      <c r="N109" s="582"/>
      <c r="O109" s="582"/>
      <c r="P109" s="582"/>
      <c r="Q109" s="582"/>
      <c r="R109" s="582"/>
      <c r="S109" s="582"/>
      <c r="T109" s="582"/>
      <c r="U109" s="582"/>
      <c r="V109" s="582"/>
      <c r="W109" s="582"/>
      <c r="X109" s="583"/>
      <c r="Y109" s="524"/>
      <c r="Z109" s="524"/>
      <c r="AA109" s="524"/>
      <c r="AB109" s="524"/>
      <c r="AC109" s="524"/>
      <c r="AD109" s="524"/>
      <c r="AE109"/>
    </row>
    <row r="110" spans="1:31" ht="15" customHeight="1">
      <c r="A110" s="159"/>
      <c r="B110" s="7"/>
      <c r="C110" s="588"/>
      <c r="D110" s="414" t="s">
        <v>1485</v>
      </c>
      <c r="E110" s="414"/>
      <c r="F110" s="414"/>
      <c r="G110" s="581" t="s">
        <v>1486</v>
      </c>
      <c r="H110" s="582"/>
      <c r="I110" s="582"/>
      <c r="J110" s="582"/>
      <c r="K110" s="582"/>
      <c r="L110" s="582"/>
      <c r="M110" s="582"/>
      <c r="N110" s="582"/>
      <c r="O110" s="582"/>
      <c r="P110" s="582"/>
      <c r="Q110" s="582"/>
      <c r="R110" s="582"/>
      <c r="S110" s="582"/>
      <c r="T110" s="582"/>
      <c r="U110" s="582"/>
      <c r="V110" s="582"/>
      <c r="W110" s="582"/>
      <c r="X110" s="583"/>
      <c r="Y110" s="524"/>
      <c r="Z110" s="524"/>
      <c r="AA110" s="524"/>
      <c r="AB110" s="524"/>
      <c r="AC110" s="524"/>
      <c r="AD110" s="524"/>
      <c r="AE110"/>
    </row>
    <row r="111" spans="1:31" ht="15" customHeight="1">
      <c r="A111" s="159"/>
      <c r="B111" s="7"/>
      <c r="C111" s="728" t="s">
        <v>92</v>
      </c>
      <c r="D111" s="729"/>
      <c r="E111" s="729"/>
      <c r="F111" s="730"/>
      <c r="G111" s="581" t="s">
        <v>281</v>
      </c>
      <c r="H111" s="582"/>
      <c r="I111" s="582"/>
      <c r="J111" s="582"/>
      <c r="K111" s="582"/>
      <c r="L111" s="582"/>
      <c r="M111" s="582"/>
      <c r="N111" s="582"/>
      <c r="O111" s="582"/>
      <c r="P111" s="582"/>
      <c r="Q111" s="582"/>
      <c r="R111" s="582"/>
      <c r="S111" s="582"/>
      <c r="T111" s="582"/>
      <c r="U111" s="582"/>
      <c r="V111" s="582"/>
      <c r="W111" s="582"/>
      <c r="X111" s="583"/>
      <c r="Y111" s="524"/>
      <c r="Z111" s="524"/>
      <c r="AA111" s="524"/>
      <c r="AB111" s="524"/>
      <c r="AC111" s="524"/>
      <c r="AD111" s="524"/>
      <c r="AE111"/>
    </row>
    <row r="112" spans="1:31" ht="15" customHeight="1">
      <c r="A112" s="21"/>
      <c r="B112" s="5"/>
      <c r="C112" s="5"/>
      <c r="D112" s="5"/>
      <c r="E112" s="5"/>
      <c r="F112" s="5"/>
      <c r="G112" s="5"/>
      <c r="H112" s="5"/>
      <c r="I112" s="5"/>
      <c r="J112" s="5"/>
      <c r="K112" s="5"/>
      <c r="L112" s="5"/>
      <c r="M112" s="5"/>
      <c r="N112" s="5"/>
      <c r="O112" s="5"/>
      <c r="P112" s="5"/>
      <c r="Q112" s="5"/>
      <c r="R112" s="5"/>
      <c r="S112" s="5"/>
      <c r="T112" s="5"/>
      <c r="U112" s="5"/>
      <c r="V112" s="5"/>
      <c r="W112" s="5"/>
      <c r="X112" s="243" t="s">
        <v>261</v>
      </c>
      <c r="Y112" s="611">
        <f>IF(AND(SUM(Y72:Y111)=0,COUNTIF(Y72:Y111,"NS")&gt;0),"NS",IF(AND(SUM(Y72:Y111)=0,COUNTIF(Y72:Y111,0)&gt;0),0,IF(AND(SUM(Y72:Y111)=0,COUNTIF(Y72:Y111,"NA")&gt;0),"NA",SUM(Y72:Y111))))</f>
        <v>0</v>
      </c>
      <c r="Z112" s="611"/>
      <c r="AA112" s="611"/>
      <c r="AB112" s="611"/>
      <c r="AC112" s="611"/>
      <c r="AD112" s="611"/>
      <c r="AE112"/>
    </row>
    <row r="113" spans="1:31" ht="15" customHeight="1">
      <c r="A113" s="21"/>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row>
    <row r="114" spans="1:31" ht="45" customHeight="1">
      <c r="A114" s="169"/>
      <c r="B114" s="7"/>
      <c r="C114" s="549" t="s">
        <v>1487</v>
      </c>
      <c r="D114" s="549"/>
      <c r="E114" s="549"/>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c r="AE114"/>
    </row>
    <row r="115" spans="1:31" ht="15" customHeight="1">
      <c r="A115" s="169"/>
      <c r="B115" s="452" t="str">
        <f>IF(AND(Y91&gt;0,Y91&lt;&gt;"NA",Y91&lt;&gt;"NS",F114=""),"Debido a que cuenta con un valor mayor a cero en el numeral 1.17.4, debe anotar el nombre de dicho(s) tipo(s) de incendios","")</f>
        <v/>
      </c>
      <c r="C115" s="452"/>
      <c r="D115" s="452"/>
      <c r="E115" s="452"/>
      <c r="F115" s="452"/>
      <c r="G115" s="452"/>
      <c r="H115" s="452"/>
      <c r="I115" s="452"/>
      <c r="J115" s="452"/>
      <c r="K115" s="452"/>
      <c r="L115" s="452"/>
      <c r="M115" s="452"/>
      <c r="N115" s="452"/>
      <c r="O115" s="452"/>
      <c r="P115" s="452"/>
      <c r="Q115" s="452"/>
      <c r="R115" s="452"/>
      <c r="S115" s="452"/>
      <c r="T115" s="452"/>
      <c r="U115" s="452"/>
      <c r="V115" s="452"/>
      <c r="W115" s="452"/>
      <c r="X115" s="452"/>
      <c r="Y115" s="452"/>
      <c r="Z115" s="452"/>
      <c r="AA115" s="452"/>
      <c r="AB115" s="452"/>
      <c r="AC115" s="452"/>
      <c r="AD115" s="452"/>
      <c r="AE115" s="452"/>
    </row>
    <row r="116" spans="1:31" ht="45" customHeight="1">
      <c r="A116" s="169"/>
      <c r="B116" s="7"/>
      <c r="C116" s="549" t="s">
        <v>1488</v>
      </c>
      <c r="D116" s="549"/>
      <c r="E116" s="549"/>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c r="AE116"/>
    </row>
    <row r="117" spans="1:31" ht="15" customHeight="1">
      <c r="A117" s="169"/>
      <c r="B117" s="452" t="str">
        <f>IF(AND(Y98&gt;0,Y98&lt;&gt;"NA",Y98&lt;&gt;"NS",F116=""),"Debido a que cuenta con un valor mayor a cero en el numeral 1.20.4, debe anotar el nombre de dicho(s) tipo(s) de accidentes","")</f>
        <v/>
      </c>
      <c r="C117" s="452"/>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row>
    <row r="118" spans="1:31" ht="45" customHeight="1">
      <c r="A118" s="169"/>
      <c r="B118" s="7"/>
      <c r="C118" s="549" t="s">
        <v>1489</v>
      </c>
      <c r="D118" s="549"/>
      <c r="E118" s="549"/>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c r="AE118"/>
    </row>
    <row r="119" spans="1:31" ht="15" customHeight="1">
      <c r="A119" s="169"/>
      <c r="B119" s="452" t="str">
        <f>IF(AND(Y101&gt;0,Y101&lt;&gt;"NA",Y101&lt;&gt;"NS",F118=""),"Debido a que cuenta con un valor mayor a cero en el numeral 1.22, debe anotar el nombre de dichos eventos súbitos","")</f>
        <v/>
      </c>
      <c r="C119" s="452"/>
      <c r="D119" s="452"/>
      <c r="E119" s="452"/>
      <c r="F119" s="452"/>
      <c r="G119" s="452"/>
      <c r="H119" s="452"/>
      <c r="I119" s="452"/>
      <c r="J119" s="452"/>
      <c r="K119" s="452"/>
      <c r="L119" s="452"/>
      <c r="M119" s="452"/>
      <c r="N119" s="452"/>
      <c r="O119" s="452"/>
      <c r="P119" s="452"/>
      <c r="Q119" s="452"/>
      <c r="R119" s="452"/>
      <c r="S119" s="452"/>
      <c r="T119" s="452"/>
      <c r="U119" s="452"/>
      <c r="V119" s="452"/>
      <c r="W119" s="452"/>
      <c r="X119" s="452"/>
      <c r="Y119" s="452"/>
      <c r="Z119" s="452"/>
      <c r="AA119" s="452"/>
      <c r="AB119" s="452"/>
      <c r="AC119" s="452"/>
      <c r="AD119" s="452"/>
      <c r="AE119" s="452"/>
    </row>
    <row r="120" spans="1:31" ht="45" customHeight="1">
      <c r="A120" s="169"/>
      <c r="B120" s="7"/>
      <c r="C120" s="549" t="s">
        <v>1490</v>
      </c>
      <c r="D120" s="549"/>
      <c r="E120" s="549"/>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c r="AE120"/>
    </row>
    <row r="121" spans="1:31" ht="15" customHeight="1">
      <c r="A121" s="169"/>
      <c r="B121" s="452" t="str">
        <f>IF(AND(Y110&gt;0,Y110&lt;&gt;"NA",Y110&lt;&gt;"NS",F120=""),"Debido a que cuenta con un valor mayor a cero en el numeral 2.9, debe anotar el nombre de dichos eventos no súbitos","")</f>
        <v/>
      </c>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row>
    <row r="122" spans="1:31" ht="24" customHeight="1">
      <c r="A122" s="159"/>
      <c r="B122" s="7"/>
      <c r="C122" s="417" t="s">
        <v>147</v>
      </c>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row>
    <row r="123" spans="1:31" ht="60" customHeight="1">
      <c r="A123" s="159"/>
      <c r="B123" s="7"/>
      <c r="C123" s="473"/>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5"/>
    </row>
    <row r="124" spans="1:31" ht="15" customHeight="1">
      <c r="A124" s="159"/>
      <c r="B124" s="455" t="str">
        <f>IF(AG72=0,"","Favor de ingresar toda la información requerida en la pregunta")</f>
        <v/>
      </c>
      <c r="C124" s="455"/>
      <c r="D124" s="455"/>
      <c r="E124" s="455"/>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row>
    <row r="125" spans="1:31" ht="15" customHeight="1">
      <c r="A125" s="159"/>
      <c r="B125" s="456" t="str">
        <f>IF($C$31&lt;&gt;1,"",IF(COUNTIF(Y72:AD111,"NS")&lt;&gt;0,"Alerta: debido a que cuenta con registros NS, debe proporcionar una justificación en el area de comentarios al final de la pregunta",""))</f>
        <v/>
      </c>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row>
    <row r="126" spans="1:31" ht="15" customHeight="1">
      <c r="A126" s="159"/>
      <c r="B126" s="452" t="str">
        <f>IF(AH72&gt;0,"Revise la información capturada, ya que tiene datos ingresados en celdas que están sombreadas","")</f>
        <v/>
      </c>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row>
    <row r="127" spans="1:31" ht="15" customHeight="1">
      <c r="A127" s="159"/>
      <c r="B127" s="450" t="str">
        <f>IF($C$31&lt;&gt;1,"",IF(AI72&gt;0,"Favor de revisar la instrucción 1, debido a que no se cumplen con los criterios mencionados",""))</f>
        <v/>
      </c>
      <c r="C127" s="450"/>
      <c r="D127" s="450"/>
      <c r="E127" s="450"/>
      <c r="F127" s="450"/>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row>
    <row r="128" spans="1:31" ht="15" customHeight="1">
      <c r="A128" s="15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49" ht="15" customHeight="1">
      <c r="A129" s="15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49" ht="24" customHeight="1">
      <c r="A130" s="177" t="s">
        <v>2026</v>
      </c>
      <c r="B130" s="476" t="s">
        <v>2081</v>
      </c>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row>
    <row r="131" spans="1:49" ht="36" customHeight="1">
      <c r="A131" s="169"/>
      <c r="B131" s="7"/>
      <c r="C131" s="465" t="s">
        <v>2107</v>
      </c>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465"/>
    </row>
    <row r="132" spans="1:49" ht="36" customHeight="1">
      <c r="A132" s="169"/>
      <c r="B132" s="7"/>
      <c r="C132" s="417" t="s">
        <v>2082</v>
      </c>
      <c r="D132" s="417"/>
      <c r="E132" s="417"/>
      <c r="F132" s="417"/>
      <c r="G132" s="417"/>
      <c r="H132" s="417"/>
      <c r="I132" s="417"/>
      <c r="J132" s="417"/>
      <c r="K132" s="417"/>
      <c r="L132" s="417"/>
      <c r="M132" s="417"/>
      <c r="N132" s="417"/>
      <c r="O132" s="417"/>
      <c r="P132" s="417"/>
      <c r="Q132" s="417"/>
      <c r="R132" s="417"/>
      <c r="S132" s="417"/>
      <c r="T132" s="417"/>
      <c r="U132" s="417"/>
      <c r="V132" s="417"/>
      <c r="W132" s="417"/>
      <c r="X132" s="417"/>
      <c r="Y132" s="417"/>
      <c r="Z132" s="417"/>
      <c r="AA132" s="417"/>
      <c r="AB132" s="417"/>
      <c r="AC132" s="417"/>
      <c r="AD132" s="417"/>
    </row>
    <row r="133" spans="1:49" ht="15" customHeight="1">
      <c r="A133" s="169"/>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49" ht="24" customHeight="1">
      <c r="A134" s="169"/>
      <c r="B134" s="7"/>
      <c r="C134" s="668" t="s">
        <v>1418</v>
      </c>
      <c r="D134" s="500" t="s">
        <v>2072</v>
      </c>
      <c r="E134" s="501"/>
      <c r="F134" s="502"/>
      <c r="G134" s="500" t="s">
        <v>1419</v>
      </c>
      <c r="H134" s="501"/>
      <c r="I134" s="501"/>
      <c r="J134" s="501"/>
      <c r="K134" s="501"/>
      <c r="L134" s="501"/>
      <c r="M134" s="501"/>
      <c r="N134" s="502"/>
      <c r="O134" s="489" t="s">
        <v>1491</v>
      </c>
      <c r="P134" s="489"/>
      <c r="Q134" s="489"/>
      <c r="R134" s="489"/>
      <c r="S134" s="489"/>
      <c r="T134" s="489"/>
      <c r="U134" s="489"/>
      <c r="V134" s="489"/>
      <c r="W134" s="489"/>
      <c r="X134" s="489"/>
      <c r="Y134" s="489"/>
      <c r="Z134" s="489"/>
      <c r="AA134" s="489"/>
      <c r="AB134" s="489"/>
      <c r="AC134" s="489"/>
      <c r="AD134" s="489"/>
      <c r="AE134"/>
    </row>
    <row r="135" spans="1:49" ht="48" customHeight="1">
      <c r="A135" s="169"/>
      <c r="B135" s="7"/>
      <c r="C135" s="669"/>
      <c r="D135" s="503"/>
      <c r="E135" s="504"/>
      <c r="F135" s="505"/>
      <c r="G135" s="503"/>
      <c r="H135" s="504"/>
      <c r="I135" s="504"/>
      <c r="J135" s="504"/>
      <c r="K135" s="504"/>
      <c r="L135" s="504"/>
      <c r="M135" s="504"/>
      <c r="N135" s="505"/>
      <c r="O135" s="489" t="s">
        <v>226</v>
      </c>
      <c r="P135" s="489"/>
      <c r="Q135" s="489"/>
      <c r="R135" s="489"/>
      <c r="S135" s="573" t="s">
        <v>1492</v>
      </c>
      <c r="T135" s="573"/>
      <c r="U135" s="573"/>
      <c r="V135" s="573"/>
      <c r="W135" s="573" t="s">
        <v>1493</v>
      </c>
      <c r="X135" s="573"/>
      <c r="Y135" s="573"/>
      <c r="Z135" s="573"/>
      <c r="AA135" s="573" t="s">
        <v>1494</v>
      </c>
      <c r="AB135" s="573"/>
      <c r="AC135" s="573"/>
      <c r="AD135" s="573"/>
      <c r="AE135"/>
      <c r="AG135" t="s">
        <v>2233</v>
      </c>
      <c r="AH135" t="s">
        <v>2234</v>
      </c>
      <c r="AI135" t="s">
        <v>2294</v>
      </c>
      <c r="AJ135" t="s">
        <v>2295</v>
      </c>
      <c r="AV135" s="252" t="s">
        <v>7260</v>
      </c>
      <c r="AW135" s="329" t="s">
        <v>7261</v>
      </c>
    </row>
    <row r="136" spans="1:49" ht="15" customHeight="1">
      <c r="A136" s="159"/>
      <c r="B136" s="7"/>
      <c r="C136" s="720" t="s">
        <v>1420</v>
      </c>
      <c r="D136" s="414" t="s">
        <v>642</v>
      </c>
      <c r="E136" s="414"/>
      <c r="F136" s="414"/>
      <c r="G136" s="581" t="s">
        <v>1421</v>
      </c>
      <c r="H136" s="582"/>
      <c r="I136" s="582"/>
      <c r="J136" s="582"/>
      <c r="K136" s="582"/>
      <c r="L136" s="582"/>
      <c r="M136" s="582"/>
      <c r="N136" s="583"/>
      <c r="O136" s="524"/>
      <c r="P136" s="524"/>
      <c r="Q136" s="524"/>
      <c r="R136" s="524"/>
      <c r="S136" s="524"/>
      <c r="T136" s="524"/>
      <c r="U136" s="524"/>
      <c r="V136" s="524"/>
      <c r="W136" s="524"/>
      <c r="X136" s="524"/>
      <c r="Y136" s="524"/>
      <c r="Z136" s="524"/>
      <c r="AA136" s="524"/>
      <c r="AB136" s="524"/>
      <c r="AC136" s="524"/>
      <c r="AD136" s="524"/>
      <c r="AE136"/>
      <c r="AG136">
        <f>IF(AND($C$31=1,Y72&gt;0,Y72&lt;&gt;"NS",Y72&lt;&gt;"NA"),IF(COUNTA(O136:AD136)=4,0,1),0)</f>
        <v>0</v>
      </c>
      <c r="AH136">
        <f>IF(OR($C$31&lt;&gt;1,$Y72=0,$Y72="NS",$Y72="NA"),IF(COUNTA(O136:AD136)=0,0,1),0)</f>
        <v>0</v>
      </c>
      <c r="AI136" cm="1">
        <f t="array" ref="AI136">IF(OR(O136={"NS","NA"},Y72={"NS","NA"}),0,IF(O136&gt;=Y72,0,1))</f>
        <v>0</v>
      </c>
      <c r="AJ136" s="721" cm="1">
        <f t="array" ref="AJ136">IF(OR(S136={"NS","NA"},$Y72={"NS","NA"}),0,IF(S136&lt;=$Y72,0,1))</f>
        <v>0</v>
      </c>
      <c r="AK136" s="721"/>
      <c r="AL136" s="721"/>
      <c r="AM136" s="721"/>
      <c r="AN136" s="721" cm="1">
        <f t="array" ref="AN136">IF(OR(W136={"NS","NA"},$Y72={"NS","NA"}),0,IF(W136&lt;=$Y72,0,1))</f>
        <v>0</v>
      </c>
      <c r="AO136" s="721"/>
      <c r="AP136" s="721"/>
      <c r="AQ136" s="721"/>
      <c r="AR136" s="721" cm="1">
        <f t="array" ref="AR136">IF(OR(AA136={"NS","NA"},$Y72={"NS","NA"}),0,IF(AA136&lt;=$Y72,0,1))</f>
        <v>0</v>
      </c>
      <c r="AS136" s="721"/>
      <c r="AT136" s="721"/>
      <c r="AU136" s="721"/>
      <c r="AV136" s="330" cm="1">
        <f t="array" ref="AV136">IF(COUNTA(O136:AD136)=0,0,IF(SUM(O136)=0,0,IF(AND(O136&lt;&gt;{"NS","NA"},OR(SUM(S136:AD136)&gt;0,COUNTIF(S136:AD136,"NS")=3)),0,1)))</f>
        <v>0</v>
      </c>
      <c r="AW136" s="331">
        <f>IF(SUM(O136)&gt;SUM(S136:AD136),1,0)</f>
        <v>0</v>
      </c>
    </row>
    <row r="137" spans="1:49" ht="15" customHeight="1">
      <c r="A137" s="159"/>
      <c r="B137" s="7"/>
      <c r="C137" s="588"/>
      <c r="D137" s="414" t="s">
        <v>644</v>
      </c>
      <c r="E137" s="414"/>
      <c r="F137" s="414"/>
      <c r="G137" s="581" t="s">
        <v>1422</v>
      </c>
      <c r="H137" s="582"/>
      <c r="I137" s="582"/>
      <c r="J137" s="582"/>
      <c r="K137" s="582"/>
      <c r="L137" s="582"/>
      <c r="M137" s="582"/>
      <c r="N137" s="583"/>
      <c r="O137" s="524"/>
      <c r="P137" s="524"/>
      <c r="Q137" s="524"/>
      <c r="R137" s="524"/>
      <c r="S137" s="524"/>
      <c r="T137" s="524"/>
      <c r="U137" s="524"/>
      <c r="V137" s="524"/>
      <c r="W137" s="524"/>
      <c r="X137" s="524"/>
      <c r="Y137" s="524"/>
      <c r="Z137" s="524"/>
      <c r="AA137" s="524"/>
      <c r="AB137" s="524"/>
      <c r="AC137" s="524"/>
      <c r="AD137" s="524"/>
      <c r="AE137"/>
      <c r="AG137">
        <f t="shared" ref="AG137:AG174" si="0">IF(AND($C$31=1,Y73&gt;0,Y73&lt;&gt;"NS",Y73&lt;&gt;"NA"),IF(COUNTA(O137:AD137)=4,0,1),0)</f>
        <v>0</v>
      </c>
      <c r="AH137">
        <f t="shared" ref="AH137:AH174" si="1">IF(OR($C$31&lt;&gt;1,$Y73=0,$Y73="NS",$Y73="NA"),IF(COUNTA(O137:AD137)=0,0,1),0)</f>
        <v>0</v>
      </c>
      <c r="AI137" cm="1">
        <f t="array" ref="AI137">IF(OR(O137={"NS","NA"},Y73={"NS","NA"}),0,IF(O137&gt;=Y73,0,1))</f>
        <v>0</v>
      </c>
      <c r="AJ137" s="721" cm="1">
        <f t="array" ref="AJ137">IF(OR(S137={"NS","NA"},$Y73={"NS","NA"}),0,IF(S137&lt;=$Y73,0,1))</f>
        <v>0</v>
      </c>
      <c r="AK137" s="721"/>
      <c r="AL137" s="721"/>
      <c r="AM137" s="721"/>
      <c r="AN137" s="721" cm="1">
        <f t="array" ref="AN137">IF(OR(W137={"NS","NA"},$Y73={"NS","NA"}),0,IF(W137&lt;=$Y73,0,1))</f>
        <v>0</v>
      </c>
      <c r="AO137" s="721"/>
      <c r="AP137" s="721"/>
      <c r="AQ137" s="721"/>
      <c r="AR137" s="721" cm="1">
        <f t="array" ref="AR137">IF(OR(AA137={"NS","NA"},$Y73={"NS","NA"}),0,IF(AA137&lt;=$Y73,0,1))</f>
        <v>0</v>
      </c>
      <c r="AS137" s="721"/>
      <c r="AT137" s="721"/>
      <c r="AU137" s="721"/>
      <c r="AV137" s="330" cm="1">
        <f t="array" ref="AV137">IF(COUNTA(O137:AD137)=0,0,IF(SUM(O137)=0,0,IF(AND(O137&lt;&gt;{"NS","NA"},OR(SUM(S137:AD137)&gt;0,COUNTIF(S137:AD137,"NS")=3)),0,1)))</f>
        <v>0</v>
      </c>
      <c r="AW137" s="331">
        <f t="shared" ref="AW137:AW174" si="2">IF(SUM(O137)&gt;SUM(S137:AD137),1,0)</f>
        <v>0</v>
      </c>
    </row>
    <row r="138" spans="1:49" ht="15" customHeight="1">
      <c r="A138" s="159"/>
      <c r="B138" s="7"/>
      <c r="C138" s="588"/>
      <c r="D138" s="414" t="s">
        <v>646</v>
      </c>
      <c r="E138" s="414"/>
      <c r="F138" s="414"/>
      <c r="G138" s="581" t="s">
        <v>1423</v>
      </c>
      <c r="H138" s="582"/>
      <c r="I138" s="582"/>
      <c r="J138" s="582"/>
      <c r="K138" s="582"/>
      <c r="L138" s="582"/>
      <c r="M138" s="582"/>
      <c r="N138" s="583"/>
      <c r="O138" s="524"/>
      <c r="P138" s="524"/>
      <c r="Q138" s="524"/>
      <c r="R138" s="524"/>
      <c r="S138" s="524"/>
      <c r="T138" s="524"/>
      <c r="U138" s="524"/>
      <c r="V138" s="524"/>
      <c r="W138" s="524"/>
      <c r="X138" s="524"/>
      <c r="Y138" s="524"/>
      <c r="Z138" s="524"/>
      <c r="AA138" s="524"/>
      <c r="AB138" s="524"/>
      <c r="AC138" s="524"/>
      <c r="AD138" s="524"/>
      <c r="AE138"/>
      <c r="AG138">
        <f t="shared" si="0"/>
        <v>0</v>
      </c>
      <c r="AH138">
        <f t="shared" si="1"/>
        <v>0</v>
      </c>
      <c r="AI138" cm="1">
        <f t="array" ref="AI138">IF(OR(O138={"NS","NA"},Y74={"NS","NA"}),0,IF(O138&gt;=Y74,0,1))</f>
        <v>0</v>
      </c>
      <c r="AJ138" s="721" cm="1">
        <f t="array" ref="AJ138">IF(OR(S138={"NS","NA"},$Y74={"NS","NA"}),0,IF(S138&lt;=$Y74,0,1))</f>
        <v>0</v>
      </c>
      <c r="AK138" s="721"/>
      <c r="AL138" s="721"/>
      <c r="AM138" s="721"/>
      <c r="AN138" s="721" cm="1">
        <f t="array" ref="AN138">IF(OR(W138={"NS","NA"},$Y74={"NS","NA"}),0,IF(W138&lt;=$Y74,0,1))</f>
        <v>0</v>
      </c>
      <c r="AO138" s="721"/>
      <c r="AP138" s="721"/>
      <c r="AQ138" s="721"/>
      <c r="AR138" s="721" cm="1">
        <f t="array" ref="AR138">IF(OR(AA138={"NS","NA"},$Y74={"NS","NA"}),0,IF(AA138&lt;=$Y74,0,1))</f>
        <v>0</v>
      </c>
      <c r="AS138" s="721"/>
      <c r="AT138" s="721"/>
      <c r="AU138" s="721"/>
      <c r="AV138" s="330" cm="1">
        <f t="array" ref="AV138">IF(COUNTA(O138:AD138)=0,0,IF(SUM(O138)=0,0,IF(AND(O138&lt;&gt;{"NS","NA"},OR(SUM(S138:AD138)&gt;0,COUNTIF(S138:AD138,"NS")=3)),0,1)))</f>
        <v>0</v>
      </c>
      <c r="AW138" s="331">
        <f t="shared" si="2"/>
        <v>0</v>
      </c>
    </row>
    <row r="139" spans="1:49" ht="15" customHeight="1">
      <c r="A139" s="159"/>
      <c r="B139" s="7"/>
      <c r="C139" s="588"/>
      <c r="D139" s="414" t="s">
        <v>648</v>
      </c>
      <c r="E139" s="414"/>
      <c r="F139" s="414"/>
      <c r="G139" s="581" t="s">
        <v>1424</v>
      </c>
      <c r="H139" s="582"/>
      <c r="I139" s="582"/>
      <c r="J139" s="582"/>
      <c r="K139" s="582"/>
      <c r="L139" s="582"/>
      <c r="M139" s="582"/>
      <c r="N139" s="583"/>
      <c r="O139" s="524"/>
      <c r="P139" s="524"/>
      <c r="Q139" s="524"/>
      <c r="R139" s="524"/>
      <c r="S139" s="524"/>
      <c r="T139" s="524"/>
      <c r="U139" s="524"/>
      <c r="V139" s="524"/>
      <c r="W139" s="524"/>
      <c r="X139" s="524"/>
      <c r="Y139" s="524"/>
      <c r="Z139" s="524"/>
      <c r="AA139" s="524"/>
      <c r="AB139" s="524"/>
      <c r="AC139" s="524"/>
      <c r="AD139" s="524"/>
      <c r="AE139"/>
      <c r="AG139">
        <f t="shared" si="0"/>
        <v>0</v>
      </c>
      <c r="AH139">
        <f t="shared" si="1"/>
        <v>0</v>
      </c>
      <c r="AI139" cm="1">
        <f t="array" ref="AI139">IF(OR(O139={"NS","NA"},Y75={"NS","NA"}),0,IF(O139&gt;=Y75,0,1))</f>
        <v>0</v>
      </c>
      <c r="AJ139" s="721" cm="1">
        <f t="array" ref="AJ139">IF(OR(S139={"NS","NA"},$Y75={"NS","NA"}),0,IF(S139&lt;=$Y75,0,1))</f>
        <v>0</v>
      </c>
      <c r="AK139" s="721"/>
      <c r="AL139" s="721"/>
      <c r="AM139" s="721"/>
      <c r="AN139" s="721" cm="1">
        <f t="array" ref="AN139">IF(OR(W139={"NS","NA"},$Y75={"NS","NA"}),0,IF(W139&lt;=$Y75,0,1))</f>
        <v>0</v>
      </c>
      <c r="AO139" s="721"/>
      <c r="AP139" s="721"/>
      <c r="AQ139" s="721"/>
      <c r="AR139" s="721" cm="1">
        <f t="array" ref="AR139">IF(OR(AA139={"NS","NA"},$Y75={"NS","NA"}),0,IF(AA139&lt;=$Y75,0,1))</f>
        <v>0</v>
      </c>
      <c r="AS139" s="721"/>
      <c r="AT139" s="721"/>
      <c r="AU139" s="721"/>
      <c r="AV139" s="330" cm="1">
        <f t="array" ref="AV139">IF(COUNTA(O139:AD139)=0,0,IF(SUM(O139)=0,0,IF(AND(O139&lt;&gt;{"NS","NA"},OR(SUM(S139:AD139)&gt;0,COUNTIF(S139:AD139,"NS")=3)),0,1)))</f>
        <v>0</v>
      </c>
      <c r="AW139" s="331">
        <f t="shared" si="2"/>
        <v>0</v>
      </c>
    </row>
    <row r="140" spans="1:49" ht="15" customHeight="1">
      <c r="A140" s="159"/>
      <c r="B140" s="7"/>
      <c r="C140" s="588"/>
      <c r="D140" s="414" t="s">
        <v>650</v>
      </c>
      <c r="E140" s="414"/>
      <c r="F140" s="414"/>
      <c r="G140" s="581" t="s">
        <v>1425</v>
      </c>
      <c r="H140" s="582"/>
      <c r="I140" s="582"/>
      <c r="J140" s="582"/>
      <c r="K140" s="582"/>
      <c r="L140" s="582"/>
      <c r="M140" s="582"/>
      <c r="N140" s="583"/>
      <c r="O140" s="524"/>
      <c r="P140" s="524"/>
      <c r="Q140" s="524"/>
      <c r="R140" s="524"/>
      <c r="S140" s="524"/>
      <c r="T140" s="524"/>
      <c r="U140" s="524"/>
      <c r="V140" s="524"/>
      <c r="W140" s="524"/>
      <c r="X140" s="524"/>
      <c r="Y140" s="524"/>
      <c r="Z140" s="524"/>
      <c r="AA140" s="524"/>
      <c r="AB140" s="524"/>
      <c r="AC140" s="524"/>
      <c r="AD140" s="524"/>
      <c r="AE140"/>
      <c r="AG140">
        <f t="shared" si="0"/>
        <v>0</v>
      </c>
      <c r="AH140">
        <f t="shared" si="1"/>
        <v>0</v>
      </c>
      <c r="AI140" cm="1">
        <f t="array" ref="AI140">IF(OR(O140={"NS","NA"},Y76={"NS","NA"}),0,IF(O140&gt;=Y76,0,1))</f>
        <v>0</v>
      </c>
      <c r="AJ140" s="721" cm="1">
        <f t="array" ref="AJ140">IF(OR(S140={"NS","NA"},$Y76={"NS","NA"}),0,IF(S140&lt;=$Y76,0,1))</f>
        <v>0</v>
      </c>
      <c r="AK140" s="721"/>
      <c r="AL140" s="721"/>
      <c r="AM140" s="721"/>
      <c r="AN140" s="721" cm="1">
        <f t="array" ref="AN140">IF(OR(W140={"NS","NA"},$Y76={"NS","NA"}),0,IF(W140&lt;=$Y76,0,1))</f>
        <v>0</v>
      </c>
      <c r="AO140" s="721"/>
      <c r="AP140" s="721"/>
      <c r="AQ140" s="721"/>
      <c r="AR140" s="721" cm="1">
        <f t="array" ref="AR140">IF(OR(AA140={"NS","NA"},$Y76={"NS","NA"}),0,IF(AA140&lt;=$Y76,0,1))</f>
        <v>0</v>
      </c>
      <c r="AS140" s="721"/>
      <c r="AT140" s="721"/>
      <c r="AU140" s="721"/>
      <c r="AV140" s="330" cm="1">
        <f t="array" ref="AV140">IF(COUNTA(O140:AD140)=0,0,IF(SUM(O140)=0,0,IF(AND(O140&lt;&gt;{"NS","NA"},OR(SUM(S140:AD140)&gt;0,COUNTIF(S140:AD140,"NS")=3)),0,1)))</f>
        <v>0</v>
      </c>
      <c r="AW140" s="331">
        <f t="shared" si="2"/>
        <v>0</v>
      </c>
    </row>
    <row r="141" spans="1:49" ht="15" customHeight="1">
      <c r="A141" s="159"/>
      <c r="B141" s="7"/>
      <c r="C141" s="588"/>
      <c r="D141" s="414" t="s">
        <v>652</v>
      </c>
      <c r="E141" s="414"/>
      <c r="F141" s="414"/>
      <c r="G141" s="581" t="s">
        <v>1426</v>
      </c>
      <c r="H141" s="582"/>
      <c r="I141" s="582"/>
      <c r="J141" s="582"/>
      <c r="K141" s="582"/>
      <c r="L141" s="582"/>
      <c r="M141" s="582"/>
      <c r="N141" s="583"/>
      <c r="O141" s="524"/>
      <c r="P141" s="524"/>
      <c r="Q141" s="524"/>
      <c r="R141" s="524"/>
      <c r="S141" s="524"/>
      <c r="T141" s="524"/>
      <c r="U141" s="524"/>
      <c r="V141" s="524"/>
      <c r="W141" s="524"/>
      <c r="X141" s="524"/>
      <c r="Y141" s="524"/>
      <c r="Z141" s="524"/>
      <c r="AA141" s="524"/>
      <c r="AB141" s="524"/>
      <c r="AC141" s="524"/>
      <c r="AD141" s="524"/>
      <c r="AE141"/>
      <c r="AG141">
        <f t="shared" si="0"/>
        <v>0</v>
      </c>
      <c r="AH141">
        <f t="shared" si="1"/>
        <v>0</v>
      </c>
      <c r="AI141" cm="1">
        <f t="array" ref="AI141">IF(OR(O141={"NS","NA"},Y77={"NS","NA"}),0,IF(O141&gt;=Y77,0,1))</f>
        <v>0</v>
      </c>
      <c r="AJ141" s="721" cm="1">
        <f t="array" ref="AJ141">IF(OR(S141={"NS","NA"},$Y77={"NS","NA"}),0,IF(S141&lt;=$Y77,0,1))</f>
        <v>0</v>
      </c>
      <c r="AK141" s="721"/>
      <c r="AL141" s="721"/>
      <c r="AM141" s="721"/>
      <c r="AN141" s="721" cm="1">
        <f t="array" ref="AN141">IF(OR(W141={"NS","NA"},$Y77={"NS","NA"}),0,IF(W141&lt;=$Y77,0,1))</f>
        <v>0</v>
      </c>
      <c r="AO141" s="721"/>
      <c r="AP141" s="721"/>
      <c r="AQ141" s="721"/>
      <c r="AR141" s="721" cm="1">
        <f t="array" ref="AR141">IF(OR(AA141={"NS","NA"},$Y77={"NS","NA"}),0,IF(AA141&lt;=$Y77,0,1))</f>
        <v>0</v>
      </c>
      <c r="AS141" s="721"/>
      <c r="AT141" s="721"/>
      <c r="AU141" s="721"/>
      <c r="AV141" s="330" cm="1">
        <f t="array" ref="AV141">IF(COUNTA(O141:AD141)=0,0,IF(SUM(O141)=0,0,IF(AND(O141&lt;&gt;{"NS","NA"},OR(SUM(S141:AD141)&gt;0,COUNTIF(S141:AD141,"NS")=3)),0,1)))</f>
        <v>0</v>
      </c>
      <c r="AW141" s="331">
        <f t="shared" si="2"/>
        <v>0</v>
      </c>
    </row>
    <row r="142" spans="1:49" ht="15" customHeight="1">
      <c r="A142" s="159"/>
      <c r="B142" s="7"/>
      <c r="C142" s="588"/>
      <c r="D142" s="414" t="s">
        <v>1427</v>
      </c>
      <c r="E142" s="414"/>
      <c r="F142" s="414"/>
      <c r="G142" s="581" t="s">
        <v>1428</v>
      </c>
      <c r="H142" s="582"/>
      <c r="I142" s="582"/>
      <c r="J142" s="582"/>
      <c r="K142" s="582"/>
      <c r="L142" s="582"/>
      <c r="M142" s="582"/>
      <c r="N142" s="583"/>
      <c r="O142" s="524"/>
      <c r="P142" s="524"/>
      <c r="Q142" s="524"/>
      <c r="R142" s="524"/>
      <c r="S142" s="524"/>
      <c r="T142" s="524"/>
      <c r="U142" s="524"/>
      <c r="V142" s="524"/>
      <c r="W142" s="524"/>
      <c r="X142" s="524"/>
      <c r="Y142" s="524"/>
      <c r="Z142" s="524"/>
      <c r="AA142" s="524"/>
      <c r="AB142" s="524"/>
      <c r="AC142" s="524"/>
      <c r="AD142" s="524"/>
      <c r="AE142"/>
      <c r="AG142">
        <f t="shared" si="0"/>
        <v>0</v>
      </c>
      <c r="AH142">
        <f t="shared" si="1"/>
        <v>0</v>
      </c>
      <c r="AI142" cm="1">
        <f t="array" ref="AI142">IF(OR(O142={"NS","NA"},Y78={"NS","NA"}),0,IF(O142&gt;=Y78,0,1))</f>
        <v>0</v>
      </c>
      <c r="AJ142" s="721" cm="1">
        <f t="array" ref="AJ142">IF(OR(S142={"NS","NA"},$Y78={"NS","NA"}),0,IF(S142&lt;=$Y78,0,1))</f>
        <v>0</v>
      </c>
      <c r="AK142" s="721"/>
      <c r="AL142" s="721"/>
      <c r="AM142" s="721"/>
      <c r="AN142" s="721" cm="1">
        <f t="array" ref="AN142">IF(OR(W142={"NS","NA"},$Y78={"NS","NA"}),0,IF(W142&lt;=$Y78,0,1))</f>
        <v>0</v>
      </c>
      <c r="AO142" s="721"/>
      <c r="AP142" s="721"/>
      <c r="AQ142" s="721"/>
      <c r="AR142" s="721" cm="1">
        <f t="array" ref="AR142">IF(OR(AA142={"NS","NA"},$Y78={"NS","NA"}),0,IF(AA142&lt;=$Y78,0,1))</f>
        <v>0</v>
      </c>
      <c r="AS142" s="721"/>
      <c r="AT142" s="721"/>
      <c r="AU142" s="721"/>
      <c r="AV142" s="330" cm="1">
        <f t="array" ref="AV142">IF(COUNTA(O142:AD142)=0,0,IF(SUM(O142)=0,0,IF(AND(O142&lt;&gt;{"NS","NA"},OR(SUM(S142:AD142)&gt;0,COUNTIF(S142:AD142,"NS")=3)),0,1)))</f>
        <v>0</v>
      </c>
      <c r="AW142" s="331">
        <f t="shared" si="2"/>
        <v>0</v>
      </c>
    </row>
    <row r="143" spans="1:49" ht="15" customHeight="1">
      <c r="A143" s="159"/>
      <c r="B143" s="7"/>
      <c r="C143" s="588"/>
      <c r="D143" s="414" t="s">
        <v>1429</v>
      </c>
      <c r="E143" s="414"/>
      <c r="F143" s="414"/>
      <c r="G143" s="581" t="s">
        <v>1430</v>
      </c>
      <c r="H143" s="582"/>
      <c r="I143" s="582"/>
      <c r="J143" s="582"/>
      <c r="K143" s="582"/>
      <c r="L143" s="582"/>
      <c r="M143" s="582"/>
      <c r="N143" s="583"/>
      <c r="O143" s="524"/>
      <c r="P143" s="524"/>
      <c r="Q143" s="524"/>
      <c r="R143" s="524"/>
      <c r="S143" s="524"/>
      <c r="T143" s="524"/>
      <c r="U143" s="524"/>
      <c r="V143" s="524"/>
      <c r="W143" s="524"/>
      <c r="X143" s="524"/>
      <c r="Y143" s="524"/>
      <c r="Z143" s="524"/>
      <c r="AA143" s="524"/>
      <c r="AB143" s="524"/>
      <c r="AC143" s="524"/>
      <c r="AD143" s="524"/>
      <c r="AE143"/>
      <c r="AG143">
        <f t="shared" si="0"/>
        <v>0</v>
      </c>
      <c r="AH143">
        <f t="shared" si="1"/>
        <v>0</v>
      </c>
      <c r="AI143" cm="1">
        <f t="array" ref="AI143">IF(OR(O143={"NS","NA"},Y79={"NS","NA"}),0,IF(O143&gt;=Y79,0,1))</f>
        <v>0</v>
      </c>
      <c r="AJ143" s="721" cm="1">
        <f t="array" ref="AJ143">IF(OR(S143={"NS","NA"},$Y79={"NS","NA"}),0,IF(S143&lt;=$Y79,0,1))</f>
        <v>0</v>
      </c>
      <c r="AK143" s="721"/>
      <c r="AL143" s="721"/>
      <c r="AM143" s="721"/>
      <c r="AN143" s="721" cm="1">
        <f t="array" ref="AN143">IF(OR(W143={"NS","NA"},$Y79={"NS","NA"}),0,IF(W143&lt;=$Y79,0,1))</f>
        <v>0</v>
      </c>
      <c r="AO143" s="721"/>
      <c r="AP143" s="721"/>
      <c r="AQ143" s="721"/>
      <c r="AR143" s="721" cm="1">
        <f t="array" ref="AR143">IF(OR(AA143={"NS","NA"},$Y79={"NS","NA"}),0,IF(AA143&lt;=$Y79,0,1))</f>
        <v>0</v>
      </c>
      <c r="AS143" s="721"/>
      <c r="AT143" s="721"/>
      <c r="AU143" s="721"/>
      <c r="AV143" s="330" cm="1">
        <f t="array" ref="AV143">IF(COUNTA(O143:AD143)=0,0,IF(SUM(O143)=0,0,IF(AND(O143&lt;&gt;{"NS","NA"},OR(SUM(S143:AD143)&gt;0,COUNTIF(S143:AD143,"NS")=3)),0,1)))</f>
        <v>0</v>
      </c>
      <c r="AW143" s="331">
        <f t="shared" si="2"/>
        <v>0</v>
      </c>
    </row>
    <row r="144" spans="1:49" ht="15" customHeight="1">
      <c r="A144" s="159"/>
      <c r="B144" s="7"/>
      <c r="C144" s="588"/>
      <c r="D144" s="414" t="s">
        <v>1431</v>
      </c>
      <c r="E144" s="414"/>
      <c r="F144" s="414"/>
      <c r="G144" s="581" t="s">
        <v>1432</v>
      </c>
      <c r="H144" s="582"/>
      <c r="I144" s="582"/>
      <c r="J144" s="582"/>
      <c r="K144" s="582"/>
      <c r="L144" s="582"/>
      <c r="M144" s="582"/>
      <c r="N144" s="583"/>
      <c r="O144" s="524"/>
      <c r="P144" s="524"/>
      <c r="Q144" s="524"/>
      <c r="R144" s="524"/>
      <c r="S144" s="524"/>
      <c r="T144" s="524"/>
      <c r="U144" s="524"/>
      <c r="V144" s="524"/>
      <c r="W144" s="524"/>
      <c r="X144" s="524"/>
      <c r="Y144" s="524"/>
      <c r="Z144" s="524"/>
      <c r="AA144" s="524"/>
      <c r="AB144" s="524"/>
      <c r="AC144" s="524"/>
      <c r="AD144" s="524"/>
      <c r="AE144"/>
      <c r="AG144">
        <f t="shared" si="0"/>
        <v>0</v>
      </c>
      <c r="AH144">
        <f t="shared" si="1"/>
        <v>0</v>
      </c>
      <c r="AI144" cm="1">
        <f t="array" ref="AI144">IF(OR(O144={"NS","NA"},Y80={"NS","NA"}),0,IF(O144&gt;=Y80,0,1))</f>
        <v>0</v>
      </c>
      <c r="AJ144" s="721" cm="1">
        <f t="array" ref="AJ144">IF(OR(S144={"NS","NA"},$Y80={"NS","NA"}),0,IF(S144&lt;=$Y80,0,1))</f>
        <v>0</v>
      </c>
      <c r="AK144" s="721"/>
      <c r="AL144" s="721"/>
      <c r="AM144" s="721"/>
      <c r="AN144" s="721" cm="1">
        <f t="array" ref="AN144">IF(OR(W144={"NS","NA"},$Y80={"NS","NA"}),0,IF(W144&lt;=$Y80,0,1))</f>
        <v>0</v>
      </c>
      <c r="AO144" s="721"/>
      <c r="AP144" s="721"/>
      <c r="AQ144" s="721"/>
      <c r="AR144" s="721" cm="1">
        <f t="array" ref="AR144">IF(OR(AA144={"NS","NA"},$Y80={"NS","NA"}),0,IF(AA144&lt;=$Y80,0,1))</f>
        <v>0</v>
      </c>
      <c r="AS144" s="721"/>
      <c r="AT144" s="721"/>
      <c r="AU144" s="721"/>
      <c r="AV144" s="330" cm="1">
        <f t="array" ref="AV144">IF(COUNTA(O144:AD144)=0,0,IF(SUM(O144)=0,0,IF(AND(O144&lt;&gt;{"NS","NA"},OR(SUM(S144:AD144)&gt;0,COUNTIF(S144:AD144,"NS")=3)),0,1)))</f>
        <v>0</v>
      </c>
      <c r="AW144" s="331">
        <f t="shared" si="2"/>
        <v>0</v>
      </c>
    </row>
    <row r="145" spans="1:49" ht="24" customHeight="1">
      <c r="A145" s="159"/>
      <c r="B145" s="7"/>
      <c r="C145" s="588"/>
      <c r="D145" s="414" t="s">
        <v>1433</v>
      </c>
      <c r="E145" s="414"/>
      <c r="F145" s="414"/>
      <c r="G145" s="518" t="s">
        <v>1434</v>
      </c>
      <c r="H145" s="519"/>
      <c r="I145" s="519"/>
      <c r="J145" s="519"/>
      <c r="K145" s="519"/>
      <c r="L145" s="519"/>
      <c r="M145" s="519"/>
      <c r="N145" s="520"/>
      <c r="O145" s="524"/>
      <c r="P145" s="524"/>
      <c r="Q145" s="524"/>
      <c r="R145" s="524"/>
      <c r="S145" s="524"/>
      <c r="T145" s="524"/>
      <c r="U145" s="524"/>
      <c r="V145" s="524"/>
      <c r="W145" s="524"/>
      <c r="X145" s="524"/>
      <c r="Y145" s="524"/>
      <c r="Z145" s="524"/>
      <c r="AA145" s="524"/>
      <c r="AB145" s="524"/>
      <c r="AC145" s="524"/>
      <c r="AD145" s="524"/>
      <c r="AE145"/>
      <c r="AG145">
        <f t="shared" si="0"/>
        <v>0</v>
      </c>
      <c r="AH145">
        <f t="shared" si="1"/>
        <v>0</v>
      </c>
      <c r="AI145" cm="1">
        <f t="array" ref="AI145">IF(OR(O145={"NS","NA"},Y81={"NS","NA"}),0,IF(O145&gt;=Y81,0,1))</f>
        <v>0</v>
      </c>
      <c r="AJ145" s="721" cm="1">
        <f t="array" ref="AJ145">IF(OR(S145={"NS","NA"},$Y81={"NS","NA"}),0,IF(S145&lt;=$Y81,0,1))</f>
        <v>0</v>
      </c>
      <c r="AK145" s="721"/>
      <c r="AL145" s="721"/>
      <c r="AM145" s="721"/>
      <c r="AN145" s="721" cm="1">
        <f t="array" ref="AN145">IF(OR(W145={"NS","NA"},$Y81={"NS","NA"}),0,IF(W145&lt;=$Y81,0,1))</f>
        <v>0</v>
      </c>
      <c r="AO145" s="721"/>
      <c r="AP145" s="721"/>
      <c r="AQ145" s="721"/>
      <c r="AR145" s="721" cm="1">
        <f t="array" ref="AR145">IF(OR(AA145={"NS","NA"},$Y81={"NS","NA"}),0,IF(AA145&lt;=$Y81,0,1))</f>
        <v>0</v>
      </c>
      <c r="AS145" s="721"/>
      <c r="AT145" s="721"/>
      <c r="AU145" s="721"/>
      <c r="AV145" s="330" cm="1">
        <f t="array" ref="AV145">IF(COUNTA(O145:AD145)=0,0,IF(SUM(O145)=0,0,IF(AND(O145&lt;&gt;{"NS","NA"},OR(SUM(S145:AD145)&gt;0,COUNTIF(S145:AD145,"NS")=3)),0,1)))</f>
        <v>0</v>
      </c>
      <c r="AW145" s="331">
        <f t="shared" si="2"/>
        <v>0</v>
      </c>
    </row>
    <row r="146" spans="1:49" ht="15" customHeight="1">
      <c r="A146" s="159"/>
      <c r="B146" s="7"/>
      <c r="C146" s="588"/>
      <c r="D146" s="414" t="s">
        <v>1435</v>
      </c>
      <c r="E146" s="414"/>
      <c r="F146" s="414"/>
      <c r="G146" s="581" t="s">
        <v>1436</v>
      </c>
      <c r="H146" s="582"/>
      <c r="I146" s="582"/>
      <c r="J146" s="582"/>
      <c r="K146" s="582"/>
      <c r="L146" s="582"/>
      <c r="M146" s="582"/>
      <c r="N146" s="583"/>
      <c r="O146" s="524"/>
      <c r="P146" s="524"/>
      <c r="Q146" s="524"/>
      <c r="R146" s="524"/>
      <c r="S146" s="524"/>
      <c r="T146" s="524"/>
      <c r="U146" s="524"/>
      <c r="V146" s="524"/>
      <c r="W146" s="524"/>
      <c r="X146" s="524"/>
      <c r="Y146" s="524"/>
      <c r="Z146" s="524"/>
      <c r="AA146" s="524"/>
      <c r="AB146" s="524"/>
      <c r="AC146" s="524"/>
      <c r="AD146" s="524"/>
      <c r="AE146"/>
      <c r="AG146">
        <f t="shared" si="0"/>
        <v>0</v>
      </c>
      <c r="AH146">
        <f t="shared" si="1"/>
        <v>0</v>
      </c>
      <c r="AI146" cm="1">
        <f t="array" ref="AI146">IF(OR(O146={"NS","NA"},Y82={"NS","NA"}),0,IF(O146&gt;=Y82,0,1))</f>
        <v>0</v>
      </c>
      <c r="AJ146" s="721" cm="1">
        <f t="array" ref="AJ146">IF(OR(S146={"NS","NA"},$Y82={"NS","NA"}),0,IF(S146&lt;=$Y82,0,1))</f>
        <v>0</v>
      </c>
      <c r="AK146" s="721"/>
      <c r="AL146" s="721"/>
      <c r="AM146" s="721"/>
      <c r="AN146" s="721" cm="1">
        <f t="array" ref="AN146">IF(OR(W146={"NS","NA"},$Y82={"NS","NA"}),0,IF(W146&lt;=$Y82,0,1))</f>
        <v>0</v>
      </c>
      <c r="AO146" s="721"/>
      <c r="AP146" s="721"/>
      <c r="AQ146" s="721"/>
      <c r="AR146" s="721" cm="1">
        <f t="array" ref="AR146">IF(OR(AA146={"NS","NA"},$Y82={"NS","NA"}),0,IF(AA146&lt;=$Y82,0,1))</f>
        <v>0</v>
      </c>
      <c r="AS146" s="721"/>
      <c r="AT146" s="721"/>
      <c r="AU146" s="721"/>
      <c r="AV146" s="330" cm="1">
        <f t="array" ref="AV146">IF(COUNTA(O146:AD146)=0,0,IF(SUM(O146)=0,0,IF(AND(O146&lt;&gt;{"NS","NA"},OR(SUM(S146:AD146)&gt;0,COUNTIF(S146:AD146,"NS")=3)),0,1)))</f>
        <v>0</v>
      </c>
      <c r="AW146" s="331">
        <f t="shared" si="2"/>
        <v>0</v>
      </c>
    </row>
    <row r="147" spans="1:49" ht="24" customHeight="1">
      <c r="A147" s="159"/>
      <c r="B147" s="7"/>
      <c r="C147" s="588"/>
      <c r="D147" s="414" t="s">
        <v>1437</v>
      </c>
      <c r="E147" s="414"/>
      <c r="F147" s="414"/>
      <c r="G147" s="518" t="s">
        <v>1438</v>
      </c>
      <c r="H147" s="519"/>
      <c r="I147" s="519"/>
      <c r="J147" s="519"/>
      <c r="K147" s="519"/>
      <c r="L147" s="519"/>
      <c r="M147" s="519"/>
      <c r="N147" s="520"/>
      <c r="O147" s="524"/>
      <c r="P147" s="524"/>
      <c r="Q147" s="524"/>
      <c r="R147" s="524"/>
      <c r="S147" s="524"/>
      <c r="T147" s="524"/>
      <c r="U147" s="524"/>
      <c r="V147" s="524"/>
      <c r="W147" s="524"/>
      <c r="X147" s="524"/>
      <c r="Y147" s="524"/>
      <c r="Z147" s="524"/>
      <c r="AA147" s="524"/>
      <c r="AB147" s="524"/>
      <c r="AC147" s="524"/>
      <c r="AD147" s="524"/>
      <c r="AE147"/>
      <c r="AG147">
        <f t="shared" si="0"/>
        <v>0</v>
      </c>
      <c r="AH147">
        <f t="shared" si="1"/>
        <v>0</v>
      </c>
      <c r="AI147" cm="1">
        <f t="array" ref="AI147">IF(OR(O147={"NS","NA"},Y83={"NS","NA"}),0,IF(O147&gt;=Y83,0,1))</f>
        <v>0</v>
      </c>
      <c r="AJ147" s="721" cm="1">
        <f t="array" ref="AJ147">IF(OR(S147={"NS","NA"},$Y83={"NS","NA"}),0,IF(S147&lt;=$Y83,0,1))</f>
        <v>0</v>
      </c>
      <c r="AK147" s="721"/>
      <c r="AL147" s="721"/>
      <c r="AM147" s="721"/>
      <c r="AN147" s="721" cm="1">
        <f t="array" ref="AN147">IF(OR(W147={"NS","NA"},$Y83={"NS","NA"}),0,IF(W147&lt;=$Y83,0,1))</f>
        <v>0</v>
      </c>
      <c r="AO147" s="721"/>
      <c r="AP147" s="721"/>
      <c r="AQ147" s="721"/>
      <c r="AR147" s="721" cm="1">
        <f t="array" ref="AR147">IF(OR(AA147={"NS","NA"},$Y83={"NS","NA"}),0,IF(AA147&lt;=$Y83,0,1))</f>
        <v>0</v>
      </c>
      <c r="AS147" s="721"/>
      <c r="AT147" s="721"/>
      <c r="AU147" s="721"/>
      <c r="AV147" s="330" cm="1">
        <f t="array" ref="AV147">IF(COUNTA(O147:AD147)=0,0,IF(SUM(O147)=0,0,IF(AND(O147&lt;&gt;{"NS","NA"},OR(SUM(S147:AD147)&gt;0,COUNTIF(S147:AD147,"NS")=3)),0,1)))</f>
        <v>0</v>
      </c>
      <c r="AW147" s="331">
        <f t="shared" si="2"/>
        <v>0</v>
      </c>
    </row>
    <row r="148" spans="1:49" ht="15" customHeight="1">
      <c r="A148" s="159"/>
      <c r="B148" s="7"/>
      <c r="C148" s="588"/>
      <c r="D148" s="414" t="s">
        <v>1439</v>
      </c>
      <c r="E148" s="414"/>
      <c r="F148" s="414"/>
      <c r="G148" s="581" t="s">
        <v>1440</v>
      </c>
      <c r="H148" s="582"/>
      <c r="I148" s="582"/>
      <c r="J148" s="582"/>
      <c r="K148" s="582"/>
      <c r="L148" s="582"/>
      <c r="M148" s="582"/>
      <c r="N148" s="583"/>
      <c r="O148" s="524"/>
      <c r="P148" s="524"/>
      <c r="Q148" s="524"/>
      <c r="R148" s="524"/>
      <c r="S148" s="524"/>
      <c r="T148" s="524"/>
      <c r="U148" s="524"/>
      <c r="V148" s="524"/>
      <c r="W148" s="524"/>
      <c r="X148" s="524"/>
      <c r="Y148" s="524"/>
      <c r="Z148" s="524"/>
      <c r="AA148" s="524"/>
      <c r="AB148" s="524"/>
      <c r="AC148" s="524"/>
      <c r="AD148" s="524"/>
      <c r="AE148"/>
      <c r="AG148">
        <f t="shared" si="0"/>
        <v>0</v>
      </c>
      <c r="AH148">
        <f t="shared" si="1"/>
        <v>0</v>
      </c>
      <c r="AI148" cm="1">
        <f t="array" ref="AI148">IF(OR(O148={"NS","NA"},Y84={"NS","NA"}),0,IF(O148&gt;=Y84,0,1))</f>
        <v>0</v>
      </c>
      <c r="AJ148" s="721" cm="1">
        <f t="array" ref="AJ148">IF(OR(S148={"NS","NA"},$Y84={"NS","NA"}),0,IF(S148&lt;=$Y84,0,1))</f>
        <v>0</v>
      </c>
      <c r="AK148" s="721"/>
      <c r="AL148" s="721"/>
      <c r="AM148" s="721"/>
      <c r="AN148" s="721" cm="1">
        <f t="array" ref="AN148">IF(OR(W148={"NS","NA"},$Y84={"NS","NA"}),0,IF(W148&lt;=$Y84,0,1))</f>
        <v>0</v>
      </c>
      <c r="AO148" s="721"/>
      <c r="AP148" s="721"/>
      <c r="AQ148" s="721"/>
      <c r="AR148" s="721" cm="1">
        <f t="array" ref="AR148">IF(OR(AA148={"NS","NA"},$Y84={"NS","NA"}),0,IF(AA148&lt;=$Y84,0,1))</f>
        <v>0</v>
      </c>
      <c r="AS148" s="721"/>
      <c r="AT148" s="721"/>
      <c r="AU148" s="721"/>
      <c r="AV148" s="330" cm="1">
        <f t="array" ref="AV148">IF(COUNTA(O148:AD148)=0,0,IF(SUM(O148)=0,0,IF(AND(O148&lt;&gt;{"NS","NA"},OR(SUM(S148:AD148)&gt;0,COUNTIF(S148:AD148,"NS")=3)),0,1)))</f>
        <v>0</v>
      </c>
      <c r="AW148" s="331">
        <f t="shared" si="2"/>
        <v>0</v>
      </c>
    </row>
    <row r="149" spans="1:49" ht="15" customHeight="1">
      <c r="A149" s="159"/>
      <c r="B149" s="7"/>
      <c r="C149" s="588"/>
      <c r="D149" s="414" t="s">
        <v>1441</v>
      </c>
      <c r="E149" s="414"/>
      <c r="F149" s="414"/>
      <c r="G149" s="581" t="s">
        <v>1442</v>
      </c>
      <c r="H149" s="582"/>
      <c r="I149" s="582"/>
      <c r="J149" s="582"/>
      <c r="K149" s="582"/>
      <c r="L149" s="582"/>
      <c r="M149" s="582"/>
      <c r="N149" s="583"/>
      <c r="O149" s="524"/>
      <c r="P149" s="524"/>
      <c r="Q149" s="524"/>
      <c r="R149" s="524"/>
      <c r="S149" s="524"/>
      <c r="T149" s="524"/>
      <c r="U149" s="524"/>
      <c r="V149" s="524"/>
      <c r="W149" s="524"/>
      <c r="X149" s="524"/>
      <c r="Y149" s="524"/>
      <c r="Z149" s="524"/>
      <c r="AA149" s="524"/>
      <c r="AB149" s="524"/>
      <c r="AC149" s="524"/>
      <c r="AD149" s="524"/>
      <c r="AE149"/>
      <c r="AG149">
        <f t="shared" si="0"/>
        <v>0</v>
      </c>
      <c r="AH149">
        <f t="shared" si="1"/>
        <v>0</v>
      </c>
      <c r="AI149" cm="1">
        <f t="array" ref="AI149">IF(OR(O149={"NS","NA"},Y85={"NS","NA"}),0,IF(O149&gt;=Y85,0,1))</f>
        <v>0</v>
      </c>
      <c r="AJ149" s="721" cm="1">
        <f t="array" ref="AJ149">IF(OR(S149={"NS","NA"},$Y85={"NS","NA"}),0,IF(S149&lt;=$Y85,0,1))</f>
        <v>0</v>
      </c>
      <c r="AK149" s="721"/>
      <c r="AL149" s="721"/>
      <c r="AM149" s="721"/>
      <c r="AN149" s="721" cm="1">
        <f t="array" ref="AN149">IF(OR(W149={"NS","NA"},$Y85={"NS","NA"}),0,IF(W149&lt;=$Y85,0,1))</f>
        <v>0</v>
      </c>
      <c r="AO149" s="721"/>
      <c r="AP149" s="721"/>
      <c r="AQ149" s="721"/>
      <c r="AR149" s="721" cm="1">
        <f t="array" ref="AR149">IF(OR(AA149={"NS","NA"},$Y85={"NS","NA"}),0,IF(AA149&lt;=$Y85,0,1))</f>
        <v>0</v>
      </c>
      <c r="AS149" s="721"/>
      <c r="AT149" s="721"/>
      <c r="AU149" s="721"/>
      <c r="AV149" s="330" cm="1">
        <f t="array" ref="AV149">IF(COUNTA(O149:AD149)=0,0,IF(SUM(O149)=0,0,IF(AND(O149&lt;&gt;{"NS","NA"},OR(SUM(S149:AD149)&gt;0,COUNTIF(S149:AD149,"NS")=3)),0,1)))</f>
        <v>0</v>
      </c>
      <c r="AW149" s="331">
        <f t="shared" si="2"/>
        <v>0</v>
      </c>
    </row>
    <row r="150" spans="1:49" ht="15" customHeight="1">
      <c r="A150" s="159"/>
      <c r="B150" s="7"/>
      <c r="C150" s="588"/>
      <c r="D150" s="414" t="s">
        <v>1443</v>
      </c>
      <c r="E150" s="414"/>
      <c r="F150" s="414"/>
      <c r="G150" s="581" t="s">
        <v>1444</v>
      </c>
      <c r="H150" s="582"/>
      <c r="I150" s="582"/>
      <c r="J150" s="582"/>
      <c r="K150" s="582"/>
      <c r="L150" s="582"/>
      <c r="M150" s="582"/>
      <c r="N150" s="583"/>
      <c r="O150" s="524"/>
      <c r="P150" s="524"/>
      <c r="Q150" s="524"/>
      <c r="R150" s="524"/>
      <c r="S150" s="524"/>
      <c r="T150" s="524"/>
      <c r="U150" s="524"/>
      <c r="V150" s="524"/>
      <c r="W150" s="524"/>
      <c r="X150" s="524"/>
      <c r="Y150" s="524"/>
      <c r="Z150" s="524"/>
      <c r="AA150" s="524"/>
      <c r="AB150" s="524"/>
      <c r="AC150" s="524"/>
      <c r="AD150" s="524"/>
      <c r="AE150"/>
      <c r="AG150">
        <f t="shared" si="0"/>
        <v>0</v>
      </c>
      <c r="AH150">
        <f t="shared" si="1"/>
        <v>0</v>
      </c>
      <c r="AI150" cm="1">
        <f t="array" ref="AI150">IF(OR(O150={"NS","NA"},Y86={"NS","NA"}),0,IF(O150&gt;=Y86,0,1))</f>
        <v>0</v>
      </c>
      <c r="AJ150" s="721" cm="1">
        <f t="array" ref="AJ150">IF(OR(S150={"NS","NA"},$Y86={"NS","NA"}),0,IF(S150&lt;=$Y86,0,1))</f>
        <v>0</v>
      </c>
      <c r="AK150" s="721"/>
      <c r="AL150" s="721"/>
      <c r="AM150" s="721"/>
      <c r="AN150" s="721" cm="1">
        <f t="array" ref="AN150">IF(OR(W150={"NS","NA"},$Y86={"NS","NA"}),0,IF(W150&lt;=$Y86,0,1))</f>
        <v>0</v>
      </c>
      <c r="AO150" s="721"/>
      <c r="AP150" s="721"/>
      <c r="AQ150" s="721"/>
      <c r="AR150" s="721" cm="1">
        <f t="array" ref="AR150">IF(OR(AA150={"NS","NA"},$Y86={"NS","NA"}),0,IF(AA150&lt;=$Y86,0,1))</f>
        <v>0</v>
      </c>
      <c r="AS150" s="721"/>
      <c r="AT150" s="721"/>
      <c r="AU150" s="721"/>
      <c r="AV150" s="330" cm="1">
        <f t="array" ref="AV150">IF(COUNTA(O150:AD150)=0,0,IF(SUM(O150)=0,0,IF(AND(O150&lt;&gt;{"NS","NA"},OR(SUM(S150:AD150)&gt;0,COUNTIF(S150:AD150,"NS")=3)),0,1)))</f>
        <v>0</v>
      </c>
      <c r="AW150" s="331">
        <f t="shared" si="2"/>
        <v>0</v>
      </c>
    </row>
    <row r="151" spans="1:49" ht="15" customHeight="1">
      <c r="A151" s="159"/>
      <c r="B151" s="7"/>
      <c r="C151" s="588"/>
      <c r="D151" s="414" t="s">
        <v>1445</v>
      </c>
      <c r="E151" s="414"/>
      <c r="F151" s="414"/>
      <c r="G151" s="581" t="s">
        <v>1446</v>
      </c>
      <c r="H151" s="582"/>
      <c r="I151" s="582"/>
      <c r="J151" s="582"/>
      <c r="K151" s="582"/>
      <c r="L151" s="582"/>
      <c r="M151" s="582"/>
      <c r="N151" s="583"/>
      <c r="O151" s="524"/>
      <c r="P151" s="524"/>
      <c r="Q151" s="524"/>
      <c r="R151" s="524"/>
      <c r="S151" s="524"/>
      <c r="T151" s="524"/>
      <c r="U151" s="524"/>
      <c r="V151" s="524"/>
      <c r="W151" s="524"/>
      <c r="X151" s="524"/>
      <c r="Y151" s="524"/>
      <c r="Z151" s="524"/>
      <c r="AA151" s="524"/>
      <c r="AB151" s="524"/>
      <c r="AC151" s="524"/>
      <c r="AD151" s="524"/>
      <c r="AE151"/>
      <c r="AG151">
        <f t="shared" si="0"/>
        <v>0</v>
      </c>
      <c r="AH151">
        <f t="shared" si="1"/>
        <v>0</v>
      </c>
      <c r="AI151" cm="1">
        <f t="array" ref="AI151">IF(OR(O151={"NS","NA"},Y87={"NS","NA"}),0,IF(O151&gt;=Y87,0,1))</f>
        <v>0</v>
      </c>
      <c r="AJ151" s="721" cm="1">
        <f t="array" ref="AJ151">IF(OR(S151={"NS","NA"},$Y87={"NS","NA"}),0,IF(S151&lt;=$Y87,0,1))</f>
        <v>0</v>
      </c>
      <c r="AK151" s="721"/>
      <c r="AL151" s="721"/>
      <c r="AM151" s="721"/>
      <c r="AN151" s="721" cm="1">
        <f t="array" ref="AN151">IF(OR(W151={"NS","NA"},$Y87={"NS","NA"}),0,IF(W151&lt;=$Y87,0,1))</f>
        <v>0</v>
      </c>
      <c r="AO151" s="721"/>
      <c r="AP151" s="721"/>
      <c r="AQ151" s="721"/>
      <c r="AR151" s="721" cm="1">
        <f t="array" ref="AR151">IF(OR(AA151={"NS","NA"},$Y87={"NS","NA"}),0,IF(AA151&lt;=$Y87,0,1))</f>
        <v>0</v>
      </c>
      <c r="AS151" s="721"/>
      <c r="AT151" s="721"/>
      <c r="AU151" s="721"/>
      <c r="AV151" s="330" cm="1">
        <f t="array" ref="AV151">IF(COUNTA(O151:AD151)=0,0,IF(SUM(O151)=0,0,IF(AND(O151&lt;&gt;{"NS","NA"},OR(SUM(S151:AD151)&gt;0,COUNTIF(S151:AD151,"NS")=3)),0,1)))</f>
        <v>0</v>
      </c>
      <c r="AW151" s="331">
        <f t="shared" si="2"/>
        <v>0</v>
      </c>
    </row>
    <row r="152" spans="1:49" ht="36" customHeight="1">
      <c r="A152" s="159"/>
      <c r="B152" s="7"/>
      <c r="C152" s="588"/>
      <c r="D152" s="664" t="s">
        <v>2161</v>
      </c>
      <c r="E152" s="731" t="s">
        <v>1448</v>
      </c>
      <c r="F152" s="731"/>
      <c r="G152" s="518" t="s">
        <v>1449</v>
      </c>
      <c r="H152" s="519"/>
      <c r="I152" s="519"/>
      <c r="J152" s="519"/>
      <c r="K152" s="519"/>
      <c r="L152" s="519"/>
      <c r="M152" s="519"/>
      <c r="N152" s="520"/>
      <c r="O152" s="524"/>
      <c r="P152" s="524"/>
      <c r="Q152" s="524"/>
      <c r="R152" s="524"/>
      <c r="S152" s="524"/>
      <c r="T152" s="524"/>
      <c r="U152" s="524"/>
      <c r="V152" s="524"/>
      <c r="W152" s="524"/>
      <c r="X152" s="524"/>
      <c r="Y152" s="524"/>
      <c r="Z152" s="524"/>
      <c r="AA152" s="524"/>
      <c r="AB152" s="524"/>
      <c r="AC152" s="524"/>
      <c r="AD152" s="524"/>
      <c r="AE152"/>
      <c r="AG152">
        <f t="shared" si="0"/>
        <v>0</v>
      </c>
      <c r="AH152">
        <f t="shared" si="1"/>
        <v>0</v>
      </c>
      <c r="AI152" cm="1">
        <f t="array" ref="AI152">IF(OR(O152={"NS","NA"},Y88={"NS","NA"}),0,IF(O152&gt;=Y88,0,1))</f>
        <v>0</v>
      </c>
      <c r="AJ152" s="721" cm="1">
        <f t="array" ref="AJ152">IF(OR(S152={"NS","NA"},$Y88={"NS","NA"}),0,IF(S152&lt;=$Y88,0,1))</f>
        <v>0</v>
      </c>
      <c r="AK152" s="721"/>
      <c r="AL152" s="721"/>
      <c r="AM152" s="721"/>
      <c r="AN152" s="721" cm="1">
        <f t="array" ref="AN152">IF(OR(W152={"NS","NA"},$Y88={"NS","NA"}),0,IF(W152&lt;=$Y88,0,1))</f>
        <v>0</v>
      </c>
      <c r="AO152" s="721"/>
      <c r="AP152" s="721"/>
      <c r="AQ152" s="721"/>
      <c r="AR152" s="721" cm="1">
        <f t="array" ref="AR152">IF(OR(AA152={"NS","NA"},$Y88={"NS","NA"}),0,IF(AA152&lt;=$Y88,0,1))</f>
        <v>0</v>
      </c>
      <c r="AS152" s="721"/>
      <c r="AT152" s="721"/>
      <c r="AU152" s="721"/>
      <c r="AV152" s="330" cm="1">
        <f t="array" ref="AV152">IF(COUNTA(O152:AD152)=0,0,IF(SUM(O152)=0,0,IF(AND(O152&lt;&gt;{"NS","NA"},OR(SUM(S152:AD152)&gt;0,COUNTIF(S152:AD152,"NS")=3)),0,1)))</f>
        <v>0</v>
      </c>
      <c r="AW152" s="331">
        <f t="shared" si="2"/>
        <v>0</v>
      </c>
    </row>
    <row r="153" spans="1:49" ht="15" customHeight="1">
      <c r="A153" s="159"/>
      <c r="B153" s="7"/>
      <c r="C153" s="588"/>
      <c r="D153" s="665"/>
      <c r="E153" s="731" t="s">
        <v>1450</v>
      </c>
      <c r="F153" s="731"/>
      <c r="G153" s="581" t="s">
        <v>1451</v>
      </c>
      <c r="H153" s="582"/>
      <c r="I153" s="582"/>
      <c r="J153" s="582"/>
      <c r="K153" s="582"/>
      <c r="L153" s="582"/>
      <c r="M153" s="582"/>
      <c r="N153" s="583"/>
      <c r="O153" s="524"/>
      <c r="P153" s="524"/>
      <c r="Q153" s="524"/>
      <c r="R153" s="524"/>
      <c r="S153" s="524"/>
      <c r="T153" s="524"/>
      <c r="U153" s="524"/>
      <c r="V153" s="524"/>
      <c r="W153" s="524"/>
      <c r="X153" s="524"/>
      <c r="Y153" s="524"/>
      <c r="Z153" s="524"/>
      <c r="AA153" s="524"/>
      <c r="AB153" s="524"/>
      <c r="AC153" s="524"/>
      <c r="AD153" s="524"/>
      <c r="AE153"/>
      <c r="AG153">
        <f t="shared" si="0"/>
        <v>0</v>
      </c>
      <c r="AH153">
        <f t="shared" si="1"/>
        <v>0</v>
      </c>
      <c r="AI153" cm="1">
        <f t="array" ref="AI153">IF(OR(O153={"NS","NA"},Y89={"NS","NA"}),0,IF(O153&gt;=Y89,0,1))</f>
        <v>0</v>
      </c>
      <c r="AJ153" s="721" cm="1">
        <f t="array" ref="AJ153">IF(OR(S153={"NS","NA"},$Y89={"NS","NA"}),0,IF(S153&lt;=$Y89,0,1))</f>
        <v>0</v>
      </c>
      <c r="AK153" s="721"/>
      <c r="AL153" s="721"/>
      <c r="AM153" s="721"/>
      <c r="AN153" s="721" cm="1">
        <f t="array" ref="AN153">IF(OR(W153={"NS","NA"},$Y89={"NS","NA"}),0,IF(W153&lt;=$Y89,0,1))</f>
        <v>0</v>
      </c>
      <c r="AO153" s="721"/>
      <c r="AP153" s="721"/>
      <c r="AQ153" s="721"/>
      <c r="AR153" s="721" cm="1">
        <f t="array" ref="AR153">IF(OR(AA153={"NS","NA"},$Y89={"NS","NA"}),0,IF(AA153&lt;=$Y89,0,1))</f>
        <v>0</v>
      </c>
      <c r="AS153" s="721"/>
      <c r="AT153" s="721"/>
      <c r="AU153" s="721"/>
      <c r="AV153" s="330" cm="1">
        <f t="array" ref="AV153">IF(COUNTA(O153:AD153)=0,0,IF(SUM(O153)=0,0,IF(AND(O153&lt;&gt;{"NS","NA"},OR(SUM(S153:AD153)&gt;0,COUNTIF(S153:AD153,"NS")=3)),0,1)))</f>
        <v>0</v>
      </c>
      <c r="AW153" s="331">
        <f t="shared" si="2"/>
        <v>0</v>
      </c>
    </row>
    <row r="154" spans="1:49" ht="15" customHeight="1">
      <c r="A154" s="159"/>
      <c r="B154" s="7"/>
      <c r="C154" s="588"/>
      <c r="D154" s="665"/>
      <c r="E154" s="731" t="s">
        <v>1452</v>
      </c>
      <c r="F154" s="731"/>
      <c r="G154" s="581" t="s">
        <v>1453</v>
      </c>
      <c r="H154" s="582"/>
      <c r="I154" s="582"/>
      <c r="J154" s="582"/>
      <c r="K154" s="582"/>
      <c r="L154" s="582"/>
      <c r="M154" s="582"/>
      <c r="N154" s="583"/>
      <c r="O154" s="524"/>
      <c r="P154" s="524"/>
      <c r="Q154" s="524"/>
      <c r="R154" s="524"/>
      <c r="S154" s="524"/>
      <c r="T154" s="524"/>
      <c r="U154" s="524"/>
      <c r="V154" s="524"/>
      <c r="W154" s="524"/>
      <c r="X154" s="524"/>
      <c r="Y154" s="524"/>
      <c r="Z154" s="524"/>
      <c r="AA154" s="524"/>
      <c r="AB154" s="524"/>
      <c r="AC154" s="524"/>
      <c r="AD154" s="524"/>
      <c r="AE154"/>
      <c r="AG154">
        <f t="shared" si="0"/>
        <v>0</v>
      </c>
      <c r="AH154">
        <f t="shared" si="1"/>
        <v>0</v>
      </c>
      <c r="AI154" cm="1">
        <f t="array" ref="AI154">IF(OR(O154={"NS","NA"},Y90={"NS","NA"}),0,IF(O154&gt;=Y90,0,1))</f>
        <v>0</v>
      </c>
      <c r="AJ154" s="721" cm="1">
        <f t="array" ref="AJ154">IF(OR(S154={"NS","NA"},$Y90={"NS","NA"}),0,IF(S154&lt;=$Y90,0,1))</f>
        <v>0</v>
      </c>
      <c r="AK154" s="721"/>
      <c r="AL154" s="721"/>
      <c r="AM154" s="721"/>
      <c r="AN154" s="721" cm="1">
        <f t="array" ref="AN154">IF(OR(W154={"NS","NA"},$Y90={"NS","NA"}),0,IF(W154&lt;=$Y90,0,1))</f>
        <v>0</v>
      </c>
      <c r="AO154" s="721"/>
      <c r="AP154" s="721"/>
      <c r="AQ154" s="721"/>
      <c r="AR154" s="721" cm="1">
        <f t="array" ref="AR154">IF(OR(AA154={"NS","NA"},$Y90={"NS","NA"}),0,IF(AA154&lt;=$Y90,0,1))</f>
        <v>0</v>
      </c>
      <c r="AS154" s="721"/>
      <c r="AT154" s="721"/>
      <c r="AU154" s="721"/>
      <c r="AV154" s="330" cm="1">
        <f t="array" ref="AV154">IF(COUNTA(O154:AD154)=0,0,IF(SUM(O154)=0,0,IF(AND(O154&lt;&gt;{"NS","NA"},OR(SUM(S154:AD154)&gt;0,COUNTIF(S154:AD154,"NS")=3)),0,1)))</f>
        <v>0</v>
      </c>
      <c r="AW154" s="331">
        <f t="shared" si="2"/>
        <v>0</v>
      </c>
    </row>
    <row r="155" spans="1:49" ht="15" customHeight="1">
      <c r="A155" s="159"/>
      <c r="B155" s="7"/>
      <c r="C155" s="588"/>
      <c r="D155" s="665"/>
      <c r="E155" s="731" t="s">
        <v>1454</v>
      </c>
      <c r="F155" s="731"/>
      <c r="G155" s="581" t="s">
        <v>1495</v>
      </c>
      <c r="H155" s="582"/>
      <c r="I155" s="582"/>
      <c r="J155" s="582"/>
      <c r="K155" s="582"/>
      <c r="L155" s="582"/>
      <c r="M155" s="582"/>
      <c r="N155" s="583"/>
      <c r="O155" s="524"/>
      <c r="P155" s="524"/>
      <c r="Q155" s="524"/>
      <c r="R155" s="524"/>
      <c r="S155" s="524"/>
      <c r="T155" s="524"/>
      <c r="U155" s="524"/>
      <c r="V155" s="524"/>
      <c r="W155" s="524"/>
      <c r="X155" s="524"/>
      <c r="Y155" s="524"/>
      <c r="Z155" s="524"/>
      <c r="AA155" s="524"/>
      <c r="AB155" s="524"/>
      <c r="AC155" s="524"/>
      <c r="AD155" s="524"/>
      <c r="AE155"/>
      <c r="AG155">
        <f t="shared" si="0"/>
        <v>0</v>
      </c>
      <c r="AH155">
        <f t="shared" si="1"/>
        <v>0</v>
      </c>
      <c r="AI155" cm="1">
        <f t="array" ref="AI155">IF(OR(O155={"NS","NA"},Y91={"NS","NA"}),0,IF(O155&gt;=Y91,0,1))</f>
        <v>0</v>
      </c>
      <c r="AJ155" s="721" cm="1">
        <f t="array" ref="AJ155">IF(OR(S155={"NS","NA"},$Y91={"NS","NA"}),0,IF(S155&lt;=$Y91,0,1))</f>
        <v>0</v>
      </c>
      <c r="AK155" s="721"/>
      <c r="AL155" s="721"/>
      <c r="AM155" s="721"/>
      <c r="AN155" s="721" cm="1">
        <f t="array" ref="AN155">IF(OR(W155={"NS","NA"},$Y91={"NS","NA"}),0,IF(W155&lt;=$Y91,0,1))</f>
        <v>0</v>
      </c>
      <c r="AO155" s="721"/>
      <c r="AP155" s="721"/>
      <c r="AQ155" s="721"/>
      <c r="AR155" s="721" cm="1">
        <f t="array" ref="AR155">IF(OR(AA155={"NS","NA"},$Y91={"NS","NA"}),0,IF(AA155&lt;=$Y91,0,1))</f>
        <v>0</v>
      </c>
      <c r="AS155" s="721"/>
      <c r="AT155" s="721"/>
      <c r="AU155" s="721"/>
      <c r="AV155" s="330" cm="1">
        <f t="array" ref="AV155">IF(COUNTA(O155:AD155)=0,0,IF(SUM(O155)=0,0,IF(AND(O155&lt;&gt;{"NS","NA"},OR(SUM(S155:AD155)&gt;0,COUNTIF(S155:AD155,"NS")=3)),0,1)))</f>
        <v>0</v>
      </c>
      <c r="AW155" s="331">
        <f t="shared" si="2"/>
        <v>0</v>
      </c>
    </row>
    <row r="156" spans="1:49" ht="15" customHeight="1">
      <c r="A156" s="159"/>
      <c r="B156" s="7"/>
      <c r="C156" s="588"/>
      <c r="D156" s="665"/>
      <c r="E156" s="731" t="s">
        <v>2074</v>
      </c>
      <c r="F156" s="731"/>
      <c r="G156" s="581" t="s">
        <v>2083</v>
      </c>
      <c r="H156" s="582"/>
      <c r="I156" s="582"/>
      <c r="J156" s="582"/>
      <c r="K156" s="582"/>
      <c r="L156" s="582"/>
      <c r="M156" s="582"/>
      <c r="N156" s="583"/>
      <c r="O156" s="524"/>
      <c r="P156" s="524"/>
      <c r="Q156" s="524"/>
      <c r="R156" s="524"/>
      <c r="S156" s="524"/>
      <c r="T156" s="524"/>
      <c r="U156" s="524"/>
      <c r="V156" s="524"/>
      <c r="W156" s="524"/>
      <c r="X156" s="524"/>
      <c r="Y156" s="524"/>
      <c r="Z156" s="524"/>
      <c r="AA156" s="524"/>
      <c r="AB156" s="524"/>
      <c r="AC156" s="524"/>
      <c r="AD156" s="524"/>
      <c r="AE156"/>
      <c r="AG156">
        <f t="shared" si="0"/>
        <v>0</v>
      </c>
      <c r="AH156">
        <f t="shared" si="1"/>
        <v>0</v>
      </c>
      <c r="AI156" cm="1">
        <f t="array" ref="AI156">IF(OR(O156={"NS","NA"},Y92={"NS","NA"}),0,IF(O156&gt;=Y92,0,1))</f>
        <v>0</v>
      </c>
      <c r="AJ156" s="721" cm="1">
        <f t="array" ref="AJ156">IF(OR(S156={"NS","NA"},$Y92={"NS","NA"}),0,IF(S156&lt;=$Y92,0,1))</f>
        <v>0</v>
      </c>
      <c r="AK156" s="721"/>
      <c r="AL156" s="721"/>
      <c r="AM156" s="721"/>
      <c r="AN156" s="721" cm="1">
        <f t="array" ref="AN156">IF(OR(W156={"NS","NA"},$Y92={"NS","NA"}),0,IF(W156&lt;=$Y92,0,1))</f>
        <v>0</v>
      </c>
      <c r="AO156" s="721"/>
      <c r="AP156" s="721"/>
      <c r="AQ156" s="721"/>
      <c r="AR156" s="721" cm="1">
        <f t="array" ref="AR156">IF(OR(AA156={"NS","NA"},$Y92={"NS","NA"}),0,IF(AA156&lt;=$Y92,0,1))</f>
        <v>0</v>
      </c>
      <c r="AS156" s="721"/>
      <c r="AT156" s="721"/>
      <c r="AU156" s="721"/>
      <c r="AV156" s="330" cm="1">
        <f t="array" ref="AV156">IF(COUNTA(O156:AD156)=0,0,IF(SUM(O156)=0,0,IF(AND(O156&lt;&gt;{"NS","NA"},OR(SUM(S156:AD156)&gt;0,COUNTIF(S156:AD156,"NS")=3)),0,1)))</f>
        <v>0</v>
      </c>
      <c r="AW156" s="331">
        <f t="shared" si="2"/>
        <v>0</v>
      </c>
    </row>
    <row r="157" spans="1:49" ht="15" customHeight="1">
      <c r="A157" s="21"/>
      <c r="B157" s="5"/>
      <c r="C157" s="588"/>
      <c r="D157" s="414" t="s">
        <v>1456</v>
      </c>
      <c r="E157" s="414"/>
      <c r="F157" s="414"/>
      <c r="G157" s="581" t="s">
        <v>1457</v>
      </c>
      <c r="H157" s="582"/>
      <c r="I157" s="582"/>
      <c r="J157" s="582"/>
      <c r="K157" s="582"/>
      <c r="L157" s="582"/>
      <c r="M157" s="582"/>
      <c r="N157" s="583"/>
      <c r="O157" s="524"/>
      <c r="P157" s="524"/>
      <c r="Q157" s="524"/>
      <c r="R157" s="524"/>
      <c r="S157" s="524"/>
      <c r="T157" s="524"/>
      <c r="U157" s="524"/>
      <c r="V157" s="524"/>
      <c r="W157" s="524"/>
      <c r="X157" s="524"/>
      <c r="Y157" s="524"/>
      <c r="Z157" s="524"/>
      <c r="AA157" s="524"/>
      <c r="AB157" s="524"/>
      <c r="AC157" s="524"/>
      <c r="AD157" s="524"/>
      <c r="AE157"/>
      <c r="AG157">
        <f t="shared" si="0"/>
        <v>0</v>
      </c>
      <c r="AH157">
        <f t="shared" si="1"/>
        <v>0</v>
      </c>
      <c r="AI157" cm="1">
        <f t="array" ref="AI157">IF(OR(O157={"NS","NA"},Y93={"NS","NA"}),0,IF(O157&gt;=Y93,0,1))</f>
        <v>0</v>
      </c>
      <c r="AJ157" s="721" cm="1">
        <f t="array" ref="AJ157">IF(OR(S157={"NS","NA"},$Y93={"NS","NA"}),0,IF(S157&lt;=$Y93,0,1))</f>
        <v>0</v>
      </c>
      <c r="AK157" s="721"/>
      <c r="AL157" s="721"/>
      <c r="AM157" s="721"/>
      <c r="AN157" s="721" cm="1">
        <f t="array" ref="AN157">IF(OR(W157={"NS","NA"},$Y93={"NS","NA"}),0,IF(W157&lt;=$Y93,0,1))</f>
        <v>0</v>
      </c>
      <c r="AO157" s="721"/>
      <c r="AP157" s="721"/>
      <c r="AQ157" s="721"/>
      <c r="AR157" s="721" cm="1">
        <f t="array" ref="AR157">IF(OR(AA157={"NS","NA"},$Y93={"NS","NA"}),0,IF(AA157&lt;=$Y93,0,1))</f>
        <v>0</v>
      </c>
      <c r="AS157" s="721"/>
      <c r="AT157" s="721"/>
      <c r="AU157" s="721"/>
      <c r="AV157" s="330" cm="1">
        <f t="array" ref="AV157">IF(COUNTA(O157:AD157)=0,0,IF(SUM(O157)=0,0,IF(AND(O157&lt;&gt;{"NS","NA"},OR(SUM(S157:AD157)&gt;0,COUNTIF(S157:AD157,"NS")=3)),0,1)))</f>
        <v>0</v>
      </c>
      <c r="AW157" s="331">
        <f t="shared" si="2"/>
        <v>0</v>
      </c>
    </row>
    <row r="158" spans="1:49" ht="24" customHeight="1">
      <c r="A158" s="21"/>
      <c r="B158" s="5"/>
      <c r="C158" s="588"/>
      <c r="D158" s="414" t="s">
        <v>1458</v>
      </c>
      <c r="E158" s="414"/>
      <c r="F158" s="414"/>
      <c r="G158" s="581" t="s">
        <v>1459</v>
      </c>
      <c r="H158" s="582"/>
      <c r="I158" s="582"/>
      <c r="J158" s="582"/>
      <c r="K158" s="582"/>
      <c r="L158" s="582"/>
      <c r="M158" s="582"/>
      <c r="N158" s="583"/>
      <c r="O158" s="524"/>
      <c r="P158" s="524"/>
      <c r="Q158" s="524"/>
      <c r="R158" s="524"/>
      <c r="S158" s="524"/>
      <c r="T158" s="524"/>
      <c r="U158" s="524"/>
      <c r="V158" s="524"/>
      <c r="W158" s="524"/>
      <c r="X158" s="524"/>
      <c r="Y158" s="524"/>
      <c r="Z158" s="524"/>
      <c r="AA158" s="524"/>
      <c r="AB158" s="524"/>
      <c r="AC158" s="524"/>
      <c r="AD158" s="524"/>
      <c r="AE158"/>
      <c r="AG158">
        <f t="shared" si="0"/>
        <v>0</v>
      </c>
      <c r="AH158">
        <f t="shared" si="1"/>
        <v>0</v>
      </c>
      <c r="AI158" cm="1">
        <f t="array" ref="AI158">IF(OR(O158={"NS","NA"},Y94={"NS","NA"}),0,IF(O158&gt;=Y94,0,1))</f>
        <v>0</v>
      </c>
      <c r="AJ158" s="721" cm="1">
        <f t="array" ref="AJ158">IF(OR(S158={"NS","NA"},$Y94={"NS","NA"}),0,IF(S158&lt;=$Y94,0,1))</f>
        <v>0</v>
      </c>
      <c r="AK158" s="721"/>
      <c r="AL158" s="721"/>
      <c r="AM158" s="721"/>
      <c r="AN158" s="721" cm="1">
        <f t="array" ref="AN158">IF(OR(W158={"NS","NA"},$Y94={"NS","NA"}),0,IF(W158&lt;=$Y94,0,1))</f>
        <v>0</v>
      </c>
      <c r="AO158" s="721"/>
      <c r="AP158" s="721"/>
      <c r="AQ158" s="721"/>
      <c r="AR158" s="721" cm="1">
        <f t="array" ref="AR158">IF(OR(AA158={"NS","NA"},$Y94={"NS","NA"}),0,IF(AA158&lt;=$Y94,0,1))</f>
        <v>0</v>
      </c>
      <c r="AS158" s="721"/>
      <c r="AT158" s="721"/>
      <c r="AU158" s="721"/>
      <c r="AV158" s="330" cm="1">
        <f t="array" ref="AV158">IF(COUNTA(O158:AD158)=0,0,IF(SUM(O158)=0,0,IF(AND(O158&lt;&gt;{"NS","NA"},OR(SUM(S158:AD158)&gt;0,COUNTIF(S158:AD158,"NS")=3)),0,1)))</f>
        <v>0</v>
      </c>
      <c r="AW158" s="331">
        <f t="shared" si="2"/>
        <v>0</v>
      </c>
    </row>
    <row r="159" spans="1:49" ht="18" customHeight="1">
      <c r="A159" s="21"/>
      <c r="B159" s="5"/>
      <c r="C159" s="588"/>
      <c r="D159" s="664" t="s">
        <v>2160</v>
      </c>
      <c r="E159" s="731" t="s">
        <v>1461</v>
      </c>
      <c r="F159" s="731"/>
      <c r="G159" s="581" t="s">
        <v>1462</v>
      </c>
      <c r="H159" s="582"/>
      <c r="I159" s="582"/>
      <c r="J159" s="582"/>
      <c r="K159" s="582"/>
      <c r="L159" s="582"/>
      <c r="M159" s="582"/>
      <c r="N159" s="583"/>
      <c r="O159" s="524"/>
      <c r="P159" s="524"/>
      <c r="Q159" s="524"/>
      <c r="R159" s="524"/>
      <c r="S159" s="524"/>
      <c r="T159" s="524"/>
      <c r="U159" s="524"/>
      <c r="V159" s="524"/>
      <c r="W159" s="524"/>
      <c r="X159" s="524"/>
      <c r="Y159" s="524"/>
      <c r="Z159" s="524"/>
      <c r="AA159" s="524"/>
      <c r="AB159" s="524"/>
      <c r="AC159" s="524"/>
      <c r="AD159" s="524"/>
      <c r="AE159"/>
      <c r="AG159">
        <f t="shared" si="0"/>
        <v>0</v>
      </c>
      <c r="AH159">
        <f t="shared" si="1"/>
        <v>0</v>
      </c>
      <c r="AI159" cm="1">
        <f t="array" ref="AI159">IF(OR(O159={"NS","NA"},Y95={"NS","NA"}),0,IF(O159&gt;=Y95,0,1))</f>
        <v>0</v>
      </c>
      <c r="AJ159" s="721" cm="1">
        <f t="array" ref="AJ159">IF(OR(S159={"NS","NA"},$Y95={"NS","NA"}),0,IF(S159&lt;=$Y95,0,1))</f>
        <v>0</v>
      </c>
      <c r="AK159" s="721"/>
      <c r="AL159" s="721"/>
      <c r="AM159" s="721"/>
      <c r="AN159" s="721" cm="1">
        <f t="array" ref="AN159">IF(OR(W159={"NS","NA"},$Y95={"NS","NA"}),0,IF(W159&lt;=$Y95,0,1))</f>
        <v>0</v>
      </c>
      <c r="AO159" s="721"/>
      <c r="AP159" s="721"/>
      <c r="AQ159" s="721"/>
      <c r="AR159" s="721" cm="1">
        <f t="array" ref="AR159">IF(OR(AA159={"NS","NA"},$Y95={"NS","NA"}),0,IF(AA159&lt;=$Y95,0,1))</f>
        <v>0</v>
      </c>
      <c r="AS159" s="721"/>
      <c r="AT159" s="721"/>
      <c r="AU159" s="721"/>
      <c r="AV159" s="330" cm="1">
        <f t="array" ref="AV159">IF(COUNTA(O159:AD159)=0,0,IF(SUM(O159)=0,0,IF(AND(O159&lt;&gt;{"NS","NA"},OR(SUM(S159:AD159)&gt;0,COUNTIF(S159:AD159,"NS")=3)),0,1)))</f>
        <v>0</v>
      </c>
      <c r="AW159" s="331">
        <f t="shared" si="2"/>
        <v>0</v>
      </c>
    </row>
    <row r="160" spans="1:49" ht="18" customHeight="1">
      <c r="A160" s="21"/>
      <c r="B160" s="5"/>
      <c r="C160" s="588"/>
      <c r="D160" s="665"/>
      <c r="E160" s="731" t="s">
        <v>1463</v>
      </c>
      <c r="F160" s="731"/>
      <c r="G160" s="581" t="s">
        <v>1464</v>
      </c>
      <c r="H160" s="582"/>
      <c r="I160" s="582"/>
      <c r="J160" s="582"/>
      <c r="K160" s="582"/>
      <c r="L160" s="582"/>
      <c r="M160" s="582"/>
      <c r="N160" s="583"/>
      <c r="O160" s="524"/>
      <c r="P160" s="524"/>
      <c r="Q160" s="524"/>
      <c r="R160" s="524"/>
      <c r="S160" s="524"/>
      <c r="T160" s="524"/>
      <c r="U160" s="524"/>
      <c r="V160" s="524"/>
      <c r="W160" s="524"/>
      <c r="X160" s="524"/>
      <c r="Y160" s="524"/>
      <c r="Z160" s="524"/>
      <c r="AA160" s="524"/>
      <c r="AB160" s="524"/>
      <c r="AC160" s="524"/>
      <c r="AD160" s="524"/>
      <c r="AE160"/>
      <c r="AG160">
        <f t="shared" si="0"/>
        <v>0</v>
      </c>
      <c r="AH160">
        <f t="shared" si="1"/>
        <v>0</v>
      </c>
      <c r="AI160" cm="1">
        <f t="array" ref="AI160">IF(OR(O160={"NS","NA"},Y96={"NS","NA"}),0,IF(O160&gt;=Y96,0,1))</f>
        <v>0</v>
      </c>
      <c r="AJ160" s="721" cm="1">
        <f t="array" ref="AJ160">IF(OR(S160={"NS","NA"},$Y96={"NS","NA"}),0,IF(S160&lt;=$Y96,0,1))</f>
        <v>0</v>
      </c>
      <c r="AK160" s="721"/>
      <c r="AL160" s="721"/>
      <c r="AM160" s="721"/>
      <c r="AN160" s="721" cm="1">
        <f t="array" ref="AN160">IF(OR(W160={"NS","NA"},$Y96={"NS","NA"}),0,IF(W160&lt;=$Y96,0,1))</f>
        <v>0</v>
      </c>
      <c r="AO160" s="721"/>
      <c r="AP160" s="721"/>
      <c r="AQ160" s="721"/>
      <c r="AR160" s="721" cm="1">
        <f t="array" ref="AR160">IF(OR(AA160={"NS","NA"},$Y96={"NS","NA"}),0,IF(AA160&lt;=$Y96,0,1))</f>
        <v>0</v>
      </c>
      <c r="AS160" s="721"/>
      <c r="AT160" s="721"/>
      <c r="AU160" s="721"/>
      <c r="AV160" s="330" cm="1">
        <f t="array" ref="AV160">IF(COUNTA(O160:AD160)=0,0,IF(SUM(O160)=0,0,IF(AND(O160&lt;&gt;{"NS","NA"},OR(SUM(S160:AD160)&gt;0,COUNTIF(S160:AD160,"NS")=3)),0,1)))</f>
        <v>0</v>
      </c>
      <c r="AW160" s="331">
        <f t="shared" si="2"/>
        <v>0</v>
      </c>
    </row>
    <row r="161" spans="1:49" ht="18" customHeight="1">
      <c r="A161" s="21"/>
      <c r="B161" s="5"/>
      <c r="C161" s="588"/>
      <c r="D161" s="665"/>
      <c r="E161" s="731" t="s">
        <v>1465</v>
      </c>
      <c r="F161" s="731"/>
      <c r="G161" s="581" t="s">
        <v>1466</v>
      </c>
      <c r="H161" s="582"/>
      <c r="I161" s="582"/>
      <c r="J161" s="582"/>
      <c r="K161" s="582"/>
      <c r="L161" s="582"/>
      <c r="M161" s="582"/>
      <c r="N161" s="583"/>
      <c r="O161" s="524"/>
      <c r="P161" s="524"/>
      <c r="Q161" s="524"/>
      <c r="R161" s="524"/>
      <c r="S161" s="524"/>
      <c r="T161" s="524"/>
      <c r="U161" s="524"/>
      <c r="V161" s="524"/>
      <c r="W161" s="524"/>
      <c r="X161" s="524"/>
      <c r="Y161" s="524"/>
      <c r="Z161" s="524"/>
      <c r="AA161" s="524"/>
      <c r="AB161" s="524"/>
      <c r="AC161" s="524"/>
      <c r="AD161" s="524"/>
      <c r="AE161"/>
      <c r="AG161">
        <f t="shared" si="0"/>
        <v>0</v>
      </c>
      <c r="AH161">
        <f t="shared" si="1"/>
        <v>0</v>
      </c>
      <c r="AI161" cm="1">
        <f t="array" ref="AI161">IF(OR(O161={"NS","NA"},Y97={"NS","NA"}),0,IF(O161&gt;=Y97,0,1))</f>
        <v>0</v>
      </c>
      <c r="AJ161" s="721" cm="1">
        <f t="array" ref="AJ161">IF(OR(S161={"NS","NA"},$Y97={"NS","NA"}),0,IF(S161&lt;=$Y97,0,1))</f>
        <v>0</v>
      </c>
      <c r="AK161" s="721"/>
      <c r="AL161" s="721"/>
      <c r="AM161" s="721"/>
      <c r="AN161" s="721" cm="1">
        <f t="array" ref="AN161">IF(OR(W161={"NS","NA"},$Y97={"NS","NA"}),0,IF(W161&lt;=$Y97,0,1))</f>
        <v>0</v>
      </c>
      <c r="AO161" s="721"/>
      <c r="AP161" s="721"/>
      <c r="AQ161" s="721"/>
      <c r="AR161" s="721" cm="1">
        <f t="array" ref="AR161">IF(OR(AA161={"NS","NA"},$Y97={"NS","NA"}),0,IF(AA161&lt;=$Y97,0,1))</f>
        <v>0</v>
      </c>
      <c r="AS161" s="721"/>
      <c r="AT161" s="721"/>
      <c r="AU161" s="721"/>
      <c r="AV161" s="330" cm="1">
        <f t="array" ref="AV161">IF(COUNTA(O161:AD161)=0,0,IF(SUM(O161)=0,0,IF(AND(O161&lt;&gt;{"NS","NA"},OR(SUM(S161:AD161)&gt;0,COUNTIF(S161:AD161,"NS")=3)),0,1)))</f>
        <v>0</v>
      </c>
      <c r="AW161" s="331">
        <f t="shared" si="2"/>
        <v>0</v>
      </c>
    </row>
    <row r="162" spans="1:49" ht="18" customHeight="1">
      <c r="A162" s="21"/>
      <c r="B162" s="5"/>
      <c r="C162" s="588"/>
      <c r="D162" s="665"/>
      <c r="E162" s="731" t="s">
        <v>1467</v>
      </c>
      <c r="F162" s="731"/>
      <c r="G162" s="581" t="s">
        <v>1496</v>
      </c>
      <c r="H162" s="582"/>
      <c r="I162" s="582"/>
      <c r="J162" s="582"/>
      <c r="K162" s="582"/>
      <c r="L162" s="582"/>
      <c r="M162" s="582"/>
      <c r="N162" s="583"/>
      <c r="O162" s="524"/>
      <c r="P162" s="524"/>
      <c r="Q162" s="524"/>
      <c r="R162" s="524"/>
      <c r="S162" s="524"/>
      <c r="T162" s="524"/>
      <c r="U162" s="524"/>
      <c r="V162" s="524"/>
      <c r="W162" s="524"/>
      <c r="X162" s="524"/>
      <c r="Y162" s="524"/>
      <c r="Z162" s="524"/>
      <c r="AA162" s="524"/>
      <c r="AB162" s="524"/>
      <c r="AC162" s="524"/>
      <c r="AD162" s="524"/>
      <c r="AE162"/>
      <c r="AG162">
        <f t="shared" si="0"/>
        <v>0</v>
      </c>
      <c r="AH162">
        <f t="shared" si="1"/>
        <v>0</v>
      </c>
      <c r="AI162" cm="1">
        <f t="array" ref="AI162">IF(OR(O162={"NS","NA"},Y98={"NS","NA"}),0,IF(O162&gt;=Y98,0,1))</f>
        <v>0</v>
      </c>
      <c r="AJ162" s="721" cm="1">
        <f t="array" ref="AJ162">IF(OR(S162={"NS","NA"},$Y98={"NS","NA"}),0,IF(S162&lt;=$Y98,0,1))</f>
        <v>0</v>
      </c>
      <c r="AK162" s="721"/>
      <c r="AL162" s="721"/>
      <c r="AM162" s="721"/>
      <c r="AN162" s="721" cm="1">
        <f t="array" ref="AN162">IF(OR(W162={"NS","NA"},$Y98={"NS","NA"}),0,IF(W162&lt;=$Y98,0,1))</f>
        <v>0</v>
      </c>
      <c r="AO162" s="721"/>
      <c r="AP162" s="721"/>
      <c r="AQ162" s="721"/>
      <c r="AR162" s="721" cm="1">
        <f t="array" ref="AR162">IF(OR(AA162={"NS","NA"},$Y98={"NS","NA"}),0,IF(AA162&lt;=$Y98,0,1))</f>
        <v>0</v>
      </c>
      <c r="AS162" s="721"/>
      <c r="AT162" s="721"/>
      <c r="AU162" s="721"/>
      <c r="AV162" s="330" cm="1">
        <f t="array" ref="AV162">IF(COUNTA(O162:AD162)=0,0,IF(SUM(O162)=0,0,IF(AND(O162&lt;&gt;{"NS","NA"},OR(SUM(S162:AD162)&gt;0,COUNTIF(S162:AD162,"NS")=3)),0,1)))</f>
        <v>0</v>
      </c>
      <c r="AW162" s="331">
        <f t="shared" si="2"/>
        <v>0</v>
      </c>
    </row>
    <row r="163" spans="1:49" ht="18" customHeight="1">
      <c r="A163" s="21"/>
      <c r="B163" s="5"/>
      <c r="C163" s="588"/>
      <c r="D163" s="665"/>
      <c r="E163" s="731" t="s">
        <v>2075</v>
      </c>
      <c r="F163" s="731"/>
      <c r="G163" s="581" t="s">
        <v>2076</v>
      </c>
      <c r="H163" s="582"/>
      <c r="I163" s="582"/>
      <c r="J163" s="582"/>
      <c r="K163" s="582"/>
      <c r="L163" s="582"/>
      <c r="M163" s="582"/>
      <c r="N163" s="583"/>
      <c r="O163" s="524"/>
      <c r="P163" s="524"/>
      <c r="Q163" s="524"/>
      <c r="R163" s="524"/>
      <c r="S163" s="524"/>
      <c r="T163" s="524"/>
      <c r="U163" s="524"/>
      <c r="V163" s="524"/>
      <c r="W163" s="524"/>
      <c r="X163" s="524"/>
      <c r="Y163" s="524"/>
      <c r="Z163" s="524"/>
      <c r="AA163" s="524"/>
      <c r="AB163" s="524"/>
      <c r="AC163" s="524"/>
      <c r="AD163" s="524"/>
      <c r="AE163"/>
      <c r="AG163">
        <f t="shared" si="0"/>
        <v>0</v>
      </c>
      <c r="AH163">
        <f t="shared" si="1"/>
        <v>0</v>
      </c>
      <c r="AI163" cm="1">
        <f t="array" ref="AI163">IF(OR(O163={"NS","NA"},Y99={"NS","NA"}),0,IF(O163&gt;=Y99,0,1))</f>
        <v>0</v>
      </c>
      <c r="AJ163" s="721" cm="1">
        <f t="array" ref="AJ163">IF(OR(S163={"NS","NA"},$Y99={"NS","NA"}),0,IF(S163&lt;=$Y99,0,1))</f>
        <v>0</v>
      </c>
      <c r="AK163" s="721"/>
      <c r="AL163" s="721"/>
      <c r="AM163" s="721"/>
      <c r="AN163" s="721" cm="1">
        <f t="array" ref="AN163">IF(OR(W163={"NS","NA"},$Y99={"NS","NA"}),0,IF(W163&lt;=$Y99,0,1))</f>
        <v>0</v>
      </c>
      <c r="AO163" s="721"/>
      <c r="AP163" s="721"/>
      <c r="AQ163" s="721"/>
      <c r="AR163" s="721" cm="1">
        <f t="array" ref="AR163">IF(OR(AA163={"NS","NA"},$Y99={"NS","NA"}),0,IF(AA163&lt;=$Y99,0,1))</f>
        <v>0</v>
      </c>
      <c r="AS163" s="721"/>
      <c r="AT163" s="721"/>
      <c r="AU163" s="721"/>
      <c r="AV163" s="330" cm="1">
        <f t="array" ref="AV163">IF(COUNTA(O163:AD163)=0,0,IF(SUM(O163)=0,0,IF(AND(O163&lt;&gt;{"NS","NA"},OR(SUM(S163:AD163)&gt;0,COUNTIF(S163:AD163,"NS")=3)),0,1)))</f>
        <v>0</v>
      </c>
      <c r="AW163" s="331">
        <f t="shared" si="2"/>
        <v>0</v>
      </c>
    </row>
    <row r="164" spans="1:49" ht="15" customHeight="1">
      <c r="A164" s="21"/>
      <c r="B164" s="5"/>
      <c r="C164" s="588"/>
      <c r="D164" s="414" t="s">
        <v>1469</v>
      </c>
      <c r="E164" s="414"/>
      <c r="F164" s="414"/>
      <c r="G164" s="581" t="s">
        <v>1470</v>
      </c>
      <c r="H164" s="582"/>
      <c r="I164" s="582"/>
      <c r="J164" s="582"/>
      <c r="K164" s="582"/>
      <c r="L164" s="582"/>
      <c r="M164" s="582"/>
      <c r="N164" s="583"/>
      <c r="O164" s="524"/>
      <c r="P164" s="524"/>
      <c r="Q164" s="524"/>
      <c r="R164" s="524"/>
      <c r="S164" s="524"/>
      <c r="T164" s="524"/>
      <c r="U164" s="524"/>
      <c r="V164" s="524"/>
      <c r="W164" s="524"/>
      <c r="X164" s="524"/>
      <c r="Y164" s="524"/>
      <c r="Z164" s="524"/>
      <c r="AA164" s="524"/>
      <c r="AB164" s="524"/>
      <c r="AC164" s="524"/>
      <c r="AD164" s="524"/>
      <c r="AE164"/>
      <c r="AG164">
        <f t="shared" si="0"/>
        <v>0</v>
      </c>
      <c r="AH164">
        <f t="shared" si="1"/>
        <v>0</v>
      </c>
      <c r="AI164" cm="1">
        <f t="array" ref="AI164">IF(OR(O164={"NS","NA"},Y100={"NS","NA"}),0,IF(O164&gt;=Y100,0,1))</f>
        <v>0</v>
      </c>
      <c r="AJ164" s="721" cm="1">
        <f t="array" ref="AJ164">IF(OR(S164={"NS","NA"},$Y100={"NS","NA"}),0,IF(S164&lt;=$Y100,0,1))</f>
        <v>0</v>
      </c>
      <c r="AK164" s="721"/>
      <c r="AL164" s="721"/>
      <c r="AM164" s="721"/>
      <c r="AN164" s="721" cm="1">
        <f t="array" ref="AN164">IF(OR(W164={"NS","NA"},$Y100={"NS","NA"}),0,IF(W164&lt;=$Y100,0,1))</f>
        <v>0</v>
      </c>
      <c r="AO164" s="721"/>
      <c r="AP164" s="721"/>
      <c r="AQ164" s="721"/>
      <c r="AR164" s="721" cm="1">
        <f t="array" ref="AR164">IF(OR(AA164={"NS","NA"},$Y100={"NS","NA"}),0,IF(AA164&lt;=$Y100,0,1))</f>
        <v>0</v>
      </c>
      <c r="AS164" s="721"/>
      <c r="AT164" s="721"/>
      <c r="AU164" s="721"/>
      <c r="AV164" s="330" cm="1">
        <f t="array" ref="AV164">IF(COUNTA(O164:AD164)=0,0,IF(SUM(O164)=0,0,IF(AND(O164&lt;&gt;{"NS","NA"},OR(SUM(S164:AD164)&gt;0,COUNTIF(S164:AD164,"NS")=3)),0,1)))</f>
        <v>0</v>
      </c>
      <c r="AW164" s="331">
        <f t="shared" si="2"/>
        <v>0</v>
      </c>
    </row>
    <row r="165" spans="1:49" ht="15" customHeight="1">
      <c r="A165" s="21"/>
      <c r="B165" s="5"/>
      <c r="C165" s="588"/>
      <c r="D165" s="414" t="s">
        <v>1471</v>
      </c>
      <c r="E165" s="414"/>
      <c r="F165" s="414"/>
      <c r="G165" s="581" t="s">
        <v>1497</v>
      </c>
      <c r="H165" s="582"/>
      <c r="I165" s="582"/>
      <c r="J165" s="582"/>
      <c r="K165" s="582"/>
      <c r="L165" s="582"/>
      <c r="M165" s="582"/>
      <c r="N165" s="583"/>
      <c r="O165" s="524"/>
      <c r="P165" s="524"/>
      <c r="Q165" s="524"/>
      <c r="R165" s="524"/>
      <c r="S165" s="524"/>
      <c r="T165" s="524"/>
      <c r="U165" s="524"/>
      <c r="V165" s="524"/>
      <c r="W165" s="524"/>
      <c r="X165" s="524"/>
      <c r="Y165" s="524"/>
      <c r="Z165" s="524"/>
      <c r="AA165" s="524"/>
      <c r="AB165" s="524"/>
      <c r="AC165" s="524"/>
      <c r="AD165" s="524"/>
      <c r="AE165"/>
      <c r="AG165">
        <f t="shared" si="0"/>
        <v>0</v>
      </c>
      <c r="AH165">
        <f t="shared" si="1"/>
        <v>0</v>
      </c>
      <c r="AI165" cm="1">
        <f t="array" ref="AI165">IF(OR(O165={"NS","NA"},Y101={"NS","NA"}),0,IF(O165&gt;=Y101,0,1))</f>
        <v>0</v>
      </c>
      <c r="AJ165" s="721" cm="1">
        <f t="array" ref="AJ165">IF(OR(S165={"NS","NA"},$Y101={"NS","NA"}),0,IF(S165&lt;=$Y101,0,1))</f>
        <v>0</v>
      </c>
      <c r="AK165" s="721"/>
      <c r="AL165" s="721"/>
      <c r="AM165" s="721"/>
      <c r="AN165" s="721" cm="1">
        <f t="array" ref="AN165">IF(OR(W165={"NS","NA"},$Y101={"NS","NA"}),0,IF(W165&lt;=$Y101,0,1))</f>
        <v>0</v>
      </c>
      <c r="AO165" s="721"/>
      <c r="AP165" s="721"/>
      <c r="AQ165" s="721"/>
      <c r="AR165" s="721" cm="1">
        <f t="array" ref="AR165">IF(OR(AA165={"NS","NA"},$Y101={"NS","NA"}),0,IF(AA165&lt;=$Y101,0,1))</f>
        <v>0</v>
      </c>
      <c r="AS165" s="721"/>
      <c r="AT165" s="721"/>
      <c r="AU165" s="721"/>
      <c r="AV165" s="330" cm="1">
        <f t="array" ref="AV165">IF(COUNTA(O165:AD165)=0,0,IF(SUM(O165)=0,0,IF(AND(O165&lt;&gt;{"NS","NA"},OR(SUM(S165:AD165)&gt;0,COUNTIF(S165:AD165,"NS")=3)),0,1)))</f>
        <v>0</v>
      </c>
      <c r="AW165" s="331">
        <f t="shared" si="2"/>
        <v>0</v>
      </c>
    </row>
    <row r="166" spans="1:49" ht="15" customHeight="1">
      <c r="A166" s="159"/>
      <c r="B166" s="7"/>
      <c r="C166" s="588" t="s">
        <v>1473</v>
      </c>
      <c r="D166" s="414" t="s">
        <v>749</v>
      </c>
      <c r="E166" s="414"/>
      <c r="F166" s="414"/>
      <c r="G166" s="581" t="s">
        <v>1474</v>
      </c>
      <c r="H166" s="582"/>
      <c r="I166" s="582"/>
      <c r="J166" s="582"/>
      <c r="K166" s="582"/>
      <c r="L166" s="582"/>
      <c r="M166" s="582"/>
      <c r="N166" s="583"/>
      <c r="O166" s="524"/>
      <c r="P166" s="524"/>
      <c r="Q166" s="524"/>
      <c r="R166" s="524"/>
      <c r="S166" s="524"/>
      <c r="T166" s="524"/>
      <c r="U166" s="524"/>
      <c r="V166" s="524"/>
      <c r="W166" s="524"/>
      <c r="X166" s="524"/>
      <c r="Y166" s="524"/>
      <c r="Z166" s="524"/>
      <c r="AA166" s="524"/>
      <c r="AB166" s="524"/>
      <c r="AC166" s="524"/>
      <c r="AD166" s="524"/>
      <c r="AE166"/>
      <c r="AG166">
        <f t="shared" si="0"/>
        <v>0</v>
      </c>
      <c r="AH166">
        <f t="shared" si="1"/>
        <v>0</v>
      </c>
      <c r="AI166" cm="1">
        <f t="array" ref="AI166">IF(OR(O166={"NS","NA"},Y102={"NS","NA"}),0,IF(O166&gt;=Y102,0,1))</f>
        <v>0</v>
      </c>
      <c r="AJ166" s="721" cm="1">
        <f t="array" ref="AJ166">IF(OR(S166={"NS","NA"},$Y102={"NS","NA"}),0,IF(S166&lt;=$Y102,0,1))</f>
        <v>0</v>
      </c>
      <c r="AK166" s="721"/>
      <c r="AL166" s="721"/>
      <c r="AM166" s="721"/>
      <c r="AN166" s="721" cm="1">
        <f t="array" ref="AN166">IF(OR(W166={"NS","NA"},$Y102={"NS","NA"}),0,IF(W166&lt;=$Y102,0,1))</f>
        <v>0</v>
      </c>
      <c r="AO166" s="721"/>
      <c r="AP166" s="721"/>
      <c r="AQ166" s="721"/>
      <c r="AR166" s="721" cm="1">
        <f t="array" ref="AR166">IF(OR(AA166={"NS","NA"},$Y102={"NS","NA"}),0,IF(AA166&lt;=$Y102,0,1))</f>
        <v>0</v>
      </c>
      <c r="AS166" s="721"/>
      <c r="AT166" s="721"/>
      <c r="AU166" s="721"/>
      <c r="AV166" s="330" cm="1">
        <f t="array" ref="AV166">IF(COUNTA(O166:AD166)=0,0,IF(SUM(O166)=0,0,IF(AND(O166&lt;&gt;{"NS","NA"},OR(SUM(S166:AD166)&gt;0,COUNTIF(S166:AD166,"NS")=3)),0,1)))</f>
        <v>0</v>
      </c>
      <c r="AW166" s="331">
        <f t="shared" si="2"/>
        <v>0</v>
      </c>
    </row>
    <row r="167" spans="1:49" ht="15" customHeight="1">
      <c r="A167" s="159"/>
      <c r="B167" s="7"/>
      <c r="C167" s="588"/>
      <c r="D167" s="414" t="s">
        <v>751</v>
      </c>
      <c r="E167" s="414"/>
      <c r="F167" s="414"/>
      <c r="G167" s="581" t="s">
        <v>1475</v>
      </c>
      <c r="H167" s="582"/>
      <c r="I167" s="582"/>
      <c r="J167" s="582"/>
      <c r="K167" s="582"/>
      <c r="L167" s="582"/>
      <c r="M167" s="582"/>
      <c r="N167" s="583"/>
      <c r="O167" s="524"/>
      <c r="P167" s="524"/>
      <c r="Q167" s="524"/>
      <c r="R167" s="524"/>
      <c r="S167" s="524"/>
      <c r="T167" s="524"/>
      <c r="U167" s="524"/>
      <c r="V167" s="524"/>
      <c r="W167" s="524"/>
      <c r="X167" s="524"/>
      <c r="Y167" s="524"/>
      <c r="Z167" s="524"/>
      <c r="AA167" s="524"/>
      <c r="AB167" s="524"/>
      <c r="AC167" s="524"/>
      <c r="AD167" s="524"/>
      <c r="AE167"/>
      <c r="AG167">
        <f t="shared" si="0"/>
        <v>0</v>
      </c>
      <c r="AH167">
        <f t="shared" si="1"/>
        <v>0</v>
      </c>
      <c r="AI167" cm="1">
        <f t="array" ref="AI167">IF(OR(O167={"NS","NA"},Y103={"NS","NA"}),0,IF(O167&gt;=Y103,0,1))</f>
        <v>0</v>
      </c>
      <c r="AJ167" s="721" cm="1">
        <f t="array" ref="AJ167">IF(OR(S167={"NS","NA"},$Y103={"NS","NA"}),0,IF(S167&lt;=$Y103,0,1))</f>
        <v>0</v>
      </c>
      <c r="AK167" s="721"/>
      <c r="AL167" s="721"/>
      <c r="AM167" s="721"/>
      <c r="AN167" s="721" cm="1">
        <f t="array" ref="AN167">IF(OR(W167={"NS","NA"},$Y103={"NS","NA"}),0,IF(W167&lt;=$Y103,0,1))</f>
        <v>0</v>
      </c>
      <c r="AO167" s="721"/>
      <c r="AP167" s="721"/>
      <c r="AQ167" s="721"/>
      <c r="AR167" s="721" cm="1">
        <f t="array" ref="AR167">IF(OR(AA167={"NS","NA"},$Y103={"NS","NA"}),0,IF(AA167&lt;=$Y103,0,1))</f>
        <v>0</v>
      </c>
      <c r="AS167" s="721"/>
      <c r="AT167" s="721"/>
      <c r="AU167" s="721"/>
      <c r="AV167" s="330" cm="1">
        <f t="array" ref="AV167">IF(COUNTA(O167:AD167)=0,0,IF(SUM(O167)=0,0,IF(AND(O167&lt;&gt;{"NS","NA"},OR(SUM(S167:AD167)&gt;0,COUNTIF(S167:AD167,"NS")=3)),0,1)))</f>
        <v>0</v>
      </c>
      <c r="AW167" s="331">
        <f t="shared" si="2"/>
        <v>0</v>
      </c>
    </row>
    <row r="168" spans="1:49" ht="15" customHeight="1">
      <c r="A168" s="159"/>
      <c r="B168" s="7"/>
      <c r="C168" s="588"/>
      <c r="D168" s="414" t="s">
        <v>753</v>
      </c>
      <c r="E168" s="414"/>
      <c r="F168" s="414"/>
      <c r="G168" s="581" t="s">
        <v>1476</v>
      </c>
      <c r="H168" s="582"/>
      <c r="I168" s="582"/>
      <c r="J168" s="582"/>
      <c r="K168" s="582"/>
      <c r="L168" s="582"/>
      <c r="M168" s="582"/>
      <c r="N168" s="583"/>
      <c r="O168" s="524"/>
      <c r="P168" s="524"/>
      <c r="Q168" s="524"/>
      <c r="R168" s="524"/>
      <c r="S168" s="524"/>
      <c r="T168" s="524"/>
      <c r="U168" s="524"/>
      <c r="V168" s="524"/>
      <c r="W168" s="524"/>
      <c r="X168" s="524"/>
      <c r="Y168" s="524"/>
      <c r="Z168" s="524"/>
      <c r="AA168" s="524"/>
      <c r="AB168" s="524"/>
      <c r="AC168" s="524"/>
      <c r="AD168" s="524"/>
      <c r="AE168"/>
      <c r="AG168">
        <f t="shared" si="0"/>
        <v>0</v>
      </c>
      <c r="AH168">
        <f t="shared" si="1"/>
        <v>0</v>
      </c>
      <c r="AI168" cm="1">
        <f t="array" ref="AI168">IF(OR(O168={"NS","NA"},Y104={"NS","NA"}),0,IF(O168&gt;=Y104,0,1))</f>
        <v>0</v>
      </c>
      <c r="AJ168" s="721" cm="1">
        <f t="array" ref="AJ168">IF(OR(S168={"NS","NA"},$Y104={"NS","NA"}),0,IF(S168&lt;=$Y104,0,1))</f>
        <v>0</v>
      </c>
      <c r="AK168" s="721"/>
      <c r="AL168" s="721"/>
      <c r="AM168" s="721"/>
      <c r="AN168" s="721" cm="1">
        <f t="array" ref="AN168">IF(OR(W168={"NS","NA"},$Y104={"NS","NA"}),0,IF(W168&lt;=$Y104,0,1))</f>
        <v>0</v>
      </c>
      <c r="AO168" s="721"/>
      <c r="AP168" s="721"/>
      <c r="AQ168" s="721"/>
      <c r="AR168" s="721" cm="1">
        <f t="array" ref="AR168">IF(OR(AA168={"NS","NA"},$Y104={"NS","NA"}),0,IF(AA168&lt;=$Y104,0,1))</f>
        <v>0</v>
      </c>
      <c r="AS168" s="721"/>
      <c r="AT168" s="721"/>
      <c r="AU168" s="721"/>
      <c r="AV168" s="330" cm="1">
        <f t="array" ref="AV168">IF(COUNTA(O168:AD168)=0,0,IF(SUM(O168)=0,0,IF(AND(O168&lt;&gt;{"NS","NA"},OR(SUM(S168:AD168)&gt;0,COUNTIF(S168:AD168,"NS")=3)),0,1)))</f>
        <v>0</v>
      </c>
      <c r="AW168" s="331">
        <f t="shared" si="2"/>
        <v>0</v>
      </c>
    </row>
    <row r="169" spans="1:49" ht="15" customHeight="1">
      <c r="A169" s="159"/>
      <c r="B169" s="7"/>
      <c r="C169" s="588"/>
      <c r="D169" s="414" t="s">
        <v>755</v>
      </c>
      <c r="E169" s="414"/>
      <c r="F169" s="414"/>
      <c r="G169" s="581" t="s">
        <v>1477</v>
      </c>
      <c r="H169" s="582"/>
      <c r="I169" s="582"/>
      <c r="J169" s="582"/>
      <c r="K169" s="582"/>
      <c r="L169" s="582"/>
      <c r="M169" s="582"/>
      <c r="N169" s="583"/>
      <c r="O169" s="524"/>
      <c r="P169" s="524"/>
      <c r="Q169" s="524"/>
      <c r="R169" s="524"/>
      <c r="S169" s="524"/>
      <c r="T169" s="524"/>
      <c r="U169" s="524"/>
      <c r="V169" s="524"/>
      <c r="W169" s="524"/>
      <c r="X169" s="524"/>
      <c r="Y169" s="524"/>
      <c r="Z169" s="524"/>
      <c r="AA169" s="524"/>
      <c r="AB169" s="524"/>
      <c r="AC169" s="524"/>
      <c r="AD169" s="524"/>
      <c r="AE169"/>
      <c r="AG169">
        <f t="shared" si="0"/>
        <v>0</v>
      </c>
      <c r="AH169">
        <f t="shared" si="1"/>
        <v>0</v>
      </c>
      <c r="AI169" cm="1">
        <f t="array" ref="AI169">IF(OR(O169={"NS","NA"},Y105={"NS","NA"}),0,IF(O169&gt;=Y105,0,1))</f>
        <v>0</v>
      </c>
      <c r="AJ169" s="721" cm="1">
        <f t="array" ref="AJ169">IF(OR(S169={"NS","NA"},$Y105={"NS","NA"}),0,IF(S169&lt;=$Y105,0,1))</f>
        <v>0</v>
      </c>
      <c r="AK169" s="721"/>
      <c r="AL169" s="721"/>
      <c r="AM169" s="721"/>
      <c r="AN169" s="721" cm="1">
        <f t="array" ref="AN169">IF(OR(W169={"NS","NA"},$Y105={"NS","NA"}),0,IF(W169&lt;=$Y105,0,1))</f>
        <v>0</v>
      </c>
      <c r="AO169" s="721"/>
      <c r="AP169" s="721"/>
      <c r="AQ169" s="721"/>
      <c r="AR169" s="721" cm="1">
        <f t="array" ref="AR169">IF(OR(AA169={"NS","NA"},$Y105={"NS","NA"}),0,IF(AA169&lt;=$Y105,0,1))</f>
        <v>0</v>
      </c>
      <c r="AS169" s="721"/>
      <c r="AT169" s="721"/>
      <c r="AU169" s="721"/>
      <c r="AV169" s="330" cm="1">
        <f t="array" ref="AV169">IF(COUNTA(O169:AD169)=0,0,IF(SUM(O169)=0,0,IF(AND(O169&lt;&gt;{"NS","NA"},OR(SUM(S169:AD169)&gt;0,COUNTIF(S169:AD169,"NS")=3)),0,1)))</f>
        <v>0</v>
      </c>
      <c r="AW169" s="331">
        <f t="shared" si="2"/>
        <v>0</v>
      </c>
    </row>
    <row r="170" spans="1:49" ht="24" customHeight="1">
      <c r="A170" s="159"/>
      <c r="B170" s="7"/>
      <c r="C170" s="588"/>
      <c r="D170" s="414" t="s">
        <v>757</v>
      </c>
      <c r="E170" s="414"/>
      <c r="F170" s="414"/>
      <c r="G170" s="581" t="s">
        <v>1478</v>
      </c>
      <c r="H170" s="582"/>
      <c r="I170" s="582"/>
      <c r="J170" s="582"/>
      <c r="K170" s="582"/>
      <c r="L170" s="582"/>
      <c r="M170" s="582"/>
      <c r="N170" s="583"/>
      <c r="O170" s="524"/>
      <c r="P170" s="524"/>
      <c r="Q170" s="524"/>
      <c r="R170" s="524"/>
      <c r="S170" s="524"/>
      <c r="T170" s="524"/>
      <c r="U170" s="524"/>
      <c r="V170" s="524"/>
      <c r="W170" s="524"/>
      <c r="X170" s="524"/>
      <c r="Y170" s="524"/>
      <c r="Z170" s="524"/>
      <c r="AA170" s="524"/>
      <c r="AB170" s="524"/>
      <c r="AC170" s="524"/>
      <c r="AD170" s="524"/>
      <c r="AE170"/>
      <c r="AG170">
        <f t="shared" si="0"/>
        <v>0</v>
      </c>
      <c r="AH170">
        <f t="shared" si="1"/>
        <v>0</v>
      </c>
      <c r="AI170" cm="1">
        <f t="array" ref="AI170">IF(OR(O170={"NS","NA"},Y106={"NS","NA"}),0,IF(O170&gt;=Y106,0,1))</f>
        <v>0</v>
      </c>
      <c r="AJ170" s="721" cm="1">
        <f t="array" ref="AJ170">IF(OR(S170={"NS","NA"},$Y106={"NS","NA"}),0,IF(S170&lt;=$Y106,0,1))</f>
        <v>0</v>
      </c>
      <c r="AK170" s="721"/>
      <c r="AL170" s="721"/>
      <c r="AM170" s="721"/>
      <c r="AN170" s="721" cm="1">
        <f t="array" ref="AN170">IF(OR(W170={"NS","NA"},$Y106={"NS","NA"}),0,IF(W170&lt;=$Y106,0,1))</f>
        <v>0</v>
      </c>
      <c r="AO170" s="721"/>
      <c r="AP170" s="721"/>
      <c r="AQ170" s="721"/>
      <c r="AR170" s="721" cm="1">
        <f t="array" ref="AR170">IF(OR(AA170={"NS","NA"},$Y106={"NS","NA"}),0,IF(AA170&lt;=$Y106,0,1))</f>
        <v>0</v>
      </c>
      <c r="AS170" s="721"/>
      <c r="AT170" s="721"/>
      <c r="AU170" s="721"/>
      <c r="AV170" s="330" cm="1">
        <f t="array" ref="AV170">IF(COUNTA(O170:AD170)=0,0,IF(SUM(O170)=0,0,IF(AND(O170&lt;&gt;{"NS","NA"},OR(SUM(S170:AD170)&gt;0,COUNTIF(S170:AD170,"NS")=3)),0,1)))</f>
        <v>0</v>
      </c>
      <c r="AW170" s="331">
        <f t="shared" si="2"/>
        <v>0</v>
      </c>
    </row>
    <row r="171" spans="1:49" ht="24" customHeight="1">
      <c r="A171" s="159"/>
      <c r="B171" s="7"/>
      <c r="C171" s="588"/>
      <c r="D171" s="414" t="s">
        <v>1479</v>
      </c>
      <c r="E171" s="414"/>
      <c r="F171" s="414"/>
      <c r="G171" s="581" t="s">
        <v>1480</v>
      </c>
      <c r="H171" s="582"/>
      <c r="I171" s="582"/>
      <c r="J171" s="582"/>
      <c r="K171" s="582"/>
      <c r="L171" s="582"/>
      <c r="M171" s="582"/>
      <c r="N171" s="583"/>
      <c r="O171" s="524"/>
      <c r="P171" s="524"/>
      <c r="Q171" s="524"/>
      <c r="R171" s="524"/>
      <c r="S171" s="524"/>
      <c r="T171" s="524"/>
      <c r="U171" s="524"/>
      <c r="V171" s="524"/>
      <c r="W171" s="524"/>
      <c r="X171" s="524"/>
      <c r="Y171" s="524"/>
      <c r="Z171" s="524"/>
      <c r="AA171" s="524"/>
      <c r="AB171" s="524"/>
      <c r="AC171" s="524"/>
      <c r="AD171" s="524"/>
      <c r="AE171"/>
      <c r="AG171">
        <f t="shared" si="0"/>
        <v>0</v>
      </c>
      <c r="AH171">
        <f t="shared" si="1"/>
        <v>0</v>
      </c>
      <c r="AI171" cm="1">
        <f t="array" ref="AI171">IF(OR(O171={"NS","NA"},Y107={"NS","NA"}),0,IF(O171&gt;=Y107,0,1))</f>
        <v>0</v>
      </c>
      <c r="AJ171" s="721" cm="1">
        <f t="array" ref="AJ171">IF(OR(S171={"NS","NA"},$Y107={"NS","NA"}),0,IF(S171&lt;=$Y107,0,1))</f>
        <v>0</v>
      </c>
      <c r="AK171" s="721"/>
      <c r="AL171" s="721"/>
      <c r="AM171" s="721"/>
      <c r="AN171" s="721" cm="1">
        <f t="array" ref="AN171">IF(OR(W171={"NS","NA"},$Y107={"NS","NA"}),0,IF(W171&lt;=$Y107,0,1))</f>
        <v>0</v>
      </c>
      <c r="AO171" s="721"/>
      <c r="AP171" s="721"/>
      <c r="AQ171" s="721"/>
      <c r="AR171" s="721" cm="1">
        <f t="array" ref="AR171">IF(OR(AA171={"NS","NA"},$Y107={"NS","NA"}),0,IF(AA171&lt;=$Y107,0,1))</f>
        <v>0</v>
      </c>
      <c r="AS171" s="721"/>
      <c r="AT171" s="721"/>
      <c r="AU171" s="721"/>
      <c r="AV171" s="330" cm="1">
        <f t="array" ref="AV171">IF(COUNTA(O171:AD171)=0,0,IF(SUM(O171)=0,0,IF(AND(O171&lt;&gt;{"NS","NA"},OR(SUM(S171:AD171)&gt;0,COUNTIF(S171:AD171,"NS")=3)),0,1)))</f>
        <v>0</v>
      </c>
      <c r="AW171" s="331">
        <f t="shared" si="2"/>
        <v>0</v>
      </c>
    </row>
    <row r="172" spans="1:49" ht="15" customHeight="1">
      <c r="A172" s="159"/>
      <c r="B172" s="7"/>
      <c r="C172" s="588"/>
      <c r="D172" s="414" t="s">
        <v>1481</v>
      </c>
      <c r="E172" s="414"/>
      <c r="F172" s="414"/>
      <c r="G172" s="581" t="s">
        <v>1482</v>
      </c>
      <c r="H172" s="582"/>
      <c r="I172" s="582"/>
      <c r="J172" s="582"/>
      <c r="K172" s="582"/>
      <c r="L172" s="582"/>
      <c r="M172" s="582"/>
      <c r="N172" s="583"/>
      <c r="O172" s="524"/>
      <c r="P172" s="524"/>
      <c r="Q172" s="524"/>
      <c r="R172" s="524"/>
      <c r="S172" s="524"/>
      <c r="T172" s="524"/>
      <c r="U172" s="524"/>
      <c r="V172" s="524"/>
      <c r="W172" s="524"/>
      <c r="X172" s="524"/>
      <c r="Y172" s="524"/>
      <c r="Z172" s="524"/>
      <c r="AA172" s="524"/>
      <c r="AB172" s="524"/>
      <c r="AC172" s="524"/>
      <c r="AD172" s="524"/>
      <c r="AE172"/>
      <c r="AG172">
        <f t="shared" si="0"/>
        <v>0</v>
      </c>
      <c r="AH172">
        <f t="shared" si="1"/>
        <v>0</v>
      </c>
      <c r="AI172" cm="1">
        <f t="array" ref="AI172">IF(OR(O172={"NS","NA"},Y108={"NS","NA"}),0,IF(O172&gt;=Y108,0,1))</f>
        <v>0</v>
      </c>
      <c r="AJ172" s="721" cm="1">
        <f t="array" ref="AJ172">IF(OR(S172={"NS","NA"},$Y108={"NS","NA"}),0,IF(S172&lt;=$Y108,0,1))</f>
        <v>0</v>
      </c>
      <c r="AK172" s="721"/>
      <c r="AL172" s="721"/>
      <c r="AM172" s="721"/>
      <c r="AN172" s="721" cm="1">
        <f t="array" ref="AN172">IF(OR(W172={"NS","NA"},$Y108={"NS","NA"}),0,IF(W172&lt;=$Y108,0,1))</f>
        <v>0</v>
      </c>
      <c r="AO172" s="721"/>
      <c r="AP172" s="721"/>
      <c r="AQ172" s="721"/>
      <c r="AR172" s="721" cm="1">
        <f t="array" ref="AR172">IF(OR(AA172={"NS","NA"},$Y108={"NS","NA"}),0,IF(AA172&lt;=$Y108,0,1))</f>
        <v>0</v>
      </c>
      <c r="AS172" s="721"/>
      <c r="AT172" s="721"/>
      <c r="AU172" s="721"/>
      <c r="AV172" s="330" cm="1">
        <f t="array" ref="AV172">IF(COUNTA(O172:AD172)=0,0,IF(SUM(O172)=0,0,IF(AND(O172&lt;&gt;{"NS","NA"},OR(SUM(S172:AD172)&gt;0,COUNTIF(S172:AD172,"NS")=3)),0,1)))</f>
        <v>0</v>
      </c>
      <c r="AW172" s="331">
        <f t="shared" si="2"/>
        <v>0</v>
      </c>
    </row>
    <row r="173" spans="1:49" ht="24" customHeight="1">
      <c r="A173" s="159"/>
      <c r="B173" s="7"/>
      <c r="C173" s="588"/>
      <c r="D173" s="414" t="s">
        <v>1483</v>
      </c>
      <c r="E173" s="414"/>
      <c r="F173" s="414"/>
      <c r="G173" s="581" t="s">
        <v>1484</v>
      </c>
      <c r="H173" s="582"/>
      <c r="I173" s="582"/>
      <c r="J173" s="582"/>
      <c r="K173" s="582"/>
      <c r="L173" s="582"/>
      <c r="M173" s="582"/>
      <c r="N173" s="583"/>
      <c r="O173" s="524"/>
      <c r="P173" s="524"/>
      <c r="Q173" s="524"/>
      <c r="R173" s="524"/>
      <c r="S173" s="524"/>
      <c r="T173" s="524"/>
      <c r="U173" s="524"/>
      <c r="V173" s="524"/>
      <c r="W173" s="524"/>
      <c r="X173" s="524"/>
      <c r="Y173" s="524"/>
      <c r="Z173" s="524"/>
      <c r="AA173" s="524"/>
      <c r="AB173" s="524"/>
      <c r="AC173" s="524"/>
      <c r="AD173" s="524"/>
      <c r="AE173"/>
      <c r="AG173">
        <f t="shared" si="0"/>
        <v>0</v>
      </c>
      <c r="AH173">
        <f t="shared" si="1"/>
        <v>0</v>
      </c>
      <c r="AI173" cm="1">
        <f t="array" ref="AI173">IF(OR(O173={"NS","NA"},Y109={"NS","NA"}),0,IF(O173&gt;=Y109,0,1))</f>
        <v>0</v>
      </c>
      <c r="AJ173" s="721" cm="1">
        <f t="array" ref="AJ173">IF(OR(S173={"NS","NA"},$Y109={"NS","NA"}),0,IF(S173&lt;=$Y109,0,1))</f>
        <v>0</v>
      </c>
      <c r="AK173" s="721"/>
      <c r="AL173" s="721"/>
      <c r="AM173" s="721"/>
      <c r="AN173" s="721" cm="1">
        <f t="array" ref="AN173">IF(OR(W173={"NS","NA"},$Y109={"NS","NA"}),0,IF(W173&lt;=$Y109,0,1))</f>
        <v>0</v>
      </c>
      <c r="AO173" s="721"/>
      <c r="AP173" s="721"/>
      <c r="AQ173" s="721"/>
      <c r="AR173" s="721" cm="1">
        <f t="array" ref="AR173">IF(OR(AA173={"NS","NA"},$Y109={"NS","NA"}),0,IF(AA173&lt;=$Y109,0,1))</f>
        <v>0</v>
      </c>
      <c r="AS173" s="721"/>
      <c r="AT173" s="721"/>
      <c r="AU173" s="721"/>
      <c r="AV173" s="330" cm="1">
        <f t="array" ref="AV173">IF(COUNTA(O173:AD173)=0,0,IF(SUM(O173)=0,0,IF(AND(O173&lt;&gt;{"NS","NA"},OR(SUM(S173:AD173)&gt;0,COUNTIF(S173:AD173,"NS")=3)),0,1)))</f>
        <v>0</v>
      </c>
      <c r="AW173" s="331">
        <f t="shared" si="2"/>
        <v>0</v>
      </c>
    </row>
    <row r="174" spans="1:49" ht="15" customHeight="1">
      <c r="A174" s="159"/>
      <c r="B174" s="7"/>
      <c r="C174" s="588"/>
      <c r="D174" s="414" t="s">
        <v>1485</v>
      </c>
      <c r="E174" s="414"/>
      <c r="F174" s="414"/>
      <c r="G174" s="581" t="s">
        <v>1498</v>
      </c>
      <c r="H174" s="582"/>
      <c r="I174" s="582"/>
      <c r="J174" s="582"/>
      <c r="K174" s="582"/>
      <c r="L174" s="582"/>
      <c r="M174" s="582"/>
      <c r="N174" s="583"/>
      <c r="O174" s="524"/>
      <c r="P174" s="524"/>
      <c r="Q174" s="524"/>
      <c r="R174" s="524"/>
      <c r="S174" s="524"/>
      <c r="T174" s="524"/>
      <c r="U174" s="524"/>
      <c r="V174" s="524"/>
      <c r="W174" s="524"/>
      <c r="X174" s="524"/>
      <c r="Y174" s="524"/>
      <c r="Z174" s="524"/>
      <c r="AA174" s="524"/>
      <c r="AB174" s="524"/>
      <c r="AC174" s="524"/>
      <c r="AD174" s="524"/>
      <c r="AE174"/>
      <c r="AG174">
        <f t="shared" si="0"/>
        <v>0</v>
      </c>
      <c r="AH174">
        <f t="shared" si="1"/>
        <v>0</v>
      </c>
      <c r="AI174" cm="1">
        <f t="array" ref="AI174">IF(OR(O174={"NS","NA"},Y110={"NS","NA"}),0,IF(O174&gt;=Y110,0,1))</f>
        <v>0</v>
      </c>
      <c r="AJ174" s="721" cm="1">
        <f t="array" ref="AJ174">IF(OR(S174={"NS","NA"},$Y110={"NS","NA"}),0,IF(S174&lt;=$Y110,0,1))</f>
        <v>0</v>
      </c>
      <c r="AK174" s="721"/>
      <c r="AL174" s="721"/>
      <c r="AM174" s="721"/>
      <c r="AN174" s="721" cm="1">
        <f t="array" ref="AN174">IF(OR(W174={"NS","NA"},$Y110={"NS","NA"}),0,IF(W174&lt;=$Y110,0,1))</f>
        <v>0</v>
      </c>
      <c r="AO174" s="721"/>
      <c r="AP174" s="721"/>
      <c r="AQ174" s="721"/>
      <c r="AR174" s="721" cm="1">
        <f t="array" ref="AR174">IF(OR(AA174={"NS","NA"},$Y110={"NS","NA"}),0,IF(AA174&lt;=$Y110,0,1))</f>
        <v>0</v>
      </c>
      <c r="AS174" s="721"/>
      <c r="AT174" s="721"/>
      <c r="AU174" s="721"/>
      <c r="AV174" s="330" cm="1">
        <f t="array" ref="AV174">IF(COUNTA(O174:AD174)=0,0,IF(SUM(O174)=0,0,IF(AND(O174&lt;&gt;{"NS","NA"},OR(SUM(S174:AD174)&gt;0,COUNTIF(S174:AD174,"NS")=3)),0,1)))</f>
        <v>0</v>
      </c>
      <c r="AW174" s="331">
        <f t="shared" si="2"/>
        <v>0</v>
      </c>
    </row>
    <row r="175" spans="1:49" ht="15" customHeight="1">
      <c r="A175" s="159"/>
      <c r="B175" s="7"/>
      <c r="C175" s="728" t="s">
        <v>92</v>
      </c>
      <c r="D175" s="729"/>
      <c r="E175" s="729"/>
      <c r="F175" s="730"/>
      <c r="G175" s="581" t="s">
        <v>281</v>
      </c>
      <c r="H175" s="582"/>
      <c r="I175" s="582"/>
      <c r="J175" s="582"/>
      <c r="K175" s="582"/>
      <c r="L175" s="582"/>
      <c r="M175" s="582"/>
      <c r="N175" s="583"/>
      <c r="O175" s="524"/>
      <c r="P175" s="524"/>
      <c r="Q175" s="524"/>
      <c r="R175" s="524"/>
      <c r="S175" s="524"/>
      <c r="T175" s="524"/>
      <c r="U175" s="524"/>
      <c r="V175" s="524"/>
      <c r="W175" s="524"/>
      <c r="X175" s="524"/>
      <c r="Y175" s="524"/>
      <c r="Z175" s="524"/>
      <c r="AA175" s="524"/>
      <c r="AB175" s="524"/>
      <c r="AC175" s="524"/>
      <c r="AD175" s="524"/>
      <c r="AE175"/>
      <c r="AG175">
        <f>IF(AND($C$31=1,Y111&gt;0,Y111&lt;&gt;"NS",Y111&lt;&gt;"NA"),IF(COUNTA(O175:AD175)=4,0,1),0)</f>
        <v>0</v>
      </c>
      <c r="AH175">
        <f>IF(OR($C$31&lt;&gt;1,$Y111=0,$Y111="NS",$Y111="NA"),IF(COUNTA(O175:AD175)=0,0,1),0)</f>
        <v>0</v>
      </c>
      <c r="AI175" cm="1">
        <f t="array" ref="AI175">IF(OR(O175={"NS","NA"},Y111={"NS","NA"}),0,IF(O175&gt;=Y111,0,1))</f>
        <v>0</v>
      </c>
      <c r="AJ175" s="721" cm="1">
        <f t="array" ref="AJ175">IF(OR(S175={"NS","NA"},$Y111={"NS","NA"}),0,IF(S175&lt;=$Y111,0,1))</f>
        <v>0</v>
      </c>
      <c r="AK175" s="721"/>
      <c r="AL175" s="721"/>
      <c r="AM175" s="721"/>
      <c r="AN175" s="721" cm="1">
        <f t="array" ref="AN175">IF(OR(W175={"NS","NA"},$Y111={"NS","NA"}),0,IF(W175&lt;=$Y111,0,1))</f>
        <v>0</v>
      </c>
      <c r="AO175" s="721"/>
      <c r="AP175" s="721"/>
      <c r="AQ175" s="721"/>
      <c r="AR175" s="721" cm="1">
        <f t="array" ref="AR175">IF(OR(AA175={"NS","NA"},$Y111={"NS","NA"}),0,IF(AA175&lt;=$Y111,0,1))</f>
        <v>0</v>
      </c>
      <c r="AS175" s="721"/>
      <c r="AT175" s="721"/>
      <c r="AU175" s="721"/>
      <c r="AV175" s="330" cm="1">
        <f t="array" ref="AV175">IF(COUNTA(O175:AD175)=0,0,IF(SUM(O175)=0,0,IF(AND(O175&lt;&gt;{"NS","NA"},OR(SUM(S175:AD175)&gt;0,COUNTIF(S175:AD175,"NS")=3)),0,1)))</f>
        <v>0</v>
      </c>
      <c r="AW175" s="331">
        <f>IF(SUM(O175)&gt;SUM(S175:AD175),1,0)</f>
        <v>0</v>
      </c>
    </row>
    <row r="176" spans="1:49" ht="15" customHeight="1">
      <c r="A176" s="159"/>
      <c r="B176" s="7"/>
      <c r="C176" s="7"/>
      <c r="D176" s="7"/>
      <c r="E176" s="7"/>
      <c r="F176" s="7"/>
      <c r="G176" s="7"/>
      <c r="H176" s="7"/>
      <c r="I176" s="7"/>
      <c r="J176" s="7"/>
      <c r="K176" s="7"/>
      <c r="L176" s="7"/>
      <c r="M176" s="7"/>
      <c r="N176" s="243" t="s">
        <v>261</v>
      </c>
      <c r="O176" s="611">
        <f>IF(AND(SUM(O136:O175)=0,COUNTIF(O136:O175,"NS")&gt;0),"NS",IF(AND(SUM(O136:O175)=0,COUNTIF(O136:O175,0)&gt;0),0,IF(AND(SUM(O136:O175)=0,COUNTIF(O136:O175,"NA")&gt;0),"NA",SUM(O136:O175))))</f>
        <v>0</v>
      </c>
      <c r="P176" s="611"/>
      <c r="Q176" s="611"/>
      <c r="R176" s="611"/>
      <c r="S176" s="611">
        <f t="shared" ref="S176" si="3">IF(AND(SUM(S136:S175)=0,COUNTIF(S136:S175,"NS")&gt;0),"NS",IF(AND(SUM(S136:S175)=0,COUNTIF(S136:S175,0)&gt;0),0,IF(AND(SUM(S136:S175)=0,COUNTIF(S136:S175,"NA")&gt;0),"NA",SUM(S136:S175))))</f>
        <v>0</v>
      </c>
      <c r="T176" s="611"/>
      <c r="U176" s="611"/>
      <c r="V176" s="611"/>
      <c r="W176" s="611">
        <f t="shared" ref="W176" si="4">IF(AND(SUM(W136:W175)=0,COUNTIF(W136:W175,"NS")&gt;0),"NS",IF(AND(SUM(W136:W175)=0,COUNTIF(W136:W175,0)&gt;0),0,IF(AND(SUM(W136:W175)=0,COUNTIF(W136:W175,"NA")&gt;0),"NA",SUM(W136:W175))))</f>
        <v>0</v>
      </c>
      <c r="X176" s="611"/>
      <c r="Y176" s="611"/>
      <c r="Z176" s="611"/>
      <c r="AA176" s="611">
        <f>IF(AND(SUM(AA136:AA175)=0,COUNTIF(AA136:AA175,"NS")&gt;0),"NS",IF(AND(SUM(AA136:AA175)=0,COUNTIF(AA136:AA175,0)&gt;0),0,IF(AND(SUM(AA136:AA175)=0,COUNTIF(AA136:AA175,"NA")&gt;0),"NA",SUM(AA136:AA175))))</f>
        <v>0</v>
      </c>
      <c r="AB176" s="611"/>
      <c r="AC176" s="611"/>
      <c r="AD176" s="611"/>
      <c r="AE176"/>
      <c r="AG176" s="208">
        <f>SUM(AG136:AG175)</f>
        <v>0</v>
      </c>
      <c r="AH176" s="208">
        <f>SUM(AH136:AH175)</f>
        <v>0</v>
      </c>
      <c r="AI176" cm="1">
        <f t="array" ref="AI176">IF(OR(O176={"NS","NA"},Y112={"NS","NA"}),0,IF(O176&gt;=Y112,0,1))</f>
        <v>0</v>
      </c>
      <c r="AJ176" s="721" cm="1">
        <f t="array" ref="AJ176">IF(OR(S176={"NS","NA"},$Y112={"NS","NA"}),0,IF(S176&lt;=$Y112,0,1))</f>
        <v>0</v>
      </c>
      <c r="AK176" s="721"/>
      <c r="AL176" s="721"/>
      <c r="AM176" s="721"/>
      <c r="AN176" s="721" cm="1">
        <f t="array" ref="AN176">IF(OR(W176={"NS","NA"},$Y112={"NS","NA"}),0,IF(W176&lt;=$Y112,0,1))</f>
        <v>0</v>
      </c>
      <c r="AO176" s="721"/>
      <c r="AP176" s="721"/>
      <c r="AQ176" s="721"/>
      <c r="AR176" s="721" cm="1">
        <f t="array" ref="AR176">IF(OR(AA176={"NS","NA"},$Y112={"NS","NA"}),0,IF(AA176&lt;=$Y112,0,1))</f>
        <v>0</v>
      </c>
      <c r="AS176" s="721"/>
      <c r="AT176" s="721"/>
      <c r="AU176" s="721"/>
      <c r="AV176" s="208">
        <f>SUM(AV136:AV175)</f>
        <v>0</v>
      </c>
      <c r="AW176" s="208">
        <f>SUM(AW136:AW175)</f>
        <v>0</v>
      </c>
    </row>
    <row r="177" spans="1:47" ht="15" customHeight="1">
      <c r="A177" s="159"/>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I177" s="208">
        <f>SUM(AI136:AI176)</f>
        <v>0</v>
      </c>
      <c r="AJ177"/>
      <c r="AK177"/>
      <c r="AL177"/>
      <c r="AM177"/>
      <c r="AN177"/>
      <c r="AO177"/>
      <c r="AP177"/>
      <c r="AQ177"/>
      <c r="AR177"/>
      <c r="AS177"/>
      <c r="AT177"/>
      <c r="AU177" s="172">
        <f>SUM(AJ136:AU176)</f>
        <v>0</v>
      </c>
    </row>
    <row r="178" spans="1:47" ht="24" customHeight="1">
      <c r="A178" s="159"/>
      <c r="B178" s="7"/>
      <c r="C178" s="417" t="s">
        <v>147</v>
      </c>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c r="Z178" s="417"/>
      <c r="AA178" s="417"/>
      <c r="AB178" s="417"/>
      <c r="AC178" s="417"/>
      <c r="AD178" s="417"/>
    </row>
    <row r="179" spans="1:47" ht="60" customHeight="1">
      <c r="A179" s="159"/>
      <c r="B179" s="7"/>
      <c r="C179" s="473"/>
      <c r="D179" s="474"/>
      <c r="E179" s="474"/>
      <c r="F179" s="474"/>
      <c r="G179" s="474"/>
      <c r="H179" s="474"/>
      <c r="I179" s="474"/>
      <c r="J179" s="474"/>
      <c r="K179" s="474"/>
      <c r="L179" s="474"/>
      <c r="M179" s="474"/>
      <c r="N179" s="474"/>
      <c r="O179" s="474"/>
      <c r="P179" s="474"/>
      <c r="Q179" s="474"/>
      <c r="R179" s="474"/>
      <c r="S179" s="474"/>
      <c r="T179" s="474"/>
      <c r="U179" s="474"/>
      <c r="V179" s="474"/>
      <c r="W179" s="474"/>
      <c r="X179" s="474"/>
      <c r="Y179" s="474"/>
      <c r="Z179" s="474"/>
      <c r="AA179" s="474"/>
      <c r="AB179" s="474"/>
      <c r="AC179" s="474"/>
      <c r="AD179" s="475"/>
    </row>
    <row r="180" spans="1:47" ht="15" customHeight="1">
      <c r="A180" s="159"/>
      <c r="B180" s="455" t="str">
        <f>IF(AG176=0,"","Favor de ingresar toda la información requerida en la pregunta")</f>
        <v/>
      </c>
      <c r="C180" s="455"/>
      <c r="D180" s="455"/>
      <c r="E180" s="455"/>
      <c r="F180" s="455"/>
      <c r="G180" s="455"/>
      <c r="H180" s="455"/>
      <c r="I180" s="455"/>
      <c r="J180" s="45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row>
    <row r="181" spans="1:47" ht="15" customHeight="1">
      <c r="A181" s="159"/>
      <c r="B181" s="456" t="str">
        <f>IF($C$31&lt;&gt;1,"",IF(COUNTIF(O136:AD175,"NS")&lt;&gt;0,"Alerta: debido a que cuenta con registros NS, debe proporcionar una justificación en el area de comentarios al final de la pregunta",""))</f>
        <v/>
      </c>
      <c r="C181" s="456"/>
      <c r="D181" s="456"/>
      <c r="E181" s="456"/>
      <c r="F181" s="456"/>
      <c r="G181" s="456"/>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row>
    <row r="182" spans="1:47" ht="15" customHeight="1">
      <c r="A182" s="159"/>
      <c r="B182" s="452" t="str">
        <f>IF(AH176&gt;0,"Revise la información capturada, ya que tiene datos ingresados en celdas que están sombreadas","")</f>
        <v/>
      </c>
      <c r="C182" s="452"/>
      <c r="D182" s="452"/>
      <c r="E182" s="452"/>
      <c r="F182" s="452"/>
      <c r="G182" s="452"/>
      <c r="H182" s="452"/>
      <c r="I182" s="452"/>
      <c r="J182" s="452"/>
      <c r="K182" s="452"/>
      <c r="L182" s="452"/>
      <c r="M182" s="452"/>
      <c r="N182" s="452"/>
      <c r="O182" s="452"/>
      <c r="P182" s="452"/>
      <c r="Q182" s="452"/>
      <c r="R182" s="452"/>
      <c r="S182" s="452"/>
      <c r="T182" s="452"/>
      <c r="U182" s="452"/>
      <c r="V182" s="452"/>
      <c r="W182" s="452"/>
      <c r="X182" s="452"/>
      <c r="Y182" s="452"/>
      <c r="Z182" s="452"/>
      <c r="AA182" s="452"/>
      <c r="AB182" s="452"/>
      <c r="AC182" s="452"/>
      <c r="AD182" s="452"/>
      <c r="AE182" s="452"/>
    </row>
    <row r="183" spans="1:47" ht="15" customHeight="1">
      <c r="A183" s="159"/>
      <c r="B183" s="450" t="str">
        <f>IF($C$31&lt;&gt;1,"",IF(AI177&gt;0,"Favor de revisar la instrucción 1, debido a que no se cumplen con los criterios mencionados",""))</f>
        <v/>
      </c>
      <c r="C183" s="450"/>
      <c r="D183" s="450"/>
      <c r="E183" s="450"/>
      <c r="F183" s="450"/>
      <c r="G183" s="450"/>
      <c r="H183" s="450"/>
      <c r="I183" s="450"/>
      <c r="J183" s="450"/>
      <c r="K183" s="450"/>
      <c r="L183" s="450"/>
      <c r="M183" s="450"/>
      <c r="N183" s="450"/>
      <c r="O183" s="450"/>
      <c r="P183" s="450"/>
      <c r="Q183" s="450"/>
      <c r="R183" s="450"/>
      <c r="S183" s="450"/>
      <c r="T183" s="450"/>
      <c r="U183" s="450"/>
      <c r="V183" s="450"/>
      <c r="W183" s="450"/>
      <c r="X183" s="450"/>
      <c r="Y183" s="450"/>
      <c r="Z183" s="450"/>
      <c r="AA183" s="450"/>
      <c r="AB183" s="450"/>
      <c r="AC183" s="450"/>
      <c r="AD183" s="450"/>
      <c r="AE183" s="450"/>
    </row>
    <row r="184" spans="1:47" ht="15" customHeight="1">
      <c r="A184" s="159"/>
      <c r="B184" s="451" t="str">
        <f>IF($C$31&lt;&gt;1,"",IF(AU177&gt;0,"Alerta: debe de proporcionar una justificación de acuerdo a lo establecido en la instrucción 2",""))</f>
        <v/>
      </c>
      <c r="C184" s="451"/>
      <c r="D184" s="451"/>
      <c r="E184" s="451"/>
      <c r="F184" s="451"/>
      <c r="G184" s="451"/>
      <c r="H184" s="451"/>
      <c r="I184" s="451"/>
      <c r="J184" s="451"/>
      <c r="K184" s="451"/>
      <c r="L184" s="451"/>
      <c r="M184" s="451"/>
      <c r="N184" s="451"/>
      <c r="O184" s="451"/>
      <c r="P184" s="451"/>
      <c r="Q184" s="451"/>
      <c r="R184" s="451"/>
      <c r="S184" s="451"/>
      <c r="T184" s="451"/>
      <c r="U184" s="451"/>
      <c r="V184" s="451"/>
      <c r="W184" s="451"/>
      <c r="X184" s="451"/>
      <c r="Y184" s="451"/>
      <c r="Z184" s="451"/>
      <c r="AA184" s="451"/>
      <c r="AB184" s="451"/>
      <c r="AC184" s="451"/>
      <c r="AD184" s="451"/>
      <c r="AE184" s="451"/>
    </row>
    <row r="185" spans="1:47" ht="15" customHeight="1">
      <c r="A185" s="159"/>
      <c r="B185" s="450" t="str">
        <f>IF(AND(AV176=0,AW176=0),"","Error: revisar por filas la consistencia entre la columna Total y las desagregaciones")</f>
        <v/>
      </c>
      <c r="C185" s="450"/>
      <c r="D185" s="450"/>
      <c r="E185" s="450"/>
      <c r="F185" s="450"/>
      <c r="G185" s="450"/>
      <c r="H185" s="450"/>
      <c r="I185" s="450"/>
      <c r="J185" s="450"/>
      <c r="K185" s="450"/>
      <c r="L185" s="450"/>
      <c r="M185" s="450"/>
      <c r="N185" s="450"/>
      <c r="O185" s="450"/>
      <c r="P185" s="450"/>
      <c r="Q185" s="450"/>
      <c r="R185" s="450"/>
      <c r="S185" s="450"/>
      <c r="T185" s="450"/>
      <c r="U185" s="450"/>
      <c r="V185" s="450"/>
      <c r="W185" s="450"/>
      <c r="X185" s="450"/>
      <c r="Y185" s="450"/>
      <c r="Z185" s="450"/>
      <c r="AA185" s="450"/>
      <c r="AB185" s="450"/>
      <c r="AC185" s="450"/>
      <c r="AD185" s="450"/>
      <c r="AE185" s="450"/>
    </row>
    <row r="186" spans="1:47" ht="48" customHeight="1">
      <c r="A186" s="177" t="s">
        <v>2027</v>
      </c>
      <c r="B186" s="673" t="s">
        <v>2149</v>
      </c>
      <c r="C186" s="673"/>
      <c r="D186" s="673"/>
      <c r="E186" s="673"/>
      <c r="F186" s="673"/>
      <c r="G186" s="673"/>
      <c r="H186" s="673"/>
      <c r="I186" s="673"/>
      <c r="J186" s="673"/>
      <c r="K186" s="673"/>
      <c r="L186" s="673"/>
      <c r="M186" s="673"/>
      <c r="N186" s="673"/>
      <c r="O186" s="673"/>
      <c r="P186" s="673"/>
      <c r="Q186" s="673"/>
      <c r="R186" s="673"/>
      <c r="S186" s="673"/>
      <c r="T186" s="673"/>
      <c r="U186" s="673"/>
      <c r="V186" s="673"/>
      <c r="W186" s="673"/>
      <c r="X186" s="673"/>
      <c r="Y186" s="673"/>
      <c r="Z186" s="673"/>
      <c r="AA186" s="673"/>
      <c r="AB186" s="673"/>
      <c r="AC186" s="673"/>
      <c r="AD186" s="673"/>
    </row>
    <row r="187" spans="1:47" ht="36" customHeight="1">
      <c r="A187" s="177"/>
      <c r="B187" s="214"/>
      <c r="C187" s="465" t="s">
        <v>2084</v>
      </c>
      <c r="D187" s="465"/>
      <c r="E187" s="465"/>
      <c r="F187" s="465"/>
      <c r="G187" s="465"/>
      <c r="H187" s="465"/>
      <c r="I187" s="465"/>
      <c r="J187" s="465"/>
      <c r="K187" s="465"/>
      <c r="L187" s="465"/>
      <c r="M187" s="465"/>
      <c r="N187" s="465"/>
      <c r="O187" s="465"/>
      <c r="P187" s="465"/>
      <c r="Q187" s="465"/>
      <c r="R187" s="465"/>
      <c r="S187" s="465"/>
      <c r="T187" s="465"/>
      <c r="U187" s="465"/>
      <c r="V187" s="465"/>
      <c r="W187" s="465"/>
      <c r="X187" s="465"/>
      <c r="Y187" s="465"/>
      <c r="Z187" s="465"/>
      <c r="AA187" s="465"/>
      <c r="AB187" s="465"/>
      <c r="AC187" s="465"/>
      <c r="AD187" s="465"/>
    </row>
    <row r="188" spans="1:47" ht="24" customHeight="1">
      <c r="A188" s="177"/>
      <c r="B188" s="214"/>
      <c r="C188" s="465" t="s">
        <v>2090</v>
      </c>
      <c r="D188" s="465"/>
      <c r="E188" s="465"/>
      <c r="F188" s="465"/>
      <c r="G188" s="465"/>
      <c r="H188" s="465"/>
      <c r="I188" s="465"/>
      <c r="J188" s="465"/>
      <c r="K188" s="465"/>
      <c r="L188" s="465"/>
      <c r="M188" s="465"/>
      <c r="N188" s="465"/>
      <c r="O188" s="465"/>
      <c r="P188" s="465"/>
      <c r="Q188" s="465"/>
      <c r="R188" s="465"/>
      <c r="S188" s="465"/>
      <c r="T188" s="465"/>
      <c r="U188" s="465"/>
      <c r="V188" s="465"/>
      <c r="W188" s="465"/>
      <c r="X188" s="465"/>
      <c r="Y188" s="465"/>
      <c r="Z188" s="465"/>
      <c r="AA188" s="465"/>
      <c r="AB188" s="465"/>
      <c r="AC188" s="465"/>
      <c r="AD188" s="465"/>
    </row>
    <row r="189" spans="1:47" ht="36" customHeight="1">
      <c r="A189" s="177"/>
      <c r="B189" s="214"/>
      <c r="C189" s="465" t="s">
        <v>2085</v>
      </c>
      <c r="D189" s="465"/>
      <c r="E189" s="465"/>
      <c r="F189" s="465"/>
      <c r="G189" s="465"/>
      <c r="H189" s="465"/>
      <c r="I189" s="465"/>
      <c r="J189" s="465"/>
      <c r="K189" s="465"/>
      <c r="L189" s="465"/>
      <c r="M189" s="465"/>
      <c r="N189" s="465"/>
      <c r="O189" s="465"/>
      <c r="P189" s="465"/>
      <c r="Q189" s="465"/>
      <c r="R189" s="465"/>
      <c r="S189" s="465"/>
      <c r="T189" s="465"/>
      <c r="U189" s="465"/>
      <c r="V189" s="465"/>
      <c r="W189" s="465"/>
      <c r="X189" s="465"/>
      <c r="Y189" s="465"/>
      <c r="Z189" s="465"/>
      <c r="AA189" s="465"/>
      <c r="AB189" s="465"/>
      <c r="AC189" s="465"/>
      <c r="AD189" s="465"/>
    </row>
    <row r="190" spans="1:47" ht="36" customHeight="1">
      <c r="A190" s="177"/>
      <c r="B190" s="214"/>
      <c r="C190" s="464" t="s">
        <v>2086</v>
      </c>
      <c r="D190" s="464"/>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row>
    <row r="191" spans="1:47" ht="36" customHeight="1">
      <c r="A191" s="169"/>
      <c r="B191" s="7"/>
      <c r="C191" s="465" t="s">
        <v>2150</v>
      </c>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row>
    <row r="192" spans="1:47" ht="15" customHeight="1">
      <c r="A192" s="169"/>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45" ht="72" customHeight="1">
      <c r="A193" s="169"/>
      <c r="B193" s="7"/>
      <c r="C193" s="668" t="s">
        <v>1418</v>
      </c>
      <c r="D193" s="500" t="s">
        <v>2072</v>
      </c>
      <c r="E193" s="501"/>
      <c r="F193" s="502"/>
      <c r="G193" s="489" t="s">
        <v>1419</v>
      </c>
      <c r="H193" s="489"/>
      <c r="I193" s="489"/>
      <c r="J193" s="489"/>
      <c r="K193" s="489"/>
      <c r="L193" s="489"/>
      <c r="M193" s="489"/>
      <c r="N193" s="489" t="s">
        <v>1499</v>
      </c>
      <c r="O193" s="489"/>
      <c r="P193" s="489"/>
      <c r="Q193" s="489"/>
      <c r="R193" s="489" t="s">
        <v>1500</v>
      </c>
      <c r="S193" s="489"/>
      <c r="T193" s="489"/>
      <c r="U193" s="489"/>
      <c r="V193" s="489"/>
      <c r="W193" s="489"/>
      <c r="X193" s="489"/>
      <c r="Y193" s="489"/>
      <c r="Z193" s="489"/>
      <c r="AA193" s="469" t="s">
        <v>2148</v>
      </c>
      <c r="AB193" s="470"/>
      <c r="AC193" s="470"/>
      <c r="AD193" s="471"/>
      <c r="AE193"/>
    </row>
    <row r="194" spans="1:45" ht="15" customHeight="1">
      <c r="A194" s="169"/>
      <c r="B194" s="7"/>
      <c r="C194" s="743"/>
      <c r="D194" s="622"/>
      <c r="E194" s="623"/>
      <c r="F194" s="624"/>
      <c r="G194" s="489"/>
      <c r="H194" s="489"/>
      <c r="I194" s="489"/>
      <c r="J194" s="489"/>
      <c r="K194" s="489"/>
      <c r="L194" s="489"/>
      <c r="M194" s="489"/>
      <c r="N194" s="489"/>
      <c r="O194" s="489"/>
      <c r="P194" s="489"/>
      <c r="Q194" s="489"/>
      <c r="R194" s="668" t="s">
        <v>226</v>
      </c>
      <c r="S194" s="567" t="s">
        <v>1501</v>
      </c>
      <c r="T194" s="568"/>
      <c r="U194" s="568"/>
      <c r="V194" s="568"/>
      <c r="W194" s="568"/>
      <c r="X194" s="568"/>
      <c r="Y194" s="568"/>
      <c r="Z194" s="569"/>
      <c r="AA194" s="744" t="s">
        <v>1502</v>
      </c>
      <c r="AB194" s="745"/>
      <c r="AC194" s="744" t="s">
        <v>1503</v>
      </c>
      <c r="AD194" s="745"/>
      <c r="AE194"/>
    </row>
    <row r="195" spans="1:45" ht="15" customHeight="1">
      <c r="A195" s="169"/>
      <c r="B195" s="7"/>
      <c r="C195" s="669"/>
      <c r="D195" s="503"/>
      <c r="E195" s="504"/>
      <c r="F195" s="505"/>
      <c r="G195" s="489"/>
      <c r="H195" s="489"/>
      <c r="I195" s="489"/>
      <c r="J195" s="489"/>
      <c r="K195" s="489"/>
      <c r="L195" s="489"/>
      <c r="M195" s="489"/>
      <c r="N195" s="489"/>
      <c r="O195" s="489"/>
      <c r="P195" s="489"/>
      <c r="Q195" s="489"/>
      <c r="R195" s="669"/>
      <c r="S195" s="200" t="s">
        <v>89</v>
      </c>
      <c r="T195" s="200" t="s">
        <v>90</v>
      </c>
      <c r="U195" s="200" t="s">
        <v>92</v>
      </c>
      <c r="V195" s="200" t="s">
        <v>93</v>
      </c>
      <c r="W195" s="200" t="s">
        <v>95</v>
      </c>
      <c r="X195" s="200" t="s">
        <v>97</v>
      </c>
      <c r="Y195" s="200" t="s">
        <v>99</v>
      </c>
      <c r="Z195" s="261" t="s">
        <v>101</v>
      </c>
      <c r="AA195" s="746"/>
      <c r="AB195" s="747"/>
      <c r="AC195" s="746"/>
      <c r="AD195" s="747"/>
      <c r="AE195"/>
      <c r="AG195" t="s">
        <v>2233</v>
      </c>
      <c r="AH195" t="s">
        <v>2234</v>
      </c>
      <c r="AI195" t="s">
        <v>2295</v>
      </c>
      <c r="AJ195" t="s">
        <v>2302</v>
      </c>
      <c r="AK195" s="10" t="s">
        <v>7262</v>
      </c>
      <c r="AL195" t="s">
        <v>2303</v>
      </c>
    </row>
    <row r="196" spans="1:45" ht="15" customHeight="1">
      <c r="A196" s="159"/>
      <c r="B196" s="7"/>
      <c r="C196" s="720" t="s">
        <v>1420</v>
      </c>
      <c r="D196" s="414" t="s">
        <v>642</v>
      </c>
      <c r="E196" s="414"/>
      <c r="F196" s="414"/>
      <c r="G196" s="518" t="s">
        <v>1421</v>
      </c>
      <c r="H196" s="519"/>
      <c r="I196" s="519"/>
      <c r="J196" s="519"/>
      <c r="K196" s="519"/>
      <c r="L196" s="519"/>
      <c r="M196" s="520"/>
      <c r="N196" s="412"/>
      <c r="O196" s="393"/>
      <c r="P196" s="393"/>
      <c r="Q196" s="413"/>
      <c r="R196" s="27"/>
      <c r="S196" s="27"/>
      <c r="T196" s="27"/>
      <c r="U196" s="27"/>
      <c r="V196" s="27"/>
      <c r="W196" s="27"/>
      <c r="X196" s="27"/>
      <c r="Y196" s="27"/>
      <c r="Z196" s="27"/>
      <c r="AA196" s="466"/>
      <c r="AB196" s="466"/>
      <c r="AC196" s="466"/>
      <c r="AD196" s="466"/>
      <c r="AE196"/>
      <c r="AG196">
        <f>IF(AND($C$31=1,Y72&gt;0,Y72&lt;&gt;"NS",Y72&lt;&gt;"NA"),IF(OR(AND(N196=1,COUNTA(R196:AD196)=11),AND(N196&gt;1,COUNTA(AA196:AD196)=2)),0,1),0)</f>
        <v>0</v>
      </c>
      <c r="AH196">
        <f>IF(OR($C$31&lt;&gt;1,$Y72=0,$Y72="NS",$Y72="NA"),IF(COUNTA(N196:AD196)=0,0,1),IF(N196&gt;1,IF(COUNTA(R196:Z196)=0,0,1),0))</f>
        <v>0</v>
      </c>
      <c r="AI196" cm="1">
        <f t="array" ref="AI196">IF(OR(R196={"NS","NA"},Y72={"NS","NA"}),0,IF(R196&lt;=Y72,0,1))</f>
        <v>0</v>
      </c>
      <c r="AJ196" cm="1">
        <f t="array" ref="AJ196">IF(OR(R196={"NS","NA"},AK196={"NS","NA"}),0,IF(R196&lt;=AK196,0,1))</f>
        <v>0</v>
      </c>
      <c r="AK196">
        <f>IF(AND(SUM(S196:Z196)=0,COUNTIF(S196:Z196,"NS")&gt;0),"NS",IF(AND(SUM(S196:Z196)=0,COUNTIF(S196:Z196,0)&gt;0),0,IF(AND(SUM(S196:Z196)=0,COUNTIF(S196:Z196,"NA")&gt;0),"NA",SUM(S196:Z196))))</f>
        <v>0</v>
      </c>
      <c r="AL196" cm="1">
        <f t="array" ref="AL196">IF(OR(S196={"NS","NA"},$R196={"NS","NA"}),0,IF(S196&lt;=$R196,0,1))</f>
        <v>0</v>
      </c>
      <c r="AM196" cm="1">
        <f t="array" ref="AM196">IF(OR(T196={"NS","NA"},$R196={"NS","NA"}),0,IF(T196&lt;=$R196,0,1))</f>
        <v>0</v>
      </c>
      <c r="AN196" cm="1">
        <f t="array" ref="AN196">IF(OR(U196={"NS","NA"},$R196={"NS","NA"}),0,IF(U196&lt;=$R196,0,1))</f>
        <v>0</v>
      </c>
      <c r="AO196" cm="1">
        <f t="array" ref="AO196">IF(OR(V196={"NS","NA"},$R196={"NS","NA"}),0,IF(V196&lt;=$R196,0,1))</f>
        <v>0</v>
      </c>
      <c r="AP196" cm="1">
        <f t="array" ref="AP196">IF(OR(W196={"NS","NA"},$R196={"NS","NA"}),0,IF(W196&lt;=$R196,0,1))</f>
        <v>0</v>
      </c>
      <c r="AQ196" cm="1">
        <f t="array" ref="AQ196">IF(OR(X196={"NS","NA"},$R196={"NS","NA"}),0,IF(X196&lt;=$R196,0,1))</f>
        <v>0</v>
      </c>
      <c r="AR196" cm="1">
        <f t="array" ref="AR196">IF(OR(Y196={"NS","NA"},$R196={"NS","NA"}),0,IF(Y196&lt;=$R196,0,1))</f>
        <v>0</v>
      </c>
      <c r="AS196" cm="1">
        <f t="array" ref="AS196">IF(OR(Z196={"NS","NA"},$R196={"NS","NA"}),0,IF(Z196&lt;=$R196,0,1))</f>
        <v>0</v>
      </c>
    </row>
    <row r="197" spans="1:45" ht="15" customHeight="1">
      <c r="A197" s="159"/>
      <c r="B197" s="7"/>
      <c r="C197" s="588"/>
      <c r="D197" s="414" t="s">
        <v>644</v>
      </c>
      <c r="E197" s="414"/>
      <c r="F197" s="414"/>
      <c r="G197" s="518" t="s">
        <v>1422</v>
      </c>
      <c r="H197" s="519"/>
      <c r="I197" s="519"/>
      <c r="J197" s="519"/>
      <c r="K197" s="519"/>
      <c r="L197" s="519"/>
      <c r="M197" s="520"/>
      <c r="N197" s="412"/>
      <c r="O197" s="393"/>
      <c r="P197" s="393"/>
      <c r="Q197" s="413"/>
      <c r="R197" s="27"/>
      <c r="S197" s="27"/>
      <c r="T197" s="27"/>
      <c r="U197" s="27"/>
      <c r="V197" s="27"/>
      <c r="W197" s="27"/>
      <c r="X197" s="27"/>
      <c r="Y197" s="27"/>
      <c r="Z197" s="27"/>
      <c r="AA197" s="466"/>
      <c r="AB197" s="466"/>
      <c r="AC197" s="466"/>
      <c r="AD197" s="466"/>
      <c r="AE197"/>
      <c r="AG197">
        <f t="shared" ref="AG197:AG234" si="5">IF(AND($C$31=1,Y73&gt;0,Y73&lt;&gt;"NS",Y73&lt;&gt;"NA"),IF(OR(AND(N197=1,COUNTA(R197:AD197)=11),AND(N197&gt;1,COUNTA(AA197:AD197)=2)),0,1),0)</f>
        <v>0</v>
      </c>
      <c r="AH197">
        <f t="shared" ref="AH197:AH234" si="6">IF(OR($C$31&lt;&gt;1,$Y73=0,$Y73="NS",$Y73="NA"),IF(COUNTA(N197:AD197)=0,0,1),IF(N197&gt;1,IF(COUNTA(R197:Z197)=0,0,1),0))</f>
        <v>0</v>
      </c>
      <c r="AI197" cm="1">
        <f t="array" ref="AI197">IF(OR(R197={"NS","NA"},Y73={"NS","NA"}),0,IF(R197&lt;=Y73,0,1))</f>
        <v>0</v>
      </c>
      <c r="AJ197" cm="1">
        <f t="array" ref="AJ197">IF(OR(R197={"NS","NA"},AK197={"NS","NA"}),0,IF(R197&lt;=AK197,0,1))</f>
        <v>0</v>
      </c>
      <c r="AK197">
        <f t="shared" ref="AK197:AK235" si="7">IF(AND(SUM(S197:Z197)=0,COUNTIF(S197:Z197,"NS")&gt;0),"NS",IF(AND(SUM(S197:Z197)=0,COUNTIF(S197:Z197,0)&gt;0),0,IF(AND(SUM(S197:Z197)=0,COUNTIF(S197:Z197,"NA")&gt;0),"NA",SUM(S197:Z197))))</f>
        <v>0</v>
      </c>
      <c r="AL197" cm="1">
        <f t="array" ref="AL197">IF(OR(S197={"NS","NA"},$R197={"NS","NA"}),0,IF(S197&lt;=$R197,0,1))</f>
        <v>0</v>
      </c>
      <c r="AM197" cm="1">
        <f t="array" ref="AM197">IF(OR(T197={"NS","NA"},$R197={"NS","NA"}),0,IF(T197&lt;=$R197,0,1))</f>
        <v>0</v>
      </c>
      <c r="AN197" cm="1">
        <f t="array" ref="AN197">IF(OR(U197={"NS","NA"},$R197={"NS","NA"}),0,IF(U197&lt;=$R197,0,1))</f>
        <v>0</v>
      </c>
      <c r="AO197" cm="1">
        <f t="array" ref="AO197">IF(OR(V197={"NS","NA"},$R197={"NS","NA"}),0,IF(V197&lt;=$R197,0,1))</f>
        <v>0</v>
      </c>
      <c r="AP197" cm="1">
        <f t="array" ref="AP197">IF(OR(W197={"NS","NA"},$R197={"NS","NA"}),0,IF(W197&lt;=$R197,0,1))</f>
        <v>0</v>
      </c>
      <c r="AQ197" cm="1">
        <f t="array" ref="AQ197">IF(OR(X197={"NS","NA"},$R197={"NS","NA"}),0,IF(X197&lt;=$R197,0,1))</f>
        <v>0</v>
      </c>
      <c r="AR197" cm="1">
        <f t="array" ref="AR197">IF(OR(Y197={"NS","NA"},$R197={"NS","NA"}),0,IF(Y197&lt;=$R197,0,1))</f>
        <v>0</v>
      </c>
      <c r="AS197" cm="1">
        <f t="array" ref="AS197">IF(OR(Z197={"NS","NA"},$R197={"NS","NA"}),0,IF(Z197&lt;=$R197,0,1))</f>
        <v>0</v>
      </c>
    </row>
    <row r="198" spans="1:45" ht="15" customHeight="1">
      <c r="A198" s="159"/>
      <c r="B198" s="7"/>
      <c r="C198" s="588"/>
      <c r="D198" s="414" t="s">
        <v>646</v>
      </c>
      <c r="E198" s="414"/>
      <c r="F198" s="414"/>
      <c r="G198" s="518" t="s">
        <v>1423</v>
      </c>
      <c r="H198" s="519"/>
      <c r="I198" s="519"/>
      <c r="J198" s="519"/>
      <c r="K198" s="519"/>
      <c r="L198" s="519"/>
      <c r="M198" s="520"/>
      <c r="N198" s="412"/>
      <c r="O198" s="393"/>
      <c r="P198" s="393"/>
      <c r="Q198" s="413"/>
      <c r="R198" s="27"/>
      <c r="S198" s="27"/>
      <c r="T198" s="27"/>
      <c r="U198" s="27"/>
      <c r="V198" s="27"/>
      <c r="W198" s="27"/>
      <c r="X198" s="27"/>
      <c r="Y198" s="27"/>
      <c r="Z198" s="27"/>
      <c r="AA198" s="466"/>
      <c r="AB198" s="466"/>
      <c r="AC198" s="466"/>
      <c r="AD198" s="466"/>
      <c r="AE198"/>
      <c r="AG198">
        <f t="shared" si="5"/>
        <v>0</v>
      </c>
      <c r="AH198">
        <f t="shared" si="6"/>
        <v>0</v>
      </c>
      <c r="AI198" cm="1">
        <f t="array" ref="AI198">IF(OR(R198={"NS","NA"},Y74={"NS","NA"}),0,IF(R198&lt;=Y74,0,1))</f>
        <v>0</v>
      </c>
      <c r="AJ198" cm="1">
        <f t="array" ref="AJ198">IF(OR(R198={"NS","NA"},AK198={"NS","NA"}),0,IF(R198&lt;=AK198,0,1))</f>
        <v>0</v>
      </c>
      <c r="AK198">
        <f t="shared" si="7"/>
        <v>0</v>
      </c>
      <c r="AL198" cm="1">
        <f t="array" ref="AL198">IF(OR(S198={"NS","NA"},$R198={"NS","NA"}),0,IF(S198&lt;=$R198,0,1))</f>
        <v>0</v>
      </c>
      <c r="AM198" cm="1">
        <f t="array" ref="AM198">IF(OR(T198={"NS","NA"},$R198={"NS","NA"}),0,IF(T198&lt;=$R198,0,1))</f>
        <v>0</v>
      </c>
      <c r="AN198" cm="1">
        <f t="array" ref="AN198">IF(OR(U198={"NS","NA"},$R198={"NS","NA"}),0,IF(U198&lt;=$R198,0,1))</f>
        <v>0</v>
      </c>
      <c r="AO198" cm="1">
        <f t="array" ref="AO198">IF(OR(V198={"NS","NA"},$R198={"NS","NA"}),0,IF(V198&lt;=$R198,0,1))</f>
        <v>0</v>
      </c>
      <c r="AP198" cm="1">
        <f t="array" ref="AP198">IF(OR(W198={"NS","NA"},$R198={"NS","NA"}),0,IF(W198&lt;=$R198,0,1))</f>
        <v>0</v>
      </c>
      <c r="AQ198" cm="1">
        <f t="array" ref="AQ198">IF(OR(X198={"NS","NA"},$R198={"NS","NA"}),0,IF(X198&lt;=$R198,0,1))</f>
        <v>0</v>
      </c>
      <c r="AR198" cm="1">
        <f t="array" ref="AR198">IF(OR(Y198={"NS","NA"},$R198={"NS","NA"}),0,IF(Y198&lt;=$R198,0,1))</f>
        <v>0</v>
      </c>
      <c r="AS198" cm="1">
        <f t="array" ref="AS198">IF(OR(Z198={"NS","NA"},$R198={"NS","NA"}),0,IF(Z198&lt;=$R198,0,1))</f>
        <v>0</v>
      </c>
    </row>
    <row r="199" spans="1:45" ht="15" customHeight="1">
      <c r="A199" s="159"/>
      <c r="B199" s="7"/>
      <c r="C199" s="588"/>
      <c r="D199" s="414" t="s">
        <v>648</v>
      </c>
      <c r="E199" s="414"/>
      <c r="F199" s="414"/>
      <c r="G199" s="518" t="s">
        <v>1424</v>
      </c>
      <c r="H199" s="519"/>
      <c r="I199" s="519"/>
      <c r="J199" s="519"/>
      <c r="K199" s="519"/>
      <c r="L199" s="519"/>
      <c r="M199" s="520"/>
      <c r="N199" s="412"/>
      <c r="O199" s="393"/>
      <c r="P199" s="393"/>
      <c r="Q199" s="413"/>
      <c r="R199" s="27"/>
      <c r="S199" s="27"/>
      <c r="T199" s="27"/>
      <c r="U199" s="27"/>
      <c r="V199" s="27"/>
      <c r="W199" s="27"/>
      <c r="X199" s="27"/>
      <c r="Y199" s="27"/>
      <c r="Z199" s="27"/>
      <c r="AA199" s="466"/>
      <c r="AB199" s="466"/>
      <c r="AC199" s="466"/>
      <c r="AD199" s="466"/>
      <c r="AE199"/>
      <c r="AG199">
        <f t="shared" si="5"/>
        <v>0</v>
      </c>
      <c r="AH199">
        <f t="shared" si="6"/>
        <v>0</v>
      </c>
      <c r="AI199" cm="1">
        <f t="array" ref="AI199">IF(OR(R199={"NS","NA"},Y75={"NS","NA"}),0,IF(R199&lt;=Y75,0,1))</f>
        <v>0</v>
      </c>
      <c r="AJ199" cm="1">
        <f t="array" ref="AJ199">IF(OR(R199={"NS","NA"},AK199={"NS","NA"}),0,IF(R199&lt;=AK199,0,1))</f>
        <v>0</v>
      </c>
      <c r="AK199">
        <f t="shared" si="7"/>
        <v>0</v>
      </c>
      <c r="AL199" cm="1">
        <f t="array" ref="AL199">IF(OR(S199={"NS","NA"},$R199={"NS","NA"}),0,IF(S199&lt;=$R199,0,1))</f>
        <v>0</v>
      </c>
      <c r="AM199" cm="1">
        <f t="array" ref="AM199">IF(OR(T199={"NS","NA"},$R199={"NS","NA"}),0,IF(T199&lt;=$R199,0,1))</f>
        <v>0</v>
      </c>
      <c r="AN199" cm="1">
        <f t="array" ref="AN199">IF(OR(U199={"NS","NA"},$R199={"NS","NA"}),0,IF(U199&lt;=$R199,0,1))</f>
        <v>0</v>
      </c>
      <c r="AO199" cm="1">
        <f t="array" ref="AO199">IF(OR(V199={"NS","NA"},$R199={"NS","NA"}),0,IF(V199&lt;=$R199,0,1))</f>
        <v>0</v>
      </c>
      <c r="AP199" cm="1">
        <f t="array" ref="AP199">IF(OR(W199={"NS","NA"},$R199={"NS","NA"}),0,IF(W199&lt;=$R199,0,1))</f>
        <v>0</v>
      </c>
      <c r="AQ199" cm="1">
        <f t="array" ref="AQ199">IF(OR(X199={"NS","NA"},$R199={"NS","NA"}),0,IF(X199&lt;=$R199,0,1))</f>
        <v>0</v>
      </c>
      <c r="AR199" cm="1">
        <f t="array" ref="AR199">IF(OR(Y199={"NS","NA"},$R199={"NS","NA"}),0,IF(Y199&lt;=$R199,0,1))</f>
        <v>0</v>
      </c>
      <c r="AS199" cm="1">
        <f t="array" ref="AS199">IF(OR(Z199={"NS","NA"},$R199={"NS","NA"}),0,IF(Z199&lt;=$R199,0,1))</f>
        <v>0</v>
      </c>
    </row>
    <row r="200" spans="1:45" ht="15" customHeight="1">
      <c r="A200" s="159"/>
      <c r="B200" s="7"/>
      <c r="C200" s="588"/>
      <c r="D200" s="414" t="s">
        <v>650</v>
      </c>
      <c r="E200" s="414"/>
      <c r="F200" s="414"/>
      <c r="G200" s="518" t="s">
        <v>1425</v>
      </c>
      <c r="H200" s="519"/>
      <c r="I200" s="519"/>
      <c r="J200" s="519"/>
      <c r="K200" s="519"/>
      <c r="L200" s="519"/>
      <c r="M200" s="520"/>
      <c r="N200" s="412"/>
      <c r="O200" s="393"/>
      <c r="P200" s="393"/>
      <c r="Q200" s="413"/>
      <c r="R200" s="27"/>
      <c r="S200" s="27"/>
      <c r="T200" s="27"/>
      <c r="U200" s="27"/>
      <c r="V200" s="27"/>
      <c r="W200" s="27"/>
      <c r="X200" s="27"/>
      <c r="Y200" s="27"/>
      <c r="Z200" s="27"/>
      <c r="AA200" s="466"/>
      <c r="AB200" s="466"/>
      <c r="AC200" s="466"/>
      <c r="AD200" s="466"/>
      <c r="AE200"/>
      <c r="AG200">
        <f t="shared" si="5"/>
        <v>0</v>
      </c>
      <c r="AH200">
        <f t="shared" si="6"/>
        <v>0</v>
      </c>
      <c r="AI200" cm="1">
        <f t="array" ref="AI200">IF(OR(R200={"NS","NA"},Y76={"NS","NA"}),0,IF(R200&lt;=Y76,0,1))</f>
        <v>0</v>
      </c>
      <c r="AJ200" cm="1">
        <f t="array" ref="AJ200">IF(OR(R200={"NS","NA"},AK200={"NS","NA"}),0,IF(R200&lt;=AK200,0,1))</f>
        <v>0</v>
      </c>
      <c r="AK200">
        <f t="shared" si="7"/>
        <v>0</v>
      </c>
      <c r="AL200" cm="1">
        <f t="array" ref="AL200">IF(OR(S200={"NS","NA"},$R200={"NS","NA"}),0,IF(S200&lt;=$R200,0,1))</f>
        <v>0</v>
      </c>
      <c r="AM200" cm="1">
        <f t="array" ref="AM200">IF(OR(T200={"NS","NA"},$R200={"NS","NA"}),0,IF(T200&lt;=$R200,0,1))</f>
        <v>0</v>
      </c>
      <c r="AN200" cm="1">
        <f t="array" ref="AN200">IF(OR(U200={"NS","NA"},$R200={"NS","NA"}),0,IF(U200&lt;=$R200,0,1))</f>
        <v>0</v>
      </c>
      <c r="AO200" cm="1">
        <f t="array" ref="AO200">IF(OR(V200={"NS","NA"},$R200={"NS","NA"}),0,IF(V200&lt;=$R200,0,1))</f>
        <v>0</v>
      </c>
      <c r="AP200" cm="1">
        <f t="array" ref="AP200">IF(OR(W200={"NS","NA"},$R200={"NS","NA"}),0,IF(W200&lt;=$R200,0,1))</f>
        <v>0</v>
      </c>
      <c r="AQ200" cm="1">
        <f t="array" ref="AQ200">IF(OR(X200={"NS","NA"},$R200={"NS","NA"}),0,IF(X200&lt;=$R200,0,1))</f>
        <v>0</v>
      </c>
      <c r="AR200" cm="1">
        <f t="array" ref="AR200">IF(OR(Y200={"NS","NA"},$R200={"NS","NA"}),0,IF(Y200&lt;=$R200,0,1))</f>
        <v>0</v>
      </c>
      <c r="AS200" cm="1">
        <f t="array" ref="AS200">IF(OR(Z200={"NS","NA"},$R200={"NS","NA"}),0,IF(Z200&lt;=$R200,0,1))</f>
        <v>0</v>
      </c>
    </row>
    <row r="201" spans="1:45" ht="15" customHeight="1">
      <c r="A201" s="159"/>
      <c r="B201" s="7"/>
      <c r="C201" s="588"/>
      <c r="D201" s="414" t="s">
        <v>652</v>
      </c>
      <c r="E201" s="414"/>
      <c r="F201" s="414"/>
      <c r="G201" s="518" t="s">
        <v>1426</v>
      </c>
      <c r="H201" s="519"/>
      <c r="I201" s="519"/>
      <c r="J201" s="519"/>
      <c r="K201" s="519"/>
      <c r="L201" s="519"/>
      <c r="M201" s="520"/>
      <c r="N201" s="412"/>
      <c r="O201" s="393"/>
      <c r="P201" s="393"/>
      <c r="Q201" s="413"/>
      <c r="R201" s="27"/>
      <c r="S201" s="27"/>
      <c r="T201" s="27"/>
      <c r="U201" s="27"/>
      <c r="V201" s="27"/>
      <c r="W201" s="27"/>
      <c r="X201" s="27"/>
      <c r="Y201" s="27"/>
      <c r="Z201" s="27"/>
      <c r="AA201" s="466"/>
      <c r="AB201" s="466"/>
      <c r="AC201" s="466"/>
      <c r="AD201" s="466"/>
      <c r="AE201"/>
      <c r="AG201">
        <f t="shared" si="5"/>
        <v>0</v>
      </c>
      <c r="AH201">
        <f t="shared" si="6"/>
        <v>0</v>
      </c>
      <c r="AI201" cm="1">
        <f t="array" ref="AI201">IF(OR(R201={"NS","NA"},Y77={"NS","NA"}),0,IF(R201&lt;=Y77,0,1))</f>
        <v>0</v>
      </c>
      <c r="AJ201" cm="1">
        <f t="array" ref="AJ201">IF(OR(R201={"NS","NA"},AK201={"NS","NA"}),0,IF(R201&lt;=AK201,0,1))</f>
        <v>0</v>
      </c>
      <c r="AK201">
        <f t="shared" si="7"/>
        <v>0</v>
      </c>
      <c r="AL201" cm="1">
        <f t="array" ref="AL201">IF(OR(S201={"NS","NA"},$R201={"NS","NA"}),0,IF(S201&lt;=$R201,0,1))</f>
        <v>0</v>
      </c>
      <c r="AM201" cm="1">
        <f t="array" ref="AM201">IF(OR(T201={"NS","NA"},$R201={"NS","NA"}),0,IF(T201&lt;=$R201,0,1))</f>
        <v>0</v>
      </c>
      <c r="AN201" cm="1">
        <f t="array" ref="AN201">IF(OR(U201={"NS","NA"},$R201={"NS","NA"}),0,IF(U201&lt;=$R201,0,1))</f>
        <v>0</v>
      </c>
      <c r="AO201" cm="1">
        <f t="array" ref="AO201">IF(OR(V201={"NS","NA"},$R201={"NS","NA"}),0,IF(V201&lt;=$R201,0,1))</f>
        <v>0</v>
      </c>
      <c r="AP201" cm="1">
        <f t="array" ref="AP201">IF(OR(W201={"NS","NA"},$R201={"NS","NA"}),0,IF(W201&lt;=$R201,0,1))</f>
        <v>0</v>
      </c>
      <c r="AQ201" cm="1">
        <f t="array" ref="AQ201">IF(OR(X201={"NS","NA"},$R201={"NS","NA"}),0,IF(X201&lt;=$R201,0,1))</f>
        <v>0</v>
      </c>
      <c r="AR201" cm="1">
        <f t="array" ref="AR201">IF(OR(Y201={"NS","NA"},$R201={"NS","NA"}),0,IF(Y201&lt;=$R201,0,1))</f>
        <v>0</v>
      </c>
      <c r="AS201" cm="1">
        <f t="array" ref="AS201">IF(OR(Z201={"NS","NA"},$R201={"NS","NA"}),0,IF(Z201&lt;=$R201,0,1))</f>
        <v>0</v>
      </c>
    </row>
    <row r="202" spans="1:45" ht="15" customHeight="1">
      <c r="A202" s="159"/>
      <c r="B202" s="7"/>
      <c r="C202" s="588"/>
      <c r="D202" s="414" t="s">
        <v>1427</v>
      </c>
      <c r="E202" s="414"/>
      <c r="F202" s="414"/>
      <c r="G202" s="518" t="s">
        <v>1428</v>
      </c>
      <c r="H202" s="519"/>
      <c r="I202" s="519"/>
      <c r="J202" s="519"/>
      <c r="K202" s="519"/>
      <c r="L202" s="519"/>
      <c r="M202" s="520"/>
      <c r="N202" s="412"/>
      <c r="O202" s="393"/>
      <c r="P202" s="393"/>
      <c r="Q202" s="413"/>
      <c r="R202" s="27"/>
      <c r="S202" s="27"/>
      <c r="T202" s="27"/>
      <c r="U202" s="27"/>
      <c r="V202" s="27"/>
      <c r="W202" s="27"/>
      <c r="X202" s="27"/>
      <c r="Y202" s="27"/>
      <c r="Z202" s="27"/>
      <c r="AA202" s="466"/>
      <c r="AB202" s="466"/>
      <c r="AC202" s="466"/>
      <c r="AD202" s="466"/>
      <c r="AE202"/>
      <c r="AG202">
        <f t="shared" si="5"/>
        <v>0</v>
      </c>
      <c r="AH202">
        <f t="shared" si="6"/>
        <v>0</v>
      </c>
      <c r="AI202" cm="1">
        <f t="array" ref="AI202">IF(OR(R202={"NS","NA"},Y78={"NS","NA"}),0,IF(R202&lt;=Y78,0,1))</f>
        <v>0</v>
      </c>
      <c r="AJ202" cm="1">
        <f t="array" ref="AJ202">IF(OR(R202={"NS","NA"},AK202={"NS","NA"}),0,IF(R202&lt;=AK202,0,1))</f>
        <v>0</v>
      </c>
      <c r="AK202">
        <f t="shared" si="7"/>
        <v>0</v>
      </c>
      <c r="AL202" cm="1">
        <f t="array" ref="AL202">IF(OR(S202={"NS","NA"},$R202={"NS","NA"}),0,IF(S202&lt;=$R202,0,1))</f>
        <v>0</v>
      </c>
      <c r="AM202" cm="1">
        <f t="array" ref="AM202">IF(OR(T202={"NS","NA"},$R202={"NS","NA"}),0,IF(T202&lt;=$R202,0,1))</f>
        <v>0</v>
      </c>
      <c r="AN202" cm="1">
        <f t="array" ref="AN202">IF(OR(U202={"NS","NA"},$R202={"NS","NA"}),0,IF(U202&lt;=$R202,0,1))</f>
        <v>0</v>
      </c>
      <c r="AO202" cm="1">
        <f t="array" ref="AO202">IF(OR(V202={"NS","NA"},$R202={"NS","NA"}),0,IF(V202&lt;=$R202,0,1))</f>
        <v>0</v>
      </c>
      <c r="AP202" cm="1">
        <f t="array" ref="AP202">IF(OR(W202={"NS","NA"},$R202={"NS","NA"}),0,IF(W202&lt;=$R202,0,1))</f>
        <v>0</v>
      </c>
      <c r="AQ202" cm="1">
        <f t="array" ref="AQ202">IF(OR(X202={"NS","NA"},$R202={"NS","NA"}),0,IF(X202&lt;=$R202,0,1))</f>
        <v>0</v>
      </c>
      <c r="AR202" cm="1">
        <f t="array" ref="AR202">IF(OR(Y202={"NS","NA"},$R202={"NS","NA"}),0,IF(Y202&lt;=$R202,0,1))</f>
        <v>0</v>
      </c>
      <c r="AS202" cm="1">
        <f t="array" ref="AS202">IF(OR(Z202={"NS","NA"},$R202={"NS","NA"}),0,IF(Z202&lt;=$R202,0,1))</f>
        <v>0</v>
      </c>
    </row>
    <row r="203" spans="1:45" ht="15" customHeight="1">
      <c r="A203" s="159"/>
      <c r="B203" s="7"/>
      <c r="C203" s="588"/>
      <c r="D203" s="414" t="s">
        <v>1429</v>
      </c>
      <c r="E203" s="414"/>
      <c r="F203" s="414"/>
      <c r="G203" s="518" t="s">
        <v>1430</v>
      </c>
      <c r="H203" s="519"/>
      <c r="I203" s="519"/>
      <c r="J203" s="519"/>
      <c r="K203" s="519"/>
      <c r="L203" s="519"/>
      <c r="M203" s="520"/>
      <c r="N203" s="412"/>
      <c r="O203" s="393"/>
      <c r="P203" s="393"/>
      <c r="Q203" s="413"/>
      <c r="R203" s="27"/>
      <c r="S203" s="27"/>
      <c r="T203" s="27"/>
      <c r="U203" s="27"/>
      <c r="V203" s="27"/>
      <c r="W203" s="27"/>
      <c r="X203" s="27"/>
      <c r="Y203" s="27"/>
      <c r="Z203" s="27"/>
      <c r="AA203" s="466"/>
      <c r="AB203" s="466"/>
      <c r="AC203" s="466"/>
      <c r="AD203" s="466"/>
      <c r="AE203"/>
      <c r="AG203">
        <f t="shared" si="5"/>
        <v>0</v>
      </c>
      <c r="AH203">
        <f t="shared" si="6"/>
        <v>0</v>
      </c>
      <c r="AI203" cm="1">
        <f t="array" ref="AI203">IF(OR(R203={"NS","NA"},Y79={"NS","NA"}),0,IF(R203&lt;=Y79,0,1))</f>
        <v>0</v>
      </c>
      <c r="AJ203" cm="1">
        <f t="array" ref="AJ203">IF(OR(R203={"NS","NA"},AK203={"NS","NA"}),0,IF(R203&lt;=AK203,0,1))</f>
        <v>0</v>
      </c>
      <c r="AK203">
        <f t="shared" si="7"/>
        <v>0</v>
      </c>
      <c r="AL203" cm="1">
        <f t="array" ref="AL203">IF(OR(S203={"NS","NA"},$R203={"NS","NA"}),0,IF(S203&lt;=$R203,0,1))</f>
        <v>0</v>
      </c>
      <c r="AM203" cm="1">
        <f t="array" ref="AM203">IF(OR(T203={"NS","NA"},$R203={"NS","NA"}),0,IF(T203&lt;=$R203,0,1))</f>
        <v>0</v>
      </c>
      <c r="AN203" cm="1">
        <f t="array" ref="AN203">IF(OR(U203={"NS","NA"},$R203={"NS","NA"}),0,IF(U203&lt;=$R203,0,1))</f>
        <v>0</v>
      </c>
      <c r="AO203" cm="1">
        <f t="array" ref="AO203">IF(OR(V203={"NS","NA"},$R203={"NS","NA"}),0,IF(V203&lt;=$R203,0,1))</f>
        <v>0</v>
      </c>
      <c r="AP203" cm="1">
        <f t="array" ref="AP203">IF(OR(W203={"NS","NA"},$R203={"NS","NA"}),0,IF(W203&lt;=$R203,0,1))</f>
        <v>0</v>
      </c>
      <c r="AQ203" cm="1">
        <f t="array" ref="AQ203">IF(OR(X203={"NS","NA"},$R203={"NS","NA"}),0,IF(X203&lt;=$R203,0,1))</f>
        <v>0</v>
      </c>
      <c r="AR203" cm="1">
        <f t="array" ref="AR203">IF(OR(Y203={"NS","NA"},$R203={"NS","NA"}),0,IF(Y203&lt;=$R203,0,1))</f>
        <v>0</v>
      </c>
      <c r="AS203" cm="1">
        <f t="array" ref="AS203">IF(OR(Z203={"NS","NA"},$R203={"NS","NA"}),0,IF(Z203&lt;=$R203,0,1))</f>
        <v>0</v>
      </c>
    </row>
    <row r="204" spans="1:45" ht="15" customHeight="1">
      <c r="A204" s="159"/>
      <c r="B204" s="7"/>
      <c r="C204" s="588"/>
      <c r="D204" s="414" t="s">
        <v>1431</v>
      </c>
      <c r="E204" s="414"/>
      <c r="F204" s="414"/>
      <c r="G204" s="518" t="s">
        <v>1432</v>
      </c>
      <c r="H204" s="519"/>
      <c r="I204" s="519"/>
      <c r="J204" s="519"/>
      <c r="K204" s="519"/>
      <c r="L204" s="519"/>
      <c r="M204" s="520"/>
      <c r="N204" s="412"/>
      <c r="O204" s="393"/>
      <c r="P204" s="393"/>
      <c r="Q204" s="413"/>
      <c r="R204" s="27"/>
      <c r="S204" s="27"/>
      <c r="T204" s="27"/>
      <c r="U204" s="27"/>
      <c r="V204" s="27"/>
      <c r="W204" s="27"/>
      <c r="X204" s="27"/>
      <c r="Y204" s="27"/>
      <c r="Z204" s="27"/>
      <c r="AA204" s="466"/>
      <c r="AB204" s="466"/>
      <c r="AC204" s="466"/>
      <c r="AD204" s="466"/>
      <c r="AE204"/>
      <c r="AG204">
        <f t="shared" si="5"/>
        <v>0</v>
      </c>
      <c r="AH204">
        <f t="shared" si="6"/>
        <v>0</v>
      </c>
      <c r="AI204" cm="1">
        <f t="array" ref="AI204">IF(OR(R204={"NS","NA"},Y80={"NS","NA"}),0,IF(R204&lt;=Y80,0,1))</f>
        <v>0</v>
      </c>
      <c r="AJ204" cm="1">
        <f t="array" ref="AJ204">IF(OR(R204={"NS","NA"},AK204={"NS","NA"}),0,IF(R204&lt;=AK204,0,1))</f>
        <v>0</v>
      </c>
      <c r="AK204">
        <f t="shared" si="7"/>
        <v>0</v>
      </c>
      <c r="AL204" cm="1">
        <f t="array" ref="AL204">IF(OR(S204={"NS","NA"},$R204={"NS","NA"}),0,IF(S204&lt;=$R204,0,1))</f>
        <v>0</v>
      </c>
      <c r="AM204" cm="1">
        <f t="array" ref="AM204">IF(OR(T204={"NS","NA"},$R204={"NS","NA"}),0,IF(T204&lt;=$R204,0,1))</f>
        <v>0</v>
      </c>
      <c r="AN204" cm="1">
        <f t="array" ref="AN204">IF(OR(U204={"NS","NA"},$R204={"NS","NA"}),0,IF(U204&lt;=$R204,0,1))</f>
        <v>0</v>
      </c>
      <c r="AO204" cm="1">
        <f t="array" ref="AO204">IF(OR(V204={"NS","NA"},$R204={"NS","NA"}),0,IF(V204&lt;=$R204,0,1))</f>
        <v>0</v>
      </c>
      <c r="AP204" cm="1">
        <f t="array" ref="AP204">IF(OR(W204={"NS","NA"},$R204={"NS","NA"}),0,IF(W204&lt;=$R204,0,1))</f>
        <v>0</v>
      </c>
      <c r="AQ204" cm="1">
        <f t="array" ref="AQ204">IF(OR(X204={"NS","NA"},$R204={"NS","NA"}),0,IF(X204&lt;=$R204,0,1))</f>
        <v>0</v>
      </c>
      <c r="AR204" cm="1">
        <f t="array" ref="AR204">IF(OR(Y204={"NS","NA"},$R204={"NS","NA"}),0,IF(Y204&lt;=$R204,0,1))</f>
        <v>0</v>
      </c>
      <c r="AS204" cm="1">
        <f t="array" ref="AS204">IF(OR(Z204={"NS","NA"},$R204={"NS","NA"}),0,IF(Z204&lt;=$R204,0,1))</f>
        <v>0</v>
      </c>
    </row>
    <row r="205" spans="1:45" ht="24" customHeight="1">
      <c r="A205" s="159"/>
      <c r="B205" s="7"/>
      <c r="C205" s="588"/>
      <c r="D205" s="414" t="s">
        <v>1433</v>
      </c>
      <c r="E205" s="414"/>
      <c r="F205" s="414"/>
      <c r="G205" s="518" t="s">
        <v>1434</v>
      </c>
      <c r="H205" s="519"/>
      <c r="I205" s="519"/>
      <c r="J205" s="519"/>
      <c r="K205" s="519"/>
      <c r="L205" s="519"/>
      <c r="M205" s="520"/>
      <c r="N205" s="412"/>
      <c r="O205" s="393"/>
      <c r="P205" s="393"/>
      <c r="Q205" s="413"/>
      <c r="R205" s="27"/>
      <c r="S205" s="27"/>
      <c r="T205" s="27"/>
      <c r="U205" s="27"/>
      <c r="V205" s="27"/>
      <c r="W205" s="27"/>
      <c r="X205" s="27"/>
      <c r="Y205" s="27"/>
      <c r="Z205" s="27"/>
      <c r="AA205" s="466"/>
      <c r="AB205" s="466"/>
      <c r="AC205" s="466"/>
      <c r="AD205" s="466"/>
      <c r="AE205"/>
      <c r="AG205">
        <f t="shared" si="5"/>
        <v>0</v>
      </c>
      <c r="AH205">
        <f t="shared" si="6"/>
        <v>0</v>
      </c>
      <c r="AI205" cm="1">
        <f t="array" ref="AI205">IF(OR(R205={"NS","NA"},Y81={"NS","NA"}),0,IF(R205&lt;=Y81,0,1))</f>
        <v>0</v>
      </c>
      <c r="AJ205" cm="1">
        <f t="array" ref="AJ205">IF(OR(R205={"NS","NA"},AK205={"NS","NA"}),0,IF(R205&lt;=AK205,0,1))</f>
        <v>0</v>
      </c>
      <c r="AK205">
        <f t="shared" si="7"/>
        <v>0</v>
      </c>
      <c r="AL205" cm="1">
        <f t="array" ref="AL205">IF(OR(S205={"NS","NA"},$R205={"NS","NA"}),0,IF(S205&lt;=$R205,0,1))</f>
        <v>0</v>
      </c>
      <c r="AM205" cm="1">
        <f t="array" ref="AM205">IF(OR(T205={"NS","NA"},$R205={"NS","NA"}),0,IF(T205&lt;=$R205,0,1))</f>
        <v>0</v>
      </c>
      <c r="AN205" cm="1">
        <f t="array" ref="AN205">IF(OR(U205={"NS","NA"},$R205={"NS","NA"}),0,IF(U205&lt;=$R205,0,1))</f>
        <v>0</v>
      </c>
      <c r="AO205" cm="1">
        <f t="array" ref="AO205">IF(OR(V205={"NS","NA"},$R205={"NS","NA"}),0,IF(V205&lt;=$R205,0,1))</f>
        <v>0</v>
      </c>
      <c r="AP205" cm="1">
        <f t="array" ref="AP205">IF(OR(W205={"NS","NA"},$R205={"NS","NA"}),0,IF(W205&lt;=$R205,0,1))</f>
        <v>0</v>
      </c>
      <c r="AQ205" cm="1">
        <f t="array" ref="AQ205">IF(OR(X205={"NS","NA"},$R205={"NS","NA"}),0,IF(X205&lt;=$R205,0,1))</f>
        <v>0</v>
      </c>
      <c r="AR205" cm="1">
        <f t="array" ref="AR205">IF(OR(Y205={"NS","NA"},$R205={"NS","NA"}),0,IF(Y205&lt;=$R205,0,1))</f>
        <v>0</v>
      </c>
      <c r="AS205" cm="1">
        <f t="array" ref="AS205">IF(OR(Z205={"NS","NA"},$R205={"NS","NA"}),0,IF(Z205&lt;=$R205,0,1))</f>
        <v>0</v>
      </c>
    </row>
    <row r="206" spans="1:45" ht="15" customHeight="1">
      <c r="A206" s="159"/>
      <c r="B206" s="7"/>
      <c r="C206" s="588"/>
      <c r="D206" s="414" t="s">
        <v>1435</v>
      </c>
      <c r="E206" s="414"/>
      <c r="F206" s="414"/>
      <c r="G206" s="518" t="s">
        <v>1436</v>
      </c>
      <c r="H206" s="519"/>
      <c r="I206" s="519"/>
      <c r="J206" s="519"/>
      <c r="K206" s="519"/>
      <c r="L206" s="519"/>
      <c r="M206" s="520"/>
      <c r="N206" s="412"/>
      <c r="O206" s="393"/>
      <c r="P206" s="393"/>
      <c r="Q206" s="413"/>
      <c r="R206" s="27"/>
      <c r="S206" s="27"/>
      <c r="T206" s="27"/>
      <c r="U206" s="27"/>
      <c r="V206" s="27"/>
      <c r="W206" s="27"/>
      <c r="X206" s="27"/>
      <c r="Y206" s="27"/>
      <c r="Z206" s="27"/>
      <c r="AA206" s="466"/>
      <c r="AB206" s="466"/>
      <c r="AC206" s="466"/>
      <c r="AD206" s="466"/>
      <c r="AE206"/>
      <c r="AG206">
        <f t="shared" si="5"/>
        <v>0</v>
      </c>
      <c r="AH206">
        <f t="shared" si="6"/>
        <v>0</v>
      </c>
      <c r="AI206" cm="1">
        <f t="array" ref="AI206">IF(OR(R206={"NS","NA"},Y82={"NS","NA"}),0,IF(R206&lt;=Y82,0,1))</f>
        <v>0</v>
      </c>
      <c r="AJ206" cm="1">
        <f t="array" ref="AJ206">IF(OR(R206={"NS","NA"},AK206={"NS","NA"}),0,IF(R206&lt;=AK206,0,1))</f>
        <v>0</v>
      </c>
      <c r="AK206">
        <f t="shared" si="7"/>
        <v>0</v>
      </c>
      <c r="AL206" cm="1">
        <f t="array" ref="AL206">IF(OR(S206={"NS","NA"},$R206={"NS","NA"}),0,IF(S206&lt;=$R206,0,1))</f>
        <v>0</v>
      </c>
      <c r="AM206" cm="1">
        <f t="array" ref="AM206">IF(OR(T206={"NS","NA"},$R206={"NS","NA"}),0,IF(T206&lt;=$R206,0,1))</f>
        <v>0</v>
      </c>
      <c r="AN206" cm="1">
        <f t="array" ref="AN206">IF(OR(U206={"NS","NA"},$R206={"NS","NA"}),0,IF(U206&lt;=$R206,0,1))</f>
        <v>0</v>
      </c>
      <c r="AO206" cm="1">
        <f t="array" ref="AO206">IF(OR(V206={"NS","NA"},$R206={"NS","NA"}),0,IF(V206&lt;=$R206,0,1))</f>
        <v>0</v>
      </c>
      <c r="AP206" cm="1">
        <f t="array" ref="AP206">IF(OR(W206={"NS","NA"},$R206={"NS","NA"}),0,IF(W206&lt;=$R206,0,1))</f>
        <v>0</v>
      </c>
      <c r="AQ206" cm="1">
        <f t="array" ref="AQ206">IF(OR(X206={"NS","NA"},$R206={"NS","NA"}),0,IF(X206&lt;=$R206,0,1))</f>
        <v>0</v>
      </c>
      <c r="AR206" cm="1">
        <f t="array" ref="AR206">IF(OR(Y206={"NS","NA"},$R206={"NS","NA"}),0,IF(Y206&lt;=$R206,0,1))</f>
        <v>0</v>
      </c>
      <c r="AS206" cm="1">
        <f t="array" ref="AS206">IF(OR(Z206={"NS","NA"},$R206={"NS","NA"}),0,IF(Z206&lt;=$R206,0,1))</f>
        <v>0</v>
      </c>
    </row>
    <row r="207" spans="1:45" ht="24" customHeight="1">
      <c r="A207" s="159"/>
      <c r="B207" s="7"/>
      <c r="C207" s="588"/>
      <c r="D207" s="414" t="s">
        <v>1437</v>
      </c>
      <c r="E207" s="414"/>
      <c r="F207" s="414"/>
      <c r="G207" s="518" t="s">
        <v>1438</v>
      </c>
      <c r="H207" s="519"/>
      <c r="I207" s="519"/>
      <c r="J207" s="519"/>
      <c r="K207" s="519"/>
      <c r="L207" s="519"/>
      <c r="M207" s="520"/>
      <c r="N207" s="412"/>
      <c r="O207" s="393"/>
      <c r="P207" s="393"/>
      <c r="Q207" s="413"/>
      <c r="R207" s="27"/>
      <c r="S207" s="27"/>
      <c r="T207" s="27"/>
      <c r="U207" s="27"/>
      <c r="V207" s="27"/>
      <c r="W207" s="27"/>
      <c r="X207" s="27"/>
      <c r="Y207" s="27"/>
      <c r="Z207" s="27"/>
      <c r="AA207" s="466"/>
      <c r="AB207" s="466"/>
      <c r="AC207" s="466"/>
      <c r="AD207" s="466"/>
      <c r="AE207"/>
      <c r="AG207">
        <f t="shared" si="5"/>
        <v>0</v>
      </c>
      <c r="AH207">
        <f t="shared" si="6"/>
        <v>0</v>
      </c>
      <c r="AI207" cm="1">
        <f t="array" ref="AI207">IF(OR(R207={"NS","NA"},Y83={"NS","NA"}),0,IF(R207&lt;=Y83,0,1))</f>
        <v>0</v>
      </c>
      <c r="AJ207" cm="1">
        <f t="array" ref="AJ207">IF(OR(R207={"NS","NA"},AK207={"NS","NA"}),0,IF(R207&lt;=AK207,0,1))</f>
        <v>0</v>
      </c>
      <c r="AK207">
        <f t="shared" si="7"/>
        <v>0</v>
      </c>
      <c r="AL207" cm="1">
        <f t="array" ref="AL207">IF(OR(S207={"NS","NA"},$R207={"NS","NA"}),0,IF(S207&lt;=$R207,0,1))</f>
        <v>0</v>
      </c>
      <c r="AM207" cm="1">
        <f t="array" ref="AM207">IF(OR(T207={"NS","NA"},$R207={"NS","NA"}),0,IF(T207&lt;=$R207,0,1))</f>
        <v>0</v>
      </c>
      <c r="AN207" cm="1">
        <f t="array" ref="AN207">IF(OR(U207={"NS","NA"},$R207={"NS","NA"}),0,IF(U207&lt;=$R207,0,1))</f>
        <v>0</v>
      </c>
      <c r="AO207" cm="1">
        <f t="array" ref="AO207">IF(OR(V207={"NS","NA"},$R207={"NS","NA"}),0,IF(V207&lt;=$R207,0,1))</f>
        <v>0</v>
      </c>
      <c r="AP207" cm="1">
        <f t="array" ref="AP207">IF(OR(W207={"NS","NA"},$R207={"NS","NA"}),0,IF(W207&lt;=$R207,0,1))</f>
        <v>0</v>
      </c>
      <c r="AQ207" cm="1">
        <f t="array" ref="AQ207">IF(OR(X207={"NS","NA"},$R207={"NS","NA"}),0,IF(X207&lt;=$R207,0,1))</f>
        <v>0</v>
      </c>
      <c r="AR207" cm="1">
        <f t="array" ref="AR207">IF(OR(Y207={"NS","NA"},$R207={"NS","NA"}),0,IF(Y207&lt;=$R207,0,1))</f>
        <v>0</v>
      </c>
      <c r="AS207" cm="1">
        <f t="array" ref="AS207">IF(OR(Z207={"NS","NA"},$R207={"NS","NA"}),0,IF(Z207&lt;=$R207,0,1))</f>
        <v>0</v>
      </c>
    </row>
    <row r="208" spans="1:45" ht="15" customHeight="1">
      <c r="A208" s="159"/>
      <c r="B208" s="7"/>
      <c r="C208" s="588"/>
      <c r="D208" s="414" t="s">
        <v>1439</v>
      </c>
      <c r="E208" s="414"/>
      <c r="F208" s="414"/>
      <c r="G208" s="518" t="s">
        <v>1440</v>
      </c>
      <c r="H208" s="519"/>
      <c r="I208" s="519"/>
      <c r="J208" s="519"/>
      <c r="K208" s="519"/>
      <c r="L208" s="519"/>
      <c r="M208" s="520"/>
      <c r="N208" s="412"/>
      <c r="O208" s="393"/>
      <c r="P208" s="393"/>
      <c r="Q208" s="413"/>
      <c r="R208" s="27"/>
      <c r="S208" s="27"/>
      <c r="T208" s="27"/>
      <c r="U208" s="27"/>
      <c r="V208" s="27"/>
      <c r="W208" s="27"/>
      <c r="X208" s="27"/>
      <c r="Y208" s="27"/>
      <c r="Z208" s="27"/>
      <c r="AA208" s="466"/>
      <c r="AB208" s="466"/>
      <c r="AC208" s="466"/>
      <c r="AD208" s="466"/>
      <c r="AE208"/>
      <c r="AG208">
        <f t="shared" si="5"/>
        <v>0</v>
      </c>
      <c r="AH208">
        <f t="shared" si="6"/>
        <v>0</v>
      </c>
      <c r="AI208" cm="1">
        <f t="array" ref="AI208">IF(OR(R208={"NS","NA"},Y84={"NS","NA"}),0,IF(R208&lt;=Y84,0,1))</f>
        <v>0</v>
      </c>
      <c r="AJ208" cm="1">
        <f t="array" ref="AJ208">IF(OR(R208={"NS","NA"},AK208={"NS","NA"}),0,IF(R208&lt;=AK208,0,1))</f>
        <v>0</v>
      </c>
      <c r="AK208">
        <f t="shared" si="7"/>
        <v>0</v>
      </c>
      <c r="AL208" cm="1">
        <f t="array" ref="AL208">IF(OR(S208={"NS","NA"},$R208={"NS","NA"}),0,IF(S208&lt;=$R208,0,1))</f>
        <v>0</v>
      </c>
      <c r="AM208" cm="1">
        <f t="array" ref="AM208">IF(OR(T208={"NS","NA"},$R208={"NS","NA"}),0,IF(T208&lt;=$R208,0,1))</f>
        <v>0</v>
      </c>
      <c r="AN208" cm="1">
        <f t="array" ref="AN208">IF(OR(U208={"NS","NA"},$R208={"NS","NA"}),0,IF(U208&lt;=$R208,0,1))</f>
        <v>0</v>
      </c>
      <c r="AO208" cm="1">
        <f t="array" ref="AO208">IF(OR(V208={"NS","NA"},$R208={"NS","NA"}),0,IF(V208&lt;=$R208,0,1))</f>
        <v>0</v>
      </c>
      <c r="AP208" cm="1">
        <f t="array" ref="AP208">IF(OR(W208={"NS","NA"},$R208={"NS","NA"}),0,IF(W208&lt;=$R208,0,1))</f>
        <v>0</v>
      </c>
      <c r="AQ208" cm="1">
        <f t="array" ref="AQ208">IF(OR(X208={"NS","NA"},$R208={"NS","NA"}),0,IF(X208&lt;=$R208,0,1))</f>
        <v>0</v>
      </c>
      <c r="AR208" cm="1">
        <f t="array" ref="AR208">IF(OR(Y208={"NS","NA"},$R208={"NS","NA"}),0,IF(Y208&lt;=$R208,0,1))</f>
        <v>0</v>
      </c>
      <c r="AS208" cm="1">
        <f t="array" ref="AS208">IF(OR(Z208={"NS","NA"},$R208={"NS","NA"}),0,IF(Z208&lt;=$R208,0,1))</f>
        <v>0</v>
      </c>
    </row>
    <row r="209" spans="1:45" ht="15" customHeight="1">
      <c r="A209" s="159"/>
      <c r="B209" s="7"/>
      <c r="C209" s="588"/>
      <c r="D209" s="414" t="s">
        <v>1441</v>
      </c>
      <c r="E209" s="414"/>
      <c r="F209" s="414"/>
      <c r="G209" s="518" t="s">
        <v>1442</v>
      </c>
      <c r="H209" s="519"/>
      <c r="I209" s="519"/>
      <c r="J209" s="519"/>
      <c r="K209" s="519"/>
      <c r="L209" s="519"/>
      <c r="M209" s="520"/>
      <c r="N209" s="412"/>
      <c r="O209" s="393"/>
      <c r="P209" s="393"/>
      <c r="Q209" s="413"/>
      <c r="R209" s="27"/>
      <c r="S209" s="27"/>
      <c r="T209" s="27"/>
      <c r="U209" s="27"/>
      <c r="V209" s="27"/>
      <c r="W209" s="27"/>
      <c r="X209" s="27"/>
      <c r="Y209" s="27"/>
      <c r="Z209" s="27"/>
      <c r="AA209" s="466"/>
      <c r="AB209" s="466"/>
      <c r="AC209" s="466"/>
      <c r="AD209" s="466"/>
      <c r="AE209"/>
      <c r="AG209">
        <f t="shared" si="5"/>
        <v>0</v>
      </c>
      <c r="AH209">
        <f t="shared" si="6"/>
        <v>0</v>
      </c>
      <c r="AI209" cm="1">
        <f t="array" ref="AI209">IF(OR(R209={"NS","NA"},Y85={"NS","NA"}),0,IF(R209&lt;=Y85,0,1))</f>
        <v>0</v>
      </c>
      <c r="AJ209" cm="1">
        <f t="array" ref="AJ209">IF(OR(R209={"NS","NA"},AK209={"NS","NA"}),0,IF(R209&lt;=AK209,0,1))</f>
        <v>0</v>
      </c>
      <c r="AK209">
        <f t="shared" si="7"/>
        <v>0</v>
      </c>
      <c r="AL209" cm="1">
        <f t="array" ref="AL209">IF(OR(S209={"NS","NA"},$R209={"NS","NA"}),0,IF(S209&lt;=$R209,0,1))</f>
        <v>0</v>
      </c>
      <c r="AM209" cm="1">
        <f t="array" ref="AM209">IF(OR(T209={"NS","NA"},$R209={"NS","NA"}),0,IF(T209&lt;=$R209,0,1))</f>
        <v>0</v>
      </c>
      <c r="AN209" cm="1">
        <f t="array" ref="AN209">IF(OR(U209={"NS","NA"},$R209={"NS","NA"}),0,IF(U209&lt;=$R209,0,1))</f>
        <v>0</v>
      </c>
      <c r="AO209" cm="1">
        <f t="array" ref="AO209">IF(OR(V209={"NS","NA"},$R209={"NS","NA"}),0,IF(V209&lt;=$R209,0,1))</f>
        <v>0</v>
      </c>
      <c r="AP209" cm="1">
        <f t="array" ref="AP209">IF(OR(W209={"NS","NA"},$R209={"NS","NA"}),0,IF(W209&lt;=$R209,0,1))</f>
        <v>0</v>
      </c>
      <c r="AQ209" cm="1">
        <f t="array" ref="AQ209">IF(OR(X209={"NS","NA"},$R209={"NS","NA"}),0,IF(X209&lt;=$R209,0,1))</f>
        <v>0</v>
      </c>
      <c r="AR209" cm="1">
        <f t="array" ref="AR209">IF(OR(Y209={"NS","NA"},$R209={"NS","NA"}),0,IF(Y209&lt;=$R209,0,1))</f>
        <v>0</v>
      </c>
      <c r="AS209" cm="1">
        <f t="array" ref="AS209">IF(OR(Z209={"NS","NA"},$R209={"NS","NA"}),0,IF(Z209&lt;=$R209,0,1))</f>
        <v>0</v>
      </c>
    </row>
    <row r="210" spans="1:45" ht="15" customHeight="1">
      <c r="A210" s="159"/>
      <c r="B210" s="7"/>
      <c r="C210" s="588"/>
      <c r="D210" s="414" t="s">
        <v>1443</v>
      </c>
      <c r="E210" s="414"/>
      <c r="F210" s="414"/>
      <c r="G210" s="518" t="s">
        <v>1444</v>
      </c>
      <c r="H210" s="519"/>
      <c r="I210" s="519"/>
      <c r="J210" s="519"/>
      <c r="K210" s="519"/>
      <c r="L210" s="519"/>
      <c r="M210" s="520"/>
      <c r="N210" s="412"/>
      <c r="O210" s="393"/>
      <c r="P210" s="393"/>
      <c r="Q210" s="413"/>
      <c r="R210" s="27"/>
      <c r="S210" s="27"/>
      <c r="T210" s="27"/>
      <c r="U210" s="27"/>
      <c r="V210" s="27"/>
      <c r="W210" s="27"/>
      <c r="X210" s="27"/>
      <c r="Y210" s="27"/>
      <c r="Z210" s="27"/>
      <c r="AA210" s="466"/>
      <c r="AB210" s="466"/>
      <c r="AC210" s="466"/>
      <c r="AD210" s="466"/>
      <c r="AE210"/>
      <c r="AG210">
        <f t="shared" si="5"/>
        <v>0</v>
      </c>
      <c r="AH210">
        <f t="shared" si="6"/>
        <v>0</v>
      </c>
      <c r="AI210" cm="1">
        <f t="array" ref="AI210">IF(OR(R210={"NS","NA"},Y86={"NS","NA"}),0,IF(R210&lt;=Y86,0,1))</f>
        <v>0</v>
      </c>
      <c r="AJ210" cm="1">
        <f t="array" ref="AJ210">IF(OR(R210={"NS","NA"},AK210={"NS","NA"}),0,IF(R210&lt;=AK210,0,1))</f>
        <v>0</v>
      </c>
      <c r="AK210">
        <f t="shared" si="7"/>
        <v>0</v>
      </c>
      <c r="AL210" cm="1">
        <f t="array" ref="AL210">IF(OR(S210={"NS","NA"},$R210={"NS","NA"}),0,IF(S210&lt;=$R210,0,1))</f>
        <v>0</v>
      </c>
      <c r="AM210" cm="1">
        <f t="array" ref="AM210">IF(OR(T210={"NS","NA"},$R210={"NS","NA"}),0,IF(T210&lt;=$R210,0,1))</f>
        <v>0</v>
      </c>
      <c r="AN210" cm="1">
        <f t="array" ref="AN210">IF(OR(U210={"NS","NA"},$R210={"NS","NA"}),0,IF(U210&lt;=$R210,0,1))</f>
        <v>0</v>
      </c>
      <c r="AO210" cm="1">
        <f t="array" ref="AO210">IF(OR(V210={"NS","NA"},$R210={"NS","NA"}),0,IF(V210&lt;=$R210,0,1))</f>
        <v>0</v>
      </c>
      <c r="AP210" cm="1">
        <f t="array" ref="AP210">IF(OR(W210={"NS","NA"},$R210={"NS","NA"}),0,IF(W210&lt;=$R210,0,1))</f>
        <v>0</v>
      </c>
      <c r="AQ210" cm="1">
        <f t="array" ref="AQ210">IF(OR(X210={"NS","NA"},$R210={"NS","NA"}),0,IF(X210&lt;=$R210,0,1))</f>
        <v>0</v>
      </c>
      <c r="AR210" cm="1">
        <f t="array" ref="AR210">IF(OR(Y210={"NS","NA"},$R210={"NS","NA"}),0,IF(Y210&lt;=$R210,0,1))</f>
        <v>0</v>
      </c>
      <c r="AS210" cm="1">
        <f t="array" ref="AS210">IF(OR(Z210={"NS","NA"},$R210={"NS","NA"}),0,IF(Z210&lt;=$R210,0,1))</f>
        <v>0</v>
      </c>
    </row>
    <row r="211" spans="1:45" ht="15" customHeight="1">
      <c r="A211" s="159"/>
      <c r="B211" s="7"/>
      <c r="C211" s="588"/>
      <c r="D211" s="414" t="s">
        <v>1445</v>
      </c>
      <c r="E211" s="414"/>
      <c r="F211" s="414"/>
      <c r="G211" s="518" t="s">
        <v>1446</v>
      </c>
      <c r="H211" s="519"/>
      <c r="I211" s="519"/>
      <c r="J211" s="519"/>
      <c r="K211" s="519"/>
      <c r="L211" s="519"/>
      <c r="M211" s="520"/>
      <c r="N211" s="412"/>
      <c r="O211" s="393"/>
      <c r="P211" s="393"/>
      <c r="Q211" s="413"/>
      <c r="R211" s="27"/>
      <c r="S211" s="27"/>
      <c r="T211" s="27"/>
      <c r="U211" s="27"/>
      <c r="V211" s="27"/>
      <c r="W211" s="27"/>
      <c r="X211" s="27"/>
      <c r="Y211" s="27"/>
      <c r="Z211" s="27"/>
      <c r="AA211" s="466"/>
      <c r="AB211" s="466"/>
      <c r="AC211" s="466"/>
      <c r="AD211" s="466"/>
      <c r="AE211"/>
      <c r="AG211">
        <f t="shared" si="5"/>
        <v>0</v>
      </c>
      <c r="AH211">
        <f t="shared" si="6"/>
        <v>0</v>
      </c>
      <c r="AI211" cm="1">
        <f t="array" ref="AI211">IF(OR(R211={"NS","NA"},Y87={"NS","NA"}),0,IF(R211&lt;=Y87,0,1))</f>
        <v>0</v>
      </c>
      <c r="AJ211" cm="1">
        <f t="array" ref="AJ211">IF(OR(R211={"NS","NA"},AK211={"NS","NA"}),0,IF(R211&lt;=AK211,0,1))</f>
        <v>0</v>
      </c>
      <c r="AK211">
        <f t="shared" si="7"/>
        <v>0</v>
      </c>
      <c r="AL211" cm="1">
        <f t="array" ref="AL211">IF(OR(S211={"NS","NA"},$R211={"NS","NA"}),0,IF(S211&lt;=$R211,0,1))</f>
        <v>0</v>
      </c>
      <c r="AM211" cm="1">
        <f t="array" ref="AM211">IF(OR(T211={"NS","NA"},$R211={"NS","NA"}),0,IF(T211&lt;=$R211,0,1))</f>
        <v>0</v>
      </c>
      <c r="AN211" cm="1">
        <f t="array" ref="AN211">IF(OR(U211={"NS","NA"},$R211={"NS","NA"}),0,IF(U211&lt;=$R211,0,1))</f>
        <v>0</v>
      </c>
      <c r="AO211" cm="1">
        <f t="array" ref="AO211">IF(OR(V211={"NS","NA"},$R211={"NS","NA"}),0,IF(V211&lt;=$R211,0,1))</f>
        <v>0</v>
      </c>
      <c r="AP211" cm="1">
        <f t="array" ref="AP211">IF(OR(W211={"NS","NA"},$R211={"NS","NA"}),0,IF(W211&lt;=$R211,0,1))</f>
        <v>0</v>
      </c>
      <c r="AQ211" cm="1">
        <f t="array" ref="AQ211">IF(OR(X211={"NS","NA"},$R211={"NS","NA"}),0,IF(X211&lt;=$R211,0,1))</f>
        <v>0</v>
      </c>
      <c r="AR211" cm="1">
        <f t="array" ref="AR211">IF(OR(Y211={"NS","NA"},$R211={"NS","NA"}),0,IF(Y211&lt;=$R211,0,1))</f>
        <v>0</v>
      </c>
      <c r="AS211" cm="1">
        <f t="array" ref="AS211">IF(OR(Z211={"NS","NA"},$R211={"NS","NA"}),0,IF(Z211&lt;=$R211,0,1))</f>
        <v>0</v>
      </c>
    </row>
    <row r="212" spans="1:45" ht="36" customHeight="1">
      <c r="A212" s="159"/>
      <c r="B212" s="7"/>
      <c r="C212" s="588"/>
      <c r="D212" s="664" t="s">
        <v>2161</v>
      </c>
      <c r="E212" s="732" t="s">
        <v>1448</v>
      </c>
      <c r="F212" s="733"/>
      <c r="G212" s="734" t="s">
        <v>1504</v>
      </c>
      <c r="H212" s="735"/>
      <c r="I212" s="735"/>
      <c r="J212" s="735"/>
      <c r="K212" s="735"/>
      <c r="L212" s="735"/>
      <c r="M212" s="736"/>
      <c r="N212" s="412"/>
      <c r="O212" s="393"/>
      <c r="P212" s="393"/>
      <c r="Q212" s="413"/>
      <c r="R212" s="27"/>
      <c r="S212" s="27"/>
      <c r="T212" s="27"/>
      <c r="U212" s="27"/>
      <c r="V212" s="27"/>
      <c r="W212" s="27"/>
      <c r="X212" s="27"/>
      <c r="Y212" s="27"/>
      <c r="Z212" s="27"/>
      <c r="AA212" s="466"/>
      <c r="AB212" s="466"/>
      <c r="AC212" s="466"/>
      <c r="AD212" s="466"/>
      <c r="AE212"/>
      <c r="AG212">
        <f t="shared" si="5"/>
        <v>0</v>
      </c>
      <c r="AH212">
        <f t="shared" si="6"/>
        <v>0</v>
      </c>
      <c r="AI212" cm="1">
        <f t="array" ref="AI212">IF(OR(R212={"NS","NA"},Y88={"NS","NA"}),0,IF(R212&lt;=Y88,0,1))</f>
        <v>0</v>
      </c>
      <c r="AJ212" cm="1">
        <f t="array" ref="AJ212">IF(OR(R212={"NS","NA"},AK212={"NS","NA"}),0,IF(R212&lt;=AK212,0,1))</f>
        <v>0</v>
      </c>
      <c r="AK212">
        <f t="shared" si="7"/>
        <v>0</v>
      </c>
      <c r="AL212" cm="1">
        <f t="array" ref="AL212">IF(OR(S212={"NS","NA"},$R212={"NS","NA"}),0,IF(S212&lt;=$R212,0,1))</f>
        <v>0</v>
      </c>
      <c r="AM212" cm="1">
        <f t="array" ref="AM212">IF(OR(T212={"NS","NA"},$R212={"NS","NA"}),0,IF(T212&lt;=$R212,0,1))</f>
        <v>0</v>
      </c>
      <c r="AN212" cm="1">
        <f t="array" ref="AN212">IF(OR(U212={"NS","NA"},$R212={"NS","NA"}),0,IF(U212&lt;=$R212,0,1))</f>
        <v>0</v>
      </c>
      <c r="AO212" cm="1">
        <f t="array" ref="AO212">IF(OR(V212={"NS","NA"},$R212={"NS","NA"}),0,IF(V212&lt;=$R212,0,1))</f>
        <v>0</v>
      </c>
      <c r="AP212" cm="1">
        <f t="array" ref="AP212">IF(OR(W212={"NS","NA"},$R212={"NS","NA"}),0,IF(W212&lt;=$R212,0,1))</f>
        <v>0</v>
      </c>
      <c r="AQ212" cm="1">
        <f t="array" ref="AQ212">IF(OR(X212={"NS","NA"},$R212={"NS","NA"}),0,IF(X212&lt;=$R212,0,1))</f>
        <v>0</v>
      </c>
      <c r="AR212" cm="1">
        <f t="array" ref="AR212">IF(OR(Y212={"NS","NA"},$R212={"NS","NA"}),0,IF(Y212&lt;=$R212,0,1))</f>
        <v>0</v>
      </c>
      <c r="AS212" cm="1">
        <f t="array" ref="AS212">IF(OR(Z212={"NS","NA"},$R212={"NS","NA"}),0,IF(Z212&lt;=$R212,0,1))</f>
        <v>0</v>
      </c>
    </row>
    <row r="213" spans="1:45" ht="15" customHeight="1">
      <c r="A213" s="159"/>
      <c r="B213" s="7"/>
      <c r="C213" s="588"/>
      <c r="D213" s="665"/>
      <c r="E213" s="732" t="s">
        <v>1450</v>
      </c>
      <c r="F213" s="733"/>
      <c r="G213" s="518" t="s">
        <v>1451</v>
      </c>
      <c r="H213" s="519"/>
      <c r="I213" s="519"/>
      <c r="J213" s="519"/>
      <c r="K213" s="519"/>
      <c r="L213" s="519"/>
      <c r="M213" s="520"/>
      <c r="N213" s="412"/>
      <c r="O213" s="393"/>
      <c r="P213" s="393"/>
      <c r="Q213" s="413"/>
      <c r="R213" s="27"/>
      <c r="S213" s="27"/>
      <c r="T213" s="27"/>
      <c r="U213" s="27"/>
      <c r="V213" s="27"/>
      <c r="W213" s="27"/>
      <c r="X213" s="27"/>
      <c r="Y213" s="27"/>
      <c r="Z213" s="27"/>
      <c r="AA213" s="466"/>
      <c r="AB213" s="466"/>
      <c r="AC213" s="466"/>
      <c r="AD213" s="466"/>
      <c r="AE213"/>
      <c r="AG213">
        <f t="shared" si="5"/>
        <v>0</v>
      </c>
      <c r="AH213">
        <f t="shared" si="6"/>
        <v>0</v>
      </c>
      <c r="AI213" cm="1">
        <f t="array" ref="AI213">IF(OR(R213={"NS","NA"},Y89={"NS","NA"}),0,IF(R213&lt;=Y89,0,1))</f>
        <v>0</v>
      </c>
      <c r="AJ213" cm="1">
        <f t="array" ref="AJ213">IF(OR(R213={"NS","NA"},AK213={"NS","NA"}),0,IF(R213&lt;=AK213,0,1))</f>
        <v>0</v>
      </c>
      <c r="AK213">
        <f t="shared" si="7"/>
        <v>0</v>
      </c>
      <c r="AL213" cm="1">
        <f t="array" ref="AL213">IF(OR(S213={"NS","NA"},$R213={"NS","NA"}),0,IF(S213&lt;=$R213,0,1))</f>
        <v>0</v>
      </c>
      <c r="AM213" cm="1">
        <f t="array" ref="AM213">IF(OR(T213={"NS","NA"},$R213={"NS","NA"}),0,IF(T213&lt;=$R213,0,1))</f>
        <v>0</v>
      </c>
      <c r="AN213" cm="1">
        <f t="array" ref="AN213">IF(OR(U213={"NS","NA"},$R213={"NS","NA"}),0,IF(U213&lt;=$R213,0,1))</f>
        <v>0</v>
      </c>
      <c r="AO213" cm="1">
        <f t="array" ref="AO213">IF(OR(V213={"NS","NA"},$R213={"NS","NA"}),0,IF(V213&lt;=$R213,0,1))</f>
        <v>0</v>
      </c>
      <c r="AP213" cm="1">
        <f t="array" ref="AP213">IF(OR(W213={"NS","NA"},$R213={"NS","NA"}),0,IF(W213&lt;=$R213,0,1))</f>
        <v>0</v>
      </c>
      <c r="AQ213" cm="1">
        <f t="array" ref="AQ213">IF(OR(X213={"NS","NA"},$R213={"NS","NA"}),0,IF(X213&lt;=$R213,0,1))</f>
        <v>0</v>
      </c>
      <c r="AR213" cm="1">
        <f t="array" ref="AR213">IF(OR(Y213={"NS","NA"},$R213={"NS","NA"}),0,IF(Y213&lt;=$R213,0,1))</f>
        <v>0</v>
      </c>
      <c r="AS213" cm="1">
        <f t="array" ref="AS213">IF(OR(Z213={"NS","NA"},$R213={"NS","NA"}),0,IF(Z213&lt;=$R213,0,1))</f>
        <v>0</v>
      </c>
    </row>
    <row r="214" spans="1:45" ht="15" customHeight="1">
      <c r="A214" s="159"/>
      <c r="B214" s="7"/>
      <c r="C214" s="588"/>
      <c r="D214" s="665"/>
      <c r="E214" s="732" t="s">
        <v>1452</v>
      </c>
      <c r="F214" s="733"/>
      <c r="G214" s="518" t="s">
        <v>1453</v>
      </c>
      <c r="H214" s="519"/>
      <c r="I214" s="519"/>
      <c r="J214" s="519"/>
      <c r="K214" s="519"/>
      <c r="L214" s="519"/>
      <c r="M214" s="520"/>
      <c r="N214" s="412"/>
      <c r="O214" s="393"/>
      <c r="P214" s="393"/>
      <c r="Q214" s="413"/>
      <c r="R214" s="27"/>
      <c r="S214" s="27"/>
      <c r="T214" s="27"/>
      <c r="U214" s="27"/>
      <c r="V214" s="27"/>
      <c r="W214" s="27"/>
      <c r="X214" s="27"/>
      <c r="Y214" s="27"/>
      <c r="Z214" s="27"/>
      <c r="AA214" s="466"/>
      <c r="AB214" s="466"/>
      <c r="AC214" s="466"/>
      <c r="AD214" s="466"/>
      <c r="AE214"/>
      <c r="AG214">
        <f t="shared" si="5"/>
        <v>0</v>
      </c>
      <c r="AH214">
        <f t="shared" si="6"/>
        <v>0</v>
      </c>
      <c r="AI214" cm="1">
        <f t="array" ref="AI214">IF(OR(R214={"NS","NA"},Y90={"NS","NA"}),0,IF(R214&lt;=Y90,0,1))</f>
        <v>0</v>
      </c>
      <c r="AJ214" cm="1">
        <f t="array" ref="AJ214">IF(OR(R214={"NS","NA"},AK214={"NS","NA"}),0,IF(R214&lt;=AK214,0,1))</f>
        <v>0</v>
      </c>
      <c r="AK214">
        <f t="shared" si="7"/>
        <v>0</v>
      </c>
      <c r="AL214" cm="1">
        <f t="array" ref="AL214">IF(OR(S214={"NS","NA"},$R214={"NS","NA"}),0,IF(S214&lt;=$R214,0,1))</f>
        <v>0</v>
      </c>
      <c r="AM214" cm="1">
        <f t="array" ref="AM214">IF(OR(T214={"NS","NA"},$R214={"NS","NA"}),0,IF(T214&lt;=$R214,0,1))</f>
        <v>0</v>
      </c>
      <c r="AN214" cm="1">
        <f t="array" ref="AN214">IF(OR(U214={"NS","NA"},$R214={"NS","NA"}),0,IF(U214&lt;=$R214,0,1))</f>
        <v>0</v>
      </c>
      <c r="AO214" cm="1">
        <f t="array" ref="AO214">IF(OR(V214={"NS","NA"},$R214={"NS","NA"}),0,IF(V214&lt;=$R214,0,1))</f>
        <v>0</v>
      </c>
      <c r="AP214" cm="1">
        <f t="array" ref="AP214">IF(OR(W214={"NS","NA"},$R214={"NS","NA"}),0,IF(W214&lt;=$R214,0,1))</f>
        <v>0</v>
      </c>
      <c r="AQ214" cm="1">
        <f t="array" ref="AQ214">IF(OR(X214={"NS","NA"},$R214={"NS","NA"}),0,IF(X214&lt;=$R214,0,1))</f>
        <v>0</v>
      </c>
      <c r="AR214" cm="1">
        <f t="array" ref="AR214">IF(OR(Y214={"NS","NA"},$R214={"NS","NA"}),0,IF(Y214&lt;=$R214,0,1))</f>
        <v>0</v>
      </c>
      <c r="AS214" cm="1">
        <f t="array" ref="AS214">IF(OR(Z214={"NS","NA"},$R214={"NS","NA"}),0,IF(Z214&lt;=$R214,0,1))</f>
        <v>0</v>
      </c>
    </row>
    <row r="215" spans="1:45" ht="15" customHeight="1">
      <c r="A215" s="159"/>
      <c r="B215" s="7"/>
      <c r="C215" s="588"/>
      <c r="D215" s="665"/>
      <c r="E215" s="732" t="s">
        <v>1454</v>
      </c>
      <c r="F215" s="733"/>
      <c r="G215" s="518" t="s">
        <v>1495</v>
      </c>
      <c r="H215" s="519"/>
      <c r="I215" s="519"/>
      <c r="J215" s="519"/>
      <c r="K215" s="519"/>
      <c r="L215" s="519"/>
      <c r="M215" s="520"/>
      <c r="N215" s="412"/>
      <c r="O215" s="393"/>
      <c r="P215" s="393"/>
      <c r="Q215" s="413"/>
      <c r="R215" s="27"/>
      <c r="S215" s="27"/>
      <c r="T215" s="27"/>
      <c r="U215" s="27"/>
      <c r="V215" s="27"/>
      <c r="W215" s="27"/>
      <c r="X215" s="27"/>
      <c r="Y215" s="27"/>
      <c r="Z215" s="27"/>
      <c r="AA215" s="466"/>
      <c r="AB215" s="466"/>
      <c r="AC215" s="466"/>
      <c r="AD215" s="466"/>
      <c r="AE215"/>
      <c r="AG215">
        <f t="shared" si="5"/>
        <v>0</v>
      </c>
      <c r="AH215">
        <f t="shared" si="6"/>
        <v>0</v>
      </c>
      <c r="AI215" cm="1">
        <f t="array" ref="AI215">IF(OR(R215={"NS","NA"},Y91={"NS","NA"}),0,IF(R215&lt;=Y91,0,1))</f>
        <v>0</v>
      </c>
      <c r="AJ215" cm="1">
        <f t="array" ref="AJ215">IF(OR(R215={"NS","NA"},AK215={"NS","NA"}),0,IF(R215&lt;=AK215,0,1))</f>
        <v>0</v>
      </c>
      <c r="AK215">
        <f t="shared" si="7"/>
        <v>0</v>
      </c>
      <c r="AL215" cm="1">
        <f t="array" ref="AL215">IF(OR(S215={"NS","NA"},$R215={"NS","NA"}),0,IF(S215&lt;=$R215,0,1))</f>
        <v>0</v>
      </c>
      <c r="AM215" cm="1">
        <f t="array" ref="AM215">IF(OR(T215={"NS","NA"},$R215={"NS","NA"}),0,IF(T215&lt;=$R215,0,1))</f>
        <v>0</v>
      </c>
      <c r="AN215" cm="1">
        <f t="array" ref="AN215">IF(OR(U215={"NS","NA"},$R215={"NS","NA"}),0,IF(U215&lt;=$R215,0,1))</f>
        <v>0</v>
      </c>
      <c r="AO215" cm="1">
        <f t="array" ref="AO215">IF(OR(V215={"NS","NA"},$R215={"NS","NA"}),0,IF(V215&lt;=$R215,0,1))</f>
        <v>0</v>
      </c>
      <c r="AP215" cm="1">
        <f t="array" ref="AP215">IF(OR(W215={"NS","NA"},$R215={"NS","NA"}),0,IF(W215&lt;=$R215,0,1))</f>
        <v>0</v>
      </c>
      <c r="AQ215" cm="1">
        <f t="array" ref="AQ215">IF(OR(X215={"NS","NA"},$R215={"NS","NA"}),0,IF(X215&lt;=$R215,0,1))</f>
        <v>0</v>
      </c>
      <c r="AR215" cm="1">
        <f t="array" ref="AR215">IF(OR(Y215={"NS","NA"},$R215={"NS","NA"}),0,IF(Y215&lt;=$R215,0,1))</f>
        <v>0</v>
      </c>
      <c r="AS215" cm="1">
        <f t="array" ref="AS215">IF(OR(Z215={"NS","NA"},$R215={"NS","NA"}),0,IF(Z215&lt;=$R215,0,1))</f>
        <v>0</v>
      </c>
    </row>
    <row r="216" spans="1:45" ht="15" customHeight="1">
      <c r="A216" s="159"/>
      <c r="B216" s="7"/>
      <c r="C216" s="588"/>
      <c r="D216" s="665"/>
      <c r="E216" s="732" t="s">
        <v>2074</v>
      </c>
      <c r="F216" s="733"/>
      <c r="G216" s="518" t="s">
        <v>2083</v>
      </c>
      <c r="H216" s="519"/>
      <c r="I216" s="519"/>
      <c r="J216" s="519"/>
      <c r="K216" s="519"/>
      <c r="L216" s="519"/>
      <c r="M216" s="520"/>
      <c r="N216" s="412"/>
      <c r="O216" s="393"/>
      <c r="P216" s="393"/>
      <c r="Q216" s="413"/>
      <c r="R216" s="27"/>
      <c r="S216" s="27"/>
      <c r="T216" s="27"/>
      <c r="U216" s="27"/>
      <c r="V216" s="27"/>
      <c r="W216" s="27"/>
      <c r="X216" s="27"/>
      <c r="Y216" s="27"/>
      <c r="Z216" s="27"/>
      <c r="AA216" s="466"/>
      <c r="AB216" s="466"/>
      <c r="AC216" s="466"/>
      <c r="AD216" s="466"/>
      <c r="AE216"/>
      <c r="AG216">
        <f t="shared" si="5"/>
        <v>0</v>
      </c>
      <c r="AH216">
        <f t="shared" si="6"/>
        <v>0</v>
      </c>
      <c r="AI216" cm="1">
        <f t="array" ref="AI216">IF(OR(R216={"NS","NA"},Y92={"NS","NA"}),0,IF(R216&lt;=Y92,0,1))</f>
        <v>0</v>
      </c>
      <c r="AJ216" cm="1">
        <f t="array" ref="AJ216">IF(OR(R216={"NS","NA"},AK216={"NS","NA"}),0,IF(R216&lt;=AK216,0,1))</f>
        <v>0</v>
      </c>
      <c r="AK216">
        <f t="shared" si="7"/>
        <v>0</v>
      </c>
      <c r="AL216" cm="1">
        <f t="array" ref="AL216">IF(OR(S216={"NS","NA"},$R216={"NS","NA"}),0,IF(S216&lt;=$R216,0,1))</f>
        <v>0</v>
      </c>
      <c r="AM216" cm="1">
        <f t="array" ref="AM216">IF(OR(T216={"NS","NA"},$R216={"NS","NA"}),0,IF(T216&lt;=$R216,0,1))</f>
        <v>0</v>
      </c>
      <c r="AN216" cm="1">
        <f t="array" ref="AN216">IF(OR(U216={"NS","NA"},$R216={"NS","NA"}),0,IF(U216&lt;=$R216,0,1))</f>
        <v>0</v>
      </c>
      <c r="AO216" cm="1">
        <f t="array" ref="AO216">IF(OR(V216={"NS","NA"},$R216={"NS","NA"}),0,IF(V216&lt;=$R216,0,1))</f>
        <v>0</v>
      </c>
      <c r="AP216" cm="1">
        <f t="array" ref="AP216">IF(OR(W216={"NS","NA"},$R216={"NS","NA"}),0,IF(W216&lt;=$R216,0,1))</f>
        <v>0</v>
      </c>
      <c r="AQ216" cm="1">
        <f t="array" ref="AQ216">IF(OR(X216={"NS","NA"},$R216={"NS","NA"}),0,IF(X216&lt;=$R216,0,1))</f>
        <v>0</v>
      </c>
      <c r="AR216" cm="1">
        <f t="array" ref="AR216">IF(OR(Y216={"NS","NA"},$R216={"NS","NA"}),0,IF(Y216&lt;=$R216,0,1))</f>
        <v>0</v>
      </c>
      <c r="AS216" cm="1">
        <f t="array" ref="AS216">IF(OR(Z216={"NS","NA"},$R216={"NS","NA"}),0,IF(Z216&lt;=$R216,0,1))</f>
        <v>0</v>
      </c>
    </row>
    <row r="217" spans="1:45" ht="15" customHeight="1">
      <c r="A217" s="21"/>
      <c r="B217" s="5"/>
      <c r="C217" s="588"/>
      <c r="D217" s="414" t="s">
        <v>1456</v>
      </c>
      <c r="E217" s="414"/>
      <c r="F217" s="414"/>
      <c r="G217" s="518" t="s">
        <v>1457</v>
      </c>
      <c r="H217" s="519"/>
      <c r="I217" s="519"/>
      <c r="J217" s="519"/>
      <c r="K217" s="519"/>
      <c r="L217" s="519"/>
      <c r="M217" s="520"/>
      <c r="N217" s="412"/>
      <c r="O217" s="393"/>
      <c r="P217" s="393"/>
      <c r="Q217" s="413"/>
      <c r="R217" s="27"/>
      <c r="S217" s="27"/>
      <c r="T217" s="27"/>
      <c r="U217" s="27"/>
      <c r="V217" s="27"/>
      <c r="W217" s="27"/>
      <c r="X217" s="27"/>
      <c r="Y217" s="27"/>
      <c r="Z217" s="27"/>
      <c r="AA217" s="466"/>
      <c r="AB217" s="466"/>
      <c r="AC217" s="466"/>
      <c r="AD217" s="466"/>
      <c r="AE217"/>
      <c r="AG217">
        <f t="shared" si="5"/>
        <v>0</v>
      </c>
      <c r="AH217">
        <f t="shared" si="6"/>
        <v>0</v>
      </c>
      <c r="AI217" cm="1">
        <f t="array" ref="AI217">IF(OR(R217={"NS","NA"},Y93={"NS","NA"}),0,IF(R217&lt;=Y93,0,1))</f>
        <v>0</v>
      </c>
      <c r="AJ217" cm="1">
        <f t="array" ref="AJ217">IF(OR(R217={"NS","NA"},AK217={"NS","NA"}),0,IF(R217&lt;=AK217,0,1))</f>
        <v>0</v>
      </c>
      <c r="AK217">
        <f t="shared" si="7"/>
        <v>0</v>
      </c>
      <c r="AL217" cm="1">
        <f t="array" ref="AL217">IF(OR(S217={"NS","NA"},$R217={"NS","NA"}),0,IF(S217&lt;=$R217,0,1))</f>
        <v>0</v>
      </c>
      <c r="AM217" cm="1">
        <f t="array" ref="AM217">IF(OR(T217={"NS","NA"},$R217={"NS","NA"}),0,IF(T217&lt;=$R217,0,1))</f>
        <v>0</v>
      </c>
      <c r="AN217" cm="1">
        <f t="array" ref="AN217">IF(OR(U217={"NS","NA"},$R217={"NS","NA"}),0,IF(U217&lt;=$R217,0,1))</f>
        <v>0</v>
      </c>
      <c r="AO217" cm="1">
        <f t="array" ref="AO217">IF(OR(V217={"NS","NA"},$R217={"NS","NA"}),0,IF(V217&lt;=$R217,0,1))</f>
        <v>0</v>
      </c>
      <c r="AP217" cm="1">
        <f t="array" ref="AP217">IF(OR(W217={"NS","NA"},$R217={"NS","NA"}),0,IF(W217&lt;=$R217,0,1))</f>
        <v>0</v>
      </c>
      <c r="AQ217" cm="1">
        <f t="array" ref="AQ217">IF(OR(X217={"NS","NA"},$R217={"NS","NA"}),0,IF(X217&lt;=$R217,0,1))</f>
        <v>0</v>
      </c>
      <c r="AR217" cm="1">
        <f t="array" ref="AR217">IF(OR(Y217={"NS","NA"},$R217={"NS","NA"}),0,IF(Y217&lt;=$R217,0,1))</f>
        <v>0</v>
      </c>
      <c r="AS217" cm="1">
        <f t="array" ref="AS217">IF(OR(Z217={"NS","NA"},$R217={"NS","NA"}),0,IF(Z217&lt;=$R217,0,1))</f>
        <v>0</v>
      </c>
    </row>
    <row r="218" spans="1:45" ht="24" customHeight="1">
      <c r="A218" s="21"/>
      <c r="B218" s="5"/>
      <c r="C218" s="588"/>
      <c r="D218" s="414" t="s">
        <v>1458</v>
      </c>
      <c r="E218" s="414"/>
      <c r="F218" s="414"/>
      <c r="G218" s="518" t="s">
        <v>1459</v>
      </c>
      <c r="H218" s="519"/>
      <c r="I218" s="519"/>
      <c r="J218" s="519"/>
      <c r="K218" s="519"/>
      <c r="L218" s="519"/>
      <c r="M218" s="520"/>
      <c r="N218" s="412"/>
      <c r="O218" s="393"/>
      <c r="P218" s="393"/>
      <c r="Q218" s="413"/>
      <c r="R218" s="27"/>
      <c r="S218" s="27"/>
      <c r="T218" s="27"/>
      <c r="U218" s="27"/>
      <c r="V218" s="27"/>
      <c r="W218" s="27"/>
      <c r="X218" s="27"/>
      <c r="Y218" s="27"/>
      <c r="Z218" s="27"/>
      <c r="AA218" s="466"/>
      <c r="AB218" s="466"/>
      <c r="AC218" s="466"/>
      <c r="AD218" s="466"/>
      <c r="AE218"/>
      <c r="AG218">
        <f t="shared" si="5"/>
        <v>0</v>
      </c>
      <c r="AH218">
        <f t="shared" si="6"/>
        <v>0</v>
      </c>
      <c r="AI218" cm="1">
        <f t="array" ref="AI218">IF(OR(R218={"NS","NA"},Y94={"NS","NA"}),0,IF(R218&lt;=Y94,0,1))</f>
        <v>0</v>
      </c>
      <c r="AJ218" cm="1">
        <f t="array" ref="AJ218">IF(OR(R218={"NS","NA"},AK218={"NS","NA"}),0,IF(R218&lt;=AK218,0,1))</f>
        <v>0</v>
      </c>
      <c r="AK218">
        <f t="shared" si="7"/>
        <v>0</v>
      </c>
      <c r="AL218" cm="1">
        <f t="array" ref="AL218">IF(OR(S218={"NS","NA"},$R218={"NS","NA"}),0,IF(S218&lt;=$R218,0,1))</f>
        <v>0</v>
      </c>
      <c r="AM218" cm="1">
        <f t="array" ref="AM218">IF(OR(T218={"NS","NA"},$R218={"NS","NA"}),0,IF(T218&lt;=$R218,0,1))</f>
        <v>0</v>
      </c>
      <c r="AN218" cm="1">
        <f t="array" ref="AN218">IF(OR(U218={"NS","NA"},$R218={"NS","NA"}),0,IF(U218&lt;=$R218,0,1))</f>
        <v>0</v>
      </c>
      <c r="AO218" cm="1">
        <f t="array" ref="AO218">IF(OR(V218={"NS","NA"},$R218={"NS","NA"}),0,IF(V218&lt;=$R218,0,1))</f>
        <v>0</v>
      </c>
      <c r="AP218" cm="1">
        <f t="array" ref="AP218">IF(OR(W218={"NS","NA"},$R218={"NS","NA"}),0,IF(W218&lt;=$R218,0,1))</f>
        <v>0</v>
      </c>
      <c r="AQ218" cm="1">
        <f t="array" ref="AQ218">IF(OR(X218={"NS","NA"},$R218={"NS","NA"}),0,IF(X218&lt;=$R218,0,1))</f>
        <v>0</v>
      </c>
      <c r="AR218" cm="1">
        <f t="array" ref="AR218">IF(OR(Y218={"NS","NA"},$R218={"NS","NA"}),0,IF(Y218&lt;=$R218,0,1))</f>
        <v>0</v>
      </c>
      <c r="AS218" cm="1">
        <f t="array" ref="AS218">IF(OR(Z218={"NS","NA"},$R218={"NS","NA"}),0,IF(Z218&lt;=$R218,0,1))</f>
        <v>0</v>
      </c>
    </row>
    <row r="219" spans="1:45" ht="18" customHeight="1">
      <c r="A219" s="21"/>
      <c r="B219" s="5"/>
      <c r="C219" s="588"/>
      <c r="D219" s="664" t="s">
        <v>2160</v>
      </c>
      <c r="E219" s="731" t="s">
        <v>1461</v>
      </c>
      <c r="F219" s="731"/>
      <c r="G219" s="518" t="s">
        <v>1462</v>
      </c>
      <c r="H219" s="519"/>
      <c r="I219" s="519"/>
      <c r="J219" s="519"/>
      <c r="K219" s="519"/>
      <c r="L219" s="519"/>
      <c r="M219" s="520"/>
      <c r="N219" s="412"/>
      <c r="O219" s="393"/>
      <c r="P219" s="393"/>
      <c r="Q219" s="413"/>
      <c r="R219" s="27"/>
      <c r="S219" s="27"/>
      <c r="T219" s="27"/>
      <c r="U219" s="27"/>
      <c r="V219" s="27"/>
      <c r="W219" s="27"/>
      <c r="X219" s="27"/>
      <c r="Y219" s="27"/>
      <c r="Z219" s="27"/>
      <c r="AA219" s="466"/>
      <c r="AB219" s="466"/>
      <c r="AC219" s="466"/>
      <c r="AD219" s="466"/>
      <c r="AE219"/>
      <c r="AG219">
        <f t="shared" si="5"/>
        <v>0</v>
      </c>
      <c r="AH219">
        <f t="shared" si="6"/>
        <v>0</v>
      </c>
      <c r="AI219" cm="1">
        <f t="array" ref="AI219">IF(OR(R219={"NS","NA"},Y95={"NS","NA"}),0,IF(R219&lt;=Y95,0,1))</f>
        <v>0</v>
      </c>
      <c r="AJ219" cm="1">
        <f t="array" ref="AJ219">IF(OR(R219={"NS","NA"},AK219={"NS","NA"}),0,IF(R219&lt;=AK219,0,1))</f>
        <v>0</v>
      </c>
      <c r="AK219">
        <f t="shared" si="7"/>
        <v>0</v>
      </c>
      <c r="AL219" cm="1">
        <f t="array" ref="AL219">IF(OR(S219={"NS","NA"},$R219={"NS","NA"}),0,IF(S219&lt;=$R219,0,1))</f>
        <v>0</v>
      </c>
      <c r="AM219" cm="1">
        <f t="array" ref="AM219">IF(OR(T219={"NS","NA"},$R219={"NS","NA"}),0,IF(T219&lt;=$R219,0,1))</f>
        <v>0</v>
      </c>
      <c r="AN219" cm="1">
        <f t="array" ref="AN219">IF(OR(U219={"NS","NA"},$R219={"NS","NA"}),0,IF(U219&lt;=$R219,0,1))</f>
        <v>0</v>
      </c>
      <c r="AO219" cm="1">
        <f t="array" ref="AO219">IF(OR(V219={"NS","NA"},$R219={"NS","NA"}),0,IF(V219&lt;=$R219,0,1))</f>
        <v>0</v>
      </c>
      <c r="AP219" cm="1">
        <f t="array" ref="AP219">IF(OR(W219={"NS","NA"},$R219={"NS","NA"}),0,IF(W219&lt;=$R219,0,1))</f>
        <v>0</v>
      </c>
      <c r="AQ219" cm="1">
        <f t="array" ref="AQ219">IF(OR(X219={"NS","NA"},$R219={"NS","NA"}),0,IF(X219&lt;=$R219,0,1))</f>
        <v>0</v>
      </c>
      <c r="AR219" cm="1">
        <f t="array" ref="AR219">IF(OR(Y219={"NS","NA"},$R219={"NS","NA"}),0,IF(Y219&lt;=$R219,0,1))</f>
        <v>0</v>
      </c>
      <c r="AS219" cm="1">
        <f t="array" ref="AS219">IF(OR(Z219={"NS","NA"},$R219={"NS","NA"}),0,IF(Z219&lt;=$R219,0,1))</f>
        <v>0</v>
      </c>
    </row>
    <row r="220" spans="1:45" ht="18" customHeight="1">
      <c r="A220" s="21"/>
      <c r="B220" s="5"/>
      <c r="C220" s="588"/>
      <c r="D220" s="665"/>
      <c r="E220" s="731" t="s">
        <v>1463</v>
      </c>
      <c r="F220" s="731"/>
      <c r="G220" s="518" t="s">
        <v>1464</v>
      </c>
      <c r="H220" s="519"/>
      <c r="I220" s="519"/>
      <c r="J220" s="519"/>
      <c r="K220" s="519"/>
      <c r="L220" s="519"/>
      <c r="M220" s="520"/>
      <c r="N220" s="412"/>
      <c r="O220" s="393"/>
      <c r="P220" s="393"/>
      <c r="Q220" s="413"/>
      <c r="R220" s="27"/>
      <c r="S220" s="27"/>
      <c r="T220" s="27"/>
      <c r="U220" s="27"/>
      <c r="V220" s="27"/>
      <c r="W220" s="27"/>
      <c r="X220" s="27"/>
      <c r="Y220" s="27"/>
      <c r="Z220" s="27"/>
      <c r="AA220" s="466"/>
      <c r="AB220" s="466"/>
      <c r="AC220" s="466"/>
      <c r="AD220" s="466"/>
      <c r="AE220"/>
      <c r="AG220">
        <f t="shared" si="5"/>
        <v>0</v>
      </c>
      <c r="AH220">
        <f t="shared" si="6"/>
        <v>0</v>
      </c>
      <c r="AI220" cm="1">
        <f t="array" ref="AI220">IF(OR(R220={"NS","NA"},Y96={"NS","NA"}),0,IF(R220&lt;=Y96,0,1))</f>
        <v>0</v>
      </c>
      <c r="AJ220" cm="1">
        <f t="array" ref="AJ220">IF(OR(R220={"NS","NA"},AK220={"NS","NA"}),0,IF(R220&lt;=AK220,0,1))</f>
        <v>0</v>
      </c>
      <c r="AK220">
        <f t="shared" si="7"/>
        <v>0</v>
      </c>
      <c r="AL220" cm="1">
        <f t="array" ref="AL220">IF(OR(S220={"NS","NA"},$R220={"NS","NA"}),0,IF(S220&lt;=$R220,0,1))</f>
        <v>0</v>
      </c>
      <c r="AM220" cm="1">
        <f t="array" ref="AM220">IF(OR(T220={"NS","NA"},$R220={"NS","NA"}),0,IF(T220&lt;=$R220,0,1))</f>
        <v>0</v>
      </c>
      <c r="AN220" cm="1">
        <f t="array" ref="AN220">IF(OR(U220={"NS","NA"},$R220={"NS","NA"}),0,IF(U220&lt;=$R220,0,1))</f>
        <v>0</v>
      </c>
      <c r="AO220" cm="1">
        <f t="array" ref="AO220">IF(OR(V220={"NS","NA"},$R220={"NS","NA"}),0,IF(V220&lt;=$R220,0,1))</f>
        <v>0</v>
      </c>
      <c r="AP220" cm="1">
        <f t="array" ref="AP220">IF(OR(W220={"NS","NA"},$R220={"NS","NA"}),0,IF(W220&lt;=$R220,0,1))</f>
        <v>0</v>
      </c>
      <c r="AQ220" cm="1">
        <f t="array" ref="AQ220">IF(OR(X220={"NS","NA"},$R220={"NS","NA"}),0,IF(X220&lt;=$R220,0,1))</f>
        <v>0</v>
      </c>
      <c r="AR220" cm="1">
        <f t="array" ref="AR220">IF(OR(Y220={"NS","NA"},$R220={"NS","NA"}),0,IF(Y220&lt;=$R220,0,1))</f>
        <v>0</v>
      </c>
      <c r="AS220" cm="1">
        <f t="array" ref="AS220">IF(OR(Z220={"NS","NA"},$R220={"NS","NA"}),0,IF(Z220&lt;=$R220,0,1))</f>
        <v>0</v>
      </c>
    </row>
    <row r="221" spans="1:45" ht="18" customHeight="1">
      <c r="A221" s="21"/>
      <c r="B221" s="5"/>
      <c r="C221" s="588"/>
      <c r="D221" s="665"/>
      <c r="E221" s="731" t="s">
        <v>1465</v>
      </c>
      <c r="F221" s="731"/>
      <c r="G221" s="518" t="s">
        <v>1466</v>
      </c>
      <c r="H221" s="519"/>
      <c r="I221" s="519"/>
      <c r="J221" s="519"/>
      <c r="K221" s="519"/>
      <c r="L221" s="519"/>
      <c r="M221" s="520"/>
      <c r="N221" s="412"/>
      <c r="O221" s="393"/>
      <c r="P221" s="393"/>
      <c r="Q221" s="413"/>
      <c r="R221" s="27"/>
      <c r="S221" s="27"/>
      <c r="T221" s="27"/>
      <c r="U221" s="27"/>
      <c r="V221" s="27"/>
      <c r="W221" s="27"/>
      <c r="X221" s="27"/>
      <c r="Y221" s="27"/>
      <c r="Z221" s="27"/>
      <c r="AA221" s="466"/>
      <c r="AB221" s="466"/>
      <c r="AC221" s="466"/>
      <c r="AD221" s="466"/>
      <c r="AE221"/>
      <c r="AG221">
        <f t="shared" si="5"/>
        <v>0</v>
      </c>
      <c r="AH221">
        <f t="shared" si="6"/>
        <v>0</v>
      </c>
      <c r="AI221" cm="1">
        <f t="array" ref="AI221">IF(OR(R221={"NS","NA"},Y97={"NS","NA"}),0,IF(R221&lt;=Y97,0,1))</f>
        <v>0</v>
      </c>
      <c r="AJ221" cm="1">
        <f t="array" ref="AJ221">IF(OR(R221={"NS","NA"},AK221={"NS","NA"}),0,IF(R221&lt;=AK221,0,1))</f>
        <v>0</v>
      </c>
      <c r="AK221">
        <f t="shared" si="7"/>
        <v>0</v>
      </c>
      <c r="AL221" cm="1">
        <f t="array" ref="AL221">IF(OR(S221={"NS","NA"},$R221={"NS","NA"}),0,IF(S221&lt;=$R221,0,1))</f>
        <v>0</v>
      </c>
      <c r="AM221" cm="1">
        <f t="array" ref="AM221">IF(OR(T221={"NS","NA"},$R221={"NS","NA"}),0,IF(T221&lt;=$R221,0,1))</f>
        <v>0</v>
      </c>
      <c r="AN221" cm="1">
        <f t="array" ref="AN221">IF(OR(U221={"NS","NA"},$R221={"NS","NA"}),0,IF(U221&lt;=$R221,0,1))</f>
        <v>0</v>
      </c>
      <c r="AO221" cm="1">
        <f t="array" ref="AO221">IF(OR(V221={"NS","NA"},$R221={"NS","NA"}),0,IF(V221&lt;=$R221,0,1))</f>
        <v>0</v>
      </c>
      <c r="AP221" cm="1">
        <f t="array" ref="AP221">IF(OR(W221={"NS","NA"},$R221={"NS","NA"}),0,IF(W221&lt;=$R221,0,1))</f>
        <v>0</v>
      </c>
      <c r="AQ221" cm="1">
        <f t="array" ref="AQ221">IF(OR(X221={"NS","NA"},$R221={"NS","NA"}),0,IF(X221&lt;=$R221,0,1))</f>
        <v>0</v>
      </c>
      <c r="AR221" cm="1">
        <f t="array" ref="AR221">IF(OR(Y221={"NS","NA"},$R221={"NS","NA"}),0,IF(Y221&lt;=$R221,0,1))</f>
        <v>0</v>
      </c>
      <c r="AS221" cm="1">
        <f t="array" ref="AS221">IF(OR(Z221={"NS","NA"},$R221={"NS","NA"}),0,IF(Z221&lt;=$R221,0,1))</f>
        <v>0</v>
      </c>
    </row>
    <row r="222" spans="1:45" ht="18" customHeight="1">
      <c r="A222" s="21"/>
      <c r="B222" s="5"/>
      <c r="C222" s="588"/>
      <c r="D222" s="665"/>
      <c r="E222" s="731" t="s">
        <v>1467</v>
      </c>
      <c r="F222" s="731"/>
      <c r="G222" s="518" t="s">
        <v>1496</v>
      </c>
      <c r="H222" s="519"/>
      <c r="I222" s="519"/>
      <c r="J222" s="519"/>
      <c r="K222" s="519"/>
      <c r="L222" s="519"/>
      <c r="M222" s="520"/>
      <c r="N222" s="412"/>
      <c r="O222" s="393"/>
      <c r="P222" s="393"/>
      <c r="Q222" s="413"/>
      <c r="R222" s="27"/>
      <c r="S222" s="27"/>
      <c r="T222" s="27"/>
      <c r="U222" s="27"/>
      <c r="V222" s="27"/>
      <c r="W222" s="27"/>
      <c r="X222" s="27"/>
      <c r="Y222" s="27"/>
      <c r="Z222" s="27"/>
      <c r="AA222" s="466"/>
      <c r="AB222" s="466"/>
      <c r="AC222" s="466"/>
      <c r="AD222" s="466"/>
      <c r="AE222"/>
      <c r="AG222">
        <f t="shared" si="5"/>
        <v>0</v>
      </c>
      <c r="AH222">
        <f t="shared" si="6"/>
        <v>0</v>
      </c>
      <c r="AI222" cm="1">
        <f t="array" ref="AI222">IF(OR(R222={"NS","NA"},Y98={"NS","NA"}),0,IF(R222&lt;=Y98,0,1))</f>
        <v>0</v>
      </c>
      <c r="AJ222" cm="1">
        <f t="array" ref="AJ222">IF(OR(R222={"NS","NA"},AK222={"NS","NA"}),0,IF(R222&lt;=AK222,0,1))</f>
        <v>0</v>
      </c>
      <c r="AK222">
        <f t="shared" si="7"/>
        <v>0</v>
      </c>
      <c r="AL222" cm="1">
        <f t="array" ref="AL222">IF(OR(S222={"NS","NA"},$R222={"NS","NA"}),0,IF(S222&lt;=$R222,0,1))</f>
        <v>0</v>
      </c>
      <c r="AM222" cm="1">
        <f t="array" ref="AM222">IF(OR(T222={"NS","NA"},$R222={"NS","NA"}),0,IF(T222&lt;=$R222,0,1))</f>
        <v>0</v>
      </c>
      <c r="AN222" cm="1">
        <f t="array" ref="AN222">IF(OR(U222={"NS","NA"},$R222={"NS","NA"}),0,IF(U222&lt;=$R222,0,1))</f>
        <v>0</v>
      </c>
      <c r="AO222" cm="1">
        <f t="array" ref="AO222">IF(OR(V222={"NS","NA"},$R222={"NS","NA"}),0,IF(V222&lt;=$R222,0,1))</f>
        <v>0</v>
      </c>
      <c r="AP222" cm="1">
        <f t="array" ref="AP222">IF(OR(W222={"NS","NA"},$R222={"NS","NA"}),0,IF(W222&lt;=$R222,0,1))</f>
        <v>0</v>
      </c>
      <c r="AQ222" cm="1">
        <f t="array" ref="AQ222">IF(OR(X222={"NS","NA"},$R222={"NS","NA"}),0,IF(X222&lt;=$R222,0,1))</f>
        <v>0</v>
      </c>
      <c r="AR222" cm="1">
        <f t="array" ref="AR222">IF(OR(Y222={"NS","NA"},$R222={"NS","NA"}),0,IF(Y222&lt;=$R222,0,1))</f>
        <v>0</v>
      </c>
      <c r="AS222" cm="1">
        <f t="array" ref="AS222">IF(OR(Z222={"NS","NA"},$R222={"NS","NA"}),0,IF(Z222&lt;=$R222,0,1))</f>
        <v>0</v>
      </c>
    </row>
    <row r="223" spans="1:45" ht="18" customHeight="1">
      <c r="A223" s="21"/>
      <c r="B223" s="5"/>
      <c r="C223" s="588"/>
      <c r="D223" s="665"/>
      <c r="E223" s="731" t="s">
        <v>2075</v>
      </c>
      <c r="F223" s="731"/>
      <c r="G223" s="518" t="s">
        <v>2076</v>
      </c>
      <c r="H223" s="519"/>
      <c r="I223" s="519"/>
      <c r="J223" s="519"/>
      <c r="K223" s="519"/>
      <c r="L223" s="519"/>
      <c r="M223" s="520"/>
      <c r="N223" s="412"/>
      <c r="O223" s="393"/>
      <c r="P223" s="393"/>
      <c r="Q223" s="413"/>
      <c r="R223" s="27"/>
      <c r="S223" s="27"/>
      <c r="T223" s="27"/>
      <c r="U223" s="27"/>
      <c r="V223" s="27"/>
      <c r="W223" s="27"/>
      <c r="X223" s="27"/>
      <c r="Y223" s="27"/>
      <c r="Z223" s="27"/>
      <c r="AA223" s="466"/>
      <c r="AB223" s="466"/>
      <c r="AC223" s="466"/>
      <c r="AD223" s="466"/>
      <c r="AE223"/>
      <c r="AG223">
        <f t="shared" si="5"/>
        <v>0</v>
      </c>
      <c r="AH223">
        <f t="shared" si="6"/>
        <v>0</v>
      </c>
      <c r="AI223" cm="1">
        <f t="array" ref="AI223">IF(OR(R223={"NS","NA"},Y99={"NS","NA"}),0,IF(R223&lt;=Y99,0,1))</f>
        <v>0</v>
      </c>
      <c r="AJ223" cm="1">
        <f t="array" ref="AJ223">IF(OR(R223={"NS","NA"},AK223={"NS","NA"}),0,IF(R223&lt;=AK223,0,1))</f>
        <v>0</v>
      </c>
      <c r="AK223">
        <f t="shared" si="7"/>
        <v>0</v>
      </c>
      <c r="AL223" cm="1">
        <f t="array" ref="AL223">IF(OR(S223={"NS","NA"},$R223={"NS","NA"}),0,IF(S223&lt;=$R223,0,1))</f>
        <v>0</v>
      </c>
      <c r="AM223" cm="1">
        <f t="array" ref="AM223">IF(OR(T223={"NS","NA"},$R223={"NS","NA"}),0,IF(T223&lt;=$R223,0,1))</f>
        <v>0</v>
      </c>
      <c r="AN223" cm="1">
        <f t="array" ref="AN223">IF(OR(U223={"NS","NA"},$R223={"NS","NA"}),0,IF(U223&lt;=$R223,0,1))</f>
        <v>0</v>
      </c>
      <c r="AO223" cm="1">
        <f t="array" ref="AO223">IF(OR(V223={"NS","NA"},$R223={"NS","NA"}),0,IF(V223&lt;=$R223,0,1))</f>
        <v>0</v>
      </c>
      <c r="AP223" cm="1">
        <f t="array" ref="AP223">IF(OR(W223={"NS","NA"},$R223={"NS","NA"}),0,IF(W223&lt;=$R223,0,1))</f>
        <v>0</v>
      </c>
      <c r="AQ223" cm="1">
        <f t="array" ref="AQ223">IF(OR(X223={"NS","NA"},$R223={"NS","NA"}),0,IF(X223&lt;=$R223,0,1))</f>
        <v>0</v>
      </c>
      <c r="AR223" cm="1">
        <f t="array" ref="AR223">IF(OR(Y223={"NS","NA"},$R223={"NS","NA"}),0,IF(Y223&lt;=$R223,0,1))</f>
        <v>0</v>
      </c>
      <c r="AS223" cm="1">
        <f t="array" ref="AS223">IF(OR(Z223={"NS","NA"},$R223={"NS","NA"}),0,IF(Z223&lt;=$R223,0,1))</f>
        <v>0</v>
      </c>
    </row>
    <row r="224" spans="1:45" ht="24" customHeight="1">
      <c r="A224" s="21"/>
      <c r="B224" s="5"/>
      <c r="C224" s="588"/>
      <c r="D224" s="414" t="s">
        <v>1469</v>
      </c>
      <c r="E224" s="414"/>
      <c r="F224" s="414"/>
      <c r="G224" s="518" t="s">
        <v>1470</v>
      </c>
      <c r="H224" s="519"/>
      <c r="I224" s="519"/>
      <c r="J224" s="519"/>
      <c r="K224" s="519"/>
      <c r="L224" s="519"/>
      <c r="M224" s="520"/>
      <c r="N224" s="412"/>
      <c r="O224" s="393"/>
      <c r="P224" s="393"/>
      <c r="Q224" s="413"/>
      <c r="R224" s="27"/>
      <c r="S224" s="27"/>
      <c r="T224" s="27"/>
      <c r="U224" s="27"/>
      <c r="V224" s="27"/>
      <c r="W224" s="27"/>
      <c r="X224" s="27"/>
      <c r="Y224" s="27"/>
      <c r="Z224" s="27"/>
      <c r="AA224" s="466"/>
      <c r="AB224" s="466"/>
      <c r="AC224" s="466"/>
      <c r="AD224" s="466"/>
      <c r="AE224"/>
      <c r="AG224">
        <f t="shared" si="5"/>
        <v>0</v>
      </c>
      <c r="AH224">
        <f t="shared" si="6"/>
        <v>0</v>
      </c>
      <c r="AI224" cm="1">
        <f t="array" ref="AI224">IF(OR(R224={"NS","NA"},Y100={"NS","NA"}),0,IF(R224&lt;=Y100,0,1))</f>
        <v>0</v>
      </c>
      <c r="AJ224" cm="1">
        <f t="array" ref="AJ224">IF(OR(R224={"NS","NA"},AK224={"NS","NA"}),0,IF(R224&lt;=AK224,0,1))</f>
        <v>0</v>
      </c>
      <c r="AK224">
        <f t="shared" si="7"/>
        <v>0</v>
      </c>
      <c r="AL224" cm="1">
        <f t="array" ref="AL224">IF(OR(S224={"NS","NA"},$R224={"NS","NA"}),0,IF(S224&lt;=$R224,0,1))</f>
        <v>0</v>
      </c>
      <c r="AM224" cm="1">
        <f t="array" ref="AM224">IF(OR(T224={"NS","NA"},$R224={"NS","NA"}),0,IF(T224&lt;=$R224,0,1))</f>
        <v>0</v>
      </c>
      <c r="AN224" cm="1">
        <f t="array" ref="AN224">IF(OR(U224={"NS","NA"},$R224={"NS","NA"}),0,IF(U224&lt;=$R224,0,1))</f>
        <v>0</v>
      </c>
      <c r="AO224" cm="1">
        <f t="array" ref="AO224">IF(OR(V224={"NS","NA"},$R224={"NS","NA"}),0,IF(V224&lt;=$R224,0,1))</f>
        <v>0</v>
      </c>
      <c r="AP224" cm="1">
        <f t="array" ref="AP224">IF(OR(W224={"NS","NA"},$R224={"NS","NA"}),0,IF(W224&lt;=$R224,0,1))</f>
        <v>0</v>
      </c>
      <c r="AQ224" cm="1">
        <f t="array" ref="AQ224">IF(OR(X224={"NS","NA"},$R224={"NS","NA"}),0,IF(X224&lt;=$R224,0,1))</f>
        <v>0</v>
      </c>
      <c r="AR224" cm="1">
        <f t="array" ref="AR224">IF(OR(Y224={"NS","NA"},$R224={"NS","NA"}),0,IF(Y224&lt;=$R224,0,1))</f>
        <v>0</v>
      </c>
      <c r="AS224" cm="1">
        <f t="array" ref="AS224">IF(OR(Z224={"NS","NA"},$R224={"NS","NA"}),0,IF(Z224&lt;=$R224,0,1))</f>
        <v>0</v>
      </c>
    </row>
    <row r="225" spans="1:45" ht="15" customHeight="1">
      <c r="A225" s="21"/>
      <c r="B225" s="5"/>
      <c r="C225" s="588"/>
      <c r="D225" s="414" t="s">
        <v>1471</v>
      </c>
      <c r="E225" s="414"/>
      <c r="F225" s="414"/>
      <c r="G225" s="518" t="s">
        <v>1497</v>
      </c>
      <c r="H225" s="519"/>
      <c r="I225" s="519"/>
      <c r="J225" s="519"/>
      <c r="K225" s="519"/>
      <c r="L225" s="519"/>
      <c r="M225" s="520"/>
      <c r="N225" s="412"/>
      <c r="O225" s="393"/>
      <c r="P225" s="393"/>
      <c r="Q225" s="413"/>
      <c r="R225" s="27"/>
      <c r="S225" s="27"/>
      <c r="T225" s="27"/>
      <c r="U225" s="27"/>
      <c r="V225" s="27"/>
      <c r="W225" s="27"/>
      <c r="X225" s="27"/>
      <c r="Y225" s="27"/>
      <c r="Z225" s="27"/>
      <c r="AA225" s="466"/>
      <c r="AB225" s="466"/>
      <c r="AC225" s="466"/>
      <c r="AD225" s="466"/>
      <c r="AE225"/>
      <c r="AG225">
        <f t="shared" si="5"/>
        <v>0</v>
      </c>
      <c r="AH225">
        <f t="shared" si="6"/>
        <v>0</v>
      </c>
      <c r="AI225" cm="1">
        <f t="array" ref="AI225">IF(OR(R225={"NS","NA"},Y101={"NS","NA"}),0,IF(R225&lt;=Y101,0,1))</f>
        <v>0</v>
      </c>
      <c r="AJ225" cm="1">
        <f t="array" ref="AJ225">IF(OR(R225={"NS","NA"},AK225={"NS","NA"}),0,IF(R225&lt;=AK225,0,1))</f>
        <v>0</v>
      </c>
      <c r="AK225">
        <f t="shared" si="7"/>
        <v>0</v>
      </c>
      <c r="AL225" cm="1">
        <f t="array" ref="AL225">IF(OR(S225={"NS","NA"},$R225={"NS","NA"}),0,IF(S225&lt;=$R225,0,1))</f>
        <v>0</v>
      </c>
      <c r="AM225" cm="1">
        <f t="array" ref="AM225">IF(OR(T225={"NS","NA"},$R225={"NS","NA"}),0,IF(T225&lt;=$R225,0,1))</f>
        <v>0</v>
      </c>
      <c r="AN225" cm="1">
        <f t="array" ref="AN225">IF(OR(U225={"NS","NA"},$R225={"NS","NA"}),0,IF(U225&lt;=$R225,0,1))</f>
        <v>0</v>
      </c>
      <c r="AO225" cm="1">
        <f t="array" ref="AO225">IF(OR(V225={"NS","NA"},$R225={"NS","NA"}),0,IF(V225&lt;=$R225,0,1))</f>
        <v>0</v>
      </c>
      <c r="AP225" cm="1">
        <f t="array" ref="AP225">IF(OR(W225={"NS","NA"},$R225={"NS","NA"}),0,IF(W225&lt;=$R225,0,1))</f>
        <v>0</v>
      </c>
      <c r="AQ225" cm="1">
        <f t="array" ref="AQ225">IF(OR(X225={"NS","NA"},$R225={"NS","NA"}),0,IF(X225&lt;=$R225,0,1))</f>
        <v>0</v>
      </c>
      <c r="AR225" cm="1">
        <f t="array" ref="AR225">IF(OR(Y225={"NS","NA"},$R225={"NS","NA"}),0,IF(Y225&lt;=$R225,0,1))</f>
        <v>0</v>
      </c>
      <c r="AS225" cm="1">
        <f t="array" ref="AS225">IF(OR(Z225={"NS","NA"},$R225={"NS","NA"}),0,IF(Z225&lt;=$R225,0,1))</f>
        <v>0</v>
      </c>
    </row>
    <row r="226" spans="1:45" ht="15" customHeight="1">
      <c r="A226" s="159"/>
      <c r="B226" s="7"/>
      <c r="C226" s="588" t="s">
        <v>1473</v>
      </c>
      <c r="D226" s="414" t="s">
        <v>749</v>
      </c>
      <c r="E226" s="414"/>
      <c r="F226" s="414"/>
      <c r="G226" s="518" t="s">
        <v>1474</v>
      </c>
      <c r="H226" s="519"/>
      <c r="I226" s="519"/>
      <c r="J226" s="519"/>
      <c r="K226" s="519"/>
      <c r="L226" s="519"/>
      <c r="M226" s="520"/>
      <c r="N226" s="412"/>
      <c r="O226" s="393"/>
      <c r="P226" s="393"/>
      <c r="Q226" s="413"/>
      <c r="R226" s="27"/>
      <c r="S226" s="27"/>
      <c r="T226" s="27"/>
      <c r="U226" s="27"/>
      <c r="V226" s="27"/>
      <c r="W226" s="27"/>
      <c r="X226" s="27"/>
      <c r="Y226" s="27"/>
      <c r="Z226" s="27"/>
      <c r="AA226" s="466"/>
      <c r="AB226" s="466"/>
      <c r="AC226" s="466"/>
      <c r="AD226" s="466"/>
      <c r="AE226"/>
      <c r="AG226">
        <f t="shared" si="5"/>
        <v>0</v>
      </c>
      <c r="AH226">
        <f t="shared" si="6"/>
        <v>0</v>
      </c>
      <c r="AI226" cm="1">
        <f t="array" ref="AI226">IF(OR(R226={"NS","NA"},Y102={"NS","NA"}),0,IF(R226&lt;=Y102,0,1))</f>
        <v>0</v>
      </c>
      <c r="AJ226" cm="1">
        <f t="array" ref="AJ226">IF(OR(R226={"NS","NA"},AK226={"NS","NA"}),0,IF(R226&lt;=AK226,0,1))</f>
        <v>0</v>
      </c>
      <c r="AK226">
        <f t="shared" si="7"/>
        <v>0</v>
      </c>
      <c r="AL226" cm="1">
        <f t="array" ref="AL226">IF(OR(S226={"NS","NA"},$R226={"NS","NA"}),0,IF(S226&lt;=$R226,0,1))</f>
        <v>0</v>
      </c>
      <c r="AM226" cm="1">
        <f t="array" ref="AM226">IF(OR(T226={"NS","NA"},$R226={"NS","NA"}),0,IF(T226&lt;=$R226,0,1))</f>
        <v>0</v>
      </c>
      <c r="AN226" cm="1">
        <f t="array" ref="AN226">IF(OR(U226={"NS","NA"},$R226={"NS","NA"}),0,IF(U226&lt;=$R226,0,1))</f>
        <v>0</v>
      </c>
      <c r="AO226" cm="1">
        <f t="array" ref="AO226">IF(OR(V226={"NS","NA"},$R226={"NS","NA"}),0,IF(V226&lt;=$R226,0,1))</f>
        <v>0</v>
      </c>
      <c r="AP226" cm="1">
        <f t="array" ref="AP226">IF(OR(W226={"NS","NA"},$R226={"NS","NA"}),0,IF(W226&lt;=$R226,0,1))</f>
        <v>0</v>
      </c>
      <c r="AQ226" cm="1">
        <f t="array" ref="AQ226">IF(OR(X226={"NS","NA"},$R226={"NS","NA"}),0,IF(X226&lt;=$R226,0,1))</f>
        <v>0</v>
      </c>
      <c r="AR226" cm="1">
        <f t="array" ref="AR226">IF(OR(Y226={"NS","NA"},$R226={"NS","NA"}),0,IF(Y226&lt;=$R226,0,1))</f>
        <v>0</v>
      </c>
      <c r="AS226" cm="1">
        <f t="array" ref="AS226">IF(OR(Z226={"NS","NA"},$R226={"NS","NA"}),0,IF(Z226&lt;=$R226,0,1))</f>
        <v>0</v>
      </c>
    </row>
    <row r="227" spans="1:45" ht="15" customHeight="1">
      <c r="A227" s="159"/>
      <c r="B227" s="7"/>
      <c r="C227" s="588"/>
      <c r="D227" s="414" t="s">
        <v>751</v>
      </c>
      <c r="E227" s="414"/>
      <c r="F227" s="414"/>
      <c r="G227" s="518" t="s">
        <v>1475</v>
      </c>
      <c r="H227" s="519"/>
      <c r="I227" s="519"/>
      <c r="J227" s="519"/>
      <c r="K227" s="519"/>
      <c r="L227" s="519"/>
      <c r="M227" s="520"/>
      <c r="N227" s="412"/>
      <c r="O227" s="393"/>
      <c r="P227" s="393"/>
      <c r="Q227" s="413"/>
      <c r="R227" s="27"/>
      <c r="S227" s="27"/>
      <c r="T227" s="27"/>
      <c r="U227" s="27"/>
      <c r="V227" s="27"/>
      <c r="W227" s="27"/>
      <c r="X227" s="27"/>
      <c r="Y227" s="27"/>
      <c r="Z227" s="27"/>
      <c r="AA227" s="466"/>
      <c r="AB227" s="466"/>
      <c r="AC227" s="466"/>
      <c r="AD227" s="466"/>
      <c r="AE227"/>
      <c r="AG227">
        <f t="shared" si="5"/>
        <v>0</v>
      </c>
      <c r="AH227">
        <f t="shared" si="6"/>
        <v>0</v>
      </c>
      <c r="AI227" cm="1">
        <f t="array" ref="AI227">IF(OR(R227={"NS","NA"},Y103={"NS","NA"}),0,IF(R227&lt;=Y103,0,1))</f>
        <v>0</v>
      </c>
      <c r="AJ227" cm="1">
        <f t="array" ref="AJ227">IF(OR(R227={"NS","NA"},AK227={"NS","NA"}),0,IF(R227&lt;=AK227,0,1))</f>
        <v>0</v>
      </c>
      <c r="AK227">
        <f t="shared" si="7"/>
        <v>0</v>
      </c>
      <c r="AL227" cm="1">
        <f t="array" ref="AL227">IF(OR(S227={"NS","NA"},$R227={"NS","NA"}),0,IF(S227&lt;=$R227,0,1))</f>
        <v>0</v>
      </c>
      <c r="AM227" cm="1">
        <f t="array" ref="AM227">IF(OR(T227={"NS","NA"},$R227={"NS","NA"}),0,IF(T227&lt;=$R227,0,1))</f>
        <v>0</v>
      </c>
      <c r="AN227" cm="1">
        <f t="array" ref="AN227">IF(OR(U227={"NS","NA"},$R227={"NS","NA"}),0,IF(U227&lt;=$R227,0,1))</f>
        <v>0</v>
      </c>
      <c r="AO227" cm="1">
        <f t="array" ref="AO227">IF(OR(V227={"NS","NA"},$R227={"NS","NA"}),0,IF(V227&lt;=$R227,0,1))</f>
        <v>0</v>
      </c>
      <c r="AP227" cm="1">
        <f t="array" ref="AP227">IF(OR(W227={"NS","NA"},$R227={"NS","NA"}),0,IF(W227&lt;=$R227,0,1))</f>
        <v>0</v>
      </c>
      <c r="AQ227" cm="1">
        <f t="array" ref="AQ227">IF(OR(X227={"NS","NA"},$R227={"NS","NA"}),0,IF(X227&lt;=$R227,0,1))</f>
        <v>0</v>
      </c>
      <c r="AR227" cm="1">
        <f t="array" ref="AR227">IF(OR(Y227={"NS","NA"},$R227={"NS","NA"}),0,IF(Y227&lt;=$R227,0,1))</f>
        <v>0</v>
      </c>
      <c r="AS227" cm="1">
        <f t="array" ref="AS227">IF(OR(Z227={"NS","NA"},$R227={"NS","NA"}),0,IF(Z227&lt;=$R227,0,1))</f>
        <v>0</v>
      </c>
    </row>
    <row r="228" spans="1:45" ht="15" customHeight="1">
      <c r="A228" s="159"/>
      <c r="B228" s="7"/>
      <c r="C228" s="588"/>
      <c r="D228" s="414" t="s">
        <v>753</v>
      </c>
      <c r="E228" s="414"/>
      <c r="F228" s="414"/>
      <c r="G228" s="518" t="s">
        <v>1476</v>
      </c>
      <c r="H228" s="519"/>
      <c r="I228" s="519"/>
      <c r="J228" s="519"/>
      <c r="K228" s="519"/>
      <c r="L228" s="519"/>
      <c r="M228" s="520"/>
      <c r="N228" s="412"/>
      <c r="O228" s="393"/>
      <c r="P228" s="393"/>
      <c r="Q228" s="413"/>
      <c r="R228" s="27"/>
      <c r="S228" s="27"/>
      <c r="T228" s="27"/>
      <c r="U228" s="27"/>
      <c r="V228" s="27"/>
      <c r="W228" s="27"/>
      <c r="X228" s="27"/>
      <c r="Y228" s="27"/>
      <c r="Z228" s="27"/>
      <c r="AA228" s="466"/>
      <c r="AB228" s="466"/>
      <c r="AC228" s="466"/>
      <c r="AD228" s="466"/>
      <c r="AE228"/>
      <c r="AG228">
        <f t="shared" si="5"/>
        <v>0</v>
      </c>
      <c r="AH228">
        <f t="shared" si="6"/>
        <v>0</v>
      </c>
      <c r="AI228" cm="1">
        <f t="array" ref="AI228">IF(OR(R228={"NS","NA"},Y104={"NS","NA"}),0,IF(R228&lt;=Y104,0,1))</f>
        <v>0</v>
      </c>
      <c r="AJ228" cm="1">
        <f t="array" ref="AJ228">IF(OR(R228={"NS","NA"},AK228={"NS","NA"}),0,IF(R228&lt;=AK228,0,1))</f>
        <v>0</v>
      </c>
      <c r="AK228">
        <f t="shared" si="7"/>
        <v>0</v>
      </c>
      <c r="AL228" cm="1">
        <f t="array" ref="AL228">IF(OR(S228={"NS","NA"},$R228={"NS","NA"}),0,IF(S228&lt;=$R228,0,1))</f>
        <v>0</v>
      </c>
      <c r="AM228" cm="1">
        <f t="array" ref="AM228">IF(OR(T228={"NS","NA"},$R228={"NS","NA"}),0,IF(T228&lt;=$R228,0,1))</f>
        <v>0</v>
      </c>
      <c r="AN228" cm="1">
        <f t="array" ref="AN228">IF(OR(U228={"NS","NA"},$R228={"NS","NA"}),0,IF(U228&lt;=$R228,0,1))</f>
        <v>0</v>
      </c>
      <c r="AO228" cm="1">
        <f t="array" ref="AO228">IF(OR(V228={"NS","NA"},$R228={"NS","NA"}),0,IF(V228&lt;=$R228,0,1))</f>
        <v>0</v>
      </c>
      <c r="AP228" cm="1">
        <f t="array" ref="AP228">IF(OR(W228={"NS","NA"},$R228={"NS","NA"}),0,IF(W228&lt;=$R228,0,1))</f>
        <v>0</v>
      </c>
      <c r="AQ228" cm="1">
        <f t="array" ref="AQ228">IF(OR(X228={"NS","NA"},$R228={"NS","NA"}),0,IF(X228&lt;=$R228,0,1))</f>
        <v>0</v>
      </c>
      <c r="AR228" cm="1">
        <f t="array" ref="AR228">IF(OR(Y228={"NS","NA"},$R228={"NS","NA"}),0,IF(Y228&lt;=$R228,0,1))</f>
        <v>0</v>
      </c>
      <c r="AS228" cm="1">
        <f t="array" ref="AS228">IF(OR(Z228={"NS","NA"},$R228={"NS","NA"}),0,IF(Z228&lt;=$R228,0,1))</f>
        <v>0</v>
      </c>
    </row>
    <row r="229" spans="1:45" ht="15" customHeight="1">
      <c r="A229" s="159"/>
      <c r="B229" s="7"/>
      <c r="C229" s="588"/>
      <c r="D229" s="414" t="s">
        <v>755</v>
      </c>
      <c r="E229" s="414"/>
      <c r="F229" s="414"/>
      <c r="G229" s="518" t="s">
        <v>1477</v>
      </c>
      <c r="H229" s="519"/>
      <c r="I229" s="519"/>
      <c r="J229" s="519"/>
      <c r="K229" s="519"/>
      <c r="L229" s="519"/>
      <c r="M229" s="520"/>
      <c r="N229" s="412"/>
      <c r="O229" s="393"/>
      <c r="P229" s="393"/>
      <c r="Q229" s="413"/>
      <c r="R229" s="27"/>
      <c r="S229" s="27"/>
      <c r="T229" s="27"/>
      <c r="U229" s="27"/>
      <c r="V229" s="27"/>
      <c r="W229" s="27"/>
      <c r="X229" s="27"/>
      <c r="Y229" s="27"/>
      <c r="Z229" s="27"/>
      <c r="AA229" s="466"/>
      <c r="AB229" s="466"/>
      <c r="AC229" s="466"/>
      <c r="AD229" s="466"/>
      <c r="AE229"/>
      <c r="AG229">
        <f t="shared" si="5"/>
        <v>0</v>
      </c>
      <c r="AH229">
        <f t="shared" si="6"/>
        <v>0</v>
      </c>
      <c r="AI229" cm="1">
        <f t="array" ref="AI229">IF(OR(R229={"NS","NA"},Y105={"NS","NA"}),0,IF(R229&lt;=Y105,0,1))</f>
        <v>0</v>
      </c>
      <c r="AJ229" cm="1">
        <f t="array" ref="AJ229">IF(OR(R229={"NS","NA"},AK229={"NS","NA"}),0,IF(R229&lt;=AK229,0,1))</f>
        <v>0</v>
      </c>
      <c r="AK229">
        <f t="shared" si="7"/>
        <v>0</v>
      </c>
      <c r="AL229" cm="1">
        <f t="array" ref="AL229">IF(OR(S229={"NS","NA"},$R229={"NS","NA"}),0,IF(S229&lt;=$R229,0,1))</f>
        <v>0</v>
      </c>
      <c r="AM229" cm="1">
        <f t="array" ref="AM229">IF(OR(T229={"NS","NA"},$R229={"NS","NA"}),0,IF(T229&lt;=$R229,0,1))</f>
        <v>0</v>
      </c>
      <c r="AN229" cm="1">
        <f t="array" ref="AN229">IF(OR(U229={"NS","NA"},$R229={"NS","NA"}),0,IF(U229&lt;=$R229,0,1))</f>
        <v>0</v>
      </c>
      <c r="AO229" cm="1">
        <f t="array" ref="AO229">IF(OR(V229={"NS","NA"},$R229={"NS","NA"}),0,IF(V229&lt;=$R229,0,1))</f>
        <v>0</v>
      </c>
      <c r="AP229" cm="1">
        <f t="array" ref="AP229">IF(OR(W229={"NS","NA"},$R229={"NS","NA"}),0,IF(W229&lt;=$R229,0,1))</f>
        <v>0</v>
      </c>
      <c r="AQ229" cm="1">
        <f t="array" ref="AQ229">IF(OR(X229={"NS","NA"},$R229={"NS","NA"}),0,IF(X229&lt;=$R229,0,1))</f>
        <v>0</v>
      </c>
      <c r="AR229" cm="1">
        <f t="array" ref="AR229">IF(OR(Y229={"NS","NA"},$R229={"NS","NA"}),0,IF(Y229&lt;=$R229,0,1))</f>
        <v>0</v>
      </c>
      <c r="AS229" cm="1">
        <f t="array" ref="AS229">IF(OR(Z229={"NS","NA"},$R229={"NS","NA"}),0,IF(Z229&lt;=$R229,0,1))</f>
        <v>0</v>
      </c>
    </row>
    <row r="230" spans="1:45" ht="24" customHeight="1">
      <c r="A230" s="159"/>
      <c r="B230" s="7"/>
      <c r="C230" s="588"/>
      <c r="D230" s="414" t="s">
        <v>757</v>
      </c>
      <c r="E230" s="414"/>
      <c r="F230" s="414"/>
      <c r="G230" s="518" t="s">
        <v>1478</v>
      </c>
      <c r="H230" s="519"/>
      <c r="I230" s="519"/>
      <c r="J230" s="519"/>
      <c r="K230" s="519"/>
      <c r="L230" s="519"/>
      <c r="M230" s="520"/>
      <c r="N230" s="412"/>
      <c r="O230" s="393"/>
      <c r="P230" s="393"/>
      <c r="Q230" s="413"/>
      <c r="R230" s="27"/>
      <c r="S230" s="27"/>
      <c r="T230" s="27"/>
      <c r="U230" s="27"/>
      <c r="V230" s="27"/>
      <c r="W230" s="27"/>
      <c r="X230" s="27"/>
      <c r="Y230" s="27"/>
      <c r="Z230" s="27"/>
      <c r="AA230" s="466"/>
      <c r="AB230" s="466"/>
      <c r="AC230" s="466"/>
      <c r="AD230" s="466"/>
      <c r="AE230"/>
      <c r="AG230">
        <f t="shared" si="5"/>
        <v>0</v>
      </c>
      <c r="AH230">
        <f t="shared" si="6"/>
        <v>0</v>
      </c>
      <c r="AI230" cm="1">
        <f t="array" ref="AI230">IF(OR(R230={"NS","NA"},Y106={"NS","NA"}),0,IF(R230&lt;=Y106,0,1))</f>
        <v>0</v>
      </c>
      <c r="AJ230" cm="1">
        <f t="array" ref="AJ230">IF(OR(R230={"NS","NA"},AK230={"NS","NA"}),0,IF(R230&lt;=AK230,0,1))</f>
        <v>0</v>
      </c>
      <c r="AK230">
        <f t="shared" si="7"/>
        <v>0</v>
      </c>
      <c r="AL230" cm="1">
        <f t="array" ref="AL230">IF(OR(S230={"NS","NA"},$R230={"NS","NA"}),0,IF(S230&lt;=$R230,0,1))</f>
        <v>0</v>
      </c>
      <c r="AM230" cm="1">
        <f t="array" ref="AM230">IF(OR(T230={"NS","NA"},$R230={"NS","NA"}),0,IF(T230&lt;=$R230,0,1))</f>
        <v>0</v>
      </c>
      <c r="AN230" cm="1">
        <f t="array" ref="AN230">IF(OR(U230={"NS","NA"},$R230={"NS","NA"}),0,IF(U230&lt;=$R230,0,1))</f>
        <v>0</v>
      </c>
      <c r="AO230" cm="1">
        <f t="array" ref="AO230">IF(OR(V230={"NS","NA"},$R230={"NS","NA"}),0,IF(V230&lt;=$R230,0,1))</f>
        <v>0</v>
      </c>
      <c r="AP230" cm="1">
        <f t="array" ref="AP230">IF(OR(W230={"NS","NA"},$R230={"NS","NA"}),0,IF(W230&lt;=$R230,0,1))</f>
        <v>0</v>
      </c>
      <c r="AQ230" cm="1">
        <f t="array" ref="AQ230">IF(OR(X230={"NS","NA"},$R230={"NS","NA"}),0,IF(X230&lt;=$R230,0,1))</f>
        <v>0</v>
      </c>
      <c r="AR230" cm="1">
        <f t="array" ref="AR230">IF(OR(Y230={"NS","NA"},$R230={"NS","NA"}),0,IF(Y230&lt;=$R230,0,1))</f>
        <v>0</v>
      </c>
      <c r="AS230" cm="1">
        <f t="array" ref="AS230">IF(OR(Z230={"NS","NA"},$R230={"NS","NA"}),0,IF(Z230&lt;=$R230,0,1))</f>
        <v>0</v>
      </c>
    </row>
    <row r="231" spans="1:45" ht="24" customHeight="1">
      <c r="A231" s="159"/>
      <c r="B231" s="7"/>
      <c r="C231" s="588"/>
      <c r="D231" s="414" t="s">
        <v>1479</v>
      </c>
      <c r="E231" s="414"/>
      <c r="F231" s="414"/>
      <c r="G231" s="518" t="s">
        <v>1480</v>
      </c>
      <c r="H231" s="519"/>
      <c r="I231" s="519"/>
      <c r="J231" s="519"/>
      <c r="K231" s="519"/>
      <c r="L231" s="519"/>
      <c r="M231" s="520"/>
      <c r="N231" s="412"/>
      <c r="O231" s="393"/>
      <c r="P231" s="393"/>
      <c r="Q231" s="413"/>
      <c r="R231" s="27"/>
      <c r="S231" s="27"/>
      <c r="T231" s="27"/>
      <c r="U231" s="27"/>
      <c r="V231" s="27"/>
      <c r="W231" s="27"/>
      <c r="X231" s="27"/>
      <c r="Y231" s="27"/>
      <c r="Z231" s="27"/>
      <c r="AA231" s="466"/>
      <c r="AB231" s="466"/>
      <c r="AC231" s="466"/>
      <c r="AD231" s="466"/>
      <c r="AE231"/>
      <c r="AG231">
        <f t="shared" si="5"/>
        <v>0</v>
      </c>
      <c r="AH231">
        <f t="shared" si="6"/>
        <v>0</v>
      </c>
      <c r="AI231" cm="1">
        <f t="array" ref="AI231">IF(OR(R231={"NS","NA"},Y107={"NS","NA"}),0,IF(R231&lt;=Y107,0,1))</f>
        <v>0</v>
      </c>
      <c r="AJ231" cm="1">
        <f t="array" ref="AJ231">IF(OR(R231={"NS","NA"},AK231={"NS","NA"}),0,IF(R231&lt;=AK231,0,1))</f>
        <v>0</v>
      </c>
      <c r="AK231">
        <f t="shared" si="7"/>
        <v>0</v>
      </c>
      <c r="AL231" cm="1">
        <f t="array" ref="AL231">IF(OR(S231={"NS","NA"},$R231={"NS","NA"}),0,IF(S231&lt;=$R231,0,1))</f>
        <v>0</v>
      </c>
      <c r="AM231" cm="1">
        <f t="array" ref="AM231">IF(OR(T231={"NS","NA"},$R231={"NS","NA"}),0,IF(T231&lt;=$R231,0,1))</f>
        <v>0</v>
      </c>
      <c r="AN231" cm="1">
        <f t="array" ref="AN231">IF(OR(U231={"NS","NA"},$R231={"NS","NA"}),0,IF(U231&lt;=$R231,0,1))</f>
        <v>0</v>
      </c>
      <c r="AO231" cm="1">
        <f t="array" ref="AO231">IF(OR(V231={"NS","NA"},$R231={"NS","NA"}),0,IF(V231&lt;=$R231,0,1))</f>
        <v>0</v>
      </c>
      <c r="AP231" cm="1">
        <f t="array" ref="AP231">IF(OR(W231={"NS","NA"},$R231={"NS","NA"}),0,IF(W231&lt;=$R231,0,1))</f>
        <v>0</v>
      </c>
      <c r="AQ231" cm="1">
        <f t="array" ref="AQ231">IF(OR(X231={"NS","NA"},$R231={"NS","NA"}),0,IF(X231&lt;=$R231,0,1))</f>
        <v>0</v>
      </c>
      <c r="AR231" cm="1">
        <f t="array" ref="AR231">IF(OR(Y231={"NS","NA"},$R231={"NS","NA"}),0,IF(Y231&lt;=$R231,0,1))</f>
        <v>0</v>
      </c>
      <c r="AS231" cm="1">
        <f t="array" ref="AS231">IF(OR(Z231={"NS","NA"},$R231={"NS","NA"}),0,IF(Z231&lt;=$R231,0,1))</f>
        <v>0</v>
      </c>
    </row>
    <row r="232" spans="1:45" ht="15" customHeight="1">
      <c r="A232" s="159"/>
      <c r="B232" s="7"/>
      <c r="C232" s="588"/>
      <c r="D232" s="414" t="s">
        <v>1481</v>
      </c>
      <c r="E232" s="414"/>
      <c r="F232" s="414"/>
      <c r="G232" s="518" t="s">
        <v>1482</v>
      </c>
      <c r="H232" s="519"/>
      <c r="I232" s="519"/>
      <c r="J232" s="519"/>
      <c r="K232" s="519"/>
      <c r="L232" s="519"/>
      <c r="M232" s="520"/>
      <c r="N232" s="412"/>
      <c r="O232" s="393"/>
      <c r="P232" s="393"/>
      <c r="Q232" s="413"/>
      <c r="R232" s="27"/>
      <c r="S232" s="27"/>
      <c r="T232" s="27"/>
      <c r="U232" s="27"/>
      <c r="V232" s="27"/>
      <c r="W232" s="27"/>
      <c r="X232" s="27"/>
      <c r="Y232" s="27"/>
      <c r="Z232" s="27"/>
      <c r="AA232" s="466"/>
      <c r="AB232" s="466"/>
      <c r="AC232" s="466"/>
      <c r="AD232" s="466"/>
      <c r="AE232"/>
      <c r="AG232">
        <f t="shared" si="5"/>
        <v>0</v>
      </c>
      <c r="AH232">
        <f t="shared" si="6"/>
        <v>0</v>
      </c>
      <c r="AI232" cm="1">
        <f t="array" ref="AI232">IF(OR(R232={"NS","NA"},Y108={"NS","NA"}),0,IF(R232&lt;=Y108,0,1))</f>
        <v>0</v>
      </c>
      <c r="AJ232" cm="1">
        <f t="array" ref="AJ232">IF(OR(R232={"NS","NA"},AK232={"NS","NA"}),0,IF(R232&lt;=AK232,0,1))</f>
        <v>0</v>
      </c>
      <c r="AK232">
        <f t="shared" si="7"/>
        <v>0</v>
      </c>
      <c r="AL232" cm="1">
        <f t="array" ref="AL232">IF(OR(S232={"NS","NA"},$R232={"NS","NA"}),0,IF(S232&lt;=$R232,0,1))</f>
        <v>0</v>
      </c>
      <c r="AM232" cm="1">
        <f t="array" ref="AM232">IF(OR(T232={"NS","NA"},$R232={"NS","NA"}),0,IF(T232&lt;=$R232,0,1))</f>
        <v>0</v>
      </c>
      <c r="AN232" cm="1">
        <f t="array" ref="AN232">IF(OR(U232={"NS","NA"},$R232={"NS","NA"}),0,IF(U232&lt;=$R232,0,1))</f>
        <v>0</v>
      </c>
      <c r="AO232" cm="1">
        <f t="array" ref="AO232">IF(OR(V232={"NS","NA"},$R232={"NS","NA"}),0,IF(V232&lt;=$R232,0,1))</f>
        <v>0</v>
      </c>
      <c r="AP232" cm="1">
        <f t="array" ref="AP232">IF(OR(W232={"NS","NA"},$R232={"NS","NA"}),0,IF(W232&lt;=$R232,0,1))</f>
        <v>0</v>
      </c>
      <c r="AQ232" cm="1">
        <f t="array" ref="AQ232">IF(OR(X232={"NS","NA"},$R232={"NS","NA"}),0,IF(X232&lt;=$R232,0,1))</f>
        <v>0</v>
      </c>
      <c r="AR232" cm="1">
        <f t="array" ref="AR232">IF(OR(Y232={"NS","NA"},$R232={"NS","NA"}),0,IF(Y232&lt;=$R232,0,1))</f>
        <v>0</v>
      </c>
      <c r="AS232" cm="1">
        <f t="array" ref="AS232">IF(OR(Z232={"NS","NA"},$R232={"NS","NA"}),0,IF(Z232&lt;=$R232,0,1))</f>
        <v>0</v>
      </c>
    </row>
    <row r="233" spans="1:45" ht="24" customHeight="1">
      <c r="A233" s="159"/>
      <c r="B233" s="7"/>
      <c r="C233" s="588"/>
      <c r="D233" s="414" t="s">
        <v>1483</v>
      </c>
      <c r="E233" s="414"/>
      <c r="F233" s="414"/>
      <c r="G233" s="518" t="s">
        <v>1484</v>
      </c>
      <c r="H233" s="519"/>
      <c r="I233" s="519"/>
      <c r="J233" s="519"/>
      <c r="K233" s="519"/>
      <c r="L233" s="519"/>
      <c r="M233" s="520"/>
      <c r="N233" s="412"/>
      <c r="O233" s="393"/>
      <c r="P233" s="393"/>
      <c r="Q233" s="413"/>
      <c r="R233" s="27"/>
      <c r="S233" s="27"/>
      <c r="T233" s="27"/>
      <c r="U233" s="27"/>
      <c r="V233" s="27"/>
      <c r="W233" s="27"/>
      <c r="X233" s="27"/>
      <c r="Y233" s="27"/>
      <c r="Z233" s="27"/>
      <c r="AA233" s="466"/>
      <c r="AB233" s="466"/>
      <c r="AC233" s="466"/>
      <c r="AD233" s="466"/>
      <c r="AE233"/>
      <c r="AG233">
        <f t="shared" si="5"/>
        <v>0</v>
      </c>
      <c r="AH233">
        <f t="shared" si="6"/>
        <v>0</v>
      </c>
      <c r="AI233" cm="1">
        <f t="array" ref="AI233">IF(OR(R233={"NS","NA"},Y109={"NS","NA"}),0,IF(R233&lt;=Y109,0,1))</f>
        <v>0</v>
      </c>
      <c r="AJ233" cm="1">
        <f t="array" ref="AJ233">IF(OR(R233={"NS","NA"},AK233={"NS","NA"}),0,IF(R233&lt;=AK233,0,1))</f>
        <v>0</v>
      </c>
      <c r="AK233">
        <f t="shared" si="7"/>
        <v>0</v>
      </c>
      <c r="AL233" cm="1">
        <f t="array" ref="AL233">IF(OR(S233={"NS","NA"},$R233={"NS","NA"}),0,IF(S233&lt;=$R233,0,1))</f>
        <v>0</v>
      </c>
      <c r="AM233" cm="1">
        <f t="array" ref="AM233">IF(OR(T233={"NS","NA"},$R233={"NS","NA"}),0,IF(T233&lt;=$R233,0,1))</f>
        <v>0</v>
      </c>
      <c r="AN233" cm="1">
        <f t="array" ref="AN233">IF(OR(U233={"NS","NA"},$R233={"NS","NA"}),0,IF(U233&lt;=$R233,0,1))</f>
        <v>0</v>
      </c>
      <c r="AO233" cm="1">
        <f t="array" ref="AO233">IF(OR(V233={"NS","NA"},$R233={"NS","NA"}),0,IF(V233&lt;=$R233,0,1))</f>
        <v>0</v>
      </c>
      <c r="AP233" cm="1">
        <f t="array" ref="AP233">IF(OR(W233={"NS","NA"},$R233={"NS","NA"}),0,IF(W233&lt;=$R233,0,1))</f>
        <v>0</v>
      </c>
      <c r="AQ233" cm="1">
        <f t="array" ref="AQ233">IF(OR(X233={"NS","NA"},$R233={"NS","NA"}),0,IF(X233&lt;=$R233,0,1))</f>
        <v>0</v>
      </c>
      <c r="AR233" cm="1">
        <f t="array" ref="AR233">IF(OR(Y233={"NS","NA"},$R233={"NS","NA"}),0,IF(Y233&lt;=$R233,0,1))</f>
        <v>0</v>
      </c>
      <c r="AS233" cm="1">
        <f t="array" ref="AS233">IF(OR(Z233={"NS","NA"},$R233={"NS","NA"}),0,IF(Z233&lt;=$R233,0,1))</f>
        <v>0</v>
      </c>
    </row>
    <row r="234" spans="1:45" ht="15" customHeight="1">
      <c r="A234" s="159"/>
      <c r="B234" s="7"/>
      <c r="C234" s="588"/>
      <c r="D234" s="414" t="s">
        <v>1485</v>
      </c>
      <c r="E234" s="414"/>
      <c r="F234" s="414"/>
      <c r="G234" s="518" t="s">
        <v>1498</v>
      </c>
      <c r="H234" s="519"/>
      <c r="I234" s="519"/>
      <c r="J234" s="519"/>
      <c r="K234" s="519"/>
      <c r="L234" s="519"/>
      <c r="M234" s="520"/>
      <c r="N234" s="412"/>
      <c r="O234" s="393"/>
      <c r="P234" s="393"/>
      <c r="Q234" s="413"/>
      <c r="R234" s="27"/>
      <c r="S234" s="27"/>
      <c r="T234" s="27"/>
      <c r="U234" s="27"/>
      <c r="V234" s="27"/>
      <c r="W234" s="27"/>
      <c r="X234" s="27"/>
      <c r="Y234" s="27"/>
      <c r="Z234" s="27"/>
      <c r="AA234" s="466"/>
      <c r="AB234" s="466"/>
      <c r="AC234" s="466"/>
      <c r="AD234" s="466"/>
      <c r="AE234"/>
      <c r="AG234">
        <f t="shared" si="5"/>
        <v>0</v>
      </c>
      <c r="AH234">
        <f t="shared" si="6"/>
        <v>0</v>
      </c>
      <c r="AI234" cm="1">
        <f t="array" ref="AI234">IF(OR(R234={"NS","NA"},Y110={"NS","NA"}),0,IF(R234&lt;=Y110,0,1))</f>
        <v>0</v>
      </c>
      <c r="AJ234" cm="1">
        <f t="array" ref="AJ234">IF(OR(R234={"NS","NA"},AK234={"NS","NA"}),0,IF(R234&lt;=AK234,0,1))</f>
        <v>0</v>
      </c>
      <c r="AK234">
        <f t="shared" si="7"/>
        <v>0</v>
      </c>
      <c r="AL234" cm="1">
        <f t="array" ref="AL234">IF(OR(S234={"NS","NA"},$R234={"NS","NA"}),0,IF(S234&lt;=$R234,0,1))</f>
        <v>0</v>
      </c>
      <c r="AM234" cm="1">
        <f t="array" ref="AM234">IF(OR(T234={"NS","NA"},$R234={"NS","NA"}),0,IF(T234&lt;=$R234,0,1))</f>
        <v>0</v>
      </c>
      <c r="AN234" cm="1">
        <f t="array" ref="AN234">IF(OR(U234={"NS","NA"},$R234={"NS","NA"}),0,IF(U234&lt;=$R234,0,1))</f>
        <v>0</v>
      </c>
      <c r="AO234" cm="1">
        <f t="array" ref="AO234">IF(OR(V234={"NS","NA"},$R234={"NS","NA"}),0,IF(V234&lt;=$R234,0,1))</f>
        <v>0</v>
      </c>
      <c r="AP234" cm="1">
        <f t="array" ref="AP234">IF(OR(W234={"NS","NA"},$R234={"NS","NA"}),0,IF(W234&lt;=$R234,0,1))</f>
        <v>0</v>
      </c>
      <c r="AQ234" cm="1">
        <f t="array" ref="AQ234">IF(OR(X234={"NS","NA"},$R234={"NS","NA"}),0,IF(X234&lt;=$R234,0,1))</f>
        <v>0</v>
      </c>
      <c r="AR234" cm="1">
        <f t="array" ref="AR234">IF(OR(Y234={"NS","NA"},$R234={"NS","NA"}),0,IF(Y234&lt;=$R234,0,1))</f>
        <v>0</v>
      </c>
      <c r="AS234" cm="1">
        <f t="array" ref="AS234">IF(OR(Z234={"NS","NA"},$R234={"NS","NA"}),0,IF(Z234&lt;=$R234,0,1))</f>
        <v>0</v>
      </c>
    </row>
    <row r="235" spans="1:45" ht="15" customHeight="1">
      <c r="A235" s="159"/>
      <c r="B235" s="7"/>
      <c r="C235" s="728" t="s">
        <v>92</v>
      </c>
      <c r="D235" s="729"/>
      <c r="E235" s="729"/>
      <c r="F235" s="730"/>
      <c r="G235" s="518" t="s">
        <v>281</v>
      </c>
      <c r="H235" s="519"/>
      <c r="I235" s="519"/>
      <c r="J235" s="519"/>
      <c r="K235" s="519"/>
      <c r="L235" s="519"/>
      <c r="M235" s="520"/>
      <c r="N235" s="412"/>
      <c r="O235" s="393"/>
      <c r="P235" s="393"/>
      <c r="Q235" s="413"/>
      <c r="R235" s="27"/>
      <c r="S235" s="27"/>
      <c r="T235" s="27"/>
      <c r="U235" s="27"/>
      <c r="V235" s="27"/>
      <c r="W235" s="27"/>
      <c r="X235" s="27"/>
      <c r="Y235" s="27"/>
      <c r="Z235" s="27"/>
      <c r="AA235" s="466"/>
      <c r="AB235" s="466"/>
      <c r="AC235" s="466"/>
      <c r="AD235" s="466"/>
      <c r="AE235"/>
      <c r="AG235">
        <f>IF(AND($C$31=1,Y111&gt;0,Y111&lt;&gt;"NS",Y111&lt;&gt;"NA"),IF(OR(AND(N235=1,COUNTA(R235:AD235)=11),AND(N235&gt;1,COUNTA(AA235:AD235)=2)),0,1),0)</f>
        <v>0</v>
      </c>
      <c r="AH235">
        <f>IF(OR($C$31&lt;&gt;1,$Y111=0,$Y111="NS",$Y111="NA"),IF(COUNTA(N235:AD235)=0,0,1),IF(N235&gt;1,IF(COUNTA(R235:Z235)=0,0,1),0))</f>
        <v>0</v>
      </c>
      <c r="AI235" cm="1">
        <f t="array" ref="AI235">IF(OR(R235={"NS","NA"},Y111={"NS","NA"}),0,IF(R235&lt;=Y111,0,1))</f>
        <v>0</v>
      </c>
      <c r="AJ235" cm="1">
        <f t="array" ref="AJ235">IF(OR(R235={"NS","NA"},AK235={"NS","NA"}),0,IF(R235&lt;=AK235,0,1))</f>
        <v>0</v>
      </c>
      <c r="AK235">
        <f t="shared" si="7"/>
        <v>0</v>
      </c>
      <c r="AL235" cm="1">
        <f t="array" ref="AL235">IF(OR(S235={"NS","NA"},$R235={"NS","NA"}),0,IF(S235&lt;=$R235,0,1))</f>
        <v>0</v>
      </c>
      <c r="AM235" cm="1">
        <f t="array" ref="AM235">IF(OR(T235={"NS","NA"},$R235={"NS","NA"}),0,IF(T235&lt;=$R235,0,1))</f>
        <v>0</v>
      </c>
      <c r="AN235" cm="1">
        <f t="array" ref="AN235">IF(OR(U235={"NS","NA"},$R235={"NS","NA"}),0,IF(U235&lt;=$R235,0,1))</f>
        <v>0</v>
      </c>
      <c r="AO235" cm="1">
        <f t="array" ref="AO235">IF(OR(V235={"NS","NA"},$R235={"NS","NA"}),0,IF(V235&lt;=$R235,0,1))</f>
        <v>0</v>
      </c>
      <c r="AP235" cm="1">
        <f t="array" ref="AP235">IF(OR(W235={"NS","NA"},$R235={"NS","NA"}),0,IF(W235&lt;=$R235,0,1))</f>
        <v>0</v>
      </c>
      <c r="AQ235" cm="1">
        <f t="array" ref="AQ235">IF(OR(X235={"NS","NA"},$R235={"NS","NA"}),0,IF(X235&lt;=$R235,0,1))</f>
        <v>0</v>
      </c>
      <c r="AR235" cm="1">
        <f t="array" ref="AR235">IF(OR(Y235={"NS","NA"},$R235={"NS","NA"}),0,IF(Y235&lt;=$R235,0,1))</f>
        <v>0</v>
      </c>
      <c r="AS235" cm="1">
        <f t="array" ref="AS235">IF(OR(Z235={"NS","NA"},$R235={"NS","NA"}),0,IF(Z235&lt;=$R235,0,1))</f>
        <v>0</v>
      </c>
    </row>
    <row r="236" spans="1:45" ht="15" customHeight="1">
      <c r="A236" s="169"/>
      <c r="B236" s="7"/>
      <c r="C236" s="7"/>
      <c r="D236" s="7"/>
      <c r="E236" s="7"/>
      <c r="F236" s="7"/>
      <c r="G236" s="7"/>
      <c r="H236" s="7"/>
      <c r="I236" s="7"/>
      <c r="J236" s="7"/>
      <c r="K236" s="7"/>
      <c r="L236" s="7"/>
      <c r="M236" s="7"/>
      <c r="N236" s="7"/>
      <c r="O236" s="7"/>
      <c r="P236" s="244"/>
      <c r="Q236" s="243" t="s">
        <v>261</v>
      </c>
      <c r="R236" s="216">
        <f>IF(AND(SUM(R196:R235)=0,COUNTIF(R196:R235,"NS")&gt;0),"NS",IF(AND(SUM(R196:R235)=0,COUNTIF(R196:R235,0)&gt;0),0,IF(AND(SUM(R196:R235)=0,COUNTIF(R196:R235,"NA")&gt;0),"NA",SUM(R196:R235))))</f>
        <v>0</v>
      </c>
      <c r="S236" s="216">
        <f t="shared" ref="S236:Y236" si="8">IF(AND(SUM(S196:S235)=0,COUNTIF(S196:S235,"NS")&gt;0),"NS",IF(AND(SUM(S196:S235)=0,COUNTIF(S196:S235,0)&gt;0),0,IF(AND(SUM(S196:S235)=0,COUNTIF(S196:S235,"NA")&gt;0),"NA",SUM(S196:S235))))</f>
        <v>0</v>
      </c>
      <c r="T236" s="216">
        <f t="shared" si="8"/>
        <v>0</v>
      </c>
      <c r="U236" s="216">
        <f t="shared" si="8"/>
        <v>0</v>
      </c>
      <c r="V236" s="216">
        <f t="shared" si="8"/>
        <v>0</v>
      </c>
      <c r="W236" s="216">
        <f t="shared" si="8"/>
        <v>0</v>
      </c>
      <c r="X236" s="216">
        <f t="shared" si="8"/>
        <v>0</v>
      </c>
      <c r="Y236" s="216">
        <f t="shared" si="8"/>
        <v>0</v>
      </c>
      <c r="Z236" s="216">
        <f>IF(AND(SUM(Z196:Z235)=0,COUNTIF(Z196:Z235,"NS")&gt;0),"NS",IF(AND(SUM(Z196:Z235)=0,COUNTIF(Z196:Z235,0)&gt;0),0,IF(AND(SUM(Z196:Z235)=0,COUNTIF(Z196:Z235,"NA")&gt;0),"NA",SUM(Z196:Z235))))</f>
        <v>0</v>
      </c>
      <c r="AA236" s="250"/>
      <c r="AB236" s="7"/>
      <c r="AC236" s="7"/>
      <c r="AD236" s="7"/>
      <c r="AE236"/>
      <c r="AG236" s="208">
        <f>SUM(AG196:AG235)</f>
        <v>0</v>
      </c>
      <c r="AH236" s="208">
        <f>SUM(AH196:AH235)</f>
        <v>0</v>
      </c>
      <c r="AI236" cm="1">
        <f t="array" ref="AI236">IF(OR(R236={"NS","NA"},Y112={"NS","NA"}),0,IF(R236&lt;=Y112,0,1))</f>
        <v>0</v>
      </c>
      <c r="AJ236" cm="1">
        <f t="array" ref="AJ236">IF(OR(R236={"NS","NA"},AK236={"NS","NA"}),0,IF(R236&lt;=AK236,0,1))</f>
        <v>0</v>
      </c>
      <c r="AK236">
        <f>IF(AND(SUM(S236:Z236)=0,COUNTIF(S236:Z236,"NS")&gt;0),"NS",IF(AND(SUM(S236:Z236)=0,COUNTIF(S236:Z236,0)&gt;0),0,IF(AND(SUM(S236:Z236)=0,COUNTIF(S236:Z236,"NA")&gt;0),"NA",SUM(S236:Z236))))</f>
        <v>0</v>
      </c>
      <c r="AL236" cm="1">
        <f t="array" ref="AL236">IF(OR(S236={"NS","NA"},$R236={"NS","NA"}),0,IF(S236&lt;=$R236,0,1))</f>
        <v>0</v>
      </c>
      <c r="AM236" cm="1">
        <f t="array" ref="AM236">IF(OR(T236={"NS","NA"},$R236={"NS","NA"}),0,IF(T236&lt;=$R236,0,1))</f>
        <v>0</v>
      </c>
      <c r="AN236" cm="1">
        <f t="array" ref="AN236">IF(OR(U236={"NS","NA"},$R236={"NS","NA"}),0,IF(U236&lt;=$R236,0,1))</f>
        <v>0</v>
      </c>
      <c r="AO236" cm="1">
        <f t="array" ref="AO236">IF(OR(V236={"NS","NA"},$R236={"NS","NA"}),0,IF(V236&lt;=$R236,0,1))</f>
        <v>0</v>
      </c>
      <c r="AP236" cm="1">
        <f t="array" ref="AP236">IF(OR(W236={"NS","NA"},$R236={"NS","NA"}),0,IF(W236&lt;=$R236,0,1))</f>
        <v>0</v>
      </c>
      <c r="AQ236" cm="1">
        <f t="array" ref="AQ236">IF(OR(X236={"NS","NA"},$R236={"NS","NA"}),0,IF(X236&lt;=$R236,0,1))</f>
        <v>0</v>
      </c>
      <c r="AR236" cm="1">
        <f t="array" ref="AR236">IF(OR(Y236={"NS","NA"},$R236={"NS","NA"}),0,IF(Y236&lt;=$R236,0,1))</f>
        <v>0</v>
      </c>
      <c r="AS236" cm="1">
        <f t="array" ref="AS236">IF(OR(Z236={"NS","NA"},$R236={"NS","NA"}),0,IF(Z236&lt;=$R236,0,1))</f>
        <v>0</v>
      </c>
    </row>
    <row r="237" spans="1:45" ht="15" customHeight="1">
      <c r="A237" s="169"/>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c r="AI237" s="208">
        <f>SUM(AI196:AI236)</f>
        <v>0</v>
      </c>
      <c r="AJ237" s="208">
        <f>SUM(AJ196:AJ236)</f>
        <v>0</v>
      </c>
      <c r="AS237" s="208">
        <f>SUM(AL196:AS236)</f>
        <v>0</v>
      </c>
    </row>
    <row r="238" spans="1:45" ht="15" customHeight="1">
      <c r="A238" s="169"/>
      <c r="B238" s="7"/>
      <c r="C238" s="489" t="s">
        <v>1505</v>
      </c>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c r="AE238"/>
    </row>
    <row r="239" spans="1:45" ht="15" customHeight="1">
      <c r="A239" s="169"/>
      <c r="B239" s="7"/>
      <c r="C239" s="332" t="s">
        <v>89</v>
      </c>
      <c r="D239" s="551" t="s">
        <v>1506</v>
      </c>
      <c r="E239" s="551"/>
      <c r="F239" s="551"/>
      <c r="G239" s="551"/>
      <c r="H239" s="551"/>
      <c r="I239" s="551"/>
      <c r="J239" s="551"/>
      <c r="K239" s="551"/>
      <c r="L239" s="551"/>
      <c r="M239" s="551"/>
      <c r="N239" s="551"/>
      <c r="O239" s="551"/>
      <c r="P239" s="551"/>
      <c r="Q239" s="551"/>
      <c r="R239" s="551"/>
      <c r="S239" s="551"/>
      <c r="T239" s="551"/>
      <c r="U239" s="551"/>
      <c r="V239" s="551"/>
      <c r="W239" s="551"/>
      <c r="X239" s="551"/>
      <c r="Y239" s="551"/>
      <c r="Z239" s="551"/>
      <c r="AA239" s="551"/>
      <c r="AB239" s="551"/>
      <c r="AC239" s="551"/>
      <c r="AD239" s="551"/>
      <c r="AE239"/>
    </row>
    <row r="240" spans="1:45" ht="15" customHeight="1">
      <c r="A240" s="169"/>
      <c r="B240" s="7"/>
      <c r="C240" s="200" t="s">
        <v>90</v>
      </c>
      <c r="D240" s="551" t="s">
        <v>1507</v>
      </c>
      <c r="E240" s="551"/>
      <c r="F240" s="551"/>
      <c r="G240" s="551"/>
      <c r="H240" s="551"/>
      <c r="I240" s="551"/>
      <c r="J240" s="551"/>
      <c r="K240" s="551"/>
      <c r="L240" s="551"/>
      <c r="M240" s="551"/>
      <c r="N240" s="551"/>
      <c r="O240" s="551"/>
      <c r="P240" s="551"/>
      <c r="Q240" s="551"/>
      <c r="R240" s="551"/>
      <c r="S240" s="551"/>
      <c r="T240" s="551"/>
      <c r="U240" s="551"/>
      <c r="V240" s="551"/>
      <c r="W240" s="551"/>
      <c r="X240" s="551"/>
      <c r="Y240" s="551"/>
      <c r="Z240" s="551"/>
      <c r="AA240" s="551"/>
      <c r="AB240" s="551"/>
      <c r="AC240" s="551"/>
      <c r="AD240" s="551"/>
      <c r="AE240"/>
    </row>
    <row r="241" spans="1:31" ht="15" customHeight="1">
      <c r="A241" s="169"/>
      <c r="B241" s="7"/>
      <c r="C241" s="200" t="s">
        <v>92</v>
      </c>
      <c r="D241" s="551" t="s">
        <v>1508</v>
      </c>
      <c r="E241" s="551"/>
      <c r="F241" s="551"/>
      <c r="G241" s="551"/>
      <c r="H241" s="551"/>
      <c r="I241" s="551"/>
      <c r="J241" s="551"/>
      <c r="K241" s="551"/>
      <c r="L241" s="551"/>
      <c r="M241" s="551"/>
      <c r="N241" s="551"/>
      <c r="O241" s="551"/>
      <c r="P241" s="551"/>
      <c r="Q241" s="551"/>
      <c r="R241" s="551"/>
      <c r="S241" s="551"/>
      <c r="T241" s="551"/>
      <c r="U241" s="551"/>
      <c r="V241" s="551"/>
      <c r="W241" s="551"/>
      <c r="X241" s="551"/>
      <c r="Y241" s="551"/>
      <c r="Z241" s="551"/>
      <c r="AA241" s="551"/>
      <c r="AB241" s="551"/>
      <c r="AC241" s="551"/>
      <c r="AD241" s="551"/>
      <c r="AE241"/>
    </row>
    <row r="242" spans="1:31" ht="15" customHeight="1">
      <c r="A242" s="169"/>
      <c r="B242" s="7"/>
      <c r="C242" s="200" t="s">
        <v>93</v>
      </c>
      <c r="D242" s="551" t="s">
        <v>1509</v>
      </c>
      <c r="E242" s="551"/>
      <c r="F242" s="551"/>
      <c r="G242" s="551"/>
      <c r="H242" s="551"/>
      <c r="I242" s="551"/>
      <c r="J242" s="551"/>
      <c r="K242" s="551"/>
      <c r="L242" s="551"/>
      <c r="M242" s="551"/>
      <c r="N242" s="551"/>
      <c r="O242" s="551"/>
      <c r="P242" s="551"/>
      <c r="Q242" s="551"/>
      <c r="R242" s="551"/>
      <c r="S242" s="551"/>
      <c r="T242" s="551"/>
      <c r="U242" s="551"/>
      <c r="V242" s="551"/>
      <c r="W242" s="551"/>
      <c r="X242" s="551"/>
      <c r="Y242" s="551"/>
      <c r="Z242" s="551"/>
      <c r="AA242" s="551"/>
      <c r="AB242" s="551"/>
      <c r="AC242" s="551"/>
      <c r="AD242" s="551"/>
      <c r="AE242"/>
    </row>
    <row r="243" spans="1:31" ht="15" customHeight="1">
      <c r="A243" s="169"/>
      <c r="B243" s="7"/>
      <c r="C243" s="200" t="s">
        <v>95</v>
      </c>
      <c r="D243" s="551" t="s">
        <v>1510</v>
      </c>
      <c r="E243" s="551"/>
      <c r="F243" s="551"/>
      <c r="G243" s="551"/>
      <c r="H243" s="551"/>
      <c r="I243" s="551"/>
      <c r="J243" s="551"/>
      <c r="K243" s="551"/>
      <c r="L243" s="551"/>
      <c r="M243" s="551"/>
      <c r="N243" s="551"/>
      <c r="O243" s="551"/>
      <c r="P243" s="551"/>
      <c r="Q243" s="551"/>
      <c r="R243" s="551"/>
      <c r="S243" s="551"/>
      <c r="T243" s="551"/>
      <c r="U243" s="551"/>
      <c r="V243" s="551"/>
      <c r="W243" s="551"/>
      <c r="X243" s="551"/>
      <c r="Y243" s="551"/>
      <c r="Z243" s="551"/>
      <c r="AA243" s="551"/>
      <c r="AB243" s="551"/>
      <c r="AC243" s="551"/>
      <c r="AD243" s="551"/>
      <c r="AE243"/>
    </row>
    <row r="244" spans="1:31" ht="15" customHeight="1">
      <c r="A244" s="169"/>
      <c r="B244" s="7"/>
      <c r="C244" s="200" t="s">
        <v>97</v>
      </c>
      <c r="D244" s="551" t="s">
        <v>1511</v>
      </c>
      <c r="E244" s="551"/>
      <c r="F244" s="551"/>
      <c r="G244" s="551"/>
      <c r="H244" s="551"/>
      <c r="I244" s="551"/>
      <c r="J244" s="551"/>
      <c r="K244" s="551"/>
      <c r="L244" s="551"/>
      <c r="M244" s="551"/>
      <c r="N244" s="551"/>
      <c r="O244" s="551"/>
      <c r="P244" s="551"/>
      <c r="Q244" s="551"/>
      <c r="R244" s="551"/>
      <c r="S244" s="551"/>
      <c r="T244" s="551"/>
      <c r="U244" s="551"/>
      <c r="V244" s="551"/>
      <c r="W244" s="551"/>
      <c r="X244" s="551"/>
      <c r="Y244" s="551"/>
      <c r="Z244" s="551"/>
      <c r="AA244" s="551"/>
      <c r="AB244" s="551"/>
      <c r="AC244" s="551"/>
      <c r="AD244" s="551"/>
      <c r="AE244"/>
    </row>
    <row r="245" spans="1:31" ht="15" customHeight="1">
      <c r="A245" s="169"/>
      <c r="B245" s="7"/>
      <c r="C245" s="200" t="s">
        <v>99</v>
      </c>
      <c r="D245" s="551" t="s">
        <v>1512</v>
      </c>
      <c r="E245" s="551"/>
      <c r="F245" s="551"/>
      <c r="G245" s="551"/>
      <c r="H245" s="551"/>
      <c r="I245" s="551"/>
      <c r="J245" s="551"/>
      <c r="K245" s="551"/>
      <c r="L245" s="551"/>
      <c r="M245" s="551"/>
      <c r="N245" s="551"/>
      <c r="O245" s="551"/>
      <c r="P245" s="551"/>
      <c r="Q245" s="551"/>
      <c r="R245" s="551"/>
      <c r="S245" s="551"/>
      <c r="T245" s="551"/>
      <c r="U245" s="551"/>
      <c r="V245" s="551"/>
      <c r="W245" s="551"/>
      <c r="X245" s="551"/>
      <c r="Y245" s="551"/>
      <c r="Z245" s="551"/>
      <c r="AA245" s="551"/>
      <c r="AB245" s="551"/>
      <c r="AC245" s="551"/>
      <c r="AD245" s="551"/>
      <c r="AE245"/>
    </row>
    <row r="246" spans="1:31" ht="15" customHeight="1">
      <c r="A246" s="169"/>
      <c r="B246" s="7"/>
      <c r="C246" s="261" t="s">
        <v>101</v>
      </c>
      <c r="D246" s="551" t="s">
        <v>281</v>
      </c>
      <c r="E246" s="551"/>
      <c r="F246" s="551"/>
      <c r="G246" s="551"/>
      <c r="H246" s="551"/>
      <c r="I246" s="551"/>
      <c r="J246" s="551"/>
      <c r="K246" s="551"/>
      <c r="L246" s="551"/>
      <c r="M246" s="551"/>
      <c r="N246" s="551"/>
      <c r="O246" s="551"/>
      <c r="P246" s="551"/>
      <c r="Q246" s="551"/>
      <c r="R246" s="551"/>
      <c r="S246" s="551"/>
      <c r="T246" s="551"/>
      <c r="U246" s="551"/>
      <c r="V246" s="551"/>
      <c r="W246" s="551"/>
      <c r="X246" s="551"/>
      <c r="Y246" s="551"/>
      <c r="Z246" s="551"/>
      <c r="AA246" s="551"/>
      <c r="AB246" s="551"/>
      <c r="AC246" s="551"/>
      <c r="AD246" s="551"/>
      <c r="AE246"/>
    </row>
    <row r="247" spans="1:31" ht="15" customHeight="1">
      <c r="A247" s="159"/>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row>
    <row r="248" spans="1:31" ht="24" customHeight="1">
      <c r="A248" s="159"/>
      <c r="B248" s="7"/>
      <c r="C248" s="417" t="s">
        <v>147</v>
      </c>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row>
    <row r="249" spans="1:31" ht="60" customHeight="1">
      <c r="A249" s="159"/>
      <c r="B249" s="7"/>
      <c r="C249" s="473"/>
      <c r="D249" s="474"/>
      <c r="E249" s="474"/>
      <c r="F249" s="474"/>
      <c r="G249" s="474"/>
      <c r="H249" s="474"/>
      <c r="I249" s="474"/>
      <c r="J249" s="474"/>
      <c r="K249" s="474"/>
      <c r="L249" s="474"/>
      <c r="M249" s="474"/>
      <c r="N249" s="474"/>
      <c r="O249" s="474"/>
      <c r="P249" s="474"/>
      <c r="Q249" s="474"/>
      <c r="R249" s="474"/>
      <c r="S249" s="474"/>
      <c r="T249" s="474"/>
      <c r="U249" s="474"/>
      <c r="V249" s="474"/>
      <c r="W249" s="474"/>
      <c r="X249" s="474"/>
      <c r="Y249" s="474"/>
      <c r="Z249" s="474"/>
      <c r="AA249" s="474"/>
      <c r="AB249" s="474"/>
      <c r="AC249" s="474"/>
      <c r="AD249" s="475"/>
    </row>
    <row r="250" spans="1:31" ht="15" customHeight="1">
      <c r="A250" s="159"/>
      <c r="B250" s="455" t="str">
        <f>IF(AG236=0,"","Favor de ingresar toda la información requerida en la pregunta")</f>
        <v/>
      </c>
      <c r="C250" s="455"/>
      <c r="D250" s="455"/>
      <c r="E250" s="455"/>
      <c r="F250" s="455"/>
      <c r="G250" s="455"/>
      <c r="H250" s="455"/>
      <c r="I250" s="455"/>
      <c r="J250" s="455"/>
      <c r="K250" s="455"/>
      <c r="L250" s="455"/>
      <c r="M250" s="455"/>
      <c r="N250" s="455"/>
      <c r="O250" s="455"/>
      <c r="P250" s="455"/>
      <c r="Q250" s="455"/>
      <c r="R250" s="455"/>
      <c r="S250" s="455"/>
      <c r="T250" s="455"/>
      <c r="U250" s="455"/>
      <c r="V250" s="455"/>
      <c r="W250" s="455"/>
      <c r="X250" s="455"/>
      <c r="Y250" s="455"/>
      <c r="Z250" s="455"/>
      <c r="AA250" s="455"/>
      <c r="AB250" s="455"/>
      <c r="AC250" s="455"/>
      <c r="AD250" s="455"/>
      <c r="AE250" s="455"/>
    </row>
    <row r="251" spans="1:31" ht="15" customHeight="1">
      <c r="A251" s="159"/>
      <c r="B251" s="456" t="str">
        <f>IF($C$31&lt;&gt;1,"",IF(COUNTIF(R196:AD235,"NS")&lt;&gt;0,"Alerta: debido a que cuenta con registros NS, debe proporcionar una justificación en el area de comentarios al final de la pregunta",""))</f>
        <v/>
      </c>
      <c r="C251" s="456"/>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row>
    <row r="252" spans="1:31" ht="15" customHeight="1">
      <c r="A252" s="159"/>
      <c r="B252" s="452" t="str">
        <f>IF(AH236&gt;0,"Revise la información capturada, ya que tiene datos ingresados en celdas que están sombreadas","")</f>
        <v/>
      </c>
      <c r="C252" s="452"/>
      <c r="D252" s="452"/>
      <c r="E252" s="452"/>
      <c r="F252" s="452"/>
      <c r="G252" s="452"/>
      <c r="H252" s="452"/>
      <c r="I252" s="452"/>
      <c r="J252" s="452"/>
      <c r="K252" s="452"/>
      <c r="L252" s="452"/>
      <c r="M252" s="452"/>
      <c r="N252" s="452"/>
      <c r="O252" s="452"/>
      <c r="P252" s="452"/>
      <c r="Q252" s="452"/>
      <c r="R252" s="452"/>
      <c r="S252" s="452"/>
      <c r="T252" s="452"/>
      <c r="U252" s="452"/>
      <c r="V252" s="452"/>
      <c r="W252" s="452"/>
      <c r="X252" s="452"/>
      <c r="Y252" s="452"/>
      <c r="Z252" s="452"/>
      <c r="AA252" s="452"/>
      <c r="AB252" s="452"/>
      <c r="AC252" s="452"/>
      <c r="AD252" s="452"/>
      <c r="AE252" s="452"/>
    </row>
    <row r="253" spans="1:31" ht="15" customHeight="1">
      <c r="A253" s="159"/>
      <c r="B253" s="450" t="str">
        <f>IF($C$31&lt;&gt;1,"",IF(AI237&gt;0,"Favor de revisar la instrucción 2, debido a que no se cumplen con los criterios mencionados",""))</f>
        <v/>
      </c>
      <c r="C253" s="450"/>
      <c r="D253" s="450"/>
      <c r="E253" s="450"/>
      <c r="F253" s="450"/>
      <c r="G253" s="450"/>
      <c r="H253" s="450"/>
      <c r="I253" s="450"/>
      <c r="J253" s="450"/>
      <c r="K253" s="450"/>
      <c r="L253" s="450"/>
      <c r="M253" s="450"/>
      <c r="N253" s="450"/>
      <c r="O253" s="450"/>
      <c r="P253" s="450"/>
      <c r="Q253" s="450"/>
      <c r="R253" s="450"/>
      <c r="S253" s="450"/>
      <c r="T253" s="450"/>
      <c r="U253" s="450"/>
      <c r="V253" s="450"/>
      <c r="W253" s="450"/>
      <c r="X253" s="450"/>
      <c r="Y253" s="450"/>
      <c r="Z253" s="450"/>
      <c r="AA253" s="450"/>
      <c r="AB253" s="450"/>
      <c r="AC253" s="450"/>
      <c r="AD253" s="450"/>
      <c r="AE253" s="450"/>
    </row>
    <row r="254" spans="1:31" ht="15" customHeight="1">
      <c r="A254" s="159"/>
      <c r="B254" s="450" t="str">
        <f>IF($C$31&lt;&gt;1,"",IF(AJ237&gt;0,"Favor de revisar la instrucción 3, debido a que no se cumplen con los criterios mencionados",""))</f>
        <v/>
      </c>
      <c r="C254" s="450"/>
      <c r="D254" s="450"/>
      <c r="E254" s="450"/>
      <c r="F254" s="450"/>
      <c r="G254" s="450"/>
      <c r="H254" s="450"/>
      <c r="I254" s="450"/>
      <c r="J254" s="450"/>
      <c r="K254" s="450"/>
      <c r="L254" s="450"/>
      <c r="M254" s="450"/>
      <c r="N254" s="450"/>
      <c r="O254" s="450"/>
      <c r="P254" s="450"/>
      <c r="Q254" s="450"/>
      <c r="R254" s="450"/>
      <c r="S254" s="450"/>
      <c r="T254" s="450"/>
      <c r="U254" s="450"/>
      <c r="V254" s="450"/>
      <c r="W254" s="450"/>
      <c r="X254" s="450"/>
      <c r="Y254" s="450"/>
      <c r="Z254" s="450"/>
      <c r="AA254" s="450"/>
      <c r="AB254" s="450"/>
      <c r="AC254" s="450"/>
      <c r="AD254" s="450"/>
      <c r="AE254" s="450"/>
    </row>
    <row r="255" spans="1:31" ht="15" customHeight="1">
      <c r="A255" s="159"/>
      <c r="B255" s="451" t="str">
        <f>IF($C$31&lt;&gt;1,"",IF(AS237&gt;0,"Alerta: debe de proporcionar una justificación de acuerdo a lo establecido en la instrucción 4",""))</f>
        <v/>
      </c>
      <c r="C255" s="451"/>
      <c r="D255" s="451"/>
      <c r="E255" s="451"/>
      <c r="F255" s="451"/>
      <c r="G255" s="451"/>
      <c r="H255" s="451"/>
      <c r="I255" s="451"/>
      <c r="J255" s="451"/>
      <c r="K255" s="451"/>
      <c r="L255" s="451"/>
      <c r="M255" s="451"/>
      <c r="N255" s="451"/>
      <c r="O255" s="451"/>
      <c r="P255" s="451"/>
      <c r="Q255" s="451"/>
      <c r="R255" s="451"/>
      <c r="S255" s="451"/>
      <c r="T255" s="451"/>
      <c r="U255" s="451"/>
      <c r="V255" s="451"/>
      <c r="W255" s="451"/>
      <c r="X255" s="451"/>
      <c r="Y255" s="451"/>
      <c r="Z255" s="451"/>
      <c r="AA255" s="451"/>
      <c r="AB255" s="451"/>
      <c r="AC255" s="451"/>
      <c r="AD255" s="451"/>
      <c r="AE255" s="451"/>
    </row>
    <row r="256" spans="1:31" ht="24" customHeight="1">
      <c r="A256" s="177" t="s">
        <v>2028</v>
      </c>
      <c r="B256" s="476" t="s">
        <v>2151</v>
      </c>
      <c r="C256" s="476"/>
      <c r="D256" s="476"/>
      <c r="E256" s="476"/>
      <c r="F256" s="476"/>
      <c r="G256" s="476"/>
      <c r="H256" s="476"/>
      <c r="I256" s="476"/>
      <c r="J256" s="476"/>
      <c r="K256" s="476"/>
      <c r="L256" s="476"/>
      <c r="M256" s="476"/>
      <c r="N256" s="476"/>
      <c r="O256" s="476"/>
      <c r="P256" s="476"/>
      <c r="Q256" s="476"/>
      <c r="R256" s="476"/>
      <c r="S256" s="476"/>
      <c r="T256" s="476"/>
      <c r="U256" s="476"/>
      <c r="V256" s="476"/>
      <c r="W256" s="476"/>
      <c r="X256" s="476"/>
      <c r="Y256" s="476"/>
      <c r="Z256" s="476"/>
      <c r="AA256" s="476"/>
      <c r="AB256" s="476"/>
      <c r="AC256" s="476"/>
      <c r="AD256" s="476"/>
    </row>
    <row r="257" spans="1:39" ht="24" customHeight="1">
      <c r="A257" s="159"/>
      <c r="B257" s="9"/>
      <c r="C257" s="465" t="s">
        <v>2158</v>
      </c>
      <c r="D257" s="465"/>
      <c r="E257" s="465"/>
      <c r="F257" s="465"/>
      <c r="G257" s="465"/>
      <c r="H257" s="465"/>
      <c r="I257" s="465"/>
      <c r="J257" s="465"/>
      <c r="K257" s="465"/>
      <c r="L257" s="465"/>
      <c r="M257" s="465"/>
      <c r="N257" s="465"/>
      <c r="O257" s="465"/>
      <c r="P257" s="465"/>
      <c r="Q257" s="465"/>
      <c r="R257" s="465"/>
      <c r="S257" s="465"/>
      <c r="T257" s="465"/>
      <c r="U257" s="465"/>
      <c r="V257" s="465"/>
      <c r="W257" s="465"/>
      <c r="X257" s="465"/>
      <c r="Y257" s="465"/>
      <c r="Z257" s="465"/>
      <c r="AA257" s="465"/>
      <c r="AB257" s="465"/>
      <c r="AC257" s="465"/>
      <c r="AD257" s="465"/>
    </row>
    <row r="258" spans="1:39" ht="15" customHeight="1">
      <c r="A258" s="15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row>
    <row r="259" spans="1:39" ht="24" customHeight="1">
      <c r="A259" s="159"/>
      <c r="B259" s="9"/>
      <c r="C259" s="617" t="s">
        <v>1418</v>
      </c>
      <c r="D259" s="489" t="s">
        <v>2072</v>
      </c>
      <c r="E259" s="489"/>
      <c r="F259" s="489"/>
      <c r="G259" s="500" t="s">
        <v>1419</v>
      </c>
      <c r="H259" s="501"/>
      <c r="I259" s="501"/>
      <c r="J259" s="501"/>
      <c r="K259" s="501"/>
      <c r="L259" s="501"/>
      <c r="M259" s="501"/>
      <c r="N259" s="501"/>
      <c r="O259" s="501"/>
      <c r="P259" s="502"/>
      <c r="Q259" s="407" t="s">
        <v>2157</v>
      </c>
      <c r="R259" s="408"/>
      <c r="S259" s="408"/>
      <c r="T259" s="408"/>
      <c r="U259" s="408"/>
      <c r="V259" s="408"/>
      <c r="W259" s="408"/>
      <c r="X259" s="408"/>
      <c r="Y259" s="408"/>
      <c r="Z259" s="408"/>
      <c r="AA259" s="408"/>
      <c r="AB259" s="408"/>
      <c r="AC259" s="408"/>
      <c r="AD259" s="409"/>
    </row>
    <row r="260" spans="1:39" ht="108" customHeight="1">
      <c r="A260" s="159"/>
      <c r="B260" s="9"/>
      <c r="C260" s="617"/>
      <c r="D260" s="489"/>
      <c r="E260" s="489"/>
      <c r="F260" s="489"/>
      <c r="G260" s="503"/>
      <c r="H260" s="504"/>
      <c r="I260" s="504"/>
      <c r="J260" s="504"/>
      <c r="K260" s="504"/>
      <c r="L260" s="504"/>
      <c r="M260" s="504"/>
      <c r="N260" s="504"/>
      <c r="O260" s="504"/>
      <c r="P260" s="505"/>
      <c r="Q260" s="410" t="s">
        <v>226</v>
      </c>
      <c r="R260" s="410"/>
      <c r="S260" s="590" t="s">
        <v>2196</v>
      </c>
      <c r="T260" s="591"/>
      <c r="U260" s="590" t="s">
        <v>2197</v>
      </c>
      <c r="V260" s="591"/>
      <c r="W260" s="590" t="s">
        <v>2198</v>
      </c>
      <c r="X260" s="591"/>
      <c r="Y260" s="590" t="s">
        <v>2199</v>
      </c>
      <c r="Z260" s="591"/>
      <c r="AA260" s="494" t="s">
        <v>2163</v>
      </c>
      <c r="AB260" s="494"/>
      <c r="AC260" s="494" t="s">
        <v>281</v>
      </c>
      <c r="AD260" s="494"/>
      <c r="AG260" t="s">
        <v>2233</v>
      </c>
      <c r="AH260" t="s">
        <v>2234</v>
      </c>
      <c r="AI260" t="s">
        <v>7259</v>
      </c>
      <c r="AJ260" s="29" t="s">
        <v>2349</v>
      </c>
      <c r="AK260" s="29" t="s">
        <v>2296</v>
      </c>
      <c r="AL260" s="29" t="s">
        <v>2297</v>
      </c>
      <c r="AM260" s="29" t="s">
        <v>2350</v>
      </c>
    </row>
    <row r="261" spans="1:39" ht="15" customHeight="1">
      <c r="A261" s="159"/>
      <c r="B261" s="9"/>
      <c r="C261" s="720" t="s">
        <v>1420</v>
      </c>
      <c r="D261" s="737" t="s">
        <v>642</v>
      </c>
      <c r="E261" s="737"/>
      <c r="F261" s="737"/>
      <c r="G261" s="518" t="s">
        <v>1421</v>
      </c>
      <c r="H261" s="519"/>
      <c r="I261" s="519"/>
      <c r="J261" s="519"/>
      <c r="K261" s="519"/>
      <c r="L261" s="519"/>
      <c r="M261" s="519"/>
      <c r="N261" s="519"/>
      <c r="O261" s="519"/>
      <c r="P261" s="520"/>
      <c r="Q261" s="601"/>
      <c r="R261" s="468"/>
      <c r="S261" s="601"/>
      <c r="T261" s="468"/>
      <c r="U261" s="601"/>
      <c r="V261" s="468"/>
      <c r="W261" s="601"/>
      <c r="X261" s="468"/>
      <c r="Y261" s="601"/>
      <c r="Z261" s="468"/>
      <c r="AA261" s="601"/>
      <c r="AB261" s="468"/>
      <c r="AC261" s="601"/>
      <c r="AD261" s="468"/>
      <c r="AG261">
        <f>IF(AND($C$31=1,Y72&gt;0,Y72&lt;&gt;"NS",Y72&lt;&gt;"NA"),IF(COUNTA(Q261:AD261)=7,0,1),0)</f>
        <v>0</v>
      </c>
      <c r="AH261">
        <f>IF(OR($C$31&lt;&gt;1,$Y72=0,$Y72="NS",$Y72="NA"),IF(COUNTA(Q261:AD261)=0,0,1),0)</f>
        <v>0</v>
      </c>
      <c r="AI261" cm="1">
        <f t="array" ref="AI261">IF(OR(Y72={"NS","NA"}),0,IF(Q261=Y72,0,1))</f>
        <v>0</v>
      </c>
      <c r="AJ261" s="41">
        <f>Q261</f>
        <v>0</v>
      </c>
      <c r="AK261" s="41">
        <f>COUNTIF(S261:AD261,"NS")</f>
        <v>0</v>
      </c>
      <c r="AL261" s="41">
        <f>SUM(S261:AD261)</f>
        <v>0</v>
      </c>
      <c r="AM261" s="41">
        <f>IF(OR(AND(AJ261=0, AK261&gt;0),AND(AJ261="NS", AL261&gt;0), AND(AJ261="NS", AK261=0, AL261=0)), 1, IF(OR(AND(AJ261&gt;0, AK261&gt;1,AJ261&gt;AL261), AND(AJ261="NS", AK261=2), AND(AJ261="NS", AL261=0, AK261&gt;0), AJ261=AL261), 0, 1))</f>
        <v>0</v>
      </c>
    </row>
    <row r="262" spans="1:39" ht="15" customHeight="1">
      <c r="A262" s="159"/>
      <c r="B262" s="9"/>
      <c r="C262" s="588"/>
      <c r="D262" s="414" t="s">
        <v>644</v>
      </c>
      <c r="E262" s="414"/>
      <c r="F262" s="414"/>
      <c r="G262" s="518" t="s">
        <v>1422</v>
      </c>
      <c r="H262" s="519"/>
      <c r="I262" s="519"/>
      <c r="J262" s="519"/>
      <c r="K262" s="519"/>
      <c r="L262" s="519"/>
      <c r="M262" s="519"/>
      <c r="N262" s="519"/>
      <c r="O262" s="519"/>
      <c r="P262" s="520"/>
      <c r="Q262" s="601"/>
      <c r="R262" s="468"/>
      <c r="S262" s="601"/>
      <c r="T262" s="468"/>
      <c r="U262" s="601"/>
      <c r="V262" s="468"/>
      <c r="W262" s="601"/>
      <c r="X262" s="468"/>
      <c r="Y262" s="601"/>
      <c r="Z262" s="468"/>
      <c r="AA262" s="601"/>
      <c r="AB262" s="468"/>
      <c r="AC262" s="601"/>
      <c r="AD262" s="468"/>
      <c r="AG262">
        <f t="shared" ref="AG262:AG299" si="9">IF(AND($C$31=1,Y73&gt;0,Y73&lt;&gt;"NS",Y73&lt;&gt;"NA"),IF(COUNTA(Q262:AD262)=7,0,1),0)</f>
        <v>0</v>
      </c>
      <c r="AH262">
        <f t="shared" ref="AH262:AH299" si="10">IF(OR($C$31&lt;&gt;1,$Y73=0,$Y73="NS",$Y73="NA"),IF(COUNTA(Q262:AD262)=0,0,1),0)</f>
        <v>0</v>
      </c>
      <c r="AI262" cm="1">
        <f t="array" ref="AI262">IF(OR(Y73={"NS","NA"}),0,IF(Q262=Y73,0,1))</f>
        <v>0</v>
      </c>
      <c r="AJ262" s="41">
        <f t="shared" ref="AJ262:AJ300" si="11">Q262</f>
        <v>0</v>
      </c>
      <c r="AK262" s="41">
        <f t="shared" ref="AK262:AK300" si="12">COUNTIF(S262:AD262,"NS")</f>
        <v>0</v>
      </c>
      <c r="AL262" s="41">
        <f t="shared" ref="AL262:AL300" si="13">SUM(S262:AD262)</f>
        <v>0</v>
      </c>
      <c r="AM262" s="41">
        <f t="shared" ref="AM262:AM300" si="14">IF(OR(AND(AJ262=0, AK262&gt;0),AND(AJ262="NS", AL262&gt;0), AND(AJ262="NS", AK262=0, AL262=0)), 1, IF(OR(AND(AJ262&gt;0, AK262&gt;1,AJ262&gt;AL262), AND(AJ262="NS", AK262=2), AND(AJ262="NS", AL262=0, AK262&gt;0), AJ262=AL262), 0, 1))</f>
        <v>0</v>
      </c>
    </row>
    <row r="263" spans="1:39" ht="15" customHeight="1">
      <c r="A263" s="159"/>
      <c r="B263" s="9"/>
      <c r="C263" s="588"/>
      <c r="D263" s="414" t="s">
        <v>646</v>
      </c>
      <c r="E263" s="414"/>
      <c r="F263" s="414"/>
      <c r="G263" s="518" t="s">
        <v>1423</v>
      </c>
      <c r="H263" s="519"/>
      <c r="I263" s="519"/>
      <c r="J263" s="519"/>
      <c r="K263" s="519"/>
      <c r="L263" s="519"/>
      <c r="M263" s="519"/>
      <c r="N263" s="519"/>
      <c r="O263" s="519"/>
      <c r="P263" s="520"/>
      <c r="Q263" s="601"/>
      <c r="R263" s="468"/>
      <c r="S263" s="601"/>
      <c r="T263" s="468"/>
      <c r="U263" s="601"/>
      <c r="V263" s="468"/>
      <c r="W263" s="601"/>
      <c r="X263" s="468"/>
      <c r="Y263" s="601"/>
      <c r="Z263" s="468"/>
      <c r="AA263" s="601"/>
      <c r="AB263" s="468"/>
      <c r="AC263" s="601"/>
      <c r="AD263" s="468"/>
      <c r="AG263">
        <f t="shared" si="9"/>
        <v>0</v>
      </c>
      <c r="AH263">
        <f t="shared" si="10"/>
        <v>0</v>
      </c>
      <c r="AI263" cm="1">
        <f t="array" ref="AI263">IF(OR(Y74={"NS","NA"}),0,IF(Q263=Y74,0,1))</f>
        <v>0</v>
      </c>
      <c r="AJ263" s="41">
        <f t="shared" si="11"/>
        <v>0</v>
      </c>
      <c r="AK263" s="41">
        <f t="shared" si="12"/>
        <v>0</v>
      </c>
      <c r="AL263" s="41">
        <f t="shared" si="13"/>
        <v>0</v>
      </c>
      <c r="AM263" s="41">
        <f t="shared" si="14"/>
        <v>0</v>
      </c>
    </row>
    <row r="264" spans="1:39" ht="15" customHeight="1">
      <c r="A264" s="159"/>
      <c r="B264" s="9"/>
      <c r="C264" s="588"/>
      <c r="D264" s="414" t="s">
        <v>648</v>
      </c>
      <c r="E264" s="414"/>
      <c r="F264" s="414"/>
      <c r="G264" s="518" t="s">
        <v>1424</v>
      </c>
      <c r="H264" s="519"/>
      <c r="I264" s="519"/>
      <c r="J264" s="519"/>
      <c r="K264" s="519"/>
      <c r="L264" s="519"/>
      <c r="M264" s="519"/>
      <c r="N264" s="519"/>
      <c r="O264" s="519"/>
      <c r="P264" s="520"/>
      <c r="Q264" s="601"/>
      <c r="R264" s="468"/>
      <c r="S264" s="601"/>
      <c r="T264" s="468"/>
      <c r="U264" s="601"/>
      <c r="V264" s="468"/>
      <c r="W264" s="601"/>
      <c r="X264" s="468"/>
      <c r="Y264" s="601"/>
      <c r="Z264" s="468"/>
      <c r="AA264" s="601"/>
      <c r="AB264" s="468"/>
      <c r="AC264" s="601"/>
      <c r="AD264" s="468"/>
      <c r="AG264">
        <f t="shared" si="9"/>
        <v>0</v>
      </c>
      <c r="AH264">
        <f t="shared" si="10"/>
        <v>0</v>
      </c>
      <c r="AI264" cm="1">
        <f t="array" ref="AI264">IF(OR(Y75={"NS","NA"}),0,IF(Q264=Y75,0,1))</f>
        <v>0</v>
      </c>
      <c r="AJ264" s="41">
        <f t="shared" si="11"/>
        <v>0</v>
      </c>
      <c r="AK264" s="41">
        <f t="shared" si="12"/>
        <v>0</v>
      </c>
      <c r="AL264" s="41">
        <f t="shared" si="13"/>
        <v>0</v>
      </c>
      <c r="AM264" s="41">
        <f t="shared" si="14"/>
        <v>0</v>
      </c>
    </row>
    <row r="265" spans="1:39" ht="15" customHeight="1">
      <c r="A265" s="159"/>
      <c r="B265" s="9"/>
      <c r="C265" s="588"/>
      <c r="D265" s="414" t="s">
        <v>650</v>
      </c>
      <c r="E265" s="414"/>
      <c r="F265" s="414"/>
      <c r="G265" s="518" t="s">
        <v>1425</v>
      </c>
      <c r="H265" s="519"/>
      <c r="I265" s="519"/>
      <c r="J265" s="519"/>
      <c r="K265" s="519"/>
      <c r="L265" s="519"/>
      <c r="M265" s="519"/>
      <c r="N265" s="519"/>
      <c r="O265" s="519"/>
      <c r="P265" s="520"/>
      <c r="Q265" s="601"/>
      <c r="R265" s="468"/>
      <c r="S265" s="601"/>
      <c r="T265" s="468"/>
      <c r="U265" s="601"/>
      <c r="V265" s="468"/>
      <c r="W265" s="601"/>
      <c r="X265" s="468"/>
      <c r="Y265" s="601"/>
      <c r="Z265" s="468"/>
      <c r="AA265" s="601"/>
      <c r="AB265" s="468"/>
      <c r="AC265" s="601"/>
      <c r="AD265" s="468"/>
      <c r="AG265">
        <f t="shared" si="9"/>
        <v>0</v>
      </c>
      <c r="AH265">
        <f t="shared" si="10"/>
        <v>0</v>
      </c>
      <c r="AI265" cm="1">
        <f t="array" ref="AI265">IF(OR(Y76={"NS","NA"}),0,IF(Q265=Y76,0,1))</f>
        <v>0</v>
      </c>
      <c r="AJ265" s="41">
        <f t="shared" si="11"/>
        <v>0</v>
      </c>
      <c r="AK265" s="41">
        <f t="shared" si="12"/>
        <v>0</v>
      </c>
      <c r="AL265" s="41">
        <f t="shared" si="13"/>
        <v>0</v>
      </c>
      <c r="AM265" s="41">
        <f t="shared" si="14"/>
        <v>0</v>
      </c>
    </row>
    <row r="266" spans="1:39" ht="15" customHeight="1">
      <c r="A266" s="159"/>
      <c r="B266" s="9"/>
      <c r="C266" s="588"/>
      <c r="D266" s="414" t="s">
        <v>652</v>
      </c>
      <c r="E266" s="414"/>
      <c r="F266" s="414"/>
      <c r="G266" s="518" t="s">
        <v>1426</v>
      </c>
      <c r="H266" s="519"/>
      <c r="I266" s="519"/>
      <c r="J266" s="519"/>
      <c r="K266" s="519"/>
      <c r="L266" s="519"/>
      <c r="M266" s="519"/>
      <c r="N266" s="519"/>
      <c r="O266" s="519"/>
      <c r="P266" s="520"/>
      <c r="Q266" s="601"/>
      <c r="R266" s="468"/>
      <c r="S266" s="601"/>
      <c r="T266" s="468"/>
      <c r="U266" s="601"/>
      <c r="V266" s="468"/>
      <c r="W266" s="601"/>
      <c r="X266" s="468"/>
      <c r="Y266" s="601"/>
      <c r="Z266" s="468"/>
      <c r="AA266" s="601"/>
      <c r="AB266" s="468"/>
      <c r="AC266" s="601"/>
      <c r="AD266" s="468"/>
      <c r="AG266">
        <f t="shared" si="9"/>
        <v>0</v>
      </c>
      <c r="AH266">
        <f t="shared" si="10"/>
        <v>0</v>
      </c>
      <c r="AI266" cm="1">
        <f t="array" ref="AI266">IF(OR(Y77={"NS","NA"}),0,IF(Q266=Y77,0,1))</f>
        <v>0</v>
      </c>
      <c r="AJ266" s="41">
        <f t="shared" si="11"/>
        <v>0</v>
      </c>
      <c r="AK266" s="41">
        <f t="shared" si="12"/>
        <v>0</v>
      </c>
      <c r="AL266" s="41">
        <f t="shared" si="13"/>
        <v>0</v>
      </c>
      <c r="AM266" s="41">
        <f t="shared" si="14"/>
        <v>0</v>
      </c>
    </row>
    <row r="267" spans="1:39" ht="15" customHeight="1">
      <c r="A267" s="159"/>
      <c r="B267" s="9"/>
      <c r="C267" s="588"/>
      <c r="D267" s="414" t="s">
        <v>1427</v>
      </c>
      <c r="E267" s="414"/>
      <c r="F267" s="414"/>
      <c r="G267" s="518" t="s">
        <v>1428</v>
      </c>
      <c r="H267" s="519"/>
      <c r="I267" s="519"/>
      <c r="J267" s="519"/>
      <c r="K267" s="519"/>
      <c r="L267" s="519"/>
      <c r="M267" s="519"/>
      <c r="N267" s="519"/>
      <c r="O267" s="519"/>
      <c r="P267" s="520"/>
      <c r="Q267" s="601"/>
      <c r="R267" s="468"/>
      <c r="S267" s="601"/>
      <c r="T267" s="468"/>
      <c r="U267" s="601"/>
      <c r="V267" s="468"/>
      <c r="W267" s="601"/>
      <c r="X267" s="468"/>
      <c r="Y267" s="601"/>
      <c r="Z267" s="468"/>
      <c r="AA267" s="601"/>
      <c r="AB267" s="468"/>
      <c r="AC267" s="601"/>
      <c r="AD267" s="468"/>
      <c r="AG267">
        <f t="shared" si="9"/>
        <v>0</v>
      </c>
      <c r="AH267">
        <f t="shared" si="10"/>
        <v>0</v>
      </c>
      <c r="AI267" cm="1">
        <f t="array" ref="AI267">IF(OR(Y78={"NS","NA"}),0,IF(Q267=Y78,0,1))</f>
        <v>0</v>
      </c>
      <c r="AJ267" s="41">
        <f t="shared" si="11"/>
        <v>0</v>
      </c>
      <c r="AK267" s="41">
        <f t="shared" si="12"/>
        <v>0</v>
      </c>
      <c r="AL267" s="41">
        <f t="shared" si="13"/>
        <v>0</v>
      </c>
      <c r="AM267" s="41">
        <f t="shared" si="14"/>
        <v>0</v>
      </c>
    </row>
    <row r="268" spans="1:39" ht="15" customHeight="1">
      <c r="A268" s="159"/>
      <c r="B268" s="9"/>
      <c r="C268" s="588"/>
      <c r="D268" s="414" t="s">
        <v>1429</v>
      </c>
      <c r="E268" s="414"/>
      <c r="F268" s="414"/>
      <c r="G268" s="518" t="s">
        <v>1430</v>
      </c>
      <c r="H268" s="519"/>
      <c r="I268" s="519"/>
      <c r="J268" s="519"/>
      <c r="K268" s="519"/>
      <c r="L268" s="519"/>
      <c r="M268" s="519"/>
      <c r="N268" s="519"/>
      <c r="O268" s="519"/>
      <c r="P268" s="520"/>
      <c r="Q268" s="601"/>
      <c r="R268" s="468"/>
      <c r="S268" s="601"/>
      <c r="T268" s="468"/>
      <c r="U268" s="601"/>
      <c r="V268" s="468"/>
      <c r="W268" s="601"/>
      <c r="X268" s="468"/>
      <c r="Y268" s="601"/>
      <c r="Z268" s="468"/>
      <c r="AA268" s="601"/>
      <c r="AB268" s="468"/>
      <c r="AC268" s="601"/>
      <c r="AD268" s="468"/>
      <c r="AG268">
        <f t="shared" si="9"/>
        <v>0</v>
      </c>
      <c r="AH268">
        <f t="shared" si="10"/>
        <v>0</v>
      </c>
      <c r="AI268" cm="1">
        <f t="array" ref="AI268">IF(OR(Y79={"NS","NA"}),0,IF(Q268=Y79,0,1))</f>
        <v>0</v>
      </c>
      <c r="AJ268" s="41">
        <f t="shared" si="11"/>
        <v>0</v>
      </c>
      <c r="AK268" s="41">
        <f t="shared" si="12"/>
        <v>0</v>
      </c>
      <c r="AL268" s="41">
        <f t="shared" si="13"/>
        <v>0</v>
      </c>
      <c r="AM268" s="41">
        <f t="shared" si="14"/>
        <v>0</v>
      </c>
    </row>
    <row r="269" spans="1:39" ht="15" customHeight="1">
      <c r="A269" s="159"/>
      <c r="B269" s="9"/>
      <c r="C269" s="588"/>
      <c r="D269" s="414" t="s">
        <v>1431</v>
      </c>
      <c r="E269" s="414"/>
      <c r="F269" s="414"/>
      <c r="G269" s="518" t="s">
        <v>1432</v>
      </c>
      <c r="H269" s="519"/>
      <c r="I269" s="519"/>
      <c r="J269" s="519"/>
      <c r="K269" s="519"/>
      <c r="L269" s="519"/>
      <c r="M269" s="519"/>
      <c r="N269" s="519"/>
      <c r="O269" s="519"/>
      <c r="P269" s="520"/>
      <c r="Q269" s="601"/>
      <c r="R269" s="468"/>
      <c r="S269" s="601"/>
      <c r="T269" s="468"/>
      <c r="U269" s="601"/>
      <c r="V269" s="468"/>
      <c r="W269" s="601"/>
      <c r="X269" s="468"/>
      <c r="Y269" s="601"/>
      <c r="Z269" s="468"/>
      <c r="AA269" s="601"/>
      <c r="AB269" s="468"/>
      <c r="AC269" s="601"/>
      <c r="AD269" s="468"/>
      <c r="AG269">
        <f t="shared" si="9"/>
        <v>0</v>
      </c>
      <c r="AH269">
        <f t="shared" si="10"/>
        <v>0</v>
      </c>
      <c r="AI269" cm="1">
        <f t="array" ref="AI269">IF(OR(Y80={"NS","NA"}),0,IF(Q269=Y80,0,1))</f>
        <v>0</v>
      </c>
      <c r="AJ269" s="41">
        <f t="shared" si="11"/>
        <v>0</v>
      </c>
      <c r="AK269" s="41">
        <f t="shared" si="12"/>
        <v>0</v>
      </c>
      <c r="AL269" s="41">
        <f t="shared" si="13"/>
        <v>0</v>
      </c>
      <c r="AM269" s="41">
        <f t="shared" si="14"/>
        <v>0</v>
      </c>
    </row>
    <row r="270" spans="1:39" ht="24" customHeight="1">
      <c r="A270" s="159"/>
      <c r="B270" s="9"/>
      <c r="C270" s="588"/>
      <c r="D270" s="414" t="s">
        <v>1433</v>
      </c>
      <c r="E270" s="414"/>
      <c r="F270" s="414"/>
      <c r="G270" s="518" t="s">
        <v>1434</v>
      </c>
      <c r="H270" s="519"/>
      <c r="I270" s="519"/>
      <c r="J270" s="519"/>
      <c r="K270" s="519"/>
      <c r="L270" s="519"/>
      <c r="M270" s="519"/>
      <c r="N270" s="519"/>
      <c r="O270" s="519"/>
      <c r="P270" s="520"/>
      <c r="Q270" s="601"/>
      <c r="R270" s="468"/>
      <c r="S270" s="601"/>
      <c r="T270" s="468"/>
      <c r="U270" s="601"/>
      <c r="V270" s="468"/>
      <c r="W270" s="601"/>
      <c r="X270" s="468"/>
      <c r="Y270" s="601"/>
      <c r="Z270" s="468"/>
      <c r="AA270" s="601"/>
      <c r="AB270" s="468"/>
      <c r="AC270" s="601"/>
      <c r="AD270" s="468"/>
      <c r="AG270">
        <f t="shared" si="9"/>
        <v>0</v>
      </c>
      <c r="AH270">
        <f t="shared" si="10"/>
        <v>0</v>
      </c>
      <c r="AI270" cm="1">
        <f t="array" ref="AI270">IF(OR(Y81={"NS","NA"}),0,IF(Q270=Y81,0,1))</f>
        <v>0</v>
      </c>
      <c r="AJ270" s="41">
        <f t="shared" si="11"/>
        <v>0</v>
      </c>
      <c r="AK270" s="41">
        <f t="shared" si="12"/>
        <v>0</v>
      </c>
      <c r="AL270" s="41">
        <f t="shared" si="13"/>
        <v>0</v>
      </c>
      <c r="AM270" s="41">
        <f t="shared" si="14"/>
        <v>0</v>
      </c>
    </row>
    <row r="271" spans="1:39" ht="15" customHeight="1">
      <c r="A271" s="159"/>
      <c r="B271" s="9"/>
      <c r="C271" s="588"/>
      <c r="D271" s="414" t="s">
        <v>1435</v>
      </c>
      <c r="E271" s="414"/>
      <c r="F271" s="414"/>
      <c r="G271" s="518" t="s">
        <v>1436</v>
      </c>
      <c r="H271" s="519"/>
      <c r="I271" s="519"/>
      <c r="J271" s="519"/>
      <c r="K271" s="519"/>
      <c r="L271" s="519"/>
      <c r="M271" s="519"/>
      <c r="N271" s="519"/>
      <c r="O271" s="519"/>
      <c r="P271" s="520"/>
      <c r="Q271" s="601"/>
      <c r="R271" s="468"/>
      <c r="S271" s="601"/>
      <c r="T271" s="468"/>
      <c r="U271" s="601"/>
      <c r="V271" s="468"/>
      <c r="W271" s="601"/>
      <c r="X271" s="468"/>
      <c r="Y271" s="601"/>
      <c r="Z271" s="468"/>
      <c r="AA271" s="601"/>
      <c r="AB271" s="468"/>
      <c r="AC271" s="601"/>
      <c r="AD271" s="468"/>
      <c r="AG271">
        <f t="shared" si="9"/>
        <v>0</v>
      </c>
      <c r="AH271">
        <f t="shared" si="10"/>
        <v>0</v>
      </c>
      <c r="AI271" cm="1">
        <f t="array" ref="AI271">IF(OR(Y82={"NS","NA"}),0,IF(Q271=Y82,0,1))</f>
        <v>0</v>
      </c>
      <c r="AJ271" s="41">
        <f t="shared" si="11"/>
        <v>0</v>
      </c>
      <c r="AK271" s="41">
        <f t="shared" si="12"/>
        <v>0</v>
      </c>
      <c r="AL271" s="41">
        <f t="shared" si="13"/>
        <v>0</v>
      </c>
      <c r="AM271" s="41">
        <f t="shared" si="14"/>
        <v>0</v>
      </c>
    </row>
    <row r="272" spans="1:39" ht="24" customHeight="1">
      <c r="A272" s="159"/>
      <c r="B272" s="9"/>
      <c r="C272" s="588"/>
      <c r="D272" s="414" t="s">
        <v>1437</v>
      </c>
      <c r="E272" s="414"/>
      <c r="F272" s="414"/>
      <c r="G272" s="518" t="s">
        <v>1438</v>
      </c>
      <c r="H272" s="519"/>
      <c r="I272" s="519"/>
      <c r="J272" s="519"/>
      <c r="K272" s="519"/>
      <c r="L272" s="519"/>
      <c r="M272" s="519"/>
      <c r="N272" s="519"/>
      <c r="O272" s="519"/>
      <c r="P272" s="520"/>
      <c r="Q272" s="601"/>
      <c r="R272" s="468"/>
      <c r="S272" s="601"/>
      <c r="T272" s="468"/>
      <c r="U272" s="601"/>
      <c r="V272" s="468"/>
      <c r="W272" s="601"/>
      <c r="X272" s="468"/>
      <c r="Y272" s="601"/>
      <c r="Z272" s="468"/>
      <c r="AA272" s="601"/>
      <c r="AB272" s="468"/>
      <c r="AC272" s="601"/>
      <c r="AD272" s="468"/>
      <c r="AG272">
        <f t="shared" si="9"/>
        <v>0</v>
      </c>
      <c r="AH272">
        <f t="shared" si="10"/>
        <v>0</v>
      </c>
      <c r="AI272" cm="1">
        <f t="array" ref="AI272">IF(OR(Y83={"NS","NA"}),0,IF(Q272=Y83,0,1))</f>
        <v>0</v>
      </c>
      <c r="AJ272" s="41">
        <f t="shared" si="11"/>
        <v>0</v>
      </c>
      <c r="AK272" s="41">
        <f t="shared" si="12"/>
        <v>0</v>
      </c>
      <c r="AL272" s="41">
        <f t="shared" si="13"/>
        <v>0</v>
      </c>
      <c r="AM272" s="41">
        <f t="shared" si="14"/>
        <v>0</v>
      </c>
    </row>
    <row r="273" spans="1:39" ht="15" customHeight="1">
      <c r="A273" s="159"/>
      <c r="B273" s="9"/>
      <c r="C273" s="588"/>
      <c r="D273" s="414" t="s">
        <v>1439</v>
      </c>
      <c r="E273" s="414"/>
      <c r="F273" s="414"/>
      <c r="G273" s="518" t="s">
        <v>1440</v>
      </c>
      <c r="H273" s="519"/>
      <c r="I273" s="519"/>
      <c r="J273" s="519"/>
      <c r="K273" s="519"/>
      <c r="L273" s="519"/>
      <c r="M273" s="519"/>
      <c r="N273" s="519"/>
      <c r="O273" s="519"/>
      <c r="P273" s="520"/>
      <c r="Q273" s="601"/>
      <c r="R273" s="468"/>
      <c r="S273" s="601"/>
      <c r="T273" s="468"/>
      <c r="U273" s="601"/>
      <c r="V273" s="468"/>
      <c r="W273" s="601"/>
      <c r="X273" s="468"/>
      <c r="Y273" s="601"/>
      <c r="Z273" s="468"/>
      <c r="AA273" s="601"/>
      <c r="AB273" s="468"/>
      <c r="AC273" s="601"/>
      <c r="AD273" s="468"/>
      <c r="AG273">
        <f t="shared" si="9"/>
        <v>0</v>
      </c>
      <c r="AH273">
        <f t="shared" si="10"/>
        <v>0</v>
      </c>
      <c r="AI273" cm="1">
        <f t="array" ref="AI273">IF(OR(Y84={"NS","NA"}),0,IF(Q273=Y84,0,1))</f>
        <v>0</v>
      </c>
      <c r="AJ273" s="41">
        <f t="shared" si="11"/>
        <v>0</v>
      </c>
      <c r="AK273" s="41">
        <f t="shared" si="12"/>
        <v>0</v>
      </c>
      <c r="AL273" s="41">
        <f t="shared" si="13"/>
        <v>0</v>
      </c>
      <c r="AM273" s="41">
        <f t="shared" si="14"/>
        <v>0</v>
      </c>
    </row>
    <row r="274" spans="1:39" ht="15" customHeight="1">
      <c r="A274" s="159"/>
      <c r="B274" s="9"/>
      <c r="C274" s="588"/>
      <c r="D274" s="414" t="s">
        <v>1441</v>
      </c>
      <c r="E274" s="414"/>
      <c r="F274" s="414"/>
      <c r="G274" s="518" t="s">
        <v>1442</v>
      </c>
      <c r="H274" s="519"/>
      <c r="I274" s="519"/>
      <c r="J274" s="519"/>
      <c r="K274" s="519"/>
      <c r="L274" s="519"/>
      <c r="M274" s="519"/>
      <c r="N274" s="519"/>
      <c r="O274" s="519"/>
      <c r="P274" s="520"/>
      <c r="Q274" s="601"/>
      <c r="R274" s="468"/>
      <c r="S274" s="601"/>
      <c r="T274" s="468"/>
      <c r="U274" s="601"/>
      <c r="V274" s="468"/>
      <c r="W274" s="601"/>
      <c r="X274" s="468"/>
      <c r="Y274" s="601"/>
      <c r="Z274" s="468"/>
      <c r="AA274" s="601"/>
      <c r="AB274" s="468"/>
      <c r="AC274" s="601"/>
      <c r="AD274" s="468"/>
      <c r="AG274">
        <f t="shared" si="9"/>
        <v>0</v>
      </c>
      <c r="AH274">
        <f t="shared" si="10"/>
        <v>0</v>
      </c>
      <c r="AI274" cm="1">
        <f t="array" ref="AI274">IF(OR(Y85={"NS","NA"}),0,IF(Q274=Y85,0,1))</f>
        <v>0</v>
      </c>
      <c r="AJ274" s="41">
        <f t="shared" si="11"/>
        <v>0</v>
      </c>
      <c r="AK274" s="41">
        <f t="shared" si="12"/>
        <v>0</v>
      </c>
      <c r="AL274" s="41">
        <f t="shared" si="13"/>
        <v>0</v>
      </c>
      <c r="AM274" s="41">
        <f t="shared" si="14"/>
        <v>0</v>
      </c>
    </row>
    <row r="275" spans="1:39" ht="15" customHeight="1">
      <c r="A275" s="159"/>
      <c r="B275" s="9"/>
      <c r="C275" s="588"/>
      <c r="D275" s="414" t="s">
        <v>1443</v>
      </c>
      <c r="E275" s="414"/>
      <c r="F275" s="414"/>
      <c r="G275" s="518" t="s">
        <v>1444</v>
      </c>
      <c r="H275" s="519"/>
      <c r="I275" s="519"/>
      <c r="J275" s="519"/>
      <c r="K275" s="519"/>
      <c r="L275" s="519"/>
      <c r="M275" s="519"/>
      <c r="N275" s="519"/>
      <c r="O275" s="519"/>
      <c r="P275" s="520"/>
      <c r="Q275" s="601"/>
      <c r="R275" s="468"/>
      <c r="S275" s="601"/>
      <c r="T275" s="468"/>
      <c r="U275" s="601"/>
      <c r="V275" s="468"/>
      <c r="W275" s="601"/>
      <c r="X275" s="468"/>
      <c r="Y275" s="601"/>
      <c r="Z275" s="468"/>
      <c r="AA275" s="601"/>
      <c r="AB275" s="468"/>
      <c r="AC275" s="601"/>
      <c r="AD275" s="468"/>
      <c r="AG275">
        <f t="shared" si="9"/>
        <v>0</v>
      </c>
      <c r="AH275">
        <f t="shared" si="10"/>
        <v>0</v>
      </c>
      <c r="AI275" cm="1">
        <f t="array" ref="AI275">IF(OR(Y86={"NS","NA"}),0,IF(Q275=Y86,0,1))</f>
        <v>0</v>
      </c>
      <c r="AJ275" s="41">
        <f t="shared" si="11"/>
        <v>0</v>
      </c>
      <c r="AK275" s="41">
        <f t="shared" si="12"/>
        <v>0</v>
      </c>
      <c r="AL275" s="41">
        <f t="shared" si="13"/>
        <v>0</v>
      </c>
      <c r="AM275" s="41">
        <f t="shared" si="14"/>
        <v>0</v>
      </c>
    </row>
    <row r="276" spans="1:39" ht="15" customHeight="1">
      <c r="A276" s="159"/>
      <c r="B276" s="9"/>
      <c r="C276" s="588"/>
      <c r="D276" s="414" t="s">
        <v>1445</v>
      </c>
      <c r="E276" s="414"/>
      <c r="F276" s="414"/>
      <c r="G276" s="518" t="s">
        <v>1446</v>
      </c>
      <c r="H276" s="519"/>
      <c r="I276" s="519"/>
      <c r="J276" s="519"/>
      <c r="K276" s="519"/>
      <c r="L276" s="519"/>
      <c r="M276" s="519"/>
      <c r="N276" s="519"/>
      <c r="O276" s="519"/>
      <c r="P276" s="520"/>
      <c r="Q276" s="601"/>
      <c r="R276" s="468"/>
      <c r="S276" s="601"/>
      <c r="T276" s="468"/>
      <c r="U276" s="601"/>
      <c r="V276" s="468"/>
      <c r="W276" s="601"/>
      <c r="X276" s="468"/>
      <c r="Y276" s="601"/>
      <c r="Z276" s="468"/>
      <c r="AA276" s="601"/>
      <c r="AB276" s="468"/>
      <c r="AC276" s="601"/>
      <c r="AD276" s="468"/>
      <c r="AG276">
        <f t="shared" si="9"/>
        <v>0</v>
      </c>
      <c r="AH276">
        <f t="shared" si="10"/>
        <v>0</v>
      </c>
      <c r="AI276" cm="1">
        <f t="array" ref="AI276">IF(OR(Y87={"NS","NA"}),0,IF(Q276=Y87,0,1))</f>
        <v>0</v>
      </c>
      <c r="AJ276" s="41">
        <f t="shared" si="11"/>
        <v>0</v>
      </c>
      <c r="AK276" s="41">
        <f t="shared" si="12"/>
        <v>0</v>
      </c>
      <c r="AL276" s="41">
        <f t="shared" si="13"/>
        <v>0</v>
      </c>
      <c r="AM276" s="41">
        <f t="shared" si="14"/>
        <v>0</v>
      </c>
    </row>
    <row r="277" spans="1:39" ht="24" customHeight="1">
      <c r="A277" s="159"/>
      <c r="B277" s="9"/>
      <c r="C277" s="588"/>
      <c r="D277" s="664" t="s">
        <v>2161</v>
      </c>
      <c r="E277" s="732" t="s">
        <v>1448</v>
      </c>
      <c r="F277" s="733"/>
      <c r="G277" s="734" t="s">
        <v>1504</v>
      </c>
      <c r="H277" s="735"/>
      <c r="I277" s="735"/>
      <c r="J277" s="735"/>
      <c r="K277" s="735"/>
      <c r="L277" s="735"/>
      <c r="M277" s="735"/>
      <c r="N277" s="735"/>
      <c r="O277" s="735"/>
      <c r="P277" s="736"/>
      <c r="Q277" s="601"/>
      <c r="R277" s="468"/>
      <c r="S277" s="601"/>
      <c r="T277" s="468"/>
      <c r="U277" s="601"/>
      <c r="V277" s="468"/>
      <c r="W277" s="601"/>
      <c r="X277" s="468"/>
      <c r="Y277" s="601"/>
      <c r="Z277" s="468"/>
      <c r="AA277" s="601"/>
      <c r="AB277" s="468"/>
      <c r="AC277" s="601"/>
      <c r="AD277" s="468"/>
      <c r="AG277">
        <f t="shared" si="9"/>
        <v>0</v>
      </c>
      <c r="AH277">
        <f t="shared" si="10"/>
        <v>0</v>
      </c>
      <c r="AI277" cm="1">
        <f t="array" ref="AI277">IF(OR(Y88={"NS","NA"}),0,IF(Q277=Y88,0,1))</f>
        <v>0</v>
      </c>
      <c r="AJ277" s="41">
        <f t="shared" si="11"/>
        <v>0</v>
      </c>
      <c r="AK277" s="41">
        <f t="shared" si="12"/>
        <v>0</v>
      </c>
      <c r="AL277" s="41">
        <f t="shared" si="13"/>
        <v>0</v>
      </c>
      <c r="AM277" s="41">
        <f t="shared" si="14"/>
        <v>0</v>
      </c>
    </row>
    <row r="278" spans="1:39" ht="15" customHeight="1">
      <c r="A278" s="159"/>
      <c r="B278" s="9"/>
      <c r="C278" s="588"/>
      <c r="D278" s="665"/>
      <c r="E278" s="732" t="s">
        <v>1450</v>
      </c>
      <c r="F278" s="733"/>
      <c r="G278" s="518" t="s">
        <v>1451</v>
      </c>
      <c r="H278" s="519"/>
      <c r="I278" s="519"/>
      <c r="J278" s="519"/>
      <c r="K278" s="519"/>
      <c r="L278" s="519"/>
      <c r="M278" s="519"/>
      <c r="N278" s="519"/>
      <c r="O278" s="519"/>
      <c r="P278" s="520"/>
      <c r="Q278" s="601"/>
      <c r="R278" s="468"/>
      <c r="S278" s="601"/>
      <c r="T278" s="468"/>
      <c r="U278" s="601"/>
      <c r="V278" s="468"/>
      <c r="W278" s="601"/>
      <c r="X278" s="468"/>
      <c r="Y278" s="601"/>
      <c r="Z278" s="468"/>
      <c r="AA278" s="601"/>
      <c r="AB278" s="468"/>
      <c r="AC278" s="601"/>
      <c r="AD278" s="468"/>
      <c r="AG278">
        <f t="shared" si="9"/>
        <v>0</v>
      </c>
      <c r="AH278">
        <f t="shared" si="10"/>
        <v>0</v>
      </c>
      <c r="AI278" cm="1">
        <f t="array" ref="AI278">IF(OR(Y89={"NS","NA"}),0,IF(Q278=Y89,0,1))</f>
        <v>0</v>
      </c>
      <c r="AJ278" s="41">
        <f t="shared" si="11"/>
        <v>0</v>
      </c>
      <c r="AK278" s="41">
        <f t="shared" si="12"/>
        <v>0</v>
      </c>
      <c r="AL278" s="41">
        <f t="shared" si="13"/>
        <v>0</v>
      </c>
      <c r="AM278" s="41">
        <f t="shared" si="14"/>
        <v>0</v>
      </c>
    </row>
    <row r="279" spans="1:39" ht="15" customHeight="1">
      <c r="A279" s="159"/>
      <c r="B279" s="9"/>
      <c r="C279" s="588"/>
      <c r="D279" s="665"/>
      <c r="E279" s="732" t="s">
        <v>1452</v>
      </c>
      <c r="F279" s="733"/>
      <c r="G279" s="518" t="s">
        <v>1453</v>
      </c>
      <c r="H279" s="519"/>
      <c r="I279" s="519"/>
      <c r="J279" s="519"/>
      <c r="K279" s="519"/>
      <c r="L279" s="519"/>
      <c r="M279" s="519"/>
      <c r="N279" s="519"/>
      <c r="O279" s="519"/>
      <c r="P279" s="520"/>
      <c r="Q279" s="601"/>
      <c r="R279" s="468"/>
      <c r="S279" s="601"/>
      <c r="T279" s="468"/>
      <c r="U279" s="601"/>
      <c r="V279" s="468"/>
      <c r="W279" s="601"/>
      <c r="X279" s="468"/>
      <c r="Y279" s="601"/>
      <c r="Z279" s="468"/>
      <c r="AA279" s="601"/>
      <c r="AB279" s="468"/>
      <c r="AC279" s="601"/>
      <c r="AD279" s="468"/>
      <c r="AG279">
        <f t="shared" si="9"/>
        <v>0</v>
      </c>
      <c r="AH279">
        <f t="shared" si="10"/>
        <v>0</v>
      </c>
      <c r="AI279" cm="1">
        <f t="array" ref="AI279">IF(OR(Y90={"NS","NA"}),0,IF(Q279=Y90,0,1))</f>
        <v>0</v>
      </c>
      <c r="AJ279" s="41">
        <f t="shared" si="11"/>
        <v>0</v>
      </c>
      <c r="AK279" s="41">
        <f t="shared" si="12"/>
        <v>0</v>
      </c>
      <c r="AL279" s="41">
        <f t="shared" si="13"/>
        <v>0</v>
      </c>
      <c r="AM279" s="41">
        <f t="shared" si="14"/>
        <v>0</v>
      </c>
    </row>
    <row r="280" spans="1:39" ht="15" customHeight="1">
      <c r="A280" s="159"/>
      <c r="B280" s="9"/>
      <c r="C280" s="588"/>
      <c r="D280" s="665"/>
      <c r="E280" s="732" t="s">
        <v>1454</v>
      </c>
      <c r="F280" s="733"/>
      <c r="G280" s="518" t="s">
        <v>1495</v>
      </c>
      <c r="H280" s="519"/>
      <c r="I280" s="519"/>
      <c r="J280" s="519"/>
      <c r="K280" s="519"/>
      <c r="L280" s="519"/>
      <c r="M280" s="519"/>
      <c r="N280" s="519"/>
      <c r="O280" s="519"/>
      <c r="P280" s="520"/>
      <c r="Q280" s="601"/>
      <c r="R280" s="468"/>
      <c r="S280" s="601"/>
      <c r="T280" s="468"/>
      <c r="U280" s="601"/>
      <c r="V280" s="468"/>
      <c r="W280" s="601"/>
      <c r="X280" s="468"/>
      <c r="Y280" s="601"/>
      <c r="Z280" s="468"/>
      <c r="AA280" s="601"/>
      <c r="AB280" s="468"/>
      <c r="AC280" s="601"/>
      <c r="AD280" s="468"/>
      <c r="AG280">
        <f t="shared" si="9"/>
        <v>0</v>
      </c>
      <c r="AH280">
        <f t="shared" si="10"/>
        <v>0</v>
      </c>
      <c r="AI280" cm="1">
        <f t="array" ref="AI280">IF(OR(Y91={"NS","NA"}),0,IF(Q280=Y91,0,1))</f>
        <v>0</v>
      </c>
      <c r="AJ280" s="41">
        <f t="shared" si="11"/>
        <v>0</v>
      </c>
      <c r="AK280" s="41">
        <f t="shared" si="12"/>
        <v>0</v>
      </c>
      <c r="AL280" s="41">
        <f t="shared" si="13"/>
        <v>0</v>
      </c>
      <c r="AM280" s="41">
        <f t="shared" si="14"/>
        <v>0</v>
      </c>
    </row>
    <row r="281" spans="1:39" ht="15" customHeight="1">
      <c r="A281" s="159"/>
      <c r="B281" s="9"/>
      <c r="C281" s="588"/>
      <c r="D281" s="665"/>
      <c r="E281" s="732" t="s">
        <v>2074</v>
      </c>
      <c r="F281" s="733"/>
      <c r="G281" s="518" t="s">
        <v>2083</v>
      </c>
      <c r="H281" s="519"/>
      <c r="I281" s="519"/>
      <c r="J281" s="519"/>
      <c r="K281" s="519"/>
      <c r="L281" s="519"/>
      <c r="M281" s="519"/>
      <c r="N281" s="519"/>
      <c r="O281" s="519"/>
      <c r="P281" s="520"/>
      <c r="Q281" s="601"/>
      <c r="R281" s="468"/>
      <c r="S281" s="601"/>
      <c r="T281" s="468"/>
      <c r="U281" s="601"/>
      <c r="V281" s="468"/>
      <c r="W281" s="601"/>
      <c r="X281" s="468"/>
      <c r="Y281" s="601"/>
      <c r="Z281" s="468"/>
      <c r="AA281" s="601"/>
      <c r="AB281" s="468"/>
      <c r="AC281" s="601"/>
      <c r="AD281" s="468"/>
      <c r="AG281">
        <f t="shared" si="9"/>
        <v>0</v>
      </c>
      <c r="AH281">
        <f t="shared" si="10"/>
        <v>0</v>
      </c>
      <c r="AI281" cm="1">
        <f t="array" ref="AI281">IF(OR(Y92={"NS","NA"}),0,IF(Q281=Y92,0,1))</f>
        <v>0</v>
      </c>
      <c r="AJ281" s="41">
        <f t="shared" si="11"/>
        <v>0</v>
      </c>
      <c r="AK281" s="41">
        <f t="shared" si="12"/>
        <v>0</v>
      </c>
      <c r="AL281" s="41">
        <f t="shared" si="13"/>
        <v>0</v>
      </c>
      <c r="AM281" s="41">
        <f t="shared" si="14"/>
        <v>0</v>
      </c>
    </row>
    <row r="282" spans="1:39" ht="15" customHeight="1">
      <c r="A282" s="159"/>
      <c r="B282" s="9"/>
      <c r="C282" s="588"/>
      <c r="D282" s="414" t="s">
        <v>1456</v>
      </c>
      <c r="E282" s="414"/>
      <c r="F282" s="414"/>
      <c r="G282" s="518" t="s">
        <v>1457</v>
      </c>
      <c r="H282" s="519"/>
      <c r="I282" s="519"/>
      <c r="J282" s="519"/>
      <c r="K282" s="519"/>
      <c r="L282" s="519"/>
      <c r="M282" s="519"/>
      <c r="N282" s="519"/>
      <c r="O282" s="519"/>
      <c r="P282" s="520"/>
      <c r="Q282" s="601"/>
      <c r="R282" s="468"/>
      <c r="S282" s="601"/>
      <c r="T282" s="468"/>
      <c r="U282" s="601"/>
      <c r="V282" s="468"/>
      <c r="W282" s="601"/>
      <c r="X282" s="468"/>
      <c r="Y282" s="601"/>
      <c r="Z282" s="468"/>
      <c r="AA282" s="601"/>
      <c r="AB282" s="468"/>
      <c r="AC282" s="601"/>
      <c r="AD282" s="468"/>
      <c r="AG282">
        <f t="shared" si="9"/>
        <v>0</v>
      </c>
      <c r="AH282">
        <f t="shared" si="10"/>
        <v>0</v>
      </c>
      <c r="AI282" cm="1">
        <f t="array" ref="AI282">IF(OR(Y93={"NS","NA"}),0,IF(Q282=Y93,0,1))</f>
        <v>0</v>
      </c>
      <c r="AJ282" s="41">
        <f t="shared" si="11"/>
        <v>0</v>
      </c>
      <c r="AK282" s="41">
        <f t="shared" si="12"/>
        <v>0</v>
      </c>
      <c r="AL282" s="41">
        <f t="shared" si="13"/>
        <v>0</v>
      </c>
      <c r="AM282" s="41">
        <f t="shared" si="14"/>
        <v>0</v>
      </c>
    </row>
    <row r="283" spans="1:39" ht="15" customHeight="1">
      <c r="A283" s="159"/>
      <c r="B283" s="9"/>
      <c r="C283" s="588"/>
      <c r="D283" s="414" t="s">
        <v>1458</v>
      </c>
      <c r="E283" s="414"/>
      <c r="F283" s="414"/>
      <c r="G283" s="518" t="s">
        <v>1459</v>
      </c>
      <c r="H283" s="519"/>
      <c r="I283" s="519"/>
      <c r="J283" s="519"/>
      <c r="K283" s="519"/>
      <c r="L283" s="519"/>
      <c r="M283" s="519"/>
      <c r="N283" s="519"/>
      <c r="O283" s="519"/>
      <c r="P283" s="520"/>
      <c r="Q283" s="601"/>
      <c r="R283" s="468"/>
      <c r="S283" s="601"/>
      <c r="T283" s="468"/>
      <c r="U283" s="601"/>
      <c r="V283" s="468"/>
      <c r="W283" s="601"/>
      <c r="X283" s="468"/>
      <c r="Y283" s="601"/>
      <c r="Z283" s="468"/>
      <c r="AA283" s="601"/>
      <c r="AB283" s="468"/>
      <c r="AC283" s="601"/>
      <c r="AD283" s="468"/>
      <c r="AG283">
        <f t="shared" si="9"/>
        <v>0</v>
      </c>
      <c r="AH283">
        <f t="shared" si="10"/>
        <v>0</v>
      </c>
      <c r="AI283" cm="1">
        <f t="array" ref="AI283">IF(OR(Y94={"NS","NA"}),0,IF(Q283=Y94,0,1))</f>
        <v>0</v>
      </c>
      <c r="AJ283" s="41">
        <f t="shared" si="11"/>
        <v>0</v>
      </c>
      <c r="AK283" s="41">
        <f t="shared" si="12"/>
        <v>0</v>
      </c>
      <c r="AL283" s="41">
        <f t="shared" si="13"/>
        <v>0</v>
      </c>
      <c r="AM283" s="41">
        <f t="shared" si="14"/>
        <v>0</v>
      </c>
    </row>
    <row r="284" spans="1:39" ht="15" customHeight="1">
      <c r="A284" s="159"/>
      <c r="B284" s="9"/>
      <c r="C284" s="588"/>
      <c r="D284" s="664" t="s">
        <v>2160</v>
      </c>
      <c r="E284" s="731" t="s">
        <v>1461</v>
      </c>
      <c r="F284" s="731"/>
      <c r="G284" s="518" t="s">
        <v>1462</v>
      </c>
      <c r="H284" s="519"/>
      <c r="I284" s="519"/>
      <c r="J284" s="519"/>
      <c r="K284" s="519"/>
      <c r="L284" s="519"/>
      <c r="M284" s="519"/>
      <c r="N284" s="519"/>
      <c r="O284" s="519"/>
      <c r="P284" s="520"/>
      <c r="Q284" s="601"/>
      <c r="R284" s="468"/>
      <c r="S284" s="601"/>
      <c r="T284" s="468"/>
      <c r="U284" s="601"/>
      <c r="V284" s="468"/>
      <c r="W284" s="601"/>
      <c r="X284" s="468"/>
      <c r="Y284" s="601"/>
      <c r="Z284" s="468"/>
      <c r="AA284" s="601"/>
      <c r="AB284" s="468"/>
      <c r="AC284" s="601"/>
      <c r="AD284" s="468"/>
      <c r="AG284">
        <f t="shared" si="9"/>
        <v>0</v>
      </c>
      <c r="AH284">
        <f t="shared" si="10"/>
        <v>0</v>
      </c>
      <c r="AI284" cm="1">
        <f t="array" ref="AI284">IF(OR(Y95={"NS","NA"}),0,IF(Q284=Y95,0,1))</f>
        <v>0</v>
      </c>
      <c r="AJ284" s="41">
        <f t="shared" si="11"/>
        <v>0</v>
      </c>
      <c r="AK284" s="41">
        <f t="shared" si="12"/>
        <v>0</v>
      </c>
      <c r="AL284" s="41">
        <f t="shared" si="13"/>
        <v>0</v>
      </c>
      <c r="AM284" s="41">
        <f t="shared" si="14"/>
        <v>0</v>
      </c>
    </row>
    <row r="285" spans="1:39" ht="15" customHeight="1">
      <c r="A285" s="159"/>
      <c r="B285" s="9"/>
      <c r="C285" s="588"/>
      <c r="D285" s="665"/>
      <c r="E285" s="731" t="s">
        <v>1463</v>
      </c>
      <c r="F285" s="731"/>
      <c r="G285" s="518" t="s">
        <v>1464</v>
      </c>
      <c r="H285" s="519"/>
      <c r="I285" s="519"/>
      <c r="J285" s="519"/>
      <c r="K285" s="519"/>
      <c r="L285" s="519"/>
      <c r="M285" s="519"/>
      <c r="N285" s="519"/>
      <c r="O285" s="519"/>
      <c r="P285" s="520"/>
      <c r="Q285" s="601"/>
      <c r="R285" s="468"/>
      <c r="S285" s="601"/>
      <c r="T285" s="468"/>
      <c r="U285" s="601"/>
      <c r="V285" s="468"/>
      <c r="W285" s="601"/>
      <c r="X285" s="468"/>
      <c r="Y285" s="601"/>
      <c r="Z285" s="468"/>
      <c r="AA285" s="601"/>
      <c r="AB285" s="468"/>
      <c r="AC285" s="601"/>
      <c r="AD285" s="468"/>
      <c r="AG285">
        <f t="shared" si="9"/>
        <v>0</v>
      </c>
      <c r="AH285">
        <f t="shared" si="10"/>
        <v>0</v>
      </c>
      <c r="AI285" cm="1">
        <f t="array" ref="AI285">IF(OR(Y96={"NS","NA"}),0,IF(Q285=Y96,0,1))</f>
        <v>0</v>
      </c>
      <c r="AJ285" s="41">
        <f t="shared" si="11"/>
        <v>0</v>
      </c>
      <c r="AK285" s="41">
        <f t="shared" si="12"/>
        <v>0</v>
      </c>
      <c r="AL285" s="41">
        <f t="shared" si="13"/>
        <v>0</v>
      </c>
      <c r="AM285" s="41">
        <f t="shared" si="14"/>
        <v>0</v>
      </c>
    </row>
    <row r="286" spans="1:39" ht="15" customHeight="1">
      <c r="A286" s="159"/>
      <c r="B286" s="9"/>
      <c r="C286" s="588"/>
      <c r="D286" s="665"/>
      <c r="E286" s="731" t="s">
        <v>1465</v>
      </c>
      <c r="F286" s="731"/>
      <c r="G286" s="518" t="s">
        <v>1466</v>
      </c>
      <c r="H286" s="519"/>
      <c r="I286" s="519"/>
      <c r="J286" s="519"/>
      <c r="K286" s="519"/>
      <c r="L286" s="519"/>
      <c r="M286" s="519"/>
      <c r="N286" s="519"/>
      <c r="O286" s="519"/>
      <c r="P286" s="520"/>
      <c r="Q286" s="601"/>
      <c r="R286" s="468"/>
      <c r="S286" s="601"/>
      <c r="T286" s="468"/>
      <c r="U286" s="601"/>
      <c r="V286" s="468"/>
      <c r="W286" s="601"/>
      <c r="X286" s="468"/>
      <c r="Y286" s="601"/>
      <c r="Z286" s="468"/>
      <c r="AA286" s="601"/>
      <c r="AB286" s="468"/>
      <c r="AC286" s="601"/>
      <c r="AD286" s="468"/>
      <c r="AG286">
        <f t="shared" si="9"/>
        <v>0</v>
      </c>
      <c r="AH286">
        <f t="shared" si="10"/>
        <v>0</v>
      </c>
      <c r="AI286" cm="1">
        <f t="array" ref="AI286">IF(OR(Y97={"NS","NA"}),0,IF(Q286=Y97,0,1))</f>
        <v>0</v>
      </c>
      <c r="AJ286" s="41">
        <f t="shared" si="11"/>
        <v>0</v>
      </c>
      <c r="AK286" s="41">
        <f t="shared" si="12"/>
        <v>0</v>
      </c>
      <c r="AL286" s="41">
        <f t="shared" si="13"/>
        <v>0</v>
      </c>
      <c r="AM286" s="41">
        <f t="shared" si="14"/>
        <v>0</v>
      </c>
    </row>
    <row r="287" spans="1:39" ht="15" customHeight="1">
      <c r="A287" s="159"/>
      <c r="B287" s="9"/>
      <c r="C287" s="588"/>
      <c r="D287" s="665"/>
      <c r="E287" s="731" t="s">
        <v>1467</v>
      </c>
      <c r="F287" s="731"/>
      <c r="G287" s="518" t="s">
        <v>1496</v>
      </c>
      <c r="H287" s="519"/>
      <c r="I287" s="519"/>
      <c r="J287" s="519"/>
      <c r="K287" s="519"/>
      <c r="L287" s="519"/>
      <c r="M287" s="519"/>
      <c r="N287" s="519"/>
      <c r="O287" s="519"/>
      <c r="P287" s="520"/>
      <c r="Q287" s="601"/>
      <c r="R287" s="468"/>
      <c r="S287" s="601"/>
      <c r="T287" s="468"/>
      <c r="U287" s="601"/>
      <c r="V287" s="468"/>
      <c r="W287" s="601"/>
      <c r="X287" s="468"/>
      <c r="Y287" s="601"/>
      <c r="Z287" s="468"/>
      <c r="AA287" s="601"/>
      <c r="AB287" s="468"/>
      <c r="AC287" s="601"/>
      <c r="AD287" s="468"/>
      <c r="AG287">
        <f t="shared" si="9"/>
        <v>0</v>
      </c>
      <c r="AH287">
        <f t="shared" si="10"/>
        <v>0</v>
      </c>
      <c r="AI287" cm="1">
        <f t="array" ref="AI287">IF(OR(Y98={"NS","NA"}),0,IF(Q287=Y98,0,1))</f>
        <v>0</v>
      </c>
      <c r="AJ287" s="41">
        <f t="shared" si="11"/>
        <v>0</v>
      </c>
      <c r="AK287" s="41">
        <f t="shared" si="12"/>
        <v>0</v>
      </c>
      <c r="AL287" s="41">
        <f t="shared" si="13"/>
        <v>0</v>
      </c>
      <c r="AM287" s="41">
        <f t="shared" si="14"/>
        <v>0</v>
      </c>
    </row>
    <row r="288" spans="1:39" ht="15" customHeight="1">
      <c r="A288" s="159"/>
      <c r="B288" s="9"/>
      <c r="C288" s="588"/>
      <c r="D288" s="665"/>
      <c r="E288" s="731" t="s">
        <v>2075</v>
      </c>
      <c r="F288" s="731"/>
      <c r="G288" s="518" t="s">
        <v>2076</v>
      </c>
      <c r="H288" s="519"/>
      <c r="I288" s="519"/>
      <c r="J288" s="519"/>
      <c r="K288" s="519"/>
      <c r="L288" s="519"/>
      <c r="M288" s="519"/>
      <c r="N288" s="519"/>
      <c r="O288" s="519"/>
      <c r="P288" s="520"/>
      <c r="Q288" s="601"/>
      <c r="R288" s="468"/>
      <c r="S288" s="601"/>
      <c r="T288" s="468"/>
      <c r="U288" s="601"/>
      <c r="V288" s="468"/>
      <c r="W288" s="601"/>
      <c r="X288" s="468"/>
      <c r="Y288" s="601"/>
      <c r="Z288" s="468"/>
      <c r="AA288" s="601"/>
      <c r="AB288" s="468"/>
      <c r="AC288" s="601"/>
      <c r="AD288" s="468"/>
      <c r="AG288">
        <f t="shared" si="9"/>
        <v>0</v>
      </c>
      <c r="AH288">
        <f t="shared" si="10"/>
        <v>0</v>
      </c>
      <c r="AI288" cm="1">
        <f t="array" ref="AI288">IF(OR(Y99={"NS","NA"}),0,IF(Q288=Y99,0,1))</f>
        <v>0</v>
      </c>
      <c r="AJ288" s="41">
        <f t="shared" si="11"/>
        <v>0</v>
      </c>
      <c r="AK288" s="41">
        <f t="shared" si="12"/>
        <v>0</v>
      </c>
      <c r="AL288" s="41">
        <f t="shared" si="13"/>
        <v>0</v>
      </c>
      <c r="AM288" s="41">
        <f t="shared" si="14"/>
        <v>0</v>
      </c>
    </row>
    <row r="289" spans="1:39" ht="15" customHeight="1">
      <c r="A289" s="159"/>
      <c r="B289" s="9"/>
      <c r="C289" s="588"/>
      <c r="D289" s="414" t="s">
        <v>1469</v>
      </c>
      <c r="E289" s="414"/>
      <c r="F289" s="414"/>
      <c r="G289" s="518" t="s">
        <v>1470</v>
      </c>
      <c r="H289" s="519"/>
      <c r="I289" s="519"/>
      <c r="J289" s="519"/>
      <c r="K289" s="519"/>
      <c r="L289" s="519"/>
      <c r="M289" s="519"/>
      <c r="N289" s="519"/>
      <c r="O289" s="519"/>
      <c r="P289" s="520"/>
      <c r="Q289" s="601"/>
      <c r="R289" s="468"/>
      <c r="S289" s="601"/>
      <c r="T289" s="468"/>
      <c r="U289" s="601"/>
      <c r="V289" s="468"/>
      <c r="W289" s="601"/>
      <c r="X289" s="468"/>
      <c r="Y289" s="601"/>
      <c r="Z289" s="468"/>
      <c r="AA289" s="601"/>
      <c r="AB289" s="468"/>
      <c r="AC289" s="601"/>
      <c r="AD289" s="468"/>
      <c r="AG289">
        <f t="shared" si="9"/>
        <v>0</v>
      </c>
      <c r="AH289">
        <f t="shared" si="10"/>
        <v>0</v>
      </c>
      <c r="AI289" cm="1">
        <f t="array" ref="AI289">IF(OR(Y100={"NS","NA"}),0,IF(Q289=Y100,0,1))</f>
        <v>0</v>
      </c>
      <c r="AJ289" s="41">
        <f t="shared" si="11"/>
        <v>0</v>
      </c>
      <c r="AK289" s="41">
        <f t="shared" si="12"/>
        <v>0</v>
      </c>
      <c r="AL289" s="41">
        <f t="shared" si="13"/>
        <v>0</v>
      </c>
      <c r="AM289" s="41">
        <f t="shared" si="14"/>
        <v>0</v>
      </c>
    </row>
    <row r="290" spans="1:39" ht="15" customHeight="1">
      <c r="A290" s="159"/>
      <c r="B290" s="9"/>
      <c r="C290" s="588"/>
      <c r="D290" s="414" t="s">
        <v>1471</v>
      </c>
      <c r="E290" s="414"/>
      <c r="F290" s="414"/>
      <c r="G290" s="518" t="s">
        <v>1497</v>
      </c>
      <c r="H290" s="519"/>
      <c r="I290" s="519"/>
      <c r="J290" s="519"/>
      <c r="K290" s="519"/>
      <c r="L290" s="519"/>
      <c r="M290" s="519"/>
      <c r="N290" s="519"/>
      <c r="O290" s="519"/>
      <c r="P290" s="520"/>
      <c r="Q290" s="601"/>
      <c r="R290" s="468"/>
      <c r="S290" s="601"/>
      <c r="T290" s="468"/>
      <c r="U290" s="601"/>
      <c r="V290" s="468"/>
      <c r="W290" s="601"/>
      <c r="X290" s="468"/>
      <c r="Y290" s="601"/>
      <c r="Z290" s="468"/>
      <c r="AA290" s="601"/>
      <c r="AB290" s="468"/>
      <c r="AC290" s="601"/>
      <c r="AD290" s="468"/>
      <c r="AG290">
        <f t="shared" si="9"/>
        <v>0</v>
      </c>
      <c r="AH290">
        <f t="shared" si="10"/>
        <v>0</v>
      </c>
      <c r="AI290" cm="1">
        <f t="array" ref="AI290">IF(OR(Y101={"NS","NA"}),0,IF(Q290=Y101,0,1))</f>
        <v>0</v>
      </c>
      <c r="AJ290" s="41">
        <f t="shared" si="11"/>
        <v>0</v>
      </c>
      <c r="AK290" s="41">
        <f t="shared" si="12"/>
        <v>0</v>
      </c>
      <c r="AL290" s="41">
        <f t="shared" si="13"/>
        <v>0</v>
      </c>
      <c r="AM290" s="41">
        <f t="shared" si="14"/>
        <v>0</v>
      </c>
    </row>
    <row r="291" spans="1:39" ht="15" customHeight="1">
      <c r="A291" s="159"/>
      <c r="B291" s="9"/>
      <c r="C291" s="588" t="s">
        <v>1473</v>
      </c>
      <c r="D291" s="414" t="s">
        <v>749</v>
      </c>
      <c r="E291" s="414"/>
      <c r="F291" s="414"/>
      <c r="G291" s="518" t="s">
        <v>1474</v>
      </c>
      <c r="H291" s="519"/>
      <c r="I291" s="519"/>
      <c r="J291" s="519"/>
      <c r="K291" s="519"/>
      <c r="L291" s="519"/>
      <c r="M291" s="519"/>
      <c r="N291" s="519"/>
      <c r="O291" s="519"/>
      <c r="P291" s="520"/>
      <c r="Q291" s="601"/>
      <c r="R291" s="468"/>
      <c r="S291" s="601"/>
      <c r="T291" s="468"/>
      <c r="U291" s="601"/>
      <c r="V291" s="468"/>
      <c r="W291" s="601"/>
      <c r="X291" s="468"/>
      <c r="Y291" s="601"/>
      <c r="Z291" s="468"/>
      <c r="AA291" s="601"/>
      <c r="AB291" s="468"/>
      <c r="AC291" s="601"/>
      <c r="AD291" s="468"/>
      <c r="AG291">
        <f t="shared" si="9"/>
        <v>0</v>
      </c>
      <c r="AH291">
        <f t="shared" si="10"/>
        <v>0</v>
      </c>
      <c r="AI291" cm="1">
        <f t="array" ref="AI291">IF(OR(Y102={"NS","NA"}),0,IF(Q291=Y102,0,1))</f>
        <v>0</v>
      </c>
      <c r="AJ291" s="41">
        <f t="shared" si="11"/>
        <v>0</v>
      </c>
      <c r="AK291" s="41">
        <f t="shared" si="12"/>
        <v>0</v>
      </c>
      <c r="AL291" s="41">
        <f t="shared" si="13"/>
        <v>0</v>
      </c>
      <c r="AM291" s="41">
        <f t="shared" si="14"/>
        <v>0</v>
      </c>
    </row>
    <row r="292" spans="1:39" ht="15" customHeight="1">
      <c r="A292" s="159"/>
      <c r="B292" s="9"/>
      <c r="C292" s="588"/>
      <c r="D292" s="414" t="s">
        <v>751</v>
      </c>
      <c r="E292" s="414"/>
      <c r="F292" s="414"/>
      <c r="G292" s="518" t="s">
        <v>1475</v>
      </c>
      <c r="H292" s="519"/>
      <c r="I292" s="519"/>
      <c r="J292" s="519"/>
      <c r="K292" s="519"/>
      <c r="L292" s="519"/>
      <c r="M292" s="519"/>
      <c r="N292" s="519"/>
      <c r="O292" s="519"/>
      <c r="P292" s="520"/>
      <c r="Q292" s="601"/>
      <c r="R292" s="468"/>
      <c r="S292" s="601"/>
      <c r="T292" s="468"/>
      <c r="U292" s="601"/>
      <c r="V292" s="468"/>
      <c r="W292" s="601"/>
      <c r="X292" s="468"/>
      <c r="Y292" s="601"/>
      <c r="Z292" s="468"/>
      <c r="AA292" s="601"/>
      <c r="AB292" s="468"/>
      <c r="AC292" s="601"/>
      <c r="AD292" s="468"/>
      <c r="AG292">
        <f t="shared" si="9"/>
        <v>0</v>
      </c>
      <c r="AH292">
        <f t="shared" si="10"/>
        <v>0</v>
      </c>
      <c r="AI292" cm="1">
        <f t="array" ref="AI292">IF(OR(Y103={"NS","NA"}),0,IF(Q292=Y103,0,1))</f>
        <v>0</v>
      </c>
      <c r="AJ292" s="41">
        <f t="shared" si="11"/>
        <v>0</v>
      </c>
      <c r="AK292" s="41">
        <f t="shared" si="12"/>
        <v>0</v>
      </c>
      <c r="AL292" s="41">
        <f t="shared" si="13"/>
        <v>0</v>
      </c>
      <c r="AM292" s="41">
        <f t="shared" si="14"/>
        <v>0</v>
      </c>
    </row>
    <row r="293" spans="1:39" ht="15" customHeight="1">
      <c r="A293" s="159"/>
      <c r="B293" s="9"/>
      <c r="C293" s="588"/>
      <c r="D293" s="414" t="s">
        <v>753</v>
      </c>
      <c r="E293" s="414"/>
      <c r="F293" s="414"/>
      <c r="G293" s="518" t="s">
        <v>1476</v>
      </c>
      <c r="H293" s="519"/>
      <c r="I293" s="519"/>
      <c r="J293" s="519"/>
      <c r="K293" s="519"/>
      <c r="L293" s="519"/>
      <c r="M293" s="519"/>
      <c r="N293" s="519"/>
      <c r="O293" s="519"/>
      <c r="P293" s="520"/>
      <c r="Q293" s="601"/>
      <c r="R293" s="468"/>
      <c r="S293" s="601"/>
      <c r="T293" s="468"/>
      <c r="U293" s="601"/>
      <c r="V293" s="468"/>
      <c r="W293" s="601"/>
      <c r="X293" s="468"/>
      <c r="Y293" s="601"/>
      <c r="Z293" s="468"/>
      <c r="AA293" s="601"/>
      <c r="AB293" s="468"/>
      <c r="AC293" s="601"/>
      <c r="AD293" s="468"/>
      <c r="AG293">
        <f t="shared" si="9"/>
        <v>0</v>
      </c>
      <c r="AH293">
        <f t="shared" si="10"/>
        <v>0</v>
      </c>
      <c r="AI293" cm="1">
        <f t="array" ref="AI293">IF(OR(Y104={"NS","NA"}),0,IF(Q293=Y104,0,1))</f>
        <v>0</v>
      </c>
      <c r="AJ293" s="41">
        <f t="shared" si="11"/>
        <v>0</v>
      </c>
      <c r="AK293" s="41">
        <f t="shared" si="12"/>
        <v>0</v>
      </c>
      <c r="AL293" s="41">
        <f t="shared" si="13"/>
        <v>0</v>
      </c>
      <c r="AM293" s="41">
        <f t="shared" si="14"/>
        <v>0</v>
      </c>
    </row>
    <row r="294" spans="1:39" ht="15" customHeight="1">
      <c r="A294" s="159"/>
      <c r="B294" s="9"/>
      <c r="C294" s="588"/>
      <c r="D294" s="414" t="s">
        <v>755</v>
      </c>
      <c r="E294" s="414"/>
      <c r="F294" s="414"/>
      <c r="G294" s="518" t="s">
        <v>1477</v>
      </c>
      <c r="H294" s="519"/>
      <c r="I294" s="519"/>
      <c r="J294" s="519"/>
      <c r="K294" s="519"/>
      <c r="L294" s="519"/>
      <c r="M294" s="519"/>
      <c r="N294" s="519"/>
      <c r="O294" s="519"/>
      <c r="P294" s="520"/>
      <c r="Q294" s="601"/>
      <c r="R294" s="468"/>
      <c r="S294" s="601"/>
      <c r="T294" s="468"/>
      <c r="U294" s="601"/>
      <c r="V294" s="468"/>
      <c r="W294" s="601"/>
      <c r="X294" s="468"/>
      <c r="Y294" s="601"/>
      <c r="Z294" s="468"/>
      <c r="AA294" s="601"/>
      <c r="AB294" s="468"/>
      <c r="AC294" s="601"/>
      <c r="AD294" s="468"/>
      <c r="AG294">
        <f t="shared" si="9"/>
        <v>0</v>
      </c>
      <c r="AH294">
        <f t="shared" si="10"/>
        <v>0</v>
      </c>
      <c r="AI294" cm="1">
        <f t="array" ref="AI294">IF(OR(Y105={"NS","NA"}),0,IF(Q294=Y105,0,1))</f>
        <v>0</v>
      </c>
      <c r="AJ294" s="41">
        <f t="shared" si="11"/>
        <v>0</v>
      </c>
      <c r="AK294" s="41">
        <f t="shared" si="12"/>
        <v>0</v>
      </c>
      <c r="AL294" s="41">
        <f t="shared" si="13"/>
        <v>0</v>
      </c>
      <c r="AM294" s="41">
        <f t="shared" si="14"/>
        <v>0</v>
      </c>
    </row>
    <row r="295" spans="1:39" ht="15" customHeight="1">
      <c r="A295" s="159"/>
      <c r="B295" s="9"/>
      <c r="C295" s="588"/>
      <c r="D295" s="414" t="s">
        <v>757</v>
      </c>
      <c r="E295" s="414"/>
      <c r="F295" s="414"/>
      <c r="G295" s="518" t="s">
        <v>1478</v>
      </c>
      <c r="H295" s="519"/>
      <c r="I295" s="519"/>
      <c r="J295" s="519"/>
      <c r="K295" s="519"/>
      <c r="L295" s="519"/>
      <c r="M295" s="519"/>
      <c r="N295" s="519"/>
      <c r="O295" s="519"/>
      <c r="P295" s="520"/>
      <c r="Q295" s="601"/>
      <c r="R295" s="468"/>
      <c r="S295" s="601"/>
      <c r="T295" s="468"/>
      <c r="U295" s="601"/>
      <c r="V295" s="468"/>
      <c r="W295" s="601"/>
      <c r="X295" s="468"/>
      <c r="Y295" s="601"/>
      <c r="Z295" s="468"/>
      <c r="AA295" s="601"/>
      <c r="AB295" s="468"/>
      <c r="AC295" s="601"/>
      <c r="AD295" s="468"/>
      <c r="AG295">
        <f t="shared" si="9"/>
        <v>0</v>
      </c>
      <c r="AH295">
        <f t="shared" si="10"/>
        <v>0</v>
      </c>
      <c r="AI295" cm="1">
        <f t="array" ref="AI295">IF(OR(Y106={"NS","NA"}),0,IF(Q295=Y106,0,1))</f>
        <v>0</v>
      </c>
      <c r="AJ295" s="41">
        <f t="shared" si="11"/>
        <v>0</v>
      </c>
      <c r="AK295" s="41">
        <f t="shared" si="12"/>
        <v>0</v>
      </c>
      <c r="AL295" s="41">
        <f t="shared" si="13"/>
        <v>0</v>
      </c>
      <c r="AM295" s="41">
        <f t="shared" si="14"/>
        <v>0</v>
      </c>
    </row>
    <row r="296" spans="1:39" ht="24" customHeight="1">
      <c r="A296" s="159"/>
      <c r="B296" s="9"/>
      <c r="C296" s="588"/>
      <c r="D296" s="414" t="s">
        <v>1479</v>
      </c>
      <c r="E296" s="414"/>
      <c r="F296" s="414"/>
      <c r="G296" s="518" t="s">
        <v>1480</v>
      </c>
      <c r="H296" s="519"/>
      <c r="I296" s="519"/>
      <c r="J296" s="519"/>
      <c r="K296" s="519"/>
      <c r="L296" s="519"/>
      <c r="M296" s="519"/>
      <c r="N296" s="519"/>
      <c r="O296" s="519"/>
      <c r="P296" s="520"/>
      <c r="Q296" s="601"/>
      <c r="R296" s="468"/>
      <c r="S296" s="601"/>
      <c r="T296" s="468"/>
      <c r="U296" s="601"/>
      <c r="V296" s="468"/>
      <c r="W296" s="601"/>
      <c r="X296" s="468"/>
      <c r="Y296" s="601"/>
      <c r="Z296" s="468"/>
      <c r="AA296" s="601"/>
      <c r="AB296" s="468"/>
      <c r="AC296" s="601"/>
      <c r="AD296" s="468"/>
      <c r="AG296">
        <f t="shared" si="9"/>
        <v>0</v>
      </c>
      <c r="AH296">
        <f t="shared" si="10"/>
        <v>0</v>
      </c>
      <c r="AI296" cm="1">
        <f t="array" ref="AI296">IF(OR(Y107={"NS","NA"}),0,IF(Q296=Y107,0,1))</f>
        <v>0</v>
      </c>
      <c r="AJ296" s="41">
        <f t="shared" si="11"/>
        <v>0</v>
      </c>
      <c r="AK296" s="41">
        <f t="shared" si="12"/>
        <v>0</v>
      </c>
      <c r="AL296" s="41">
        <f t="shared" si="13"/>
        <v>0</v>
      </c>
      <c r="AM296" s="41">
        <f t="shared" si="14"/>
        <v>0</v>
      </c>
    </row>
    <row r="297" spans="1:39" ht="15" customHeight="1">
      <c r="A297" s="159"/>
      <c r="B297" s="9"/>
      <c r="C297" s="588"/>
      <c r="D297" s="414" t="s">
        <v>1481</v>
      </c>
      <c r="E297" s="414"/>
      <c r="F297" s="414"/>
      <c r="G297" s="518" t="s">
        <v>1482</v>
      </c>
      <c r="H297" s="519"/>
      <c r="I297" s="519"/>
      <c r="J297" s="519"/>
      <c r="K297" s="519"/>
      <c r="L297" s="519"/>
      <c r="M297" s="519"/>
      <c r="N297" s="519"/>
      <c r="O297" s="519"/>
      <c r="P297" s="520"/>
      <c r="Q297" s="601"/>
      <c r="R297" s="468"/>
      <c r="S297" s="601"/>
      <c r="T297" s="468"/>
      <c r="U297" s="601"/>
      <c r="V297" s="468"/>
      <c r="W297" s="601"/>
      <c r="X297" s="468"/>
      <c r="Y297" s="601"/>
      <c r="Z297" s="468"/>
      <c r="AA297" s="601"/>
      <c r="AB297" s="468"/>
      <c r="AC297" s="601"/>
      <c r="AD297" s="468"/>
      <c r="AG297">
        <f t="shared" si="9"/>
        <v>0</v>
      </c>
      <c r="AH297">
        <f t="shared" si="10"/>
        <v>0</v>
      </c>
      <c r="AI297" cm="1">
        <f t="array" ref="AI297">IF(OR(Y108={"NS","NA"}),0,IF(Q297=Y108,0,1))</f>
        <v>0</v>
      </c>
      <c r="AJ297" s="41">
        <f t="shared" si="11"/>
        <v>0</v>
      </c>
      <c r="AK297" s="41">
        <f t="shared" si="12"/>
        <v>0</v>
      </c>
      <c r="AL297" s="41">
        <f t="shared" si="13"/>
        <v>0</v>
      </c>
      <c r="AM297" s="41">
        <f t="shared" si="14"/>
        <v>0</v>
      </c>
    </row>
    <row r="298" spans="1:39" ht="15" customHeight="1">
      <c r="A298" s="159"/>
      <c r="B298" s="9"/>
      <c r="C298" s="588"/>
      <c r="D298" s="414" t="s">
        <v>1483</v>
      </c>
      <c r="E298" s="414"/>
      <c r="F298" s="414"/>
      <c r="G298" s="518" t="s">
        <v>1484</v>
      </c>
      <c r="H298" s="519"/>
      <c r="I298" s="519"/>
      <c r="J298" s="519"/>
      <c r="K298" s="519"/>
      <c r="L298" s="519"/>
      <c r="M298" s="519"/>
      <c r="N298" s="519"/>
      <c r="O298" s="519"/>
      <c r="P298" s="520"/>
      <c r="Q298" s="601"/>
      <c r="R298" s="468"/>
      <c r="S298" s="601"/>
      <c r="T298" s="468"/>
      <c r="U298" s="601"/>
      <c r="V298" s="468"/>
      <c r="W298" s="601"/>
      <c r="X298" s="468"/>
      <c r="Y298" s="601"/>
      <c r="Z298" s="468"/>
      <c r="AA298" s="601"/>
      <c r="AB298" s="468"/>
      <c r="AC298" s="601"/>
      <c r="AD298" s="468"/>
      <c r="AG298">
        <f t="shared" si="9"/>
        <v>0</v>
      </c>
      <c r="AH298">
        <f t="shared" si="10"/>
        <v>0</v>
      </c>
      <c r="AI298" cm="1">
        <f t="array" ref="AI298">IF(OR(Y109={"NS","NA"}),0,IF(Q298=Y109,0,1))</f>
        <v>0</v>
      </c>
      <c r="AJ298" s="41">
        <f t="shared" si="11"/>
        <v>0</v>
      </c>
      <c r="AK298" s="41">
        <f t="shared" si="12"/>
        <v>0</v>
      </c>
      <c r="AL298" s="41">
        <f t="shared" si="13"/>
        <v>0</v>
      </c>
      <c r="AM298" s="41">
        <f t="shared" si="14"/>
        <v>0</v>
      </c>
    </row>
    <row r="299" spans="1:39" ht="15" customHeight="1">
      <c r="A299" s="159"/>
      <c r="B299" s="9"/>
      <c r="C299" s="588"/>
      <c r="D299" s="414" t="s">
        <v>1485</v>
      </c>
      <c r="E299" s="414"/>
      <c r="F299" s="414"/>
      <c r="G299" s="518" t="s">
        <v>1498</v>
      </c>
      <c r="H299" s="519"/>
      <c r="I299" s="519"/>
      <c r="J299" s="519"/>
      <c r="K299" s="519"/>
      <c r="L299" s="519"/>
      <c r="M299" s="519"/>
      <c r="N299" s="519"/>
      <c r="O299" s="519"/>
      <c r="P299" s="520"/>
      <c r="Q299" s="601"/>
      <c r="R299" s="468"/>
      <c r="S299" s="601"/>
      <c r="T299" s="468"/>
      <c r="U299" s="601"/>
      <c r="V299" s="468"/>
      <c r="W299" s="601"/>
      <c r="X299" s="468"/>
      <c r="Y299" s="601"/>
      <c r="Z299" s="468"/>
      <c r="AA299" s="601"/>
      <c r="AB299" s="468"/>
      <c r="AC299" s="601"/>
      <c r="AD299" s="468"/>
      <c r="AG299">
        <f t="shared" si="9"/>
        <v>0</v>
      </c>
      <c r="AH299">
        <f t="shared" si="10"/>
        <v>0</v>
      </c>
      <c r="AI299" cm="1">
        <f t="array" ref="AI299">IF(OR(Y110={"NS","NA"}),0,IF(Q299=Y110,0,1))</f>
        <v>0</v>
      </c>
      <c r="AJ299" s="41">
        <f t="shared" si="11"/>
        <v>0</v>
      </c>
      <c r="AK299" s="41">
        <f t="shared" si="12"/>
        <v>0</v>
      </c>
      <c r="AL299" s="41">
        <f t="shared" si="13"/>
        <v>0</v>
      </c>
      <c r="AM299" s="41">
        <f t="shared" si="14"/>
        <v>0</v>
      </c>
    </row>
    <row r="300" spans="1:39" ht="15" customHeight="1">
      <c r="A300" s="159"/>
      <c r="B300" s="9"/>
      <c r="C300" s="728" t="s">
        <v>92</v>
      </c>
      <c r="D300" s="729"/>
      <c r="E300" s="729"/>
      <c r="F300" s="730"/>
      <c r="G300" s="518" t="s">
        <v>281</v>
      </c>
      <c r="H300" s="519"/>
      <c r="I300" s="519"/>
      <c r="J300" s="519"/>
      <c r="K300" s="519"/>
      <c r="L300" s="519"/>
      <c r="M300" s="519"/>
      <c r="N300" s="519"/>
      <c r="O300" s="519"/>
      <c r="P300" s="520"/>
      <c r="Q300" s="601"/>
      <c r="R300" s="468"/>
      <c r="S300" s="601"/>
      <c r="T300" s="468"/>
      <c r="U300" s="601"/>
      <c r="V300" s="468"/>
      <c r="W300" s="601"/>
      <c r="X300" s="468"/>
      <c r="Y300" s="601"/>
      <c r="Z300" s="468"/>
      <c r="AA300" s="601"/>
      <c r="AB300" s="468"/>
      <c r="AC300" s="601"/>
      <c r="AD300" s="468"/>
      <c r="AG300">
        <f>IF(AND($C$31=1,Y111&gt;0,Y111&lt;&gt;"NS",Y111&lt;&gt;"NA"),IF(COUNTA(Q300:AD300)=7,0,1),0)</f>
        <v>0</v>
      </c>
      <c r="AH300">
        <f>IF(OR($C$31&lt;&gt;1,$Y111=0,$Y111="NS",$Y111="NA"),IF(COUNTA(Q300:AD300)=0,0,1),0)</f>
        <v>0</v>
      </c>
      <c r="AI300" cm="1">
        <f t="array" ref="AI300">IF(OR(Y111={"NS","NA"}),0,IF(Q300=Y111,0,1))</f>
        <v>0</v>
      </c>
      <c r="AJ300" s="41">
        <f t="shared" si="11"/>
        <v>0</v>
      </c>
      <c r="AK300" s="41">
        <f t="shared" si="12"/>
        <v>0</v>
      </c>
      <c r="AL300" s="41">
        <f t="shared" si="13"/>
        <v>0</v>
      </c>
      <c r="AM300" s="41">
        <f t="shared" si="14"/>
        <v>0</v>
      </c>
    </row>
    <row r="301" spans="1:39" ht="15" customHeight="1">
      <c r="A301" s="159"/>
      <c r="B301" s="9"/>
      <c r="C301" s="9"/>
      <c r="D301" s="9"/>
      <c r="E301" s="9"/>
      <c r="F301" s="9"/>
      <c r="G301" s="9"/>
      <c r="H301" s="9"/>
      <c r="I301" s="9"/>
      <c r="J301" s="9"/>
      <c r="K301" s="9"/>
      <c r="L301" s="9"/>
      <c r="M301" s="9"/>
      <c r="N301" s="243"/>
      <c r="O301" s="9"/>
      <c r="P301" s="243" t="s">
        <v>261</v>
      </c>
      <c r="Q301" s="618">
        <f>IF(AND(SUM(Q261:Q300)=0,COUNTIF(Q261:Q300,"NS")&gt;0),"NS",IF(AND(SUM(Q261:Q300)=0,COUNTIF(Q261:Q300,0)&gt;0),0,IF(AND(SUM(Q261:Q300)=0,COUNTIF(Q261:Q300,"NA")&gt;0),"NA",SUM(Q261:Q300))))</f>
        <v>0</v>
      </c>
      <c r="R301" s="620"/>
      <c r="S301" s="618">
        <f t="shared" ref="S301" si="15">IF(AND(SUM(S261:S300)=0,COUNTIF(S261:S300,"NS")&gt;0),"NS",IF(AND(SUM(S261:S300)=0,COUNTIF(S261:S300,0)&gt;0),0,IF(AND(SUM(S261:S300)=0,COUNTIF(S261:S300,"NA")&gt;0),"NA",SUM(S261:S300))))</f>
        <v>0</v>
      </c>
      <c r="T301" s="620"/>
      <c r="U301" s="618">
        <f t="shared" ref="U301" si="16">IF(AND(SUM(U261:U300)=0,COUNTIF(U261:U300,"NS")&gt;0),"NS",IF(AND(SUM(U261:U300)=0,COUNTIF(U261:U300,0)&gt;0),0,IF(AND(SUM(U261:U300)=0,COUNTIF(U261:U300,"NA")&gt;0),"NA",SUM(U261:U300))))</f>
        <v>0</v>
      </c>
      <c r="V301" s="620"/>
      <c r="W301" s="618">
        <f t="shared" ref="W301" si="17">IF(AND(SUM(W261:W300)=0,COUNTIF(W261:W300,"NS")&gt;0),"NS",IF(AND(SUM(W261:W300)=0,COUNTIF(W261:W300,0)&gt;0),0,IF(AND(SUM(W261:W300)=0,COUNTIF(W261:W300,"NA")&gt;0),"NA",SUM(W261:W300))))</f>
        <v>0</v>
      </c>
      <c r="X301" s="620"/>
      <c r="Y301" s="618">
        <f t="shared" ref="Y301" si="18">IF(AND(SUM(Y261:Y300)=0,COUNTIF(Y261:Y300,"NS")&gt;0),"NS",IF(AND(SUM(Y261:Y300)=0,COUNTIF(Y261:Y300,0)&gt;0),0,IF(AND(SUM(Y261:Y300)=0,COUNTIF(Y261:Y300,"NA")&gt;0),"NA",SUM(Y261:Y300))))</f>
        <v>0</v>
      </c>
      <c r="Z301" s="620"/>
      <c r="AA301" s="618">
        <f t="shared" ref="AA301" si="19">IF(AND(SUM(AA261:AA300)=0,COUNTIF(AA261:AA300,"NS")&gt;0),"NS",IF(AND(SUM(AA261:AA300)=0,COUNTIF(AA261:AA300,0)&gt;0),0,IF(AND(SUM(AA261:AA300)=0,COUNTIF(AA261:AA300,"NA")&gt;0),"NA",SUM(AA261:AA300))))</f>
        <v>0</v>
      </c>
      <c r="AB301" s="620"/>
      <c r="AC301" s="618">
        <f>IF(AND(SUM(AC261:AC300)=0,COUNTIF(AC261:AC300,"NS")&gt;0),"NS",IF(AND(SUM(AC261:AC300)=0,COUNTIF(AC261:AC300,0)&gt;0),0,IF(AND(SUM(AC261:AC300)=0,COUNTIF(AC261:AC300,"NA")&gt;0),"NA",SUM(AC261:AC300))))</f>
        <v>0</v>
      </c>
      <c r="AD301" s="620"/>
      <c r="AG301" s="208">
        <f>SUM(AG261:AG300)</f>
        <v>0</v>
      </c>
      <c r="AH301" s="208">
        <f>SUM(AH261:AH300)</f>
        <v>0</v>
      </c>
      <c r="AI301" cm="1">
        <f t="array" ref="AI301">IF(OR(Y112={"NS","NA"}),0,IF(Q301=Y112,0,1))</f>
        <v>0</v>
      </c>
      <c r="AM301" s="208">
        <f>SUM(AM261:AM300)</f>
        <v>0</v>
      </c>
    </row>
    <row r="302" spans="1:39" ht="15" customHeight="1">
      <c r="A302" s="15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c r="AB302" s="9"/>
      <c r="AC302" s="9"/>
      <c r="AD302" s="9"/>
      <c r="AI302" s="208">
        <f>SUM(AI261:AI301)</f>
        <v>0</v>
      </c>
    </row>
    <row r="303" spans="1:39" ht="24" customHeight="1">
      <c r="A303" s="159"/>
      <c r="B303" s="9"/>
      <c r="C303" s="417" t="s">
        <v>147</v>
      </c>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row>
    <row r="304" spans="1:39" ht="60" customHeight="1">
      <c r="A304" s="159"/>
      <c r="B304" s="9"/>
      <c r="C304" s="473"/>
      <c r="D304" s="474"/>
      <c r="E304" s="474"/>
      <c r="F304" s="474"/>
      <c r="G304" s="474"/>
      <c r="H304" s="474"/>
      <c r="I304" s="474"/>
      <c r="J304" s="474"/>
      <c r="K304" s="474"/>
      <c r="L304" s="474"/>
      <c r="M304" s="474"/>
      <c r="N304" s="474"/>
      <c r="O304" s="474"/>
      <c r="P304" s="474"/>
      <c r="Q304" s="474"/>
      <c r="R304" s="474"/>
      <c r="S304" s="474"/>
      <c r="T304" s="474"/>
      <c r="U304" s="474"/>
      <c r="V304" s="474"/>
      <c r="W304" s="474"/>
      <c r="X304" s="474"/>
      <c r="Y304" s="474"/>
      <c r="Z304" s="474"/>
      <c r="AA304" s="474"/>
      <c r="AB304" s="474"/>
      <c r="AC304" s="474"/>
      <c r="AD304" s="475"/>
    </row>
    <row r="305" spans="1:38" ht="15" customHeight="1">
      <c r="A305" s="159"/>
      <c r="B305" s="455" t="str">
        <f>IF(AG301=0,"","Favor de ingresar toda la información requerida en la pregunta")</f>
        <v/>
      </c>
      <c r="C305" s="455"/>
      <c r="D305" s="455"/>
      <c r="E305" s="455"/>
      <c r="F305" s="455"/>
      <c r="G305" s="455"/>
      <c r="H305" s="455"/>
      <c r="I305" s="455"/>
      <c r="J305" s="455"/>
      <c r="K305" s="455"/>
      <c r="L305" s="455"/>
      <c r="M305" s="455"/>
      <c r="N305" s="455"/>
      <c r="O305" s="455"/>
      <c r="P305" s="455"/>
      <c r="Q305" s="455"/>
      <c r="R305" s="455"/>
      <c r="S305" s="455"/>
      <c r="T305" s="455"/>
      <c r="U305" s="455"/>
      <c r="V305" s="455"/>
      <c r="W305" s="455"/>
      <c r="X305" s="455"/>
      <c r="Y305" s="455"/>
      <c r="Z305" s="455"/>
      <c r="AA305" s="455"/>
      <c r="AB305" s="455"/>
      <c r="AC305" s="455"/>
      <c r="AD305" s="455"/>
      <c r="AE305" s="455"/>
    </row>
    <row r="306" spans="1:38" ht="15" customHeight="1">
      <c r="A306" s="159"/>
      <c r="B306" s="456" t="str">
        <f>IF($C$31&lt;&gt;1,"",IF(COUNTIF(Q261:AD300,"NS")&lt;&gt;0,"Alerta: debido a que cuenta con registros NS, debe proporcionar una justificación en el area de comentarios al final de la pregunta",""))</f>
        <v/>
      </c>
      <c r="C306" s="456"/>
      <c r="D306" s="456"/>
      <c r="E306" s="456"/>
      <c r="F306" s="456"/>
      <c r="G306" s="456"/>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row>
    <row r="307" spans="1:38" ht="15" customHeight="1">
      <c r="A307" s="159"/>
      <c r="B307" s="452" t="str">
        <f>IF(AH301&gt;0,"Revise la información capturada, ya que tiene datos ingresados en celdas que están sombreadas","")</f>
        <v/>
      </c>
      <c r="C307" s="452"/>
      <c r="D307" s="452"/>
      <c r="E307" s="452"/>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row>
    <row r="308" spans="1:38" ht="15" customHeight="1">
      <c r="A308" s="159"/>
      <c r="B308" s="452" t="str">
        <f>IF($C$31&lt;&gt;1,"",IF(AM301&gt;0,"Favor de revisar la suma y consistencia de totales y/o subtotales por filas (numéricos y NS)",""))</f>
        <v/>
      </c>
      <c r="C308" s="452"/>
      <c r="D308" s="452"/>
      <c r="E308" s="452"/>
      <c r="F308" s="452"/>
      <c r="G308" s="452"/>
      <c r="H308" s="452"/>
      <c r="I308" s="452"/>
      <c r="J308" s="452"/>
      <c r="K308" s="452"/>
      <c r="L308" s="452"/>
      <c r="M308" s="452"/>
      <c r="N308" s="452"/>
      <c r="O308" s="452"/>
      <c r="P308" s="452"/>
      <c r="Q308" s="452"/>
      <c r="R308" s="452"/>
      <c r="S308" s="452"/>
      <c r="T308" s="452"/>
      <c r="U308" s="452"/>
      <c r="V308" s="452"/>
      <c r="W308" s="452"/>
      <c r="X308" s="452"/>
      <c r="Y308" s="452"/>
      <c r="Z308" s="452"/>
      <c r="AA308" s="452"/>
      <c r="AB308" s="452"/>
      <c r="AC308" s="452"/>
      <c r="AD308" s="452"/>
      <c r="AE308" s="452"/>
    </row>
    <row r="309" spans="1:38" ht="15" customHeight="1">
      <c r="A309" s="159"/>
      <c r="B309" s="450" t="str">
        <f>IF($C$31&lt;&gt;1,"",IF(AI302&gt;0,"Favor de revisar la instrucción 1, debido a que no se cumplen con los criterios mencionados",""))</f>
        <v/>
      </c>
      <c r="C309" s="450"/>
      <c r="D309" s="450"/>
      <c r="E309" s="450"/>
      <c r="F309" s="450"/>
      <c r="G309" s="450"/>
      <c r="H309" s="450"/>
      <c r="I309" s="450"/>
      <c r="J309" s="450"/>
      <c r="K309" s="450"/>
      <c r="L309" s="450"/>
      <c r="M309" s="450"/>
      <c r="N309" s="450"/>
      <c r="O309" s="450"/>
      <c r="P309" s="450"/>
      <c r="Q309" s="450"/>
      <c r="R309" s="450"/>
      <c r="S309" s="450"/>
      <c r="T309" s="450"/>
      <c r="U309" s="450"/>
      <c r="V309" s="450"/>
      <c r="W309" s="450"/>
      <c r="X309" s="450"/>
      <c r="Y309" s="450"/>
      <c r="Z309" s="450"/>
      <c r="AA309" s="450"/>
      <c r="AB309" s="450"/>
      <c r="AC309" s="450"/>
      <c r="AD309" s="450"/>
      <c r="AE309" s="450"/>
    </row>
    <row r="310" spans="1:38" ht="15" customHeight="1">
      <c r="A310" s="15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c r="AB310" s="9"/>
      <c r="AC310" s="9"/>
      <c r="AD310" s="9"/>
    </row>
    <row r="311" spans="1:38" ht="24" customHeight="1">
      <c r="A311" s="177" t="s">
        <v>2029</v>
      </c>
      <c r="B311" s="476" t="s">
        <v>1792</v>
      </c>
      <c r="C311" s="476"/>
      <c r="D311" s="476"/>
      <c r="E311" s="476"/>
      <c r="F311" s="476"/>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476"/>
    </row>
    <row r="312" spans="1:38" ht="15" customHeight="1">
      <c r="A312" s="169"/>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row>
    <row r="313" spans="1:38" ht="15" customHeight="1">
      <c r="A313" s="169"/>
      <c r="B313" s="7"/>
      <c r="C313" s="500" t="s">
        <v>1684</v>
      </c>
      <c r="D313" s="501"/>
      <c r="E313" s="501"/>
      <c r="F313" s="501"/>
      <c r="G313" s="501"/>
      <c r="H313" s="501"/>
      <c r="I313" s="501"/>
      <c r="J313" s="501"/>
      <c r="K313" s="501"/>
      <c r="L313" s="501"/>
      <c r="M313" s="501"/>
      <c r="N313" s="502"/>
      <c r="O313" s="469" t="s">
        <v>1521</v>
      </c>
      <c r="P313" s="470"/>
      <c r="Q313" s="470"/>
      <c r="R313" s="470"/>
      <c r="S313" s="470"/>
      <c r="T313" s="470"/>
      <c r="U313" s="470"/>
      <c r="V313" s="470"/>
      <c r="W313" s="470"/>
      <c r="X313" s="470"/>
      <c r="Y313" s="470"/>
      <c r="Z313" s="470"/>
      <c r="AA313" s="470"/>
      <c r="AB313" s="470"/>
      <c r="AC313" s="470"/>
      <c r="AD313" s="471"/>
    </row>
    <row r="314" spans="1:38" ht="15" customHeight="1">
      <c r="A314" s="169"/>
      <c r="B314" s="7"/>
      <c r="C314" s="503"/>
      <c r="D314" s="504"/>
      <c r="E314" s="504"/>
      <c r="F314" s="504"/>
      <c r="G314" s="504"/>
      <c r="H314" s="504"/>
      <c r="I314" s="504"/>
      <c r="J314" s="504"/>
      <c r="K314" s="504"/>
      <c r="L314" s="504"/>
      <c r="M314" s="504"/>
      <c r="N314" s="505"/>
      <c r="O314" s="469" t="s">
        <v>226</v>
      </c>
      <c r="P314" s="470"/>
      <c r="Q314" s="470"/>
      <c r="R314" s="471"/>
      <c r="S314" s="567" t="s">
        <v>400</v>
      </c>
      <c r="T314" s="568"/>
      <c r="U314" s="568"/>
      <c r="V314" s="569"/>
      <c r="W314" s="567" t="s">
        <v>401</v>
      </c>
      <c r="X314" s="568"/>
      <c r="Y314" s="568"/>
      <c r="Z314" s="569"/>
      <c r="AA314" s="567" t="s">
        <v>281</v>
      </c>
      <c r="AB314" s="568"/>
      <c r="AC314" s="568"/>
      <c r="AD314" s="569"/>
      <c r="AG314" t="s">
        <v>2233</v>
      </c>
      <c r="AH314" t="s">
        <v>2234</v>
      </c>
      <c r="AI314" s="29" t="s">
        <v>2349</v>
      </c>
      <c r="AJ314" s="29" t="s">
        <v>2296</v>
      </c>
      <c r="AK314" s="29" t="s">
        <v>2297</v>
      </c>
      <c r="AL314" s="29" t="s">
        <v>2350</v>
      </c>
    </row>
    <row r="315" spans="1:38" ht="15" customHeight="1">
      <c r="A315" s="169"/>
      <c r="B315" s="7"/>
      <c r="C315" s="333" t="s">
        <v>89</v>
      </c>
      <c r="D315" s="479" t="s">
        <v>1513</v>
      </c>
      <c r="E315" s="479"/>
      <c r="F315" s="479"/>
      <c r="G315" s="479"/>
      <c r="H315" s="479"/>
      <c r="I315" s="479"/>
      <c r="J315" s="479"/>
      <c r="K315" s="479"/>
      <c r="L315" s="479"/>
      <c r="M315" s="479"/>
      <c r="N315" s="479"/>
      <c r="O315" s="574"/>
      <c r="P315" s="575"/>
      <c r="Q315" s="575"/>
      <c r="R315" s="576"/>
      <c r="S315" s="574"/>
      <c r="T315" s="575"/>
      <c r="U315" s="575"/>
      <c r="V315" s="576"/>
      <c r="W315" s="574"/>
      <c r="X315" s="575"/>
      <c r="Y315" s="575"/>
      <c r="Z315" s="576"/>
      <c r="AA315" s="574"/>
      <c r="AB315" s="575"/>
      <c r="AC315" s="575"/>
      <c r="AD315" s="576"/>
      <c r="AG315" s="172">
        <f>IF($C$31=1,IF(COUNTA(O315:AD317)=12,0,1),0)</f>
        <v>0</v>
      </c>
      <c r="AH315" s="172">
        <f>IF($C$31&lt;&gt;1,IF(COUNTA(O315:AD317)=0,0,1),0)</f>
        <v>0</v>
      </c>
      <c r="AI315" s="41">
        <f>O315</f>
        <v>0</v>
      </c>
      <c r="AJ315" s="41">
        <f>COUNTIF(S315:AD315,"NS")</f>
        <v>0</v>
      </c>
      <c r="AK315" s="41">
        <f>SUM(S315:AD315)</f>
        <v>0</v>
      </c>
      <c r="AL315" s="41">
        <f>IF(OR(AND(AI315=0, AJ315&gt;0),AND(AI315="NS", AK315&gt;0), AND(AI315="NS", AJ315=0, AK315=0)), 1, IF(OR(AND(AI315&gt;0, AJ315&gt;1,AI315&gt;AK315), AND(AI315="NS", AJ315=2), AND(AI315="NS", AK315=0, AJ315&gt;0), AI315=AK315), 0, 1))</f>
        <v>0</v>
      </c>
    </row>
    <row r="316" spans="1:38" ht="15" customHeight="1">
      <c r="A316" s="169"/>
      <c r="B316" s="7"/>
      <c r="C316" s="189" t="s">
        <v>90</v>
      </c>
      <c r="D316" s="479" t="s">
        <v>1514</v>
      </c>
      <c r="E316" s="479"/>
      <c r="F316" s="479"/>
      <c r="G316" s="479"/>
      <c r="H316" s="479"/>
      <c r="I316" s="479"/>
      <c r="J316" s="479"/>
      <c r="K316" s="479"/>
      <c r="L316" s="479"/>
      <c r="M316" s="479"/>
      <c r="N316" s="479"/>
      <c r="O316" s="574"/>
      <c r="P316" s="575"/>
      <c r="Q316" s="575"/>
      <c r="R316" s="576"/>
      <c r="S316" s="574"/>
      <c r="T316" s="575"/>
      <c r="U316" s="575"/>
      <c r="V316" s="576"/>
      <c r="W316" s="574"/>
      <c r="X316" s="575"/>
      <c r="Y316" s="575"/>
      <c r="Z316" s="576"/>
      <c r="AA316" s="574"/>
      <c r="AB316" s="575"/>
      <c r="AC316" s="575"/>
      <c r="AD316" s="576"/>
      <c r="AI316" s="41">
        <f t="shared" ref="AI316:AI317" si="20">O316</f>
        <v>0</v>
      </c>
      <c r="AJ316" s="41">
        <f t="shared" ref="AJ316:AJ317" si="21">COUNTIF(S316:AD316,"NS")</f>
        <v>0</v>
      </c>
      <c r="AK316" s="41">
        <f t="shared" ref="AK316:AK317" si="22">SUM(S316:AD316)</f>
        <v>0</v>
      </c>
      <c r="AL316" s="41">
        <f t="shared" ref="AL316:AL317" si="23">IF(OR(AND(AI316=0, AJ316&gt;0),AND(AI316="NS", AK316&gt;0), AND(AI316="NS", AJ316=0, AK316=0)), 1, IF(OR(AND(AI316&gt;0, AJ316&gt;1,AI316&gt;AK316), AND(AI316="NS", AJ316=2), AND(AI316="NS", AK316=0, AJ316&gt;0), AI316=AK316), 0, 1))</f>
        <v>0</v>
      </c>
    </row>
    <row r="317" spans="1:38" ht="15" customHeight="1">
      <c r="A317" s="169"/>
      <c r="B317" s="7"/>
      <c r="C317" s="189" t="s">
        <v>92</v>
      </c>
      <c r="D317" s="518" t="s">
        <v>281</v>
      </c>
      <c r="E317" s="519"/>
      <c r="F317" s="519"/>
      <c r="G317" s="519"/>
      <c r="H317" s="519"/>
      <c r="I317" s="519"/>
      <c r="J317" s="519"/>
      <c r="K317" s="519"/>
      <c r="L317" s="519"/>
      <c r="M317" s="519"/>
      <c r="N317" s="520"/>
      <c r="O317" s="574"/>
      <c r="P317" s="575"/>
      <c r="Q317" s="575"/>
      <c r="R317" s="576"/>
      <c r="S317" s="574"/>
      <c r="T317" s="575"/>
      <c r="U317" s="575"/>
      <c r="V317" s="576"/>
      <c r="W317" s="574"/>
      <c r="X317" s="575"/>
      <c r="Y317" s="575"/>
      <c r="Z317" s="576"/>
      <c r="AA317" s="574"/>
      <c r="AB317" s="575"/>
      <c r="AC317" s="575"/>
      <c r="AD317" s="576"/>
      <c r="AI317" s="41">
        <f t="shared" si="20"/>
        <v>0</v>
      </c>
      <c r="AJ317" s="41">
        <f t="shared" si="21"/>
        <v>0</v>
      </c>
      <c r="AK317" s="41">
        <f t="shared" si="22"/>
        <v>0</v>
      </c>
      <c r="AL317" s="41">
        <f t="shared" si="23"/>
        <v>0</v>
      </c>
    </row>
    <row r="318" spans="1:38" ht="15" customHeight="1">
      <c r="A318" s="169"/>
      <c r="B318" s="7"/>
      <c r="C318" s="7"/>
      <c r="D318" s="7"/>
      <c r="E318" s="7"/>
      <c r="F318" s="7"/>
      <c r="G318" s="7"/>
      <c r="H318" s="7"/>
      <c r="I318" s="7"/>
      <c r="J318" s="217"/>
      <c r="K318" s="7"/>
      <c r="L318" s="7"/>
      <c r="M318" s="7"/>
      <c r="N318" s="243" t="s">
        <v>261</v>
      </c>
      <c r="O318" s="738">
        <f>IF(AND(SUM(O315:O317)=0,COUNTIF(O315:O317,"NS")&gt;0),"NS",IF(AND(SUM(O315:O317)=0,COUNTIF(O315:O317,0)&gt;0),0,IF(AND(SUM(O315:O317)=0,COUNTIF(O315:O317,"NA")&gt;0),"NA",SUM(O315:O317))))</f>
        <v>0</v>
      </c>
      <c r="P318" s="739"/>
      <c r="Q318" s="739"/>
      <c r="R318" s="740"/>
      <c r="S318" s="738">
        <f t="shared" ref="S318" si="24">IF(AND(SUM(S315:S317)=0,COUNTIF(S315:S317,"NS")&gt;0),"NS",IF(AND(SUM(S315:S317)=0,COUNTIF(S315:S317,0)&gt;0),0,IF(AND(SUM(S315:S317)=0,COUNTIF(S315:S317,"NA")&gt;0),"NA",SUM(S315:S317))))</f>
        <v>0</v>
      </c>
      <c r="T318" s="739"/>
      <c r="U318" s="739"/>
      <c r="V318" s="740"/>
      <c r="W318" s="738">
        <f t="shared" ref="W318" si="25">IF(AND(SUM(W315:W317)=0,COUNTIF(W315:W317,"NS")&gt;0),"NS",IF(AND(SUM(W315:W317)=0,COUNTIF(W315:W317,0)&gt;0),0,IF(AND(SUM(W315:W317)=0,COUNTIF(W315:W317,"NA")&gt;0),"NA",SUM(W315:W317))))</f>
        <v>0</v>
      </c>
      <c r="X318" s="739"/>
      <c r="Y318" s="739"/>
      <c r="Z318" s="740"/>
      <c r="AA318" s="738">
        <f>IF(AND(SUM(AA315:AA317)=0,COUNTIF(AA315:AA317,"NS")&gt;0),"NS",IF(AND(SUM(AA315:AA317)=0,COUNTIF(AA315:AA317,0)&gt;0),0,IF(AND(SUM(AA315:AA317)=0,COUNTIF(AA315:AA317,"NA")&gt;0),"NA",SUM(AA315:AA317))))</f>
        <v>0</v>
      </c>
      <c r="AB318" s="739"/>
      <c r="AC318" s="739"/>
      <c r="AD318" s="740"/>
      <c r="AL318" s="327">
        <f>SUM(AL315:AL317)</f>
        <v>0</v>
      </c>
    </row>
    <row r="319" spans="1:38" ht="15" customHeight="1">
      <c r="A319" s="169"/>
      <c r="B319" s="7"/>
      <c r="C319" s="7"/>
      <c r="D319" s="7"/>
      <c r="E319" s="7"/>
      <c r="F319" s="7"/>
      <c r="G319" s="7"/>
      <c r="H319" s="7"/>
      <c r="I319" s="7"/>
      <c r="J319" s="217"/>
      <c r="K319" s="7"/>
      <c r="L319" s="7"/>
      <c r="M319" s="7"/>
      <c r="N319" s="243"/>
    </row>
    <row r="320" spans="1:38" ht="24" customHeight="1">
      <c r="A320" s="159"/>
      <c r="B320" s="7"/>
      <c r="C320" s="417" t="s">
        <v>147</v>
      </c>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c r="Z320" s="417"/>
      <c r="AA320" s="417"/>
      <c r="AB320" s="417"/>
      <c r="AC320" s="417"/>
      <c r="AD320" s="417"/>
    </row>
    <row r="321" spans="1:58" ht="60" customHeight="1">
      <c r="A321" s="159"/>
      <c r="B321" s="7"/>
      <c r="C321" s="473"/>
      <c r="D321" s="474"/>
      <c r="E321" s="474"/>
      <c r="F321" s="474"/>
      <c r="G321" s="474"/>
      <c r="H321" s="474"/>
      <c r="I321" s="474"/>
      <c r="J321" s="474"/>
      <c r="K321" s="474"/>
      <c r="L321" s="474"/>
      <c r="M321" s="474"/>
      <c r="N321" s="474"/>
      <c r="O321" s="474"/>
      <c r="P321" s="474"/>
      <c r="Q321" s="474"/>
      <c r="R321" s="474"/>
      <c r="S321" s="474"/>
      <c r="T321" s="474"/>
      <c r="U321" s="474"/>
      <c r="V321" s="474"/>
      <c r="W321" s="474"/>
      <c r="X321" s="474"/>
      <c r="Y321" s="474"/>
      <c r="Z321" s="474"/>
      <c r="AA321" s="474"/>
      <c r="AB321" s="474"/>
      <c r="AC321" s="474"/>
      <c r="AD321" s="475"/>
    </row>
    <row r="322" spans="1:58" ht="15" customHeight="1">
      <c r="A322" s="159"/>
      <c r="B322" s="455" t="str">
        <f>IF(AG315=0,"","Favor de ingresar toda la información requerida en la pregunta")</f>
        <v/>
      </c>
      <c r="C322" s="455"/>
      <c r="D322" s="455"/>
      <c r="E322" s="455"/>
      <c r="F322" s="455"/>
      <c r="G322" s="455"/>
      <c r="H322" s="455"/>
      <c r="I322" s="455"/>
      <c r="J322" s="455"/>
      <c r="K322" s="455"/>
      <c r="L322" s="455"/>
      <c r="M322" s="455"/>
      <c r="N322" s="455"/>
      <c r="O322" s="455"/>
      <c r="P322" s="455"/>
      <c r="Q322" s="455"/>
      <c r="R322" s="455"/>
      <c r="S322" s="455"/>
      <c r="T322" s="455"/>
      <c r="U322" s="455"/>
      <c r="V322" s="455"/>
      <c r="W322" s="455"/>
      <c r="X322" s="455"/>
      <c r="Y322" s="455"/>
      <c r="Z322" s="455"/>
      <c r="AA322" s="455"/>
      <c r="AB322" s="455"/>
      <c r="AC322" s="455"/>
      <c r="AD322" s="455"/>
      <c r="AE322" s="455"/>
    </row>
    <row r="323" spans="1:58" ht="15" customHeight="1">
      <c r="A323" s="159"/>
      <c r="B323" s="456" t="str">
        <f>IF($C$31&lt;&gt;1,"",IF(COUNTIF(O315:AD317,"NS")&lt;&gt;0,"Alerta: debido a que cuenta con registros NS, debe proporcionar una justificación en el area de comentarios al final de la pregunta",""))</f>
        <v/>
      </c>
      <c r="C323" s="456"/>
      <c r="D323" s="456"/>
      <c r="E323" s="456"/>
      <c r="F323" s="456"/>
      <c r="G323" s="456"/>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row>
    <row r="324" spans="1:58" ht="15" customHeight="1">
      <c r="A324" s="159"/>
      <c r="B324" s="452" t="str">
        <f>IF(AH315&gt;0,"Revise la información capturada, ya que tiene datos ingresados en celdas que están sombreadas","")</f>
        <v/>
      </c>
      <c r="C324" s="452"/>
      <c r="D324" s="452"/>
      <c r="E324" s="452"/>
      <c r="F324" s="452"/>
      <c r="G324" s="452"/>
      <c r="H324" s="452"/>
      <c r="I324" s="452"/>
      <c r="J324" s="452"/>
      <c r="K324" s="452"/>
      <c r="L324" s="452"/>
      <c r="M324" s="452"/>
      <c r="N324" s="452"/>
      <c r="O324" s="452"/>
      <c r="P324" s="452"/>
      <c r="Q324" s="452"/>
      <c r="R324" s="452"/>
      <c r="S324" s="452"/>
      <c r="T324" s="452"/>
      <c r="U324" s="452"/>
      <c r="V324" s="452"/>
      <c r="W324" s="452"/>
      <c r="X324" s="452"/>
      <c r="Y324" s="452"/>
      <c r="Z324" s="452"/>
      <c r="AA324" s="452"/>
      <c r="AB324" s="452"/>
      <c r="AC324" s="452"/>
      <c r="AD324" s="452"/>
      <c r="AE324" s="452"/>
    </row>
    <row r="325" spans="1:58" ht="15" customHeight="1">
      <c r="A325" s="159"/>
      <c r="B325" s="452" t="str">
        <f>IF($C$31&lt;&gt;1,"",IF(AL318&gt;0,"Favor de revisar la suma y consistencia de totales y/o subtotales por filas (numéricos y NS)",""))</f>
        <v/>
      </c>
      <c r="C325" s="452"/>
      <c r="D325" s="452"/>
      <c r="E325" s="452"/>
      <c r="F325" s="452"/>
      <c r="G325" s="452"/>
      <c r="H325" s="452"/>
      <c r="I325" s="452"/>
      <c r="J325" s="452"/>
      <c r="K325" s="452"/>
      <c r="L325" s="452"/>
      <c r="M325" s="452"/>
      <c r="N325" s="452"/>
      <c r="O325" s="452"/>
      <c r="P325" s="452"/>
      <c r="Q325" s="452"/>
      <c r="R325" s="452"/>
      <c r="S325" s="452"/>
      <c r="T325" s="452"/>
      <c r="U325" s="452"/>
      <c r="V325" s="452"/>
      <c r="W325" s="452"/>
      <c r="X325" s="452"/>
      <c r="Y325" s="452"/>
      <c r="Z325" s="452"/>
      <c r="AA325" s="452"/>
      <c r="AB325" s="452"/>
      <c r="AC325" s="452"/>
      <c r="AD325" s="452"/>
      <c r="AE325" s="452"/>
    </row>
    <row r="326" spans="1:58" ht="15" customHeight="1">
      <c r="A326" s="15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c r="AB326" s="9"/>
      <c r="AC326" s="9"/>
      <c r="AD326" s="9"/>
    </row>
    <row r="327" spans="1:58" ht="15" customHeight="1">
      <c r="A327" s="15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row>
    <row r="328" spans="1:58" ht="24" customHeight="1">
      <c r="A328" s="177" t="s">
        <v>2030</v>
      </c>
      <c r="B328" s="673" t="s">
        <v>1793</v>
      </c>
      <c r="C328" s="476"/>
      <c r="D328" s="476"/>
      <c r="E328" s="476"/>
      <c r="F328" s="476"/>
      <c r="G328" s="476"/>
      <c r="H328" s="476"/>
      <c r="I328" s="476"/>
      <c r="J328" s="476"/>
      <c r="K328" s="476"/>
      <c r="L328" s="476"/>
      <c r="M328" s="476"/>
      <c r="N328" s="476"/>
      <c r="O328" s="476"/>
      <c r="P328" s="476"/>
      <c r="Q328" s="476"/>
      <c r="R328" s="476"/>
      <c r="S328" s="476"/>
      <c r="T328" s="476"/>
      <c r="U328" s="476"/>
      <c r="V328" s="476"/>
      <c r="W328" s="476"/>
      <c r="X328" s="476"/>
      <c r="Y328" s="476"/>
      <c r="Z328" s="476"/>
      <c r="AA328" s="476"/>
      <c r="AB328" s="476"/>
      <c r="AC328" s="476"/>
      <c r="AD328" s="476"/>
    </row>
    <row r="329" spans="1:58" ht="36" customHeight="1">
      <c r="A329" s="169"/>
      <c r="B329" s="7"/>
      <c r="C329" s="464" t="s">
        <v>2087</v>
      </c>
      <c r="D329" s="465"/>
      <c r="E329" s="465"/>
      <c r="F329" s="465"/>
      <c r="G329" s="465"/>
      <c r="H329" s="465"/>
      <c r="I329" s="465"/>
      <c r="J329" s="465"/>
      <c r="K329" s="465"/>
      <c r="L329" s="465"/>
      <c r="M329" s="465"/>
      <c r="N329" s="465"/>
      <c r="O329" s="465"/>
      <c r="P329" s="465"/>
      <c r="Q329" s="465"/>
      <c r="R329" s="465"/>
      <c r="S329" s="465"/>
      <c r="T329" s="465"/>
      <c r="U329" s="465"/>
      <c r="V329" s="465"/>
      <c r="W329" s="465"/>
      <c r="X329" s="465"/>
      <c r="Y329" s="465"/>
      <c r="Z329" s="465"/>
      <c r="AA329" s="465"/>
      <c r="AB329" s="465"/>
      <c r="AC329" s="465"/>
      <c r="AD329" s="465"/>
    </row>
    <row r="330" spans="1:58" ht="36" customHeight="1">
      <c r="A330" s="169"/>
      <c r="B330" s="7"/>
      <c r="C330" s="464" t="s">
        <v>2088</v>
      </c>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4"/>
      <c r="AB330" s="464"/>
      <c r="AC330" s="464"/>
      <c r="AD330" s="464"/>
    </row>
    <row r="331" spans="1:58" ht="15" customHeight="1">
      <c r="A331" s="169"/>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row>
    <row r="332" spans="1:58" ht="15" customHeight="1">
      <c r="A332" s="169"/>
      <c r="B332" s="7"/>
      <c r="C332" s="489" t="s">
        <v>1522</v>
      </c>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89"/>
      <c r="AD332" s="489"/>
    </row>
    <row r="333" spans="1:58" ht="15" customHeight="1">
      <c r="A333" s="169"/>
      <c r="B333" s="7"/>
      <c r="C333" s="500" t="s">
        <v>226</v>
      </c>
      <c r="D333" s="502"/>
      <c r="E333" s="597" t="s">
        <v>400</v>
      </c>
      <c r="F333" s="594"/>
      <c r="G333" s="597" t="s">
        <v>401</v>
      </c>
      <c r="H333" s="594"/>
      <c r="I333" s="597" t="s">
        <v>281</v>
      </c>
      <c r="J333" s="594"/>
      <c r="K333" s="567" t="s">
        <v>1515</v>
      </c>
      <c r="L333" s="568"/>
      <c r="M333" s="568"/>
      <c r="N333" s="568"/>
      <c r="O333" s="568"/>
      <c r="P333" s="568"/>
      <c r="Q333" s="568"/>
      <c r="R333" s="568"/>
      <c r="S333" s="568"/>
      <c r="T333" s="568"/>
      <c r="U333" s="568"/>
      <c r="V333" s="568"/>
      <c r="W333" s="568"/>
      <c r="X333" s="568"/>
      <c r="Y333" s="568"/>
      <c r="Z333" s="568"/>
      <c r="AA333" s="568"/>
      <c r="AB333" s="568"/>
      <c r="AC333" s="568"/>
      <c r="AD333" s="569"/>
    </row>
    <row r="334" spans="1:58" ht="15" customHeight="1">
      <c r="A334" s="169"/>
      <c r="B334" s="7"/>
      <c r="C334" s="622"/>
      <c r="D334" s="624"/>
      <c r="E334" s="741"/>
      <c r="F334" s="742"/>
      <c r="G334" s="741"/>
      <c r="H334" s="742"/>
      <c r="I334" s="741"/>
      <c r="J334" s="742"/>
      <c r="K334" s="573" t="s">
        <v>1516</v>
      </c>
      <c r="L334" s="573"/>
      <c r="M334" s="573"/>
      <c r="N334" s="573"/>
      <c r="O334" s="573" t="s">
        <v>1517</v>
      </c>
      <c r="P334" s="573"/>
      <c r="Q334" s="573"/>
      <c r="R334" s="573"/>
      <c r="S334" s="573" t="s">
        <v>1518</v>
      </c>
      <c r="T334" s="573"/>
      <c r="U334" s="573"/>
      <c r="V334" s="573"/>
      <c r="W334" s="573" t="s">
        <v>1519</v>
      </c>
      <c r="X334" s="573"/>
      <c r="Y334" s="573"/>
      <c r="Z334" s="573"/>
      <c r="AA334" s="573" t="s">
        <v>1520</v>
      </c>
      <c r="AB334" s="573"/>
      <c r="AC334" s="573"/>
      <c r="AD334" s="573"/>
    </row>
    <row r="335" spans="1:58" ht="72" customHeight="1">
      <c r="A335" s="169"/>
      <c r="B335" s="7"/>
      <c r="C335" s="503"/>
      <c r="D335" s="505"/>
      <c r="E335" s="598"/>
      <c r="F335" s="596"/>
      <c r="G335" s="598"/>
      <c r="H335" s="596"/>
      <c r="I335" s="598"/>
      <c r="J335" s="596"/>
      <c r="K335" s="248" t="s">
        <v>432</v>
      </c>
      <c r="L335" s="232" t="s">
        <v>400</v>
      </c>
      <c r="M335" s="232" t="s">
        <v>401</v>
      </c>
      <c r="N335" s="232" t="s">
        <v>281</v>
      </c>
      <c r="O335" s="248" t="s">
        <v>432</v>
      </c>
      <c r="P335" s="232" t="s">
        <v>400</v>
      </c>
      <c r="Q335" s="232" t="s">
        <v>401</v>
      </c>
      <c r="R335" s="232" t="s">
        <v>281</v>
      </c>
      <c r="S335" s="248" t="s">
        <v>432</v>
      </c>
      <c r="T335" s="232" t="s">
        <v>400</v>
      </c>
      <c r="U335" s="232" t="s">
        <v>401</v>
      </c>
      <c r="V335" s="232" t="s">
        <v>281</v>
      </c>
      <c r="W335" s="248" t="s">
        <v>432</v>
      </c>
      <c r="X335" s="232" t="s">
        <v>400</v>
      </c>
      <c r="Y335" s="232" t="s">
        <v>401</v>
      </c>
      <c r="Z335" s="232" t="s">
        <v>281</v>
      </c>
      <c r="AA335" s="248" t="s">
        <v>432</v>
      </c>
      <c r="AB335" s="232" t="s">
        <v>400</v>
      </c>
      <c r="AC335" s="232" t="s">
        <v>401</v>
      </c>
      <c r="AD335" s="232" t="s">
        <v>281</v>
      </c>
      <c r="AG335" t="s">
        <v>2233</v>
      </c>
      <c r="AH335" t="s">
        <v>2234</v>
      </c>
      <c r="AI335" t="s">
        <v>7263</v>
      </c>
      <c r="AJ335"/>
      <c r="AM335" t="s">
        <v>2295</v>
      </c>
    </row>
    <row r="336" spans="1:58" ht="15" customHeight="1">
      <c r="A336" s="169"/>
      <c r="B336" s="7"/>
      <c r="C336" s="574"/>
      <c r="D336" s="576"/>
      <c r="E336" s="574"/>
      <c r="F336" s="576"/>
      <c r="G336" s="574"/>
      <c r="H336" s="576"/>
      <c r="I336" s="574"/>
      <c r="J336" s="576"/>
      <c r="K336" s="229"/>
      <c r="L336" s="229"/>
      <c r="M336" s="229"/>
      <c r="N336" s="229"/>
      <c r="O336" s="229"/>
      <c r="P336" s="229"/>
      <c r="Q336" s="229"/>
      <c r="R336" s="229"/>
      <c r="S336" s="229"/>
      <c r="T336" s="229"/>
      <c r="U336" s="229"/>
      <c r="V336" s="229"/>
      <c r="W336" s="229"/>
      <c r="X336" s="229"/>
      <c r="Y336" s="229"/>
      <c r="Z336" s="229"/>
      <c r="AA336" s="229"/>
      <c r="AB336" s="229"/>
      <c r="AC336" s="229"/>
      <c r="AD336" s="229"/>
      <c r="AG336" s="172">
        <f>IF($C$31=1,IF(COUNTA(C336:AD336)=24,0,1),0)</f>
        <v>0</v>
      </c>
      <c r="AH336" s="172">
        <f>IF($C$31&lt;&gt;1,IF(COUNTA(C336:AD336)=0,0,1),0)</f>
        <v>0</v>
      </c>
      <c r="AI336">
        <f>IF(SUM(C336)&lt;=SUM(K336,O336,S336,W336,AA336),0,1)</f>
        <v>0</v>
      </c>
      <c r="AJ336">
        <f>IF(SUM(E336)&lt;=SUM(L336,P336,T336,X336,AB336),0,1)</f>
        <v>0</v>
      </c>
      <c r="AK336">
        <f>IF(SUM(G336)&lt;=SUM(M336,Q336,U336,Y336,AC336),0,1)</f>
        <v>0</v>
      </c>
      <c r="AL336">
        <f>IF(SUM(I336)&lt;=SUM(N336,R336,V336,Z336,AD336),0,1)</f>
        <v>0</v>
      </c>
      <c r="AM336" cm="1">
        <f t="array" ref="AM336">IF(OR(K336={"NS","NA"},$C$336={"NS","NA"}),0,IF(K336&lt;=$C$336,0,1))</f>
        <v>0</v>
      </c>
      <c r="AN336" cm="1">
        <f t="array" ref="AN336">IF(OR(L336={"NS","NA"},$E$336={"NS","NA"}),0,IF(L336&lt;=$E$336,0,1))</f>
        <v>0</v>
      </c>
      <c r="AO336" cm="1">
        <f t="array" ref="AO336">IF(OR(M336={"NS","NA"},$G$336={"NS","NA"}),0,IF(M336&lt;=$G$336,0,1))</f>
        <v>0</v>
      </c>
      <c r="AP336" cm="1">
        <f t="array" ref="AP336">IF(OR(N336={"NS","NA"},$I$336={"NS","NA"}),0,IF(N336&lt;=$I$336,0,1))</f>
        <v>0</v>
      </c>
      <c r="AQ336" cm="1">
        <f t="array" ref="AQ336">IF(OR(O336={"NS","NA"},$C$336={"NS","NA"}),0,IF(O336&lt;=$C$336,0,1))</f>
        <v>0</v>
      </c>
      <c r="AR336" cm="1">
        <f t="array" ref="AR336">IF(OR(P336={"NS","NA"},$E$336={"NS","NA"}),0,IF(P336&lt;=$E$336,0,1))</f>
        <v>0</v>
      </c>
      <c r="AS336" cm="1">
        <f t="array" ref="AS336">IF(OR(Q336={"NS","NA"},$G$336={"NS","NA"}),0,IF(Q336&lt;=$G$336,0,1))</f>
        <v>0</v>
      </c>
      <c r="AT336" cm="1">
        <f t="array" ref="AT336">IF(OR(R336={"NS","NA"},$I$336={"NS","NA"}),0,IF(R336&lt;=$I$336,0,1))</f>
        <v>0</v>
      </c>
      <c r="AU336" cm="1">
        <f t="array" ref="AU336">IF(OR(S336={"NS","NA"},$C$336={"NS","NA"}),0,IF(S336&lt;=$C$336,0,1))</f>
        <v>0</v>
      </c>
      <c r="AV336" cm="1">
        <f t="array" ref="AV336">IF(OR(T336={"NS","NA"},$E$336={"NS","NA"}),0,IF(T336&lt;=$E$336,0,1))</f>
        <v>0</v>
      </c>
      <c r="AW336" cm="1">
        <f t="array" ref="AW336">IF(OR(U336={"NS","NA"},$G$336={"NS","NA"}),0,IF(U336&lt;=$G$336,0,1))</f>
        <v>0</v>
      </c>
      <c r="AX336" cm="1">
        <f t="array" ref="AX336">IF(OR(V336={"NS","NA"},$I$336={"NS","NA"}),0,IF(V336&lt;=$I$336,0,1))</f>
        <v>0</v>
      </c>
      <c r="AY336" cm="1">
        <f t="array" ref="AY336">IF(OR(W336={"NS","NA"},$C$336={"NS","NA"}),0,IF(W336&lt;=$C$336,0,1))</f>
        <v>0</v>
      </c>
      <c r="AZ336" cm="1">
        <f t="array" ref="AZ336">IF(OR(X336={"NS","NA"},$E$336={"NS","NA"}),0,IF(X336&lt;=$E$336,0,1))</f>
        <v>0</v>
      </c>
      <c r="BA336" cm="1">
        <f t="array" ref="BA336">IF(OR(Y336={"NS","NA"},$G$336={"NS","NA"}),0,IF(Y336&lt;=$G$336,0,1))</f>
        <v>0</v>
      </c>
      <c r="BB336" cm="1">
        <f t="array" ref="BB336">IF(OR(Z336={"NS","NA"},$I$336={"NS","NA"}),0,IF(Z336&lt;=$I$336,0,1))</f>
        <v>0</v>
      </c>
      <c r="BC336" cm="1">
        <f t="array" ref="BC336">IF(OR(AA336={"NS","NA"},$C$336={"NS","NA"}),0,IF(AA336&lt;=$C$336,0,1))</f>
        <v>0</v>
      </c>
      <c r="BD336" cm="1">
        <f t="array" ref="BD336">IF(OR(AB336={"NS","NA"},$E$336={"NS","NA"}),0,IF(AB336&lt;=$E$336,0,1))</f>
        <v>0</v>
      </c>
      <c r="BE336" cm="1">
        <f t="array" ref="BE336">IF(OR(AC336={"NS","NA"},$G$336={"NS","NA"}),0,IF(AC336&lt;=$G$336,0,1))</f>
        <v>0</v>
      </c>
      <c r="BF336" cm="1">
        <f t="array" ref="BF336">IF(OR(AD336={"NS","NA"},$I$336={"NS","NA"}),0,IF(AD336&lt;=$I$336,0,1))</f>
        <v>0</v>
      </c>
    </row>
    <row r="337" spans="1:58" ht="15" customHeight="1">
      <c r="A337" s="169"/>
      <c r="B337" s="7"/>
      <c r="C337" s="7"/>
      <c r="D337" s="7"/>
      <c r="E337" s="7"/>
      <c r="F337" s="243"/>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L337" s="327">
        <f>SUM(AI336:AL336)</f>
        <v>0</v>
      </c>
      <c r="BF337" s="327">
        <f>SUM(AM336:BF336)</f>
        <v>0</v>
      </c>
    </row>
    <row r="338" spans="1:58" ht="24" customHeight="1">
      <c r="A338" s="159"/>
      <c r="B338" s="7"/>
      <c r="C338" s="417" t="s">
        <v>147</v>
      </c>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row>
    <row r="339" spans="1:58" ht="60" customHeight="1">
      <c r="A339" s="159"/>
      <c r="B339" s="7"/>
      <c r="C339" s="473"/>
      <c r="D339" s="474"/>
      <c r="E339" s="474"/>
      <c r="F339" s="474"/>
      <c r="G339" s="474"/>
      <c r="H339" s="474"/>
      <c r="I339" s="474"/>
      <c r="J339" s="474"/>
      <c r="K339" s="474"/>
      <c r="L339" s="474"/>
      <c r="M339" s="474"/>
      <c r="N339" s="474"/>
      <c r="O339" s="474"/>
      <c r="P339" s="474"/>
      <c r="Q339" s="474"/>
      <c r="R339" s="474"/>
      <c r="S339" s="474"/>
      <c r="T339" s="474"/>
      <c r="U339" s="474"/>
      <c r="V339" s="474"/>
      <c r="W339" s="474"/>
      <c r="X339" s="474"/>
      <c r="Y339" s="474"/>
      <c r="Z339" s="474"/>
      <c r="AA339" s="474"/>
      <c r="AB339" s="474"/>
      <c r="AC339" s="474"/>
      <c r="AD339" s="475"/>
    </row>
    <row r="340" spans="1:58" ht="15" customHeight="1">
      <c r="A340" s="159"/>
      <c r="B340" s="455" t="str">
        <f>IF(AG336=0,"","Favor de ingresar toda la información requerida en la pregunta")</f>
        <v/>
      </c>
      <c r="C340" s="455"/>
      <c r="D340" s="455"/>
      <c r="E340" s="455"/>
      <c r="F340" s="455"/>
      <c r="G340" s="455"/>
      <c r="H340" s="455"/>
      <c r="I340" s="455"/>
      <c r="J340" s="455"/>
      <c r="K340" s="455"/>
      <c r="L340" s="455"/>
      <c r="M340" s="455"/>
      <c r="N340" s="455"/>
      <c r="O340" s="455"/>
      <c r="P340" s="455"/>
      <c r="Q340" s="455"/>
      <c r="R340" s="455"/>
      <c r="S340" s="455"/>
      <c r="T340" s="455"/>
      <c r="U340" s="455"/>
      <c r="V340" s="455"/>
      <c r="W340" s="455"/>
      <c r="X340" s="455"/>
      <c r="Y340" s="455"/>
      <c r="Z340" s="455"/>
      <c r="AA340" s="455"/>
      <c r="AB340" s="455"/>
      <c r="AC340" s="455"/>
      <c r="AD340" s="455"/>
      <c r="AE340" s="455"/>
    </row>
    <row r="341" spans="1:58" ht="15" customHeight="1">
      <c r="A341" s="159"/>
      <c r="B341" s="456" t="str">
        <f>IF($C$31&lt;&gt;1,"",IF(COUNTIF(C336:AD336,"NS")&lt;&gt;0,"Alerta: debido a que cuenta con registros NS, debe proporcionar una justificación en el area de comentarios al final de la pregunta",""))</f>
        <v/>
      </c>
      <c r="C341" s="456"/>
      <c r="D341" s="456"/>
      <c r="E341" s="456"/>
      <c r="F341" s="456"/>
      <c r="G341" s="456"/>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row>
    <row r="342" spans="1:58" ht="15" customHeight="1">
      <c r="A342" s="159"/>
      <c r="B342" s="452" t="str">
        <f>IF(AH336&gt;0,"Revise la información capturada, ya que tiene datos ingresados en celdas que están sombreadas","")</f>
        <v/>
      </c>
      <c r="C342" s="452"/>
      <c r="D342" s="452"/>
      <c r="E342" s="452"/>
      <c r="F342" s="452"/>
      <c r="G342" s="452"/>
      <c r="H342" s="452"/>
      <c r="I342" s="452"/>
      <c r="J342" s="452"/>
      <c r="K342" s="452"/>
      <c r="L342" s="452"/>
      <c r="M342" s="452"/>
      <c r="N342" s="452"/>
      <c r="O342" s="452"/>
      <c r="P342" s="452"/>
      <c r="Q342" s="452"/>
      <c r="R342" s="452"/>
      <c r="S342" s="452"/>
      <c r="T342" s="452"/>
      <c r="U342" s="452"/>
      <c r="V342" s="452"/>
      <c r="W342" s="452"/>
      <c r="X342" s="452"/>
      <c r="Y342" s="452"/>
      <c r="Z342" s="452"/>
      <c r="AA342" s="452"/>
      <c r="AB342" s="452"/>
      <c r="AC342" s="452"/>
      <c r="AD342" s="452"/>
      <c r="AE342" s="452"/>
    </row>
    <row r="343" spans="1:58" ht="15" customHeight="1">
      <c r="A343" s="159"/>
      <c r="B343" s="450" t="str">
        <f>IF($C$31&lt;&gt;1,"",IF(AL337&gt;0,"Favor de revisar la instrucción 1, debido a que no se cumplen con los criterios mencionados",""))</f>
        <v/>
      </c>
      <c r="C343" s="450"/>
      <c r="D343" s="450"/>
      <c r="E343" s="450"/>
      <c r="F343" s="450"/>
      <c r="G343" s="450"/>
      <c r="H343" s="450"/>
      <c r="I343" s="450"/>
      <c r="J343" s="450"/>
      <c r="K343" s="450"/>
      <c r="L343" s="450"/>
      <c r="M343" s="450"/>
      <c r="N343" s="450"/>
      <c r="O343" s="450"/>
      <c r="P343" s="450"/>
      <c r="Q343" s="450"/>
      <c r="R343" s="450"/>
      <c r="S343" s="450"/>
      <c r="T343" s="450"/>
      <c r="U343" s="450"/>
      <c r="V343" s="450"/>
      <c r="W343" s="450"/>
      <c r="X343" s="450"/>
      <c r="Y343" s="450"/>
      <c r="Z343" s="450"/>
      <c r="AA343" s="450"/>
      <c r="AB343" s="450"/>
      <c r="AC343" s="450"/>
      <c r="AD343" s="450"/>
      <c r="AE343" s="450"/>
    </row>
    <row r="344" spans="1:58" ht="15" customHeight="1">
      <c r="A344" s="159"/>
      <c r="B344" s="451" t="str">
        <f>IF($C$31&lt;&gt;1,"",IF(BF337&gt;0,"Alerta: debe de proporcionar una justificación de acuerdo a lo establecido en la instrucción 2",""))</f>
        <v/>
      </c>
      <c r="C344" s="451"/>
      <c r="D344" s="451"/>
      <c r="E344" s="451"/>
      <c r="F344" s="451"/>
      <c r="G344" s="451"/>
      <c r="H344" s="451"/>
      <c r="I344" s="451"/>
      <c r="J344" s="451"/>
      <c r="K344" s="451"/>
      <c r="L344" s="451"/>
      <c r="M344" s="451"/>
      <c r="N344" s="451"/>
      <c r="O344" s="451"/>
      <c r="P344" s="451"/>
      <c r="Q344" s="451"/>
      <c r="R344" s="451"/>
      <c r="S344" s="451"/>
      <c r="T344" s="451"/>
      <c r="U344" s="451"/>
      <c r="V344" s="451"/>
      <c r="W344" s="451"/>
      <c r="X344" s="451"/>
      <c r="Y344" s="451"/>
      <c r="Z344" s="451"/>
      <c r="AA344" s="451"/>
      <c r="AB344" s="451"/>
      <c r="AC344" s="451"/>
      <c r="AD344" s="451"/>
      <c r="AE344" s="451"/>
    </row>
    <row r="345" spans="1:58" ht="15" customHeight="1">
      <c r="A345" s="159"/>
      <c r="B345" s="328"/>
      <c r="C345" s="328"/>
      <c r="D345" s="328"/>
      <c r="E345" s="328"/>
      <c r="F345" s="328"/>
      <c r="G345" s="328"/>
      <c r="H345" s="328"/>
      <c r="I345" s="328"/>
      <c r="J345" s="328"/>
      <c r="K345" s="328"/>
      <c r="L345" s="328"/>
      <c r="M345" s="328"/>
      <c r="N345" s="328"/>
      <c r="O345" s="328"/>
      <c r="P345" s="328"/>
      <c r="Q345" s="328"/>
      <c r="R345" s="328"/>
      <c r="S345" s="328"/>
      <c r="T345" s="328"/>
      <c r="U345" s="328"/>
      <c r="V345" s="328"/>
      <c r="W345" s="328"/>
      <c r="X345" s="328"/>
      <c r="Y345" s="328"/>
      <c r="Z345" s="328"/>
      <c r="AA345" s="328"/>
      <c r="AB345" s="328"/>
      <c r="AC345" s="328"/>
      <c r="AD345" s="328"/>
      <c r="AE345" s="328"/>
    </row>
    <row r="346" spans="1:58" ht="36" customHeight="1">
      <c r="A346" s="177" t="s">
        <v>2031</v>
      </c>
      <c r="B346" s="476" t="s">
        <v>2089</v>
      </c>
      <c r="C346" s="476"/>
      <c r="D346" s="476"/>
      <c r="E346" s="476"/>
      <c r="F346" s="476"/>
      <c r="G346" s="476"/>
      <c r="H346" s="476"/>
      <c r="I346" s="476"/>
      <c r="J346" s="476"/>
      <c r="K346" s="476"/>
      <c r="L346" s="476"/>
      <c r="M346" s="476"/>
      <c r="N346" s="476"/>
      <c r="O346" s="476"/>
      <c r="P346" s="476"/>
      <c r="Q346" s="476"/>
      <c r="R346" s="476"/>
      <c r="S346" s="476"/>
      <c r="T346" s="476"/>
      <c r="U346" s="476"/>
      <c r="V346" s="476"/>
      <c r="W346" s="476"/>
      <c r="X346" s="476"/>
      <c r="Y346" s="476"/>
      <c r="Z346" s="476"/>
      <c r="AA346" s="476"/>
      <c r="AB346" s="476"/>
      <c r="AC346" s="476"/>
      <c r="AD346" s="476"/>
    </row>
    <row r="347" spans="1:58" ht="24" customHeight="1">
      <c r="A347" s="177"/>
      <c r="B347" s="164"/>
      <c r="C347" s="464" t="s">
        <v>2152</v>
      </c>
      <c r="D347" s="464"/>
      <c r="E347" s="464"/>
      <c r="F347" s="464"/>
      <c r="G347" s="464"/>
      <c r="H347" s="464"/>
      <c r="I347" s="464"/>
      <c r="J347" s="464"/>
      <c r="K347" s="464"/>
      <c r="L347" s="464"/>
      <c r="M347" s="464"/>
      <c r="N347" s="464"/>
      <c r="O347" s="464"/>
      <c r="P347" s="464"/>
      <c r="Q347" s="464"/>
      <c r="R347" s="464"/>
      <c r="S347" s="464"/>
      <c r="T347" s="464"/>
      <c r="U347" s="464"/>
      <c r="V347" s="464"/>
      <c r="W347" s="464"/>
      <c r="X347" s="464"/>
      <c r="Y347" s="464"/>
      <c r="Z347" s="464"/>
      <c r="AA347" s="464"/>
      <c r="AB347" s="464"/>
      <c r="AC347" s="464"/>
      <c r="AD347" s="464"/>
    </row>
    <row r="348" spans="1:58" ht="24" customHeight="1">
      <c r="A348" s="177"/>
      <c r="B348" s="164"/>
      <c r="C348" s="464" t="s">
        <v>2091</v>
      </c>
      <c r="D348" s="464"/>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row>
    <row r="349" spans="1:58" ht="36" customHeight="1">
      <c r="A349" s="169"/>
      <c r="B349" s="7"/>
      <c r="C349" s="464" t="s">
        <v>2153</v>
      </c>
      <c r="D349" s="464"/>
      <c r="E349" s="464"/>
      <c r="F349" s="464"/>
      <c r="G349" s="464"/>
      <c r="H349" s="464"/>
      <c r="I349" s="464"/>
      <c r="J349" s="464"/>
      <c r="K349" s="464"/>
      <c r="L349" s="464"/>
      <c r="M349" s="464"/>
      <c r="N349" s="464"/>
      <c r="O349" s="464"/>
      <c r="P349" s="464"/>
      <c r="Q349" s="464"/>
      <c r="R349" s="464"/>
      <c r="S349" s="464"/>
      <c r="T349" s="464"/>
      <c r="U349" s="464"/>
      <c r="V349" s="464"/>
      <c r="W349" s="464"/>
      <c r="X349" s="464"/>
      <c r="Y349" s="464"/>
      <c r="Z349" s="464"/>
      <c r="AA349" s="464"/>
      <c r="AB349" s="464"/>
      <c r="AC349" s="464"/>
      <c r="AD349" s="464"/>
    </row>
    <row r="350" spans="1:58" ht="36" customHeight="1">
      <c r="A350" s="169"/>
      <c r="B350" s="7"/>
      <c r="C350" s="464" t="s">
        <v>2154</v>
      </c>
      <c r="D350" s="464"/>
      <c r="E350" s="464"/>
      <c r="F350" s="464"/>
      <c r="G350" s="464"/>
      <c r="H350" s="464"/>
      <c r="I350" s="464"/>
      <c r="J350" s="464"/>
      <c r="K350" s="464"/>
      <c r="L350" s="464"/>
      <c r="M350" s="464"/>
      <c r="N350" s="464"/>
      <c r="O350" s="464"/>
      <c r="P350" s="464"/>
      <c r="Q350" s="464"/>
      <c r="R350" s="464"/>
      <c r="S350" s="464"/>
      <c r="T350" s="464"/>
      <c r="U350" s="464"/>
      <c r="V350" s="464"/>
      <c r="W350" s="464"/>
      <c r="X350" s="464"/>
      <c r="Y350" s="464"/>
      <c r="Z350" s="464"/>
      <c r="AA350" s="464"/>
      <c r="AB350" s="464"/>
      <c r="AC350" s="464"/>
      <c r="AD350" s="464"/>
    </row>
    <row r="351" spans="1:58" ht="36" customHeight="1">
      <c r="A351" s="169"/>
      <c r="B351" s="7"/>
      <c r="C351" s="464" t="s">
        <v>2092</v>
      </c>
      <c r="D351" s="464"/>
      <c r="E351" s="464"/>
      <c r="F351" s="464"/>
      <c r="G351" s="464"/>
      <c r="H351" s="464"/>
      <c r="I351" s="464"/>
      <c r="J351" s="464"/>
      <c r="K351" s="464"/>
      <c r="L351" s="464"/>
      <c r="M351" s="464"/>
      <c r="N351" s="464"/>
      <c r="O351" s="464"/>
      <c r="P351" s="464"/>
      <c r="Q351" s="464"/>
      <c r="R351" s="464"/>
      <c r="S351" s="464"/>
      <c r="T351" s="464"/>
      <c r="U351" s="464"/>
      <c r="V351" s="464"/>
      <c r="W351" s="464"/>
      <c r="X351" s="464"/>
      <c r="Y351" s="464"/>
      <c r="Z351" s="464"/>
      <c r="AA351" s="464"/>
      <c r="AB351" s="464"/>
      <c r="AC351" s="464"/>
      <c r="AD351" s="464"/>
    </row>
    <row r="352" spans="1:58" ht="36" customHeight="1">
      <c r="A352" s="169"/>
      <c r="B352" s="7"/>
      <c r="C352" s="464" t="s">
        <v>2093</v>
      </c>
      <c r="D352" s="464"/>
      <c r="E352" s="464"/>
      <c r="F352" s="464"/>
      <c r="G352" s="464"/>
      <c r="H352" s="464"/>
      <c r="I352" s="464"/>
      <c r="J352" s="464"/>
      <c r="K352" s="464"/>
      <c r="L352" s="464"/>
      <c r="M352" s="464"/>
      <c r="N352" s="464"/>
      <c r="O352" s="464"/>
      <c r="P352" s="464"/>
      <c r="Q352" s="464"/>
      <c r="R352" s="464"/>
      <c r="S352" s="464"/>
      <c r="T352" s="464"/>
      <c r="U352" s="464"/>
      <c r="V352" s="464"/>
      <c r="W352" s="464"/>
      <c r="X352" s="464"/>
      <c r="Y352" s="464"/>
      <c r="Z352" s="464"/>
      <c r="AA352" s="464"/>
      <c r="AB352" s="464"/>
      <c r="AC352" s="464"/>
      <c r="AD352" s="464"/>
    </row>
    <row r="353" spans="1:70" ht="15" customHeight="1">
      <c r="A353" s="169"/>
      <c r="B353" s="7"/>
      <c r="C353" s="161"/>
      <c r="D353" s="161"/>
      <c r="E353" s="161"/>
      <c r="F353" s="16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row>
    <row r="354" spans="1:70" ht="15" customHeight="1">
      <c r="A354" s="169"/>
      <c r="B354" s="7"/>
      <c r="C354" s="14" t="s">
        <v>1790</v>
      </c>
      <c r="D354" s="19"/>
      <c r="E354" s="19"/>
      <c r="F354" s="19"/>
      <c r="G354" s="19"/>
      <c r="H354" s="19"/>
      <c r="I354" s="19"/>
      <c r="J354" s="19"/>
      <c r="K354" s="19"/>
      <c r="L354" s="19"/>
      <c r="M354" s="161"/>
      <c r="N354" s="161"/>
      <c r="O354" s="161"/>
      <c r="P354" s="161"/>
      <c r="Q354" s="161"/>
      <c r="R354" s="161"/>
      <c r="S354" s="161"/>
      <c r="T354" s="161"/>
      <c r="U354" s="161"/>
      <c r="V354" s="161"/>
      <c r="W354" s="161"/>
      <c r="X354" s="161"/>
      <c r="Y354" s="161"/>
      <c r="Z354" s="161"/>
      <c r="AA354" s="161"/>
      <c r="AB354" s="161"/>
      <c r="AC354" s="161"/>
      <c r="AD354" s="161"/>
    </row>
    <row r="355" spans="1:70" ht="15" customHeight="1">
      <c r="A355" s="169"/>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161"/>
      <c r="AB355" s="161"/>
      <c r="AC355" s="161"/>
      <c r="AD355" s="161"/>
    </row>
    <row r="356" spans="1:70" ht="36" customHeight="1">
      <c r="A356" s="169"/>
      <c r="B356" s="21"/>
      <c r="C356" s="668" t="s">
        <v>1418</v>
      </c>
      <c r="D356" s="500" t="s">
        <v>2072</v>
      </c>
      <c r="E356" s="501"/>
      <c r="F356" s="502"/>
      <c r="G356" s="500" t="s">
        <v>1419</v>
      </c>
      <c r="H356" s="501"/>
      <c r="I356" s="501"/>
      <c r="J356" s="501"/>
      <c r="K356" s="501"/>
      <c r="L356" s="501"/>
      <c r="M356" s="501"/>
      <c r="N356" s="502"/>
      <c r="O356" s="469" t="s">
        <v>1521</v>
      </c>
      <c r="P356" s="470"/>
      <c r="Q356" s="470"/>
      <c r="R356" s="470"/>
      <c r="S356" s="470"/>
      <c r="T356" s="470"/>
      <c r="U356" s="470"/>
      <c r="V356" s="470"/>
      <c r="W356" s="470"/>
      <c r="X356" s="470"/>
      <c r="Y356" s="470"/>
      <c r="Z356" s="470"/>
      <c r="AA356" s="470"/>
      <c r="AB356" s="470"/>
      <c r="AC356" s="470"/>
      <c r="AD356" s="471"/>
      <c r="AE356"/>
    </row>
    <row r="357" spans="1:70" ht="15" customHeight="1">
      <c r="A357" s="169"/>
      <c r="B357" s="7"/>
      <c r="C357" s="669"/>
      <c r="D357" s="503"/>
      <c r="E357" s="504"/>
      <c r="F357" s="505"/>
      <c r="G357" s="503"/>
      <c r="H357" s="504"/>
      <c r="I357" s="504"/>
      <c r="J357" s="504"/>
      <c r="K357" s="504"/>
      <c r="L357" s="504"/>
      <c r="M357" s="504"/>
      <c r="N357" s="505"/>
      <c r="O357" s="469" t="s">
        <v>226</v>
      </c>
      <c r="P357" s="470"/>
      <c r="Q357" s="470"/>
      <c r="R357" s="471"/>
      <c r="S357" s="567" t="s">
        <v>400</v>
      </c>
      <c r="T357" s="568"/>
      <c r="U357" s="568"/>
      <c r="V357" s="569"/>
      <c r="W357" s="567" t="s">
        <v>401</v>
      </c>
      <c r="X357" s="568"/>
      <c r="Y357" s="568"/>
      <c r="Z357" s="569"/>
      <c r="AA357" s="567" t="s">
        <v>281</v>
      </c>
      <c r="AB357" s="568"/>
      <c r="AC357" s="568"/>
      <c r="AD357" s="569"/>
      <c r="AE357"/>
      <c r="AG357" t="s">
        <v>2233</v>
      </c>
      <c r="AH357" t="s">
        <v>2234</v>
      </c>
      <c r="AI357" t="s">
        <v>2309</v>
      </c>
      <c r="AJ357"/>
      <c r="AM357"/>
      <c r="AY357" t="s">
        <v>2303</v>
      </c>
      <c r="AZ357"/>
      <c r="BO357" s="29" t="s">
        <v>2349</v>
      </c>
      <c r="BP357" s="29" t="s">
        <v>2296</v>
      </c>
      <c r="BQ357" s="29" t="s">
        <v>2297</v>
      </c>
      <c r="BR357" s="29" t="s">
        <v>2350</v>
      </c>
    </row>
    <row r="358" spans="1:70" ht="15" customHeight="1">
      <c r="A358" s="159"/>
      <c r="B358" s="21"/>
      <c r="C358" s="720" t="s">
        <v>1420</v>
      </c>
      <c r="D358" s="414" t="s">
        <v>642</v>
      </c>
      <c r="E358" s="414"/>
      <c r="F358" s="414"/>
      <c r="G358" s="581" t="s">
        <v>1421</v>
      </c>
      <c r="H358" s="582"/>
      <c r="I358" s="582"/>
      <c r="J358" s="582"/>
      <c r="K358" s="582"/>
      <c r="L358" s="582"/>
      <c r="M358" s="582"/>
      <c r="N358" s="583"/>
      <c r="O358" s="574"/>
      <c r="P358" s="575"/>
      <c r="Q358" s="575"/>
      <c r="R358" s="576"/>
      <c r="S358" s="574"/>
      <c r="T358" s="575"/>
      <c r="U358" s="575"/>
      <c r="V358" s="576"/>
      <c r="W358" s="574"/>
      <c r="X358" s="575"/>
      <c r="Y358" s="575"/>
      <c r="Z358" s="576"/>
      <c r="AA358" s="574"/>
      <c r="AB358" s="575"/>
      <c r="AC358" s="575"/>
      <c r="AD358" s="576"/>
      <c r="AE358"/>
      <c r="AG358">
        <f>IF(AND($C$31=1,Y72&gt;0,Y72&lt;&gt;"NS",Y72&lt;&gt;"NA",$O$318&gt;0,$O$318&lt;&gt;"NS",$O$318&lt;&gt;"NA"),IF(COUNTA(O358:AD358)=4,0,1),0)</f>
        <v>0</v>
      </c>
      <c r="AH358">
        <f>IF(OR($C$31&lt;&gt;1,$Y72=0,$Y72="NS",$Y72="NA",$O$318=0,$O$318="NS",$O$318="NA"),IF(COUNTA(O358:AD358)=0,0,1),0)</f>
        <v>0</v>
      </c>
      <c r="AI358" s="721" cm="1">
        <f t="array" ref="AI358">IF(OR(O398={"NS","NA"},O318={"NS","NA"}),0,IF(O398&gt;=O318,0,1))</f>
        <v>0</v>
      </c>
      <c r="AJ358" s="721"/>
      <c r="AK358" s="721"/>
      <c r="AL358" s="721"/>
      <c r="AM358" s="721" cm="1">
        <f t="array" ref="AM358">IF(OR(S398={"NS","NA"},S318={"NS","NA"}),0,IF(S398&gt;=S318,0,1))</f>
        <v>0</v>
      </c>
      <c r="AN358" s="721"/>
      <c r="AO358" s="721"/>
      <c r="AP358" s="721"/>
      <c r="AQ358" s="721" cm="1">
        <f t="array" ref="AQ358">IF(OR(W398={"NS","NA"},W318={"NS","NA"}),0,IF(W398&gt;=W318,0,1))</f>
        <v>0</v>
      </c>
      <c r="AR358" s="721"/>
      <c r="AS358" s="721"/>
      <c r="AT358" s="721"/>
      <c r="AU358" s="721" cm="1">
        <f t="array" ref="AU358">IF(OR(AA398={"NS","NA"},AA318={"NS","NA"}),0,IF(AA398&gt;=AA318,0,1))</f>
        <v>0</v>
      </c>
      <c r="AV358" s="721"/>
      <c r="AW358" s="721"/>
      <c r="AX358" s="721"/>
      <c r="AY358" s="721" cm="1">
        <f t="array" ref="AY358">IF(OR(O358={"NS","NA"},O$318={"NS","NA"}),0,IF(O358&lt;=O$318,0,1))</f>
        <v>0</v>
      </c>
      <c r="AZ358" s="721"/>
      <c r="BA358" s="721"/>
      <c r="BB358" s="721"/>
      <c r="BC358" s="721" cm="1">
        <f t="array" ref="BC358">IF(OR(S358={"NS","NA"},S$318={"NS","NA"}),0,IF(S358&lt;=S$318,0,1))</f>
        <v>0</v>
      </c>
      <c r="BD358" s="721"/>
      <c r="BE358" s="721"/>
      <c r="BF358" s="721"/>
      <c r="BG358" s="721" cm="1">
        <f t="array" ref="BG358">IF(OR(W358={"NS","NA"},W$318={"NS","NA"}),0,IF(W358&lt;=W$318,0,1))</f>
        <v>0</v>
      </c>
      <c r="BH358" s="721"/>
      <c r="BI358" s="721"/>
      <c r="BJ358" s="721"/>
      <c r="BK358" s="721" cm="1">
        <f t="array" ref="BK358">IF(OR(AA358={"NS","NA"},AA$318={"NS","NA"}),0,IF(AA358&lt;=AA$318,0,1))</f>
        <v>0</v>
      </c>
      <c r="BL358" s="721"/>
      <c r="BM358" s="721"/>
      <c r="BN358" s="721"/>
      <c r="BO358" s="41">
        <f>O358</f>
        <v>0</v>
      </c>
      <c r="BP358" s="41">
        <f>COUNTIF(S358:AD358,"NS")</f>
        <v>0</v>
      </c>
      <c r="BQ358" s="41">
        <f>SUM(S358:AD358)</f>
        <v>0</v>
      </c>
      <c r="BR358" s="41">
        <f>IF(OR(AND(BO358=0, BP358&gt;0),AND(BO358="NS", BQ358&gt;0), AND(BO358="NS", BP358=0, BQ358=0)), 1, IF(OR(AND(BO358&gt;0, BP358&gt;1,BO358&gt;BQ358), AND(BO358="NS", BP358=2), AND(BO358="NS", BQ358=0, BP358&gt;0), BO358=BQ358), 0, 1))</f>
        <v>0</v>
      </c>
    </row>
    <row r="359" spans="1:70" ht="15" customHeight="1">
      <c r="A359" s="159"/>
      <c r="B359" s="7"/>
      <c r="C359" s="588"/>
      <c r="D359" s="414" t="s">
        <v>644</v>
      </c>
      <c r="E359" s="414"/>
      <c r="F359" s="414"/>
      <c r="G359" s="581" t="s">
        <v>1422</v>
      </c>
      <c r="H359" s="582"/>
      <c r="I359" s="582"/>
      <c r="J359" s="582"/>
      <c r="K359" s="582"/>
      <c r="L359" s="582"/>
      <c r="M359" s="582"/>
      <c r="N359" s="583"/>
      <c r="O359" s="574"/>
      <c r="P359" s="575"/>
      <c r="Q359" s="575"/>
      <c r="R359" s="576"/>
      <c r="S359" s="574"/>
      <c r="T359" s="575"/>
      <c r="U359" s="575"/>
      <c r="V359" s="576"/>
      <c r="W359" s="574"/>
      <c r="X359" s="575"/>
      <c r="Y359" s="575"/>
      <c r="Z359" s="576"/>
      <c r="AA359" s="574"/>
      <c r="AB359" s="575"/>
      <c r="AC359" s="575"/>
      <c r="AD359" s="576"/>
      <c r="AE359"/>
      <c r="AG359">
        <f t="shared" ref="AG359:AG396" si="26">IF(AND($C$31=1,Y73&gt;0,Y73&lt;&gt;"NS",Y73&lt;&gt;"NA",$O$318&gt;0,$O$318&lt;&gt;"NS",$O$318&lt;&gt;"NA"),IF(COUNTA(O359:AD359)=4,0,1),0)</f>
        <v>0</v>
      </c>
      <c r="AH359">
        <f t="shared" ref="AH359:AH396" si="27">IF(OR($C$31&lt;&gt;1,$Y73=0,$Y73="NS",$Y73="NA",$O$318=0,$O$318="NS",$O$318="NA"),IF(COUNTA(O359:AD359)=0,0,1),0)</f>
        <v>0</v>
      </c>
      <c r="AX359" s="324">
        <f>SUM(AI358:AX358)</f>
        <v>0</v>
      </c>
      <c r="AY359" s="721" cm="1">
        <f t="array" ref="AY359">IF(OR(O359={"NS","NA"},O$318={"NS","NA"}),0,IF(O359&lt;=O$318,0,1))</f>
        <v>0</v>
      </c>
      <c r="AZ359" s="721"/>
      <c r="BA359" s="721"/>
      <c r="BB359" s="721"/>
      <c r="BC359" s="721" cm="1">
        <f t="array" ref="BC359">IF(OR(S359={"NS","NA"},S$318={"NS","NA"}),0,IF(S359&lt;=S$318,0,1))</f>
        <v>0</v>
      </c>
      <c r="BD359" s="721"/>
      <c r="BE359" s="721"/>
      <c r="BF359" s="721"/>
      <c r="BG359" s="721" cm="1">
        <f t="array" ref="BG359">IF(OR(W359={"NS","NA"},W$318={"NS","NA"}),0,IF(W359&lt;=W$318,0,1))</f>
        <v>0</v>
      </c>
      <c r="BH359" s="721"/>
      <c r="BI359" s="721"/>
      <c r="BJ359" s="721"/>
      <c r="BK359" s="721" cm="1">
        <f t="array" ref="BK359">IF(OR(AA359={"NS","NA"},AA$318={"NS","NA"}),0,IF(AA359&lt;=AA$318,0,1))</f>
        <v>0</v>
      </c>
      <c r="BL359" s="721"/>
      <c r="BM359" s="721"/>
      <c r="BN359" s="721"/>
      <c r="BO359" s="41">
        <f t="shared" ref="BO359:BO397" si="28">O359</f>
        <v>0</v>
      </c>
      <c r="BP359" s="41">
        <f t="shared" ref="BP359:BP397" si="29">COUNTIF(S359:AD359,"NS")</f>
        <v>0</v>
      </c>
      <c r="BQ359" s="41">
        <f t="shared" ref="BQ359:BQ397" si="30">SUM(S359:AD359)</f>
        <v>0</v>
      </c>
      <c r="BR359" s="41">
        <f t="shared" ref="BR359:BR397" si="31">IF(OR(AND(BO359=0, BP359&gt;0),AND(BO359="NS", BQ359&gt;0), AND(BO359="NS", BP359=0, BQ359=0)), 1, IF(OR(AND(BO359&gt;0, BP359&gt;1,BO359&gt;BQ359), AND(BO359="NS", BP359=2), AND(BO359="NS", BQ359=0, BP359&gt;0), BO359=BQ359), 0, 1))</f>
        <v>0</v>
      </c>
    </row>
    <row r="360" spans="1:70" ht="15" customHeight="1">
      <c r="A360" s="159"/>
      <c r="B360" s="7"/>
      <c r="C360" s="588"/>
      <c r="D360" s="414" t="s">
        <v>646</v>
      </c>
      <c r="E360" s="414"/>
      <c r="F360" s="414"/>
      <c r="G360" s="581" t="s">
        <v>1423</v>
      </c>
      <c r="H360" s="582"/>
      <c r="I360" s="582"/>
      <c r="J360" s="582"/>
      <c r="K360" s="582"/>
      <c r="L360" s="582"/>
      <c r="M360" s="582"/>
      <c r="N360" s="583"/>
      <c r="O360" s="574"/>
      <c r="P360" s="575"/>
      <c r="Q360" s="575"/>
      <c r="R360" s="576"/>
      <c r="S360" s="574"/>
      <c r="T360" s="575"/>
      <c r="U360" s="575"/>
      <c r="V360" s="576"/>
      <c r="W360" s="574"/>
      <c r="X360" s="575"/>
      <c r="Y360" s="575"/>
      <c r="Z360" s="576"/>
      <c r="AA360" s="574"/>
      <c r="AB360" s="575"/>
      <c r="AC360" s="575"/>
      <c r="AD360" s="576"/>
      <c r="AE360"/>
      <c r="AG360">
        <f t="shared" si="26"/>
        <v>0</v>
      </c>
      <c r="AH360">
        <f t="shared" si="27"/>
        <v>0</v>
      </c>
      <c r="AY360" s="721" cm="1">
        <f t="array" ref="AY360">IF(OR(O360={"NS","NA"},O$318={"NS","NA"}),0,IF(O360&lt;=O$318,0,1))</f>
        <v>0</v>
      </c>
      <c r="AZ360" s="721"/>
      <c r="BA360" s="721"/>
      <c r="BB360" s="721"/>
      <c r="BC360" s="721" cm="1">
        <f t="array" ref="BC360">IF(OR(S360={"NS","NA"},S$318={"NS","NA"}),0,IF(S360&lt;=S$318,0,1))</f>
        <v>0</v>
      </c>
      <c r="BD360" s="721"/>
      <c r="BE360" s="721"/>
      <c r="BF360" s="721"/>
      <c r="BG360" s="721" cm="1">
        <f t="array" ref="BG360">IF(OR(W360={"NS","NA"},W$318={"NS","NA"}),0,IF(W360&lt;=W$318,0,1))</f>
        <v>0</v>
      </c>
      <c r="BH360" s="721"/>
      <c r="BI360" s="721"/>
      <c r="BJ360" s="721"/>
      <c r="BK360" s="721" cm="1">
        <f t="array" ref="BK360">IF(OR(AA360={"NS","NA"},AA$318={"NS","NA"}),0,IF(AA360&lt;=AA$318,0,1))</f>
        <v>0</v>
      </c>
      <c r="BL360" s="721"/>
      <c r="BM360" s="721"/>
      <c r="BN360" s="721"/>
      <c r="BO360" s="41">
        <f t="shared" si="28"/>
        <v>0</v>
      </c>
      <c r="BP360" s="41">
        <f t="shared" si="29"/>
        <v>0</v>
      </c>
      <c r="BQ360" s="41">
        <f t="shared" si="30"/>
        <v>0</v>
      </c>
      <c r="BR360" s="41">
        <f t="shared" si="31"/>
        <v>0</v>
      </c>
    </row>
    <row r="361" spans="1:70" ht="15" customHeight="1">
      <c r="A361" s="159"/>
      <c r="B361" s="7"/>
      <c r="C361" s="588"/>
      <c r="D361" s="414" t="s">
        <v>648</v>
      </c>
      <c r="E361" s="414"/>
      <c r="F361" s="414"/>
      <c r="G361" s="581" t="s">
        <v>1424</v>
      </c>
      <c r="H361" s="582"/>
      <c r="I361" s="582"/>
      <c r="J361" s="582"/>
      <c r="K361" s="582"/>
      <c r="L361" s="582"/>
      <c r="M361" s="582"/>
      <c r="N361" s="583"/>
      <c r="O361" s="574"/>
      <c r="P361" s="575"/>
      <c r="Q361" s="575"/>
      <c r="R361" s="576"/>
      <c r="S361" s="574"/>
      <c r="T361" s="575"/>
      <c r="U361" s="575"/>
      <c r="V361" s="576"/>
      <c r="W361" s="574"/>
      <c r="X361" s="575"/>
      <c r="Y361" s="575"/>
      <c r="Z361" s="576"/>
      <c r="AA361" s="574"/>
      <c r="AB361" s="575"/>
      <c r="AC361" s="575"/>
      <c r="AD361" s="576"/>
      <c r="AE361"/>
      <c r="AG361">
        <f t="shared" si="26"/>
        <v>0</v>
      </c>
      <c r="AH361">
        <f t="shared" si="27"/>
        <v>0</v>
      </c>
      <c r="AY361" s="721" cm="1">
        <f t="array" ref="AY361">IF(OR(O361={"NS","NA"},O$318={"NS","NA"}),0,IF(O361&lt;=O$318,0,1))</f>
        <v>0</v>
      </c>
      <c r="AZ361" s="721"/>
      <c r="BA361" s="721"/>
      <c r="BB361" s="721"/>
      <c r="BC361" s="721" cm="1">
        <f t="array" ref="BC361">IF(OR(S361={"NS","NA"},S$318={"NS","NA"}),0,IF(S361&lt;=S$318,0,1))</f>
        <v>0</v>
      </c>
      <c r="BD361" s="721"/>
      <c r="BE361" s="721"/>
      <c r="BF361" s="721"/>
      <c r="BG361" s="721" cm="1">
        <f t="array" ref="BG361">IF(OR(W361={"NS","NA"},W$318={"NS","NA"}),0,IF(W361&lt;=W$318,0,1))</f>
        <v>0</v>
      </c>
      <c r="BH361" s="721"/>
      <c r="BI361" s="721"/>
      <c r="BJ361" s="721"/>
      <c r="BK361" s="721" cm="1">
        <f t="array" ref="BK361">IF(OR(AA361={"NS","NA"},AA$318={"NS","NA"}),0,IF(AA361&lt;=AA$318,0,1))</f>
        <v>0</v>
      </c>
      <c r="BL361" s="721"/>
      <c r="BM361" s="721"/>
      <c r="BN361" s="721"/>
      <c r="BO361" s="41">
        <f t="shared" si="28"/>
        <v>0</v>
      </c>
      <c r="BP361" s="41">
        <f t="shared" si="29"/>
        <v>0</v>
      </c>
      <c r="BQ361" s="41">
        <f t="shared" si="30"/>
        <v>0</v>
      </c>
      <c r="BR361" s="41">
        <f t="shared" si="31"/>
        <v>0</v>
      </c>
    </row>
    <row r="362" spans="1:70" ht="15" customHeight="1">
      <c r="A362" s="159"/>
      <c r="B362" s="7"/>
      <c r="C362" s="588"/>
      <c r="D362" s="414" t="s">
        <v>650</v>
      </c>
      <c r="E362" s="414"/>
      <c r="F362" s="414"/>
      <c r="G362" s="581" t="s">
        <v>1425</v>
      </c>
      <c r="H362" s="582"/>
      <c r="I362" s="582"/>
      <c r="J362" s="582"/>
      <c r="K362" s="582"/>
      <c r="L362" s="582"/>
      <c r="M362" s="582"/>
      <c r="N362" s="583"/>
      <c r="O362" s="574"/>
      <c r="P362" s="575"/>
      <c r="Q362" s="575"/>
      <c r="R362" s="576"/>
      <c r="S362" s="574"/>
      <c r="T362" s="575"/>
      <c r="U362" s="575"/>
      <c r="V362" s="576"/>
      <c r="W362" s="574"/>
      <c r="X362" s="575"/>
      <c r="Y362" s="575"/>
      <c r="Z362" s="576"/>
      <c r="AA362" s="574"/>
      <c r="AB362" s="575"/>
      <c r="AC362" s="575"/>
      <c r="AD362" s="576"/>
      <c r="AE362"/>
      <c r="AG362">
        <f t="shared" si="26"/>
        <v>0</v>
      </c>
      <c r="AH362">
        <f t="shared" si="27"/>
        <v>0</v>
      </c>
      <c r="AY362" s="721" cm="1">
        <f t="array" ref="AY362">IF(OR(O362={"NS","NA"},O$318={"NS","NA"}),0,IF(O362&lt;=O$318,0,1))</f>
        <v>0</v>
      </c>
      <c r="AZ362" s="721"/>
      <c r="BA362" s="721"/>
      <c r="BB362" s="721"/>
      <c r="BC362" s="721" cm="1">
        <f t="array" ref="BC362">IF(OR(S362={"NS","NA"},S$318={"NS","NA"}),0,IF(S362&lt;=S$318,0,1))</f>
        <v>0</v>
      </c>
      <c r="BD362" s="721"/>
      <c r="BE362" s="721"/>
      <c r="BF362" s="721"/>
      <c r="BG362" s="721" cm="1">
        <f t="array" ref="BG362">IF(OR(W362={"NS","NA"},W$318={"NS","NA"}),0,IF(W362&lt;=W$318,0,1))</f>
        <v>0</v>
      </c>
      <c r="BH362" s="721"/>
      <c r="BI362" s="721"/>
      <c r="BJ362" s="721"/>
      <c r="BK362" s="721" cm="1">
        <f t="array" ref="BK362">IF(OR(AA362={"NS","NA"},AA$318={"NS","NA"}),0,IF(AA362&lt;=AA$318,0,1))</f>
        <v>0</v>
      </c>
      <c r="BL362" s="721"/>
      <c r="BM362" s="721"/>
      <c r="BN362" s="721"/>
      <c r="BO362" s="41">
        <f t="shared" si="28"/>
        <v>0</v>
      </c>
      <c r="BP362" s="41">
        <f t="shared" si="29"/>
        <v>0</v>
      </c>
      <c r="BQ362" s="41">
        <f t="shared" si="30"/>
        <v>0</v>
      </c>
      <c r="BR362" s="41">
        <f t="shared" si="31"/>
        <v>0</v>
      </c>
    </row>
    <row r="363" spans="1:70" ht="15" customHeight="1">
      <c r="A363" s="159"/>
      <c r="B363" s="7"/>
      <c r="C363" s="588"/>
      <c r="D363" s="414" t="s">
        <v>652</v>
      </c>
      <c r="E363" s="414"/>
      <c r="F363" s="414"/>
      <c r="G363" s="581" t="s">
        <v>1426</v>
      </c>
      <c r="H363" s="582"/>
      <c r="I363" s="582"/>
      <c r="J363" s="582"/>
      <c r="K363" s="582"/>
      <c r="L363" s="582"/>
      <c r="M363" s="582"/>
      <c r="N363" s="583"/>
      <c r="O363" s="574"/>
      <c r="P363" s="575"/>
      <c r="Q363" s="575"/>
      <c r="R363" s="576"/>
      <c r="S363" s="574"/>
      <c r="T363" s="575"/>
      <c r="U363" s="575"/>
      <c r="V363" s="576"/>
      <c r="W363" s="574"/>
      <c r="X363" s="575"/>
      <c r="Y363" s="575"/>
      <c r="Z363" s="576"/>
      <c r="AA363" s="574"/>
      <c r="AB363" s="575"/>
      <c r="AC363" s="575"/>
      <c r="AD363" s="576"/>
      <c r="AE363"/>
      <c r="AG363">
        <f t="shared" si="26"/>
        <v>0</v>
      </c>
      <c r="AH363">
        <f t="shared" si="27"/>
        <v>0</v>
      </c>
      <c r="AY363" s="721" cm="1">
        <f t="array" ref="AY363">IF(OR(O363={"NS","NA"},O$318={"NS","NA"}),0,IF(O363&lt;=O$318,0,1))</f>
        <v>0</v>
      </c>
      <c r="AZ363" s="721"/>
      <c r="BA363" s="721"/>
      <c r="BB363" s="721"/>
      <c r="BC363" s="721" cm="1">
        <f t="array" ref="BC363">IF(OR(S363={"NS","NA"},S$318={"NS","NA"}),0,IF(S363&lt;=S$318,0,1))</f>
        <v>0</v>
      </c>
      <c r="BD363" s="721"/>
      <c r="BE363" s="721"/>
      <c r="BF363" s="721"/>
      <c r="BG363" s="721" cm="1">
        <f t="array" ref="BG363">IF(OR(W363={"NS","NA"},W$318={"NS","NA"}),0,IF(W363&lt;=W$318,0,1))</f>
        <v>0</v>
      </c>
      <c r="BH363" s="721"/>
      <c r="BI363" s="721"/>
      <c r="BJ363" s="721"/>
      <c r="BK363" s="721" cm="1">
        <f t="array" ref="BK363">IF(OR(AA363={"NS","NA"},AA$318={"NS","NA"}),0,IF(AA363&lt;=AA$318,0,1))</f>
        <v>0</v>
      </c>
      <c r="BL363" s="721"/>
      <c r="BM363" s="721"/>
      <c r="BN363" s="721"/>
      <c r="BO363" s="41">
        <f t="shared" si="28"/>
        <v>0</v>
      </c>
      <c r="BP363" s="41">
        <f t="shared" si="29"/>
        <v>0</v>
      </c>
      <c r="BQ363" s="41">
        <f t="shared" si="30"/>
        <v>0</v>
      </c>
      <c r="BR363" s="41">
        <f t="shared" si="31"/>
        <v>0</v>
      </c>
    </row>
    <row r="364" spans="1:70" ht="15" customHeight="1">
      <c r="A364" s="159"/>
      <c r="B364" s="7"/>
      <c r="C364" s="588"/>
      <c r="D364" s="414" t="s">
        <v>1427</v>
      </c>
      <c r="E364" s="414"/>
      <c r="F364" s="414"/>
      <c r="G364" s="581" t="s">
        <v>1428</v>
      </c>
      <c r="H364" s="582"/>
      <c r="I364" s="582"/>
      <c r="J364" s="582"/>
      <c r="K364" s="582"/>
      <c r="L364" s="582"/>
      <c r="M364" s="582"/>
      <c r="N364" s="583"/>
      <c r="O364" s="574"/>
      <c r="P364" s="575"/>
      <c r="Q364" s="575"/>
      <c r="R364" s="576"/>
      <c r="S364" s="574"/>
      <c r="T364" s="575"/>
      <c r="U364" s="575"/>
      <c r="V364" s="576"/>
      <c r="W364" s="574"/>
      <c r="X364" s="575"/>
      <c r="Y364" s="575"/>
      <c r="Z364" s="576"/>
      <c r="AA364" s="574"/>
      <c r="AB364" s="575"/>
      <c r="AC364" s="575"/>
      <c r="AD364" s="576"/>
      <c r="AE364"/>
      <c r="AG364">
        <f t="shared" si="26"/>
        <v>0</v>
      </c>
      <c r="AH364">
        <f t="shared" si="27"/>
        <v>0</v>
      </c>
      <c r="AY364" s="721" cm="1">
        <f t="array" ref="AY364">IF(OR(O364={"NS","NA"},O$318={"NS","NA"}),0,IF(O364&lt;=O$318,0,1))</f>
        <v>0</v>
      </c>
      <c r="AZ364" s="721"/>
      <c r="BA364" s="721"/>
      <c r="BB364" s="721"/>
      <c r="BC364" s="721" cm="1">
        <f t="array" ref="BC364">IF(OR(S364={"NS","NA"},S$318={"NS","NA"}),0,IF(S364&lt;=S$318,0,1))</f>
        <v>0</v>
      </c>
      <c r="BD364" s="721"/>
      <c r="BE364" s="721"/>
      <c r="BF364" s="721"/>
      <c r="BG364" s="721" cm="1">
        <f t="array" ref="BG364">IF(OR(W364={"NS","NA"},W$318={"NS","NA"}),0,IF(W364&lt;=W$318,0,1))</f>
        <v>0</v>
      </c>
      <c r="BH364" s="721"/>
      <c r="BI364" s="721"/>
      <c r="BJ364" s="721"/>
      <c r="BK364" s="721" cm="1">
        <f t="array" ref="BK364">IF(OR(AA364={"NS","NA"},AA$318={"NS","NA"}),0,IF(AA364&lt;=AA$318,0,1))</f>
        <v>0</v>
      </c>
      <c r="BL364" s="721"/>
      <c r="BM364" s="721"/>
      <c r="BN364" s="721"/>
      <c r="BO364" s="41">
        <f t="shared" si="28"/>
        <v>0</v>
      </c>
      <c r="BP364" s="41">
        <f t="shared" si="29"/>
        <v>0</v>
      </c>
      <c r="BQ364" s="41">
        <f t="shared" si="30"/>
        <v>0</v>
      </c>
      <c r="BR364" s="41">
        <f t="shared" si="31"/>
        <v>0</v>
      </c>
    </row>
    <row r="365" spans="1:70" ht="15" customHeight="1">
      <c r="A365" s="159"/>
      <c r="B365" s="7"/>
      <c r="C365" s="588"/>
      <c r="D365" s="414" t="s">
        <v>1429</v>
      </c>
      <c r="E365" s="414"/>
      <c r="F365" s="414"/>
      <c r="G365" s="581" t="s">
        <v>1430</v>
      </c>
      <c r="H365" s="582"/>
      <c r="I365" s="582"/>
      <c r="J365" s="582"/>
      <c r="K365" s="582"/>
      <c r="L365" s="582"/>
      <c r="M365" s="582"/>
      <c r="N365" s="583"/>
      <c r="O365" s="574"/>
      <c r="P365" s="575"/>
      <c r="Q365" s="575"/>
      <c r="R365" s="576"/>
      <c r="S365" s="574"/>
      <c r="T365" s="575"/>
      <c r="U365" s="575"/>
      <c r="V365" s="576"/>
      <c r="W365" s="574"/>
      <c r="X365" s="575"/>
      <c r="Y365" s="575"/>
      <c r="Z365" s="576"/>
      <c r="AA365" s="574"/>
      <c r="AB365" s="575"/>
      <c r="AC365" s="575"/>
      <c r="AD365" s="576"/>
      <c r="AE365"/>
      <c r="AG365">
        <f t="shared" si="26"/>
        <v>0</v>
      </c>
      <c r="AH365">
        <f t="shared" si="27"/>
        <v>0</v>
      </c>
      <c r="AY365" s="721" cm="1">
        <f t="array" ref="AY365">IF(OR(O365={"NS","NA"},O$318={"NS","NA"}),0,IF(O365&lt;=O$318,0,1))</f>
        <v>0</v>
      </c>
      <c r="AZ365" s="721"/>
      <c r="BA365" s="721"/>
      <c r="BB365" s="721"/>
      <c r="BC365" s="721" cm="1">
        <f t="array" ref="BC365">IF(OR(S365={"NS","NA"},S$318={"NS","NA"}),0,IF(S365&lt;=S$318,0,1))</f>
        <v>0</v>
      </c>
      <c r="BD365" s="721"/>
      <c r="BE365" s="721"/>
      <c r="BF365" s="721"/>
      <c r="BG365" s="721" cm="1">
        <f t="array" ref="BG365">IF(OR(W365={"NS","NA"},W$318={"NS","NA"}),0,IF(W365&lt;=W$318,0,1))</f>
        <v>0</v>
      </c>
      <c r="BH365" s="721"/>
      <c r="BI365" s="721"/>
      <c r="BJ365" s="721"/>
      <c r="BK365" s="721" cm="1">
        <f t="array" ref="BK365">IF(OR(AA365={"NS","NA"},AA$318={"NS","NA"}),0,IF(AA365&lt;=AA$318,0,1))</f>
        <v>0</v>
      </c>
      <c r="BL365" s="721"/>
      <c r="BM365" s="721"/>
      <c r="BN365" s="721"/>
      <c r="BO365" s="41">
        <f t="shared" si="28"/>
        <v>0</v>
      </c>
      <c r="BP365" s="41">
        <f t="shared" si="29"/>
        <v>0</v>
      </c>
      <c r="BQ365" s="41">
        <f t="shared" si="30"/>
        <v>0</v>
      </c>
      <c r="BR365" s="41">
        <f t="shared" si="31"/>
        <v>0</v>
      </c>
    </row>
    <row r="366" spans="1:70" ht="15" customHeight="1">
      <c r="A366" s="159"/>
      <c r="B366" s="7"/>
      <c r="C366" s="588"/>
      <c r="D366" s="414" t="s">
        <v>1431</v>
      </c>
      <c r="E366" s="414"/>
      <c r="F366" s="414"/>
      <c r="G366" s="581" t="s">
        <v>1432</v>
      </c>
      <c r="H366" s="582"/>
      <c r="I366" s="582"/>
      <c r="J366" s="582"/>
      <c r="K366" s="582"/>
      <c r="L366" s="582"/>
      <c r="M366" s="582"/>
      <c r="N366" s="583"/>
      <c r="O366" s="574"/>
      <c r="P366" s="575"/>
      <c r="Q366" s="575"/>
      <c r="R366" s="576"/>
      <c r="S366" s="574"/>
      <c r="T366" s="575"/>
      <c r="U366" s="575"/>
      <c r="V366" s="576"/>
      <c r="W366" s="574"/>
      <c r="X366" s="575"/>
      <c r="Y366" s="575"/>
      <c r="Z366" s="576"/>
      <c r="AA366" s="574"/>
      <c r="AB366" s="575"/>
      <c r="AC366" s="575"/>
      <c r="AD366" s="576"/>
      <c r="AE366"/>
      <c r="AG366">
        <f t="shared" si="26"/>
        <v>0</v>
      </c>
      <c r="AH366">
        <f t="shared" si="27"/>
        <v>0</v>
      </c>
      <c r="AY366" s="721" cm="1">
        <f t="array" ref="AY366">IF(OR(O366={"NS","NA"},O$318={"NS","NA"}),0,IF(O366&lt;=O$318,0,1))</f>
        <v>0</v>
      </c>
      <c r="AZ366" s="721"/>
      <c r="BA366" s="721"/>
      <c r="BB366" s="721"/>
      <c r="BC366" s="721" cm="1">
        <f t="array" ref="BC366">IF(OR(S366={"NS","NA"},S$318={"NS","NA"}),0,IF(S366&lt;=S$318,0,1))</f>
        <v>0</v>
      </c>
      <c r="BD366" s="721"/>
      <c r="BE366" s="721"/>
      <c r="BF366" s="721"/>
      <c r="BG366" s="721" cm="1">
        <f t="array" ref="BG366">IF(OR(W366={"NS","NA"},W$318={"NS","NA"}),0,IF(W366&lt;=W$318,0,1))</f>
        <v>0</v>
      </c>
      <c r="BH366" s="721"/>
      <c r="BI366" s="721"/>
      <c r="BJ366" s="721"/>
      <c r="BK366" s="721" cm="1">
        <f t="array" ref="BK366">IF(OR(AA366={"NS","NA"},AA$318={"NS","NA"}),0,IF(AA366&lt;=AA$318,0,1))</f>
        <v>0</v>
      </c>
      <c r="BL366" s="721"/>
      <c r="BM366" s="721"/>
      <c r="BN366" s="721"/>
      <c r="BO366" s="41">
        <f t="shared" si="28"/>
        <v>0</v>
      </c>
      <c r="BP366" s="41">
        <f t="shared" si="29"/>
        <v>0</v>
      </c>
      <c r="BQ366" s="41">
        <f t="shared" si="30"/>
        <v>0</v>
      </c>
      <c r="BR366" s="41">
        <f t="shared" si="31"/>
        <v>0</v>
      </c>
    </row>
    <row r="367" spans="1:70" ht="24" customHeight="1">
      <c r="A367" s="159"/>
      <c r="B367" s="7"/>
      <c r="C367" s="588"/>
      <c r="D367" s="414" t="s">
        <v>1433</v>
      </c>
      <c r="E367" s="414"/>
      <c r="F367" s="414"/>
      <c r="G367" s="518" t="s">
        <v>1434</v>
      </c>
      <c r="H367" s="519"/>
      <c r="I367" s="519"/>
      <c r="J367" s="519"/>
      <c r="K367" s="519"/>
      <c r="L367" s="519"/>
      <c r="M367" s="519"/>
      <c r="N367" s="520"/>
      <c r="O367" s="574"/>
      <c r="P367" s="575"/>
      <c r="Q367" s="575"/>
      <c r="R367" s="576"/>
      <c r="S367" s="574"/>
      <c r="T367" s="575"/>
      <c r="U367" s="575"/>
      <c r="V367" s="576"/>
      <c r="W367" s="574"/>
      <c r="X367" s="575"/>
      <c r="Y367" s="575"/>
      <c r="Z367" s="576"/>
      <c r="AA367" s="574"/>
      <c r="AB367" s="575"/>
      <c r="AC367" s="575"/>
      <c r="AD367" s="576"/>
      <c r="AE367"/>
      <c r="AG367">
        <f t="shared" si="26"/>
        <v>0</v>
      </c>
      <c r="AH367">
        <f t="shared" si="27"/>
        <v>0</v>
      </c>
      <c r="AY367" s="721" cm="1">
        <f t="array" ref="AY367">IF(OR(O367={"NS","NA"},O$318={"NS","NA"}),0,IF(O367&lt;=O$318,0,1))</f>
        <v>0</v>
      </c>
      <c r="AZ367" s="721"/>
      <c r="BA367" s="721"/>
      <c r="BB367" s="721"/>
      <c r="BC367" s="721" cm="1">
        <f t="array" ref="BC367">IF(OR(S367={"NS","NA"},S$318={"NS","NA"}),0,IF(S367&lt;=S$318,0,1))</f>
        <v>0</v>
      </c>
      <c r="BD367" s="721"/>
      <c r="BE367" s="721"/>
      <c r="BF367" s="721"/>
      <c r="BG367" s="721" cm="1">
        <f t="array" ref="BG367">IF(OR(W367={"NS","NA"},W$318={"NS","NA"}),0,IF(W367&lt;=W$318,0,1))</f>
        <v>0</v>
      </c>
      <c r="BH367" s="721"/>
      <c r="BI367" s="721"/>
      <c r="BJ367" s="721"/>
      <c r="BK367" s="721" cm="1">
        <f t="array" ref="BK367">IF(OR(AA367={"NS","NA"},AA$318={"NS","NA"}),0,IF(AA367&lt;=AA$318,0,1))</f>
        <v>0</v>
      </c>
      <c r="BL367" s="721"/>
      <c r="BM367" s="721"/>
      <c r="BN367" s="721"/>
      <c r="BO367" s="41">
        <f t="shared" si="28"/>
        <v>0</v>
      </c>
      <c r="BP367" s="41">
        <f t="shared" si="29"/>
        <v>0</v>
      </c>
      <c r="BQ367" s="41">
        <f t="shared" si="30"/>
        <v>0</v>
      </c>
      <c r="BR367" s="41">
        <f t="shared" si="31"/>
        <v>0</v>
      </c>
    </row>
    <row r="368" spans="1:70" ht="15" customHeight="1">
      <c r="A368" s="159"/>
      <c r="B368" s="7"/>
      <c r="C368" s="588"/>
      <c r="D368" s="414" t="s">
        <v>1435</v>
      </c>
      <c r="E368" s="414"/>
      <c r="F368" s="414"/>
      <c r="G368" s="581" t="s">
        <v>1436</v>
      </c>
      <c r="H368" s="582"/>
      <c r="I368" s="582"/>
      <c r="J368" s="582"/>
      <c r="K368" s="582"/>
      <c r="L368" s="582"/>
      <c r="M368" s="582"/>
      <c r="N368" s="583"/>
      <c r="O368" s="574"/>
      <c r="P368" s="575"/>
      <c r="Q368" s="575"/>
      <c r="R368" s="576"/>
      <c r="S368" s="574"/>
      <c r="T368" s="575"/>
      <c r="U368" s="575"/>
      <c r="V368" s="576"/>
      <c r="W368" s="574"/>
      <c r="X368" s="575"/>
      <c r="Y368" s="575"/>
      <c r="Z368" s="576"/>
      <c r="AA368" s="574"/>
      <c r="AB368" s="575"/>
      <c r="AC368" s="575"/>
      <c r="AD368" s="576"/>
      <c r="AE368"/>
      <c r="AG368">
        <f t="shared" si="26"/>
        <v>0</v>
      </c>
      <c r="AH368">
        <f t="shared" si="27"/>
        <v>0</v>
      </c>
      <c r="AY368" s="721" cm="1">
        <f t="array" ref="AY368">IF(OR(O368={"NS","NA"},O$318={"NS","NA"}),0,IF(O368&lt;=O$318,0,1))</f>
        <v>0</v>
      </c>
      <c r="AZ368" s="721"/>
      <c r="BA368" s="721"/>
      <c r="BB368" s="721"/>
      <c r="BC368" s="721" cm="1">
        <f t="array" ref="BC368">IF(OR(S368={"NS","NA"},S$318={"NS","NA"}),0,IF(S368&lt;=S$318,0,1))</f>
        <v>0</v>
      </c>
      <c r="BD368" s="721"/>
      <c r="BE368" s="721"/>
      <c r="BF368" s="721"/>
      <c r="BG368" s="721" cm="1">
        <f t="array" ref="BG368">IF(OR(W368={"NS","NA"},W$318={"NS","NA"}),0,IF(W368&lt;=W$318,0,1))</f>
        <v>0</v>
      </c>
      <c r="BH368" s="721"/>
      <c r="BI368" s="721"/>
      <c r="BJ368" s="721"/>
      <c r="BK368" s="721" cm="1">
        <f t="array" ref="BK368">IF(OR(AA368={"NS","NA"},AA$318={"NS","NA"}),0,IF(AA368&lt;=AA$318,0,1))</f>
        <v>0</v>
      </c>
      <c r="BL368" s="721"/>
      <c r="BM368" s="721"/>
      <c r="BN368" s="721"/>
      <c r="BO368" s="41">
        <f t="shared" si="28"/>
        <v>0</v>
      </c>
      <c r="BP368" s="41">
        <f t="shared" si="29"/>
        <v>0</v>
      </c>
      <c r="BQ368" s="41">
        <f t="shared" si="30"/>
        <v>0</v>
      </c>
      <c r="BR368" s="41">
        <f t="shared" si="31"/>
        <v>0</v>
      </c>
    </row>
    <row r="369" spans="1:70" ht="24" customHeight="1">
      <c r="A369" s="159"/>
      <c r="B369" s="7"/>
      <c r="C369" s="588"/>
      <c r="D369" s="414" t="s">
        <v>1437</v>
      </c>
      <c r="E369" s="414"/>
      <c r="F369" s="414"/>
      <c r="G369" s="518" t="s">
        <v>1438</v>
      </c>
      <c r="H369" s="519"/>
      <c r="I369" s="519"/>
      <c r="J369" s="519"/>
      <c r="K369" s="519"/>
      <c r="L369" s="519"/>
      <c r="M369" s="519"/>
      <c r="N369" s="520"/>
      <c r="O369" s="574"/>
      <c r="P369" s="575"/>
      <c r="Q369" s="575"/>
      <c r="R369" s="576"/>
      <c r="S369" s="574"/>
      <c r="T369" s="575"/>
      <c r="U369" s="575"/>
      <c r="V369" s="576"/>
      <c r="W369" s="574"/>
      <c r="X369" s="575"/>
      <c r="Y369" s="575"/>
      <c r="Z369" s="576"/>
      <c r="AA369" s="574"/>
      <c r="AB369" s="575"/>
      <c r="AC369" s="575"/>
      <c r="AD369" s="576"/>
      <c r="AE369"/>
      <c r="AG369">
        <f t="shared" si="26"/>
        <v>0</v>
      </c>
      <c r="AH369">
        <f t="shared" si="27"/>
        <v>0</v>
      </c>
      <c r="AY369" s="721" cm="1">
        <f t="array" ref="AY369">IF(OR(O369={"NS","NA"},O$318={"NS","NA"}),0,IF(O369&lt;=O$318,0,1))</f>
        <v>0</v>
      </c>
      <c r="AZ369" s="721"/>
      <c r="BA369" s="721"/>
      <c r="BB369" s="721"/>
      <c r="BC369" s="721" cm="1">
        <f t="array" ref="BC369">IF(OR(S369={"NS","NA"},S$318={"NS","NA"}),0,IF(S369&lt;=S$318,0,1))</f>
        <v>0</v>
      </c>
      <c r="BD369" s="721"/>
      <c r="BE369" s="721"/>
      <c r="BF369" s="721"/>
      <c r="BG369" s="721" cm="1">
        <f t="array" ref="BG369">IF(OR(W369={"NS","NA"},W$318={"NS","NA"}),0,IF(W369&lt;=W$318,0,1))</f>
        <v>0</v>
      </c>
      <c r="BH369" s="721"/>
      <c r="BI369" s="721"/>
      <c r="BJ369" s="721"/>
      <c r="BK369" s="721" cm="1">
        <f t="array" ref="BK369">IF(OR(AA369={"NS","NA"},AA$318={"NS","NA"}),0,IF(AA369&lt;=AA$318,0,1))</f>
        <v>0</v>
      </c>
      <c r="BL369" s="721"/>
      <c r="BM369" s="721"/>
      <c r="BN369" s="721"/>
      <c r="BO369" s="41">
        <f t="shared" si="28"/>
        <v>0</v>
      </c>
      <c r="BP369" s="41">
        <f t="shared" si="29"/>
        <v>0</v>
      </c>
      <c r="BQ369" s="41">
        <f t="shared" si="30"/>
        <v>0</v>
      </c>
      <c r="BR369" s="41">
        <f t="shared" si="31"/>
        <v>0</v>
      </c>
    </row>
    <row r="370" spans="1:70" ht="15" customHeight="1">
      <c r="A370" s="159"/>
      <c r="B370" s="7"/>
      <c r="C370" s="588"/>
      <c r="D370" s="414" t="s">
        <v>1439</v>
      </c>
      <c r="E370" s="414"/>
      <c r="F370" s="414"/>
      <c r="G370" s="581" t="s">
        <v>1440</v>
      </c>
      <c r="H370" s="582"/>
      <c r="I370" s="582"/>
      <c r="J370" s="582"/>
      <c r="K370" s="582"/>
      <c r="L370" s="582"/>
      <c r="M370" s="582"/>
      <c r="N370" s="583"/>
      <c r="O370" s="574"/>
      <c r="P370" s="575"/>
      <c r="Q370" s="575"/>
      <c r="R370" s="576"/>
      <c r="S370" s="574"/>
      <c r="T370" s="575"/>
      <c r="U370" s="575"/>
      <c r="V370" s="576"/>
      <c r="W370" s="574"/>
      <c r="X370" s="575"/>
      <c r="Y370" s="575"/>
      <c r="Z370" s="576"/>
      <c r="AA370" s="574"/>
      <c r="AB370" s="575"/>
      <c r="AC370" s="575"/>
      <c r="AD370" s="576"/>
      <c r="AE370"/>
      <c r="AG370">
        <f t="shared" si="26"/>
        <v>0</v>
      </c>
      <c r="AH370">
        <f t="shared" si="27"/>
        <v>0</v>
      </c>
      <c r="AY370" s="721" cm="1">
        <f t="array" ref="AY370">IF(OR(O370={"NS","NA"},O$318={"NS","NA"}),0,IF(O370&lt;=O$318,0,1))</f>
        <v>0</v>
      </c>
      <c r="AZ370" s="721"/>
      <c r="BA370" s="721"/>
      <c r="BB370" s="721"/>
      <c r="BC370" s="721" cm="1">
        <f t="array" ref="BC370">IF(OR(S370={"NS","NA"},S$318={"NS","NA"}),0,IF(S370&lt;=S$318,0,1))</f>
        <v>0</v>
      </c>
      <c r="BD370" s="721"/>
      <c r="BE370" s="721"/>
      <c r="BF370" s="721"/>
      <c r="BG370" s="721" cm="1">
        <f t="array" ref="BG370">IF(OR(W370={"NS","NA"},W$318={"NS","NA"}),0,IF(W370&lt;=W$318,0,1))</f>
        <v>0</v>
      </c>
      <c r="BH370" s="721"/>
      <c r="BI370" s="721"/>
      <c r="BJ370" s="721"/>
      <c r="BK370" s="721" cm="1">
        <f t="array" ref="BK370">IF(OR(AA370={"NS","NA"},AA$318={"NS","NA"}),0,IF(AA370&lt;=AA$318,0,1))</f>
        <v>0</v>
      </c>
      <c r="BL370" s="721"/>
      <c r="BM370" s="721"/>
      <c r="BN370" s="721"/>
      <c r="BO370" s="41">
        <f t="shared" si="28"/>
        <v>0</v>
      </c>
      <c r="BP370" s="41">
        <f t="shared" si="29"/>
        <v>0</v>
      </c>
      <c r="BQ370" s="41">
        <f t="shared" si="30"/>
        <v>0</v>
      </c>
      <c r="BR370" s="41">
        <f t="shared" si="31"/>
        <v>0</v>
      </c>
    </row>
    <row r="371" spans="1:70" ht="15" customHeight="1">
      <c r="A371" s="159"/>
      <c r="B371" s="7"/>
      <c r="C371" s="588"/>
      <c r="D371" s="414" t="s">
        <v>1441</v>
      </c>
      <c r="E371" s="414"/>
      <c r="F371" s="414"/>
      <c r="G371" s="581" t="s">
        <v>1442</v>
      </c>
      <c r="H371" s="582"/>
      <c r="I371" s="582"/>
      <c r="J371" s="582"/>
      <c r="K371" s="582"/>
      <c r="L371" s="582"/>
      <c r="M371" s="582"/>
      <c r="N371" s="583"/>
      <c r="O371" s="574"/>
      <c r="P371" s="575"/>
      <c r="Q371" s="575"/>
      <c r="R371" s="576"/>
      <c r="S371" s="574"/>
      <c r="T371" s="575"/>
      <c r="U371" s="575"/>
      <c r="V371" s="576"/>
      <c r="W371" s="574"/>
      <c r="X371" s="575"/>
      <c r="Y371" s="575"/>
      <c r="Z371" s="576"/>
      <c r="AA371" s="574"/>
      <c r="AB371" s="575"/>
      <c r="AC371" s="575"/>
      <c r="AD371" s="576"/>
      <c r="AE371"/>
      <c r="AG371">
        <f t="shared" si="26"/>
        <v>0</v>
      </c>
      <c r="AH371">
        <f t="shared" si="27"/>
        <v>0</v>
      </c>
      <c r="AY371" s="721" cm="1">
        <f t="array" ref="AY371">IF(OR(O371={"NS","NA"},O$318={"NS","NA"}),0,IF(O371&lt;=O$318,0,1))</f>
        <v>0</v>
      </c>
      <c r="AZ371" s="721"/>
      <c r="BA371" s="721"/>
      <c r="BB371" s="721"/>
      <c r="BC371" s="721" cm="1">
        <f t="array" ref="BC371">IF(OR(S371={"NS","NA"},S$318={"NS","NA"}),0,IF(S371&lt;=S$318,0,1))</f>
        <v>0</v>
      </c>
      <c r="BD371" s="721"/>
      <c r="BE371" s="721"/>
      <c r="BF371" s="721"/>
      <c r="BG371" s="721" cm="1">
        <f t="array" ref="BG371">IF(OR(W371={"NS","NA"},W$318={"NS","NA"}),0,IF(W371&lt;=W$318,0,1))</f>
        <v>0</v>
      </c>
      <c r="BH371" s="721"/>
      <c r="BI371" s="721"/>
      <c r="BJ371" s="721"/>
      <c r="BK371" s="721" cm="1">
        <f t="array" ref="BK371">IF(OR(AA371={"NS","NA"},AA$318={"NS","NA"}),0,IF(AA371&lt;=AA$318,0,1))</f>
        <v>0</v>
      </c>
      <c r="BL371" s="721"/>
      <c r="BM371" s="721"/>
      <c r="BN371" s="721"/>
      <c r="BO371" s="41">
        <f t="shared" si="28"/>
        <v>0</v>
      </c>
      <c r="BP371" s="41">
        <f t="shared" si="29"/>
        <v>0</v>
      </c>
      <c r="BQ371" s="41">
        <f t="shared" si="30"/>
        <v>0</v>
      </c>
      <c r="BR371" s="41">
        <f t="shared" si="31"/>
        <v>0</v>
      </c>
    </row>
    <row r="372" spans="1:70" ht="15" customHeight="1">
      <c r="A372" s="159"/>
      <c r="B372" s="7"/>
      <c r="C372" s="588"/>
      <c r="D372" s="414" t="s">
        <v>1443</v>
      </c>
      <c r="E372" s="414"/>
      <c r="F372" s="414"/>
      <c r="G372" s="581" t="s">
        <v>1444</v>
      </c>
      <c r="H372" s="582"/>
      <c r="I372" s="582"/>
      <c r="J372" s="582"/>
      <c r="K372" s="582"/>
      <c r="L372" s="582"/>
      <c r="M372" s="582"/>
      <c r="N372" s="583"/>
      <c r="O372" s="574"/>
      <c r="P372" s="575"/>
      <c r="Q372" s="575"/>
      <c r="R372" s="576"/>
      <c r="S372" s="574"/>
      <c r="T372" s="575"/>
      <c r="U372" s="575"/>
      <c r="V372" s="576"/>
      <c r="W372" s="574"/>
      <c r="X372" s="575"/>
      <c r="Y372" s="575"/>
      <c r="Z372" s="576"/>
      <c r="AA372" s="574"/>
      <c r="AB372" s="575"/>
      <c r="AC372" s="575"/>
      <c r="AD372" s="576"/>
      <c r="AE372"/>
      <c r="AG372">
        <f t="shared" si="26"/>
        <v>0</v>
      </c>
      <c r="AH372">
        <f t="shared" si="27"/>
        <v>0</v>
      </c>
      <c r="AY372" s="721" cm="1">
        <f t="array" ref="AY372">IF(OR(O372={"NS","NA"},O$318={"NS","NA"}),0,IF(O372&lt;=O$318,0,1))</f>
        <v>0</v>
      </c>
      <c r="AZ372" s="721"/>
      <c r="BA372" s="721"/>
      <c r="BB372" s="721"/>
      <c r="BC372" s="721" cm="1">
        <f t="array" ref="BC372">IF(OR(S372={"NS","NA"},S$318={"NS","NA"}),0,IF(S372&lt;=S$318,0,1))</f>
        <v>0</v>
      </c>
      <c r="BD372" s="721"/>
      <c r="BE372" s="721"/>
      <c r="BF372" s="721"/>
      <c r="BG372" s="721" cm="1">
        <f t="array" ref="BG372">IF(OR(W372={"NS","NA"},W$318={"NS","NA"}),0,IF(W372&lt;=W$318,0,1))</f>
        <v>0</v>
      </c>
      <c r="BH372" s="721"/>
      <c r="BI372" s="721"/>
      <c r="BJ372" s="721"/>
      <c r="BK372" s="721" cm="1">
        <f t="array" ref="BK372">IF(OR(AA372={"NS","NA"},AA$318={"NS","NA"}),0,IF(AA372&lt;=AA$318,0,1))</f>
        <v>0</v>
      </c>
      <c r="BL372" s="721"/>
      <c r="BM372" s="721"/>
      <c r="BN372" s="721"/>
      <c r="BO372" s="41">
        <f t="shared" si="28"/>
        <v>0</v>
      </c>
      <c r="BP372" s="41">
        <f t="shared" si="29"/>
        <v>0</v>
      </c>
      <c r="BQ372" s="41">
        <f t="shared" si="30"/>
        <v>0</v>
      </c>
      <c r="BR372" s="41">
        <f t="shared" si="31"/>
        <v>0</v>
      </c>
    </row>
    <row r="373" spans="1:70" ht="15" customHeight="1">
      <c r="A373" s="159"/>
      <c r="B373" s="7"/>
      <c r="C373" s="588"/>
      <c r="D373" s="414" t="s">
        <v>1445</v>
      </c>
      <c r="E373" s="414"/>
      <c r="F373" s="414"/>
      <c r="G373" s="581" t="s">
        <v>1446</v>
      </c>
      <c r="H373" s="582"/>
      <c r="I373" s="582"/>
      <c r="J373" s="582"/>
      <c r="K373" s="582"/>
      <c r="L373" s="582"/>
      <c r="M373" s="582"/>
      <c r="N373" s="583"/>
      <c r="O373" s="574"/>
      <c r="P373" s="575"/>
      <c r="Q373" s="575"/>
      <c r="R373" s="576"/>
      <c r="S373" s="574"/>
      <c r="T373" s="575"/>
      <c r="U373" s="575"/>
      <c r="V373" s="576"/>
      <c r="W373" s="574"/>
      <c r="X373" s="575"/>
      <c r="Y373" s="575"/>
      <c r="Z373" s="576"/>
      <c r="AA373" s="574"/>
      <c r="AB373" s="575"/>
      <c r="AC373" s="575"/>
      <c r="AD373" s="576"/>
      <c r="AE373"/>
      <c r="AG373">
        <f t="shared" si="26"/>
        <v>0</v>
      </c>
      <c r="AH373">
        <f t="shared" si="27"/>
        <v>0</v>
      </c>
      <c r="AY373" s="721" cm="1">
        <f t="array" ref="AY373">IF(OR(O373={"NS","NA"},O$318={"NS","NA"}),0,IF(O373&lt;=O$318,0,1))</f>
        <v>0</v>
      </c>
      <c r="AZ373" s="721"/>
      <c r="BA373" s="721"/>
      <c r="BB373" s="721"/>
      <c r="BC373" s="721" cm="1">
        <f t="array" ref="BC373">IF(OR(S373={"NS","NA"},S$318={"NS","NA"}),0,IF(S373&lt;=S$318,0,1))</f>
        <v>0</v>
      </c>
      <c r="BD373" s="721"/>
      <c r="BE373" s="721"/>
      <c r="BF373" s="721"/>
      <c r="BG373" s="721" cm="1">
        <f t="array" ref="BG373">IF(OR(W373={"NS","NA"},W$318={"NS","NA"}),0,IF(W373&lt;=W$318,0,1))</f>
        <v>0</v>
      </c>
      <c r="BH373" s="721"/>
      <c r="BI373" s="721"/>
      <c r="BJ373" s="721"/>
      <c r="BK373" s="721" cm="1">
        <f t="array" ref="BK373">IF(OR(AA373={"NS","NA"},AA$318={"NS","NA"}),0,IF(AA373&lt;=AA$318,0,1))</f>
        <v>0</v>
      </c>
      <c r="BL373" s="721"/>
      <c r="BM373" s="721"/>
      <c r="BN373" s="721"/>
      <c r="BO373" s="41">
        <f t="shared" si="28"/>
        <v>0</v>
      </c>
      <c r="BP373" s="41">
        <f t="shared" si="29"/>
        <v>0</v>
      </c>
      <c r="BQ373" s="41">
        <f t="shared" si="30"/>
        <v>0</v>
      </c>
      <c r="BR373" s="41">
        <f t="shared" si="31"/>
        <v>0</v>
      </c>
    </row>
    <row r="374" spans="1:70" ht="36" customHeight="1">
      <c r="A374" s="159"/>
      <c r="B374" s="7"/>
      <c r="C374" s="588"/>
      <c r="D374" s="664" t="s">
        <v>2161</v>
      </c>
      <c r="E374" s="731" t="s">
        <v>1448</v>
      </c>
      <c r="F374" s="731"/>
      <c r="G374" s="518" t="s">
        <v>1449</v>
      </c>
      <c r="H374" s="519"/>
      <c r="I374" s="519"/>
      <c r="J374" s="519"/>
      <c r="K374" s="519"/>
      <c r="L374" s="519"/>
      <c r="M374" s="519"/>
      <c r="N374" s="520"/>
      <c r="O374" s="574"/>
      <c r="P374" s="575"/>
      <c r="Q374" s="575"/>
      <c r="R374" s="576"/>
      <c r="S374" s="574"/>
      <c r="T374" s="575"/>
      <c r="U374" s="575"/>
      <c r="V374" s="576"/>
      <c r="W374" s="574"/>
      <c r="X374" s="575"/>
      <c r="Y374" s="575"/>
      <c r="Z374" s="576"/>
      <c r="AA374" s="574"/>
      <c r="AB374" s="575"/>
      <c r="AC374" s="575"/>
      <c r="AD374" s="576"/>
      <c r="AE374"/>
      <c r="AG374">
        <f t="shared" si="26"/>
        <v>0</v>
      </c>
      <c r="AH374">
        <f t="shared" si="27"/>
        <v>0</v>
      </c>
      <c r="AY374" s="721" cm="1">
        <f t="array" ref="AY374">IF(OR(O374={"NS","NA"},O$318={"NS","NA"}),0,IF(O374&lt;=O$318,0,1))</f>
        <v>0</v>
      </c>
      <c r="AZ374" s="721"/>
      <c r="BA374" s="721"/>
      <c r="BB374" s="721"/>
      <c r="BC374" s="721" cm="1">
        <f t="array" ref="BC374">IF(OR(S374={"NS","NA"},S$318={"NS","NA"}),0,IF(S374&lt;=S$318,0,1))</f>
        <v>0</v>
      </c>
      <c r="BD374" s="721"/>
      <c r="BE374" s="721"/>
      <c r="BF374" s="721"/>
      <c r="BG374" s="721" cm="1">
        <f t="array" ref="BG374">IF(OR(W374={"NS","NA"},W$318={"NS","NA"}),0,IF(W374&lt;=W$318,0,1))</f>
        <v>0</v>
      </c>
      <c r="BH374" s="721"/>
      <c r="BI374" s="721"/>
      <c r="BJ374" s="721"/>
      <c r="BK374" s="721" cm="1">
        <f t="array" ref="BK374">IF(OR(AA374={"NS","NA"},AA$318={"NS","NA"}),0,IF(AA374&lt;=AA$318,0,1))</f>
        <v>0</v>
      </c>
      <c r="BL374" s="721"/>
      <c r="BM374" s="721"/>
      <c r="BN374" s="721"/>
      <c r="BO374" s="41">
        <f t="shared" si="28"/>
        <v>0</v>
      </c>
      <c r="BP374" s="41">
        <f t="shared" si="29"/>
        <v>0</v>
      </c>
      <c r="BQ374" s="41">
        <f t="shared" si="30"/>
        <v>0</v>
      </c>
      <c r="BR374" s="41">
        <f t="shared" si="31"/>
        <v>0</v>
      </c>
    </row>
    <row r="375" spans="1:70" ht="15" customHeight="1">
      <c r="A375" s="159"/>
      <c r="B375" s="7"/>
      <c r="C375" s="588"/>
      <c r="D375" s="665"/>
      <c r="E375" s="731" t="s">
        <v>1450</v>
      </c>
      <c r="F375" s="731"/>
      <c r="G375" s="581" t="s">
        <v>1451</v>
      </c>
      <c r="H375" s="582"/>
      <c r="I375" s="582"/>
      <c r="J375" s="582"/>
      <c r="K375" s="582"/>
      <c r="L375" s="582"/>
      <c r="M375" s="582"/>
      <c r="N375" s="583"/>
      <c r="O375" s="574"/>
      <c r="P375" s="575"/>
      <c r="Q375" s="575"/>
      <c r="R375" s="576"/>
      <c r="S375" s="574"/>
      <c r="T375" s="575"/>
      <c r="U375" s="575"/>
      <c r="V375" s="576"/>
      <c r="W375" s="574"/>
      <c r="X375" s="575"/>
      <c r="Y375" s="575"/>
      <c r="Z375" s="576"/>
      <c r="AA375" s="574"/>
      <c r="AB375" s="575"/>
      <c r="AC375" s="575"/>
      <c r="AD375" s="576"/>
      <c r="AE375"/>
      <c r="AG375">
        <f t="shared" si="26"/>
        <v>0</v>
      </c>
      <c r="AH375">
        <f t="shared" si="27"/>
        <v>0</v>
      </c>
      <c r="AY375" s="721" cm="1">
        <f t="array" ref="AY375">IF(OR(O375={"NS","NA"},O$318={"NS","NA"}),0,IF(O375&lt;=O$318,0,1))</f>
        <v>0</v>
      </c>
      <c r="AZ375" s="721"/>
      <c r="BA375" s="721"/>
      <c r="BB375" s="721"/>
      <c r="BC375" s="721" cm="1">
        <f t="array" ref="BC375">IF(OR(S375={"NS","NA"},S$318={"NS","NA"}),0,IF(S375&lt;=S$318,0,1))</f>
        <v>0</v>
      </c>
      <c r="BD375" s="721"/>
      <c r="BE375" s="721"/>
      <c r="BF375" s="721"/>
      <c r="BG375" s="721" cm="1">
        <f t="array" ref="BG375">IF(OR(W375={"NS","NA"},W$318={"NS","NA"}),0,IF(W375&lt;=W$318,0,1))</f>
        <v>0</v>
      </c>
      <c r="BH375" s="721"/>
      <c r="BI375" s="721"/>
      <c r="BJ375" s="721"/>
      <c r="BK375" s="721" cm="1">
        <f t="array" ref="BK375">IF(OR(AA375={"NS","NA"},AA$318={"NS","NA"}),0,IF(AA375&lt;=AA$318,0,1))</f>
        <v>0</v>
      </c>
      <c r="BL375" s="721"/>
      <c r="BM375" s="721"/>
      <c r="BN375" s="721"/>
      <c r="BO375" s="41">
        <f t="shared" si="28"/>
        <v>0</v>
      </c>
      <c r="BP375" s="41">
        <f t="shared" si="29"/>
        <v>0</v>
      </c>
      <c r="BQ375" s="41">
        <f t="shared" si="30"/>
        <v>0</v>
      </c>
      <c r="BR375" s="41">
        <f t="shared" si="31"/>
        <v>0</v>
      </c>
    </row>
    <row r="376" spans="1:70" ht="15" customHeight="1">
      <c r="A376" s="159"/>
      <c r="B376" s="7"/>
      <c r="C376" s="588"/>
      <c r="D376" s="665"/>
      <c r="E376" s="731" t="s">
        <v>1452</v>
      </c>
      <c r="F376" s="731"/>
      <c r="G376" s="581" t="s">
        <v>1453</v>
      </c>
      <c r="H376" s="582"/>
      <c r="I376" s="582"/>
      <c r="J376" s="582"/>
      <c r="K376" s="582"/>
      <c r="L376" s="582"/>
      <c r="M376" s="582"/>
      <c r="N376" s="583"/>
      <c r="O376" s="574"/>
      <c r="P376" s="575"/>
      <c r="Q376" s="575"/>
      <c r="R376" s="576"/>
      <c r="S376" s="574"/>
      <c r="T376" s="575"/>
      <c r="U376" s="575"/>
      <c r="V376" s="576"/>
      <c r="W376" s="574"/>
      <c r="X376" s="575"/>
      <c r="Y376" s="575"/>
      <c r="Z376" s="576"/>
      <c r="AA376" s="574"/>
      <c r="AB376" s="575"/>
      <c r="AC376" s="575"/>
      <c r="AD376" s="576"/>
      <c r="AE376"/>
      <c r="AG376">
        <f t="shared" si="26"/>
        <v>0</v>
      </c>
      <c r="AH376">
        <f t="shared" si="27"/>
        <v>0</v>
      </c>
      <c r="AY376" s="721" cm="1">
        <f t="array" ref="AY376">IF(OR(O376={"NS","NA"},O$318={"NS","NA"}),0,IF(O376&lt;=O$318,0,1))</f>
        <v>0</v>
      </c>
      <c r="AZ376" s="721"/>
      <c r="BA376" s="721"/>
      <c r="BB376" s="721"/>
      <c r="BC376" s="721" cm="1">
        <f t="array" ref="BC376">IF(OR(S376={"NS","NA"},S$318={"NS","NA"}),0,IF(S376&lt;=S$318,0,1))</f>
        <v>0</v>
      </c>
      <c r="BD376" s="721"/>
      <c r="BE376" s="721"/>
      <c r="BF376" s="721"/>
      <c r="BG376" s="721" cm="1">
        <f t="array" ref="BG376">IF(OR(W376={"NS","NA"},W$318={"NS","NA"}),0,IF(W376&lt;=W$318,0,1))</f>
        <v>0</v>
      </c>
      <c r="BH376" s="721"/>
      <c r="BI376" s="721"/>
      <c r="BJ376" s="721"/>
      <c r="BK376" s="721" cm="1">
        <f t="array" ref="BK376">IF(OR(AA376={"NS","NA"},AA$318={"NS","NA"}),0,IF(AA376&lt;=AA$318,0,1))</f>
        <v>0</v>
      </c>
      <c r="BL376" s="721"/>
      <c r="BM376" s="721"/>
      <c r="BN376" s="721"/>
      <c r="BO376" s="41">
        <f t="shared" si="28"/>
        <v>0</v>
      </c>
      <c r="BP376" s="41">
        <f t="shared" si="29"/>
        <v>0</v>
      </c>
      <c r="BQ376" s="41">
        <f t="shared" si="30"/>
        <v>0</v>
      </c>
      <c r="BR376" s="41">
        <f t="shared" si="31"/>
        <v>0</v>
      </c>
    </row>
    <row r="377" spans="1:70" ht="15" customHeight="1">
      <c r="A377" s="159"/>
      <c r="B377" s="7"/>
      <c r="C377" s="588"/>
      <c r="D377" s="665"/>
      <c r="E377" s="731" t="s">
        <v>1454</v>
      </c>
      <c r="F377" s="731"/>
      <c r="G377" s="581" t="s">
        <v>1495</v>
      </c>
      <c r="H377" s="582"/>
      <c r="I377" s="582"/>
      <c r="J377" s="582"/>
      <c r="K377" s="582"/>
      <c r="L377" s="582"/>
      <c r="M377" s="582"/>
      <c r="N377" s="583"/>
      <c r="O377" s="574"/>
      <c r="P377" s="575"/>
      <c r="Q377" s="575"/>
      <c r="R377" s="576"/>
      <c r="S377" s="574"/>
      <c r="T377" s="575"/>
      <c r="U377" s="575"/>
      <c r="V377" s="576"/>
      <c r="W377" s="574"/>
      <c r="X377" s="575"/>
      <c r="Y377" s="575"/>
      <c r="Z377" s="576"/>
      <c r="AA377" s="574"/>
      <c r="AB377" s="575"/>
      <c r="AC377" s="575"/>
      <c r="AD377" s="576"/>
      <c r="AE377"/>
      <c r="AG377">
        <f t="shared" si="26"/>
        <v>0</v>
      </c>
      <c r="AH377">
        <f t="shared" si="27"/>
        <v>0</v>
      </c>
      <c r="AY377" s="721" cm="1">
        <f t="array" ref="AY377">IF(OR(O377={"NS","NA"},O$318={"NS","NA"}),0,IF(O377&lt;=O$318,0,1))</f>
        <v>0</v>
      </c>
      <c r="AZ377" s="721"/>
      <c r="BA377" s="721"/>
      <c r="BB377" s="721"/>
      <c r="BC377" s="721" cm="1">
        <f t="array" ref="BC377">IF(OR(S377={"NS","NA"},S$318={"NS","NA"}),0,IF(S377&lt;=S$318,0,1))</f>
        <v>0</v>
      </c>
      <c r="BD377" s="721"/>
      <c r="BE377" s="721"/>
      <c r="BF377" s="721"/>
      <c r="BG377" s="721" cm="1">
        <f t="array" ref="BG377">IF(OR(W377={"NS","NA"},W$318={"NS","NA"}),0,IF(W377&lt;=W$318,0,1))</f>
        <v>0</v>
      </c>
      <c r="BH377" s="721"/>
      <c r="BI377" s="721"/>
      <c r="BJ377" s="721"/>
      <c r="BK377" s="721" cm="1">
        <f t="array" ref="BK377">IF(OR(AA377={"NS","NA"},AA$318={"NS","NA"}),0,IF(AA377&lt;=AA$318,0,1))</f>
        <v>0</v>
      </c>
      <c r="BL377" s="721"/>
      <c r="BM377" s="721"/>
      <c r="BN377" s="721"/>
      <c r="BO377" s="41">
        <f t="shared" si="28"/>
        <v>0</v>
      </c>
      <c r="BP377" s="41">
        <f t="shared" si="29"/>
        <v>0</v>
      </c>
      <c r="BQ377" s="41">
        <f t="shared" si="30"/>
        <v>0</v>
      </c>
      <c r="BR377" s="41">
        <f t="shared" si="31"/>
        <v>0</v>
      </c>
    </row>
    <row r="378" spans="1:70" ht="15" customHeight="1">
      <c r="A378" s="159"/>
      <c r="B378" s="7"/>
      <c r="C378" s="588"/>
      <c r="D378" s="665"/>
      <c r="E378" s="731" t="s">
        <v>2074</v>
      </c>
      <c r="F378" s="731"/>
      <c r="G378" s="581" t="s">
        <v>2083</v>
      </c>
      <c r="H378" s="582"/>
      <c r="I378" s="582"/>
      <c r="J378" s="582"/>
      <c r="K378" s="582"/>
      <c r="L378" s="582"/>
      <c r="M378" s="582"/>
      <c r="N378" s="583"/>
      <c r="O378" s="574"/>
      <c r="P378" s="575"/>
      <c r="Q378" s="575"/>
      <c r="R378" s="576"/>
      <c r="S378" s="574"/>
      <c r="T378" s="575"/>
      <c r="U378" s="575"/>
      <c r="V378" s="576"/>
      <c r="W378" s="574"/>
      <c r="X378" s="575"/>
      <c r="Y378" s="575"/>
      <c r="Z378" s="576"/>
      <c r="AA378" s="574"/>
      <c r="AB378" s="575"/>
      <c r="AC378" s="575"/>
      <c r="AD378" s="576"/>
      <c r="AE378"/>
      <c r="AG378">
        <f t="shared" si="26"/>
        <v>0</v>
      </c>
      <c r="AH378">
        <f t="shared" si="27"/>
        <v>0</v>
      </c>
      <c r="AY378" s="721" cm="1">
        <f t="array" ref="AY378">IF(OR(O378={"NS","NA"},O$318={"NS","NA"}),0,IF(O378&lt;=O$318,0,1))</f>
        <v>0</v>
      </c>
      <c r="AZ378" s="721"/>
      <c r="BA378" s="721"/>
      <c r="BB378" s="721"/>
      <c r="BC378" s="721" cm="1">
        <f t="array" ref="BC378">IF(OR(S378={"NS","NA"},S$318={"NS","NA"}),0,IF(S378&lt;=S$318,0,1))</f>
        <v>0</v>
      </c>
      <c r="BD378" s="721"/>
      <c r="BE378" s="721"/>
      <c r="BF378" s="721"/>
      <c r="BG378" s="721" cm="1">
        <f t="array" ref="BG378">IF(OR(W378={"NS","NA"},W$318={"NS","NA"}),0,IF(W378&lt;=W$318,0,1))</f>
        <v>0</v>
      </c>
      <c r="BH378" s="721"/>
      <c r="BI378" s="721"/>
      <c r="BJ378" s="721"/>
      <c r="BK378" s="721" cm="1">
        <f t="array" ref="BK378">IF(OR(AA378={"NS","NA"},AA$318={"NS","NA"}),0,IF(AA378&lt;=AA$318,0,1))</f>
        <v>0</v>
      </c>
      <c r="BL378" s="721"/>
      <c r="BM378" s="721"/>
      <c r="BN378" s="721"/>
      <c r="BO378" s="41">
        <f t="shared" si="28"/>
        <v>0</v>
      </c>
      <c r="BP378" s="41">
        <f t="shared" si="29"/>
        <v>0</v>
      </c>
      <c r="BQ378" s="41">
        <f t="shared" si="30"/>
        <v>0</v>
      </c>
      <c r="BR378" s="41">
        <f t="shared" si="31"/>
        <v>0</v>
      </c>
    </row>
    <row r="379" spans="1:70" ht="15" customHeight="1">
      <c r="A379" s="21"/>
      <c r="B379" s="5"/>
      <c r="C379" s="588"/>
      <c r="D379" s="414" t="s">
        <v>1456</v>
      </c>
      <c r="E379" s="414"/>
      <c r="F379" s="414"/>
      <c r="G379" s="581" t="s">
        <v>1457</v>
      </c>
      <c r="H379" s="582"/>
      <c r="I379" s="582"/>
      <c r="J379" s="582"/>
      <c r="K379" s="582"/>
      <c r="L379" s="582"/>
      <c r="M379" s="582"/>
      <c r="N379" s="583"/>
      <c r="O379" s="574"/>
      <c r="P379" s="575"/>
      <c r="Q379" s="575"/>
      <c r="R379" s="576"/>
      <c r="S379" s="574"/>
      <c r="T379" s="575"/>
      <c r="U379" s="575"/>
      <c r="V379" s="576"/>
      <c r="W379" s="574"/>
      <c r="X379" s="575"/>
      <c r="Y379" s="575"/>
      <c r="Z379" s="576"/>
      <c r="AA379" s="574"/>
      <c r="AB379" s="575"/>
      <c r="AC379" s="575"/>
      <c r="AD379" s="576"/>
      <c r="AE379"/>
      <c r="AG379">
        <f t="shared" si="26"/>
        <v>0</v>
      </c>
      <c r="AH379">
        <f t="shared" si="27"/>
        <v>0</v>
      </c>
      <c r="AY379" s="721" cm="1">
        <f t="array" ref="AY379">IF(OR(O379={"NS","NA"},O$318={"NS","NA"}),0,IF(O379&lt;=O$318,0,1))</f>
        <v>0</v>
      </c>
      <c r="AZ379" s="721"/>
      <c r="BA379" s="721"/>
      <c r="BB379" s="721"/>
      <c r="BC379" s="721" cm="1">
        <f t="array" ref="BC379">IF(OR(S379={"NS","NA"},S$318={"NS","NA"}),0,IF(S379&lt;=S$318,0,1))</f>
        <v>0</v>
      </c>
      <c r="BD379" s="721"/>
      <c r="BE379" s="721"/>
      <c r="BF379" s="721"/>
      <c r="BG379" s="721" cm="1">
        <f t="array" ref="BG379">IF(OR(W379={"NS","NA"},W$318={"NS","NA"}),0,IF(W379&lt;=W$318,0,1))</f>
        <v>0</v>
      </c>
      <c r="BH379" s="721"/>
      <c r="BI379" s="721"/>
      <c r="BJ379" s="721"/>
      <c r="BK379" s="721" cm="1">
        <f t="array" ref="BK379">IF(OR(AA379={"NS","NA"},AA$318={"NS","NA"}),0,IF(AA379&lt;=AA$318,0,1))</f>
        <v>0</v>
      </c>
      <c r="BL379" s="721"/>
      <c r="BM379" s="721"/>
      <c r="BN379" s="721"/>
      <c r="BO379" s="41">
        <f t="shared" si="28"/>
        <v>0</v>
      </c>
      <c r="BP379" s="41">
        <f t="shared" si="29"/>
        <v>0</v>
      </c>
      <c r="BQ379" s="41">
        <f t="shared" si="30"/>
        <v>0</v>
      </c>
      <c r="BR379" s="41">
        <f t="shared" si="31"/>
        <v>0</v>
      </c>
    </row>
    <row r="380" spans="1:70" ht="24" customHeight="1">
      <c r="A380" s="21"/>
      <c r="B380" s="5"/>
      <c r="C380" s="588"/>
      <c r="D380" s="414" t="s">
        <v>1458</v>
      </c>
      <c r="E380" s="414"/>
      <c r="F380" s="414"/>
      <c r="G380" s="581" t="s">
        <v>1459</v>
      </c>
      <c r="H380" s="582"/>
      <c r="I380" s="582"/>
      <c r="J380" s="582"/>
      <c r="K380" s="582"/>
      <c r="L380" s="582"/>
      <c r="M380" s="582"/>
      <c r="N380" s="583"/>
      <c r="O380" s="574"/>
      <c r="P380" s="575"/>
      <c r="Q380" s="575"/>
      <c r="R380" s="576"/>
      <c r="S380" s="574"/>
      <c r="T380" s="575"/>
      <c r="U380" s="575"/>
      <c r="V380" s="576"/>
      <c r="W380" s="574"/>
      <c r="X380" s="575"/>
      <c r="Y380" s="575"/>
      <c r="Z380" s="576"/>
      <c r="AA380" s="574"/>
      <c r="AB380" s="575"/>
      <c r="AC380" s="575"/>
      <c r="AD380" s="576"/>
      <c r="AE380"/>
      <c r="AG380">
        <f t="shared" si="26"/>
        <v>0</v>
      </c>
      <c r="AH380">
        <f t="shared" si="27"/>
        <v>0</v>
      </c>
      <c r="AY380" s="721" cm="1">
        <f t="array" ref="AY380">IF(OR(O380={"NS","NA"},O$318={"NS","NA"}),0,IF(O380&lt;=O$318,0,1))</f>
        <v>0</v>
      </c>
      <c r="AZ380" s="721"/>
      <c r="BA380" s="721"/>
      <c r="BB380" s="721"/>
      <c r="BC380" s="721" cm="1">
        <f t="array" ref="BC380">IF(OR(S380={"NS","NA"},S$318={"NS","NA"}),0,IF(S380&lt;=S$318,0,1))</f>
        <v>0</v>
      </c>
      <c r="BD380" s="721"/>
      <c r="BE380" s="721"/>
      <c r="BF380" s="721"/>
      <c r="BG380" s="721" cm="1">
        <f t="array" ref="BG380">IF(OR(W380={"NS","NA"},W$318={"NS","NA"}),0,IF(W380&lt;=W$318,0,1))</f>
        <v>0</v>
      </c>
      <c r="BH380" s="721"/>
      <c r="BI380" s="721"/>
      <c r="BJ380" s="721"/>
      <c r="BK380" s="721" cm="1">
        <f t="array" ref="BK380">IF(OR(AA380={"NS","NA"},AA$318={"NS","NA"}),0,IF(AA380&lt;=AA$318,0,1))</f>
        <v>0</v>
      </c>
      <c r="BL380" s="721"/>
      <c r="BM380" s="721"/>
      <c r="BN380" s="721"/>
      <c r="BO380" s="41">
        <f t="shared" si="28"/>
        <v>0</v>
      </c>
      <c r="BP380" s="41">
        <f t="shared" si="29"/>
        <v>0</v>
      </c>
      <c r="BQ380" s="41">
        <f t="shared" si="30"/>
        <v>0</v>
      </c>
      <c r="BR380" s="41">
        <f t="shared" si="31"/>
        <v>0</v>
      </c>
    </row>
    <row r="381" spans="1:70" ht="18" customHeight="1">
      <c r="A381" s="21"/>
      <c r="B381" s="5"/>
      <c r="C381" s="588"/>
      <c r="D381" s="664" t="s">
        <v>2160</v>
      </c>
      <c r="E381" s="731" t="s">
        <v>1461</v>
      </c>
      <c r="F381" s="731"/>
      <c r="G381" s="581" t="s">
        <v>1462</v>
      </c>
      <c r="H381" s="582"/>
      <c r="I381" s="582"/>
      <c r="J381" s="582"/>
      <c r="K381" s="582"/>
      <c r="L381" s="582"/>
      <c r="M381" s="582"/>
      <c r="N381" s="583"/>
      <c r="O381" s="574"/>
      <c r="P381" s="575"/>
      <c r="Q381" s="575"/>
      <c r="R381" s="576"/>
      <c r="S381" s="574"/>
      <c r="T381" s="575"/>
      <c r="U381" s="575"/>
      <c r="V381" s="576"/>
      <c r="W381" s="574"/>
      <c r="X381" s="575"/>
      <c r="Y381" s="575"/>
      <c r="Z381" s="576"/>
      <c r="AA381" s="574"/>
      <c r="AB381" s="575"/>
      <c r="AC381" s="575"/>
      <c r="AD381" s="576"/>
      <c r="AE381"/>
      <c r="AG381">
        <f t="shared" si="26"/>
        <v>0</v>
      </c>
      <c r="AH381">
        <f t="shared" si="27"/>
        <v>0</v>
      </c>
      <c r="AY381" s="721" cm="1">
        <f t="array" ref="AY381">IF(OR(O381={"NS","NA"},O$318={"NS","NA"}),0,IF(O381&lt;=O$318,0,1))</f>
        <v>0</v>
      </c>
      <c r="AZ381" s="721"/>
      <c r="BA381" s="721"/>
      <c r="BB381" s="721"/>
      <c r="BC381" s="721" cm="1">
        <f t="array" ref="BC381">IF(OR(S381={"NS","NA"},S$318={"NS","NA"}),0,IF(S381&lt;=S$318,0,1))</f>
        <v>0</v>
      </c>
      <c r="BD381" s="721"/>
      <c r="BE381" s="721"/>
      <c r="BF381" s="721"/>
      <c r="BG381" s="721" cm="1">
        <f t="array" ref="BG381">IF(OR(W381={"NS","NA"},W$318={"NS","NA"}),0,IF(W381&lt;=W$318,0,1))</f>
        <v>0</v>
      </c>
      <c r="BH381" s="721"/>
      <c r="BI381" s="721"/>
      <c r="BJ381" s="721"/>
      <c r="BK381" s="721" cm="1">
        <f t="array" ref="BK381">IF(OR(AA381={"NS","NA"},AA$318={"NS","NA"}),0,IF(AA381&lt;=AA$318,0,1))</f>
        <v>0</v>
      </c>
      <c r="BL381" s="721"/>
      <c r="BM381" s="721"/>
      <c r="BN381" s="721"/>
      <c r="BO381" s="41">
        <f t="shared" si="28"/>
        <v>0</v>
      </c>
      <c r="BP381" s="41">
        <f t="shared" si="29"/>
        <v>0</v>
      </c>
      <c r="BQ381" s="41">
        <f t="shared" si="30"/>
        <v>0</v>
      </c>
      <c r="BR381" s="41">
        <f t="shared" si="31"/>
        <v>0</v>
      </c>
    </row>
    <row r="382" spans="1:70" ht="18" customHeight="1">
      <c r="A382" s="21"/>
      <c r="B382" s="5"/>
      <c r="C382" s="588"/>
      <c r="D382" s="665"/>
      <c r="E382" s="731" t="s">
        <v>1463</v>
      </c>
      <c r="F382" s="731"/>
      <c r="G382" s="581" t="s">
        <v>1464</v>
      </c>
      <c r="H382" s="582"/>
      <c r="I382" s="582"/>
      <c r="J382" s="582"/>
      <c r="K382" s="582"/>
      <c r="L382" s="582"/>
      <c r="M382" s="582"/>
      <c r="N382" s="583"/>
      <c r="O382" s="574"/>
      <c r="P382" s="575"/>
      <c r="Q382" s="575"/>
      <c r="R382" s="576"/>
      <c r="S382" s="574"/>
      <c r="T382" s="575"/>
      <c r="U382" s="575"/>
      <c r="V382" s="576"/>
      <c r="W382" s="574"/>
      <c r="X382" s="575"/>
      <c r="Y382" s="575"/>
      <c r="Z382" s="576"/>
      <c r="AA382" s="574"/>
      <c r="AB382" s="575"/>
      <c r="AC382" s="575"/>
      <c r="AD382" s="576"/>
      <c r="AE382"/>
      <c r="AG382">
        <f t="shared" si="26"/>
        <v>0</v>
      </c>
      <c r="AH382">
        <f t="shared" si="27"/>
        <v>0</v>
      </c>
      <c r="AY382" s="721" cm="1">
        <f t="array" ref="AY382">IF(OR(O382={"NS","NA"},O$318={"NS","NA"}),0,IF(O382&lt;=O$318,0,1))</f>
        <v>0</v>
      </c>
      <c r="AZ382" s="721"/>
      <c r="BA382" s="721"/>
      <c r="BB382" s="721"/>
      <c r="BC382" s="721" cm="1">
        <f t="array" ref="BC382">IF(OR(S382={"NS","NA"},S$318={"NS","NA"}),0,IF(S382&lt;=S$318,0,1))</f>
        <v>0</v>
      </c>
      <c r="BD382" s="721"/>
      <c r="BE382" s="721"/>
      <c r="BF382" s="721"/>
      <c r="BG382" s="721" cm="1">
        <f t="array" ref="BG382">IF(OR(W382={"NS","NA"},W$318={"NS","NA"}),0,IF(W382&lt;=W$318,0,1))</f>
        <v>0</v>
      </c>
      <c r="BH382" s="721"/>
      <c r="BI382" s="721"/>
      <c r="BJ382" s="721"/>
      <c r="BK382" s="721" cm="1">
        <f t="array" ref="BK382">IF(OR(AA382={"NS","NA"},AA$318={"NS","NA"}),0,IF(AA382&lt;=AA$318,0,1))</f>
        <v>0</v>
      </c>
      <c r="BL382" s="721"/>
      <c r="BM382" s="721"/>
      <c r="BN382" s="721"/>
      <c r="BO382" s="41">
        <f t="shared" si="28"/>
        <v>0</v>
      </c>
      <c r="BP382" s="41">
        <f t="shared" si="29"/>
        <v>0</v>
      </c>
      <c r="BQ382" s="41">
        <f t="shared" si="30"/>
        <v>0</v>
      </c>
      <c r="BR382" s="41">
        <f t="shared" si="31"/>
        <v>0</v>
      </c>
    </row>
    <row r="383" spans="1:70" ht="18" customHeight="1">
      <c r="A383" s="21"/>
      <c r="B383" s="5"/>
      <c r="C383" s="588"/>
      <c r="D383" s="665"/>
      <c r="E383" s="731" t="s">
        <v>1465</v>
      </c>
      <c r="F383" s="731"/>
      <c r="G383" s="581" t="s">
        <v>1466</v>
      </c>
      <c r="H383" s="582"/>
      <c r="I383" s="582"/>
      <c r="J383" s="582"/>
      <c r="K383" s="582"/>
      <c r="L383" s="582"/>
      <c r="M383" s="582"/>
      <c r="N383" s="583"/>
      <c r="O383" s="574"/>
      <c r="P383" s="575"/>
      <c r="Q383" s="575"/>
      <c r="R383" s="576"/>
      <c r="S383" s="574"/>
      <c r="T383" s="575"/>
      <c r="U383" s="575"/>
      <c r="V383" s="576"/>
      <c r="W383" s="574"/>
      <c r="X383" s="575"/>
      <c r="Y383" s="575"/>
      <c r="Z383" s="576"/>
      <c r="AA383" s="574"/>
      <c r="AB383" s="575"/>
      <c r="AC383" s="575"/>
      <c r="AD383" s="576"/>
      <c r="AE383"/>
      <c r="AG383">
        <f t="shared" si="26"/>
        <v>0</v>
      </c>
      <c r="AH383">
        <f t="shared" si="27"/>
        <v>0</v>
      </c>
      <c r="AY383" s="721" cm="1">
        <f t="array" ref="AY383">IF(OR(O383={"NS","NA"},O$318={"NS","NA"}),0,IF(O383&lt;=O$318,0,1))</f>
        <v>0</v>
      </c>
      <c r="AZ383" s="721"/>
      <c r="BA383" s="721"/>
      <c r="BB383" s="721"/>
      <c r="BC383" s="721" cm="1">
        <f t="array" ref="BC383">IF(OR(S383={"NS","NA"},S$318={"NS","NA"}),0,IF(S383&lt;=S$318,0,1))</f>
        <v>0</v>
      </c>
      <c r="BD383" s="721"/>
      <c r="BE383" s="721"/>
      <c r="BF383" s="721"/>
      <c r="BG383" s="721" cm="1">
        <f t="array" ref="BG383">IF(OR(W383={"NS","NA"},W$318={"NS","NA"}),0,IF(W383&lt;=W$318,0,1))</f>
        <v>0</v>
      </c>
      <c r="BH383" s="721"/>
      <c r="BI383" s="721"/>
      <c r="BJ383" s="721"/>
      <c r="BK383" s="721" cm="1">
        <f t="array" ref="BK383">IF(OR(AA383={"NS","NA"},AA$318={"NS","NA"}),0,IF(AA383&lt;=AA$318,0,1))</f>
        <v>0</v>
      </c>
      <c r="BL383" s="721"/>
      <c r="BM383" s="721"/>
      <c r="BN383" s="721"/>
      <c r="BO383" s="41">
        <f t="shared" si="28"/>
        <v>0</v>
      </c>
      <c r="BP383" s="41">
        <f t="shared" si="29"/>
        <v>0</v>
      </c>
      <c r="BQ383" s="41">
        <f t="shared" si="30"/>
        <v>0</v>
      </c>
      <c r="BR383" s="41">
        <f t="shared" si="31"/>
        <v>0</v>
      </c>
    </row>
    <row r="384" spans="1:70" ht="18" customHeight="1">
      <c r="A384" s="21"/>
      <c r="B384" s="5"/>
      <c r="C384" s="588"/>
      <c r="D384" s="665"/>
      <c r="E384" s="731" t="s">
        <v>1467</v>
      </c>
      <c r="F384" s="731"/>
      <c r="G384" s="581" t="s">
        <v>1496</v>
      </c>
      <c r="H384" s="582"/>
      <c r="I384" s="582"/>
      <c r="J384" s="582"/>
      <c r="K384" s="582"/>
      <c r="L384" s="582"/>
      <c r="M384" s="582"/>
      <c r="N384" s="583"/>
      <c r="O384" s="574"/>
      <c r="P384" s="575"/>
      <c r="Q384" s="575"/>
      <c r="R384" s="576"/>
      <c r="S384" s="574"/>
      <c r="T384" s="575"/>
      <c r="U384" s="575"/>
      <c r="V384" s="576"/>
      <c r="W384" s="574"/>
      <c r="X384" s="575"/>
      <c r="Y384" s="575"/>
      <c r="Z384" s="576"/>
      <c r="AA384" s="574"/>
      <c r="AB384" s="575"/>
      <c r="AC384" s="575"/>
      <c r="AD384" s="576"/>
      <c r="AE384"/>
      <c r="AG384">
        <f t="shared" si="26"/>
        <v>0</v>
      </c>
      <c r="AH384">
        <f t="shared" si="27"/>
        <v>0</v>
      </c>
      <c r="AY384" s="721" cm="1">
        <f t="array" ref="AY384">IF(OR(O384={"NS","NA"},O$318={"NS","NA"}),0,IF(O384&lt;=O$318,0,1))</f>
        <v>0</v>
      </c>
      <c r="AZ384" s="721"/>
      <c r="BA384" s="721"/>
      <c r="BB384" s="721"/>
      <c r="BC384" s="721" cm="1">
        <f t="array" ref="BC384">IF(OR(S384={"NS","NA"},S$318={"NS","NA"}),0,IF(S384&lt;=S$318,0,1))</f>
        <v>0</v>
      </c>
      <c r="BD384" s="721"/>
      <c r="BE384" s="721"/>
      <c r="BF384" s="721"/>
      <c r="BG384" s="721" cm="1">
        <f t="array" ref="BG384">IF(OR(W384={"NS","NA"},W$318={"NS","NA"}),0,IF(W384&lt;=W$318,0,1))</f>
        <v>0</v>
      </c>
      <c r="BH384" s="721"/>
      <c r="BI384" s="721"/>
      <c r="BJ384" s="721"/>
      <c r="BK384" s="721" cm="1">
        <f t="array" ref="BK384">IF(OR(AA384={"NS","NA"},AA$318={"NS","NA"}),0,IF(AA384&lt;=AA$318,0,1))</f>
        <v>0</v>
      </c>
      <c r="BL384" s="721"/>
      <c r="BM384" s="721"/>
      <c r="BN384" s="721"/>
      <c r="BO384" s="41">
        <f t="shared" si="28"/>
        <v>0</v>
      </c>
      <c r="BP384" s="41">
        <f t="shared" si="29"/>
        <v>0</v>
      </c>
      <c r="BQ384" s="41">
        <f t="shared" si="30"/>
        <v>0</v>
      </c>
      <c r="BR384" s="41">
        <f t="shared" si="31"/>
        <v>0</v>
      </c>
    </row>
    <row r="385" spans="1:70" ht="18" customHeight="1">
      <c r="A385" s="21"/>
      <c r="B385" s="5"/>
      <c r="C385" s="588"/>
      <c r="D385" s="665"/>
      <c r="E385" s="731" t="s">
        <v>2075</v>
      </c>
      <c r="F385" s="731"/>
      <c r="G385" s="581" t="s">
        <v>2076</v>
      </c>
      <c r="H385" s="582"/>
      <c r="I385" s="582"/>
      <c r="J385" s="582"/>
      <c r="K385" s="582"/>
      <c r="L385" s="582"/>
      <c r="M385" s="582"/>
      <c r="N385" s="583"/>
      <c r="O385" s="574"/>
      <c r="P385" s="575"/>
      <c r="Q385" s="575"/>
      <c r="R385" s="576"/>
      <c r="S385" s="574"/>
      <c r="T385" s="575"/>
      <c r="U385" s="575"/>
      <c r="V385" s="576"/>
      <c r="W385" s="574"/>
      <c r="X385" s="575"/>
      <c r="Y385" s="575"/>
      <c r="Z385" s="576"/>
      <c r="AA385" s="574"/>
      <c r="AB385" s="575"/>
      <c r="AC385" s="575"/>
      <c r="AD385" s="576"/>
      <c r="AE385"/>
      <c r="AG385">
        <f t="shared" si="26"/>
        <v>0</v>
      </c>
      <c r="AH385">
        <f t="shared" si="27"/>
        <v>0</v>
      </c>
      <c r="AY385" s="721" cm="1">
        <f t="array" ref="AY385">IF(OR(O385={"NS","NA"},O$318={"NS","NA"}),0,IF(O385&lt;=O$318,0,1))</f>
        <v>0</v>
      </c>
      <c r="AZ385" s="721"/>
      <c r="BA385" s="721"/>
      <c r="BB385" s="721"/>
      <c r="BC385" s="721" cm="1">
        <f t="array" ref="BC385">IF(OR(S385={"NS","NA"},S$318={"NS","NA"}),0,IF(S385&lt;=S$318,0,1))</f>
        <v>0</v>
      </c>
      <c r="BD385" s="721"/>
      <c r="BE385" s="721"/>
      <c r="BF385" s="721"/>
      <c r="BG385" s="721" cm="1">
        <f t="array" ref="BG385">IF(OR(W385={"NS","NA"},W$318={"NS","NA"}),0,IF(W385&lt;=W$318,0,1))</f>
        <v>0</v>
      </c>
      <c r="BH385" s="721"/>
      <c r="BI385" s="721"/>
      <c r="BJ385" s="721"/>
      <c r="BK385" s="721" cm="1">
        <f t="array" ref="BK385">IF(OR(AA385={"NS","NA"},AA$318={"NS","NA"}),0,IF(AA385&lt;=AA$318,0,1))</f>
        <v>0</v>
      </c>
      <c r="BL385" s="721"/>
      <c r="BM385" s="721"/>
      <c r="BN385" s="721"/>
      <c r="BO385" s="41">
        <f t="shared" si="28"/>
        <v>0</v>
      </c>
      <c r="BP385" s="41">
        <f t="shared" si="29"/>
        <v>0</v>
      </c>
      <c r="BQ385" s="41">
        <f t="shared" si="30"/>
        <v>0</v>
      </c>
      <c r="BR385" s="41">
        <f t="shared" si="31"/>
        <v>0</v>
      </c>
    </row>
    <row r="386" spans="1:70" ht="15" customHeight="1">
      <c r="A386" s="21"/>
      <c r="B386" s="5"/>
      <c r="C386" s="588"/>
      <c r="D386" s="414" t="s">
        <v>1469</v>
      </c>
      <c r="E386" s="414"/>
      <c r="F386" s="414"/>
      <c r="G386" s="581" t="s">
        <v>1470</v>
      </c>
      <c r="H386" s="582"/>
      <c r="I386" s="582"/>
      <c r="J386" s="582"/>
      <c r="K386" s="582"/>
      <c r="L386" s="582"/>
      <c r="M386" s="582"/>
      <c r="N386" s="583"/>
      <c r="O386" s="574"/>
      <c r="P386" s="575"/>
      <c r="Q386" s="575"/>
      <c r="R386" s="576"/>
      <c r="S386" s="574"/>
      <c r="T386" s="575"/>
      <c r="U386" s="575"/>
      <c r="V386" s="576"/>
      <c r="W386" s="574"/>
      <c r="X386" s="575"/>
      <c r="Y386" s="575"/>
      <c r="Z386" s="576"/>
      <c r="AA386" s="574"/>
      <c r="AB386" s="575"/>
      <c r="AC386" s="575"/>
      <c r="AD386" s="576"/>
      <c r="AE386"/>
      <c r="AG386">
        <f t="shared" si="26"/>
        <v>0</v>
      </c>
      <c r="AH386">
        <f t="shared" si="27"/>
        <v>0</v>
      </c>
      <c r="AY386" s="721" cm="1">
        <f t="array" ref="AY386">IF(OR(O386={"NS","NA"},O$318={"NS","NA"}),0,IF(O386&lt;=O$318,0,1))</f>
        <v>0</v>
      </c>
      <c r="AZ386" s="721"/>
      <c r="BA386" s="721"/>
      <c r="BB386" s="721"/>
      <c r="BC386" s="721" cm="1">
        <f t="array" ref="BC386">IF(OR(S386={"NS","NA"},S$318={"NS","NA"}),0,IF(S386&lt;=S$318,0,1))</f>
        <v>0</v>
      </c>
      <c r="BD386" s="721"/>
      <c r="BE386" s="721"/>
      <c r="BF386" s="721"/>
      <c r="BG386" s="721" cm="1">
        <f t="array" ref="BG386">IF(OR(W386={"NS","NA"},W$318={"NS","NA"}),0,IF(W386&lt;=W$318,0,1))</f>
        <v>0</v>
      </c>
      <c r="BH386" s="721"/>
      <c r="BI386" s="721"/>
      <c r="BJ386" s="721"/>
      <c r="BK386" s="721" cm="1">
        <f t="array" ref="BK386">IF(OR(AA386={"NS","NA"},AA$318={"NS","NA"}),0,IF(AA386&lt;=AA$318,0,1))</f>
        <v>0</v>
      </c>
      <c r="BL386" s="721"/>
      <c r="BM386" s="721"/>
      <c r="BN386" s="721"/>
      <c r="BO386" s="41">
        <f t="shared" si="28"/>
        <v>0</v>
      </c>
      <c r="BP386" s="41">
        <f t="shared" si="29"/>
        <v>0</v>
      </c>
      <c r="BQ386" s="41">
        <f t="shared" si="30"/>
        <v>0</v>
      </c>
      <c r="BR386" s="41">
        <f t="shared" si="31"/>
        <v>0</v>
      </c>
    </row>
    <row r="387" spans="1:70" ht="15" customHeight="1">
      <c r="A387" s="21"/>
      <c r="B387" s="5"/>
      <c r="C387" s="588"/>
      <c r="D387" s="414" t="s">
        <v>1471</v>
      </c>
      <c r="E387" s="414"/>
      <c r="F387" s="414"/>
      <c r="G387" s="581" t="s">
        <v>1497</v>
      </c>
      <c r="H387" s="582"/>
      <c r="I387" s="582"/>
      <c r="J387" s="582"/>
      <c r="K387" s="582"/>
      <c r="L387" s="582"/>
      <c r="M387" s="582"/>
      <c r="N387" s="583"/>
      <c r="O387" s="574"/>
      <c r="P387" s="575"/>
      <c r="Q387" s="575"/>
      <c r="R387" s="576"/>
      <c r="S387" s="574"/>
      <c r="T387" s="575"/>
      <c r="U387" s="575"/>
      <c r="V387" s="576"/>
      <c r="W387" s="574"/>
      <c r="X387" s="575"/>
      <c r="Y387" s="575"/>
      <c r="Z387" s="576"/>
      <c r="AA387" s="574"/>
      <c r="AB387" s="575"/>
      <c r="AC387" s="575"/>
      <c r="AD387" s="576"/>
      <c r="AE387"/>
      <c r="AG387">
        <f t="shared" si="26"/>
        <v>0</v>
      </c>
      <c r="AH387">
        <f t="shared" si="27"/>
        <v>0</v>
      </c>
      <c r="AY387" s="721" cm="1">
        <f t="array" ref="AY387">IF(OR(O387={"NS","NA"},O$318={"NS","NA"}),0,IF(O387&lt;=O$318,0,1))</f>
        <v>0</v>
      </c>
      <c r="AZ387" s="721"/>
      <c r="BA387" s="721"/>
      <c r="BB387" s="721"/>
      <c r="BC387" s="721" cm="1">
        <f t="array" ref="BC387">IF(OR(S387={"NS","NA"},S$318={"NS","NA"}),0,IF(S387&lt;=S$318,0,1))</f>
        <v>0</v>
      </c>
      <c r="BD387" s="721"/>
      <c r="BE387" s="721"/>
      <c r="BF387" s="721"/>
      <c r="BG387" s="721" cm="1">
        <f t="array" ref="BG387">IF(OR(W387={"NS","NA"},W$318={"NS","NA"}),0,IF(W387&lt;=W$318,0,1))</f>
        <v>0</v>
      </c>
      <c r="BH387" s="721"/>
      <c r="BI387" s="721"/>
      <c r="BJ387" s="721"/>
      <c r="BK387" s="721" cm="1">
        <f t="array" ref="BK387">IF(OR(AA387={"NS","NA"},AA$318={"NS","NA"}),0,IF(AA387&lt;=AA$318,0,1))</f>
        <v>0</v>
      </c>
      <c r="BL387" s="721"/>
      <c r="BM387" s="721"/>
      <c r="BN387" s="721"/>
      <c r="BO387" s="41">
        <f t="shared" si="28"/>
        <v>0</v>
      </c>
      <c r="BP387" s="41">
        <f t="shared" si="29"/>
        <v>0</v>
      </c>
      <c r="BQ387" s="41">
        <f t="shared" si="30"/>
        <v>0</v>
      </c>
      <c r="BR387" s="41">
        <f t="shared" si="31"/>
        <v>0</v>
      </c>
    </row>
    <row r="388" spans="1:70" ht="15" customHeight="1">
      <c r="A388" s="159"/>
      <c r="B388" s="7"/>
      <c r="C388" s="588" t="s">
        <v>1473</v>
      </c>
      <c r="D388" s="414" t="s">
        <v>749</v>
      </c>
      <c r="E388" s="414"/>
      <c r="F388" s="414"/>
      <c r="G388" s="581" t="s">
        <v>1474</v>
      </c>
      <c r="H388" s="582"/>
      <c r="I388" s="582"/>
      <c r="J388" s="582"/>
      <c r="K388" s="582"/>
      <c r="L388" s="582"/>
      <c r="M388" s="582"/>
      <c r="N388" s="583"/>
      <c r="O388" s="574"/>
      <c r="P388" s="575"/>
      <c r="Q388" s="575"/>
      <c r="R388" s="576"/>
      <c r="S388" s="574"/>
      <c r="T388" s="575"/>
      <c r="U388" s="575"/>
      <c r="V388" s="576"/>
      <c r="W388" s="574"/>
      <c r="X388" s="575"/>
      <c r="Y388" s="575"/>
      <c r="Z388" s="576"/>
      <c r="AA388" s="574"/>
      <c r="AB388" s="575"/>
      <c r="AC388" s="575"/>
      <c r="AD388" s="576"/>
      <c r="AE388"/>
      <c r="AG388">
        <f t="shared" si="26"/>
        <v>0</v>
      </c>
      <c r="AH388">
        <f t="shared" si="27"/>
        <v>0</v>
      </c>
      <c r="AY388" s="721" cm="1">
        <f t="array" ref="AY388">IF(OR(O388={"NS","NA"},O$318={"NS","NA"}),0,IF(O388&lt;=O$318,0,1))</f>
        <v>0</v>
      </c>
      <c r="AZ388" s="721"/>
      <c r="BA388" s="721"/>
      <c r="BB388" s="721"/>
      <c r="BC388" s="721" cm="1">
        <f t="array" ref="BC388">IF(OR(S388={"NS","NA"},S$318={"NS","NA"}),0,IF(S388&lt;=S$318,0,1))</f>
        <v>0</v>
      </c>
      <c r="BD388" s="721"/>
      <c r="BE388" s="721"/>
      <c r="BF388" s="721"/>
      <c r="BG388" s="721" cm="1">
        <f t="array" ref="BG388">IF(OR(W388={"NS","NA"},W$318={"NS","NA"}),0,IF(W388&lt;=W$318,0,1))</f>
        <v>0</v>
      </c>
      <c r="BH388" s="721"/>
      <c r="BI388" s="721"/>
      <c r="BJ388" s="721"/>
      <c r="BK388" s="721" cm="1">
        <f t="array" ref="BK388">IF(OR(AA388={"NS","NA"},AA$318={"NS","NA"}),0,IF(AA388&lt;=AA$318,0,1))</f>
        <v>0</v>
      </c>
      <c r="BL388" s="721"/>
      <c r="BM388" s="721"/>
      <c r="BN388" s="721"/>
      <c r="BO388" s="41">
        <f t="shared" si="28"/>
        <v>0</v>
      </c>
      <c r="BP388" s="41">
        <f t="shared" si="29"/>
        <v>0</v>
      </c>
      <c r="BQ388" s="41">
        <f t="shared" si="30"/>
        <v>0</v>
      </c>
      <c r="BR388" s="41">
        <f t="shared" si="31"/>
        <v>0</v>
      </c>
    </row>
    <row r="389" spans="1:70" ht="15" customHeight="1">
      <c r="A389" s="159"/>
      <c r="B389" s="7"/>
      <c r="C389" s="588"/>
      <c r="D389" s="414" t="s">
        <v>751</v>
      </c>
      <c r="E389" s="414"/>
      <c r="F389" s="414"/>
      <c r="G389" s="581" t="s">
        <v>1475</v>
      </c>
      <c r="H389" s="582"/>
      <c r="I389" s="582"/>
      <c r="J389" s="582"/>
      <c r="K389" s="582"/>
      <c r="L389" s="582"/>
      <c r="M389" s="582"/>
      <c r="N389" s="583"/>
      <c r="O389" s="574"/>
      <c r="P389" s="575"/>
      <c r="Q389" s="575"/>
      <c r="R389" s="576"/>
      <c r="S389" s="574"/>
      <c r="T389" s="575"/>
      <c r="U389" s="575"/>
      <c r="V389" s="576"/>
      <c r="W389" s="574"/>
      <c r="X389" s="575"/>
      <c r="Y389" s="575"/>
      <c r="Z389" s="576"/>
      <c r="AA389" s="574"/>
      <c r="AB389" s="575"/>
      <c r="AC389" s="575"/>
      <c r="AD389" s="576"/>
      <c r="AE389"/>
      <c r="AG389">
        <f t="shared" si="26"/>
        <v>0</v>
      </c>
      <c r="AH389">
        <f t="shared" si="27"/>
        <v>0</v>
      </c>
      <c r="AY389" s="721" cm="1">
        <f t="array" ref="AY389">IF(OR(O389={"NS","NA"},O$318={"NS","NA"}),0,IF(O389&lt;=O$318,0,1))</f>
        <v>0</v>
      </c>
      <c r="AZ389" s="721"/>
      <c r="BA389" s="721"/>
      <c r="BB389" s="721"/>
      <c r="BC389" s="721" cm="1">
        <f t="array" ref="BC389">IF(OR(S389={"NS","NA"},S$318={"NS","NA"}),0,IF(S389&lt;=S$318,0,1))</f>
        <v>0</v>
      </c>
      <c r="BD389" s="721"/>
      <c r="BE389" s="721"/>
      <c r="BF389" s="721"/>
      <c r="BG389" s="721" cm="1">
        <f t="array" ref="BG389">IF(OR(W389={"NS","NA"},W$318={"NS","NA"}),0,IF(W389&lt;=W$318,0,1))</f>
        <v>0</v>
      </c>
      <c r="BH389" s="721"/>
      <c r="BI389" s="721"/>
      <c r="BJ389" s="721"/>
      <c r="BK389" s="721" cm="1">
        <f t="array" ref="BK389">IF(OR(AA389={"NS","NA"},AA$318={"NS","NA"}),0,IF(AA389&lt;=AA$318,0,1))</f>
        <v>0</v>
      </c>
      <c r="BL389" s="721"/>
      <c r="BM389" s="721"/>
      <c r="BN389" s="721"/>
      <c r="BO389" s="41">
        <f t="shared" si="28"/>
        <v>0</v>
      </c>
      <c r="BP389" s="41">
        <f t="shared" si="29"/>
        <v>0</v>
      </c>
      <c r="BQ389" s="41">
        <f t="shared" si="30"/>
        <v>0</v>
      </c>
      <c r="BR389" s="41">
        <f t="shared" si="31"/>
        <v>0</v>
      </c>
    </row>
    <row r="390" spans="1:70" ht="15" customHeight="1">
      <c r="A390" s="159"/>
      <c r="B390" s="7"/>
      <c r="C390" s="588"/>
      <c r="D390" s="414" t="s">
        <v>753</v>
      </c>
      <c r="E390" s="414"/>
      <c r="F390" s="414"/>
      <c r="G390" s="581" t="s">
        <v>1476</v>
      </c>
      <c r="H390" s="582"/>
      <c r="I390" s="582"/>
      <c r="J390" s="582"/>
      <c r="K390" s="582"/>
      <c r="L390" s="582"/>
      <c r="M390" s="582"/>
      <c r="N390" s="583"/>
      <c r="O390" s="574"/>
      <c r="P390" s="575"/>
      <c r="Q390" s="575"/>
      <c r="R390" s="576"/>
      <c r="S390" s="574"/>
      <c r="T390" s="575"/>
      <c r="U390" s="575"/>
      <c r="V390" s="576"/>
      <c r="W390" s="574"/>
      <c r="X390" s="575"/>
      <c r="Y390" s="575"/>
      <c r="Z390" s="576"/>
      <c r="AA390" s="574"/>
      <c r="AB390" s="575"/>
      <c r="AC390" s="575"/>
      <c r="AD390" s="576"/>
      <c r="AE390"/>
      <c r="AG390">
        <f t="shared" si="26"/>
        <v>0</v>
      </c>
      <c r="AH390">
        <f t="shared" si="27"/>
        <v>0</v>
      </c>
      <c r="AY390" s="721" cm="1">
        <f t="array" ref="AY390">IF(OR(O390={"NS","NA"},O$318={"NS","NA"}),0,IF(O390&lt;=O$318,0,1))</f>
        <v>0</v>
      </c>
      <c r="AZ390" s="721"/>
      <c r="BA390" s="721"/>
      <c r="BB390" s="721"/>
      <c r="BC390" s="721" cm="1">
        <f t="array" ref="BC390">IF(OR(S390={"NS","NA"},S$318={"NS","NA"}),0,IF(S390&lt;=S$318,0,1))</f>
        <v>0</v>
      </c>
      <c r="BD390" s="721"/>
      <c r="BE390" s="721"/>
      <c r="BF390" s="721"/>
      <c r="BG390" s="721" cm="1">
        <f t="array" ref="BG390">IF(OR(W390={"NS","NA"},W$318={"NS","NA"}),0,IF(W390&lt;=W$318,0,1))</f>
        <v>0</v>
      </c>
      <c r="BH390" s="721"/>
      <c r="BI390" s="721"/>
      <c r="BJ390" s="721"/>
      <c r="BK390" s="721" cm="1">
        <f t="array" ref="BK390">IF(OR(AA390={"NS","NA"},AA$318={"NS","NA"}),0,IF(AA390&lt;=AA$318,0,1))</f>
        <v>0</v>
      </c>
      <c r="BL390" s="721"/>
      <c r="BM390" s="721"/>
      <c r="BN390" s="721"/>
      <c r="BO390" s="41">
        <f t="shared" si="28"/>
        <v>0</v>
      </c>
      <c r="BP390" s="41">
        <f t="shared" si="29"/>
        <v>0</v>
      </c>
      <c r="BQ390" s="41">
        <f t="shared" si="30"/>
        <v>0</v>
      </c>
      <c r="BR390" s="41">
        <f t="shared" si="31"/>
        <v>0</v>
      </c>
    </row>
    <row r="391" spans="1:70" ht="15" customHeight="1">
      <c r="A391" s="159"/>
      <c r="B391" s="7"/>
      <c r="C391" s="588"/>
      <c r="D391" s="414" t="s">
        <v>755</v>
      </c>
      <c r="E391" s="414"/>
      <c r="F391" s="414"/>
      <c r="G391" s="581" t="s">
        <v>1477</v>
      </c>
      <c r="H391" s="582"/>
      <c r="I391" s="582"/>
      <c r="J391" s="582"/>
      <c r="K391" s="582"/>
      <c r="L391" s="582"/>
      <c r="M391" s="582"/>
      <c r="N391" s="583"/>
      <c r="O391" s="574"/>
      <c r="P391" s="575"/>
      <c r="Q391" s="575"/>
      <c r="R391" s="576"/>
      <c r="S391" s="574"/>
      <c r="T391" s="575"/>
      <c r="U391" s="575"/>
      <c r="V391" s="576"/>
      <c r="W391" s="574"/>
      <c r="X391" s="575"/>
      <c r="Y391" s="575"/>
      <c r="Z391" s="576"/>
      <c r="AA391" s="574"/>
      <c r="AB391" s="575"/>
      <c r="AC391" s="575"/>
      <c r="AD391" s="576"/>
      <c r="AE391"/>
      <c r="AG391">
        <f t="shared" si="26"/>
        <v>0</v>
      </c>
      <c r="AH391">
        <f t="shared" si="27"/>
        <v>0</v>
      </c>
      <c r="AY391" s="721" cm="1">
        <f t="array" ref="AY391">IF(OR(O391={"NS","NA"},O$318={"NS","NA"}),0,IF(O391&lt;=O$318,0,1))</f>
        <v>0</v>
      </c>
      <c r="AZ391" s="721"/>
      <c r="BA391" s="721"/>
      <c r="BB391" s="721"/>
      <c r="BC391" s="721" cm="1">
        <f t="array" ref="BC391">IF(OR(S391={"NS","NA"},S$318={"NS","NA"}),0,IF(S391&lt;=S$318,0,1))</f>
        <v>0</v>
      </c>
      <c r="BD391" s="721"/>
      <c r="BE391" s="721"/>
      <c r="BF391" s="721"/>
      <c r="BG391" s="721" cm="1">
        <f t="array" ref="BG391">IF(OR(W391={"NS","NA"},W$318={"NS","NA"}),0,IF(W391&lt;=W$318,0,1))</f>
        <v>0</v>
      </c>
      <c r="BH391" s="721"/>
      <c r="BI391" s="721"/>
      <c r="BJ391" s="721"/>
      <c r="BK391" s="721" cm="1">
        <f t="array" ref="BK391">IF(OR(AA391={"NS","NA"},AA$318={"NS","NA"}),0,IF(AA391&lt;=AA$318,0,1))</f>
        <v>0</v>
      </c>
      <c r="BL391" s="721"/>
      <c r="BM391" s="721"/>
      <c r="BN391" s="721"/>
      <c r="BO391" s="41">
        <f t="shared" si="28"/>
        <v>0</v>
      </c>
      <c r="BP391" s="41">
        <f t="shared" si="29"/>
        <v>0</v>
      </c>
      <c r="BQ391" s="41">
        <f t="shared" si="30"/>
        <v>0</v>
      </c>
      <c r="BR391" s="41">
        <f t="shared" si="31"/>
        <v>0</v>
      </c>
    </row>
    <row r="392" spans="1:70" ht="24" customHeight="1">
      <c r="A392" s="159"/>
      <c r="B392" s="7"/>
      <c r="C392" s="588"/>
      <c r="D392" s="414" t="s">
        <v>757</v>
      </c>
      <c r="E392" s="414"/>
      <c r="F392" s="414"/>
      <c r="G392" s="581" t="s">
        <v>1478</v>
      </c>
      <c r="H392" s="582"/>
      <c r="I392" s="582"/>
      <c r="J392" s="582"/>
      <c r="K392" s="582"/>
      <c r="L392" s="582"/>
      <c r="M392" s="582"/>
      <c r="N392" s="583"/>
      <c r="O392" s="574"/>
      <c r="P392" s="575"/>
      <c r="Q392" s="575"/>
      <c r="R392" s="576"/>
      <c r="S392" s="574"/>
      <c r="T392" s="575"/>
      <c r="U392" s="575"/>
      <c r="V392" s="576"/>
      <c r="W392" s="574"/>
      <c r="X392" s="575"/>
      <c r="Y392" s="575"/>
      <c r="Z392" s="576"/>
      <c r="AA392" s="574"/>
      <c r="AB392" s="575"/>
      <c r="AC392" s="575"/>
      <c r="AD392" s="576"/>
      <c r="AE392"/>
      <c r="AG392">
        <f t="shared" si="26"/>
        <v>0</v>
      </c>
      <c r="AH392">
        <f t="shared" si="27"/>
        <v>0</v>
      </c>
      <c r="AY392" s="721" cm="1">
        <f t="array" ref="AY392">IF(OR(O392={"NS","NA"},O$318={"NS","NA"}),0,IF(O392&lt;=O$318,0,1))</f>
        <v>0</v>
      </c>
      <c r="AZ392" s="721"/>
      <c r="BA392" s="721"/>
      <c r="BB392" s="721"/>
      <c r="BC392" s="721" cm="1">
        <f t="array" ref="BC392">IF(OR(S392={"NS","NA"},S$318={"NS","NA"}),0,IF(S392&lt;=S$318,0,1))</f>
        <v>0</v>
      </c>
      <c r="BD392" s="721"/>
      <c r="BE392" s="721"/>
      <c r="BF392" s="721"/>
      <c r="BG392" s="721" cm="1">
        <f t="array" ref="BG392">IF(OR(W392={"NS","NA"},W$318={"NS","NA"}),0,IF(W392&lt;=W$318,0,1))</f>
        <v>0</v>
      </c>
      <c r="BH392" s="721"/>
      <c r="BI392" s="721"/>
      <c r="BJ392" s="721"/>
      <c r="BK392" s="721" cm="1">
        <f t="array" ref="BK392">IF(OR(AA392={"NS","NA"},AA$318={"NS","NA"}),0,IF(AA392&lt;=AA$318,0,1))</f>
        <v>0</v>
      </c>
      <c r="BL392" s="721"/>
      <c r="BM392" s="721"/>
      <c r="BN392" s="721"/>
      <c r="BO392" s="41">
        <f t="shared" si="28"/>
        <v>0</v>
      </c>
      <c r="BP392" s="41">
        <f t="shared" si="29"/>
        <v>0</v>
      </c>
      <c r="BQ392" s="41">
        <f t="shared" si="30"/>
        <v>0</v>
      </c>
      <c r="BR392" s="41">
        <f t="shared" si="31"/>
        <v>0</v>
      </c>
    </row>
    <row r="393" spans="1:70" ht="24" customHeight="1">
      <c r="A393" s="159"/>
      <c r="B393" s="7"/>
      <c r="C393" s="588"/>
      <c r="D393" s="414" t="s">
        <v>1479</v>
      </c>
      <c r="E393" s="414"/>
      <c r="F393" s="414"/>
      <c r="G393" s="581" t="s">
        <v>1480</v>
      </c>
      <c r="H393" s="582"/>
      <c r="I393" s="582"/>
      <c r="J393" s="582"/>
      <c r="K393" s="582"/>
      <c r="L393" s="582"/>
      <c r="M393" s="582"/>
      <c r="N393" s="583"/>
      <c r="O393" s="574"/>
      <c r="P393" s="575"/>
      <c r="Q393" s="575"/>
      <c r="R393" s="576"/>
      <c r="S393" s="574"/>
      <c r="T393" s="575"/>
      <c r="U393" s="575"/>
      <c r="V393" s="576"/>
      <c r="W393" s="574"/>
      <c r="X393" s="575"/>
      <c r="Y393" s="575"/>
      <c r="Z393" s="576"/>
      <c r="AA393" s="574"/>
      <c r="AB393" s="575"/>
      <c r="AC393" s="575"/>
      <c r="AD393" s="576"/>
      <c r="AE393"/>
      <c r="AG393">
        <f t="shared" si="26"/>
        <v>0</v>
      </c>
      <c r="AH393">
        <f t="shared" si="27"/>
        <v>0</v>
      </c>
      <c r="AY393" s="721" cm="1">
        <f t="array" ref="AY393">IF(OR(O393={"NS","NA"},O$318={"NS","NA"}),0,IF(O393&lt;=O$318,0,1))</f>
        <v>0</v>
      </c>
      <c r="AZ393" s="721"/>
      <c r="BA393" s="721"/>
      <c r="BB393" s="721"/>
      <c r="BC393" s="721" cm="1">
        <f t="array" ref="BC393">IF(OR(S393={"NS","NA"},S$318={"NS","NA"}),0,IF(S393&lt;=S$318,0,1))</f>
        <v>0</v>
      </c>
      <c r="BD393" s="721"/>
      <c r="BE393" s="721"/>
      <c r="BF393" s="721"/>
      <c r="BG393" s="721" cm="1">
        <f t="array" ref="BG393">IF(OR(W393={"NS","NA"},W$318={"NS","NA"}),0,IF(W393&lt;=W$318,0,1))</f>
        <v>0</v>
      </c>
      <c r="BH393" s="721"/>
      <c r="BI393" s="721"/>
      <c r="BJ393" s="721"/>
      <c r="BK393" s="721" cm="1">
        <f t="array" ref="BK393">IF(OR(AA393={"NS","NA"},AA$318={"NS","NA"}),0,IF(AA393&lt;=AA$318,0,1))</f>
        <v>0</v>
      </c>
      <c r="BL393" s="721"/>
      <c r="BM393" s="721"/>
      <c r="BN393" s="721"/>
      <c r="BO393" s="41">
        <f t="shared" si="28"/>
        <v>0</v>
      </c>
      <c r="BP393" s="41">
        <f t="shared" si="29"/>
        <v>0</v>
      </c>
      <c r="BQ393" s="41">
        <f t="shared" si="30"/>
        <v>0</v>
      </c>
      <c r="BR393" s="41">
        <f t="shared" si="31"/>
        <v>0</v>
      </c>
    </row>
    <row r="394" spans="1:70" ht="15" customHeight="1">
      <c r="A394" s="159"/>
      <c r="B394" s="7"/>
      <c r="C394" s="588"/>
      <c r="D394" s="414" t="s">
        <v>1481</v>
      </c>
      <c r="E394" s="414"/>
      <c r="F394" s="414"/>
      <c r="G394" s="581" t="s">
        <v>1482</v>
      </c>
      <c r="H394" s="582"/>
      <c r="I394" s="582"/>
      <c r="J394" s="582"/>
      <c r="K394" s="582"/>
      <c r="L394" s="582"/>
      <c r="M394" s="582"/>
      <c r="N394" s="583"/>
      <c r="O394" s="574"/>
      <c r="P394" s="575"/>
      <c r="Q394" s="575"/>
      <c r="R394" s="576"/>
      <c r="S394" s="574"/>
      <c r="T394" s="575"/>
      <c r="U394" s="575"/>
      <c r="V394" s="576"/>
      <c r="W394" s="574"/>
      <c r="X394" s="575"/>
      <c r="Y394" s="575"/>
      <c r="Z394" s="576"/>
      <c r="AA394" s="574"/>
      <c r="AB394" s="575"/>
      <c r="AC394" s="575"/>
      <c r="AD394" s="576"/>
      <c r="AE394"/>
      <c r="AG394">
        <f t="shared" si="26"/>
        <v>0</v>
      </c>
      <c r="AH394">
        <f t="shared" si="27"/>
        <v>0</v>
      </c>
      <c r="AY394" s="721" cm="1">
        <f t="array" ref="AY394">IF(OR(O394={"NS","NA"},O$318={"NS","NA"}),0,IF(O394&lt;=O$318,0,1))</f>
        <v>0</v>
      </c>
      <c r="AZ394" s="721"/>
      <c r="BA394" s="721"/>
      <c r="BB394" s="721"/>
      <c r="BC394" s="721" cm="1">
        <f t="array" ref="BC394">IF(OR(S394={"NS","NA"},S$318={"NS","NA"}),0,IF(S394&lt;=S$318,0,1))</f>
        <v>0</v>
      </c>
      <c r="BD394" s="721"/>
      <c r="BE394" s="721"/>
      <c r="BF394" s="721"/>
      <c r="BG394" s="721" cm="1">
        <f t="array" ref="BG394">IF(OR(W394={"NS","NA"},W$318={"NS","NA"}),0,IF(W394&lt;=W$318,0,1))</f>
        <v>0</v>
      </c>
      <c r="BH394" s="721"/>
      <c r="BI394" s="721"/>
      <c r="BJ394" s="721"/>
      <c r="BK394" s="721" cm="1">
        <f t="array" ref="BK394">IF(OR(AA394={"NS","NA"},AA$318={"NS","NA"}),0,IF(AA394&lt;=AA$318,0,1))</f>
        <v>0</v>
      </c>
      <c r="BL394" s="721"/>
      <c r="BM394" s="721"/>
      <c r="BN394" s="721"/>
      <c r="BO394" s="41">
        <f t="shared" si="28"/>
        <v>0</v>
      </c>
      <c r="BP394" s="41">
        <f t="shared" si="29"/>
        <v>0</v>
      </c>
      <c r="BQ394" s="41">
        <f t="shared" si="30"/>
        <v>0</v>
      </c>
      <c r="BR394" s="41">
        <f t="shared" si="31"/>
        <v>0</v>
      </c>
    </row>
    <row r="395" spans="1:70" ht="24" customHeight="1">
      <c r="A395" s="159"/>
      <c r="B395" s="7"/>
      <c r="C395" s="588"/>
      <c r="D395" s="414" t="s">
        <v>1483</v>
      </c>
      <c r="E395" s="414"/>
      <c r="F395" s="414"/>
      <c r="G395" s="581" t="s">
        <v>1484</v>
      </c>
      <c r="H395" s="582"/>
      <c r="I395" s="582"/>
      <c r="J395" s="582"/>
      <c r="K395" s="582"/>
      <c r="L395" s="582"/>
      <c r="M395" s="582"/>
      <c r="N395" s="583"/>
      <c r="O395" s="574"/>
      <c r="P395" s="575"/>
      <c r="Q395" s="575"/>
      <c r="R395" s="576"/>
      <c r="S395" s="574"/>
      <c r="T395" s="575"/>
      <c r="U395" s="575"/>
      <c r="V395" s="576"/>
      <c r="W395" s="574"/>
      <c r="X395" s="575"/>
      <c r="Y395" s="575"/>
      <c r="Z395" s="576"/>
      <c r="AA395" s="574"/>
      <c r="AB395" s="575"/>
      <c r="AC395" s="575"/>
      <c r="AD395" s="576"/>
      <c r="AE395"/>
      <c r="AG395">
        <f t="shared" si="26"/>
        <v>0</v>
      </c>
      <c r="AH395">
        <f t="shared" si="27"/>
        <v>0</v>
      </c>
      <c r="AY395" s="721" cm="1">
        <f t="array" ref="AY395">IF(OR(O395={"NS","NA"},O$318={"NS","NA"}),0,IF(O395&lt;=O$318,0,1))</f>
        <v>0</v>
      </c>
      <c r="AZ395" s="721"/>
      <c r="BA395" s="721"/>
      <c r="BB395" s="721"/>
      <c r="BC395" s="721" cm="1">
        <f t="array" ref="BC395">IF(OR(S395={"NS","NA"},S$318={"NS","NA"}),0,IF(S395&lt;=S$318,0,1))</f>
        <v>0</v>
      </c>
      <c r="BD395" s="721"/>
      <c r="BE395" s="721"/>
      <c r="BF395" s="721"/>
      <c r="BG395" s="721" cm="1">
        <f t="array" ref="BG395">IF(OR(W395={"NS","NA"},W$318={"NS","NA"}),0,IF(W395&lt;=W$318,0,1))</f>
        <v>0</v>
      </c>
      <c r="BH395" s="721"/>
      <c r="BI395" s="721"/>
      <c r="BJ395" s="721"/>
      <c r="BK395" s="721" cm="1">
        <f t="array" ref="BK395">IF(OR(AA395={"NS","NA"},AA$318={"NS","NA"}),0,IF(AA395&lt;=AA$318,0,1))</f>
        <v>0</v>
      </c>
      <c r="BL395" s="721"/>
      <c r="BM395" s="721"/>
      <c r="BN395" s="721"/>
      <c r="BO395" s="41">
        <f t="shared" si="28"/>
        <v>0</v>
      </c>
      <c r="BP395" s="41">
        <f t="shared" si="29"/>
        <v>0</v>
      </c>
      <c r="BQ395" s="41">
        <f t="shared" si="30"/>
        <v>0</v>
      </c>
      <c r="BR395" s="41">
        <f t="shared" si="31"/>
        <v>0</v>
      </c>
    </row>
    <row r="396" spans="1:70" ht="15" customHeight="1">
      <c r="A396" s="159"/>
      <c r="B396" s="7"/>
      <c r="C396" s="588"/>
      <c r="D396" s="414" t="s">
        <v>1485</v>
      </c>
      <c r="E396" s="414"/>
      <c r="F396" s="414"/>
      <c r="G396" s="581" t="s">
        <v>1498</v>
      </c>
      <c r="H396" s="582"/>
      <c r="I396" s="582"/>
      <c r="J396" s="582"/>
      <c r="K396" s="582"/>
      <c r="L396" s="582"/>
      <c r="M396" s="582"/>
      <c r="N396" s="583"/>
      <c r="O396" s="574"/>
      <c r="P396" s="575"/>
      <c r="Q396" s="575"/>
      <c r="R396" s="576"/>
      <c r="S396" s="574"/>
      <c r="T396" s="575"/>
      <c r="U396" s="575"/>
      <c r="V396" s="576"/>
      <c r="W396" s="574"/>
      <c r="X396" s="575"/>
      <c r="Y396" s="575"/>
      <c r="Z396" s="576"/>
      <c r="AA396" s="574"/>
      <c r="AB396" s="575"/>
      <c r="AC396" s="575"/>
      <c r="AD396" s="576"/>
      <c r="AE396"/>
      <c r="AG396">
        <f t="shared" si="26"/>
        <v>0</v>
      </c>
      <c r="AH396">
        <f t="shared" si="27"/>
        <v>0</v>
      </c>
      <c r="AY396" s="721" cm="1">
        <f t="array" ref="AY396">IF(OR(O396={"NS","NA"},O$318={"NS","NA"}),0,IF(O396&lt;=O$318,0,1))</f>
        <v>0</v>
      </c>
      <c r="AZ396" s="721"/>
      <c r="BA396" s="721"/>
      <c r="BB396" s="721"/>
      <c r="BC396" s="721" cm="1">
        <f t="array" ref="BC396">IF(OR(S396={"NS","NA"},S$318={"NS","NA"}),0,IF(S396&lt;=S$318,0,1))</f>
        <v>0</v>
      </c>
      <c r="BD396" s="721"/>
      <c r="BE396" s="721"/>
      <c r="BF396" s="721"/>
      <c r="BG396" s="721" cm="1">
        <f t="array" ref="BG396">IF(OR(W396={"NS","NA"},W$318={"NS","NA"}),0,IF(W396&lt;=W$318,0,1))</f>
        <v>0</v>
      </c>
      <c r="BH396" s="721"/>
      <c r="BI396" s="721"/>
      <c r="BJ396" s="721"/>
      <c r="BK396" s="721" cm="1">
        <f t="array" ref="BK396">IF(OR(AA396={"NS","NA"},AA$318={"NS","NA"}),0,IF(AA396&lt;=AA$318,0,1))</f>
        <v>0</v>
      </c>
      <c r="BL396" s="721"/>
      <c r="BM396" s="721"/>
      <c r="BN396" s="721"/>
      <c r="BO396" s="41">
        <f t="shared" si="28"/>
        <v>0</v>
      </c>
      <c r="BP396" s="41">
        <f t="shared" si="29"/>
        <v>0</v>
      </c>
      <c r="BQ396" s="41">
        <f t="shared" si="30"/>
        <v>0</v>
      </c>
      <c r="BR396" s="41">
        <f t="shared" si="31"/>
        <v>0</v>
      </c>
    </row>
    <row r="397" spans="1:70" ht="15" customHeight="1">
      <c r="A397" s="159"/>
      <c r="B397" s="7"/>
      <c r="C397" s="728" t="s">
        <v>92</v>
      </c>
      <c r="D397" s="729"/>
      <c r="E397" s="729"/>
      <c r="F397" s="730"/>
      <c r="G397" s="581" t="s">
        <v>281</v>
      </c>
      <c r="H397" s="582"/>
      <c r="I397" s="582"/>
      <c r="J397" s="582"/>
      <c r="K397" s="582"/>
      <c r="L397" s="582"/>
      <c r="M397" s="582"/>
      <c r="N397" s="583"/>
      <c r="O397" s="574"/>
      <c r="P397" s="575"/>
      <c r="Q397" s="575"/>
      <c r="R397" s="576"/>
      <c r="S397" s="574"/>
      <c r="T397" s="575"/>
      <c r="U397" s="575"/>
      <c r="V397" s="576"/>
      <c r="W397" s="574"/>
      <c r="X397" s="575"/>
      <c r="Y397" s="575"/>
      <c r="Z397" s="576"/>
      <c r="AA397" s="574"/>
      <c r="AB397" s="575"/>
      <c r="AC397" s="575"/>
      <c r="AD397" s="576"/>
      <c r="AE397"/>
      <c r="AG397">
        <f>IF(AND($C$31=1,Y111&gt;0,Y111&lt;&gt;"NS",Y111&lt;&gt;"NA",$O$318&gt;0,$O$318&lt;&gt;"NS",$O$318&lt;&gt;"NA"),IF(COUNTA(O397:AD397)=4,0,1),0)</f>
        <v>0</v>
      </c>
      <c r="AH397">
        <f>IF(OR($C$31&lt;&gt;1,$Y111=0,$Y111="NS",$Y111="NA",$O$318=0,$O$318="NS",$O$318="NA"),IF(COUNTA(O397:AD397)=0,0,1),0)</f>
        <v>0</v>
      </c>
      <c r="AY397" s="721" cm="1">
        <f t="array" ref="AY397">IF(OR(O397={"NS","NA"},O$318={"NS","NA"}),0,IF(O397&lt;=O$318,0,1))</f>
        <v>0</v>
      </c>
      <c r="AZ397" s="721"/>
      <c r="BA397" s="721"/>
      <c r="BB397" s="721"/>
      <c r="BC397" s="721" cm="1">
        <f t="array" ref="BC397">IF(OR(S397={"NS","NA"},S$318={"NS","NA"}),0,IF(S397&lt;=S$318,0,1))</f>
        <v>0</v>
      </c>
      <c r="BD397" s="721"/>
      <c r="BE397" s="721"/>
      <c r="BF397" s="721"/>
      <c r="BG397" s="721" cm="1">
        <f t="array" ref="BG397">IF(OR(W397={"NS","NA"},W$318={"NS","NA"}),0,IF(W397&lt;=W$318,0,1))</f>
        <v>0</v>
      </c>
      <c r="BH397" s="721"/>
      <c r="BI397" s="721"/>
      <c r="BJ397" s="721"/>
      <c r="BK397" s="721" cm="1">
        <f t="array" ref="BK397">IF(OR(AA397={"NS","NA"},AA$318={"NS","NA"}),0,IF(AA397&lt;=AA$318,0,1))</f>
        <v>0</v>
      </c>
      <c r="BL397" s="721"/>
      <c r="BM397" s="721"/>
      <c r="BN397" s="721"/>
      <c r="BO397" s="41">
        <f t="shared" si="28"/>
        <v>0</v>
      </c>
      <c r="BP397" s="41">
        <f t="shared" si="29"/>
        <v>0</v>
      </c>
      <c r="BQ397" s="41">
        <f t="shared" si="30"/>
        <v>0</v>
      </c>
      <c r="BR397" s="41">
        <f t="shared" si="31"/>
        <v>0</v>
      </c>
    </row>
    <row r="398" spans="1:70" ht="15" customHeight="1">
      <c r="A398" s="159"/>
      <c r="B398" s="7"/>
      <c r="C398" s="334"/>
      <c r="D398" s="24"/>
      <c r="E398" s="24"/>
      <c r="F398" s="24"/>
      <c r="G398" s="5"/>
      <c r="H398" s="5"/>
      <c r="I398" s="5"/>
      <c r="J398" s="5"/>
      <c r="K398" s="5"/>
      <c r="L398" s="5"/>
      <c r="M398" s="5"/>
      <c r="N398" s="243" t="s">
        <v>261</v>
      </c>
      <c r="O398" s="738">
        <f>IF(AND(SUM(O358:O397)=0,COUNTIF(O358:O397,"NS")&gt;0),"NS",IF(AND(SUM(O358:O397)=0,COUNTIF(O358:O397,0)&gt;0),0,IF(AND(SUM(O358:O397)=0,COUNTIF(O358:O397,"NA")&gt;0),"NA",SUM(O358:O397))))</f>
        <v>0</v>
      </c>
      <c r="P398" s="739"/>
      <c r="Q398" s="739"/>
      <c r="R398" s="740"/>
      <c r="S398" s="738">
        <f t="shared" ref="S398" si="32">IF(AND(SUM(S358:S397)=0,COUNTIF(S358:S397,"NS")&gt;0),"NS",IF(AND(SUM(S358:S397)=0,COUNTIF(S358:S397,0)&gt;0),0,IF(AND(SUM(S358:S397)=0,COUNTIF(S358:S397,"NA")&gt;0),"NA",SUM(S358:S397))))</f>
        <v>0</v>
      </c>
      <c r="T398" s="739"/>
      <c r="U398" s="739"/>
      <c r="V398" s="740"/>
      <c r="W398" s="738">
        <f t="shared" ref="W398" si="33">IF(AND(SUM(W358:W397)=0,COUNTIF(W358:W397,"NS")&gt;0),"NS",IF(AND(SUM(W358:W397)=0,COUNTIF(W358:W397,0)&gt;0),0,IF(AND(SUM(W358:W397)=0,COUNTIF(W358:W397,"NA")&gt;0),"NA",SUM(W358:W397))))</f>
        <v>0</v>
      </c>
      <c r="X398" s="739"/>
      <c r="Y398" s="739"/>
      <c r="Z398" s="740"/>
      <c r="AA398" s="738">
        <f>IF(AND(SUM(AA358:AA397)=0,COUNTIF(AA358:AA397,"NS")&gt;0),"NS",IF(AND(SUM(AA358:AA397)=0,COUNTIF(AA358:AA397,0)&gt;0),0,IF(AND(SUM(AA358:AA397)=0,COUNTIF(AA358:AA397,"NA")&gt;0),"NA",SUM(AA358:AA397))))</f>
        <v>0</v>
      </c>
      <c r="AB398" s="739"/>
      <c r="AC398" s="739"/>
      <c r="AD398" s="740"/>
      <c r="AE398"/>
      <c r="AG398" s="208">
        <f>SUM(AG358:AG397)</f>
        <v>0</v>
      </c>
      <c r="AH398" s="208">
        <f>SUM(AH358:AH397)</f>
        <v>0</v>
      </c>
      <c r="BN398" s="208">
        <f>SUM(AY358:BN397)</f>
        <v>0</v>
      </c>
      <c r="BR398" s="208">
        <f>SUM(BR358:BR397)</f>
        <v>0</v>
      </c>
    </row>
    <row r="399" spans="1:70" ht="15" customHeight="1">
      <c r="A399" s="159"/>
      <c r="B399" s="7"/>
      <c r="C399" s="334"/>
      <c r="D399" s="24"/>
      <c r="E399" s="24"/>
      <c r="F399" s="24"/>
      <c r="G399" s="5"/>
      <c r="H399" s="5"/>
      <c r="I399" s="5"/>
      <c r="J399" s="5"/>
      <c r="K399" s="5"/>
      <c r="L399" s="5"/>
      <c r="M399" s="5"/>
      <c r="N399" s="243"/>
      <c r="AE399"/>
    </row>
    <row r="400" spans="1:70" ht="24" customHeight="1">
      <c r="A400" s="159"/>
      <c r="B400" s="7"/>
      <c r="C400" s="417" t="s">
        <v>147</v>
      </c>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c r="Z400" s="417"/>
      <c r="AA400" s="417"/>
      <c r="AB400" s="417"/>
      <c r="AC400" s="417"/>
      <c r="AD400" s="417"/>
      <c r="AE400"/>
    </row>
    <row r="401" spans="1:128" ht="60" customHeight="1">
      <c r="A401" s="159"/>
      <c r="B401" s="7"/>
      <c r="C401" s="473"/>
      <c r="D401" s="474"/>
      <c r="E401" s="474"/>
      <c r="F401" s="474"/>
      <c r="G401" s="474"/>
      <c r="H401" s="474"/>
      <c r="I401" s="474"/>
      <c r="J401" s="474"/>
      <c r="K401" s="474"/>
      <c r="L401" s="474"/>
      <c r="M401" s="474"/>
      <c r="N401" s="474"/>
      <c r="O401" s="474"/>
      <c r="P401" s="474"/>
      <c r="Q401" s="474"/>
      <c r="R401" s="474"/>
      <c r="S401" s="474"/>
      <c r="T401" s="474"/>
      <c r="U401" s="474"/>
      <c r="V401" s="474"/>
      <c r="W401" s="474"/>
      <c r="X401" s="474"/>
      <c r="Y401" s="474"/>
      <c r="Z401" s="474"/>
      <c r="AA401" s="474"/>
      <c r="AB401" s="474"/>
      <c r="AC401" s="474"/>
      <c r="AD401" s="475"/>
      <c r="AE401"/>
    </row>
    <row r="402" spans="1:128" ht="15" customHeight="1">
      <c r="A402" s="159"/>
      <c r="B402" s="455" t="str">
        <f>IF(AG398=0,"","Favor de ingresar toda la información requerida en la pregunta")</f>
        <v/>
      </c>
      <c r="C402" s="455"/>
      <c r="D402" s="455"/>
      <c r="E402" s="455"/>
      <c r="F402" s="455"/>
      <c r="G402" s="455"/>
      <c r="H402" s="455"/>
      <c r="I402" s="455"/>
      <c r="J402" s="455"/>
      <c r="K402" s="455"/>
      <c r="L402" s="455"/>
      <c r="M402" s="455"/>
      <c r="N402" s="455"/>
      <c r="O402" s="455"/>
      <c r="P402" s="455"/>
      <c r="Q402" s="455"/>
      <c r="R402" s="455"/>
      <c r="S402" s="455"/>
      <c r="T402" s="455"/>
      <c r="U402" s="455"/>
      <c r="V402" s="455"/>
      <c r="W402" s="455"/>
      <c r="X402" s="455"/>
      <c r="Y402" s="455"/>
      <c r="Z402" s="455"/>
      <c r="AA402" s="455"/>
      <c r="AB402" s="455"/>
      <c r="AC402" s="455"/>
      <c r="AD402" s="455"/>
      <c r="AE402" s="455"/>
    </row>
    <row r="403" spans="1:128" ht="15" customHeight="1">
      <c r="A403" s="159"/>
      <c r="B403" s="456" t="str">
        <f>IF(OR($C$31&lt;&gt;1,$O$318=0,$O$318="NS",$O$318="NA"),"",IF(COUNTIF(O358:AD397,"NS")&lt;&gt;0,"Alerta: debido a que cuenta con registros NS, debe proporcionar una justificación en el area de comentarios al final de la pregunta",""))</f>
        <v/>
      </c>
      <c r="C403" s="456"/>
      <c r="D403" s="456"/>
      <c r="E403" s="456"/>
      <c r="F403" s="456"/>
      <c r="G403" s="456"/>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row>
    <row r="404" spans="1:128" ht="15" customHeight="1">
      <c r="A404" s="159"/>
      <c r="B404" s="452" t="str">
        <f>IF(AH398&gt;0,"Revise la información capturada, ya que tiene datos ingresados en celdas que están sombreadas","")</f>
        <v/>
      </c>
      <c r="C404" s="452"/>
      <c r="D404" s="452"/>
      <c r="E404" s="452"/>
      <c r="F404" s="452"/>
      <c r="G404" s="452"/>
      <c r="H404" s="452"/>
      <c r="I404" s="452"/>
      <c r="J404" s="452"/>
      <c r="K404" s="452"/>
      <c r="L404" s="452"/>
      <c r="M404" s="452"/>
      <c r="N404" s="452"/>
      <c r="O404" s="452"/>
      <c r="P404" s="452"/>
      <c r="Q404" s="452"/>
      <c r="R404" s="452"/>
      <c r="S404" s="452"/>
      <c r="T404" s="452"/>
      <c r="U404" s="452"/>
      <c r="V404" s="452"/>
      <c r="W404" s="452"/>
      <c r="X404" s="452"/>
      <c r="Y404" s="452"/>
      <c r="Z404" s="452"/>
      <c r="AA404" s="452"/>
      <c r="AB404" s="452"/>
      <c r="AC404" s="452"/>
      <c r="AD404" s="452"/>
      <c r="AE404" s="452"/>
    </row>
    <row r="405" spans="1:128" ht="15" customHeight="1">
      <c r="A405" s="159"/>
      <c r="B405" s="452" t="str">
        <f>IF(OR($C$31&lt;&gt;1,$O$318=0,$O$318="NS",$O$318="NA"),"",IF(BR398&gt;0,"Favor de revisar la suma y consistencia de totales y/o subtotales por filas (numéricos y NS)",""))</f>
        <v/>
      </c>
      <c r="C405" s="452"/>
      <c r="D405" s="452"/>
      <c r="E405" s="452"/>
      <c r="F405" s="452"/>
      <c r="G405" s="452"/>
      <c r="H405" s="452"/>
      <c r="I405" s="452"/>
      <c r="J405" s="452"/>
      <c r="K405" s="452"/>
      <c r="L405" s="452"/>
      <c r="M405" s="452"/>
      <c r="N405" s="452"/>
      <c r="O405" s="452"/>
      <c r="P405" s="452"/>
      <c r="Q405" s="452"/>
      <c r="R405" s="452"/>
      <c r="S405" s="452"/>
      <c r="T405" s="452"/>
      <c r="U405" s="452"/>
      <c r="V405" s="452"/>
      <c r="W405" s="452"/>
      <c r="X405" s="452"/>
      <c r="Y405" s="452"/>
      <c r="Z405" s="452"/>
      <c r="AA405" s="452"/>
      <c r="AB405" s="452"/>
      <c r="AC405" s="452"/>
      <c r="AD405" s="452"/>
      <c r="AE405" s="452"/>
    </row>
    <row r="406" spans="1:128" ht="15" customHeight="1">
      <c r="A406" s="159"/>
      <c r="B406" s="450" t="str">
        <f>IF($C$31&lt;&gt;1,"",IF(AX359&gt;0,"Favor de revisar la instrucción 3, debido a que no se cumplen con los criterios mencionados",""))</f>
        <v/>
      </c>
      <c r="C406" s="450"/>
      <c r="D406" s="450"/>
      <c r="E406" s="450"/>
      <c r="F406" s="450"/>
      <c r="G406" s="450"/>
      <c r="H406" s="450"/>
      <c r="I406" s="450"/>
      <c r="J406" s="450"/>
      <c r="K406" s="450"/>
      <c r="L406" s="450"/>
      <c r="M406" s="450"/>
      <c r="N406" s="450"/>
      <c r="O406" s="450"/>
      <c r="P406" s="450"/>
      <c r="Q406" s="450"/>
      <c r="R406" s="450"/>
      <c r="S406" s="450"/>
      <c r="T406" s="450"/>
      <c r="U406" s="450"/>
      <c r="V406" s="450"/>
      <c r="W406" s="450"/>
      <c r="X406" s="450"/>
      <c r="Y406" s="450"/>
      <c r="Z406" s="450"/>
      <c r="AA406" s="450"/>
      <c r="AB406" s="450"/>
      <c r="AC406" s="450"/>
      <c r="AD406" s="450"/>
      <c r="AE406" s="450"/>
    </row>
    <row r="407" spans="1:128" ht="15" customHeight="1">
      <c r="A407" s="159"/>
      <c r="B407" s="451" t="str">
        <f>IF($C$31&lt;&gt;1,"",IF(BN398&gt;0,"Alerta: debe de proporcionar una justificación de acuerdo a lo establecido en la instrucción 4",""))</f>
        <v/>
      </c>
      <c r="C407" s="451"/>
      <c r="D407" s="451"/>
      <c r="E407" s="451"/>
      <c r="F407" s="451"/>
      <c r="G407" s="451"/>
      <c r="H407" s="451"/>
      <c r="I407" s="451"/>
      <c r="J407" s="451"/>
      <c r="K407" s="451"/>
      <c r="L407" s="451"/>
      <c r="M407" s="451"/>
      <c r="N407" s="451"/>
      <c r="O407" s="451"/>
      <c r="P407" s="451"/>
      <c r="Q407" s="451"/>
      <c r="R407" s="451"/>
      <c r="S407" s="451"/>
      <c r="T407" s="451"/>
      <c r="U407" s="451"/>
      <c r="V407" s="451"/>
      <c r="W407" s="451"/>
      <c r="X407" s="451"/>
      <c r="Y407" s="451"/>
      <c r="Z407" s="451"/>
      <c r="AA407" s="451"/>
      <c r="AB407" s="451"/>
      <c r="AC407" s="451"/>
      <c r="AD407" s="451"/>
      <c r="AE407" s="451"/>
    </row>
    <row r="408" spans="1:128" ht="15" customHeight="1">
      <c r="A408" s="169"/>
      <c r="B408" s="7"/>
      <c r="C408" s="14" t="s">
        <v>1791</v>
      </c>
      <c r="D408" s="19"/>
      <c r="E408" s="19"/>
      <c r="F408" s="19"/>
      <c r="G408" s="19"/>
      <c r="H408" s="19"/>
      <c r="I408" s="19"/>
      <c r="J408" s="19"/>
      <c r="K408" s="19"/>
      <c r="L408" s="19"/>
      <c r="M408" s="161"/>
      <c r="N408" s="161"/>
      <c r="O408" s="161"/>
      <c r="P408" s="161"/>
      <c r="Q408" s="161"/>
      <c r="R408" s="161"/>
      <c r="S408" s="161"/>
      <c r="T408" s="161"/>
      <c r="U408" s="161"/>
      <c r="V408" s="161"/>
      <c r="W408" s="161"/>
      <c r="X408" s="161"/>
      <c r="Y408" s="161"/>
      <c r="Z408" s="161"/>
      <c r="AA408" s="161"/>
      <c r="AB408" s="161"/>
      <c r="AC408" s="161"/>
      <c r="AD408" s="161"/>
    </row>
    <row r="409" spans="1:128" ht="15" customHeight="1">
      <c r="A409" s="169"/>
      <c r="B409" s="7"/>
      <c r="C409" s="7"/>
      <c r="D409" s="7"/>
      <c r="E409" s="7"/>
      <c r="F409" s="7"/>
      <c r="G409" s="7"/>
      <c r="H409" s="7"/>
      <c r="I409" s="7"/>
      <c r="J409" s="7"/>
      <c r="K409" s="7"/>
      <c r="L409" s="7"/>
      <c r="P409" s="24"/>
      <c r="Q409" s="24"/>
      <c r="R409" s="24"/>
      <c r="S409" s="24"/>
      <c r="T409" s="24"/>
      <c r="U409" s="24"/>
      <c r="V409" s="24"/>
      <c r="W409" s="24"/>
      <c r="X409" s="24"/>
      <c r="Y409" s="24"/>
      <c r="Z409" s="24"/>
      <c r="AA409" s="161"/>
      <c r="AB409" s="161"/>
      <c r="AC409" s="161"/>
      <c r="AD409" s="161"/>
      <c r="AE409"/>
    </row>
    <row r="410" spans="1:128" ht="15" customHeight="1">
      <c r="A410" s="169"/>
      <c r="B410" s="7"/>
      <c r="C410" s="668" t="s">
        <v>1418</v>
      </c>
      <c r="D410" s="749" t="s">
        <v>2072</v>
      </c>
      <c r="E410" s="749"/>
      <c r="F410" s="749"/>
      <c r="G410" s="469" t="s">
        <v>1522</v>
      </c>
      <c r="H410" s="470"/>
      <c r="I410" s="470"/>
      <c r="J410" s="470"/>
      <c r="K410" s="470"/>
      <c r="L410" s="470"/>
      <c r="M410" s="470"/>
      <c r="N410" s="470"/>
      <c r="O410" s="470"/>
      <c r="P410" s="470"/>
      <c r="Q410" s="470"/>
      <c r="R410" s="470"/>
      <c r="S410" s="470"/>
      <c r="T410" s="470"/>
      <c r="U410" s="470"/>
      <c r="V410" s="470"/>
      <c r="W410" s="470"/>
      <c r="X410" s="470"/>
      <c r="Y410" s="470"/>
      <c r="Z410" s="470"/>
      <c r="AA410" s="470"/>
      <c r="AB410" s="470"/>
      <c r="AC410" s="470"/>
      <c r="AD410" s="471"/>
      <c r="AE410"/>
    </row>
    <row r="411" spans="1:128" ht="15" customHeight="1">
      <c r="A411" s="169"/>
      <c r="B411" s="7"/>
      <c r="C411" s="743"/>
      <c r="D411" s="750"/>
      <c r="E411" s="750"/>
      <c r="F411" s="750"/>
      <c r="G411" s="713" t="s">
        <v>226</v>
      </c>
      <c r="H411" s="664" t="s">
        <v>400</v>
      </c>
      <c r="I411" s="664" t="s">
        <v>401</v>
      </c>
      <c r="J411" s="664" t="s">
        <v>1523</v>
      </c>
      <c r="K411" s="567" t="s">
        <v>1515</v>
      </c>
      <c r="L411" s="568"/>
      <c r="M411" s="568"/>
      <c r="N411" s="568"/>
      <c r="O411" s="568"/>
      <c r="P411" s="568"/>
      <c r="Q411" s="568"/>
      <c r="R411" s="568"/>
      <c r="S411" s="568"/>
      <c r="T411" s="568"/>
      <c r="U411" s="568"/>
      <c r="V411" s="568"/>
      <c r="W411" s="568"/>
      <c r="X411" s="568"/>
      <c r="Y411" s="568"/>
      <c r="Z411" s="568"/>
      <c r="AA411" s="568"/>
      <c r="AB411" s="568"/>
      <c r="AC411" s="568"/>
      <c r="AD411" s="569"/>
      <c r="AE411"/>
      <c r="CE411" s="573" t="s">
        <v>2325</v>
      </c>
      <c r="CF411" s="573"/>
      <c r="CG411" s="573"/>
      <c r="CH411" s="573"/>
      <c r="CI411" s="573"/>
      <c r="CJ411" s="573"/>
      <c r="CK411" s="573"/>
      <c r="CL411" s="573"/>
      <c r="CM411" s="573"/>
      <c r="CN411" s="573"/>
      <c r="CO411" s="573"/>
      <c r="CP411" s="573"/>
      <c r="CQ411" s="573"/>
      <c r="CR411" s="573"/>
      <c r="CS411" s="573"/>
      <c r="CT411" s="573"/>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row>
    <row r="412" spans="1:128" ht="15" customHeight="1">
      <c r="A412" s="169"/>
      <c r="B412" s="7"/>
      <c r="C412" s="743"/>
      <c r="D412" s="750"/>
      <c r="E412" s="750"/>
      <c r="F412" s="750"/>
      <c r="G412" s="752"/>
      <c r="H412" s="665"/>
      <c r="I412" s="665"/>
      <c r="J412" s="665"/>
      <c r="K412" s="573" t="s">
        <v>1516</v>
      </c>
      <c r="L412" s="573"/>
      <c r="M412" s="573"/>
      <c r="N412" s="573"/>
      <c r="O412" s="573" t="s">
        <v>1517</v>
      </c>
      <c r="P412" s="573"/>
      <c r="Q412" s="573"/>
      <c r="R412" s="573"/>
      <c r="S412" s="573" t="s">
        <v>1518</v>
      </c>
      <c r="T412" s="573"/>
      <c r="U412" s="573"/>
      <c r="V412" s="573"/>
      <c r="W412" s="573" t="s">
        <v>1519</v>
      </c>
      <c r="X412" s="573"/>
      <c r="Y412" s="573"/>
      <c r="Z412" s="573"/>
      <c r="AA412" s="573" t="s">
        <v>1520</v>
      </c>
      <c r="AB412" s="573"/>
      <c r="AC412" s="573"/>
      <c r="AD412" s="573"/>
      <c r="AE412"/>
      <c r="CE412" s="557" t="s">
        <v>226</v>
      </c>
      <c r="CF412" s="557"/>
      <c r="CG412" s="557"/>
      <c r="CH412" s="557"/>
      <c r="CI412" s="557" t="s">
        <v>2326</v>
      </c>
      <c r="CJ412" s="557"/>
      <c r="CK412" s="557"/>
      <c r="CL412" s="557"/>
      <c r="CM412" s="706" t="s">
        <v>401</v>
      </c>
      <c r="CN412" s="706"/>
      <c r="CO412" s="706"/>
      <c r="CP412" s="706"/>
      <c r="CQ412" s="706" t="s">
        <v>281</v>
      </c>
      <c r="CR412" s="706"/>
      <c r="CS412" s="706"/>
      <c r="CT412" s="706"/>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row>
    <row r="413" spans="1:128" ht="72" customHeight="1">
      <c r="A413" s="169"/>
      <c r="B413" s="7"/>
      <c r="C413" s="669"/>
      <c r="D413" s="751"/>
      <c r="E413" s="751"/>
      <c r="F413" s="751"/>
      <c r="G413" s="714"/>
      <c r="H413" s="666"/>
      <c r="I413" s="666"/>
      <c r="J413" s="666"/>
      <c r="K413" s="335" t="s">
        <v>432</v>
      </c>
      <c r="L413" s="171" t="s">
        <v>400</v>
      </c>
      <c r="M413" s="171" t="s">
        <v>401</v>
      </c>
      <c r="N413" s="171" t="s">
        <v>1524</v>
      </c>
      <c r="O413" s="170" t="s">
        <v>432</v>
      </c>
      <c r="P413" s="171" t="s">
        <v>400</v>
      </c>
      <c r="Q413" s="171" t="s">
        <v>401</v>
      </c>
      <c r="R413" s="171" t="s">
        <v>1524</v>
      </c>
      <c r="S413" s="170" t="s">
        <v>432</v>
      </c>
      <c r="T413" s="171" t="s">
        <v>400</v>
      </c>
      <c r="U413" s="171" t="s">
        <v>401</v>
      </c>
      <c r="V413" s="171" t="s">
        <v>1524</v>
      </c>
      <c r="W413" s="170" t="s">
        <v>432</v>
      </c>
      <c r="X413" s="171" t="s">
        <v>400</v>
      </c>
      <c r="Y413" s="171" t="s">
        <v>401</v>
      </c>
      <c r="Z413" s="171" t="s">
        <v>1524</v>
      </c>
      <c r="AA413" s="170" t="s">
        <v>432</v>
      </c>
      <c r="AB413" s="171" t="s">
        <v>400</v>
      </c>
      <c r="AC413" s="171" t="s">
        <v>401</v>
      </c>
      <c r="AD413" s="171" t="s">
        <v>1524</v>
      </c>
      <c r="AE413"/>
      <c r="AG413" t="s">
        <v>2233</v>
      </c>
      <c r="AH413" t="s">
        <v>2234</v>
      </c>
      <c r="AI413" t="s">
        <v>7264</v>
      </c>
      <c r="AJ413"/>
      <c r="BG413" t="s">
        <v>7265</v>
      </c>
      <c r="CE413" s="30" t="s">
        <v>2327</v>
      </c>
      <c r="CF413" s="31" t="s">
        <v>2227</v>
      </c>
      <c r="CG413" s="32" t="s">
        <v>2244</v>
      </c>
      <c r="CH413" s="33" t="s">
        <v>2328</v>
      </c>
      <c r="CI413" s="30" t="s">
        <v>2327</v>
      </c>
      <c r="CJ413" s="31" t="s">
        <v>2227</v>
      </c>
      <c r="CK413" s="32" t="s">
        <v>2244</v>
      </c>
      <c r="CL413" s="33" t="s">
        <v>2328</v>
      </c>
      <c r="CM413" s="30" t="s">
        <v>2327</v>
      </c>
      <c r="CN413" s="31" t="s">
        <v>2227</v>
      </c>
      <c r="CO413" s="32" t="s">
        <v>2244</v>
      </c>
      <c r="CP413" s="33" t="s">
        <v>2328</v>
      </c>
      <c r="CQ413" s="30" t="s">
        <v>2327</v>
      </c>
      <c r="CR413" s="31" t="s">
        <v>2227</v>
      </c>
      <c r="CS413" s="32" t="s">
        <v>2244</v>
      </c>
      <c r="CT413" s="33" t="s">
        <v>2328</v>
      </c>
      <c r="CU413" s="191" t="s">
        <v>2329</v>
      </c>
      <c r="CV413" s="34" t="s">
        <v>2330</v>
      </c>
      <c r="CW413" s="200" t="s">
        <v>2331</v>
      </c>
      <c r="CX413" s="41"/>
      <c r="CY413" s="41"/>
      <c r="CZ413" s="41"/>
      <c r="DA413" s="29" t="s">
        <v>2349</v>
      </c>
      <c r="DB413" s="29" t="s">
        <v>2296</v>
      </c>
      <c r="DC413" s="29" t="s">
        <v>2297</v>
      </c>
      <c r="DD413" s="29" t="s">
        <v>2350</v>
      </c>
      <c r="DE413" s="29" t="s">
        <v>2351</v>
      </c>
      <c r="DF413" s="29" t="s">
        <v>2299</v>
      </c>
      <c r="DG413" s="29" t="s">
        <v>2300</v>
      </c>
      <c r="DH413" s="29" t="s">
        <v>2352</v>
      </c>
      <c r="DI413" s="29" t="s">
        <v>7243</v>
      </c>
      <c r="DJ413" s="29" t="s">
        <v>2348</v>
      </c>
      <c r="DK413" s="29" t="s">
        <v>7218</v>
      </c>
      <c r="DL413" s="29" t="s">
        <v>7244</v>
      </c>
      <c r="DM413" s="29" t="s">
        <v>7245</v>
      </c>
      <c r="DN413" s="29" t="s">
        <v>7220</v>
      </c>
      <c r="DO413" s="29" t="s">
        <v>7221</v>
      </c>
      <c r="DP413" s="29" t="s">
        <v>7246</v>
      </c>
      <c r="DQ413" s="29" t="s">
        <v>7247</v>
      </c>
      <c r="DR413" s="29" t="s">
        <v>7223</v>
      </c>
      <c r="DS413" s="29" t="s">
        <v>7224</v>
      </c>
      <c r="DT413" s="29" t="s">
        <v>7248</v>
      </c>
      <c r="DU413" s="29" t="s">
        <v>7249</v>
      </c>
      <c r="DV413" s="29" t="s">
        <v>7226</v>
      </c>
      <c r="DW413" s="29" t="s">
        <v>7227</v>
      </c>
      <c r="DX413" s="29" t="s">
        <v>7250</v>
      </c>
    </row>
    <row r="414" spans="1:128" s="336" customFormat="1" ht="15" customHeight="1">
      <c r="A414" s="159"/>
      <c r="B414" s="7"/>
      <c r="C414" s="720" t="s">
        <v>1420</v>
      </c>
      <c r="D414" s="414">
        <v>1.1000000000000001</v>
      </c>
      <c r="E414" s="414"/>
      <c r="F414" s="414"/>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c r="AF414" s="10"/>
      <c r="AG414">
        <f>IF(AND($C$31=1,Y72&gt;0,Y72&lt;&gt;"NS",Y72&lt;&gt;"NA",$C$336&gt;0,$C$336&lt;&gt;"NS",$C$336&lt;&gt;"NA"),IF(COUNTA(G414:AD414)=24,0,1),0)</f>
        <v>0</v>
      </c>
      <c r="AH414">
        <f>IF(OR($C$31&lt;&gt;1,$Y72=0,$Y72="NS",$Y72="NA",$C$336=0,$C$336="NS",$C$336="NA"),IF(COUNTA(G414:AD414)=0,0,1),0)</f>
        <v>0</v>
      </c>
      <c r="AI414" cm="1">
        <f t="array" ref="AI414">IF(OR(G454={"NS","NA"},C336={"NS","NA"}),0,IF(G454&gt;=C336,0,1))</f>
        <v>0</v>
      </c>
      <c r="AJ414" cm="1">
        <f t="array" ref="AJ414">IF(OR(H454={"NS","NA"},E336={"NS","NA"}),0,IF(H454&gt;=E336,0,1))</f>
        <v>0</v>
      </c>
      <c r="AK414" cm="1">
        <f t="array" ref="AK414">IF(OR(I454={"NS","NA"},G336={"NS","NA"}),0,IF(I454&gt;=G336,0,1))</f>
        <v>0</v>
      </c>
      <c r="AL414" cm="1">
        <f t="array" ref="AL414">IF(OR(J454={"NS","NA"},I336={"NS","NA"}),0,IF(J454&gt;=I336,0,1))</f>
        <v>0</v>
      </c>
      <c r="AM414" cm="1">
        <f t="array" ref="AM414">IF(OR(K454={"NS","NA"},K336={"NS","NA"}),0,IF(K454&gt;=K336,0,1))</f>
        <v>0</v>
      </c>
      <c r="AN414" cm="1">
        <f t="array" ref="AN414">IF(OR(L454={"NS","NA"},L336={"NS","NA"}),0,IF(L454&gt;=L336,0,1))</f>
        <v>0</v>
      </c>
      <c r="AO414" cm="1">
        <f t="array" ref="AO414">IF(OR(M454={"NS","NA"},M336={"NS","NA"}),0,IF(M454&gt;=M336,0,1))</f>
        <v>0</v>
      </c>
      <c r="AP414" cm="1">
        <f t="array" ref="AP414">IF(OR(N454={"NS","NA"},N336={"NS","NA"}),0,IF(N454&gt;=N336,0,1))</f>
        <v>0</v>
      </c>
      <c r="AQ414" cm="1">
        <f t="array" ref="AQ414">IF(OR(O454={"NS","NA"},O336={"NS","NA"}),0,IF(O454&gt;=O336,0,1))</f>
        <v>0</v>
      </c>
      <c r="AR414" cm="1">
        <f t="array" ref="AR414">IF(OR(P454={"NS","NA"},P336={"NS","NA"}),0,IF(P454&gt;=P336,0,1))</f>
        <v>0</v>
      </c>
      <c r="AS414" cm="1">
        <f t="array" ref="AS414">IF(OR(Q454={"NS","NA"},Q336={"NS","NA"}),0,IF(Q454&gt;=Q336,0,1))</f>
        <v>0</v>
      </c>
      <c r="AT414" cm="1">
        <f t="array" ref="AT414">IF(OR(R454={"NS","NA"},R336={"NS","NA"}),0,IF(R454&gt;=R336,0,1))</f>
        <v>0</v>
      </c>
      <c r="AU414" cm="1">
        <f t="array" ref="AU414">IF(OR(S454={"NS","NA"},S336={"NS","NA"}),0,IF(S454&gt;=S336,0,1))</f>
        <v>0</v>
      </c>
      <c r="AV414" cm="1">
        <f t="array" ref="AV414">IF(OR(T454={"NS","NA"},T336={"NS","NA"}),0,IF(T454&gt;=T336,0,1))</f>
        <v>0</v>
      </c>
      <c r="AW414" cm="1">
        <f t="array" ref="AW414">IF(OR(U454={"NS","NA"},U336={"NS","NA"}),0,IF(U454&gt;=U336,0,1))</f>
        <v>0</v>
      </c>
      <c r="AX414" cm="1">
        <f t="array" ref="AX414">IF(OR(V454={"NS","NA"},V336={"NS","NA"}),0,IF(V454&gt;=V336,0,1))</f>
        <v>0</v>
      </c>
      <c r="AY414" cm="1">
        <f t="array" ref="AY414">IF(OR(W454={"NS","NA"},W336={"NS","NA"}),0,IF(W454&gt;=W336,0,1))</f>
        <v>0</v>
      </c>
      <c r="AZ414" cm="1">
        <f t="array" ref="AZ414">IF(OR(X454={"NS","NA"},X336={"NS","NA"}),0,IF(X454&gt;=X336,0,1))</f>
        <v>0</v>
      </c>
      <c r="BA414" cm="1">
        <f t="array" ref="BA414">IF(OR(Y454={"NS","NA"},Y336={"NS","NA"}),0,IF(Y454&gt;=Y336,0,1))</f>
        <v>0</v>
      </c>
      <c r="BB414" cm="1">
        <f t="array" ref="BB414">IF(OR(Z454={"NS","NA"},Z336={"NS","NA"}),0,IF(Z454&gt;=Z336,0,1))</f>
        <v>0</v>
      </c>
      <c r="BC414" cm="1">
        <f t="array" ref="BC414">IF(OR(AA454={"NS","NA"},AA336={"NS","NA"}),0,IF(AA454&gt;=AA336,0,1))</f>
        <v>0</v>
      </c>
      <c r="BD414" cm="1">
        <f t="array" ref="BD414">IF(OR(AB454={"NS","NA"},AB336={"NS","NA"}),0,IF(AB454&gt;=AB336,0,1))</f>
        <v>0</v>
      </c>
      <c r="BE414" cm="1">
        <f t="array" ref="BE414">IF(OR(AC454={"NS","NA"},AC336={"NS","NA"}),0,IF(AC454&gt;=AC336,0,1))</f>
        <v>0</v>
      </c>
      <c r="BF414" cm="1">
        <f t="array" ref="BF414">IF(OR(AD454={"NS","NA"},AD336={"NS","NA"}),0,IF(AD454&gt;=AD336,0,1))</f>
        <v>0</v>
      </c>
      <c r="BG414" s="336" cm="1">
        <f t="array" ref="BG414">IF(OR(G414={"NS","NA"},$C$336={"NS","NA"}),0,IF(G414&lt;=$C$336,0,1))</f>
        <v>0</v>
      </c>
      <c r="BH414" s="336" cm="1">
        <f t="array" ref="BH414">IF(OR(H414={"NS","NA"},$E$336={"NS","NA"}),0,IF(H414&lt;=$E$336,0,1))</f>
        <v>0</v>
      </c>
      <c r="BI414" s="336" cm="1">
        <f t="array" ref="BI414">IF(OR(I414={"NS","NA"},$G$336={"NS","NA"}),0,IF(I414&lt;=$G$336,0,1))</f>
        <v>0</v>
      </c>
      <c r="BJ414" s="336" cm="1">
        <f t="array" ref="BJ414">IF(OR(J414={"NS","NA"},$I$336={"NS","NA"}),0,IF(J414&lt;=$I$336,0,1))</f>
        <v>0</v>
      </c>
      <c r="BK414" s="336" cm="1">
        <f t="array" ref="BK414">IF(OR(K414={"NS","NA"},K$336={"NS","NA"}),0,IF(K414&lt;=K$336,0,1))</f>
        <v>0</v>
      </c>
      <c r="BL414" s="336" cm="1">
        <f t="array" ref="BL414">IF(OR(L414={"NS","NA"},L$336={"NS","NA"}),0,IF(L414&lt;=L$336,0,1))</f>
        <v>0</v>
      </c>
      <c r="BM414" s="336" cm="1">
        <f t="array" ref="BM414">IF(OR(M414={"NS","NA"},M$336={"NS","NA"}),0,IF(M414&lt;=M$336,0,1))</f>
        <v>0</v>
      </c>
      <c r="BN414" s="336" cm="1">
        <f t="array" ref="BN414">IF(OR(N414={"NS","NA"},N$336={"NS","NA"}),0,IF(N414&lt;=N$336,0,1))</f>
        <v>0</v>
      </c>
      <c r="BO414" s="336" cm="1">
        <f t="array" ref="BO414">IF(OR(O414={"NS","NA"},O$336={"NS","NA"}),0,IF(O414&lt;=O$336,0,1))</f>
        <v>0</v>
      </c>
      <c r="BP414" s="336" cm="1">
        <f t="array" ref="BP414">IF(OR(P414={"NS","NA"},P$336={"NS","NA"}),0,IF(P414&lt;=P$336,0,1))</f>
        <v>0</v>
      </c>
      <c r="BQ414" s="336" cm="1">
        <f t="array" ref="BQ414">IF(OR(Q414={"NS","NA"},Q$336={"NS","NA"}),0,IF(Q414&lt;=Q$336,0,1))</f>
        <v>0</v>
      </c>
      <c r="BR414" s="336" cm="1">
        <f t="array" ref="BR414">IF(OR(R414={"NS","NA"},R$336={"NS","NA"}),0,IF(R414&lt;=R$336,0,1))</f>
        <v>0</v>
      </c>
      <c r="BS414" s="336" cm="1">
        <f t="array" ref="BS414">IF(OR(S414={"NS","NA"},S$336={"NS","NA"}),0,IF(S414&lt;=S$336,0,1))</f>
        <v>0</v>
      </c>
      <c r="BT414" s="336" cm="1">
        <f t="array" ref="BT414">IF(OR(T414={"NS","NA"},T$336={"NS","NA"}),0,IF(T414&lt;=T$336,0,1))</f>
        <v>0</v>
      </c>
      <c r="BU414" s="336" cm="1">
        <f t="array" ref="BU414">IF(OR(U414={"NS","NA"},U$336={"NS","NA"}),0,IF(U414&lt;=U$336,0,1))</f>
        <v>0</v>
      </c>
      <c r="BV414" s="336" cm="1">
        <f t="array" ref="BV414">IF(OR(V414={"NS","NA"},V$336={"NS","NA"}),0,IF(V414&lt;=V$336,0,1))</f>
        <v>0</v>
      </c>
      <c r="BW414" s="336" cm="1">
        <f t="array" ref="BW414">IF(OR(W414={"NS","NA"},W$336={"NS","NA"}),0,IF(W414&lt;=W$336,0,1))</f>
        <v>0</v>
      </c>
      <c r="BX414" s="336" cm="1">
        <f t="array" ref="BX414">IF(OR(X414={"NS","NA"},X$336={"NS","NA"}),0,IF(X414&lt;=X$336,0,1))</f>
        <v>0</v>
      </c>
      <c r="BY414" s="336" cm="1">
        <f t="array" ref="BY414">IF(OR(Y414={"NS","NA"},Y$336={"NS","NA"}),0,IF(Y414&lt;=Y$336,0,1))</f>
        <v>0</v>
      </c>
      <c r="BZ414" s="336" cm="1">
        <f t="array" ref="BZ414">IF(OR(Z414={"NS","NA"},Z$336={"NS","NA"}),0,IF(Z414&lt;=Z$336,0,1))</f>
        <v>0</v>
      </c>
      <c r="CA414" s="336" cm="1">
        <f t="array" ref="CA414">IF(OR(AA414={"NS","NA"},AA$336={"NS","NA"}),0,IF(AA414&lt;=AA$336,0,1))</f>
        <v>0</v>
      </c>
      <c r="CB414" s="336" cm="1">
        <f t="array" ref="CB414">IF(OR(AB414={"NS","NA"},AB$336={"NS","NA"}),0,IF(AB414&lt;=AB$336,0,1))</f>
        <v>0</v>
      </c>
      <c r="CC414" s="336" cm="1">
        <f t="array" ref="CC414">IF(OR(AC414={"NS","NA"},AC$336={"NS","NA"}),0,IF(AC414&lt;=AC$336,0,1))</f>
        <v>0</v>
      </c>
      <c r="CD414" s="336" cm="1">
        <f t="array" ref="CD414">IF(OR(AD414={"NS","NA"},AD$336={"NS","NA"}),0,IF(AD414&lt;=AD$336,0,1))</f>
        <v>0</v>
      </c>
      <c r="CE414" s="35">
        <f>G414</f>
        <v>0</v>
      </c>
      <c r="CF414" s="36">
        <f>COUNTIF(K414,"NS") + COUNTIF(O414,"NS") + COUNTIF(S414,"NS") + COUNTIF(W414,"NS") + COUNTIF(AA414,"NS")</f>
        <v>0</v>
      </c>
      <c r="CG414" s="37">
        <f>SUM(K414,O414,S414,W414,AA414)</f>
        <v>0</v>
      </c>
      <c r="CH414" s="38">
        <f>IF(OR(AND(CE414=0, CF414&gt;0),AND(CE414="NS", CG414&gt;0), AND(CE414="NS", CF414=0, CG414=0)), 1, IF(OR(AND(CE414&gt;0, CF414&gt;1,CE414&gt;CG414), AND(CE414="NS", CF414=2), AND(CE414="NS", CG414=0, CF414&gt;0), CE414=CG414), 0, 1))</f>
        <v>0</v>
      </c>
      <c r="CI414" s="35">
        <f>H414</f>
        <v>0</v>
      </c>
      <c r="CJ414" s="36">
        <f>COUNTIF(L414,"NS") + COUNTIF(P414,"NS") + COUNTIF(T414,"NS") + COUNTIF(X414,"NS") + COUNTIF(AB414,"NS")</f>
        <v>0</v>
      </c>
      <c r="CK414" s="37">
        <f>SUM(L414,P414,T414,X414,AB414)</f>
        <v>0</v>
      </c>
      <c r="CL414" s="38">
        <f t="shared" ref="CL414" si="34">IF(OR(AND(CI414=0, CJ414&gt;0),AND(CI414="NS", CK414&gt;0), AND(CI414="NS", CJ414=0, CK414=0)), 1, IF(OR(AND(CI414&gt;0, CJ414&gt;1,CI414&gt;CK414), AND(CI414="NS", CJ414=2), AND(CI414="NS", CK414=0, CJ414&gt;0), CI414=CK414), 0, 1))</f>
        <v>0</v>
      </c>
      <c r="CM414" s="35">
        <f>I414</f>
        <v>0</v>
      </c>
      <c r="CN414" s="36">
        <f>COUNTIF(M414,"NS") + COUNTIF(Q414,"NS") + COUNTIF(U414,"NS") + COUNTIF(Y414,"NS") + COUNTIF(AC414,"NS")</f>
        <v>0</v>
      </c>
      <c r="CO414" s="37">
        <f>SUM(M414,Q414,U414,Y414,AC414)</f>
        <v>0</v>
      </c>
      <c r="CP414" s="38">
        <f t="shared" ref="CP414" si="35">IF(OR(AND(CM414=0, CN414&gt;0),AND(CM414="NS", CO414&gt;0), AND(CM414="NS", CN414=0, CO414=0)), 1, IF(OR(AND(CM414&gt;0, CN414&gt;1,CM414&gt;CO414), AND(CM414="NS", CN414=2), AND(CM414="NS", CO414=0, CN414&gt;0), CM414=CO414), 0, 1))</f>
        <v>0</v>
      </c>
      <c r="CQ414" s="35">
        <f>J414</f>
        <v>0</v>
      </c>
      <c r="CR414" s="36">
        <f>COUNTIF(N414,"NS") + COUNTIF(R414,"NS") + COUNTIF(V414,"NS") + COUNTIF(Z414,"NS") + COUNTIF(AD414,"NS")</f>
        <v>0</v>
      </c>
      <c r="CS414" s="37">
        <f>SUM(N414,R414,V414,Z414,AD414)</f>
        <v>0</v>
      </c>
      <c r="CT414" s="38">
        <f t="shared" ref="CT414" si="36">IF(OR(AND(CQ414=0, CR414&gt;0),AND(CQ414="NS", CS414&gt;0), AND(CQ414="NS", CR414=0, CS414=0)), 1, IF(OR(AND(CQ414&gt;0, CR414&gt;1,CQ414&gt;CS414), AND(CQ414="NS", CR414=2), AND(CQ414="NS", CS414=0, CR414&gt;0), CQ414=CS414), 0, 1))</f>
        <v>0</v>
      </c>
      <c r="CU414" s="39">
        <f>IF(SUM(CH414,CL414,CP414,CT414)=0,0,1)</f>
        <v>0</v>
      </c>
      <c r="CV414" s="34" t="str">
        <f>IF(CU414=0,"",
IF(SUM($CU$414:CU414)=1,CW414,
IF($CU$454&gt;SUM($CU$414:CU414),_xlfn.CONCAT(", ",CW414),
IF($CU$454=SUM($CU$414:CU414),_xlfn.CONCAT(" y ",CW414)))))</f>
        <v/>
      </c>
      <c r="CW414" s="414">
        <v>1.1000000000000001</v>
      </c>
      <c r="CX414" s="414"/>
      <c r="CY414" s="414"/>
      <c r="CZ414" s="41"/>
      <c r="DA414" s="41">
        <f>G414</f>
        <v>0</v>
      </c>
      <c r="DB414" s="41">
        <f>COUNTIF(H414:J414,"NS")</f>
        <v>0</v>
      </c>
      <c r="DC414" s="41">
        <f>SUM(H414:J414)</f>
        <v>0</v>
      </c>
      <c r="DD414" s="41">
        <f>IF(OR(AND(DA414=0, DB414&gt;0),AND(DA414="NS", DC414&gt;0), AND(DA414="NS", DB414=0, DC414=0)), 1, IF(OR(AND(DA414&gt;0, DB414&gt;1,DA414&gt;DC414), AND(DA414="NS", DB414=2), AND(DA414="NS", DC414=0, DB414&gt;0), DA414=DC414), 0, 1))</f>
        <v>0</v>
      </c>
      <c r="DE414" s="41">
        <f>K414</f>
        <v>0</v>
      </c>
      <c r="DF414" s="41">
        <f>COUNTIF(L414:N414,"NS")</f>
        <v>0</v>
      </c>
      <c r="DG414" s="41">
        <f>SUM(L414:N414)</f>
        <v>0</v>
      </c>
      <c r="DH414" s="41">
        <f t="shared" ref="DH414" si="37">IF(OR(AND(DE414=0, DF414&gt;0),AND(DE414="NS", DG414&gt;0), AND(DE414="NS", DF414=0, DG414=0)), 1, IF(OR(AND(DE414&gt;0, DF414&gt;1,DE414&gt;DG414), AND(DE414="NS", DF414=2), AND(DE414="NS", DG414=0, DF414&gt;0), DE414=DG414), 0, 1))</f>
        <v>0</v>
      </c>
      <c r="DI414" s="41">
        <f>O414</f>
        <v>0</v>
      </c>
      <c r="DJ414" s="41">
        <f>COUNTIF(P414:R414,"NS")</f>
        <v>0</v>
      </c>
      <c r="DK414" s="41">
        <f>SUM(P414:R414)</f>
        <v>0</v>
      </c>
      <c r="DL414" s="41">
        <f t="shared" ref="DL414" si="38">IF(OR(AND(DI414=0, DJ414&gt;0),AND(DI414="NS", DK414&gt;0), AND(DI414="NS", DJ414=0, DK414=0)), 1, IF(OR(AND(DI414&gt;0, DJ414&gt;1,DI414&gt;DK414), AND(DI414="NS", DJ414=2), AND(DI414="NS", DK414=0, DJ414&gt;0), DI414=DK414), 0, 1))</f>
        <v>0</v>
      </c>
      <c r="DM414" s="41">
        <f>S414</f>
        <v>0</v>
      </c>
      <c r="DN414" s="41">
        <f>COUNTIF(T414:V414,"NS")</f>
        <v>0</v>
      </c>
      <c r="DO414" s="41">
        <f>SUM(T414:V414)</f>
        <v>0</v>
      </c>
      <c r="DP414" s="41">
        <f t="shared" ref="DP414" si="39">IF(OR(AND(DM414=0, DN414&gt;0),AND(DM414="NS", DO414&gt;0), AND(DM414="NS", DN414=0, DO414=0)), 1, IF(OR(AND(DM414&gt;0, DN414&gt;1,DM414&gt;DO414), AND(DM414="NS", DN414=2), AND(DM414="NS", DO414=0, DN414&gt;0), DM414=DO414), 0, 1))</f>
        <v>0</v>
      </c>
      <c r="DQ414" s="41">
        <f>W414</f>
        <v>0</v>
      </c>
      <c r="DR414" s="41">
        <f>COUNTIF(X414:Z414,"NS")</f>
        <v>0</v>
      </c>
      <c r="DS414" s="41">
        <f>SUM(X414:Z414)</f>
        <v>0</v>
      </c>
      <c r="DT414" s="41">
        <f t="shared" ref="DT414" si="40">IF(OR(AND(DQ414=0, DR414&gt;0),AND(DQ414="NS", DS414&gt;0), AND(DQ414="NS", DR414=0, DS414=0)), 1, IF(OR(AND(DQ414&gt;0, DR414&gt;1,DQ414&gt;DS414), AND(DQ414="NS", DR414=2), AND(DQ414="NS", DS414=0, DR414&gt;0), DQ414=DS414), 0, 1))</f>
        <v>0</v>
      </c>
      <c r="DU414" s="41">
        <f>AA414</f>
        <v>0</v>
      </c>
      <c r="DV414" s="41">
        <f>COUNTIF(AB414:AD414,"NS")</f>
        <v>0</v>
      </c>
      <c r="DW414" s="41">
        <f>SUM(AB414:AD414)</f>
        <v>0</v>
      </c>
      <c r="DX414" s="41">
        <f t="shared" ref="DX414" si="41">IF(OR(AND(DU414=0, DV414&gt;0),AND(DU414="NS", DW414&gt;0), AND(DU414="NS", DV414=0, DW414=0)), 1, IF(OR(AND(DU414&gt;0, DV414&gt;1,DU414&gt;DW414), AND(DU414="NS", DV414=2), AND(DU414="NS", DW414=0, DV414&gt;0), DU414=DW414), 0, 1))</f>
        <v>0</v>
      </c>
    </row>
    <row r="415" spans="1:128" ht="15" customHeight="1">
      <c r="A415" s="159"/>
      <c r="B415" s="7"/>
      <c r="C415" s="588"/>
      <c r="D415" s="414" t="s">
        <v>644</v>
      </c>
      <c r="E415" s="414"/>
      <c r="F415" s="414"/>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c r="AG415">
        <f t="shared" ref="AG415:AG452" si="42">IF(AND($C$31=1,Y73&gt;0,Y73&lt;&gt;"NS",Y73&lt;&gt;"NA",$C$336&gt;0,$C$336&lt;&gt;"NS",$C$336&lt;&gt;"NA"),IF(COUNTA(G415:AD415)=24,0,1),0)</f>
        <v>0</v>
      </c>
      <c r="AH415">
        <f t="shared" ref="AH415:AH452" si="43">IF(OR($C$31&lt;&gt;1,$Y73=0,$Y73="NS",$Y73="NA",$C$336=0,$C$336="NS",$C$336="NA"),IF(COUNTA(G415:AD415)=0,0,1),0)</f>
        <v>0</v>
      </c>
      <c r="BF415" s="327">
        <f>SUM(AI414:BF414)</f>
        <v>0</v>
      </c>
      <c r="BG415" s="336" cm="1">
        <f t="array" ref="BG415">IF(OR(G415={"NS","NA"},$C$336={"NS","NA"}),0,IF(G415&lt;=$C$336,0,1))</f>
        <v>0</v>
      </c>
      <c r="BH415" s="336" cm="1">
        <f t="array" ref="BH415">IF(OR(H415={"NS","NA"},$E$336={"NS","NA"}),0,IF(H415&lt;=$E$336,0,1))</f>
        <v>0</v>
      </c>
      <c r="BI415" s="336" cm="1">
        <f t="array" ref="BI415">IF(OR(I415={"NS","NA"},$G$336={"NS","NA"}),0,IF(I415&lt;=$G$336,0,1))</f>
        <v>0</v>
      </c>
      <c r="BJ415" s="336" cm="1">
        <f t="array" ref="BJ415">IF(OR(J415={"NS","NA"},$I$336={"NS","NA"}),0,IF(J415&lt;=$I$336,0,1))</f>
        <v>0</v>
      </c>
      <c r="BK415" s="336" cm="1">
        <f t="array" ref="BK415">IF(OR(K415={"NS","NA"},K$336={"NS","NA"}),0,IF(K415&lt;=K$336,0,1))</f>
        <v>0</v>
      </c>
      <c r="BL415" s="336" cm="1">
        <f t="array" ref="BL415">IF(OR(L415={"NS","NA"},L$336={"NS","NA"}),0,IF(L415&lt;=L$336,0,1))</f>
        <v>0</v>
      </c>
      <c r="BM415" s="336" cm="1">
        <f t="array" ref="BM415">IF(OR(M415={"NS","NA"},M$336={"NS","NA"}),0,IF(M415&lt;=M$336,0,1))</f>
        <v>0</v>
      </c>
      <c r="BN415" s="336" cm="1">
        <f t="array" ref="BN415">IF(OR(N415={"NS","NA"},N$336={"NS","NA"}),0,IF(N415&lt;=N$336,0,1))</f>
        <v>0</v>
      </c>
      <c r="BO415" s="336" cm="1">
        <f t="array" ref="BO415">IF(OR(O415={"NS","NA"},O$336={"NS","NA"}),0,IF(O415&lt;=O$336,0,1))</f>
        <v>0</v>
      </c>
      <c r="BP415" s="336" cm="1">
        <f t="array" ref="BP415">IF(OR(P415={"NS","NA"},P$336={"NS","NA"}),0,IF(P415&lt;=P$336,0,1))</f>
        <v>0</v>
      </c>
      <c r="BQ415" s="336" cm="1">
        <f t="array" ref="BQ415">IF(OR(Q415={"NS","NA"},Q$336={"NS","NA"}),0,IF(Q415&lt;=Q$336,0,1))</f>
        <v>0</v>
      </c>
      <c r="BR415" s="336" cm="1">
        <f t="array" ref="BR415">IF(OR(R415={"NS","NA"},R$336={"NS","NA"}),0,IF(R415&lt;=R$336,0,1))</f>
        <v>0</v>
      </c>
      <c r="BS415" s="336" cm="1">
        <f t="array" ref="BS415">IF(OR(S415={"NS","NA"},S$336={"NS","NA"}),0,IF(S415&lt;=S$336,0,1))</f>
        <v>0</v>
      </c>
      <c r="BT415" s="336" cm="1">
        <f t="array" ref="BT415">IF(OR(T415={"NS","NA"},T$336={"NS","NA"}),0,IF(T415&lt;=T$336,0,1))</f>
        <v>0</v>
      </c>
      <c r="BU415" s="336" cm="1">
        <f t="array" ref="BU415">IF(OR(U415={"NS","NA"},U$336={"NS","NA"}),0,IF(U415&lt;=U$336,0,1))</f>
        <v>0</v>
      </c>
      <c r="BV415" s="336" cm="1">
        <f t="array" ref="BV415">IF(OR(V415={"NS","NA"},V$336={"NS","NA"}),0,IF(V415&lt;=V$336,0,1))</f>
        <v>0</v>
      </c>
      <c r="BW415" s="336" cm="1">
        <f t="array" ref="BW415">IF(OR(W415={"NS","NA"},W$336={"NS","NA"}),0,IF(W415&lt;=W$336,0,1))</f>
        <v>0</v>
      </c>
      <c r="BX415" s="336" cm="1">
        <f t="array" ref="BX415">IF(OR(X415={"NS","NA"},X$336={"NS","NA"}),0,IF(X415&lt;=X$336,0,1))</f>
        <v>0</v>
      </c>
      <c r="BY415" s="336" cm="1">
        <f t="array" ref="BY415">IF(OR(Y415={"NS","NA"},Y$336={"NS","NA"}),0,IF(Y415&lt;=Y$336,0,1))</f>
        <v>0</v>
      </c>
      <c r="BZ415" s="336" cm="1">
        <f t="array" ref="BZ415">IF(OR(Z415={"NS","NA"},Z$336={"NS","NA"}),0,IF(Z415&lt;=Z$336,0,1))</f>
        <v>0</v>
      </c>
      <c r="CA415" s="336" cm="1">
        <f t="array" ref="CA415">IF(OR(AA415={"NS","NA"},AA$336={"NS","NA"}),0,IF(AA415&lt;=AA$336,0,1))</f>
        <v>0</v>
      </c>
      <c r="CB415" s="336" cm="1">
        <f t="array" ref="CB415">IF(OR(AB415={"NS","NA"},AB$336={"NS","NA"}),0,IF(AB415&lt;=AB$336,0,1))</f>
        <v>0</v>
      </c>
      <c r="CC415" s="336" cm="1">
        <f t="array" ref="CC415">IF(OR(AC415={"NS","NA"},AC$336={"NS","NA"}),0,IF(AC415&lt;=AC$336,0,1))</f>
        <v>0</v>
      </c>
      <c r="CD415" s="336" cm="1">
        <f t="array" ref="CD415">IF(OR(AD415={"NS","NA"},AD$336={"NS","NA"}),0,IF(AD415&lt;=AD$336,0,1))</f>
        <v>0</v>
      </c>
      <c r="CE415" s="35">
        <f t="shared" ref="CE415:CE453" si="44">G415</f>
        <v>0</v>
      </c>
      <c r="CF415" s="36">
        <f t="shared" ref="CF415:CF453" si="45">COUNTIF(K415,"NS") + COUNTIF(O415,"NS") + COUNTIF(S415,"NS") + COUNTIF(W415,"NS") + COUNTIF(AA415,"NS")</f>
        <v>0</v>
      </c>
      <c r="CG415" s="37">
        <f t="shared" ref="CG415:CG453" si="46">SUM(K415,O415,S415,W415,AA415)</f>
        <v>0</v>
      </c>
      <c r="CH415" s="38">
        <f t="shared" ref="CH415:CH453" si="47">IF(OR(AND(CE415=0, CF415&gt;0),AND(CE415="NS", CG415&gt;0), AND(CE415="NS", CF415=0, CG415=0)), 1, IF(OR(AND(CE415&gt;0, CF415&gt;1,CE415&gt;CG415), AND(CE415="NS", CF415=2), AND(CE415="NS", CG415=0, CF415&gt;0), CE415=CG415), 0, 1))</f>
        <v>0</v>
      </c>
      <c r="CI415" s="35">
        <f t="shared" ref="CI415:CI453" si="48">H415</f>
        <v>0</v>
      </c>
      <c r="CJ415" s="36">
        <f t="shared" ref="CJ415:CJ453" si="49">COUNTIF(L415,"NS") + COUNTIF(P415,"NS") + COUNTIF(T415,"NS") + COUNTIF(X415,"NS") + COUNTIF(AB415,"NS")</f>
        <v>0</v>
      </c>
      <c r="CK415" s="37">
        <f t="shared" ref="CK415:CK453" si="50">SUM(L415,P415,T415,X415,AB415)</f>
        <v>0</v>
      </c>
      <c r="CL415" s="38">
        <f t="shared" ref="CL415:CL453" si="51">IF(OR(AND(CI415=0, CJ415&gt;0),AND(CI415="NS", CK415&gt;0), AND(CI415="NS", CJ415=0, CK415=0)), 1, IF(OR(AND(CI415&gt;0, CJ415&gt;1,CI415&gt;CK415), AND(CI415="NS", CJ415=2), AND(CI415="NS", CK415=0, CJ415&gt;0), CI415=CK415), 0, 1))</f>
        <v>0</v>
      </c>
      <c r="CM415" s="35">
        <f t="shared" ref="CM415:CM453" si="52">I415</f>
        <v>0</v>
      </c>
      <c r="CN415" s="36">
        <f t="shared" ref="CN415:CN453" si="53">COUNTIF(M415,"NS") + COUNTIF(Q415,"NS") + COUNTIF(U415,"NS") + COUNTIF(Y415,"NS") + COUNTIF(AC415,"NS")</f>
        <v>0</v>
      </c>
      <c r="CO415" s="37">
        <f t="shared" ref="CO415:CO453" si="54">SUM(M415,Q415,U415,Y415,AC415)</f>
        <v>0</v>
      </c>
      <c r="CP415" s="38">
        <f t="shared" ref="CP415:CP453" si="55">IF(OR(AND(CM415=0, CN415&gt;0),AND(CM415="NS", CO415&gt;0), AND(CM415="NS", CN415=0, CO415=0)), 1, IF(OR(AND(CM415&gt;0, CN415&gt;1,CM415&gt;CO415), AND(CM415="NS", CN415=2), AND(CM415="NS", CO415=0, CN415&gt;0), CM415=CO415), 0, 1))</f>
        <v>0</v>
      </c>
      <c r="CQ415" s="35">
        <f t="shared" ref="CQ415:CQ453" si="56">J415</f>
        <v>0</v>
      </c>
      <c r="CR415" s="36">
        <f t="shared" ref="CR415:CR453" si="57">COUNTIF(N415,"NS") + COUNTIF(R415,"NS") + COUNTIF(V415,"NS") + COUNTIF(Z415,"NS") + COUNTIF(AD415,"NS")</f>
        <v>0</v>
      </c>
      <c r="CS415" s="37">
        <f t="shared" ref="CS415:CS453" si="58">SUM(N415,R415,V415,Z415,AD415)</f>
        <v>0</v>
      </c>
      <c r="CT415" s="38">
        <f t="shared" ref="CT415:CT453" si="59">IF(OR(AND(CQ415=0, CR415&gt;0),AND(CQ415="NS", CS415&gt;0), AND(CQ415="NS", CR415=0, CS415=0)), 1, IF(OR(AND(CQ415&gt;0, CR415&gt;1,CQ415&gt;CS415), AND(CQ415="NS", CR415=2), AND(CQ415="NS", CS415=0, CR415&gt;0), CQ415=CS415), 0, 1))</f>
        <v>0</v>
      </c>
      <c r="CU415" s="39">
        <f t="shared" ref="CU415:CU452" si="60">IF(SUM(CH415,CL415,CP415,CT415)=0,0,1)</f>
        <v>0</v>
      </c>
      <c r="CV415" s="34" t="str">
        <f>IF(CU415=0,"",
IF(SUM($CU$414:CU415)=1,CW415,
IF($CU$454&gt;SUM($CU$414:CU415),_xlfn.CONCAT(", ",CW415),
IF($CU$454=SUM($CU$414:CU415),_xlfn.CONCAT(" y ",CW415)))))</f>
        <v/>
      </c>
      <c r="CW415" s="414" t="s">
        <v>644</v>
      </c>
      <c r="CX415" s="414"/>
      <c r="CY415" s="414"/>
      <c r="CZ415" s="41"/>
      <c r="DA415" s="41">
        <f t="shared" ref="DA415:DA453" si="61">G415</f>
        <v>0</v>
      </c>
      <c r="DB415" s="41">
        <f t="shared" ref="DB415:DB453" si="62">COUNTIF(H415:J415,"NS")</f>
        <v>0</v>
      </c>
      <c r="DC415" s="41">
        <f t="shared" ref="DC415:DC453" si="63">SUM(H415:J415)</f>
        <v>0</v>
      </c>
      <c r="DD415" s="41">
        <f t="shared" ref="DD415:DD453" si="64">IF(OR(AND(DA415=0, DB415&gt;0),AND(DA415="NS", DC415&gt;0), AND(DA415="NS", DB415=0, DC415=0)), 1, IF(OR(AND(DA415&gt;0, DB415&gt;1,DA415&gt;DC415), AND(DA415="NS", DB415=2), AND(DA415="NS", DC415=0, DB415&gt;0), DA415=DC415), 0, 1))</f>
        <v>0</v>
      </c>
      <c r="DE415" s="41">
        <f t="shared" ref="DE415:DE453" si="65">K415</f>
        <v>0</v>
      </c>
      <c r="DF415" s="41">
        <f t="shared" ref="DF415:DF453" si="66">COUNTIF(L415:N415,"NS")</f>
        <v>0</v>
      </c>
      <c r="DG415" s="41">
        <f t="shared" ref="DG415:DG453" si="67">SUM(L415:N415)</f>
        <v>0</v>
      </c>
      <c r="DH415" s="41">
        <f t="shared" ref="DH415:DH453" si="68">IF(OR(AND(DE415=0, DF415&gt;0),AND(DE415="NS", DG415&gt;0), AND(DE415="NS", DF415=0, DG415=0)), 1, IF(OR(AND(DE415&gt;0, DF415&gt;1,DE415&gt;DG415), AND(DE415="NS", DF415=2), AND(DE415="NS", DG415=0, DF415&gt;0), DE415=DG415), 0, 1))</f>
        <v>0</v>
      </c>
      <c r="DI415" s="41">
        <f t="shared" ref="DI415:DI453" si="69">O415</f>
        <v>0</v>
      </c>
      <c r="DJ415" s="41">
        <f t="shared" ref="DJ415:DJ453" si="70">COUNTIF(P415:R415,"NS")</f>
        <v>0</v>
      </c>
      <c r="DK415" s="41">
        <f t="shared" ref="DK415:DK453" si="71">SUM(P415:R415)</f>
        <v>0</v>
      </c>
      <c r="DL415" s="41">
        <f t="shared" ref="DL415:DL453" si="72">IF(OR(AND(DI415=0, DJ415&gt;0),AND(DI415="NS", DK415&gt;0), AND(DI415="NS", DJ415=0, DK415=0)), 1, IF(OR(AND(DI415&gt;0, DJ415&gt;1,DI415&gt;DK415), AND(DI415="NS", DJ415=2), AND(DI415="NS", DK415=0, DJ415&gt;0), DI415=DK415), 0, 1))</f>
        <v>0</v>
      </c>
      <c r="DM415" s="41">
        <f t="shared" ref="DM415:DM453" si="73">S415</f>
        <v>0</v>
      </c>
      <c r="DN415" s="41">
        <f t="shared" ref="DN415:DN453" si="74">COUNTIF(T415:V415,"NS")</f>
        <v>0</v>
      </c>
      <c r="DO415" s="41">
        <f t="shared" ref="DO415:DO453" si="75">SUM(T415:V415)</f>
        <v>0</v>
      </c>
      <c r="DP415" s="41">
        <f t="shared" ref="DP415:DP453" si="76">IF(OR(AND(DM415=0, DN415&gt;0),AND(DM415="NS", DO415&gt;0), AND(DM415="NS", DN415=0, DO415=0)), 1, IF(OR(AND(DM415&gt;0, DN415&gt;1,DM415&gt;DO415), AND(DM415="NS", DN415=2), AND(DM415="NS", DO415=0, DN415&gt;0), DM415=DO415), 0, 1))</f>
        <v>0</v>
      </c>
      <c r="DQ415" s="41">
        <f t="shared" ref="DQ415:DQ453" si="77">W415</f>
        <v>0</v>
      </c>
      <c r="DR415" s="41">
        <f t="shared" ref="DR415:DR453" si="78">COUNTIF(X415:Z415,"NS")</f>
        <v>0</v>
      </c>
      <c r="DS415" s="41">
        <f t="shared" ref="DS415:DS453" si="79">SUM(X415:Z415)</f>
        <v>0</v>
      </c>
      <c r="DT415" s="41">
        <f t="shared" ref="DT415:DT453" si="80">IF(OR(AND(DQ415=0, DR415&gt;0),AND(DQ415="NS", DS415&gt;0), AND(DQ415="NS", DR415=0, DS415=0)), 1, IF(OR(AND(DQ415&gt;0, DR415&gt;1,DQ415&gt;DS415), AND(DQ415="NS", DR415=2), AND(DQ415="NS", DS415=0, DR415&gt;0), DQ415=DS415), 0, 1))</f>
        <v>0</v>
      </c>
      <c r="DU415" s="41">
        <f t="shared" ref="DU415:DU453" si="81">AA415</f>
        <v>0</v>
      </c>
      <c r="DV415" s="41">
        <f t="shared" ref="DV415:DV453" si="82">COUNTIF(AB415:AD415,"NS")</f>
        <v>0</v>
      </c>
      <c r="DW415" s="41">
        <f t="shared" ref="DW415:DW453" si="83">SUM(AB415:AD415)</f>
        <v>0</v>
      </c>
      <c r="DX415" s="41">
        <f t="shared" ref="DX415:DX453" si="84">IF(OR(AND(DU415=0, DV415&gt;0),AND(DU415="NS", DW415&gt;0), AND(DU415="NS", DV415=0, DW415=0)), 1, IF(OR(AND(DU415&gt;0, DV415&gt;1,DU415&gt;DW415), AND(DU415="NS", DV415=2), AND(DU415="NS", DW415=0, DV415&gt;0), DU415=DW415), 0, 1))</f>
        <v>0</v>
      </c>
    </row>
    <row r="416" spans="1:128" ht="15" customHeight="1">
      <c r="A416" s="159"/>
      <c r="B416" s="7"/>
      <c r="C416" s="588"/>
      <c r="D416" s="414" t="s">
        <v>646</v>
      </c>
      <c r="E416" s="414"/>
      <c r="F416" s="414"/>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c r="AG416">
        <f t="shared" si="42"/>
        <v>0</v>
      </c>
      <c r="AH416">
        <f t="shared" si="43"/>
        <v>0</v>
      </c>
      <c r="BG416" s="336" cm="1">
        <f t="array" ref="BG416">IF(OR(G416={"NS","NA"},$C$336={"NS","NA"}),0,IF(G416&lt;=$C$336,0,1))</f>
        <v>0</v>
      </c>
      <c r="BH416" s="336" cm="1">
        <f t="array" ref="BH416">IF(OR(H416={"NS","NA"},$E$336={"NS","NA"}),0,IF(H416&lt;=$E$336,0,1))</f>
        <v>0</v>
      </c>
      <c r="BI416" s="336" cm="1">
        <f t="array" ref="BI416">IF(OR(I416={"NS","NA"},$G$336={"NS","NA"}),0,IF(I416&lt;=$G$336,0,1))</f>
        <v>0</v>
      </c>
      <c r="BJ416" s="336" cm="1">
        <f t="array" ref="BJ416">IF(OR(J416={"NS","NA"},$I$336={"NS","NA"}),0,IF(J416&lt;=$I$336,0,1))</f>
        <v>0</v>
      </c>
      <c r="BK416" s="336" cm="1">
        <f t="array" ref="BK416">IF(OR(K416={"NS","NA"},K$336={"NS","NA"}),0,IF(K416&lt;=K$336,0,1))</f>
        <v>0</v>
      </c>
      <c r="BL416" s="336" cm="1">
        <f t="array" ref="BL416">IF(OR(L416={"NS","NA"},L$336={"NS","NA"}),0,IF(L416&lt;=L$336,0,1))</f>
        <v>0</v>
      </c>
      <c r="BM416" s="336" cm="1">
        <f t="array" ref="BM416">IF(OR(M416={"NS","NA"},M$336={"NS","NA"}),0,IF(M416&lt;=M$336,0,1))</f>
        <v>0</v>
      </c>
      <c r="BN416" s="336" cm="1">
        <f t="array" ref="BN416">IF(OR(N416={"NS","NA"},N$336={"NS","NA"}),0,IF(N416&lt;=N$336,0,1))</f>
        <v>0</v>
      </c>
      <c r="BO416" s="336" cm="1">
        <f t="array" ref="BO416">IF(OR(O416={"NS","NA"},O$336={"NS","NA"}),0,IF(O416&lt;=O$336,0,1))</f>
        <v>0</v>
      </c>
      <c r="BP416" s="336" cm="1">
        <f t="array" ref="BP416">IF(OR(P416={"NS","NA"},P$336={"NS","NA"}),0,IF(P416&lt;=P$336,0,1))</f>
        <v>0</v>
      </c>
      <c r="BQ416" s="336" cm="1">
        <f t="array" ref="BQ416">IF(OR(Q416={"NS","NA"},Q$336={"NS","NA"}),0,IF(Q416&lt;=Q$336,0,1))</f>
        <v>0</v>
      </c>
      <c r="BR416" s="336" cm="1">
        <f t="array" ref="BR416">IF(OR(R416={"NS","NA"},R$336={"NS","NA"}),0,IF(R416&lt;=R$336,0,1))</f>
        <v>0</v>
      </c>
      <c r="BS416" s="336" cm="1">
        <f t="array" ref="BS416">IF(OR(S416={"NS","NA"},S$336={"NS","NA"}),0,IF(S416&lt;=S$336,0,1))</f>
        <v>0</v>
      </c>
      <c r="BT416" s="336" cm="1">
        <f t="array" ref="BT416">IF(OR(T416={"NS","NA"},T$336={"NS","NA"}),0,IF(T416&lt;=T$336,0,1))</f>
        <v>0</v>
      </c>
      <c r="BU416" s="336" cm="1">
        <f t="array" ref="BU416">IF(OR(U416={"NS","NA"},U$336={"NS","NA"}),0,IF(U416&lt;=U$336,0,1))</f>
        <v>0</v>
      </c>
      <c r="BV416" s="336" cm="1">
        <f t="array" ref="BV416">IF(OR(V416={"NS","NA"},V$336={"NS","NA"}),0,IF(V416&lt;=V$336,0,1))</f>
        <v>0</v>
      </c>
      <c r="BW416" s="336" cm="1">
        <f t="array" ref="BW416">IF(OR(W416={"NS","NA"},W$336={"NS","NA"}),0,IF(W416&lt;=W$336,0,1))</f>
        <v>0</v>
      </c>
      <c r="BX416" s="336" cm="1">
        <f t="array" ref="BX416">IF(OR(X416={"NS","NA"},X$336={"NS","NA"}),0,IF(X416&lt;=X$336,0,1))</f>
        <v>0</v>
      </c>
      <c r="BY416" s="336" cm="1">
        <f t="array" ref="BY416">IF(OR(Y416={"NS","NA"},Y$336={"NS","NA"}),0,IF(Y416&lt;=Y$336,0,1))</f>
        <v>0</v>
      </c>
      <c r="BZ416" s="336" cm="1">
        <f t="array" ref="BZ416">IF(OR(Z416={"NS","NA"},Z$336={"NS","NA"}),0,IF(Z416&lt;=Z$336,0,1))</f>
        <v>0</v>
      </c>
      <c r="CA416" s="336" cm="1">
        <f t="array" ref="CA416">IF(OR(AA416={"NS","NA"},AA$336={"NS","NA"}),0,IF(AA416&lt;=AA$336,0,1))</f>
        <v>0</v>
      </c>
      <c r="CB416" s="336" cm="1">
        <f t="array" ref="CB416">IF(OR(AB416={"NS","NA"},AB$336={"NS","NA"}),0,IF(AB416&lt;=AB$336,0,1))</f>
        <v>0</v>
      </c>
      <c r="CC416" s="336" cm="1">
        <f t="array" ref="CC416">IF(OR(AC416={"NS","NA"},AC$336={"NS","NA"}),0,IF(AC416&lt;=AC$336,0,1))</f>
        <v>0</v>
      </c>
      <c r="CD416" s="336" cm="1">
        <f t="array" ref="CD416">IF(OR(AD416={"NS","NA"},AD$336={"NS","NA"}),0,IF(AD416&lt;=AD$336,0,1))</f>
        <v>0</v>
      </c>
      <c r="CE416" s="35">
        <f t="shared" si="44"/>
        <v>0</v>
      </c>
      <c r="CF416" s="36">
        <f t="shared" si="45"/>
        <v>0</v>
      </c>
      <c r="CG416" s="37">
        <f t="shared" si="46"/>
        <v>0</v>
      </c>
      <c r="CH416" s="38">
        <f t="shared" si="47"/>
        <v>0</v>
      </c>
      <c r="CI416" s="35">
        <f t="shared" si="48"/>
        <v>0</v>
      </c>
      <c r="CJ416" s="36">
        <f t="shared" si="49"/>
        <v>0</v>
      </c>
      <c r="CK416" s="37">
        <f t="shared" si="50"/>
        <v>0</v>
      </c>
      <c r="CL416" s="38">
        <f t="shared" si="51"/>
        <v>0</v>
      </c>
      <c r="CM416" s="35">
        <f t="shared" si="52"/>
        <v>0</v>
      </c>
      <c r="CN416" s="36">
        <f t="shared" si="53"/>
        <v>0</v>
      </c>
      <c r="CO416" s="37">
        <f t="shared" si="54"/>
        <v>0</v>
      </c>
      <c r="CP416" s="38">
        <f t="shared" si="55"/>
        <v>0</v>
      </c>
      <c r="CQ416" s="35">
        <f t="shared" si="56"/>
        <v>0</v>
      </c>
      <c r="CR416" s="36">
        <f t="shared" si="57"/>
        <v>0</v>
      </c>
      <c r="CS416" s="37">
        <f t="shared" si="58"/>
        <v>0</v>
      </c>
      <c r="CT416" s="38">
        <f t="shared" si="59"/>
        <v>0</v>
      </c>
      <c r="CU416" s="39">
        <f t="shared" si="60"/>
        <v>0</v>
      </c>
      <c r="CV416" s="34" t="str">
        <f>IF(CU416=0,"",
IF(SUM($CU$414:CU416)=1,CW416,
IF($CU$454&gt;SUM($CU$414:CU416),_xlfn.CONCAT(", ",CW416),
IF($CU$454=SUM($CU$414:CU416),_xlfn.CONCAT(" y ",CW416)))))</f>
        <v/>
      </c>
      <c r="CW416" s="414" t="s">
        <v>646</v>
      </c>
      <c r="CX416" s="414"/>
      <c r="CY416" s="414"/>
      <c r="DA416" s="41">
        <f t="shared" si="61"/>
        <v>0</v>
      </c>
      <c r="DB416" s="41">
        <f t="shared" si="62"/>
        <v>0</v>
      </c>
      <c r="DC416" s="41">
        <f t="shared" si="63"/>
        <v>0</v>
      </c>
      <c r="DD416" s="41">
        <f t="shared" si="64"/>
        <v>0</v>
      </c>
      <c r="DE416" s="41">
        <f t="shared" si="65"/>
        <v>0</v>
      </c>
      <c r="DF416" s="41">
        <f t="shared" si="66"/>
        <v>0</v>
      </c>
      <c r="DG416" s="41">
        <f t="shared" si="67"/>
        <v>0</v>
      </c>
      <c r="DH416" s="41">
        <f t="shared" si="68"/>
        <v>0</v>
      </c>
      <c r="DI416" s="41">
        <f t="shared" si="69"/>
        <v>0</v>
      </c>
      <c r="DJ416" s="41">
        <f t="shared" si="70"/>
        <v>0</v>
      </c>
      <c r="DK416" s="41">
        <f t="shared" si="71"/>
        <v>0</v>
      </c>
      <c r="DL416" s="41">
        <f t="shared" si="72"/>
        <v>0</v>
      </c>
      <c r="DM416" s="41">
        <f t="shared" si="73"/>
        <v>0</v>
      </c>
      <c r="DN416" s="41">
        <f t="shared" si="74"/>
        <v>0</v>
      </c>
      <c r="DO416" s="41">
        <f t="shared" si="75"/>
        <v>0</v>
      </c>
      <c r="DP416" s="41">
        <f t="shared" si="76"/>
        <v>0</v>
      </c>
      <c r="DQ416" s="41">
        <f t="shared" si="77"/>
        <v>0</v>
      </c>
      <c r="DR416" s="41">
        <f t="shared" si="78"/>
        <v>0</v>
      </c>
      <c r="DS416" s="41">
        <f t="shared" si="79"/>
        <v>0</v>
      </c>
      <c r="DT416" s="41">
        <f t="shared" si="80"/>
        <v>0</v>
      </c>
      <c r="DU416" s="41">
        <f t="shared" si="81"/>
        <v>0</v>
      </c>
      <c r="DV416" s="41">
        <f t="shared" si="82"/>
        <v>0</v>
      </c>
      <c r="DW416" s="41">
        <f t="shared" si="83"/>
        <v>0</v>
      </c>
      <c r="DX416" s="41">
        <f t="shared" si="84"/>
        <v>0</v>
      </c>
    </row>
    <row r="417" spans="1:128" ht="15" customHeight="1">
      <c r="A417" s="159"/>
      <c r="B417" s="7"/>
      <c r="C417" s="588"/>
      <c r="D417" s="414" t="s">
        <v>648</v>
      </c>
      <c r="E417" s="414"/>
      <c r="F417" s="414"/>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c r="AG417">
        <f t="shared" si="42"/>
        <v>0</v>
      </c>
      <c r="AH417">
        <f t="shared" si="43"/>
        <v>0</v>
      </c>
      <c r="BG417" s="336" cm="1">
        <f t="array" ref="BG417">IF(OR(G417={"NS","NA"},$C$336={"NS","NA"}),0,IF(G417&lt;=$C$336,0,1))</f>
        <v>0</v>
      </c>
      <c r="BH417" s="336" cm="1">
        <f t="array" ref="BH417">IF(OR(H417={"NS","NA"},$E$336={"NS","NA"}),0,IF(H417&lt;=$E$336,0,1))</f>
        <v>0</v>
      </c>
      <c r="BI417" s="336" cm="1">
        <f t="array" ref="BI417">IF(OR(I417={"NS","NA"},$G$336={"NS","NA"}),0,IF(I417&lt;=$G$336,0,1))</f>
        <v>0</v>
      </c>
      <c r="BJ417" s="336" cm="1">
        <f t="array" ref="BJ417">IF(OR(J417={"NS","NA"},$I$336={"NS","NA"}),0,IF(J417&lt;=$I$336,0,1))</f>
        <v>0</v>
      </c>
      <c r="BK417" s="336" cm="1">
        <f t="array" ref="BK417">IF(OR(K417={"NS","NA"},K$336={"NS","NA"}),0,IF(K417&lt;=K$336,0,1))</f>
        <v>0</v>
      </c>
      <c r="BL417" s="336" cm="1">
        <f t="array" ref="BL417">IF(OR(L417={"NS","NA"},L$336={"NS","NA"}),0,IF(L417&lt;=L$336,0,1))</f>
        <v>0</v>
      </c>
      <c r="BM417" s="336" cm="1">
        <f t="array" ref="BM417">IF(OR(M417={"NS","NA"},M$336={"NS","NA"}),0,IF(M417&lt;=M$336,0,1))</f>
        <v>0</v>
      </c>
      <c r="BN417" s="336" cm="1">
        <f t="array" ref="BN417">IF(OR(N417={"NS","NA"},N$336={"NS","NA"}),0,IF(N417&lt;=N$336,0,1))</f>
        <v>0</v>
      </c>
      <c r="BO417" s="336" cm="1">
        <f t="array" ref="BO417">IF(OR(O417={"NS","NA"},O$336={"NS","NA"}),0,IF(O417&lt;=O$336,0,1))</f>
        <v>0</v>
      </c>
      <c r="BP417" s="336" cm="1">
        <f t="array" ref="BP417">IF(OR(P417={"NS","NA"},P$336={"NS","NA"}),0,IF(P417&lt;=P$336,0,1))</f>
        <v>0</v>
      </c>
      <c r="BQ417" s="336" cm="1">
        <f t="array" ref="BQ417">IF(OR(Q417={"NS","NA"},Q$336={"NS","NA"}),0,IF(Q417&lt;=Q$336,0,1))</f>
        <v>0</v>
      </c>
      <c r="BR417" s="336" cm="1">
        <f t="array" ref="BR417">IF(OR(R417={"NS","NA"},R$336={"NS","NA"}),0,IF(R417&lt;=R$336,0,1))</f>
        <v>0</v>
      </c>
      <c r="BS417" s="336" cm="1">
        <f t="array" ref="BS417">IF(OR(S417={"NS","NA"},S$336={"NS","NA"}),0,IF(S417&lt;=S$336,0,1))</f>
        <v>0</v>
      </c>
      <c r="BT417" s="336" cm="1">
        <f t="array" ref="BT417">IF(OR(T417={"NS","NA"},T$336={"NS","NA"}),0,IF(T417&lt;=T$336,0,1))</f>
        <v>0</v>
      </c>
      <c r="BU417" s="336" cm="1">
        <f t="array" ref="BU417">IF(OR(U417={"NS","NA"},U$336={"NS","NA"}),0,IF(U417&lt;=U$336,0,1))</f>
        <v>0</v>
      </c>
      <c r="BV417" s="336" cm="1">
        <f t="array" ref="BV417">IF(OR(V417={"NS","NA"},V$336={"NS","NA"}),0,IF(V417&lt;=V$336,0,1))</f>
        <v>0</v>
      </c>
      <c r="BW417" s="336" cm="1">
        <f t="array" ref="BW417">IF(OR(W417={"NS","NA"},W$336={"NS","NA"}),0,IF(W417&lt;=W$336,0,1))</f>
        <v>0</v>
      </c>
      <c r="BX417" s="336" cm="1">
        <f t="array" ref="BX417">IF(OR(X417={"NS","NA"},X$336={"NS","NA"}),0,IF(X417&lt;=X$336,0,1))</f>
        <v>0</v>
      </c>
      <c r="BY417" s="336" cm="1">
        <f t="array" ref="BY417">IF(OR(Y417={"NS","NA"},Y$336={"NS","NA"}),0,IF(Y417&lt;=Y$336,0,1))</f>
        <v>0</v>
      </c>
      <c r="BZ417" s="336" cm="1">
        <f t="array" ref="BZ417">IF(OR(Z417={"NS","NA"},Z$336={"NS","NA"}),0,IF(Z417&lt;=Z$336,0,1))</f>
        <v>0</v>
      </c>
      <c r="CA417" s="336" cm="1">
        <f t="array" ref="CA417">IF(OR(AA417={"NS","NA"},AA$336={"NS","NA"}),0,IF(AA417&lt;=AA$336,0,1))</f>
        <v>0</v>
      </c>
      <c r="CB417" s="336" cm="1">
        <f t="array" ref="CB417">IF(OR(AB417={"NS","NA"},AB$336={"NS","NA"}),0,IF(AB417&lt;=AB$336,0,1))</f>
        <v>0</v>
      </c>
      <c r="CC417" s="336" cm="1">
        <f t="array" ref="CC417">IF(OR(AC417={"NS","NA"},AC$336={"NS","NA"}),0,IF(AC417&lt;=AC$336,0,1))</f>
        <v>0</v>
      </c>
      <c r="CD417" s="336" cm="1">
        <f t="array" ref="CD417">IF(OR(AD417={"NS","NA"},AD$336={"NS","NA"}),0,IF(AD417&lt;=AD$336,0,1))</f>
        <v>0</v>
      </c>
      <c r="CE417" s="35">
        <f t="shared" si="44"/>
        <v>0</v>
      </c>
      <c r="CF417" s="36">
        <f t="shared" si="45"/>
        <v>0</v>
      </c>
      <c r="CG417" s="37">
        <f t="shared" si="46"/>
        <v>0</v>
      </c>
      <c r="CH417" s="38">
        <f t="shared" si="47"/>
        <v>0</v>
      </c>
      <c r="CI417" s="35">
        <f t="shared" si="48"/>
        <v>0</v>
      </c>
      <c r="CJ417" s="36">
        <f t="shared" si="49"/>
        <v>0</v>
      </c>
      <c r="CK417" s="37">
        <f t="shared" si="50"/>
        <v>0</v>
      </c>
      <c r="CL417" s="38">
        <f t="shared" si="51"/>
        <v>0</v>
      </c>
      <c r="CM417" s="35">
        <f t="shared" si="52"/>
        <v>0</v>
      </c>
      <c r="CN417" s="36">
        <f t="shared" si="53"/>
        <v>0</v>
      </c>
      <c r="CO417" s="37">
        <f t="shared" si="54"/>
        <v>0</v>
      </c>
      <c r="CP417" s="38">
        <f t="shared" si="55"/>
        <v>0</v>
      </c>
      <c r="CQ417" s="35">
        <f t="shared" si="56"/>
        <v>0</v>
      </c>
      <c r="CR417" s="36">
        <f t="shared" si="57"/>
        <v>0</v>
      </c>
      <c r="CS417" s="37">
        <f t="shared" si="58"/>
        <v>0</v>
      </c>
      <c r="CT417" s="38">
        <f t="shared" si="59"/>
        <v>0</v>
      </c>
      <c r="CU417" s="39">
        <f t="shared" si="60"/>
        <v>0</v>
      </c>
      <c r="CV417" s="34" t="str">
        <f>IF(CU417=0,"",
IF(SUM($CU$414:CU417)=1,CW417,
IF($CU$454&gt;SUM($CU$414:CU417),_xlfn.CONCAT(", ",CW417),
IF($CU$454=SUM($CU$414:CU417),_xlfn.CONCAT(" y ",CW417)))))</f>
        <v/>
      </c>
      <c r="CW417" s="414" t="s">
        <v>648</v>
      </c>
      <c r="CX417" s="414"/>
      <c r="CY417" s="414"/>
      <c r="DA417" s="41">
        <f t="shared" si="61"/>
        <v>0</v>
      </c>
      <c r="DB417" s="41">
        <f t="shared" si="62"/>
        <v>0</v>
      </c>
      <c r="DC417" s="41">
        <f t="shared" si="63"/>
        <v>0</v>
      </c>
      <c r="DD417" s="41">
        <f t="shared" si="64"/>
        <v>0</v>
      </c>
      <c r="DE417" s="41">
        <f t="shared" si="65"/>
        <v>0</v>
      </c>
      <c r="DF417" s="41">
        <f t="shared" si="66"/>
        <v>0</v>
      </c>
      <c r="DG417" s="41">
        <f t="shared" si="67"/>
        <v>0</v>
      </c>
      <c r="DH417" s="41">
        <f t="shared" si="68"/>
        <v>0</v>
      </c>
      <c r="DI417" s="41">
        <f t="shared" si="69"/>
        <v>0</v>
      </c>
      <c r="DJ417" s="41">
        <f t="shared" si="70"/>
        <v>0</v>
      </c>
      <c r="DK417" s="41">
        <f t="shared" si="71"/>
        <v>0</v>
      </c>
      <c r="DL417" s="41">
        <f t="shared" si="72"/>
        <v>0</v>
      </c>
      <c r="DM417" s="41">
        <f t="shared" si="73"/>
        <v>0</v>
      </c>
      <c r="DN417" s="41">
        <f t="shared" si="74"/>
        <v>0</v>
      </c>
      <c r="DO417" s="41">
        <f t="shared" si="75"/>
        <v>0</v>
      </c>
      <c r="DP417" s="41">
        <f t="shared" si="76"/>
        <v>0</v>
      </c>
      <c r="DQ417" s="41">
        <f t="shared" si="77"/>
        <v>0</v>
      </c>
      <c r="DR417" s="41">
        <f t="shared" si="78"/>
        <v>0</v>
      </c>
      <c r="DS417" s="41">
        <f t="shared" si="79"/>
        <v>0</v>
      </c>
      <c r="DT417" s="41">
        <f t="shared" si="80"/>
        <v>0</v>
      </c>
      <c r="DU417" s="41">
        <f t="shared" si="81"/>
        <v>0</v>
      </c>
      <c r="DV417" s="41">
        <f t="shared" si="82"/>
        <v>0</v>
      </c>
      <c r="DW417" s="41">
        <f t="shared" si="83"/>
        <v>0</v>
      </c>
      <c r="DX417" s="41">
        <f t="shared" si="84"/>
        <v>0</v>
      </c>
    </row>
    <row r="418" spans="1:128" ht="15" customHeight="1">
      <c r="A418" s="159"/>
      <c r="B418" s="7"/>
      <c r="C418" s="588"/>
      <c r="D418" s="414" t="s">
        <v>650</v>
      </c>
      <c r="E418" s="414"/>
      <c r="F418" s="414"/>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c r="AG418">
        <f t="shared" si="42"/>
        <v>0</v>
      </c>
      <c r="AH418">
        <f t="shared" si="43"/>
        <v>0</v>
      </c>
      <c r="BG418" s="336" cm="1">
        <f t="array" ref="BG418">IF(OR(G418={"NS","NA"},$C$336={"NS","NA"}),0,IF(G418&lt;=$C$336,0,1))</f>
        <v>0</v>
      </c>
      <c r="BH418" s="336" cm="1">
        <f t="array" ref="BH418">IF(OR(H418={"NS","NA"},$E$336={"NS","NA"}),0,IF(H418&lt;=$E$336,0,1))</f>
        <v>0</v>
      </c>
      <c r="BI418" s="336" cm="1">
        <f t="array" ref="BI418">IF(OR(I418={"NS","NA"},$G$336={"NS","NA"}),0,IF(I418&lt;=$G$336,0,1))</f>
        <v>0</v>
      </c>
      <c r="BJ418" s="336" cm="1">
        <f t="array" ref="BJ418">IF(OR(J418={"NS","NA"},$I$336={"NS","NA"}),0,IF(J418&lt;=$I$336,0,1))</f>
        <v>0</v>
      </c>
      <c r="BK418" s="336" cm="1">
        <f t="array" ref="BK418">IF(OR(K418={"NS","NA"},K$336={"NS","NA"}),0,IF(K418&lt;=K$336,0,1))</f>
        <v>0</v>
      </c>
      <c r="BL418" s="336" cm="1">
        <f t="array" ref="BL418">IF(OR(L418={"NS","NA"},L$336={"NS","NA"}),0,IF(L418&lt;=L$336,0,1))</f>
        <v>0</v>
      </c>
      <c r="BM418" s="336" cm="1">
        <f t="array" ref="BM418">IF(OR(M418={"NS","NA"},M$336={"NS","NA"}),0,IF(M418&lt;=M$336,0,1))</f>
        <v>0</v>
      </c>
      <c r="BN418" s="336" cm="1">
        <f t="array" ref="BN418">IF(OR(N418={"NS","NA"},N$336={"NS","NA"}),0,IF(N418&lt;=N$336,0,1))</f>
        <v>0</v>
      </c>
      <c r="BO418" s="336" cm="1">
        <f t="array" ref="BO418">IF(OR(O418={"NS","NA"},O$336={"NS","NA"}),0,IF(O418&lt;=O$336,0,1))</f>
        <v>0</v>
      </c>
      <c r="BP418" s="336" cm="1">
        <f t="array" ref="BP418">IF(OR(P418={"NS","NA"},P$336={"NS","NA"}),0,IF(P418&lt;=P$336,0,1))</f>
        <v>0</v>
      </c>
      <c r="BQ418" s="336" cm="1">
        <f t="array" ref="BQ418">IF(OR(Q418={"NS","NA"},Q$336={"NS","NA"}),0,IF(Q418&lt;=Q$336,0,1))</f>
        <v>0</v>
      </c>
      <c r="BR418" s="336" cm="1">
        <f t="array" ref="BR418">IF(OR(R418={"NS","NA"},R$336={"NS","NA"}),0,IF(R418&lt;=R$336,0,1))</f>
        <v>0</v>
      </c>
      <c r="BS418" s="336" cm="1">
        <f t="array" ref="BS418">IF(OR(S418={"NS","NA"},S$336={"NS","NA"}),0,IF(S418&lt;=S$336,0,1))</f>
        <v>0</v>
      </c>
      <c r="BT418" s="336" cm="1">
        <f t="array" ref="BT418">IF(OR(T418={"NS","NA"},T$336={"NS","NA"}),0,IF(T418&lt;=T$336,0,1))</f>
        <v>0</v>
      </c>
      <c r="BU418" s="336" cm="1">
        <f t="array" ref="BU418">IF(OR(U418={"NS","NA"},U$336={"NS","NA"}),0,IF(U418&lt;=U$336,0,1))</f>
        <v>0</v>
      </c>
      <c r="BV418" s="336" cm="1">
        <f t="array" ref="BV418">IF(OR(V418={"NS","NA"},V$336={"NS","NA"}),0,IF(V418&lt;=V$336,0,1))</f>
        <v>0</v>
      </c>
      <c r="BW418" s="336" cm="1">
        <f t="array" ref="BW418">IF(OR(W418={"NS","NA"},W$336={"NS","NA"}),0,IF(W418&lt;=W$336,0,1))</f>
        <v>0</v>
      </c>
      <c r="BX418" s="336" cm="1">
        <f t="array" ref="BX418">IF(OR(X418={"NS","NA"},X$336={"NS","NA"}),0,IF(X418&lt;=X$336,0,1))</f>
        <v>0</v>
      </c>
      <c r="BY418" s="336" cm="1">
        <f t="array" ref="BY418">IF(OR(Y418={"NS","NA"},Y$336={"NS","NA"}),0,IF(Y418&lt;=Y$336,0,1))</f>
        <v>0</v>
      </c>
      <c r="BZ418" s="336" cm="1">
        <f t="array" ref="BZ418">IF(OR(Z418={"NS","NA"},Z$336={"NS","NA"}),0,IF(Z418&lt;=Z$336,0,1))</f>
        <v>0</v>
      </c>
      <c r="CA418" s="336" cm="1">
        <f t="array" ref="CA418">IF(OR(AA418={"NS","NA"},AA$336={"NS","NA"}),0,IF(AA418&lt;=AA$336,0,1))</f>
        <v>0</v>
      </c>
      <c r="CB418" s="336" cm="1">
        <f t="array" ref="CB418">IF(OR(AB418={"NS","NA"},AB$336={"NS","NA"}),0,IF(AB418&lt;=AB$336,0,1))</f>
        <v>0</v>
      </c>
      <c r="CC418" s="336" cm="1">
        <f t="array" ref="CC418">IF(OR(AC418={"NS","NA"},AC$336={"NS","NA"}),0,IF(AC418&lt;=AC$336,0,1))</f>
        <v>0</v>
      </c>
      <c r="CD418" s="336" cm="1">
        <f t="array" ref="CD418">IF(OR(AD418={"NS","NA"},AD$336={"NS","NA"}),0,IF(AD418&lt;=AD$336,0,1))</f>
        <v>0</v>
      </c>
      <c r="CE418" s="35">
        <f t="shared" si="44"/>
        <v>0</v>
      </c>
      <c r="CF418" s="36">
        <f t="shared" si="45"/>
        <v>0</v>
      </c>
      <c r="CG418" s="37">
        <f t="shared" si="46"/>
        <v>0</v>
      </c>
      <c r="CH418" s="38">
        <f t="shared" si="47"/>
        <v>0</v>
      </c>
      <c r="CI418" s="35">
        <f t="shared" si="48"/>
        <v>0</v>
      </c>
      <c r="CJ418" s="36">
        <f t="shared" si="49"/>
        <v>0</v>
      </c>
      <c r="CK418" s="37">
        <f t="shared" si="50"/>
        <v>0</v>
      </c>
      <c r="CL418" s="38">
        <f t="shared" si="51"/>
        <v>0</v>
      </c>
      <c r="CM418" s="35">
        <f t="shared" si="52"/>
        <v>0</v>
      </c>
      <c r="CN418" s="36">
        <f t="shared" si="53"/>
        <v>0</v>
      </c>
      <c r="CO418" s="37">
        <f t="shared" si="54"/>
        <v>0</v>
      </c>
      <c r="CP418" s="38">
        <f t="shared" si="55"/>
        <v>0</v>
      </c>
      <c r="CQ418" s="35">
        <f t="shared" si="56"/>
        <v>0</v>
      </c>
      <c r="CR418" s="36">
        <f t="shared" si="57"/>
        <v>0</v>
      </c>
      <c r="CS418" s="37">
        <f t="shared" si="58"/>
        <v>0</v>
      </c>
      <c r="CT418" s="38">
        <f t="shared" si="59"/>
        <v>0</v>
      </c>
      <c r="CU418" s="39">
        <f t="shared" si="60"/>
        <v>0</v>
      </c>
      <c r="CV418" s="34" t="str">
        <f>IF(CU418=0,"",
IF(SUM($CU$414:CU418)=1,CW418,
IF($CU$454&gt;SUM($CU$414:CU418),_xlfn.CONCAT(", ",CW418),
IF($CU$454=SUM($CU$414:CU418),_xlfn.CONCAT(" y ",CW418)))))</f>
        <v/>
      </c>
      <c r="CW418" s="414" t="s">
        <v>650</v>
      </c>
      <c r="CX418" s="414"/>
      <c r="CY418" s="414"/>
      <c r="DA418" s="41">
        <f t="shared" si="61"/>
        <v>0</v>
      </c>
      <c r="DB418" s="41">
        <f t="shared" si="62"/>
        <v>0</v>
      </c>
      <c r="DC418" s="41">
        <f t="shared" si="63"/>
        <v>0</v>
      </c>
      <c r="DD418" s="41">
        <f t="shared" si="64"/>
        <v>0</v>
      </c>
      <c r="DE418" s="41">
        <f t="shared" si="65"/>
        <v>0</v>
      </c>
      <c r="DF418" s="41">
        <f t="shared" si="66"/>
        <v>0</v>
      </c>
      <c r="DG418" s="41">
        <f t="shared" si="67"/>
        <v>0</v>
      </c>
      <c r="DH418" s="41">
        <f t="shared" si="68"/>
        <v>0</v>
      </c>
      <c r="DI418" s="41">
        <f t="shared" si="69"/>
        <v>0</v>
      </c>
      <c r="DJ418" s="41">
        <f t="shared" si="70"/>
        <v>0</v>
      </c>
      <c r="DK418" s="41">
        <f t="shared" si="71"/>
        <v>0</v>
      </c>
      <c r="DL418" s="41">
        <f t="shared" si="72"/>
        <v>0</v>
      </c>
      <c r="DM418" s="41">
        <f t="shared" si="73"/>
        <v>0</v>
      </c>
      <c r="DN418" s="41">
        <f t="shared" si="74"/>
        <v>0</v>
      </c>
      <c r="DO418" s="41">
        <f t="shared" si="75"/>
        <v>0</v>
      </c>
      <c r="DP418" s="41">
        <f t="shared" si="76"/>
        <v>0</v>
      </c>
      <c r="DQ418" s="41">
        <f t="shared" si="77"/>
        <v>0</v>
      </c>
      <c r="DR418" s="41">
        <f t="shared" si="78"/>
        <v>0</v>
      </c>
      <c r="DS418" s="41">
        <f t="shared" si="79"/>
        <v>0</v>
      </c>
      <c r="DT418" s="41">
        <f t="shared" si="80"/>
        <v>0</v>
      </c>
      <c r="DU418" s="41">
        <f t="shared" si="81"/>
        <v>0</v>
      </c>
      <c r="DV418" s="41">
        <f t="shared" si="82"/>
        <v>0</v>
      </c>
      <c r="DW418" s="41">
        <f t="shared" si="83"/>
        <v>0</v>
      </c>
      <c r="DX418" s="41">
        <f t="shared" si="84"/>
        <v>0</v>
      </c>
    </row>
    <row r="419" spans="1:128" ht="15" customHeight="1">
      <c r="A419" s="159"/>
      <c r="B419" s="7"/>
      <c r="C419" s="588"/>
      <c r="D419" s="414" t="s">
        <v>652</v>
      </c>
      <c r="E419" s="414"/>
      <c r="F419" s="414"/>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E419"/>
      <c r="AG419">
        <f t="shared" si="42"/>
        <v>0</v>
      </c>
      <c r="AH419">
        <f t="shared" si="43"/>
        <v>0</v>
      </c>
      <c r="BG419" s="336" cm="1">
        <f t="array" ref="BG419">IF(OR(G419={"NS","NA"},$C$336={"NS","NA"}),0,IF(G419&lt;=$C$336,0,1))</f>
        <v>0</v>
      </c>
      <c r="BH419" s="336" cm="1">
        <f t="array" ref="BH419">IF(OR(H419={"NS","NA"},$E$336={"NS","NA"}),0,IF(H419&lt;=$E$336,0,1))</f>
        <v>0</v>
      </c>
      <c r="BI419" s="336" cm="1">
        <f t="array" ref="BI419">IF(OR(I419={"NS","NA"},$G$336={"NS","NA"}),0,IF(I419&lt;=$G$336,0,1))</f>
        <v>0</v>
      </c>
      <c r="BJ419" s="336" cm="1">
        <f t="array" ref="BJ419">IF(OR(J419={"NS","NA"},$I$336={"NS","NA"}),0,IF(J419&lt;=$I$336,0,1))</f>
        <v>0</v>
      </c>
      <c r="BK419" s="336" cm="1">
        <f t="array" ref="BK419">IF(OR(K419={"NS","NA"},K$336={"NS","NA"}),0,IF(K419&lt;=K$336,0,1))</f>
        <v>0</v>
      </c>
      <c r="BL419" s="336" cm="1">
        <f t="array" ref="BL419">IF(OR(L419={"NS","NA"},L$336={"NS","NA"}),0,IF(L419&lt;=L$336,0,1))</f>
        <v>0</v>
      </c>
      <c r="BM419" s="336" cm="1">
        <f t="array" ref="BM419">IF(OR(M419={"NS","NA"},M$336={"NS","NA"}),0,IF(M419&lt;=M$336,0,1))</f>
        <v>0</v>
      </c>
      <c r="BN419" s="336" cm="1">
        <f t="array" ref="BN419">IF(OR(N419={"NS","NA"},N$336={"NS","NA"}),0,IF(N419&lt;=N$336,0,1))</f>
        <v>0</v>
      </c>
      <c r="BO419" s="336" cm="1">
        <f t="array" ref="BO419">IF(OR(O419={"NS","NA"},O$336={"NS","NA"}),0,IF(O419&lt;=O$336,0,1))</f>
        <v>0</v>
      </c>
      <c r="BP419" s="336" cm="1">
        <f t="array" ref="BP419">IF(OR(P419={"NS","NA"},P$336={"NS","NA"}),0,IF(P419&lt;=P$336,0,1))</f>
        <v>0</v>
      </c>
      <c r="BQ419" s="336" cm="1">
        <f t="array" ref="BQ419">IF(OR(Q419={"NS","NA"},Q$336={"NS","NA"}),0,IF(Q419&lt;=Q$336,0,1))</f>
        <v>0</v>
      </c>
      <c r="BR419" s="336" cm="1">
        <f t="array" ref="BR419">IF(OR(R419={"NS","NA"},R$336={"NS","NA"}),0,IF(R419&lt;=R$336,0,1))</f>
        <v>0</v>
      </c>
      <c r="BS419" s="336" cm="1">
        <f t="array" ref="BS419">IF(OR(S419={"NS","NA"},S$336={"NS","NA"}),0,IF(S419&lt;=S$336,0,1))</f>
        <v>0</v>
      </c>
      <c r="BT419" s="336" cm="1">
        <f t="array" ref="BT419">IF(OR(T419={"NS","NA"},T$336={"NS","NA"}),0,IF(T419&lt;=T$336,0,1))</f>
        <v>0</v>
      </c>
      <c r="BU419" s="336" cm="1">
        <f t="array" ref="BU419">IF(OR(U419={"NS","NA"},U$336={"NS","NA"}),0,IF(U419&lt;=U$336,0,1))</f>
        <v>0</v>
      </c>
      <c r="BV419" s="336" cm="1">
        <f t="array" ref="BV419">IF(OR(V419={"NS","NA"},V$336={"NS","NA"}),0,IF(V419&lt;=V$336,0,1))</f>
        <v>0</v>
      </c>
      <c r="BW419" s="336" cm="1">
        <f t="array" ref="BW419">IF(OR(W419={"NS","NA"},W$336={"NS","NA"}),0,IF(W419&lt;=W$336,0,1))</f>
        <v>0</v>
      </c>
      <c r="BX419" s="336" cm="1">
        <f t="array" ref="BX419">IF(OR(X419={"NS","NA"},X$336={"NS","NA"}),0,IF(X419&lt;=X$336,0,1))</f>
        <v>0</v>
      </c>
      <c r="BY419" s="336" cm="1">
        <f t="array" ref="BY419">IF(OR(Y419={"NS","NA"},Y$336={"NS","NA"}),0,IF(Y419&lt;=Y$336,0,1))</f>
        <v>0</v>
      </c>
      <c r="BZ419" s="336" cm="1">
        <f t="array" ref="BZ419">IF(OR(Z419={"NS","NA"},Z$336={"NS","NA"}),0,IF(Z419&lt;=Z$336,0,1))</f>
        <v>0</v>
      </c>
      <c r="CA419" s="336" cm="1">
        <f t="array" ref="CA419">IF(OR(AA419={"NS","NA"},AA$336={"NS","NA"}),0,IF(AA419&lt;=AA$336,0,1))</f>
        <v>0</v>
      </c>
      <c r="CB419" s="336" cm="1">
        <f t="array" ref="CB419">IF(OR(AB419={"NS","NA"},AB$336={"NS","NA"}),0,IF(AB419&lt;=AB$336,0,1))</f>
        <v>0</v>
      </c>
      <c r="CC419" s="336" cm="1">
        <f t="array" ref="CC419">IF(OR(AC419={"NS","NA"},AC$336={"NS","NA"}),0,IF(AC419&lt;=AC$336,0,1))</f>
        <v>0</v>
      </c>
      <c r="CD419" s="336" cm="1">
        <f t="array" ref="CD419">IF(OR(AD419={"NS","NA"},AD$336={"NS","NA"}),0,IF(AD419&lt;=AD$336,0,1))</f>
        <v>0</v>
      </c>
      <c r="CE419" s="35">
        <f t="shared" si="44"/>
        <v>0</v>
      </c>
      <c r="CF419" s="36">
        <f t="shared" si="45"/>
        <v>0</v>
      </c>
      <c r="CG419" s="37">
        <f t="shared" si="46"/>
        <v>0</v>
      </c>
      <c r="CH419" s="38">
        <f t="shared" si="47"/>
        <v>0</v>
      </c>
      <c r="CI419" s="35">
        <f t="shared" si="48"/>
        <v>0</v>
      </c>
      <c r="CJ419" s="36">
        <f t="shared" si="49"/>
        <v>0</v>
      </c>
      <c r="CK419" s="37">
        <f t="shared" si="50"/>
        <v>0</v>
      </c>
      <c r="CL419" s="38">
        <f t="shared" si="51"/>
        <v>0</v>
      </c>
      <c r="CM419" s="35">
        <f t="shared" si="52"/>
        <v>0</v>
      </c>
      <c r="CN419" s="36">
        <f t="shared" si="53"/>
        <v>0</v>
      </c>
      <c r="CO419" s="37">
        <f t="shared" si="54"/>
        <v>0</v>
      </c>
      <c r="CP419" s="38">
        <f t="shared" si="55"/>
        <v>0</v>
      </c>
      <c r="CQ419" s="35">
        <f t="shared" si="56"/>
        <v>0</v>
      </c>
      <c r="CR419" s="36">
        <f t="shared" si="57"/>
        <v>0</v>
      </c>
      <c r="CS419" s="37">
        <f t="shared" si="58"/>
        <v>0</v>
      </c>
      <c r="CT419" s="38">
        <f t="shared" si="59"/>
        <v>0</v>
      </c>
      <c r="CU419" s="39">
        <f t="shared" si="60"/>
        <v>0</v>
      </c>
      <c r="CV419" s="34" t="str">
        <f>IF(CU419=0,"",
IF(SUM($CU$414:CU419)=1,CW419,
IF($CU$454&gt;SUM($CU$414:CU419),_xlfn.CONCAT(", ",CW419),
IF($CU$454=SUM($CU$414:CU419),_xlfn.CONCAT(" y ",CW419)))))</f>
        <v/>
      </c>
      <c r="CW419" s="414" t="s">
        <v>652</v>
      </c>
      <c r="CX419" s="414"/>
      <c r="CY419" s="414"/>
      <c r="DA419" s="41">
        <f t="shared" si="61"/>
        <v>0</v>
      </c>
      <c r="DB419" s="41">
        <f t="shared" si="62"/>
        <v>0</v>
      </c>
      <c r="DC419" s="41">
        <f t="shared" si="63"/>
        <v>0</v>
      </c>
      <c r="DD419" s="41">
        <f t="shared" si="64"/>
        <v>0</v>
      </c>
      <c r="DE419" s="41">
        <f t="shared" si="65"/>
        <v>0</v>
      </c>
      <c r="DF419" s="41">
        <f t="shared" si="66"/>
        <v>0</v>
      </c>
      <c r="DG419" s="41">
        <f t="shared" si="67"/>
        <v>0</v>
      </c>
      <c r="DH419" s="41">
        <f t="shared" si="68"/>
        <v>0</v>
      </c>
      <c r="DI419" s="41">
        <f t="shared" si="69"/>
        <v>0</v>
      </c>
      <c r="DJ419" s="41">
        <f t="shared" si="70"/>
        <v>0</v>
      </c>
      <c r="DK419" s="41">
        <f t="shared" si="71"/>
        <v>0</v>
      </c>
      <c r="DL419" s="41">
        <f t="shared" si="72"/>
        <v>0</v>
      </c>
      <c r="DM419" s="41">
        <f t="shared" si="73"/>
        <v>0</v>
      </c>
      <c r="DN419" s="41">
        <f t="shared" si="74"/>
        <v>0</v>
      </c>
      <c r="DO419" s="41">
        <f t="shared" si="75"/>
        <v>0</v>
      </c>
      <c r="DP419" s="41">
        <f t="shared" si="76"/>
        <v>0</v>
      </c>
      <c r="DQ419" s="41">
        <f t="shared" si="77"/>
        <v>0</v>
      </c>
      <c r="DR419" s="41">
        <f t="shared" si="78"/>
        <v>0</v>
      </c>
      <c r="DS419" s="41">
        <f t="shared" si="79"/>
        <v>0</v>
      </c>
      <c r="DT419" s="41">
        <f t="shared" si="80"/>
        <v>0</v>
      </c>
      <c r="DU419" s="41">
        <f t="shared" si="81"/>
        <v>0</v>
      </c>
      <c r="DV419" s="41">
        <f t="shared" si="82"/>
        <v>0</v>
      </c>
      <c r="DW419" s="41">
        <f t="shared" si="83"/>
        <v>0</v>
      </c>
      <c r="DX419" s="41">
        <f t="shared" si="84"/>
        <v>0</v>
      </c>
    </row>
    <row r="420" spans="1:128" ht="15" customHeight="1">
      <c r="A420" s="159"/>
      <c r="B420" s="7"/>
      <c r="C420" s="588"/>
      <c r="D420" s="414" t="s">
        <v>1427</v>
      </c>
      <c r="E420" s="414"/>
      <c r="F420" s="414"/>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E420"/>
      <c r="AG420">
        <f t="shared" si="42"/>
        <v>0</v>
      </c>
      <c r="AH420">
        <f t="shared" si="43"/>
        <v>0</v>
      </c>
      <c r="BG420" s="336" cm="1">
        <f t="array" ref="BG420">IF(OR(G420={"NS","NA"},$C$336={"NS","NA"}),0,IF(G420&lt;=$C$336,0,1))</f>
        <v>0</v>
      </c>
      <c r="BH420" s="336" cm="1">
        <f t="array" ref="BH420">IF(OR(H420={"NS","NA"},$E$336={"NS","NA"}),0,IF(H420&lt;=$E$336,0,1))</f>
        <v>0</v>
      </c>
      <c r="BI420" s="336" cm="1">
        <f t="array" ref="BI420">IF(OR(I420={"NS","NA"},$G$336={"NS","NA"}),0,IF(I420&lt;=$G$336,0,1))</f>
        <v>0</v>
      </c>
      <c r="BJ420" s="336" cm="1">
        <f t="array" ref="BJ420">IF(OR(J420={"NS","NA"},$I$336={"NS","NA"}),0,IF(J420&lt;=$I$336,0,1))</f>
        <v>0</v>
      </c>
      <c r="BK420" s="336" cm="1">
        <f t="array" ref="BK420">IF(OR(K420={"NS","NA"},K$336={"NS","NA"}),0,IF(K420&lt;=K$336,0,1))</f>
        <v>0</v>
      </c>
      <c r="BL420" s="336" cm="1">
        <f t="array" ref="BL420">IF(OR(L420={"NS","NA"},L$336={"NS","NA"}),0,IF(L420&lt;=L$336,0,1))</f>
        <v>0</v>
      </c>
      <c r="BM420" s="336" cm="1">
        <f t="array" ref="BM420">IF(OR(M420={"NS","NA"},M$336={"NS","NA"}),0,IF(M420&lt;=M$336,0,1))</f>
        <v>0</v>
      </c>
      <c r="BN420" s="336" cm="1">
        <f t="array" ref="BN420">IF(OR(N420={"NS","NA"},N$336={"NS","NA"}),0,IF(N420&lt;=N$336,0,1))</f>
        <v>0</v>
      </c>
      <c r="BO420" s="336" cm="1">
        <f t="array" ref="BO420">IF(OR(O420={"NS","NA"},O$336={"NS","NA"}),0,IF(O420&lt;=O$336,0,1))</f>
        <v>0</v>
      </c>
      <c r="BP420" s="336" cm="1">
        <f t="array" ref="BP420">IF(OR(P420={"NS","NA"},P$336={"NS","NA"}),0,IF(P420&lt;=P$336,0,1))</f>
        <v>0</v>
      </c>
      <c r="BQ420" s="336" cm="1">
        <f t="array" ref="BQ420">IF(OR(Q420={"NS","NA"},Q$336={"NS","NA"}),0,IF(Q420&lt;=Q$336,0,1))</f>
        <v>0</v>
      </c>
      <c r="BR420" s="336" cm="1">
        <f t="array" ref="BR420">IF(OR(R420={"NS","NA"},R$336={"NS","NA"}),0,IF(R420&lt;=R$336,0,1))</f>
        <v>0</v>
      </c>
      <c r="BS420" s="336" cm="1">
        <f t="array" ref="BS420">IF(OR(S420={"NS","NA"},S$336={"NS","NA"}),0,IF(S420&lt;=S$336,0,1))</f>
        <v>0</v>
      </c>
      <c r="BT420" s="336" cm="1">
        <f t="array" ref="BT420">IF(OR(T420={"NS","NA"},T$336={"NS","NA"}),0,IF(T420&lt;=T$336,0,1))</f>
        <v>0</v>
      </c>
      <c r="BU420" s="336" cm="1">
        <f t="array" ref="BU420">IF(OR(U420={"NS","NA"},U$336={"NS","NA"}),0,IF(U420&lt;=U$336,0,1))</f>
        <v>0</v>
      </c>
      <c r="BV420" s="336" cm="1">
        <f t="array" ref="BV420">IF(OR(V420={"NS","NA"},V$336={"NS","NA"}),0,IF(V420&lt;=V$336,0,1))</f>
        <v>0</v>
      </c>
      <c r="BW420" s="336" cm="1">
        <f t="array" ref="BW420">IF(OR(W420={"NS","NA"},W$336={"NS","NA"}),0,IF(W420&lt;=W$336,0,1))</f>
        <v>0</v>
      </c>
      <c r="BX420" s="336" cm="1">
        <f t="array" ref="BX420">IF(OR(X420={"NS","NA"},X$336={"NS","NA"}),0,IF(X420&lt;=X$336,0,1))</f>
        <v>0</v>
      </c>
      <c r="BY420" s="336" cm="1">
        <f t="array" ref="BY420">IF(OR(Y420={"NS","NA"},Y$336={"NS","NA"}),0,IF(Y420&lt;=Y$336,0,1))</f>
        <v>0</v>
      </c>
      <c r="BZ420" s="336" cm="1">
        <f t="array" ref="BZ420">IF(OR(Z420={"NS","NA"},Z$336={"NS","NA"}),0,IF(Z420&lt;=Z$336,0,1))</f>
        <v>0</v>
      </c>
      <c r="CA420" s="336" cm="1">
        <f t="array" ref="CA420">IF(OR(AA420={"NS","NA"},AA$336={"NS","NA"}),0,IF(AA420&lt;=AA$336,0,1))</f>
        <v>0</v>
      </c>
      <c r="CB420" s="336" cm="1">
        <f t="array" ref="CB420">IF(OR(AB420={"NS","NA"},AB$336={"NS","NA"}),0,IF(AB420&lt;=AB$336,0,1))</f>
        <v>0</v>
      </c>
      <c r="CC420" s="336" cm="1">
        <f t="array" ref="CC420">IF(OR(AC420={"NS","NA"},AC$336={"NS","NA"}),0,IF(AC420&lt;=AC$336,0,1))</f>
        <v>0</v>
      </c>
      <c r="CD420" s="336" cm="1">
        <f t="array" ref="CD420">IF(OR(AD420={"NS","NA"},AD$336={"NS","NA"}),0,IF(AD420&lt;=AD$336,0,1))</f>
        <v>0</v>
      </c>
      <c r="CE420" s="35">
        <f t="shared" si="44"/>
        <v>0</v>
      </c>
      <c r="CF420" s="36">
        <f t="shared" si="45"/>
        <v>0</v>
      </c>
      <c r="CG420" s="37">
        <f t="shared" si="46"/>
        <v>0</v>
      </c>
      <c r="CH420" s="38">
        <f t="shared" si="47"/>
        <v>0</v>
      </c>
      <c r="CI420" s="35">
        <f t="shared" si="48"/>
        <v>0</v>
      </c>
      <c r="CJ420" s="36">
        <f t="shared" si="49"/>
        <v>0</v>
      </c>
      <c r="CK420" s="37">
        <f t="shared" si="50"/>
        <v>0</v>
      </c>
      <c r="CL420" s="38">
        <f t="shared" si="51"/>
        <v>0</v>
      </c>
      <c r="CM420" s="35">
        <f t="shared" si="52"/>
        <v>0</v>
      </c>
      <c r="CN420" s="36">
        <f t="shared" si="53"/>
        <v>0</v>
      </c>
      <c r="CO420" s="37">
        <f t="shared" si="54"/>
        <v>0</v>
      </c>
      <c r="CP420" s="38">
        <f t="shared" si="55"/>
        <v>0</v>
      </c>
      <c r="CQ420" s="35">
        <f t="shared" si="56"/>
        <v>0</v>
      </c>
      <c r="CR420" s="36">
        <f t="shared" si="57"/>
        <v>0</v>
      </c>
      <c r="CS420" s="37">
        <f t="shared" si="58"/>
        <v>0</v>
      </c>
      <c r="CT420" s="38">
        <f t="shared" si="59"/>
        <v>0</v>
      </c>
      <c r="CU420" s="39">
        <f t="shared" si="60"/>
        <v>0</v>
      </c>
      <c r="CV420" s="34" t="str">
        <f>IF(CU420=0,"",
IF(SUM($CU$414:CU420)=1,CW420,
IF($CU$454&gt;SUM($CU$414:CU420),_xlfn.CONCAT(", ",CW420),
IF($CU$454=SUM($CU$414:CU420),_xlfn.CONCAT(" y ",CW420)))))</f>
        <v/>
      </c>
      <c r="CW420" s="414" t="s">
        <v>1427</v>
      </c>
      <c r="CX420" s="414"/>
      <c r="CY420" s="414"/>
      <c r="DA420" s="41">
        <f t="shared" si="61"/>
        <v>0</v>
      </c>
      <c r="DB420" s="41">
        <f t="shared" si="62"/>
        <v>0</v>
      </c>
      <c r="DC420" s="41">
        <f t="shared" si="63"/>
        <v>0</v>
      </c>
      <c r="DD420" s="41">
        <f t="shared" si="64"/>
        <v>0</v>
      </c>
      <c r="DE420" s="41">
        <f t="shared" si="65"/>
        <v>0</v>
      </c>
      <c r="DF420" s="41">
        <f t="shared" si="66"/>
        <v>0</v>
      </c>
      <c r="DG420" s="41">
        <f t="shared" si="67"/>
        <v>0</v>
      </c>
      <c r="DH420" s="41">
        <f t="shared" si="68"/>
        <v>0</v>
      </c>
      <c r="DI420" s="41">
        <f t="shared" si="69"/>
        <v>0</v>
      </c>
      <c r="DJ420" s="41">
        <f t="shared" si="70"/>
        <v>0</v>
      </c>
      <c r="DK420" s="41">
        <f t="shared" si="71"/>
        <v>0</v>
      </c>
      <c r="DL420" s="41">
        <f t="shared" si="72"/>
        <v>0</v>
      </c>
      <c r="DM420" s="41">
        <f t="shared" si="73"/>
        <v>0</v>
      </c>
      <c r="DN420" s="41">
        <f t="shared" si="74"/>
        <v>0</v>
      </c>
      <c r="DO420" s="41">
        <f t="shared" si="75"/>
        <v>0</v>
      </c>
      <c r="DP420" s="41">
        <f t="shared" si="76"/>
        <v>0</v>
      </c>
      <c r="DQ420" s="41">
        <f t="shared" si="77"/>
        <v>0</v>
      </c>
      <c r="DR420" s="41">
        <f t="shared" si="78"/>
        <v>0</v>
      </c>
      <c r="DS420" s="41">
        <f t="shared" si="79"/>
        <v>0</v>
      </c>
      <c r="DT420" s="41">
        <f t="shared" si="80"/>
        <v>0</v>
      </c>
      <c r="DU420" s="41">
        <f t="shared" si="81"/>
        <v>0</v>
      </c>
      <c r="DV420" s="41">
        <f t="shared" si="82"/>
        <v>0</v>
      </c>
      <c r="DW420" s="41">
        <f t="shared" si="83"/>
        <v>0</v>
      </c>
      <c r="DX420" s="41">
        <f t="shared" si="84"/>
        <v>0</v>
      </c>
    </row>
    <row r="421" spans="1:128" ht="15" customHeight="1">
      <c r="A421" s="159"/>
      <c r="B421" s="7"/>
      <c r="C421" s="588"/>
      <c r="D421" s="414" t="s">
        <v>1429</v>
      </c>
      <c r="E421" s="414"/>
      <c r="F421" s="414"/>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E421"/>
      <c r="AG421">
        <f t="shared" si="42"/>
        <v>0</v>
      </c>
      <c r="AH421">
        <f t="shared" si="43"/>
        <v>0</v>
      </c>
      <c r="BG421" s="336" cm="1">
        <f t="array" ref="BG421">IF(OR(G421={"NS","NA"},$C$336={"NS","NA"}),0,IF(G421&lt;=$C$336,0,1))</f>
        <v>0</v>
      </c>
      <c r="BH421" s="336" cm="1">
        <f t="array" ref="BH421">IF(OR(H421={"NS","NA"},$E$336={"NS","NA"}),0,IF(H421&lt;=$E$336,0,1))</f>
        <v>0</v>
      </c>
      <c r="BI421" s="336" cm="1">
        <f t="array" ref="BI421">IF(OR(I421={"NS","NA"},$G$336={"NS","NA"}),0,IF(I421&lt;=$G$336,0,1))</f>
        <v>0</v>
      </c>
      <c r="BJ421" s="336" cm="1">
        <f t="array" ref="BJ421">IF(OR(J421={"NS","NA"},$I$336={"NS","NA"}),0,IF(J421&lt;=$I$336,0,1))</f>
        <v>0</v>
      </c>
      <c r="BK421" s="336" cm="1">
        <f t="array" ref="BK421">IF(OR(K421={"NS","NA"},K$336={"NS","NA"}),0,IF(K421&lt;=K$336,0,1))</f>
        <v>0</v>
      </c>
      <c r="BL421" s="336" cm="1">
        <f t="array" ref="BL421">IF(OR(L421={"NS","NA"},L$336={"NS","NA"}),0,IF(L421&lt;=L$336,0,1))</f>
        <v>0</v>
      </c>
      <c r="BM421" s="336" cm="1">
        <f t="array" ref="BM421">IF(OR(M421={"NS","NA"},M$336={"NS","NA"}),0,IF(M421&lt;=M$336,0,1))</f>
        <v>0</v>
      </c>
      <c r="BN421" s="336" cm="1">
        <f t="array" ref="BN421">IF(OR(N421={"NS","NA"},N$336={"NS","NA"}),0,IF(N421&lt;=N$336,0,1))</f>
        <v>0</v>
      </c>
      <c r="BO421" s="336" cm="1">
        <f t="array" ref="BO421">IF(OR(O421={"NS","NA"},O$336={"NS","NA"}),0,IF(O421&lt;=O$336,0,1))</f>
        <v>0</v>
      </c>
      <c r="BP421" s="336" cm="1">
        <f t="array" ref="BP421">IF(OR(P421={"NS","NA"},P$336={"NS","NA"}),0,IF(P421&lt;=P$336,0,1))</f>
        <v>0</v>
      </c>
      <c r="BQ421" s="336" cm="1">
        <f t="array" ref="BQ421">IF(OR(Q421={"NS","NA"},Q$336={"NS","NA"}),0,IF(Q421&lt;=Q$336,0,1))</f>
        <v>0</v>
      </c>
      <c r="BR421" s="336" cm="1">
        <f t="array" ref="BR421">IF(OR(R421={"NS","NA"},R$336={"NS","NA"}),0,IF(R421&lt;=R$336,0,1))</f>
        <v>0</v>
      </c>
      <c r="BS421" s="336" cm="1">
        <f t="array" ref="BS421">IF(OR(S421={"NS","NA"},S$336={"NS","NA"}),0,IF(S421&lt;=S$336,0,1))</f>
        <v>0</v>
      </c>
      <c r="BT421" s="336" cm="1">
        <f t="array" ref="BT421">IF(OR(T421={"NS","NA"},T$336={"NS","NA"}),0,IF(T421&lt;=T$336,0,1))</f>
        <v>0</v>
      </c>
      <c r="BU421" s="336" cm="1">
        <f t="array" ref="BU421">IF(OR(U421={"NS","NA"},U$336={"NS","NA"}),0,IF(U421&lt;=U$336,0,1))</f>
        <v>0</v>
      </c>
      <c r="BV421" s="336" cm="1">
        <f t="array" ref="BV421">IF(OR(V421={"NS","NA"},V$336={"NS","NA"}),0,IF(V421&lt;=V$336,0,1))</f>
        <v>0</v>
      </c>
      <c r="BW421" s="336" cm="1">
        <f t="array" ref="BW421">IF(OR(W421={"NS","NA"},W$336={"NS","NA"}),0,IF(W421&lt;=W$336,0,1))</f>
        <v>0</v>
      </c>
      <c r="BX421" s="336" cm="1">
        <f t="array" ref="BX421">IF(OR(X421={"NS","NA"},X$336={"NS","NA"}),0,IF(X421&lt;=X$336,0,1))</f>
        <v>0</v>
      </c>
      <c r="BY421" s="336" cm="1">
        <f t="array" ref="BY421">IF(OR(Y421={"NS","NA"},Y$336={"NS","NA"}),0,IF(Y421&lt;=Y$336,0,1))</f>
        <v>0</v>
      </c>
      <c r="BZ421" s="336" cm="1">
        <f t="array" ref="BZ421">IF(OR(Z421={"NS","NA"},Z$336={"NS","NA"}),0,IF(Z421&lt;=Z$336,0,1))</f>
        <v>0</v>
      </c>
      <c r="CA421" s="336" cm="1">
        <f t="array" ref="CA421">IF(OR(AA421={"NS","NA"},AA$336={"NS","NA"}),0,IF(AA421&lt;=AA$336,0,1))</f>
        <v>0</v>
      </c>
      <c r="CB421" s="336" cm="1">
        <f t="array" ref="CB421">IF(OR(AB421={"NS","NA"},AB$336={"NS","NA"}),0,IF(AB421&lt;=AB$336,0,1))</f>
        <v>0</v>
      </c>
      <c r="CC421" s="336" cm="1">
        <f t="array" ref="CC421">IF(OR(AC421={"NS","NA"},AC$336={"NS","NA"}),0,IF(AC421&lt;=AC$336,0,1))</f>
        <v>0</v>
      </c>
      <c r="CD421" s="336" cm="1">
        <f t="array" ref="CD421">IF(OR(AD421={"NS","NA"},AD$336={"NS","NA"}),0,IF(AD421&lt;=AD$336,0,1))</f>
        <v>0</v>
      </c>
      <c r="CE421" s="35">
        <f t="shared" si="44"/>
        <v>0</v>
      </c>
      <c r="CF421" s="36">
        <f t="shared" si="45"/>
        <v>0</v>
      </c>
      <c r="CG421" s="37">
        <f t="shared" si="46"/>
        <v>0</v>
      </c>
      <c r="CH421" s="38">
        <f t="shared" si="47"/>
        <v>0</v>
      </c>
      <c r="CI421" s="35">
        <f t="shared" si="48"/>
        <v>0</v>
      </c>
      <c r="CJ421" s="36">
        <f t="shared" si="49"/>
        <v>0</v>
      </c>
      <c r="CK421" s="37">
        <f t="shared" si="50"/>
        <v>0</v>
      </c>
      <c r="CL421" s="38">
        <f t="shared" si="51"/>
        <v>0</v>
      </c>
      <c r="CM421" s="35">
        <f t="shared" si="52"/>
        <v>0</v>
      </c>
      <c r="CN421" s="36">
        <f t="shared" si="53"/>
        <v>0</v>
      </c>
      <c r="CO421" s="37">
        <f t="shared" si="54"/>
        <v>0</v>
      </c>
      <c r="CP421" s="38">
        <f t="shared" si="55"/>
        <v>0</v>
      </c>
      <c r="CQ421" s="35">
        <f t="shared" si="56"/>
        <v>0</v>
      </c>
      <c r="CR421" s="36">
        <f t="shared" si="57"/>
        <v>0</v>
      </c>
      <c r="CS421" s="37">
        <f t="shared" si="58"/>
        <v>0</v>
      </c>
      <c r="CT421" s="38">
        <f t="shared" si="59"/>
        <v>0</v>
      </c>
      <c r="CU421" s="39">
        <f t="shared" si="60"/>
        <v>0</v>
      </c>
      <c r="CV421" s="34" t="str">
        <f>IF(CU421=0,"",
IF(SUM($CU$414:CU421)=1,CW421,
IF($CU$454&gt;SUM($CU$414:CU421),_xlfn.CONCAT(", ",CW421),
IF($CU$454=SUM($CU$414:CU421),_xlfn.CONCAT(" y ",CW421)))))</f>
        <v/>
      </c>
      <c r="CW421" s="414" t="s">
        <v>1429</v>
      </c>
      <c r="CX421" s="414"/>
      <c r="CY421" s="414"/>
      <c r="DA421" s="41">
        <f t="shared" si="61"/>
        <v>0</v>
      </c>
      <c r="DB421" s="41">
        <f t="shared" si="62"/>
        <v>0</v>
      </c>
      <c r="DC421" s="41">
        <f t="shared" si="63"/>
        <v>0</v>
      </c>
      <c r="DD421" s="41">
        <f t="shared" si="64"/>
        <v>0</v>
      </c>
      <c r="DE421" s="41">
        <f t="shared" si="65"/>
        <v>0</v>
      </c>
      <c r="DF421" s="41">
        <f t="shared" si="66"/>
        <v>0</v>
      </c>
      <c r="DG421" s="41">
        <f t="shared" si="67"/>
        <v>0</v>
      </c>
      <c r="DH421" s="41">
        <f t="shared" si="68"/>
        <v>0</v>
      </c>
      <c r="DI421" s="41">
        <f t="shared" si="69"/>
        <v>0</v>
      </c>
      <c r="DJ421" s="41">
        <f t="shared" si="70"/>
        <v>0</v>
      </c>
      <c r="DK421" s="41">
        <f t="shared" si="71"/>
        <v>0</v>
      </c>
      <c r="DL421" s="41">
        <f t="shared" si="72"/>
        <v>0</v>
      </c>
      <c r="DM421" s="41">
        <f t="shared" si="73"/>
        <v>0</v>
      </c>
      <c r="DN421" s="41">
        <f t="shared" si="74"/>
        <v>0</v>
      </c>
      <c r="DO421" s="41">
        <f t="shared" si="75"/>
        <v>0</v>
      </c>
      <c r="DP421" s="41">
        <f t="shared" si="76"/>
        <v>0</v>
      </c>
      <c r="DQ421" s="41">
        <f t="shared" si="77"/>
        <v>0</v>
      </c>
      <c r="DR421" s="41">
        <f t="shared" si="78"/>
        <v>0</v>
      </c>
      <c r="DS421" s="41">
        <f t="shared" si="79"/>
        <v>0</v>
      </c>
      <c r="DT421" s="41">
        <f t="shared" si="80"/>
        <v>0</v>
      </c>
      <c r="DU421" s="41">
        <f t="shared" si="81"/>
        <v>0</v>
      </c>
      <c r="DV421" s="41">
        <f t="shared" si="82"/>
        <v>0</v>
      </c>
      <c r="DW421" s="41">
        <f t="shared" si="83"/>
        <v>0</v>
      </c>
      <c r="DX421" s="41">
        <f t="shared" si="84"/>
        <v>0</v>
      </c>
    </row>
    <row r="422" spans="1:128" ht="15" customHeight="1">
      <c r="A422" s="159"/>
      <c r="B422" s="7"/>
      <c r="C422" s="588"/>
      <c r="D422" s="414" t="s">
        <v>1431</v>
      </c>
      <c r="E422" s="414"/>
      <c r="F422" s="414"/>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E422"/>
      <c r="AG422">
        <f t="shared" si="42"/>
        <v>0</v>
      </c>
      <c r="AH422">
        <f t="shared" si="43"/>
        <v>0</v>
      </c>
      <c r="BG422" s="336" cm="1">
        <f t="array" ref="BG422">IF(OR(G422={"NS","NA"},$C$336={"NS","NA"}),0,IF(G422&lt;=$C$336,0,1))</f>
        <v>0</v>
      </c>
      <c r="BH422" s="336" cm="1">
        <f t="array" ref="BH422">IF(OR(H422={"NS","NA"},$E$336={"NS","NA"}),0,IF(H422&lt;=$E$336,0,1))</f>
        <v>0</v>
      </c>
      <c r="BI422" s="336" cm="1">
        <f t="array" ref="BI422">IF(OR(I422={"NS","NA"},$G$336={"NS","NA"}),0,IF(I422&lt;=$G$336,0,1))</f>
        <v>0</v>
      </c>
      <c r="BJ422" s="336" cm="1">
        <f t="array" ref="BJ422">IF(OR(J422={"NS","NA"},$I$336={"NS","NA"}),0,IF(J422&lt;=$I$336,0,1))</f>
        <v>0</v>
      </c>
      <c r="BK422" s="336" cm="1">
        <f t="array" ref="BK422">IF(OR(K422={"NS","NA"},K$336={"NS","NA"}),0,IF(K422&lt;=K$336,0,1))</f>
        <v>0</v>
      </c>
      <c r="BL422" s="336" cm="1">
        <f t="array" ref="BL422">IF(OR(L422={"NS","NA"},L$336={"NS","NA"}),0,IF(L422&lt;=L$336,0,1))</f>
        <v>0</v>
      </c>
      <c r="BM422" s="336" cm="1">
        <f t="array" ref="BM422">IF(OR(M422={"NS","NA"},M$336={"NS","NA"}),0,IF(M422&lt;=M$336,0,1))</f>
        <v>0</v>
      </c>
      <c r="BN422" s="336" cm="1">
        <f t="array" ref="BN422">IF(OR(N422={"NS","NA"},N$336={"NS","NA"}),0,IF(N422&lt;=N$336,0,1))</f>
        <v>0</v>
      </c>
      <c r="BO422" s="336" cm="1">
        <f t="array" ref="BO422">IF(OR(O422={"NS","NA"},O$336={"NS","NA"}),0,IF(O422&lt;=O$336,0,1))</f>
        <v>0</v>
      </c>
      <c r="BP422" s="336" cm="1">
        <f t="array" ref="BP422">IF(OR(P422={"NS","NA"},P$336={"NS","NA"}),0,IF(P422&lt;=P$336,0,1))</f>
        <v>0</v>
      </c>
      <c r="BQ422" s="336" cm="1">
        <f t="array" ref="BQ422">IF(OR(Q422={"NS","NA"},Q$336={"NS","NA"}),0,IF(Q422&lt;=Q$336,0,1))</f>
        <v>0</v>
      </c>
      <c r="BR422" s="336" cm="1">
        <f t="array" ref="BR422">IF(OR(R422={"NS","NA"},R$336={"NS","NA"}),0,IF(R422&lt;=R$336,0,1))</f>
        <v>0</v>
      </c>
      <c r="BS422" s="336" cm="1">
        <f t="array" ref="BS422">IF(OR(S422={"NS","NA"},S$336={"NS","NA"}),0,IF(S422&lt;=S$336,0,1))</f>
        <v>0</v>
      </c>
      <c r="BT422" s="336" cm="1">
        <f t="array" ref="BT422">IF(OR(T422={"NS","NA"},T$336={"NS","NA"}),0,IF(T422&lt;=T$336,0,1))</f>
        <v>0</v>
      </c>
      <c r="BU422" s="336" cm="1">
        <f t="array" ref="BU422">IF(OR(U422={"NS","NA"},U$336={"NS","NA"}),0,IF(U422&lt;=U$336,0,1))</f>
        <v>0</v>
      </c>
      <c r="BV422" s="336" cm="1">
        <f t="array" ref="BV422">IF(OR(V422={"NS","NA"},V$336={"NS","NA"}),0,IF(V422&lt;=V$336,0,1))</f>
        <v>0</v>
      </c>
      <c r="BW422" s="336" cm="1">
        <f t="array" ref="BW422">IF(OR(W422={"NS","NA"},W$336={"NS","NA"}),0,IF(W422&lt;=W$336,0,1))</f>
        <v>0</v>
      </c>
      <c r="BX422" s="336" cm="1">
        <f t="array" ref="BX422">IF(OR(X422={"NS","NA"},X$336={"NS","NA"}),0,IF(X422&lt;=X$336,0,1))</f>
        <v>0</v>
      </c>
      <c r="BY422" s="336" cm="1">
        <f t="array" ref="BY422">IF(OR(Y422={"NS","NA"},Y$336={"NS","NA"}),0,IF(Y422&lt;=Y$336,0,1))</f>
        <v>0</v>
      </c>
      <c r="BZ422" s="336" cm="1">
        <f t="array" ref="BZ422">IF(OR(Z422={"NS","NA"},Z$336={"NS","NA"}),0,IF(Z422&lt;=Z$336,0,1))</f>
        <v>0</v>
      </c>
      <c r="CA422" s="336" cm="1">
        <f t="array" ref="CA422">IF(OR(AA422={"NS","NA"},AA$336={"NS","NA"}),0,IF(AA422&lt;=AA$336,0,1))</f>
        <v>0</v>
      </c>
      <c r="CB422" s="336" cm="1">
        <f t="array" ref="CB422">IF(OR(AB422={"NS","NA"},AB$336={"NS","NA"}),0,IF(AB422&lt;=AB$336,0,1))</f>
        <v>0</v>
      </c>
      <c r="CC422" s="336" cm="1">
        <f t="array" ref="CC422">IF(OR(AC422={"NS","NA"},AC$336={"NS","NA"}),0,IF(AC422&lt;=AC$336,0,1))</f>
        <v>0</v>
      </c>
      <c r="CD422" s="336" cm="1">
        <f t="array" ref="CD422">IF(OR(AD422={"NS","NA"},AD$336={"NS","NA"}),0,IF(AD422&lt;=AD$336,0,1))</f>
        <v>0</v>
      </c>
      <c r="CE422" s="35">
        <f t="shared" si="44"/>
        <v>0</v>
      </c>
      <c r="CF422" s="36">
        <f t="shared" si="45"/>
        <v>0</v>
      </c>
      <c r="CG422" s="37">
        <f t="shared" si="46"/>
        <v>0</v>
      </c>
      <c r="CH422" s="38">
        <f t="shared" si="47"/>
        <v>0</v>
      </c>
      <c r="CI422" s="35">
        <f t="shared" si="48"/>
        <v>0</v>
      </c>
      <c r="CJ422" s="36">
        <f t="shared" si="49"/>
        <v>0</v>
      </c>
      <c r="CK422" s="37">
        <f t="shared" si="50"/>
        <v>0</v>
      </c>
      <c r="CL422" s="38">
        <f t="shared" si="51"/>
        <v>0</v>
      </c>
      <c r="CM422" s="35">
        <f t="shared" si="52"/>
        <v>0</v>
      </c>
      <c r="CN422" s="36">
        <f t="shared" si="53"/>
        <v>0</v>
      </c>
      <c r="CO422" s="37">
        <f t="shared" si="54"/>
        <v>0</v>
      </c>
      <c r="CP422" s="38">
        <f t="shared" si="55"/>
        <v>0</v>
      </c>
      <c r="CQ422" s="35">
        <f t="shared" si="56"/>
        <v>0</v>
      </c>
      <c r="CR422" s="36">
        <f t="shared" si="57"/>
        <v>0</v>
      </c>
      <c r="CS422" s="37">
        <f t="shared" si="58"/>
        <v>0</v>
      </c>
      <c r="CT422" s="38">
        <f t="shared" si="59"/>
        <v>0</v>
      </c>
      <c r="CU422" s="39">
        <f t="shared" si="60"/>
        <v>0</v>
      </c>
      <c r="CV422" s="34" t="str">
        <f>IF(CU422=0,"",
IF(SUM($CU$414:CU422)=1,CW422,
IF($CU$454&gt;SUM($CU$414:CU422),_xlfn.CONCAT(", ",CW422),
IF($CU$454=SUM($CU$414:CU422),_xlfn.CONCAT(" y ",CW422)))))</f>
        <v/>
      </c>
      <c r="CW422" s="414" t="s">
        <v>1431</v>
      </c>
      <c r="CX422" s="414"/>
      <c r="CY422" s="414"/>
      <c r="DA422" s="41">
        <f t="shared" si="61"/>
        <v>0</v>
      </c>
      <c r="DB422" s="41">
        <f t="shared" si="62"/>
        <v>0</v>
      </c>
      <c r="DC422" s="41">
        <f t="shared" si="63"/>
        <v>0</v>
      </c>
      <c r="DD422" s="41">
        <f t="shared" si="64"/>
        <v>0</v>
      </c>
      <c r="DE422" s="41">
        <f t="shared" si="65"/>
        <v>0</v>
      </c>
      <c r="DF422" s="41">
        <f t="shared" si="66"/>
        <v>0</v>
      </c>
      <c r="DG422" s="41">
        <f t="shared" si="67"/>
        <v>0</v>
      </c>
      <c r="DH422" s="41">
        <f t="shared" si="68"/>
        <v>0</v>
      </c>
      <c r="DI422" s="41">
        <f t="shared" si="69"/>
        <v>0</v>
      </c>
      <c r="DJ422" s="41">
        <f t="shared" si="70"/>
        <v>0</v>
      </c>
      <c r="DK422" s="41">
        <f t="shared" si="71"/>
        <v>0</v>
      </c>
      <c r="DL422" s="41">
        <f t="shared" si="72"/>
        <v>0</v>
      </c>
      <c r="DM422" s="41">
        <f t="shared" si="73"/>
        <v>0</v>
      </c>
      <c r="DN422" s="41">
        <f t="shared" si="74"/>
        <v>0</v>
      </c>
      <c r="DO422" s="41">
        <f t="shared" si="75"/>
        <v>0</v>
      </c>
      <c r="DP422" s="41">
        <f t="shared" si="76"/>
        <v>0</v>
      </c>
      <c r="DQ422" s="41">
        <f t="shared" si="77"/>
        <v>0</v>
      </c>
      <c r="DR422" s="41">
        <f t="shared" si="78"/>
        <v>0</v>
      </c>
      <c r="DS422" s="41">
        <f t="shared" si="79"/>
        <v>0</v>
      </c>
      <c r="DT422" s="41">
        <f t="shared" si="80"/>
        <v>0</v>
      </c>
      <c r="DU422" s="41">
        <f t="shared" si="81"/>
        <v>0</v>
      </c>
      <c r="DV422" s="41">
        <f t="shared" si="82"/>
        <v>0</v>
      </c>
      <c r="DW422" s="41">
        <f t="shared" si="83"/>
        <v>0</v>
      </c>
      <c r="DX422" s="41">
        <f t="shared" si="84"/>
        <v>0</v>
      </c>
    </row>
    <row r="423" spans="1:128" ht="15" customHeight="1">
      <c r="A423" s="159"/>
      <c r="B423" s="7"/>
      <c r="C423" s="588"/>
      <c r="D423" s="414" t="s">
        <v>1433</v>
      </c>
      <c r="E423" s="414"/>
      <c r="F423" s="414"/>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c r="AG423">
        <f t="shared" si="42"/>
        <v>0</v>
      </c>
      <c r="AH423">
        <f t="shared" si="43"/>
        <v>0</v>
      </c>
      <c r="BG423" s="336" cm="1">
        <f t="array" ref="BG423">IF(OR(G423={"NS","NA"},$C$336={"NS","NA"}),0,IF(G423&lt;=$C$336,0,1))</f>
        <v>0</v>
      </c>
      <c r="BH423" s="336" cm="1">
        <f t="array" ref="BH423">IF(OR(H423={"NS","NA"},$E$336={"NS","NA"}),0,IF(H423&lt;=$E$336,0,1))</f>
        <v>0</v>
      </c>
      <c r="BI423" s="336" cm="1">
        <f t="array" ref="BI423">IF(OR(I423={"NS","NA"},$G$336={"NS","NA"}),0,IF(I423&lt;=$G$336,0,1))</f>
        <v>0</v>
      </c>
      <c r="BJ423" s="336" cm="1">
        <f t="array" ref="BJ423">IF(OR(J423={"NS","NA"},$I$336={"NS","NA"}),0,IF(J423&lt;=$I$336,0,1))</f>
        <v>0</v>
      </c>
      <c r="BK423" s="336" cm="1">
        <f t="array" ref="BK423">IF(OR(K423={"NS","NA"},K$336={"NS","NA"}),0,IF(K423&lt;=K$336,0,1))</f>
        <v>0</v>
      </c>
      <c r="BL423" s="336" cm="1">
        <f t="array" ref="BL423">IF(OR(L423={"NS","NA"},L$336={"NS","NA"}),0,IF(L423&lt;=L$336,0,1))</f>
        <v>0</v>
      </c>
      <c r="BM423" s="336" cm="1">
        <f t="array" ref="BM423">IF(OR(M423={"NS","NA"},M$336={"NS","NA"}),0,IF(M423&lt;=M$336,0,1))</f>
        <v>0</v>
      </c>
      <c r="BN423" s="336" cm="1">
        <f t="array" ref="BN423">IF(OR(N423={"NS","NA"},N$336={"NS","NA"}),0,IF(N423&lt;=N$336,0,1))</f>
        <v>0</v>
      </c>
      <c r="BO423" s="336" cm="1">
        <f t="array" ref="BO423">IF(OR(O423={"NS","NA"},O$336={"NS","NA"}),0,IF(O423&lt;=O$336,0,1))</f>
        <v>0</v>
      </c>
      <c r="BP423" s="336" cm="1">
        <f t="array" ref="BP423">IF(OR(P423={"NS","NA"},P$336={"NS","NA"}),0,IF(P423&lt;=P$336,0,1))</f>
        <v>0</v>
      </c>
      <c r="BQ423" s="336" cm="1">
        <f t="array" ref="BQ423">IF(OR(Q423={"NS","NA"},Q$336={"NS","NA"}),0,IF(Q423&lt;=Q$336,0,1))</f>
        <v>0</v>
      </c>
      <c r="BR423" s="336" cm="1">
        <f t="array" ref="BR423">IF(OR(R423={"NS","NA"},R$336={"NS","NA"}),0,IF(R423&lt;=R$336,0,1))</f>
        <v>0</v>
      </c>
      <c r="BS423" s="336" cm="1">
        <f t="array" ref="BS423">IF(OR(S423={"NS","NA"},S$336={"NS","NA"}),0,IF(S423&lt;=S$336,0,1))</f>
        <v>0</v>
      </c>
      <c r="BT423" s="336" cm="1">
        <f t="array" ref="BT423">IF(OR(T423={"NS","NA"},T$336={"NS","NA"}),0,IF(T423&lt;=T$336,0,1))</f>
        <v>0</v>
      </c>
      <c r="BU423" s="336" cm="1">
        <f t="array" ref="BU423">IF(OR(U423={"NS","NA"},U$336={"NS","NA"}),0,IF(U423&lt;=U$336,0,1))</f>
        <v>0</v>
      </c>
      <c r="BV423" s="336" cm="1">
        <f t="array" ref="BV423">IF(OR(V423={"NS","NA"},V$336={"NS","NA"}),0,IF(V423&lt;=V$336,0,1))</f>
        <v>0</v>
      </c>
      <c r="BW423" s="336" cm="1">
        <f t="array" ref="BW423">IF(OR(W423={"NS","NA"},W$336={"NS","NA"}),0,IF(W423&lt;=W$336,0,1))</f>
        <v>0</v>
      </c>
      <c r="BX423" s="336" cm="1">
        <f t="array" ref="BX423">IF(OR(X423={"NS","NA"},X$336={"NS","NA"}),0,IF(X423&lt;=X$336,0,1))</f>
        <v>0</v>
      </c>
      <c r="BY423" s="336" cm="1">
        <f t="array" ref="BY423">IF(OR(Y423={"NS","NA"},Y$336={"NS","NA"}),0,IF(Y423&lt;=Y$336,0,1))</f>
        <v>0</v>
      </c>
      <c r="BZ423" s="336" cm="1">
        <f t="array" ref="BZ423">IF(OR(Z423={"NS","NA"},Z$336={"NS","NA"}),0,IF(Z423&lt;=Z$336,0,1))</f>
        <v>0</v>
      </c>
      <c r="CA423" s="336" cm="1">
        <f t="array" ref="CA423">IF(OR(AA423={"NS","NA"},AA$336={"NS","NA"}),0,IF(AA423&lt;=AA$336,0,1))</f>
        <v>0</v>
      </c>
      <c r="CB423" s="336" cm="1">
        <f t="array" ref="CB423">IF(OR(AB423={"NS","NA"},AB$336={"NS","NA"}),0,IF(AB423&lt;=AB$336,0,1))</f>
        <v>0</v>
      </c>
      <c r="CC423" s="336" cm="1">
        <f t="array" ref="CC423">IF(OR(AC423={"NS","NA"},AC$336={"NS","NA"}),0,IF(AC423&lt;=AC$336,0,1))</f>
        <v>0</v>
      </c>
      <c r="CD423" s="336" cm="1">
        <f t="array" ref="CD423">IF(OR(AD423={"NS","NA"},AD$336={"NS","NA"}),0,IF(AD423&lt;=AD$336,0,1))</f>
        <v>0</v>
      </c>
      <c r="CE423" s="35">
        <f t="shared" si="44"/>
        <v>0</v>
      </c>
      <c r="CF423" s="36">
        <f t="shared" si="45"/>
        <v>0</v>
      </c>
      <c r="CG423" s="37">
        <f t="shared" si="46"/>
        <v>0</v>
      </c>
      <c r="CH423" s="38">
        <f t="shared" si="47"/>
        <v>0</v>
      </c>
      <c r="CI423" s="35">
        <f t="shared" si="48"/>
        <v>0</v>
      </c>
      <c r="CJ423" s="36">
        <f t="shared" si="49"/>
        <v>0</v>
      </c>
      <c r="CK423" s="37">
        <f t="shared" si="50"/>
        <v>0</v>
      </c>
      <c r="CL423" s="38">
        <f t="shared" si="51"/>
        <v>0</v>
      </c>
      <c r="CM423" s="35">
        <f t="shared" si="52"/>
        <v>0</v>
      </c>
      <c r="CN423" s="36">
        <f t="shared" si="53"/>
        <v>0</v>
      </c>
      <c r="CO423" s="37">
        <f t="shared" si="54"/>
        <v>0</v>
      </c>
      <c r="CP423" s="38">
        <f t="shared" si="55"/>
        <v>0</v>
      </c>
      <c r="CQ423" s="35">
        <f t="shared" si="56"/>
        <v>0</v>
      </c>
      <c r="CR423" s="36">
        <f t="shared" si="57"/>
        <v>0</v>
      </c>
      <c r="CS423" s="37">
        <f t="shared" si="58"/>
        <v>0</v>
      </c>
      <c r="CT423" s="38">
        <f t="shared" si="59"/>
        <v>0</v>
      </c>
      <c r="CU423" s="39">
        <f t="shared" si="60"/>
        <v>0</v>
      </c>
      <c r="CV423" s="34" t="str">
        <f>IF(CU423=0,"",
IF(SUM($CU$414:CU423)=1,CW423,
IF($CU$454&gt;SUM($CU$414:CU423),_xlfn.CONCAT(", ",CW423),
IF($CU$454=SUM($CU$414:CU423),_xlfn.CONCAT(" y ",CW423)))))</f>
        <v/>
      </c>
      <c r="CW423" s="414" t="s">
        <v>1433</v>
      </c>
      <c r="CX423" s="414"/>
      <c r="CY423" s="414"/>
      <c r="DA423" s="41">
        <f t="shared" si="61"/>
        <v>0</v>
      </c>
      <c r="DB423" s="41">
        <f t="shared" si="62"/>
        <v>0</v>
      </c>
      <c r="DC423" s="41">
        <f t="shared" si="63"/>
        <v>0</v>
      </c>
      <c r="DD423" s="41">
        <f t="shared" si="64"/>
        <v>0</v>
      </c>
      <c r="DE423" s="41">
        <f t="shared" si="65"/>
        <v>0</v>
      </c>
      <c r="DF423" s="41">
        <f t="shared" si="66"/>
        <v>0</v>
      </c>
      <c r="DG423" s="41">
        <f t="shared" si="67"/>
        <v>0</v>
      </c>
      <c r="DH423" s="41">
        <f t="shared" si="68"/>
        <v>0</v>
      </c>
      <c r="DI423" s="41">
        <f t="shared" si="69"/>
        <v>0</v>
      </c>
      <c r="DJ423" s="41">
        <f t="shared" si="70"/>
        <v>0</v>
      </c>
      <c r="DK423" s="41">
        <f t="shared" si="71"/>
        <v>0</v>
      </c>
      <c r="DL423" s="41">
        <f t="shared" si="72"/>
        <v>0</v>
      </c>
      <c r="DM423" s="41">
        <f t="shared" si="73"/>
        <v>0</v>
      </c>
      <c r="DN423" s="41">
        <f t="shared" si="74"/>
        <v>0</v>
      </c>
      <c r="DO423" s="41">
        <f t="shared" si="75"/>
        <v>0</v>
      </c>
      <c r="DP423" s="41">
        <f t="shared" si="76"/>
        <v>0</v>
      </c>
      <c r="DQ423" s="41">
        <f t="shared" si="77"/>
        <v>0</v>
      </c>
      <c r="DR423" s="41">
        <f t="shared" si="78"/>
        <v>0</v>
      </c>
      <c r="DS423" s="41">
        <f t="shared" si="79"/>
        <v>0</v>
      </c>
      <c r="DT423" s="41">
        <f t="shared" si="80"/>
        <v>0</v>
      </c>
      <c r="DU423" s="41">
        <f t="shared" si="81"/>
        <v>0</v>
      </c>
      <c r="DV423" s="41">
        <f t="shared" si="82"/>
        <v>0</v>
      </c>
      <c r="DW423" s="41">
        <f t="shared" si="83"/>
        <v>0</v>
      </c>
      <c r="DX423" s="41">
        <f t="shared" si="84"/>
        <v>0</v>
      </c>
    </row>
    <row r="424" spans="1:128" ht="15" customHeight="1">
      <c r="A424" s="159"/>
      <c r="B424" s="7"/>
      <c r="C424" s="588"/>
      <c r="D424" s="414" t="s">
        <v>1435</v>
      </c>
      <c r="E424" s="414"/>
      <c r="F424" s="414"/>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c r="AG424">
        <f t="shared" si="42"/>
        <v>0</v>
      </c>
      <c r="AH424">
        <f t="shared" si="43"/>
        <v>0</v>
      </c>
      <c r="BG424" s="336" cm="1">
        <f t="array" ref="BG424">IF(OR(G424={"NS","NA"},$C$336={"NS","NA"}),0,IF(G424&lt;=$C$336,0,1))</f>
        <v>0</v>
      </c>
      <c r="BH424" s="336" cm="1">
        <f t="array" ref="BH424">IF(OR(H424={"NS","NA"},$E$336={"NS","NA"}),0,IF(H424&lt;=$E$336,0,1))</f>
        <v>0</v>
      </c>
      <c r="BI424" s="336" cm="1">
        <f t="array" ref="BI424">IF(OR(I424={"NS","NA"},$G$336={"NS","NA"}),0,IF(I424&lt;=$G$336,0,1))</f>
        <v>0</v>
      </c>
      <c r="BJ424" s="336" cm="1">
        <f t="array" ref="BJ424">IF(OR(J424={"NS","NA"},$I$336={"NS","NA"}),0,IF(J424&lt;=$I$336,0,1))</f>
        <v>0</v>
      </c>
      <c r="BK424" s="336" cm="1">
        <f t="array" ref="BK424">IF(OR(K424={"NS","NA"},K$336={"NS","NA"}),0,IF(K424&lt;=K$336,0,1))</f>
        <v>0</v>
      </c>
      <c r="BL424" s="336" cm="1">
        <f t="array" ref="BL424">IF(OR(L424={"NS","NA"},L$336={"NS","NA"}),0,IF(L424&lt;=L$336,0,1))</f>
        <v>0</v>
      </c>
      <c r="BM424" s="336" cm="1">
        <f t="array" ref="BM424">IF(OR(M424={"NS","NA"},M$336={"NS","NA"}),0,IF(M424&lt;=M$336,0,1))</f>
        <v>0</v>
      </c>
      <c r="BN424" s="336" cm="1">
        <f t="array" ref="BN424">IF(OR(N424={"NS","NA"},N$336={"NS","NA"}),0,IF(N424&lt;=N$336,0,1))</f>
        <v>0</v>
      </c>
      <c r="BO424" s="336" cm="1">
        <f t="array" ref="BO424">IF(OR(O424={"NS","NA"},O$336={"NS","NA"}),0,IF(O424&lt;=O$336,0,1))</f>
        <v>0</v>
      </c>
      <c r="BP424" s="336" cm="1">
        <f t="array" ref="BP424">IF(OR(P424={"NS","NA"},P$336={"NS","NA"}),0,IF(P424&lt;=P$336,0,1))</f>
        <v>0</v>
      </c>
      <c r="BQ424" s="336" cm="1">
        <f t="array" ref="BQ424">IF(OR(Q424={"NS","NA"},Q$336={"NS","NA"}),0,IF(Q424&lt;=Q$336,0,1))</f>
        <v>0</v>
      </c>
      <c r="BR424" s="336" cm="1">
        <f t="array" ref="BR424">IF(OR(R424={"NS","NA"},R$336={"NS","NA"}),0,IF(R424&lt;=R$336,0,1))</f>
        <v>0</v>
      </c>
      <c r="BS424" s="336" cm="1">
        <f t="array" ref="BS424">IF(OR(S424={"NS","NA"},S$336={"NS","NA"}),0,IF(S424&lt;=S$336,0,1))</f>
        <v>0</v>
      </c>
      <c r="BT424" s="336" cm="1">
        <f t="array" ref="BT424">IF(OR(T424={"NS","NA"},T$336={"NS","NA"}),0,IF(T424&lt;=T$336,0,1))</f>
        <v>0</v>
      </c>
      <c r="BU424" s="336" cm="1">
        <f t="array" ref="BU424">IF(OR(U424={"NS","NA"},U$336={"NS","NA"}),0,IF(U424&lt;=U$336,0,1))</f>
        <v>0</v>
      </c>
      <c r="BV424" s="336" cm="1">
        <f t="array" ref="BV424">IF(OR(V424={"NS","NA"},V$336={"NS","NA"}),0,IF(V424&lt;=V$336,0,1))</f>
        <v>0</v>
      </c>
      <c r="BW424" s="336" cm="1">
        <f t="array" ref="BW424">IF(OR(W424={"NS","NA"},W$336={"NS","NA"}),0,IF(W424&lt;=W$336,0,1))</f>
        <v>0</v>
      </c>
      <c r="BX424" s="336" cm="1">
        <f t="array" ref="BX424">IF(OR(X424={"NS","NA"},X$336={"NS","NA"}),0,IF(X424&lt;=X$336,0,1))</f>
        <v>0</v>
      </c>
      <c r="BY424" s="336" cm="1">
        <f t="array" ref="BY424">IF(OR(Y424={"NS","NA"},Y$336={"NS","NA"}),0,IF(Y424&lt;=Y$336,0,1))</f>
        <v>0</v>
      </c>
      <c r="BZ424" s="336" cm="1">
        <f t="array" ref="BZ424">IF(OR(Z424={"NS","NA"},Z$336={"NS","NA"}),0,IF(Z424&lt;=Z$336,0,1))</f>
        <v>0</v>
      </c>
      <c r="CA424" s="336" cm="1">
        <f t="array" ref="CA424">IF(OR(AA424={"NS","NA"},AA$336={"NS","NA"}),0,IF(AA424&lt;=AA$336,0,1))</f>
        <v>0</v>
      </c>
      <c r="CB424" s="336" cm="1">
        <f t="array" ref="CB424">IF(OR(AB424={"NS","NA"},AB$336={"NS","NA"}),0,IF(AB424&lt;=AB$336,0,1))</f>
        <v>0</v>
      </c>
      <c r="CC424" s="336" cm="1">
        <f t="array" ref="CC424">IF(OR(AC424={"NS","NA"},AC$336={"NS","NA"}),0,IF(AC424&lt;=AC$336,0,1))</f>
        <v>0</v>
      </c>
      <c r="CD424" s="336" cm="1">
        <f t="array" ref="CD424">IF(OR(AD424={"NS","NA"},AD$336={"NS","NA"}),0,IF(AD424&lt;=AD$336,0,1))</f>
        <v>0</v>
      </c>
      <c r="CE424" s="35">
        <f t="shared" si="44"/>
        <v>0</v>
      </c>
      <c r="CF424" s="36">
        <f t="shared" si="45"/>
        <v>0</v>
      </c>
      <c r="CG424" s="37">
        <f t="shared" si="46"/>
        <v>0</v>
      </c>
      <c r="CH424" s="38">
        <f t="shared" si="47"/>
        <v>0</v>
      </c>
      <c r="CI424" s="35">
        <f t="shared" si="48"/>
        <v>0</v>
      </c>
      <c r="CJ424" s="36">
        <f t="shared" si="49"/>
        <v>0</v>
      </c>
      <c r="CK424" s="37">
        <f t="shared" si="50"/>
        <v>0</v>
      </c>
      <c r="CL424" s="38">
        <f t="shared" si="51"/>
        <v>0</v>
      </c>
      <c r="CM424" s="35">
        <f t="shared" si="52"/>
        <v>0</v>
      </c>
      <c r="CN424" s="36">
        <f t="shared" si="53"/>
        <v>0</v>
      </c>
      <c r="CO424" s="37">
        <f t="shared" si="54"/>
        <v>0</v>
      </c>
      <c r="CP424" s="38">
        <f t="shared" si="55"/>
        <v>0</v>
      </c>
      <c r="CQ424" s="35">
        <f t="shared" si="56"/>
        <v>0</v>
      </c>
      <c r="CR424" s="36">
        <f t="shared" si="57"/>
        <v>0</v>
      </c>
      <c r="CS424" s="37">
        <f t="shared" si="58"/>
        <v>0</v>
      </c>
      <c r="CT424" s="38">
        <f t="shared" si="59"/>
        <v>0</v>
      </c>
      <c r="CU424" s="39">
        <f t="shared" si="60"/>
        <v>0</v>
      </c>
      <c r="CV424" s="34" t="str">
        <f>IF(CU424=0,"",
IF(SUM($CU$414:CU424)=1,CW424,
IF($CU$454&gt;SUM($CU$414:CU424),_xlfn.CONCAT(", ",CW424),
IF($CU$454=SUM($CU$414:CU424),_xlfn.CONCAT(" y ",CW424)))))</f>
        <v/>
      </c>
      <c r="CW424" s="414" t="s">
        <v>1435</v>
      </c>
      <c r="CX424" s="414"/>
      <c r="CY424" s="414"/>
      <c r="DA424" s="41">
        <f t="shared" si="61"/>
        <v>0</v>
      </c>
      <c r="DB424" s="41">
        <f t="shared" si="62"/>
        <v>0</v>
      </c>
      <c r="DC424" s="41">
        <f t="shared" si="63"/>
        <v>0</v>
      </c>
      <c r="DD424" s="41">
        <f t="shared" si="64"/>
        <v>0</v>
      </c>
      <c r="DE424" s="41">
        <f t="shared" si="65"/>
        <v>0</v>
      </c>
      <c r="DF424" s="41">
        <f t="shared" si="66"/>
        <v>0</v>
      </c>
      <c r="DG424" s="41">
        <f t="shared" si="67"/>
        <v>0</v>
      </c>
      <c r="DH424" s="41">
        <f t="shared" si="68"/>
        <v>0</v>
      </c>
      <c r="DI424" s="41">
        <f t="shared" si="69"/>
        <v>0</v>
      </c>
      <c r="DJ424" s="41">
        <f t="shared" si="70"/>
        <v>0</v>
      </c>
      <c r="DK424" s="41">
        <f t="shared" si="71"/>
        <v>0</v>
      </c>
      <c r="DL424" s="41">
        <f t="shared" si="72"/>
        <v>0</v>
      </c>
      <c r="DM424" s="41">
        <f t="shared" si="73"/>
        <v>0</v>
      </c>
      <c r="DN424" s="41">
        <f t="shared" si="74"/>
        <v>0</v>
      </c>
      <c r="DO424" s="41">
        <f t="shared" si="75"/>
        <v>0</v>
      </c>
      <c r="DP424" s="41">
        <f t="shared" si="76"/>
        <v>0</v>
      </c>
      <c r="DQ424" s="41">
        <f t="shared" si="77"/>
        <v>0</v>
      </c>
      <c r="DR424" s="41">
        <f t="shared" si="78"/>
        <v>0</v>
      </c>
      <c r="DS424" s="41">
        <f t="shared" si="79"/>
        <v>0</v>
      </c>
      <c r="DT424" s="41">
        <f t="shared" si="80"/>
        <v>0</v>
      </c>
      <c r="DU424" s="41">
        <f t="shared" si="81"/>
        <v>0</v>
      </c>
      <c r="DV424" s="41">
        <f t="shared" si="82"/>
        <v>0</v>
      </c>
      <c r="DW424" s="41">
        <f t="shared" si="83"/>
        <v>0</v>
      </c>
      <c r="DX424" s="41">
        <f t="shared" si="84"/>
        <v>0</v>
      </c>
    </row>
    <row r="425" spans="1:128" ht="15" customHeight="1">
      <c r="A425" s="159"/>
      <c r="B425" s="7"/>
      <c r="C425" s="588"/>
      <c r="D425" s="414" t="s">
        <v>1437</v>
      </c>
      <c r="E425" s="414"/>
      <c r="F425" s="414"/>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c r="AG425">
        <f t="shared" si="42"/>
        <v>0</v>
      </c>
      <c r="AH425">
        <f t="shared" si="43"/>
        <v>0</v>
      </c>
      <c r="BG425" s="336" cm="1">
        <f t="array" ref="BG425">IF(OR(G425={"NS","NA"},$C$336={"NS","NA"}),0,IF(G425&lt;=$C$336,0,1))</f>
        <v>0</v>
      </c>
      <c r="BH425" s="336" cm="1">
        <f t="array" ref="BH425">IF(OR(H425={"NS","NA"},$E$336={"NS","NA"}),0,IF(H425&lt;=$E$336,0,1))</f>
        <v>0</v>
      </c>
      <c r="BI425" s="336" cm="1">
        <f t="array" ref="BI425">IF(OR(I425={"NS","NA"},$G$336={"NS","NA"}),0,IF(I425&lt;=$G$336,0,1))</f>
        <v>0</v>
      </c>
      <c r="BJ425" s="336" cm="1">
        <f t="array" ref="BJ425">IF(OR(J425={"NS","NA"},$I$336={"NS","NA"}),0,IF(J425&lt;=$I$336,0,1))</f>
        <v>0</v>
      </c>
      <c r="BK425" s="336" cm="1">
        <f t="array" ref="BK425">IF(OR(K425={"NS","NA"},K$336={"NS","NA"}),0,IF(K425&lt;=K$336,0,1))</f>
        <v>0</v>
      </c>
      <c r="BL425" s="336" cm="1">
        <f t="array" ref="BL425">IF(OR(L425={"NS","NA"},L$336={"NS","NA"}),0,IF(L425&lt;=L$336,0,1))</f>
        <v>0</v>
      </c>
      <c r="BM425" s="336" cm="1">
        <f t="array" ref="BM425">IF(OR(M425={"NS","NA"},M$336={"NS","NA"}),0,IF(M425&lt;=M$336,0,1))</f>
        <v>0</v>
      </c>
      <c r="BN425" s="336" cm="1">
        <f t="array" ref="BN425">IF(OR(N425={"NS","NA"},N$336={"NS","NA"}),0,IF(N425&lt;=N$336,0,1))</f>
        <v>0</v>
      </c>
      <c r="BO425" s="336" cm="1">
        <f t="array" ref="BO425">IF(OR(O425={"NS","NA"},O$336={"NS","NA"}),0,IF(O425&lt;=O$336,0,1))</f>
        <v>0</v>
      </c>
      <c r="BP425" s="336" cm="1">
        <f t="array" ref="BP425">IF(OR(P425={"NS","NA"},P$336={"NS","NA"}),0,IF(P425&lt;=P$336,0,1))</f>
        <v>0</v>
      </c>
      <c r="BQ425" s="336" cm="1">
        <f t="array" ref="BQ425">IF(OR(Q425={"NS","NA"},Q$336={"NS","NA"}),0,IF(Q425&lt;=Q$336,0,1))</f>
        <v>0</v>
      </c>
      <c r="BR425" s="336" cm="1">
        <f t="array" ref="BR425">IF(OR(R425={"NS","NA"},R$336={"NS","NA"}),0,IF(R425&lt;=R$336,0,1))</f>
        <v>0</v>
      </c>
      <c r="BS425" s="336" cm="1">
        <f t="array" ref="BS425">IF(OR(S425={"NS","NA"},S$336={"NS","NA"}),0,IF(S425&lt;=S$336,0,1))</f>
        <v>0</v>
      </c>
      <c r="BT425" s="336" cm="1">
        <f t="array" ref="BT425">IF(OR(T425={"NS","NA"},T$336={"NS","NA"}),0,IF(T425&lt;=T$336,0,1))</f>
        <v>0</v>
      </c>
      <c r="BU425" s="336" cm="1">
        <f t="array" ref="BU425">IF(OR(U425={"NS","NA"},U$336={"NS","NA"}),0,IF(U425&lt;=U$336,0,1))</f>
        <v>0</v>
      </c>
      <c r="BV425" s="336" cm="1">
        <f t="array" ref="BV425">IF(OR(V425={"NS","NA"},V$336={"NS","NA"}),0,IF(V425&lt;=V$336,0,1))</f>
        <v>0</v>
      </c>
      <c r="BW425" s="336" cm="1">
        <f t="array" ref="BW425">IF(OR(W425={"NS","NA"},W$336={"NS","NA"}),0,IF(W425&lt;=W$336,0,1))</f>
        <v>0</v>
      </c>
      <c r="BX425" s="336" cm="1">
        <f t="array" ref="BX425">IF(OR(X425={"NS","NA"},X$336={"NS","NA"}),0,IF(X425&lt;=X$336,0,1))</f>
        <v>0</v>
      </c>
      <c r="BY425" s="336" cm="1">
        <f t="array" ref="BY425">IF(OR(Y425={"NS","NA"},Y$336={"NS","NA"}),0,IF(Y425&lt;=Y$336,0,1))</f>
        <v>0</v>
      </c>
      <c r="BZ425" s="336" cm="1">
        <f t="array" ref="BZ425">IF(OR(Z425={"NS","NA"},Z$336={"NS","NA"}),0,IF(Z425&lt;=Z$336,0,1))</f>
        <v>0</v>
      </c>
      <c r="CA425" s="336" cm="1">
        <f t="array" ref="CA425">IF(OR(AA425={"NS","NA"},AA$336={"NS","NA"}),0,IF(AA425&lt;=AA$336,0,1))</f>
        <v>0</v>
      </c>
      <c r="CB425" s="336" cm="1">
        <f t="array" ref="CB425">IF(OR(AB425={"NS","NA"},AB$336={"NS","NA"}),0,IF(AB425&lt;=AB$336,0,1))</f>
        <v>0</v>
      </c>
      <c r="CC425" s="336" cm="1">
        <f t="array" ref="CC425">IF(OR(AC425={"NS","NA"},AC$336={"NS","NA"}),0,IF(AC425&lt;=AC$336,0,1))</f>
        <v>0</v>
      </c>
      <c r="CD425" s="336" cm="1">
        <f t="array" ref="CD425">IF(OR(AD425={"NS","NA"},AD$336={"NS","NA"}),0,IF(AD425&lt;=AD$336,0,1))</f>
        <v>0</v>
      </c>
      <c r="CE425" s="35">
        <f t="shared" si="44"/>
        <v>0</v>
      </c>
      <c r="CF425" s="36">
        <f t="shared" si="45"/>
        <v>0</v>
      </c>
      <c r="CG425" s="37">
        <f t="shared" si="46"/>
        <v>0</v>
      </c>
      <c r="CH425" s="38">
        <f t="shared" si="47"/>
        <v>0</v>
      </c>
      <c r="CI425" s="35">
        <f t="shared" si="48"/>
        <v>0</v>
      </c>
      <c r="CJ425" s="36">
        <f t="shared" si="49"/>
        <v>0</v>
      </c>
      <c r="CK425" s="37">
        <f t="shared" si="50"/>
        <v>0</v>
      </c>
      <c r="CL425" s="38">
        <f t="shared" si="51"/>
        <v>0</v>
      </c>
      <c r="CM425" s="35">
        <f t="shared" si="52"/>
        <v>0</v>
      </c>
      <c r="CN425" s="36">
        <f t="shared" si="53"/>
        <v>0</v>
      </c>
      <c r="CO425" s="37">
        <f t="shared" si="54"/>
        <v>0</v>
      </c>
      <c r="CP425" s="38">
        <f t="shared" si="55"/>
        <v>0</v>
      </c>
      <c r="CQ425" s="35">
        <f t="shared" si="56"/>
        <v>0</v>
      </c>
      <c r="CR425" s="36">
        <f t="shared" si="57"/>
        <v>0</v>
      </c>
      <c r="CS425" s="37">
        <f t="shared" si="58"/>
        <v>0</v>
      </c>
      <c r="CT425" s="38">
        <f t="shared" si="59"/>
        <v>0</v>
      </c>
      <c r="CU425" s="39">
        <f t="shared" si="60"/>
        <v>0</v>
      </c>
      <c r="CV425" s="34" t="str">
        <f>IF(CU425=0,"",
IF(SUM($CU$414:CU425)=1,CW425,
IF($CU$454&gt;SUM($CU$414:CU425),_xlfn.CONCAT(", ",CW425),
IF($CU$454=SUM($CU$414:CU425),_xlfn.CONCAT(" y ",CW425)))))</f>
        <v/>
      </c>
      <c r="CW425" s="414" t="s">
        <v>1437</v>
      </c>
      <c r="CX425" s="414"/>
      <c r="CY425" s="414"/>
      <c r="DA425" s="41">
        <f t="shared" si="61"/>
        <v>0</v>
      </c>
      <c r="DB425" s="41">
        <f t="shared" si="62"/>
        <v>0</v>
      </c>
      <c r="DC425" s="41">
        <f t="shared" si="63"/>
        <v>0</v>
      </c>
      <c r="DD425" s="41">
        <f t="shared" si="64"/>
        <v>0</v>
      </c>
      <c r="DE425" s="41">
        <f t="shared" si="65"/>
        <v>0</v>
      </c>
      <c r="DF425" s="41">
        <f t="shared" si="66"/>
        <v>0</v>
      </c>
      <c r="DG425" s="41">
        <f t="shared" si="67"/>
        <v>0</v>
      </c>
      <c r="DH425" s="41">
        <f t="shared" si="68"/>
        <v>0</v>
      </c>
      <c r="DI425" s="41">
        <f t="shared" si="69"/>
        <v>0</v>
      </c>
      <c r="DJ425" s="41">
        <f t="shared" si="70"/>
        <v>0</v>
      </c>
      <c r="DK425" s="41">
        <f t="shared" si="71"/>
        <v>0</v>
      </c>
      <c r="DL425" s="41">
        <f t="shared" si="72"/>
        <v>0</v>
      </c>
      <c r="DM425" s="41">
        <f t="shared" si="73"/>
        <v>0</v>
      </c>
      <c r="DN425" s="41">
        <f t="shared" si="74"/>
        <v>0</v>
      </c>
      <c r="DO425" s="41">
        <f t="shared" si="75"/>
        <v>0</v>
      </c>
      <c r="DP425" s="41">
        <f t="shared" si="76"/>
        <v>0</v>
      </c>
      <c r="DQ425" s="41">
        <f t="shared" si="77"/>
        <v>0</v>
      </c>
      <c r="DR425" s="41">
        <f t="shared" si="78"/>
        <v>0</v>
      </c>
      <c r="DS425" s="41">
        <f t="shared" si="79"/>
        <v>0</v>
      </c>
      <c r="DT425" s="41">
        <f t="shared" si="80"/>
        <v>0</v>
      </c>
      <c r="DU425" s="41">
        <f t="shared" si="81"/>
        <v>0</v>
      </c>
      <c r="DV425" s="41">
        <f t="shared" si="82"/>
        <v>0</v>
      </c>
      <c r="DW425" s="41">
        <f t="shared" si="83"/>
        <v>0</v>
      </c>
      <c r="DX425" s="41">
        <f t="shared" si="84"/>
        <v>0</v>
      </c>
    </row>
    <row r="426" spans="1:128" ht="15" customHeight="1">
      <c r="A426" s="159"/>
      <c r="B426" s="7"/>
      <c r="C426" s="588"/>
      <c r="D426" s="414" t="s">
        <v>1439</v>
      </c>
      <c r="E426" s="414"/>
      <c r="F426" s="414"/>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c r="AG426">
        <f t="shared" si="42"/>
        <v>0</v>
      </c>
      <c r="AH426">
        <f t="shared" si="43"/>
        <v>0</v>
      </c>
      <c r="BG426" s="336" cm="1">
        <f t="array" ref="BG426">IF(OR(G426={"NS","NA"},$C$336={"NS","NA"}),0,IF(G426&lt;=$C$336,0,1))</f>
        <v>0</v>
      </c>
      <c r="BH426" s="336" cm="1">
        <f t="array" ref="BH426">IF(OR(H426={"NS","NA"},$E$336={"NS","NA"}),0,IF(H426&lt;=$E$336,0,1))</f>
        <v>0</v>
      </c>
      <c r="BI426" s="336" cm="1">
        <f t="array" ref="BI426">IF(OR(I426={"NS","NA"},$G$336={"NS","NA"}),0,IF(I426&lt;=$G$336,0,1))</f>
        <v>0</v>
      </c>
      <c r="BJ426" s="336" cm="1">
        <f t="array" ref="BJ426">IF(OR(J426={"NS","NA"},$I$336={"NS","NA"}),0,IF(J426&lt;=$I$336,0,1))</f>
        <v>0</v>
      </c>
      <c r="BK426" s="336" cm="1">
        <f t="array" ref="BK426">IF(OR(K426={"NS","NA"},K$336={"NS","NA"}),0,IF(K426&lt;=K$336,0,1))</f>
        <v>0</v>
      </c>
      <c r="BL426" s="336" cm="1">
        <f t="array" ref="BL426">IF(OR(L426={"NS","NA"},L$336={"NS","NA"}),0,IF(L426&lt;=L$336,0,1))</f>
        <v>0</v>
      </c>
      <c r="BM426" s="336" cm="1">
        <f t="array" ref="BM426">IF(OR(M426={"NS","NA"},M$336={"NS","NA"}),0,IF(M426&lt;=M$336,0,1))</f>
        <v>0</v>
      </c>
      <c r="BN426" s="336" cm="1">
        <f t="array" ref="BN426">IF(OR(N426={"NS","NA"},N$336={"NS","NA"}),0,IF(N426&lt;=N$336,0,1))</f>
        <v>0</v>
      </c>
      <c r="BO426" s="336" cm="1">
        <f t="array" ref="BO426">IF(OR(O426={"NS","NA"},O$336={"NS","NA"}),0,IF(O426&lt;=O$336,0,1))</f>
        <v>0</v>
      </c>
      <c r="BP426" s="336" cm="1">
        <f t="array" ref="BP426">IF(OR(P426={"NS","NA"},P$336={"NS","NA"}),0,IF(P426&lt;=P$336,0,1))</f>
        <v>0</v>
      </c>
      <c r="BQ426" s="336" cm="1">
        <f t="array" ref="BQ426">IF(OR(Q426={"NS","NA"},Q$336={"NS","NA"}),0,IF(Q426&lt;=Q$336,0,1))</f>
        <v>0</v>
      </c>
      <c r="BR426" s="336" cm="1">
        <f t="array" ref="BR426">IF(OR(R426={"NS","NA"},R$336={"NS","NA"}),0,IF(R426&lt;=R$336,0,1))</f>
        <v>0</v>
      </c>
      <c r="BS426" s="336" cm="1">
        <f t="array" ref="BS426">IF(OR(S426={"NS","NA"},S$336={"NS","NA"}),0,IF(S426&lt;=S$336,0,1))</f>
        <v>0</v>
      </c>
      <c r="BT426" s="336" cm="1">
        <f t="array" ref="BT426">IF(OR(T426={"NS","NA"},T$336={"NS","NA"}),0,IF(T426&lt;=T$336,0,1))</f>
        <v>0</v>
      </c>
      <c r="BU426" s="336" cm="1">
        <f t="array" ref="BU426">IF(OR(U426={"NS","NA"},U$336={"NS","NA"}),0,IF(U426&lt;=U$336,0,1))</f>
        <v>0</v>
      </c>
      <c r="BV426" s="336" cm="1">
        <f t="array" ref="BV426">IF(OR(V426={"NS","NA"},V$336={"NS","NA"}),0,IF(V426&lt;=V$336,0,1))</f>
        <v>0</v>
      </c>
      <c r="BW426" s="336" cm="1">
        <f t="array" ref="BW426">IF(OR(W426={"NS","NA"},W$336={"NS","NA"}),0,IF(W426&lt;=W$336,0,1))</f>
        <v>0</v>
      </c>
      <c r="BX426" s="336" cm="1">
        <f t="array" ref="BX426">IF(OR(X426={"NS","NA"},X$336={"NS","NA"}),0,IF(X426&lt;=X$336,0,1))</f>
        <v>0</v>
      </c>
      <c r="BY426" s="336" cm="1">
        <f t="array" ref="BY426">IF(OR(Y426={"NS","NA"},Y$336={"NS","NA"}),0,IF(Y426&lt;=Y$336,0,1))</f>
        <v>0</v>
      </c>
      <c r="BZ426" s="336" cm="1">
        <f t="array" ref="BZ426">IF(OR(Z426={"NS","NA"},Z$336={"NS","NA"}),0,IF(Z426&lt;=Z$336,0,1))</f>
        <v>0</v>
      </c>
      <c r="CA426" s="336" cm="1">
        <f t="array" ref="CA426">IF(OR(AA426={"NS","NA"},AA$336={"NS","NA"}),0,IF(AA426&lt;=AA$336,0,1))</f>
        <v>0</v>
      </c>
      <c r="CB426" s="336" cm="1">
        <f t="array" ref="CB426">IF(OR(AB426={"NS","NA"},AB$336={"NS","NA"}),0,IF(AB426&lt;=AB$336,0,1))</f>
        <v>0</v>
      </c>
      <c r="CC426" s="336" cm="1">
        <f t="array" ref="CC426">IF(OR(AC426={"NS","NA"},AC$336={"NS","NA"}),0,IF(AC426&lt;=AC$336,0,1))</f>
        <v>0</v>
      </c>
      <c r="CD426" s="336" cm="1">
        <f t="array" ref="CD426">IF(OR(AD426={"NS","NA"},AD$336={"NS","NA"}),0,IF(AD426&lt;=AD$336,0,1))</f>
        <v>0</v>
      </c>
      <c r="CE426" s="35">
        <f t="shared" si="44"/>
        <v>0</v>
      </c>
      <c r="CF426" s="36">
        <f t="shared" si="45"/>
        <v>0</v>
      </c>
      <c r="CG426" s="37">
        <f t="shared" si="46"/>
        <v>0</v>
      </c>
      <c r="CH426" s="38">
        <f t="shared" si="47"/>
        <v>0</v>
      </c>
      <c r="CI426" s="35">
        <f t="shared" si="48"/>
        <v>0</v>
      </c>
      <c r="CJ426" s="36">
        <f t="shared" si="49"/>
        <v>0</v>
      </c>
      <c r="CK426" s="37">
        <f t="shared" si="50"/>
        <v>0</v>
      </c>
      <c r="CL426" s="38">
        <f t="shared" si="51"/>
        <v>0</v>
      </c>
      <c r="CM426" s="35">
        <f t="shared" si="52"/>
        <v>0</v>
      </c>
      <c r="CN426" s="36">
        <f t="shared" si="53"/>
        <v>0</v>
      </c>
      <c r="CO426" s="37">
        <f t="shared" si="54"/>
        <v>0</v>
      </c>
      <c r="CP426" s="38">
        <f t="shared" si="55"/>
        <v>0</v>
      </c>
      <c r="CQ426" s="35">
        <f t="shared" si="56"/>
        <v>0</v>
      </c>
      <c r="CR426" s="36">
        <f t="shared" si="57"/>
        <v>0</v>
      </c>
      <c r="CS426" s="37">
        <f t="shared" si="58"/>
        <v>0</v>
      </c>
      <c r="CT426" s="38">
        <f t="shared" si="59"/>
        <v>0</v>
      </c>
      <c r="CU426" s="39">
        <f t="shared" si="60"/>
        <v>0</v>
      </c>
      <c r="CV426" s="34" t="str">
        <f>IF(CU426=0,"",
IF(SUM($CU$414:CU426)=1,CW426,
IF($CU$454&gt;SUM($CU$414:CU426),_xlfn.CONCAT(", ",CW426),
IF($CU$454=SUM($CU$414:CU426),_xlfn.CONCAT(" y ",CW426)))))</f>
        <v/>
      </c>
      <c r="CW426" s="414" t="s">
        <v>1439</v>
      </c>
      <c r="CX426" s="414"/>
      <c r="CY426" s="414"/>
      <c r="DA426" s="41">
        <f t="shared" si="61"/>
        <v>0</v>
      </c>
      <c r="DB426" s="41">
        <f t="shared" si="62"/>
        <v>0</v>
      </c>
      <c r="DC426" s="41">
        <f t="shared" si="63"/>
        <v>0</v>
      </c>
      <c r="DD426" s="41">
        <f t="shared" si="64"/>
        <v>0</v>
      </c>
      <c r="DE426" s="41">
        <f t="shared" si="65"/>
        <v>0</v>
      </c>
      <c r="DF426" s="41">
        <f t="shared" si="66"/>
        <v>0</v>
      </c>
      <c r="DG426" s="41">
        <f t="shared" si="67"/>
        <v>0</v>
      </c>
      <c r="DH426" s="41">
        <f t="shared" si="68"/>
        <v>0</v>
      </c>
      <c r="DI426" s="41">
        <f t="shared" si="69"/>
        <v>0</v>
      </c>
      <c r="DJ426" s="41">
        <f t="shared" si="70"/>
        <v>0</v>
      </c>
      <c r="DK426" s="41">
        <f t="shared" si="71"/>
        <v>0</v>
      </c>
      <c r="DL426" s="41">
        <f t="shared" si="72"/>
        <v>0</v>
      </c>
      <c r="DM426" s="41">
        <f t="shared" si="73"/>
        <v>0</v>
      </c>
      <c r="DN426" s="41">
        <f t="shared" si="74"/>
        <v>0</v>
      </c>
      <c r="DO426" s="41">
        <f t="shared" si="75"/>
        <v>0</v>
      </c>
      <c r="DP426" s="41">
        <f t="shared" si="76"/>
        <v>0</v>
      </c>
      <c r="DQ426" s="41">
        <f t="shared" si="77"/>
        <v>0</v>
      </c>
      <c r="DR426" s="41">
        <f t="shared" si="78"/>
        <v>0</v>
      </c>
      <c r="DS426" s="41">
        <f t="shared" si="79"/>
        <v>0</v>
      </c>
      <c r="DT426" s="41">
        <f t="shared" si="80"/>
        <v>0</v>
      </c>
      <c r="DU426" s="41">
        <f t="shared" si="81"/>
        <v>0</v>
      </c>
      <c r="DV426" s="41">
        <f t="shared" si="82"/>
        <v>0</v>
      </c>
      <c r="DW426" s="41">
        <f t="shared" si="83"/>
        <v>0</v>
      </c>
      <c r="DX426" s="41">
        <f t="shared" si="84"/>
        <v>0</v>
      </c>
    </row>
    <row r="427" spans="1:128" ht="15" customHeight="1">
      <c r="A427" s="159"/>
      <c r="B427" s="7"/>
      <c r="C427" s="588"/>
      <c r="D427" s="414" t="s">
        <v>1441</v>
      </c>
      <c r="E427" s="414"/>
      <c r="F427" s="41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c r="AG427">
        <f t="shared" si="42"/>
        <v>0</v>
      </c>
      <c r="AH427">
        <f t="shared" si="43"/>
        <v>0</v>
      </c>
      <c r="BG427" s="336" cm="1">
        <f t="array" ref="BG427">IF(OR(G427={"NS","NA"},$C$336={"NS","NA"}),0,IF(G427&lt;=$C$336,0,1))</f>
        <v>0</v>
      </c>
      <c r="BH427" s="336" cm="1">
        <f t="array" ref="BH427">IF(OR(H427={"NS","NA"},$E$336={"NS","NA"}),0,IF(H427&lt;=$E$336,0,1))</f>
        <v>0</v>
      </c>
      <c r="BI427" s="336" cm="1">
        <f t="array" ref="BI427">IF(OR(I427={"NS","NA"},$G$336={"NS","NA"}),0,IF(I427&lt;=$G$336,0,1))</f>
        <v>0</v>
      </c>
      <c r="BJ427" s="336" cm="1">
        <f t="array" ref="BJ427">IF(OR(J427={"NS","NA"},$I$336={"NS","NA"}),0,IF(J427&lt;=$I$336,0,1))</f>
        <v>0</v>
      </c>
      <c r="BK427" s="336" cm="1">
        <f t="array" ref="BK427">IF(OR(K427={"NS","NA"},K$336={"NS","NA"}),0,IF(K427&lt;=K$336,0,1))</f>
        <v>0</v>
      </c>
      <c r="BL427" s="336" cm="1">
        <f t="array" ref="BL427">IF(OR(L427={"NS","NA"},L$336={"NS","NA"}),0,IF(L427&lt;=L$336,0,1))</f>
        <v>0</v>
      </c>
      <c r="BM427" s="336" cm="1">
        <f t="array" ref="BM427">IF(OR(M427={"NS","NA"},M$336={"NS","NA"}),0,IF(M427&lt;=M$336,0,1))</f>
        <v>0</v>
      </c>
      <c r="BN427" s="336" cm="1">
        <f t="array" ref="BN427">IF(OR(N427={"NS","NA"},N$336={"NS","NA"}),0,IF(N427&lt;=N$336,0,1))</f>
        <v>0</v>
      </c>
      <c r="BO427" s="336" cm="1">
        <f t="array" ref="BO427">IF(OR(O427={"NS","NA"},O$336={"NS","NA"}),0,IF(O427&lt;=O$336,0,1))</f>
        <v>0</v>
      </c>
      <c r="BP427" s="336" cm="1">
        <f t="array" ref="BP427">IF(OR(P427={"NS","NA"},P$336={"NS","NA"}),0,IF(P427&lt;=P$336,0,1))</f>
        <v>0</v>
      </c>
      <c r="BQ427" s="336" cm="1">
        <f t="array" ref="BQ427">IF(OR(Q427={"NS","NA"},Q$336={"NS","NA"}),0,IF(Q427&lt;=Q$336,0,1))</f>
        <v>0</v>
      </c>
      <c r="BR427" s="336" cm="1">
        <f t="array" ref="BR427">IF(OR(R427={"NS","NA"},R$336={"NS","NA"}),0,IF(R427&lt;=R$336,0,1))</f>
        <v>0</v>
      </c>
      <c r="BS427" s="336" cm="1">
        <f t="array" ref="BS427">IF(OR(S427={"NS","NA"},S$336={"NS","NA"}),0,IF(S427&lt;=S$336,0,1))</f>
        <v>0</v>
      </c>
      <c r="BT427" s="336" cm="1">
        <f t="array" ref="BT427">IF(OR(T427={"NS","NA"},T$336={"NS","NA"}),0,IF(T427&lt;=T$336,0,1))</f>
        <v>0</v>
      </c>
      <c r="BU427" s="336" cm="1">
        <f t="array" ref="BU427">IF(OR(U427={"NS","NA"},U$336={"NS","NA"}),0,IF(U427&lt;=U$336,0,1))</f>
        <v>0</v>
      </c>
      <c r="BV427" s="336" cm="1">
        <f t="array" ref="BV427">IF(OR(V427={"NS","NA"},V$336={"NS","NA"}),0,IF(V427&lt;=V$336,0,1))</f>
        <v>0</v>
      </c>
      <c r="BW427" s="336" cm="1">
        <f t="array" ref="BW427">IF(OR(W427={"NS","NA"},W$336={"NS","NA"}),0,IF(W427&lt;=W$336,0,1))</f>
        <v>0</v>
      </c>
      <c r="BX427" s="336" cm="1">
        <f t="array" ref="BX427">IF(OR(X427={"NS","NA"},X$336={"NS","NA"}),0,IF(X427&lt;=X$336,0,1))</f>
        <v>0</v>
      </c>
      <c r="BY427" s="336" cm="1">
        <f t="array" ref="BY427">IF(OR(Y427={"NS","NA"},Y$336={"NS","NA"}),0,IF(Y427&lt;=Y$336,0,1))</f>
        <v>0</v>
      </c>
      <c r="BZ427" s="336" cm="1">
        <f t="array" ref="BZ427">IF(OR(Z427={"NS","NA"},Z$336={"NS","NA"}),0,IF(Z427&lt;=Z$336,0,1))</f>
        <v>0</v>
      </c>
      <c r="CA427" s="336" cm="1">
        <f t="array" ref="CA427">IF(OR(AA427={"NS","NA"},AA$336={"NS","NA"}),0,IF(AA427&lt;=AA$336,0,1))</f>
        <v>0</v>
      </c>
      <c r="CB427" s="336" cm="1">
        <f t="array" ref="CB427">IF(OR(AB427={"NS","NA"},AB$336={"NS","NA"}),0,IF(AB427&lt;=AB$336,0,1))</f>
        <v>0</v>
      </c>
      <c r="CC427" s="336" cm="1">
        <f t="array" ref="CC427">IF(OR(AC427={"NS","NA"},AC$336={"NS","NA"}),0,IF(AC427&lt;=AC$336,0,1))</f>
        <v>0</v>
      </c>
      <c r="CD427" s="336" cm="1">
        <f t="array" ref="CD427">IF(OR(AD427={"NS","NA"},AD$336={"NS","NA"}),0,IF(AD427&lt;=AD$336,0,1))</f>
        <v>0</v>
      </c>
      <c r="CE427" s="35">
        <f t="shared" si="44"/>
        <v>0</v>
      </c>
      <c r="CF427" s="36">
        <f t="shared" si="45"/>
        <v>0</v>
      </c>
      <c r="CG427" s="37">
        <f t="shared" si="46"/>
        <v>0</v>
      </c>
      <c r="CH427" s="38">
        <f t="shared" si="47"/>
        <v>0</v>
      </c>
      <c r="CI427" s="35">
        <f t="shared" si="48"/>
        <v>0</v>
      </c>
      <c r="CJ427" s="36">
        <f t="shared" si="49"/>
        <v>0</v>
      </c>
      <c r="CK427" s="37">
        <f t="shared" si="50"/>
        <v>0</v>
      </c>
      <c r="CL427" s="38">
        <f t="shared" si="51"/>
        <v>0</v>
      </c>
      <c r="CM427" s="35">
        <f t="shared" si="52"/>
        <v>0</v>
      </c>
      <c r="CN427" s="36">
        <f t="shared" si="53"/>
        <v>0</v>
      </c>
      <c r="CO427" s="37">
        <f t="shared" si="54"/>
        <v>0</v>
      </c>
      <c r="CP427" s="38">
        <f t="shared" si="55"/>
        <v>0</v>
      </c>
      <c r="CQ427" s="35">
        <f t="shared" si="56"/>
        <v>0</v>
      </c>
      <c r="CR427" s="36">
        <f t="shared" si="57"/>
        <v>0</v>
      </c>
      <c r="CS427" s="37">
        <f t="shared" si="58"/>
        <v>0</v>
      </c>
      <c r="CT427" s="38">
        <f t="shared" si="59"/>
        <v>0</v>
      </c>
      <c r="CU427" s="39">
        <f t="shared" si="60"/>
        <v>0</v>
      </c>
      <c r="CV427" s="34" t="str">
        <f>IF(CU427=0,"",
IF(SUM($CU$414:CU427)=1,CW427,
IF($CU$454&gt;SUM($CU$414:CU427),_xlfn.CONCAT(", ",CW427),
IF($CU$454=SUM($CU$414:CU427),_xlfn.CONCAT(" y ",CW427)))))</f>
        <v/>
      </c>
      <c r="CW427" s="414" t="s">
        <v>1441</v>
      </c>
      <c r="CX427" s="414"/>
      <c r="CY427" s="414"/>
      <c r="DA427" s="41">
        <f t="shared" si="61"/>
        <v>0</v>
      </c>
      <c r="DB427" s="41">
        <f t="shared" si="62"/>
        <v>0</v>
      </c>
      <c r="DC427" s="41">
        <f t="shared" si="63"/>
        <v>0</v>
      </c>
      <c r="DD427" s="41">
        <f t="shared" si="64"/>
        <v>0</v>
      </c>
      <c r="DE427" s="41">
        <f t="shared" si="65"/>
        <v>0</v>
      </c>
      <c r="DF427" s="41">
        <f t="shared" si="66"/>
        <v>0</v>
      </c>
      <c r="DG427" s="41">
        <f t="shared" si="67"/>
        <v>0</v>
      </c>
      <c r="DH427" s="41">
        <f t="shared" si="68"/>
        <v>0</v>
      </c>
      <c r="DI427" s="41">
        <f t="shared" si="69"/>
        <v>0</v>
      </c>
      <c r="DJ427" s="41">
        <f t="shared" si="70"/>
        <v>0</v>
      </c>
      <c r="DK427" s="41">
        <f t="shared" si="71"/>
        <v>0</v>
      </c>
      <c r="DL427" s="41">
        <f t="shared" si="72"/>
        <v>0</v>
      </c>
      <c r="DM427" s="41">
        <f t="shared" si="73"/>
        <v>0</v>
      </c>
      <c r="DN427" s="41">
        <f t="shared" si="74"/>
        <v>0</v>
      </c>
      <c r="DO427" s="41">
        <f t="shared" si="75"/>
        <v>0</v>
      </c>
      <c r="DP427" s="41">
        <f t="shared" si="76"/>
        <v>0</v>
      </c>
      <c r="DQ427" s="41">
        <f t="shared" si="77"/>
        <v>0</v>
      </c>
      <c r="DR427" s="41">
        <f t="shared" si="78"/>
        <v>0</v>
      </c>
      <c r="DS427" s="41">
        <f t="shared" si="79"/>
        <v>0</v>
      </c>
      <c r="DT427" s="41">
        <f t="shared" si="80"/>
        <v>0</v>
      </c>
      <c r="DU427" s="41">
        <f t="shared" si="81"/>
        <v>0</v>
      </c>
      <c r="DV427" s="41">
        <f t="shared" si="82"/>
        <v>0</v>
      </c>
      <c r="DW427" s="41">
        <f t="shared" si="83"/>
        <v>0</v>
      </c>
      <c r="DX427" s="41">
        <f t="shared" si="84"/>
        <v>0</v>
      </c>
    </row>
    <row r="428" spans="1:128" ht="15" customHeight="1">
      <c r="A428" s="159"/>
      <c r="B428" s="7"/>
      <c r="C428" s="588"/>
      <c r="D428" s="414" t="s">
        <v>1443</v>
      </c>
      <c r="E428" s="414"/>
      <c r="F428" s="414"/>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c r="AG428">
        <f t="shared" si="42"/>
        <v>0</v>
      </c>
      <c r="AH428">
        <f t="shared" si="43"/>
        <v>0</v>
      </c>
      <c r="BG428" s="336" cm="1">
        <f t="array" ref="BG428">IF(OR(G428={"NS","NA"},$C$336={"NS","NA"}),0,IF(G428&lt;=$C$336,0,1))</f>
        <v>0</v>
      </c>
      <c r="BH428" s="336" cm="1">
        <f t="array" ref="BH428">IF(OR(H428={"NS","NA"},$E$336={"NS","NA"}),0,IF(H428&lt;=$E$336,0,1))</f>
        <v>0</v>
      </c>
      <c r="BI428" s="336" cm="1">
        <f t="array" ref="BI428">IF(OR(I428={"NS","NA"},$G$336={"NS","NA"}),0,IF(I428&lt;=$G$336,0,1))</f>
        <v>0</v>
      </c>
      <c r="BJ428" s="336" cm="1">
        <f t="array" ref="BJ428">IF(OR(J428={"NS","NA"},$I$336={"NS","NA"}),0,IF(J428&lt;=$I$336,0,1))</f>
        <v>0</v>
      </c>
      <c r="BK428" s="336" cm="1">
        <f t="array" ref="BK428">IF(OR(K428={"NS","NA"},K$336={"NS","NA"}),0,IF(K428&lt;=K$336,0,1))</f>
        <v>0</v>
      </c>
      <c r="BL428" s="336" cm="1">
        <f t="array" ref="BL428">IF(OR(L428={"NS","NA"},L$336={"NS","NA"}),0,IF(L428&lt;=L$336,0,1))</f>
        <v>0</v>
      </c>
      <c r="BM428" s="336" cm="1">
        <f t="array" ref="BM428">IF(OR(M428={"NS","NA"},M$336={"NS","NA"}),0,IF(M428&lt;=M$336,0,1))</f>
        <v>0</v>
      </c>
      <c r="BN428" s="336" cm="1">
        <f t="array" ref="BN428">IF(OR(N428={"NS","NA"},N$336={"NS","NA"}),0,IF(N428&lt;=N$336,0,1))</f>
        <v>0</v>
      </c>
      <c r="BO428" s="336" cm="1">
        <f t="array" ref="BO428">IF(OR(O428={"NS","NA"},O$336={"NS","NA"}),0,IF(O428&lt;=O$336,0,1))</f>
        <v>0</v>
      </c>
      <c r="BP428" s="336" cm="1">
        <f t="array" ref="BP428">IF(OR(P428={"NS","NA"},P$336={"NS","NA"}),0,IF(P428&lt;=P$336,0,1))</f>
        <v>0</v>
      </c>
      <c r="BQ428" s="336" cm="1">
        <f t="array" ref="BQ428">IF(OR(Q428={"NS","NA"},Q$336={"NS","NA"}),0,IF(Q428&lt;=Q$336,0,1))</f>
        <v>0</v>
      </c>
      <c r="BR428" s="336" cm="1">
        <f t="array" ref="BR428">IF(OR(R428={"NS","NA"},R$336={"NS","NA"}),0,IF(R428&lt;=R$336,0,1))</f>
        <v>0</v>
      </c>
      <c r="BS428" s="336" cm="1">
        <f t="array" ref="BS428">IF(OR(S428={"NS","NA"},S$336={"NS","NA"}),0,IF(S428&lt;=S$336,0,1))</f>
        <v>0</v>
      </c>
      <c r="BT428" s="336" cm="1">
        <f t="array" ref="BT428">IF(OR(T428={"NS","NA"},T$336={"NS","NA"}),0,IF(T428&lt;=T$336,0,1))</f>
        <v>0</v>
      </c>
      <c r="BU428" s="336" cm="1">
        <f t="array" ref="BU428">IF(OR(U428={"NS","NA"},U$336={"NS","NA"}),0,IF(U428&lt;=U$336,0,1))</f>
        <v>0</v>
      </c>
      <c r="BV428" s="336" cm="1">
        <f t="array" ref="BV428">IF(OR(V428={"NS","NA"},V$336={"NS","NA"}),0,IF(V428&lt;=V$336,0,1))</f>
        <v>0</v>
      </c>
      <c r="BW428" s="336" cm="1">
        <f t="array" ref="BW428">IF(OR(W428={"NS","NA"},W$336={"NS","NA"}),0,IF(W428&lt;=W$336,0,1))</f>
        <v>0</v>
      </c>
      <c r="BX428" s="336" cm="1">
        <f t="array" ref="BX428">IF(OR(X428={"NS","NA"},X$336={"NS","NA"}),0,IF(X428&lt;=X$336,0,1))</f>
        <v>0</v>
      </c>
      <c r="BY428" s="336" cm="1">
        <f t="array" ref="BY428">IF(OR(Y428={"NS","NA"},Y$336={"NS","NA"}),0,IF(Y428&lt;=Y$336,0,1))</f>
        <v>0</v>
      </c>
      <c r="BZ428" s="336" cm="1">
        <f t="array" ref="BZ428">IF(OR(Z428={"NS","NA"},Z$336={"NS","NA"}),0,IF(Z428&lt;=Z$336,0,1))</f>
        <v>0</v>
      </c>
      <c r="CA428" s="336" cm="1">
        <f t="array" ref="CA428">IF(OR(AA428={"NS","NA"},AA$336={"NS","NA"}),0,IF(AA428&lt;=AA$336,0,1))</f>
        <v>0</v>
      </c>
      <c r="CB428" s="336" cm="1">
        <f t="array" ref="CB428">IF(OR(AB428={"NS","NA"},AB$336={"NS","NA"}),0,IF(AB428&lt;=AB$336,0,1))</f>
        <v>0</v>
      </c>
      <c r="CC428" s="336" cm="1">
        <f t="array" ref="CC428">IF(OR(AC428={"NS","NA"},AC$336={"NS","NA"}),0,IF(AC428&lt;=AC$336,0,1))</f>
        <v>0</v>
      </c>
      <c r="CD428" s="336" cm="1">
        <f t="array" ref="CD428">IF(OR(AD428={"NS","NA"},AD$336={"NS","NA"}),0,IF(AD428&lt;=AD$336,0,1))</f>
        <v>0</v>
      </c>
      <c r="CE428" s="35">
        <f t="shared" si="44"/>
        <v>0</v>
      </c>
      <c r="CF428" s="36">
        <f t="shared" si="45"/>
        <v>0</v>
      </c>
      <c r="CG428" s="37">
        <f t="shared" si="46"/>
        <v>0</v>
      </c>
      <c r="CH428" s="38">
        <f t="shared" si="47"/>
        <v>0</v>
      </c>
      <c r="CI428" s="35">
        <f t="shared" si="48"/>
        <v>0</v>
      </c>
      <c r="CJ428" s="36">
        <f t="shared" si="49"/>
        <v>0</v>
      </c>
      <c r="CK428" s="37">
        <f t="shared" si="50"/>
        <v>0</v>
      </c>
      <c r="CL428" s="38">
        <f t="shared" si="51"/>
        <v>0</v>
      </c>
      <c r="CM428" s="35">
        <f t="shared" si="52"/>
        <v>0</v>
      </c>
      <c r="CN428" s="36">
        <f t="shared" si="53"/>
        <v>0</v>
      </c>
      <c r="CO428" s="37">
        <f t="shared" si="54"/>
        <v>0</v>
      </c>
      <c r="CP428" s="38">
        <f t="shared" si="55"/>
        <v>0</v>
      </c>
      <c r="CQ428" s="35">
        <f t="shared" si="56"/>
        <v>0</v>
      </c>
      <c r="CR428" s="36">
        <f t="shared" si="57"/>
        <v>0</v>
      </c>
      <c r="CS428" s="37">
        <f t="shared" si="58"/>
        <v>0</v>
      </c>
      <c r="CT428" s="38">
        <f t="shared" si="59"/>
        <v>0</v>
      </c>
      <c r="CU428" s="39">
        <f t="shared" si="60"/>
        <v>0</v>
      </c>
      <c r="CV428" s="34" t="str">
        <f>IF(CU428=0,"",
IF(SUM($CU$414:CU428)=1,CW428,
IF($CU$454&gt;SUM($CU$414:CU428),_xlfn.CONCAT(", ",CW428),
IF($CU$454=SUM($CU$414:CU428),_xlfn.CONCAT(" y ",CW428)))))</f>
        <v/>
      </c>
      <c r="CW428" s="414" t="s">
        <v>1443</v>
      </c>
      <c r="CX428" s="414"/>
      <c r="CY428" s="414"/>
      <c r="DA428" s="41">
        <f t="shared" si="61"/>
        <v>0</v>
      </c>
      <c r="DB428" s="41">
        <f t="shared" si="62"/>
        <v>0</v>
      </c>
      <c r="DC428" s="41">
        <f t="shared" si="63"/>
        <v>0</v>
      </c>
      <c r="DD428" s="41">
        <f t="shared" si="64"/>
        <v>0</v>
      </c>
      <c r="DE428" s="41">
        <f t="shared" si="65"/>
        <v>0</v>
      </c>
      <c r="DF428" s="41">
        <f t="shared" si="66"/>
        <v>0</v>
      </c>
      <c r="DG428" s="41">
        <f t="shared" si="67"/>
        <v>0</v>
      </c>
      <c r="DH428" s="41">
        <f t="shared" si="68"/>
        <v>0</v>
      </c>
      <c r="DI428" s="41">
        <f t="shared" si="69"/>
        <v>0</v>
      </c>
      <c r="DJ428" s="41">
        <f t="shared" si="70"/>
        <v>0</v>
      </c>
      <c r="DK428" s="41">
        <f t="shared" si="71"/>
        <v>0</v>
      </c>
      <c r="DL428" s="41">
        <f t="shared" si="72"/>
        <v>0</v>
      </c>
      <c r="DM428" s="41">
        <f t="shared" si="73"/>
        <v>0</v>
      </c>
      <c r="DN428" s="41">
        <f t="shared" si="74"/>
        <v>0</v>
      </c>
      <c r="DO428" s="41">
        <f t="shared" si="75"/>
        <v>0</v>
      </c>
      <c r="DP428" s="41">
        <f t="shared" si="76"/>
        <v>0</v>
      </c>
      <c r="DQ428" s="41">
        <f t="shared" si="77"/>
        <v>0</v>
      </c>
      <c r="DR428" s="41">
        <f t="shared" si="78"/>
        <v>0</v>
      </c>
      <c r="DS428" s="41">
        <f t="shared" si="79"/>
        <v>0</v>
      </c>
      <c r="DT428" s="41">
        <f t="shared" si="80"/>
        <v>0</v>
      </c>
      <c r="DU428" s="41">
        <f t="shared" si="81"/>
        <v>0</v>
      </c>
      <c r="DV428" s="41">
        <f t="shared" si="82"/>
        <v>0</v>
      </c>
      <c r="DW428" s="41">
        <f t="shared" si="83"/>
        <v>0</v>
      </c>
      <c r="DX428" s="41">
        <f t="shared" si="84"/>
        <v>0</v>
      </c>
    </row>
    <row r="429" spans="1:128" ht="15" customHeight="1">
      <c r="A429" s="159"/>
      <c r="B429" s="7"/>
      <c r="C429" s="588"/>
      <c r="D429" s="414" t="s">
        <v>1445</v>
      </c>
      <c r="E429" s="414"/>
      <c r="F429" s="414"/>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c r="AG429">
        <f t="shared" si="42"/>
        <v>0</v>
      </c>
      <c r="AH429">
        <f t="shared" si="43"/>
        <v>0</v>
      </c>
      <c r="BG429" s="336" cm="1">
        <f t="array" ref="BG429">IF(OR(G429={"NS","NA"},$C$336={"NS","NA"}),0,IF(G429&lt;=$C$336,0,1))</f>
        <v>0</v>
      </c>
      <c r="BH429" s="336" cm="1">
        <f t="array" ref="BH429">IF(OR(H429={"NS","NA"},$E$336={"NS","NA"}),0,IF(H429&lt;=$E$336,0,1))</f>
        <v>0</v>
      </c>
      <c r="BI429" s="336" cm="1">
        <f t="array" ref="BI429">IF(OR(I429={"NS","NA"},$G$336={"NS","NA"}),0,IF(I429&lt;=$G$336,0,1))</f>
        <v>0</v>
      </c>
      <c r="BJ429" s="336" cm="1">
        <f t="array" ref="BJ429">IF(OR(J429={"NS","NA"},$I$336={"NS","NA"}),0,IF(J429&lt;=$I$336,0,1))</f>
        <v>0</v>
      </c>
      <c r="BK429" s="336" cm="1">
        <f t="array" ref="BK429">IF(OR(K429={"NS","NA"},K$336={"NS","NA"}),0,IF(K429&lt;=K$336,0,1))</f>
        <v>0</v>
      </c>
      <c r="BL429" s="336" cm="1">
        <f t="array" ref="BL429">IF(OR(L429={"NS","NA"},L$336={"NS","NA"}),0,IF(L429&lt;=L$336,0,1))</f>
        <v>0</v>
      </c>
      <c r="BM429" s="336" cm="1">
        <f t="array" ref="BM429">IF(OR(M429={"NS","NA"},M$336={"NS","NA"}),0,IF(M429&lt;=M$336,0,1))</f>
        <v>0</v>
      </c>
      <c r="BN429" s="336" cm="1">
        <f t="array" ref="BN429">IF(OR(N429={"NS","NA"},N$336={"NS","NA"}),0,IF(N429&lt;=N$336,0,1))</f>
        <v>0</v>
      </c>
      <c r="BO429" s="336" cm="1">
        <f t="array" ref="BO429">IF(OR(O429={"NS","NA"},O$336={"NS","NA"}),0,IF(O429&lt;=O$336,0,1))</f>
        <v>0</v>
      </c>
      <c r="BP429" s="336" cm="1">
        <f t="array" ref="BP429">IF(OR(P429={"NS","NA"},P$336={"NS","NA"}),0,IF(P429&lt;=P$336,0,1))</f>
        <v>0</v>
      </c>
      <c r="BQ429" s="336" cm="1">
        <f t="array" ref="BQ429">IF(OR(Q429={"NS","NA"},Q$336={"NS","NA"}),0,IF(Q429&lt;=Q$336,0,1))</f>
        <v>0</v>
      </c>
      <c r="BR429" s="336" cm="1">
        <f t="array" ref="BR429">IF(OR(R429={"NS","NA"},R$336={"NS","NA"}),0,IF(R429&lt;=R$336,0,1))</f>
        <v>0</v>
      </c>
      <c r="BS429" s="336" cm="1">
        <f t="array" ref="BS429">IF(OR(S429={"NS","NA"},S$336={"NS","NA"}),0,IF(S429&lt;=S$336,0,1))</f>
        <v>0</v>
      </c>
      <c r="BT429" s="336" cm="1">
        <f t="array" ref="BT429">IF(OR(T429={"NS","NA"},T$336={"NS","NA"}),0,IF(T429&lt;=T$336,0,1))</f>
        <v>0</v>
      </c>
      <c r="BU429" s="336" cm="1">
        <f t="array" ref="BU429">IF(OR(U429={"NS","NA"},U$336={"NS","NA"}),0,IF(U429&lt;=U$336,0,1))</f>
        <v>0</v>
      </c>
      <c r="BV429" s="336" cm="1">
        <f t="array" ref="BV429">IF(OR(V429={"NS","NA"},V$336={"NS","NA"}),0,IF(V429&lt;=V$336,0,1))</f>
        <v>0</v>
      </c>
      <c r="BW429" s="336" cm="1">
        <f t="array" ref="BW429">IF(OR(W429={"NS","NA"},W$336={"NS","NA"}),0,IF(W429&lt;=W$336,0,1))</f>
        <v>0</v>
      </c>
      <c r="BX429" s="336" cm="1">
        <f t="array" ref="BX429">IF(OR(X429={"NS","NA"},X$336={"NS","NA"}),0,IF(X429&lt;=X$336,0,1))</f>
        <v>0</v>
      </c>
      <c r="BY429" s="336" cm="1">
        <f t="array" ref="BY429">IF(OR(Y429={"NS","NA"},Y$336={"NS","NA"}),0,IF(Y429&lt;=Y$336,0,1))</f>
        <v>0</v>
      </c>
      <c r="BZ429" s="336" cm="1">
        <f t="array" ref="BZ429">IF(OR(Z429={"NS","NA"},Z$336={"NS","NA"}),0,IF(Z429&lt;=Z$336,0,1))</f>
        <v>0</v>
      </c>
      <c r="CA429" s="336" cm="1">
        <f t="array" ref="CA429">IF(OR(AA429={"NS","NA"},AA$336={"NS","NA"}),0,IF(AA429&lt;=AA$336,0,1))</f>
        <v>0</v>
      </c>
      <c r="CB429" s="336" cm="1">
        <f t="array" ref="CB429">IF(OR(AB429={"NS","NA"},AB$336={"NS","NA"}),0,IF(AB429&lt;=AB$336,0,1))</f>
        <v>0</v>
      </c>
      <c r="CC429" s="336" cm="1">
        <f t="array" ref="CC429">IF(OR(AC429={"NS","NA"},AC$336={"NS","NA"}),0,IF(AC429&lt;=AC$336,0,1))</f>
        <v>0</v>
      </c>
      <c r="CD429" s="336" cm="1">
        <f t="array" ref="CD429">IF(OR(AD429={"NS","NA"},AD$336={"NS","NA"}),0,IF(AD429&lt;=AD$336,0,1))</f>
        <v>0</v>
      </c>
      <c r="CE429" s="35">
        <f t="shared" si="44"/>
        <v>0</v>
      </c>
      <c r="CF429" s="36">
        <f t="shared" si="45"/>
        <v>0</v>
      </c>
      <c r="CG429" s="37">
        <f t="shared" si="46"/>
        <v>0</v>
      </c>
      <c r="CH429" s="38">
        <f t="shared" si="47"/>
        <v>0</v>
      </c>
      <c r="CI429" s="35">
        <f t="shared" si="48"/>
        <v>0</v>
      </c>
      <c r="CJ429" s="36">
        <f t="shared" si="49"/>
        <v>0</v>
      </c>
      <c r="CK429" s="37">
        <f t="shared" si="50"/>
        <v>0</v>
      </c>
      <c r="CL429" s="38">
        <f t="shared" si="51"/>
        <v>0</v>
      </c>
      <c r="CM429" s="35">
        <f t="shared" si="52"/>
        <v>0</v>
      </c>
      <c r="CN429" s="36">
        <f t="shared" si="53"/>
        <v>0</v>
      </c>
      <c r="CO429" s="37">
        <f t="shared" si="54"/>
        <v>0</v>
      </c>
      <c r="CP429" s="38">
        <f t="shared" si="55"/>
        <v>0</v>
      </c>
      <c r="CQ429" s="35">
        <f t="shared" si="56"/>
        <v>0</v>
      </c>
      <c r="CR429" s="36">
        <f t="shared" si="57"/>
        <v>0</v>
      </c>
      <c r="CS429" s="37">
        <f t="shared" si="58"/>
        <v>0</v>
      </c>
      <c r="CT429" s="38">
        <f t="shared" si="59"/>
        <v>0</v>
      </c>
      <c r="CU429" s="39">
        <f t="shared" si="60"/>
        <v>0</v>
      </c>
      <c r="CV429" s="34" t="str">
        <f>IF(CU429=0,"",
IF(SUM($CU$414:CU429)=1,CW429,
IF($CU$454&gt;SUM($CU$414:CU429),_xlfn.CONCAT(", ",CW429),
IF($CU$454=SUM($CU$414:CU429),_xlfn.CONCAT(" y ",CW429)))))</f>
        <v/>
      </c>
      <c r="CW429" s="414" t="s">
        <v>1445</v>
      </c>
      <c r="CX429" s="414"/>
      <c r="CY429" s="414"/>
      <c r="DA429" s="41">
        <f t="shared" si="61"/>
        <v>0</v>
      </c>
      <c r="DB429" s="41">
        <f t="shared" si="62"/>
        <v>0</v>
      </c>
      <c r="DC429" s="41">
        <f t="shared" si="63"/>
        <v>0</v>
      </c>
      <c r="DD429" s="41">
        <f t="shared" si="64"/>
        <v>0</v>
      </c>
      <c r="DE429" s="41">
        <f t="shared" si="65"/>
        <v>0</v>
      </c>
      <c r="DF429" s="41">
        <f t="shared" si="66"/>
        <v>0</v>
      </c>
      <c r="DG429" s="41">
        <f t="shared" si="67"/>
        <v>0</v>
      </c>
      <c r="DH429" s="41">
        <f t="shared" si="68"/>
        <v>0</v>
      </c>
      <c r="DI429" s="41">
        <f t="shared" si="69"/>
        <v>0</v>
      </c>
      <c r="DJ429" s="41">
        <f t="shared" si="70"/>
        <v>0</v>
      </c>
      <c r="DK429" s="41">
        <f t="shared" si="71"/>
        <v>0</v>
      </c>
      <c r="DL429" s="41">
        <f t="shared" si="72"/>
        <v>0</v>
      </c>
      <c r="DM429" s="41">
        <f t="shared" si="73"/>
        <v>0</v>
      </c>
      <c r="DN429" s="41">
        <f t="shared" si="74"/>
        <v>0</v>
      </c>
      <c r="DO429" s="41">
        <f t="shared" si="75"/>
        <v>0</v>
      </c>
      <c r="DP429" s="41">
        <f t="shared" si="76"/>
        <v>0</v>
      </c>
      <c r="DQ429" s="41">
        <f t="shared" si="77"/>
        <v>0</v>
      </c>
      <c r="DR429" s="41">
        <f t="shared" si="78"/>
        <v>0</v>
      </c>
      <c r="DS429" s="41">
        <f t="shared" si="79"/>
        <v>0</v>
      </c>
      <c r="DT429" s="41">
        <f t="shared" si="80"/>
        <v>0</v>
      </c>
      <c r="DU429" s="41">
        <f t="shared" si="81"/>
        <v>0</v>
      </c>
      <c r="DV429" s="41">
        <f t="shared" si="82"/>
        <v>0</v>
      </c>
      <c r="DW429" s="41">
        <f t="shared" si="83"/>
        <v>0</v>
      </c>
      <c r="DX429" s="41">
        <f t="shared" si="84"/>
        <v>0</v>
      </c>
    </row>
    <row r="430" spans="1:128" ht="24" customHeight="1">
      <c r="A430" s="159"/>
      <c r="B430" s="7"/>
      <c r="C430" s="588"/>
      <c r="D430" s="664" t="s">
        <v>1447</v>
      </c>
      <c r="E430" s="731" t="s">
        <v>1448</v>
      </c>
      <c r="F430" s="731"/>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c r="AG430">
        <f t="shared" si="42"/>
        <v>0</v>
      </c>
      <c r="AH430">
        <f t="shared" si="43"/>
        <v>0</v>
      </c>
      <c r="BG430" s="336" cm="1">
        <f t="array" ref="BG430">IF(OR(G430={"NS","NA"},$C$336={"NS","NA"}),0,IF(G430&lt;=$C$336,0,1))</f>
        <v>0</v>
      </c>
      <c r="BH430" s="336" cm="1">
        <f t="array" ref="BH430">IF(OR(H430={"NS","NA"},$E$336={"NS","NA"}),0,IF(H430&lt;=$E$336,0,1))</f>
        <v>0</v>
      </c>
      <c r="BI430" s="336" cm="1">
        <f t="array" ref="BI430">IF(OR(I430={"NS","NA"},$G$336={"NS","NA"}),0,IF(I430&lt;=$G$336,0,1))</f>
        <v>0</v>
      </c>
      <c r="BJ430" s="336" cm="1">
        <f t="array" ref="BJ430">IF(OR(J430={"NS","NA"},$I$336={"NS","NA"}),0,IF(J430&lt;=$I$336,0,1))</f>
        <v>0</v>
      </c>
      <c r="BK430" s="336" cm="1">
        <f t="array" ref="BK430">IF(OR(K430={"NS","NA"},K$336={"NS","NA"}),0,IF(K430&lt;=K$336,0,1))</f>
        <v>0</v>
      </c>
      <c r="BL430" s="336" cm="1">
        <f t="array" ref="BL430">IF(OR(L430={"NS","NA"},L$336={"NS","NA"}),0,IF(L430&lt;=L$336,0,1))</f>
        <v>0</v>
      </c>
      <c r="BM430" s="336" cm="1">
        <f t="array" ref="BM430">IF(OR(M430={"NS","NA"},M$336={"NS","NA"}),0,IF(M430&lt;=M$336,0,1))</f>
        <v>0</v>
      </c>
      <c r="BN430" s="336" cm="1">
        <f t="array" ref="BN430">IF(OR(N430={"NS","NA"},N$336={"NS","NA"}),0,IF(N430&lt;=N$336,0,1))</f>
        <v>0</v>
      </c>
      <c r="BO430" s="336" cm="1">
        <f t="array" ref="BO430">IF(OR(O430={"NS","NA"},O$336={"NS","NA"}),0,IF(O430&lt;=O$336,0,1))</f>
        <v>0</v>
      </c>
      <c r="BP430" s="336" cm="1">
        <f t="array" ref="BP430">IF(OR(P430={"NS","NA"},P$336={"NS","NA"}),0,IF(P430&lt;=P$336,0,1))</f>
        <v>0</v>
      </c>
      <c r="BQ430" s="336" cm="1">
        <f t="array" ref="BQ430">IF(OR(Q430={"NS","NA"},Q$336={"NS","NA"}),0,IF(Q430&lt;=Q$336,0,1))</f>
        <v>0</v>
      </c>
      <c r="BR430" s="336" cm="1">
        <f t="array" ref="BR430">IF(OR(R430={"NS","NA"},R$336={"NS","NA"}),0,IF(R430&lt;=R$336,0,1))</f>
        <v>0</v>
      </c>
      <c r="BS430" s="336" cm="1">
        <f t="array" ref="BS430">IF(OR(S430={"NS","NA"},S$336={"NS","NA"}),0,IF(S430&lt;=S$336,0,1))</f>
        <v>0</v>
      </c>
      <c r="BT430" s="336" cm="1">
        <f t="array" ref="BT430">IF(OR(T430={"NS","NA"},T$336={"NS","NA"}),0,IF(T430&lt;=T$336,0,1))</f>
        <v>0</v>
      </c>
      <c r="BU430" s="336" cm="1">
        <f t="array" ref="BU430">IF(OR(U430={"NS","NA"},U$336={"NS","NA"}),0,IF(U430&lt;=U$336,0,1))</f>
        <v>0</v>
      </c>
      <c r="BV430" s="336" cm="1">
        <f t="array" ref="BV430">IF(OR(V430={"NS","NA"},V$336={"NS","NA"}),0,IF(V430&lt;=V$336,0,1))</f>
        <v>0</v>
      </c>
      <c r="BW430" s="336" cm="1">
        <f t="array" ref="BW430">IF(OR(W430={"NS","NA"},W$336={"NS","NA"}),0,IF(W430&lt;=W$336,0,1))</f>
        <v>0</v>
      </c>
      <c r="BX430" s="336" cm="1">
        <f t="array" ref="BX430">IF(OR(X430={"NS","NA"},X$336={"NS","NA"}),0,IF(X430&lt;=X$336,0,1))</f>
        <v>0</v>
      </c>
      <c r="BY430" s="336" cm="1">
        <f t="array" ref="BY430">IF(OR(Y430={"NS","NA"},Y$336={"NS","NA"}),0,IF(Y430&lt;=Y$336,0,1))</f>
        <v>0</v>
      </c>
      <c r="BZ430" s="336" cm="1">
        <f t="array" ref="BZ430">IF(OR(Z430={"NS","NA"},Z$336={"NS","NA"}),0,IF(Z430&lt;=Z$336,0,1))</f>
        <v>0</v>
      </c>
      <c r="CA430" s="336" cm="1">
        <f t="array" ref="CA430">IF(OR(AA430={"NS","NA"},AA$336={"NS","NA"}),0,IF(AA430&lt;=AA$336,0,1))</f>
        <v>0</v>
      </c>
      <c r="CB430" s="336" cm="1">
        <f t="array" ref="CB430">IF(OR(AB430={"NS","NA"},AB$336={"NS","NA"}),0,IF(AB430&lt;=AB$336,0,1))</f>
        <v>0</v>
      </c>
      <c r="CC430" s="336" cm="1">
        <f t="array" ref="CC430">IF(OR(AC430={"NS","NA"},AC$336={"NS","NA"}),0,IF(AC430&lt;=AC$336,0,1))</f>
        <v>0</v>
      </c>
      <c r="CD430" s="336" cm="1">
        <f t="array" ref="CD430">IF(OR(AD430={"NS","NA"},AD$336={"NS","NA"}),0,IF(AD430&lt;=AD$336,0,1))</f>
        <v>0</v>
      </c>
      <c r="CE430" s="35">
        <f t="shared" si="44"/>
        <v>0</v>
      </c>
      <c r="CF430" s="36">
        <f t="shared" si="45"/>
        <v>0</v>
      </c>
      <c r="CG430" s="37">
        <f t="shared" si="46"/>
        <v>0</v>
      </c>
      <c r="CH430" s="38">
        <f t="shared" si="47"/>
        <v>0</v>
      </c>
      <c r="CI430" s="35">
        <f t="shared" si="48"/>
        <v>0</v>
      </c>
      <c r="CJ430" s="36">
        <f t="shared" si="49"/>
        <v>0</v>
      </c>
      <c r="CK430" s="37">
        <f t="shared" si="50"/>
        <v>0</v>
      </c>
      <c r="CL430" s="38">
        <f t="shared" si="51"/>
        <v>0</v>
      </c>
      <c r="CM430" s="35">
        <f t="shared" si="52"/>
        <v>0</v>
      </c>
      <c r="CN430" s="36">
        <f t="shared" si="53"/>
        <v>0</v>
      </c>
      <c r="CO430" s="37">
        <f t="shared" si="54"/>
        <v>0</v>
      </c>
      <c r="CP430" s="38">
        <f t="shared" si="55"/>
        <v>0</v>
      </c>
      <c r="CQ430" s="35">
        <f t="shared" si="56"/>
        <v>0</v>
      </c>
      <c r="CR430" s="36">
        <f t="shared" si="57"/>
        <v>0</v>
      </c>
      <c r="CS430" s="37">
        <f t="shared" si="58"/>
        <v>0</v>
      </c>
      <c r="CT430" s="38">
        <f t="shared" si="59"/>
        <v>0</v>
      </c>
      <c r="CU430" s="39">
        <f t="shared" si="60"/>
        <v>0</v>
      </c>
      <c r="CV430" s="34" t="str">
        <f>IF(CU430=0,"",
IF(SUM($CU$414:CU430)=1,CW430,
IF($CU$454&gt;SUM($CU$414:CU430),_xlfn.CONCAT(", ",CW430),
IF($CU$454=SUM($CU$414:CU430),_xlfn.CONCAT(" y ",CW430)))))</f>
        <v/>
      </c>
      <c r="CW430" s="731" t="s">
        <v>1448</v>
      </c>
      <c r="CX430" s="731"/>
      <c r="DA430" s="41">
        <f t="shared" si="61"/>
        <v>0</v>
      </c>
      <c r="DB430" s="41">
        <f t="shared" si="62"/>
        <v>0</v>
      </c>
      <c r="DC430" s="41">
        <f t="shared" si="63"/>
        <v>0</v>
      </c>
      <c r="DD430" s="41">
        <f t="shared" si="64"/>
        <v>0</v>
      </c>
      <c r="DE430" s="41">
        <f t="shared" si="65"/>
        <v>0</v>
      </c>
      <c r="DF430" s="41">
        <f t="shared" si="66"/>
        <v>0</v>
      </c>
      <c r="DG430" s="41">
        <f t="shared" si="67"/>
        <v>0</v>
      </c>
      <c r="DH430" s="41">
        <f t="shared" si="68"/>
        <v>0</v>
      </c>
      <c r="DI430" s="41">
        <f t="shared" si="69"/>
        <v>0</v>
      </c>
      <c r="DJ430" s="41">
        <f t="shared" si="70"/>
        <v>0</v>
      </c>
      <c r="DK430" s="41">
        <f t="shared" si="71"/>
        <v>0</v>
      </c>
      <c r="DL430" s="41">
        <f t="shared" si="72"/>
        <v>0</v>
      </c>
      <c r="DM430" s="41">
        <f t="shared" si="73"/>
        <v>0</v>
      </c>
      <c r="DN430" s="41">
        <f t="shared" si="74"/>
        <v>0</v>
      </c>
      <c r="DO430" s="41">
        <f t="shared" si="75"/>
        <v>0</v>
      </c>
      <c r="DP430" s="41">
        <f t="shared" si="76"/>
        <v>0</v>
      </c>
      <c r="DQ430" s="41">
        <f t="shared" si="77"/>
        <v>0</v>
      </c>
      <c r="DR430" s="41">
        <f t="shared" si="78"/>
        <v>0</v>
      </c>
      <c r="DS430" s="41">
        <f t="shared" si="79"/>
        <v>0</v>
      </c>
      <c r="DT430" s="41">
        <f t="shared" si="80"/>
        <v>0</v>
      </c>
      <c r="DU430" s="41">
        <f t="shared" si="81"/>
        <v>0</v>
      </c>
      <c r="DV430" s="41">
        <f t="shared" si="82"/>
        <v>0</v>
      </c>
      <c r="DW430" s="41">
        <f t="shared" si="83"/>
        <v>0</v>
      </c>
      <c r="DX430" s="41">
        <f t="shared" si="84"/>
        <v>0</v>
      </c>
    </row>
    <row r="431" spans="1:128" ht="24" customHeight="1">
      <c r="A431" s="159"/>
      <c r="B431" s="7"/>
      <c r="C431" s="588"/>
      <c r="D431" s="665"/>
      <c r="E431" s="731" t="s">
        <v>1450</v>
      </c>
      <c r="F431" s="731"/>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c r="AG431">
        <f t="shared" si="42"/>
        <v>0</v>
      </c>
      <c r="AH431">
        <f t="shared" si="43"/>
        <v>0</v>
      </c>
      <c r="BG431" s="336" cm="1">
        <f t="array" ref="BG431">IF(OR(G431={"NS","NA"},$C$336={"NS","NA"}),0,IF(G431&lt;=$C$336,0,1))</f>
        <v>0</v>
      </c>
      <c r="BH431" s="336" cm="1">
        <f t="array" ref="BH431">IF(OR(H431={"NS","NA"},$E$336={"NS","NA"}),0,IF(H431&lt;=$E$336,0,1))</f>
        <v>0</v>
      </c>
      <c r="BI431" s="336" cm="1">
        <f t="array" ref="BI431">IF(OR(I431={"NS","NA"},$G$336={"NS","NA"}),0,IF(I431&lt;=$G$336,0,1))</f>
        <v>0</v>
      </c>
      <c r="BJ431" s="336" cm="1">
        <f t="array" ref="BJ431">IF(OR(J431={"NS","NA"},$I$336={"NS","NA"}),0,IF(J431&lt;=$I$336,0,1))</f>
        <v>0</v>
      </c>
      <c r="BK431" s="336" cm="1">
        <f t="array" ref="BK431">IF(OR(K431={"NS","NA"},K$336={"NS","NA"}),0,IF(K431&lt;=K$336,0,1))</f>
        <v>0</v>
      </c>
      <c r="BL431" s="336" cm="1">
        <f t="array" ref="BL431">IF(OR(L431={"NS","NA"},L$336={"NS","NA"}),0,IF(L431&lt;=L$336,0,1))</f>
        <v>0</v>
      </c>
      <c r="BM431" s="336" cm="1">
        <f t="array" ref="BM431">IF(OR(M431={"NS","NA"},M$336={"NS","NA"}),0,IF(M431&lt;=M$336,0,1))</f>
        <v>0</v>
      </c>
      <c r="BN431" s="336" cm="1">
        <f t="array" ref="BN431">IF(OR(N431={"NS","NA"},N$336={"NS","NA"}),0,IF(N431&lt;=N$336,0,1))</f>
        <v>0</v>
      </c>
      <c r="BO431" s="336" cm="1">
        <f t="array" ref="BO431">IF(OR(O431={"NS","NA"},O$336={"NS","NA"}),0,IF(O431&lt;=O$336,0,1))</f>
        <v>0</v>
      </c>
      <c r="BP431" s="336" cm="1">
        <f t="array" ref="BP431">IF(OR(P431={"NS","NA"},P$336={"NS","NA"}),0,IF(P431&lt;=P$336,0,1))</f>
        <v>0</v>
      </c>
      <c r="BQ431" s="336" cm="1">
        <f t="array" ref="BQ431">IF(OR(Q431={"NS","NA"},Q$336={"NS","NA"}),0,IF(Q431&lt;=Q$336,0,1))</f>
        <v>0</v>
      </c>
      <c r="BR431" s="336" cm="1">
        <f t="array" ref="BR431">IF(OR(R431={"NS","NA"},R$336={"NS","NA"}),0,IF(R431&lt;=R$336,0,1))</f>
        <v>0</v>
      </c>
      <c r="BS431" s="336" cm="1">
        <f t="array" ref="BS431">IF(OR(S431={"NS","NA"},S$336={"NS","NA"}),0,IF(S431&lt;=S$336,0,1))</f>
        <v>0</v>
      </c>
      <c r="BT431" s="336" cm="1">
        <f t="array" ref="BT431">IF(OR(T431={"NS","NA"},T$336={"NS","NA"}),0,IF(T431&lt;=T$336,0,1))</f>
        <v>0</v>
      </c>
      <c r="BU431" s="336" cm="1">
        <f t="array" ref="BU431">IF(OR(U431={"NS","NA"},U$336={"NS","NA"}),0,IF(U431&lt;=U$336,0,1))</f>
        <v>0</v>
      </c>
      <c r="BV431" s="336" cm="1">
        <f t="array" ref="BV431">IF(OR(V431={"NS","NA"},V$336={"NS","NA"}),0,IF(V431&lt;=V$336,0,1))</f>
        <v>0</v>
      </c>
      <c r="BW431" s="336" cm="1">
        <f t="array" ref="BW431">IF(OR(W431={"NS","NA"},W$336={"NS","NA"}),0,IF(W431&lt;=W$336,0,1))</f>
        <v>0</v>
      </c>
      <c r="BX431" s="336" cm="1">
        <f t="array" ref="BX431">IF(OR(X431={"NS","NA"},X$336={"NS","NA"}),0,IF(X431&lt;=X$336,0,1))</f>
        <v>0</v>
      </c>
      <c r="BY431" s="336" cm="1">
        <f t="array" ref="BY431">IF(OR(Y431={"NS","NA"},Y$336={"NS","NA"}),0,IF(Y431&lt;=Y$336,0,1))</f>
        <v>0</v>
      </c>
      <c r="BZ431" s="336" cm="1">
        <f t="array" ref="BZ431">IF(OR(Z431={"NS","NA"},Z$336={"NS","NA"}),0,IF(Z431&lt;=Z$336,0,1))</f>
        <v>0</v>
      </c>
      <c r="CA431" s="336" cm="1">
        <f t="array" ref="CA431">IF(OR(AA431={"NS","NA"},AA$336={"NS","NA"}),0,IF(AA431&lt;=AA$336,0,1))</f>
        <v>0</v>
      </c>
      <c r="CB431" s="336" cm="1">
        <f t="array" ref="CB431">IF(OR(AB431={"NS","NA"},AB$336={"NS","NA"}),0,IF(AB431&lt;=AB$336,0,1))</f>
        <v>0</v>
      </c>
      <c r="CC431" s="336" cm="1">
        <f t="array" ref="CC431">IF(OR(AC431={"NS","NA"},AC$336={"NS","NA"}),0,IF(AC431&lt;=AC$336,0,1))</f>
        <v>0</v>
      </c>
      <c r="CD431" s="336" cm="1">
        <f t="array" ref="CD431">IF(OR(AD431={"NS","NA"},AD$336={"NS","NA"}),0,IF(AD431&lt;=AD$336,0,1))</f>
        <v>0</v>
      </c>
      <c r="CE431" s="35">
        <f t="shared" si="44"/>
        <v>0</v>
      </c>
      <c r="CF431" s="36">
        <f t="shared" si="45"/>
        <v>0</v>
      </c>
      <c r="CG431" s="37">
        <f t="shared" si="46"/>
        <v>0</v>
      </c>
      <c r="CH431" s="38">
        <f t="shared" si="47"/>
        <v>0</v>
      </c>
      <c r="CI431" s="35">
        <f t="shared" si="48"/>
        <v>0</v>
      </c>
      <c r="CJ431" s="36">
        <f t="shared" si="49"/>
        <v>0</v>
      </c>
      <c r="CK431" s="37">
        <f t="shared" si="50"/>
        <v>0</v>
      </c>
      <c r="CL431" s="38">
        <f t="shared" si="51"/>
        <v>0</v>
      </c>
      <c r="CM431" s="35">
        <f t="shared" si="52"/>
        <v>0</v>
      </c>
      <c r="CN431" s="36">
        <f t="shared" si="53"/>
        <v>0</v>
      </c>
      <c r="CO431" s="37">
        <f t="shared" si="54"/>
        <v>0</v>
      </c>
      <c r="CP431" s="38">
        <f t="shared" si="55"/>
        <v>0</v>
      </c>
      <c r="CQ431" s="35">
        <f t="shared" si="56"/>
        <v>0</v>
      </c>
      <c r="CR431" s="36">
        <f t="shared" si="57"/>
        <v>0</v>
      </c>
      <c r="CS431" s="37">
        <f t="shared" si="58"/>
        <v>0</v>
      </c>
      <c r="CT431" s="38">
        <f t="shared" si="59"/>
        <v>0</v>
      </c>
      <c r="CU431" s="39">
        <f t="shared" si="60"/>
        <v>0</v>
      </c>
      <c r="CV431" s="34" t="str">
        <f>IF(CU431=0,"",
IF(SUM($CU$414:CU431)=1,CW431,
IF($CU$454&gt;SUM($CU$414:CU431),_xlfn.CONCAT(", ",CW431),
IF($CU$454=SUM($CU$414:CU431),_xlfn.CONCAT(" y ",CW431)))))</f>
        <v/>
      </c>
      <c r="CW431" s="731" t="s">
        <v>1450</v>
      </c>
      <c r="CX431" s="731"/>
      <c r="DA431" s="41">
        <f t="shared" si="61"/>
        <v>0</v>
      </c>
      <c r="DB431" s="41">
        <f t="shared" si="62"/>
        <v>0</v>
      </c>
      <c r="DC431" s="41">
        <f t="shared" si="63"/>
        <v>0</v>
      </c>
      <c r="DD431" s="41">
        <f t="shared" si="64"/>
        <v>0</v>
      </c>
      <c r="DE431" s="41">
        <f t="shared" si="65"/>
        <v>0</v>
      </c>
      <c r="DF431" s="41">
        <f t="shared" si="66"/>
        <v>0</v>
      </c>
      <c r="DG431" s="41">
        <f t="shared" si="67"/>
        <v>0</v>
      </c>
      <c r="DH431" s="41">
        <f t="shared" si="68"/>
        <v>0</v>
      </c>
      <c r="DI431" s="41">
        <f t="shared" si="69"/>
        <v>0</v>
      </c>
      <c r="DJ431" s="41">
        <f t="shared" si="70"/>
        <v>0</v>
      </c>
      <c r="DK431" s="41">
        <f t="shared" si="71"/>
        <v>0</v>
      </c>
      <c r="DL431" s="41">
        <f t="shared" si="72"/>
        <v>0</v>
      </c>
      <c r="DM431" s="41">
        <f t="shared" si="73"/>
        <v>0</v>
      </c>
      <c r="DN431" s="41">
        <f t="shared" si="74"/>
        <v>0</v>
      </c>
      <c r="DO431" s="41">
        <f t="shared" si="75"/>
        <v>0</v>
      </c>
      <c r="DP431" s="41">
        <f t="shared" si="76"/>
        <v>0</v>
      </c>
      <c r="DQ431" s="41">
        <f t="shared" si="77"/>
        <v>0</v>
      </c>
      <c r="DR431" s="41">
        <f t="shared" si="78"/>
        <v>0</v>
      </c>
      <c r="DS431" s="41">
        <f t="shared" si="79"/>
        <v>0</v>
      </c>
      <c r="DT431" s="41">
        <f t="shared" si="80"/>
        <v>0</v>
      </c>
      <c r="DU431" s="41">
        <f t="shared" si="81"/>
        <v>0</v>
      </c>
      <c r="DV431" s="41">
        <f t="shared" si="82"/>
        <v>0</v>
      </c>
      <c r="DW431" s="41">
        <f t="shared" si="83"/>
        <v>0</v>
      </c>
      <c r="DX431" s="41">
        <f t="shared" si="84"/>
        <v>0</v>
      </c>
    </row>
    <row r="432" spans="1:128" ht="24" customHeight="1">
      <c r="A432" s="159"/>
      <c r="B432" s="7"/>
      <c r="C432" s="588"/>
      <c r="D432" s="665"/>
      <c r="E432" s="731" t="s">
        <v>1452</v>
      </c>
      <c r="F432" s="731"/>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c r="AG432">
        <f t="shared" si="42"/>
        <v>0</v>
      </c>
      <c r="AH432">
        <f t="shared" si="43"/>
        <v>0</v>
      </c>
      <c r="BG432" s="336" cm="1">
        <f t="array" ref="BG432">IF(OR(G432={"NS","NA"},$C$336={"NS","NA"}),0,IF(G432&lt;=$C$336,0,1))</f>
        <v>0</v>
      </c>
      <c r="BH432" s="336" cm="1">
        <f t="array" ref="BH432">IF(OR(H432={"NS","NA"},$E$336={"NS","NA"}),0,IF(H432&lt;=$E$336,0,1))</f>
        <v>0</v>
      </c>
      <c r="BI432" s="336" cm="1">
        <f t="array" ref="BI432">IF(OR(I432={"NS","NA"},$G$336={"NS","NA"}),0,IF(I432&lt;=$G$336,0,1))</f>
        <v>0</v>
      </c>
      <c r="BJ432" s="336" cm="1">
        <f t="array" ref="BJ432">IF(OR(J432={"NS","NA"},$I$336={"NS","NA"}),0,IF(J432&lt;=$I$336,0,1))</f>
        <v>0</v>
      </c>
      <c r="BK432" s="336" cm="1">
        <f t="array" ref="BK432">IF(OR(K432={"NS","NA"},K$336={"NS","NA"}),0,IF(K432&lt;=K$336,0,1))</f>
        <v>0</v>
      </c>
      <c r="BL432" s="336" cm="1">
        <f t="array" ref="BL432">IF(OR(L432={"NS","NA"},L$336={"NS","NA"}),0,IF(L432&lt;=L$336,0,1))</f>
        <v>0</v>
      </c>
      <c r="BM432" s="336" cm="1">
        <f t="array" ref="BM432">IF(OR(M432={"NS","NA"},M$336={"NS","NA"}),0,IF(M432&lt;=M$336,0,1))</f>
        <v>0</v>
      </c>
      <c r="BN432" s="336" cm="1">
        <f t="array" ref="BN432">IF(OR(N432={"NS","NA"},N$336={"NS","NA"}),0,IF(N432&lt;=N$336,0,1))</f>
        <v>0</v>
      </c>
      <c r="BO432" s="336" cm="1">
        <f t="array" ref="BO432">IF(OR(O432={"NS","NA"},O$336={"NS","NA"}),0,IF(O432&lt;=O$336,0,1))</f>
        <v>0</v>
      </c>
      <c r="BP432" s="336" cm="1">
        <f t="array" ref="BP432">IF(OR(P432={"NS","NA"},P$336={"NS","NA"}),0,IF(P432&lt;=P$336,0,1))</f>
        <v>0</v>
      </c>
      <c r="BQ432" s="336" cm="1">
        <f t="array" ref="BQ432">IF(OR(Q432={"NS","NA"},Q$336={"NS","NA"}),0,IF(Q432&lt;=Q$336,0,1))</f>
        <v>0</v>
      </c>
      <c r="BR432" s="336" cm="1">
        <f t="array" ref="BR432">IF(OR(R432={"NS","NA"},R$336={"NS","NA"}),0,IF(R432&lt;=R$336,0,1))</f>
        <v>0</v>
      </c>
      <c r="BS432" s="336" cm="1">
        <f t="array" ref="BS432">IF(OR(S432={"NS","NA"},S$336={"NS","NA"}),0,IF(S432&lt;=S$336,0,1))</f>
        <v>0</v>
      </c>
      <c r="BT432" s="336" cm="1">
        <f t="array" ref="BT432">IF(OR(T432={"NS","NA"},T$336={"NS","NA"}),0,IF(T432&lt;=T$336,0,1))</f>
        <v>0</v>
      </c>
      <c r="BU432" s="336" cm="1">
        <f t="array" ref="BU432">IF(OR(U432={"NS","NA"},U$336={"NS","NA"}),0,IF(U432&lt;=U$336,0,1))</f>
        <v>0</v>
      </c>
      <c r="BV432" s="336" cm="1">
        <f t="array" ref="BV432">IF(OR(V432={"NS","NA"},V$336={"NS","NA"}),0,IF(V432&lt;=V$336,0,1))</f>
        <v>0</v>
      </c>
      <c r="BW432" s="336" cm="1">
        <f t="array" ref="BW432">IF(OR(W432={"NS","NA"},W$336={"NS","NA"}),0,IF(W432&lt;=W$336,0,1))</f>
        <v>0</v>
      </c>
      <c r="BX432" s="336" cm="1">
        <f t="array" ref="BX432">IF(OR(X432={"NS","NA"},X$336={"NS","NA"}),0,IF(X432&lt;=X$336,0,1))</f>
        <v>0</v>
      </c>
      <c r="BY432" s="336" cm="1">
        <f t="array" ref="BY432">IF(OR(Y432={"NS","NA"},Y$336={"NS","NA"}),0,IF(Y432&lt;=Y$336,0,1))</f>
        <v>0</v>
      </c>
      <c r="BZ432" s="336" cm="1">
        <f t="array" ref="BZ432">IF(OR(Z432={"NS","NA"},Z$336={"NS","NA"}),0,IF(Z432&lt;=Z$336,0,1))</f>
        <v>0</v>
      </c>
      <c r="CA432" s="336" cm="1">
        <f t="array" ref="CA432">IF(OR(AA432={"NS","NA"},AA$336={"NS","NA"}),0,IF(AA432&lt;=AA$336,0,1))</f>
        <v>0</v>
      </c>
      <c r="CB432" s="336" cm="1">
        <f t="array" ref="CB432">IF(OR(AB432={"NS","NA"},AB$336={"NS","NA"}),0,IF(AB432&lt;=AB$336,0,1))</f>
        <v>0</v>
      </c>
      <c r="CC432" s="336" cm="1">
        <f t="array" ref="CC432">IF(OR(AC432={"NS","NA"},AC$336={"NS","NA"}),0,IF(AC432&lt;=AC$336,0,1))</f>
        <v>0</v>
      </c>
      <c r="CD432" s="336" cm="1">
        <f t="array" ref="CD432">IF(OR(AD432={"NS","NA"},AD$336={"NS","NA"}),0,IF(AD432&lt;=AD$336,0,1))</f>
        <v>0</v>
      </c>
      <c r="CE432" s="35">
        <f t="shared" si="44"/>
        <v>0</v>
      </c>
      <c r="CF432" s="36">
        <f t="shared" si="45"/>
        <v>0</v>
      </c>
      <c r="CG432" s="37">
        <f t="shared" si="46"/>
        <v>0</v>
      </c>
      <c r="CH432" s="38">
        <f t="shared" si="47"/>
        <v>0</v>
      </c>
      <c r="CI432" s="35">
        <f t="shared" si="48"/>
        <v>0</v>
      </c>
      <c r="CJ432" s="36">
        <f t="shared" si="49"/>
        <v>0</v>
      </c>
      <c r="CK432" s="37">
        <f t="shared" si="50"/>
        <v>0</v>
      </c>
      <c r="CL432" s="38">
        <f t="shared" si="51"/>
        <v>0</v>
      </c>
      <c r="CM432" s="35">
        <f t="shared" si="52"/>
        <v>0</v>
      </c>
      <c r="CN432" s="36">
        <f t="shared" si="53"/>
        <v>0</v>
      </c>
      <c r="CO432" s="37">
        <f t="shared" si="54"/>
        <v>0</v>
      </c>
      <c r="CP432" s="38">
        <f t="shared" si="55"/>
        <v>0</v>
      </c>
      <c r="CQ432" s="35">
        <f t="shared" si="56"/>
        <v>0</v>
      </c>
      <c r="CR432" s="36">
        <f t="shared" si="57"/>
        <v>0</v>
      </c>
      <c r="CS432" s="37">
        <f t="shared" si="58"/>
        <v>0</v>
      </c>
      <c r="CT432" s="38">
        <f t="shared" si="59"/>
        <v>0</v>
      </c>
      <c r="CU432" s="39">
        <f t="shared" si="60"/>
        <v>0</v>
      </c>
      <c r="CV432" s="34" t="str">
        <f>IF(CU432=0,"",
IF(SUM($CU$414:CU432)=1,CW432,
IF($CU$454&gt;SUM($CU$414:CU432),_xlfn.CONCAT(", ",CW432),
IF($CU$454=SUM($CU$414:CU432),_xlfn.CONCAT(" y ",CW432)))))</f>
        <v/>
      </c>
      <c r="CW432" s="731" t="s">
        <v>1452</v>
      </c>
      <c r="CX432" s="731"/>
      <c r="DA432" s="41">
        <f t="shared" si="61"/>
        <v>0</v>
      </c>
      <c r="DB432" s="41">
        <f t="shared" si="62"/>
        <v>0</v>
      </c>
      <c r="DC432" s="41">
        <f t="shared" si="63"/>
        <v>0</v>
      </c>
      <c r="DD432" s="41">
        <f t="shared" si="64"/>
        <v>0</v>
      </c>
      <c r="DE432" s="41">
        <f t="shared" si="65"/>
        <v>0</v>
      </c>
      <c r="DF432" s="41">
        <f t="shared" si="66"/>
        <v>0</v>
      </c>
      <c r="DG432" s="41">
        <f t="shared" si="67"/>
        <v>0</v>
      </c>
      <c r="DH432" s="41">
        <f t="shared" si="68"/>
        <v>0</v>
      </c>
      <c r="DI432" s="41">
        <f t="shared" si="69"/>
        <v>0</v>
      </c>
      <c r="DJ432" s="41">
        <f t="shared" si="70"/>
        <v>0</v>
      </c>
      <c r="DK432" s="41">
        <f t="shared" si="71"/>
        <v>0</v>
      </c>
      <c r="DL432" s="41">
        <f t="shared" si="72"/>
        <v>0</v>
      </c>
      <c r="DM432" s="41">
        <f t="shared" si="73"/>
        <v>0</v>
      </c>
      <c r="DN432" s="41">
        <f t="shared" si="74"/>
        <v>0</v>
      </c>
      <c r="DO432" s="41">
        <f t="shared" si="75"/>
        <v>0</v>
      </c>
      <c r="DP432" s="41">
        <f t="shared" si="76"/>
        <v>0</v>
      </c>
      <c r="DQ432" s="41">
        <f t="shared" si="77"/>
        <v>0</v>
      </c>
      <c r="DR432" s="41">
        <f t="shared" si="78"/>
        <v>0</v>
      </c>
      <c r="DS432" s="41">
        <f t="shared" si="79"/>
        <v>0</v>
      </c>
      <c r="DT432" s="41">
        <f t="shared" si="80"/>
        <v>0</v>
      </c>
      <c r="DU432" s="41">
        <f t="shared" si="81"/>
        <v>0</v>
      </c>
      <c r="DV432" s="41">
        <f t="shared" si="82"/>
        <v>0</v>
      </c>
      <c r="DW432" s="41">
        <f t="shared" si="83"/>
        <v>0</v>
      </c>
      <c r="DX432" s="41">
        <f t="shared" si="84"/>
        <v>0</v>
      </c>
    </row>
    <row r="433" spans="1:128" ht="24" customHeight="1">
      <c r="A433" s="159"/>
      <c r="B433" s="7"/>
      <c r="C433" s="588"/>
      <c r="D433" s="665"/>
      <c r="E433" s="731" t="s">
        <v>1454</v>
      </c>
      <c r="F433" s="731"/>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c r="AG433">
        <f t="shared" si="42"/>
        <v>0</v>
      </c>
      <c r="AH433">
        <f t="shared" si="43"/>
        <v>0</v>
      </c>
      <c r="BG433" s="336" cm="1">
        <f t="array" ref="BG433">IF(OR(G433={"NS","NA"},$C$336={"NS","NA"}),0,IF(G433&lt;=$C$336,0,1))</f>
        <v>0</v>
      </c>
      <c r="BH433" s="336" cm="1">
        <f t="array" ref="BH433">IF(OR(H433={"NS","NA"},$E$336={"NS","NA"}),0,IF(H433&lt;=$E$336,0,1))</f>
        <v>0</v>
      </c>
      <c r="BI433" s="336" cm="1">
        <f t="array" ref="BI433">IF(OR(I433={"NS","NA"},$G$336={"NS","NA"}),0,IF(I433&lt;=$G$336,0,1))</f>
        <v>0</v>
      </c>
      <c r="BJ433" s="336" cm="1">
        <f t="array" ref="BJ433">IF(OR(J433={"NS","NA"},$I$336={"NS","NA"}),0,IF(J433&lt;=$I$336,0,1))</f>
        <v>0</v>
      </c>
      <c r="BK433" s="336" cm="1">
        <f t="array" ref="BK433">IF(OR(K433={"NS","NA"},K$336={"NS","NA"}),0,IF(K433&lt;=K$336,0,1))</f>
        <v>0</v>
      </c>
      <c r="BL433" s="336" cm="1">
        <f t="array" ref="BL433">IF(OR(L433={"NS","NA"},L$336={"NS","NA"}),0,IF(L433&lt;=L$336,0,1))</f>
        <v>0</v>
      </c>
      <c r="BM433" s="336" cm="1">
        <f t="array" ref="BM433">IF(OR(M433={"NS","NA"},M$336={"NS","NA"}),0,IF(M433&lt;=M$336,0,1))</f>
        <v>0</v>
      </c>
      <c r="BN433" s="336" cm="1">
        <f t="array" ref="BN433">IF(OR(N433={"NS","NA"},N$336={"NS","NA"}),0,IF(N433&lt;=N$336,0,1))</f>
        <v>0</v>
      </c>
      <c r="BO433" s="336" cm="1">
        <f t="array" ref="BO433">IF(OR(O433={"NS","NA"},O$336={"NS","NA"}),0,IF(O433&lt;=O$336,0,1))</f>
        <v>0</v>
      </c>
      <c r="BP433" s="336" cm="1">
        <f t="array" ref="BP433">IF(OR(P433={"NS","NA"},P$336={"NS","NA"}),0,IF(P433&lt;=P$336,0,1))</f>
        <v>0</v>
      </c>
      <c r="BQ433" s="336" cm="1">
        <f t="array" ref="BQ433">IF(OR(Q433={"NS","NA"},Q$336={"NS","NA"}),0,IF(Q433&lt;=Q$336,0,1))</f>
        <v>0</v>
      </c>
      <c r="BR433" s="336" cm="1">
        <f t="array" ref="BR433">IF(OR(R433={"NS","NA"},R$336={"NS","NA"}),0,IF(R433&lt;=R$336,0,1))</f>
        <v>0</v>
      </c>
      <c r="BS433" s="336" cm="1">
        <f t="array" ref="BS433">IF(OR(S433={"NS","NA"},S$336={"NS","NA"}),0,IF(S433&lt;=S$336,0,1))</f>
        <v>0</v>
      </c>
      <c r="BT433" s="336" cm="1">
        <f t="array" ref="BT433">IF(OR(T433={"NS","NA"},T$336={"NS","NA"}),0,IF(T433&lt;=T$336,0,1))</f>
        <v>0</v>
      </c>
      <c r="BU433" s="336" cm="1">
        <f t="array" ref="BU433">IF(OR(U433={"NS","NA"},U$336={"NS","NA"}),0,IF(U433&lt;=U$336,0,1))</f>
        <v>0</v>
      </c>
      <c r="BV433" s="336" cm="1">
        <f t="array" ref="BV433">IF(OR(V433={"NS","NA"},V$336={"NS","NA"}),0,IF(V433&lt;=V$336,0,1))</f>
        <v>0</v>
      </c>
      <c r="BW433" s="336" cm="1">
        <f t="array" ref="BW433">IF(OR(W433={"NS","NA"},W$336={"NS","NA"}),0,IF(W433&lt;=W$336,0,1))</f>
        <v>0</v>
      </c>
      <c r="BX433" s="336" cm="1">
        <f t="array" ref="BX433">IF(OR(X433={"NS","NA"},X$336={"NS","NA"}),0,IF(X433&lt;=X$336,0,1))</f>
        <v>0</v>
      </c>
      <c r="BY433" s="336" cm="1">
        <f t="array" ref="BY433">IF(OR(Y433={"NS","NA"},Y$336={"NS","NA"}),0,IF(Y433&lt;=Y$336,0,1))</f>
        <v>0</v>
      </c>
      <c r="BZ433" s="336" cm="1">
        <f t="array" ref="BZ433">IF(OR(Z433={"NS","NA"},Z$336={"NS","NA"}),0,IF(Z433&lt;=Z$336,0,1))</f>
        <v>0</v>
      </c>
      <c r="CA433" s="336" cm="1">
        <f t="array" ref="CA433">IF(OR(AA433={"NS","NA"},AA$336={"NS","NA"}),0,IF(AA433&lt;=AA$336,0,1))</f>
        <v>0</v>
      </c>
      <c r="CB433" s="336" cm="1">
        <f t="array" ref="CB433">IF(OR(AB433={"NS","NA"},AB$336={"NS","NA"}),0,IF(AB433&lt;=AB$336,0,1))</f>
        <v>0</v>
      </c>
      <c r="CC433" s="336" cm="1">
        <f t="array" ref="CC433">IF(OR(AC433={"NS","NA"},AC$336={"NS","NA"}),0,IF(AC433&lt;=AC$336,0,1))</f>
        <v>0</v>
      </c>
      <c r="CD433" s="336" cm="1">
        <f t="array" ref="CD433">IF(OR(AD433={"NS","NA"},AD$336={"NS","NA"}),0,IF(AD433&lt;=AD$336,0,1))</f>
        <v>0</v>
      </c>
      <c r="CE433" s="35">
        <f t="shared" si="44"/>
        <v>0</v>
      </c>
      <c r="CF433" s="36">
        <f t="shared" si="45"/>
        <v>0</v>
      </c>
      <c r="CG433" s="37">
        <f t="shared" si="46"/>
        <v>0</v>
      </c>
      <c r="CH433" s="38">
        <f t="shared" si="47"/>
        <v>0</v>
      </c>
      <c r="CI433" s="35">
        <f t="shared" si="48"/>
        <v>0</v>
      </c>
      <c r="CJ433" s="36">
        <f t="shared" si="49"/>
        <v>0</v>
      </c>
      <c r="CK433" s="37">
        <f t="shared" si="50"/>
        <v>0</v>
      </c>
      <c r="CL433" s="38">
        <f t="shared" si="51"/>
        <v>0</v>
      </c>
      <c r="CM433" s="35">
        <f t="shared" si="52"/>
        <v>0</v>
      </c>
      <c r="CN433" s="36">
        <f t="shared" si="53"/>
        <v>0</v>
      </c>
      <c r="CO433" s="37">
        <f t="shared" si="54"/>
        <v>0</v>
      </c>
      <c r="CP433" s="38">
        <f t="shared" si="55"/>
        <v>0</v>
      </c>
      <c r="CQ433" s="35">
        <f t="shared" si="56"/>
        <v>0</v>
      </c>
      <c r="CR433" s="36">
        <f t="shared" si="57"/>
        <v>0</v>
      </c>
      <c r="CS433" s="37">
        <f t="shared" si="58"/>
        <v>0</v>
      </c>
      <c r="CT433" s="38">
        <f t="shared" si="59"/>
        <v>0</v>
      </c>
      <c r="CU433" s="39">
        <f t="shared" si="60"/>
        <v>0</v>
      </c>
      <c r="CV433" s="34" t="str">
        <f>IF(CU433=0,"",
IF(SUM($CU$414:CU433)=1,CW433,
IF($CU$454&gt;SUM($CU$414:CU433),_xlfn.CONCAT(", ",CW433),
IF($CU$454=SUM($CU$414:CU433),_xlfn.CONCAT(" y ",CW433)))))</f>
        <v/>
      </c>
      <c r="CW433" s="731" t="s">
        <v>1454</v>
      </c>
      <c r="CX433" s="731"/>
      <c r="DA433" s="41">
        <f t="shared" si="61"/>
        <v>0</v>
      </c>
      <c r="DB433" s="41">
        <f t="shared" si="62"/>
        <v>0</v>
      </c>
      <c r="DC433" s="41">
        <f t="shared" si="63"/>
        <v>0</v>
      </c>
      <c r="DD433" s="41">
        <f t="shared" si="64"/>
        <v>0</v>
      </c>
      <c r="DE433" s="41">
        <f t="shared" si="65"/>
        <v>0</v>
      </c>
      <c r="DF433" s="41">
        <f t="shared" si="66"/>
        <v>0</v>
      </c>
      <c r="DG433" s="41">
        <f t="shared" si="67"/>
        <v>0</v>
      </c>
      <c r="DH433" s="41">
        <f t="shared" si="68"/>
        <v>0</v>
      </c>
      <c r="DI433" s="41">
        <f t="shared" si="69"/>
        <v>0</v>
      </c>
      <c r="DJ433" s="41">
        <f t="shared" si="70"/>
        <v>0</v>
      </c>
      <c r="DK433" s="41">
        <f t="shared" si="71"/>
        <v>0</v>
      </c>
      <c r="DL433" s="41">
        <f t="shared" si="72"/>
        <v>0</v>
      </c>
      <c r="DM433" s="41">
        <f t="shared" si="73"/>
        <v>0</v>
      </c>
      <c r="DN433" s="41">
        <f t="shared" si="74"/>
        <v>0</v>
      </c>
      <c r="DO433" s="41">
        <f t="shared" si="75"/>
        <v>0</v>
      </c>
      <c r="DP433" s="41">
        <f t="shared" si="76"/>
        <v>0</v>
      </c>
      <c r="DQ433" s="41">
        <f t="shared" si="77"/>
        <v>0</v>
      </c>
      <c r="DR433" s="41">
        <f t="shared" si="78"/>
        <v>0</v>
      </c>
      <c r="DS433" s="41">
        <f t="shared" si="79"/>
        <v>0</v>
      </c>
      <c r="DT433" s="41">
        <f t="shared" si="80"/>
        <v>0</v>
      </c>
      <c r="DU433" s="41">
        <f t="shared" si="81"/>
        <v>0</v>
      </c>
      <c r="DV433" s="41">
        <f t="shared" si="82"/>
        <v>0</v>
      </c>
      <c r="DW433" s="41">
        <f t="shared" si="83"/>
        <v>0</v>
      </c>
      <c r="DX433" s="41">
        <f t="shared" si="84"/>
        <v>0</v>
      </c>
    </row>
    <row r="434" spans="1:128" ht="24" customHeight="1">
      <c r="A434" s="159"/>
      <c r="B434" s="7"/>
      <c r="C434" s="588"/>
      <c r="D434" s="665"/>
      <c r="E434" s="731" t="s">
        <v>2074</v>
      </c>
      <c r="F434" s="731"/>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c r="AG434">
        <f t="shared" si="42"/>
        <v>0</v>
      </c>
      <c r="AH434">
        <f t="shared" si="43"/>
        <v>0</v>
      </c>
      <c r="BG434" s="336" cm="1">
        <f t="array" ref="BG434">IF(OR(G434={"NS","NA"},$C$336={"NS","NA"}),0,IF(G434&lt;=$C$336,0,1))</f>
        <v>0</v>
      </c>
      <c r="BH434" s="336" cm="1">
        <f t="array" ref="BH434">IF(OR(H434={"NS","NA"},$E$336={"NS","NA"}),0,IF(H434&lt;=$E$336,0,1))</f>
        <v>0</v>
      </c>
      <c r="BI434" s="336" cm="1">
        <f t="array" ref="BI434">IF(OR(I434={"NS","NA"},$G$336={"NS","NA"}),0,IF(I434&lt;=$G$336,0,1))</f>
        <v>0</v>
      </c>
      <c r="BJ434" s="336" cm="1">
        <f t="array" ref="BJ434">IF(OR(J434={"NS","NA"},$I$336={"NS","NA"}),0,IF(J434&lt;=$I$336,0,1))</f>
        <v>0</v>
      </c>
      <c r="BK434" s="336" cm="1">
        <f t="array" ref="BK434">IF(OR(K434={"NS","NA"},K$336={"NS","NA"}),0,IF(K434&lt;=K$336,0,1))</f>
        <v>0</v>
      </c>
      <c r="BL434" s="336" cm="1">
        <f t="array" ref="BL434">IF(OR(L434={"NS","NA"},L$336={"NS","NA"}),0,IF(L434&lt;=L$336,0,1))</f>
        <v>0</v>
      </c>
      <c r="BM434" s="336" cm="1">
        <f t="array" ref="BM434">IF(OR(M434={"NS","NA"},M$336={"NS","NA"}),0,IF(M434&lt;=M$336,0,1))</f>
        <v>0</v>
      </c>
      <c r="BN434" s="336" cm="1">
        <f t="array" ref="BN434">IF(OR(N434={"NS","NA"},N$336={"NS","NA"}),0,IF(N434&lt;=N$336,0,1))</f>
        <v>0</v>
      </c>
      <c r="BO434" s="336" cm="1">
        <f t="array" ref="BO434">IF(OR(O434={"NS","NA"},O$336={"NS","NA"}),0,IF(O434&lt;=O$336,0,1))</f>
        <v>0</v>
      </c>
      <c r="BP434" s="336" cm="1">
        <f t="array" ref="BP434">IF(OR(P434={"NS","NA"},P$336={"NS","NA"}),0,IF(P434&lt;=P$336,0,1))</f>
        <v>0</v>
      </c>
      <c r="BQ434" s="336" cm="1">
        <f t="array" ref="BQ434">IF(OR(Q434={"NS","NA"},Q$336={"NS","NA"}),0,IF(Q434&lt;=Q$336,0,1))</f>
        <v>0</v>
      </c>
      <c r="BR434" s="336" cm="1">
        <f t="array" ref="BR434">IF(OR(R434={"NS","NA"},R$336={"NS","NA"}),0,IF(R434&lt;=R$336,0,1))</f>
        <v>0</v>
      </c>
      <c r="BS434" s="336" cm="1">
        <f t="array" ref="BS434">IF(OR(S434={"NS","NA"},S$336={"NS","NA"}),0,IF(S434&lt;=S$336,0,1))</f>
        <v>0</v>
      </c>
      <c r="BT434" s="336" cm="1">
        <f t="array" ref="BT434">IF(OR(T434={"NS","NA"},T$336={"NS","NA"}),0,IF(T434&lt;=T$336,0,1))</f>
        <v>0</v>
      </c>
      <c r="BU434" s="336" cm="1">
        <f t="array" ref="BU434">IF(OR(U434={"NS","NA"},U$336={"NS","NA"}),0,IF(U434&lt;=U$336,0,1))</f>
        <v>0</v>
      </c>
      <c r="BV434" s="336" cm="1">
        <f t="array" ref="BV434">IF(OR(V434={"NS","NA"},V$336={"NS","NA"}),0,IF(V434&lt;=V$336,0,1))</f>
        <v>0</v>
      </c>
      <c r="BW434" s="336" cm="1">
        <f t="array" ref="BW434">IF(OR(W434={"NS","NA"},W$336={"NS","NA"}),0,IF(W434&lt;=W$336,0,1))</f>
        <v>0</v>
      </c>
      <c r="BX434" s="336" cm="1">
        <f t="array" ref="BX434">IF(OR(X434={"NS","NA"},X$336={"NS","NA"}),0,IF(X434&lt;=X$336,0,1))</f>
        <v>0</v>
      </c>
      <c r="BY434" s="336" cm="1">
        <f t="array" ref="BY434">IF(OR(Y434={"NS","NA"},Y$336={"NS","NA"}),0,IF(Y434&lt;=Y$336,0,1))</f>
        <v>0</v>
      </c>
      <c r="BZ434" s="336" cm="1">
        <f t="array" ref="BZ434">IF(OR(Z434={"NS","NA"},Z$336={"NS","NA"}),0,IF(Z434&lt;=Z$336,0,1))</f>
        <v>0</v>
      </c>
      <c r="CA434" s="336" cm="1">
        <f t="array" ref="CA434">IF(OR(AA434={"NS","NA"},AA$336={"NS","NA"}),0,IF(AA434&lt;=AA$336,0,1))</f>
        <v>0</v>
      </c>
      <c r="CB434" s="336" cm="1">
        <f t="array" ref="CB434">IF(OR(AB434={"NS","NA"},AB$336={"NS","NA"}),0,IF(AB434&lt;=AB$336,0,1))</f>
        <v>0</v>
      </c>
      <c r="CC434" s="336" cm="1">
        <f t="array" ref="CC434">IF(OR(AC434={"NS","NA"},AC$336={"NS","NA"}),0,IF(AC434&lt;=AC$336,0,1))</f>
        <v>0</v>
      </c>
      <c r="CD434" s="336" cm="1">
        <f t="array" ref="CD434">IF(OR(AD434={"NS","NA"},AD$336={"NS","NA"}),0,IF(AD434&lt;=AD$336,0,1))</f>
        <v>0</v>
      </c>
      <c r="CE434" s="35">
        <f t="shared" si="44"/>
        <v>0</v>
      </c>
      <c r="CF434" s="36">
        <f t="shared" si="45"/>
        <v>0</v>
      </c>
      <c r="CG434" s="37">
        <f t="shared" si="46"/>
        <v>0</v>
      </c>
      <c r="CH434" s="38">
        <f t="shared" si="47"/>
        <v>0</v>
      </c>
      <c r="CI434" s="35">
        <f t="shared" si="48"/>
        <v>0</v>
      </c>
      <c r="CJ434" s="36">
        <f t="shared" si="49"/>
        <v>0</v>
      </c>
      <c r="CK434" s="37">
        <f t="shared" si="50"/>
        <v>0</v>
      </c>
      <c r="CL434" s="38">
        <f t="shared" si="51"/>
        <v>0</v>
      </c>
      <c r="CM434" s="35">
        <f t="shared" si="52"/>
        <v>0</v>
      </c>
      <c r="CN434" s="36">
        <f t="shared" si="53"/>
        <v>0</v>
      </c>
      <c r="CO434" s="37">
        <f t="shared" si="54"/>
        <v>0</v>
      </c>
      <c r="CP434" s="38">
        <f t="shared" si="55"/>
        <v>0</v>
      </c>
      <c r="CQ434" s="35">
        <f t="shared" si="56"/>
        <v>0</v>
      </c>
      <c r="CR434" s="36">
        <f t="shared" si="57"/>
        <v>0</v>
      </c>
      <c r="CS434" s="37">
        <f t="shared" si="58"/>
        <v>0</v>
      </c>
      <c r="CT434" s="38">
        <f t="shared" si="59"/>
        <v>0</v>
      </c>
      <c r="CU434" s="39">
        <f t="shared" si="60"/>
        <v>0</v>
      </c>
      <c r="CV434" s="34" t="str">
        <f>IF(CU434=0,"",
IF(SUM($CU$414:CU434)=1,CW434,
IF($CU$454&gt;SUM($CU$414:CU434),_xlfn.CONCAT(", ",CW434),
IF($CU$454=SUM($CU$414:CU434),_xlfn.CONCAT(" y ",CW434)))))</f>
        <v/>
      </c>
      <c r="CW434" s="731" t="s">
        <v>2074</v>
      </c>
      <c r="CX434" s="731"/>
      <c r="DA434" s="41">
        <f t="shared" si="61"/>
        <v>0</v>
      </c>
      <c r="DB434" s="41">
        <f t="shared" si="62"/>
        <v>0</v>
      </c>
      <c r="DC434" s="41">
        <f t="shared" si="63"/>
        <v>0</v>
      </c>
      <c r="DD434" s="41">
        <f t="shared" si="64"/>
        <v>0</v>
      </c>
      <c r="DE434" s="41">
        <f t="shared" si="65"/>
        <v>0</v>
      </c>
      <c r="DF434" s="41">
        <f t="shared" si="66"/>
        <v>0</v>
      </c>
      <c r="DG434" s="41">
        <f t="shared" si="67"/>
        <v>0</v>
      </c>
      <c r="DH434" s="41">
        <f t="shared" si="68"/>
        <v>0</v>
      </c>
      <c r="DI434" s="41">
        <f t="shared" si="69"/>
        <v>0</v>
      </c>
      <c r="DJ434" s="41">
        <f t="shared" si="70"/>
        <v>0</v>
      </c>
      <c r="DK434" s="41">
        <f t="shared" si="71"/>
        <v>0</v>
      </c>
      <c r="DL434" s="41">
        <f t="shared" si="72"/>
        <v>0</v>
      </c>
      <c r="DM434" s="41">
        <f t="shared" si="73"/>
        <v>0</v>
      </c>
      <c r="DN434" s="41">
        <f t="shared" si="74"/>
        <v>0</v>
      </c>
      <c r="DO434" s="41">
        <f t="shared" si="75"/>
        <v>0</v>
      </c>
      <c r="DP434" s="41">
        <f t="shared" si="76"/>
        <v>0</v>
      </c>
      <c r="DQ434" s="41">
        <f t="shared" si="77"/>
        <v>0</v>
      </c>
      <c r="DR434" s="41">
        <f t="shared" si="78"/>
        <v>0</v>
      </c>
      <c r="DS434" s="41">
        <f t="shared" si="79"/>
        <v>0</v>
      </c>
      <c r="DT434" s="41">
        <f t="shared" si="80"/>
        <v>0</v>
      </c>
      <c r="DU434" s="41">
        <f t="shared" si="81"/>
        <v>0</v>
      </c>
      <c r="DV434" s="41">
        <f t="shared" si="82"/>
        <v>0</v>
      </c>
      <c r="DW434" s="41">
        <f t="shared" si="83"/>
        <v>0</v>
      </c>
      <c r="DX434" s="41">
        <f t="shared" si="84"/>
        <v>0</v>
      </c>
    </row>
    <row r="435" spans="1:128" ht="15" customHeight="1">
      <c r="A435" s="21"/>
      <c r="B435" s="5"/>
      <c r="C435" s="588"/>
      <c r="D435" s="414" t="s">
        <v>1456</v>
      </c>
      <c r="E435" s="414"/>
      <c r="F435" s="414"/>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c r="AG435">
        <f t="shared" si="42"/>
        <v>0</v>
      </c>
      <c r="AH435">
        <f t="shared" si="43"/>
        <v>0</v>
      </c>
      <c r="BG435" s="336" cm="1">
        <f t="array" ref="BG435">IF(OR(G435={"NS","NA"},$C$336={"NS","NA"}),0,IF(G435&lt;=$C$336,0,1))</f>
        <v>0</v>
      </c>
      <c r="BH435" s="336" cm="1">
        <f t="array" ref="BH435">IF(OR(H435={"NS","NA"},$E$336={"NS","NA"}),0,IF(H435&lt;=$E$336,0,1))</f>
        <v>0</v>
      </c>
      <c r="BI435" s="336" cm="1">
        <f t="array" ref="BI435">IF(OR(I435={"NS","NA"},$G$336={"NS","NA"}),0,IF(I435&lt;=$G$336,0,1))</f>
        <v>0</v>
      </c>
      <c r="BJ435" s="336" cm="1">
        <f t="array" ref="BJ435">IF(OR(J435={"NS","NA"},$I$336={"NS","NA"}),0,IF(J435&lt;=$I$336,0,1))</f>
        <v>0</v>
      </c>
      <c r="BK435" s="336" cm="1">
        <f t="array" ref="BK435">IF(OR(K435={"NS","NA"},K$336={"NS","NA"}),0,IF(K435&lt;=K$336,0,1))</f>
        <v>0</v>
      </c>
      <c r="BL435" s="336" cm="1">
        <f t="array" ref="BL435">IF(OR(L435={"NS","NA"},L$336={"NS","NA"}),0,IF(L435&lt;=L$336,0,1))</f>
        <v>0</v>
      </c>
      <c r="BM435" s="336" cm="1">
        <f t="array" ref="BM435">IF(OR(M435={"NS","NA"},M$336={"NS","NA"}),0,IF(M435&lt;=M$336,0,1))</f>
        <v>0</v>
      </c>
      <c r="BN435" s="336" cm="1">
        <f t="array" ref="BN435">IF(OR(N435={"NS","NA"},N$336={"NS","NA"}),0,IF(N435&lt;=N$336,0,1))</f>
        <v>0</v>
      </c>
      <c r="BO435" s="336" cm="1">
        <f t="array" ref="BO435">IF(OR(O435={"NS","NA"},O$336={"NS","NA"}),0,IF(O435&lt;=O$336,0,1))</f>
        <v>0</v>
      </c>
      <c r="BP435" s="336" cm="1">
        <f t="array" ref="BP435">IF(OR(P435={"NS","NA"},P$336={"NS","NA"}),0,IF(P435&lt;=P$336,0,1))</f>
        <v>0</v>
      </c>
      <c r="BQ435" s="336" cm="1">
        <f t="array" ref="BQ435">IF(OR(Q435={"NS","NA"},Q$336={"NS","NA"}),0,IF(Q435&lt;=Q$336,0,1))</f>
        <v>0</v>
      </c>
      <c r="BR435" s="336" cm="1">
        <f t="array" ref="BR435">IF(OR(R435={"NS","NA"},R$336={"NS","NA"}),0,IF(R435&lt;=R$336,0,1))</f>
        <v>0</v>
      </c>
      <c r="BS435" s="336" cm="1">
        <f t="array" ref="BS435">IF(OR(S435={"NS","NA"},S$336={"NS","NA"}),0,IF(S435&lt;=S$336,0,1))</f>
        <v>0</v>
      </c>
      <c r="BT435" s="336" cm="1">
        <f t="array" ref="BT435">IF(OR(T435={"NS","NA"},T$336={"NS","NA"}),0,IF(T435&lt;=T$336,0,1))</f>
        <v>0</v>
      </c>
      <c r="BU435" s="336" cm="1">
        <f t="array" ref="BU435">IF(OR(U435={"NS","NA"},U$336={"NS","NA"}),0,IF(U435&lt;=U$336,0,1))</f>
        <v>0</v>
      </c>
      <c r="BV435" s="336" cm="1">
        <f t="array" ref="BV435">IF(OR(V435={"NS","NA"},V$336={"NS","NA"}),0,IF(V435&lt;=V$336,0,1))</f>
        <v>0</v>
      </c>
      <c r="BW435" s="336" cm="1">
        <f t="array" ref="BW435">IF(OR(W435={"NS","NA"},W$336={"NS","NA"}),0,IF(W435&lt;=W$336,0,1))</f>
        <v>0</v>
      </c>
      <c r="BX435" s="336" cm="1">
        <f t="array" ref="BX435">IF(OR(X435={"NS","NA"},X$336={"NS","NA"}),0,IF(X435&lt;=X$336,0,1))</f>
        <v>0</v>
      </c>
      <c r="BY435" s="336" cm="1">
        <f t="array" ref="BY435">IF(OR(Y435={"NS","NA"},Y$336={"NS","NA"}),0,IF(Y435&lt;=Y$336,0,1))</f>
        <v>0</v>
      </c>
      <c r="BZ435" s="336" cm="1">
        <f t="array" ref="BZ435">IF(OR(Z435={"NS","NA"},Z$336={"NS","NA"}),0,IF(Z435&lt;=Z$336,0,1))</f>
        <v>0</v>
      </c>
      <c r="CA435" s="336" cm="1">
        <f t="array" ref="CA435">IF(OR(AA435={"NS","NA"},AA$336={"NS","NA"}),0,IF(AA435&lt;=AA$336,0,1))</f>
        <v>0</v>
      </c>
      <c r="CB435" s="336" cm="1">
        <f t="array" ref="CB435">IF(OR(AB435={"NS","NA"},AB$336={"NS","NA"}),0,IF(AB435&lt;=AB$336,0,1))</f>
        <v>0</v>
      </c>
      <c r="CC435" s="336" cm="1">
        <f t="array" ref="CC435">IF(OR(AC435={"NS","NA"},AC$336={"NS","NA"}),0,IF(AC435&lt;=AC$336,0,1))</f>
        <v>0</v>
      </c>
      <c r="CD435" s="336" cm="1">
        <f t="array" ref="CD435">IF(OR(AD435={"NS","NA"},AD$336={"NS","NA"}),0,IF(AD435&lt;=AD$336,0,1))</f>
        <v>0</v>
      </c>
      <c r="CE435" s="35">
        <f t="shared" si="44"/>
        <v>0</v>
      </c>
      <c r="CF435" s="36">
        <f t="shared" si="45"/>
        <v>0</v>
      </c>
      <c r="CG435" s="37">
        <f t="shared" si="46"/>
        <v>0</v>
      </c>
      <c r="CH435" s="38">
        <f t="shared" si="47"/>
        <v>0</v>
      </c>
      <c r="CI435" s="35">
        <f t="shared" si="48"/>
        <v>0</v>
      </c>
      <c r="CJ435" s="36">
        <f t="shared" si="49"/>
        <v>0</v>
      </c>
      <c r="CK435" s="37">
        <f t="shared" si="50"/>
        <v>0</v>
      </c>
      <c r="CL435" s="38">
        <f t="shared" si="51"/>
        <v>0</v>
      </c>
      <c r="CM435" s="35">
        <f t="shared" si="52"/>
        <v>0</v>
      </c>
      <c r="CN435" s="36">
        <f t="shared" si="53"/>
        <v>0</v>
      </c>
      <c r="CO435" s="37">
        <f t="shared" si="54"/>
        <v>0</v>
      </c>
      <c r="CP435" s="38">
        <f t="shared" si="55"/>
        <v>0</v>
      </c>
      <c r="CQ435" s="35">
        <f t="shared" si="56"/>
        <v>0</v>
      </c>
      <c r="CR435" s="36">
        <f t="shared" si="57"/>
        <v>0</v>
      </c>
      <c r="CS435" s="37">
        <f t="shared" si="58"/>
        <v>0</v>
      </c>
      <c r="CT435" s="38">
        <f t="shared" si="59"/>
        <v>0</v>
      </c>
      <c r="CU435" s="39">
        <f t="shared" si="60"/>
        <v>0</v>
      </c>
      <c r="CV435" s="34" t="str">
        <f>IF(CU435=0,"",
IF(SUM($CU$414:CU435)=1,CW435,
IF($CU$454&gt;SUM($CU$414:CU435),_xlfn.CONCAT(", ",CW435),
IF($CU$454=SUM($CU$414:CU435),_xlfn.CONCAT(" y ",CW435)))))</f>
        <v/>
      </c>
      <c r="CW435" s="389" t="s">
        <v>1456</v>
      </c>
      <c r="CX435" s="390"/>
      <c r="CY435" s="391"/>
      <c r="DA435" s="41">
        <f t="shared" si="61"/>
        <v>0</v>
      </c>
      <c r="DB435" s="41">
        <f t="shared" si="62"/>
        <v>0</v>
      </c>
      <c r="DC435" s="41">
        <f t="shared" si="63"/>
        <v>0</v>
      </c>
      <c r="DD435" s="41">
        <f t="shared" si="64"/>
        <v>0</v>
      </c>
      <c r="DE435" s="41">
        <f t="shared" si="65"/>
        <v>0</v>
      </c>
      <c r="DF435" s="41">
        <f t="shared" si="66"/>
        <v>0</v>
      </c>
      <c r="DG435" s="41">
        <f t="shared" si="67"/>
        <v>0</v>
      </c>
      <c r="DH435" s="41">
        <f t="shared" si="68"/>
        <v>0</v>
      </c>
      <c r="DI435" s="41">
        <f t="shared" si="69"/>
        <v>0</v>
      </c>
      <c r="DJ435" s="41">
        <f t="shared" si="70"/>
        <v>0</v>
      </c>
      <c r="DK435" s="41">
        <f t="shared" si="71"/>
        <v>0</v>
      </c>
      <c r="DL435" s="41">
        <f t="shared" si="72"/>
        <v>0</v>
      </c>
      <c r="DM435" s="41">
        <f t="shared" si="73"/>
        <v>0</v>
      </c>
      <c r="DN435" s="41">
        <f t="shared" si="74"/>
        <v>0</v>
      </c>
      <c r="DO435" s="41">
        <f t="shared" si="75"/>
        <v>0</v>
      </c>
      <c r="DP435" s="41">
        <f t="shared" si="76"/>
        <v>0</v>
      </c>
      <c r="DQ435" s="41">
        <f t="shared" si="77"/>
        <v>0</v>
      </c>
      <c r="DR435" s="41">
        <f t="shared" si="78"/>
        <v>0</v>
      </c>
      <c r="DS435" s="41">
        <f t="shared" si="79"/>
        <v>0</v>
      </c>
      <c r="DT435" s="41">
        <f t="shared" si="80"/>
        <v>0</v>
      </c>
      <c r="DU435" s="41">
        <f t="shared" si="81"/>
        <v>0</v>
      </c>
      <c r="DV435" s="41">
        <f t="shared" si="82"/>
        <v>0</v>
      </c>
      <c r="DW435" s="41">
        <f t="shared" si="83"/>
        <v>0</v>
      </c>
      <c r="DX435" s="41">
        <f t="shared" si="84"/>
        <v>0</v>
      </c>
    </row>
    <row r="436" spans="1:128" ht="15" customHeight="1">
      <c r="A436" s="21"/>
      <c r="B436" s="5"/>
      <c r="C436" s="588"/>
      <c r="D436" s="414" t="s">
        <v>1458</v>
      </c>
      <c r="E436" s="414"/>
      <c r="F436" s="414"/>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c r="AG436">
        <f t="shared" si="42"/>
        <v>0</v>
      </c>
      <c r="AH436">
        <f t="shared" si="43"/>
        <v>0</v>
      </c>
      <c r="BG436" s="336" cm="1">
        <f t="array" ref="BG436">IF(OR(G436={"NS","NA"},$C$336={"NS","NA"}),0,IF(G436&lt;=$C$336,0,1))</f>
        <v>0</v>
      </c>
      <c r="BH436" s="336" cm="1">
        <f t="array" ref="BH436">IF(OR(H436={"NS","NA"},$E$336={"NS","NA"}),0,IF(H436&lt;=$E$336,0,1))</f>
        <v>0</v>
      </c>
      <c r="BI436" s="336" cm="1">
        <f t="array" ref="BI436">IF(OR(I436={"NS","NA"},$G$336={"NS","NA"}),0,IF(I436&lt;=$G$336,0,1))</f>
        <v>0</v>
      </c>
      <c r="BJ436" s="336" cm="1">
        <f t="array" ref="BJ436">IF(OR(J436={"NS","NA"},$I$336={"NS","NA"}),0,IF(J436&lt;=$I$336,0,1))</f>
        <v>0</v>
      </c>
      <c r="BK436" s="336" cm="1">
        <f t="array" ref="BK436">IF(OR(K436={"NS","NA"},K$336={"NS","NA"}),0,IF(K436&lt;=K$336,0,1))</f>
        <v>0</v>
      </c>
      <c r="BL436" s="336" cm="1">
        <f t="array" ref="BL436">IF(OR(L436={"NS","NA"},L$336={"NS","NA"}),0,IF(L436&lt;=L$336,0,1))</f>
        <v>0</v>
      </c>
      <c r="BM436" s="336" cm="1">
        <f t="array" ref="BM436">IF(OR(M436={"NS","NA"},M$336={"NS","NA"}),0,IF(M436&lt;=M$336,0,1))</f>
        <v>0</v>
      </c>
      <c r="BN436" s="336" cm="1">
        <f t="array" ref="BN436">IF(OR(N436={"NS","NA"},N$336={"NS","NA"}),0,IF(N436&lt;=N$336,0,1))</f>
        <v>0</v>
      </c>
      <c r="BO436" s="336" cm="1">
        <f t="array" ref="BO436">IF(OR(O436={"NS","NA"},O$336={"NS","NA"}),0,IF(O436&lt;=O$336,0,1))</f>
        <v>0</v>
      </c>
      <c r="BP436" s="336" cm="1">
        <f t="array" ref="BP436">IF(OR(P436={"NS","NA"},P$336={"NS","NA"}),0,IF(P436&lt;=P$336,0,1))</f>
        <v>0</v>
      </c>
      <c r="BQ436" s="336" cm="1">
        <f t="array" ref="BQ436">IF(OR(Q436={"NS","NA"},Q$336={"NS","NA"}),0,IF(Q436&lt;=Q$336,0,1))</f>
        <v>0</v>
      </c>
      <c r="BR436" s="336" cm="1">
        <f t="array" ref="BR436">IF(OR(R436={"NS","NA"},R$336={"NS","NA"}),0,IF(R436&lt;=R$336,0,1))</f>
        <v>0</v>
      </c>
      <c r="BS436" s="336" cm="1">
        <f t="array" ref="BS436">IF(OR(S436={"NS","NA"},S$336={"NS","NA"}),0,IF(S436&lt;=S$336,0,1))</f>
        <v>0</v>
      </c>
      <c r="BT436" s="336" cm="1">
        <f t="array" ref="BT436">IF(OR(T436={"NS","NA"},T$336={"NS","NA"}),0,IF(T436&lt;=T$336,0,1))</f>
        <v>0</v>
      </c>
      <c r="BU436" s="336" cm="1">
        <f t="array" ref="BU436">IF(OR(U436={"NS","NA"},U$336={"NS","NA"}),0,IF(U436&lt;=U$336,0,1))</f>
        <v>0</v>
      </c>
      <c r="BV436" s="336" cm="1">
        <f t="array" ref="BV436">IF(OR(V436={"NS","NA"},V$336={"NS","NA"}),0,IF(V436&lt;=V$336,0,1))</f>
        <v>0</v>
      </c>
      <c r="BW436" s="336" cm="1">
        <f t="array" ref="BW436">IF(OR(W436={"NS","NA"},W$336={"NS","NA"}),0,IF(W436&lt;=W$336,0,1))</f>
        <v>0</v>
      </c>
      <c r="BX436" s="336" cm="1">
        <f t="array" ref="BX436">IF(OR(X436={"NS","NA"},X$336={"NS","NA"}),0,IF(X436&lt;=X$336,0,1))</f>
        <v>0</v>
      </c>
      <c r="BY436" s="336" cm="1">
        <f t="array" ref="BY436">IF(OR(Y436={"NS","NA"},Y$336={"NS","NA"}),0,IF(Y436&lt;=Y$336,0,1))</f>
        <v>0</v>
      </c>
      <c r="BZ436" s="336" cm="1">
        <f t="array" ref="BZ436">IF(OR(Z436={"NS","NA"},Z$336={"NS","NA"}),0,IF(Z436&lt;=Z$336,0,1))</f>
        <v>0</v>
      </c>
      <c r="CA436" s="336" cm="1">
        <f t="array" ref="CA436">IF(OR(AA436={"NS","NA"},AA$336={"NS","NA"}),0,IF(AA436&lt;=AA$336,0,1))</f>
        <v>0</v>
      </c>
      <c r="CB436" s="336" cm="1">
        <f t="array" ref="CB436">IF(OR(AB436={"NS","NA"},AB$336={"NS","NA"}),0,IF(AB436&lt;=AB$336,0,1))</f>
        <v>0</v>
      </c>
      <c r="CC436" s="336" cm="1">
        <f t="array" ref="CC436">IF(OR(AC436={"NS","NA"},AC$336={"NS","NA"}),0,IF(AC436&lt;=AC$336,0,1))</f>
        <v>0</v>
      </c>
      <c r="CD436" s="336" cm="1">
        <f t="array" ref="CD436">IF(OR(AD436={"NS","NA"},AD$336={"NS","NA"}),0,IF(AD436&lt;=AD$336,0,1))</f>
        <v>0</v>
      </c>
      <c r="CE436" s="35">
        <f t="shared" si="44"/>
        <v>0</v>
      </c>
      <c r="CF436" s="36">
        <f t="shared" si="45"/>
        <v>0</v>
      </c>
      <c r="CG436" s="37">
        <f t="shared" si="46"/>
        <v>0</v>
      </c>
      <c r="CH436" s="38">
        <f t="shared" si="47"/>
        <v>0</v>
      </c>
      <c r="CI436" s="35">
        <f t="shared" si="48"/>
        <v>0</v>
      </c>
      <c r="CJ436" s="36">
        <f t="shared" si="49"/>
        <v>0</v>
      </c>
      <c r="CK436" s="37">
        <f t="shared" si="50"/>
        <v>0</v>
      </c>
      <c r="CL436" s="38">
        <f t="shared" si="51"/>
        <v>0</v>
      </c>
      <c r="CM436" s="35">
        <f t="shared" si="52"/>
        <v>0</v>
      </c>
      <c r="CN436" s="36">
        <f t="shared" si="53"/>
        <v>0</v>
      </c>
      <c r="CO436" s="37">
        <f t="shared" si="54"/>
        <v>0</v>
      </c>
      <c r="CP436" s="38">
        <f t="shared" si="55"/>
        <v>0</v>
      </c>
      <c r="CQ436" s="35">
        <f t="shared" si="56"/>
        <v>0</v>
      </c>
      <c r="CR436" s="36">
        <f t="shared" si="57"/>
        <v>0</v>
      </c>
      <c r="CS436" s="37">
        <f t="shared" si="58"/>
        <v>0</v>
      </c>
      <c r="CT436" s="38">
        <f t="shared" si="59"/>
        <v>0</v>
      </c>
      <c r="CU436" s="39">
        <f t="shared" si="60"/>
        <v>0</v>
      </c>
      <c r="CV436" s="34" t="str">
        <f>IF(CU436=0,"",
IF(SUM($CU$414:CU436)=1,CW436,
IF($CU$454&gt;SUM($CU$414:CU436),_xlfn.CONCAT(", ",CW436),
IF($CU$454=SUM($CU$414:CU436),_xlfn.CONCAT(" y ",CW436)))))</f>
        <v/>
      </c>
      <c r="CW436" s="389" t="s">
        <v>1458</v>
      </c>
      <c r="CX436" s="390"/>
      <c r="CY436" s="391"/>
      <c r="DA436" s="41">
        <f t="shared" si="61"/>
        <v>0</v>
      </c>
      <c r="DB436" s="41">
        <f t="shared" si="62"/>
        <v>0</v>
      </c>
      <c r="DC436" s="41">
        <f t="shared" si="63"/>
        <v>0</v>
      </c>
      <c r="DD436" s="41">
        <f t="shared" si="64"/>
        <v>0</v>
      </c>
      <c r="DE436" s="41">
        <f t="shared" si="65"/>
        <v>0</v>
      </c>
      <c r="DF436" s="41">
        <f t="shared" si="66"/>
        <v>0</v>
      </c>
      <c r="DG436" s="41">
        <f t="shared" si="67"/>
        <v>0</v>
      </c>
      <c r="DH436" s="41">
        <f t="shared" si="68"/>
        <v>0</v>
      </c>
      <c r="DI436" s="41">
        <f t="shared" si="69"/>
        <v>0</v>
      </c>
      <c r="DJ436" s="41">
        <f t="shared" si="70"/>
        <v>0</v>
      </c>
      <c r="DK436" s="41">
        <f t="shared" si="71"/>
        <v>0</v>
      </c>
      <c r="DL436" s="41">
        <f t="shared" si="72"/>
        <v>0</v>
      </c>
      <c r="DM436" s="41">
        <f t="shared" si="73"/>
        <v>0</v>
      </c>
      <c r="DN436" s="41">
        <f t="shared" si="74"/>
        <v>0</v>
      </c>
      <c r="DO436" s="41">
        <f t="shared" si="75"/>
        <v>0</v>
      </c>
      <c r="DP436" s="41">
        <f t="shared" si="76"/>
        <v>0</v>
      </c>
      <c r="DQ436" s="41">
        <f t="shared" si="77"/>
        <v>0</v>
      </c>
      <c r="DR436" s="41">
        <f t="shared" si="78"/>
        <v>0</v>
      </c>
      <c r="DS436" s="41">
        <f t="shared" si="79"/>
        <v>0</v>
      </c>
      <c r="DT436" s="41">
        <f t="shared" si="80"/>
        <v>0</v>
      </c>
      <c r="DU436" s="41">
        <f t="shared" si="81"/>
        <v>0</v>
      </c>
      <c r="DV436" s="41">
        <f t="shared" si="82"/>
        <v>0</v>
      </c>
      <c r="DW436" s="41">
        <f t="shared" si="83"/>
        <v>0</v>
      </c>
      <c r="DX436" s="41">
        <f t="shared" si="84"/>
        <v>0</v>
      </c>
    </row>
    <row r="437" spans="1:128" ht="24" customHeight="1">
      <c r="A437" s="21"/>
      <c r="B437" s="5"/>
      <c r="C437" s="588"/>
      <c r="D437" s="664" t="s">
        <v>1460</v>
      </c>
      <c r="E437" s="731" t="s">
        <v>1461</v>
      </c>
      <c r="F437" s="731"/>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c r="AG437">
        <f t="shared" si="42"/>
        <v>0</v>
      </c>
      <c r="AH437">
        <f t="shared" si="43"/>
        <v>0</v>
      </c>
      <c r="BG437" s="336" cm="1">
        <f t="array" ref="BG437">IF(OR(G437={"NS","NA"},$C$336={"NS","NA"}),0,IF(G437&lt;=$C$336,0,1))</f>
        <v>0</v>
      </c>
      <c r="BH437" s="336" cm="1">
        <f t="array" ref="BH437">IF(OR(H437={"NS","NA"},$E$336={"NS","NA"}),0,IF(H437&lt;=$E$336,0,1))</f>
        <v>0</v>
      </c>
      <c r="BI437" s="336" cm="1">
        <f t="array" ref="BI437">IF(OR(I437={"NS","NA"},$G$336={"NS","NA"}),0,IF(I437&lt;=$G$336,0,1))</f>
        <v>0</v>
      </c>
      <c r="BJ437" s="336" cm="1">
        <f t="array" ref="BJ437">IF(OR(J437={"NS","NA"},$I$336={"NS","NA"}),0,IF(J437&lt;=$I$336,0,1))</f>
        <v>0</v>
      </c>
      <c r="BK437" s="336" cm="1">
        <f t="array" ref="BK437">IF(OR(K437={"NS","NA"},K$336={"NS","NA"}),0,IF(K437&lt;=K$336,0,1))</f>
        <v>0</v>
      </c>
      <c r="BL437" s="336" cm="1">
        <f t="array" ref="BL437">IF(OR(L437={"NS","NA"},L$336={"NS","NA"}),0,IF(L437&lt;=L$336,0,1))</f>
        <v>0</v>
      </c>
      <c r="BM437" s="336" cm="1">
        <f t="array" ref="BM437">IF(OR(M437={"NS","NA"},M$336={"NS","NA"}),0,IF(M437&lt;=M$336,0,1))</f>
        <v>0</v>
      </c>
      <c r="BN437" s="336" cm="1">
        <f t="array" ref="BN437">IF(OR(N437={"NS","NA"},N$336={"NS","NA"}),0,IF(N437&lt;=N$336,0,1))</f>
        <v>0</v>
      </c>
      <c r="BO437" s="336" cm="1">
        <f t="array" ref="BO437">IF(OR(O437={"NS","NA"},O$336={"NS","NA"}),0,IF(O437&lt;=O$336,0,1))</f>
        <v>0</v>
      </c>
      <c r="BP437" s="336" cm="1">
        <f t="array" ref="BP437">IF(OR(P437={"NS","NA"},P$336={"NS","NA"}),0,IF(P437&lt;=P$336,0,1))</f>
        <v>0</v>
      </c>
      <c r="BQ437" s="336" cm="1">
        <f t="array" ref="BQ437">IF(OR(Q437={"NS","NA"},Q$336={"NS","NA"}),0,IF(Q437&lt;=Q$336,0,1))</f>
        <v>0</v>
      </c>
      <c r="BR437" s="336" cm="1">
        <f t="array" ref="BR437">IF(OR(R437={"NS","NA"},R$336={"NS","NA"}),0,IF(R437&lt;=R$336,0,1))</f>
        <v>0</v>
      </c>
      <c r="BS437" s="336" cm="1">
        <f t="array" ref="BS437">IF(OR(S437={"NS","NA"},S$336={"NS","NA"}),0,IF(S437&lt;=S$336,0,1))</f>
        <v>0</v>
      </c>
      <c r="BT437" s="336" cm="1">
        <f t="array" ref="BT437">IF(OR(T437={"NS","NA"},T$336={"NS","NA"}),0,IF(T437&lt;=T$336,0,1))</f>
        <v>0</v>
      </c>
      <c r="BU437" s="336" cm="1">
        <f t="array" ref="BU437">IF(OR(U437={"NS","NA"},U$336={"NS","NA"}),0,IF(U437&lt;=U$336,0,1))</f>
        <v>0</v>
      </c>
      <c r="BV437" s="336" cm="1">
        <f t="array" ref="BV437">IF(OR(V437={"NS","NA"},V$336={"NS","NA"}),0,IF(V437&lt;=V$336,0,1))</f>
        <v>0</v>
      </c>
      <c r="BW437" s="336" cm="1">
        <f t="array" ref="BW437">IF(OR(W437={"NS","NA"},W$336={"NS","NA"}),0,IF(W437&lt;=W$336,0,1))</f>
        <v>0</v>
      </c>
      <c r="BX437" s="336" cm="1">
        <f t="array" ref="BX437">IF(OR(X437={"NS","NA"},X$336={"NS","NA"}),0,IF(X437&lt;=X$336,0,1))</f>
        <v>0</v>
      </c>
      <c r="BY437" s="336" cm="1">
        <f t="array" ref="BY437">IF(OR(Y437={"NS","NA"},Y$336={"NS","NA"}),0,IF(Y437&lt;=Y$336,0,1))</f>
        <v>0</v>
      </c>
      <c r="BZ437" s="336" cm="1">
        <f t="array" ref="BZ437">IF(OR(Z437={"NS","NA"},Z$336={"NS","NA"}),0,IF(Z437&lt;=Z$336,0,1))</f>
        <v>0</v>
      </c>
      <c r="CA437" s="336" cm="1">
        <f t="array" ref="CA437">IF(OR(AA437={"NS","NA"},AA$336={"NS","NA"}),0,IF(AA437&lt;=AA$336,0,1))</f>
        <v>0</v>
      </c>
      <c r="CB437" s="336" cm="1">
        <f t="array" ref="CB437">IF(OR(AB437={"NS","NA"},AB$336={"NS","NA"}),0,IF(AB437&lt;=AB$336,0,1))</f>
        <v>0</v>
      </c>
      <c r="CC437" s="336" cm="1">
        <f t="array" ref="CC437">IF(OR(AC437={"NS","NA"},AC$336={"NS","NA"}),0,IF(AC437&lt;=AC$336,0,1))</f>
        <v>0</v>
      </c>
      <c r="CD437" s="336" cm="1">
        <f t="array" ref="CD437">IF(OR(AD437={"NS","NA"},AD$336={"NS","NA"}),0,IF(AD437&lt;=AD$336,0,1))</f>
        <v>0</v>
      </c>
      <c r="CE437" s="35">
        <f t="shared" si="44"/>
        <v>0</v>
      </c>
      <c r="CF437" s="36">
        <f t="shared" si="45"/>
        <v>0</v>
      </c>
      <c r="CG437" s="37">
        <f t="shared" si="46"/>
        <v>0</v>
      </c>
      <c r="CH437" s="38">
        <f t="shared" si="47"/>
        <v>0</v>
      </c>
      <c r="CI437" s="35">
        <f t="shared" si="48"/>
        <v>0</v>
      </c>
      <c r="CJ437" s="36">
        <f t="shared" si="49"/>
        <v>0</v>
      </c>
      <c r="CK437" s="37">
        <f t="shared" si="50"/>
        <v>0</v>
      </c>
      <c r="CL437" s="38">
        <f t="shared" si="51"/>
        <v>0</v>
      </c>
      <c r="CM437" s="35">
        <f t="shared" si="52"/>
        <v>0</v>
      </c>
      <c r="CN437" s="36">
        <f t="shared" si="53"/>
        <v>0</v>
      </c>
      <c r="CO437" s="37">
        <f t="shared" si="54"/>
        <v>0</v>
      </c>
      <c r="CP437" s="38">
        <f t="shared" si="55"/>
        <v>0</v>
      </c>
      <c r="CQ437" s="35">
        <f t="shared" si="56"/>
        <v>0</v>
      </c>
      <c r="CR437" s="36">
        <f t="shared" si="57"/>
        <v>0</v>
      </c>
      <c r="CS437" s="37">
        <f t="shared" si="58"/>
        <v>0</v>
      </c>
      <c r="CT437" s="38">
        <f t="shared" si="59"/>
        <v>0</v>
      </c>
      <c r="CU437" s="39">
        <f t="shared" si="60"/>
        <v>0</v>
      </c>
      <c r="CV437" s="34" t="str">
        <f>IF(CU437=0,"",
IF(SUM($CU$414:CU437)=1,CW437,
IF($CU$454&gt;SUM($CU$414:CU437),_xlfn.CONCAT(", ",CW437),
IF($CU$454=SUM($CU$414:CU437),_xlfn.CONCAT(" y ",CW437)))))</f>
        <v/>
      </c>
      <c r="CW437" s="732" t="s">
        <v>1461</v>
      </c>
      <c r="CX437" s="733"/>
      <c r="DA437" s="41">
        <f t="shared" si="61"/>
        <v>0</v>
      </c>
      <c r="DB437" s="41">
        <f t="shared" si="62"/>
        <v>0</v>
      </c>
      <c r="DC437" s="41">
        <f t="shared" si="63"/>
        <v>0</v>
      </c>
      <c r="DD437" s="41">
        <f t="shared" si="64"/>
        <v>0</v>
      </c>
      <c r="DE437" s="41">
        <f t="shared" si="65"/>
        <v>0</v>
      </c>
      <c r="DF437" s="41">
        <f t="shared" si="66"/>
        <v>0</v>
      </c>
      <c r="DG437" s="41">
        <f t="shared" si="67"/>
        <v>0</v>
      </c>
      <c r="DH437" s="41">
        <f t="shared" si="68"/>
        <v>0</v>
      </c>
      <c r="DI437" s="41">
        <f t="shared" si="69"/>
        <v>0</v>
      </c>
      <c r="DJ437" s="41">
        <f t="shared" si="70"/>
        <v>0</v>
      </c>
      <c r="DK437" s="41">
        <f t="shared" si="71"/>
        <v>0</v>
      </c>
      <c r="DL437" s="41">
        <f t="shared" si="72"/>
        <v>0</v>
      </c>
      <c r="DM437" s="41">
        <f t="shared" si="73"/>
        <v>0</v>
      </c>
      <c r="DN437" s="41">
        <f t="shared" si="74"/>
        <v>0</v>
      </c>
      <c r="DO437" s="41">
        <f t="shared" si="75"/>
        <v>0</v>
      </c>
      <c r="DP437" s="41">
        <f t="shared" si="76"/>
        <v>0</v>
      </c>
      <c r="DQ437" s="41">
        <f t="shared" si="77"/>
        <v>0</v>
      </c>
      <c r="DR437" s="41">
        <f t="shared" si="78"/>
        <v>0</v>
      </c>
      <c r="DS437" s="41">
        <f t="shared" si="79"/>
        <v>0</v>
      </c>
      <c r="DT437" s="41">
        <f t="shared" si="80"/>
        <v>0</v>
      </c>
      <c r="DU437" s="41">
        <f t="shared" si="81"/>
        <v>0</v>
      </c>
      <c r="DV437" s="41">
        <f t="shared" si="82"/>
        <v>0</v>
      </c>
      <c r="DW437" s="41">
        <f t="shared" si="83"/>
        <v>0</v>
      </c>
      <c r="DX437" s="41">
        <f t="shared" si="84"/>
        <v>0</v>
      </c>
    </row>
    <row r="438" spans="1:128" ht="24" customHeight="1">
      <c r="A438" s="21"/>
      <c r="B438" s="5"/>
      <c r="C438" s="588"/>
      <c r="D438" s="665"/>
      <c r="E438" s="731" t="s">
        <v>1463</v>
      </c>
      <c r="F438" s="731"/>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c r="AG438">
        <f t="shared" si="42"/>
        <v>0</v>
      </c>
      <c r="AH438">
        <f t="shared" si="43"/>
        <v>0</v>
      </c>
      <c r="BG438" s="336" cm="1">
        <f t="array" ref="BG438">IF(OR(G438={"NS","NA"},$C$336={"NS","NA"}),0,IF(G438&lt;=$C$336,0,1))</f>
        <v>0</v>
      </c>
      <c r="BH438" s="336" cm="1">
        <f t="array" ref="BH438">IF(OR(H438={"NS","NA"},$E$336={"NS","NA"}),0,IF(H438&lt;=$E$336,0,1))</f>
        <v>0</v>
      </c>
      <c r="BI438" s="336" cm="1">
        <f t="array" ref="BI438">IF(OR(I438={"NS","NA"},$G$336={"NS","NA"}),0,IF(I438&lt;=$G$336,0,1))</f>
        <v>0</v>
      </c>
      <c r="BJ438" s="336" cm="1">
        <f t="array" ref="BJ438">IF(OR(J438={"NS","NA"},$I$336={"NS","NA"}),0,IF(J438&lt;=$I$336,0,1))</f>
        <v>0</v>
      </c>
      <c r="BK438" s="336" cm="1">
        <f t="array" ref="BK438">IF(OR(K438={"NS","NA"},K$336={"NS","NA"}),0,IF(K438&lt;=K$336,0,1))</f>
        <v>0</v>
      </c>
      <c r="BL438" s="336" cm="1">
        <f t="array" ref="BL438">IF(OR(L438={"NS","NA"},L$336={"NS","NA"}),0,IF(L438&lt;=L$336,0,1))</f>
        <v>0</v>
      </c>
      <c r="BM438" s="336" cm="1">
        <f t="array" ref="BM438">IF(OR(M438={"NS","NA"},M$336={"NS","NA"}),0,IF(M438&lt;=M$336,0,1))</f>
        <v>0</v>
      </c>
      <c r="BN438" s="336" cm="1">
        <f t="array" ref="BN438">IF(OR(N438={"NS","NA"},N$336={"NS","NA"}),0,IF(N438&lt;=N$336,0,1))</f>
        <v>0</v>
      </c>
      <c r="BO438" s="336" cm="1">
        <f t="array" ref="BO438">IF(OR(O438={"NS","NA"},O$336={"NS","NA"}),0,IF(O438&lt;=O$336,0,1))</f>
        <v>0</v>
      </c>
      <c r="BP438" s="336" cm="1">
        <f t="array" ref="BP438">IF(OR(P438={"NS","NA"},P$336={"NS","NA"}),0,IF(P438&lt;=P$336,0,1))</f>
        <v>0</v>
      </c>
      <c r="BQ438" s="336" cm="1">
        <f t="array" ref="BQ438">IF(OR(Q438={"NS","NA"},Q$336={"NS","NA"}),0,IF(Q438&lt;=Q$336,0,1))</f>
        <v>0</v>
      </c>
      <c r="BR438" s="336" cm="1">
        <f t="array" ref="BR438">IF(OR(R438={"NS","NA"},R$336={"NS","NA"}),0,IF(R438&lt;=R$336,0,1))</f>
        <v>0</v>
      </c>
      <c r="BS438" s="336" cm="1">
        <f t="array" ref="BS438">IF(OR(S438={"NS","NA"},S$336={"NS","NA"}),0,IF(S438&lt;=S$336,0,1))</f>
        <v>0</v>
      </c>
      <c r="BT438" s="336" cm="1">
        <f t="array" ref="BT438">IF(OR(T438={"NS","NA"},T$336={"NS","NA"}),0,IF(T438&lt;=T$336,0,1))</f>
        <v>0</v>
      </c>
      <c r="BU438" s="336" cm="1">
        <f t="array" ref="BU438">IF(OR(U438={"NS","NA"},U$336={"NS","NA"}),0,IF(U438&lt;=U$336,0,1))</f>
        <v>0</v>
      </c>
      <c r="BV438" s="336" cm="1">
        <f t="array" ref="BV438">IF(OR(V438={"NS","NA"},V$336={"NS","NA"}),0,IF(V438&lt;=V$336,0,1))</f>
        <v>0</v>
      </c>
      <c r="BW438" s="336" cm="1">
        <f t="array" ref="BW438">IF(OR(W438={"NS","NA"},W$336={"NS","NA"}),0,IF(W438&lt;=W$336,0,1))</f>
        <v>0</v>
      </c>
      <c r="BX438" s="336" cm="1">
        <f t="array" ref="BX438">IF(OR(X438={"NS","NA"},X$336={"NS","NA"}),0,IF(X438&lt;=X$336,0,1))</f>
        <v>0</v>
      </c>
      <c r="BY438" s="336" cm="1">
        <f t="array" ref="BY438">IF(OR(Y438={"NS","NA"},Y$336={"NS","NA"}),0,IF(Y438&lt;=Y$336,0,1))</f>
        <v>0</v>
      </c>
      <c r="BZ438" s="336" cm="1">
        <f t="array" ref="BZ438">IF(OR(Z438={"NS","NA"},Z$336={"NS","NA"}),0,IF(Z438&lt;=Z$336,0,1))</f>
        <v>0</v>
      </c>
      <c r="CA438" s="336" cm="1">
        <f t="array" ref="CA438">IF(OR(AA438={"NS","NA"},AA$336={"NS","NA"}),0,IF(AA438&lt;=AA$336,0,1))</f>
        <v>0</v>
      </c>
      <c r="CB438" s="336" cm="1">
        <f t="array" ref="CB438">IF(OR(AB438={"NS","NA"},AB$336={"NS","NA"}),0,IF(AB438&lt;=AB$336,0,1))</f>
        <v>0</v>
      </c>
      <c r="CC438" s="336" cm="1">
        <f t="array" ref="CC438">IF(OR(AC438={"NS","NA"},AC$336={"NS","NA"}),0,IF(AC438&lt;=AC$336,0,1))</f>
        <v>0</v>
      </c>
      <c r="CD438" s="336" cm="1">
        <f t="array" ref="CD438">IF(OR(AD438={"NS","NA"},AD$336={"NS","NA"}),0,IF(AD438&lt;=AD$336,0,1))</f>
        <v>0</v>
      </c>
      <c r="CE438" s="35">
        <f t="shared" si="44"/>
        <v>0</v>
      </c>
      <c r="CF438" s="36">
        <f t="shared" si="45"/>
        <v>0</v>
      </c>
      <c r="CG438" s="37">
        <f t="shared" si="46"/>
        <v>0</v>
      </c>
      <c r="CH438" s="38">
        <f t="shared" si="47"/>
        <v>0</v>
      </c>
      <c r="CI438" s="35">
        <f t="shared" si="48"/>
        <v>0</v>
      </c>
      <c r="CJ438" s="36">
        <f t="shared" si="49"/>
        <v>0</v>
      </c>
      <c r="CK438" s="37">
        <f t="shared" si="50"/>
        <v>0</v>
      </c>
      <c r="CL438" s="38">
        <f t="shared" si="51"/>
        <v>0</v>
      </c>
      <c r="CM438" s="35">
        <f t="shared" si="52"/>
        <v>0</v>
      </c>
      <c r="CN438" s="36">
        <f t="shared" si="53"/>
        <v>0</v>
      </c>
      <c r="CO438" s="37">
        <f t="shared" si="54"/>
        <v>0</v>
      </c>
      <c r="CP438" s="38">
        <f t="shared" si="55"/>
        <v>0</v>
      </c>
      <c r="CQ438" s="35">
        <f t="shared" si="56"/>
        <v>0</v>
      </c>
      <c r="CR438" s="36">
        <f t="shared" si="57"/>
        <v>0</v>
      </c>
      <c r="CS438" s="37">
        <f t="shared" si="58"/>
        <v>0</v>
      </c>
      <c r="CT438" s="38">
        <f t="shared" si="59"/>
        <v>0</v>
      </c>
      <c r="CU438" s="39">
        <f t="shared" si="60"/>
        <v>0</v>
      </c>
      <c r="CV438" s="34" t="str">
        <f>IF(CU438=0,"",
IF(SUM($CU$414:CU438)=1,CW438,
IF($CU$454&gt;SUM($CU$414:CU438),_xlfn.CONCAT(", ",CW438),
IF($CU$454=SUM($CU$414:CU438),_xlfn.CONCAT(" y ",CW438)))))</f>
        <v/>
      </c>
      <c r="CW438" s="732" t="s">
        <v>1463</v>
      </c>
      <c r="CX438" s="733"/>
      <c r="DA438" s="41">
        <f t="shared" si="61"/>
        <v>0</v>
      </c>
      <c r="DB438" s="41">
        <f t="shared" si="62"/>
        <v>0</v>
      </c>
      <c r="DC438" s="41">
        <f t="shared" si="63"/>
        <v>0</v>
      </c>
      <c r="DD438" s="41">
        <f t="shared" si="64"/>
        <v>0</v>
      </c>
      <c r="DE438" s="41">
        <f t="shared" si="65"/>
        <v>0</v>
      </c>
      <c r="DF438" s="41">
        <f t="shared" si="66"/>
        <v>0</v>
      </c>
      <c r="DG438" s="41">
        <f t="shared" si="67"/>
        <v>0</v>
      </c>
      <c r="DH438" s="41">
        <f t="shared" si="68"/>
        <v>0</v>
      </c>
      <c r="DI438" s="41">
        <f t="shared" si="69"/>
        <v>0</v>
      </c>
      <c r="DJ438" s="41">
        <f t="shared" si="70"/>
        <v>0</v>
      </c>
      <c r="DK438" s="41">
        <f t="shared" si="71"/>
        <v>0</v>
      </c>
      <c r="DL438" s="41">
        <f t="shared" si="72"/>
        <v>0</v>
      </c>
      <c r="DM438" s="41">
        <f t="shared" si="73"/>
        <v>0</v>
      </c>
      <c r="DN438" s="41">
        <f t="shared" si="74"/>
        <v>0</v>
      </c>
      <c r="DO438" s="41">
        <f t="shared" si="75"/>
        <v>0</v>
      </c>
      <c r="DP438" s="41">
        <f t="shared" si="76"/>
        <v>0</v>
      </c>
      <c r="DQ438" s="41">
        <f t="shared" si="77"/>
        <v>0</v>
      </c>
      <c r="DR438" s="41">
        <f t="shared" si="78"/>
        <v>0</v>
      </c>
      <c r="DS438" s="41">
        <f t="shared" si="79"/>
        <v>0</v>
      </c>
      <c r="DT438" s="41">
        <f t="shared" si="80"/>
        <v>0</v>
      </c>
      <c r="DU438" s="41">
        <f t="shared" si="81"/>
        <v>0</v>
      </c>
      <c r="DV438" s="41">
        <f t="shared" si="82"/>
        <v>0</v>
      </c>
      <c r="DW438" s="41">
        <f t="shared" si="83"/>
        <v>0</v>
      </c>
      <c r="DX438" s="41">
        <f t="shared" si="84"/>
        <v>0</v>
      </c>
    </row>
    <row r="439" spans="1:128" ht="24" customHeight="1">
      <c r="A439" s="21"/>
      <c r="B439" s="5"/>
      <c r="C439" s="588"/>
      <c r="D439" s="665"/>
      <c r="E439" s="731" t="s">
        <v>1465</v>
      </c>
      <c r="F439" s="731"/>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c r="AG439">
        <f t="shared" si="42"/>
        <v>0</v>
      </c>
      <c r="AH439">
        <f t="shared" si="43"/>
        <v>0</v>
      </c>
      <c r="BG439" s="336" cm="1">
        <f t="array" ref="BG439">IF(OR(G439={"NS","NA"},$C$336={"NS","NA"}),0,IF(G439&lt;=$C$336,0,1))</f>
        <v>0</v>
      </c>
      <c r="BH439" s="336" cm="1">
        <f t="array" ref="BH439">IF(OR(H439={"NS","NA"},$E$336={"NS","NA"}),0,IF(H439&lt;=$E$336,0,1))</f>
        <v>0</v>
      </c>
      <c r="BI439" s="336" cm="1">
        <f t="array" ref="BI439">IF(OR(I439={"NS","NA"},$G$336={"NS","NA"}),0,IF(I439&lt;=$G$336,0,1))</f>
        <v>0</v>
      </c>
      <c r="BJ439" s="336" cm="1">
        <f t="array" ref="BJ439">IF(OR(J439={"NS","NA"},$I$336={"NS","NA"}),0,IF(J439&lt;=$I$336,0,1))</f>
        <v>0</v>
      </c>
      <c r="BK439" s="336" cm="1">
        <f t="array" ref="BK439">IF(OR(K439={"NS","NA"},K$336={"NS","NA"}),0,IF(K439&lt;=K$336,0,1))</f>
        <v>0</v>
      </c>
      <c r="BL439" s="336" cm="1">
        <f t="array" ref="BL439">IF(OR(L439={"NS","NA"},L$336={"NS","NA"}),0,IF(L439&lt;=L$336,0,1))</f>
        <v>0</v>
      </c>
      <c r="BM439" s="336" cm="1">
        <f t="array" ref="BM439">IF(OR(M439={"NS","NA"},M$336={"NS","NA"}),0,IF(M439&lt;=M$336,0,1))</f>
        <v>0</v>
      </c>
      <c r="BN439" s="336" cm="1">
        <f t="array" ref="BN439">IF(OR(N439={"NS","NA"},N$336={"NS","NA"}),0,IF(N439&lt;=N$336,0,1))</f>
        <v>0</v>
      </c>
      <c r="BO439" s="336" cm="1">
        <f t="array" ref="BO439">IF(OR(O439={"NS","NA"},O$336={"NS","NA"}),0,IF(O439&lt;=O$336,0,1))</f>
        <v>0</v>
      </c>
      <c r="BP439" s="336" cm="1">
        <f t="array" ref="BP439">IF(OR(P439={"NS","NA"},P$336={"NS","NA"}),0,IF(P439&lt;=P$336,0,1))</f>
        <v>0</v>
      </c>
      <c r="BQ439" s="336" cm="1">
        <f t="array" ref="BQ439">IF(OR(Q439={"NS","NA"},Q$336={"NS","NA"}),0,IF(Q439&lt;=Q$336,0,1))</f>
        <v>0</v>
      </c>
      <c r="BR439" s="336" cm="1">
        <f t="array" ref="BR439">IF(OR(R439={"NS","NA"},R$336={"NS","NA"}),0,IF(R439&lt;=R$336,0,1))</f>
        <v>0</v>
      </c>
      <c r="BS439" s="336" cm="1">
        <f t="array" ref="BS439">IF(OR(S439={"NS","NA"},S$336={"NS","NA"}),0,IF(S439&lt;=S$336,0,1))</f>
        <v>0</v>
      </c>
      <c r="BT439" s="336" cm="1">
        <f t="array" ref="BT439">IF(OR(T439={"NS","NA"},T$336={"NS","NA"}),0,IF(T439&lt;=T$336,0,1))</f>
        <v>0</v>
      </c>
      <c r="BU439" s="336" cm="1">
        <f t="array" ref="BU439">IF(OR(U439={"NS","NA"},U$336={"NS","NA"}),0,IF(U439&lt;=U$336,0,1))</f>
        <v>0</v>
      </c>
      <c r="BV439" s="336" cm="1">
        <f t="array" ref="BV439">IF(OR(V439={"NS","NA"},V$336={"NS","NA"}),0,IF(V439&lt;=V$336,0,1))</f>
        <v>0</v>
      </c>
      <c r="BW439" s="336" cm="1">
        <f t="array" ref="BW439">IF(OR(W439={"NS","NA"},W$336={"NS","NA"}),0,IF(W439&lt;=W$336,0,1))</f>
        <v>0</v>
      </c>
      <c r="BX439" s="336" cm="1">
        <f t="array" ref="BX439">IF(OR(X439={"NS","NA"},X$336={"NS","NA"}),0,IF(X439&lt;=X$336,0,1))</f>
        <v>0</v>
      </c>
      <c r="BY439" s="336" cm="1">
        <f t="array" ref="BY439">IF(OR(Y439={"NS","NA"},Y$336={"NS","NA"}),0,IF(Y439&lt;=Y$336,0,1))</f>
        <v>0</v>
      </c>
      <c r="BZ439" s="336" cm="1">
        <f t="array" ref="BZ439">IF(OR(Z439={"NS","NA"},Z$336={"NS","NA"}),0,IF(Z439&lt;=Z$336,0,1))</f>
        <v>0</v>
      </c>
      <c r="CA439" s="336" cm="1">
        <f t="array" ref="CA439">IF(OR(AA439={"NS","NA"},AA$336={"NS","NA"}),0,IF(AA439&lt;=AA$336,0,1))</f>
        <v>0</v>
      </c>
      <c r="CB439" s="336" cm="1">
        <f t="array" ref="CB439">IF(OR(AB439={"NS","NA"},AB$336={"NS","NA"}),0,IF(AB439&lt;=AB$336,0,1))</f>
        <v>0</v>
      </c>
      <c r="CC439" s="336" cm="1">
        <f t="array" ref="CC439">IF(OR(AC439={"NS","NA"},AC$336={"NS","NA"}),0,IF(AC439&lt;=AC$336,0,1))</f>
        <v>0</v>
      </c>
      <c r="CD439" s="336" cm="1">
        <f t="array" ref="CD439">IF(OR(AD439={"NS","NA"},AD$336={"NS","NA"}),0,IF(AD439&lt;=AD$336,0,1))</f>
        <v>0</v>
      </c>
      <c r="CE439" s="35">
        <f t="shared" si="44"/>
        <v>0</v>
      </c>
      <c r="CF439" s="36">
        <f t="shared" si="45"/>
        <v>0</v>
      </c>
      <c r="CG439" s="37">
        <f t="shared" si="46"/>
        <v>0</v>
      </c>
      <c r="CH439" s="38">
        <f t="shared" si="47"/>
        <v>0</v>
      </c>
      <c r="CI439" s="35">
        <f t="shared" si="48"/>
        <v>0</v>
      </c>
      <c r="CJ439" s="36">
        <f t="shared" si="49"/>
        <v>0</v>
      </c>
      <c r="CK439" s="37">
        <f t="shared" si="50"/>
        <v>0</v>
      </c>
      <c r="CL439" s="38">
        <f t="shared" si="51"/>
        <v>0</v>
      </c>
      <c r="CM439" s="35">
        <f t="shared" si="52"/>
        <v>0</v>
      </c>
      <c r="CN439" s="36">
        <f t="shared" si="53"/>
        <v>0</v>
      </c>
      <c r="CO439" s="37">
        <f t="shared" si="54"/>
        <v>0</v>
      </c>
      <c r="CP439" s="38">
        <f t="shared" si="55"/>
        <v>0</v>
      </c>
      <c r="CQ439" s="35">
        <f t="shared" si="56"/>
        <v>0</v>
      </c>
      <c r="CR439" s="36">
        <f t="shared" si="57"/>
        <v>0</v>
      </c>
      <c r="CS439" s="37">
        <f t="shared" si="58"/>
        <v>0</v>
      </c>
      <c r="CT439" s="38">
        <f t="shared" si="59"/>
        <v>0</v>
      </c>
      <c r="CU439" s="39">
        <f t="shared" si="60"/>
        <v>0</v>
      </c>
      <c r="CV439" s="34" t="str">
        <f>IF(CU439=0,"",
IF(SUM($CU$414:CU439)=1,CW439,
IF($CU$454&gt;SUM($CU$414:CU439),_xlfn.CONCAT(", ",CW439),
IF($CU$454=SUM($CU$414:CU439),_xlfn.CONCAT(" y ",CW439)))))</f>
        <v/>
      </c>
      <c r="CW439" s="732" t="s">
        <v>1465</v>
      </c>
      <c r="CX439" s="733"/>
      <c r="DA439" s="41">
        <f t="shared" si="61"/>
        <v>0</v>
      </c>
      <c r="DB439" s="41">
        <f t="shared" si="62"/>
        <v>0</v>
      </c>
      <c r="DC439" s="41">
        <f t="shared" si="63"/>
        <v>0</v>
      </c>
      <c r="DD439" s="41">
        <f t="shared" si="64"/>
        <v>0</v>
      </c>
      <c r="DE439" s="41">
        <f t="shared" si="65"/>
        <v>0</v>
      </c>
      <c r="DF439" s="41">
        <f t="shared" si="66"/>
        <v>0</v>
      </c>
      <c r="DG439" s="41">
        <f t="shared" si="67"/>
        <v>0</v>
      </c>
      <c r="DH439" s="41">
        <f t="shared" si="68"/>
        <v>0</v>
      </c>
      <c r="DI439" s="41">
        <f t="shared" si="69"/>
        <v>0</v>
      </c>
      <c r="DJ439" s="41">
        <f t="shared" si="70"/>
        <v>0</v>
      </c>
      <c r="DK439" s="41">
        <f t="shared" si="71"/>
        <v>0</v>
      </c>
      <c r="DL439" s="41">
        <f t="shared" si="72"/>
        <v>0</v>
      </c>
      <c r="DM439" s="41">
        <f t="shared" si="73"/>
        <v>0</v>
      </c>
      <c r="DN439" s="41">
        <f t="shared" si="74"/>
        <v>0</v>
      </c>
      <c r="DO439" s="41">
        <f t="shared" si="75"/>
        <v>0</v>
      </c>
      <c r="DP439" s="41">
        <f t="shared" si="76"/>
        <v>0</v>
      </c>
      <c r="DQ439" s="41">
        <f t="shared" si="77"/>
        <v>0</v>
      </c>
      <c r="DR439" s="41">
        <f t="shared" si="78"/>
        <v>0</v>
      </c>
      <c r="DS439" s="41">
        <f t="shared" si="79"/>
        <v>0</v>
      </c>
      <c r="DT439" s="41">
        <f t="shared" si="80"/>
        <v>0</v>
      </c>
      <c r="DU439" s="41">
        <f t="shared" si="81"/>
        <v>0</v>
      </c>
      <c r="DV439" s="41">
        <f t="shared" si="82"/>
        <v>0</v>
      </c>
      <c r="DW439" s="41">
        <f t="shared" si="83"/>
        <v>0</v>
      </c>
      <c r="DX439" s="41">
        <f t="shared" si="84"/>
        <v>0</v>
      </c>
    </row>
    <row r="440" spans="1:128" ht="24" customHeight="1">
      <c r="A440" s="21"/>
      <c r="B440" s="5"/>
      <c r="C440" s="588"/>
      <c r="D440" s="665"/>
      <c r="E440" s="731" t="s">
        <v>1467</v>
      </c>
      <c r="F440" s="731"/>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c r="AG440">
        <f t="shared" si="42"/>
        <v>0</v>
      </c>
      <c r="AH440">
        <f t="shared" si="43"/>
        <v>0</v>
      </c>
      <c r="BG440" s="336" cm="1">
        <f t="array" ref="BG440">IF(OR(G440={"NS","NA"},$C$336={"NS","NA"}),0,IF(G440&lt;=$C$336,0,1))</f>
        <v>0</v>
      </c>
      <c r="BH440" s="336" cm="1">
        <f t="array" ref="BH440">IF(OR(H440={"NS","NA"},$E$336={"NS","NA"}),0,IF(H440&lt;=$E$336,0,1))</f>
        <v>0</v>
      </c>
      <c r="BI440" s="336" cm="1">
        <f t="array" ref="BI440">IF(OR(I440={"NS","NA"},$G$336={"NS","NA"}),0,IF(I440&lt;=$G$336,0,1))</f>
        <v>0</v>
      </c>
      <c r="BJ440" s="336" cm="1">
        <f t="array" ref="BJ440">IF(OR(J440={"NS","NA"},$I$336={"NS","NA"}),0,IF(J440&lt;=$I$336,0,1))</f>
        <v>0</v>
      </c>
      <c r="BK440" s="336" cm="1">
        <f t="array" ref="BK440">IF(OR(K440={"NS","NA"},K$336={"NS","NA"}),0,IF(K440&lt;=K$336,0,1))</f>
        <v>0</v>
      </c>
      <c r="BL440" s="336" cm="1">
        <f t="array" ref="BL440">IF(OR(L440={"NS","NA"},L$336={"NS","NA"}),0,IF(L440&lt;=L$336,0,1))</f>
        <v>0</v>
      </c>
      <c r="BM440" s="336" cm="1">
        <f t="array" ref="BM440">IF(OR(M440={"NS","NA"},M$336={"NS","NA"}),0,IF(M440&lt;=M$336,0,1))</f>
        <v>0</v>
      </c>
      <c r="BN440" s="336" cm="1">
        <f t="array" ref="BN440">IF(OR(N440={"NS","NA"},N$336={"NS","NA"}),0,IF(N440&lt;=N$336,0,1))</f>
        <v>0</v>
      </c>
      <c r="BO440" s="336" cm="1">
        <f t="array" ref="BO440">IF(OR(O440={"NS","NA"},O$336={"NS","NA"}),0,IF(O440&lt;=O$336,0,1))</f>
        <v>0</v>
      </c>
      <c r="BP440" s="336" cm="1">
        <f t="array" ref="BP440">IF(OR(P440={"NS","NA"},P$336={"NS","NA"}),0,IF(P440&lt;=P$336,0,1))</f>
        <v>0</v>
      </c>
      <c r="BQ440" s="336" cm="1">
        <f t="array" ref="BQ440">IF(OR(Q440={"NS","NA"},Q$336={"NS","NA"}),0,IF(Q440&lt;=Q$336,0,1))</f>
        <v>0</v>
      </c>
      <c r="BR440" s="336" cm="1">
        <f t="array" ref="BR440">IF(OR(R440={"NS","NA"},R$336={"NS","NA"}),0,IF(R440&lt;=R$336,0,1))</f>
        <v>0</v>
      </c>
      <c r="BS440" s="336" cm="1">
        <f t="array" ref="BS440">IF(OR(S440={"NS","NA"},S$336={"NS","NA"}),0,IF(S440&lt;=S$336,0,1))</f>
        <v>0</v>
      </c>
      <c r="BT440" s="336" cm="1">
        <f t="array" ref="BT440">IF(OR(T440={"NS","NA"},T$336={"NS","NA"}),0,IF(T440&lt;=T$336,0,1))</f>
        <v>0</v>
      </c>
      <c r="BU440" s="336" cm="1">
        <f t="array" ref="BU440">IF(OR(U440={"NS","NA"},U$336={"NS","NA"}),0,IF(U440&lt;=U$336,0,1))</f>
        <v>0</v>
      </c>
      <c r="BV440" s="336" cm="1">
        <f t="array" ref="BV440">IF(OR(V440={"NS","NA"},V$336={"NS","NA"}),0,IF(V440&lt;=V$336,0,1))</f>
        <v>0</v>
      </c>
      <c r="BW440" s="336" cm="1">
        <f t="array" ref="BW440">IF(OR(W440={"NS","NA"},W$336={"NS","NA"}),0,IF(W440&lt;=W$336,0,1))</f>
        <v>0</v>
      </c>
      <c r="BX440" s="336" cm="1">
        <f t="array" ref="BX440">IF(OR(X440={"NS","NA"},X$336={"NS","NA"}),0,IF(X440&lt;=X$336,0,1))</f>
        <v>0</v>
      </c>
      <c r="BY440" s="336" cm="1">
        <f t="array" ref="BY440">IF(OR(Y440={"NS","NA"},Y$336={"NS","NA"}),0,IF(Y440&lt;=Y$336,0,1))</f>
        <v>0</v>
      </c>
      <c r="BZ440" s="336" cm="1">
        <f t="array" ref="BZ440">IF(OR(Z440={"NS","NA"},Z$336={"NS","NA"}),0,IF(Z440&lt;=Z$336,0,1))</f>
        <v>0</v>
      </c>
      <c r="CA440" s="336" cm="1">
        <f t="array" ref="CA440">IF(OR(AA440={"NS","NA"},AA$336={"NS","NA"}),0,IF(AA440&lt;=AA$336,0,1))</f>
        <v>0</v>
      </c>
      <c r="CB440" s="336" cm="1">
        <f t="array" ref="CB440">IF(OR(AB440={"NS","NA"},AB$336={"NS","NA"}),0,IF(AB440&lt;=AB$336,0,1))</f>
        <v>0</v>
      </c>
      <c r="CC440" s="336" cm="1">
        <f t="array" ref="CC440">IF(OR(AC440={"NS","NA"},AC$336={"NS","NA"}),0,IF(AC440&lt;=AC$336,0,1))</f>
        <v>0</v>
      </c>
      <c r="CD440" s="336" cm="1">
        <f t="array" ref="CD440">IF(OR(AD440={"NS","NA"},AD$336={"NS","NA"}),0,IF(AD440&lt;=AD$336,0,1))</f>
        <v>0</v>
      </c>
      <c r="CE440" s="35">
        <f t="shared" si="44"/>
        <v>0</v>
      </c>
      <c r="CF440" s="36">
        <f t="shared" si="45"/>
        <v>0</v>
      </c>
      <c r="CG440" s="37">
        <f t="shared" si="46"/>
        <v>0</v>
      </c>
      <c r="CH440" s="38">
        <f t="shared" si="47"/>
        <v>0</v>
      </c>
      <c r="CI440" s="35">
        <f t="shared" si="48"/>
        <v>0</v>
      </c>
      <c r="CJ440" s="36">
        <f t="shared" si="49"/>
        <v>0</v>
      </c>
      <c r="CK440" s="37">
        <f t="shared" si="50"/>
        <v>0</v>
      </c>
      <c r="CL440" s="38">
        <f t="shared" si="51"/>
        <v>0</v>
      </c>
      <c r="CM440" s="35">
        <f t="shared" si="52"/>
        <v>0</v>
      </c>
      <c r="CN440" s="36">
        <f t="shared" si="53"/>
        <v>0</v>
      </c>
      <c r="CO440" s="37">
        <f t="shared" si="54"/>
        <v>0</v>
      </c>
      <c r="CP440" s="38">
        <f t="shared" si="55"/>
        <v>0</v>
      </c>
      <c r="CQ440" s="35">
        <f t="shared" si="56"/>
        <v>0</v>
      </c>
      <c r="CR440" s="36">
        <f t="shared" si="57"/>
        <v>0</v>
      </c>
      <c r="CS440" s="37">
        <f t="shared" si="58"/>
        <v>0</v>
      </c>
      <c r="CT440" s="38">
        <f t="shared" si="59"/>
        <v>0</v>
      </c>
      <c r="CU440" s="39">
        <f t="shared" si="60"/>
        <v>0</v>
      </c>
      <c r="CV440" s="34" t="str">
        <f>IF(CU440=0,"",
IF(SUM($CU$414:CU440)=1,CW440,
IF($CU$454&gt;SUM($CU$414:CU440),_xlfn.CONCAT(", ",CW440),
IF($CU$454=SUM($CU$414:CU440),_xlfn.CONCAT(" y ",CW440)))))</f>
        <v/>
      </c>
      <c r="CW440" s="732" t="s">
        <v>1467</v>
      </c>
      <c r="CX440" s="733"/>
      <c r="DA440" s="41">
        <f t="shared" si="61"/>
        <v>0</v>
      </c>
      <c r="DB440" s="41">
        <f t="shared" si="62"/>
        <v>0</v>
      </c>
      <c r="DC440" s="41">
        <f t="shared" si="63"/>
        <v>0</v>
      </c>
      <c r="DD440" s="41">
        <f t="shared" si="64"/>
        <v>0</v>
      </c>
      <c r="DE440" s="41">
        <f t="shared" si="65"/>
        <v>0</v>
      </c>
      <c r="DF440" s="41">
        <f t="shared" si="66"/>
        <v>0</v>
      </c>
      <c r="DG440" s="41">
        <f t="shared" si="67"/>
        <v>0</v>
      </c>
      <c r="DH440" s="41">
        <f t="shared" si="68"/>
        <v>0</v>
      </c>
      <c r="DI440" s="41">
        <f t="shared" si="69"/>
        <v>0</v>
      </c>
      <c r="DJ440" s="41">
        <f t="shared" si="70"/>
        <v>0</v>
      </c>
      <c r="DK440" s="41">
        <f t="shared" si="71"/>
        <v>0</v>
      </c>
      <c r="DL440" s="41">
        <f t="shared" si="72"/>
        <v>0</v>
      </c>
      <c r="DM440" s="41">
        <f t="shared" si="73"/>
        <v>0</v>
      </c>
      <c r="DN440" s="41">
        <f t="shared" si="74"/>
        <v>0</v>
      </c>
      <c r="DO440" s="41">
        <f t="shared" si="75"/>
        <v>0</v>
      </c>
      <c r="DP440" s="41">
        <f t="shared" si="76"/>
        <v>0</v>
      </c>
      <c r="DQ440" s="41">
        <f t="shared" si="77"/>
        <v>0</v>
      </c>
      <c r="DR440" s="41">
        <f t="shared" si="78"/>
        <v>0</v>
      </c>
      <c r="DS440" s="41">
        <f t="shared" si="79"/>
        <v>0</v>
      </c>
      <c r="DT440" s="41">
        <f t="shared" si="80"/>
        <v>0</v>
      </c>
      <c r="DU440" s="41">
        <f t="shared" si="81"/>
        <v>0</v>
      </c>
      <c r="DV440" s="41">
        <f t="shared" si="82"/>
        <v>0</v>
      </c>
      <c r="DW440" s="41">
        <f t="shared" si="83"/>
        <v>0</v>
      </c>
      <c r="DX440" s="41">
        <f t="shared" si="84"/>
        <v>0</v>
      </c>
    </row>
    <row r="441" spans="1:128" ht="24" customHeight="1">
      <c r="A441" s="21"/>
      <c r="B441" s="5"/>
      <c r="C441" s="588"/>
      <c r="D441" s="665"/>
      <c r="E441" s="731" t="s">
        <v>2075</v>
      </c>
      <c r="F441" s="731"/>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c r="AG441">
        <f t="shared" si="42"/>
        <v>0</v>
      </c>
      <c r="AH441">
        <f t="shared" si="43"/>
        <v>0</v>
      </c>
      <c r="BG441" s="336" cm="1">
        <f t="array" ref="BG441">IF(OR(G441={"NS","NA"},$C$336={"NS","NA"}),0,IF(G441&lt;=$C$336,0,1))</f>
        <v>0</v>
      </c>
      <c r="BH441" s="336" cm="1">
        <f t="array" ref="BH441">IF(OR(H441={"NS","NA"},$E$336={"NS","NA"}),0,IF(H441&lt;=$E$336,0,1))</f>
        <v>0</v>
      </c>
      <c r="BI441" s="336" cm="1">
        <f t="array" ref="BI441">IF(OR(I441={"NS","NA"},$G$336={"NS","NA"}),0,IF(I441&lt;=$G$336,0,1))</f>
        <v>0</v>
      </c>
      <c r="BJ441" s="336" cm="1">
        <f t="array" ref="BJ441">IF(OR(J441={"NS","NA"},$I$336={"NS","NA"}),0,IF(J441&lt;=$I$336,0,1))</f>
        <v>0</v>
      </c>
      <c r="BK441" s="336" cm="1">
        <f t="array" ref="BK441">IF(OR(K441={"NS","NA"},K$336={"NS","NA"}),0,IF(K441&lt;=K$336,0,1))</f>
        <v>0</v>
      </c>
      <c r="BL441" s="336" cm="1">
        <f t="array" ref="BL441">IF(OR(L441={"NS","NA"},L$336={"NS","NA"}),0,IF(L441&lt;=L$336,0,1))</f>
        <v>0</v>
      </c>
      <c r="BM441" s="336" cm="1">
        <f t="array" ref="BM441">IF(OR(M441={"NS","NA"},M$336={"NS","NA"}),0,IF(M441&lt;=M$336,0,1))</f>
        <v>0</v>
      </c>
      <c r="BN441" s="336" cm="1">
        <f t="array" ref="BN441">IF(OR(N441={"NS","NA"},N$336={"NS","NA"}),0,IF(N441&lt;=N$336,0,1))</f>
        <v>0</v>
      </c>
      <c r="BO441" s="336" cm="1">
        <f t="array" ref="BO441">IF(OR(O441={"NS","NA"},O$336={"NS","NA"}),0,IF(O441&lt;=O$336,0,1))</f>
        <v>0</v>
      </c>
      <c r="BP441" s="336" cm="1">
        <f t="array" ref="BP441">IF(OR(P441={"NS","NA"},P$336={"NS","NA"}),0,IF(P441&lt;=P$336,0,1))</f>
        <v>0</v>
      </c>
      <c r="BQ441" s="336" cm="1">
        <f t="array" ref="BQ441">IF(OR(Q441={"NS","NA"},Q$336={"NS","NA"}),0,IF(Q441&lt;=Q$336,0,1))</f>
        <v>0</v>
      </c>
      <c r="BR441" s="336" cm="1">
        <f t="array" ref="BR441">IF(OR(R441={"NS","NA"},R$336={"NS","NA"}),0,IF(R441&lt;=R$336,0,1))</f>
        <v>0</v>
      </c>
      <c r="BS441" s="336" cm="1">
        <f t="array" ref="BS441">IF(OR(S441={"NS","NA"},S$336={"NS","NA"}),0,IF(S441&lt;=S$336,0,1))</f>
        <v>0</v>
      </c>
      <c r="BT441" s="336" cm="1">
        <f t="array" ref="BT441">IF(OR(T441={"NS","NA"},T$336={"NS","NA"}),0,IF(T441&lt;=T$336,0,1))</f>
        <v>0</v>
      </c>
      <c r="BU441" s="336" cm="1">
        <f t="array" ref="BU441">IF(OR(U441={"NS","NA"},U$336={"NS","NA"}),0,IF(U441&lt;=U$336,0,1))</f>
        <v>0</v>
      </c>
      <c r="BV441" s="336" cm="1">
        <f t="array" ref="BV441">IF(OR(V441={"NS","NA"},V$336={"NS","NA"}),0,IF(V441&lt;=V$336,0,1))</f>
        <v>0</v>
      </c>
      <c r="BW441" s="336" cm="1">
        <f t="array" ref="BW441">IF(OR(W441={"NS","NA"},W$336={"NS","NA"}),0,IF(W441&lt;=W$336,0,1))</f>
        <v>0</v>
      </c>
      <c r="BX441" s="336" cm="1">
        <f t="array" ref="BX441">IF(OR(X441={"NS","NA"},X$336={"NS","NA"}),0,IF(X441&lt;=X$336,0,1))</f>
        <v>0</v>
      </c>
      <c r="BY441" s="336" cm="1">
        <f t="array" ref="BY441">IF(OR(Y441={"NS","NA"},Y$336={"NS","NA"}),0,IF(Y441&lt;=Y$336,0,1))</f>
        <v>0</v>
      </c>
      <c r="BZ441" s="336" cm="1">
        <f t="array" ref="BZ441">IF(OR(Z441={"NS","NA"},Z$336={"NS","NA"}),0,IF(Z441&lt;=Z$336,0,1))</f>
        <v>0</v>
      </c>
      <c r="CA441" s="336" cm="1">
        <f t="array" ref="CA441">IF(OR(AA441={"NS","NA"},AA$336={"NS","NA"}),0,IF(AA441&lt;=AA$336,0,1))</f>
        <v>0</v>
      </c>
      <c r="CB441" s="336" cm="1">
        <f t="array" ref="CB441">IF(OR(AB441={"NS","NA"},AB$336={"NS","NA"}),0,IF(AB441&lt;=AB$336,0,1))</f>
        <v>0</v>
      </c>
      <c r="CC441" s="336" cm="1">
        <f t="array" ref="CC441">IF(OR(AC441={"NS","NA"},AC$336={"NS","NA"}),0,IF(AC441&lt;=AC$336,0,1))</f>
        <v>0</v>
      </c>
      <c r="CD441" s="336" cm="1">
        <f t="array" ref="CD441">IF(OR(AD441={"NS","NA"},AD$336={"NS","NA"}),0,IF(AD441&lt;=AD$336,0,1))</f>
        <v>0</v>
      </c>
      <c r="CE441" s="35">
        <f t="shared" si="44"/>
        <v>0</v>
      </c>
      <c r="CF441" s="36">
        <f t="shared" si="45"/>
        <v>0</v>
      </c>
      <c r="CG441" s="37">
        <f t="shared" si="46"/>
        <v>0</v>
      </c>
      <c r="CH441" s="38">
        <f t="shared" si="47"/>
        <v>0</v>
      </c>
      <c r="CI441" s="35">
        <f t="shared" si="48"/>
        <v>0</v>
      </c>
      <c r="CJ441" s="36">
        <f t="shared" si="49"/>
        <v>0</v>
      </c>
      <c r="CK441" s="37">
        <f t="shared" si="50"/>
        <v>0</v>
      </c>
      <c r="CL441" s="38">
        <f t="shared" si="51"/>
        <v>0</v>
      </c>
      <c r="CM441" s="35">
        <f t="shared" si="52"/>
        <v>0</v>
      </c>
      <c r="CN441" s="36">
        <f t="shared" si="53"/>
        <v>0</v>
      </c>
      <c r="CO441" s="37">
        <f t="shared" si="54"/>
        <v>0</v>
      </c>
      <c r="CP441" s="38">
        <f t="shared" si="55"/>
        <v>0</v>
      </c>
      <c r="CQ441" s="35">
        <f t="shared" si="56"/>
        <v>0</v>
      </c>
      <c r="CR441" s="36">
        <f t="shared" si="57"/>
        <v>0</v>
      </c>
      <c r="CS441" s="37">
        <f t="shared" si="58"/>
        <v>0</v>
      </c>
      <c r="CT441" s="38">
        <f t="shared" si="59"/>
        <v>0</v>
      </c>
      <c r="CU441" s="39">
        <f t="shared" si="60"/>
        <v>0</v>
      </c>
      <c r="CV441" s="34" t="str">
        <f>IF(CU441=0,"",
IF(SUM($CU$414:CU441)=1,CW441,
IF($CU$454&gt;SUM($CU$414:CU441),_xlfn.CONCAT(", ",CW441),
IF($CU$454=SUM($CU$414:CU441),_xlfn.CONCAT(" y ",CW441)))))</f>
        <v/>
      </c>
      <c r="CW441" s="732" t="s">
        <v>2075</v>
      </c>
      <c r="CX441" s="733"/>
      <c r="DA441" s="41">
        <f t="shared" si="61"/>
        <v>0</v>
      </c>
      <c r="DB441" s="41">
        <f t="shared" si="62"/>
        <v>0</v>
      </c>
      <c r="DC441" s="41">
        <f t="shared" si="63"/>
        <v>0</v>
      </c>
      <c r="DD441" s="41">
        <f t="shared" si="64"/>
        <v>0</v>
      </c>
      <c r="DE441" s="41">
        <f t="shared" si="65"/>
        <v>0</v>
      </c>
      <c r="DF441" s="41">
        <f t="shared" si="66"/>
        <v>0</v>
      </c>
      <c r="DG441" s="41">
        <f t="shared" si="67"/>
        <v>0</v>
      </c>
      <c r="DH441" s="41">
        <f t="shared" si="68"/>
        <v>0</v>
      </c>
      <c r="DI441" s="41">
        <f t="shared" si="69"/>
        <v>0</v>
      </c>
      <c r="DJ441" s="41">
        <f t="shared" si="70"/>
        <v>0</v>
      </c>
      <c r="DK441" s="41">
        <f t="shared" si="71"/>
        <v>0</v>
      </c>
      <c r="DL441" s="41">
        <f t="shared" si="72"/>
        <v>0</v>
      </c>
      <c r="DM441" s="41">
        <f t="shared" si="73"/>
        <v>0</v>
      </c>
      <c r="DN441" s="41">
        <f t="shared" si="74"/>
        <v>0</v>
      </c>
      <c r="DO441" s="41">
        <f t="shared" si="75"/>
        <v>0</v>
      </c>
      <c r="DP441" s="41">
        <f t="shared" si="76"/>
        <v>0</v>
      </c>
      <c r="DQ441" s="41">
        <f t="shared" si="77"/>
        <v>0</v>
      </c>
      <c r="DR441" s="41">
        <f t="shared" si="78"/>
        <v>0</v>
      </c>
      <c r="DS441" s="41">
        <f t="shared" si="79"/>
        <v>0</v>
      </c>
      <c r="DT441" s="41">
        <f t="shared" si="80"/>
        <v>0</v>
      </c>
      <c r="DU441" s="41">
        <f t="shared" si="81"/>
        <v>0</v>
      </c>
      <c r="DV441" s="41">
        <f t="shared" si="82"/>
        <v>0</v>
      </c>
      <c r="DW441" s="41">
        <f t="shared" si="83"/>
        <v>0</v>
      </c>
      <c r="DX441" s="41">
        <f t="shared" si="84"/>
        <v>0</v>
      </c>
    </row>
    <row r="442" spans="1:128" ht="15" customHeight="1">
      <c r="A442" s="21"/>
      <c r="B442" s="5"/>
      <c r="C442" s="588"/>
      <c r="D442" s="414" t="s">
        <v>1469</v>
      </c>
      <c r="E442" s="414"/>
      <c r="F442" s="414"/>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c r="AG442">
        <f t="shared" si="42"/>
        <v>0</v>
      </c>
      <c r="AH442">
        <f t="shared" si="43"/>
        <v>0</v>
      </c>
      <c r="BG442" s="336" cm="1">
        <f t="array" ref="BG442">IF(OR(G442={"NS","NA"},$C$336={"NS","NA"}),0,IF(G442&lt;=$C$336,0,1))</f>
        <v>0</v>
      </c>
      <c r="BH442" s="336" cm="1">
        <f t="array" ref="BH442">IF(OR(H442={"NS","NA"},$E$336={"NS","NA"}),0,IF(H442&lt;=$E$336,0,1))</f>
        <v>0</v>
      </c>
      <c r="BI442" s="336" cm="1">
        <f t="array" ref="BI442">IF(OR(I442={"NS","NA"},$G$336={"NS","NA"}),0,IF(I442&lt;=$G$336,0,1))</f>
        <v>0</v>
      </c>
      <c r="BJ442" s="336" cm="1">
        <f t="array" ref="BJ442">IF(OR(J442={"NS","NA"},$I$336={"NS","NA"}),0,IF(J442&lt;=$I$336,0,1))</f>
        <v>0</v>
      </c>
      <c r="BK442" s="336" cm="1">
        <f t="array" ref="BK442">IF(OR(K442={"NS","NA"},K$336={"NS","NA"}),0,IF(K442&lt;=K$336,0,1))</f>
        <v>0</v>
      </c>
      <c r="BL442" s="336" cm="1">
        <f t="array" ref="BL442">IF(OR(L442={"NS","NA"},L$336={"NS","NA"}),0,IF(L442&lt;=L$336,0,1))</f>
        <v>0</v>
      </c>
      <c r="BM442" s="336" cm="1">
        <f t="array" ref="BM442">IF(OR(M442={"NS","NA"},M$336={"NS","NA"}),0,IF(M442&lt;=M$336,0,1))</f>
        <v>0</v>
      </c>
      <c r="BN442" s="336" cm="1">
        <f t="array" ref="BN442">IF(OR(N442={"NS","NA"},N$336={"NS","NA"}),0,IF(N442&lt;=N$336,0,1))</f>
        <v>0</v>
      </c>
      <c r="BO442" s="336" cm="1">
        <f t="array" ref="BO442">IF(OR(O442={"NS","NA"},O$336={"NS","NA"}),0,IF(O442&lt;=O$336,0,1))</f>
        <v>0</v>
      </c>
      <c r="BP442" s="336" cm="1">
        <f t="array" ref="BP442">IF(OR(P442={"NS","NA"},P$336={"NS","NA"}),0,IF(P442&lt;=P$336,0,1))</f>
        <v>0</v>
      </c>
      <c r="BQ442" s="336" cm="1">
        <f t="array" ref="BQ442">IF(OR(Q442={"NS","NA"},Q$336={"NS","NA"}),0,IF(Q442&lt;=Q$336,0,1))</f>
        <v>0</v>
      </c>
      <c r="BR442" s="336" cm="1">
        <f t="array" ref="BR442">IF(OR(R442={"NS","NA"},R$336={"NS","NA"}),0,IF(R442&lt;=R$336,0,1))</f>
        <v>0</v>
      </c>
      <c r="BS442" s="336" cm="1">
        <f t="array" ref="BS442">IF(OR(S442={"NS","NA"},S$336={"NS","NA"}),0,IF(S442&lt;=S$336,0,1))</f>
        <v>0</v>
      </c>
      <c r="BT442" s="336" cm="1">
        <f t="array" ref="BT442">IF(OR(T442={"NS","NA"},T$336={"NS","NA"}),0,IF(T442&lt;=T$336,0,1))</f>
        <v>0</v>
      </c>
      <c r="BU442" s="336" cm="1">
        <f t="array" ref="BU442">IF(OR(U442={"NS","NA"},U$336={"NS","NA"}),0,IF(U442&lt;=U$336,0,1))</f>
        <v>0</v>
      </c>
      <c r="BV442" s="336" cm="1">
        <f t="array" ref="BV442">IF(OR(V442={"NS","NA"},V$336={"NS","NA"}),0,IF(V442&lt;=V$336,0,1))</f>
        <v>0</v>
      </c>
      <c r="BW442" s="336" cm="1">
        <f t="array" ref="BW442">IF(OR(W442={"NS","NA"},W$336={"NS","NA"}),0,IF(W442&lt;=W$336,0,1))</f>
        <v>0</v>
      </c>
      <c r="BX442" s="336" cm="1">
        <f t="array" ref="BX442">IF(OR(X442={"NS","NA"},X$336={"NS","NA"}),0,IF(X442&lt;=X$336,0,1))</f>
        <v>0</v>
      </c>
      <c r="BY442" s="336" cm="1">
        <f t="array" ref="BY442">IF(OR(Y442={"NS","NA"},Y$336={"NS","NA"}),0,IF(Y442&lt;=Y$336,0,1))</f>
        <v>0</v>
      </c>
      <c r="BZ442" s="336" cm="1">
        <f t="array" ref="BZ442">IF(OR(Z442={"NS","NA"},Z$336={"NS","NA"}),0,IF(Z442&lt;=Z$336,0,1))</f>
        <v>0</v>
      </c>
      <c r="CA442" s="336" cm="1">
        <f t="array" ref="CA442">IF(OR(AA442={"NS","NA"},AA$336={"NS","NA"}),0,IF(AA442&lt;=AA$336,0,1))</f>
        <v>0</v>
      </c>
      <c r="CB442" s="336" cm="1">
        <f t="array" ref="CB442">IF(OR(AB442={"NS","NA"},AB$336={"NS","NA"}),0,IF(AB442&lt;=AB$336,0,1))</f>
        <v>0</v>
      </c>
      <c r="CC442" s="336" cm="1">
        <f t="array" ref="CC442">IF(OR(AC442={"NS","NA"},AC$336={"NS","NA"}),0,IF(AC442&lt;=AC$336,0,1))</f>
        <v>0</v>
      </c>
      <c r="CD442" s="336" cm="1">
        <f t="array" ref="CD442">IF(OR(AD442={"NS","NA"},AD$336={"NS","NA"}),0,IF(AD442&lt;=AD$336,0,1))</f>
        <v>0</v>
      </c>
      <c r="CE442" s="35">
        <f t="shared" si="44"/>
        <v>0</v>
      </c>
      <c r="CF442" s="36">
        <f t="shared" si="45"/>
        <v>0</v>
      </c>
      <c r="CG442" s="37">
        <f t="shared" si="46"/>
        <v>0</v>
      </c>
      <c r="CH442" s="38">
        <f t="shared" si="47"/>
        <v>0</v>
      </c>
      <c r="CI442" s="35">
        <f t="shared" si="48"/>
        <v>0</v>
      </c>
      <c r="CJ442" s="36">
        <f t="shared" si="49"/>
        <v>0</v>
      </c>
      <c r="CK442" s="37">
        <f t="shared" si="50"/>
        <v>0</v>
      </c>
      <c r="CL442" s="38">
        <f t="shared" si="51"/>
        <v>0</v>
      </c>
      <c r="CM442" s="35">
        <f t="shared" si="52"/>
        <v>0</v>
      </c>
      <c r="CN442" s="36">
        <f t="shared" si="53"/>
        <v>0</v>
      </c>
      <c r="CO442" s="37">
        <f t="shared" si="54"/>
        <v>0</v>
      </c>
      <c r="CP442" s="38">
        <f t="shared" si="55"/>
        <v>0</v>
      </c>
      <c r="CQ442" s="35">
        <f t="shared" si="56"/>
        <v>0</v>
      </c>
      <c r="CR442" s="36">
        <f t="shared" si="57"/>
        <v>0</v>
      </c>
      <c r="CS442" s="37">
        <f t="shared" si="58"/>
        <v>0</v>
      </c>
      <c r="CT442" s="38">
        <f t="shared" si="59"/>
        <v>0</v>
      </c>
      <c r="CU442" s="39">
        <f t="shared" si="60"/>
        <v>0</v>
      </c>
      <c r="CV442" s="34" t="str">
        <f>IF(CU442=0,"",
IF(SUM($CU$414:CU442)=1,CW442,
IF($CU$454&gt;SUM($CU$414:CU442),_xlfn.CONCAT(", ",CW442),
IF($CU$454=SUM($CU$414:CU442),_xlfn.CONCAT(" y ",CW442)))))</f>
        <v/>
      </c>
      <c r="CW442" s="389" t="s">
        <v>1469</v>
      </c>
      <c r="CX442" s="390"/>
      <c r="CY442" s="391"/>
      <c r="DA442" s="41">
        <f t="shared" si="61"/>
        <v>0</v>
      </c>
      <c r="DB442" s="41">
        <f t="shared" si="62"/>
        <v>0</v>
      </c>
      <c r="DC442" s="41">
        <f t="shared" si="63"/>
        <v>0</v>
      </c>
      <c r="DD442" s="41">
        <f t="shared" si="64"/>
        <v>0</v>
      </c>
      <c r="DE442" s="41">
        <f t="shared" si="65"/>
        <v>0</v>
      </c>
      <c r="DF442" s="41">
        <f t="shared" si="66"/>
        <v>0</v>
      </c>
      <c r="DG442" s="41">
        <f t="shared" si="67"/>
        <v>0</v>
      </c>
      <c r="DH442" s="41">
        <f t="shared" si="68"/>
        <v>0</v>
      </c>
      <c r="DI442" s="41">
        <f t="shared" si="69"/>
        <v>0</v>
      </c>
      <c r="DJ442" s="41">
        <f t="shared" si="70"/>
        <v>0</v>
      </c>
      <c r="DK442" s="41">
        <f t="shared" si="71"/>
        <v>0</v>
      </c>
      <c r="DL442" s="41">
        <f t="shared" si="72"/>
        <v>0</v>
      </c>
      <c r="DM442" s="41">
        <f t="shared" si="73"/>
        <v>0</v>
      </c>
      <c r="DN442" s="41">
        <f t="shared" si="74"/>
        <v>0</v>
      </c>
      <c r="DO442" s="41">
        <f t="shared" si="75"/>
        <v>0</v>
      </c>
      <c r="DP442" s="41">
        <f t="shared" si="76"/>
        <v>0</v>
      </c>
      <c r="DQ442" s="41">
        <f t="shared" si="77"/>
        <v>0</v>
      </c>
      <c r="DR442" s="41">
        <f t="shared" si="78"/>
        <v>0</v>
      </c>
      <c r="DS442" s="41">
        <f t="shared" si="79"/>
        <v>0</v>
      </c>
      <c r="DT442" s="41">
        <f t="shared" si="80"/>
        <v>0</v>
      </c>
      <c r="DU442" s="41">
        <f t="shared" si="81"/>
        <v>0</v>
      </c>
      <c r="DV442" s="41">
        <f t="shared" si="82"/>
        <v>0</v>
      </c>
      <c r="DW442" s="41">
        <f t="shared" si="83"/>
        <v>0</v>
      </c>
      <c r="DX442" s="41">
        <f t="shared" si="84"/>
        <v>0</v>
      </c>
    </row>
    <row r="443" spans="1:128" ht="15" customHeight="1">
      <c r="A443" s="21"/>
      <c r="B443" s="5"/>
      <c r="C443" s="588"/>
      <c r="D443" s="414" t="s">
        <v>1471</v>
      </c>
      <c r="E443" s="414"/>
      <c r="F443" s="414"/>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c r="AG443">
        <f t="shared" si="42"/>
        <v>0</v>
      </c>
      <c r="AH443">
        <f t="shared" si="43"/>
        <v>0</v>
      </c>
      <c r="BG443" s="336" cm="1">
        <f t="array" ref="BG443">IF(OR(G443={"NS","NA"},$C$336={"NS","NA"}),0,IF(G443&lt;=$C$336,0,1))</f>
        <v>0</v>
      </c>
      <c r="BH443" s="336" cm="1">
        <f t="array" ref="BH443">IF(OR(H443={"NS","NA"},$E$336={"NS","NA"}),0,IF(H443&lt;=$E$336,0,1))</f>
        <v>0</v>
      </c>
      <c r="BI443" s="336" cm="1">
        <f t="array" ref="BI443">IF(OR(I443={"NS","NA"},$G$336={"NS","NA"}),0,IF(I443&lt;=$G$336,0,1))</f>
        <v>0</v>
      </c>
      <c r="BJ443" s="336" cm="1">
        <f t="array" ref="BJ443">IF(OR(J443={"NS","NA"},$I$336={"NS","NA"}),0,IF(J443&lt;=$I$336,0,1))</f>
        <v>0</v>
      </c>
      <c r="BK443" s="336" cm="1">
        <f t="array" ref="BK443">IF(OR(K443={"NS","NA"},K$336={"NS","NA"}),0,IF(K443&lt;=K$336,0,1))</f>
        <v>0</v>
      </c>
      <c r="BL443" s="336" cm="1">
        <f t="array" ref="BL443">IF(OR(L443={"NS","NA"},L$336={"NS","NA"}),0,IF(L443&lt;=L$336,0,1))</f>
        <v>0</v>
      </c>
      <c r="BM443" s="336" cm="1">
        <f t="array" ref="BM443">IF(OR(M443={"NS","NA"},M$336={"NS","NA"}),0,IF(M443&lt;=M$336,0,1))</f>
        <v>0</v>
      </c>
      <c r="BN443" s="336" cm="1">
        <f t="array" ref="BN443">IF(OR(N443={"NS","NA"},N$336={"NS","NA"}),0,IF(N443&lt;=N$336,0,1))</f>
        <v>0</v>
      </c>
      <c r="BO443" s="336" cm="1">
        <f t="array" ref="BO443">IF(OR(O443={"NS","NA"},O$336={"NS","NA"}),0,IF(O443&lt;=O$336,0,1))</f>
        <v>0</v>
      </c>
      <c r="BP443" s="336" cm="1">
        <f t="array" ref="BP443">IF(OR(P443={"NS","NA"},P$336={"NS","NA"}),0,IF(P443&lt;=P$336,0,1))</f>
        <v>0</v>
      </c>
      <c r="BQ443" s="336" cm="1">
        <f t="array" ref="BQ443">IF(OR(Q443={"NS","NA"},Q$336={"NS","NA"}),0,IF(Q443&lt;=Q$336,0,1))</f>
        <v>0</v>
      </c>
      <c r="BR443" s="336" cm="1">
        <f t="array" ref="BR443">IF(OR(R443={"NS","NA"},R$336={"NS","NA"}),0,IF(R443&lt;=R$336,0,1))</f>
        <v>0</v>
      </c>
      <c r="BS443" s="336" cm="1">
        <f t="array" ref="BS443">IF(OR(S443={"NS","NA"},S$336={"NS","NA"}),0,IF(S443&lt;=S$336,0,1))</f>
        <v>0</v>
      </c>
      <c r="BT443" s="336" cm="1">
        <f t="array" ref="BT443">IF(OR(T443={"NS","NA"},T$336={"NS","NA"}),0,IF(T443&lt;=T$336,0,1))</f>
        <v>0</v>
      </c>
      <c r="BU443" s="336" cm="1">
        <f t="array" ref="BU443">IF(OR(U443={"NS","NA"},U$336={"NS","NA"}),0,IF(U443&lt;=U$336,0,1))</f>
        <v>0</v>
      </c>
      <c r="BV443" s="336" cm="1">
        <f t="array" ref="BV443">IF(OR(V443={"NS","NA"},V$336={"NS","NA"}),0,IF(V443&lt;=V$336,0,1))</f>
        <v>0</v>
      </c>
      <c r="BW443" s="336" cm="1">
        <f t="array" ref="BW443">IF(OR(W443={"NS","NA"},W$336={"NS","NA"}),0,IF(W443&lt;=W$336,0,1))</f>
        <v>0</v>
      </c>
      <c r="BX443" s="336" cm="1">
        <f t="array" ref="BX443">IF(OR(X443={"NS","NA"},X$336={"NS","NA"}),0,IF(X443&lt;=X$336,0,1))</f>
        <v>0</v>
      </c>
      <c r="BY443" s="336" cm="1">
        <f t="array" ref="BY443">IF(OR(Y443={"NS","NA"},Y$336={"NS","NA"}),0,IF(Y443&lt;=Y$336,0,1))</f>
        <v>0</v>
      </c>
      <c r="BZ443" s="336" cm="1">
        <f t="array" ref="BZ443">IF(OR(Z443={"NS","NA"},Z$336={"NS","NA"}),0,IF(Z443&lt;=Z$336,0,1))</f>
        <v>0</v>
      </c>
      <c r="CA443" s="336" cm="1">
        <f t="array" ref="CA443">IF(OR(AA443={"NS","NA"},AA$336={"NS","NA"}),0,IF(AA443&lt;=AA$336,0,1))</f>
        <v>0</v>
      </c>
      <c r="CB443" s="336" cm="1">
        <f t="array" ref="CB443">IF(OR(AB443={"NS","NA"},AB$336={"NS","NA"}),0,IF(AB443&lt;=AB$336,0,1))</f>
        <v>0</v>
      </c>
      <c r="CC443" s="336" cm="1">
        <f t="array" ref="CC443">IF(OR(AC443={"NS","NA"},AC$336={"NS","NA"}),0,IF(AC443&lt;=AC$336,0,1))</f>
        <v>0</v>
      </c>
      <c r="CD443" s="336" cm="1">
        <f t="array" ref="CD443">IF(OR(AD443={"NS","NA"},AD$336={"NS","NA"}),0,IF(AD443&lt;=AD$336,0,1))</f>
        <v>0</v>
      </c>
      <c r="CE443" s="35">
        <f t="shared" si="44"/>
        <v>0</v>
      </c>
      <c r="CF443" s="36">
        <f t="shared" si="45"/>
        <v>0</v>
      </c>
      <c r="CG443" s="37">
        <f t="shared" si="46"/>
        <v>0</v>
      </c>
      <c r="CH443" s="38">
        <f t="shared" si="47"/>
        <v>0</v>
      </c>
      <c r="CI443" s="35">
        <f t="shared" si="48"/>
        <v>0</v>
      </c>
      <c r="CJ443" s="36">
        <f t="shared" si="49"/>
        <v>0</v>
      </c>
      <c r="CK443" s="37">
        <f t="shared" si="50"/>
        <v>0</v>
      </c>
      <c r="CL443" s="38">
        <f t="shared" si="51"/>
        <v>0</v>
      </c>
      <c r="CM443" s="35">
        <f t="shared" si="52"/>
        <v>0</v>
      </c>
      <c r="CN443" s="36">
        <f t="shared" si="53"/>
        <v>0</v>
      </c>
      <c r="CO443" s="37">
        <f t="shared" si="54"/>
        <v>0</v>
      </c>
      <c r="CP443" s="38">
        <f t="shared" si="55"/>
        <v>0</v>
      </c>
      <c r="CQ443" s="35">
        <f t="shared" si="56"/>
        <v>0</v>
      </c>
      <c r="CR443" s="36">
        <f t="shared" si="57"/>
        <v>0</v>
      </c>
      <c r="CS443" s="37">
        <f t="shared" si="58"/>
        <v>0</v>
      </c>
      <c r="CT443" s="38">
        <f t="shared" si="59"/>
        <v>0</v>
      </c>
      <c r="CU443" s="39">
        <f t="shared" si="60"/>
        <v>0</v>
      </c>
      <c r="CV443" s="34" t="str">
        <f>IF(CU443=0,"",
IF(SUM($CU$414:CU443)=1,CW443,
IF($CU$454&gt;SUM($CU$414:CU443),_xlfn.CONCAT(", ",CW443),
IF($CU$454=SUM($CU$414:CU443),_xlfn.CONCAT(" y ",CW443)))))</f>
        <v/>
      </c>
      <c r="CW443" s="389" t="s">
        <v>1471</v>
      </c>
      <c r="CX443" s="390"/>
      <c r="CY443" s="391"/>
      <c r="DA443" s="41">
        <f t="shared" si="61"/>
        <v>0</v>
      </c>
      <c r="DB443" s="41">
        <f t="shared" si="62"/>
        <v>0</v>
      </c>
      <c r="DC443" s="41">
        <f t="shared" si="63"/>
        <v>0</v>
      </c>
      <c r="DD443" s="41">
        <f t="shared" si="64"/>
        <v>0</v>
      </c>
      <c r="DE443" s="41">
        <f t="shared" si="65"/>
        <v>0</v>
      </c>
      <c r="DF443" s="41">
        <f t="shared" si="66"/>
        <v>0</v>
      </c>
      <c r="DG443" s="41">
        <f t="shared" si="67"/>
        <v>0</v>
      </c>
      <c r="DH443" s="41">
        <f t="shared" si="68"/>
        <v>0</v>
      </c>
      <c r="DI443" s="41">
        <f t="shared" si="69"/>
        <v>0</v>
      </c>
      <c r="DJ443" s="41">
        <f t="shared" si="70"/>
        <v>0</v>
      </c>
      <c r="DK443" s="41">
        <f t="shared" si="71"/>
        <v>0</v>
      </c>
      <c r="DL443" s="41">
        <f t="shared" si="72"/>
        <v>0</v>
      </c>
      <c r="DM443" s="41">
        <f t="shared" si="73"/>
        <v>0</v>
      </c>
      <c r="DN443" s="41">
        <f t="shared" si="74"/>
        <v>0</v>
      </c>
      <c r="DO443" s="41">
        <f t="shared" si="75"/>
        <v>0</v>
      </c>
      <c r="DP443" s="41">
        <f t="shared" si="76"/>
        <v>0</v>
      </c>
      <c r="DQ443" s="41">
        <f t="shared" si="77"/>
        <v>0</v>
      </c>
      <c r="DR443" s="41">
        <f t="shared" si="78"/>
        <v>0</v>
      </c>
      <c r="DS443" s="41">
        <f t="shared" si="79"/>
        <v>0</v>
      </c>
      <c r="DT443" s="41">
        <f t="shared" si="80"/>
        <v>0</v>
      </c>
      <c r="DU443" s="41">
        <f t="shared" si="81"/>
        <v>0</v>
      </c>
      <c r="DV443" s="41">
        <f t="shared" si="82"/>
        <v>0</v>
      </c>
      <c r="DW443" s="41">
        <f t="shared" si="83"/>
        <v>0</v>
      </c>
      <c r="DX443" s="41">
        <f t="shared" si="84"/>
        <v>0</v>
      </c>
    </row>
    <row r="444" spans="1:128" ht="15" customHeight="1">
      <c r="A444" s="159"/>
      <c r="B444" s="7"/>
      <c r="C444" s="588" t="s">
        <v>1473</v>
      </c>
      <c r="D444" s="414" t="s">
        <v>749</v>
      </c>
      <c r="E444" s="414"/>
      <c r="F444" s="41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c r="AG444">
        <f t="shared" si="42"/>
        <v>0</v>
      </c>
      <c r="AH444">
        <f t="shared" si="43"/>
        <v>0</v>
      </c>
      <c r="BG444" s="336" cm="1">
        <f t="array" ref="BG444">IF(OR(G444={"NS","NA"},$C$336={"NS","NA"}),0,IF(G444&lt;=$C$336,0,1))</f>
        <v>0</v>
      </c>
      <c r="BH444" s="336" cm="1">
        <f t="array" ref="BH444">IF(OR(H444={"NS","NA"},$E$336={"NS","NA"}),0,IF(H444&lt;=$E$336,0,1))</f>
        <v>0</v>
      </c>
      <c r="BI444" s="336" cm="1">
        <f t="array" ref="BI444">IF(OR(I444={"NS","NA"},$G$336={"NS","NA"}),0,IF(I444&lt;=$G$336,0,1))</f>
        <v>0</v>
      </c>
      <c r="BJ444" s="336" cm="1">
        <f t="array" ref="BJ444">IF(OR(J444={"NS","NA"},$I$336={"NS","NA"}),0,IF(J444&lt;=$I$336,0,1))</f>
        <v>0</v>
      </c>
      <c r="BK444" s="336" cm="1">
        <f t="array" ref="BK444">IF(OR(K444={"NS","NA"},K$336={"NS","NA"}),0,IF(K444&lt;=K$336,0,1))</f>
        <v>0</v>
      </c>
      <c r="BL444" s="336" cm="1">
        <f t="array" ref="BL444">IF(OR(L444={"NS","NA"},L$336={"NS","NA"}),0,IF(L444&lt;=L$336,0,1))</f>
        <v>0</v>
      </c>
      <c r="BM444" s="336" cm="1">
        <f t="array" ref="BM444">IF(OR(M444={"NS","NA"},M$336={"NS","NA"}),0,IF(M444&lt;=M$336,0,1))</f>
        <v>0</v>
      </c>
      <c r="BN444" s="336" cm="1">
        <f t="array" ref="BN444">IF(OR(N444={"NS","NA"},N$336={"NS","NA"}),0,IF(N444&lt;=N$336,0,1))</f>
        <v>0</v>
      </c>
      <c r="BO444" s="336" cm="1">
        <f t="array" ref="BO444">IF(OR(O444={"NS","NA"},O$336={"NS","NA"}),0,IF(O444&lt;=O$336,0,1))</f>
        <v>0</v>
      </c>
      <c r="BP444" s="336" cm="1">
        <f t="array" ref="BP444">IF(OR(P444={"NS","NA"},P$336={"NS","NA"}),0,IF(P444&lt;=P$336,0,1))</f>
        <v>0</v>
      </c>
      <c r="BQ444" s="336" cm="1">
        <f t="array" ref="BQ444">IF(OR(Q444={"NS","NA"},Q$336={"NS","NA"}),0,IF(Q444&lt;=Q$336,0,1))</f>
        <v>0</v>
      </c>
      <c r="BR444" s="336" cm="1">
        <f t="array" ref="BR444">IF(OR(R444={"NS","NA"},R$336={"NS","NA"}),0,IF(R444&lt;=R$336,0,1))</f>
        <v>0</v>
      </c>
      <c r="BS444" s="336" cm="1">
        <f t="array" ref="BS444">IF(OR(S444={"NS","NA"},S$336={"NS","NA"}),0,IF(S444&lt;=S$336,0,1))</f>
        <v>0</v>
      </c>
      <c r="BT444" s="336" cm="1">
        <f t="array" ref="BT444">IF(OR(T444={"NS","NA"},T$336={"NS","NA"}),0,IF(T444&lt;=T$336,0,1))</f>
        <v>0</v>
      </c>
      <c r="BU444" s="336" cm="1">
        <f t="array" ref="BU444">IF(OR(U444={"NS","NA"},U$336={"NS","NA"}),0,IF(U444&lt;=U$336,0,1))</f>
        <v>0</v>
      </c>
      <c r="BV444" s="336" cm="1">
        <f t="array" ref="BV444">IF(OR(V444={"NS","NA"},V$336={"NS","NA"}),0,IF(V444&lt;=V$336,0,1))</f>
        <v>0</v>
      </c>
      <c r="BW444" s="336" cm="1">
        <f t="array" ref="BW444">IF(OR(W444={"NS","NA"},W$336={"NS","NA"}),0,IF(W444&lt;=W$336,0,1))</f>
        <v>0</v>
      </c>
      <c r="BX444" s="336" cm="1">
        <f t="array" ref="BX444">IF(OR(X444={"NS","NA"},X$336={"NS","NA"}),0,IF(X444&lt;=X$336,0,1))</f>
        <v>0</v>
      </c>
      <c r="BY444" s="336" cm="1">
        <f t="array" ref="BY444">IF(OR(Y444={"NS","NA"},Y$336={"NS","NA"}),0,IF(Y444&lt;=Y$336,0,1))</f>
        <v>0</v>
      </c>
      <c r="BZ444" s="336" cm="1">
        <f t="array" ref="BZ444">IF(OR(Z444={"NS","NA"},Z$336={"NS","NA"}),0,IF(Z444&lt;=Z$336,0,1))</f>
        <v>0</v>
      </c>
      <c r="CA444" s="336" cm="1">
        <f t="array" ref="CA444">IF(OR(AA444={"NS","NA"},AA$336={"NS","NA"}),0,IF(AA444&lt;=AA$336,0,1))</f>
        <v>0</v>
      </c>
      <c r="CB444" s="336" cm="1">
        <f t="array" ref="CB444">IF(OR(AB444={"NS","NA"},AB$336={"NS","NA"}),0,IF(AB444&lt;=AB$336,0,1))</f>
        <v>0</v>
      </c>
      <c r="CC444" s="336" cm="1">
        <f t="array" ref="CC444">IF(OR(AC444={"NS","NA"},AC$336={"NS","NA"}),0,IF(AC444&lt;=AC$336,0,1))</f>
        <v>0</v>
      </c>
      <c r="CD444" s="336" cm="1">
        <f t="array" ref="CD444">IF(OR(AD444={"NS","NA"},AD$336={"NS","NA"}),0,IF(AD444&lt;=AD$336,0,1))</f>
        <v>0</v>
      </c>
      <c r="CE444" s="35">
        <f t="shared" si="44"/>
        <v>0</v>
      </c>
      <c r="CF444" s="36">
        <f t="shared" si="45"/>
        <v>0</v>
      </c>
      <c r="CG444" s="37">
        <f t="shared" si="46"/>
        <v>0</v>
      </c>
      <c r="CH444" s="38">
        <f t="shared" si="47"/>
        <v>0</v>
      </c>
      <c r="CI444" s="35">
        <f t="shared" si="48"/>
        <v>0</v>
      </c>
      <c r="CJ444" s="36">
        <f t="shared" si="49"/>
        <v>0</v>
      </c>
      <c r="CK444" s="37">
        <f t="shared" si="50"/>
        <v>0</v>
      </c>
      <c r="CL444" s="38">
        <f t="shared" si="51"/>
        <v>0</v>
      </c>
      <c r="CM444" s="35">
        <f t="shared" si="52"/>
        <v>0</v>
      </c>
      <c r="CN444" s="36">
        <f t="shared" si="53"/>
        <v>0</v>
      </c>
      <c r="CO444" s="37">
        <f t="shared" si="54"/>
        <v>0</v>
      </c>
      <c r="CP444" s="38">
        <f t="shared" si="55"/>
        <v>0</v>
      </c>
      <c r="CQ444" s="35">
        <f t="shared" si="56"/>
        <v>0</v>
      </c>
      <c r="CR444" s="36">
        <f t="shared" si="57"/>
        <v>0</v>
      </c>
      <c r="CS444" s="37">
        <f t="shared" si="58"/>
        <v>0</v>
      </c>
      <c r="CT444" s="38">
        <f t="shared" si="59"/>
        <v>0</v>
      </c>
      <c r="CU444" s="39">
        <f t="shared" si="60"/>
        <v>0</v>
      </c>
      <c r="CV444" s="34" t="str">
        <f>IF(CU444=0,"",
IF(SUM($CU$414:CU444)=1,CW444,
IF($CU$454&gt;SUM($CU$414:CU444),_xlfn.CONCAT(", ",CW444),
IF($CU$454=SUM($CU$414:CU444),_xlfn.CONCAT(" y ",CW444)))))</f>
        <v/>
      </c>
      <c r="CW444" s="389" t="s">
        <v>749</v>
      </c>
      <c r="CX444" s="390"/>
      <c r="CY444" s="391"/>
      <c r="DA444" s="41">
        <f t="shared" si="61"/>
        <v>0</v>
      </c>
      <c r="DB444" s="41">
        <f t="shared" si="62"/>
        <v>0</v>
      </c>
      <c r="DC444" s="41">
        <f t="shared" si="63"/>
        <v>0</v>
      </c>
      <c r="DD444" s="41">
        <f t="shared" si="64"/>
        <v>0</v>
      </c>
      <c r="DE444" s="41">
        <f t="shared" si="65"/>
        <v>0</v>
      </c>
      <c r="DF444" s="41">
        <f t="shared" si="66"/>
        <v>0</v>
      </c>
      <c r="DG444" s="41">
        <f t="shared" si="67"/>
        <v>0</v>
      </c>
      <c r="DH444" s="41">
        <f t="shared" si="68"/>
        <v>0</v>
      </c>
      <c r="DI444" s="41">
        <f t="shared" si="69"/>
        <v>0</v>
      </c>
      <c r="DJ444" s="41">
        <f t="shared" si="70"/>
        <v>0</v>
      </c>
      <c r="DK444" s="41">
        <f t="shared" si="71"/>
        <v>0</v>
      </c>
      <c r="DL444" s="41">
        <f t="shared" si="72"/>
        <v>0</v>
      </c>
      <c r="DM444" s="41">
        <f t="shared" si="73"/>
        <v>0</v>
      </c>
      <c r="DN444" s="41">
        <f t="shared" si="74"/>
        <v>0</v>
      </c>
      <c r="DO444" s="41">
        <f t="shared" si="75"/>
        <v>0</v>
      </c>
      <c r="DP444" s="41">
        <f t="shared" si="76"/>
        <v>0</v>
      </c>
      <c r="DQ444" s="41">
        <f t="shared" si="77"/>
        <v>0</v>
      </c>
      <c r="DR444" s="41">
        <f t="shared" si="78"/>
        <v>0</v>
      </c>
      <c r="DS444" s="41">
        <f t="shared" si="79"/>
        <v>0</v>
      </c>
      <c r="DT444" s="41">
        <f t="shared" si="80"/>
        <v>0</v>
      </c>
      <c r="DU444" s="41">
        <f t="shared" si="81"/>
        <v>0</v>
      </c>
      <c r="DV444" s="41">
        <f t="shared" si="82"/>
        <v>0</v>
      </c>
      <c r="DW444" s="41">
        <f t="shared" si="83"/>
        <v>0</v>
      </c>
      <c r="DX444" s="41">
        <f t="shared" si="84"/>
        <v>0</v>
      </c>
    </row>
    <row r="445" spans="1:128" ht="15" customHeight="1">
      <c r="A445" s="159"/>
      <c r="B445" s="7"/>
      <c r="C445" s="588"/>
      <c r="D445" s="414" t="s">
        <v>751</v>
      </c>
      <c r="E445" s="414"/>
      <c r="F445" s="414"/>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c r="AG445">
        <f t="shared" si="42"/>
        <v>0</v>
      </c>
      <c r="AH445">
        <f t="shared" si="43"/>
        <v>0</v>
      </c>
      <c r="BG445" s="336" cm="1">
        <f t="array" ref="BG445">IF(OR(G445={"NS","NA"},$C$336={"NS","NA"}),0,IF(G445&lt;=$C$336,0,1))</f>
        <v>0</v>
      </c>
      <c r="BH445" s="336" cm="1">
        <f t="array" ref="BH445">IF(OR(H445={"NS","NA"},$E$336={"NS","NA"}),0,IF(H445&lt;=$E$336,0,1))</f>
        <v>0</v>
      </c>
      <c r="BI445" s="336" cm="1">
        <f t="array" ref="BI445">IF(OR(I445={"NS","NA"},$G$336={"NS","NA"}),0,IF(I445&lt;=$G$336,0,1))</f>
        <v>0</v>
      </c>
      <c r="BJ445" s="336" cm="1">
        <f t="array" ref="BJ445">IF(OR(J445={"NS","NA"},$I$336={"NS","NA"}),0,IF(J445&lt;=$I$336,0,1))</f>
        <v>0</v>
      </c>
      <c r="BK445" s="336" cm="1">
        <f t="array" ref="BK445">IF(OR(K445={"NS","NA"},K$336={"NS","NA"}),0,IF(K445&lt;=K$336,0,1))</f>
        <v>0</v>
      </c>
      <c r="BL445" s="336" cm="1">
        <f t="array" ref="BL445">IF(OR(L445={"NS","NA"},L$336={"NS","NA"}),0,IF(L445&lt;=L$336,0,1))</f>
        <v>0</v>
      </c>
      <c r="BM445" s="336" cm="1">
        <f t="array" ref="BM445">IF(OR(M445={"NS","NA"},M$336={"NS","NA"}),0,IF(M445&lt;=M$336,0,1))</f>
        <v>0</v>
      </c>
      <c r="BN445" s="336" cm="1">
        <f t="array" ref="BN445">IF(OR(N445={"NS","NA"},N$336={"NS","NA"}),0,IF(N445&lt;=N$336,0,1))</f>
        <v>0</v>
      </c>
      <c r="BO445" s="336" cm="1">
        <f t="array" ref="BO445">IF(OR(O445={"NS","NA"},O$336={"NS","NA"}),0,IF(O445&lt;=O$336,0,1))</f>
        <v>0</v>
      </c>
      <c r="BP445" s="336" cm="1">
        <f t="array" ref="BP445">IF(OR(P445={"NS","NA"},P$336={"NS","NA"}),0,IF(P445&lt;=P$336,0,1))</f>
        <v>0</v>
      </c>
      <c r="BQ445" s="336" cm="1">
        <f t="array" ref="BQ445">IF(OR(Q445={"NS","NA"},Q$336={"NS","NA"}),0,IF(Q445&lt;=Q$336,0,1))</f>
        <v>0</v>
      </c>
      <c r="BR445" s="336" cm="1">
        <f t="array" ref="BR445">IF(OR(R445={"NS","NA"},R$336={"NS","NA"}),0,IF(R445&lt;=R$336,0,1))</f>
        <v>0</v>
      </c>
      <c r="BS445" s="336" cm="1">
        <f t="array" ref="BS445">IF(OR(S445={"NS","NA"},S$336={"NS","NA"}),0,IF(S445&lt;=S$336,0,1))</f>
        <v>0</v>
      </c>
      <c r="BT445" s="336" cm="1">
        <f t="array" ref="BT445">IF(OR(T445={"NS","NA"},T$336={"NS","NA"}),0,IF(T445&lt;=T$336,0,1))</f>
        <v>0</v>
      </c>
      <c r="BU445" s="336" cm="1">
        <f t="array" ref="BU445">IF(OR(U445={"NS","NA"},U$336={"NS","NA"}),0,IF(U445&lt;=U$336,0,1))</f>
        <v>0</v>
      </c>
      <c r="BV445" s="336" cm="1">
        <f t="array" ref="BV445">IF(OR(V445={"NS","NA"},V$336={"NS","NA"}),0,IF(V445&lt;=V$336,0,1))</f>
        <v>0</v>
      </c>
      <c r="BW445" s="336" cm="1">
        <f t="array" ref="BW445">IF(OR(W445={"NS","NA"},W$336={"NS","NA"}),0,IF(W445&lt;=W$336,0,1))</f>
        <v>0</v>
      </c>
      <c r="BX445" s="336" cm="1">
        <f t="array" ref="BX445">IF(OR(X445={"NS","NA"},X$336={"NS","NA"}),0,IF(X445&lt;=X$336,0,1))</f>
        <v>0</v>
      </c>
      <c r="BY445" s="336" cm="1">
        <f t="array" ref="BY445">IF(OR(Y445={"NS","NA"},Y$336={"NS","NA"}),0,IF(Y445&lt;=Y$336,0,1))</f>
        <v>0</v>
      </c>
      <c r="BZ445" s="336" cm="1">
        <f t="array" ref="BZ445">IF(OR(Z445={"NS","NA"},Z$336={"NS","NA"}),0,IF(Z445&lt;=Z$336,0,1))</f>
        <v>0</v>
      </c>
      <c r="CA445" s="336" cm="1">
        <f t="array" ref="CA445">IF(OR(AA445={"NS","NA"},AA$336={"NS","NA"}),0,IF(AA445&lt;=AA$336,0,1))</f>
        <v>0</v>
      </c>
      <c r="CB445" s="336" cm="1">
        <f t="array" ref="CB445">IF(OR(AB445={"NS","NA"},AB$336={"NS","NA"}),0,IF(AB445&lt;=AB$336,0,1))</f>
        <v>0</v>
      </c>
      <c r="CC445" s="336" cm="1">
        <f t="array" ref="CC445">IF(OR(AC445={"NS","NA"},AC$336={"NS","NA"}),0,IF(AC445&lt;=AC$336,0,1))</f>
        <v>0</v>
      </c>
      <c r="CD445" s="336" cm="1">
        <f t="array" ref="CD445">IF(OR(AD445={"NS","NA"},AD$336={"NS","NA"}),0,IF(AD445&lt;=AD$336,0,1))</f>
        <v>0</v>
      </c>
      <c r="CE445" s="35">
        <f t="shared" si="44"/>
        <v>0</v>
      </c>
      <c r="CF445" s="36">
        <f t="shared" si="45"/>
        <v>0</v>
      </c>
      <c r="CG445" s="37">
        <f t="shared" si="46"/>
        <v>0</v>
      </c>
      <c r="CH445" s="38">
        <f t="shared" si="47"/>
        <v>0</v>
      </c>
      <c r="CI445" s="35">
        <f t="shared" si="48"/>
        <v>0</v>
      </c>
      <c r="CJ445" s="36">
        <f t="shared" si="49"/>
        <v>0</v>
      </c>
      <c r="CK445" s="37">
        <f t="shared" si="50"/>
        <v>0</v>
      </c>
      <c r="CL445" s="38">
        <f t="shared" si="51"/>
        <v>0</v>
      </c>
      <c r="CM445" s="35">
        <f t="shared" si="52"/>
        <v>0</v>
      </c>
      <c r="CN445" s="36">
        <f t="shared" si="53"/>
        <v>0</v>
      </c>
      <c r="CO445" s="37">
        <f t="shared" si="54"/>
        <v>0</v>
      </c>
      <c r="CP445" s="38">
        <f t="shared" si="55"/>
        <v>0</v>
      </c>
      <c r="CQ445" s="35">
        <f t="shared" si="56"/>
        <v>0</v>
      </c>
      <c r="CR445" s="36">
        <f t="shared" si="57"/>
        <v>0</v>
      </c>
      <c r="CS445" s="37">
        <f t="shared" si="58"/>
        <v>0</v>
      </c>
      <c r="CT445" s="38">
        <f t="shared" si="59"/>
        <v>0</v>
      </c>
      <c r="CU445" s="39">
        <f t="shared" si="60"/>
        <v>0</v>
      </c>
      <c r="CV445" s="34" t="str">
        <f>IF(CU445=0,"",
IF(SUM($CU$414:CU445)=1,CW445,
IF($CU$454&gt;SUM($CU$414:CU445),_xlfn.CONCAT(", ",CW445),
IF($CU$454=SUM($CU$414:CU445),_xlfn.CONCAT(" y ",CW445)))))</f>
        <v/>
      </c>
      <c r="CW445" s="389" t="s">
        <v>751</v>
      </c>
      <c r="CX445" s="390"/>
      <c r="CY445" s="391"/>
      <c r="DA445" s="41">
        <f t="shared" si="61"/>
        <v>0</v>
      </c>
      <c r="DB445" s="41">
        <f t="shared" si="62"/>
        <v>0</v>
      </c>
      <c r="DC445" s="41">
        <f t="shared" si="63"/>
        <v>0</v>
      </c>
      <c r="DD445" s="41">
        <f t="shared" si="64"/>
        <v>0</v>
      </c>
      <c r="DE445" s="41">
        <f t="shared" si="65"/>
        <v>0</v>
      </c>
      <c r="DF445" s="41">
        <f t="shared" si="66"/>
        <v>0</v>
      </c>
      <c r="DG445" s="41">
        <f t="shared" si="67"/>
        <v>0</v>
      </c>
      <c r="DH445" s="41">
        <f t="shared" si="68"/>
        <v>0</v>
      </c>
      <c r="DI445" s="41">
        <f t="shared" si="69"/>
        <v>0</v>
      </c>
      <c r="DJ445" s="41">
        <f t="shared" si="70"/>
        <v>0</v>
      </c>
      <c r="DK445" s="41">
        <f t="shared" si="71"/>
        <v>0</v>
      </c>
      <c r="DL445" s="41">
        <f t="shared" si="72"/>
        <v>0</v>
      </c>
      <c r="DM445" s="41">
        <f t="shared" si="73"/>
        <v>0</v>
      </c>
      <c r="DN445" s="41">
        <f t="shared" si="74"/>
        <v>0</v>
      </c>
      <c r="DO445" s="41">
        <f t="shared" si="75"/>
        <v>0</v>
      </c>
      <c r="DP445" s="41">
        <f t="shared" si="76"/>
        <v>0</v>
      </c>
      <c r="DQ445" s="41">
        <f t="shared" si="77"/>
        <v>0</v>
      </c>
      <c r="DR445" s="41">
        <f t="shared" si="78"/>
        <v>0</v>
      </c>
      <c r="DS445" s="41">
        <f t="shared" si="79"/>
        <v>0</v>
      </c>
      <c r="DT445" s="41">
        <f t="shared" si="80"/>
        <v>0</v>
      </c>
      <c r="DU445" s="41">
        <f t="shared" si="81"/>
        <v>0</v>
      </c>
      <c r="DV445" s="41">
        <f t="shared" si="82"/>
        <v>0</v>
      </c>
      <c r="DW445" s="41">
        <f t="shared" si="83"/>
        <v>0</v>
      </c>
      <c r="DX445" s="41">
        <f t="shared" si="84"/>
        <v>0</v>
      </c>
    </row>
    <row r="446" spans="1:128" ht="15" customHeight="1">
      <c r="A446" s="159"/>
      <c r="B446" s="7"/>
      <c r="C446" s="588"/>
      <c r="D446" s="414" t="s">
        <v>753</v>
      </c>
      <c r="E446" s="414"/>
      <c r="F446" s="41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c r="AG446">
        <f t="shared" si="42"/>
        <v>0</v>
      </c>
      <c r="AH446">
        <f t="shared" si="43"/>
        <v>0</v>
      </c>
      <c r="BG446" s="336" cm="1">
        <f t="array" ref="BG446">IF(OR(G446={"NS","NA"},$C$336={"NS","NA"}),0,IF(G446&lt;=$C$336,0,1))</f>
        <v>0</v>
      </c>
      <c r="BH446" s="336" cm="1">
        <f t="array" ref="BH446">IF(OR(H446={"NS","NA"},$E$336={"NS","NA"}),0,IF(H446&lt;=$E$336,0,1))</f>
        <v>0</v>
      </c>
      <c r="BI446" s="336" cm="1">
        <f t="array" ref="BI446">IF(OR(I446={"NS","NA"},$G$336={"NS","NA"}),0,IF(I446&lt;=$G$336,0,1))</f>
        <v>0</v>
      </c>
      <c r="BJ446" s="336" cm="1">
        <f t="array" ref="BJ446">IF(OR(J446={"NS","NA"},$I$336={"NS","NA"}),0,IF(J446&lt;=$I$336,0,1))</f>
        <v>0</v>
      </c>
      <c r="BK446" s="336" cm="1">
        <f t="array" ref="BK446">IF(OR(K446={"NS","NA"},K$336={"NS","NA"}),0,IF(K446&lt;=K$336,0,1))</f>
        <v>0</v>
      </c>
      <c r="BL446" s="336" cm="1">
        <f t="array" ref="BL446">IF(OR(L446={"NS","NA"},L$336={"NS","NA"}),0,IF(L446&lt;=L$336,0,1))</f>
        <v>0</v>
      </c>
      <c r="BM446" s="336" cm="1">
        <f t="array" ref="BM446">IF(OR(M446={"NS","NA"},M$336={"NS","NA"}),0,IF(M446&lt;=M$336,0,1))</f>
        <v>0</v>
      </c>
      <c r="BN446" s="336" cm="1">
        <f t="array" ref="BN446">IF(OR(N446={"NS","NA"},N$336={"NS","NA"}),0,IF(N446&lt;=N$336,0,1))</f>
        <v>0</v>
      </c>
      <c r="BO446" s="336" cm="1">
        <f t="array" ref="BO446">IF(OR(O446={"NS","NA"},O$336={"NS","NA"}),0,IF(O446&lt;=O$336,0,1))</f>
        <v>0</v>
      </c>
      <c r="BP446" s="336" cm="1">
        <f t="array" ref="BP446">IF(OR(P446={"NS","NA"},P$336={"NS","NA"}),0,IF(P446&lt;=P$336,0,1))</f>
        <v>0</v>
      </c>
      <c r="BQ446" s="336" cm="1">
        <f t="array" ref="BQ446">IF(OR(Q446={"NS","NA"},Q$336={"NS","NA"}),0,IF(Q446&lt;=Q$336,0,1))</f>
        <v>0</v>
      </c>
      <c r="BR446" s="336" cm="1">
        <f t="array" ref="BR446">IF(OR(R446={"NS","NA"},R$336={"NS","NA"}),0,IF(R446&lt;=R$336,0,1))</f>
        <v>0</v>
      </c>
      <c r="BS446" s="336" cm="1">
        <f t="array" ref="BS446">IF(OR(S446={"NS","NA"},S$336={"NS","NA"}),0,IF(S446&lt;=S$336,0,1))</f>
        <v>0</v>
      </c>
      <c r="BT446" s="336" cm="1">
        <f t="array" ref="BT446">IF(OR(T446={"NS","NA"},T$336={"NS","NA"}),0,IF(T446&lt;=T$336,0,1))</f>
        <v>0</v>
      </c>
      <c r="BU446" s="336" cm="1">
        <f t="array" ref="BU446">IF(OR(U446={"NS","NA"},U$336={"NS","NA"}),0,IF(U446&lt;=U$336,0,1))</f>
        <v>0</v>
      </c>
      <c r="BV446" s="336" cm="1">
        <f t="array" ref="BV446">IF(OR(V446={"NS","NA"},V$336={"NS","NA"}),0,IF(V446&lt;=V$336,0,1))</f>
        <v>0</v>
      </c>
      <c r="BW446" s="336" cm="1">
        <f t="array" ref="BW446">IF(OR(W446={"NS","NA"},W$336={"NS","NA"}),0,IF(W446&lt;=W$336,0,1))</f>
        <v>0</v>
      </c>
      <c r="BX446" s="336" cm="1">
        <f t="array" ref="BX446">IF(OR(X446={"NS","NA"},X$336={"NS","NA"}),0,IF(X446&lt;=X$336,0,1))</f>
        <v>0</v>
      </c>
      <c r="BY446" s="336" cm="1">
        <f t="array" ref="BY446">IF(OR(Y446={"NS","NA"},Y$336={"NS","NA"}),0,IF(Y446&lt;=Y$336,0,1))</f>
        <v>0</v>
      </c>
      <c r="BZ446" s="336" cm="1">
        <f t="array" ref="BZ446">IF(OR(Z446={"NS","NA"},Z$336={"NS","NA"}),0,IF(Z446&lt;=Z$336,0,1))</f>
        <v>0</v>
      </c>
      <c r="CA446" s="336" cm="1">
        <f t="array" ref="CA446">IF(OR(AA446={"NS","NA"},AA$336={"NS","NA"}),0,IF(AA446&lt;=AA$336,0,1))</f>
        <v>0</v>
      </c>
      <c r="CB446" s="336" cm="1">
        <f t="array" ref="CB446">IF(OR(AB446={"NS","NA"},AB$336={"NS","NA"}),0,IF(AB446&lt;=AB$336,0,1))</f>
        <v>0</v>
      </c>
      <c r="CC446" s="336" cm="1">
        <f t="array" ref="CC446">IF(OR(AC446={"NS","NA"},AC$336={"NS","NA"}),0,IF(AC446&lt;=AC$336,0,1))</f>
        <v>0</v>
      </c>
      <c r="CD446" s="336" cm="1">
        <f t="array" ref="CD446">IF(OR(AD446={"NS","NA"},AD$336={"NS","NA"}),0,IF(AD446&lt;=AD$336,0,1))</f>
        <v>0</v>
      </c>
      <c r="CE446" s="35">
        <f t="shared" si="44"/>
        <v>0</v>
      </c>
      <c r="CF446" s="36">
        <f t="shared" si="45"/>
        <v>0</v>
      </c>
      <c r="CG446" s="37">
        <f t="shared" si="46"/>
        <v>0</v>
      </c>
      <c r="CH446" s="38">
        <f t="shared" si="47"/>
        <v>0</v>
      </c>
      <c r="CI446" s="35">
        <f t="shared" si="48"/>
        <v>0</v>
      </c>
      <c r="CJ446" s="36">
        <f t="shared" si="49"/>
        <v>0</v>
      </c>
      <c r="CK446" s="37">
        <f t="shared" si="50"/>
        <v>0</v>
      </c>
      <c r="CL446" s="38">
        <f t="shared" si="51"/>
        <v>0</v>
      </c>
      <c r="CM446" s="35">
        <f t="shared" si="52"/>
        <v>0</v>
      </c>
      <c r="CN446" s="36">
        <f t="shared" si="53"/>
        <v>0</v>
      </c>
      <c r="CO446" s="37">
        <f t="shared" si="54"/>
        <v>0</v>
      </c>
      <c r="CP446" s="38">
        <f t="shared" si="55"/>
        <v>0</v>
      </c>
      <c r="CQ446" s="35">
        <f t="shared" si="56"/>
        <v>0</v>
      </c>
      <c r="CR446" s="36">
        <f t="shared" si="57"/>
        <v>0</v>
      </c>
      <c r="CS446" s="37">
        <f t="shared" si="58"/>
        <v>0</v>
      </c>
      <c r="CT446" s="38">
        <f t="shared" si="59"/>
        <v>0</v>
      </c>
      <c r="CU446" s="39">
        <f t="shared" si="60"/>
        <v>0</v>
      </c>
      <c r="CV446" s="34" t="str">
        <f>IF(CU446=0,"",
IF(SUM($CU$414:CU446)=1,CW446,
IF($CU$454&gt;SUM($CU$414:CU446),_xlfn.CONCAT(", ",CW446),
IF($CU$454=SUM($CU$414:CU446),_xlfn.CONCAT(" y ",CW446)))))</f>
        <v/>
      </c>
      <c r="CW446" s="389" t="s">
        <v>753</v>
      </c>
      <c r="CX446" s="390"/>
      <c r="CY446" s="391"/>
      <c r="DA446" s="41">
        <f t="shared" si="61"/>
        <v>0</v>
      </c>
      <c r="DB446" s="41">
        <f t="shared" si="62"/>
        <v>0</v>
      </c>
      <c r="DC446" s="41">
        <f t="shared" si="63"/>
        <v>0</v>
      </c>
      <c r="DD446" s="41">
        <f t="shared" si="64"/>
        <v>0</v>
      </c>
      <c r="DE446" s="41">
        <f t="shared" si="65"/>
        <v>0</v>
      </c>
      <c r="DF446" s="41">
        <f t="shared" si="66"/>
        <v>0</v>
      </c>
      <c r="DG446" s="41">
        <f t="shared" si="67"/>
        <v>0</v>
      </c>
      <c r="DH446" s="41">
        <f t="shared" si="68"/>
        <v>0</v>
      </c>
      <c r="DI446" s="41">
        <f t="shared" si="69"/>
        <v>0</v>
      </c>
      <c r="DJ446" s="41">
        <f t="shared" si="70"/>
        <v>0</v>
      </c>
      <c r="DK446" s="41">
        <f t="shared" si="71"/>
        <v>0</v>
      </c>
      <c r="DL446" s="41">
        <f t="shared" si="72"/>
        <v>0</v>
      </c>
      <c r="DM446" s="41">
        <f t="shared" si="73"/>
        <v>0</v>
      </c>
      <c r="DN446" s="41">
        <f t="shared" si="74"/>
        <v>0</v>
      </c>
      <c r="DO446" s="41">
        <f t="shared" si="75"/>
        <v>0</v>
      </c>
      <c r="DP446" s="41">
        <f t="shared" si="76"/>
        <v>0</v>
      </c>
      <c r="DQ446" s="41">
        <f t="shared" si="77"/>
        <v>0</v>
      </c>
      <c r="DR446" s="41">
        <f t="shared" si="78"/>
        <v>0</v>
      </c>
      <c r="DS446" s="41">
        <f t="shared" si="79"/>
        <v>0</v>
      </c>
      <c r="DT446" s="41">
        <f t="shared" si="80"/>
        <v>0</v>
      </c>
      <c r="DU446" s="41">
        <f t="shared" si="81"/>
        <v>0</v>
      </c>
      <c r="DV446" s="41">
        <f t="shared" si="82"/>
        <v>0</v>
      </c>
      <c r="DW446" s="41">
        <f t="shared" si="83"/>
        <v>0</v>
      </c>
      <c r="DX446" s="41">
        <f t="shared" si="84"/>
        <v>0</v>
      </c>
    </row>
    <row r="447" spans="1:128" ht="15" customHeight="1">
      <c r="A447" s="159"/>
      <c r="B447" s="7"/>
      <c r="C447" s="588"/>
      <c r="D447" s="414" t="s">
        <v>755</v>
      </c>
      <c r="E447" s="414"/>
      <c r="F447" s="414"/>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c r="AG447">
        <f t="shared" si="42"/>
        <v>0</v>
      </c>
      <c r="AH447">
        <f t="shared" si="43"/>
        <v>0</v>
      </c>
      <c r="BG447" s="336" cm="1">
        <f t="array" ref="BG447">IF(OR(G447={"NS","NA"},$C$336={"NS","NA"}),0,IF(G447&lt;=$C$336,0,1))</f>
        <v>0</v>
      </c>
      <c r="BH447" s="336" cm="1">
        <f t="array" ref="BH447">IF(OR(H447={"NS","NA"},$E$336={"NS","NA"}),0,IF(H447&lt;=$E$336,0,1))</f>
        <v>0</v>
      </c>
      <c r="BI447" s="336" cm="1">
        <f t="array" ref="BI447">IF(OR(I447={"NS","NA"},$G$336={"NS","NA"}),0,IF(I447&lt;=$G$336,0,1))</f>
        <v>0</v>
      </c>
      <c r="BJ447" s="336" cm="1">
        <f t="array" ref="BJ447">IF(OR(J447={"NS","NA"},$I$336={"NS","NA"}),0,IF(J447&lt;=$I$336,0,1))</f>
        <v>0</v>
      </c>
      <c r="BK447" s="336" cm="1">
        <f t="array" ref="BK447">IF(OR(K447={"NS","NA"},K$336={"NS","NA"}),0,IF(K447&lt;=K$336,0,1))</f>
        <v>0</v>
      </c>
      <c r="BL447" s="336" cm="1">
        <f t="array" ref="BL447">IF(OR(L447={"NS","NA"},L$336={"NS","NA"}),0,IF(L447&lt;=L$336,0,1))</f>
        <v>0</v>
      </c>
      <c r="BM447" s="336" cm="1">
        <f t="array" ref="BM447">IF(OR(M447={"NS","NA"},M$336={"NS","NA"}),0,IF(M447&lt;=M$336,0,1))</f>
        <v>0</v>
      </c>
      <c r="BN447" s="336" cm="1">
        <f t="array" ref="BN447">IF(OR(N447={"NS","NA"},N$336={"NS","NA"}),0,IF(N447&lt;=N$336,0,1))</f>
        <v>0</v>
      </c>
      <c r="BO447" s="336" cm="1">
        <f t="array" ref="BO447">IF(OR(O447={"NS","NA"},O$336={"NS","NA"}),0,IF(O447&lt;=O$336,0,1))</f>
        <v>0</v>
      </c>
      <c r="BP447" s="336" cm="1">
        <f t="array" ref="BP447">IF(OR(P447={"NS","NA"},P$336={"NS","NA"}),0,IF(P447&lt;=P$336,0,1))</f>
        <v>0</v>
      </c>
      <c r="BQ447" s="336" cm="1">
        <f t="array" ref="BQ447">IF(OR(Q447={"NS","NA"},Q$336={"NS","NA"}),0,IF(Q447&lt;=Q$336,0,1))</f>
        <v>0</v>
      </c>
      <c r="BR447" s="336" cm="1">
        <f t="array" ref="BR447">IF(OR(R447={"NS","NA"},R$336={"NS","NA"}),0,IF(R447&lt;=R$336,0,1))</f>
        <v>0</v>
      </c>
      <c r="BS447" s="336" cm="1">
        <f t="array" ref="BS447">IF(OR(S447={"NS","NA"},S$336={"NS","NA"}),0,IF(S447&lt;=S$336,0,1))</f>
        <v>0</v>
      </c>
      <c r="BT447" s="336" cm="1">
        <f t="array" ref="BT447">IF(OR(T447={"NS","NA"},T$336={"NS","NA"}),0,IF(T447&lt;=T$336,0,1))</f>
        <v>0</v>
      </c>
      <c r="BU447" s="336" cm="1">
        <f t="array" ref="BU447">IF(OR(U447={"NS","NA"},U$336={"NS","NA"}),0,IF(U447&lt;=U$336,0,1))</f>
        <v>0</v>
      </c>
      <c r="BV447" s="336" cm="1">
        <f t="array" ref="BV447">IF(OR(V447={"NS","NA"},V$336={"NS","NA"}),0,IF(V447&lt;=V$336,0,1))</f>
        <v>0</v>
      </c>
      <c r="BW447" s="336" cm="1">
        <f t="array" ref="BW447">IF(OR(W447={"NS","NA"},W$336={"NS","NA"}),0,IF(W447&lt;=W$336,0,1))</f>
        <v>0</v>
      </c>
      <c r="BX447" s="336" cm="1">
        <f t="array" ref="BX447">IF(OR(X447={"NS","NA"},X$336={"NS","NA"}),0,IF(X447&lt;=X$336,0,1))</f>
        <v>0</v>
      </c>
      <c r="BY447" s="336" cm="1">
        <f t="array" ref="BY447">IF(OR(Y447={"NS","NA"},Y$336={"NS","NA"}),0,IF(Y447&lt;=Y$336,0,1))</f>
        <v>0</v>
      </c>
      <c r="BZ447" s="336" cm="1">
        <f t="array" ref="BZ447">IF(OR(Z447={"NS","NA"},Z$336={"NS","NA"}),0,IF(Z447&lt;=Z$336,0,1))</f>
        <v>0</v>
      </c>
      <c r="CA447" s="336" cm="1">
        <f t="array" ref="CA447">IF(OR(AA447={"NS","NA"},AA$336={"NS","NA"}),0,IF(AA447&lt;=AA$336,0,1))</f>
        <v>0</v>
      </c>
      <c r="CB447" s="336" cm="1">
        <f t="array" ref="CB447">IF(OR(AB447={"NS","NA"},AB$336={"NS","NA"}),0,IF(AB447&lt;=AB$336,0,1))</f>
        <v>0</v>
      </c>
      <c r="CC447" s="336" cm="1">
        <f t="array" ref="CC447">IF(OR(AC447={"NS","NA"},AC$336={"NS","NA"}),0,IF(AC447&lt;=AC$336,0,1))</f>
        <v>0</v>
      </c>
      <c r="CD447" s="336" cm="1">
        <f t="array" ref="CD447">IF(OR(AD447={"NS","NA"},AD$336={"NS","NA"}),0,IF(AD447&lt;=AD$336,0,1))</f>
        <v>0</v>
      </c>
      <c r="CE447" s="35">
        <f t="shared" si="44"/>
        <v>0</v>
      </c>
      <c r="CF447" s="36">
        <f t="shared" si="45"/>
        <v>0</v>
      </c>
      <c r="CG447" s="37">
        <f t="shared" si="46"/>
        <v>0</v>
      </c>
      <c r="CH447" s="38">
        <f t="shared" si="47"/>
        <v>0</v>
      </c>
      <c r="CI447" s="35">
        <f t="shared" si="48"/>
        <v>0</v>
      </c>
      <c r="CJ447" s="36">
        <f t="shared" si="49"/>
        <v>0</v>
      </c>
      <c r="CK447" s="37">
        <f t="shared" si="50"/>
        <v>0</v>
      </c>
      <c r="CL447" s="38">
        <f t="shared" si="51"/>
        <v>0</v>
      </c>
      <c r="CM447" s="35">
        <f t="shared" si="52"/>
        <v>0</v>
      </c>
      <c r="CN447" s="36">
        <f t="shared" si="53"/>
        <v>0</v>
      </c>
      <c r="CO447" s="37">
        <f t="shared" si="54"/>
        <v>0</v>
      </c>
      <c r="CP447" s="38">
        <f t="shared" si="55"/>
        <v>0</v>
      </c>
      <c r="CQ447" s="35">
        <f t="shared" si="56"/>
        <v>0</v>
      </c>
      <c r="CR447" s="36">
        <f t="shared" si="57"/>
        <v>0</v>
      </c>
      <c r="CS447" s="37">
        <f t="shared" si="58"/>
        <v>0</v>
      </c>
      <c r="CT447" s="38">
        <f t="shared" si="59"/>
        <v>0</v>
      </c>
      <c r="CU447" s="39">
        <f t="shared" si="60"/>
        <v>0</v>
      </c>
      <c r="CV447" s="34" t="str">
        <f>IF(CU447=0,"",
IF(SUM($CU$414:CU447)=1,CW447,
IF($CU$454&gt;SUM($CU$414:CU447),_xlfn.CONCAT(", ",CW447),
IF($CU$454=SUM($CU$414:CU447),_xlfn.CONCAT(" y ",CW447)))))</f>
        <v/>
      </c>
      <c r="CW447" s="389" t="s">
        <v>755</v>
      </c>
      <c r="CX447" s="390"/>
      <c r="CY447" s="391"/>
      <c r="DA447" s="41">
        <f t="shared" si="61"/>
        <v>0</v>
      </c>
      <c r="DB447" s="41">
        <f t="shared" si="62"/>
        <v>0</v>
      </c>
      <c r="DC447" s="41">
        <f t="shared" si="63"/>
        <v>0</v>
      </c>
      <c r="DD447" s="41">
        <f t="shared" si="64"/>
        <v>0</v>
      </c>
      <c r="DE447" s="41">
        <f t="shared" si="65"/>
        <v>0</v>
      </c>
      <c r="DF447" s="41">
        <f t="shared" si="66"/>
        <v>0</v>
      </c>
      <c r="DG447" s="41">
        <f t="shared" si="67"/>
        <v>0</v>
      </c>
      <c r="DH447" s="41">
        <f t="shared" si="68"/>
        <v>0</v>
      </c>
      <c r="DI447" s="41">
        <f t="shared" si="69"/>
        <v>0</v>
      </c>
      <c r="DJ447" s="41">
        <f t="shared" si="70"/>
        <v>0</v>
      </c>
      <c r="DK447" s="41">
        <f t="shared" si="71"/>
        <v>0</v>
      </c>
      <c r="DL447" s="41">
        <f t="shared" si="72"/>
        <v>0</v>
      </c>
      <c r="DM447" s="41">
        <f t="shared" si="73"/>
        <v>0</v>
      </c>
      <c r="DN447" s="41">
        <f t="shared" si="74"/>
        <v>0</v>
      </c>
      <c r="DO447" s="41">
        <f t="shared" si="75"/>
        <v>0</v>
      </c>
      <c r="DP447" s="41">
        <f t="shared" si="76"/>
        <v>0</v>
      </c>
      <c r="DQ447" s="41">
        <f t="shared" si="77"/>
        <v>0</v>
      </c>
      <c r="DR447" s="41">
        <f t="shared" si="78"/>
        <v>0</v>
      </c>
      <c r="DS447" s="41">
        <f t="shared" si="79"/>
        <v>0</v>
      </c>
      <c r="DT447" s="41">
        <f t="shared" si="80"/>
        <v>0</v>
      </c>
      <c r="DU447" s="41">
        <f t="shared" si="81"/>
        <v>0</v>
      </c>
      <c r="DV447" s="41">
        <f t="shared" si="82"/>
        <v>0</v>
      </c>
      <c r="DW447" s="41">
        <f t="shared" si="83"/>
        <v>0</v>
      </c>
      <c r="DX447" s="41">
        <f t="shared" si="84"/>
        <v>0</v>
      </c>
    </row>
    <row r="448" spans="1:128" ht="15" customHeight="1">
      <c r="A448" s="159"/>
      <c r="B448" s="7"/>
      <c r="C448" s="588"/>
      <c r="D448" s="414" t="s">
        <v>757</v>
      </c>
      <c r="E448" s="414"/>
      <c r="F448" s="414"/>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c r="AG448">
        <f t="shared" si="42"/>
        <v>0</v>
      </c>
      <c r="AH448">
        <f t="shared" si="43"/>
        <v>0</v>
      </c>
      <c r="BG448" s="336" cm="1">
        <f t="array" ref="BG448">IF(OR(G448={"NS","NA"},$C$336={"NS","NA"}),0,IF(G448&lt;=$C$336,0,1))</f>
        <v>0</v>
      </c>
      <c r="BH448" s="336" cm="1">
        <f t="array" ref="BH448">IF(OR(H448={"NS","NA"},$E$336={"NS","NA"}),0,IF(H448&lt;=$E$336,0,1))</f>
        <v>0</v>
      </c>
      <c r="BI448" s="336" cm="1">
        <f t="array" ref="BI448">IF(OR(I448={"NS","NA"},$G$336={"NS","NA"}),0,IF(I448&lt;=$G$336,0,1))</f>
        <v>0</v>
      </c>
      <c r="BJ448" s="336" cm="1">
        <f t="array" ref="BJ448">IF(OR(J448={"NS","NA"},$I$336={"NS","NA"}),0,IF(J448&lt;=$I$336,0,1))</f>
        <v>0</v>
      </c>
      <c r="BK448" s="336" cm="1">
        <f t="array" ref="BK448">IF(OR(K448={"NS","NA"},K$336={"NS","NA"}),0,IF(K448&lt;=K$336,0,1))</f>
        <v>0</v>
      </c>
      <c r="BL448" s="336" cm="1">
        <f t="array" ref="BL448">IF(OR(L448={"NS","NA"},L$336={"NS","NA"}),0,IF(L448&lt;=L$336,0,1))</f>
        <v>0</v>
      </c>
      <c r="BM448" s="336" cm="1">
        <f t="array" ref="BM448">IF(OR(M448={"NS","NA"},M$336={"NS","NA"}),0,IF(M448&lt;=M$336,0,1))</f>
        <v>0</v>
      </c>
      <c r="BN448" s="336" cm="1">
        <f t="array" ref="BN448">IF(OR(N448={"NS","NA"},N$336={"NS","NA"}),0,IF(N448&lt;=N$336,0,1))</f>
        <v>0</v>
      </c>
      <c r="BO448" s="336" cm="1">
        <f t="array" ref="BO448">IF(OR(O448={"NS","NA"},O$336={"NS","NA"}),0,IF(O448&lt;=O$336,0,1))</f>
        <v>0</v>
      </c>
      <c r="BP448" s="336" cm="1">
        <f t="array" ref="BP448">IF(OR(P448={"NS","NA"},P$336={"NS","NA"}),0,IF(P448&lt;=P$336,0,1))</f>
        <v>0</v>
      </c>
      <c r="BQ448" s="336" cm="1">
        <f t="array" ref="BQ448">IF(OR(Q448={"NS","NA"},Q$336={"NS","NA"}),0,IF(Q448&lt;=Q$336,0,1))</f>
        <v>0</v>
      </c>
      <c r="BR448" s="336" cm="1">
        <f t="array" ref="BR448">IF(OR(R448={"NS","NA"},R$336={"NS","NA"}),0,IF(R448&lt;=R$336,0,1))</f>
        <v>0</v>
      </c>
      <c r="BS448" s="336" cm="1">
        <f t="array" ref="BS448">IF(OR(S448={"NS","NA"},S$336={"NS","NA"}),0,IF(S448&lt;=S$336,0,1))</f>
        <v>0</v>
      </c>
      <c r="BT448" s="336" cm="1">
        <f t="array" ref="BT448">IF(OR(T448={"NS","NA"},T$336={"NS","NA"}),0,IF(T448&lt;=T$336,0,1))</f>
        <v>0</v>
      </c>
      <c r="BU448" s="336" cm="1">
        <f t="array" ref="BU448">IF(OR(U448={"NS","NA"},U$336={"NS","NA"}),0,IF(U448&lt;=U$336,0,1))</f>
        <v>0</v>
      </c>
      <c r="BV448" s="336" cm="1">
        <f t="array" ref="BV448">IF(OR(V448={"NS","NA"},V$336={"NS","NA"}),0,IF(V448&lt;=V$336,0,1))</f>
        <v>0</v>
      </c>
      <c r="BW448" s="336" cm="1">
        <f t="array" ref="BW448">IF(OR(W448={"NS","NA"},W$336={"NS","NA"}),0,IF(W448&lt;=W$336,0,1))</f>
        <v>0</v>
      </c>
      <c r="BX448" s="336" cm="1">
        <f t="array" ref="BX448">IF(OR(X448={"NS","NA"},X$336={"NS","NA"}),0,IF(X448&lt;=X$336,0,1))</f>
        <v>0</v>
      </c>
      <c r="BY448" s="336" cm="1">
        <f t="array" ref="BY448">IF(OR(Y448={"NS","NA"},Y$336={"NS","NA"}),0,IF(Y448&lt;=Y$336,0,1))</f>
        <v>0</v>
      </c>
      <c r="BZ448" s="336" cm="1">
        <f t="array" ref="BZ448">IF(OR(Z448={"NS","NA"},Z$336={"NS","NA"}),0,IF(Z448&lt;=Z$336,0,1))</f>
        <v>0</v>
      </c>
      <c r="CA448" s="336" cm="1">
        <f t="array" ref="CA448">IF(OR(AA448={"NS","NA"},AA$336={"NS","NA"}),0,IF(AA448&lt;=AA$336,0,1))</f>
        <v>0</v>
      </c>
      <c r="CB448" s="336" cm="1">
        <f t="array" ref="CB448">IF(OR(AB448={"NS","NA"},AB$336={"NS","NA"}),0,IF(AB448&lt;=AB$336,0,1))</f>
        <v>0</v>
      </c>
      <c r="CC448" s="336" cm="1">
        <f t="array" ref="CC448">IF(OR(AC448={"NS","NA"},AC$336={"NS","NA"}),0,IF(AC448&lt;=AC$336,0,1))</f>
        <v>0</v>
      </c>
      <c r="CD448" s="336" cm="1">
        <f t="array" ref="CD448">IF(OR(AD448={"NS","NA"},AD$336={"NS","NA"}),0,IF(AD448&lt;=AD$336,0,1))</f>
        <v>0</v>
      </c>
      <c r="CE448" s="35">
        <f t="shared" si="44"/>
        <v>0</v>
      </c>
      <c r="CF448" s="36">
        <f t="shared" si="45"/>
        <v>0</v>
      </c>
      <c r="CG448" s="37">
        <f t="shared" si="46"/>
        <v>0</v>
      </c>
      <c r="CH448" s="38">
        <f t="shared" si="47"/>
        <v>0</v>
      </c>
      <c r="CI448" s="35">
        <f t="shared" si="48"/>
        <v>0</v>
      </c>
      <c r="CJ448" s="36">
        <f t="shared" si="49"/>
        <v>0</v>
      </c>
      <c r="CK448" s="37">
        <f t="shared" si="50"/>
        <v>0</v>
      </c>
      <c r="CL448" s="38">
        <f t="shared" si="51"/>
        <v>0</v>
      </c>
      <c r="CM448" s="35">
        <f t="shared" si="52"/>
        <v>0</v>
      </c>
      <c r="CN448" s="36">
        <f t="shared" si="53"/>
        <v>0</v>
      </c>
      <c r="CO448" s="37">
        <f t="shared" si="54"/>
        <v>0</v>
      </c>
      <c r="CP448" s="38">
        <f t="shared" si="55"/>
        <v>0</v>
      </c>
      <c r="CQ448" s="35">
        <f t="shared" si="56"/>
        <v>0</v>
      </c>
      <c r="CR448" s="36">
        <f t="shared" si="57"/>
        <v>0</v>
      </c>
      <c r="CS448" s="37">
        <f t="shared" si="58"/>
        <v>0</v>
      </c>
      <c r="CT448" s="38">
        <f t="shared" si="59"/>
        <v>0</v>
      </c>
      <c r="CU448" s="39">
        <f t="shared" si="60"/>
        <v>0</v>
      </c>
      <c r="CV448" s="34" t="str">
        <f>IF(CU448=0,"",
IF(SUM($CU$414:CU448)=1,CW448,
IF($CU$454&gt;SUM($CU$414:CU448),_xlfn.CONCAT(", ",CW448),
IF($CU$454=SUM($CU$414:CU448),_xlfn.CONCAT(" y ",CW448)))))</f>
        <v/>
      </c>
      <c r="CW448" s="389" t="s">
        <v>757</v>
      </c>
      <c r="CX448" s="390"/>
      <c r="CY448" s="391"/>
      <c r="DA448" s="41">
        <f t="shared" si="61"/>
        <v>0</v>
      </c>
      <c r="DB448" s="41">
        <f t="shared" si="62"/>
        <v>0</v>
      </c>
      <c r="DC448" s="41">
        <f t="shared" si="63"/>
        <v>0</v>
      </c>
      <c r="DD448" s="41">
        <f t="shared" si="64"/>
        <v>0</v>
      </c>
      <c r="DE448" s="41">
        <f t="shared" si="65"/>
        <v>0</v>
      </c>
      <c r="DF448" s="41">
        <f t="shared" si="66"/>
        <v>0</v>
      </c>
      <c r="DG448" s="41">
        <f t="shared" si="67"/>
        <v>0</v>
      </c>
      <c r="DH448" s="41">
        <f t="shared" si="68"/>
        <v>0</v>
      </c>
      <c r="DI448" s="41">
        <f t="shared" si="69"/>
        <v>0</v>
      </c>
      <c r="DJ448" s="41">
        <f t="shared" si="70"/>
        <v>0</v>
      </c>
      <c r="DK448" s="41">
        <f t="shared" si="71"/>
        <v>0</v>
      </c>
      <c r="DL448" s="41">
        <f t="shared" si="72"/>
        <v>0</v>
      </c>
      <c r="DM448" s="41">
        <f t="shared" si="73"/>
        <v>0</v>
      </c>
      <c r="DN448" s="41">
        <f t="shared" si="74"/>
        <v>0</v>
      </c>
      <c r="DO448" s="41">
        <f t="shared" si="75"/>
        <v>0</v>
      </c>
      <c r="DP448" s="41">
        <f t="shared" si="76"/>
        <v>0</v>
      </c>
      <c r="DQ448" s="41">
        <f t="shared" si="77"/>
        <v>0</v>
      </c>
      <c r="DR448" s="41">
        <f t="shared" si="78"/>
        <v>0</v>
      </c>
      <c r="DS448" s="41">
        <f t="shared" si="79"/>
        <v>0</v>
      </c>
      <c r="DT448" s="41">
        <f t="shared" si="80"/>
        <v>0</v>
      </c>
      <c r="DU448" s="41">
        <f t="shared" si="81"/>
        <v>0</v>
      </c>
      <c r="DV448" s="41">
        <f t="shared" si="82"/>
        <v>0</v>
      </c>
      <c r="DW448" s="41">
        <f t="shared" si="83"/>
        <v>0</v>
      </c>
      <c r="DX448" s="41">
        <f t="shared" si="84"/>
        <v>0</v>
      </c>
    </row>
    <row r="449" spans="1:128" ht="15" customHeight="1">
      <c r="A449" s="159"/>
      <c r="B449" s="7"/>
      <c r="C449" s="588"/>
      <c r="D449" s="414" t="s">
        <v>1479</v>
      </c>
      <c r="E449" s="414"/>
      <c r="F449" s="414"/>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c r="AG449">
        <f t="shared" si="42"/>
        <v>0</v>
      </c>
      <c r="AH449">
        <f t="shared" si="43"/>
        <v>0</v>
      </c>
      <c r="BG449" s="336" cm="1">
        <f t="array" ref="BG449">IF(OR(G449={"NS","NA"},$C$336={"NS","NA"}),0,IF(G449&lt;=$C$336,0,1))</f>
        <v>0</v>
      </c>
      <c r="BH449" s="336" cm="1">
        <f t="array" ref="BH449">IF(OR(H449={"NS","NA"},$E$336={"NS","NA"}),0,IF(H449&lt;=$E$336,0,1))</f>
        <v>0</v>
      </c>
      <c r="BI449" s="336" cm="1">
        <f t="array" ref="BI449">IF(OR(I449={"NS","NA"},$G$336={"NS","NA"}),0,IF(I449&lt;=$G$336,0,1))</f>
        <v>0</v>
      </c>
      <c r="BJ449" s="336" cm="1">
        <f t="array" ref="BJ449">IF(OR(J449={"NS","NA"},$I$336={"NS","NA"}),0,IF(J449&lt;=$I$336,0,1))</f>
        <v>0</v>
      </c>
      <c r="BK449" s="336" cm="1">
        <f t="array" ref="BK449">IF(OR(K449={"NS","NA"},K$336={"NS","NA"}),0,IF(K449&lt;=K$336,0,1))</f>
        <v>0</v>
      </c>
      <c r="BL449" s="336" cm="1">
        <f t="array" ref="BL449">IF(OR(L449={"NS","NA"},L$336={"NS","NA"}),0,IF(L449&lt;=L$336,0,1))</f>
        <v>0</v>
      </c>
      <c r="BM449" s="336" cm="1">
        <f t="array" ref="BM449">IF(OR(M449={"NS","NA"},M$336={"NS","NA"}),0,IF(M449&lt;=M$336,0,1))</f>
        <v>0</v>
      </c>
      <c r="BN449" s="336" cm="1">
        <f t="array" ref="BN449">IF(OR(N449={"NS","NA"},N$336={"NS","NA"}),0,IF(N449&lt;=N$336,0,1))</f>
        <v>0</v>
      </c>
      <c r="BO449" s="336" cm="1">
        <f t="array" ref="BO449">IF(OR(O449={"NS","NA"},O$336={"NS","NA"}),0,IF(O449&lt;=O$336,0,1))</f>
        <v>0</v>
      </c>
      <c r="BP449" s="336" cm="1">
        <f t="array" ref="BP449">IF(OR(P449={"NS","NA"},P$336={"NS","NA"}),0,IF(P449&lt;=P$336,0,1))</f>
        <v>0</v>
      </c>
      <c r="BQ449" s="336" cm="1">
        <f t="array" ref="BQ449">IF(OR(Q449={"NS","NA"},Q$336={"NS","NA"}),0,IF(Q449&lt;=Q$336,0,1))</f>
        <v>0</v>
      </c>
      <c r="BR449" s="336" cm="1">
        <f t="array" ref="BR449">IF(OR(R449={"NS","NA"},R$336={"NS","NA"}),0,IF(R449&lt;=R$336,0,1))</f>
        <v>0</v>
      </c>
      <c r="BS449" s="336" cm="1">
        <f t="array" ref="BS449">IF(OR(S449={"NS","NA"},S$336={"NS","NA"}),0,IF(S449&lt;=S$336,0,1))</f>
        <v>0</v>
      </c>
      <c r="BT449" s="336" cm="1">
        <f t="array" ref="BT449">IF(OR(T449={"NS","NA"},T$336={"NS","NA"}),0,IF(T449&lt;=T$336,0,1))</f>
        <v>0</v>
      </c>
      <c r="BU449" s="336" cm="1">
        <f t="array" ref="BU449">IF(OR(U449={"NS","NA"},U$336={"NS","NA"}),0,IF(U449&lt;=U$336,0,1))</f>
        <v>0</v>
      </c>
      <c r="BV449" s="336" cm="1">
        <f t="array" ref="BV449">IF(OR(V449={"NS","NA"},V$336={"NS","NA"}),0,IF(V449&lt;=V$336,0,1))</f>
        <v>0</v>
      </c>
      <c r="BW449" s="336" cm="1">
        <f t="array" ref="BW449">IF(OR(W449={"NS","NA"},W$336={"NS","NA"}),0,IF(W449&lt;=W$336,0,1))</f>
        <v>0</v>
      </c>
      <c r="BX449" s="336" cm="1">
        <f t="array" ref="BX449">IF(OR(X449={"NS","NA"},X$336={"NS","NA"}),0,IF(X449&lt;=X$336,0,1))</f>
        <v>0</v>
      </c>
      <c r="BY449" s="336" cm="1">
        <f t="array" ref="BY449">IF(OR(Y449={"NS","NA"},Y$336={"NS","NA"}),0,IF(Y449&lt;=Y$336,0,1))</f>
        <v>0</v>
      </c>
      <c r="BZ449" s="336" cm="1">
        <f t="array" ref="BZ449">IF(OR(Z449={"NS","NA"},Z$336={"NS","NA"}),0,IF(Z449&lt;=Z$336,0,1))</f>
        <v>0</v>
      </c>
      <c r="CA449" s="336" cm="1">
        <f t="array" ref="CA449">IF(OR(AA449={"NS","NA"},AA$336={"NS","NA"}),0,IF(AA449&lt;=AA$336,0,1))</f>
        <v>0</v>
      </c>
      <c r="CB449" s="336" cm="1">
        <f t="array" ref="CB449">IF(OR(AB449={"NS","NA"},AB$336={"NS","NA"}),0,IF(AB449&lt;=AB$336,0,1))</f>
        <v>0</v>
      </c>
      <c r="CC449" s="336" cm="1">
        <f t="array" ref="CC449">IF(OR(AC449={"NS","NA"},AC$336={"NS","NA"}),0,IF(AC449&lt;=AC$336,0,1))</f>
        <v>0</v>
      </c>
      <c r="CD449" s="336" cm="1">
        <f t="array" ref="CD449">IF(OR(AD449={"NS","NA"},AD$336={"NS","NA"}),0,IF(AD449&lt;=AD$336,0,1))</f>
        <v>0</v>
      </c>
      <c r="CE449" s="35">
        <f t="shared" si="44"/>
        <v>0</v>
      </c>
      <c r="CF449" s="36">
        <f t="shared" si="45"/>
        <v>0</v>
      </c>
      <c r="CG449" s="37">
        <f t="shared" si="46"/>
        <v>0</v>
      </c>
      <c r="CH449" s="38">
        <f t="shared" si="47"/>
        <v>0</v>
      </c>
      <c r="CI449" s="35">
        <f t="shared" si="48"/>
        <v>0</v>
      </c>
      <c r="CJ449" s="36">
        <f t="shared" si="49"/>
        <v>0</v>
      </c>
      <c r="CK449" s="37">
        <f t="shared" si="50"/>
        <v>0</v>
      </c>
      <c r="CL449" s="38">
        <f t="shared" si="51"/>
        <v>0</v>
      </c>
      <c r="CM449" s="35">
        <f t="shared" si="52"/>
        <v>0</v>
      </c>
      <c r="CN449" s="36">
        <f t="shared" si="53"/>
        <v>0</v>
      </c>
      <c r="CO449" s="37">
        <f t="shared" si="54"/>
        <v>0</v>
      </c>
      <c r="CP449" s="38">
        <f t="shared" si="55"/>
        <v>0</v>
      </c>
      <c r="CQ449" s="35">
        <f t="shared" si="56"/>
        <v>0</v>
      </c>
      <c r="CR449" s="36">
        <f t="shared" si="57"/>
        <v>0</v>
      </c>
      <c r="CS449" s="37">
        <f t="shared" si="58"/>
        <v>0</v>
      </c>
      <c r="CT449" s="38">
        <f t="shared" si="59"/>
        <v>0</v>
      </c>
      <c r="CU449" s="39">
        <f t="shared" si="60"/>
        <v>0</v>
      </c>
      <c r="CV449" s="34" t="str">
        <f>IF(CU449=0,"",
IF(SUM($CU$414:CU449)=1,CW449,
IF($CU$454&gt;SUM($CU$414:CU449),_xlfn.CONCAT(", ",CW449),
IF($CU$454=SUM($CU$414:CU449),_xlfn.CONCAT(" y ",CW449)))))</f>
        <v/>
      </c>
      <c r="CW449" s="389" t="s">
        <v>1479</v>
      </c>
      <c r="CX449" s="390"/>
      <c r="CY449" s="391"/>
      <c r="DA449" s="41">
        <f t="shared" si="61"/>
        <v>0</v>
      </c>
      <c r="DB449" s="41">
        <f t="shared" si="62"/>
        <v>0</v>
      </c>
      <c r="DC449" s="41">
        <f t="shared" si="63"/>
        <v>0</v>
      </c>
      <c r="DD449" s="41">
        <f t="shared" si="64"/>
        <v>0</v>
      </c>
      <c r="DE449" s="41">
        <f t="shared" si="65"/>
        <v>0</v>
      </c>
      <c r="DF449" s="41">
        <f t="shared" si="66"/>
        <v>0</v>
      </c>
      <c r="DG449" s="41">
        <f t="shared" si="67"/>
        <v>0</v>
      </c>
      <c r="DH449" s="41">
        <f t="shared" si="68"/>
        <v>0</v>
      </c>
      <c r="DI449" s="41">
        <f t="shared" si="69"/>
        <v>0</v>
      </c>
      <c r="DJ449" s="41">
        <f t="shared" si="70"/>
        <v>0</v>
      </c>
      <c r="DK449" s="41">
        <f t="shared" si="71"/>
        <v>0</v>
      </c>
      <c r="DL449" s="41">
        <f t="shared" si="72"/>
        <v>0</v>
      </c>
      <c r="DM449" s="41">
        <f t="shared" si="73"/>
        <v>0</v>
      </c>
      <c r="DN449" s="41">
        <f t="shared" si="74"/>
        <v>0</v>
      </c>
      <c r="DO449" s="41">
        <f t="shared" si="75"/>
        <v>0</v>
      </c>
      <c r="DP449" s="41">
        <f t="shared" si="76"/>
        <v>0</v>
      </c>
      <c r="DQ449" s="41">
        <f t="shared" si="77"/>
        <v>0</v>
      </c>
      <c r="DR449" s="41">
        <f t="shared" si="78"/>
        <v>0</v>
      </c>
      <c r="DS449" s="41">
        <f t="shared" si="79"/>
        <v>0</v>
      </c>
      <c r="DT449" s="41">
        <f t="shared" si="80"/>
        <v>0</v>
      </c>
      <c r="DU449" s="41">
        <f t="shared" si="81"/>
        <v>0</v>
      </c>
      <c r="DV449" s="41">
        <f t="shared" si="82"/>
        <v>0</v>
      </c>
      <c r="DW449" s="41">
        <f t="shared" si="83"/>
        <v>0</v>
      </c>
      <c r="DX449" s="41">
        <f t="shared" si="84"/>
        <v>0</v>
      </c>
    </row>
    <row r="450" spans="1:128" ht="15" customHeight="1">
      <c r="A450" s="159"/>
      <c r="B450" s="7"/>
      <c r="C450" s="588"/>
      <c r="D450" s="414" t="s">
        <v>1481</v>
      </c>
      <c r="E450" s="414"/>
      <c r="F450" s="414"/>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c r="AG450">
        <f t="shared" si="42"/>
        <v>0</v>
      </c>
      <c r="AH450">
        <f t="shared" si="43"/>
        <v>0</v>
      </c>
      <c r="BG450" s="336" cm="1">
        <f t="array" ref="BG450">IF(OR(G450={"NS","NA"},$C$336={"NS","NA"}),0,IF(G450&lt;=$C$336,0,1))</f>
        <v>0</v>
      </c>
      <c r="BH450" s="336" cm="1">
        <f t="array" ref="BH450">IF(OR(H450={"NS","NA"},$E$336={"NS","NA"}),0,IF(H450&lt;=$E$336,0,1))</f>
        <v>0</v>
      </c>
      <c r="BI450" s="336" cm="1">
        <f t="array" ref="BI450">IF(OR(I450={"NS","NA"},$G$336={"NS","NA"}),0,IF(I450&lt;=$G$336,0,1))</f>
        <v>0</v>
      </c>
      <c r="BJ450" s="336" cm="1">
        <f t="array" ref="BJ450">IF(OR(J450={"NS","NA"},$I$336={"NS","NA"}),0,IF(J450&lt;=$I$336,0,1))</f>
        <v>0</v>
      </c>
      <c r="BK450" s="336" cm="1">
        <f t="array" ref="BK450">IF(OR(K450={"NS","NA"},K$336={"NS","NA"}),0,IF(K450&lt;=K$336,0,1))</f>
        <v>0</v>
      </c>
      <c r="BL450" s="336" cm="1">
        <f t="array" ref="BL450">IF(OR(L450={"NS","NA"},L$336={"NS","NA"}),0,IF(L450&lt;=L$336,0,1))</f>
        <v>0</v>
      </c>
      <c r="BM450" s="336" cm="1">
        <f t="array" ref="BM450">IF(OR(M450={"NS","NA"},M$336={"NS","NA"}),0,IF(M450&lt;=M$336,0,1))</f>
        <v>0</v>
      </c>
      <c r="BN450" s="336" cm="1">
        <f t="array" ref="BN450">IF(OR(N450={"NS","NA"},N$336={"NS","NA"}),0,IF(N450&lt;=N$336,0,1))</f>
        <v>0</v>
      </c>
      <c r="BO450" s="336" cm="1">
        <f t="array" ref="BO450">IF(OR(O450={"NS","NA"},O$336={"NS","NA"}),0,IF(O450&lt;=O$336,0,1))</f>
        <v>0</v>
      </c>
      <c r="BP450" s="336" cm="1">
        <f t="array" ref="BP450">IF(OR(P450={"NS","NA"},P$336={"NS","NA"}),0,IF(P450&lt;=P$336,0,1))</f>
        <v>0</v>
      </c>
      <c r="BQ450" s="336" cm="1">
        <f t="array" ref="BQ450">IF(OR(Q450={"NS","NA"},Q$336={"NS","NA"}),0,IF(Q450&lt;=Q$336,0,1))</f>
        <v>0</v>
      </c>
      <c r="BR450" s="336" cm="1">
        <f t="array" ref="BR450">IF(OR(R450={"NS","NA"},R$336={"NS","NA"}),0,IF(R450&lt;=R$336,0,1))</f>
        <v>0</v>
      </c>
      <c r="BS450" s="336" cm="1">
        <f t="array" ref="BS450">IF(OR(S450={"NS","NA"},S$336={"NS","NA"}),0,IF(S450&lt;=S$336,0,1))</f>
        <v>0</v>
      </c>
      <c r="BT450" s="336" cm="1">
        <f t="array" ref="BT450">IF(OR(T450={"NS","NA"},T$336={"NS","NA"}),0,IF(T450&lt;=T$336,0,1))</f>
        <v>0</v>
      </c>
      <c r="BU450" s="336" cm="1">
        <f t="array" ref="BU450">IF(OR(U450={"NS","NA"},U$336={"NS","NA"}),0,IF(U450&lt;=U$336,0,1))</f>
        <v>0</v>
      </c>
      <c r="BV450" s="336" cm="1">
        <f t="array" ref="BV450">IF(OR(V450={"NS","NA"},V$336={"NS","NA"}),0,IF(V450&lt;=V$336,0,1))</f>
        <v>0</v>
      </c>
      <c r="BW450" s="336" cm="1">
        <f t="array" ref="BW450">IF(OR(W450={"NS","NA"},W$336={"NS","NA"}),0,IF(W450&lt;=W$336,0,1))</f>
        <v>0</v>
      </c>
      <c r="BX450" s="336" cm="1">
        <f t="array" ref="BX450">IF(OR(X450={"NS","NA"},X$336={"NS","NA"}),0,IF(X450&lt;=X$336,0,1))</f>
        <v>0</v>
      </c>
      <c r="BY450" s="336" cm="1">
        <f t="array" ref="BY450">IF(OR(Y450={"NS","NA"},Y$336={"NS","NA"}),0,IF(Y450&lt;=Y$336,0,1))</f>
        <v>0</v>
      </c>
      <c r="BZ450" s="336" cm="1">
        <f t="array" ref="BZ450">IF(OR(Z450={"NS","NA"},Z$336={"NS","NA"}),0,IF(Z450&lt;=Z$336,0,1))</f>
        <v>0</v>
      </c>
      <c r="CA450" s="336" cm="1">
        <f t="array" ref="CA450">IF(OR(AA450={"NS","NA"},AA$336={"NS","NA"}),0,IF(AA450&lt;=AA$336,0,1))</f>
        <v>0</v>
      </c>
      <c r="CB450" s="336" cm="1">
        <f t="array" ref="CB450">IF(OR(AB450={"NS","NA"},AB$336={"NS","NA"}),0,IF(AB450&lt;=AB$336,0,1))</f>
        <v>0</v>
      </c>
      <c r="CC450" s="336" cm="1">
        <f t="array" ref="CC450">IF(OR(AC450={"NS","NA"},AC$336={"NS","NA"}),0,IF(AC450&lt;=AC$336,0,1))</f>
        <v>0</v>
      </c>
      <c r="CD450" s="336" cm="1">
        <f t="array" ref="CD450">IF(OR(AD450={"NS","NA"},AD$336={"NS","NA"}),0,IF(AD450&lt;=AD$336,0,1))</f>
        <v>0</v>
      </c>
      <c r="CE450" s="35">
        <f t="shared" si="44"/>
        <v>0</v>
      </c>
      <c r="CF450" s="36">
        <f t="shared" si="45"/>
        <v>0</v>
      </c>
      <c r="CG450" s="37">
        <f t="shared" si="46"/>
        <v>0</v>
      </c>
      <c r="CH450" s="38">
        <f t="shared" si="47"/>
        <v>0</v>
      </c>
      <c r="CI450" s="35">
        <f t="shared" si="48"/>
        <v>0</v>
      </c>
      <c r="CJ450" s="36">
        <f t="shared" si="49"/>
        <v>0</v>
      </c>
      <c r="CK450" s="37">
        <f t="shared" si="50"/>
        <v>0</v>
      </c>
      <c r="CL450" s="38">
        <f t="shared" si="51"/>
        <v>0</v>
      </c>
      <c r="CM450" s="35">
        <f t="shared" si="52"/>
        <v>0</v>
      </c>
      <c r="CN450" s="36">
        <f t="shared" si="53"/>
        <v>0</v>
      </c>
      <c r="CO450" s="37">
        <f t="shared" si="54"/>
        <v>0</v>
      </c>
      <c r="CP450" s="38">
        <f t="shared" si="55"/>
        <v>0</v>
      </c>
      <c r="CQ450" s="35">
        <f t="shared" si="56"/>
        <v>0</v>
      </c>
      <c r="CR450" s="36">
        <f t="shared" si="57"/>
        <v>0</v>
      </c>
      <c r="CS450" s="37">
        <f t="shared" si="58"/>
        <v>0</v>
      </c>
      <c r="CT450" s="38">
        <f t="shared" si="59"/>
        <v>0</v>
      </c>
      <c r="CU450" s="39">
        <f t="shared" si="60"/>
        <v>0</v>
      </c>
      <c r="CV450" s="34" t="str">
        <f>IF(CU450=0,"",
IF(SUM($CU$414:CU450)=1,CW450,
IF($CU$454&gt;SUM($CU$414:CU450),_xlfn.CONCAT(", ",CW450),
IF($CU$454=SUM($CU$414:CU450),_xlfn.CONCAT(" y ",CW450)))))</f>
        <v/>
      </c>
      <c r="CW450" s="389" t="s">
        <v>1481</v>
      </c>
      <c r="CX450" s="390"/>
      <c r="CY450" s="391"/>
      <c r="DA450" s="41">
        <f t="shared" si="61"/>
        <v>0</v>
      </c>
      <c r="DB450" s="41">
        <f t="shared" si="62"/>
        <v>0</v>
      </c>
      <c r="DC450" s="41">
        <f t="shared" si="63"/>
        <v>0</v>
      </c>
      <c r="DD450" s="41">
        <f t="shared" si="64"/>
        <v>0</v>
      </c>
      <c r="DE450" s="41">
        <f t="shared" si="65"/>
        <v>0</v>
      </c>
      <c r="DF450" s="41">
        <f t="shared" si="66"/>
        <v>0</v>
      </c>
      <c r="DG450" s="41">
        <f t="shared" si="67"/>
        <v>0</v>
      </c>
      <c r="DH450" s="41">
        <f t="shared" si="68"/>
        <v>0</v>
      </c>
      <c r="DI450" s="41">
        <f t="shared" si="69"/>
        <v>0</v>
      </c>
      <c r="DJ450" s="41">
        <f t="shared" si="70"/>
        <v>0</v>
      </c>
      <c r="DK450" s="41">
        <f t="shared" si="71"/>
        <v>0</v>
      </c>
      <c r="DL450" s="41">
        <f t="shared" si="72"/>
        <v>0</v>
      </c>
      <c r="DM450" s="41">
        <f t="shared" si="73"/>
        <v>0</v>
      </c>
      <c r="DN450" s="41">
        <f t="shared" si="74"/>
        <v>0</v>
      </c>
      <c r="DO450" s="41">
        <f t="shared" si="75"/>
        <v>0</v>
      </c>
      <c r="DP450" s="41">
        <f t="shared" si="76"/>
        <v>0</v>
      </c>
      <c r="DQ450" s="41">
        <f t="shared" si="77"/>
        <v>0</v>
      </c>
      <c r="DR450" s="41">
        <f t="shared" si="78"/>
        <v>0</v>
      </c>
      <c r="DS450" s="41">
        <f t="shared" si="79"/>
        <v>0</v>
      </c>
      <c r="DT450" s="41">
        <f t="shared" si="80"/>
        <v>0</v>
      </c>
      <c r="DU450" s="41">
        <f t="shared" si="81"/>
        <v>0</v>
      </c>
      <c r="DV450" s="41">
        <f t="shared" si="82"/>
        <v>0</v>
      </c>
      <c r="DW450" s="41">
        <f t="shared" si="83"/>
        <v>0</v>
      </c>
      <c r="DX450" s="41">
        <f t="shared" si="84"/>
        <v>0</v>
      </c>
    </row>
    <row r="451" spans="1:128" ht="15" customHeight="1">
      <c r="A451" s="159"/>
      <c r="B451" s="7"/>
      <c r="C451" s="588"/>
      <c r="D451" s="414" t="s">
        <v>1483</v>
      </c>
      <c r="E451" s="414"/>
      <c r="F451" s="414"/>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c r="AG451">
        <f t="shared" si="42"/>
        <v>0</v>
      </c>
      <c r="AH451">
        <f t="shared" si="43"/>
        <v>0</v>
      </c>
      <c r="BG451" s="336" cm="1">
        <f t="array" ref="BG451">IF(OR(G451={"NS","NA"},$C$336={"NS","NA"}),0,IF(G451&lt;=$C$336,0,1))</f>
        <v>0</v>
      </c>
      <c r="BH451" s="336" cm="1">
        <f t="array" ref="BH451">IF(OR(H451={"NS","NA"},$E$336={"NS","NA"}),0,IF(H451&lt;=$E$336,0,1))</f>
        <v>0</v>
      </c>
      <c r="BI451" s="336" cm="1">
        <f t="array" ref="BI451">IF(OR(I451={"NS","NA"},$G$336={"NS","NA"}),0,IF(I451&lt;=$G$336,0,1))</f>
        <v>0</v>
      </c>
      <c r="BJ451" s="336" cm="1">
        <f t="array" ref="BJ451">IF(OR(J451={"NS","NA"},$I$336={"NS","NA"}),0,IF(J451&lt;=$I$336,0,1))</f>
        <v>0</v>
      </c>
      <c r="BK451" s="336" cm="1">
        <f t="array" ref="BK451">IF(OR(K451={"NS","NA"},K$336={"NS","NA"}),0,IF(K451&lt;=K$336,0,1))</f>
        <v>0</v>
      </c>
      <c r="BL451" s="336" cm="1">
        <f t="array" ref="BL451">IF(OR(L451={"NS","NA"},L$336={"NS","NA"}),0,IF(L451&lt;=L$336,0,1))</f>
        <v>0</v>
      </c>
      <c r="BM451" s="336" cm="1">
        <f t="array" ref="BM451">IF(OR(M451={"NS","NA"},M$336={"NS","NA"}),0,IF(M451&lt;=M$336,0,1))</f>
        <v>0</v>
      </c>
      <c r="BN451" s="336" cm="1">
        <f t="array" ref="BN451">IF(OR(N451={"NS","NA"},N$336={"NS","NA"}),0,IF(N451&lt;=N$336,0,1))</f>
        <v>0</v>
      </c>
      <c r="BO451" s="336" cm="1">
        <f t="array" ref="BO451">IF(OR(O451={"NS","NA"},O$336={"NS","NA"}),0,IF(O451&lt;=O$336,0,1))</f>
        <v>0</v>
      </c>
      <c r="BP451" s="336" cm="1">
        <f t="array" ref="BP451">IF(OR(P451={"NS","NA"},P$336={"NS","NA"}),0,IF(P451&lt;=P$336,0,1))</f>
        <v>0</v>
      </c>
      <c r="BQ451" s="336" cm="1">
        <f t="array" ref="BQ451">IF(OR(Q451={"NS","NA"},Q$336={"NS","NA"}),0,IF(Q451&lt;=Q$336,0,1))</f>
        <v>0</v>
      </c>
      <c r="BR451" s="336" cm="1">
        <f t="array" ref="BR451">IF(OR(R451={"NS","NA"},R$336={"NS","NA"}),0,IF(R451&lt;=R$336,0,1))</f>
        <v>0</v>
      </c>
      <c r="BS451" s="336" cm="1">
        <f t="array" ref="BS451">IF(OR(S451={"NS","NA"},S$336={"NS","NA"}),0,IF(S451&lt;=S$336,0,1))</f>
        <v>0</v>
      </c>
      <c r="BT451" s="336" cm="1">
        <f t="array" ref="BT451">IF(OR(T451={"NS","NA"},T$336={"NS","NA"}),0,IF(T451&lt;=T$336,0,1))</f>
        <v>0</v>
      </c>
      <c r="BU451" s="336" cm="1">
        <f t="array" ref="BU451">IF(OR(U451={"NS","NA"},U$336={"NS","NA"}),0,IF(U451&lt;=U$336,0,1))</f>
        <v>0</v>
      </c>
      <c r="BV451" s="336" cm="1">
        <f t="array" ref="BV451">IF(OR(V451={"NS","NA"},V$336={"NS","NA"}),0,IF(V451&lt;=V$336,0,1))</f>
        <v>0</v>
      </c>
      <c r="BW451" s="336" cm="1">
        <f t="array" ref="BW451">IF(OR(W451={"NS","NA"},W$336={"NS","NA"}),0,IF(W451&lt;=W$336,0,1))</f>
        <v>0</v>
      </c>
      <c r="BX451" s="336" cm="1">
        <f t="array" ref="BX451">IF(OR(X451={"NS","NA"},X$336={"NS","NA"}),0,IF(X451&lt;=X$336,0,1))</f>
        <v>0</v>
      </c>
      <c r="BY451" s="336" cm="1">
        <f t="array" ref="BY451">IF(OR(Y451={"NS","NA"},Y$336={"NS","NA"}),0,IF(Y451&lt;=Y$336,0,1))</f>
        <v>0</v>
      </c>
      <c r="BZ451" s="336" cm="1">
        <f t="array" ref="BZ451">IF(OR(Z451={"NS","NA"},Z$336={"NS","NA"}),0,IF(Z451&lt;=Z$336,0,1))</f>
        <v>0</v>
      </c>
      <c r="CA451" s="336" cm="1">
        <f t="array" ref="CA451">IF(OR(AA451={"NS","NA"},AA$336={"NS","NA"}),0,IF(AA451&lt;=AA$336,0,1))</f>
        <v>0</v>
      </c>
      <c r="CB451" s="336" cm="1">
        <f t="array" ref="CB451">IF(OR(AB451={"NS","NA"},AB$336={"NS","NA"}),0,IF(AB451&lt;=AB$336,0,1))</f>
        <v>0</v>
      </c>
      <c r="CC451" s="336" cm="1">
        <f t="array" ref="CC451">IF(OR(AC451={"NS","NA"},AC$336={"NS","NA"}),0,IF(AC451&lt;=AC$336,0,1))</f>
        <v>0</v>
      </c>
      <c r="CD451" s="336" cm="1">
        <f t="array" ref="CD451">IF(OR(AD451={"NS","NA"},AD$336={"NS","NA"}),0,IF(AD451&lt;=AD$336,0,1))</f>
        <v>0</v>
      </c>
      <c r="CE451" s="35">
        <f t="shared" si="44"/>
        <v>0</v>
      </c>
      <c r="CF451" s="36">
        <f t="shared" si="45"/>
        <v>0</v>
      </c>
      <c r="CG451" s="37">
        <f t="shared" si="46"/>
        <v>0</v>
      </c>
      <c r="CH451" s="38">
        <f t="shared" si="47"/>
        <v>0</v>
      </c>
      <c r="CI451" s="35">
        <f t="shared" si="48"/>
        <v>0</v>
      </c>
      <c r="CJ451" s="36">
        <f t="shared" si="49"/>
        <v>0</v>
      </c>
      <c r="CK451" s="37">
        <f t="shared" si="50"/>
        <v>0</v>
      </c>
      <c r="CL451" s="38">
        <f t="shared" si="51"/>
        <v>0</v>
      </c>
      <c r="CM451" s="35">
        <f t="shared" si="52"/>
        <v>0</v>
      </c>
      <c r="CN451" s="36">
        <f t="shared" si="53"/>
        <v>0</v>
      </c>
      <c r="CO451" s="37">
        <f t="shared" si="54"/>
        <v>0</v>
      </c>
      <c r="CP451" s="38">
        <f t="shared" si="55"/>
        <v>0</v>
      </c>
      <c r="CQ451" s="35">
        <f t="shared" si="56"/>
        <v>0</v>
      </c>
      <c r="CR451" s="36">
        <f t="shared" si="57"/>
        <v>0</v>
      </c>
      <c r="CS451" s="37">
        <f t="shared" si="58"/>
        <v>0</v>
      </c>
      <c r="CT451" s="38">
        <f t="shared" si="59"/>
        <v>0</v>
      </c>
      <c r="CU451" s="39">
        <f t="shared" si="60"/>
        <v>0</v>
      </c>
      <c r="CV451" s="34" t="str">
        <f>IF(CU451=0,"",
IF(SUM($CU$414:CU451)=1,CW451,
IF($CU$454&gt;SUM($CU$414:CU451),_xlfn.CONCAT(", ",CW451),
IF($CU$454=SUM($CU$414:CU451),_xlfn.CONCAT(" y ",CW451)))))</f>
        <v/>
      </c>
      <c r="CW451" s="389" t="s">
        <v>1483</v>
      </c>
      <c r="CX451" s="390"/>
      <c r="CY451" s="391"/>
      <c r="DA451" s="41">
        <f t="shared" si="61"/>
        <v>0</v>
      </c>
      <c r="DB451" s="41">
        <f t="shared" si="62"/>
        <v>0</v>
      </c>
      <c r="DC451" s="41">
        <f t="shared" si="63"/>
        <v>0</v>
      </c>
      <c r="DD451" s="41">
        <f t="shared" si="64"/>
        <v>0</v>
      </c>
      <c r="DE451" s="41">
        <f t="shared" si="65"/>
        <v>0</v>
      </c>
      <c r="DF451" s="41">
        <f t="shared" si="66"/>
        <v>0</v>
      </c>
      <c r="DG451" s="41">
        <f t="shared" si="67"/>
        <v>0</v>
      </c>
      <c r="DH451" s="41">
        <f t="shared" si="68"/>
        <v>0</v>
      </c>
      <c r="DI451" s="41">
        <f t="shared" si="69"/>
        <v>0</v>
      </c>
      <c r="DJ451" s="41">
        <f t="shared" si="70"/>
        <v>0</v>
      </c>
      <c r="DK451" s="41">
        <f t="shared" si="71"/>
        <v>0</v>
      </c>
      <c r="DL451" s="41">
        <f t="shared" si="72"/>
        <v>0</v>
      </c>
      <c r="DM451" s="41">
        <f t="shared" si="73"/>
        <v>0</v>
      </c>
      <c r="DN451" s="41">
        <f t="shared" si="74"/>
        <v>0</v>
      </c>
      <c r="DO451" s="41">
        <f t="shared" si="75"/>
        <v>0</v>
      </c>
      <c r="DP451" s="41">
        <f t="shared" si="76"/>
        <v>0</v>
      </c>
      <c r="DQ451" s="41">
        <f t="shared" si="77"/>
        <v>0</v>
      </c>
      <c r="DR451" s="41">
        <f t="shared" si="78"/>
        <v>0</v>
      </c>
      <c r="DS451" s="41">
        <f t="shared" si="79"/>
        <v>0</v>
      </c>
      <c r="DT451" s="41">
        <f t="shared" si="80"/>
        <v>0</v>
      </c>
      <c r="DU451" s="41">
        <f t="shared" si="81"/>
        <v>0</v>
      </c>
      <c r="DV451" s="41">
        <f t="shared" si="82"/>
        <v>0</v>
      </c>
      <c r="DW451" s="41">
        <f t="shared" si="83"/>
        <v>0</v>
      </c>
      <c r="DX451" s="41">
        <f t="shared" si="84"/>
        <v>0</v>
      </c>
    </row>
    <row r="452" spans="1:128" ht="15" customHeight="1">
      <c r="A452" s="159"/>
      <c r="B452" s="7"/>
      <c r="C452" s="588"/>
      <c r="D452" s="414" t="s">
        <v>1485</v>
      </c>
      <c r="E452" s="414"/>
      <c r="F452" s="414"/>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c r="AG452">
        <f t="shared" si="42"/>
        <v>0</v>
      </c>
      <c r="AH452">
        <f t="shared" si="43"/>
        <v>0</v>
      </c>
      <c r="BG452" s="336" cm="1">
        <f t="array" ref="BG452">IF(OR(G452={"NS","NA"},$C$336={"NS","NA"}),0,IF(G452&lt;=$C$336,0,1))</f>
        <v>0</v>
      </c>
      <c r="BH452" s="336" cm="1">
        <f t="array" ref="BH452">IF(OR(H452={"NS","NA"},$E$336={"NS","NA"}),0,IF(H452&lt;=$E$336,0,1))</f>
        <v>0</v>
      </c>
      <c r="BI452" s="336" cm="1">
        <f t="array" ref="BI452">IF(OR(I452={"NS","NA"},$G$336={"NS","NA"}),0,IF(I452&lt;=$G$336,0,1))</f>
        <v>0</v>
      </c>
      <c r="BJ452" s="336" cm="1">
        <f t="array" ref="BJ452">IF(OR(J452={"NS","NA"},$I$336={"NS","NA"}),0,IF(J452&lt;=$I$336,0,1))</f>
        <v>0</v>
      </c>
      <c r="BK452" s="336" cm="1">
        <f t="array" ref="BK452">IF(OR(K452={"NS","NA"},K$336={"NS","NA"}),0,IF(K452&lt;=K$336,0,1))</f>
        <v>0</v>
      </c>
      <c r="BL452" s="336" cm="1">
        <f t="array" ref="BL452">IF(OR(L452={"NS","NA"},L$336={"NS","NA"}),0,IF(L452&lt;=L$336,0,1))</f>
        <v>0</v>
      </c>
      <c r="BM452" s="336" cm="1">
        <f t="array" ref="BM452">IF(OR(M452={"NS","NA"},M$336={"NS","NA"}),0,IF(M452&lt;=M$336,0,1))</f>
        <v>0</v>
      </c>
      <c r="BN452" s="336" cm="1">
        <f t="array" ref="BN452">IF(OR(N452={"NS","NA"},N$336={"NS","NA"}),0,IF(N452&lt;=N$336,0,1))</f>
        <v>0</v>
      </c>
      <c r="BO452" s="336" cm="1">
        <f t="array" ref="BO452">IF(OR(O452={"NS","NA"},O$336={"NS","NA"}),0,IF(O452&lt;=O$336,0,1))</f>
        <v>0</v>
      </c>
      <c r="BP452" s="336" cm="1">
        <f t="array" ref="BP452">IF(OR(P452={"NS","NA"},P$336={"NS","NA"}),0,IF(P452&lt;=P$336,0,1))</f>
        <v>0</v>
      </c>
      <c r="BQ452" s="336" cm="1">
        <f t="array" ref="BQ452">IF(OR(Q452={"NS","NA"},Q$336={"NS","NA"}),0,IF(Q452&lt;=Q$336,0,1))</f>
        <v>0</v>
      </c>
      <c r="BR452" s="336" cm="1">
        <f t="array" ref="BR452">IF(OR(R452={"NS","NA"},R$336={"NS","NA"}),0,IF(R452&lt;=R$336,0,1))</f>
        <v>0</v>
      </c>
      <c r="BS452" s="336" cm="1">
        <f t="array" ref="BS452">IF(OR(S452={"NS","NA"},S$336={"NS","NA"}),0,IF(S452&lt;=S$336,0,1))</f>
        <v>0</v>
      </c>
      <c r="BT452" s="336" cm="1">
        <f t="array" ref="BT452">IF(OR(T452={"NS","NA"},T$336={"NS","NA"}),0,IF(T452&lt;=T$336,0,1))</f>
        <v>0</v>
      </c>
      <c r="BU452" s="336" cm="1">
        <f t="array" ref="BU452">IF(OR(U452={"NS","NA"},U$336={"NS","NA"}),0,IF(U452&lt;=U$336,0,1))</f>
        <v>0</v>
      </c>
      <c r="BV452" s="336" cm="1">
        <f t="array" ref="BV452">IF(OR(V452={"NS","NA"},V$336={"NS","NA"}),0,IF(V452&lt;=V$336,0,1))</f>
        <v>0</v>
      </c>
      <c r="BW452" s="336" cm="1">
        <f t="array" ref="BW452">IF(OR(W452={"NS","NA"},W$336={"NS","NA"}),0,IF(W452&lt;=W$336,0,1))</f>
        <v>0</v>
      </c>
      <c r="BX452" s="336" cm="1">
        <f t="array" ref="BX452">IF(OR(X452={"NS","NA"},X$336={"NS","NA"}),0,IF(X452&lt;=X$336,0,1))</f>
        <v>0</v>
      </c>
      <c r="BY452" s="336" cm="1">
        <f t="array" ref="BY452">IF(OR(Y452={"NS","NA"},Y$336={"NS","NA"}),0,IF(Y452&lt;=Y$336,0,1))</f>
        <v>0</v>
      </c>
      <c r="BZ452" s="336" cm="1">
        <f t="array" ref="BZ452">IF(OR(Z452={"NS","NA"},Z$336={"NS","NA"}),0,IF(Z452&lt;=Z$336,0,1))</f>
        <v>0</v>
      </c>
      <c r="CA452" s="336" cm="1">
        <f t="array" ref="CA452">IF(OR(AA452={"NS","NA"},AA$336={"NS","NA"}),0,IF(AA452&lt;=AA$336,0,1))</f>
        <v>0</v>
      </c>
      <c r="CB452" s="336" cm="1">
        <f t="array" ref="CB452">IF(OR(AB452={"NS","NA"},AB$336={"NS","NA"}),0,IF(AB452&lt;=AB$336,0,1))</f>
        <v>0</v>
      </c>
      <c r="CC452" s="336" cm="1">
        <f t="array" ref="CC452">IF(OR(AC452={"NS","NA"},AC$336={"NS","NA"}),0,IF(AC452&lt;=AC$336,0,1))</f>
        <v>0</v>
      </c>
      <c r="CD452" s="336" cm="1">
        <f t="array" ref="CD452">IF(OR(AD452={"NS","NA"},AD$336={"NS","NA"}),0,IF(AD452&lt;=AD$336,0,1))</f>
        <v>0</v>
      </c>
      <c r="CE452" s="35">
        <f t="shared" si="44"/>
        <v>0</v>
      </c>
      <c r="CF452" s="36">
        <f t="shared" si="45"/>
        <v>0</v>
      </c>
      <c r="CG452" s="37">
        <f t="shared" si="46"/>
        <v>0</v>
      </c>
      <c r="CH452" s="38">
        <f t="shared" si="47"/>
        <v>0</v>
      </c>
      <c r="CI452" s="35">
        <f t="shared" si="48"/>
        <v>0</v>
      </c>
      <c r="CJ452" s="36">
        <f t="shared" si="49"/>
        <v>0</v>
      </c>
      <c r="CK452" s="37">
        <f t="shared" si="50"/>
        <v>0</v>
      </c>
      <c r="CL452" s="38">
        <f t="shared" si="51"/>
        <v>0</v>
      </c>
      <c r="CM452" s="35">
        <f t="shared" si="52"/>
        <v>0</v>
      </c>
      <c r="CN452" s="36">
        <f t="shared" si="53"/>
        <v>0</v>
      </c>
      <c r="CO452" s="37">
        <f t="shared" si="54"/>
        <v>0</v>
      </c>
      <c r="CP452" s="38">
        <f t="shared" si="55"/>
        <v>0</v>
      </c>
      <c r="CQ452" s="35">
        <f t="shared" si="56"/>
        <v>0</v>
      </c>
      <c r="CR452" s="36">
        <f t="shared" si="57"/>
        <v>0</v>
      </c>
      <c r="CS452" s="37">
        <f t="shared" si="58"/>
        <v>0</v>
      </c>
      <c r="CT452" s="38">
        <f t="shared" si="59"/>
        <v>0</v>
      </c>
      <c r="CU452" s="39">
        <f t="shared" si="60"/>
        <v>0</v>
      </c>
      <c r="CV452" s="34" t="str">
        <f>IF(CU452=0,"",
IF(SUM($CU$414:CU452)=1,CW452,
IF($CU$454&gt;SUM($CU$414:CU452),_xlfn.CONCAT(", ",CW452),
IF($CU$454=SUM($CU$414:CU452),_xlfn.CONCAT(" y ",CW452)))))</f>
        <v/>
      </c>
      <c r="CW452" s="389" t="s">
        <v>1485</v>
      </c>
      <c r="CX452" s="390"/>
      <c r="CY452" s="391"/>
      <c r="DA452" s="41">
        <f t="shared" si="61"/>
        <v>0</v>
      </c>
      <c r="DB452" s="41">
        <f t="shared" si="62"/>
        <v>0</v>
      </c>
      <c r="DC452" s="41">
        <f t="shared" si="63"/>
        <v>0</v>
      </c>
      <c r="DD452" s="41">
        <f t="shared" si="64"/>
        <v>0</v>
      </c>
      <c r="DE452" s="41">
        <f t="shared" si="65"/>
        <v>0</v>
      </c>
      <c r="DF452" s="41">
        <f t="shared" si="66"/>
        <v>0</v>
      </c>
      <c r="DG452" s="41">
        <f t="shared" si="67"/>
        <v>0</v>
      </c>
      <c r="DH452" s="41">
        <f t="shared" si="68"/>
        <v>0</v>
      </c>
      <c r="DI452" s="41">
        <f t="shared" si="69"/>
        <v>0</v>
      </c>
      <c r="DJ452" s="41">
        <f t="shared" si="70"/>
        <v>0</v>
      </c>
      <c r="DK452" s="41">
        <f t="shared" si="71"/>
        <v>0</v>
      </c>
      <c r="DL452" s="41">
        <f t="shared" si="72"/>
        <v>0</v>
      </c>
      <c r="DM452" s="41">
        <f t="shared" si="73"/>
        <v>0</v>
      </c>
      <c r="DN452" s="41">
        <f t="shared" si="74"/>
        <v>0</v>
      </c>
      <c r="DO452" s="41">
        <f t="shared" si="75"/>
        <v>0</v>
      </c>
      <c r="DP452" s="41">
        <f t="shared" si="76"/>
        <v>0</v>
      </c>
      <c r="DQ452" s="41">
        <f t="shared" si="77"/>
        <v>0</v>
      </c>
      <c r="DR452" s="41">
        <f t="shared" si="78"/>
        <v>0</v>
      </c>
      <c r="DS452" s="41">
        <f t="shared" si="79"/>
        <v>0</v>
      </c>
      <c r="DT452" s="41">
        <f t="shared" si="80"/>
        <v>0</v>
      </c>
      <c r="DU452" s="41">
        <f t="shared" si="81"/>
        <v>0</v>
      </c>
      <c r="DV452" s="41">
        <f t="shared" si="82"/>
        <v>0</v>
      </c>
      <c r="DW452" s="41">
        <f t="shared" si="83"/>
        <v>0</v>
      </c>
      <c r="DX452" s="41">
        <f t="shared" si="84"/>
        <v>0</v>
      </c>
    </row>
    <row r="453" spans="1:128" ht="15" customHeight="1">
      <c r="A453" s="159"/>
      <c r="B453" s="7"/>
      <c r="C453" s="728" t="s">
        <v>92</v>
      </c>
      <c r="D453" s="729"/>
      <c r="E453" s="729"/>
      <c r="F453" s="730"/>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c r="AG453">
        <f>IF(AND($C$31=1,Y111&gt;0,Y111&lt;&gt;"NS",Y111&lt;&gt;"NA",$C$336&gt;0,$C$336&lt;&gt;"NS",$C$336&lt;&gt;"NA"),IF(COUNTA(G453:AD453)=24,0,1),0)</f>
        <v>0</v>
      </c>
      <c r="AH453">
        <f>IF(OR($C$31&lt;&gt;1,$Y111=0,$Y111="NS",$Y111="NA",$C$336=0,$C$336="NS",$C$336="NA"),IF(COUNTA(G453:AD453)=0,0,1),0)</f>
        <v>0</v>
      </c>
      <c r="BG453" s="336" cm="1">
        <f t="array" ref="BG453">IF(OR(G453={"NS","NA"},$C$336={"NS","NA"}),0,IF(G453&lt;=$C$336,0,1))</f>
        <v>0</v>
      </c>
      <c r="BH453" s="336" cm="1">
        <f t="array" ref="BH453">IF(OR(H453={"NS","NA"},$E$336={"NS","NA"}),0,IF(H453&lt;=$E$336,0,1))</f>
        <v>0</v>
      </c>
      <c r="BI453" s="336" cm="1">
        <f t="array" ref="BI453">IF(OR(I453={"NS","NA"},$G$336={"NS","NA"}),0,IF(I453&lt;=$G$336,0,1))</f>
        <v>0</v>
      </c>
      <c r="BJ453" s="336" cm="1">
        <f t="array" ref="BJ453">IF(OR(J453={"NS","NA"},$I$336={"NS","NA"}),0,IF(J453&lt;=$I$336,0,1))</f>
        <v>0</v>
      </c>
      <c r="BK453" s="336" cm="1">
        <f t="array" ref="BK453">IF(OR(K453={"NS","NA"},K$336={"NS","NA"}),0,IF(K453&lt;=K$336,0,1))</f>
        <v>0</v>
      </c>
      <c r="BL453" s="336" cm="1">
        <f t="array" ref="BL453">IF(OR(L453={"NS","NA"},L$336={"NS","NA"}),0,IF(L453&lt;=L$336,0,1))</f>
        <v>0</v>
      </c>
      <c r="BM453" s="336" cm="1">
        <f t="array" ref="BM453">IF(OR(M453={"NS","NA"},M$336={"NS","NA"}),0,IF(M453&lt;=M$336,0,1))</f>
        <v>0</v>
      </c>
      <c r="BN453" s="336" cm="1">
        <f t="array" ref="BN453">IF(OR(N453={"NS","NA"},N$336={"NS","NA"}),0,IF(N453&lt;=N$336,0,1))</f>
        <v>0</v>
      </c>
      <c r="BO453" s="336" cm="1">
        <f t="array" ref="BO453">IF(OR(O453={"NS","NA"},O$336={"NS","NA"}),0,IF(O453&lt;=O$336,0,1))</f>
        <v>0</v>
      </c>
      <c r="BP453" s="336" cm="1">
        <f t="array" ref="BP453">IF(OR(P453={"NS","NA"},P$336={"NS","NA"}),0,IF(P453&lt;=P$336,0,1))</f>
        <v>0</v>
      </c>
      <c r="BQ453" s="336" cm="1">
        <f t="array" ref="BQ453">IF(OR(Q453={"NS","NA"},Q$336={"NS","NA"}),0,IF(Q453&lt;=Q$336,0,1))</f>
        <v>0</v>
      </c>
      <c r="BR453" s="336" cm="1">
        <f t="array" ref="BR453">IF(OR(R453={"NS","NA"},R$336={"NS","NA"}),0,IF(R453&lt;=R$336,0,1))</f>
        <v>0</v>
      </c>
      <c r="BS453" s="336" cm="1">
        <f t="array" ref="BS453">IF(OR(S453={"NS","NA"},S$336={"NS","NA"}),0,IF(S453&lt;=S$336,0,1))</f>
        <v>0</v>
      </c>
      <c r="BT453" s="336" cm="1">
        <f t="array" ref="BT453">IF(OR(T453={"NS","NA"},T$336={"NS","NA"}),0,IF(T453&lt;=T$336,0,1))</f>
        <v>0</v>
      </c>
      <c r="BU453" s="336" cm="1">
        <f t="array" ref="BU453">IF(OR(U453={"NS","NA"},U$336={"NS","NA"}),0,IF(U453&lt;=U$336,0,1))</f>
        <v>0</v>
      </c>
      <c r="BV453" s="336" cm="1">
        <f t="array" ref="BV453">IF(OR(V453={"NS","NA"},V$336={"NS","NA"}),0,IF(V453&lt;=V$336,0,1))</f>
        <v>0</v>
      </c>
      <c r="BW453" s="336" cm="1">
        <f t="array" ref="BW453">IF(OR(W453={"NS","NA"},W$336={"NS","NA"}),0,IF(W453&lt;=W$336,0,1))</f>
        <v>0</v>
      </c>
      <c r="BX453" s="336" cm="1">
        <f t="array" ref="BX453">IF(OR(X453={"NS","NA"},X$336={"NS","NA"}),0,IF(X453&lt;=X$336,0,1))</f>
        <v>0</v>
      </c>
      <c r="BY453" s="336" cm="1">
        <f t="array" ref="BY453">IF(OR(Y453={"NS","NA"},Y$336={"NS","NA"}),0,IF(Y453&lt;=Y$336,0,1))</f>
        <v>0</v>
      </c>
      <c r="BZ453" s="336" cm="1">
        <f t="array" ref="BZ453">IF(OR(Z453={"NS","NA"},Z$336={"NS","NA"}),0,IF(Z453&lt;=Z$336,0,1))</f>
        <v>0</v>
      </c>
      <c r="CA453" s="336" cm="1">
        <f t="array" ref="CA453">IF(OR(AA453={"NS","NA"},AA$336={"NS","NA"}),0,IF(AA453&lt;=AA$336,0,1))</f>
        <v>0</v>
      </c>
      <c r="CB453" s="336" cm="1">
        <f t="array" ref="CB453">IF(OR(AB453={"NS","NA"},AB$336={"NS","NA"}),0,IF(AB453&lt;=AB$336,0,1))</f>
        <v>0</v>
      </c>
      <c r="CC453" s="336" cm="1">
        <f t="array" ref="CC453">IF(OR(AC453={"NS","NA"},AC$336={"NS","NA"}),0,IF(AC453&lt;=AC$336,0,1))</f>
        <v>0</v>
      </c>
      <c r="CD453" s="336" cm="1">
        <f t="array" ref="CD453">IF(OR(AD453={"NS","NA"},AD$336={"NS","NA"}),0,IF(AD453&lt;=AD$336,0,1))</f>
        <v>0</v>
      </c>
      <c r="CE453" s="35">
        <f t="shared" si="44"/>
        <v>0</v>
      </c>
      <c r="CF453" s="36">
        <f t="shared" si="45"/>
        <v>0</v>
      </c>
      <c r="CG453" s="37">
        <f t="shared" si="46"/>
        <v>0</v>
      </c>
      <c r="CH453" s="38">
        <f t="shared" si="47"/>
        <v>0</v>
      </c>
      <c r="CI453" s="35">
        <f t="shared" si="48"/>
        <v>0</v>
      </c>
      <c r="CJ453" s="36">
        <f t="shared" si="49"/>
        <v>0</v>
      </c>
      <c r="CK453" s="37">
        <f t="shared" si="50"/>
        <v>0</v>
      </c>
      <c r="CL453" s="38">
        <f t="shared" si="51"/>
        <v>0</v>
      </c>
      <c r="CM453" s="35">
        <f t="shared" si="52"/>
        <v>0</v>
      </c>
      <c r="CN453" s="36">
        <f t="shared" si="53"/>
        <v>0</v>
      </c>
      <c r="CO453" s="37">
        <f t="shared" si="54"/>
        <v>0</v>
      </c>
      <c r="CP453" s="38">
        <f t="shared" si="55"/>
        <v>0</v>
      </c>
      <c r="CQ453" s="35">
        <f t="shared" si="56"/>
        <v>0</v>
      </c>
      <c r="CR453" s="36">
        <f t="shared" si="57"/>
        <v>0</v>
      </c>
      <c r="CS453" s="37">
        <f t="shared" si="58"/>
        <v>0</v>
      </c>
      <c r="CT453" s="38">
        <f t="shared" si="59"/>
        <v>0</v>
      </c>
      <c r="CU453" s="39">
        <f>IF(SUM(CH453,CL453,CP453,CT453)=0,0,1)</f>
        <v>0</v>
      </c>
      <c r="CV453" s="34" t="str">
        <f>IF(CU453=0,"",
IF(SUM($CU$414:CU453)=1,CW453,
IF($CU$454&gt;SUM($CU$414:CU453),_xlfn.CONCAT(", ",CW453),
IF($CU$454=SUM($CU$414:CU453),_xlfn.CONCAT(" y ",CW453)))))</f>
        <v/>
      </c>
      <c r="CW453" s="728" t="s">
        <v>92</v>
      </c>
      <c r="CX453" s="729"/>
      <c r="CY453" s="729"/>
      <c r="CZ453" s="730"/>
      <c r="DA453" s="41">
        <f t="shared" si="61"/>
        <v>0</v>
      </c>
      <c r="DB453" s="41">
        <f t="shared" si="62"/>
        <v>0</v>
      </c>
      <c r="DC453" s="41">
        <f t="shared" si="63"/>
        <v>0</v>
      </c>
      <c r="DD453" s="41">
        <f t="shared" si="64"/>
        <v>0</v>
      </c>
      <c r="DE453" s="41">
        <f t="shared" si="65"/>
        <v>0</v>
      </c>
      <c r="DF453" s="41">
        <f t="shared" si="66"/>
        <v>0</v>
      </c>
      <c r="DG453" s="41">
        <f t="shared" si="67"/>
        <v>0</v>
      </c>
      <c r="DH453" s="41">
        <f t="shared" si="68"/>
        <v>0</v>
      </c>
      <c r="DI453" s="41">
        <f t="shared" si="69"/>
        <v>0</v>
      </c>
      <c r="DJ453" s="41">
        <f t="shared" si="70"/>
        <v>0</v>
      </c>
      <c r="DK453" s="41">
        <f t="shared" si="71"/>
        <v>0</v>
      </c>
      <c r="DL453" s="41">
        <f t="shared" si="72"/>
        <v>0</v>
      </c>
      <c r="DM453" s="41">
        <f t="shared" si="73"/>
        <v>0</v>
      </c>
      <c r="DN453" s="41">
        <f t="shared" si="74"/>
        <v>0</v>
      </c>
      <c r="DO453" s="41">
        <f t="shared" si="75"/>
        <v>0</v>
      </c>
      <c r="DP453" s="41">
        <f t="shared" si="76"/>
        <v>0</v>
      </c>
      <c r="DQ453" s="41">
        <f t="shared" si="77"/>
        <v>0</v>
      </c>
      <c r="DR453" s="41">
        <f t="shared" si="78"/>
        <v>0</v>
      </c>
      <c r="DS453" s="41">
        <f t="shared" si="79"/>
        <v>0</v>
      </c>
      <c r="DT453" s="41">
        <f t="shared" si="80"/>
        <v>0</v>
      </c>
      <c r="DU453" s="41">
        <f t="shared" si="81"/>
        <v>0</v>
      </c>
      <c r="DV453" s="41">
        <f t="shared" si="82"/>
        <v>0</v>
      </c>
      <c r="DW453" s="41">
        <f t="shared" si="83"/>
        <v>0</v>
      </c>
      <c r="DX453" s="41">
        <f t="shared" si="84"/>
        <v>0</v>
      </c>
    </row>
    <row r="454" spans="1:128" ht="15" customHeight="1">
      <c r="A454" s="159"/>
      <c r="B454" s="7"/>
      <c r="C454" s="334"/>
      <c r="D454" s="24"/>
      <c r="E454" s="24"/>
      <c r="F454" s="243" t="s">
        <v>261</v>
      </c>
      <c r="G454" s="216">
        <f t="shared" ref="G454:AC454" si="85">IF(AND(SUM(G414:G453)=0,COUNTIF(G414:G453,"NS")&gt;0),"NS",IF(AND(SUM(G414:G453)=0,COUNTIF(G414:G453,0)&gt;0),0,IF(AND(SUM(G414:G453)=0,COUNTIF(G414:G453,"NA")&gt;0),"NA",SUM(G414:G453))))</f>
        <v>0</v>
      </c>
      <c r="H454" s="216">
        <f t="shared" si="85"/>
        <v>0</v>
      </c>
      <c r="I454" s="216">
        <f t="shared" si="85"/>
        <v>0</v>
      </c>
      <c r="J454" s="216">
        <f t="shared" si="85"/>
        <v>0</v>
      </c>
      <c r="K454" s="216">
        <f t="shared" si="85"/>
        <v>0</v>
      </c>
      <c r="L454" s="216">
        <f t="shared" si="85"/>
        <v>0</v>
      </c>
      <c r="M454" s="216">
        <f t="shared" si="85"/>
        <v>0</v>
      </c>
      <c r="N454" s="216">
        <f t="shared" si="85"/>
        <v>0</v>
      </c>
      <c r="O454" s="216">
        <f t="shared" si="85"/>
        <v>0</v>
      </c>
      <c r="P454" s="216">
        <f t="shared" si="85"/>
        <v>0</v>
      </c>
      <c r="Q454" s="216">
        <f t="shared" si="85"/>
        <v>0</v>
      </c>
      <c r="R454" s="216">
        <f t="shared" si="85"/>
        <v>0</v>
      </c>
      <c r="S454" s="216">
        <f t="shared" si="85"/>
        <v>0</v>
      </c>
      <c r="T454" s="216">
        <f t="shared" si="85"/>
        <v>0</v>
      </c>
      <c r="U454" s="216">
        <f t="shared" si="85"/>
        <v>0</v>
      </c>
      <c r="V454" s="216">
        <f t="shared" si="85"/>
        <v>0</v>
      </c>
      <c r="W454" s="216">
        <f t="shared" si="85"/>
        <v>0</v>
      </c>
      <c r="X454" s="216">
        <f t="shared" si="85"/>
        <v>0</v>
      </c>
      <c r="Y454" s="216">
        <f t="shared" si="85"/>
        <v>0</v>
      </c>
      <c r="Z454" s="216">
        <f t="shared" si="85"/>
        <v>0</v>
      </c>
      <c r="AA454" s="216">
        <f t="shared" si="85"/>
        <v>0</v>
      </c>
      <c r="AB454" s="216">
        <f t="shared" si="85"/>
        <v>0</v>
      </c>
      <c r="AC454" s="216">
        <f t="shared" si="85"/>
        <v>0</v>
      </c>
      <c r="AD454" s="216">
        <f>IF(AND(SUM(AD414:AD453)=0,COUNTIF(AD414:AD453,"NS")&gt;0),"NS",IF(AND(SUM(AD414:AD453)=0,COUNTIF(AD414:AD453,0)&gt;0),0,IF(AND(SUM(AD414:AD453)=0,COUNTIF(AD414:AD453,"NA")&gt;0),"NA",SUM(AD414:AD453))))</f>
        <v>0</v>
      </c>
      <c r="AE454"/>
      <c r="AG454" s="208">
        <f>SUM(AG414:AG453)</f>
        <v>0</v>
      </c>
      <c r="AH454" s="208">
        <f>SUM(AH414:AH453)</f>
        <v>0</v>
      </c>
      <c r="CD454" s="327">
        <f>SUM(BG414:CD453)</f>
        <v>0</v>
      </c>
      <c r="CU454" s="269">
        <f>SUM(CU414:CU453)</f>
        <v>0</v>
      </c>
      <c r="CV454" s="269" t="str">
        <f>IF(CU454=0,"",_xlfn.CONCAT(CV414:CV453))</f>
        <v/>
      </c>
      <c r="CW454" s="40" t="str">
        <f>IF(CU454=0,"",
IF(CU454&gt;20,"Favor de revisar la suma y consistencia de totales y/o subtotales por filas (numéricos y NS)",
IF(CU454=1,_xlfn.CONCAT("La suma de los subtotales es diferente al Total en el numeral ",CV454),_xlfn.CONCAT("La suma de los subtotales es diferente al Total en los numerales ",CV454))))</f>
        <v/>
      </c>
      <c r="DD454" s="337">
        <f>SUM(DD414:DD453)</f>
        <v>0</v>
      </c>
      <c r="DH454" s="337">
        <f>SUM(DH414:DH453)</f>
        <v>0</v>
      </c>
      <c r="DL454" s="337">
        <f>SUM(DL414:DL453)</f>
        <v>0</v>
      </c>
      <c r="DP454" s="337">
        <f>SUM(DP414:DP453)</f>
        <v>0</v>
      </c>
      <c r="DT454" s="337">
        <f>SUM(DT414:DT453)</f>
        <v>0</v>
      </c>
      <c r="DX454" s="337">
        <f>SUM(DX414:DX453)</f>
        <v>0</v>
      </c>
    </row>
    <row r="455" spans="1:128" ht="15" customHeight="1">
      <c r="A455" s="169"/>
      <c r="B455" s="7"/>
      <c r="C455" s="7"/>
      <c r="D455" s="7"/>
      <c r="E455" s="7"/>
      <c r="F455" s="7"/>
      <c r="G455" s="7"/>
      <c r="H455" s="7"/>
      <c r="I455" s="7"/>
      <c r="J455" s="7"/>
      <c r="K455" s="7"/>
      <c r="L455" s="7"/>
      <c r="M455" s="7"/>
      <c r="N455" s="217"/>
      <c r="O455" s="24"/>
      <c r="P455" s="24"/>
      <c r="Q455" s="24"/>
      <c r="R455" s="24"/>
      <c r="S455" s="24"/>
      <c r="T455" s="24"/>
      <c r="U455" s="24"/>
      <c r="V455" s="24"/>
      <c r="W455" s="24"/>
      <c r="X455" s="24"/>
      <c r="Y455" s="24"/>
      <c r="Z455" s="24"/>
      <c r="AA455" s="24"/>
      <c r="AB455" s="24"/>
      <c r="AC455" s="24"/>
      <c r="AD455" s="24"/>
      <c r="AE455"/>
      <c r="DA455" t="s">
        <v>2293</v>
      </c>
      <c r="DB455" s="172">
        <f>SUM(DD454,DH454,DL454,DP454,DT454,DX454)</f>
        <v>0</v>
      </c>
    </row>
    <row r="456" spans="1:128" ht="24" customHeight="1">
      <c r="A456" s="159"/>
      <c r="B456" s="7"/>
      <c r="C456" s="417" t="s">
        <v>147</v>
      </c>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c r="Z456" s="417"/>
      <c r="AA456" s="417"/>
      <c r="AB456" s="417"/>
      <c r="AC456" s="417"/>
      <c r="AD456" s="417"/>
    </row>
    <row r="457" spans="1:128" ht="60" customHeight="1">
      <c r="A457" s="159"/>
      <c r="B457" s="7"/>
      <c r="C457" s="473"/>
      <c r="D457" s="474"/>
      <c r="E457" s="474"/>
      <c r="F457" s="474"/>
      <c r="G457" s="474"/>
      <c r="H457" s="474"/>
      <c r="I457" s="474"/>
      <c r="J457" s="474"/>
      <c r="K457" s="474"/>
      <c r="L457" s="474"/>
      <c r="M457" s="474"/>
      <c r="N457" s="474"/>
      <c r="O457" s="474"/>
      <c r="P457" s="474"/>
      <c r="Q457" s="474"/>
      <c r="R457" s="474"/>
      <c r="S457" s="474"/>
      <c r="T457" s="474"/>
      <c r="U457" s="474"/>
      <c r="V457" s="474"/>
      <c r="W457" s="474"/>
      <c r="X457" s="474"/>
      <c r="Y457" s="474"/>
      <c r="Z457" s="474"/>
      <c r="AA457" s="474"/>
      <c r="AB457" s="474"/>
      <c r="AC457" s="474"/>
      <c r="AD457" s="475"/>
    </row>
    <row r="458" spans="1:128" ht="15" customHeight="1">
      <c r="A458" s="159"/>
      <c r="B458" s="455" t="str">
        <f>IF(AG454=0,"","Favor de ingresar toda la información requerida en la pregunta")</f>
        <v/>
      </c>
      <c r="C458" s="455"/>
      <c r="D458" s="455"/>
      <c r="E458" s="455"/>
      <c r="F458" s="455"/>
      <c r="G458" s="455"/>
      <c r="H458" s="455"/>
      <c r="I458" s="455"/>
      <c r="J458" s="455"/>
      <c r="K458" s="455"/>
      <c r="L458" s="455"/>
      <c r="M458" s="455"/>
      <c r="N458" s="455"/>
      <c r="O458" s="455"/>
      <c r="P458" s="455"/>
      <c r="Q458" s="455"/>
      <c r="R458" s="455"/>
      <c r="S458" s="455"/>
      <c r="T458" s="455"/>
      <c r="U458" s="455"/>
      <c r="V458" s="455"/>
      <c r="W458" s="455"/>
      <c r="X458" s="455"/>
      <c r="Y458" s="455"/>
      <c r="Z458" s="455"/>
      <c r="AA458" s="455"/>
      <c r="AB458" s="455"/>
      <c r="AC458" s="455"/>
      <c r="AD458" s="455"/>
      <c r="AE458" s="455"/>
    </row>
    <row r="459" spans="1:128" ht="15" customHeight="1">
      <c r="A459" s="159"/>
      <c r="B459" s="456" t="str">
        <f>IF(OR($C$31&lt;&gt;1,$C$336=0,$C$336="NS",$C$336="NA"),"",IF(COUNTIF(G414:AD453,"NS")&lt;&gt;0,"Alerta: debido a que cuenta con registros NS, debe proporcionar una justificación en el area de comentarios al final de la pregunta",""))</f>
        <v/>
      </c>
      <c r="C459" s="456"/>
      <c r="D459" s="456"/>
      <c r="E459" s="456"/>
      <c r="F459" s="456"/>
      <c r="G459" s="456"/>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6"/>
    </row>
    <row r="460" spans="1:128" ht="15" customHeight="1">
      <c r="A460" s="159"/>
      <c r="B460" s="452" t="str">
        <f>IF(AH454&gt;0,"Revise la información capturada, ya que tiene datos ingresados en celdas que están sombreadas","")</f>
        <v/>
      </c>
      <c r="C460" s="452"/>
      <c r="D460" s="452"/>
      <c r="E460" s="452"/>
      <c r="F460" s="452"/>
      <c r="G460" s="452"/>
      <c r="H460" s="452"/>
      <c r="I460" s="452"/>
      <c r="J460" s="452"/>
      <c r="K460" s="452"/>
      <c r="L460" s="452"/>
      <c r="M460" s="452"/>
      <c r="N460" s="452"/>
      <c r="O460" s="452"/>
      <c r="P460" s="452"/>
      <c r="Q460" s="452"/>
      <c r="R460" s="452"/>
      <c r="S460" s="452"/>
      <c r="T460" s="452"/>
      <c r="U460" s="452"/>
      <c r="V460" s="452"/>
      <c r="W460" s="452"/>
      <c r="X460" s="452"/>
      <c r="Y460" s="452"/>
      <c r="Z460" s="452"/>
      <c r="AA460" s="452"/>
      <c r="AB460" s="452"/>
      <c r="AC460" s="452"/>
      <c r="AD460" s="452"/>
      <c r="AE460" s="452"/>
    </row>
    <row r="461" spans="1:128" ht="15" customHeight="1">
      <c r="A461" s="159"/>
      <c r="B461" s="452" t="str">
        <f>IF(OR($C$31&lt;&gt;1,$C$336=0,$C$336="NS",$C$336="NA"),"",IF(CW454&lt;&gt;"",CW454,IF(DB455&gt;0,"Favor de revisar la suma y consistencia de totales y/o subtotales por filas (numéricos y NS)","")))</f>
        <v/>
      </c>
      <c r="C461" s="452"/>
      <c r="D461" s="452"/>
      <c r="E461" s="452"/>
      <c r="F461" s="452"/>
      <c r="G461" s="452"/>
      <c r="H461" s="452"/>
      <c r="I461" s="452"/>
      <c r="J461" s="452"/>
      <c r="K461" s="452"/>
      <c r="L461" s="452"/>
      <c r="M461" s="452"/>
      <c r="N461" s="452"/>
      <c r="O461" s="452"/>
      <c r="P461" s="452"/>
      <c r="Q461" s="452"/>
      <c r="R461" s="452"/>
      <c r="S461" s="452"/>
      <c r="T461" s="452"/>
      <c r="U461" s="452"/>
      <c r="V461" s="452"/>
      <c r="W461" s="452"/>
      <c r="X461" s="452"/>
      <c r="Y461" s="452"/>
      <c r="Z461" s="452"/>
      <c r="AA461" s="452"/>
      <c r="AB461" s="452"/>
      <c r="AC461" s="452"/>
      <c r="AD461" s="452"/>
      <c r="AE461" s="452"/>
    </row>
    <row r="462" spans="1:128" ht="15" customHeight="1">
      <c r="A462" s="159"/>
      <c r="B462" s="450" t="str">
        <f>IF($C$31&lt;&gt;1,"",IF(BF415&gt;0,"Favor de revisar la instrucción 5, debido a que no se cumplen con los criterios mencionados",""))</f>
        <v/>
      </c>
      <c r="C462" s="450"/>
      <c r="D462" s="450"/>
      <c r="E462" s="450"/>
      <c r="F462" s="450"/>
      <c r="G462" s="450"/>
      <c r="H462" s="450"/>
      <c r="I462" s="450"/>
      <c r="J462" s="450"/>
      <c r="K462" s="450"/>
      <c r="L462" s="450"/>
      <c r="M462" s="450"/>
      <c r="N462" s="450"/>
      <c r="O462" s="450"/>
      <c r="P462" s="450"/>
      <c r="Q462" s="450"/>
      <c r="R462" s="450"/>
      <c r="S462" s="450"/>
      <c r="T462" s="450"/>
      <c r="U462" s="450"/>
      <c r="V462" s="450"/>
      <c r="W462" s="450"/>
      <c r="X462" s="450"/>
      <c r="Y462" s="450"/>
      <c r="Z462" s="450"/>
      <c r="AA462" s="450"/>
      <c r="AB462" s="450"/>
      <c r="AC462" s="450"/>
      <c r="AD462" s="450"/>
      <c r="AE462" s="450"/>
    </row>
    <row r="463" spans="1:128" ht="15" customHeight="1">
      <c r="A463" s="159"/>
      <c r="B463" s="451" t="str">
        <f>IF($C$31&lt;&gt;1,"",IF(CD454&gt;0,"Alerta: debe de proporcionar una justificación de acuerdo a lo establecido en la instrucción 6",""))</f>
        <v/>
      </c>
      <c r="C463" s="451"/>
      <c r="D463" s="451"/>
      <c r="E463" s="451"/>
      <c r="F463" s="451"/>
      <c r="G463" s="451"/>
      <c r="H463" s="451"/>
      <c r="I463" s="451"/>
      <c r="J463" s="451"/>
      <c r="K463" s="451"/>
      <c r="L463" s="451"/>
      <c r="M463" s="451"/>
      <c r="N463" s="451"/>
      <c r="O463" s="451"/>
      <c r="P463" s="451"/>
      <c r="Q463" s="451"/>
      <c r="R463" s="451"/>
      <c r="S463" s="451"/>
      <c r="T463" s="451"/>
      <c r="U463" s="451"/>
      <c r="V463" s="451"/>
      <c r="W463" s="451"/>
      <c r="X463" s="451"/>
      <c r="Y463" s="451"/>
      <c r="Z463" s="451"/>
      <c r="AA463" s="451"/>
      <c r="AB463" s="451"/>
      <c r="AC463" s="451"/>
      <c r="AD463" s="451"/>
      <c r="AE463" s="451"/>
    </row>
    <row r="464" spans="1:128" ht="48" customHeight="1">
      <c r="A464" s="177" t="s">
        <v>2032</v>
      </c>
      <c r="B464" s="673" t="s">
        <v>1633</v>
      </c>
      <c r="C464" s="476"/>
      <c r="D464" s="476"/>
      <c r="E464" s="476"/>
      <c r="F464" s="476"/>
      <c r="G464" s="476"/>
      <c r="H464" s="476"/>
      <c r="I464" s="476"/>
      <c r="J464" s="476"/>
      <c r="K464" s="476"/>
      <c r="L464" s="476"/>
      <c r="M464" s="476"/>
      <c r="N464" s="476"/>
      <c r="O464" s="476"/>
      <c r="P464" s="476"/>
      <c r="Q464" s="476"/>
      <c r="R464" s="476"/>
      <c r="S464" s="476"/>
      <c r="T464" s="476"/>
      <c r="U464" s="476"/>
      <c r="V464" s="476"/>
      <c r="W464" s="476"/>
      <c r="X464" s="476"/>
      <c r="Y464" s="476"/>
      <c r="Z464" s="476"/>
      <c r="AA464" s="476"/>
      <c r="AB464" s="476"/>
      <c r="AC464" s="476"/>
      <c r="AD464" s="476"/>
    </row>
    <row r="465" spans="1:42" ht="24" customHeight="1">
      <c r="A465" s="177"/>
      <c r="B465" s="164"/>
      <c r="C465" s="465" t="s">
        <v>2094</v>
      </c>
      <c r="D465" s="465"/>
      <c r="E465" s="465"/>
      <c r="F465" s="465"/>
      <c r="G465" s="465"/>
      <c r="H465" s="465"/>
      <c r="I465" s="465"/>
      <c r="J465" s="465"/>
      <c r="K465" s="465"/>
      <c r="L465" s="465"/>
      <c r="M465" s="465"/>
      <c r="N465" s="465"/>
      <c r="O465" s="465"/>
      <c r="P465" s="465"/>
      <c r="Q465" s="465"/>
      <c r="R465" s="465"/>
      <c r="S465" s="465"/>
      <c r="T465" s="465"/>
      <c r="U465" s="465"/>
      <c r="V465" s="465"/>
      <c r="W465" s="465"/>
      <c r="X465" s="465"/>
      <c r="Y465" s="465"/>
      <c r="Z465" s="465"/>
      <c r="AA465" s="465"/>
      <c r="AB465" s="465"/>
      <c r="AC465" s="465"/>
      <c r="AD465" s="465"/>
    </row>
    <row r="466" spans="1:42" ht="36" customHeight="1">
      <c r="A466" s="177"/>
      <c r="B466" s="164"/>
      <c r="C466" s="465" t="s">
        <v>2096</v>
      </c>
      <c r="D466" s="465"/>
      <c r="E466" s="465"/>
      <c r="F466" s="465"/>
      <c r="G466" s="465"/>
      <c r="H466" s="465"/>
      <c r="I466" s="465"/>
      <c r="J466" s="465"/>
      <c r="K466" s="465"/>
      <c r="L466" s="465"/>
      <c r="M466" s="465"/>
      <c r="N466" s="465"/>
      <c r="O466" s="465"/>
      <c r="P466" s="465"/>
      <c r="Q466" s="465"/>
      <c r="R466" s="465"/>
      <c r="S466" s="465"/>
      <c r="T466" s="465"/>
      <c r="U466" s="465"/>
      <c r="V466" s="465"/>
      <c r="W466" s="465"/>
      <c r="X466" s="465"/>
      <c r="Y466" s="465"/>
      <c r="Z466" s="465"/>
      <c r="AA466" s="465"/>
      <c r="AB466" s="465"/>
      <c r="AC466" s="465"/>
      <c r="AD466" s="465"/>
    </row>
    <row r="467" spans="1:42" ht="24" customHeight="1">
      <c r="A467" s="177"/>
      <c r="B467" s="164"/>
      <c r="C467" s="465" t="s">
        <v>2095</v>
      </c>
      <c r="D467" s="465"/>
      <c r="E467" s="465"/>
      <c r="F467" s="465"/>
      <c r="G467" s="465"/>
      <c r="H467" s="465"/>
      <c r="I467" s="465"/>
      <c r="J467" s="465"/>
      <c r="K467" s="465"/>
      <c r="L467" s="465"/>
      <c r="M467" s="465"/>
      <c r="N467" s="465"/>
      <c r="O467" s="465"/>
      <c r="P467" s="465"/>
      <c r="Q467" s="465"/>
      <c r="R467" s="465"/>
      <c r="S467" s="465"/>
      <c r="T467" s="465"/>
      <c r="U467" s="465"/>
      <c r="V467" s="465"/>
      <c r="W467" s="465"/>
      <c r="X467" s="465"/>
      <c r="Y467" s="465"/>
      <c r="Z467" s="465"/>
      <c r="AA467" s="465"/>
      <c r="AB467" s="465"/>
      <c r="AC467" s="465"/>
      <c r="AD467" s="465"/>
    </row>
    <row r="468" spans="1:42" ht="15" customHeight="1">
      <c r="A468" s="177"/>
      <c r="B468" s="164"/>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row>
    <row r="469" spans="1:42" ht="24" customHeight="1">
      <c r="A469" s="169"/>
      <c r="B469" s="212"/>
      <c r="C469" s="469" t="s">
        <v>1525</v>
      </c>
      <c r="D469" s="470"/>
      <c r="E469" s="470"/>
      <c r="F469" s="470"/>
      <c r="G469" s="470"/>
      <c r="H469" s="470"/>
      <c r="I469" s="470"/>
      <c r="J469" s="470"/>
      <c r="K469" s="470"/>
      <c r="L469" s="470"/>
      <c r="M469" s="470"/>
      <c r="N469" s="470"/>
      <c r="O469" s="470"/>
      <c r="P469" s="470"/>
      <c r="Q469" s="470"/>
      <c r="R469" s="471"/>
      <c r="S469" s="469" t="s">
        <v>1526</v>
      </c>
      <c r="T469" s="470"/>
      <c r="U469" s="470"/>
      <c r="V469" s="470"/>
      <c r="W469" s="470"/>
      <c r="X469" s="471"/>
      <c r="Y469" s="469" t="s">
        <v>1527</v>
      </c>
      <c r="Z469" s="470"/>
      <c r="AA469" s="470"/>
      <c r="AB469" s="470"/>
      <c r="AC469" s="470"/>
      <c r="AD469" s="471"/>
      <c r="AG469" t="s">
        <v>2233</v>
      </c>
      <c r="AH469" t="s">
        <v>2234</v>
      </c>
      <c r="AI469" t="s">
        <v>2295</v>
      </c>
      <c r="AJ469" t="s">
        <v>7266</v>
      </c>
      <c r="AK469" t="s">
        <v>2302</v>
      </c>
      <c r="AL469" t="s">
        <v>7267</v>
      </c>
    </row>
    <row r="470" spans="1:42" ht="15" customHeight="1">
      <c r="A470" s="169"/>
      <c r="B470" s="164"/>
      <c r="C470" s="728" t="s">
        <v>89</v>
      </c>
      <c r="D470" s="730"/>
      <c r="E470" s="518" t="s">
        <v>1528</v>
      </c>
      <c r="F470" s="519"/>
      <c r="G470" s="519"/>
      <c r="H470" s="519"/>
      <c r="I470" s="519"/>
      <c r="J470" s="519"/>
      <c r="K470" s="519"/>
      <c r="L470" s="519"/>
      <c r="M470" s="519"/>
      <c r="N470" s="519"/>
      <c r="O470" s="519"/>
      <c r="P470" s="519"/>
      <c r="Q470" s="519"/>
      <c r="R470" s="520"/>
      <c r="S470" s="524"/>
      <c r="T470" s="524"/>
      <c r="U470" s="524"/>
      <c r="V470" s="524"/>
      <c r="W470" s="524"/>
      <c r="X470" s="524"/>
      <c r="Y470" s="524"/>
      <c r="Z470" s="524"/>
      <c r="AA470" s="524"/>
      <c r="AB470" s="524"/>
      <c r="AC470" s="524"/>
      <c r="AD470" s="524"/>
      <c r="AG470" s="172">
        <f>IF($C$31=1,IF(COUNTA(S470:AD472)=6,0,1),0)</f>
        <v>0</v>
      </c>
      <c r="AH470" s="172">
        <f>IF($C$31&lt;&gt;1,IF(COUNTA(S470:AD472)=0,0,1),0)</f>
        <v>0</v>
      </c>
      <c r="AI470" s="172" cm="1">
        <f t="array" ref="AI470">IF(OR(AJ470={"NS","NA"},$Q$31={"NS","NA"}),0,IF(AJ470&lt;=$Q$31,0,1))</f>
        <v>0</v>
      </c>
      <c r="AJ470" s="193">
        <f>IF(AND(SUM(S470:AD470)=0,COUNTIF(S470:AD470,"NS")&gt;0),"NS",IF(AND(SUM(S470:AD470)=0,COUNTIF(S470:AD470,0)&gt;0),0,IF(AND(SUM(S470:AD470)=0,COUNTIF(S470:AD470,"NA")&gt;0),"NA",SUM(S470:AD470))))</f>
        <v>0</v>
      </c>
      <c r="AK470" cm="1">
        <f t="array" ref="AK470">IF(OR(AL470={"NS","NA"},AJ470={"NS","NA"}),0,IF(AL470&lt;=AJ470,0,1))</f>
        <v>0</v>
      </c>
      <c r="AL470" s="193">
        <f>IF(AND(SUM(S472:AD472)=0,COUNTIF(S472:AD472,"NS")&gt;0),"NS",IF(AND(SUM(S472:AD472)=0,COUNTIF(S472:AD472,0)&gt;0),0,IF(AND(SUM(S472:AD472)=0,COUNTIF(S472:AD472,"NA")&gt;0),"NA",SUM(S472:AD472))))</f>
        <v>0</v>
      </c>
    </row>
    <row r="471" spans="1:42" ht="30" customHeight="1">
      <c r="A471" s="169"/>
      <c r="B471" s="164"/>
      <c r="C471" s="494" t="s">
        <v>1529</v>
      </c>
      <c r="D471" s="202" t="s">
        <v>749</v>
      </c>
      <c r="E471" s="581" t="s">
        <v>1530</v>
      </c>
      <c r="F471" s="582"/>
      <c r="G471" s="582"/>
      <c r="H471" s="582"/>
      <c r="I471" s="582"/>
      <c r="J471" s="582"/>
      <c r="K471" s="582"/>
      <c r="L471" s="582"/>
      <c r="M471" s="582"/>
      <c r="N471" s="582"/>
      <c r="O471" s="582"/>
      <c r="P471" s="582"/>
      <c r="Q471" s="582"/>
      <c r="R471" s="583"/>
      <c r="S471" s="524"/>
      <c r="T471" s="524"/>
      <c r="U471" s="524"/>
      <c r="V471" s="524"/>
      <c r="W471" s="524"/>
      <c r="X471" s="524"/>
      <c r="Y471" s="524"/>
      <c r="Z471" s="524"/>
      <c r="AA471" s="524"/>
      <c r="AB471" s="524"/>
      <c r="AC471" s="524"/>
      <c r="AD471" s="524"/>
      <c r="AE471"/>
      <c r="AK471" cm="1">
        <f t="array" ref="AK471">IF(OR(S472={"NS","NA"},S470={"NS","NA"}),0,IF(S472&lt;=S470,0,1))</f>
        <v>0</v>
      </c>
      <c r="AL471"/>
      <c r="AM471"/>
      <c r="AN471"/>
      <c r="AO471"/>
      <c r="AP471"/>
    </row>
    <row r="472" spans="1:42" ht="30" customHeight="1">
      <c r="A472" s="169"/>
      <c r="B472" s="164"/>
      <c r="C472" s="494"/>
      <c r="D472" s="202" t="s">
        <v>751</v>
      </c>
      <c r="E472" s="581" t="s">
        <v>1531</v>
      </c>
      <c r="F472" s="582"/>
      <c r="G472" s="582"/>
      <c r="H472" s="582"/>
      <c r="I472" s="582"/>
      <c r="J472" s="582"/>
      <c r="K472" s="582"/>
      <c r="L472" s="582"/>
      <c r="M472" s="582"/>
      <c r="N472" s="582"/>
      <c r="O472" s="582"/>
      <c r="P472" s="582"/>
      <c r="Q472" s="582"/>
      <c r="R472" s="583"/>
      <c r="S472" s="524"/>
      <c r="T472" s="524"/>
      <c r="U472" s="524"/>
      <c r="V472" s="524"/>
      <c r="W472" s="524"/>
      <c r="X472" s="524"/>
      <c r="Y472" s="524"/>
      <c r="Z472" s="524"/>
      <c r="AA472" s="524"/>
      <c r="AB472" s="524"/>
      <c r="AC472" s="524"/>
      <c r="AD472" s="524"/>
      <c r="AE472"/>
      <c r="AK472" cm="1">
        <f t="array" ref="AK472">IF(OR(Y472={"NS","NA"},Y470={"NS","NA"}),0,IF(Y472&lt;=Y470,0,1))</f>
        <v>0</v>
      </c>
    </row>
    <row r="473" spans="1:42" ht="15" customHeight="1">
      <c r="A473" s="169"/>
      <c r="B473" s="164"/>
      <c r="C473" s="225"/>
      <c r="D473" s="8"/>
      <c r="E473" s="8"/>
      <c r="F473" s="8"/>
      <c r="G473" s="8"/>
      <c r="H473" s="8"/>
      <c r="I473" s="8"/>
      <c r="J473" s="8"/>
      <c r="K473" s="8"/>
      <c r="L473" s="8"/>
      <c r="M473" s="8"/>
      <c r="N473" s="8"/>
      <c r="O473" s="8"/>
      <c r="P473" s="8"/>
      <c r="Q473" s="8"/>
      <c r="R473" s="8"/>
      <c r="S473" s="24"/>
      <c r="T473" s="24"/>
      <c r="U473" s="24"/>
      <c r="V473" s="24"/>
      <c r="W473" s="24"/>
      <c r="X473" s="24"/>
      <c r="Y473" s="24"/>
      <c r="Z473" s="24"/>
      <c r="AA473" s="24"/>
      <c r="AB473" s="24"/>
      <c r="AC473" s="24"/>
      <c r="AD473" s="24"/>
      <c r="AK473" s="327">
        <f>SUM(AK470:AK472)</f>
        <v>0</v>
      </c>
    </row>
    <row r="474" spans="1:42" ht="24" customHeight="1">
      <c r="A474" s="159"/>
      <c r="B474" s="7"/>
      <c r="C474" s="417" t="s">
        <v>147</v>
      </c>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c r="Z474" s="417"/>
      <c r="AA474" s="417"/>
      <c r="AB474" s="417"/>
      <c r="AC474" s="417"/>
      <c r="AD474" s="417"/>
    </row>
    <row r="475" spans="1:42" ht="60" customHeight="1">
      <c r="A475" s="159"/>
      <c r="B475" s="7"/>
      <c r="C475" s="473"/>
      <c r="D475" s="474"/>
      <c r="E475" s="474"/>
      <c r="F475" s="474"/>
      <c r="G475" s="474"/>
      <c r="H475" s="474"/>
      <c r="I475" s="474"/>
      <c r="J475" s="474"/>
      <c r="K475" s="474"/>
      <c r="L475" s="474"/>
      <c r="M475" s="474"/>
      <c r="N475" s="474"/>
      <c r="O475" s="474"/>
      <c r="P475" s="474"/>
      <c r="Q475" s="474"/>
      <c r="R475" s="474"/>
      <c r="S475" s="474"/>
      <c r="T475" s="474"/>
      <c r="U475" s="474"/>
      <c r="V475" s="474"/>
      <c r="W475" s="474"/>
      <c r="X475" s="474"/>
      <c r="Y475" s="474"/>
      <c r="Z475" s="474"/>
      <c r="AA475" s="474"/>
      <c r="AB475" s="474"/>
      <c r="AC475" s="474"/>
      <c r="AD475" s="475"/>
    </row>
    <row r="476" spans="1:42" ht="15" customHeight="1">
      <c r="A476" s="159"/>
      <c r="B476" s="455" t="str">
        <f>IF(AG470=0,"","Favor de ingresar toda la información requerida en la pregunta")</f>
        <v/>
      </c>
      <c r="C476" s="455"/>
      <c r="D476" s="455"/>
      <c r="E476" s="455"/>
      <c r="F476" s="455"/>
      <c r="G476" s="455"/>
      <c r="H476" s="455"/>
      <c r="I476" s="455"/>
      <c r="J476" s="455"/>
      <c r="K476" s="455"/>
      <c r="L476" s="455"/>
      <c r="M476" s="455"/>
      <c r="N476" s="455"/>
      <c r="O476" s="455"/>
      <c r="P476" s="455"/>
      <c r="Q476" s="455"/>
      <c r="R476" s="455"/>
      <c r="S476" s="455"/>
      <c r="T476" s="455"/>
      <c r="U476" s="455"/>
      <c r="V476" s="455"/>
      <c r="W476" s="455"/>
      <c r="X476" s="455"/>
      <c r="Y476" s="455"/>
      <c r="Z476" s="455"/>
      <c r="AA476" s="455"/>
      <c r="AB476" s="455"/>
      <c r="AC476" s="455"/>
      <c r="AD476" s="455"/>
      <c r="AE476" s="455"/>
    </row>
    <row r="477" spans="1:42" ht="15" customHeight="1">
      <c r="A477" s="159"/>
      <c r="B477" s="456" t="str">
        <f>IF($C$31&lt;&gt;1,"",IF(COUNTIF(S470:AD472,"NS")&lt;&gt;0,"Alerta: debido a que cuenta con registros NS, debe proporcionar una justificación en el area de comentarios al final de la pregunta",""))</f>
        <v/>
      </c>
      <c r="C477" s="456"/>
      <c r="D477" s="456"/>
      <c r="E477" s="456"/>
      <c r="F477" s="456"/>
      <c r="G477" s="456"/>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row>
    <row r="478" spans="1:42" ht="15" customHeight="1">
      <c r="A478" s="159"/>
      <c r="B478" s="452" t="str">
        <f>IF(AH470&gt;0,"Revise la información capturada, ya que tiene datos ingresados en celdas que están sombreadas","")</f>
        <v/>
      </c>
      <c r="C478" s="452"/>
      <c r="D478" s="452"/>
      <c r="E478" s="452"/>
      <c r="F478" s="452"/>
      <c r="G478" s="452"/>
      <c r="H478" s="452"/>
      <c r="I478" s="452"/>
      <c r="J478" s="452"/>
      <c r="K478" s="452"/>
      <c r="L478" s="452"/>
      <c r="M478" s="452"/>
      <c r="N478" s="452"/>
      <c r="O478" s="452"/>
      <c r="P478" s="452"/>
      <c r="Q478" s="452"/>
      <c r="R478" s="452"/>
      <c r="S478" s="452"/>
      <c r="T478" s="452"/>
      <c r="U478" s="452"/>
      <c r="V478" s="452"/>
      <c r="W478" s="452"/>
      <c r="X478" s="452"/>
      <c r="Y478" s="452"/>
      <c r="Z478" s="452"/>
      <c r="AA478" s="452"/>
      <c r="AB478" s="452"/>
      <c r="AC478" s="452"/>
      <c r="AD478" s="452"/>
      <c r="AE478" s="452"/>
    </row>
    <row r="479" spans="1:42" ht="15" customHeight="1">
      <c r="A479" s="159"/>
      <c r="B479" s="450" t="str">
        <f>IF($C$31&lt;&gt;1,"",IF(AK473&gt;0,"Favor de revisar la instrucción 3, debido a que no se cumplen con los criterios mencionados",""))</f>
        <v/>
      </c>
      <c r="C479" s="450"/>
      <c r="D479" s="450"/>
      <c r="E479" s="450"/>
      <c r="F479" s="450"/>
      <c r="G479" s="450"/>
      <c r="H479" s="450"/>
      <c r="I479" s="450"/>
      <c r="J479" s="450"/>
      <c r="K479" s="450"/>
      <c r="L479" s="450"/>
      <c r="M479" s="450"/>
      <c r="N479" s="450"/>
      <c r="O479" s="450"/>
      <c r="P479" s="450"/>
      <c r="Q479" s="450"/>
      <c r="R479" s="450"/>
      <c r="S479" s="450"/>
      <c r="T479" s="450"/>
      <c r="U479" s="450"/>
      <c r="V479" s="450"/>
      <c r="W479" s="450"/>
      <c r="X479" s="450"/>
      <c r="Y479" s="450"/>
      <c r="Z479" s="450"/>
      <c r="AA479" s="450"/>
      <c r="AB479" s="450"/>
      <c r="AC479" s="450"/>
      <c r="AD479" s="450"/>
      <c r="AE479" s="450"/>
    </row>
    <row r="480" spans="1:42" ht="15" customHeight="1">
      <c r="A480" s="159"/>
      <c r="B480" s="451" t="str">
        <f>IF($C$31&lt;&gt;1,"",IF(AI470&gt;0,"Alerta: debe de proporcionar una justificación de acuerdo a lo establecido en la instrucción 2",""))</f>
        <v/>
      </c>
      <c r="C480" s="451"/>
      <c r="D480" s="451"/>
      <c r="E480" s="451"/>
      <c r="F480" s="451"/>
      <c r="G480" s="451"/>
      <c r="H480" s="451"/>
      <c r="I480" s="451"/>
      <c r="J480" s="451"/>
      <c r="K480" s="451"/>
      <c r="L480" s="451"/>
      <c r="M480" s="451"/>
      <c r="N480" s="451"/>
      <c r="O480" s="451"/>
      <c r="P480" s="451"/>
      <c r="Q480" s="451"/>
      <c r="R480" s="451"/>
      <c r="S480" s="451"/>
      <c r="T480" s="451"/>
      <c r="U480" s="451"/>
      <c r="V480" s="451"/>
      <c r="W480" s="451"/>
      <c r="X480" s="451"/>
      <c r="Y480" s="451"/>
      <c r="Z480" s="451"/>
      <c r="AA480" s="451"/>
      <c r="AB480" s="451"/>
      <c r="AC480" s="451"/>
      <c r="AD480" s="451"/>
      <c r="AE480" s="451"/>
    </row>
    <row r="481" spans="1:35" ht="15" customHeight="1">
      <c r="A481" s="15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35" ht="36" customHeight="1">
      <c r="A482" s="177" t="s">
        <v>2033</v>
      </c>
      <c r="B482" s="476" t="s">
        <v>2098</v>
      </c>
      <c r="C482" s="476"/>
      <c r="D482" s="476"/>
      <c r="E482" s="476"/>
      <c r="F482" s="476"/>
      <c r="G482" s="476"/>
      <c r="H482" s="476"/>
      <c r="I482" s="476"/>
      <c r="J482" s="476"/>
      <c r="K482" s="476"/>
      <c r="L482" s="476"/>
      <c r="M482" s="476"/>
      <c r="N482" s="476"/>
      <c r="O482" s="476"/>
      <c r="P482" s="476"/>
      <c r="Q482" s="476"/>
      <c r="R482" s="476"/>
      <c r="S482" s="476"/>
      <c r="T482" s="476"/>
      <c r="U482" s="476"/>
      <c r="V482" s="476"/>
      <c r="W482" s="476"/>
      <c r="X482" s="476"/>
      <c r="Y482" s="476"/>
      <c r="Z482" s="476"/>
      <c r="AA482" s="476"/>
      <c r="AB482" s="476"/>
      <c r="AC482" s="476"/>
      <c r="AD482" s="476"/>
    </row>
    <row r="483" spans="1:35" ht="36" customHeight="1">
      <c r="A483" s="169"/>
      <c r="B483" s="7"/>
      <c r="C483" s="465" t="s">
        <v>2101</v>
      </c>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c r="AA483" s="465"/>
      <c r="AB483" s="465"/>
      <c r="AC483" s="465"/>
      <c r="AD483" s="465"/>
    </row>
    <row r="484" spans="1:35" ht="36" customHeight="1">
      <c r="A484" s="169"/>
      <c r="B484" s="7"/>
      <c r="C484" s="465" t="s">
        <v>2102</v>
      </c>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c r="AA484" s="465"/>
      <c r="AB484" s="465"/>
      <c r="AC484" s="465"/>
      <c r="AD484" s="465"/>
    </row>
    <row r="485" spans="1:35" ht="15" customHeight="1">
      <c r="A485" s="169"/>
      <c r="B485" s="7"/>
      <c r="C485" s="7" t="s">
        <v>135</v>
      </c>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row>
    <row r="486" spans="1:35" ht="120" customHeight="1">
      <c r="A486" s="159"/>
      <c r="B486" s="179"/>
      <c r="C486" s="469" t="s">
        <v>2097</v>
      </c>
      <c r="D486" s="470"/>
      <c r="E486" s="470"/>
      <c r="F486" s="470"/>
      <c r="G486" s="470"/>
      <c r="H486" s="470"/>
      <c r="I486" s="470"/>
      <c r="J486" s="470"/>
      <c r="K486" s="470"/>
      <c r="L486" s="470"/>
      <c r="M486" s="470"/>
      <c r="N486" s="470"/>
      <c r="O486" s="470"/>
      <c r="P486" s="470"/>
      <c r="Q486" s="470"/>
      <c r="R486" s="471"/>
      <c r="S486" s="469" t="s">
        <v>2099</v>
      </c>
      <c r="T486" s="470"/>
      <c r="U486" s="470"/>
      <c r="V486" s="470"/>
      <c r="W486" s="470"/>
      <c r="X486" s="471"/>
      <c r="Y486" s="469" t="s">
        <v>2100</v>
      </c>
      <c r="Z486" s="470"/>
      <c r="AA486" s="470"/>
      <c r="AB486" s="470"/>
      <c r="AC486" s="470"/>
      <c r="AD486" s="471"/>
      <c r="AG486" t="s">
        <v>2233</v>
      </c>
      <c r="AH486" t="s">
        <v>2234</v>
      </c>
      <c r="AI486" t="s">
        <v>2295</v>
      </c>
    </row>
    <row r="487" spans="1:35" ht="15" customHeight="1">
      <c r="A487" s="159"/>
      <c r="B487" s="179"/>
      <c r="C487" s="189" t="s">
        <v>89</v>
      </c>
      <c r="D487" s="518" t="s">
        <v>2103</v>
      </c>
      <c r="E487" s="519"/>
      <c r="F487" s="519"/>
      <c r="G487" s="519"/>
      <c r="H487" s="519"/>
      <c r="I487" s="519"/>
      <c r="J487" s="519"/>
      <c r="K487" s="519"/>
      <c r="L487" s="519"/>
      <c r="M487" s="519"/>
      <c r="N487" s="519"/>
      <c r="O487" s="519"/>
      <c r="P487" s="519"/>
      <c r="Q487" s="519"/>
      <c r="R487" s="520"/>
      <c r="S487" s="521"/>
      <c r="T487" s="522"/>
      <c r="U487" s="522"/>
      <c r="V487" s="522"/>
      <c r="W487" s="522"/>
      <c r="X487" s="523"/>
      <c r="Y487" s="574"/>
      <c r="Z487" s="575"/>
      <c r="AA487" s="575"/>
      <c r="AB487" s="575"/>
      <c r="AC487" s="575"/>
      <c r="AD487" s="576"/>
      <c r="AG487">
        <f>IF($C$31=1,IF(OR(AND(S487=1,COUNTA(Y487)=1),S487&gt;1),0,1),0)</f>
        <v>0</v>
      </c>
      <c r="AH487">
        <f>IF($C$31&lt;&gt;1,IF(COUNTA(S487:AD487)=0,0,1),IF(S487&gt;1,IF(COUNTA(Y487)=0,0,1),0))</f>
        <v>0</v>
      </c>
      <c r="AI487" cm="1">
        <f t="array" ref="AI487">IF(OR(Y487={"NS","NA"},$Q$31={"NS","NA"}),0,IF(Y487&lt;=$Q$31,0,1))</f>
        <v>0</v>
      </c>
    </row>
    <row r="488" spans="1:35" ht="15" customHeight="1">
      <c r="A488" s="159"/>
      <c r="B488" s="179"/>
      <c r="C488" s="189" t="s">
        <v>90</v>
      </c>
      <c r="D488" s="518" t="s">
        <v>2104</v>
      </c>
      <c r="E488" s="519"/>
      <c r="F488" s="519"/>
      <c r="G488" s="519"/>
      <c r="H488" s="519"/>
      <c r="I488" s="519"/>
      <c r="J488" s="519"/>
      <c r="K488" s="519"/>
      <c r="L488" s="519"/>
      <c r="M488" s="519"/>
      <c r="N488" s="519"/>
      <c r="O488" s="519"/>
      <c r="P488" s="519"/>
      <c r="Q488" s="519"/>
      <c r="R488" s="520"/>
      <c r="S488" s="521"/>
      <c r="T488" s="522"/>
      <c r="U488" s="522"/>
      <c r="V488" s="522"/>
      <c r="W488" s="522"/>
      <c r="X488" s="523"/>
      <c r="Y488" s="574"/>
      <c r="Z488" s="575"/>
      <c r="AA488" s="575"/>
      <c r="AB488" s="575"/>
      <c r="AC488" s="575"/>
      <c r="AD488" s="576"/>
      <c r="AG488">
        <f t="shared" ref="AG488:AG489" si="86">IF($C$31=1,IF(OR(AND(S488=1,COUNTA(Y488)=1),S488&gt;1),0,1),0)</f>
        <v>0</v>
      </c>
      <c r="AH488">
        <f t="shared" ref="AH488" si="87">IF($C$31&lt;&gt;1,IF(COUNTA(S488:AD488)=0,0,1),IF(S488&gt;1,IF(COUNTA(Y488)=0,0,1),0))</f>
        <v>0</v>
      </c>
      <c r="AI488" cm="1">
        <f t="array" ref="AI488">IF(OR(Y488={"NS","NA"},$Q$31={"NS","NA"}),0,IF(Y488&lt;=$Q$31,0,1))</f>
        <v>0</v>
      </c>
    </row>
    <row r="489" spans="1:35" ht="15" customHeight="1">
      <c r="A489" s="159"/>
      <c r="B489" s="179"/>
      <c r="C489" s="189" t="s">
        <v>92</v>
      </c>
      <c r="D489" s="518" t="s">
        <v>2105</v>
      </c>
      <c r="E489" s="519"/>
      <c r="F489" s="519"/>
      <c r="G489" s="519"/>
      <c r="H489" s="519"/>
      <c r="I489" s="519"/>
      <c r="J489" s="519"/>
      <c r="K489" s="519"/>
      <c r="L489" s="519"/>
      <c r="M489" s="519"/>
      <c r="N489" s="519"/>
      <c r="O489" s="519"/>
      <c r="P489" s="519"/>
      <c r="Q489" s="519"/>
      <c r="R489" s="520"/>
      <c r="S489" s="521"/>
      <c r="T489" s="522"/>
      <c r="U489" s="522"/>
      <c r="V489" s="522"/>
      <c r="W489" s="522"/>
      <c r="X489" s="523"/>
      <c r="Y489" s="574"/>
      <c r="Z489" s="575"/>
      <c r="AA489" s="575"/>
      <c r="AB489" s="575"/>
      <c r="AC489" s="575"/>
      <c r="AD489" s="576"/>
      <c r="AG489">
        <f t="shared" si="86"/>
        <v>0</v>
      </c>
      <c r="AH489">
        <f>IF($C$31&lt;&gt;1,IF(COUNTA(S489:AD489)=0,0,1),IF(S489&gt;1,IF(COUNTA(Y489)=0,0,1),0))</f>
        <v>0</v>
      </c>
      <c r="AI489" cm="1">
        <f t="array" ref="AI489">IF(OR(Y489={"NS","NA"},$Q$31={"NS","NA"}),0,IF(Y489&lt;=$Q$31,0,1))</f>
        <v>0</v>
      </c>
    </row>
    <row r="490" spans="1:35" ht="15" customHeight="1">
      <c r="A490" s="159"/>
      <c r="B490" s="179"/>
      <c r="AG490" s="327">
        <f>SUM(AG487:AG489)</f>
        <v>0</v>
      </c>
      <c r="AH490" s="327">
        <f>SUM(AH487:AH489)</f>
        <v>0</v>
      </c>
      <c r="AI490" s="327">
        <f>SUM(AI487:AI489)</f>
        <v>0</v>
      </c>
    </row>
    <row r="491" spans="1:35" ht="24" customHeight="1">
      <c r="A491" s="159"/>
      <c r="B491" s="7"/>
      <c r="C491" s="417" t="s">
        <v>147</v>
      </c>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c r="Z491" s="417"/>
      <c r="AA491" s="417"/>
      <c r="AB491" s="417"/>
      <c r="AC491" s="417"/>
      <c r="AD491" s="417"/>
    </row>
    <row r="492" spans="1:35" ht="60" customHeight="1">
      <c r="A492" s="159"/>
      <c r="B492" s="7"/>
      <c r="C492" s="473"/>
      <c r="D492" s="474"/>
      <c r="E492" s="474"/>
      <c r="F492" s="474"/>
      <c r="G492" s="474"/>
      <c r="H492" s="474"/>
      <c r="I492" s="474"/>
      <c r="J492" s="474"/>
      <c r="K492" s="474"/>
      <c r="L492" s="474"/>
      <c r="M492" s="474"/>
      <c r="N492" s="474"/>
      <c r="O492" s="474"/>
      <c r="P492" s="474"/>
      <c r="Q492" s="474"/>
      <c r="R492" s="474"/>
      <c r="S492" s="474"/>
      <c r="T492" s="474"/>
      <c r="U492" s="474"/>
      <c r="V492" s="474"/>
      <c r="W492" s="474"/>
      <c r="X492" s="474"/>
      <c r="Y492" s="474"/>
      <c r="Z492" s="474"/>
      <c r="AA492" s="474"/>
      <c r="AB492" s="474"/>
      <c r="AC492" s="474"/>
      <c r="AD492" s="475"/>
    </row>
    <row r="493" spans="1:35" ht="15" customHeight="1">
      <c r="A493" s="159"/>
      <c r="B493" s="455" t="str">
        <f>IF(AG490=0,"","Favor de ingresar toda la información requerida en la pregunta")</f>
        <v/>
      </c>
      <c r="C493" s="455"/>
      <c r="D493" s="455"/>
      <c r="E493" s="455"/>
      <c r="F493" s="455"/>
      <c r="G493" s="455"/>
      <c r="H493" s="455"/>
      <c r="I493" s="455"/>
      <c r="J493" s="455"/>
      <c r="K493" s="455"/>
      <c r="L493" s="455"/>
      <c r="M493" s="455"/>
      <c r="N493" s="455"/>
      <c r="O493" s="455"/>
      <c r="P493" s="455"/>
      <c r="Q493" s="455"/>
      <c r="R493" s="455"/>
      <c r="S493" s="455"/>
      <c r="T493" s="455"/>
      <c r="U493" s="455"/>
      <c r="V493" s="455"/>
      <c r="W493" s="455"/>
      <c r="X493" s="455"/>
      <c r="Y493" s="455"/>
      <c r="Z493" s="455"/>
      <c r="AA493" s="455"/>
      <c r="AB493" s="455"/>
      <c r="AC493" s="455"/>
      <c r="AD493" s="455"/>
      <c r="AE493" s="455"/>
    </row>
    <row r="494" spans="1:35" ht="15" customHeight="1">
      <c r="A494" s="159"/>
      <c r="B494" s="456" t="str">
        <f>IF($C$31&lt;&gt;1,"",IF(COUNTIF(Y487:AD489,"NS")&lt;&gt;0,"Alerta: debido a que cuenta con registros NS, debe proporcionar una justificación en el area de comentarios al final de la pregunta",""))</f>
        <v/>
      </c>
      <c r="C494" s="456"/>
      <c r="D494" s="456"/>
      <c r="E494" s="456"/>
      <c r="F494" s="456"/>
      <c r="G494" s="456"/>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6"/>
    </row>
    <row r="495" spans="1:35" ht="15" customHeight="1">
      <c r="A495" s="159"/>
      <c r="B495" s="452" t="str">
        <f>IF(AH490&gt;0,"Revise la información capturada, ya que tiene datos ingresados en celdas que están sombreadas","")</f>
        <v/>
      </c>
      <c r="C495" s="452"/>
      <c r="D495" s="452"/>
      <c r="E495" s="452"/>
      <c r="F495" s="452"/>
      <c r="G495" s="452"/>
      <c r="H495" s="452"/>
      <c r="I495" s="452"/>
      <c r="J495" s="452"/>
      <c r="K495" s="452"/>
      <c r="L495" s="452"/>
      <c r="M495" s="452"/>
      <c r="N495" s="452"/>
      <c r="O495" s="452"/>
      <c r="P495" s="452"/>
      <c r="Q495" s="452"/>
      <c r="R495" s="452"/>
      <c r="S495" s="452"/>
      <c r="T495" s="452"/>
      <c r="U495" s="452"/>
      <c r="V495" s="452"/>
      <c r="W495" s="452"/>
      <c r="X495" s="452"/>
      <c r="Y495" s="452"/>
      <c r="Z495" s="452"/>
      <c r="AA495" s="452"/>
      <c r="AB495" s="452"/>
      <c r="AC495" s="452"/>
      <c r="AD495" s="452"/>
      <c r="AE495" s="452"/>
    </row>
    <row r="496" spans="1:35" ht="15" customHeight="1">
      <c r="A496" s="159"/>
      <c r="B496" s="451" t="str">
        <f>IF($C$31&lt;&gt;1,"",IF(AI490&gt;0,"Alerta: debe de proporcionar una justificación de acuerdo a lo establecido en la instrucción 2",""))</f>
        <v/>
      </c>
      <c r="C496" s="451"/>
      <c r="D496" s="451"/>
      <c r="E496" s="451"/>
      <c r="F496" s="451"/>
      <c r="G496" s="451"/>
      <c r="H496" s="451"/>
      <c r="I496" s="451"/>
      <c r="J496" s="451"/>
      <c r="K496" s="451"/>
      <c r="L496" s="451"/>
      <c r="M496" s="451"/>
      <c r="N496" s="451"/>
      <c r="O496" s="451"/>
      <c r="P496" s="451"/>
      <c r="Q496" s="451"/>
      <c r="R496" s="451"/>
      <c r="S496" s="451"/>
      <c r="T496" s="451"/>
      <c r="U496" s="451"/>
      <c r="V496" s="451"/>
      <c r="W496" s="451"/>
      <c r="X496" s="451"/>
      <c r="Y496" s="451"/>
      <c r="Z496" s="451"/>
      <c r="AA496" s="451"/>
      <c r="AB496" s="451"/>
      <c r="AC496" s="451"/>
      <c r="AD496" s="451"/>
      <c r="AE496" s="451"/>
    </row>
    <row r="497" spans="1:41" ht="15" customHeight="1">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c r="AB497" s="9"/>
      <c r="AC497" s="9"/>
      <c r="AD497" s="9"/>
    </row>
    <row r="498" spans="1:41" ht="15" customHeight="1">
      <c r="A498" s="15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c r="AB498" s="9"/>
      <c r="AC498" s="9"/>
      <c r="AD498" s="9"/>
    </row>
    <row r="499" spans="1:41" s="21" customFormat="1" ht="36" customHeight="1">
      <c r="A499" s="177" t="s">
        <v>2155</v>
      </c>
      <c r="B499" s="462" t="s">
        <v>2204</v>
      </c>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c r="AA499" s="462"/>
      <c r="AB499" s="462"/>
      <c r="AC499" s="462"/>
      <c r="AD499" s="462"/>
      <c r="AE499" s="1"/>
    </row>
    <row r="500" spans="1:41" s="21" customFormat="1" ht="36" customHeight="1">
      <c r="B500" s="7"/>
      <c r="C500" s="507" t="s">
        <v>2106</v>
      </c>
      <c r="D500" s="507"/>
      <c r="E500" s="507"/>
      <c r="F500" s="507"/>
      <c r="G500" s="507"/>
      <c r="H500" s="507"/>
      <c r="I500" s="507"/>
      <c r="J500" s="507"/>
      <c r="K500" s="507"/>
      <c r="L500" s="507"/>
      <c r="M500" s="507"/>
      <c r="N500" s="507"/>
      <c r="O500" s="507"/>
      <c r="P500" s="507"/>
      <c r="Q500" s="507"/>
      <c r="R500" s="507"/>
      <c r="S500" s="507"/>
      <c r="T500" s="507"/>
      <c r="U500" s="507"/>
      <c r="V500" s="507"/>
      <c r="W500" s="507"/>
      <c r="X500" s="507"/>
      <c r="Y500" s="507"/>
      <c r="Z500" s="507"/>
      <c r="AA500" s="507"/>
      <c r="AB500" s="507"/>
      <c r="AC500" s="507"/>
      <c r="AD500" s="507"/>
      <c r="AE500" s="1"/>
    </row>
    <row r="501" spans="1:41" s="21" customFormat="1" ht="24" customHeight="1">
      <c r="B501" s="7"/>
      <c r="C501" s="417" t="s">
        <v>795</v>
      </c>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417"/>
      <c r="AD501" s="417"/>
      <c r="AE501" s="1"/>
      <c r="AF501" t="s">
        <v>7268</v>
      </c>
    </row>
    <row r="502" spans="1:41" s="21" customFormat="1" ht="24" customHeight="1">
      <c r="B502" s="7"/>
      <c r="C502" s="507" t="s">
        <v>2203</v>
      </c>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c r="AA502" s="507"/>
      <c r="AB502" s="507"/>
      <c r="AC502" s="507"/>
      <c r="AD502" s="507"/>
      <c r="AE502" s="1"/>
      <c r="AF502">
        <f>S487</f>
        <v>0</v>
      </c>
      <c r="AG502">
        <f>S488</f>
        <v>0</v>
      </c>
      <c r="AH502">
        <f>S489</f>
        <v>0</v>
      </c>
    </row>
    <row r="503" spans="1:41" s="21" customFormat="1" ht="15" customHeight="1" thickBot="1">
      <c r="A503" s="169"/>
      <c r="B503" s="7"/>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
      <c r="AF503" t="s">
        <v>2311</v>
      </c>
    </row>
    <row r="504" spans="1:41" s="21" customFormat="1" ht="15" customHeight="1" thickBot="1">
      <c r="A504" s="169"/>
      <c r="B504" s="7"/>
      <c r="C504" s="218" t="s">
        <v>797</v>
      </c>
      <c r="D504" s="9"/>
      <c r="E504" s="9"/>
      <c r="F504" s="9"/>
      <c r="G504" s="9"/>
      <c r="H504" s="9"/>
      <c r="I504" s="9"/>
      <c r="J504" s="9"/>
      <c r="K504" s="9"/>
      <c r="L504" s="9"/>
      <c r="M504" s="670" t="str">
        <f>IF(OR(B8="",$C$31&lt;&gt;1),"",B8)</f>
        <v/>
      </c>
      <c r="N504" s="671"/>
      <c r="O504" s="671"/>
      <c r="P504" s="671"/>
      <c r="Q504" s="671"/>
      <c r="R504" s="671"/>
      <c r="S504" s="671"/>
      <c r="T504" s="671"/>
      <c r="U504" s="671"/>
      <c r="V504" s="671"/>
      <c r="W504" s="671"/>
      <c r="X504" s="671"/>
      <c r="Y504" s="671"/>
      <c r="Z504" s="671"/>
      <c r="AA504" s="672"/>
      <c r="AB504" s="9"/>
      <c r="AC504" s="670" t="str">
        <f>IF(OR(N8="",$C$31&lt;&gt;1),"",N8)</f>
        <v/>
      </c>
      <c r="AD504" s="672"/>
      <c r="AE504" s="1"/>
      <c r="AF504">
        <f>IF(AF502&lt;&gt;1,IF(COUNTA(M508:R1082)=0,0,1),0)</f>
        <v>0</v>
      </c>
      <c r="AG504">
        <f>IF(AG502&lt;&gt;1,IF(COUNTA(S508:X1082)=0,0,1),0)</f>
        <v>0</v>
      </c>
      <c r="AH504">
        <f>IF(AH502&lt;&gt;1,IF(COUNTA(Y508:AD1082)=0,0,1),0)</f>
        <v>0</v>
      </c>
    </row>
    <row r="505" spans="1:41" s="21" customFormat="1" ht="15" customHeight="1">
      <c r="A505" s="159"/>
      <c r="B505" s="179"/>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41" s="21" customFormat="1" ht="24" customHeight="1">
      <c r="A506" s="159"/>
      <c r="B506" s="179"/>
      <c r="C506" s="407" t="s">
        <v>798</v>
      </c>
      <c r="D506" s="408"/>
      <c r="E506" s="408"/>
      <c r="F506" s="408"/>
      <c r="G506" s="408"/>
      <c r="H506" s="408"/>
      <c r="I506" s="408"/>
      <c r="J506" s="408"/>
      <c r="K506" s="408"/>
      <c r="L506" s="409"/>
      <c r="M506" s="561" t="s">
        <v>2200</v>
      </c>
      <c r="N506" s="562"/>
      <c r="O506" s="562"/>
      <c r="P506" s="562"/>
      <c r="Q506" s="562"/>
      <c r="R506" s="563"/>
      <c r="S506" s="561" t="s">
        <v>2201</v>
      </c>
      <c r="T506" s="562"/>
      <c r="U506" s="562"/>
      <c r="V506" s="562"/>
      <c r="W506" s="562"/>
      <c r="X506" s="563"/>
      <c r="Y506" s="561" t="s">
        <v>2202</v>
      </c>
      <c r="Z506" s="562"/>
      <c r="AA506" s="562"/>
      <c r="AB506" s="562"/>
      <c r="AC506" s="562"/>
      <c r="AD506" s="563"/>
      <c r="AE506" s="1"/>
    </row>
    <row r="507" spans="1:41" s="21" customFormat="1" ht="15" customHeight="1">
      <c r="A507" s="159"/>
      <c r="B507" s="179"/>
      <c r="C507" s="753" t="s">
        <v>799</v>
      </c>
      <c r="D507" s="754"/>
      <c r="E507" s="754"/>
      <c r="F507" s="755"/>
      <c r="G507" s="753" t="s">
        <v>800</v>
      </c>
      <c r="H507" s="754"/>
      <c r="I507" s="754"/>
      <c r="J507" s="754"/>
      <c r="K507" s="754"/>
      <c r="L507" s="755"/>
      <c r="M507" s="564"/>
      <c r="N507" s="565"/>
      <c r="O507" s="565"/>
      <c r="P507" s="565"/>
      <c r="Q507" s="565"/>
      <c r="R507" s="566"/>
      <c r="S507" s="564"/>
      <c r="T507" s="565"/>
      <c r="U507" s="565"/>
      <c r="V507" s="565"/>
      <c r="W507" s="565"/>
      <c r="X507" s="566"/>
      <c r="Y507" s="564"/>
      <c r="Z507" s="565"/>
      <c r="AA507" s="565"/>
      <c r="AB507" s="565"/>
      <c r="AC507" s="565"/>
      <c r="AD507" s="566"/>
      <c r="AE507" s="1"/>
      <c r="AG507" s="24"/>
      <c r="AH507" s="24" t="s">
        <v>2234</v>
      </c>
      <c r="AI507" s="338" t="s">
        <v>7269</v>
      </c>
      <c r="AJ507" s="338" t="s">
        <v>7270</v>
      </c>
      <c r="AK507" s="183" t="s">
        <v>7271</v>
      </c>
      <c r="AL507" s="24" t="s">
        <v>2233</v>
      </c>
      <c r="AM507" s="183"/>
      <c r="AN507" s="756" t="s">
        <v>7281</v>
      </c>
      <c r="AO507" s="756"/>
    </row>
    <row r="508" spans="1:41" s="21" customFormat="1" ht="15" customHeight="1">
      <c r="A508" s="159"/>
      <c r="B508" s="179"/>
      <c r="C508" s="220" t="s">
        <v>89</v>
      </c>
      <c r="D508" s="567" t="str">
        <f>IF(AO508="No identificado","",IF(AN508="","",AN508))</f>
        <v/>
      </c>
      <c r="E508" s="568"/>
      <c r="F508" s="569"/>
      <c r="G508" s="551" t="str">
        <f>IF(AO508="No identificado","",IF(AO508="","",AO508))</f>
        <v/>
      </c>
      <c r="H508" s="551"/>
      <c r="I508" s="551"/>
      <c r="J508" s="551"/>
      <c r="K508" s="551"/>
      <c r="L508" s="551"/>
      <c r="M508" s="392"/>
      <c r="N508" s="392"/>
      <c r="O508" s="392"/>
      <c r="P508" s="392"/>
      <c r="Q508" s="392"/>
      <c r="R508" s="392"/>
      <c r="S508" s="392"/>
      <c r="T508" s="392"/>
      <c r="U508" s="392"/>
      <c r="V508" s="392"/>
      <c r="W508" s="392"/>
      <c r="X508" s="392"/>
      <c r="Y508" s="392"/>
      <c r="Z508" s="392"/>
      <c r="AA508" s="392"/>
      <c r="AB508" s="392"/>
      <c r="AC508" s="392"/>
      <c r="AD508" s="392"/>
      <c r="AE508" s="1"/>
      <c r="AG508"/>
      <c r="AH508">
        <f>IF(D508="",IF(COUNTA(M508:AD508)=0,0,1),0)</f>
        <v>0</v>
      </c>
      <c r="AI508" s="73">
        <f>IF(S487=1,1,0)</f>
        <v>0</v>
      </c>
      <c r="AJ508" s="73">
        <f>IF(AND(D508&lt;&gt;"",$AI$511&gt;0),1,0)</f>
        <v>0</v>
      </c>
      <c r="AK508">
        <f>IF(S487&lt;&gt;1,1,0)</f>
        <v>1</v>
      </c>
      <c r="AL508">
        <f>IF(OR(D508="",$AK$511=3),0,IF(COUNTA(M508:AD508)&gt;0,0,1))</f>
        <v>0</v>
      </c>
      <c r="AM508"/>
      <c r="AN508" s="364" t="str">
        <f>IF($AC$504="","",IF(HLOOKUP($AC$504,Presentación!$AQ$3:$BV$574,Presentación!AP4)="","",HLOOKUP($AC$504,Presentación!$AQ$3:$BV$574,Presentación!AP4,0)))</f>
        <v/>
      </c>
      <c r="AO508" s="365" t="str">
        <f>IF($AC$504="","",IF(HLOOKUP($AC$504,Presentación!$BZ$3:$DE$574,Presentación!AP4,0)="","",HLOOKUP($AC$504,Presentación!$BZ$3:$DE$574,Presentación!AP4,0)))</f>
        <v/>
      </c>
    </row>
    <row r="509" spans="1:41" s="21" customFormat="1" ht="15" customHeight="1">
      <c r="A509" s="159"/>
      <c r="B509" s="179"/>
      <c r="C509" s="220" t="s">
        <v>90</v>
      </c>
      <c r="D509" s="567" t="str">
        <f t="shared" ref="D509:D572" si="88">IF(AO509="No identificado","",IF(AN509="","",AN509))</f>
        <v/>
      </c>
      <c r="E509" s="568"/>
      <c r="F509" s="569"/>
      <c r="G509" s="551" t="str">
        <f t="shared" ref="G509:G572" si="89">IF(AO509="No identificado","",IF(AO509="","",AO509))</f>
        <v/>
      </c>
      <c r="H509" s="551"/>
      <c r="I509" s="551"/>
      <c r="J509" s="551"/>
      <c r="K509" s="551"/>
      <c r="L509" s="551"/>
      <c r="M509" s="392"/>
      <c r="N509" s="392"/>
      <c r="O509" s="392"/>
      <c r="P509" s="392"/>
      <c r="Q509" s="392"/>
      <c r="R509" s="392"/>
      <c r="S509" s="392"/>
      <c r="T509" s="392"/>
      <c r="U509" s="392"/>
      <c r="V509" s="392"/>
      <c r="W509" s="392"/>
      <c r="X509" s="392"/>
      <c r="Y509" s="392"/>
      <c r="Z509" s="392"/>
      <c r="AA509" s="392"/>
      <c r="AB509" s="392"/>
      <c r="AC509" s="392"/>
      <c r="AD509" s="392"/>
      <c r="AE509" s="1"/>
      <c r="AG509"/>
      <c r="AH509">
        <f t="shared" ref="AH509:AH572" si="90">IF(D509="",IF(COUNTA(M509:AD509)=0,0,1),0)</f>
        <v>0</v>
      </c>
      <c r="AI509" s="73">
        <f t="shared" ref="AI509" si="91">IF(S488=1,1,0)</f>
        <v>0</v>
      </c>
      <c r="AJ509" s="73">
        <f t="shared" ref="AJ509:AJ572" si="92">IF(AND(D509&lt;&gt;"",$AI$511&gt;0),1,0)</f>
        <v>0</v>
      </c>
      <c r="AK509">
        <f t="shared" ref="AK509" si="93">IF(S488&lt;&gt;1,1,0)</f>
        <v>1</v>
      </c>
      <c r="AL509">
        <f t="shared" ref="AL509:AL572" si="94">IF(OR(D509="",$AK$511=3),0,IF(COUNTA(M509:AD509)&gt;0,0,1))</f>
        <v>0</v>
      </c>
      <c r="AN509" s="364" t="str">
        <f>IF($AC$504="","",IF(HLOOKUP($AC$504,Presentación!$AQ$3:$BV$574,Presentación!AP5)="","",HLOOKUP($AC$504,Presentación!$AQ$3:$BV$574,Presentación!AP5,0)))</f>
        <v/>
      </c>
      <c r="AO509" s="365" t="str">
        <f>IF($AC$504="","",IF(HLOOKUP($AC$504,Presentación!$BZ$3:$DE$574,Presentación!AP5,0)="","",HLOOKUP($AC$504,Presentación!$BZ$3:$DE$574,Presentación!AP5,0)))</f>
        <v/>
      </c>
    </row>
    <row r="510" spans="1:41" s="21" customFormat="1" ht="15" customHeight="1">
      <c r="A510" s="159"/>
      <c r="B510" s="179"/>
      <c r="C510" s="220" t="s">
        <v>92</v>
      </c>
      <c r="D510" s="567" t="str">
        <f t="shared" si="88"/>
        <v/>
      </c>
      <c r="E510" s="568"/>
      <c r="F510" s="569"/>
      <c r="G510" s="551" t="str">
        <f t="shared" si="89"/>
        <v/>
      </c>
      <c r="H510" s="551"/>
      <c r="I510" s="551"/>
      <c r="J510" s="551"/>
      <c r="K510" s="551"/>
      <c r="L510" s="551"/>
      <c r="M510" s="392"/>
      <c r="N510" s="392"/>
      <c r="O510" s="392"/>
      <c r="P510" s="392"/>
      <c r="Q510" s="392"/>
      <c r="R510" s="392"/>
      <c r="S510" s="392"/>
      <c r="T510" s="392"/>
      <c r="U510" s="392"/>
      <c r="V510" s="392"/>
      <c r="W510" s="392"/>
      <c r="X510" s="392"/>
      <c r="Y510" s="392"/>
      <c r="Z510" s="392"/>
      <c r="AA510" s="392"/>
      <c r="AB510" s="392"/>
      <c r="AC510" s="392"/>
      <c r="AD510" s="392"/>
      <c r="AE510" s="1"/>
      <c r="AG510"/>
      <c r="AH510">
        <f t="shared" si="90"/>
        <v>0</v>
      </c>
      <c r="AI510" s="73">
        <f>IF(S489=1,1,0)</f>
        <v>0</v>
      </c>
      <c r="AJ510" s="73">
        <f t="shared" si="92"/>
        <v>0</v>
      </c>
      <c r="AK510">
        <f>IF(S489&lt;&gt;1,1,0)</f>
        <v>1</v>
      </c>
      <c r="AL510">
        <f t="shared" si="94"/>
        <v>0</v>
      </c>
      <c r="AN510" s="364" t="str">
        <f>IF($AC$504="","",IF(HLOOKUP($AC$504,Presentación!$AQ$3:$BV$574,Presentación!AP6)="","",HLOOKUP($AC$504,Presentación!$AQ$3:$BV$574,Presentación!AP6,0)))</f>
        <v/>
      </c>
      <c r="AO510" s="365" t="str">
        <f>IF($AC$504="","",IF(HLOOKUP($AC$504,Presentación!$BZ$3:$DE$574,Presentación!AP6,0)="","",HLOOKUP($AC$504,Presentación!$BZ$3:$DE$574,Presentación!AP6,0)))</f>
        <v/>
      </c>
    </row>
    <row r="511" spans="1:41" s="21" customFormat="1" ht="15" customHeight="1">
      <c r="A511" s="159"/>
      <c r="B511" s="179"/>
      <c r="C511" s="220" t="s">
        <v>93</v>
      </c>
      <c r="D511" s="567" t="str">
        <f t="shared" si="88"/>
        <v/>
      </c>
      <c r="E511" s="568"/>
      <c r="F511" s="569"/>
      <c r="G511" s="551" t="str">
        <f t="shared" si="89"/>
        <v/>
      </c>
      <c r="H511" s="551"/>
      <c r="I511" s="551"/>
      <c r="J511" s="551"/>
      <c r="K511" s="551"/>
      <c r="L511" s="551"/>
      <c r="M511" s="392"/>
      <c r="N511" s="392"/>
      <c r="O511" s="392"/>
      <c r="P511" s="392"/>
      <c r="Q511" s="392"/>
      <c r="R511" s="392"/>
      <c r="S511" s="392"/>
      <c r="T511" s="392"/>
      <c r="U511" s="392"/>
      <c r="V511" s="392"/>
      <c r="W511" s="392"/>
      <c r="X511" s="392"/>
      <c r="Y511" s="392"/>
      <c r="Z511" s="392"/>
      <c r="AA511" s="392"/>
      <c r="AB511" s="392"/>
      <c r="AC511" s="392"/>
      <c r="AD511" s="392"/>
      <c r="AE511" s="1"/>
      <c r="AG511"/>
      <c r="AH511">
        <f t="shared" si="90"/>
        <v>0</v>
      </c>
      <c r="AI511" s="73">
        <f>SUM(AI508:AI510)</f>
        <v>0</v>
      </c>
      <c r="AJ511" s="73">
        <f t="shared" si="92"/>
        <v>0</v>
      </c>
      <c r="AK511" s="172">
        <f>SUM(AK508:AK510)</f>
        <v>3</v>
      </c>
      <c r="AL511">
        <f t="shared" si="94"/>
        <v>0</v>
      </c>
      <c r="AN511" s="364" t="str">
        <f>IF($AC$504="","",IF(HLOOKUP($AC$504,Presentación!$AQ$3:$BV$574,Presentación!AP7)="","",HLOOKUP($AC$504,Presentación!$AQ$3:$BV$574,Presentación!AP7,0)))</f>
        <v/>
      </c>
      <c r="AO511" s="365" t="str">
        <f>IF($AC$504="","",IF(HLOOKUP($AC$504,Presentación!$BZ$3:$DE$574,Presentación!AP7,0)="","",HLOOKUP($AC$504,Presentación!$BZ$3:$DE$574,Presentación!AP7,0)))</f>
        <v/>
      </c>
    </row>
    <row r="512" spans="1:41" s="21" customFormat="1" ht="15" customHeight="1">
      <c r="A512" s="159"/>
      <c r="B512" s="179"/>
      <c r="C512" s="220" t="s">
        <v>95</v>
      </c>
      <c r="D512" s="567" t="str">
        <f t="shared" si="88"/>
        <v/>
      </c>
      <c r="E512" s="568"/>
      <c r="F512" s="569"/>
      <c r="G512" s="551" t="str">
        <f t="shared" si="89"/>
        <v/>
      </c>
      <c r="H512" s="551"/>
      <c r="I512" s="551"/>
      <c r="J512" s="551"/>
      <c r="K512" s="551"/>
      <c r="L512" s="551"/>
      <c r="M512" s="392"/>
      <c r="N512" s="392"/>
      <c r="O512" s="392"/>
      <c r="P512" s="392"/>
      <c r="Q512" s="392"/>
      <c r="R512" s="392"/>
      <c r="S512" s="392"/>
      <c r="T512" s="392"/>
      <c r="U512" s="392"/>
      <c r="V512" s="392"/>
      <c r="W512" s="392"/>
      <c r="X512" s="392"/>
      <c r="Y512" s="392"/>
      <c r="Z512" s="392"/>
      <c r="AA512" s="392"/>
      <c r="AB512" s="392"/>
      <c r="AC512" s="392"/>
      <c r="AD512" s="392"/>
      <c r="AE512" s="1"/>
      <c r="AG512"/>
      <c r="AH512">
        <f t="shared" si="90"/>
        <v>0</v>
      </c>
      <c r="AI512" s="339"/>
      <c r="AJ512" s="73">
        <f t="shared" si="92"/>
        <v>0</v>
      </c>
      <c r="AL512">
        <f t="shared" si="94"/>
        <v>0</v>
      </c>
      <c r="AN512" s="364" t="str">
        <f>IF($AC$504="","",IF(HLOOKUP($AC$504,Presentación!$AQ$3:$BV$574,Presentación!AP8)="","",HLOOKUP($AC$504,Presentación!$AQ$3:$BV$574,Presentación!AP8,0)))</f>
        <v/>
      </c>
      <c r="AO512" s="365" t="str">
        <f>IF($AC$504="","",IF(HLOOKUP($AC$504,Presentación!$BZ$3:$DE$574,Presentación!AP8,0)="","",HLOOKUP($AC$504,Presentación!$BZ$3:$DE$574,Presentación!AP8,0)))</f>
        <v/>
      </c>
    </row>
    <row r="513" spans="1:41" s="21" customFormat="1" ht="15" customHeight="1">
      <c r="A513" s="159"/>
      <c r="B513" s="179"/>
      <c r="C513" s="220" t="s">
        <v>97</v>
      </c>
      <c r="D513" s="567" t="str">
        <f t="shared" si="88"/>
        <v/>
      </c>
      <c r="E513" s="568"/>
      <c r="F513" s="569"/>
      <c r="G513" s="551" t="str">
        <f t="shared" si="89"/>
        <v/>
      </c>
      <c r="H513" s="551"/>
      <c r="I513" s="551"/>
      <c r="J513" s="551"/>
      <c r="K513" s="551"/>
      <c r="L513" s="551"/>
      <c r="M513" s="392"/>
      <c r="N513" s="392"/>
      <c r="O513" s="392"/>
      <c r="P513" s="392"/>
      <c r="Q513" s="392"/>
      <c r="R513" s="392"/>
      <c r="S513" s="392"/>
      <c r="T513" s="392"/>
      <c r="U513" s="392"/>
      <c r="V513" s="392"/>
      <c r="W513" s="392"/>
      <c r="X513" s="392"/>
      <c r="Y513" s="392"/>
      <c r="Z513" s="392"/>
      <c r="AA513" s="392"/>
      <c r="AB513" s="392"/>
      <c r="AC513" s="392"/>
      <c r="AD513" s="392"/>
      <c r="AE513" s="1"/>
      <c r="AG513"/>
      <c r="AH513">
        <f t="shared" si="90"/>
        <v>0</v>
      </c>
      <c r="AI513" s="339"/>
      <c r="AJ513" s="73">
        <f t="shared" si="92"/>
        <v>0</v>
      </c>
      <c r="AL513">
        <f t="shared" si="94"/>
        <v>0</v>
      </c>
      <c r="AN513" s="364" t="str">
        <f>IF($AC$504="","",IF(HLOOKUP($AC$504,Presentación!$AQ$3:$BV$574,Presentación!AP9)="","",HLOOKUP($AC$504,Presentación!$AQ$3:$BV$574,Presentación!AP9,0)))</f>
        <v/>
      </c>
      <c r="AO513" s="365" t="str">
        <f>IF($AC$504="","",IF(HLOOKUP($AC$504,Presentación!$BZ$3:$DE$574,Presentación!AP9,0)="","",HLOOKUP($AC$504,Presentación!$BZ$3:$DE$574,Presentación!AP9,0)))</f>
        <v/>
      </c>
    </row>
    <row r="514" spans="1:41" s="21" customFormat="1" ht="15" customHeight="1">
      <c r="A514" s="159"/>
      <c r="B514" s="179"/>
      <c r="C514" s="220" t="s">
        <v>99</v>
      </c>
      <c r="D514" s="567" t="str">
        <f t="shared" si="88"/>
        <v/>
      </c>
      <c r="E514" s="568"/>
      <c r="F514" s="569"/>
      <c r="G514" s="551" t="str">
        <f t="shared" si="89"/>
        <v/>
      </c>
      <c r="H514" s="551"/>
      <c r="I514" s="551"/>
      <c r="J514" s="551"/>
      <c r="K514" s="551"/>
      <c r="L514" s="551"/>
      <c r="M514" s="392"/>
      <c r="N514" s="392"/>
      <c r="O514" s="392"/>
      <c r="P514" s="392"/>
      <c r="Q514" s="392"/>
      <c r="R514" s="392"/>
      <c r="S514" s="392"/>
      <c r="T514" s="392"/>
      <c r="U514" s="392"/>
      <c r="V514" s="392"/>
      <c r="W514" s="392"/>
      <c r="X514" s="392"/>
      <c r="Y514" s="392"/>
      <c r="Z514" s="392"/>
      <c r="AA514" s="392"/>
      <c r="AB514" s="392"/>
      <c r="AC514" s="392"/>
      <c r="AD514" s="392"/>
      <c r="AE514" s="1"/>
      <c r="AG514"/>
      <c r="AH514">
        <f t="shared" si="90"/>
        <v>0</v>
      </c>
      <c r="AI514" s="339"/>
      <c r="AJ514" s="73">
        <f t="shared" si="92"/>
        <v>0</v>
      </c>
      <c r="AL514">
        <f t="shared" si="94"/>
        <v>0</v>
      </c>
      <c r="AN514" s="364" t="str">
        <f>IF($AC$504="","",IF(HLOOKUP($AC$504,Presentación!$AQ$3:$BV$574,Presentación!AP10)="","",HLOOKUP($AC$504,Presentación!$AQ$3:$BV$574,Presentación!AP10,0)))</f>
        <v/>
      </c>
      <c r="AO514" s="365" t="str">
        <f>IF($AC$504="","",IF(HLOOKUP($AC$504,Presentación!$BZ$3:$DE$574,Presentación!AP10,0)="","",HLOOKUP($AC$504,Presentación!$BZ$3:$DE$574,Presentación!AP10,0)))</f>
        <v/>
      </c>
    </row>
    <row r="515" spans="1:41" s="21" customFormat="1" ht="15" customHeight="1">
      <c r="A515" s="159"/>
      <c r="B515" s="179"/>
      <c r="C515" s="220" t="s">
        <v>101</v>
      </c>
      <c r="D515" s="567" t="str">
        <f t="shared" si="88"/>
        <v/>
      </c>
      <c r="E515" s="568"/>
      <c r="F515" s="569"/>
      <c r="G515" s="551" t="str">
        <f t="shared" si="89"/>
        <v/>
      </c>
      <c r="H515" s="551"/>
      <c r="I515" s="551"/>
      <c r="J515" s="551"/>
      <c r="K515" s="551"/>
      <c r="L515" s="551"/>
      <c r="M515" s="392"/>
      <c r="N515" s="392"/>
      <c r="O515" s="392"/>
      <c r="P515" s="392"/>
      <c r="Q515" s="392"/>
      <c r="R515" s="392"/>
      <c r="S515" s="392"/>
      <c r="T515" s="392"/>
      <c r="U515" s="392"/>
      <c r="V515" s="392"/>
      <c r="W515" s="392"/>
      <c r="X515" s="392"/>
      <c r="Y515" s="392"/>
      <c r="Z515" s="392"/>
      <c r="AA515" s="392"/>
      <c r="AB515" s="392"/>
      <c r="AC515" s="392"/>
      <c r="AD515" s="392"/>
      <c r="AE515" s="1"/>
      <c r="AG515"/>
      <c r="AH515">
        <f t="shared" si="90"/>
        <v>0</v>
      </c>
      <c r="AI515" s="339"/>
      <c r="AJ515" s="73">
        <f t="shared" si="92"/>
        <v>0</v>
      </c>
      <c r="AL515">
        <f t="shared" si="94"/>
        <v>0</v>
      </c>
      <c r="AN515" s="364" t="str">
        <f>IF($AC$504="","",IF(HLOOKUP($AC$504,Presentación!$AQ$3:$BV$574,Presentación!AP11)="","",HLOOKUP($AC$504,Presentación!$AQ$3:$BV$574,Presentación!AP11,0)))</f>
        <v/>
      </c>
      <c r="AO515" s="365" t="str">
        <f>IF($AC$504="","",IF(HLOOKUP($AC$504,Presentación!$BZ$3:$DE$574,Presentación!AP11,0)="","",HLOOKUP($AC$504,Presentación!$BZ$3:$DE$574,Presentación!AP11,0)))</f>
        <v/>
      </c>
    </row>
    <row r="516" spans="1:41" s="21" customFormat="1" ht="15" customHeight="1">
      <c r="A516" s="159"/>
      <c r="B516" s="179"/>
      <c r="C516" s="220" t="s">
        <v>103</v>
      </c>
      <c r="D516" s="567" t="str">
        <f t="shared" si="88"/>
        <v/>
      </c>
      <c r="E516" s="568"/>
      <c r="F516" s="569"/>
      <c r="G516" s="551" t="str">
        <f t="shared" si="89"/>
        <v/>
      </c>
      <c r="H516" s="551"/>
      <c r="I516" s="551"/>
      <c r="J516" s="551"/>
      <c r="K516" s="551"/>
      <c r="L516" s="551"/>
      <c r="M516" s="392"/>
      <c r="N516" s="392"/>
      <c r="O516" s="392"/>
      <c r="P516" s="392"/>
      <c r="Q516" s="392"/>
      <c r="R516" s="392"/>
      <c r="S516" s="392"/>
      <c r="T516" s="392"/>
      <c r="U516" s="392"/>
      <c r="V516" s="392"/>
      <c r="W516" s="392"/>
      <c r="X516" s="392"/>
      <c r="Y516" s="392"/>
      <c r="Z516" s="392"/>
      <c r="AA516" s="392"/>
      <c r="AB516" s="392"/>
      <c r="AC516" s="392"/>
      <c r="AD516" s="392"/>
      <c r="AE516" s="1"/>
      <c r="AG516"/>
      <c r="AH516">
        <f t="shared" si="90"/>
        <v>0</v>
      </c>
      <c r="AI516" s="339"/>
      <c r="AJ516" s="73">
        <f t="shared" si="92"/>
        <v>0</v>
      </c>
      <c r="AL516">
        <f t="shared" si="94"/>
        <v>0</v>
      </c>
      <c r="AN516" s="364" t="str">
        <f>IF($AC$504="","",IF(HLOOKUP($AC$504,Presentación!$AQ$3:$BV$574,Presentación!AP12)="","",HLOOKUP($AC$504,Presentación!$AQ$3:$BV$574,Presentación!AP12,0)))</f>
        <v/>
      </c>
      <c r="AO516" s="365" t="str">
        <f>IF($AC$504="","",IF(HLOOKUP($AC$504,Presentación!$BZ$3:$DE$574,Presentación!AP12,0)="","",HLOOKUP($AC$504,Presentación!$BZ$3:$DE$574,Presentación!AP12,0)))</f>
        <v/>
      </c>
    </row>
    <row r="517" spans="1:41" s="21" customFormat="1" ht="15" customHeight="1">
      <c r="A517" s="159"/>
      <c r="B517" s="179"/>
      <c r="C517" s="220" t="s">
        <v>105</v>
      </c>
      <c r="D517" s="567" t="str">
        <f t="shared" si="88"/>
        <v/>
      </c>
      <c r="E517" s="568"/>
      <c r="F517" s="569"/>
      <c r="G517" s="551" t="str">
        <f t="shared" si="89"/>
        <v/>
      </c>
      <c r="H517" s="551"/>
      <c r="I517" s="551"/>
      <c r="J517" s="551"/>
      <c r="K517" s="551"/>
      <c r="L517" s="551"/>
      <c r="M517" s="392"/>
      <c r="N517" s="392"/>
      <c r="O517" s="392"/>
      <c r="P517" s="392"/>
      <c r="Q517" s="392"/>
      <c r="R517" s="392"/>
      <c r="S517" s="392"/>
      <c r="T517" s="392"/>
      <c r="U517" s="392"/>
      <c r="V517" s="392"/>
      <c r="W517" s="392"/>
      <c r="X517" s="392"/>
      <c r="Y517" s="392"/>
      <c r="Z517" s="392"/>
      <c r="AA517" s="392"/>
      <c r="AB517" s="392"/>
      <c r="AC517" s="392"/>
      <c r="AD517" s="392"/>
      <c r="AE517" s="1"/>
      <c r="AG517"/>
      <c r="AH517">
        <f t="shared" si="90"/>
        <v>0</v>
      </c>
      <c r="AI517" s="339"/>
      <c r="AJ517" s="73">
        <f t="shared" si="92"/>
        <v>0</v>
      </c>
      <c r="AL517">
        <f t="shared" si="94"/>
        <v>0</v>
      </c>
      <c r="AN517" s="364" t="str">
        <f>IF($AC$504="","",IF(HLOOKUP($AC$504,Presentación!$AQ$3:$BV$574,Presentación!AP13)="","",HLOOKUP($AC$504,Presentación!$AQ$3:$BV$574,Presentación!AP13,0)))</f>
        <v/>
      </c>
      <c r="AO517" s="365" t="str">
        <f>IF($AC$504="","",IF(HLOOKUP($AC$504,Presentación!$BZ$3:$DE$574,Presentación!AP13,0)="","",HLOOKUP($AC$504,Presentación!$BZ$3:$DE$574,Presentación!AP13,0)))</f>
        <v/>
      </c>
    </row>
    <row r="518" spans="1:41" s="21" customFormat="1" ht="15" customHeight="1">
      <c r="A518" s="159"/>
      <c r="B518" s="179"/>
      <c r="C518" s="220" t="s">
        <v>107</v>
      </c>
      <c r="D518" s="567" t="str">
        <f t="shared" si="88"/>
        <v/>
      </c>
      <c r="E518" s="568"/>
      <c r="F518" s="569"/>
      <c r="G518" s="551" t="str">
        <f t="shared" si="89"/>
        <v/>
      </c>
      <c r="H518" s="551"/>
      <c r="I518" s="551"/>
      <c r="J518" s="551"/>
      <c r="K518" s="551"/>
      <c r="L518" s="551"/>
      <c r="M518" s="392"/>
      <c r="N518" s="392"/>
      <c r="O518" s="392"/>
      <c r="P518" s="392"/>
      <c r="Q518" s="392"/>
      <c r="R518" s="392"/>
      <c r="S518" s="392"/>
      <c r="T518" s="392"/>
      <c r="U518" s="392"/>
      <c r="V518" s="392"/>
      <c r="W518" s="392"/>
      <c r="X518" s="392"/>
      <c r="Y518" s="392"/>
      <c r="Z518" s="392"/>
      <c r="AA518" s="392"/>
      <c r="AB518" s="392"/>
      <c r="AC518" s="392"/>
      <c r="AD518" s="392"/>
      <c r="AE518" s="1"/>
      <c r="AG518"/>
      <c r="AH518">
        <f t="shared" si="90"/>
        <v>0</v>
      </c>
      <c r="AI518" s="339"/>
      <c r="AJ518" s="73">
        <f t="shared" si="92"/>
        <v>0</v>
      </c>
      <c r="AL518">
        <f t="shared" si="94"/>
        <v>0</v>
      </c>
      <c r="AN518" s="364" t="str">
        <f>IF($AC$504="","",IF(HLOOKUP($AC$504,Presentación!$AQ$3:$BV$574,Presentación!AP14)="","",HLOOKUP($AC$504,Presentación!$AQ$3:$BV$574,Presentación!AP14,0)))</f>
        <v/>
      </c>
      <c r="AO518" s="365" t="str">
        <f>IF($AC$504="","",IF(HLOOKUP($AC$504,Presentación!$BZ$3:$DE$574,Presentación!AP14,0)="","",HLOOKUP($AC$504,Presentación!$BZ$3:$DE$574,Presentación!AP14,0)))</f>
        <v/>
      </c>
    </row>
    <row r="519" spans="1:41" s="21" customFormat="1" ht="15" customHeight="1">
      <c r="A519" s="159"/>
      <c r="B519" s="179"/>
      <c r="C519" s="220" t="s">
        <v>108</v>
      </c>
      <c r="D519" s="567" t="str">
        <f t="shared" si="88"/>
        <v/>
      </c>
      <c r="E519" s="568"/>
      <c r="F519" s="569"/>
      <c r="G519" s="551" t="str">
        <f t="shared" si="89"/>
        <v/>
      </c>
      <c r="H519" s="551"/>
      <c r="I519" s="551"/>
      <c r="J519" s="551"/>
      <c r="K519" s="551"/>
      <c r="L519" s="551"/>
      <c r="M519" s="392"/>
      <c r="N519" s="392"/>
      <c r="O519" s="392"/>
      <c r="P519" s="392"/>
      <c r="Q519" s="392"/>
      <c r="R519" s="392"/>
      <c r="S519" s="392"/>
      <c r="T519" s="392"/>
      <c r="U519" s="392"/>
      <c r="V519" s="392"/>
      <c r="W519" s="392"/>
      <c r="X519" s="392"/>
      <c r="Y519" s="392"/>
      <c r="Z519" s="392"/>
      <c r="AA519" s="392"/>
      <c r="AB519" s="392"/>
      <c r="AC519" s="392"/>
      <c r="AD519" s="392"/>
      <c r="AE519" s="1"/>
      <c r="AG519"/>
      <c r="AH519">
        <f t="shared" si="90"/>
        <v>0</v>
      </c>
      <c r="AI519" s="339"/>
      <c r="AJ519" s="73">
        <f t="shared" si="92"/>
        <v>0</v>
      </c>
      <c r="AL519">
        <f t="shared" si="94"/>
        <v>0</v>
      </c>
      <c r="AN519" s="364" t="str">
        <f>IF($AC$504="","",IF(HLOOKUP($AC$504,Presentación!$AQ$3:$BV$574,Presentación!AP15)="","",HLOOKUP($AC$504,Presentación!$AQ$3:$BV$574,Presentación!AP15,0)))</f>
        <v/>
      </c>
      <c r="AO519" s="365" t="str">
        <f>IF($AC$504="","",IF(HLOOKUP($AC$504,Presentación!$BZ$3:$DE$574,Presentación!AP15,0)="","",HLOOKUP($AC$504,Presentación!$BZ$3:$DE$574,Presentación!AP15,0)))</f>
        <v/>
      </c>
    </row>
    <row r="520" spans="1:41" s="21" customFormat="1" ht="15" customHeight="1">
      <c r="A520" s="159"/>
      <c r="B520" s="179"/>
      <c r="C520" s="220" t="s">
        <v>109</v>
      </c>
      <c r="D520" s="567" t="str">
        <f t="shared" si="88"/>
        <v/>
      </c>
      <c r="E520" s="568"/>
      <c r="F520" s="569"/>
      <c r="G520" s="551" t="str">
        <f t="shared" si="89"/>
        <v/>
      </c>
      <c r="H520" s="551"/>
      <c r="I520" s="551"/>
      <c r="J520" s="551"/>
      <c r="K520" s="551"/>
      <c r="L520" s="551"/>
      <c r="M520" s="392"/>
      <c r="N520" s="392"/>
      <c r="O520" s="392"/>
      <c r="P520" s="392"/>
      <c r="Q520" s="392"/>
      <c r="R520" s="392"/>
      <c r="S520" s="392"/>
      <c r="T520" s="392"/>
      <c r="U520" s="392"/>
      <c r="V520" s="392"/>
      <c r="W520" s="392"/>
      <c r="X520" s="392"/>
      <c r="Y520" s="392"/>
      <c r="Z520" s="392"/>
      <c r="AA520" s="392"/>
      <c r="AB520" s="392"/>
      <c r="AC520" s="392"/>
      <c r="AD520" s="392"/>
      <c r="AE520" s="1"/>
      <c r="AG520"/>
      <c r="AH520">
        <f t="shared" si="90"/>
        <v>0</v>
      </c>
      <c r="AI520" s="339"/>
      <c r="AJ520" s="73">
        <f t="shared" si="92"/>
        <v>0</v>
      </c>
      <c r="AL520">
        <f t="shared" si="94"/>
        <v>0</v>
      </c>
      <c r="AN520" s="364" t="str">
        <f>IF($AC$504="","",IF(HLOOKUP($AC$504,Presentación!$AQ$3:$BV$574,Presentación!AP16)="","",HLOOKUP($AC$504,Presentación!$AQ$3:$BV$574,Presentación!AP16,0)))</f>
        <v/>
      </c>
      <c r="AO520" s="365" t="str">
        <f>IF($AC$504="","",IF(HLOOKUP($AC$504,Presentación!$BZ$3:$DE$574,Presentación!AP16,0)="","",HLOOKUP($AC$504,Presentación!$BZ$3:$DE$574,Presentación!AP16,0)))</f>
        <v/>
      </c>
    </row>
    <row r="521" spans="1:41" s="21" customFormat="1" ht="15" customHeight="1">
      <c r="A521" s="159"/>
      <c r="B521" s="179"/>
      <c r="C521" s="220" t="s">
        <v>110</v>
      </c>
      <c r="D521" s="567" t="str">
        <f t="shared" si="88"/>
        <v/>
      </c>
      <c r="E521" s="568"/>
      <c r="F521" s="569"/>
      <c r="G521" s="551" t="str">
        <f t="shared" si="89"/>
        <v/>
      </c>
      <c r="H521" s="551"/>
      <c r="I521" s="551"/>
      <c r="J521" s="551"/>
      <c r="K521" s="551"/>
      <c r="L521" s="551"/>
      <c r="M521" s="392"/>
      <c r="N521" s="392"/>
      <c r="O521" s="392"/>
      <c r="P521" s="392"/>
      <c r="Q521" s="392"/>
      <c r="R521" s="392"/>
      <c r="S521" s="392"/>
      <c r="T521" s="392"/>
      <c r="U521" s="392"/>
      <c r="V521" s="392"/>
      <c r="W521" s="392"/>
      <c r="X521" s="392"/>
      <c r="Y521" s="392"/>
      <c r="Z521" s="392"/>
      <c r="AA521" s="392"/>
      <c r="AB521" s="392"/>
      <c r="AC521" s="392"/>
      <c r="AD521" s="392"/>
      <c r="AE521" s="1"/>
      <c r="AG521"/>
      <c r="AH521">
        <f t="shared" si="90"/>
        <v>0</v>
      </c>
      <c r="AI521" s="339"/>
      <c r="AJ521" s="73">
        <f t="shared" si="92"/>
        <v>0</v>
      </c>
      <c r="AL521">
        <f t="shared" si="94"/>
        <v>0</v>
      </c>
      <c r="AN521" s="364" t="str">
        <f>IF($AC$504="","",IF(HLOOKUP($AC$504,Presentación!$AQ$3:$BV$574,Presentación!AP17)="","",HLOOKUP($AC$504,Presentación!$AQ$3:$BV$574,Presentación!AP17,0)))</f>
        <v/>
      </c>
      <c r="AO521" s="365" t="str">
        <f>IF($AC$504="","",IF(HLOOKUP($AC$504,Presentación!$BZ$3:$DE$574,Presentación!AP17,0)="","",HLOOKUP($AC$504,Presentación!$BZ$3:$DE$574,Presentación!AP17,0)))</f>
        <v/>
      </c>
    </row>
    <row r="522" spans="1:41" s="21" customFormat="1" ht="15" customHeight="1">
      <c r="A522" s="159"/>
      <c r="B522" s="179"/>
      <c r="C522" s="220" t="s">
        <v>111</v>
      </c>
      <c r="D522" s="567" t="str">
        <f t="shared" si="88"/>
        <v/>
      </c>
      <c r="E522" s="568"/>
      <c r="F522" s="569"/>
      <c r="G522" s="551" t="str">
        <f t="shared" si="89"/>
        <v/>
      </c>
      <c r="H522" s="551"/>
      <c r="I522" s="551"/>
      <c r="J522" s="551"/>
      <c r="K522" s="551"/>
      <c r="L522" s="551"/>
      <c r="M522" s="392"/>
      <c r="N522" s="392"/>
      <c r="O522" s="392"/>
      <c r="P522" s="392"/>
      <c r="Q522" s="392"/>
      <c r="R522" s="392"/>
      <c r="S522" s="392"/>
      <c r="T522" s="392"/>
      <c r="U522" s="392"/>
      <c r="V522" s="392"/>
      <c r="W522" s="392"/>
      <c r="X522" s="392"/>
      <c r="Y522" s="392"/>
      <c r="Z522" s="392"/>
      <c r="AA522" s="392"/>
      <c r="AB522" s="392"/>
      <c r="AC522" s="392"/>
      <c r="AD522" s="392"/>
      <c r="AE522" s="1"/>
      <c r="AG522"/>
      <c r="AH522">
        <f t="shared" si="90"/>
        <v>0</v>
      </c>
      <c r="AI522" s="339"/>
      <c r="AJ522" s="73">
        <f t="shared" si="92"/>
        <v>0</v>
      </c>
      <c r="AL522">
        <f t="shared" si="94"/>
        <v>0</v>
      </c>
      <c r="AN522" s="364" t="str">
        <f>IF($AC$504="","",IF(HLOOKUP($AC$504,Presentación!$AQ$3:$BV$574,Presentación!AP18)="","",HLOOKUP($AC$504,Presentación!$AQ$3:$BV$574,Presentación!AP18,0)))</f>
        <v/>
      </c>
      <c r="AO522" s="365" t="str">
        <f>IF($AC$504="","",IF(HLOOKUP($AC$504,Presentación!$BZ$3:$DE$574,Presentación!AP18,0)="","",HLOOKUP($AC$504,Presentación!$BZ$3:$DE$574,Presentación!AP18,0)))</f>
        <v/>
      </c>
    </row>
    <row r="523" spans="1:41" s="21" customFormat="1" ht="15" customHeight="1">
      <c r="A523" s="159"/>
      <c r="B523" s="179"/>
      <c r="C523" s="220" t="s">
        <v>112</v>
      </c>
      <c r="D523" s="567" t="str">
        <f t="shared" si="88"/>
        <v/>
      </c>
      <c r="E523" s="568"/>
      <c r="F523" s="569"/>
      <c r="G523" s="551" t="str">
        <f t="shared" si="89"/>
        <v/>
      </c>
      <c r="H523" s="551"/>
      <c r="I523" s="551"/>
      <c r="J523" s="551"/>
      <c r="K523" s="551"/>
      <c r="L523" s="551"/>
      <c r="M523" s="392"/>
      <c r="N523" s="392"/>
      <c r="O523" s="392"/>
      <c r="P523" s="392"/>
      <c r="Q523" s="392"/>
      <c r="R523" s="392"/>
      <c r="S523" s="392"/>
      <c r="T523" s="392"/>
      <c r="U523" s="392"/>
      <c r="V523" s="392"/>
      <c r="W523" s="392"/>
      <c r="X523" s="392"/>
      <c r="Y523" s="392"/>
      <c r="Z523" s="392"/>
      <c r="AA523" s="392"/>
      <c r="AB523" s="392"/>
      <c r="AC523" s="392"/>
      <c r="AD523" s="392"/>
      <c r="AE523" s="1"/>
      <c r="AG523"/>
      <c r="AH523">
        <f t="shared" si="90"/>
        <v>0</v>
      </c>
      <c r="AI523" s="339"/>
      <c r="AJ523" s="73">
        <f t="shared" si="92"/>
        <v>0</v>
      </c>
      <c r="AL523">
        <f t="shared" si="94"/>
        <v>0</v>
      </c>
      <c r="AN523" s="364" t="str">
        <f>IF($AC$504="","",IF(HLOOKUP($AC$504,Presentación!$AQ$3:$BV$574,Presentación!AP19)="","",HLOOKUP($AC$504,Presentación!$AQ$3:$BV$574,Presentación!AP19,0)))</f>
        <v/>
      </c>
      <c r="AO523" s="365" t="str">
        <f>IF($AC$504="","",IF(HLOOKUP($AC$504,Presentación!$BZ$3:$DE$574,Presentación!AP19,0)="","",HLOOKUP($AC$504,Presentación!$BZ$3:$DE$574,Presentación!AP19,0)))</f>
        <v/>
      </c>
    </row>
    <row r="524" spans="1:41" s="21" customFormat="1" ht="15" customHeight="1">
      <c r="A524" s="159"/>
      <c r="B524" s="179"/>
      <c r="C524" s="220" t="s">
        <v>113</v>
      </c>
      <c r="D524" s="567" t="str">
        <f t="shared" si="88"/>
        <v/>
      </c>
      <c r="E524" s="568"/>
      <c r="F524" s="569"/>
      <c r="G524" s="551" t="str">
        <f t="shared" si="89"/>
        <v/>
      </c>
      <c r="H524" s="551"/>
      <c r="I524" s="551"/>
      <c r="J524" s="551"/>
      <c r="K524" s="551"/>
      <c r="L524" s="551"/>
      <c r="M524" s="392"/>
      <c r="N524" s="392"/>
      <c r="O524" s="392"/>
      <c r="P524" s="392"/>
      <c r="Q524" s="392"/>
      <c r="R524" s="392"/>
      <c r="S524" s="392"/>
      <c r="T524" s="392"/>
      <c r="U524" s="392"/>
      <c r="V524" s="392"/>
      <c r="W524" s="392"/>
      <c r="X524" s="392"/>
      <c r="Y524" s="392"/>
      <c r="Z524" s="392"/>
      <c r="AA524" s="392"/>
      <c r="AB524" s="392"/>
      <c r="AC524" s="392"/>
      <c r="AD524" s="392"/>
      <c r="AE524" s="1"/>
      <c r="AG524"/>
      <c r="AH524">
        <f t="shared" si="90"/>
        <v>0</v>
      </c>
      <c r="AI524" s="339"/>
      <c r="AJ524" s="73">
        <f t="shared" si="92"/>
        <v>0</v>
      </c>
      <c r="AL524">
        <f t="shared" si="94"/>
        <v>0</v>
      </c>
      <c r="AN524" s="364" t="str">
        <f>IF($AC$504="","",IF(HLOOKUP($AC$504,Presentación!$AQ$3:$BV$574,Presentación!AP20)="","",HLOOKUP($AC$504,Presentación!$AQ$3:$BV$574,Presentación!AP20,0)))</f>
        <v/>
      </c>
      <c r="AO524" s="365" t="str">
        <f>IF($AC$504="","",IF(HLOOKUP($AC$504,Presentación!$BZ$3:$DE$574,Presentación!AP20,0)="","",HLOOKUP($AC$504,Presentación!$BZ$3:$DE$574,Presentación!AP20,0)))</f>
        <v/>
      </c>
    </row>
    <row r="525" spans="1:41" s="21" customFormat="1" ht="15" customHeight="1">
      <c r="A525" s="159"/>
      <c r="B525" s="179"/>
      <c r="C525" s="220" t="s">
        <v>114</v>
      </c>
      <c r="D525" s="567" t="str">
        <f t="shared" si="88"/>
        <v/>
      </c>
      <c r="E525" s="568"/>
      <c r="F525" s="569"/>
      <c r="G525" s="551" t="str">
        <f t="shared" si="89"/>
        <v/>
      </c>
      <c r="H525" s="551"/>
      <c r="I525" s="551"/>
      <c r="J525" s="551"/>
      <c r="K525" s="551"/>
      <c r="L525" s="551"/>
      <c r="M525" s="392"/>
      <c r="N525" s="392"/>
      <c r="O525" s="392"/>
      <c r="P525" s="392"/>
      <c r="Q525" s="392"/>
      <c r="R525" s="392"/>
      <c r="S525" s="392"/>
      <c r="T525" s="392"/>
      <c r="U525" s="392"/>
      <c r="V525" s="392"/>
      <c r="W525" s="392"/>
      <c r="X525" s="392"/>
      <c r="Y525" s="392"/>
      <c r="Z525" s="392"/>
      <c r="AA525" s="392"/>
      <c r="AB525" s="392"/>
      <c r="AC525" s="392"/>
      <c r="AD525" s="392"/>
      <c r="AE525" s="1"/>
      <c r="AG525"/>
      <c r="AH525">
        <f t="shared" si="90"/>
        <v>0</v>
      </c>
      <c r="AI525" s="339"/>
      <c r="AJ525" s="73">
        <f t="shared" si="92"/>
        <v>0</v>
      </c>
      <c r="AL525">
        <f t="shared" si="94"/>
        <v>0</v>
      </c>
      <c r="AN525" s="364" t="str">
        <f>IF($AC$504="","",IF(HLOOKUP($AC$504,Presentación!$AQ$3:$BV$574,Presentación!AP21)="","",HLOOKUP($AC$504,Presentación!$AQ$3:$BV$574,Presentación!AP21,0)))</f>
        <v/>
      </c>
      <c r="AO525" s="365" t="str">
        <f>IF($AC$504="","",IF(HLOOKUP($AC$504,Presentación!$BZ$3:$DE$574,Presentación!AP21,0)="","",HLOOKUP($AC$504,Presentación!$BZ$3:$DE$574,Presentación!AP21,0)))</f>
        <v/>
      </c>
    </row>
    <row r="526" spans="1:41" s="21" customFormat="1" ht="15" customHeight="1">
      <c r="A526" s="159"/>
      <c r="B526" s="179"/>
      <c r="C526" s="220" t="s">
        <v>115</v>
      </c>
      <c r="D526" s="567" t="str">
        <f t="shared" si="88"/>
        <v/>
      </c>
      <c r="E526" s="568"/>
      <c r="F526" s="569"/>
      <c r="G526" s="551" t="str">
        <f t="shared" si="89"/>
        <v/>
      </c>
      <c r="H526" s="551"/>
      <c r="I526" s="551"/>
      <c r="J526" s="551"/>
      <c r="K526" s="551"/>
      <c r="L526" s="551"/>
      <c r="M526" s="392"/>
      <c r="N526" s="392"/>
      <c r="O526" s="392"/>
      <c r="P526" s="392"/>
      <c r="Q526" s="392"/>
      <c r="R526" s="392"/>
      <c r="S526" s="392"/>
      <c r="T526" s="392"/>
      <c r="U526" s="392"/>
      <c r="V526" s="392"/>
      <c r="W526" s="392"/>
      <c r="X526" s="392"/>
      <c r="Y526" s="392"/>
      <c r="Z526" s="392"/>
      <c r="AA526" s="392"/>
      <c r="AB526" s="392"/>
      <c r="AC526" s="392"/>
      <c r="AD526" s="392"/>
      <c r="AE526" s="1"/>
      <c r="AG526"/>
      <c r="AH526">
        <f t="shared" si="90"/>
        <v>0</v>
      </c>
      <c r="AI526" s="339"/>
      <c r="AJ526" s="73">
        <f t="shared" si="92"/>
        <v>0</v>
      </c>
      <c r="AL526">
        <f t="shared" si="94"/>
        <v>0</v>
      </c>
      <c r="AN526" s="364" t="str">
        <f>IF($AC$504="","",IF(HLOOKUP($AC$504,Presentación!$AQ$3:$BV$574,Presentación!AP22)="","",HLOOKUP($AC$504,Presentación!$AQ$3:$BV$574,Presentación!AP22,0)))</f>
        <v/>
      </c>
      <c r="AO526" s="365" t="str">
        <f>IF($AC$504="","",IF(HLOOKUP($AC$504,Presentación!$BZ$3:$DE$574,Presentación!AP22,0)="","",HLOOKUP($AC$504,Presentación!$BZ$3:$DE$574,Presentación!AP22,0)))</f>
        <v/>
      </c>
    </row>
    <row r="527" spans="1:41" s="21" customFormat="1" ht="15" customHeight="1">
      <c r="A527" s="159"/>
      <c r="B527" s="179"/>
      <c r="C527" s="220" t="s">
        <v>116</v>
      </c>
      <c r="D527" s="567" t="str">
        <f t="shared" si="88"/>
        <v/>
      </c>
      <c r="E527" s="568"/>
      <c r="F527" s="569"/>
      <c r="G527" s="551" t="str">
        <f t="shared" si="89"/>
        <v/>
      </c>
      <c r="H527" s="551"/>
      <c r="I527" s="551"/>
      <c r="J527" s="551"/>
      <c r="K527" s="551"/>
      <c r="L527" s="551"/>
      <c r="M527" s="392"/>
      <c r="N527" s="392"/>
      <c r="O527" s="392"/>
      <c r="P527" s="392"/>
      <c r="Q527" s="392"/>
      <c r="R527" s="392"/>
      <c r="S527" s="392"/>
      <c r="T527" s="392"/>
      <c r="U527" s="392"/>
      <c r="V527" s="392"/>
      <c r="W527" s="392"/>
      <c r="X527" s="392"/>
      <c r="Y527" s="392"/>
      <c r="Z527" s="392"/>
      <c r="AA527" s="392"/>
      <c r="AB527" s="392"/>
      <c r="AC527" s="392"/>
      <c r="AD527" s="392"/>
      <c r="AE527" s="1"/>
      <c r="AG527"/>
      <c r="AH527">
        <f t="shared" si="90"/>
        <v>0</v>
      </c>
      <c r="AI527" s="339"/>
      <c r="AJ527" s="73">
        <f t="shared" si="92"/>
        <v>0</v>
      </c>
      <c r="AL527">
        <f t="shared" si="94"/>
        <v>0</v>
      </c>
      <c r="AN527" s="364" t="str">
        <f>IF($AC$504="","",IF(HLOOKUP($AC$504,Presentación!$AQ$3:$BV$574,Presentación!AP23)="","",HLOOKUP($AC$504,Presentación!$AQ$3:$BV$574,Presentación!AP23,0)))</f>
        <v/>
      </c>
      <c r="AO527" s="365" t="str">
        <f>IF($AC$504="","",IF(HLOOKUP($AC$504,Presentación!$BZ$3:$DE$574,Presentación!AP23,0)="","",HLOOKUP($AC$504,Presentación!$BZ$3:$DE$574,Presentación!AP23,0)))</f>
        <v/>
      </c>
    </row>
    <row r="528" spans="1:41" s="21" customFormat="1" ht="15" customHeight="1">
      <c r="A528" s="159"/>
      <c r="B528" s="179"/>
      <c r="C528" s="220" t="s">
        <v>117</v>
      </c>
      <c r="D528" s="567" t="str">
        <f t="shared" si="88"/>
        <v/>
      </c>
      <c r="E528" s="568"/>
      <c r="F528" s="569"/>
      <c r="G528" s="551" t="str">
        <f t="shared" si="89"/>
        <v/>
      </c>
      <c r="H528" s="551"/>
      <c r="I528" s="551"/>
      <c r="J528" s="551"/>
      <c r="K528" s="551"/>
      <c r="L528" s="551"/>
      <c r="M528" s="392"/>
      <c r="N528" s="392"/>
      <c r="O528" s="392"/>
      <c r="P528" s="392"/>
      <c r="Q528" s="392"/>
      <c r="R528" s="392"/>
      <c r="S528" s="392"/>
      <c r="T528" s="392"/>
      <c r="U528" s="392"/>
      <c r="V528" s="392"/>
      <c r="W528" s="392"/>
      <c r="X528" s="392"/>
      <c r="Y528" s="392"/>
      <c r="Z528" s="392"/>
      <c r="AA528" s="392"/>
      <c r="AB528" s="392"/>
      <c r="AC528" s="392"/>
      <c r="AD528" s="392"/>
      <c r="AE528" s="1"/>
      <c r="AG528"/>
      <c r="AH528">
        <f t="shared" si="90"/>
        <v>0</v>
      </c>
      <c r="AI528" s="339"/>
      <c r="AJ528" s="73">
        <f t="shared" si="92"/>
        <v>0</v>
      </c>
      <c r="AL528">
        <f t="shared" si="94"/>
        <v>0</v>
      </c>
      <c r="AN528" s="364" t="str">
        <f>IF($AC$504="","",IF(HLOOKUP($AC$504,Presentación!$AQ$3:$BV$574,Presentación!AP24)="","",HLOOKUP($AC$504,Presentación!$AQ$3:$BV$574,Presentación!AP24,0)))</f>
        <v/>
      </c>
      <c r="AO528" s="365" t="str">
        <f>IF($AC$504="","",IF(HLOOKUP($AC$504,Presentación!$BZ$3:$DE$574,Presentación!AP24,0)="","",HLOOKUP($AC$504,Presentación!$BZ$3:$DE$574,Presentación!AP24,0)))</f>
        <v/>
      </c>
    </row>
    <row r="529" spans="1:41" s="21" customFormat="1" ht="15" customHeight="1">
      <c r="A529" s="159"/>
      <c r="B529" s="179"/>
      <c r="C529" s="220" t="s">
        <v>118</v>
      </c>
      <c r="D529" s="567" t="str">
        <f t="shared" si="88"/>
        <v/>
      </c>
      <c r="E529" s="568"/>
      <c r="F529" s="569"/>
      <c r="G529" s="551" t="str">
        <f t="shared" si="89"/>
        <v/>
      </c>
      <c r="H529" s="551"/>
      <c r="I529" s="551"/>
      <c r="J529" s="551"/>
      <c r="K529" s="551"/>
      <c r="L529" s="551"/>
      <c r="M529" s="392"/>
      <c r="N529" s="392"/>
      <c r="O529" s="392"/>
      <c r="P529" s="392"/>
      <c r="Q529" s="392"/>
      <c r="R529" s="392"/>
      <c r="S529" s="392"/>
      <c r="T529" s="392"/>
      <c r="U529" s="392"/>
      <c r="V529" s="392"/>
      <c r="W529" s="392"/>
      <c r="X529" s="392"/>
      <c r="Y529" s="392"/>
      <c r="Z529" s="392"/>
      <c r="AA529" s="392"/>
      <c r="AB529" s="392"/>
      <c r="AC529" s="392"/>
      <c r="AD529" s="392"/>
      <c r="AE529" s="1"/>
      <c r="AG529"/>
      <c r="AH529">
        <f t="shared" si="90"/>
        <v>0</v>
      </c>
      <c r="AI529" s="339"/>
      <c r="AJ529" s="73">
        <f t="shared" si="92"/>
        <v>0</v>
      </c>
      <c r="AL529">
        <f t="shared" si="94"/>
        <v>0</v>
      </c>
      <c r="AN529" s="364" t="str">
        <f>IF($AC$504="","",IF(HLOOKUP($AC$504,Presentación!$AQ$3:$BV$574,Presentación!AP25)="","",HLOOKUP($AC$504,Presentación!$AQ$3:$BV$574,Presentación!AP25,0)))</f>
        <v/>
      </c>
      <c r="AO529" s="365" t="str">
        <f>IF($AC$504="","",IF(HLOOKUP($AC$504,Presentación!$BZ$3:$DE$574,Presentación!AP25,0)="","",HLOOKUP($AC$504,Presentación!$BZ$3:$DE$574,Presentación!AP25,0)))</f>
        <v/>
      </c>
    </row>
    <row r="530" spans="1:41" s="21" customFormat="1" ht="15" customHeight="1">
      <c r="A530" s="159"/>
      <c r="B530" s="179"/>
      <c r="C530" s="220" t="s">
        <v>119</v>
      </c>
      <c r="D530" s="567" t="str">
        <f t="shared" si="88"/>
        <v/>
      </c>
      <c r="E530" s="568"/>
      <c r="F530" s="569"/>
      <c r="G530" s="551" t="str">
        <f t="shared" si="89"/>
        <v/>
      </c>
      <c r="H530" s="551"/>
      <c r="I530" s="551"/>
      <c r="J530" s="551"/>
      <c r="K530" s="551"/>
      <c r="L530" s="551"/>
      <c r="M530" s="392"/>
      <c r="N530" s="392"/>
      <c r="O530" s="392"/>
      <c r="P530" s="392"/>
      <c r="Q530" s="392"/>
      <c r="R530" s="392"/>
      <c r="S530" s="392"/>
      <c r="T530" s="392"/>
      <c r="U530" s="392"/>
      <c r="V530" s="392"/>
      <c r="W530" s="392"/>
      <c r="X530" s="392"/>
      <c r="Y530" s="392"/>
      <c r="Z530" s="392"/>
      <c r="AA530" s="392"/>
      <c r="AB530" s="392"/>
      <c r="AC530" s="392"/>
      <c r="AD530" s="392"/>
      <c r="AE530" s="1"/>
      <c r="AG530"/>
      <c r="AH530">
        <f t="shared" si="90"/>
        <v>0</v>
      </c>
      <c r="AI530" s="339"/>
      <c r="AJ530" s="73">
        <f t="shared" si="92"/>
        <v>0</v>
      </c>
      <c r="AL530">
        <f t="shared" si="94"/>
        <v>0</v>
      </c>
      <c r="AN530" s="364" t="str">
        <f>IF($AC$504="","",IF(HLOOKUP($AC$504,Presentación!$AQ$3:$BV$574,Presentación!AP26)="","",HLOOKUP($AC$504,Presentación!$AQ$3:$BV$574,Presentación!AP26,0)))</f>
        <v/>
      </c>
      <c r="AO530" s="365" t="str">
        <f>IF($AC$504="","",IF(HLOOKUP($AC$504,Presentación!$BZ$3:$DE$574,Presentación!AP26,0)="","",HLOOKUP($AC$504,Presentación!$BZ$3:$DE$574,Presentación!AP26,0)))</f>
        <v/>
      </c>
    </row>
    <row r="531" spans="1:41" s="21" customFormat="1" ht="15" customHeight="1">
      <c r="A531" s="159"/>
      <c r="B531" s="179"/>
      <c r="C531" s="220" t="s">
        <v>120</v>
      </c>
      <c r="D531" s="567" t="str">
        <f t="shared" si="88"/>
        <v/>
      </c>
      <c r="E531" s="568"/>
      <c r="F531" s="569"/>
      <c r="G531" s="551" t="str">
        <f t="shared" si="89"/>
        <v/>
      </c>
      <c r="H531" s="551"/>
      <c r="I531" s="551"/>
      <c r="J531" s="551"/>
      <c r="K531" s="551"/>
      <c r="L531" s="551"/>
      <c r="M531" s="392"/>
      <c r="N531" s="392"/>
      <c r="O531" s="392"/>
      <c r="P531" s="392"/>
      <c r="Q531" s="392"/>
      <c r="R531" s="392"/>
      <c r="S531" s="392"/>
      <c r="T531" s="392"/>
      <c r="U531" s="392"/>
      <c r="V531" s="392"/>
      <c r="W531" s="392"/>
      <c r="X531" s="392"/>
      <c r="Y531" s="392"/>
      <c r="Z531" s="392"/>
      <c r="AA531" s="392"/>
      <c r="AB531" s="392"/>
      <c r="AC531" s="392"/>
      <c r="AD531" s="392"/>
      <c r="AE531" s="1"/>
      <c r="AG531"/>
      <c r="AH531">
        <f t="shared" si="90"/>
        <v>0</v>
      </c>
      <c r="AI531" s="339"/>
      <c r="AJ531" s="73">
        <f t="shared" si="92"/>
        <v>0</v>
      </c>
      <c r="AL531">
        <f t="shared" si="94"/>
        <v>0</v>
      </c>
      <c r="AN531" s="364" t="str">
        <f>IF($AC$504="","",IF(HLOOKUP($AC$504,Presentación!$AQ$3:$BV$574,Presentación!AP27)="","",HLOOKUP($AC$504,Presentación!$AQ$3:$BV$574,Presentación!AP27,0)))</f>
        <v/>
      </c>
      <c r="AO531" s="365" t="str">
        <f>IF($AC$504="","",IF(HLOOKUP($AC$504,Presentación!$BZ$3:$DE$574,Presentación!AP27,0)="","",HLOOKUP($AC$504,Presentación!$BZ$3:$DE$574,Presentación!AP27,0)))</f>
        <v/>
      </c>
    </row>
    <row r="532" spans="1:41" s="21" customFormat="1" ht="15" customHeight="1">
      <c r="A532" s="159"/>
      <c r="B532" s="179"/>
      <c r="C532" s="220" t="s">
        <v>121</v>
      </c>
      <c r="D532" s="567" t="str">
        <f t="shared" si="88"/>
        <v/>
      </c>
      <c r="E532" s="568"/>
      <c r="F532" s="569"/>
      <c r="G532" s="551" t="str">
        <f t="shared" si="89"/>
        <v/>
      </c>
      <c r="H532" s="551"/>
      <c r="I532" s="551"/>
      <c r="J532" s="551"/>
      <c r="K532" s="551"/>
      <c r="L532" s="551"/>
      <c r="M532" s="392"/>
      <c r="N532" s="392"/>
      <c r="O532" s="392"/>
      <c r="P532" s="392"/>
      <c r="Q532" s="392"/>
      <c r="R532" s="392"/>
      <c r="S532" s="392"/>
      <c r="T532" s="392"/>
      <c r="U532" s="392"/>
      <c r="V532" s="392"/>
      <c r="W532" s="392"/>
      <c r="X532" s="392"/>
      <c r="Y532" s="392"/>
      <c r="Z532" s="392"/>
      <c r="AA532" s="392"/>
      <c r="AB532" s="392"/>
      <c r="AC532" s="392"/>
      <c r="AD532" s="392"/>
      <c r="AE532" s="1"/>
      <c r="AG532"/>
      <c r="AH532">
        <f t="shared" si="90"/>
        <v>0</v>
      </c>
      <c r="AI532" s="339"/>
      <c r="AJ532" s="73">
        <f t="shared" si="92"/>
        <v>0</v>
      </c>
      <c r="AL532">
        <f t="shared" si="94"/>
        <v>0</v>
      </c>
      <c r="AN532" s="364" t="str">
        <f>IF($AC$504="","",IF(HLOOKUP($AC$504,Presentación!$AQ$3:$BV$574,Presentación!AP28)="","",HLOOKUP($AC$504,Presentación!$AQ$3:$BV$574,Presentación!AP28,0)))</f>
        <v/>
      </c>
      <c r="AO532" s="365" t="str">
        <f>IF($AC$504="","",IF(HLOOKUP($AC$504,Presentación!$BZ$3:$DE$574,Presentación!AP28,0)="","",HLOOKUP($AC$504,Presentación!$BZ$3:$DE$574,Presentación!AP28,0)))</f>
        <v/>
      </c>
    </row>
    <row r="533" spans="1:41" s="21" customFormat="1" ht="15" customHeight="1">
      <c r="A533" s="159"/>
      <c r="B533" s="179"/>
      <c r="C533" s="220" t="s">
        <v>122</v>
      </c>
      <c r="D533" s="567" t="str">
        <f t="shared" si="88"/>
        <v/>
      </c>
      <c r="E533" s="568"/>
      <c r="F533" s="569"/>
      <c r="G533" s="551" t="str">
        <f t="shared" si="89"/>
        <v/>
      </c>
      <c r="H533" s="551"/>
      <c r="I533" s="551"/>
      <c r="J533" s="551"/>
      <c r="K533" s="551"/>
      <c r="L533" s="551"/>
      <c r="M533" s="392"/>
      <c r="N533" s="392"/>
      <c r="O533" s="392"/>
      <c r="P533" s="392"/>
      <c r="Q533" s="392"/>
      <c r="R533" s="392"/>
      <c r="S533" s="392"/>
      <c r="T533" s="392"/>
      <c r="U533" s="392"/>
      <c r="V533" s="392"/>
      <c r="W533" s="392"/>
      <c r="X533" s="392"/>
      <c r="Y533" s="392"/>
      <c r="Z533" s="392"/>
      <c r="AA533" s="392"/>
      <c r="AB533" s="392"/>
      <c r="AC533" s="392"/>
      <c r="AD533" s="392"/>
      <c r="AE533" s="1"/>
      <c r="AG533"/>
      <c r="AH533">
        <f t="shared" si="90"/>
        <v>0</v>
      </c>
      <c r="AI533" s="339"/>
      <c r="AJ533" s="73">
        <f t="shared" si="92"/>
        <v>0</v>
      </c>
      <c r="AL533">
        <f t="shared" si="94"/>
        <v>0</v>
      </c>
      <c r="AN533" s="364" t="str">
        <f>IF($AC$504="","",IF(HLOOKUP($AC$504,Presentación!$AQ$3:$BV$574,Presentación!AP29)="","",HLOOKUP($AC$504,Presentación!$AQ$3:$BV$574,Presentación!AP29,0)))</f>
        <v/>
      </c>
      <c r="AO533" s="365" t="str">
        <f>IF($AC$504="","",IF(HLOOKUP($AC$504,Presentación!$BZ$3:$DE$574,Presentación!AP29,0)="","",HLOOKUP($AC$504,Presentación!$BZ$3:$DE$574,Presentación!AP29,0)))</f>
        <v/>
      </c>
    </row>
    <row r="534" spans="1:41" s="21" customFormat="1" ht="15" customHeight="1">
      <c r="A534" s="159"/>
      <c r="B534" s="179"/>
      <c r="C534" s="220" t="s">
        <v>123</v>
      </c>
      <c r="D534" s="567" t="str">
        <f t="shared" si="88"/>
        <v/>
      </c>
      <c r="E534" s="568"/>
      <c r="F534" s="569"/>
      <c r="G534" s="551" t="str">
        <f t="shared" si="89"/>
        <v/>
      </c>
      <c r="H534" s="551"/>
      <c r="I534" s="551"/>
      <c r="J534" s="551"/>
      <c r="K534" s="551"/>
      <c r="L534" s="551"/>
      <c r="M534" s="392"/>
      <c r="N534" s="392"/>
      <c r="O534" s="392"/>
      <c r="P534" s="392"/>
      <c r="Q534" s="392"/>
      <c r="R534" s="392"/>
      <c r="S534" s="392"/>
      <c r="T534" s="392"/>
      <c r="U534" s="392"/>
      <c r="V534" s="392"/>
      <c r="W534" s="392"/>
      <c r="X534" s="392"/>
      <c r="Y534" s="392"/>
      <c r="Z534" s="392"/>
      <c r="AA534" s="392"/>
      <c r="AB534" s="392"/>
      <c r="AC534" s="392"/>
      <c r="AD534" s="392"/>
      <c r="AE534" s="1"/>
      <c r="AG534"/>
      <c r="AH534">
        <f t="shared" si="90"/>
        <v>0</v>
      </c>
      <c r="AI534" s="339"/>
      <c r="AJ534" s="73">
        <f t="shared" si="92"/>
        <v>0</v>
      </c>
      <c r="AL534">
        <f t="shared" si="94"/>
        <v>0</v>
      </c>
      <c r="AN534" s="364" t="str">
        <f>IF($AC$504="","",IF(HLOOKUP($AC$504,Presentación!$AQ$3:$BV$574,Presentación!AP30)="","",HLOOKUP($AC$504,Presentación!$AQ$3:$BV$574,Presentación!AP30,0)))</f>
        <v/>
      </c>
      <c r="AO534" s="365" t="str">
        <f>IF($AC$504="","",IF(HLOOKUP($AC$504,Presentación!$BZ$3:$DE$574,Presentación!AP30,0)="","",HLOOKUP($AC$504,Presentación!$BZ$3:$DE$574,Presentación!AP30,0)))</f>
        <v/>
      </c>
    </row>
    <row r="535" spans="1:41" s="21" customFormat="1" ht="15" customHeight="1">
      <c r="A535" s="159"/>
      <c r="B535" s="179"/>
      <c r="C535" s="220" t="s">
        <v>124</v>
      </c>
      <c r="D535" s="567" t="str">
        <f t="shared" si="88"/>
        <v/>
      </c>
      <c r="E535" s="568"/>
      <c r="F535" s="569"/>
      <c r="G535" s="551" t="str">
        <f t="shared" si="89"/>
        <v/>
      </c>
      <c r="H535" s="551"/>
      <c r="I535" s="551"/>
      <c r="J535" s="551"/>
      <c r="K535" s="551"/>
      <c r="L535" s="551"/>
      <c r="M535" s="392"/>
      <c r="N535" s="392"/>
      <c r="O535" s="392"/>
      <c r="P535" s="392"/>
      <c r="Q535" s="392"/>
      <c r="R535" s="392"/>
      <c r="S535" s="392"/>
      <c r="T535" s="392"/>
      <c r="U535" s="392"/>
      <c r="V535" s="392"/>
      <c r="W535" s="392"/>
      <c r="X535" s="392"/>
      <c r="Y535" s="392"/>
      <c r="Z535" s="392"/>
      <c r="AA535" s="392"/>
      <c r="AB535" s="392"/>
      <c r="AC535" s="392"/>
      <c r="AD535" s="392"/>
      <c r="AE535" s="1"/>
      <c r="AG535"/>
      <c r="AH535">
        <f t="shared" si="90"/>
        <v>0</v>
      </c>
      <c r="AI535" s="339"/>
      <c r="AJ535" s="73">
        <f t="shared" si="92"/>
        <v>0</v>
      </c>
      <c r="AL535">
        <f t="shared" si="94"/>
        <v>0</v>
      </c>
      <c r="AN535" s="364" t="str">
        <f>IF($AC$504="","",IF(HLOOKUP($AC$504,Presentación!$AQ$3:$BV$574,Presentación!AP31)="","",HLOOKUP($AC$504,Presentación!$AQ$3:$BV$574,Presentación!AP31,0)))</f>
        <v/>
      </c>
      <c r="AO535" s="365" t="str">
        <f>IF($AC$504="","",IF(HLOOKUP($AC$504,Presentación!$BZ$3:$DE$574,Presentación!AP31,0)="","",HLOOKUP($AC$504,Presentación!$BZ$3:$DE$574,Presentación!AP31,0)))</f>
        <v/>
      </c>
    </row>
    <row r="536" spans="1:41" s="21" customFormat="1" ht="15" customHeight="1">
      <c r="A536" s="159"/>
      <c r="B536" s="179"/>
      <c r="C536" s="220" t="s">
        <v>125</v>
      </c>
      <c r="D536" s="567" t="str">
        <f t="shared" si="88"/>
        <v/>
      </c>
      <c r="E536" s="568"/>
      <c r="F536" s="569"/>
      <c r="G536" s="551" t="str">
        <f t="shared" si="89"/>
        <v/>
      </c>
      <c r="H536" s="551"/>
      <c r="I536" s="551"/>
      <c r="J536" s="551"/>
      <c r="K536" s="551"/>
      <c r="L536" s="551"/>
      <c r="M536" s="392"/>
      <c r="N536" s="392"/>
      <c r="O536" s="392"/>
      <c r="P536" s="392"/>
      <c r="Q536" s="392"/>
      <c r="R536" s="392"/>
      <c r="S536" s="392"/>
      <c r="T536" s="392"/>
      <c r="U536" s="392"/>
      <c r="V536" s="392"/>
      <c r="W536" s="392"/>
      <c r="X536" s="392"/>
      <c r="Y536" s="392"/>
      <c r="Z536" s="392"/>
      <c r="AA536" s="392"/>
      <c r="AB536" s="392"/>
      <c r="AC536" s="392"/>
      <c r="AD536" s="392"/>
      <c r="AE536" s="1"/>
      <c r="AG536"/>
      <c r="AH536">
        <f t="shared" si="90"/>
        <v>0</v>
      </c>
      <c r="AI536" s="339"/>
      <c r="AJ536" s="73">
        <f t="shared" si="92"/>
        <v>0</v>
      </c>
      <c r="AL536">
        <f t="shared" si="94"/>
        <v>0</v>
      </c>
      <c r="AN536" s="364" t="str">
        <f>IF($AC$504="","",IF(HLOOKUP($AC$504,Presentación!$AQ$3:$BV$574,Presentación!AP32)="","",HLOOKUP($AC$504,Presentación!$AQ$3:$BV$574,Presentación!AP32,0)))</f>
        <v/>
      </c>
      <c r="AO536" s="365" t="str">
        <f>IF($AC$504="","",IF(HLOOKUP($AC$504,Presentación!$BZ$3:$DE$574,Presentación!AP32,0)="","",HLOOKUP($AC$504,Presentación!$BZ$3:$DE$574,Presentación!AP32,0)))</f>
        <v/>
      </c>
    </row>
    <row r="537" spans="1:41" s="21" customFormat="1" ht="15" customHeight="1">
      <c r="A537" s="159"/>
      <c r="B537" s="179"/>
      <c r="C537" s="220" t="s">
        <v>126</v>
      </c>
      <c r="D537" s="567" t="str">
        <f t="shared" si="88"/>
        <v/>
      </c>
      <c r="E537" s="568"/>
      <c r="F537" s="569"/>
      <c r="G537" s="551" t="str">
        <f t="shared" si="89"/>
        <v/>
      </c>
      <c r="H537" s="551"/>
      <c r="I537" s="551"/>
      <c r="J537" s="551"/>
      <c r="K537" s="551"/>
      <c r="L537" s="551"/>
      <c r="M537" s="392"/>
      <c r="N537" s="392"/>
      <c r="O537" s="392"/>
      <c r="P537" s="392"/>
      <c r="Q537" s="392"/>
      <c r="R537" s="392"/>
      <c r="S537" s="392"/>
      <c r="T537" s="392"/>
      <c r="U537" s="392"/>
      <c r="V537" s="392"/>
      <c r="W537" s="392"/>
      <c r="X537" s="392"/>
      <c r="Y537" s="392"/>
      <c r="Z537" s="392"/>
      <c r="AA537" s="392"/>
      <c r="AB537" s="392"/>
      <c r="AC537" s="392"/>
      <c r="AD537" s="392"/>
      <c r="AE537" s="1"/>
      <c r="AG537"/>
      <c r="AH537">
        <f t="shared" si="90"/>
        <v>0</v>
      </c>
      <c r="AI537" s="339"/>
      <c r="AJ537" s="73">
        <f t="shared" si="92"/>
        <v>0</v>
      </c>
      <c r="AL537">
        <f t="shared" si="94"/>
        <v>0</v>
      </c>
      <c r="AN537" s="364" t="str">
        <f>IF($AC$504="","",IF(HLOOKUP($AC$504,Presentación!$AQ$3:$BV$574,Presentación!AP33)="","",HLOOKUP($AC$504,Presentación!$AQ$3:$BV$574,Presentación!AP33,0)))</f>
        <v/>
      </c>
      <c r="AO537" s="365" t="str">
        <f>IF($AC$504="","",IF(HLOOKUP($AC$504,Presentación!$BZ$3:$DE$574,Presentación!AP33,0)="","",HLOOKUP($AC$504,Presentación!$BZ$3:$DE$574,Presentación!AP33,0)))</f>
        <v/>
      </c>
    </row>
    <row r="538" spans="1:41" s="21" customFormat="1" ht="15" customHeight="1">
      <c r="A538" s="159"/>
      <c r="B538" s="179"/>
      <c r="C538" s="220" t="s">
        <v>127</v>
      </c>
      <c r="D538" s="567" t="str">
        <f t="shared" si="88"/>
        <v/>
      </c>
      <c r="E538" s="568"/>
      <c r="F538" s="569"/>
      <c r="G538" s="551" t="str">
        <f t="shared" si="89"/>
        <v/>
      </c>
      <c r="H538" s="551"/>
      <c r="I538" s="551"/>
      <c r="J538" s="551"/>
      <c r="K538" s="551"/>
      <c r="L538" s="551"/>
      <c r="M538" s="392"/>
      <c r="N538" s="392"/>
      <c r="O538" s="392"/>
      <c r="P538" s="392"/>
      <c r="Q538" s="392"/>
      <c r="R538" s="392"/>
      <c r="S538" s="392"/>
      <c r="T538" s="392"/>
      <c r="U538" s="392"/>
      <c r="V538" s="392"/>
      <c r="W538" s="392"/>
      <c r="X538" s="392"/>
      <c r="Y538" s="392"/>
      <c r="Z538" s="392"/>
      <c r="AA538" s="392"/>
      <c r="AB538" s="392"/>
      <c r="AC538" s="392"/>
      <c r="AD538" s="392"/>
      <c r="AE538" s="1"/>
      <c r="AG538"/>
      <c r="AH538">
        <f t="shared" si="90"/>
        <v>0</v>
      </c>
      <c r="AI538" s="339"/>
      <c r="AJ538" s="73">
        <f t="shared" si="92"/>
        <v>0</v>
      </c>
      <c r="AL538">
        <f t="shared" si="94"/>
        <v>0</v>
      </c>
      <c r="AN538" s="364" t="str">
        <f>IF($AC$504="","",IF(HLOOKUP($AC$504,Presentación!$AQ$3:$BV$574,Presentación!AP34)="","",HLOOKUP($AC$504,Presentación!$AQ$3:$BV$574,Presentación!AP34,0)))</f>
        <v/>
      </c>
      <c r="AO538" s="365" t="str">
        <f>IF($AC$504="","",IF(HLOOKUP($AC$504,Presentación!$BZ$3:$DE$574,Presentación!AP34,0)="","",HLOOKUP($AC$504,Presentación!$BZ$3:$DE$574,Presentación!AP34,0)))</f>
        <v/>
      </c>
    </row>
    <row r="539" spans="1:41" s="21" customFormat="1" ht="15" customHeight="1">
      <c r="A539" s="159"/>
      <c r="B539" s="179"/>
      <c r="C539" s="220" t="s">
        <v>128</v>
      </c>
      <c r="D539" s="567" t="str">
        <f t="shared" si="88"/>
        <v/>
      </c>
      <c r="E539" s="568"/>
      <c r="F539" s="569"/>
      <c r="G539" s="551" t="str">
        <f t="shared" si="89"/>
        <v/>
      </c>
      <c r="H539" s="551"/>
      <c r="I539" s="551"/>
      <c r="J539" s="551"/>
      <c r="K539" s="551"/>
      <c r="L539" s="551"/>
      <c r="M539" s="392"/>
      <c r="N539" s="392"/>
      <c r="O539" s="392"/>
      <c r="P539" s="392"/>
      <c r="Q539" s="392"/>
      <c r="R539" s="392"/>
      <c r="S539" s="392"/>
      <c r="T539" s="392"/>
      <c r="U539" s="392"/>
      <c r="V539" s="392"/>
      <c r="W539" s="392"/>
      <c r="X539" s="392"/>
      <c r="Y539" s="392"/>
      <c r="Z539" s="392"/>
      <c r="AA539" s="392"/>
      <c r="AB539" s="392"/>
      <c r="AC539" s="392"/>
      <c r="AD539" s="392"/>
      <c r="AE539" s="1"/>
      <c r="AG539"/>
      <c r="AH539">
        <f t="shared" si="90"/>
        <v>0</v>
      </c>
      <c r="AI539" s="339"/>
      <c r="AJ539" s="73">
        <f t="shared" si="92"/>
        <v>0</v>
      </c>
      <c r="AL539">
        <f t="shared" si="94"/>
        <v>0</v>
      </c>
      <c r="AN539" s="364" t="str">
        <f>IF($AC$504="","",IF(HLOOKUP($AC$504,Presentación!$AQ$3:$BV$574,Presentación!AP35)="","",HLOOKUP($AC$504,Presentación!$AQ$3:$BV$574,Presentación!AP35,0)))</f>
        <v/>
      </c>
      <c r="AO539" s="365" t="str">
        <f>IF($AC$504="","",IF(HLOOKUP($AC$504,Presentación!$BZ$3:$DE$574,Presentación!AP35,0)="","",HLOOKUP($AC$504,Presentación!$BZ$3:$DE$574,Presentación!AP35,0)))</f>
        <v/>
      </c>
    </row>
    <row r="540" spans="1:41" s="21" customFormat="1" ht="15" customHeight="1">
      <c r="A540" s="159"/>
      <c r="B540" s="179"/>
      <c r="C540" s="220" t="s">
        <v>129</v>
      </c>
      <c r="D540" s="567" t="str">
        <f t="shared" si="88"/>
        <v/>
      </c>
      <c r="E540" s="568"/>
      <c r="F540" s="569"/>
      <c r="G540" s="551" t="str">
        <f t="shared" si="89"/>
        <v/>
      </c>
      <c r="H540" s="551"/>
      <c r="I540" s="551"/>
      <c r="J540" s="551"/>
      <c r="K540" s="551"/>
      <c r="L540" s="551"/>
      <c r="M540" s="392"/>
      <c r="N540" s="392"/>
      <c r="O540" s="392"/>
      <c r="P540" s="392"/>
      <c r="Q540" s="392"/>
      <c r="R540" s="392"/>
      <c r="S540" s="392"/>
      <c r="T540" s="392"/>
      <c r="U540" s="392"/>
      <c r="V540" s="392"/>
      <c r="W540" s="392"/>
      <c r="X540" s="392"/>
      <c r="Y540" s="392"/>
      <c r="Z540" s="392"/>
      <c r="AA540" s="392"/>
      <c r="AB540" s="392"/>
      <c r="AC540" s="392"/>
      <c r="AD540" s="392"/>
      <c r="AE540" s="1"/>
      <c r="AG540"/>
      <c r="AH540">
        <f t="shared" si="90"/>
        <v>0</v>
      </c>
      <c r="AI540" s="339"/>
      <c r="AJ540" s="73">
        <f t="shared" si="92"/>
        <v>0</v>
      </c>
      <c r="AL540">
        <f t="shared" si="94"/>
        <v>0</v>
      </c>
      <c r="AN540" s="364" t="str">
        <f>IF($AC$504="","",IF(HLOOKUP($AC$504,Presentación!$AQ$3:$BV$574,Presentación!AP36)="","",HLOOKUP($AC$504,Presentación!$AQ$3:$BV$574,Presentación!AP36,0)))</f>
        <v/>
      </c>
      <c r="AO540" s="365" t="str">
        <f>IF($AC$504="","",IF(HLOOKUP($AC$504,Presentación!$BZ$3:$DE$574,Presentación!AP36,0)="","",HLOOKUP($AC$504,Presentación!$BZ$3:$DE$574,Presentación!AP36,0)))</f>
        <v/>
      </c>
    </row>
    <row r="541" spans="1:41" s="21" customFormat="1" ht="15" customHeight="1">
      <c r="A541" s="159"/>
      <c r="B541" s="179"/>
      <c r="C541" s="220" t="s">
        <v>130</v>
      </c>
      <c r="D541" s="567" t="str">
        <f t="shared" si="88"/>
        <v/>
      </c>
      <c r="E541" s="568"/>
      <c r="F541" s="569"/>
      <c r="G541" s="551" t="str">
        <f t="shared" si="89"/>
        <v/>
      </c>
      <c r="H541" s="551"/>
      <c r="I541" s="551"/>
      <c r="J541" s="551"/>
      <c r="K541" s="551"/>
      <c r="L541" s="551"/>
      <c r="M541" s="392"/>
      <c r="N541" s="392"/>
      <c r="O541" s="392"/>
      <c r="P541" s="392"/>
      <c r="Q541" s="392"/>
      <c r="R541" s="392"/>
      <c r="S541" s="392"/>
      <c r="T541" s="392"/>
      <c r="U541" s="392"/>
      <c r="V541" s="392"/>
      <c r="W541" s="392"/>
      <c r="X541" s="392"/>
      <c r="Y541" s="392"/>
      <c r="Z541" s="392"/>
      <c r="AA541" s="392"/>
      <c r="AB541" s="392"/>
      <c r="AC541" s="392"/>
      <c r="AD541" s="392"/>
      <c r="AE541" s="1"/>
      <c r="AG541"/>
      <c r="AH541">
        <f t="shared" si="90"/>
        <v>0</v>
      </c>
      <c r="AI541" s="339"/>
      <c r="AJ541" s="73">
        <f t="shared" si="92"/>
        <v>0</v>
      </c>
      <c r="AL541">
        <f t="shared" si="94"/>
        <v>0</v>
      </c>
      <c r="AN541" s="364" t="str">
        <f>IF($AC$504="","",IF(HLOOKUP($AC$504,Presentación!$AQ$3:$BV$574,Presentación!AP37)="","",HLOOKUP($AC$504,Presentación!$AQ$3:$BV$574,Presentación!AP37,0)))</f>
        <v/>
      </c>
      <c r="AO541" s="365" t="str">
        <f>IF($AC$504="","",IF(HLOOKUP($AC$504,Presentación!$BZ$3:$DE$574,Presentación!AP37,0)="","",HLOOKUP($AC$504,Presentación!$BZ$3:$DE$574,Presentación!AP37,0)))</f>
        <v/>
      </c>
    </row>
    <row r="542" spans="1:41" s="21" customFormat="1" ht="15" customHeight="1">
      <c r="A542" s="159"/>
      <c r="B542" s="179"/>
      <c r="C542" s="220" t="s">
        <v>131</v>
      </c>
      <c r="D542" s="567" t="str">
        <f t="shared" si="88"/>
        <v/>
      </c>
      <c r="E542" s="568"/>
      <c r="F542" s="569"/>
      <c r="G542" s="551" t="str">
        <f t="shared" si="89"/>
        <v/>
      </c>
      <c r="H542" s="551"/>
      <c r="I542" s="551"/>
      <c r="J542" s="551"/>
      <c r="K542" s="551"/>
      <c r="L542" s="551"/>
      <c r="M542" s="392"/>
      <c r="N542" s="392"/>
      <c r="O542" s="392"/>
      <c r="P542" s="392"/>
      <c r="Q542" s="392"/>
      <c r="R542" s="392"/>
      <c r="S542" s="392"/>
      <c r="T542" s="392"/>
      <c r="U542" s="392"/>
      <c r="V542" s="392"/>
      <c r="W542" s="392"/>
      <c r="X542" s="392"/>
      <c r="Y542" s="392"/>
      <c r="Z542" s="392"/>
      <c r="AA542" s="392"/>
      <c r="AB542" s="392"/>
      <c r="AC542" s="392"/>
      <c r="AD542" s="392"/>
      <c r="AE542" s="1"/>
      <c r="AG542"/>
      <c r="AH542">
        <f t="shared" si="90"/>
        <v>0</v>
      </c>
      <c r="AI542" s="339"/>
      <c r="AJ542" s="73">
        <f t="shared" si="92"/>
        <v>0</v>
      </c>
      <c r="AL542">
        <f t="shared" si="94"/>
        <v>0</v>
      </c>
      <c r="AN542" s="364" t="str">
        <f>IF($AC$504="","",IF(HLOOKUP($AC$504,Presentación!$AQ$3:$BV$574,Presentación!AP38)="","",HLOOKUP($AC$504,Presentación!$AQ$3:$BV$574,Presentación!AP38,0)))</f>
        <v/>
      </c>
      <c r="AO542" s="365" t="str">
        <f>IF($AC$504="","",IF(HLOOKUP($AC$504,Presentación!$BZ$3:$DE$574,Presentación!AP38,0)="","",HLOOKUP($AC$504,Presentación!$BZ$3:$DE$574,Presentación!AP38,0)))</f>
        <v/>
      </c>
    </row>
    <row r="543" spans="1:41" s="21" customFormat="1" ht="15" customHeight="1">
      <c r="A543" s="159"/>
      <c r="B543" s="179"/>
      <c r="C543" s="220" t="s">
        <v>801</v>
      </c>
      <c r="D543" s="567" t="str">
        <f t="shared" si="88"/>
        <v/>
      </c>
      <c r="E543" s="568"/>
      <c r="F543" s="569"/>
      <c r="G543" s="551" t="str">
        <f t="shared" si="89"/>
        <v/>
      </c>
      <c r="H543" s="551"/>
      <c r="I543" s="551"/>
      <c r="J543" s="551"/>
      <c r="K543" s="551"/>
      <c r="L543" s="551"/>
      <c r="M543" s="392"/>
      <c r="N543" s="392"/>
      <c r="O543" s="392"/>
      <c r="P543" s="392"/>
      <c r="Q543" s="392"/>
      <c r="R543" s="392"/>
      <c r="S543" s="392"/>
      <c r="T543" s="392"/>
      <c r="U543" s="392"/>
      <c r="V543" s="392"/>
      <c r="W543" s="392"/>
      <c r="X543" s="392"/>
      <c r="Y543" s="392"/>
      <c r="Z543" s="392"/>
      <c r="AA543" s="392"/>
      <c r="AB543" s="392"/>
      <c r="AC543" s="392"/>
      <c r="AD543" s="392"/>
      <c r="AE543" s="1"/>
      <c r="AG543"/>
      <c r="AH543">
        <f t="shared" si="90"/>
        <v>0</v>
      </c>
      <c r="AI543" s="339"/>
      <c r="AJ543" s="73">
        <f t="shared" si="92"/>
        <v>0</v>
      </c>
      <c r="AL543">
        <f t="shared" si="94"/>
        <v>0</v>
      </c>
      <c r="AN543" s="364" t="str">
        <f>IF($AC$504="","",IF(HLOOKUP($AC$504,Presentación!$AQ$3:$BV$574,Presentación!AP39)="","",HLOOKUP($AC$504,Presentación!$AQ$3:$BV$574,Presentación!AP39,0)))</f>
        <v/>
      </c>
      <c r="AO543" s="365" t="str">
        <f>IF($AC$504="","",IF(HLOOKUP($AC$504,Presentación!$BZ$3:$DE$574,Presentación!AP39,0)="","",HLOOKUP($AC$504,Presentación!$BZ$3:$DE$574,Presentación!AP39,0)))</f>
        <v/>
      </c>
    </row>
    <row r="544" spans="1:41" s="21" customFormat="1" ht="15" customHeight="1">
      <c r="A544" s="159"/>
      <c r="B544" s="179"/>
      <c r="C544" s="220" t="s">
        <v>802</v>
      </c>
      <c r="D544" s="567" t="str">
        <f t="shared" si="88"/>
        <v/>
      </c>
      <c r="E544" s="568"/>
      <c r="F544" s="569"/>
      <c r="G544" s="551" t="str">
        <f t="shared" si="89"/>
        <v/>
      </c>
      <c r="H544" s="551"/>
      <c r="I544" s="551"/>
      <c r="J544" s="551"/>
      <c r="K544" s="551"/>
      <c r="L544" s="551"/>
      <c r="M544" s="392"/>
      <c r="N544" s="392"/>
      <c r="O544" s="392"/>
      <c r="P544" s="392"/>
      <c r="Q544" s="392"/>
      <c r="R544" s="392"/>
      <c r="S544" s="392"/>
      <c r="T544" s="392"/>
      <c r="U544" s="392"/>
      <c r="V544" s="392"/>
      <c r="W544" s="392"/>
      <c r="X544" s="392"/>
      <c r="Y544" s="392"/>
      <c r="Z544" s="392"/>
      <c r="AA544" s="392"/>
      <c r="AB544" s="392"/>
      <c r="AC544" s="392"/>
      <c r="AD544" s="392"/>
      <c r="AE544" s="1"/>
      <c r="AG544"/>
      <c r="AH544">
        <f t="shared" si="90"/>
        <v>0</v>
      </c>
      <c r="AI544" s="339"/>
      <c r="AJ544" s="73">
        <f t="shared" si="92"/>
        <v>0</v>
      </c>
      <c r="AL544">
        <f t="shared" si="94"/>
        <v>0</v>
      </c>
      <c r="AN544" s="364" t="str">
        <f>IF($AC$504="","",IF(HLOOKUP($AC$504,Presentación!$AQ$3:$BV$574,Presentación!AP40)="","",HLOOKUP($AC$504,Presentación!$AQ$3:$BV$574,Presentación!AP40,0)))</f>
        <v/>
      </c>
      <c r="AO544" s="365" t="str">
        <f>IF($AC$504="","",IF(HLOOKUP($AC$504,Presentación!$BZ$3:$DE$574,Presentación!AP40,0)="","",HLOOKUP($AC$504,Presentación!$BZ$3:$DE$574,Presentación!AP40,0)))</f>
        <v/>
      </c>
    </row>
    <row r="545" spans="1:41" s="21" customFormat="1" ht="15" customHeight="1">
      <c r="A545" s="159"/>
      <c r="B545" s="179"/>
      <c r="C545" s="220" t="s">
        <v>803</v>
      </c>
      <c r="D545" s="567" t="str">
        <f t="shared" si="88"/>
        <v/>
      </c>
      <c r="E545" s="568"/>
      <c r="F545" s="569"/>
      <c r="G545" s="551" t="str">
        <f t="shared" si="89"/>
        <v/>
      </c>
      <c r="H545" s="551"/>
      <c r="I545" s="551"/>
      <c r="J545" s="551"/>
      <c r="K545" s="551"/>
      <c r="L545" s="551"/>
      <c r="M545" s="392"/>
      <c r="N545" s="392"/>
      <c r="O545" s="392"/>
      <c r="P545" s="392"/>
      <c r="Q545" s="392"/>
      <c r="R545" s="392"/>
      <c r="S545" s="392"/>
      <c r="T545" s="392"/>
      <c r="U545" s="392"/>
      <c r="V545" s="392"/>
      <c r="W545" s="392"/>
      <c r="X545" s="392"/>
      <c r="Y545" s="392"/>
      <c r="Z545" s="392"/>
      <c r="AA545" s="392"/>
      <c r="AB545" s="392"/>
      <c r="AC545" s="392"/>
      <c r="AD545" s="392"/>
      <c r="AE545" s="1"/>
      <c r="AG545"/>
      <c r="AH545">
        <f t="shared" si="90"/>
        <v>0</v>
      </c>
      <c r="AI545" s="339"/>
      <c r="AJ545" s="73">
        <f t="shared" si="92"/>
        <v>0</v>
      </c>
      <c r="AL545">
        <f t="shared" si="94"/>
        <v>0</v>
      </c>
      <c r="AN545" s="364" t="str">
        <f>IF($AC$504="","",IF(HLOOKUP($AC$504,Presentación!$AQ$3:$BV$574,Presentación!AP41)="","",HLOOKUP($AC$504,Presentación!$AQ$3:$BV$574,Presentación!AP41,0)))</f>
        <v/>
      </c>
      <c r="AO545" s="365" t="str">
        <f>IF($AC$504="","",IF(HLOOKUP($AC$504,Presentación!$BZ$3:$DE$574,Presentación!AP41,0)="","",HLOOKUP($AC$504,Presentación!$BZ$3:$DE$574,Presentación!AP41,0)))</f>
        <v/>
      </c>
    </row>
    <row r="546" spans="1:41" s="21" customFormat="1" ht="15" customHeight="1">
      <c r="A546" s="159"/>
      <c r="B546" s="179"/>
      <c r="C546" s="220" t="s">
        <v>804</v>
      </c>
      <c r="D546" s="567" t="str">
        <f t="shared" si="88"/>
        <v/>
      </c>
      <c r="E546" s="568"/>
      <c r="F546" s="569"/>
      <c r="G546" s="551" t="str">
        <f t="shared" si="89"/>
        <v/>
      </c>
      <c r="H546" s="551"/>
      <c r="I546" s="551"/>
      <c r="J546" s="551"/>
      <c r="K546" s="551"/>
      <c r="L546" s="551"/>
      <c r="M546" s="392"/>
      <c r="N546" s="392"/>
      <c r="O546" s="392"/>
      <c r="P546" s="392"/>
      <c r="Q546" s="392"/>
      <c r="R546" s="392"/>
      <c r="S546" s="392"/>
      <c r="T546" s="392"/>
      <c r="U546" s="392"/>
      <c r="V546" s="392"/>
      <c r="W546" s="392"/>
      <c r="X546" s="392"/>
      <c r="Y546" s="392"/>
      <c r="Z546" s="392"/>
      <c r="AA546" s="392"/>
      <c r="AB546" s="392"/>
      <c r="AC546" s="392"/>
      <c r="AD546" s="392"/>
      <c r="AE546" s="1"/>
      <c r="AG546"/>
      <c r="AH546">
        <f t="shared" si="90"/>
        <v>0</v>
      </c>
      <c r="AI546" s="339"/>
      <c r="AJ546" s="73">
        <f t="shared" si="92"/>
        <v>0</v>
      </c>
      <c r="AL546">
        <f t="shared" si="94"/>
        <v>0</v>
      </c>
      <c r="AN546" s="364" t="str">
        <f>IF($AC$504="","",IF(HLOOKUP($AC$504,Presentación!$AQ$3:$BV$574,Presentación!AP42)="","",HLOOKUP($AC$504,Presentación!$AQ$3:$BV$574,Presentación!AP42,0)))</f>
        <v/>
      </c>
      <c r="AO546" s="365" t="str">
        <f>IF($AC$504="","",IF(HLOOKUP($AC$504,Presentación!$BZ$3:$DE$574,Presentación!AP42,0)="","",HLOOKUP($AC$504,Presentación!$BZ$3:$DE$574,Presentación!AP42,0)))</f>
        <v/>
      </c>
    </row>
    <row r="547" spans="1:41" s="21" customFormat="1" ht="15" customHeight="1">
      <c r="A547" s="159"/>
      <c r="B547" s="179"/>
      <c r="C547" s="220" t="s">
        <v>805</v>
      </c>
      <c r="D547" s="567" t="str">
        <f t="shared" si="88"/>
        <v/>
      </c>
      <c r="E547" s="568"/>
      <c r="F547" s="569"/>
      <c r="G547" s="551" t="str">
        <f t="shared" si="89"/>
        <v/>
      </c>
      <c r="H547" s="551"/>
      <c r="I547" s="551"/>
      <c r="J547" s="551"/>
      <c r="K547" s="551"/>
      <c r="L547" s="551"/>
      <c r="M547" s="392"/>
      <c r="N547" s="392"/>
      <c r="O547" s="392"/>
      <c r="P547" s="392"/>
      <c r="Q547" s="392"/>
      <c r="R547" s="392"/>
      <c r="S547" s="392"/>
      <c r="T547" s="392"/>
      <c r="U547" s="392"/>
      <c r="V547" s="392"/>
      <c r="W547" s="392"/>
      <c r="X547" s="392"/>
      <c r="Y547" s="392"/>
      <c r="Z547" s="392"/>
      <c r="AA547" s="392"/>
      <c r="AB547" s="392"/>
      <c r="AC547" s="392"/>
      <c r="AD547" s="392"/>
      <c r="AE547" s="1"/>
      <c r="AG547"/>
      <c r="AH547">
        <f t="shared" si="90"/>
        <v>0</v>
      </c>
      <c r="AI547" s="339"/>
      <c r="AJ547" s="73">
        <f t="shared" si="92"/>
        <v>0</v>
      </c>
      <c r="AL547">
        <f t="shared" si="94"/>
        <v>0</v>
      </c>
      <c r="AN547" s="364" t="str">
        <f>IF($AC$504="","",IF(HLOOKUP($AC$504,Presentación!$AQ$3:$BV$574,Presentación!AP43)="","",HLOOKUP($AC$504,Presentación!$AQ$3:$BV$574,Presentación!AP43,0)))</f>
        <v/>
      </c>
      <c r="AO547" s="365" t="str">
        <f>IF($AC$504="","",IF(HLOOKUP($AC$504,Presentación!$BZ$3:$DE$574,Presentación!AP43,0)="","",HLOOKUP($AC$504,Presentación!$BZ$3:$DE$574,Presentación!AP43,0)))</f>
        <v/>
      </c>
    </row>
    <row r="548" spans="1:41" s="21" customFormat="1" ht="15" customHeight="1">
      <c r="A548" s="159"/>
      <c r="B548" s="179"/>
      <c r="C548" s="220" t="s">
        <v>806</v>
      </c>
      <c r="D548" s="567" t="str">
        <f t="shared" si="88"/>
        <v/>
      </c>
      <c r="E548" s="568"/>
      <c r="F548" s="569"/>
      <c r="G548" s="551" t="str">
        <f t="shared" si="89"/>
        <v/>
      </c>
      <c r="H548" s="551"/>
      <c r="I548" s="551"/>
      <c r="J548" s="551"/>
      <c r="K548" s="551"/>
      <c r="L548" s="551"/>
      <c r="M548" s="392"/>
      <c r="N548" s="392"/>
      <c r="O548" s="392"/>
      <c r="P548" s="392"/>
      <c r="Q548" s="392"/>
      <c r="R548" s="392"/>
      <c r="S548" s="392"/>
      <c r="T548" s="392"/>
      <c r="U548" s="392"/>
      <c r="V548" s="392"/>
      <c r="W548" s="392"/>
      <c r="X548" s="392"/>
      <c r="Y548" s="392"/>
      <c r="Z548" s="392"/>
      <c r="AA548" s="392"/>
      <c r="AB548" s="392"/>
      <c r="AC548" s="392"/>
      <c r="AD548" s="392"/>
      <c r="AE548" s="1"/>
      <c r="AG548"/>
      <c r="AH548">
        <f t="shared" si="90"/>
        <v>0</v>
      </c>
      <c r="AI548" s="339"/>
      <c r="AJ548" s="73">
        <f t="shared" si="92"/>
        <v>0</v>
      </c>
      <c r="AL548">
        <f t="shared" si="94"/>
        <v>0</v>
      </c>
      <c r="AN548" s="364" t="str">
        <f>IF($AC$504="","",IF(HLOOKUP($AC$504,Presentación!$AQ$3:$BV$574,Presentación!AP44)="","",HLOOKUP($AC$504,Presentación!$AQ$3:$BV$574,Presentación!AP44,0)))</f>
        <v/>
      </c>
      <c r="AO548" s="365" t="str">
        <f>IF($AC$504="","",IF(HLOOKUP($AC$504,Presentación!$BZ$3:$DE$574,Presentación!AP44,0)="","",HLOOKUP($AC$504,Presentación!$BZ$3:$DE$574,Presentación!AP44,0)))</f>
        <v/>
      </c>
    </row>
    <row r="549" spans="1:41" s="21" customFormat="1" ht="15" customHeight="1">
      <c r="A549" s="159"/>
      <c r="B549" s="179"/>
      <c r="C549" s="220" t="s">
        <v>807</v>
      </c>
      <c r="D549" s="567" t="str">
        <f t="shared" si="88"/>
        <v/>
      </c>
      <c r="E549" s="568"/>
      <c r="F549" s="569"/>
      <c r="G549" s="551" t="str">
        <f t="shared" si="89"/>
        <v/>
      </c>
      <c r="H549" s="551"/>
      <c r="I549" s="551"/>
      <c r="J549" s="551"/>
      <c r="K549" s="551"/>
      <c r="L549" s="551"/>
      <c r="M549" s="392"/>
      <c r="N549" s="392"/>
      <c r="O549" s="392"/>
      <c r="P549" s="392"/>
      <c r="Q549" s="392"/>
      <c r="R549" s="392"/>
      <c r="S549" s="392"/>
      <c r="T549" s="392"/>
      <c r="U549" s="392"/>
      <c r="V549" s="392"/>
      <c r="W549" s="392"/>
      <c r="X549" s="392"/>
      <c r="Y549" s="392"/>
      <c r="Z549" s="392"/>
      <c r="AA549" s="392"/>
      <c r="AB549" s="392"/>
      <c r="AC549" s="392"/>
      <c r="AD549" s="392"/>
      <c r="AE549" s="1"/>
      <c r="AG549"/>
      <c r="AH549">
        <f t="shared" si="90"/>
        <v>0</v>
      </c>
      <c r="AI549" s="339"/>
      <c r="AJ549" s="73">
        <f t="shared" si="92"/>
        <v>0</v>
      </c>
      <c r="AL549">
        <f t="shared" si="94"/>
        <v>0</v>
      </c>
      <c r="AN549" s="364" t="str">
        <f>IF($AC$504="","",IF(HLOOKUP($AC$504,Presentación!$AQ$3:$BV$574,Presentación!AP45)="","",HLOOKUP($AC$504,Presentación!$AQ$3:$BV$574,Presentación!AP45,0)))</f>
        <v/>
      </c>
      <c r="AO549" s="365" t="str">
        <f>IF($AC$504="","",IF(HLOOKUP($AC$504,Presentación!$BZ$3:$DE$574,Presentación!AP45,0)="","",HLOOKUP($AC$504,Presentación!$BZ$3:$DE$574,Presentación!AP45,0)))</f>
        <v/>
      </c>
    </row>
    <row r="550" spans="1:41" s="21" customFormat="1" ht="15" customHeight="1">
      <c r="A550" s="159"/>
      <c r="B550" s="179"/>
      <c r="C550" s="220" t="s">
        <v>808</v>
      </c>
      <c r="D550" s="567" t="str">
        <f t="shared" si="88"/>
        <v/>
      </c>
      <c r="E550" s="568"/>
      <c r="F550" s="569"/>
      <c r="G550" s="551" t="str">
        <f t="shared" si="89"/>
        <v/>
      </c>
      <c r="H550" s="551"/>
      <c r="I550" s="551"/>
      <c r="J550" s="551"/>
      <c r="K550" s="551"/>
      <c r="L550" s="551"/>
      <c r="M550" s="392"/>
      <c r="N550" s="392"/>
      <c r="O550" s="392"/>
      <c r="P550" s="392"/>
      <c r="Q550" s="392"/>
      <c r="R550" s="392"/>
      <c r="S550" s="392"/>
      <c r="T550" s="392"/>
      <c r="U550" s="392"/>
      <c r="V550" s="392"/>
      <c r="W550" s="392"/>
      <c r="X550" s="392"/>
      <c r="Y550" s="392"/>
      <c r="Z550" s="392"/>
      <c r="AA550" s="392"/>
      <c r="AB550" s="392"/>
      <c r="AC550" s="392"/>
      <c r="AD550" s="392"/>
      <c r="AE550" s="1"/>
      <c r="AG550"/>
      <c r="AH550">
        <f t="shared" si="90"/>
        <v>0</v>
      </c>
      <c r="AI550" s="339"/>
      <c r="AJ550" s="73">
        <f t="shared" si="92"/>
        <v>0</v>
      </c>
      <c r="AL550">
        <f t="shared" si="94"/>
        <v>0</v>
      </c>
      <c r="AN550" s="364" t="str">
        <f>IF($AC$504="","",IF(HLOOKUP($AC$504,Presentación!$AQ$3:$BV$574,Presentación!AP46)="","",HLOOKUP($AC$504,Presentación!$AQ$3:$BV$574,Presentación!AP46,0)))</f>
        <v/>
      </c>
      <c r="AO550" s="365" t="str">
        <f>IF($AC$504="","",IF(HLOOKUP($AC$504,Presentación!$BZ$3:$DE$574,Presentación!AP46,0)="","",HLOOKUP($AC$504,Presentación!$BZ$3:$DE$574,Presentación!AP46,0)))</f>
        <v/>
      </c>
    </row>
    <row r="551" spans="1:41" s="21" customFormat="1" ht="15" customHeight="1">
      <c r="A551" s="159"/>
      <c r="B551" s="179"/>
      <c r="C551" s="220" t="s">
        <v>809</v>
      </c>
      <c r="D551" s="567" t="str">
        <f t="shared" si="88"/>
        <v/>
      </c>
      <c r="E551" s="568"/>
      <c r="F551" s="569"/>
      <c r="G551" s="551" t="str">
        <f t="shared" si="89"/>
        <v/>
      </c>
      <c r="H551" s="551"/>
      <c r="I551" s="551"/>
      <c r="J551" s="551"/>
      <c r="K551" s="551"/>
      <c r="L551" s="551"/>
      <c r="M551" s="392"/>
      <c r="N551" s="392"/>
      <c r="O551" s="392"/>
      <c r="P551" s="392"/>
      <c r="Q551" s="392"/>
      <c r="R551" s="392"/>
      <c r="S551" s="392"/>
      <c r="T551" s="392"/>
      <c r="U551" s="392"/>
      <c r="V551" s="392"/>
      <c r="W551" s="392"/>
      <c r="X551" s="392"/>
      <c r="Y551" s="392"/>
      <c r="Z551" s="392"/>
      <c r="AA551" s="392"/>
      <c r="AB551" s="392"/>
      <c r="AC551" s="392"/>
      <c r="AD551" s="392"/>
      <c r="AE551" s="1"/>
      <c r="AG551"/>
      <c r="AH551">
        <f t="shared" si="90"/>
        <v>0</v>
      </c>
      <c r="AI551" s="339"/>
      <c r="AJ551" s="73">
        <f t="shared" si="92"/>
        <v>0</v>
      </c>
      <c r="AL551">
        <f t="shared" si="94"/>
        <v>0</v>
      </c>
      <c r="AN551" s="364" t="str">
        <f>IF($AC$504="","",IF(HLOOKUP($AC$504,Presentación!$AQ$3:$BV$574,Presentación!AP47)="","",HLOOKUP($AC$504,Presentación!$AQ$3:$BV$574,Presentación!AP47,0)))</f>
        <v/>
      </c>
      <c r="AO551" s="365" t="str">
        <f>IF($AC$504="","",IF(HLOOKUP($AC$504,Presentación!$BZ$3:$DE$574,Presentación!AP47,0)="","",HLOOKUP($AC$504,Presentación!$BZ$3:$DE$574,Presentación!AP47,0)))</f>
        <v/>
      </c>
    </row>
    <row r="552" spans="1:41" s="21" customFormat="1" ht="15" customHeight="1">
      <c r="A552" s="159"/>
      <c r="B552" s="179"/>
      <c r="C552" s="220" t="s">
        <v>810</v>
      </c>
      <c r="D552" s="567" t="str">
        <f t="shared" si="88"/>
        <v/>
      </c>
      <c r="E552" s="568"/>
      <c r="F552" s="569"/>
      <c r="G552" s="551" t="str">
        <f t="shared" si="89"/>
        <v/>
      </c>
      <c r="H552" s="551"/>
      <c r="I552" s="551"/>
      <c r="J552" s="551"/>
      <c r="K552" s="551"/>
      <c r="L552" s="551"/>
      <c r="M552" s="392"/>
      <c r="N552" s="392"/>
      <c r="O552" s="392"/>
      <c r="P552" s="392"/>
      <c r="Q552" s="392"/>
      <c r="R552" s="392"/>
      <c r="S552" s="392"/>
      <c r="T552" s="392"/>
      <c r="U552" s="392"/>
      <c r="V552" s="392"/>
      <c r="W552" s="392"/>
      <c r="X552" s="392"/>
      <c r="Y552" s="392"/>
      <c r="Z552" s="392"/>
      <c r="AA552" s="392"/>
      <c r="AB552" s="392"/>
      <c r="AC552" s="392"/>
      <c r="AD552" s="392"/>
      <c r="AE552" s="1"/>
      <c r="AG552"/>
      <c r="AH552">
        <f t="shared" si="90"/>
        <v>0</v>
      </c>
      <c r="AI552" s="339"/>
      <c r="AJ552" s="73">
        <f t="shared" si="92"/>
        <v>0</v>
      </c>
      <c r="AL552">
        <f t="shared" si="94"/>
        <v>0</v>
      </c>
      <c r="AN552" s="364" t="str">
        <f>IF($AC$504="","",IF(HLOOKUP($AC$504,Presentación!$AQ$3:$BV$574,Presentación!AP48)="","",HLOOKUP($AC$504,Presentación!$AQ$3:$BV$574,Presentación!AP48,0)))</f>
        <v/>
      </c>
      <c r="AO552" s="365" t="str">
        <f>IF($AC$504="","",IF(HLOOKUP($AC$504,Presentación!$BZ$3:$DE$574,Presentación!AP48,0)="","",HLOOKUP($AC$504,Presentación!$BZ$3:$DE$574,Presentación!AP48,0)))</f>
        <v/>
      </c>
    </row>
    <row r="553" spans="1:41" s="21" customFormat="1" ht="15" customHeight="1">
      <c r="A553" s="159"/>
      <c r="B553" s="179"/>
      <c r="C553" s="220" t="s">
        <v>811</v>
      </c>
      <c r="D553" s="567" t="str">
        <f t="shared" si="88"/>
        <v/>
      </c>
      <c r="E553" s="568"/>
      <c r="F553" s="569"/>
      <c r="G553" s="551" t="str">
        <f t="shared" si="89"/>
        <v/>
      </c>
      <c r="H553" s="551"/>
      <c r="I553" s="551"/>
      <c r="J553" s="551"/>
      <c r="K553" s="551"/>
      <c r="L553" s="551"/>
      <c r="M553" s="392"/>
      <c r="N553" s="392"/>
      <c r="O553" s="392"/>
      <c r="P553" s="392"/>
      <c r="Q553" s="392"/>
      <c r="R553" s="392"/>
      <c r="S553" s="392"/>
      <c r="T553" s="392"/>
      <c r="U553" s="392"/>
      <c r="V553" s="392"/>
      <c r="W553" s="392"/>
      <c r="X553" s="392"/>
      <c r="Y553" s="392"/>
      <c r="Z553" s="392"/>
      <c r="AA553" s="392"/>
      <c r="AB553" s="392"/>
      <c r="AC553" s="392"/>
      <c r="AD553" s="392"/>
      <c r="AE553" s="1"/>
      <c r="AG553"/>
      <c r="AH553">
        <f t="shared" si="90"/>
        <v>0</v>
      </c>
      <c r="AI553" s="339"/>
      <c r="AJ553" s="73">
        <f t="shared" si="92"/>
        <v>0</v>
      </c>
      <c r="AL553">
        <f t="shared" si="94"/>
        <v>0</v>
      </c>
      <c r="AN553" s="364" t="str">
        <f>IF($AC$504="","",IF(HLOOKUP($AC$504,Presentación!$AQ$3:$BV$574,Presentación!AP49)="","",HLOOKUP($AC$504,Presentación!$AQ$3:$BV$574,Presentación!AP49,0)))</f>
        <v/>
      </c>
      <c r="AO553" s="365" t="str">
        <f>IF($AC$504="","",IF(HLOOKUP($AC$504,Presentación!$BZ$3:$DE$574,Presentación!AP49,0)="","",HLOOKUP($AC$504,Presentación!$BZ$3:$DE$574,Presentación!AP49,0)))</f>
        <v/>
      </c>
    </row>
    <row r="554" spans="1:41" s="21" customFormat="1" ht="15" customHeight="1">
      <c r="A554" s="159"/>
      <c r="B554" s="179"/>
      <c r="C554" s="220" t="s">
        <v>812</v>
      </c>
      <c r="D554" s="567" t="str">
        <f t="shared" si="88"/>
        <v/>
      </c>
      <c r="E554" s="568"/>
      <c r="F554" s="569"/>
      <c r="G554" s="551" t="str">
        <f t="shared" si="89"/>
        <v/>
      </c>
      <c r="H554" s="551"/>
      <c r="I554" s="551"/>
      <c r="J554" s="551"/>
      <c r="K554" s="551"/>
      <c r="L554" s="551"/>
      <c r="M554" s="392"/>
      <c r="N554" s="392"/>
      <c r="O554" s="392"/>
      <c r="P554" s="392"/>
      <c r="Q554" s="392"/>
      <c r="R554" s="392"/>
      <c r="S554" s="392"/>
      <c r="T554" s="392"/>
      <c r="U554" s="392"/>
      <c r="V554" s="392"/>
      <c r="W554" s="392"/>
      <c r="X554" s="392"/>
      <c r="Y554" s="392"/>
      <c r="Z554" s="392"/>
      <c r="AA554" s="392"/>
      <c r="AB554" s="392"/>
      <c r="AC554" s="392"/>
      <c r="AD554" s="392"/>
      <c r="AE554" s="1"/>
      <c r="AG554"/>
      <c r="AH554">
        <f t="shared" si="90"/>
        <v>0</v>
      </c>
      <c r="AI554" s="339"/>
      <c r="AJ554" s="73">
        <f t="shared" si="92"/>
        <v>0</v>
      </c>
      <c r="AL554">
        <f t="shared" si="94"/>
        <v>0</v>
      </c>
      <c r="AN554" s="364" t="str">
        <f>IF($AC$504="","",IF(HLOOKUP($AC$504,Presentación!$AQ$3:$BV$574,Presentación!AP50)="","",HLOOKUP($AC$504,Presentación!$AQ$3:$BV$574,Presentación!AP50,0)))</f>
        <v/>
      </c>
      <c r="AO554" s="365" t="str">
        <f>IF($AC$504="","",IF(HLOOKUP($AC$504,Presentación!$BZ$3:$DE$574,Presentación!AP50,0)="","",HLOOKUP($AC$504,Presentación!$BZ$3:$DE$574,Presentación!AP50,0)))</f>
        <v/>
      </c>
    </row>
    <row r="555" spans="1:41" s="21" customFormat="1" ht="15" customHeight="1">
      <c r="A555" s="159"/>
      <c r="B555" s="179"/>
      <c r="C555" s="220" t="s">
        <v>813</v>
      </c>
      <c r="D555" s="567" t="str">
        <f t="shared" si="88"/>
        <v/>
      </c>
      <c r="E555" s="568"/>
      <c r="F555" s="569"/>
      <c r="G555" s="551" t="str">
        <f t="shared" si="89"/>
        <v/>
      </c>
      <c r="H555" s="551"/>
      <c r="I555" s="551"/>
      <c r="J555" s="551"/>
      <c r="K555" s="551"/>
      <c r="L555" s="551"/>
      <c r="M555" s="392"/>
      <c r="N555" s="392"/>
      <c r="O555" s="392"/>
      <c r="P555" s="392"/>
      <c r="Q555" s="392"/>
      <c r="R555" s="392"/>
      <c r="S555" s="392"/>
      <c r="T555" s="392"/>
      <c r="U555" s="392"/>
      <c r="V555" s="392"/>
      <c r="W555" s="392"/>
      <c r="X555" s="392"/>
      <c r="Y555" s="392"/>
      <c r="Z555" s="392"/>
      <c r="AA555" s="392"/>
      <c r="AB555" s="392"/>
      <c r="AC555" s="392"/>
      <c r="AD555" s="392"/>
      <c r="AE555" s="1"/>
      <c r="AG555"/>
      <c r="AH555">
        <f t="shared" si="90"/>
        <v>0</v>
      </c>
      <c r="AI555" s="339"/>
      <c r="AJ555" s="73">
        <f t="shared" si="92"/>
        <v>0</v>
      </c>
      <c r="AL555">
        <f t="shared" si="94"/>
        <v>0</v>
      </c>
      <c r="AN555" s="364" t="str">
        <f>IF($AC$504="","",IF(HLOOKUP($AC$504,Presentación!$AQ$3:$BV$574,Presentación!AP51)="","",HLOOKUP($AC$504,Presentación!$AQ$3:$BV$574,Presentación!AP51,0)))</f>
        <v/>
      </c>
      <c r="AO555" s="365" t="str">
        <f>IF($AC$504="","",IF(HLOOKUP($AC$504,Presentación!$BZ$3:$DE$574,Presentación!AP51,0)="","",HLOOKUP($AC$504,Presentación!$BZ$3:$DE$574,Presentación!AP51,0)))</f>
        <v/>
      </c>
    </row>
    <row r="556" spans="1:41" s="21" customFormat="1" ht="15" customHeight="1">
      <c r="A556" s="159"/>
      <c r="B556" s="179"/>
      <c r="C556" s="220" t="s">
        <v>814</v>
      </c>
      <c r="D556" s="567" t="str">
        <f t="shared" si="88"/>
        <v/>
      </c>
      <c r="E556" s="568"/>
      <c r="F556" s="569"/>
      <c r="G556" s="551" t="str">
        <f t="shared" si="89"/>
        <v/>
      </c>
      <c r="H556" s="551"/>
      <c r="I556" s="551"/>
      <c r="J556" s="551"/>
      <c r="K556" s="551"/>
      <c r="L556" s="551"/>
      <c r="M556" s="392"/>
      <c r="N556" s="392"/>
      <c r="O556" s="392"/>
      <c r="P556" s="392"/>
      <c r="Q556" s="392"/>
      <c r="R556" s="392"/>
      <c r="S556" s="392"/>
      <c r="T556" s="392"/>
      <c r="U556" s="392"/>
      <c r="V556" s="392"/>
      <c r="W556" s="392"/>
      <c r="X556" s="392"/>
      <c r="Y556" s="392"/>
      <c r="Z556" s="392"/>
      <c r="AA556" s="392"/>
      <c r="AB556" s="392"/>
      <c r="AC556" s="392"/>
      <c r="AD556" s="392"/>
      <c r="AE556" s="1"/>
      <c r="AG556"/>
      <c r="AH556">
        <f t="shared" si="90"/>
        <v>0</v>
      </c>
      <c r="AI556" s="339"/>
      <c r="AJ556" s="73">
        <f t="shared" si="92"/>
        <v>0</v>
      </c>
      <c r="AL556">
        <f t="shared" si="94"/>
        <v>0</v>
      </c>
      <c r="AN556" s="364" t="str">
        <f>IF($AC$504="","",IF(HLOOKUP($AC$504,Presentación!$AQ$3:$BV$574,Presentación!AP52)="","",HLOOKUP($AC$504,Presentación!$AQ$3:$BV$574,Presentación!AP52,0)))</f>
        <v/>
      </c>
      <c r="AO556" s="365" t="str">
        <f>IF($AC$504="","",IF(HLOOKUP($AC$504,Presentación!$BZ$3:$DE$574,Presentación!AP52,0)="","",HLOOKUP($AC$504,Presentación!$BZ$3:$DE$574,Presentación!AP52,0)))</f>
        <v/>
      </c>
    </row>
    <row r="557" spans="1:41" s="21" customFormat="1" ht="15" customHeight="1">
      <c r="A557" s="159"/>
      <c r="B557" s="179"/>
      <c r="C557" s="220" t="s">
        <v>815</v>
      </c>
      <c r="D557" s="567" t="str">
        <f t="shared" si="88"/>
        <v/>
      </c>
      <c r="E557" s="568"/>
      <c r="F557" s="569"/>
      <c r="G557" s="551" t="str">
        <f t="shared" si="89"/>
        <v/>
      </c>
      <c r="H557" s="551"/>
      <c r="I557" s="551"/>
      <c r="J557" s="551"/>
      <c r="K557" s="551"/>
      <c r="L557" s="551"/>
      <c r="M557" s="392"/>
      <c r="N557" s="392"/>
      <c r="O557" s="392"/>
      <c r="P557" s="392"/>
      <c r="Q557" s="392"/>
      <c r="R557" s="392"/>
      <c r="S557" s="392"/>
      <c r="T557" s="392"/>
      <c r="U557" s="392"/>
      <c r="V557" s="392"/>
      <c r="W557" s="392"/>
      <c r="X557" s="392"/>
      <c r="Y557" s="392"/>
      <c r="Z557" s="392"/>
      <c r="AA557" s="392"/>
      <c r="AB557" s="392"/>
      <c r="AC557" s="392"/>
      <c r="AD557" s="392"/>
      <c r="AE557" s="1"/>
      <c r="AG557"/>
      <c r="AH557">
        <f t="shared" si="90"/>
        <v>0</v>
      </c>
      <c r="AI557" s="339"/>
      <c r="AJ557" s="73">
        <f t="shared" si="92"/>
        <v>0</v>
      </c>
      <c r="AL557">
        <f t="shared" si="94"/>
        <v>0</v>
      </c>
      <c r="AN557" s="364" t="str">
        <f>IF($AC$504="","",IF(HLOOKUP($AC$504,Presentación!$AQ$3:$BV$574,Presentación!AP53)="","",HLOOKUP($AC$504,Presentación!$AQ$3:$BV$574,Presentación!AP53,0)))</f>
        <v/>
      </c>
      <c r="AO557" s="365" t="str">
        <f>IF($AC$504="","",IF(HLOOKUP($AC$504,Presentación!$BZ$3:$DE$574,Presentación!AP53,0)="","",HLOOKUP($AC$504,Presentación!$BZ$3:$DE$574,Presentación!AP53,0)))</f>
        <v/>
      </c>
    </row>
    <row r="558" spans="1:41" s="21" customFormat="1" ht="15" customHeight="1">
      <c r="A558" s="159"/>
      <c r="B558" s="179"/>
      <c r="C558" s="220" t="s">
        <v>816</v>
      </c>
      <c r="D558" s="567" t="str">
        <f t="shared" si="88"/>
        <v/>
      </c>
      <c r="E558" s="568"/>
      <c r="F558" s="569"/>
      <c r="G558" s="551" t="str">
        <f t="shared" si="89"/>
        <v/>
      </c>
      <c r="H558" s="551"/>
      <c r="I558" s="551"/>
      <c r="J558" s="551"/>
      <c r="K558" s="551"/>
      <c r="L558" s="551"/>
      <c r="M558" s="392"/>
      <c r="N558" s="392"/>
      <c r="O558" s="392"/>
      <c r="P558" s="392"/>
      <c r="Q558" s="392"/>
      <c r="R558" s="392"/>
      <c r="S558" s="392"/>
      <c r="T558" s="392"/>
      <c r="U558" s="392"/>
      <c r="V558" s="392"/>
      <c r="W558" s="392"/>
      <c r="X558" s="392"/>
      <c r="Y558" s="392"/>
      <c r="Z558" s="392"/>
      <c r="AA558" s="392"/>
      <c r="AB558" s="392"/>
      <c r="AC558" s="392"/>
      <c r="AD558" s="392"/>
      <c r="AE558" s="1"/>
      <c r="AG558"/>
      <c r="AH558">
        <f t="shared" si="90"/>
        <v>0</v>
      </c>
      <c r="AI558" s="339"/>
      <c r="AJ558" s="73">
        <f t="shared" si="92"/>
        <v>0</v>
      </c>
      <c r="AL558">
        <f t="shared" si="94"/>
        <v>0</v>
      </c>
      <c r="AN558" s="364" t="str">
        <f>IF($AC$504="","",IF(HLOOKUP($AC$504,Presentación!$AQ$3:$BV$574,Presentación!AP54)="","",HLOOKUP($AC$504,Presentación!$AQ$3:$BV$574,Presentación!AP54,0)))</f>
        <v/>
      </c>
      <c r="AO558" s="365" t="str">
        <f>IF($AC$504="","",IF(HLOOKUP($AC$504,Presentación!$BZ$3:$DE$574,Presentación!AP54,0)="","",HLOOKUP($AC$504,Presentación!$BZ$3:$DE$574,Presentación!AP54,0)))</f>
        <v/>
      </c>
    </row>
    <row r="559" spans="1:41" s="21" customFormat="1" ht="15" customHeight="1">
      <c r="A559" s="159"/>
      <c r="B559" s="179"/>
      <c r="C559" s="220" t="s">
        <v>817</v>
      </c>
      <c r="D559" s="567" t="str">
        <f t="shared" si="88"/>
        <v/>
      </c>
      <c r="E559" s="568"/>
      <c r="F559" s="569"/>
      <c r="G559" s="551" t="str">
        <f t="shared" si="89"/>
        <v/>
      </c>
      <c r="H559" s="551"/>
      <c r="I559" s="551"/>
      <c r="J559" s="551"/>
      <c r="K559" s="551"/>
      <c r="L559" s="551"/>
      <c r="M559" s="392"/>
      <c r="N559" s="392"/>
      <c r="O559" s="392"/>
      <c r="P559" s="392"/>
      <c r="Q559" s="392"/>
      <c r="R559" s="392"/>
      <c r="S559" s="392"/>
      <c r="T559" s="392"/>
      <c r="U559" s="392"/>
      <c r="V559" s="392"/>
      <c r="W559" s="392"/>
      <c r="X559" s="392"/>
      <c r="Y559" s="392"/>
      <c r="Z559" s="392"/>
      <c r="AA559" s="392"/>
      <c r="AB559" s="392"/>
      <c r="AC559" s="392"/>
      <c r="AD559" s="392"/>
      <c r="AE559" s="1"/>
      <c r="AG559"/>
      <c r="AH559">
        <f t="shared" si="90"/>
        <v>0</v>
      </c>
      <c r="AI559" s="339"/>
      <c r="AJ559" s="73">
        <f t="shared" si="92"/>
        <v>0</v>
      </c>
      <c r="AL559">
        <f t="shared" si="94"/>
        <v>0</v>
      </c>
      <c r="AN559" s="364" t="str">
        <f>IF($AC$504="","",IF(HLOOKUP($AC$504,Presentación!$AQ$3:$BV$574,Presentación!AP55)="","",HLOOKUP($AC$504,Presentación!$AQ$3:$BV$574,Presentación!AP55,0)))</f>
        <v/>
      </c>
      <c r="AO559" s="365" t="str">
        <f>IF($AC$504="","",IF(HLOOKUP($AC$504,Presentación!$BZ$3:$DE$574,Presentación!AP55,0)="","",HLOOKUP($AC$504,Presentación!$BZ$3:$DE$574,Presentación!AP55,0)))</f>
        <v/>
      </c>
    </row>
    <row r="560" spans="1:41" s="21" customFormat="1" ht="15" customHeight="1">
      <c r="A560" s="159"/>
      <c r="B560" s="179"/>
      <c r="C560" s="220" t="s">
        <v>818</v>
      </c>
      <c r="D560" s="567" t="str">
        <f t="shared" si="88"/>
        <v/>
      </c>
      <c r="E560" s="568"/>
      <c r="F560" s="569"/>
      <c r="G560" s="551" t="str">
        <f t="shared" si="89"/>
        <v/>
      </c>
      <c r="H560" s="551"/>
      <c r="I560" s="551"/>
      <c r="J560" s="551"/>
      <c r="K560" s="551"/>
      <c r="L560" s="551"/>
      <c r="M560" s="392"/>
      <c r="N560" s="392"/>
      <c r="O560" s="392"/>
      <c r="P560" s="392"/>
      <c r="Q560" s="392"/>
      <c r="R560" s="392"/>
      <c r="S560" s="392"/>
      <c r="T560" s="392"/>
      <c r="U560" s="392"/>
      <c r="V560" s="392"/>
      <c r="W560" s="392"/>
      <c r="X560" s="392"/>
      <c r="Y560" s="392"/>
      <c r="Z560" s="392"/>
      <c r="AA560" s="392"/>
      <c r="AB560" s="392"/>
      <c r="AC560" s="392"/>
      <c r="AD560" s="392"/>
      <c r="AE560" s="1"/>
      <c r="AG560"/>
      <c r="AH560">
        <f t="shared" si="90"/>
        <v>0</v>
      </c>
      <c r="AI560" s="339"/>
      <c r="AJ560" s="73">
        <f t="shared" si="92"/>
        <v>0</v>
      </c>
      <c r="AL560">
        <f t="shared" si="94"/>
        <v>0</v>
      </c>
      <c r="AN560" s="364" t="str">
        <f>IF($AC$504="","",IF(HLOOKUP($AC$504,Presentación!$AQ$3:$BV$574,Presentación!AP56)="","",HLOOKUP($AC$504,Presentación!$AQ$3:$BV$574,Presentación!AP56,0)))</f>
        <v/>
      </c>
      <c r="AO560" s="365" t="str">
        <f>IF($AC$504="","",IF(HLOOKUP($AC$504,Presentación!$BZ$3:$DE$574,Presentación!AP56,0)="","",HLOOKUP($AC$504,Presentación!$BZ$3:$DE$574,Presentación!AP56,0)))</f>
        <v/>
      </c>
    </row>
    <row r="561" spans="1:41" s="21" customFormat="1" ht="15" customHeight="1">
      <c r="A561" s="159"/>
      <c r="B561" s="179"/>
      <c r="C561" s="220" t="s">
        <v>819</v>
      </c>
      <c r="D561" s="567" t="str">
        <f t="shared" si="88"/>
        <v/>
      </c>
      <c r="E561" s="568"/>
      <c r="F561" s="569"/>
      <c r="G561" s="551" t="str">
        <f t="shared" si="89"/>
        <v/>
      </c>
      <c r="H561" s="551"/>
      <c r="I561" s="551"/>
      <c r="J561" s="551"/>
      <c r="K561" s="551"/>
      <c r="L561" s="551"/>
      <c r="M561" s="392"/>
      <c r="N561" s="392"/>
      <c r="O561" s="392"/>
      <c r="P561" s="392"/>
      <c r="Q561" s="392"/>
      <c r="R561" s="392"/>
      <c r="S561" s="392"/>
      <c r="T561" s="392"/>
      <c r="U561" s="392"/>
      <c r="V561" s="392"/>
      <c r="W561" s="392"/>
      <c r="X561" s="392"/>
      <c r="Y561" s="392"/>
      <c r="Z561" s="392"/>
      <c r="AA561" s="392"/>
      <c r="AB561" s="392"/>
      <c r="AC561" s="392"/>
      <c r="AD561" s="392"/>
      <c r="AE561" s="1"/>
      <c r="AG561"/>
      <c r="AH561">
        <f t="shared" si="90"/>
        <v>0</v>
      </c>
      <c r="AI561" s="339"/>
      <c r="AJ561" s="73">
        <f t="shared" si="92"/>
        <v>0</v>
      </c>
      <c r="AL561">
        <f t="shared" si="94"/>
        <v>0</v>
      </c>
      <c r="AN561" s="364" t="str">
        <f>IF($AC$504="","",IF(HLOOKUP($AC$504,Presentación!$AQ$3:$BV$574,Presentación!AP57)="","",HLOOKUP($AC$504,Presentación!$AQ$3:$BV$574,Presentación!AP57,0)))</f>
        <v/>
      </c>
      <c r="AO561" s="365" t="str">
        <f>IF($AC$504="","",IF(HLOOKUP($AC$504,Presentación!$BZ$3:$DE$574,Presentación!AP57,0)="","",HLOOKUP($AC$504,Presentación!$BZ$3:$DE$574,Presentación!AP57,0)))</f>
        <v/>
      </c>
    </row>
    <row r="562" spans="1:41" s="21" customFormat="1" ht="15" customHeight="1">
      <c r="A562" s="159"/>
      <c r="B562" s="179"/>
      <c r="C562" s="220" t="s">
        <v>820</v>
      </c>
      <c r="D562" s="567" t="str">
        <f t="shared" si="88"/>
        <v/>
      </c>
      <c r="E562" s="568"/>
      <c r="F562" s="569"/>
      <c r="G562" s="551" t="str">
        <f t="shared" si="89"/>
        <v/>
      </c>
      <c r="H562" s="551"/>
      <c r="I562" s="551"/>
      <c r="J562" s="551"/>
      <c r="K562" s="551"/>
      <c r="L562" s="551"/>
      <c r="M562" s="392"/>
      <c r="N562" s="392"/>
      <c r="O562" s="392"/>
      <c r="P562" s="392"/>
      <c r="Q562" s="392"/>
      <c r="R562" s="392"/>
      <c r="S562" s="392"/>
      <c r="T562" s="392"/>
      <c r="U562" s="392"/>
      <c r="V562" s="392"/>
      <c r="W562" s="392"/>
      <c r="X562" s="392"/>
      <c r="Y562" s="392"/>
      <c r="Z562" s="392"/>
      <c r="AA562" s="392"/>
      <c r="AB562" s="392"/>
      <c r="AC562" s="392"/>
      <c r="AD562" s="392"/>
      <c r="AE562" s="1"/>
      <c r="AG562"/>
      <c r="AH562">
        <f t="shared" si="90"/>
        <v>0</v>
      </c>
      <c r="AI562" s="339"/>
      <c r="AJ562" s="73">
        <f t="shared" si="92"/>
        <v>0</v>
      </c>
      <c r="AL562">
        <f t="shared" si="94"/>
        <v>0</v>
      </c>
      <c r="AN562" s="364" t="str">
        <f>IF($AC$504="","",IF(HLOOKUP($AC$504,Presentación!$AQ$3:$BV$574,Presentación!AP58)="","",HLOOKUP($AC$504,Presentación!$AQ$3:$BV$574,Presentación!AP58,0)))</f>
        <v/>
      </c>
      <c r="AO562" s="365" t="str">
        <f>IF($AC$504="","",IF(HLOOKUP($AC$504,Presentación!$BZ$3:$DE$574,Presentación!AP58,0)="","",HLOOKUP($AC$504,Presentación!$BZ$3:$DE$574,Presentación!AP58,0)))</f>
        <v/>
      </c>
    </row>
    <row r="563" spans="1:41" s="21" customFormat="1" ht="15" customHeight="1">
      <c r="A563" s="159"/>
      <c r="B563" s="179"/>
      <c r="C563" s="220" t="s">
        <v>821</v>
      </c>
      <c r="D563" s="567" t="str">
        <f t="shared" si="88"/>
        <v/>
      </c>
      <c r="E563" s="568"/>
      <c r="F563" s="569"/>
      <c r="G563" s="551" t="str">
        <f t="shared" si="89"/>
        <v/>
      </c>
      <c r="H563" s="551"/>
      <c r="I563" s="551"/>
      <c r="J563" s="551"/>
      <c r="K563" s="551"/>
      <c r="L563" s="551"/>
      <c r="M563" s="392"/>
      <c r="N563" s="392"/>
      <c r="O563" s="392"/>
      <c r="P563" s="392"/>
      <c r="Q563" s="392"/>
      <c r="R563" s="392"/>
      <c r="S563" s="392"/>
      <c r="T563" s="392"/>
      <c r="U563" s="392"/>
      <c r="V563" s="392"/>
      <c r="W563" s="392"/>
      <c r="X563" s="392"/>
      <c r="Y563" s="392"/>
      <c r="Z563" s="392"/>
      <c r="AA563" s="392"/>
      <c r="AB563" s="392"/>
      <c r="AC563" s="392"/>
      <c r="AD563" s="392"/>
      <c r="AE563" s="1"/>
      <c r="AG563"/>
      <c r="AH563">
        <f t="shared" si="90"/>
        <v>0</v>
      </c>
      <c r="AI563" s="339"/>
      <c r="AJ563" s="73">
        <f t="shared" si="92"/>
        <v>0</v>
      </c>
      <c r="AL563">
        <f t="shared" si="94"/>
        <v>0</v>
      </c>
      <c r="AN563" s="364" t="str">
        <f>IF($AC$504="","",IF(HLOOKUP($AC$504,Presentación!$AQ$3:$BV$574,Presentación!AP59)="","",HLOOKUP($AC$504,Presentación!$AQ$3:$BV$574,Presentación!AP59,0)))</f>
        <v/>
      </c>
      <c r="AO563" s="365" t="str">
        <f>IF($AC$504="","",IF(HLOOKUP($AC$504,Presentación!$BZ$3:$DE$574,Presentación!AP59,0)="","",HLOOKUP($AC$504,Presentación!$BZ$3:$DE$574,Presentación!AP59,0)))</f>
        <v/>
      </c>
    </row>
    <row r="564" spans="1:41" s="21" customFormat="1" ht="15" customHeight="1">
      <c r="A564" s="159"/>
      <c r="B564" s="179"/>
      <c r="C564" s="220" t="s">
        <v>822</v>
      </c>
      <c r="D564" s="567" t="str">
        <f t="shared" si="88"/>
        <v/>
      </c>
      <c r="E564" s="568"/>
      <c r="F564" s="569"/>
      <c r="G564" s="551" t="str">
        <f t="shared" si="89"/>
        <v/>
      </c>
      <c r="H564" s="551"/>
      <c r="I564" s="551"/>
      <c r="J564" s="551"/>
      <c r="K564" s="551"/>
      <c r="L564" s="551"/>
      <c r="M564" s="392"/>
      <c r="N564" s="392"/>
      <c r="O564" s="392"/>
      <c r="P564" s="392"/>
      <c r="Q564" s="392"/>
      <c r="R564" s="392"/>
      <c r="S564" s="392"/>
      <c r="T564" s="392"/>
      <c r="U564" s="392"/>
      <c r="V564" s="392"/>
      <c r="W564" s="392"/>
      <c r="X564" s="392"/>
      <c r="Y564" s="392"/>
      <c r="Z564" s="392"/>
      <c r="AA564" s="392"/>
      <c r="AB564" s="392"/>
      <c r="AC564" s="392"/>
      <c r="AD564" s="392"/>
      <c r="AE564" s="1"/>
      <c r="AG564"/>
      <c r="AH564">
        <f t="shared" si="90"/>
        <v>0</v>
      </c>
      <c r="AI564" s="339"/>
      <c r="AJ564" s="73">
        <f t="shared" si="92"/>
        <v>0</v>
      </c>
      <c r="AL564">
        <f t="shared" si="94"/>
        <v>0</v>
      </c>
      <c r="AN564" s="364" t="str">
        <f>IF($AC$504="","",IF(HLOOKUP($AC$504,Presentación!$AQ$3:$BV$574,Presentación!AP60)="","",HLOOKUP($AC$504,Presentación!$AQ$3:$BV$574,Presentación!AP60,0)))</f>
        <v/>
      </c>
      <c r="AO564" s="365" t="str">
        <f>IF($AC$504="","",IF(HLOOKUP($AC$504,Presentación!$BZ$3:$DE$574,Presentación!AP60,0)="","",HLOOKUP($AC$504,Presentación!$BZ$3:$DE$574,Presentación!AP60,0)))</f>
        <v/>
      </c>
    </row>
    <row r="565" spans="1:41" s="21" customFormat="1" ht="15" customHeight="1">
      <c r="A565" s="159"/>
      <c r="B565" s="179"/>
      <c r="C565" s="220" t="s">
        <v>823</v>
      </c>
      <c r="D565" s="567" t="str">
        <f t="shared" si="88"/>
        <v/>
      </c>
      <c r="E565" s="568"/>
      <c r="F565" s="569"/>
      <c r="G565" s="551" t="str">
        <f t="shared" si="89"/>
        <v/>
      </c>
      <c r="H565" s="551"/>
      <c r="I565" s="551"/>
      <c r="J565" s="551"/>
      <c r="K565" s="551"/>
      <c r="L565" s="551"/>
      <c r="M565" s="392"/>
      <c r="N565" s="392"/>
      <c r="O565" s="392"/>
      <c r="P565" s="392"/>
      <c r="Q565" s="392"/>
      <c r="R565" s="392"/>
      <c r="S565" s="392"/>
      <c r="T565" s="392"/>
      <c r="U565" s="392"/>
      <c r="V565" s="392"/>
      <c r="W565" s="392"/>
      <c r="X565" s="392"/>
      <c r="Y565" s="392"/>
      <c r="Z565" s="392"/>
      <c r="AA565" s="392"/>
      <c r="AB565" s="392"/>
      <c r="AC565" s="392"/>
      <c r="AD565" s="392"/>
      <c r="AE565" s="1"/>
      <c r="AG565"/>
      <c r="AH565">
        <f t="shared" si="90"/>
        <v>0</v>
      </c>
      <c r="AI565" s="339"/>
      <c r="AJ565" s="73">
        <f t="shared" si="92"/>
        <v>0</v>
      </c>
      <c r="AL565">
        <f t="shared" si="94"/>
        <v>0</v>
      </c>
      <c r="AN565" s="364" t="str">
        <f>IF($AC$504="","",IF(HLOOKUP($AC$504,Presentación!$AQ$3:$BV$574,Presentación!AP61)="","",HLOOKUP($AC$504,Presentación!$AQ$3:$BV$574,Presentación!AP61,0)))</f>
        <v/>
      </c>
      <c r="AO565" s="365" t="str">
        <f>IF($AC$504="","",IF(HLOOKUP($AC$504,Presentación!$BZ$3:$DE$574,Presentación!AP61,0)="","",HLOOKUP($AC$504,Presentación!$BZ$3:$DE$574,Presentación!AP61,0)))</f>
        <v/>
      </c>
    </row>
    <row r="566" spans="1:41" s="21" customFormat="1" ht="15" customHeight="1">
      <c r="A566" s="159"/>
      <c r="B566" s="179"/>
      <c r="C566" s="220" t="s">
        <v>824</v>
      </c>
      <c r="D566" s="567" t="str">
        <f t="shared" si="88"/>
        <v/>
      </c>
      <c r="E566" s="568"/>
      <c r="F566" s="569"/>
      <c r="G566" s="551" t="str">
        <f t="shared" si="89"/>
        <v/>
      </c>
      <c r="H566" s="551"/>
      <c r="I566" s="551"/>
      <c r="J566" s="551"/>
      <c r="K566" s="551"/>
      <c r="L566" s="551"/>
      <c r="M566" s="392"/>
      <c r="N566" s="392"/>
      <c r="O566" s="392"/>
      <c r="P566" s="392"/>
      <c r="Q566" s="392"/>
      <c r="R566" s="392"/>
      <c r="S566" s="392"/>
      <c r="T566" s="392"/>
      <c r="U566" s="392"/>
      <c r="V566" s="392"/>
      <c r="W566" s="392"/>
      <c r="X566" s="392"/>
      <c r="Y566" s="392"/>
      <c r="Z566" s="392"/>
      <c r="AA566" s="392"/>
      <c r="AB566" s="392"/>
      <c r="AC566" s="392"/>
      <c r="AD566" s="392"/>
      <c r="AE566" s="1"/>
      <c r="AG566"/>
      <c r="AH566">
        <f t="shared" si="90"/>
        <v>0</v>
      </c>
      <c r="AI566" s="339"/>
      <c r="AJ566" s="73">
        <f t="shared" si="92"/>
        <v>0</v>
      </c>
      <c r="AL566">
        <f t="shared" si="94"/>
        <v>0</v>
      </c>
      <c r="AN566" s="364" t="str">
        <f>IF($AC$504="","",IF(HLOOKUP($AC$504,Presentación!$AQ$3:$BV$574,Presentación!AP62)="","",HLOOKUP($AC$504,Presentación!$AQ$3:$BV$574,Presentación!AP62,0)))</f>
        <v/>
      </c>
      <c r="AO566" s="365" t="str">
        <f>IF($AC$504="","",IF(HLOOKUP($AC$504,Presentación!$BZ$3:$DE$574,Presentación!AP62,0)="","",HLOOKUP($AC$504,Presentación!$BZ$3:$DE$574,Presentación!AP62,0)))</f>
        <v/>
      </c>
    </row>
    <row r="567" spans="1:41" s="21" customFormat="1" ht="15" customHeight="1">
      <c r="A567" s="159"/>
      <c r="B567" s="179"/>
      <c r="C567" s="220" t="s">
        <v>825</v>
      </c>
      <c r="D567" s="567" t="str">
        <f t="shared" si="88"/>
        <v/>
      </c>
      <c r="E567" s="568"/>
      <c r="F567" s="569"/>
      <c r="G567" s="551" t="str">
        <f t="shared" si="89"/>
        <v/>
      </c>
      <c r="H567" s="551"/>
      <c r="I567" s="551"/>
      <c r="J567" s="551"/>
      <c r="K567" s="551"/>
      <c r="L567" s="551"/>
      <c r="M567" s="392"/>
      <c r="N567" s="392"/>
      <c r="O567" s="392"/>
      <c r="P567" s="392"/>
      <c r="Q567" s="392"/>
      <c r="R567" s="392"/>
      <c r="S567" s="392"/>
      <c r="T567" s="392"/>
      <c r="U567" s="392"/>
      <c r="V567" s="392"/>
      <c r="W567" s="392"/>
      <c r="X567" s="392"/>
      <c r="Y567" s="392"/>
      <c r="Z567" s="392"/>
      <c r="AA567" s="392"/>
      <c r="AB567" s="392"/>
      <c r="AC567" s="392"/>
      <c r="AD567" s="392"/>
      <c r="AE567" s="1"/>
      <c r="AG567"/>
      <c r="AH567">
        <f t="shared" si="90"/>
        <v>0</v>
      </c>
      <c r="AI567" s="339"/>
      <c r="AJ567" s="73">
        <f t="shared" si="92"/>
        <v>0</v>
      </c>
      <c r="AL567">
        <f t="shared" si="94"/>
        <v>0</v>
      </c>
      <c r="AN567" s="364" t="str">
        <f>IF($AC$504="","",IF(HLOOKUP($AC$504,Presentación!$AQ$3:$BV$574,Presentación!AP63)="","",HLOOKUP($AC$504,Presentación!$AQ$3:$BV$574,Presentación!AP63,0)))</f>
        <v/>
      </c>
      <c r="AO567" s="365" t="str">
        <f>IF($AC$504="","",IF(HLOOKUP($AC$504,Presentación!$BZ$3:$DE$574,Presentación!AP63,0)="","",HLOOKUP($AC$504,Presentación!$BZ$3:$DE$574,Presentación!AP63,0)))</f>
        <v/>
      </c>
    </row>
    <row r="568" spans="1:41" s="21" customFormat="1" ht="15" customHeight="1">
      <c r="A568" s="159"/>
      <c r="B568" s="179"/>
      <c r="C568" s="220" t="s">
        <v>826</v>
      </c>
      <c r="D568" s="567" t="str">
        <f t="shared" si="88"/>
        <v/>
      </c>
      <c r="E568" s="568"/>
      <c r="F568" s="569"/>
      <c r="G568" s="551" t="str">
        <f t="shared" si="89"/>
        <v/>
      </c>
      <c r="H568" s="551"/>
      <c r="I568" s="551"/>
      <c r="J568" s="551"/>
      <c r="K568" s="551"/>
      <c r="L568" s="551"/>
      <c r="M568" s="392"/>
      <c r="N568" s="392"/>
      <c r="O568" s="392"/>
      <c r="P568" s="392"/>
      <c r="Q568" s="392"/>
      <c r="R568" s="392"/>
      <c r="S568" s="392"/>
      <c r="T568" s="392"/>
      <c r="U568" s="392"/>
      <c r="V568" s="392"/>
      <c r="W568" s="392"/>
      <c r="X568" s="392"/>
      <c r="Y568" s="392"/>
      <c r="Z568" s="392"/>
      <c r="AA568" s="392"/>
      <c r="AB568" s="392"/>
      <c r="AC568" s="392"/>
      <c r="AD568" s="392"/>
      <c r="AE568" s="1"/>
      <c r="AG568"/>
      <c r="AH568">
        <f t="shared" si="90"/>
        <v>0</v>
      </c>
      <c r="AI568" s="339"/>
      <c r="AJ568" s="73">
        <f t="shared" si="92"/>
        <v>0</v>
      </c>
      <c r="AL568">
        <f t="shared" si="94"/>
        <v>0</v>
      </c>
      <c r="AN568" s="364" t="str">
        <f>IF($AC$504="","",IF(HLOOKUP($AC$504,Presentación!$AQ$3:$BV$574,Presentación!AP64)="","",HLOOKUP($AC$504,Presentación!$AQ$3:$BV$574,Presentación!AP64,0)))</f>
        <v/>
      </c>
      <c r="AO568" s="365" t="str">
        <f>IF($AC$504="","",IF(HLOOKUP($AC$504,Presentación!$BZ$3:$DE$574,Presentación!AP64,0)="","",HLOOKUP($AC$504,Presentación!$BZ$3:$DE$574,Presentación!AP64,0)))</f>
        <v/>
      </c>
    </row>
    <row r="569" spans="1:41" s="21" customFormat="1" ht="15" customHeight="1">
      <c r="A569" s="159"/>
      <c r="B569" s="179"/>
      <c r="C569" s="220" t="s">
        <v>827</v>
      </c>
      <c r="D569" s="567" t="str">
        <f t="shared" si="88"/>
        <v/>
      </c>
      <c r="E569" s="568"/>
      <c r="F569" s="569"/>
      <c r="G569" s="551" t="str">
        <f t="shared" si="89"/>
        <v/>
      </c>
      <c r="H569" s="551"/>
      <c r="I569" s="551"/>
      <c r="J569" s="551"/>
      <c r="K569" s="551"/>
      <c r="L569" s="551"/>
      <c r="M569" s="392"/>
      <c r="N569" s="392"/>
      <c r="O569" s="392"/>
      <c r="P569" s="392"/>
      <c r="Q569" s="392"/>
      <c r="R569" s="392"/>
      <c r="S569" s="392"/>
      <c r="T569" s="392"/>
      <c r="U569" s="392"/>
      <c r="V569" s="392"/>
      <c r="W569" s="392"/>
      <c r="X569" s="392"/>
      <c r="Y569" s="392"/>
      <c r="Z569" s="392"/>
      <c r="AA569" s="392"/>
      <c r="AB569" s="392"/>
      <c r="AC569" s="392"/>
      <c r="AD569" s="392"/>
      <c r="AE569" s="1"/>
      <c r="AG569"/>
      <c r="AH569">
        <f t="shared" si="90"/>
        <v>0</v>
      </c>
      <c r="AI569" s="339"/>
      <c r="AJ569" s="73">
        <f t="shared" si="92"/>
        <v>0</v>
      </c>
      <c r="AL569">
        <f t="shared" si="94"/>
        <v>0</v>
      </c>
      <c r="AN569" s="364" t="str">
        <f>IF($AC$504="","",IF(HLOOKUP($AC$504,Presentación!$AQ$3:$BV$574,Presentación!AP65)="","",HLOOKUP($AC$504,Presentación!$AQ$3:$BV$574,Presentación!AP65,0)))</f>
        <v/>
      </c>
      <c r="AO569" s="365" t="str">
        <f>IF($AC$504="","",IF(HLOOKUP($AC$504,Presentación!$BZ$3:$DE$574,Presentación!AP65,0)="","",HLOOKUP($AC$504,Presentación!$BZ$3:$DE$574,Presentación!AP65,0)))</f>
        <v/>
      </c>
    </row>
    <row r="570" spans="1:41" s="21" customFormat="1" ht="15" customHeight="1">
      <c r="A570" s="159"/>
      <c r="B570" s="179"/>
      <c r="C570" s="220" t="s">
        <v>828</v>
      </c>
      <c r="D570" s="567" t="str">
        <f t="shared" si="88"/>
        <v/>
      </c>
      <c r="E570" s="568"/>
      <c r="F570" s="569"/>
      <c r="G570" s="551" t="str">
        <f t="shared" si="89"/>
        <v/>
      </c>
      <c r="H570" s="551"/>
      <c r="I570" s="551"/>
      <c r="J570" s="551"/>
      <c r="K570" s="551"/>
      <c r="L570" s="551"/>
      <c r="M570" s="392"/>
      <c r="N570" s="392"/>
      <c r="O570" s="392"/>
      <c r="P570" s="392"/>
      <c r="Q570" s="392"/>
      <c r="R570" s="392"/>
      <c r="S570" s="392"/>
      <c r="T570" s="392"/>
      <c r="U570" s="392"/>
      <c r="V570" s="392"/>
      <c r="W570" s="392"/>
      <c r="X570" s="392"/>
      <c r="Y570" s="392"/>
      <c r="Z570" s="392"/>
      <c r="AA570" s="392"/>
      <c r="AB570" s="392"/>
      <c r="AC570" s="392"/>
      <c r="AD570" s="392"/>
      <c r="AE570" s="1"/>
      <c r="AG570"/>
      <c r="AH570">
        <f t="shared" si="90"/>
        <v>0</v>
      </c>
      <c r="AI570" s="339"/>
      <c r="AJ570" s="73">
        <f t="shared" si="92"/>
        <v>0</v>
      </c>
      <c r="AL570">
        <f t="shared" si="94"/>
        <v>0</v>
      </c>
      <c r="AN570" s="364" t="str">
        <f>IF($AC$504="","",IF(HLOOKUP($AC$504,Presentación!$AQ$3:$BV$574,Presentación!AP66)="","",HLOOKUP($AC$504,Presentación!$AQ$3:$BV$574,Presentación!AP66,0)))</f>
        <v/>
      </c>
      <c r="AO570" s="365" t="str">
        <f>IF($AC$504="","",IF(HLOOKUP($AC$504,Presentación!$BZ$3:$DE$574,Presentación!AP66,0)="","",HLOOKUP($AC$504,Presentación!$BZ$3:$DE$574,Presentación!AP66,0)))</f>
        <v/>
      </c>
    </row>
    <row r="571" spans="1:41" s="21" customFormat="1" ht="15" customHeight="1">
      <c r="A571" s="159"/>
      <c r="B571" s="179"/>
      <c r="C571" s="220" t="s">
        <v>829</v>
      </c>
      <c r="D571" s="567" t="str">
        <f t="shared" si="88"/>
        <v/>
      </c>
      <c r="E571" s="568"/>
      <c r="F571" s="569"/>
      <c r="G571" s="551" t="str">
        <f t="shared" si="89"/>
        <v/>
      </c>
      <c r="H571" s="551"/>
      <c r="I571" s="551"/>
      <c r="J571" s="551"/>
      <c r="K571" s="551"/>
      <c r="L571" s="551"/>
      <c r="M571" s="392"/>
      <c r="N571" s="392"/>
      <c r="O571" s="392"/>
      <c r="P571" s="392"/>
      <c r="Q571" s="392"/>
      <c r="R571" s="392"/>
      <c r="S571" s="392"/>
      <c r="T571" s="392"/>
      <c r="U571" s="392"/>
      <c r="V571" s="392"/>
      <c r="W571" s="392"/>
      <c r="X571" s="392"/>
      <c r="Y571" s="392"/>
      <c r="Z571" s="392"/>
      <c r="AA571" s="392"/>
      <c r="AB571" s="392"/>
      <c r="AC571" s="392"/>
      <c r="AD571" s="392"/>
      <c r="AE571" s="1"/>
      <c r="AG571"/>
      <c r="AH571">
        <f t="shared" si="90"/>
        <v>0</v>
      </c>
      <c r="AI571" s="339"/>
      <c r="AJ571" s="73">
        <f t="shared" si="92"/>
        <v>0</v>
      </c>
      <c r="AL571">
        <f t="shared" si="94"/>
        <v>0</v>
      </c>
      <c r="AN571" s="364" t="str">
        <f>IF($AC$504="","",IF(HLOOKUP($AC$504,Presentación!$AQ$3:$BV$574,Presentación!AP67)="","",HLOOKUP($AC$504,Presentación!$AQ$3:$BV$574,Presentación!AP67,0)))</f>
        <v/>
      </c>
      <c r="AO571" s="365" t="str">
        <f>IF($AC$504="","",IF(HLOOKUP($AC$504,Presentación!$BZ$3:$DE$574,Presentación!AP67,0)="","",HLOOKUP($AC$504,Presentación!$BZ$3:$DE$574,Presentación!AP67,0)))</f>
        <v/>
      </c>
    </row>
    <row r="572" spans="1:41" s="21" customFormat="1" ht="15" customHeight="1">
      <c r="A572" s="159"/>
      <c r="B572" s="179"/>
      <c r="C572" s="220" t="s">
        <v>830</v>
      </c>
      <c r="D572" s="567" t="str">
        <f t="shared" si="88"/>
        <v/>
      </c>
      <c r="E572" s="568"/>
      <c r="F572" s="569"/>
      <c r="G572" s="551" t="str">
        <f t="shared" si="89"/>
        <v/>
      </c>
      <c r="H572" s="551"/>
      <c r="I572" s="551"/>
      <c r="J572" s="551"/>
      <c r="K572" s="551"/>
      <c r="L572" s="551"/>
      <c r="M572" s="392"/>
      <c r="N572" s="392"/>
      <c r="O572" s="392"/>
      <c r="P572" s="392"/>
      <c r="Q572" s="392"/>
      <c r="R572" s="392"/>
      <c r="S572" s="392"/>
      <c r="T572" s="392"/>
      <c r="U572" s="392"/>
      <c r="V572" s="392"/>
      <c r="W572" s="392"/>
      <c r="X572" s="392"/>
      <c r="Y572" s="392"/>
      <c r="Z572" s="392"/>
      <c r="AA572" s="392"/>
      <c r="AB572" s="392"/>
      <c r="AC572" s="392"/>
      <c r="AD572" s="392"/>
      <c r="AE572" s="1"/>
      <c r="AG572"/>
      <c r="AH572">
        <f t="shared" si="90"/>
        <v>0</v>
      </c>
      <c r="AI572" s="339"/>
      <c r="AJ572" s="73">
        <f t="shared" si="92"/>
        <v>0</v>
      </c>
      <c r="AL572">
        <f t="shared" si="94"/>
        <v>0</v>
      </c>
      <c r="AN572" s="364" t="str">
        <f>IF($AC$504="","",IF(HLOOKUP($AC$504,Presentación!$AQ$3:$BV$574,Presentación!AP68)="","",HLOOKUP($AC$504,Presentación!$AQ$3:$BV$574,Presentación!AP68,0)))</f>
        <v/>
      </c>
      <c r="AO572" s="365" t="str">
        <f>IF($AC$504="","",IF(HLOOKUP($AC$504,Presentación!$BZ$3:$DE$574,Presentación!AP68,0)="","",HLOOKUP($AC$504,Presentación!$BZ$3:$DE$574,Presentación!AP68,0)))</f>
        <v/>
      </c>
    </row>
    <row r="573" spans="1:41" s="21" customFormat="1" ht="15" customHeight="1">
      <c r="A573" s="159"/>
      <c r="B573" s="179"/>
      <c r="C573" s="220" t="s">
        <v>831</v>
      </c>
      <c r="D573" s="567" t="str">
        <f t="shared" ref="D573:D636" si="95">IF(AO573="No identificado","",IF(AN573="","",AN573))</f>
        <v/>
      </c>
      <c r="E573" s="568"/>
      <c r="F573" s="569"/>
      <c r="G573" s="551" t="str">
        <f t="shared" ref="G573:G636" si="96">IF(AO573="No identificado","",IF(AO573="","",AO573))</f>
        <v/>
      </c>
      <c r="H573" s="551"/>
      <c r="I573" s="551"/>
      <c r="J573" s="551"/>
      <c r="K573" s="551"/>
      <c r="L573" s="551"/>
      <c r="M573" s="392"/>
      <c r="N573" s="392"/>
      <c r="O573" s="392"/>
      <c r="P573" s="392"/>
      <c r="Q573" s="392"/>
      <c r="R573" s="392"/>
      <c r="S573" s="392"/>
      <c r="T573" s="392"/>
      <c r="U573" s="392"/>
      <c r="V573" s="392"/>
      <c r="W573" s="392"/>
      <c r="X573" s="392"/>
      <c r="Y573" s="392"/>
      <c r="Z573" s="392"/>
      <c r="AA573" s="392"/>
      <c r="AB573" s="392"/>
      <c r="AC573" s="392"/>
      <c r="AD573" s="392"/>
      <c r="AE573" s="1"/>
      <c r="AG573"/>
      <c r="AH573">
        <f t="shared" ref="AH573:AH636" si="97">IF(D573="",IF(COUNTA(M573:AD573)=0,0,1),0)</f>
        <v>0</v>
      </c>
      <c r="AI573" s="339"/>
      <c r="AJ573" s="73">
        <f t="shared" ref="AJ573:AJ636" si="98">IF(AND(D573&lt;&gt;"",$AI$511&gt;0),1,0)</f>
        <v>0</v>
      </c>
      <c r="AL573">
        <f t="shared" ref="AL573:AL636" si="99">IF(OR(D573="",$AK$511=3),0,IF(COUNTA(M573:AD573)&gt;0,0,1))</f>
        <v>0</v>
      </c>
      <c r="AN573" s="364" t="str">
        <f>IF($AC$504="","",IF(HLOOKUP($AC$504,Presentación!$AQ$3:$BV$574,Presentación!AP69)="","",HLOOKUP($AC$504,Presentación!$AQ$3:$BV$574,Presentación!AP69,0)))</f>
        <v/>
      </c>
      <c r="AO573" s="365" t="str">
        <f>IF($AC$504="","",IF(HLOOKUP($AC$504,Presentación!$BZ$3:$DE$574,Presentación!AP69,0)="","",HLOOKUP($AC$504,Presentación!$BZ$3:$DE$574,Presentación!AP69,0)))</f>
        <v/>
      </c>
    </row>
    <row r="574" spans="1:41" s="21" customFormat="1" ht="15" customHeight="1">
      <c r="A574" s="159"/>
      <c r="B574" s="179"/>
      <c r="C574" s="220" t="s">
        <v>832</v>
      </c>
      <c r="D574" s="567" t="str">
        <f t="shared" si="95"/>
        <v/>
      </c>
      <c r="E574" s="568"/>
      <c r="F574" s="569"/>
      <c r="G574" s="551" t="str">
        <f t="shared" si="96"/>
        <v/>
      </c>
      <c r="H574" s="551"/>
      <c r="I574" s="551"/>
      <c r="J574" s="551"/>
      <c r="K574" s="551"/>
      <c r="L574" s="551"/>
      <c r="M574" s="392"/>
      <c r="N574" s="392"/>
      <c r="O574" s="392"/>
      <c r="P574" s="392"/>
      <c r="Q574" s="392"/>
      <c r="R574" s="392"/>
      <c r="S574" s="392"/>
      <c r="T574" s="392"/>
      <c r="U574" s="392"/>
      <c r="V574" s="392"/>
      <c r="W574" s="392"/>
      <c r="X574" s="392"/>
      <c r="Y574" s="392"/>
      <c r="Z574" s="392"/>
      <c r="AA574" s="392"/>
      <c r="AB574" s="392"/>
      <c r="AC574" s="392"/>
      <c r="AD574" s="392"/>
      <c r="AE574" s="1"/>
      <c r="AG574"/>
      <c r="AH574">
        <f t="shared" si="97"/>
        <v>0</v>
      </c>
      <c r="AI574" s="339"/>
      <c r="AJ574" s="73">
        <f t="shared" si="98"/>
        <v>0</v>
      </c>
      <c r="AL574">
        <f t="shared" si="99"/>
        <v>0</v>
      </c>
      <c r="AN574" s="364" t="str">
        <f>IF($AC$504="","",IF(HLOOKUP($AC$504,Presentación!$AQ$3:$BV$574,Presentación!AP70)="","",HLOOKUP($AC$504,Presentación!$AQ$3:$BV$574,Presentación!AP70,0)))</f>
        <v/>
      </c>
      <c r="AO574" s="365" t="str">
        <f>IF($AC$504="","",IF(HLOOKUP($AC$504,Presentación!$BZ$3:$DE$574,Presentación!AP70,0)="","",HLOOKUP($AC$504,Presentación!$BZ$3:$DE$574,Presentación!AP70,0)))</f>
        <v/>
      </c>
    </row>
    <row r="575" spans="1:41" s="21" customFormat="1" ht="15" customHeight="1">
      <c r="A575" s="159"/>
      <c r="B575" s="179"/>
      <c r="C575" s="220" t="s">
        <v>833</v>
      </c>
      <c r="D575" s="567" t="str">
        <f t="shared" si="95"/>
        <v/>
      </c>
      <c r="E575" s="568"/>
      <c r="F575" s="569"/>
      <c r="G575" s="551" t="str">
        <f t="shared" si="96"/>
        <v/>
      </c>
      <c r="H575" s="551"/>
      <c r="I575" s="551"/>
      <c r="J575" s="551"/>
      <c r="K575" s="551"/>
      <c r="L575" s="551"/>
      <c r="M575" s="392"/>
      <c r="N575" s="392"/>
      <c r="O575" s="392"/>
      <c r="P575" s="392"/>
      <c r="Q575" s="392"/>
      <c r="R575" s="392"/>
      <c r="S575" s="392"/>
      <c r="T575" s="392"/>
      <c r="U575" s="392"/>
      <c r="V575" s="392"/>
      <c r="W575" s="392"/>
      <c r="X575" s="392"/>
      <c r="Y575" s="392"/>
      <c r="Z575" s="392"/>
      <c r="AA575" s="392"/>
      <c r="AB575" s="392"/>
      <c r="AC575" s="392"/>
      <c r="AD575" s="392"/>
      <c r="AE575" s="1"/>
      <c r="AG575"/>
      <c r="AH575">
        <f t="shared" si="97"/>
        <v>0</v>
      </c>
      <c r="AI575" s="339"/>
      <c r="AJ575" s="73">
        <f t="shared" si="98"/>
        <v>0</v>
      </c>
      <c r="AL575">
        <f t="shared" si="99"/>
        <v>0</v>
      </c>
      <c r="AN575" s="364" t="str">
        <f>IF($AC$504="","",IF(HLOOKUP($AC$504,Presentación!$AQ$3:$BV$574,Presentación!AP71)="","",HLOOKUP($AC$504,Presentación!$AQ$3:$BV$574,Presentación!AP71,0)))</f>
        <v/>
      </c>
      <c r="AO575" s="365" t="str">
        <f>IF($AC$504="","",IF(HLOOKUP($AC$504,Presentación!$BZ$3:$DE$574,Presentación!AP71,0)="","",HLOOKUP($AC$504,Presentación!$BZ$3:$DE$574,Presentación!AP71,0)))</f>
        <v/>
      </c>
    </row>
    <row r="576" spans="1:41" s="21" customFormat="1" ht="15" customHeight="1">
      <c r="A576" s="159"/>
      <c r="B576" s="179"/>
      <c r="C576" s="220" t="s">
        <v>834</v>
      </c>
      <c r="D576" s="567" t="str">
        <f t="shared" si="95"/>
        <v/>
      </c>
      <c r="E576" s="568"/>
      <c r="F576" s="569"/>
      <c r="G576" s="551" t="str">
        <f t="shared" si="96"/>
        <v/>
      </c>
      <c r="H576" s="551"/>
      <c r="I576" s="551"/>
      <c r="J576" s="551"/>
      <c r="K576" s="551"/>
      <c r="L576" s="551"/>
      <c r="M576" s="392"/>
      <c r="N576" s="392"/>
      <c r="O576" s="392"/>
      <c r="P576" s="392"/>
      <c r="Q576" s="392"/>
      <c r="R576" s="392"/>
      <c r="S576" s="392"/>
      <c r="T576" s="392"/>
      <c r="U576" s="392"/>
      <c r="V576" s="392"/>
      <c r="W576" s="392"/>
      <c r="X576" s="392"/>
      <c r="Y576" s="392"/>
      <c r="Z576" s="392"/>
      <c r="AA576" s="392"/>
      <c r="AB576" s="392"/>
      <c r="AC576" s="392"/>
      <c r="AD576" s="392"/>
      <c r="AE576" s="1"/>
      <c r="AG576"/>
      <c r="AH576">
        <f t="shared" si="97"/>
        <v>0</v>
      </c>
      <c r="AI576" s="339"/>
      <c r="AJ576" s="73">
        <f t="shared" si="98"/>
        <v>0</v>
      </c>
      <c r="AL576">
        <f t="shared" si="99"/>
        <v>0</v>
      </c>
      <c r="AN576" s="364" t="str">
        <f>IF($AC$504="","",IF(HLOOKUP($AC$504,Presentación!$AQ$3:$BV$574,Presentación!AP72)="","",HLOOKUP($AC$504,Presentación!$AQ$3:$BV$574,Presentación!AP72,0)))</f>
        <v/>
      </c>
      <c r="AO576" s="365" t="str">
        <f>IF($AC$504="","",IF(HLOOKUP($AC$504,Presentación!$BZ$3:$DE$574,Presentación!AP72,0)="","",HLOOKUP($AC$504,Presentación!$BZ$3:$DE$574,Presentación!AP72,0)))</f>
        <v/>
      </c>
    </row>
    <row r="577" spans="1:41" s="21" customFormat="1" ht="15" customHeight="1">
      <c r="A577" s="159"/>
      <c r="B577" s="179"/>
      <c r="C577" s="220" t="s">
        <v>835</v>
      </c>
      <c r="D577" s="567" t="str">
        <f t="shared" si="95"/>
        <v/>
      </c>
      <c r="E577" s="568"/>
      <c r="F577" s="569"/>
      <c r="G577" s="551" t="str">
        <f t="shared" si="96"/>
        <v/>
      </c>
      <c r="H577" s="551"/>
      <c r="I577" s="551"/>
      <c r="J577" s="551"/>
      <c r="K577" s="551"/>
      <c r="L577" s="551"/>
      <c r="M577" s="392"/>
      <c r="N577" s="392"/>
      <c r="O577" s="392"/>
      <c r="P577" s="392"/>
      <c r="Q577" s="392"/>
      <c r="R577" s="392"/>
      <c r="S577" s="392"/>
      <c r="T577" s="392"/>
      <c r="U577" s="392"/>
      <c r="V577" s="392"/>
      <c r="W577" s="392"/>
      <c r="X577" s="392"/>
      <c r="Y577" s="392"/>
      <c r="Z577" s="392"/>
      <c r="AA577" s="392"/>
      <c r="AB577" s="392"/>
      <c r="AC577" s="392"/>
      <c r="AD577" s="392"/>
      <c r="AE577" s="1"/>
      <c r="AG577"/>
      <c r="AH577">
        <f t="shared" si="97"/>
        <v>0</v>
      </c>
      <c r="AI577" s="339"/>
      <c r="AJ577" s="73">
        <f t="shared" si="98"/>
        <v>0</v>
      </c>
      <c r="AL577">
        <f t="shared" si="99"/>
        <v>0</v>
      </c>
      <c r="AN577" s="364" t="str">
        <f>IF($AC$504="","",IF(HLOOKUP($AC$504,Presentación!$AQ$3:$BV$574,Presentación!AP73)="","",HLOOKUP($AC$504,Presentación!$AQ$3:$BV$574,Presentación!AP73,0)))</f>
        <v/>
      </c>
      <c r="AO577" s="365" t="str">
        <f>IF($AC$504="","",IF(HLOOKUP($AC$504,Presentación!$BZ$3:$DE$574,Presentación!AP73,0)="","",HLOOKUP($AC$504,Presentación!$BZ$3:$DE$574,Presentación!AP73,0)))</f>
        <v/>
      </c>
    </row>
    <row r="578" spans="1:41" s="21" customFormat="1" ht="15" customHeight="1">
      <c r="A578" s="159"/>
      <c r="B578" s="179"/>
      <c r="C578" s="220" t="s">
        <v>836</v>
      </c>
      <c r="D578" s="567" t="str">
        <f t="shared" si="95"/>
        <v/>
      </c>
      <c r="E578" s="568"/>
      <c r="F578" s="569"/>
      <c r="G578" s="551" t="str">
        <f t="shared" si="96"/>
        <v/>
      </c>
      <c r="H578" s="551"/>
      <c r="I578" s="551"/>
      <c r="J578" s="551"/>
      <c r="K578" s="551"/>
      <c r="L578" s="551"/>
      <c r="M578" s="392"/>
      <c r="N578" s="392"/>
      <c r="O578" s="392"/>
      <c r="P578" s="392"/>
      <c r="Q578" s="392"/>
      <c r="R578" s="392"/>
      <c r="S578" s="392"/>
      <c r="T578" s="392"/>
      <c r="U578" s="392"/>
      <c r="V578" s="392"/>
      <c r="W578" s="392"/>
      <c r="X578" s="392"/>
      <c r="Y578" s="392"/>
      <c r="Z578" s="392"/>
      <c r="AA578" s="392"/>
      <c r="AB578" s="392"/>
      <c r="AC578" s="392"/>
      <c r="AD578" s="392"/>
      <c r="AE578" s="1"/>
      <c r="AG578"/>
      <c r="AH578">
        <f t="shared" si="97"/>
        <v>0</v>
      </c>
      <c r="AI578" s="339"/>
      <c r="AJ578" s="73">
        <f t="shared" si="98"/>
        <v>0</v>
      </c>
      <c r="AL578">
        <f t="shared" si="99"/>
        <v>0</v>
      </c>
      <c r="AN578" s="364" t="str">
        <f>IF($AC$504="","",IF(HLOOKUP($AC$504,Presentación!$AQ$3:$BV$574,Presentación!AP74)="","",HLOOKUP($AC$504,Presentación!$AQ$3:$BV$574,Presentación!AP74,0)))</f>
        <v/>
      </c>
      <c r="AO578" s="365" t="str">
        <f>IF($AC$504="","",IF(HLOOKUP($AC$504,Presentación!$BZ$3:$DE$574,Presentación!AP74,0)="","",HLOOKUP($AC$504,Presentación!$BZ$3:$DE$574,Presentación!AP74,0)))</f>
        <v/>
      </c>
    </row>
    <row r="579" spans="1:41" s="21" customFormat="1" ht="15" customHeight="1">
      <c r="A579" s="159"/>
      <c r="B579" s="179"/>
      <c r="C579" s="220" t="s">
        <v>837</v>
      </c>
      <c r="D579" s="567" t="str">
        <f t="shared" si="95"/>
        <v/>
      </c>
      <c r="E579" s="568"/>
      <c r="F579" s="569"/>
      <c r="G579" s="551" t="str">
        <f t="shared" si="96"/>
        <v/>
      </c>
      <c r="H579" s="551"/>
      <c r="I579" s="551"/>
      <c r="J579" s="551"/>
      <c r="K579" s="551"/>
      <c r="L579" s="551"/>
      <c r="M579" s="392"/>
      <c r="N579" s="392"/>
      <c r="O579" s="392"/>
      <c r="P579" s="392"/>
      <c r="Q579" s="392"/>
      <c r="R579" s="392"/>
      <c r="S579" s="392"/>
      <c r="T579" s="392"/>
      <c r="U579" s="392"/>
      <c r="V579" s="392"/>
      <c r="W579" s="392"/>
      <c r="X579" s="392"/>
      <c r="Y579" s="392"/>
      <c r="Z579" s="392"/>
      <c r="AA579" s="392"/>
      <c r="AB579" s="392"/>
      <c r="AC579" s="392"/>
      <c r="AD579" s="392"/>
      <c r="AE579" s="1"/>
      <c r="AG579"/>
      <c r="AH579">
        <f t="shared" si="97"/>
        <v>0</v>
      </c>
      <c r="AI579" s="339"/>
      <c r="AJ579" s="73">
        <f t="shared" si="98"/>
        <v>0</v>
      </c>
      <c r="AL579">
        <f t="shared" si="99"/>
        <v>0</v>
      </c>
      <c r="AN579" s="364" t="str">
        <f>IF($AC$504="","",IF(HLOOKUP($AC$504,Presentación!$AQ$3:$BV$574,Presentación!AP75)="","",HLOOKUP($AC$504,Presentación!$AQ$3:$BV$574,Presentación!AP75,0)))</f>
        <v/>
      </c>
      <c r="AO579" s="365" t="str">
        <f>IF($AC$504="","",IF(HLOOKUP($AC$504,Presentación!$BZ$3:$DE$574,Presentación!AP75,0)="","",HLOOKUP($AC$504,Presentación!$BZ$3:$DE$574,Presentación!AP75,0)))</f>
        <v/>
      </c>
    </row>
    <row r="580" spans="1:41" s="21" customFormat="1" ht="15" customHeight="1">
      <c r="A580" s="159"/>
      <c r="B580" s="179"/>
      <c r="C580" s="220" t="s">
        <v>838</v>
      </c>
      <c r="D580" s="567" t="str">
        <f t="shared" si="95"/>
        <v/>
      </c>
      <c r="E580" s="568"/>
      <c r="F580" s="569"/>
      <c r="G580" s="551" t="str">
        <f t="shared" si="96"/>
        <v/>
      </c>
      <c r="H580" s="551"/>
      <c r="I580" s="551"/>
      <c r="J580" s="551"/>
      <c r="K580" s="551"/>
      <c r="L580" s="551"/>
      <c r="M580" s="392"/>
      <c r="N580" s="392"/>
      <c r="O580" s="392"/>
      <c r="P580" s="392"/>
      <c r="Q580" s="392"/>
      <c r="R580" s="392"/>
      <c r="S580" s="392"/>
      <c r="T580" s="392"/>
      <c r="U580" s="392"/>
      <c r="V580" s="392"/>
      <c r="W580" s="392"/>
      <c r="X580" s="392"/>
      <c r="Y580" s="392"/>
      <c r="Z580" s="392"/>
      <c r="AA580" s="392"/>
      <c r="AB580" s="392"/>
      <c r="AC580" s="392"/>
      <c r="AD580" s="392"/>
      <c r="AE580" s="1"/>
      <c r="AG580"/>
      <c r="AH580">
        <f t="shared" si="97"/>
        <v>0</v>
      </c>
      <c r="AI580" s="339"/>
      <c r="AJ580" s="73">
        <f t="shared" si="98"/>
        <v>0</v>
      </c>
      <c r="AL580">
        <f t="shared" si="99"/>
        <v>0</v>
      </c>
      <c r="AN580" s="364" t="str">
        <f>IF($AC$504="","",IF(HLOOKUP($AC$504,Presentación!$AQ$3:$BV$574,Presentación!AP76)="","",HLOOKUP($AC$504,Presentación!$AQ$3:$BV$574,Presentación!AP76,0)))</f>
        <v/>
      </c>
      <c r="AO580" s="365" t="str">
        <f>IF($AC$504="","",IF(HLOOKUP($AC$504,Presentación!$BZ$3:$DE$574,Presentación!AP76,0)="","",HLOOKUP($AC$504,Presentación!$BZ$3:$DE$574,Presentación!AP76,0)))</f>
        <v/>
      </c>
    </row>
    <row r="581" spans="1:41" s="21" customFormat="1" ht="15" customHeight="1">
      <c r="A581" s="159"/>
      <c r="B581" s="179"/>
      <c r="C581" s="220" t="s">
        <v>839</v>
      </c>
      <c r="D581" s="567" t="str">
        <f t="shared" si="95"/>
        <v/>
      </c>
      <c r="E581" s="568"/>
      <c r="F581" s="569"/>
      <c r="G581" s="551" t="str">
        <f t="shared" si="96"/>
        <v/>
      </c>
      <c r="H581" s="551"/>
      <c r="I581" s="551"/>
      <c r="J581" s="551"/>
      <c r="K581" s="551"/>
      <c r="L581" s="551"/>
      <c r="M581" s="392"/>
      <c r="N581" s="392"/>
      <c r="O581" s="392"/>
      <c r="P581" s="392"/>
      <c r="Q581" s="392"/>
      <c r="R581" s="392"/>
      <c r="S581" s="392"/>
      <c r="T581" s="392"/>
      <c r="U581" s="392"/>
      <c r="V581" s="392"/>
      <c r="W581" s="392"/>
      <c r="X581" s="392"/>
      <c r="Y581" s="392"/>
      <c r="Z581" s="392"/>
      <c r="AA581" s="392"/>
      <c r="AB581" s="392"/>
      <c r="AC581" s="392"/>
      <c r="AD581" s="392"/>
      <c r="AE581" s="1"/>
      <c r="AG581"/>
      <c r="AH581">
        <f t="shared" si="97"/>
        <v>0</v>
      </c>
      <c r="AI581" s="339"/>
      <c r="AJ581" s="73">
        <f t="shared" si="98"/>
        <v>0</v>
      </c>
      <c r="AL581">
        <f t="shared" si="99"/>
        <v>0</v>
      </c>
      <c r="AN581" s="364" t="str">
        <f>IF($AC$504="","",IF(HLOOKUP($AC$504,Presentación!$AQ$3:$BV$574,Presentación!AP77)="","",HLOOKUP($AC$504,Presentación!$AQ$3:$BV$574,Presentación!AP77,0)))</f>
        <v/>
      </c>
      <c r="AO581" s="365" t="str">
        <f>IF($AC$504="","",IF(HLOOKUP($AC$504,Presentación!$BZ$3:$DE$574,Presentación!AP77,0)="","",HLOOKUP($AC$504,Presentación!$BZ$3:$DE$574,Presentación!AP77,0)))</f>
        <v/>
      </c>
    </row>
    <row r="582" spans="1:41" s="21" customFormat="1" ht="15" customHeight="1">
      <c r="A582" s="159"/>
      <c r="B582" s="179"/>
      <c r="C582" s="220" t="s">
        <v>840</v>
      </c>
      <c r="D582" s="567" t="str">
        <f t="shared" si="95"/>
        <v/>
      </c>
      <c r="E582" s="568"/>
      <c r="F582" s="569"/>
      <c r="G582" s="551" t="str">
        <f t="shared" si="96"/>
        <v/>
      </c>
      <c r="H582" s="551"/>
      <c r="I582" s="551"/>
      <c r="J582" s="551"/>
      <c r="K582" s="551"/>
      <c r="L582" s="551"/>
      <c r="M582" s="392"/>
      <c r="N582" s="392"/>
      <c r="O582" s="392"/>
      <c r="P582" s="392"/>
      <c r="Q582" s="392"/>
      <c r="R582" s="392"/>
      <c r="S582" s="392"/>
      <c r="T582" s="392"/>
      <c r="U582" s="392"/>
      <c r="V582" s="392"/>
      <c r="W582" s="392"/>
      <c r="X582" s="392"/>
      <c r="Y582" s="392"/>
      <c r="Z582" s="392"/>
      <c r="AA582" s="392"/>
      <c r="AB582" s="392"/>
      <c r="AC582" s="392"/>
      <c r="AD582" s="392"/>
      <c r="AE582" s="1"/>
      <c r="AG582"/>
      <c r="AH582">
        <f t="shared" si="97"/>
        <v>0</v>
      </c>
      <c r="AI582" s="339"/>
      <c r="AJ582" s="73">
        <f t="shared" si="98"/>
        <v>0</v>
      </c>
      <c r="AL582">
        <f t="shared" si="99"/>
        <v>0</v>
      </c>
      <c r="AN582" s="364" t="str">
        <f>IF($AC$504="","",IF(HLOOKUP($AC$504,Presentación!$AQ$3:$BV$574,Presentación!AP78)="","",HLOOKUP($AC$504,Presentación!$AQ$3:$BV$574,Presentación!AP78,0)))</f>
        <v/>
      </c>
      <c r="AO582" s="365" t="str">
        <f>IF($AC$504="","",IF(HLOOKUP($AC$504,Presentación!$BZ$3:$DE$574,Presentación!AP78,0)="","",HLOOKUP($AC$504,Presentación!$BZ$3:$DE$574,Presentación!AP78,0)))</f>
        <v/>
      </c>
    </row>
    <row r="583" spans="1:41" s="21" customFormat="1" ht="15" customHeight="1">
      <c r="A583" s="159"/>
      <c r="B583" s="179"/>
      <c r="C583" s="220" t="s">
        <v>841</v>
      </c>
      <c r="D583" s="567" t="str">
        <f t="shared" si="95"/>
        <v/>
      </c>
      <c r="E583" s="568"/>
      <c r="F583" s="569"/>
      <c r="G583" s="551" t="str">
        <f t="shared" si="96"/>
        <v/>
      </c>
      <c r="H583" s="551"/>
      <c r="I583" s="551"/>
      <c r="J583" s="551"/>
      <c r="K583" s="551"/>
      <c r="L583" s="551"/>
      <c r="M583" s="392"/>
      <c r="N583" s="392"/>
      <c r="O583" s="392"/>
      <c r="P583" s="392"/>
      <c r="Q583" s="392"/>
      <c r="R583" s="392"/>
      <c r="S583" s="392"/>
      <c r="T583" s="392"/>
      <c r="U583" s="392"/>
      <c r="V583" s="392"/>
      <c r="W583" s="392"/>
      <c r="X583" s="392"/>
      <c r="Y583" s="392"/>
      <c r="Z583" s="392"/>
      <c r="AA583" s="392"/>
      <c r="AB583" s="392"/>
      <c r="AC583" s="392"/>
      <c r="AD583" s="392"/>
      <c r="AE583" s="1"/>
      <c r="AG583"/>
      <c r="AH583">
        <f t="shared" si="97"/>
        <v>0</v>
      </c>
      <c r="AI583" s="339"/>
      <c r="AJ583" s="73">
        <f t="shared" si="98"/>
        <v>0</v>
      </c>
      <c r="AL583">
        <f t="shared" si="99"/>
        <v>0</v>
      </c>
      <c r="AN583" s="364" t="str">
        <f>IF($AC$504="","",IF(HLOOKUP($AC$504,Presentación!$AQ$3:$BV$574,Presentación!AP79)="","",HLOOKUP($AC$504,Presentación!$AQ$3:$BV$574,Presentación!AP79,0)))</f>
        <v/>
      </c>
      <c r="AO583" s="365" t="str">
        <f>IF($AC$504="","",IF(HLOOKUP($AC$504,Presentación!$BZ$3:$DE$574,Presentación!AP79,0)="","",HLOOKUP($AC$504,Presentación!$BZ$3:$DE$574,Presentación!AP79,0)))</f>
        <v/>
      </c>
    </row>
    <row r="584" spans="1:41" s="21" customFormat="1" ht="15" customHeight="1">
      <c r="A584" s="159"/>
      <c r="B584" s="179"/>
      <c r="C584" s="220" t="s">
        <v>842</v>
      </c>
      <c r="D584" s="567" t="str">
        <f t="shared" si="95"/>
        <v/>
      </c>
      <c r="E584" s="568"/>
      <c r="F584" s="569"/>
      <c r="G584" s="551" t="str">
        <f t="shared" si="96"/>
        <v/>
      </c>
      <c r="H584" s="551"/>
      <c r="I584" s="551"/>
      <c r="J584" s="551"/>
      <c r="K584" s="551"/>
      <c r="L584" s="551"/>
      <c r="M584" s="392"/>
      <c r="N584" s="392"/>
      <c r="O584" s="392"/>
      <c r="P584" s="392"/>
      <c r="Q584" s="392"/>
      <c r="R584" s="392"/>
      <c r="S584" s="392"/>
      <c r="T584" s="392"/>
      <c r="U584" s="392"/>
      <c r="V584" s="392"/>
      <c r="W584" s="392"/>
      <c r="X584" s="392"/>
      <c r="Y584" s="392"/>
      <c r="Z584" s="392"/>
      <c r="AA584" s="392"/>
      <c r="AB584" s="392"/>
      <c r="AC584" s="392"/>
      <c r="AD584" s="392"/>
      <c r="AE584" s="1"/>
      <c r="AG584"/>
      <c r="AH584">
        <f t="shared" si="97"/>
        <v>0</v>
      </c>
      <c r="AI584" s="339"/>
      <c r="AJ584" s="73">
        <f t="shared" si="98"/>
        <v>0</v>
      </c>
      <c r="AL584">
        <f t="shared" si="99"/>
        <v>0</v>
      </c>
      <c r="AN584" s="364" t="str">
        <f>IF($AC$504="","",IF(HLOOKUP($AC$504,Presentación!$AQ$3:$BV$574,Presentación!AP80)="","",HLOOKUP($AC$504,Presentación!$AQ$3:$BV$574,Presentación!AP80,0)))</f>
        <v/>
      </c>
      <c r="AO584" s="365" t="str">
        <f>IF($AC$504="","",IF(HLOOKUP($AC$504,Presentación!$BZ$3:$DE$574,Presentación!AP80,0)="","",HLOOKUP($AC$504,Presentación!$BZ$3:$DE$574,Presentación!AP80,0)))</f>
        <v/>
      </c>
    </row>
    <row r="585" spans="1:41" s="21" customFormat="1" ht="15" customHeight="1">
      <c r="A585" s="159"/>
      <c r="B585" s="179"/>
      <c r="C585" s="220" t="s">
        <v>843</v>
      </c>
      <c r="D585" s="567" t="str">
        <f t="shared" si="95"/>
        <v/>
      </c>
      <c r="E585" s="568"/>
      <c r="F585" s="569"/>
      <c r="G585" s="551" t="str">
        <f t="shared" si="96"/>
        <v/>
      </c>
      <c r="H585" s="551"/>
      <c r="I585" s="551"/>
      <c r="J585" s="551"/>
      <c r="K585" s="551"/>
      <c r="L585" s="551"/>
      <c r="M585" s="392"/>
      <c r="N585" s="392"/>
      <c r="O585" s="392"/>
      <c r="P585" s="392"/>
      <c r="Q585" s="392"/>
      <c r="R585" s="392"/>
      <c r="S585" s="392"/>
      <c r="T585" s="392"/>
      <c r="U585" s="392"/>
      <c r="V585" s="392"/>
      <c r="W585" s="392"/>
      <c r="X585" s="392"/>
      <c r="Y585" s="392"/>
      <c r="Z585" s="392"/>
      <c r="AA585" s="392"/>
      <c r="AB585" s="392"/>
      <c r="AC585" s="392"/>
      <c r="AD585" s="392"/>
      <c r="AE585" s="1"/>
      <c r="AG585"/>
      <c r="AH585">
        <f t="shared" si="97"/>
        <v>0</v>
      </c>
      <c r="AI585" s="339"/>
      <c r="AJ585" s="73">
        <f t="shared" si="98"/>
        <v>0</v>
      </c>
      <c r="AL585">
        <f t="shared" si="99"/>
        <v>0</v>
      </c>
      <c r="AN585" s="364" t="str">
        <f>IF($AC$504="","",IF(HLOOKUP($AC$504,Presentación!$AQ$3:$BV$574,Presentación!AP81)="","",HLOOKUP($AC$504,Presentación!$AQ$3:$BV$574,Presentación!AP81,0)))</f>
        <v/>
      </c>
      <c r="AO585" s="365" t="str">
        <f>IF($AC$504="","",IF(HLOOKUP($AC$504,Presentación!$BZ$3:$DE$574,Presentación!AP81,0)="","",HLOOKUP($AC$504,Presentación!$BZ$3:$DE$574,Presentación!AP81,0)))</f>
        <v/>
      </c>
    </row>
    <row r="586" spans="1:41" s="21" customFormat="1" ht="15" customHeight="1">
      <c r="A586" s="159"/>
      <c r="B586" s="179"/>
      <c r="C586" s="220" t="s">
        <v>844</v>
      </c>
      <c r="D586" s="567" t="str">
        <f t="shared" si="95"/>
        <v/>
      </c>
      <c r="E586" s="568"/>
      <c r="F586" s="569"/>
      <c r="G586" s="551" t="str">
        <f t="shared" si="96"/>
        <v/>
      </c>
      <c r="H586" s="551"/>
      <c r="I586" s="551"/>
      <c r="J586" s="551"/>
      <c r="K586" s="551"/>
      <c r="L586" s="551"/>
      <c r="M586" s="392"/>
      <c r="N586" s="392"/>
      <c r="O586" s="392"/>
      <c r="P586" s="392"/>
      <c r="Q586" s="392"/>
      <c r="R586" s="392"/>
      <c r="S586" s="392"/>
      <c r="T586" s="392"/>
      <c r="U586" s="392"/>
      <c r="V586" s="392"/>
      <c r="W586" s="392"/>
      <c r="X586" s="392"/>
      <c r="Y586" s="392"/>
      <c r="Z586" s="392"/>
      <c r="AA586" s="392"/>
      <c r="AB586" s="392"/>
      <c r="AC586" s="392"/>
      <c r="AD586" s="392"/>
      <c r="AE586" s="1"/>
      <c r="AG586"/>
      <c r="AH586">
        <f t="shared" si="97"/>
        <v>0</v>
      </c>
      <c r="AI586" s="339"/>
      <c r="AJ586" s="73">
        <f t="shared" si="98"/>
        <v>0</v>
      </c>
      <c r="AL586">
        <f t="shared" si="99"/>
        <v>0</v>
      </c>
      <c r="AN586" s="364" t="str">
        <f>IF($AC$504="","",IF(HLOOKUP($AC$504,Presentación!$AQ$3:$BV$574,Presentación!AP82)="","",HLOOKUP($AC$504,Presentación!$AQ$3:$BV$574,Presentación!AP82,0)))</f>
        <v/>
      </c>
      <c r="AO586" s="365" t="str">
        <f>IF($AC$504="","",IF(HLOOKUP($AC$504,Presentación!$BZ$3:$DE$574,Presentación!AP82,0)="","",HLOOKUP($AC$504,Presentación!$BZ$3:$DE$574,Presentación!AP82,0)))</f>
        <v/>
      </c>
    </row>
    <row r="587" spans="1:41" s="21" customFormat="1" ht="15" customHeight="1">
      <c r="A587" s="159"/>
      <c r="B587" s="179"/>
      <c r="C587" s="220" t="s">
        <v>845</v>
      </c>
      <c r="D587" s="567" t="str">
        <f t="shared" si="95"/>
        <v/>
      </c>
      <c r="E587" s="568"/>
      <c r="F587" s="569"/>
      <c r="G587" s="551" t="str">
        <f t="shared" si="96"/>
        <v/>
      </c>
      <c r="H587" s="551"/>
      <c r="I587" s="551"/>
      <c r="J587" s="551"/>
      <c r="K587" s="551"/>
      <c r="L587" s="551"/>
      <c r="M587" s="392"/>
      <c r="N587" s="392"/>
      <c r="O587" s="392"/>
      <c r="P587" s="392"/>
      <c r="Q587" s="392"/>
      <c r="R587" s="392"/>
      <c r="S587" s="392"/>
      <c r="T587" s="392"/>
      <c r="U587" s="392"/>
      <c r="V587" s="392"/>
      <c r="W587" s="392"/>
      <c r="X587" s="392"/>
      <c r="Y587" s="392"/>
      <c r="Z587" s="392"/>
      <c r="AA587" s="392"/>
      <c r="AB587" s="392"/>
      <c r="AC587" s="392"/>
      <c r="AD587" s="392"/>
      <c r="AE587" s="1"/>
      <c r="AG587"/>
      <c r="AH587">
        <f t="shared" si="97"/>
        <v>0</v>
      </c>
      <c r="AI587" s="339"/>
      <c r="AJ587" s="73">
        <f t="shared" si="98"/>
        <v>0</v>
      </c>
      <c r="AL587">
        <f t="shared" si="99"/>
        <v>0</v>
      </c>
      <c r="AN587" s="364" t="str">
        <f>IF($AC$504="","",IF(HLOOKUP($AC$504,Presentación!$AQ$3:$BV$574,Presentación!AP83)="","",HLOOKUP($AC$504,Presentación!$AQ$3:$BV$574,Presentación!AP83,0)))</f>
        <v/>
      </c>
      <c r="AO587" s="365" t="str">
        <f>IF($AC$504="","",IF(HLOOKUP($AC$504,Presentación!$BZ$3:$DE$574,Presentación!AP83,0)="","",HLOOKUP($AC$504,Presentación!$BZ$3:$DE$574,Presentación!AP83,0)))</f>
        <v/>
      </c>
    </row>
    <row r="588" spans="1:41" s="21" customFormat="1" ht="15" customHeight="1">
      <c r="A588" s="159"/>
      <c r="B588" s="179"/>
      <c r="C588" s="220" t="s">
        <v>846</v>
      </c>
      <c r="D588" s="567" t="str">
        <f t="shared" si="95"/>
        <v/>
      </c>
      <c r="E588" s="568"/>
      <c r="F588" s="569"/>
      <c r="G588" s="551" t="str">
        <f t="shared" si="96"/>
        <v/>
      </c>
      <c r="H588" s="551"/>
      <c r="I588" s="551"/>
      <c r="J588" s="551"/>
      <c r="K588" s="551"/>
      <c r="L588" s="551"/>
      <c r="M588" s="392"/>
      <c r="N588" s="392"/>
      <c r="O588" s="392"/>
      <c r="P588" s="392"/>
      <c r="Q588" s="392"/>
      <c r="R588" s="392"/>
      <c r="S588" s="392"/>
      <c r="T588" s="392"/>
      <c r="U588" s="392"/>
      <c r="V588" s="392"/>
      <c r="W588" s="392"/>
      <c r="X588" s="392"/>
      <c r="Y588" s="392"/>
      <c r="Z588" s="392"/>
      <c r="AA588" s="392"/>
      <c r="AB588" s="392"/>
      <c r="AC588" s="392"/>
      <c r="AD588" s="392"/>
      <c r="AE588" s="1"/>
      <c r="AG588"/>
      <c r="AH588">
        <f t="shared" si="97"/>
        <v>0</v>
      </c>
      <c r="AI588" s="339"/>
      <c r="AJ588" s="73">
        <f t="shared" si="98"/>
        <v>0</v>
      </c>
      <c r="AL588">
        <f t="shared" si="99"/>
        <v>0</v>
      </c>
      <c r="AN588" s="364" t="str">
        <f>IF($AC$504="","",IF(HLOOKUP($AC$504,Presentación!$AQ$3:$BV$574,Presentación!AP84)="","",HLOOKUP($AC$504,Presentación!$AQ$3:$BV$574,Presentación!AP84,0)))</f>
        <v/>
      </c>
      <c r="AO588" s="365" t="str">
        <f>IF($AC$504="","",IF(HLOOKUP($AC$504,Presentación!$BZ$3:$DE$574,Presentación!AP84,0)="","",HLOOKUP($AC$504,Presentación!$BZ$3:$DE$574,Presentación!AP84,0)))</f>
        <v/>
      </c>
    </row>
    <row r="589" spans="1:41" s="21" customFormat="1" ht="15" customHeight="1">
      <c r="A589" s="159"/>
      <c r="B589" s="179"/>
      <c r="C589" s="220" t="s">
        <v>847</v>
      </c>
      <c r="D589" s="567" t="str">
        <f t="shared" si="95"/>
        <v/>
      </c>
      <c r="E589" s="568"/>
      <c r="F589" s="569"/>
      <c r="G589" s="551" t="str">
        <f t="shared" si="96"/>
        <v/>
      </c>
      <c r="H589" s="551"/>
      <c r="I589" s="551"/>
      <c r="J589" s="551"/>
      <c r="K589" s="551"/>
      <c r="L589" s="551"/>
      <c r="M589" s="392"/>
      <c r="N589" s="392"/>
      <c r="O589" s="392"/>
      <c r="P589" s="392"/>
      <c r="Q589" s="392"/>
      <c r="R589" s="392"/>
      <c r="S589" s="392"/>
      <c r="T589" s="392"/>
      <c r="U589" s="392"/>
      <c r="V589" s="392"/>
      <c r="W589" s="392"/>
      <c r="X589" s="392"/>
      <c r="Y589" s="392"/>
      <c r="Z589" s="392"/>
      <c r="AA589" s="392"/>
      <c r="AB589" s="392"/>
      <c r="AC589" s="392"/>
      <c r="AD589" s="392"/>
      <c r="AE589" s="1"/>
      <c r="AG589"/>
      <c r="AH589">
        <f t="shared" si="97"/>
        <v>0</v>
      </c>
      <c r="AI589" s="339"/>
      <c r="AJ589" s="73">
        <f t="shared" si="98"/>
        <v>0</v>
      </c>
      <c r="AL589">
        <f t="shared" si="99"/>
        <v>0</v>
      </c>
      <c r="AN589" s="364" t="str">
        <f>IF($AC$504="","",IF(HLOOKUP($AC$504,Presentación!$AQ$3:$BV$574,Presentación!AP85)="","",HLOOKUP($AC$504,Presentación!$AQ$3:$BV$574,Presentación!AP85,0)))</f>
        <v/>
      </c>
      <c r="AO589" s="365" t="str">
        <f>IF($AC$504="","",IF(HLOOKUP($AC$504,Presentación!$BZ$3:$DE$574,Presentación!AP85,0)="","",HLOOKUP($AC$504,Presentación!$BZ$3:$DE$574,Presentación!AP85,0)))</f>
        <v/>
      </c>
    </row>
    <row r="590" spans="1:41" s="21" customFormat="1" ht="15" customHeight="1">
      <c r="A590" s="159"/>
      <c r="B590" s="179"/>
      <c r="C590" s="220" t="s">
        <v>848</v>
      </c>
      <c r="D590" s="567" t="str">
        <f t="shared" si="95"/>
        <v/>
      </c>
      <c r="E590" s="568"/>
      <c r="F590" s="569"/>
      <c r="G590" s="551" t="str">
        <f t="shared" si="96"/>
        <v/>
      </c>
      <c r="H590" s="551"/>
      <c r="I590" s="551"/>
      <c r="J590" s="551"/>
      <c r="K590" s="551"/>
      <c r="L590" s="551"/>
      <c r="M590" s="392"/>
      <c r="N590" s="392"/>
      <c r="O590" s="392"/>
      <c r="P590" s="392"/>
      <c r="Q590" s="392"/>
      <c r="R590" s="392"/>
      <c r="S590" s="392"/>
      <c r="T590" s="392"/>
      <c r="U590" s="392"/>
      <c r="V590" s="392"/>
      <c r="W590" s="392"/>
      <c r="X590" s="392"/>
      <c r="Y590" s="392"/>
      <c r="Z590" s="392"/>
      <c r="AA590" s="392"/>
      <c r="AB590" s="392"/>
      <c r="AC590" s="392"/>
      <c r="AD590" s="392"/>
      <c r="AE590" s="1"/>
      <c r="AG590"/>
      <c r="AH590">
        <f t="shared" si="97"/>
        <v>0</v>
      </c>
      <c r="AI590" s="339"/>
      <c r="AJ590" s="73">
        <f t="shared" si="98"/>
        <v>0</v>
      </c>
      <c r="AL590">
        <f t="shared" si="99"/>
        <v>0</v>
      </c>
      <c r="AN590" s="364" t="str">
        <f>IF($AC$504="","",IF(HLOOKUP($AC$504,Presentación!$AQ$3:$BV$574,Presentación!AP86)="","",HLOOKUP($AC$504,Presentación!$AQ$3:$BV$574,Presentación!AP86,0)))</f>
        <v/>
      </c>
      <c r="AO590" s="365" t="str">
        <f>IF($AC$504="","",IF(HLOOKUP($AC$504,Presentación!$BZ$3:$DE$574,Presentación!AP86,0)="","",HLOOKUP($AC$504,Presentación!$BZ$3:$DE$574,Presentación!AP86,0)))</f>
        <v/>
      </c>
    </row>
    <row r="591" spans="1:41" s="21" customFormat="1" ht="15" customHeight="1">
      <c r="A591" s="159"/>
      <c r="B591" s="179"/>
      <c r="C591" s="220" t="s">
        <v>849</v>
      </c>
      <c r="D591" s="567" t="str">
        <f t="shared" si="95"/>
        <v/>
      </c>
      <c r="E591" s="568"/>
      <c r="F591" s="569"/>
      <c r="G591" s="551" t="str">
        <f t="shared" si="96"/>
        <v/>
      </c>
      <c r="H591" s="551"/>
      <c r="I591" s="551"/>
      <c r="J591" s="551"/>
      <c r="K591" s="551"/>
      <c r="L591" s="551"/>
      <c r="M591" s="392"/>
      <c r="N591" s="392"/>
      <c r="O591" s="392"/>
      <c r="P591" s="392"/>
      <c r="Q591" s="392"/>
      <c r="R591" s="392"/>
      <c r="S591" s="392"/>
      <c r="T591" s="392"/>
      <c r="U591" s="392"/>
      <c r="V591" s="392"/>
      <c r="W591" s="392"/>
      <c r="X591" s="392"/>
      <c r="Y591" s="392"/>
      <c r="Z591" s="392"/>
      <c r="AA591" s="392"/>
      <c r="AB591" s="392"/>
      <c r="AC591" s="392"/>
      <c r="AD591" s="392"/>
      <c r="AE591" s="1"/>
      <c r="AG591"/>
      <c r="AH591">
        <f t="shared" si="97"/>
        <v>0</v>
      </c>
      <c r="AI591" s="339"/>
      <c r="AJ591" s="73">
        <f t="shared" si="98"/>
        <v>0</v>
      </c>
      <c r="AL591">
        <f t="shared" si="99"/>
        <v>0</v>
      </c>
      <c r="AN591" s="364" t="str">
        <f>IF($AC$504="","",IF(HLOOKUP($AC$504,Presentación!$AQ$3:$BV$574,Presentación!AP87)="","",HLOOKUP($AC$504,Presentación!$AQ$3:$BV$574,Presentación!AP87,0)))</f>
        <v/>
      </c>
      <c r="AO591" s="365" t="str">
        <f>IF($AC$504="","",IF(HLOOKUP($AC$504,Presentación!$BZ$3:$DE$574,Presentación!AP87,0)="","",HLOOKUP($AC$504,Presentación!$BZ$3:$DE$574,Presentación!AP87,0)))</f>
        <v/>
      </c>
    </row>
    <row r="592" spans="1:41" s="21" customFormat="1" ht="15" customHeight="1">
      <c r="A592" s="159"/>
      <c r="B592" s="179"/>
      <c r="C592" s="220" t="s">
        <v>850</v>
      </c>
      <c r="D592" s="567" t="str">
        <f t="shared" si="95"/>
        <v/>
      </c>
      <c r="E592" s="568"/>
      <c r="F592" s="569"/>
      <c r="G592" s="551" t="str">
        <f t="shared" si="96"/>
        <v/>
      </c>
      <c r="H592" s="551"/>
      <c r="I592" s="551"/>
      <c r="J592" s="551"/>
      <c r="K592" s="551"/>
      <c r="L592" s="551"/>
      <c r="M592" s="392"/>
      <c r="N592" s="392"/>
      <c r="O592" s="392"/>
      <c r="P592" s="392"/>
      <c r="Q592" s="392"/>
      <c r="R592" s="392"/>
      <c r="S592" s="392"/>
      <c r="T592" s="392"/>
      <c r="U592" s="392"/>
      <c r="V592" s="392"/>
      <c r="W592" s="392"/>
      <c r="X592" s="392"/>
      <c r="Y592" s="392"/>
      <c r="Z592" s="392"/>
      <c r="AA592" s="392"/>
      <c r="AB592" s="392"/>
      <c r="AC592" s="392"/>
      <c r="AD592" s="392"/>
      <c r="AE592" s="1"/>
      <c r="AG592"/>
      <c r="AH592">
        <f t="shared" si="97"/>
        <v>0</v>
      </c>
      <c r="AI592" s="339"/>
      <c r="AJ592" s="73">
        <f t="shared" si="98"/>
        <v>0</v>
      </c>
      <c r="AL592">
        <f t="shared" si="99"/>
        <v>0</v>
      </c>
      <c r="AN592" s="364" t="str">
        <f>IF($AC$504="","",IF(HLOOKUP($AC$504,Presentación!$AQ$3:$BV$574,Presentación!AP88)="","",HLOOKUP($AC$504,Presentación!$AQ$3:$BV$574,Presentación!AP88,0)))</f>
        <v/>
      </c>
      <c r="AO592" s="365" t="str">
        <f>IF($AC$504="","",IF(HLOOKUP($AC$504,Presentación!$BZ$3:$DE$574,Presentación!AP88,0)="","",HLOOKUP($AC$504,Presentación!$BZ$3:$DE$574,Presentación!AP88,0)))</f>
        <v/>
      </c>
    </row>
    <row r="593" spans="1:41" s="21" customFormat="1" ht="15" customHeight="1">
      <c r="A593" s="159"/>
      <c r="B593" s="179"/>
      <c r="C593" s="220" t="s">
        <v>851</v>
      </c>
      <c r="D593" s="567" t="str">
        <f t="shared" si="95"/>
        <v/>
      </c>
      <c r="E593" s="568"/>
      <c r="F593" s="569"/>
      <c r="G593" s="551" t="str">
        <f t="shared" si="96"/>
        <v/>
      </c>
      <c r="H593" s="551"/>
      <c r="I593" s="551"/>
      <c r="J593" s="551"/>
      <c r="K593" s="551"/>
      <c r="L593" s="551"/>
      <c r="M593" s="392"/>
      <c r="N593" s="392"/>
      <c r="O593" s="392"/>
      <c r="P593" s="392"/>
      <c r="Q593" s="392"/>
      <c r="R593" s="392"/>
      <c r="S593" s="392"/>
      <c r="T593" s="392"/>
      <c r="U593" s="392"/>
      <c r="V593" s="392"/>
      <c r="W593" s="392"/>
      <c r="X593" s="392"/>
      <c r="Y593" s="392"/>
      <c r="Z593" s="392"/>
      <c r="AA593" s="392"/>
      <c r="AB593" s="392"/>
      <c r="AC593" s="392"/>
      <c r="AD593" s="392"/>
      <c r="AE593" s="1"/>
      <c r="AG593"/>
      <c r="AH593">
        <f t="shared" si="97"/>
        <v>0</v>
      </c>
      <c r="AI593" s="339"/>
      <c r="AJ593" s="73">
        <f t="shared" si="98"/>
        <v>0</v>
      </c>
      <c r="AL593">
        <f t="shared" si="99"/>
        <v>0</v>
      </c>
      <c r="AN593" s="364" t="str">
        <f>IF($AC$504="","",IF(HLOOKUP($AC$504,Presentación!$AQ$3:$BV$574,Presentación!AP89)="","",HLOOKUP($AC$504,Presentación!$AQ$3:$BV$574,Presentación!AP89,0)))</f>
        <v/>
      </c>
      <c r="AO593" s="365" t="str">
        <f>IF($AC$504="","",IF(HLOOKUP($AC$504,Presentación!$BZ$3:$DE$574,Presentación!AP89,0)="","",HLOOKUP($AC$504,Presentación!$BZ$3:$DE$574,Presentación!AP89,0)))</f>
        <v/>
      </c>
    </row>
    <row r="594" spans="1:41" s="21" customFormat="1" ht="15" customHeight="1">
      <c r="A594" s="159"/>
      <c r="B594" s="179"/>
      <c r="C594" s="220" t="s">
        <v>852</v>
      </c>
      <c r="D594" s="567" t="str">
        <f t="shared" si="95"/>
        <v/>
      </c>
      <c r="E594" s="568"/>
      <c r="F594" s="569"/>
      <c r="G594" s="551" t="str">
        <f t="shared" si="96"/>
        <v/>
      </c>
      <c r="H594" s="551"/>
      <c r="I594" s="551"/>
      <c r="J594" s="551"/>
      <c r="K594" s="551"/>
      <c r="L594" s="551"/>
      <c r="M594" s="392"/>
      <c r="N594" s="392"/>
      <c r="O594" s="392"/>
      <c r="P594" s="392"/>
      <c r="Q594" s="392"/>
      <c r="R594" s="392"/>
      <c r="S594" s="392"/>
      <c r="T594" s="392"/>
      <c r="U594" s="392"/>
      <c r="V594" s="392"/>
      <c r="W594" s="392"/>
      <c r="X594" s="392"/>
      <c r="Y594" s="392"/>
      <c r="Z594" s="392"/>
      <c r="AA594" s="392"/>
      <c r="AB594" s="392"/>
      <c r="AC594" s="392"/>
      <c r="AD594" s="392"/>
      <c r="AE594" s="1"/>
      <c r="AG594"/>
      <c r="AH594">
        <f t="shared" si="97"/>
        <v>0</v>
      </c>
      <c r="AI594" s="339"/>
      <c r="AJ594" s="73">
        <f t="shared" si="98"/>
        <v>0</v>
      </c>
      <c r="AL594">
        <f t="shared" si="99"/>
        <v>0</v>
      </c>
      <c r="AN594" s="364" t="str">
        <f>IF($AC$504="","",IF(HLOOKUP($AC$504,Presentación!$AQ$3:$BV$574,Presentación!AP90)="","",HLOOKUP($AC$504,Presentación!$AQ$3:$BV$574,Presentación!AP90,0)))</f>
        <v/>
      </c>
      <c r="AO594" s="365" t="str">
        <f>IF($AC$504="","",IF(HLOOKUP($AC$504,Presentación!$BZ$3:$DE$574,Presentación!AP90,0)="","",HLOOKUP($AC$504,Presentación!$BZ$3:$DE$574,Presentación!AP90,0)))</f>
        <v/>
      </c>
    </row>
    <row r="595" spans="1:41" s="21" customFormat="1" ht="15" customHeight="1">
      <c r="A595" s="159"/>
      <c r="B595" s="179"/>
      <c r="C595" s="220" t="s">
        <v>853</v>
      </c>
      <c r="D595" s="567" t="str">
        <f t="shared" si="95"/>
        <v/>
      </c>
      <c r="E595" s="568"/>
      <c r="F595" s="569"/>
      <c r="G595" s="551" t="str">
        <f t="shared" si="96"/>
        <v/>
      </c>
      <c r="H595" s="551"/>
      <c r="I595" s="551"/>
      <c r="J595" s="551"/>
      <c r="K595" s="551"/>
      <c r="L595" s="551"/>
      <c r="M595" s="392"/>
      <c r="N595" s="392"/>
      <c r="O595" s="392"/>
      <c r="P595" s="392"/>
      <c r="Q595" s="392"/>
      <c r="R595" s="392"/>
      <c r="S595" s="392"/>
      <c r="T595" s="392"/>
      <c r="U595" s="392"/>
      <c r="V595" s="392"/>
      <c r="W595" s="392"/>
      <c r="X595" s="392"/>
      <c r="Y595" s="392"/>
      <c r="Z595" s="392"/>
      <c r="AA595" s="392"/>
      <c r="AB595" s="392"/>
      <c r="AC595" s="392"/>
      <c r="AD595" s="392"/>
      <c r="AE595" s="1"/>
      <c r="AG595"/>
      <c r="AH595">
        <f t="shared" si="97"/>
        <v>0</v>
      </c>
      <c r="AI595" s="339"/>
      <c r="AJ595" s="73">
        <f t="shared" si="98"/>
        <v>0</v>
      </c>
      <c r="AL595">
        <f t="shared" si="99"/>
        <v>0</v>
      </c>
      <c r="AN595" s="364" t="str">
        <f>IF($AC$504="","",IF(HLOOKUP($AC$504,Presentación!$AQ$3:$BV$574,Presentación!AP91)="","",HLOOKUP($AC$504,Presentación!$AQ$3:$BV$574,Presentación!AP91,0)))</f>
        <v/>
      </c>
      <c r="AO595" s="365" t="str">
        <f>IF($AC$504="","",IF(HLOOKUP($AC$504,Presentación!$BZ$3:$DE$574,Presentación!AP91,0)="","",HLOOKUP($AC$504,Presentación!$BZ$3:$DE$574,Presentación!AP91,0)))</f>
        <v/>
      </c>
    </row>
    <row r="596" spans="1:41" s="21" customFormat="1" ht="15" customHeight="1">
      <c r="A596" s="159"/>
      <c r="B596" s="179"/>
      <c r="C596" s="220" t="s">
        <v>854</v>
      </c>
      <c r="D596" s="567" t="str">
        <f t="shared" si="95"/>
        <v/>
      </c>
      <c r="E596" s="568"/>
      <c r="F596" s="569"/>
      <c r="G596" s="551" t="str">
        <f t="shared" si="96"/>
        <v/>
      </c>
      <c r="H596" s="551"/>
      <c r="I596" s="551"/>
      <c r="J596" s="551"/>
      <c r="K596" s="551"/>
      <c r="L596" s="551"/>
      <c r="M596" s="392"/>
      <c r="N596" s="392"/>
      <c r="O596" s="392"/>
      <c r="P596" s="392"/>
      <c r="Q596" s="392"/>
      <c r="R596" s="392"/>
      <c r="S596" s="392"/>
      <c r="T596" s="392"/>
      <c r="U596" s="392"/>
      <c r="V596" s="392"/>
      <c r="W596" s="392"/>
      <c r="X596" s="392"/>
      <c r="Y596" s="392"/>
      <c r="Z596" s="392"/>
      <c r="AA596" s="392"/>
      <c r="AB596" s="392"/>
      <c r="AC596" s="392"/>
      <c r="AD596" s="392"/>
      <c r="AE596" s="1"/>
      <c r="AG596"/>
      <c r="AH596">
        <f t="shared" si="97"/>
        <v>0</v>
      </c>
      <c r="AI596" s="339"/>
      <c r="AJ596" s="73">
        <f t="shared" si="98"/>
        <v>0</v>
      </c>
      <c r="AL596">
        <f t="shared" si="99"/>
        <v>0</v>
      </c>
      <c r="AN596" s="364" t="str">
        <f>IF($AC$504="","",IF(HLOOKUP($AC$504,Presentación!$AQ$3:$BV$574,Presentación!AP92)="","",HLOOKUP($AC$504,Presentación!$AQ$3:$BV$574,Presentación!AP92,0)))</f>
        <v/>
      </c>
      <c r="AO596" s="365" t="str">
        <f>IF($AC$504="","",IF(HLOOKUP($AC$504,Presentación!$BZ$3:$DE$574,Presentación!AP92,0)="","",HLOOKUP($AC$504,Presentación!$BZ$3:$DE$574,Presentación!AP92,0)))</f>
        <v/>
      </c>
    </row>
    <row r="597" spans="1:41" s="21" customFormat="1" ht="15" customHeight="1">
      <c r="A597" s="159"/>
      <c r="B597" s="179"/>
      <c r="C597" s="220" t="s">
        <v>855</v>
      </c>
      <c r="D597" s="567" t="str">
        <f t="shared" si="95"/>
        <v/>
      </c>
      <c r="E597" s="568"/>
      <c r="F597" s="569"/>
      <c r="G597" s="551" t="str">
        <f t="shared" si="96"/>
        <v/>
      </c>
      <c r="H597" s="551"/>
      <c r="I597" s="551"/>
      <c r="J597" s="551"/>
      <c r="K597" s="551"/>
      <c r="L597" s="551"/>
      <c r="M597" s="392"/>
      <c r="N597" s="392"/>
      <c r="O597" s="392"/>
      <c r="P597" s="392"/>
      <c r="Q597" s="392"/>
      <c r="R597" s="392"/>
      <c r="S597" s="392"/>
      <c r="T597" s="392"/>
      <c r="U597" s="392"/>
      <c r="V597" s="392"/>
      <c r="W597" s="392"/>
      <c r="X597" s="392"/>
      <c r="Y597" s="392"/>
      <c r="Z597" s="392"/>
      <c r="AA597" s="392"/>
      <c r="AB597" s="392"/>
      <c r="AC597" s="392"/>
      <c r="AD597" s="392"/>
      <c r="AE597" s="1"/>
      <c r="AG597"/>
      <c r="AH597">
        <f t="shared" si="97"/>
        <v>0</v>
      </c>
      <c r="AI597" s="339"/>
      <c r="AJ597" s="73">
        <f t="shared" si="98"/>
        <v>0</v>
      </c>
      <c r="AL597">
        <f t="shared" si="99"/>
        <v>0</v>
      </c>
      <c r="AN597" s="364" t="str">
        <f>IF($AC$504="","",IF(HLOOKUP($AC$504,Presentación!$AQ$3:$BV$574,Presentación!AP93)="","",HLOOKUP($AC$504,Presentación!$AQ$3:$BV$574,Presentación!AP93,0)))</f>
        <v/>
      </c>
      <c r="AO597" s="365" t="str">
        <f>IF($AC$504="","",IF(HLOOKUP($AC$504,Presentación!$BZ$3:$DE$574,Presentación!AP93,0)="","",HLOOKUP($AC$504,Presentación!$BZ$3:$DE$574,Presentación!AP93,0)))</f>
        <v/>
      </c>
    </row>
    <row r="598" spans="1:41" s="21" customFormat="1" ht="15" customHeight="1">
      <c r="A598" s="159"/>
      <c r="B598" s="179"/>
      <c r="C598" s="220" t="s">
        <v>856</v>
      </c>
      <c r="D598" s="567" t="str">
        <f t="shared" si="95"/>
        <v/>
      </c>
      <c r="E598" s="568"/>
      <c r="F598" s="569"/>
      <c r="G598" s="551" t="str">
        <f t="shared" si="96"/>
        <v/>
      </c>
      <c r="H598" s="551"/>
      <c r="I598" s="551"/>
      <c r="J598" s="551"/>
      <c r="K598" s="551"/>
      <c r="L598" s="551"/>
      <c r="M598" s="392"/>
      <c r="N598" s="392"/>
      <c r="O598" s="392"/>
      <c r="P598" s="392"/>
      <c r="Q598" s="392"/>
      <c r="R598" s="392"/>
      <c r="S598" s="392"/>
      <c r="T598" s="392"/>
      <c r="U598" s="392"/>
      <c r="V598" s="392"/>
      <c r="W598" s="392"/>
      <c r="X598" s="392"/>
      <c r="Y598" s="392"/>
      <c r="Z598" s="392"/>
      <c r="AA598" s="392"/>
      <c r="AB598" s="392"/>
      <c r="AC598" s="392"/>
      <c r="AD598" s="392"/>
      <c r="AE598" s="1"/>
      <c r="AG598"/>
      <c r="AH598">
        <f t="shared" si="97"/>
        <v>0</v>
      </c>
      <c r="AI598" s="339"/>
      <c r="AJ598" s="73">
        <f t="shared" si="98"/>
        <v>0</v>
      </c>
      <c r="AL598">
        <f t="shared" si="99"/>
        <v>0</v>
      </c>
      <c r="AN598" s="364" t="str">
        <f>IF($AC$504="","",IF(HLOOKUP($AC$504,Presentación!$AQ$3:$BV$574,Presentación!AP94)="","",HLOOKUP($AC$504,Presentación!$AQ$3:$BV$574,Presentación!AP94,0)))</f>
        <v/>
      </c>
      <c r="AO598" s="365" t="str">
        <f>IF($AC$504="","",IF(HLOOKUP($AC$504,Presentación!$BZ$3:$DE$574,Presentación!AP94,0)="","",HLOOKUP($AC$504,Presentación!$BZ$3:$DE$574,Presentación!AP94,0)))</f>
        <v/>
      </c>
    </row>
    <row r="599" spans="1:41" s="21" customFormat="1" ht="15" customHeight="1">
      <c r="A599" s="159"/>
      <c r="B599" s="179"/>
      <c r="C599" s="220" t="s">
        <v>857</v>
      </c>
      <c r="D599" s="567" t="str">
        <f t="shared" si="95"/>
        <v/>
      </c>
      <c r="E599" s="568"/>
      <c r="F599" s="569"/>
      <c r="G599" s="551" t="str">
        <f t="shared" si="96"/>
        <v/>
      </c>
      <c r="H599" s="551"/>
      <c r="I599" s="551"/>
      <c r="J599" s="551"/>
      <c r="K599" s="551"/>
      <c r="L599" s="551"/>
      <c r="M599" s="392"/>
      <c r="N599" s="392"/>
      <c r="O599" s="392"/>
      <c r="P599" s="392"/>
      <c r="Q599" s="392"/>
      <c r="R599" s="392"/>
      <c r="S599" s="392"/>
      <c r="T599" s="392"/>
      <c r="U599" s="392"/>
      <c r="V599" s="392"/>
      <c r="W599" s="392"/>
      <c r="X599" s="392"/>
      <c r="Y599" s="392"/>
      <c r="Z599" s="392"/>
      <c r="AA599" s="392"/>
      <c r="AB599" s="392"/>
      <c r="AC599" s="392"/>
      <c r="AD599" s="392"/>
      <c r="AE599" s="1"/>
      <c r="AG599"/>
      <c r="AH599">
        <f t="shared" si="97"/>
        <v>0</v>
      </c>
      <c r="AI599" s="339"/>
      <c r="AJ599" s="73">
        <f t="shared" si="98"/>
        <v>0</v>
      </c>
      <c r="AL599">
        <f t="shared" si="99"/>
        <v>0</v>
      </c>
      <c r="AN599" s="364" t="str">
        <f>IF($AC$504="","",IF(HLOOKUP($AC$504,Presentación!$AQ$3:$BV$574,Presentación!AP95)="","",HLOOKUP($AC$504,Presentación!$AQ$3:$BV$574,Presentación!AP95,0)))</f>
        <v/>
      </c>
      <c r="AO599" s="365" t="str">
        <f>IF($AC$504="","",IF(HLOOKUP($AC$504,Presentación!$BZ$3:$DE$574,Presentación!AP95,0)="","",HLOOKUP($AC$504,Presentación!$BZ$3:$DE$574,Presentación!AP95,0)))</f>
        <v/>
      </c>
    </row>
    <row r="600" spans="1:41" s="21" customFormat="1" ht="15" customHeight="1">
      <c r="A600" s="159"/>
      <c r="B600" s="179"/>
      <c r="C600" s="220" t="s">
        <v>858</v>
      </c>
      <c r="D600" s="567" t="str">
        <f t="shared" si="95"/>
        <v/>
      </c>
      <c r="E600" s="568"/>
      <c r="F600" s="569"/>
      <c r="G600" s="551" t="str">
        <f t="shared" si="96"/>
        <v/>
      </c>
      <c r="H600" s="551"/>
      <c r="I600" s="551"/>
      <c r="J600" s="551"/>
      <c r="K600" s="551"/>
      <c r="L600" s="551"/>
      <c r="M600" s="392"/>
      <c r="N600" s="392"/>
      <c r="O600" s="392"/>
      <c r="P600" s="392"/>
      <c r="Q600" s="392"/>
      <c r="R600" s="392"/>
      <c r="S600" s="392"/>
      <c r="T600" s="392"/>
      <c r="U600" s="392"/>
      <c r="V600" s="392"/>
      <c r="W600" s="392"/>
      <c r="X600" s="392"/>
      <c r="Y600" s="392"/>
      <c r="Z600" s="392"/>
      <c r="AA600" s="392"/>
      <c r="AB600" s="392"/>
      <c r="AC600" s="392"/>
      <c r="AD600" s="392"/>
      <c r="AE600" s="1"/>
      <c r="AG600"/>
      <c r="AH600">
        <f t="shared" si="97"/>
        <v>0</v>
      </c>
      <c r="AI600" s="339"/>
      <c r="AJ600" s="73">
        <f t="shared" si="98"/>
        <v>0</v>
      </c>
      <c r="AL600">
        <f t="shared" si="99"/>
        <v>0</v>
      </c>
      <c r="AN600" s="364" t="str">
        <f>IF($AC$504="","",IF(HLOOKUP($AC$504,Presentación!$AQ$3:$BV$574,Presentación!AP96)="","",HLOOKUP($AC$504,Presentación!$AQ$3:$BV$574,Presentación!AP96,0)))</f>
        <v/>
      </c>
      <c r="AO600" s="365" t="str">
        <f>IF($AC$504="","",IF(HLOOKUP($AC$504,Presentación!$BZ$3:$DE$574,Presentación!AP96,0)="","",HLOOKUP($AC$504,Presentación!$BZ$3:$DE$574,Presentación!AP96,0)))</f>
        <v/>
      </c>
    </row>
    <row r="601" spans="1:41" s="21" customFormat="1" ht="15" customHeight="1">
      <c r="A601" s="159"/>
      <c r="B601" s="179"/>
      <c r="C601" s="220" t="s">
        <v>859</v>
      </c>
      <c r="D601" s="567" t="str">
        <f t="shared" si="95"/>
        <v/>
      </c>
      <c r="E601" s="568"/>
      <c r="F601" s="569"/>
      <c r="G601" s="551" t="str">
        <f t="shared" si="96"/>
        <v/>
      </c>
      <c r="H601" s="551"/>
      <c r="I601" s="551"/>
      <c r="J601" s="551"/>
      <c r="K601" s="551"/>
      <c r="L601" s="551"/>
      <c r="M601" s="392"/>
      <c r="N601" s="392"/>
      <c r="O601" s="392"/>
      <c r="P601" s="392"/>
      <c r="Q601" s="392"/>
      <c r="R601" s="392"/>
      <c r="S601" s="392"/>
      <c r="T601" s="392"/>
      <c r="U601" s="392"/>
      <c r="V601" s="392"/>
      <c r="W601" s="392"/>
      <c r="X601" s="392"/>
      <c r="Y601" s="392"/>
      <c r="Z601" s="392"/>
      <c r="AA601" s="392"/>
      <c r="AB601" s="392"/>
      <c r="AC601" s="392"/>
      <c r="AD601" s="392"/>
      <c r="AE601" s="1"/>
      <c r="AG601"/>
      <c r="AH601">
        <f t="shared" si="97"/>
        <v>0</v>
      </c>
      <c r="AI601" s="339"/>
      <c r="AJ601" s="73">
        <f t="shared" si="98"/>
        <v>0</v>
      </c>
      <c r="AL601">
        <f t="shared" si="99"/>
        <v>0</v>
      </c>
      <c r="AN601" s="364" t="str">
        <f>IF($AC$504="","",IF(HLOOKUP($AC$504,Presentación!$AQ$3:$BV$574,Presentación!AP97)="","",HLOOKUP($AC$504,Presentación!$AQ$3:$BV$574,Presentación!AP97,0)))</f>
        <v/>
      </c>
      <c r="AO601" s="365" t="str">
        <f>IF($AC$504="","",IF(HLOOKUP($AC$504,Presentación!$BZ$3:$DE$574,Presentación!AP97,0)="","",HLOOKUP($AC$504,Presentación!$BZ$3:$DE$574,Presentación!AP97,0)))</f>
        <v/>
      </c>
    </row>
    <row r="602" spans="1:41" s="21" customFormat="1" ht="15" customHeight="1">
      <c r="A602" s="159"/>
      <c r="B602" s="179"/>
      <c r="C602" s="220" t="s">
        <v>860</v>
      </c>
      <c r="D602" s="567" t="str">
        <f t="shared" si="95"/>
        <v/>
      </c>
      <c r="E602" s="568"/>
      <c r="F602" s="569"/>
      <c r="G602" s="551" t="str">
        <f t="shared" si="96"/>
        <v/>
      </c>
      <c r="H602" s="551"/>
      <c r="I602" s="551"/>
      <c r="J602" s="551"/>
      <c r="K602" s="551"/>
      <c r="L602" s="551"/>
      <c r="M602" s="392"/>
      <c r="N602" s="392"/>
      <c r="O602" s="392"/>
      <c r="P602" s="392"/>
      <c r="Q602" s="392"/>
      <c r="R602" s="392"/>
      <c r="S602" s="392"/>
      <c r="T602" s="392"/>
      <c r="U602" s="392"/>
      <c r="V602" s="392"/>
      <c r="W602" s="392"/>
      <c r="X602" s="392"/>
      <c r="Y602" s="392"/>
      <c r="Z602" s="392"/>
      <c r="AA602" s="392"/>
      <c r="AB602" s="392"/>
      <c r="AC602" s="392"/>
      <c r="AD602" s="392"/>
      <c r="AE602" s="1"/>
      <c r="AG602"/>
      <c r="AH602">
        <f t="shared" si="97"/>
        <v>0</v>
      </c>
      <c r="AI602" s="339"/>
      <c r="AJ602" s="73">
        <f t="shared" si="98"/>
        <v>0</v>
      </c>
      <c r="AL602">
        <f t="shared" si="99"/>
        <v>0</v>
      </c>
      <c r="AN602" s="364" t="str">
        <f>IF($AC$504="","",IF(HLOOKUP($AC$504,Presentación!$AQ$3:$BV$574,Presentación!AP98)="","",HLOOKUP($AC$504,Presentación!$AQ$3:$BV$574,Presentación!AP98,0)))</f>
        <v/>
      </c>
      <c r="AO602" s="365" t="str">
        <f>IF($AC$504="","",IF(HLOOKUP($AC$504,Presentación!$BZ$3:$DE$574,Presentación!AP98,0)="","",HLOOKUP($AC$504,Presentación!$BZ$3:$DE$574,Presentación!AP98,0)))</f>
        <v/>
      </c>
    </row>
    <row r="603" spans="1:41" s="21" customFormat="1" ht="15" customHeight="1">
      <c r="A603" s="159"/>
      <c r="B603" s="179"/>
      <c r="C603" s="220" t="s">
        <v>861</v>
      </c>
      <c r="D603" s="567" t="str">
        <f t="shared" si="95"/>
        <v/>
      </c>
      <c r="E603" s="568"/>
      <c r="F603" s="569"/>
      <c r="G603" s="551" t="str">
        <f t="shared" si="96"/>
        <v/>
      </c>
      <c r="H603" s="551"/>
      <c r="I603" s="551"/>
      <c r="J603" s="551"/>
      <c r="K603" s="551"/>
      <c r="L603" s="551"/>
      <c r="M603" s="392"/>
      <c r="N603" s="392"/>
      <c r="O603" s="392"/>
      <c r="P603" s="392"/>
      <c r="Q603" s="392"/>
      <c r="R603" s="392"/>
      <c r="S603" s="392"/>
      <c r="T603" s="392"/>
      <c r="U603" s="392"/>
      <c r="V603" s="392"/>
      <c r="W603" s="392"/>
      <c r="X603" s="392"/>
      <c r="Y603" s="392"/>
      <c r="Z603" s="392"/>
      <c r="AA603" s="392"/>
      <c r="AB603" s="392"/>
      <c r="AC603" s="392"/>
      <c r="AD603" s="392"/>
      <c r="AE603" s="1"/>
      <c r="AG603"/>
      <c r="AH603">
        <f t="shared" si="97"/>
        <v>0</v>
      </c>
      <c r="AI603" s="339"/>
      <c r="AJ603" s="73">
        <f t="shared" si="98"/>
        <v>0</v>
      </c>
      <c r="AL603">
        <f t="shared" si="99"/>
        <v>0</v>
      </c>
      <c r="AN603" s="364" t="str">
        <f>IF($AC$504="","",IF(HLOOKUP($AC$504,Presentación!$AQ$3:$BV$574,Presentación!AP99)="","",HLOOKUP($AC$504,Presentación!$AQ$3:$BV$574,Presentación!AP99,0)))</f>
        <v/>
      </c>
      <c r="AO603" s="365" t="str">
        <f>IF($AC$504="","",IF(HLOOKUP($AC$504,Presentación!$BZ$3:$DE$574,Presentación!AP99,0)="","",HLOOKUP($AC$504,Presentación!$BZ$3:$DE$574,Presentación!AP99,0)))</f>
        <v/>
      </c>
    </row>
    <row r="604" spans="1:41" s="21" customFormat="1" ht="15" customHeight="1">
      <c r="A604" s="159"/>
      <c r="B604" s="179"/>
      <c r="C604" s="220" t="s">
        <v>862</v>
      </c>
      <c r="D604" s="567" t="str">
        <f t="shared" si="95"/>
        <v/>
      </c>
      <c r="E604" s="568"/>
      <c r="F604" s="569"/>
      <c r="G604" s="551" t="str">
        <f t="shared" si="96"/>
        <v/>
      </c>
      <c r="H604" s="551"/>
      <c r="I604" s="551"/>
      <c r="J604" s="551"/>
      <c r="K604" s="551"/>
      <c r="L604" s="551"/>
      <c r="M604" s="392"/>
      <c r="N604" s="392"/>
      <c r="O604" s="392"/>
      <c r="P604" s="392"/>
      <c r="Q604" s="392"/>
      <c r="R604" s="392"/>
      <c r="S604" s="392"/>
      <c r="T604" s="392"/>
      <c r="U604" s="392"/>
      <c r="V604" s="392"/>
      <c r="W604" s="392"/>
      <c r="X604" s="392"/>
      <c r="Y604" s="392"/>
      <c r="Z604" s="392"/>
      <c r="AA604" s="392"/>
      <c r="AB604" s="392"/>
      <c r="AC604" s="392"/>
      <c r="AD604" s="392"/>
      <c r="AE604" s="1"/>
      <c r="AG604"/>
      <c r="AH604">
        <f t="shared" si="97"/>
        <v>0</v>
      </c>
      <c r="AI604" s="339"/>
      <c r="AJ604" s="73">
        <f t="shared" si="98"/>
        <v>0</v>
      </c>
      <c r="AL604">
        <f t="shared" si="99"/>
        <v>0</v>
      </c>
      <c r="AN604" s="364" t="str">
        <f>IF($AC$504="","",IF(HLOOKUP($AC$504,Presentación!$AQ$3:$BV$574,Presentación!AP100)="","",HLOOKUP($AC$504,Presentación!$AQ$3:$BV$574,Presentación!AP100,0)))</f>
        <v/>
      </c>
      <c r="AO604" s="365" t="str">
        <f>IF($AC$504="","",IF(HLOOKUP($AC$504,Presentación!$BZ$3:$DE$574,Presentación!AP100,0)="","",HLOOKUP($AC$504,Presentación!$BZ$3:$DE$574,Presentación!AP100,0)))</f>
        <v/>
      </c>
    </row>
    <row r="605" spans="1:41" s="21" customFormat="1" ht="15" customHeight="1">
      <c r="A605" s="159"/>
      <c r="B605" s="179"/>
      <c r="C605" s="220" t="s">
        <v>863</v>
      </c>
      <c r="D605" s="567" t="str">
        <f t="shared" si="95"/>
        <v/>
      </c>
      <c r="E605" s="568"/>
      <c r="F605" s="569"/>
      <c r="G605" s="551" t="str">
        <f t="shared" si="96"/>
        <v/>
      </c>
      <c r="H605" s="551"/>
      <c r="I605" s="551"/>
      <c r="J605" s="551"/>
      <c r="K605" s="551"/>
      <c r="L605" s="551"/>
      <c r="M605" s="392"/>
      <c r="N605" s="392"/>
      <c r="O605" s="392"/>
      <c r="P605" s="392"/>
      <c r="Q605" s="392"/>
      <c r="R605" s="392"/>
      <c r="S605" s="392"/>
      <c r="T605" s="392"/>
      <c r="U605" s="392"/>
      <c r="V605" s="392"/>
      <c r="W605" s="392"/>
      <c r="X605" s="392"/>
      <c r="Y605" s="392"/>
      <c r="Z605" s="392"/>
      <c r="AA605" s="392"/>
      <c r="AB605" s="392"/>
      <c r="AC605" s="392"/>
      <c r="AD605" s="392"/>
      <c r="AE605" s="1"/>
      <c r="AG605"/>
      <c r="AH605">
        <f t="shared" si="97"/>
        <v>0</v>
      </c>
      <c r="AI605" s="339"/>
      <c r="AJ605" s="73">
        <f t="shared" si="98"/>
        <v>0</v>
      </c>
      <c r="AL605">
        <f t="shared" si="99"/>
        <v>0</v>
      </c>
      <c r="AN605" s="364" t="str">
        <f>IF($AC$504="","",IF(HLOOKUP($AC$504,Presentación!$AQ$3:$BV$574,Presentación!AP101)="","",HLOOKUP($AC$504,Presentación!$AQ$3:$BV$574,Presentación!AP101,0)))</f>
        <v/>
      </c>
      <c r="AO605" s="365" t="str">
        <f>IF($AC$504="","",IF(HLOOKUP($AC$504,Presentación!$BZ$3:$DE$574,Presentación!AP101,0)="","",HLOOKUP($AC$504,Presentación!$BZ$3:$DE$574,Presentación!AP101,0)))</f>
        <v/>
      </c>
    </row>
    <row r="606" spans="1:41" s="21" customFormat="1" ht="15" customHeight="1">
      <c r="A606" s="159"/>
      <c r="B606" s="179"/>
      <c r="C606" s="220" t="s">
        <v>343</v>
      </c>
      <c r="D606" s="567" t="str">
        <f t="shared" si="95"/>
        <v/>
      </c>
      <c r="E606" s="568"/>
      <c r="F606" s="569"/>
      <c r="G606" s="551" t="str">
        <f t="shared" si="96"/>
        <v/>
      </c>
      <c r="H606" s="551"/>
      <c r="I606" s="551"/>
      <c r="J606" s="551"/>
      <c r="K606" s="551"/>
      <c r="L606" s="551"/>
      <c r="M606" s="392"/>
      <c r="N606" s="392"/>
      <c r="O606" s="392"/>
      <c r="P606" s="392"/>
      <c r="Q606" s="392"/>
      <c r="R606" s="392"/>
      <c r="S606" s="392"/>
      <c r="T606" s="392"/>
      <c r="U606" s="392"/>
      <c r="V606" s="392"/>
      <c r="W606" s="392"/>
      <c r="X606" s="392"/>
      <c r="Y606" s="392"/>
      <c r="Z606" s="392"/>
      <c r="AA606" s="392"/>
      <c r="AB606" s="392"/>
      <c r="AC606" s="392"/>
      <c r="AD606" s="392"/>
      <c r="AE606" s="1"/>
      <c r="AG606"/>
      <c r="AH606">
        <f t="shared" si="97"/>
        <v>0</v>
      </c>
      <c r="AI606" s="339"/>
      <c r="AJ606" s="73">
        <f t="shared" si="98"/>
        <v>0</v>
      </c>
      <c r="AL606">
        <f t="shared" si="99"/>
        <v>0</v>
      </c>
      <c r="AN606" s="364" t="str">
        <f>IF($AC$504="","",IF(HLOOKUP($AC$504,Presentación!$AQ$3:$BV$574,Presentación!AP102)="","",HLOOKUP($AC$504,Presentación!$AQ$3:$BV$574,Presentación!AP102,0)))</f>
        <v/>
      </c>
      <c r="AO606" s="365" t="str">
        <f>IF($AC$504="","",IF(HLOOKUP($AC$504,Presentación!$BZ$3:$DE$574,Presentación!AP102,0)="","",HLOOKUP($AC$504,Presentación!$BZ$3:$DE$574,Presentación!AP102,0)))</f>
        <v/>
      </c>
    </row>
    <row r="607" spans="1:41" s="21" customFormat="1" ht="15" customHeight="1">
      <c r="A607" s="159"/>
      <c r="B607" s="179"/>
      <c r="C607" s="220" t="s">
        <v>864</v>
      </c>
      <c r="D607" s="567" t="str">
        <f t="shared" si="95"/>
        <v/>
      </c>
      <c r="E607" s="568"/>
      <c r="F607" s="569"/>
      <c r="G607" s="551" t="str">
        <f t="shared" si="96"/>
        <v/>
      </c>
      <c r="H607" s="551"/>
      <c r="I607" s="551"/>
      <c r="J607" s="551"/>
      <c r="K607" s="551"/>
      <c r="L607" s="551"/>
      <c r="M607" s="392"/>
      <c r="N607" s="392"/>
      <c r="O607" s="392"/>
      <c r="P607" s="392"/>
      <c r="Q607" s="392"/>
      <c r="R607" s="392"/>
      <c r="S607" s="392"/>
      <c r="T607" s="392"/>
      <c r="U607" s="392"/>
      <c r="V607" s="392"/>
      <c r="W607" s="392"/>
      <c r="X607" s="392"/>
      <c r="Y607" s="392"/>
      <c r="Z607" s="392"/>
      <c r="AA607" s="392"/>
      <c r="AB607" s="392"/>
      <c r="AC607" s="392"/>
      <c r="AD607" s="392"/>
      <c r="AE607" s="1"/>
      <c r="AG607"/>
      <c r="AH607">
        <f t="shared" si="97"/>
        <v>0</v>
      </c>
      <c r="AI607" s="339"/>
      <c r="AJ607" s="73">
        <f t="shared" si="98"/>
        <v>0</v>
      </c>
      <c r="AL607">
        <f t="shared" si="99"/>
        <v>0</v>
      </c>
      <c r="AN607" s="364" t="str">
        <f>IF($AC$504="","",IF(HLOOKUP($AC$504,Presentación!$AQ$3:$BV$574,Presentación!AP103)="","",HLOOKUP($AC$504,Presentación!$AQ$3:$BV$574,Presentación!AP103,0)))</f>
        <v/>
      </c>
      <c r="AO607" s="365" t="str">
        <f>IF($AC$504="","",IF(HLOOKUP($AC$504,Presentación!$BZ$3:$DE$574,Presentación!AP103,0)="","",HLOOKUP($AC$504,Presentación!$BZ$3:$DE$574,Presentación!AP103,0)))</f>
        <v/>
      </c>
    </row>
    <row r="608" spans="1:41" s="21" customFormat="1" ht="15" customHeight="1">
      <c r="A608" s="159"/>
      <c r="B608" s="179"/>
      <c r="C608" s="220" t="s">
        <v>865</v>
      </c>
      <c r="D608" s="567" t="str">
        <f t="shared" si="95"/>
        <v/>
      </c>
      <c r="E608" s="568"/>
      <c r="F608" s="569"/>
      <c r="G608" s="551" t="str">
        <f t="shared" si="96"/>
        <v/>
      </c>
      <c r="H608" s="551"/>
      <c r="I608" s="551"/>
      <c r="J608" s="551"/>
      <c r="K608" s="551"/>
      <c r="L608" s="551"/>
      <c r="M608" s="392"/>
      <c r="N608" s="392"/>
      <c r="O608" s="392"/>
      <c r="P608" s="392"/>
      <c r="Q608" s="392"/>
      <c r="R608" s="392"/>
      <c r="S608" s="392"/>
      <c r="T608" s="392"/>
      <c r="U608" s="392"/>
      <c r="V608" s="392"/>
      <c r="W608" s="392"/>
      <c r="X608" s="392"/>
      <c r="Y608" s="392"/>
      <c r="Z608" s="392"/>
      <c r="AA608" s="392"/>
      <c r="AB608" s="392"/>
      <c r="AC608" s="392"/>
      <c r="AD608" s="392"/>
      <c r="AE608" s="1"/>
      <c r="AG608"/>
      <c r="AH608">
        <f t="shared" si="97"/>
        <v>0</v>
      </c>
      <c r="AI608" s="339"/>
      <c r="AJ608" s="73">
        <f t="shared" si="98"/>
        <v>0</v>
      </c>
      <c r="AL608">
        <f t="shared" si="99"/>
        <v>0</v>
      </c>
      <c r="AN608" s="364" t="str">
        <f>IF($AC$504="","",IF(HLOOKUP($AC$504,Presentación!$AQ$3:$BV$574,Presentación!AP104)="","",HLOOKUP($AC$504,Presentación!$AQ$3:$BV$574,Presentación!AP104,0)))</f>
        <v/>
      </c>
      <c r="AO608" s="365" t="str">
        <f>IF($AC$504="","",IF(HLOOKUP($AC$504,Presentación!$BZ$3:$DE$574,Presentación!AP104,0)="","",HLOOKUP($AC$504,Presentación!$BZ$3:$DE$574,Presentación!AP104,0)))</f>
        <v/>
      </c>
    </row>
    <row r="609" spans="1:41" s="21" customFormat="1" ht="15" customHeight="1">
      <c r="A609" s="159"/>
      <c r="B609" s="179"/>
      <c r="C609" s="220" t="s">
        <v>866</v>
      </c>
      <c r="D609" s="567" t="str">
        <f t="shared" si="95"/>
        <v/>
      </c>
      <c r="E609" s="568"/>
      <c r="F609" s="569"/>
      <c r="G609" s="551" t="str">
        <f t="shared" si="96"/>
        <v/>
      </c>
      <c r="H609" s="551"/>
      <c r="I609" s="551"/>
      <c r="J609" s="551"/>
      <c r="K609" s="551"/>
      <c r="L609" s="551"/>
      <c r="M609" s="392"/>
      <c r="N609" s="392"/>
      <c r="O609" s="392"/>
      <c r="P609" s="392"/>
      <c r="Q609" s="392"/>
      <c r="R609" s="392"/>
      <c r="S609" s="392"/>
      <c r="T609" s="392"/>
      <c r="U609" s="392"/>
      <c r="V609" s="392"/>
      <c r="W609" s="392"/>
      <c r="X609" s="392"/>
      <c r="Y609" s="392"/>
      <c r="Z609" s="392"/>
      <c r="AA609" s="392"/>
      <c r="AB609" s="392"/>
      <c r="AC609" s="392"/>
      <c r="AD609" s="392"/>
      <c r="AE609" s="1"/>
      <c r="AG609"/>
      <c r="AH609">
        <f t="shared" si="97"/>
        <v>0</v>
      </c>
      <c r="AI609" s="339"/>
      <c r="AJ609" s="73">
        <f t="shared" si="98"/>
        <v>0</v>
      </c>
      <c r="AL609">
        <f t="shared" si="99"/>
        <v>0</v>
      </c>
      <c r="AN609" s="364" t="str">
        <f>IF($AC$504="","",IF(HLOOKUP($AC$504,Presentación!$AQ$3:$BV$574,Presentación!AP105)="","",HLOOKUP($AC$504,Presentación!$AQ$3:$BV$574,Presentación!AP105,0)))</f>
        <v/>
      </c>
      <c r="AO609" s="365" t="str">
        <f>IF($AC$504="","",IF(HLOOKUP($AC$504,Presentación!$BZ$3:$DE$574,Presentación!AP105,0)="","",HLOOKUP($AC$504,Presentación!$BZ$3:$DE$574,Presentación!AP105,0)))</f>
        <v/>
      </c>
    </row>
    <row r="610" spans="1:41" s="21" customFormat="1" ht="15" customHeight="1">
      <c r="A610" s="159"/>
      <c r="B610" s="179"/>
      <c r="C610" s="220" t="s">
        <v>867</v>
      </c>
      <c r="D610" s="567" t="str">
        <f t="shared" si="95"/>
        <v/>
      </c>
      <c r="E610" s="568"/>
      <c r="F610" s="569"/>
      <c r="G610" s="551" t="str">
        <f t="shared" si="96"/>
        <v/>
      </c>
      <c r="H610" s="551"/>
      <c r="I610" s="551"/>
      <c r="J610" s="551"/>
      <c r="K610" s="551"/>
      <c r="L610" s="551"/>
      <c r="M610" s="392"/>
      <c r="N610" s="392"/>
      <c r="O610" s="392"/>
      <c r="P610" s="392"/>
      <c r="Q610" s="392"/>
      <c r="R610" s="392"/>
      <c r="S610" s="392"/>
      <c r="T610" s="392"/>
      <c r="U610" s="392"/>
      <c r="V610" s="392"/>
      <c r="W610" s="392"/>
      <c r="X610" s="392"/>
      <c r="Y610" s="392"/>
      <c r="Z610" s="392"/>
      <c r="AA610" s="392"/>
      <c r="AB610" s="392"/>
      <c r="AC610" s="392"/>
      <c r="AD610" s="392"/>
      <c r="AE610" s="1"/>
      <c r="AG610"/>
      <c r="AH610">
        <f t="shared" si="97"/>
        <v>0</v>
      </c>
      <c r="AI610" s="339"/>
      <c r="AJ610" s="73">
        <f t="shared" si="98"/>
        <v>0</v>
      </c>
      <c r="AL610">
        <f t="shared" si="99"/>
        <v>0</v>
      </c>
      <c r="AN610" s="364" t="str">
        <f>IF($AC$504="","",IF(HLOOKUP($AC$504,Presentación!$AQ$3:$BV$574,Presentación!AP106)="","",HLOOKUP($AC$504,Presentación!$AQ$3:$BV$574,Presentación!AP106,0)))</f>
        <v/>
      </c>
      <c r="AO610" s="365" t="str">
        <f>IF($AC$504="","",IF(HLOOKUP($AC$504,Presentación!$BZ$3:$DE$574,Presentación!AP106,0)="","",HLOOKUP($AC$504,Presentación!$BZ$3:$DE$574,Presentación!AP106,0)))</f>
        <v/>
      </c>
    </row>
    <row r="611" spans="1:41" s="21" customFormat="1" ht="15" customHeight="1">
      <c r="A611" s="159"/>
      <c r="B611" s="179"/>
      <c r="C611" s="220" t="s">
        <v>868</v>
      </c>
      <c r="D611" s="567" t="str">
        <f t="shared" si="95"/>
        <v/>
      </c>
      <c r="E611" s="568"/>
      <c r="F611" s="569"/>
      <c r="G611" s="551" t="str">
        <f t="shared" si="96"/>
        <v/>
      </c>
      <c r="H611" s="551"/>
      <c r="I611" s="551"/>
      <c r="J611" s="551"/>
      <c r="K611" s="551"/>
      <c r="L611" s="551"/>
      <c r="M611" s="392"/>
      <c r="N611" s="392"/>
      <c r="O611" s="392"/>
      <c r="P611" s="392"/>
      <c r="Q611" s="392"/>
      <c r="R611" s="392"/>
      <c r="S611" s="392"/>
      <c r="T611" s="392"/>
      <c r="U611" s="392"/>
      <c r="V611" s="392"/>
      <c r="W611" s="392"/>
      <c r="X611" s="392"/>
      <c r="Y611" s="392"/>
      <c r="Z611" s="392"/>
      <c r="AA611" s="392"/>
      <c r="AB611" s="392"/>
      <c r="AC611" s="392"/>
      <c r="AD611" s="392"/>
      <c r="AE611" s="1"/>
      <c r="AG611"/>
      <c r="AH611">
        <f t="shared" si="97"/>
        <v>0</v>
      </c>
      <c r="AI611" s="339"/>
      <c r="AJ611" s="73">
        <f t="shared" si="98"/>
        <v>0</v>
      </c>
      <c r="AL611">
        <f t="shared" si="99"/>
        <v>0</v>
      </c>
      <c r="AN611" s="364" t="str">
        <f>IF($AC$504="","",IF(HLOOKUP($AC$504,Presentación!$AQ$3:$BV$574,Presentación!AP107)="","",HLOOKUP($AC$504,Presentación!$AQ$3:$BV$574,Presentación!AP107,0)))</f>
        <v/>
      </c>
      <c r="AO611" s="365" t="str">
        <f>IF($AC$504="","",IF(HLOOKUP($AC$504,Presentación!$BZ$3:$DE$574,Presentación!AP107,0)="","",HLOOKUP($AC$504,Presentación!$BZ$3:$DE$574,Presentación!AP107,0)))</f>
        <v/>
      </c>
    </row>
    <row r="612" spans="1:41" s="21" customFormat="1" ht="15" customHeight="1">
      <c r="A612" s="159"/>
      <c r="B612" s="179"/>
      <c r="C612" s="220" t="s">
        <v>869</v>
      </c>
      <c r="D612" s="567" t="str">
        <f t="shared" si="95"/>
        <v/>
      </c>
      <c r="E612" s="568"/>
      <c r="F612" s="569"/>
      <c r="G612" s="551" t="str">
        <f t="shared" si="96"/>
        <v/>
      </c>
      <c r="H612" s="551"/>
      <c r="I612" s="551"/>
      <c r="J612" s="551"/>
      <c r="K612" s="551"/>
      <c r="L612" s="551"/>
      <c r="M612" s="392"/>
      <c r="N612" s="392"/>
      <c r="O612" s="392"/>
      <c r="P612" s="392"/>
      <c r="Q612" s="392"/>
      <c r="R612" s="392"/>
      <c r="S612" s="392"/>
      <c r="T612" s="392"/>
      <c r="U612" s="392"/>
      <c r="V612" s="392"/>
      <c r="W612" s="392"/>
      <c r="X612" s="392"/>
      <c r="Y612" s="392"/>
      <c r="Z612" s="392"/>
      <c r="AA612" s="392"/>
      <c r="AB612" s="392"/>
      <c r="AC612" s="392"/>
      <c r="AD612" s="392"/>
      <c r="AE612" s="1"/>
      <c r="AG612"/>
      <c r="AH612">
        <f t="shared" si="97"/>
        <v>0</v>
      </c>
      <c r="AI612" s="339"/>
      <c r="AJ612" s="73">
        <f t="shared" si="98"/>
        <v>0</v>
      </c>
      <c r="AL612">
        <f t="shared" si="99"/>
        <v>0</v>
      </c>
      <c r="AN612" s="364" t="str">
        <f>IF($AC$504="","",IF(HLOOKUP($AC$504,Presentación!$AQ$3:$BV$574,Presentación!AP108)="","",HLOOKUP($AC$504,Presentación!$AQ$3:$BV$574,Presentación!AP108,0)))</f>
        <v/>
      </c>
      <c r="AO612" s="365" t="str">
        <f>IF($AC$504="","",IF(HLOOKUP($AC$504,Presentación!$BZ$3:$DE$574,Presentación!AP108,0)="","",HLOOKUP($AC$504,Presentación!$BZ$3:$DE$574,Presentación!AP108,0)))</f>
        <v/>
      </c>
    </row>
    <row r="613" spans="1:41" s="21" customFormat="1" ht="15" customHeight="1">
      <c r="A613" s="159"/>
      <c r="B613" s="179"/>
      <c r="C613" s="220" t="s">
        <v>870</v>
      </c>
      <c r="D613" s="567" t="str">
        <f t="shared" si="95"/>
        <v/>
      </c>
      <c r="E613" s="568"/>
      <c r="F613" s="569"/>
      <c r="G613" s="551" t="str">
        <f t="shared" si="96"/>
        <v/>
      </c>
      <c r="H613" s="551"/>
      <c r="I613" s="551"/>
      <c r="J613" s="551"/>
      <c r="K613" s="551"/>
      <c r="L613" s="551"/>
      <c r="M613" s="392"/>
      <c r="N613" s="392"/>
      <c r="O613" s="392"/>
      <c r="P613" s="392"/>
      <c r="Q613" s="392"/>
      <c r="R613" s="392"/>
      <c r="S613" s="392"/>
      <c r="T613" s="392"/>
      <c r="U613" s="392"/>
      <c r="V613" s="392"/>
      <c r="W613" s="392"/>
      <c r="X613" s="392"/>
      <c r="Y613" s="392"/>
      <c r="Z613" s="392"/>
      <c r="AA613" s="392"/>
      <c r="AB613" s="392"/>
      <c r="AC613" s="392"/>
      <c r="AD613" s="392"/>
      <c r="AE613" s="1"/>
      <c r="AG613"/>
      <c r="AH613">
        <f t="shared" si="97"/>
        <v>0</v>
      </c>
      <c r="AI613" s="339"/>
      <c r="AJ613" s="73">
        <f t="shared" si="98"/>
        <v>0</v>
      </c>
      <c r="AL613">
        <f t="shared" si="99"/>
        <v>0</v>
      </c>
      <c r="AN613" s="364" t="str">
        <f>IF($AC$504="","",IF(HLOOKUP($AC$504,Presentación!$AQ$3:$BV$574,Presentación!AP109)="","",HLOOKUP($AC$504,Presentación!$AQ$3:$BV$574,Presentación!AP109,0)))</f>
        <v/>
      </c>
      <c r="AO613" s="365" t="str">
        <f>IF($AC$504="","",IF(HLOOKUP($AC$504,Presentación!$BZ$3:$DE$574,Presentación!AP109,0)="","",HLOOKUP($AC$504,Presentación!$BZ$3:$DE$574,Presentación!AP109,0)))</f>
        <v/>
      </c>
    </row>
    <row r="614" spans="1:41" s="21" customFormat="1" ht="15" customHeight="1">
      <c r="A614" s="159"/>
      <c r="B614" s="179"/>
      <c r="C614" s="220" t="s">
        <v>871</v>
      </c>
      <c r="D614" s="567" t="str">
        <f t="shared" si="95"/>
        <v/>
      </c>
      <c r="E614" s="568"/>
      <c r="F614" s="569"/>
      <c r="G614" s="551" t="str">
        <f t="shared" si="96"/>
        <v/>
      </c>
      <c r="H614" s="551"/>
      <c r="I614" s="551"/>
      <c r="J614" s="551"/>
      <c r="K614" s="551"/>
      <c r="L614" s="551"/>
      <c r="M614" s="392"/>
      <c r="N614" s="392"/>
      <c r="O614" s="392"/>
      <c r="P614" s="392"/>
      <c r="Q614" s="392"/>
      <c r="R614" s="392"/>
      <c r="S614" s="392"/>
      <c r="T614" s="392"/>
      <c r="U614" s="392"/>
      <c r="V614" s="392"/>
      <c r="W614" s="392"/>
      <c r="X614" s="392"/>
      <c r="Y614" s="392"/>
      <c r="Z614" s="392"/>
      <c r="AA614" s="392"/>
      <c r="AB614" s="392"/>
      <c r="AC614" s="392"/>
      <c r="AD614" s="392"/>
      <c r="AE614" s="1"/>
      <c r="AG614"/>
      <c r="AH614">
        <f t="shared" si="97"/>
        <v>0</v>
      </c>
      <c r="AI614" s="339"/>
      <c r="AJ614" s="73">
        <f t="shared" si="98"/>
        <v>0</v>
      </c>
      <c r="AL614">
        <f t="shared" si="99"/>
        <v>0</v>
      </c>
      <c r="AN614" s="364" t="str">
        <f>IF($AC$504="","",IF(HLOOKUP($AC$504,Presentación!$AQ$3:$BV$574,Presentación!AP110)="","",HLOOKUP($AC$504,Presentación!$AQ$3:$BV$574,Presentación!AP110,0)))</f>
        <v/>
      </c>
      <c r="AO614" s="365" t="str">
        <f>IF($AC$504="","",IF(HLOOKUP($AC$504,Presentación!$BZ$3:$DE$574,Presentación!AP110,0)="","",HLOOKUP($AC$504,Presentación!$BZ$3:$DE$574,Presentación!AP110,0)))</f>
        <v/>
      </c>
    </row>
    <row r="615" spans="1:41" s="21" customFormat="1" ht="15" customHeight="1">
      <c r="A615" s="159"/>
      <c r="B615" s="179"/>
      <c r="C615" s="220" t="s">
        <v>872</v>
      </c>
      <c r="D615" s="567" t="str">
        <f t="shared" si="95"/>
        <v/>
      </c>
      <c r="E615" s="568"/>
      <c r="F615" s="569"/>
      <c r="G615" s="551" t="str">
        <f t="shared" si="96"/>
        <v/>
      </c>
      <c r="H615" s="551"/>
      <c r="I615" s="551"/>
      <c r="J615" s="551"/>
      <c r="K615" s="551"/>
      <c r="L615" s="551"/>
      <c r="M615" s="392"/>
      <c r="N615" s="392"/>
      <c r="O615" s="392"/>
      <c r="P615" s="392"/>
      <c r="Q615" s="392"/>
      <c r="R615" s="392"/>
      <c r="S615" s="392"/>
      <c r="T615" s="392"/>
      <c r="U615" s="392"/>
      <c r="V615" s="392"/>
      <c r="W615" s="392"/>
      <c r="X615" s="392"/>
      <c r="Y615" s="392"/>
      <c r="Z615" s="392"/>
      <c r="AA615" s="392"/>
      <c r="AB615" s="392"/>
      <c r="AC615" s="392"/>
      <c r="AD615" s="392"/>
      <c r="AE615" s="1"/>
      <c r="AG615"/>
      <c r="AH615">
        <f t="shared" si="97"/>
        <v>0</v>
      </c>
      <c r="AI615" s="339"/>
      <c r="AJ615" s="73">
        <f t="shared" si="98"/>
        <v>0</v>
      </c>
      <c r="AL615">
        <f t="shared" si="99"/>
        <v>0</v>
      </c>
      <c r="AN615" s="364" t="str">
        <f>IF($AC$504="","",IF(HLOOKUP($AC$504,Presentación!$AQ$3:$BV$574,Presentación!AP111)="","",HLOOKUP($AC$504,Presentación!$AQ$3:$BV$574,Presentación!AP111,0)))</f>
        <v/>
      </c>
      <c r="AO615" s="365" t="str">
        <f>IF($AC$504="","",IF(HLOOKUP($AC$504,Presentación!$BZ$3:$DE$574,Presentación!AP111,0)="","",HLOOKUP($AC$504,Presentación!$BZ$3:$DE$574,Presentación!AP111,0)))</f>
        <v/>
      </c>
    </row>
    <row r="616" spans="1:41" s="21" customFormat="1" ht="15" customHeight="1">
      <c r="A616" s="159"/>
      <c r="B616" s="179"/>
      <c r="C616" s="220" t="s">
        <v>873</v>
      </c>
      <c r="D616" s="567" t="str">
        <f t="shared" si="95"/>
        <v/>
      </c>
      <c r="E616" s="568"/>
      <c r="F616" s="569"/>
      <c r="G616" s="551" t="str">
        <f t="shared" si="96"/>
        <v/>
      </c>
      <c r="H616" s="551"/>
      <c r="I616" s="551"/>
      <c r="J616" s="551"/>
      <c r="K616" s="551"/>
      <c r="L616" s="551"/>
      <c r="M616" s="392"/>
      <c r="N616" s="392"/>
      <c r="O616" s="392"/>
      <c r="P616" s="392"/>
      <c r="Q616" s="392"/>
      <c r="R616" s="392"/>
      <c r="S616" s="392"/>
      <c r="T616" s="392"/>
      <c r="U616" s="392"/>
      <c r="V616" s="392"/>
      <c r="W616" s="392"/>
      <c r="X616" s="392"/>
      <c r="Y616" s="392"/>
      <c r="Z616" s="392"/>
      <c r="AA616" s="392"/>
      <c r="AB616" s="392"/>
      <c r="AC616" s="392"/>
      <c r="AD616" s="392"/>
      <c r="AE616" s="1"/>
      <c r="AG616"/>
      <c r="AH616">
        <f t="shared" si="97"/>
        <v>0</v>
      </c>
      <c r="AI616" s="339"/>
      <c r="AJ616" s="73">
        <f t="shared" si="98"/>
        <v>0</v>
      </c>
      <c r="AL616">
        <f t="shared" si="99"/>
        <v>0</v>
      </c>
      <c r="AN616" s="364" t="str">
        <f>IF($AC$504="","",IF(HLOOKUP($AC$504,Presentación!$AQ$3:$BV$574,Presentación!AP112)="","",HLOOKUP($AC$504,Presentación!$AQ$3:$BV$574,Presentación!AP112,0)))</f>
        <v/>
      </c>
      <c r="AO616" s="365" t="str">
        <f>IF($AC$504="","",IF(HLOOKUP($AC$504,Presentación!$BZ$3:$DE$574,Presentación!AP112,0)="","",HLOOKUP($AC$504,Presentación!$BZ$3:$DE$574,Presentación!AP112,0)))</f>
        <v/>
      </c>
    </row>
    <row r="617" spans="1:41" s="21" customFormat="1" ht="15" customHeight="1">
      <c r="A617" s="159"/>
      <c r="B617" s="179"/>
      <c r="C617" s="220" t="s">
        <v>874</v>
      </c>
      <c r="D617" s="567" t="str">
        <f t="shared" si="95"/>
        <v/>
      </c>
      <c r="E617" s="568"/>
      <c r="F617" s="569"/>
      <c r="G617" s="551" t="str">
        <f t="shared" si="96"/>
        <v/>
      </c>
      <c r="H617" s="551"/>
      <c r="I617" s="551"/>
      <c r="J617" s="551"/>
      <c r="K617" s="551"/>
      <c r="L617" s="551"/>
      <c r="M617" s="392"/>
      <c r="N617" s="392"/>
      <c r="O617" s="392"/>
      <c r="P617" s="392"/>
      <c r="Q617" s="392"/>
      <c r="R617" s="392"/>
      <c r="S617" s="392"/>
      <c r="T617" s="392"/>
      <c r="U617" s="392"/>
      <c r="V617" s="392"/>
      <c r="W617" s="392"/>
      <c r="X617" s="392"/>
      <c r="Y617" s="392"/>
      <c r="Z617" s="392"/>
      <c r="AA617" s="392"/>
      <c r="AB617" s="392"/>
      <c r="AC617" s="392"/>
      <c r="AD617" s="392"/>
      <c r="AE617" s="1"/>
      <c r="AG617"/>
      <c r="AH617">
        <f t="shared" si="97"/>
        <v>0</v>
      </c>
      <c r="AI617" s="339"/>
      <c r="AJ617" s="73">
        <f t="shared" si="98"/>
        <v>0</v>
      </c>
      <c r="AL617">
        <f t="shared" si="99"/>
        <v>0</v>
      </c>
      <c r="AN617" s="364" t="str">
        <f>IF($AC$504="","",IF(HLOOKUP($AC$504,Presentación!$AQ$3:$BV$574,Presentación!AP113)="","",HLOOKUP($AC$504,Presentación!$AQ$3:$BV$574,Presentación!AP113,0)))</f>
        <v/>
      </c>
      <c r="AO617" s="365" t="str">
        <f>IF($AC$504="","",IF(HLOOKUP($AC$504,Presentación!$BZ$3:$DE$574,Presentación!AP113,0)="","",HLOOKUP($AC$504,Presentación!$BZ$3:$DE$574,Presentación!AP113,0)))</f>
        <v/>
      </c>
    </row>
    <row r="618" spans="1:41" s="21" customFormat="1" ht="15" customHeight="1">
      <c r="A618" s="159"/>
      <c r="B618" s="179"/>
      <c r="C618" s="220" t="s">
        <v>875</v>
      </c>
      <c r="D618" s="567" t="str">
        <f t="shared" si="95"/>
        <v/>
      </c>
      <c r="E618" s="568"/>
      <c r="F618" s="569"/>
      <c r="G618" s="551" t="str">
        <f t="shared" si="96"/>
        <v/>
      </c>
      <c r="H618" s="551"/>
      <c r="I618" s="551"/>
      <c r="J618" s="551"/>
      <c r="K618" s="551"/>
      <c r="L618" s="551"/>
      <c r="M618" s="392"/>
      <c r="N618" s="392"/>
      <c r="O618" s="392"/>
      <c r="P618" s="392"/>
      <c r="Q618" s="392"/>
      <c r="R618" s="392"/>
      <c r="S618" s="392"/>
      <c r="T618" s="392"/>
      <c r="U618" s="392"/>
      <c r="V618" s="392"/>
      <c r="W618" s="392"/>
      <c r="X618" s="392"/>
      <c r="Y618" s="392"/>
      <c r="Z618" s="392"/>
      <c r="AA618" s="392"/>
      <c r="AB618" s="392"/>
      <c r="AC618" s="392"/>
      <c r="AD618" s="392"/>
      <c r="AE618" s="1"/>
      <c r="AG618"/>
      <c r="AH618">
        <f t="shared" si="97"/>
        <v>0</v>
      </c>
      <c r="AI618" s="339"/>
      <c r="AJ618" s="73">
        <f t="shared" si="98"/>
        <v>0</v>
      </c>
      <c r="AL618">
        <f t="shared" si="99"/>
        <v>0</v>
      </c>
      <c r="AN618" s="364" t="str">
        <f>IF($AC$504="","",IF(HLOOKUP($AC$504,Presentación!$AQ$3:$BV$574,Presentación!AP114)="","",HLOOKUP($AC$504,Presentación!$AQ$3:$BV$574,Presentación!AP114,0)))</f>
        <v/>
      </c>
      <c r="AO618" s="365" t="str">
        <f>IF($AC$504="","",IF(HLOOKUP($AC$504,Presentación!$BZ$3:$DE$574,Presentación!AP114,0)="","",HLOOKUP($AC$504,Presentación!$BZ$3:$DE$574,Presentación!AP114,0)))</f>
        <v/>
      </c>
    </row>
    <row r="619" spans="1:41" s="21" customFormat="1" ht="15" customHeight="1">
      <c r="A619" s="159"/>
      <c r="B619" s="179"/>
      <c r="C619" s="220" t="s">
        <v>876</v>
      </c>
      <c r="D619" s="567" t="str">
        <f t="shared" si="95"/>
        <v/>
      </c>
      <c r="E619" s="568"/>
      <c r="F619" s="569"/>
      <c r="G619" s="551" t="str">
        <f t="shared" si="96"/>
        <v/>
      </c>
      <c r="H619" s="551"/>
      <c r="I619" s="551"/>
      <c r="J619" s="551"/>
      <c r="K619" s="551"/>
      <c r="L619" s="551"/>
      <c r="M619" s="392"/>
      <c r="N619" s="392"/>
      <c r="O619" s="392"/>
      <c r="P619" s="392"/>
      <c r="Q619" s="392"/>
      <c r="R619" s="392"/>
      <c r="S619" s="392"/>
      <c r="T619" s="392"/>
      <c r="U619" s="392"/>
      <c r="V619" s="392"/>
      <c r="W619" s="392"/>
      <c r="X619" s="392"/>
      <c r="Y619" s="392"/>
      <c r="Z619" s="392"/>
      <c r="AA619" s="392"/>
      <c r="AB619" s="392"/>
      <c r="AC619" s="392"/>
      <c r="AD619" s="392"/>
      <c r="AE619" s="1"/>
      <c r="AG619"/>
      <c r="AH619">
        <f t="shared" si="97"/>
        <v>0</v>
      </c>
      <c r="AI619" s="339"/>
      <c r="AJ619" s="73">
        <f t="shared" si="98"/>
        <v>0</v>
      </c>
      <c r="AL619">
        <f t="shared" si="99"/>
        <v>0</v>
      </c>
      <c r="AN619" s="364" t="str">
        <f>IF($AC$504="","",IF(HLOOKUP($AC$504,Presentación!$AQ$3:$BV$574,Presentación!AP115)="","",HLOOKUP($AC$504,Presentación!$AQ$3:$BV$574,Presentación!AP115,0)))</f>
        <v/>
      </c>
      <c r="AO619" s="365" t="str">
        <f>IF($AC$504="","",IF(HLOOKUP($AC$504,Presentación!$BZ$3:$DE$574,Presentación!AP115,0)="","",HLOOKUP($AC$504,Presentación!$BZ$3:$DE$574,Presentación!AP115,0)))</f>
        <v/>
      </c>
    </row>
    <row r="620" spans="1:41" s="21" customFormat="1" ht="15" customHeight="1">
      <c r="A620" s="159"/>
      <c r="B620" s="179"/>
      <c r="C620" s="220" t="s">
        <v>877</v>
      </c>
      <c r="D620" s="567" t="str">
        <f t="shared" si="95"/>
        <v/>
      </c>
      <c r="E620" s="568"/>
      <c r="F620" s="569"/>
      <c r="G620" s="551" t="str">
        <f t="shared" si="96"/>
        <v/>
      </c>
      <c r="H620" s="551"/>
      <c r="I620" s="551"/>
      <c r="J620" s="551"/>
      <c r="K620" s="551"/>
      <c r="L620" s="551"/>
      <c r="M620" s="392"/>
      <c r="N620" s="392"/>
      <c r="O620" s="392"/>
      <c r="P620" s="392"/>
      <c r="Q620" s="392"/>
      <c r="R620" s="392"/>
      <c r="S620" s="392"/>
      <c r="T620" s="392"/>
      <c r="U620" s="392"/>
      <c r="V620" s="392"/>
      <c r="W620" s="392"/>
      <c r="X620" s="392"/>
      <c r="Y620" s="392"/>
      <c r="Z620" s="392"/>
      <c r="AA620" s="392"/>
      <c r="AB620" s="392"/>
      <c r="AC620" s="392"/>
      <c r="AD620" s="392"/>
      <c r="AE620" s="1"/>
      <c r="AG620"/>
      <c r="AH620">
        <f t="shared" si="97"/>
        <v>0</v>
      </c>
      <c r="AI620" s="339"/>
      <c r="AJ620" s="73">
        <f t="shared" si="98"/>
        <v>0</v>
      </c>
      <c r="AL620">
        <f t="shared" si="99"/>
        <v>0</v>
      </c>
      <c r="AN620" s="364" t="str">
        <f>IF($AC$504="","",IF(HLOOKUP($AC$504,Presentación!$AQ$3:$BV$574,Presentación!AP116)="","",HLOOKUP($AC$504,Presentación!$AQ$3:$BV$574,Presentación!AP116,0)))</f>
        <v/>
      </c>
      <c r="AO620" s="365" t="str">
        <f>IF($AC$504="","",IF(HLOOKUP($AC$504,Presentación!$BZ$3:$DE$574,Presentación!AP116,0)="","",HLOOKUP($AC$504,Presentación!$BZ$3:$DE$574,Presentación!AP116,0)))</f>
        <v/>
      </c>
    </row>
    <row r="621" spans="1:41" s="21" customFormat="1" ht="15" customHeight="1">
      <c r="A621" s="159"/>
      <c r="B621" s="179"/>
      <c r="C621" s="220" t="s">
        <v>878</v>
      </c>
      <c r="D621" s="567" t="str">
        <f t="shared" si="95"/>
        <v/>
      </c>
      <c r="E621" s="568"/>
      <c r="F621" s="569"/>
      <c r="G621" s="551" t="str">
        <f t="shared" si="96"/>
        <v/>
      </c>
      <c r="H621" s="551"/>
      <c r="I621" s="551"/>
      <c r="J621" s="551"/>
      <c r="K621" s="551"/>
      <c r="L621" s="551"/>
      <c r="M621" s="392"/>
      <c r="N621" s="392"/>
      <c r="O621" s="392"/>
      <c r="P621" s="392"/>
      <c r="Q621" s="392"/>
      <c r="R621" s="392"/>
      <c r="S621" s="392"/>
      <c r="T621" s="392"/>
      <c r="U621" s="392"/>
      <c r="V621" s="392"/>
      <c r="W621" s="392"/>
      <c r="X621" s="392"/>
      <c r="Y621" s="392"/>
      <c r="Z621" s="392"/>
      <c r="AA621" s="392"/>
      <c r="AB621" s="392"/>
      <c r="AC621" s="392"/>
      <c r="AD621" s="392"/>
      <c r="AE621" s="1"/>
      <c r="AG621"/>
      <c r="AH621">
        <f t="shared" si="97"/>
        <v>0</v>
      </c>
      <c r="AI621" s="339"/>
      <c r="AJ621" s="73">
        <f t="shared" si="98"/>
        <v>0</v>
      </c>
      <c r="AL621">
        <f t="shared" si="99"/>
        <v>0</v>
      </c>
      <c r="AN621" s="364" t="str">
        <f>IF($AC$504="","",IF(HLOOKUP($AC$504,Presentación!$AQ$3:$BV$574,Presentación!AP117)="","",HLOOKUP($AC$504,Presentación!$AQ$3:$BV$574,Presentación!AP117,0)))</f>
        <v/>
      </c>
      <c r="AO621" s="365" t="str">
        <f>IF($AC$504="","",IF(HLOOKUP($AC$504,Presentación!$BZ$3:$DE$574,Presentación!AP117,0)="","",HLOOKUP($AC$504,Presentación!$BZ$3:$DE$574,Presentación!AP117,0)))</f>
        <v/>
      </c>
    </row>
    <row r="622" spans="1:41" s="21" customFormat="1" ht="15" customHeight="1">
      <c r="A622" s="159"/>
      <c r="B622" s="179"/>
      <c r="C622" s="220" t="s">
        <v>879</v>
      </c>
      <c r="D622" s="567" t="str">
        <f t="shared" si="95"/>
        <v/>
      </c>
      <c r="E622" s="568"/>
      <c r="F622" s="569"/>
      <c r="G622" s="551" t="str">
        <f t="shared" si="96"/>
        <v/>
      </c>
      <c r="H622" s="551"/>
      <c r="I622" s="551"/>
      <c r="J622" s="551"/>
      <c r="K622" s="551"/>
      <c r="L622" s="551"/>
      <c r="M622" s="392"/>
      <c r="N622" s="392"/>
      <c r="O622" s="392"/>
      <c r="P622" s="392"/>
      <c r="Q622" s="392"/>
      <c r="R622" s="392"/>
      <c r="S622" s="392"/>
      <c r="T622" s="392"/>
      <c r="U622" s="392"/>
      <c r="V622" s="392"/>
      <c r="W622" s="392"/>
      <c r="X622" s="392"/>
      <c r="Y622" s="392"/>
      <c r="Z622" s="392"/>
      <c r="AA622" s="392"/>
      <c r="AB622" s="392"/>
      <c r="AC622" s="392"/>
      <c r="AD622" s="392"/>
      <c r="AE622" s="1"/>
      <c r="AG622"/>
      <c r="AH622">
        <f t="shared" si="97"/>
        <v>0</v>
      </c>
      <c r="AI622" s="339"/>
      <c r="AJ622" s="73">
        <f t="shared" si="98"/>
        <v>0</v>
      </c>
      <c r="AL622">
        <f t="shared" si="99"/>
        <v>0</v>
      </c>
      <c r="AN622" s="364" t="str">
        <f>IF($AC$504="","",IF(HLOOKUP($AC$504,Presentación!$AQ$3:$BV$574,Presentación!AP118)="","",HLOOKUP($AC$504,Presentación!$AQ$3:$BV$574,Presentación!AP118,0)))</f>
        <v/>
      </c>
      <c r="AO622" s="365" t="str">
        <f>IF($AC$504="","",IF(HLOOKUP($AC$504,Presentación!$BZ$3:$DE$574,Presentación!AP118,0)="","",HLOOKUP($AC$504,Presentación!$BZ$3:$DE$574,Presentación!AP118,0)))</f>
        <v/>
      </c>
    </row>
    <row r="623" spans="1:41" s="21" customFormat="1" ht="15" customHeight="1">
      <c r="A623" s="159"/>
      <c r="B623" s="179"/>
      <c r="C623" s="220" t="s">
        <v>880</v>
      </c>
      <c r="D623" s="567" t="str">
        <f t="shared" si="95"/>
        <v/>
      </c>
      <c r="E623" s="568"/>
      <c r="F623" s="569"/>
      <c r="G623" s="551" t="str">
        <f t="shared" si="96"/>
        <v/>
      </c>
      <c r="H623" s="551"/>
      <c r="I623" s="551"/>
      <c r="J623" s="551"/>
      <c r="K623" s="551"/>
      <c r="L623" s="551"/>
      <c r="M623" s="392"/>
      <c r="N623" s="392"/>
      <c r="O623" s="392"/>
      <c r="P623" s="392"/>
      <c r="Q623" s="392"/>
      <c r="R623" s="392"/>
      <c r="S623" s="392"/>
      <c r="T623" s="392"/>
      <c r="U623" s="392"/>
      <c r="V623" s="392"/>
      <c r="W623" s="392"/>
      <c r="X623" s="392"/>
      <c r="Y623" s="392"/>
      <c r="Z623" s="392"/>
      <c r="AA623" s="392"/>
      <c r="AB623" s="392"/>
      <c r="AC623" s="392"/>
      <c r="AD623" s="392"/>
      <c r="AE623" s="1"/>
      <c r="AG623"/>
      <c r="AH623">
        <f t="shared" si="97"/>
        <v>0</v>
      </c>
      <c r="AI623" s="339"/>
      <c r="AJ623" s="73">
        <f t="shared" si="98"/>
        <v>0</v>
      </c>
      <c r="AL623">
        <f t="shared" si="99"/>
        <v>0</v>
      </c>
      <c r="AN623" s="364" t="str">
        <f>IF($AC$504="","",IF(HLOOKUP($AC$504,Presentación!$AQ$3:$BV$574,Presentación!AP119)="","",HLOOKUP($AC$504,Presentación!$AQ$3:$BV$574,Presentación!AP119,0)))</f>
        <v/>
      </c>
      <c r="AO623" s="365" t="str">
        <f>IF($AC$504="","",IF(HLOOKUP($AC$504,Presentación!$BZ$3:$DE$574,Presentación!AP119,0)="","",HLOOKUP($AC$504,Presentación!$BZ$3:$DE$574,Presentación!AP119,0)))</f>
        <v/>
      </c>
    </row>
    <row r="624" spans="1:41" s="21" customFormat="1" ht="15" customHeight="1">
      <c r="A624" s="159"/>
      <c r="B624" s="179"/>
      <c r="C624" s="220" t="s">
        <v>881</v>
      </c>
      <c r="D624" s="567" t="str">
        <f t="shared" si="95"/>
        <v/>
      </c>
      <c r="E624" s="568"/>
      <c r="F624" s="569"/>
      <c r="G624" s="551" t="str">
        <f t="shared" si="96"/>
        <v/>
      </c>
      <c r="H624" s="551"/>
      <c r="I624" s="551"/>
      <c r="J624" s="551"/>
      <c r="K624" s="551"/>
      <c r="L624" s="551"/>
      <c r="M624" s="392"/>
      <c r="N624" s="392"/>
      <c r="O624" s="392"/>
      <c r="P624" s="392"/>
      <c r="Q624" s="392"/>
      <c r="R624" s="392"/>
      <c r="S624" s="392"/>
      <c r="T624" s="392"/>
      <c r="U624" s="392"/>
      <c r="V624" s="392"/>
      <c r="W624" s="392"/>
      <c r="X624" s="392"/>
      <c r="Y624" s="392"/>
      <c r="Z624" s="392"/>
      <c r="AA624" s="392"/>
      <c r="AB624" s="392"/>
      <c r="AC624" s="392"/>
      <c r="AD624" s="392"/>
      <c r="AE624" s="1"/>
      <c r="AG624"/>
      <c r="AH624">
        <f t="shared" si="97"/>
        <v>0</v>
      </c>
      <c r="AI624" s="339"/>
      <c r="AJ624" s="73">
        <f t="shared" si="98"/>
        <v>0</v>
      </c>
      <c r="AL624">
        <f t="shared" si="99"/>
        <v>0</v>
      </c>
      <c r="AN624" s="364" t="str">
        <f>IF($AC$504="","",IF(HLOOKUP($AC$504,Presentación!$AQ$3:$BV$574,Presentación!AP120)="","",HLOOKUP($AC$504,Presentación!$AQ$3:$BV$574,Presentación!AP120,0)))</f>
        <v/>
      </c>
      <c r="AO624" s="365" t="str">
        <f>IF($AC$504="","",IF(HLOOKUP($AC$504,Presentación!$BZ$3:$DE$574,Presentación!AP120,0)="","",HLOOKUP($AC$504,Presentación!$BZ$3:$DE$574,Presentación!AP120,0)))</f>
        <v/>
      </c>
    </row>
    <row r="625" spans="1:41" s="21" customFormat="1" ht="15" customHeight="1">
      <c r="A625" s="159"/>
      <c r="B625" s="179"/>
      <c r="C625" s="220" t="s">
        <v>882</v>
      </c>
      <c r="D625" s="567" t="str">
        <f t="shared" si="95"/>
        <v/>
      </c>
      <c r="E625" s="568"/>
      <c r="F625" s="569"/>
      <c r="G625" s="551" t="str">
        <f t="shared" si="96"/>
        <v/>
      </c>
      <c r="H625" s="551"/>
      <c r="I625" s="551"/>
      <c r="J625" s="551"/>
      <c r="K625" s="551"/>
      <c r="L625" s="551"/>
      <c r="M625" s="392"/>
      <c r="N625" s="392"/>
      <c r="O625" s="392"/>
      <c r="P625" s="392"/>
      <c r="Q625" s="392"/>
      <c r="R625" s="392"/>
      <c r="S625" s="392"/>
      <c r="T625" s="392"/>
      <c r="U625" s="392"/>
      <c r="V625" s="392"/>
      <c r="W625" s="392"/>
      <c r="X625" s="392"/>
      <c r="Y625" s="392"/>
      <c r="Z625" s="392"/>
      <c r="AA625" s="392"/>
      <c r="AB625" s="392"/>
      <c r="AC625" s="392"/>
      <c r="AD625" s="392"/>
      <c r="AE625" s="1"/>
      <c r="AG625"/>
      <c r="AH625">
        <f t="shared" si="97"/>
        <v>0</v>
      </c>
      <c r="AI625" s="339"/>
      <c r="AJ625" s="73">
        <f t="shared" si="98"/>
        <v>0</v>
      </c>
      <c r="AL625">
        <f t="shared" si="99"/>
        <v>0</v>
      </c>
      <c r="AN625" s="364" t="str">
        <f>IF($AC$504="","",IF(HLOOKUP($AC$504,Presentación!$AQ$3:$BV$574,Presentación!AP121)="","",HLOOKUP($AC$504,Presentación!$AQ$3:$BV$574,Presentación!AP121,0)))</f>
        <v/>
      </c>
      <c r="AO625" s="365" t="str">
        <f>IF($AC$504="","",IF(HLOOKUP($AC$504,Presentación!$BZ$3:$DE$574,Presentación!AP121,0)="","",HLOOKUP($AC$504,Presentación!$BZ$3:$DE$574,Presentación!AP121,0)))</f>
        <v/>
      </c>
    </row>
    <row r="626" spans="1:41" s="21" customFormat="1" ht="15" customHeight="1">
      <c r="A626" s="159"/>
      <c r="B626" s="179"/>
      <c r="C626" s="220" t="s">
        <v>883</v>
      </c>
      <c r="D626" s="567" t="str">
        <f t="shared" si="95"/>
        <v/>
      </c>
      <c r="E626" s="568"/>
      <c r="F626" s="569"/>
      <c r="G626" s="551" t="str">
        <f t="shared" si="96"/>
        <v/>
      </c>
      <c r="H626" s="551"/>
      <c r="I626" s="551"/>
      <c r="J626" s="551"/>
      <c r="K626" s="551"/>
      <c r="L626" s="551"/>
      <c r="M626" s="392"/>
      <c r="N626" s="392"/>
      <c r="O626" s="392"/>
      <c r="P626" s="392"/>
      <c r="Q626" s="392"/>
      <c r="R626" s="392"/>
      <c r="S626" s="392"/>
      <c r="T626" s="392"/>
      <c r="U626" s="392"/>
      <c r="V626" s="392"/>
      <c r="W626" s="392"/>
      <c r="X626" s="392"/>
      <c r="Y626" s="392"/>
      <c r="Z626" s="392"/>
      <c r="AA626" s="392"/>
      <c r="AB626" s="392"/>
      <c r="AC626" s="392"/>
      <c r="AD626" s="392"/>
      <c r="AE626" s="1"/>
      <c r="AG626"/>
      <c r="AH626">
        <f t="shared" si="97"/>
        <v>0</v>
      </c>
      <c r="AI626" s="339"/>
      <c r="AJ626" s="73">
        <f t="shared" si="98"/>
        <v>0</v>
      </c>
      <c r="AL626">
        <f t="shared" si="99"/>
        <v>0</v>
      </c>
      <c r="AN626" s="364" t="str">
        <f>IF($AC$504="","",IF(HLOOKUP($AC$504,Presentación!$AQ$3:$BV$574,Presentación!AP122)="","",HLOOKUP($AC$504,Presentación!$AQ$3:$BV$574,Presentación!AP122,0)))</f>
        <v/>
      </c>
      <c r="AO626" s="365" t="str">
        <f>IF($AC$504="","",IF(HLOOKUP($AC$504,Presentación!$BZ$3:$DE$574,Presentación!AP122,0)="","",HLOOKUP($AC$504,Presentación!$BZ$3:$DE$574,Presentación!AP122,0)))</f>
        <v/>
      </c>
    </row>
    <row r="627" spans="1:41" s="21" customFormat="1" ht="15" customHeight="1">
      <c r="A627" s="159"/>
      <c r="B627" s="179"/>
      <c r="C627" s="220" t="s">
        <v>884</v>
      </c>
      <c r="D627" s="567" t="str">
        <f t="shared" si="95"/>
        <v/>
      </c>
      <c r="E627" s="568"/>
      <c r="F627" s="569"/>
      <c r="G627" s="551" t="str">
        <f t="shared" si="96"/>
        <v/>
      </c>
      <c r="H627" s="551"/>
      <c r="I627" s="551"/>
      <c r="J627" s="551"/>
      <c r="K627" s="551"/>
      <c r="L627" s="551"/>
      <c r="M627" s="392"/>
      <c r="N627" s="392"/>
      <c r="O627" s="392"/>
      <c r="P627" s="392"/>
      <c r="Q627" s="392"/>
      <c r="R627" s="392"/>
      <c r="S627" s="392"/>
      <c r="T627" s="392"/>
      <c r="U627" s="392"/>
      <c r="V627" s="392"/>
      <c r="W627" s="392"/>
      <c r="X627" s="392"/>
      <c r="Y627" s="392"/>
      <c r="Z627" s="392"/>
      <c r="AA627" s="392"/>
      <c r="AB627" s="392"/>
      <c r="AC627" s="392"/>
      <c r="AD627" s="392"/>
      <c r="AE627" s="1"/>
      <c r="AG627"/>
      <c r="AH627">
        <f t="shared" si="97"/>
        <v>0</v>
      </c>
      <c r="AI627" s="339"/>
      <c r="AJ627" s="73">
        <f t="shared" si="98"/>
        <v>0</v>
      </c>
      <c r="AL627">
        <f t="shared" si="99"/>
        <v>0</v>
      </c>
      <c r="AN627" s="364" t="str">
        <f>IF($AC$504="","",IF(HLOOKUP($AC$504,Presentación!$AQ$3:$BV$574,Presentación!AP123)="","",HLOOKUP($AC$504,Presentación!$AQ$3:$BV$574,Presentación!AP123,0)))</f>
        <v/>
      </c>
      <c r="AO627" s="365" t="str">
        <f>IF($AC$504="","",IF(HLOOKUP($AC$504,Presentación!$BZ$3:$DE$574,Presentación!AP123,0)="","",HLOOKUP($AC$504,Presentación!$BZ$3:$DE$574,Presentación!AP123,0)))</f>
        <v/>
      </c>
    </row>
    <row r="628" spans="1:41" s="21" customFormat="1" ht="15" customHeight="1">
      <c r="A628" s="159"/>
      <c r="B628" s="179"/>
      <c r="C628" s="220" t="s">
        <v>885</v>
      </c>
      <c r="D628" s="567" t="str">
        <f t="shared" si="95"/>
        <v/>
      </c>
      <c r="E628" s="568"/>
      <c r="F628" s="569"/>
      <c r="G628" s="551" t="str">
        <f t="shared" si="96"/>
        <v/>
      </c>
      <c r="H628" s="551"/>
      <c r="I628" s="551"/>
      <c r="J628" s="551"/>
      <c r="K628" s="551"/>
      <c r="L628" s="551"/>
      <c r="M628" s="392"/>
      <c r="N628" s="392"/>
      <c r="O628" s="392"/>
      <c r="P628" s="392"/>
      <c r="Q628" s="392"/>
      <c r="R628" s="392"/>
      <c r="S628" s="392"/>
      <c r="T628" s="392"/>
      <c r="U628" s="392"/>
      <c r="V628" s="392"/>
      <c r="W628" s="392"/>
      <c r="X628" s="392"/>
      <c r="Y628" s="392"/>
      <c r="Z628" s="392"/>
      <c r="AA628" s="392"/>
      <c r="AB628" s="392"/>
      <c r="AC628" s="392"/>
      <c r="AD628" s="392"/>
      <c r="AE628" s="1"/>
      <c r="AG628"/>
      <c r="AH628">
        <f t="shared" si="97"/>
        <v>0</v>
      </c>
      <c r="AI628" s="339"/>
      <c r="AJ628" s="73">
        <f t="shared" si="98"/>
        <v>0</v>
      </c>
      <c r="AL628">
        <f t="shared" si="99"/>
        <v>0</v>
      </c>
      <c r="AN628" s="364" t="str">
        <f>IF($AC$504="","",IF(HLOOKUP($AC$504,Presentación!$AQ$3:$BV$574,Presentación!AP124)="","",HLOOKUP($AC$504,Presentación!$AQ$3:$BV$574,Presentación!AP124,0)))</f>
        <v/>
      </c>
      <c r="AO628" s="365" t="str">
        <f>IF($AC$504="","",IF(HLOOKUP($AC$504,Presentación!$BZ$3:$DE$574,Presentación!AP124,0)="","",HLOOKUP($AC$504,Presentación!$BZ$3:$DE$574,Presentación!AP124,0)))</f>
        <v/>
      </c>
    </row>
    <row r="629" spans="1:41" s="21" customFormat="1" ht="15" customHeight="1">
      <c r="A629" s="159"/>
      <c r="B629" s="179"/>
      <c r="C629" s="220" t="s">
        <v>886</v>
      </c>
      <c r="D629" s="567" t="str">
        <f t="shared" si="95"/>
        <v/>
      </c>
      <c r="E629" s="568"/>
      <c r="F629" s="569"/>
      <c r="G629" s="551" t="str">
        <f t="shared" si="96"/>
        <v/>
      </c>
      <c r="H629" s="551"/>
      <c r="I629" s="551"/>
      <c r="J629" s="551"/>
      <c r="K629" s="551"/>
      <c r="L629" s="551"/>
      <c r="M629" s="392"/>
      <c r="N629" s="392"/>
      <c r="O629" s="392"/>
      <c r="P629" s="392"/>
      <c r="Q629" s="392"/>
      <c r="R629" s="392"/>
      <c r="S629" s="392"/>
      <c r="T629" s="392"/>
      <c r="U629" s="392"/>
      <c r="V629" s="392"/>
      <c r="W629" s="392"/>
      <c r="X629" s="392"/>
      <c r="Y629" s="392"/>
      <c r="Z629" s="392"/>
      <c r="AA629" s="392"/>
      <c r="AB629" s="392"/>
      <c r="AC629" s="392"/>
      <c r="AD629" s="392"/>
      <c r="AE629" s="1"/>
      <c r="AG629"/>
      <c r="AH629">
        <f t="shared" si="97"/>
        <v>0</v>
      </c>
      <c r="AI629" s="339"/>
      <c r="AJ629" s="73">
        <f t="shared" si="98"/>
        <v>0</v>
      </c>
      <c r="AL629">
        <f t="shared" si="99"/>
        <v>0</v>
      </c>
      <c r="AN629" s="364" t="str">
        <f>IF($AC$504="","",IF(HLOOKUP($AC$504,Presentación!$AQ$3:$BV$574,Presentación!AP125)="","",HLOOKUP($AC$504,Presentación!$AQ$3:$BV$574,Presentación!AP125,0)))</f>
        <v/>
      </c>
      <c r="AO629" s="365" t="str">
        <f>IF($AC$504="","",IF(HLOOKUP($AC$504,Presentación!$BZ$3:$DE$574,Presentación!AP125,0)="","",HLOOKUP($AC$504,Presentación!$BZ$3:$DE$574,Presentación!AP125,0)))</f>
        <v/>
      </c>
    </row>
    <row r="630" spans="1:41" s="21" customFormat="1" ht="15" customHeight="1">
      <c r="A630" s="159"/>
      <c r="B630" s="179"/>
      <c r="C630" s="220" t="s">
        <v>887</v>
      </c>
      <c r="D630" s="567" t="str">
        <f t="shared" si="95"/>
        <v/>
      </c>
      <c r="E630" s="568"/>
      <c r="F630" s="569"/>
      <c r="G630" s="551" t="str">
        <f t="shared" si="96"/>
        <v/>
      </c>
      <c r="H630" s="551"/>
      <c r="I630" s="551"/>
      <c r="J630" s="551"/>
      <c r="K630" s="551"/>
      <c r="L630" s="551"/>
      <c r="M630" s="392"/>
      <c r="N630" s="392"/>
      <c r="O630" s="392"/>
      <c r="P630" s="392"/>
      <c r="Q630" s="392"/>
      <c r="R630" s="392"/>
      <c r="S630" s="392"/>
      <c r="T630" s="392"/>
      <c r="U630" s="392"/>
      <c r="V630" s="392"/>
      <c r="W630" s="392"/>
      <c r="X630" s="392"/>
      <c r="Y630" s="392"/>
      <c r="Z630" s="392"/>
      <c r="AA630" s="392"/>
      <c r="AB630" s="392"/>
      <c r="AC630" s="392"/>
      <c r="AD630" s="392"/>
      <c r="AE630" s="1"/>
      <c r="AG630"/>
      <c r="AH630">
        <f t="shared" si="97"/>
        <v>0</v>
      </c>
      <c r="AI630" s="339"/>
      <c r="AJ630" s="73">
        <f t="shared" si="98"/>
        <v>0</v>
      </c>
      <c r="AL630">
        <f t="shared" si="99"/>
        <v>0</v>
      </c>
      <c r="AN630" s="364" t="str">
        <f>IF($AC$504="","",IF(HLOOKUP($AC$504,Presentación!$AQ$3:$BV$574,Presentación!AP126)="","",HLOOKUP($AC$504,Presentación!$AQ$3:$BV$574,Presentación!AP126,0)))</f>
        <v/>
      </c>
      <c r="AO630" s="365" t="str">
        <f>IF($AC$504="","",IF(HLOOKUP($AC$504,Presentación!$BZ$3:$DE$574,Presentación!AP126,0)="","",HLOOKUP($AC$504,Presentación!$BZ$3:$DE$574,Presentación!AP126,0)))</f>
        <v/>
      </c>
    </row>
    <row r="631" spans="1:41" s="21" customFormat="1" ht="15" customHeight="1">
      <c r="A631" s="159"/>
      <c r="B631" s="179"/>
      <c r="C631" s="220" t="s">
        <v>888</v>
      </c>
      <c r="D631" s="567" t="str">
        <f t="shared" si="95"/>
        <v/>
      </c>
      <c r="E631" s="568"/>
      <c r="F631" s="569"/>
      <c r="G631" s="551" t="str">
        <f t="shared" si="96"/>
        <v/>
      </c>
      <c r="H631" s="551"/>
      <c r="I631" s="551"/>
      <c r="J631" s="551"/>
      <c r="K631" s="551"/>
      <c r="L631" s="551"/>
      <c r="M631" s="392"/>
      <c r="N631" s="392"/>
      <c r="O631" s="392"/>
      <c r="P631" s="392"/>
      <c r="Q631" s="392"/>
      <c r="R631" s="392"/>
      <c r="S631" s="392"/>
      <c r="T631" s="392"/>
      <c r="U631" s="392"/>
      <c r="V631" s="392"/>
      <c r="W631" s="392"/>
      <c r="X631" s="392"/>
      <c r="Y631" s="392"/>
      <c r="Z631" s="392"/>
      <c r="AA631" s="392"/>
      <c r="AB631" s="392"/>
      <c r="AC631" s="392"/>
      <c r="AD631" s="392"/>
      <c r="AE631" s="1"/>
      <c r="AG631"/>
      <c r="AH631">
        <f t="shared" si="97"/>
        <v>0</v>
      </c>
      <c r="AI631" s="339"/>
      <c r="AJ631" s="73">
        <f t="shared" si="98"/>
        <v>0</v>
      </c>
      <c r="AL631">
        <f t="shared" si="99"/>
        <v>0</v>
      </c>
      <c r="AN631" s="364" t="str">
        <f>IF($AC$504="","",IF(HLOOKUP($AC$504,Presentación!$AQ$3:$BV$574,Presentación!AP127)="","",HLOOKUP($AC$504,Presentación!$AQ$3:$BV$574,Presentación!AP127,0)))</f>
        <v/>
      </c>
      <c r="AO631" s="365" t="str">
        <f>IF($AC$504="","",IF(HLOOKUP($AC$504,Presentación!$BZ$3:$DE$574,Presentación!AP127,0)="","",HLOOKUP($AC$504,Presentación!$BZ$3:$DE$574,Presentación!AP127,0)))</f>
        <v/>
      </c>
    </row>
    <row r="632" spans="1:41" s="21" customFormat="1" ht="15" customHeight="1">
      <c r="A632" s="159"/>
      <c r="B632" s="179"/>
      <c r="C632" s="220" t="s">
        <v>889</v>
      </c>
      <c r="D632" s="567" t="str">
        <f t="shared" si="95"/>
        <v/>
      </c>
      <c r="E632" s="568"/>
      <c r="F632" s="569"/>
      <c r="G632" s="551" t="str">
        <f t="shared" si="96"/>
        <v/>
      </c>
      <c r="H632" s="551"/>
      <c r="I632" s="551"/>
      <c r="J632" s="551"/>
      <c r="K632" s="551"/>
      <c r="L632" s="551"/>
      <c r="M632" s="392"/>
      <c r="N632" s="392"/>
      <c r="O632" s="392"/>
      <c r="P632" s="392"/>
      <c r="Q632" s="392"/>
      <c r="R632" s="392"/>
      <c r="S632" s="392"/>
      <c r="T632" s="392"/>
      <c r="U632" s="392"/>
      <c r="V632" s="392"/>
      <c r="W632" s="392"/>
      <c r="X632" s="392"/>
      <c r="Y632" s="392"/>
      <c r="Z632" s="392"/>
      <c r="AA632" s="392"/>
      <c r="AB632" s="392"/>
      <c r="AC632" s="392"/>
      <c r="AD632" s="392"/>
      <c r="AE632" s="1"/>
      <c r="AG632"/>
      <c r="AH632">
        <f t="shared" si="97"/>
        <v>0</v>
      </c>
      <c r="AI632" s="339"/>
      <c r="AJ632" s="73">
        <f t="shared" si="98"/>
        <v>0</v>
      </c>
      <c r="AL632">
        <f t="shared" si="99"/>
        <v>0</v>
      </c>
      <c r="AN632" s="364" t="str">
        <f>IF($AC$504="","",IF(HLOOKUP($AC$504,Presentación!$AQ$3:$BV$574,Presentación!AP128)="","",HLOOKUP($AC$504,Presentación!$AQ$3:$BV$574,Presentación!AP128,0)))</f>
        <v/>
      </c>
      <c r="AO632" s="365" t="str">
        <f>IF($AC$504="","",IF(HLOOKUP($AC$504,Presentación!$BZ$3:$DE$574,Presentación!AP128,0)="","",HLOOKUP($AC$504,Presentación!$BZ$3:$DE$574,Presentación!AP128,0)))</f>
        <v/>
      </c>
    </row>
    <row r="633" spans="1:41" s="21" customFormat="1" ht="15" customHeight="1">
      <c r="A633" s="159"/>
      <c r="B633" s="179"/>
      <c r="C633" s="220" t="s">
        <v>890</v>
      </c>
      <c r="D633" s="567" t="str">
        <f t="shared" si="95"/>
        <v/>
      </c>
      <c r="E633" s="568"/>
      <c r="F633" s="569"/>
      <c r="G633" s="551" t="str">
        <f t="shared" si="96"/>
        <v/>
      </c>
      <c r="H633" s="551"/>
      <c r="I633" s="551"/>
      <c r="J633" s="551"/>
      <c r="K633" s="551"/>
      <c r="L633" s="551"/>
      <c r="M633" s="392"/>
      <c r="N633" s="392"/>
      <c r="O633" s="392"/>
      <c r="P633" s="392"/>
      <c r="Q633" s="392"/>
      <c r="R633" s="392"/>
      <c r="S633" s="392"/>
      <c r="T633" s="392"/>
      <c r="U633" s="392"/>
      <c r="V633" s="392"/>
      <c r="W633" s="392"/>
      <c r="X633" s="392"/>
      <c r="Y633" s="392"/>
      <c r="Z633" s="392"/>
      <c r="AA633" s="392"/>
      <c r="AB633" s="392"/>
      <c r="AC633" s="392"/>
      <c r="AD633" s="392"/>
      <c r="AE633" s="1"/>
      <c r="AG633"/>
      <c r="AH633">
        <f t="shared" si="97"/>
        <v>0</v>
      </c>
      <c r="AI633" s="339"/>
      <c r="AJ633" s="73">
        <f t="shared" si="98"/>
        <v>0</v>
      </c>
      <c r="AL633">
        <f t="shared" si="99"/>
        <v>0</v>
      </c>
      <c r="AN633" s="364" t="str">
        <f>IF($AC$504="","",IF(HLOOKUP($AC$504,Presentación!$AQ$3:$BV$574,Presentación!AP129)="","",HLOOKUP($AC$504,Presentación!$AQ$3:$BV$574,Presentación!AP129,0)))</f>
        <v/>
      </c>
      <c r="AO633" s="365" t="str">
        <f>IF($AC$504="","",IF(HLOOKUP($AC$504,Presentación!$BZ$3:$DE$574,Presentación!AP129,0)="","",HLOOKUP($AC$504,Presentación!$BZ$3:$DE$574,Presentación!AP129,0)))</f>
        <v/>
      </c>
    </row>
    <row r="634" spans="1:41" s="21" customFormat="1" ht="15" customHeight="1">
      <c r="A634" s="159"/>
      <c r="B634" s="179"/>
      <c r="C634" s="220" t="s">
        <v>891</v>
      </c>
      <c r="D634" s="567" t="str">
        <f t="shared" si="95"/>
        <v/>
      </c>
      <c r="E634" s="568"/>
      <c r="F634" s="569"/>
      <c r="G634" s="551" t="str">
        <f t="shared" si="96"/>
        <v/>
      </c>
      <c r="H634" s="551"/>
      <c r="I634" s="551"/>
      <c r="J634" s="551"/>
      <c r="K634" s="551"/>
      <c r="L634" s="551"/>
      <c r="M634" s="392"/>
      <c r="N634" s="392"/>
      <c r="O634" s="392"/>
      <c r="P634" s="392"/>
      <c r="Q634" s="392"/>
      <c r="R634" s="392"/>
      <c r="S634" s="392"/>
      <c r="T634" s="392"/>
      <c r="U634" s="392"/>
      <c r="V634" s="392"/>
      <c r="W634" s="392"/>
      <c r="X634" s="392"/>
      <c r="Y634" s="392"/>
      <c r="Z634" s="392"/>
      <c r="AA634" s="392"/>
      <c r="AB634" s="392"/>
      <c r="AC634" s="392"/>
      <c r="AD634" s="392"/>
      <c r="AE634" s="1"/>
      <c r="AG634"/>
      <c r="AH634">
        <f t="shared" si="97"/>
        <v>0</v>
      </c>
      <c r="AI634" s="339"/>
      <c r="AJ634" s="73">
        <f t="shared" si="98"/>
        <v>0</v>
      </c>
      <c r="AL634">
        <f t="shared" si="99"/>
        <v>0</v>
      </c>
      <c r="AN634" s="364" t="str">
        <f>IF($AC$504="","",IF(HLOOKUP($AC$504,Presentación!$AQ$3:$BV$574,Presentación!AP130)="","",HLOOKUP($AC$504,Presentación!$AQ$3:$BV$574,Presentación!AP130,0)))</f>
        <v/>
      </c>
      <c r="AO634" s="365" t="str">
        <f>IF($AC$504="","",IF(HLOOKUP($AC$504,Presentación!$BZ$3:$DE$574,Presentación!AP130,0)="","",HLOOKUP($AC$504,Presentación!$BZ$3:$DE$574,Presentación!AP130,0)))</f>
        <v/>
      </c>
    </row>
    <row r="635" spans="1:41" s="21" customFormat="1" ht="15" customHeight="1">
      <c r="A635" s="159"/>
      <c r="B635" s="179"/>
      <c r="C635" s="220" t="s">
        <v>892</v>
      </c>
      <c r="D635" s="567" t="str">
        <f t="shared" si="95"/>
        <v/>
      </c>
      <c r="E635" s="568"/>
      <c r="F635" s="569"/>
      <c r="G635" s="551" t="str">
        <f t="shared" si="96"/>
        <v/>
      </c>
      <c r="H635" s="551"/>
      <c r="I635" s="551"/>
      <c r="J635" s="551"/>
      <c r="K635" s="551"/>
      <c r="L635" s="551"/>
      <c r="M635" s="392"/>
      <c r="N635" s="392"/>
      <c r="O635" s="392"/>
      <c r="P635" s="392"/>
      <c r="Q635" s="392"/>
      <c r="R635" s="392"/>
      <c r="S635" s="392"/>
      <c r="T635" s="392"/>
      <c r="U635" s="392"/>
      <c r="V635" s="392"/>
      <c r="W635" s="392"/>
      <c r="X635" s="392"/>
      <c r="Y635" s="392"/>
      <c r="Z635" s="392"/>
      <c r="AA635" s="392"/>
      <c r="AB635" s="392"/>
      <c r="AC635" s="392"/>
      <c r="AD635" s="392"/>
      <c r="AE635" s="1"/>
      <c r="AG635"/>
      <c r="AH635">
        <f t="shared" si="97"/>
        <v>0</v>
      </c>
      <c r="AI635" s="339"/>
      <c r="AJ635" s="73">
        <f t="shared" si="98"/>
        <v>0</v>
      </c>
      <c r="AL635">
        <f t="shared" si="99"/>
        <v>0</v>
      </c>
      <c r="AN635" s="364" t="str">
        <f>IF($AC$504="","",IF(HLOOKUP($AC$504,Presentación!$AQ$3:$BV$574,Presentación!AP131)="","",HLOOKUP($AC$504,Presentación!$AQ$3:$BV$574,Presentación!AP131,0)))</f>
        <v/>
      </c>
      <c r="AO635" s="365" t="str">
        <f>IF($AC$504="","",IF(HLOOKUP($AC$504,Presentación!$BZ$3:$DE$574,Presentación!AP131,0)="","",HLOOKUP($AC$504,Presentación!$BZ$3:$DE$574,Presentación!AP131,0)))</f>
        <v/>
      </c>
    </row>
    <row r="636" spans="1:41" s="21" customFormat="1" ht="15" customHeight="1">
      <c r="A636" s="159"/>
      <c r="B636" s="179"/>
      <c r="C636" s="220" t="s">
        <v>893</v>
      </c>
      <c r="D636" s="567" t="str">
        <f t="shared" si="95"/>
        <v/>
      </c>
      <c r="E636" s="568"/>
      <c r="F636" s="569"/>
      <c r="G636" s="551" t="str">
        <f t="shared" si="96"/>
        <v/>
      </c>
      <c r="H636" s="551"/>
      <c r="I636" s="551"/>
      <c r="J636" s="551"/>
      <c r="K636" s="551"/>
      <c r="L636" s="551"/>
      <c r="M636" s="392"/>
      <c r="N636" s="392"/>
      <c r="O636" s="392"/>
      <c r="P636" s="392"/>
      <c r="Q636" s="392"/>
      <c r="R636" s="392"/>
      <c r="S636" s="392"/>
      <c r="T636" s="392"/>
      <c r="U636" s="392"/>
      <c r="V636" s="392"/>
      <c r="W636" s="392"/>
      <c r="X636" s="392"/>
      <c r="Y636" s="392"/>
      <c r="Z636" s="392"/>
      <c r="AA636" s="392"/>
      <c r="AB636" s="392"/>
      <c r="AC636" s="392"/>
      <c r="AD636" s="392"/>
      <c r="AE636" s="1"/>
      <c r="AG636"/>
      <c r="AH636">
        <f t="shared" si="97"/>
        <v>0</v>
      </c>
      <c r="AI636" s="339"/>
      <c r="AJ636" s="73">
        <f t="shared" si="98"/>
        <v>0</v>
      </c>
      <c r="AL636">
        <f t="shared" si="99"/>
        <v>0</v>
      </c>
      <c r="AN636" s="364" t="str">
        <f>IF($AC$504="","",IF(HLOOKUP($AC$504,Presentación!$AQ$3:$BV$574,Presentación!AP132)="","",HLOOKUP($AC$504,Presentación!$AQ$3:$BV$574,Presentación!AP132,0)))</f>
        <v/>
      </c>
      <c r="AO636" s="365" t="str">
        <f>IF($AC$504="","",IF(HLOOKUP($AC$504,Presentación!$BZ$3:$DE$574,Presentación!AP132,0)="","",HLOOKUP($AC$504,Presentación!$BZ$3:$DE$574,Presentación!AP132,0)))</f>
        <v/>
      </c>
    </row>
    <row r="637" spans="1:41" s="21" customFormat="1" ht="15" customHeight="1">
      <c r="A637" s="159"/>
      <c r="B637" s="179"/>
      <c r="C637" s="220" t="s">
        <v>894</v>
      </c>
      <c r="D637" s="567" t="str">
        <f t="shared" ref="D637:D700" si="100">IF(AO637="No identificado","",IF(AN637="","",AN637))</f>
        <v/>
      </c>
      <c r="E637" s="568"/>
      <c r="F637" s="569"/>
      <c r="G637" s="551" t="str">
        <f t="shared" ref="G637:G700" si="101">IF(AO637="No identificado","",IF(AO637="","",AO637))</f>
        <v/>
      </c>
      <c r="H637" s="551"/>
      <c r="I637" s="551"/>
      <c r="J637" s="551"/>
      <c r="K637" s="551"/>
      <c r="L637" s="551"/>
      <c r="M637" s="392"/>
      <c r="N637" s="392"/>
      <c r="O637" s="392"/>
      <c r="P637" s="392"/>
      <c r="Q637" s="392"/>
      <c r="R637" s="392"/>
      <c r="S637" s="392"/>
      <c r="T637" s="392"/>
      <c r="U637" s="392"/>
      <c r="V637" s="392"/>
      <c r="W637" s="392"/>
      <c r="X637" s="392"/>
      <c r="Y637" s="392"/>
      <c r="Z637" s="392"/>
      <c r="AA637" s="392"/>
      <c r="AB637" s="392"/>
      <c r="AC637" s="392"/>
      <c r="AD637" s="392"/>
      <c r="AE637" s="1"/>
      <c r="AG637"/>
      <c r="AH637">
        <f t="shared" ref="AH637:AH700" si="102">IF(D637="",IF(COUNTA(M637:AD637)=0,0,1),0)</f>
        <v>0</v>
      </c>
      <c r="AI637" s="339"/>
      <c r="AJ637" s="73">
        <f t="shared" ref="AJ637:AJ700" si="103">IF(AND(D637&lt;&gt;"",$AI$511&gt;0),1,0)</f>
        <v>0</v>
      </c>
      <c r="AL637">
        <f t="shared" ref="AL637:AL700" si="104">IF(OR(D637="",$AK$511=3),0,IF(COUNTA(M637:AD637)&gt;0,0,1))</f>
        <v>0</v>
      </c>
      <c r="AN637" s="364" t="str">
        <f>IF($AC$504="","",IF(HLOOKUP($AC$504,Presentación!$AQ$3:$BV$574,Presentación!AP133)="","",HLOOKUP($AC$504,Presentación!$AQ$3:$BV$574,Presentación!AP133,0)))</f>
        <v/>
      </c>
      <c r="AO637" s="365" t="str">
        <f>IF($AC$504="","",IF(HLOOKUP($AC$504,Presentación!$BZ$3:$DE$574,Presentación!AP133,0)="","",HLOOKUP($AC$504,Presentación!$BZ$3:$DE$574,Presentación!AP133,0)))</f>
        <v/>
      </c>
    </row>
    <row r="638" spans="1:41" s="21" customFormat="1" ht="15" customHeight="1">
      <c r="A638" s="159"/>
      <c r="B638" s="179"/>
      <c r="C638" s="220" t="s">
        <v>895</v>
      </c>
      <c r="D638" s="567" t="str">
        <f t="shared" si="100"/>
        <v/>
      </c>
      <c r="E638" s="568"/>
      <c r="F638" s="569"/>
      <c r="G638" s="551" t="str">
        <f t="shared" si="101"/>
        <v/>
      </c>
      <c r="H638" s="551"/>
      <c r="I638" s="551"/>
      <c r="J638" s="551"/>
      <c r="K638" s="551"/>
      <c r="L638" s="551"/>
      <c r="M638" s="392"/>
      <c r="N638" s="392"/>
      <c r="O638" s="392"/>
      <c r="P638" s="392"/>
      <c r="Q638" s="392"/>
      <c r="R638" s="392"/>
      <c r="S638" s="392"/>
      <c r="T638" s="392"/>
      <c r="U638" s="392"/>
      <c r="V638" s="392"/>
      <c r="W638" s="392"/>
      <c r="X638" s="392"/>
      <c r="Y638" s="392"/>
      <c r="Z638" s="392"/>
      <c r="AA638" s="392"/>
      <c r="AB638" s="392"/>
      <c r="AC638" s="392"/>
      <c r="AD638" s="392"/>
      <c r="AE638" s="1"/>
      <c r="AG638"/>
      <c r="AH638">
        <f t="shared" si="102"/>
        <v>0</v>
      </c>
      <c r="AI638" s="339"/>
      <c r="AJ638" s="73">
        <f t="shared" si="103"/>
        <v>0</v>
      </c>
      <c r="AL638">
        <f t="shared" si="104"/>
        <v>0</v>
      </c>
      <c r="AN638" s="364" t="str">
        <f>IF($AC$504="","",IF(HLOOKUP($AC$504,Presentación!$AQ$3:$BV$574,Presentación!AP134)="","",HLOOKUP($AC$504,Presentación!$AQ$3:$BV$574,Presentación!AP134,0)))</f>
        <v/>
      </c>
      <c r="AO638" s="365" t="str">
        <f>IF($AC$504="","",IF(HLOOKUP($AC$504,Presentación!$BZ$3:$DE$574,Presentación!AP134,0)="","",HLOOKUP($AC$504,Presentación!$BZ$3:$DE$574,Presentación!AP134,0)))</f>
        <v/>
      </c>
    </row>
    <row r="639" spans="1:41" s="21" customFormat="1" ht="15" customHeight="1">
      <c r="A639" s="159"/>
      <c r="B639" s="179"/>
      <c r="C639" s="220" t="s">
        <v>896</v>
      </c>
      <c r="D639" s="567" t="str">
        <f t="shared" si="100"/>
        <v/>
      </c>
      <c r="E639" s="568"/>
      <c r="F639" s="569"/>
      <c r="G639" s="551" t="str">
        <f t="shared" si="101"/>
        <v/>
      </c>
      <c r="H639" s="551"/>
      <c r="I639" s="551"/>
      <c r="J639" s="551"/>
      <c r="K639" s="551"/>
      <c r="L639" s="551"/>
      <c r="M639" s="392"/>
      <c r="N639" s="392"/>
      <c r="O639" s="392"/>
      <c r="P639" s="392"/>
      <c r="Q639" s="392"/>
      <c r="R639" s="392"/>
      <c r="S639" s="392"/>
      <c r="T639" s="392"/>
      <c r="U639" s="392"/>
      <c r="V639" s="392"/>
      <c r="W639" s="392"/>
      <c r="X639" s="392"/>
      <c r="Y639" s="392"/>
      <c r="Z639" s="392"/>
      <c r="AA639" s="392"/>
      <c r="AB639" s="392"/>
      <c r="AC639" s="392"/>
      <c r="AD639" s="392"/>
      <c r="AE639" s="1"/>
      <c r="AG639"/>
      <c r="AH639">
        <f t="shared" si="102"/>
        <v>0</v>
      </c>
      <c r="AI639" s="339"/>
      <c r="AJ639" s="73">
        <f t="shared" si="103"/>
        <v>0</v>
      </c>
      <c r="AL639">
        <f t="shared" si="104"/>
        <v>0</v>
      </c>
      <c r="AN639" s="364" t="str">
        <f>IF($AC$504="","",IF(HLOOKUP($AC$504,Presentación!$AQ$3:$BV$574,Presentación!AP135)="","",HLOOKUP($AC$504,Presentación!$AQ$3:$BV$574,Presentación!AP135,0)))</f>
        <v/>
      </c>
      <c r="AO639" s="365" t="str">
        <f>IF($AC$504="","",IF(HLOOKUP($AC$504,Presentación!$BZ$3:$DE$574,Presentación!AP135,0)="","",HLOOKUP($AC$504,Presentación!$BZ$3:$DE$574,Presentación!AP135,0)))</f>
        <v/>
      </c>
    </row>
    <row r="640" spans="1:41" s="21" customFormat="1" ht="15" customHeight="1">
      <c r="A640" s="159"/>
      <c r="B640" s="179"/>
      <c r="C640" s="220" t="s">
        <v>897</v>
      </c>
      <c r="D640" s="567" t="str">
        <f t="shared" si="100"/>
        <v/>
      </c>
      <c r="E640" s="568"/>
      <c r="F640" s="569"/>
      <c r="G640" s="551" t="str">
        <f t="shared" si="101"/>
        <v/>
      </c>
      <c r="H640" s="551"/>
      <c r="I640" s="551"/>
      <c r="J640" s="551"/>
      <c r="K640" s="551"/>
      <c r="L640" s="551"/>
      <c r="M640" s="392"/>
      <c r="N640" s="392"/>
      <c r="O640" s="392"/>
      <c r="P640" s="392"/>
      <c r="Q640" s="392"/>
      <c r="R640" s="392"/>
      <c r="S640" s="392"/>
      <c r="T640" s="392"/>
      <c r="U640" s="392"/>
      <c r="V640" s="392"/>
      <c r="W640" s="392"/>
      <c r="X640" s="392"/>
      <c r="Y640" s="392"/>
      <c r="Z640" s="392"/>
      <c r="AA640" s="392"/>
      <c r="AB640" s="392"/>
      <c r="AC640" s="392"/>
      <c r="AD640" s="392"/>
      <c r="AE640" s="1"/>
      <c r="AG640"/>
      <c r="AH640">
        <f t="shared" si="102"/>
        <v>0</v>
      </c>
      <c r="AI640" s="339"/>
      <c r="AJ640" s="73">
        <f t="shared" si="103"/>
        <v>0</v>
      </c>
      <c r="AL640">
        <f t="shared" si="104"/>
        <v>0</v>
      </c>
      <c r="AN640" s="364" t="str">
        <f>IF($AC$504="","",IF(HLOOKUP($AC$504,Presentación!$AQ$3:$BV$574,Presentación!AP136)="","",HLOOKUP($AC$504,Presentación!$AQ$3:$BV$574,Presentación!AP136,0)))</f>
        <v/>
      </c>
      <c r="AO640" s="365" t="str">
        <f>IF($AC$504="","",IF(HLOOKUP($AC$504,Presentación!$BZ$3:$DE$574,Presentación!AP136,0)="","",HLOOKUP($AC$504,Presentación!$BZ$3:$DE$574,Presentación!AP136,0)))</f>
        <v/>
      </c>
    </row>
    <row r="641" spans="1:41" s="21" customFormat="1" ht="15" customHeight="1">
      <c r="A641" s="159"/>
      <c r="B641" s="179"/>
      <c r="C641" s="220" t="s">
        <v>898</v>
      </c>
      <c r="D641" s="567" t="str">
        <f t="shared" si="100"/>
        <v/>
      </c>
      <c r="E641" s="568"/>
      <c r="F641" s="569"/>
      <c r="G641" s="551" t="str">
        <f t="shared" si="101"/>
        <v/>
      </c>
      <c r="H641" s="551"/>
      <c r="I641" s="551"/>
      <c r="J641" s="551"/>
      <c r="K641" s="551"/>
      <c r="L641" s="551"/>
      <c r="M641" s="392"/>
      <c r="N641" s="392"/>
      <c r="O641" s="392"/>
      <c r="P641" s="392"/>
      <c r="Q641" s="392"/>
      <c r="R641" s="392"/>
      <c r="S641" s="392"/>
      <c r="T641" s="392"/>
      <c r="U641" s="392"/>
      <c r="V641" s="392"/>
      <c r="W641" s="392"/>
      <c r="X641" s="392"/>
      <c r="Y641" s="392"/>
      <c r="Z641" s="392"/>
      <c r="AA641" s="392"/>
      <c r="AB641" s="392"/>
      <c r="AC641" s="392"/>
      <c r="AD641" s="392"/>
      <c r="AE641" s="1"/>
      <c r="AG641"/>
      <c r="AH641">
        <f t="shared" si="102"/>
        <v>0</v>
      </c>
      <c r="AI641" s="339"/>
      <c r="AJ641" s="73">
        <f t="shared" si="103"/>
        <v>0</v>
      </c>
      <c r="AL641">
        <f t="shared" si="104"/>
        <v>0</v>
      </c>
      <c r="AN641" s="364" t="str">
        <f>IF($AC$504="","",IF(HLOOKUP($AC$504,Presentación!$AQ$3:$BV$574,Presentación!AP137)="","",HLOOKUP($AC$504,Presentación!$AQ$3:$BV$574,Presentación!AP137,0)))</f>
        <v/>
      </c>
      <c r="AO641" s="365" t="str">
        <f>IF($AC$504="","",IF(HLOOKUP($AC$504,Presentación!$BZ$3:$DE$574,Presentación!AP137,0)="","",HLOOKUP($AC$504,Presentación!$BZ$3:$DE$574,Presentación!AP137,0)))</f>
        <v/>
      </c>
    </row>
    <row r="642" spans="1:41" s="21" customFormat="1" ht="15" customHeight="1">
      <c r="A642" s="159"/>
      <c r="B642" s="179"/>
      <c r="C642" s="220" t="s">
        <v>899</v>
      </c>
      <c r="D642" s="567" t="str">
        <f t="shared" si="100"/>
        <v/>
      </c>
      <c r="E642" s="568"/>
      <c r="F642" s="569"/>
      <c r="G642" s="551" t="str">
        <f t="shared" si="101"/>
        <v/>
      </c>
      <c r="H642" s="551"/>
      <c r="I642" s="551"/>
      <c r="J642" s="551"/>
      <c r="K642" s="551"/>
      <c r="L642" s="551"/>
      <c r="M642" s="392"/>
      <c r="N642" s="392"/>
      <c r="O642" s="392"/>
      <c r="P642" s="392"/>
      <c r="Q642" s="392"/>
      <c r="R642" s="392"/>
      <c r="S642" s="392"/>
      <c r="T642" s="392"/>
      <c r="U642" s="392"/>
      <c r="V642" s="392"/>
      <c r="W642" s="392"/>
      <c r="X642" s="392"/>
      <c r="Y642" s="392"/>
      <c r="Z642" s="392"/>
      <c r="AA642" s="392"/>
      <c r="AB642" s="392"/>
      <c r="AC642" s="392"/>
      <c r="AD642" s="392"/>
      <c r="AE642" s="1"/>
      <c r="AG642"/>
      <c r="AH642">
        <f t="shared" si="102"/>
        <v>0</v>
      </c>
      <c r="AI642" s="339"/>
      <c r="AJ642" s="73">
        <f t="shared" si="103"/>
        <v>0</v>
      </c>
      <c r="AL642">
        <f t="shared" si="104"/>
        <v>0</v>
      </c>
      <c r="AN642" s="364" t="str">
        <f>IF($AC$504="","",IF(HLOOKUP($AC$504,Presentación!$AQ$3:$BV$574,Presentación!AP138)="","",HLOOKUP($AC$504,Presentación!$AQ$3:$BV$574,Presentación!AP138,0)))</f>
        <v/>
      </c>
      <c r="AO642" s="365" t="str">
        <f>IF($AC$504="","",IF(HLOOKUP($AC$504,Presentación!$BZ$3:$DE$574,Presentación!AP138,0)="","",HLOOKUP($AC$504,Presentación!$BZ$3:$DE$574,Presentación!AP138,0)))</f>
        <v/>
      </c>
    </row>
    <row r="643" spans="1:41" s="21" customFormat="1" ht="15" customHeight="1">
      <c r="A643" s="159"/>
      <c r="B643" s="179"/>
      <c r="C643" s="220" t="s">
        <v>900</v>
      </c>
      <c r="D643" s="567" t="str">
        <f t="shared" si="100"/>
        <v/>
      </c>
      <c r="E643" s="568"/>
      <c r="F643" s="569"/>
      <c r="G643" s="551" t="str">
        <f t="shared" si="101"/>
        <v/>
      </c>
      <c r="H643" s="551"/>
      <c r="I643" s="551"/>
      <c r="J643" s="551"/>
      <c r="K643" s="551"/>
      <c r="L643" s="551"/>
      <c r="M643" s="392"/>
      <c r="N643" s="392"/>
      <c r="O643" s="392"/>
      <c r="P643" s="392"/>
      <c r="Q643" s="392"/>
      <c r="R643" s="392"/>
      <c r="S643" s="392"/>
      <c r="T643" s="392"/>
      <c r="U643" s="392"/>
      <c r="V643" s="392"/>
      <c r="W643" s="392"/>
      <c r="X643" s="392"/>
      <c r="Y643" s="392"/>
      <c r="Z643" s="392"/>
      <c r="AA643" s="392"/>
      <c r="AB643" s="392"/>
      <c r="AC643" s="392"/>
      <c r="AD643" s="392"/>
      <c r="AE643" s="1"/>
      <c r="AG643"/>
      <c r="AH643">
        <f t="shared" si="102"/>
        <v>0</v>
      </c>
      <c r="AI643" s="339"/>
      <c r="AJ643" s="73">
        <f t="shared" si="103"/>
        <v>0</v>
      </c>
      <c r="AL643">
        <f t="shared" si="104"/>
        <v>0</v>
      </c>
      <c r="AN643" s="364" t="str">
        <f>IF($AC$504="","",IF(HLOOKUP($AC$504,Presentación!$AQ$3:$BV$574,Presentación!AP139)="","",HLOOKUP($AC$504,Presentación!$AQ$3:$BV$574,Presentación!AP139,0)))</f>
        <v/>
      </c>
      <c r="AO643" s="365" t="str">
        <f>IF($AC$504="","",IF(HLOOKUP($AC$504,Presentación!$BZ$3:$DE$574,Presentación!AP139,0)="","",HLOOKUP($AC$504,Presentación!$BZ$3:$DE$574,Presentación!AP139,0)))</f>
        <v/>
      </c>
    </row>
    <row r="644" spans="1:41" s="21" customFormat="1" ht="15" customHeight="1">
      <c r="A644" s="159"/>
      <c r="B644" s="179"/>
      <c r="C644" s="220" t="s">
        <v>901</v>
      </c>
      <c r="D644" s="567" t="str">
        <f t="shared" si="100"/>
        <v/>
      </c>
      <c r="E644" s="568"/>
      <c r="F644" s="569"/>
      <c r="G644" s="551" t="str">
        <f t="shared" si="101"/>
        <v/>
      </c>
      <c r="H644" s="551"/>
      <c r="I644" s="551"/>
      <c r="J644" s="551"/>
      <c r="K644" s="551"/>
      <c r="L644" s="551"/>
      <c r="M644" s="392"/>
      <c r="N644" s="392"/>
      <c r="O644" s="392"/>
      <c r="P644" s="392"/>
      <c r="Q644" s="392"/>
      <c r="R644" s="392"/>
      <c r="S644" s="392"/>
      <c r="T644" s="392"/>
      <c r="U644" s="392"/>
      <c r="V644" s="392"/>
      <c r="W644" s="392"/>
      <c r="X644" s="392"/>
      <c r="Y644" s="392"/>
      <c r="Z644" s="392"/>
      <c r="AA644" s="392"/>
      <c r="AB644" s="392"/>
      <c r="AC644" s="392"/>
      <c r="AD644" s="392"/>
      <c r="AE644" s="1"/>
      <c r="AG644"/>
      <c r="AH644">
        <f t="shared" si="102"/>
        <v>0</v>
      </c>
      <c r="AI644" s="339"/>
      <c r="AJ644" s="73">
        <f t="shared" si="103"/>
        <v>0</v>
      </c>
      <c r="AL644">
        <f t="shared" si="104"/>
        <v>0</v>
      </c>
      <c r="AN644" s="364" t="str">
        <f>IF($AC$504="","",IF(HLOOKUP($AC$504,Presentación!$AQ$3:$BV$574,Presentación!AP140)="","",HLOOKUP($AC$504,Presentación!$AQ$3:$BV$574,Presentación!AP140,0)))</f>
        <v/>
      </c>
      <c r="AO644" s="365" t="str">
        <f>IF($AC$504="","",IF(HLOOKUP($AC$504,Presentación!$BZ$3:$DE$574,Presentación!AP140,0)="","",HLOOKUP($AC$504,Presentación!$BZ$3:$DE$574,Presentación!AP140,0)))</f>
        <v/>
      </c>
    </row>
    <row r="645" spans="1:41" s="21" customFormat="1" ht="15" customHeight="1">
      <c r="A645" s="159"/>
      <c r="B645" s="179"/>
      <c r="C645" s="220" t="s">
        <v>902</v>
      </c>
      <c r="D645" s="567" t="str">
        <f t="shared" si="100"/>
        <v/>
      </c>
      <c r="E645" s="568"/>
      <c r="F645" s="569"/>
      <c r="G645" s="551" t="str">
        <f t="shared" si="101"/>
        <v/>
      </c>
      <c r="H645" s="551"/>
      <c r="I645" s="551"/>
      <c r="J645" s="551"/>
      <c r="K645" s="551"/>
      <c r="L645" s="551"/>
      <c r="M645" s="392"/>
      <c r="N645" s="392"/>
      <c r="O645" s="392"/>
      <c r="P645" s="392"/>
      <c r="Q645" s="392"/>
      <c r="R645" s="392"/>
      <c r="S645" s="392"/>
      <c r="T645" s="392"/>
      <c r="U645" s="392"/>
      <c r="V645" s="392"/>
      <c r="W645" s="392"/>
      <c r="X645" s="392"/>
      <c r="Y645" s="392"/>
      <c r="Z645" s="392"/>
      <c r="AA645" s="392"/>
      <c r="AB645" s="392"/>
      <c r="AC645" s="392"/>
      <c r="AD645" s="392"/>
      <c r="AE645" s="1"/>
      <c r="AG645"/>
      <c r="AH645">
        <f t="shared" si="102"/>
        <v>0</v>
      </c>
      <c r="AI645" s="339"/>
      <c r="AJ645" s="73">
        <f t="shared" si="103"/>
        <v>0</v>
      </c>
      <c r="AL645">
        <f t="shared" si="104"/>
        <v>0</v>
      </c>
      <c r="AN645" s="364" t="str">
        <f>IF($AC$504="","",IF(HLOOKUP($AC$504,Presentación!$AQ$3:$BV$574,Presentación!AP141)="","",HLOOKUP($AC$504,Presentación!$AQ$3:$BV$574,Presentación!AP141,0)))</f>
        <v/>
      </c>
      <c r="AO645" s="365" t="str">
        <f>IF($AC$504="","",IF(HLOOKUP($AC$504,Presentación!$BZ$3:$DE$574,Presentación!AP141,0)="","",HLOOKUP($AC$504,Presentación!$BZ$3:$DE$574,Presentación!AP141,0)))</f>
        <v/>
      </c>
    </row>
    <row r="646" spans="1:41" s="21" customFormat="1" ht="15" customHeight="1">
      <c r="A646" s="159"/>
      <c r="B646" s="179"/>
      <c r="C646" s="220" t="s">
        <v>903</v>
      </c>
      <c r="D646" s="567" t="str">
        <f t="shared" si="100"/>
        <v/>
      </c>
      <c r="E646" s="568"/>
      <c r="F646" s="569"/>
      <c r="G646" s="551" t="str">
        <f t="shared" si="101"/>
        <v/>
      </c>
      <c r="H646" s="551"/>
      <c r="I646" s="551"/>
      <c r="J646" s="551"/>
      <c r="K646" s="551"/>
      <c r="L646" s="551"/>
      <c r="M646" s="392"/>
      <c r="N646" s="392"/>
      <c r="O646" s="392"/>
      <c r="P646" s="392"/>
      <c r="Q646" s="392"/>
      <c r="R646" s="392"/>
      <c r="S646" s="392"/>
      <c r="T646" s="392"/>
      <c r="U646" s="392"/>
      <c r="V646" s="392"/>
      <c r="W646" s="392"/>
      <c r="X646" s="392"/>
      <c r="Y646" s="392"/>
      <c r="Z646" s="392"/>
      <c r="AA646" s="392"/>
      <c r="AB646" s="392"/>
      <c r="AC646" s="392"/>
      <c r="AD646" s="392"/>
      <c r="AE646" s="1"/>
      <c r="AG646"/>
      <c r="AH646">
        <f t="shared" si="102"/>
        <v>0</v>
      </c>
      <c r="AI646" s="339"/>
      <c r="AJ646" s="73">
        <f t="shared" si="103"/>
        <v>0</v>
      </c>
      <c r="AL646">
        <f t="shared" si="104"/>
        <v>0</v>
      </c>
      <c r="AN646" s="364" t="str">
        <f>IF($AC$504="","",IF(HLOOKUP($AC$504,Presentación!$AQ$3:$BV$574,Presentación!AP142)="","",HLOOKUP($AC$504,Presentación!$AQ$3:$BV$574,Presentación!AP142,0)))</f>
        <v/>
      </c>
      <c r="AO646" s="365" t="str">
        <f>IF($AC$504="","",IF(HLOOKUP($AC$504,Presentación!$BZ$3:$DE$574,Presentación!AP142,0)="","",HLOOKUP($AC$504,Presentación!$BZ$3:$DE$574,Presentación!AP142,0)))</f>
        <v/>
      </c>
    </row>
    <row r="647" spans="1:41" s="21" customFormat="1" ht="15" customHeight="1">
      <c r="A647" s="159"/>
      <c r="B647" s="179"/>
      <c r="C647" s="220" t="s">
        <v>904</v>
      </c>
      <c r="D647" s="567" t="str">
        <f t="shared" si="100"/>
        <v/>
      </c>
      <c r="E647" s="568"/>
      <c r="F647" s="569"/>
      <c r="G647" s="551" t="str">
        <f t="shared" si="101"/>
        <v/>
      </c>
      <c r="H647" s="551"/>
      <c r="I647" s="551"/>
      <c r="J647" s="551"/>
      <c r="K647" s="551"/>
      <c r="L647" s="551"/>
      <c r="M647" s="392"/>
      <c r="N647" s="392"/>
      <c r="O647" s="392"/>
      <c r="P647" s="392"/>
      <c r="Q647" s="392"/>
      <c r="R647" s="392"/>
      <c r="S647" s="392"/>
      <c r="T647" s="392"/>
      <c r="U647" s="392"/>
      <c r="V647" s="392"/>
      <c r="W647" s="392"/>
      <c r="X647" s="392"/>
      <c r="Y647" s="392"/>
      <c r="Z647" s="392"/>
      <c r="AA647" s="392"/>
      <c r="AB647" s="392"/>
      <c r="AC647" s="392"/>
      <c r="AD647" s="392"/>
      <c r="AE647" s="1"/>
      <c r="AG647"/>
      <c r="AH647">
        <f t="shared" si="102"/>
        <v>0</v>
      </c>
      <c r="AI647" s="339"/>
      <c r="AJ647" s="73">
        <f t="shared" si="103"/>
        <v>0</v>
      </c>
      <c r="AL647">
        <f t="shared" si="104"/>
        <v>0</v>
      </c>
      <c r="AN647" s="364" t="str">
        <f>IF($AC$504="","",IF(HLOOKUP($AC$504,Presentación!$AQ$3:$BV$574,Presentación!AP143)="","",HLOOKUP($AC$504,Presentación!$AQ$3:$BV$574,Presentación!AP143,0)))</f>
        <v/>
      </c>
      <c r="AO647" s="365" t="str">
        <f>IF($AC$504="","",IF(HLOOKUP($AC$504,Presentación!$BZ$3:$DE$574,Presentación!AP143,0)="","",HLOOKUP($AC$504,Presentación!$BZ$3:$DE$574,Presentación!AP143,0)))</f>
        <v/>
      </c>
    </row>
    <row r="648" spans="1:41" s="21" customFormat="1" ht="15" customHeight="1">
      <c r="A648" s="159"/>
      <c r="B648" s="179"/>
      <c r="C648" s="220" t="s">
        <v>905</v>
      </c>
      <c r="D648" s="567" t="str">
        <f t="shared" si="100"/>
        <v/>
      </c>
      <c r="E648" s="568"/>
      <c r="F648" s="569"/>
      <c r="G648" s="551" t="str">
        <f t="shared" si="101"/>
        <v/>
      </c>
      <c r="H648" s="551"/>
      <c r="I648" s="551"/>
      <c r="J648" s="551"/>
      <c r="K648" s="551"/>
      <c r="L648" s="551"/>
      <c r="M648" s="392"/>
      <c r="N648" s="392"/>
      <c r="O648" s="392"/>
      <c r="P648" s="392"/>
      <c r="Q648" s="392"/>
      <c r="R648" s="392"/>
      <c r="S648" s="392"/>
      <c r="T648" s="392"/>
      <c r="U648" s="392"/>
      <c r="V648" s="392"/>
      <c r="W648" s="392"/>
      <c r="X648" s="392"/>
      <c r="Y648" s="392"/>
      <c r="Z648" s="392"/>
      <c r="AA648" s="392"/>
      <c r="AB648" s="392"/>
      <c r="AC648" s="392"/>
      <c r="AD648" s="392"/>
      <c r="AE648" s="1"/>
      <c r="AG648"/>
      <c r="AH648">
        <f t="shared" si="102"/>
        <v>0</v>
      </c>
      <c r="AI648" s="339"/>
      <c r="AJ648" s="73">
        <f t="shared" si="103"/>
        <v>0</v>
      </c>
      <c r="AL648">
        <f t="shared" si="104"/>
        <v>0</v>
      </c>
      <c r="AN648" s="364" t="str">
        <f>IF($AC$504="","",IF(HLOOKUP($AC$504,Presentación!$AQ$3:$BV$574,Presentación!AP144)="","",HLOOKUP($AC$504,Presentación!$AQ$3:$BV$574,Presentación!AP144,0)))</f>
        <v/>
      </c>
      <c r="AO648" s="365" t="str">
        <f>IF($AC$504="","",IF(HLOOKUP($AC$504,Presentación!$BZ$3:$DE$574,Presentación!AP144,0)="","",HLOOKUP($AC$504,Presentación!$BZ$3:$DE$574,Presentación!AP144,0)))</f>
        <v/>
      </c>
    </row>
    <row r="649" spans="1:41" s="21" customFormat="1" ht="15" customHeight="1">
      <c r="A649" s="159"/>
      <c r="B649" s="179"/>
      <c r="C649" s="220" t="s">
        <v>906</v>
      </c>
      <c r="D649" s="567" t="str">
        <f t="shared" si="100"/>
        <v/>
      </c>
      <c r="E649" s="568"/>
      <c r="F649" s="569"/>
      <c r="G649" s="551" t="str">
        <f t="shared" si="101"/>
        <v/>
      </c>
      <c r="H649" s="551"/>
      <c r="I649" s="551"/>
      <c r="J649" s="551"/>
      <c r="K649" s="551"/>
      <c r="L649" s="551"/>
      <c r="M649" s="392"/>
      <c r="N649" s="392"/>
      <c r="O649" s="392"/>
      <c r="P649" s="392"/>
      <c r="Q649" s="392"/>
      <c r="R649" s="392"/>
      <c r="S649" s="392"/>
      <c r="T649" s="392"/>
      <c r="U649" s="392"/>
      <c r="V649" s="392"/>
      <c r="W649" s="392"/>
      <c r="X649" s="392"/>
      <c r="Y649" s="392"/>
      <c r="Z649" s="392"/>
      <c r="AA649" s="392"/>
      <c r="AB649" s="392"/>
      <c r="AC649" s="392"/>
      <c r="AD649" s="392"/>
      <c r="AE649" s="1"/>
      <c r="AG649"/>
      <c r="AH649">
        <f t="shared" si="102"/>
        <v>0</v>
      </c>
      <c r="AI649" s="339"/>
      <c r="AJ649" s="73">
        <f t="shared" si="103"/>
        <v>0</v>
      </c>
      <c r="AL649">
        <f t="shared" si="104"/>
        <v>0</v>
      </c>
      <c r="AN649" s="364" t="str">
        <f>IF($AC$504="","",IF(HLOOKUP($AC$504,Presentación!$AQ$3:$BV$574,Presentación!AP145)="","",HLOOKUP($AC$504,Presentación!$AQ$3:$BV$574,Presentación!AP145,0)))</f>
        <v/>
      </c>
      <c r="AO649" s="365" t="str">
        <f>IF($AC$504="","",IF(HLOOKUP($AC$504,Presentación!$BZ$3:$DE$574,Presentación!AP145,0)="","",HLOOKUP($AC$504,Presentación!$BZ$3:$DE$574,Presentación!AP145,0)))</f>
        <v/>
      </c>
    </row>
    <row r="650" spans="1:41" s="21" customFormat="1" ht="15" customHeight="1">
      <c r="A650" s="159"/>
      <c r="B650" s="179"/>
      <c r="C650" s="220" t="s">
        <v>907</v>
      </c>
      <c r="D650" s="567" t="str">
        <f t="shared" si="100"/>
        <v/>
      </c>
      <c r="E650" s="568"/>
      <c r="F650" s="569"/>
      <c r="G650" s="551" t="str">
        <f t="shared" si="101"/>
        <v/>
      </c>
      <c r="H650" s="551"/>
      <c r="I650" s="551"/>
      <c r="J650" s="551"/>
      <c r="K650" s="551"/>
      <c r="L650" s="551"/>
      <c r="M650" s="392"/>
      <c r="N650" s="392"/>
      <c r="O650" s="392"/>
      <c r="P650" s="392"/>
      <c r="Q650" s="392"/>
      <c r="R650" s="392"/>
      <c r="S650" s="392"/>
      <c r="T650" s="392"/>
      <c r="U650" s="392"/>
      <c r="V650" s="392"/>
      <c r="W650" s="392"/>
      <c r="X650" s="392"/>
      <c r="Y650" s="392"/>
      <c r="Z650" s="392"/>
      <c r="AA650" s="392"/>
      <c r="AB650" s="392"/>
      <c r="AC650" s="392"/>
      <c r="AD650" s="392"/>
      <c r="AE650" s="1"/>
      <c r="AG650"/>
      <c r="AH650">
        <f t="shared" si="102"/>
        <v>0</v>
      </c>
      <c r="AI650" s="339"/>
      <c r="AJ650" s="73">
        <f t="shared" si="103"/>
        <v>0</v>
      </c>
      <c r="AL650">
        <f t="shared" si="104"/>
        <v>0</v>
      </c>
      <c r="AN650" s="364" t="str">
        <f>IF($AC$504="","",IF(HLOOKUP($AC$504,Presentación!$AQ$3:$BV$574,Presentación!AP146)="","",HLOOKUP($AC$504,Presentación!$AQ$3:$BV$574,Presentación!AP146,0)))</f>
        <v/>
      </c>
      <c r="AO650" s="365" t="str">
        <f>IF($AC$504="","",IF(HLOOKUP($AC$504,Presentación!$BZ$3:$DE$574,Presentación!AP146,0)="","",HLOOKUP($AC$504,Presentación!$BZ$3:$DE$574,Presentación!AP146,0)))</f>
        <v/>
      </c>
    </row>
    <row r="651" spans="1:41" s="21" customFormat="1" ht="15" customHeight="1">
      <c r="A651" s="159"/>
      <c r="B651" s="179"/>
      <c r="C651" s="220" t="s">
        <v>908</v>
      </c>
      <c r="D651" s="567" t="str">
        <f t="shared" si="100"/>
        <v/>
      </c>
      <c r="E651" s="568"/>
      <c r="F651" s="569"/>
      <c r="G651" s="551" t="str">
        <f t="shared" si="101"/>
        <v/>
      </c>
      <c r="H651" s="551"/>
      <c r="I651" s="551"/>
      <c r="J651" s="551"/>
      <c r="K651" s="551"/>
      <c r="L651" s="551"/>
      <c r="M651" s="392"/>
      <c r="N651" s="392"/>
      <c r="O651" s="392"/>
      <c r="P651" s="392"/>
      <c r="Q651" s="392"/>
      <c r="R651" s="392"/>
      <c r="S651" s="392"/>
      <c r="T651" s="392"/>
      <c r="U651" s="392"/>
      <c r="V651" s="392"/>
      <c r="W651" s="392"/>
      <c r="X651" s="392"/>
      <c r="Y651" s="392"/>
      <c r="Z651" s="392"/>
      <c r="AA651" s="392"/>
      <c r="AB651" s="392"/>
      <c r="AC651" s="392"/>
      <c r="AD651" s="392"/>
      <c r="AE651" s="1"/>
      <c r="AG651"/>
      <c r="AH651">
        <f t="shared" si="102"/>
        <v>0</v>
      </c>
      <c r="AI651" s="339"/>
      <c r="AJ651" s="73">
        <f t="shared" si="103"/>
        <v>0</v>
      </c>
      <c r="AL651">
        <f t="shared" si="104"/>
        <v>0</v>
      </c>
      <c r="AN651" s="364" t="str">
        <f>IF($AC$504="","",IF(HLOOKUP($AC$504,Presentación!$AQ$3:$BV$574,Presentación!AP147)="","",HLOOKUP($AC$504,Presentación!$AQ$3:$BV$574,Presentación!AP147,0)))</f>
        <v/>
      </c>
      <c r="AO651" s="365" t="str">
        <f>IF($AC$504="","",IF(HLOOKUP($AC$504,Presentación!$BZ$3:$DE$574,Presentación!AP147,0)="","",HLOOKUP($AC$504,Presentación!$BZ$3:$DE$574,Presentación!AP147,0)))</f>
        <v/>
      </c>
    </row>
    <row r="652" spans="1:41" s="21" customFormat="1" ht="15" customHeight="1">
      <c r="A652" s="159"/>
      <c r="B652" s="179"/>
      <c r="C652" s="220" t="s">
        <v>909</v>
      </c>
      <c r="D652" s="567" t="str">
        <f t="shared" si="100"/>
        <v/>
      </c>
      <c r="E652" s="568"/>
      <c r="F652" s="569"/>
      <c r="G652" s="551" t="str">
        <f t="shared" si="101"/>
        <v/>
      </c>
      <c r="H652" s="551"/>
      <c r="I652" s="551"/>
      <c r="J652" s="551"/>
      <c r="K652" s="551"/>
      <c r="L652" s="551"/>
      <c r="M652" s="392"/>
      <c r="N652" s="392"/>
      <c r="O652" s="392"/>
      <c r="P652" s="392"/>
      <c r="Q652" s="392"/>
      <c r="R652" s="392"/>
      <c r="S652" s="392"/>
      <c r="T652" s="392"/>
      <c r="U652" s="392"/>
      <c r="V652" s="392"/>
      <c r="W652" s="392"/>
      <c r="X652" s="392"/>
      <c r="Y652" s="392"/>
      <c r="Z652" s="392"/>
      <c r="AA652" s="392"/>
      <c r="AB652" s="392"/>
      <c r="AC652" s="392"/>
      <c r="AD652" s="392"/>
      <c r="AE652" s="1"/>
      <c r="AG652"/>
      <c r="AH652">
        <f t="shared" si="102"/>
        <v>0</v>
      </c>
      <c r="AI652" s="339"/>
      <c r="AJ652" s="73">
        <f t="shared" si="103"/>
        <v>0</v>
      </c>
      <c r="AL652">
        <f t="shared" si="104"/>
        <v>0</v>
      </c>
      <c r="AN652" s="364" t="str">
        <f>IF($AC$504="","",IF(HLOOKUP($AC$504,Presentación!$AQ$3:$BV$574,Presentación!AP148)="","",HLOOKUP($AC$504,Presentación!$AQ$3:$BV$574,Presentación!AP148,0)))</f>
        <v/>
      </c>
      <c r="AO652" s="365" t="str">
        <f>IF($AC$504="","",IF(HLOOKUP($AC$504,Presentación!$BZ$3:$DE$574,Presentación!AP148,0)="","",HLOOKUP($AC$504,Presentación!$BZ$3:$DE$574,Presentación!AP148,0)))</f>
        <v/>
      </c>
    </row>
    <row r="653" spans="1:41" s="21" customFormat="1" ht="15" customHeight="1">
      <c r="A653" s="159"/>
      <c r="B653" s="179"/>
      <c r="C653" s="220" t="s">
        <v>910</v>
      </c>
      <c r="D653" s="567" t="str">
        <f t="shared" si="100"/>
        <v/>
      </c>
      <c r="E653" s="568"/>
      <c r="F653" s="569"/>
      <c r="G653" s="551" t="str">
        <f t="shared" si="101"/>
        <v/>
      </c>
      <c r="H653" s="551"/>
      <c r="I653" s="551"/>
      <c r="J653" s="551"/>
      <c r="K653" s="551"/>
      <c r="L653" s="551"/>
      <c r="M653" s="392"/>
      <c r="N653" s="392"/>
      <c r="O653" s="392"/>
      <c r="P653" s="392"/>
      <c r="Q653" s="392"/>
      <c r="R653" s="392"/>
      <c r="S653" s="392"/>
      <c r="T653" s="392"/>
      <c r="U653" s="392"/>
      <c r="V653" s="392"/>
      <c r="W653" s="392"/>
      <c r="X653" s="392"/>
      <c r="Y653" s="392"/>
      <c r="Z653" s="392"/>
      <c r="AA653" s="392"/>
      <c r="AB653" s="392"/>
      <c r="AC653" s="392"/>
      <c r="AD653" s="392"/>
      <c r="AE653" s="1"/>
      <c r="AG653"/>
      <c r="AH653">
        <f t="shared" si="102"/>
        <v>0</v>
      </c>
      <c r="AI653" s="339"/>
      <c r="AJ653" s="73">
        <f t="shared" si="103"/>
        <v>0</v>
      </c>
      <c r="AL653">
        <f t="shared" si="104"/>
        <v>0</v>
      </c>
      <c r="AN653" s="364" t="str">
        <f>IF($AC$504="","",IF(HLOOKUP($AC$504,Presentación!$AQ$3:$BV$574,Presentación!AP149)="","",HLOOKUP($AC$504,Presentación!$AQ$3:$BV$574,Presentación!AP149,0)))</f>
        <v/>
      </c>
      <c r="AO653" s="365" t="str">
        <f>IF($AC$504="","",IF(HLOOKUP($AC$504,Presentación!$BZ$3:$DE$574,Presentación!AP149,0)="","",HLOOKUP($AC$504,Presentación!$BZ$3:$DE$574,Presentación!AP149,0)))</f>
        <v/>
      </c>
    </row>
    <row r="654" spans="1:41" s="21" customFormat="1" ht="15" customHeight="1">
      <c r="A654" s="159"/>
      <c r="B654" s="179"/>
      <c r="C654" s="220" t="s">
        <v>911</v>
      </c>
      <c r="D654" s="567" t="str">
        <f t="shared" si="100"/>
        <v/>
      </c>
      <c r="E654" s="568"/>
      <c r="F654" s="569"/>
      <c r="G654" s="551" t="str">
        <f t="shared" si="101"/>
        <v/>
      </c>
      <c r="H654" s="551"/>
      <c r="I654" s="551"/>
      <c r="J654" s="551"/>
      <c r="K654" s="551"/>
      <c r="L654" s="551"/>
      <c r="M654" s="392"/>
      <c r="N654" s="392"/>
      <c r="O654" s="392"/>
      <c r="P654" s="392"/>
      <c r="Q654" s="392"/>
      <c r="R654" s="392"/>
      <c r="S654" s="392"/>
      <c r="T654" s="392"/>
      <c r="U654" s="392"/>
      <c r="V654" s="392"/>
      <c r="W654" s="392"/>
      <c r="X654" s="392"/>
      <c r="Y654" s="392"/>
      <c r="Z654" s="392"/>
      <c r="AA654" s="392"/>
      <c r="AB654" s="392"/>
      <c r="AC654" s="392"/>
      <c r="AD654" s="392"/>
      <c r="AE654" s="1"/>
      <c r="AG654"/>
      <c r="AH654">
        <f t="shared" si="102"/>
        <v>0</v>
      </c>
      <c r="AI654" s="339"/>
      <c r="AJ654" s="73">
        <f t="shared" si="103"/>
        <v>0</v>
      </c>
      <c r="AL654">
        <f t="shared" si="104"/>
        <v>0</v>
      </c>
      <c r="AN654" s="364" t="str">
        <f>IF($AC$504="","",IF(HLOOKUP($AC$504,Presentación!$AQ$3:$BV$574,Presentación!AP150)="","",HLOOKUP($AC$504,Presentación!$AQ$3:$BV$574,Presentación!AP150,0)))</f>
        <v/>
      </c>
      <c r="AO654" s="365" t="str">
        <f>IF($AC$504="","",IF(HLOOKUP($AC$504,Presentación!$BZ$3:$DE$574,Presentación!AP150,0)="","",HLOOKUP($AC$504,Presentación!$BZ$3:$DE$574,Presentación!AP150,0)))</f>
        <v/>
      </c>
    </row>
    <row r="655" spans="1:41" s="21" customFormat="1" ht="15" customHeight="1">
      <c r="A655" s="159"/>
      <c r="B655" s="179"/>
      <c r="C655" s="220" t="s">
        <v>912</v>
      </c>
      <c r="D655" s="567" t="str">
        <f t="shared" si="100"/>
        <v/>
      </c>
      <c r="E655" s="568"/>
      <c r="F655" s="569"/>
      <c r="G655" s="551" t="str">
        <f t="shared" si="101"/>
        <v/>
      </c>
      <c r="H655" s="551"/>
      <c r="I655" s="551"/>
      <c r="J655" s="551"/>
      <c r="K655" s="551"/>
      <c r="L655" s="551"/>
      <c r="M655" s="392"/>
      <c r="N655" s="392"/>
      <c r="O655" s="392"/>
      <c r="P655" s="392"/>
      <c r="Q655" s="392"/>
      <c r="R655" s="392"/>
      <c r="S655" s="392"/>
      <c r="T655" s="392"/>
      <c r="U655" s="392"/>
      <c r="V655" s="392"/>
      <c r="W655" s="392"/>
      <c r="X655" s="392"/>
      <c r="Y655" s="392"/>
      <c r="Z655" s="392"/>
      <c r="AA655" s="392"/>
      <c r="AB655" s="392"/>
      <c r="AC655" s="392"/>
      <c r="AD655" s="392"/>
      <c r="AE655" s="1"/>
      <c r="AG655"/>
      <c r="AH655">
        <f t="shared" si="102"/>
        <v>0</v>
      </c>
      <c r="AI655" s="339"/>
      <c r="AJ655" s="73">
        <f t="shared" si="103"/>
        <v>0</v>
      </c>
      <c r="AL655">
        <f t="shared" si="104"/>
        <v>0</v>
      </c>
      <c r="AN655" s="364" t="str">
        <f>IF($AC$504="","",IF(HLOOKUP($AC$504,Presentación!$AQ$3:$BV$574,Presentación!AP151)="","",HLOOKUP($AC$504,Presentación!$AQ$3:$BV$574,Presentación!AP151,0)))</f>
        <v/>
      </c>
      <c r="AO655" s="365" t="str">
        <f>IF($AC$504="","",IF(HLOOKUP($AC$504,Presentación!$BZ$3:$DE$574,Presentación!AP151,0)="","",HLOOKUP($AC$504,Presentación!$BZ$3:$DE$574,Presentación!AP151,0)))</f>
        <v/>
      </c>
    </row>
    <row r="656" spans="1:41" s="21" customFormat="1" ht="15" customHeight="1">
      <c r="A656" s="159"/>
      <c r="B656" s="179"/>
      <c r="C656" s="220" t="s">
        <v>913</v>
      </c>
      <c r="D656" s="567" t="str">
        <f t="shared" si="100"/>
        <v/>
      </c>
      <c r="E656" s="568"/>
      <c r="F656" s="569"/>
      <c r="G656" s="551" t="str">
        <f t="shared" si="101"/>
        <v/>
      </c>
      <c r="H656" s="551"/>
      <c r="I656" s="551"/>
      <c r="J656" s="551"/>
      <c r="K656" s="551"/>
      <c r="L656" s="551"/>
      <c r="M656" s="392"/>
      <c r="N656" s="392"/>
      <c r="O656" s="392"/>
      <c r="P656" s="392"/>
      <c r="Q656" s="392"/>
      <c r="R656" s="392"/>
      <c r="S656" s="392"/>
      <c r="T656" s="392"/>
      <c r="U656" s="392"/>
      <c r="V656" s="392"/>
      <c r="W656" s="392"/>
      <c r="X656" s="392"/>
      <c r="Y656" s="392"/>
      <c r="Z656" s="392"/>
      <c r="AA656" s="392"/>
      <c r="AB656" s="392"/>
      <c r="AC656" s="392"/>
      <c r="AD656" s="392"/>
      <c r="AE656" s="1"/>
      <c r="AG656"/>
      <c r="AH656">
        <f t="shared" si="102"/>
        <v>0</v>
      </c>
      <c r="AI656" s="339"/>
      <c r="AJ656" s="73">
        <f t="shared" si="103"/>
        <v>0</v>
      </c>
      <c r="AL656">
        <f t="shared" si="104"/>
        <v>0</v>
      </c>
      <c r="AN656" s="364" t="str">
        <f>IF($AC$504="","",IF(HLOOKUP($AC$504,Presentación!$AQ$3:$BV$574,Presentación!AP152)="","",HLOOKUP($AC$504,Presentación!$AQ$3:$BV$574,Presentación!AP152,0)))</f>
        <v/>
      </c>
      <c r="AO656" s="365" t="str">
        <f>IF($AC$504="","",IF(HLOOKUP($AC$504,Presentación!$BZ$3:$DE$574,Presentación!AP152,0)="","",HLOOKUP($AC$504,Presentación!$BZ$3:$DE$574,Presentación!AP152,0)))</f>
        <v/>
      </c>
    </row>
    <row r="657" spans="1:41" s="21" customFormat="1" ht="15" customHeight="1">
      <c r="A657" s="159"/>
      <c r="B657" s="179"/>
      <c r="C657" s="220" t="s">
        <v>914</v>
      </c>
      <c r="D657" s="567" t="str">
        <f t="shared" si="100"/>
        <v/>
      </c>
      <c r="E657" s="568"/>
      <c r="F657" s="569"/>
      <c r="G657" s="551" t="str">
        <f t="shared" si="101"/>
        <v/>
      </c>
      <c r="H657" s="551"/>
      <c r="I657" s="551"/>
      <c r="J657" s="551"/>
      <c r="K657" s="551"/>
      <c r="L657" s="551"/>
      <c r="M657" s="392"/>
      <c r="N657" s="392"/>
      <c r="O657" s="392"/>
      <c r="P657" s="392"/>
      <c r="Q657" s="392"/>
      <c r="R657" s="392"/>
      <c r="S657" s="392"/>
      <c r="T657" s="392"/>
      <c r="U657" s="392"/>
      <c r="V657" s="392"/>
      <c r="W657" s="392"/>
      <c r="X657" s="392"/>
      <c r="Y657" s="392"/>
      <c r="Z657" s="392"/>
      <c r="AA657" s="392"/>
      <c r="AB657" s="392"/>
      <c r="AC657" s="392"/>
      <c r="AD657" s="392"/>
      <c r="AE657" s="1"/>
      <c r="AG657"/>
      <c r="AH657">
        <f t="shared" si="102"/>
        <v>0</v>
      </c>
      <c r="AI657" s="339"/>
      <c r="AJ657" s="73">
        <f t="shared" si="103"/>
        <v>0</v>
      </c>
      <c r="AL657">
        <f t="shared" si="104"/>
        <v>0</v>
      </c>
      <c r="AN657" s="364" t="str">
        <f>IF($AC$504="","",IF(HLOOKUP($AC$504,Presentación!$AQ$3:$BV$574,Presentación!AP153)="","",HLOOKUP($AC$504,Presentación!$AQ$3:$BV$574,Presentación!AP153,0)))</f>
        <v/>
      </c>
      <c r="AO657" s="365" t="str">
        <f>IF($AC$504="","",IF(HLOOKUP($AC$504,Presentación!$BZ$3:$DE$574,Presentación!AP153,0)="","",HLOOKUP($AC$504,Presentación!$BZ$3:$DE$574,Presentación!AP153,0)))</f>
        <v/>
      </c>
    </row>
    <row r="658" spans="1:41" s="21" customFormat="1" ht="15" customHeight="1">
      <c r="A658" s="159"/>
      <c r="B658" s="179"/>
      <c r="C658" s="220" t="s">
        <v>915</v>
      </c>
      <c r="D658" s="567" t="str">
        <f t="shared" si="100"/>
        <v/>
      </c>
      <c r="E658" s="568"/>
      <c r="F658" s="569"/>
      <c r="G658" s="551" t="str">
        <f t="shared" si="101"/>
        <v/>
      </c>
      <c r="H658" s="551"/>
      <c r="I658" s="551"/>
      <c r="J658" s="551"/>
      <c r="K658" s="551"/>
      <c r="L658" s="551"/>
      <c r="M658" s="392"/>
      <c r="N658" s="392"/>
      <c r="O658" s="392"/>
      <c r="P658" s="392"/>
      <c r="Q658" s="392"/>
      <c r="R658" s="392"/>
      <c r="S658" s="392"/>
      <c r="T658" s="392"/>
      <c r="U658" s="392"/>
      <c r="V658" s="392"/>
      <c r="W658" s="392"/>
      <c r="X658" s="392"/>
      <c r="Y658" s="392"/>
      <c r="Z658" s="392"/>
      <c r="AA658" s="392"/>
      <c r="AB658" s="392"/>
      <c r="AC658" s="392"/>
      <c r="AD658" s="392"/>
      <c r="AE658" s="1"/>
      <c r="AG658"/>
      <c r="AH658">
        <f t="shared" si="102"/>
        <v>0</v>
      </c>
      <c r="AI658" s="339"/>
      <c r="AJ658" s="73">
        <f t="shared" si="103"/>
        <v>0</v>
      </c>
      <c r="AL658">
        <f t="shared" si="104"/>
        <v>0</v>
      </c>
      <c r="AN658" s="364" t="str">
        <f>IF($AC$504="","",IF(HLOOKUP($AC$504,Presentación!$AQ$3:$BV$574,Presentación!AP154)="","",HLOOKUP($AC$504,Presentación!$AQ$3:$BV$574,Presentación!AP154,0)))</f>
        <v/>
      </c>
      <c r="AO658" s="365" t="str">
        <f>IF($AC$504="","",IF(HLOOKUP($AC$504,Presentación!$BZ$3:$DE$574,Presentación!AP154,0)="","",HLOOKUP($AC$504,Presentación!$BZ$3:$DE$574,Presentación!AP154,0)))</f>
        <v/>
      </c>
    </row>
    <row r="659" spans="1:41" s="21" customFormat="1" ht="15" customHeight="1">
      <c r="A659" s="159"/>
      <c r="B659" s="179"/>
      <c r="C659" s="220" t="s">
        <v>916</v>
      </c>
      <c r="D659" s="567" t="str">
        <f t="shared" si="100"/>
        <v/>
      </c>
      <c r="E659" s="568"/>
      <c r="F659" s="569"/>
      <c r="G659" s="551" t="str">
        <f t="shared" si="101"/>
        <v/>
      </c>
      <c r="H659" s="551"/>
      <c r="I659" s="551"/>
      <c r="J659" s="551"/>
      <c r="K659" s="551"/>
      <c r="L659" s="551"/>
      <c r="M659" s="392"/>
      <c r="N659" s="392"/>
      <c r="O659" s="392"/>
      <c r="P659" s="392"/>
      <c r="Q659" s="392"/>
      <c r="R659" s="392"/>
      <c r="S659" s="392"/>
      <c r="T659" s="392"/>
      <c r="U659" s="392"/>
      <c r="V659" s="392"/>
      <c r="W659" s="392"/>
      <c r="X659" s="392"/>
      <c r="Y659" s="392"/>
      <c r="Z659" s="392"/>
      <c r="AA659" s="392"/>
      <c r="AB659" s="392"/>
      <c r="AC659" s="392"/>
      <c r="AD659" s="392"/>
      <c r="AE659" s="1"/>
      <c r="AG659"/>
      <c r="AH659">
        <f t="shared" si="102"/>
        <v>0</v>
      </c>
      <c r="AI659" s="339"/>
      <c r="AJ659" s="73">
        <f t="shared" si="103"/>
        <v>0</v>
      </c>
      <c r="AL659">
        <f t="shared" si="104"/>
        <v>0</v>
      </c>
      <c r="AN659" s="364" t="str">
        <f>IF($AC$504="","",IF(HLOOKUP($AC$504,Presentación!$AQ$3:$BV$574,Presentación!AP155)="","",HLOOKUP($AC$504,Presentación!$AQ$3:$BV$574,Presentación!AP155,0)))</f>
        <v/>
      </c>
      <c r="AO659" s="365" t="str">
        <f>IF($AC$504="","",IF(HLOOKUP($AC$504,Presentación!$BZ$3:$DE$574,Presentación!AP155,0)="","",HLOOKUP($AC$504,Presentación!$BZ$3:$DE$574,Presentación!AP155,0)))</f>
        <v/>
      </c>
    </row>
    <row r="660" spans="1:41" s="21" customFormat="1" ht="15" customHeight="1">
      <c r="A660" s="159"/>
      <c r="B660" s="179"/>
      <c r="C660" s="220" t="s">
        <v>917</v>
      </c>
      <c r="D660" s="567" t="str">
        <f t="shared" si="100"/>
        <v/>
      </c>
      <c r="E660" s="568"/>
      <c r="F660" s="569"/>
      <c r="G660" s="551" t="str">
        <f t="shared" si="101"/>
        <v/>
      </c>
      <c r="H660" s="551"/>
      <c r="I660" s="551"/>
      <c r="J660" s="551"/>
      <c r="K660" s="551"/>
      <c r="L660" s="551"/>
      <c r="M660" s="392"/>
      <c r="N660" s="392"/>
      <c r="O660" s="392"/>
      <c r="P660" s="392"/>
      <c r="Q660" s="392"/>
      <c r="R660" s="392"/>
      <c r="S660" s="392"/>
      <c r="T660" s="392"/>
      <c r="U660" s="392"/>
      <c r="V660" s="392"/>
      <c r="W660" s="392"/>
      <c r="X660" s="392"/>
      <c r="Y660" s="392"/>
      <c r="Z660" s="392"/>
      <c r="AA660" s="392"/>
      <c r="AB660" s="392"/>
      <c r="AC660" s="392"/>
      <c r="AD660" s="392"/>
      <c r="AE660" s="1"/>
      <c r="AG660"/>
      <c r="AH660">
        <f t="shared" si="102"/>
        <v>0</v>
      </c>
      <c r="AI660" s="339"/>
      <c r="AJ660" s="73">
        <f t="shared" si="103"/>
        <v>0</v>
      </c>
      <c r="AL660">
        <f t="shared" si="104"/>
        <v>0</v>
      </c>
      <c r="AN660" s="364" t="str">
        <f>IF($AC$504="","",IF(HLOOKUP($AC$504,Presentación!$AQ$3:$BV$574,Presentación!AP156)="","",HLOOKUP($AC$504,Presentación!$AQ$3:$BV$574,Presentación!AP156,0)))</f>
        <v/>
      </c>
      <c r="AO660" s="365" t="str">
        <f>IF($AC$504="","",IF(HLOOKUP($AC$504,Presentación!$BZ$3:$DE$574,Presentación!AP156,0)="","",HLOOKUP($AC$504,Presentación!$BZ$3:$DE$574,Presentación!AP156,0)))</f>
        <v/>
      </c>
    </row>
    <row r="661" spans="1:41" s="21" customFormat="1" ht="15" customHeight="1">
      <c r="A661" s="159"/>
      <c r="B661" s="179"/>
      <c r="C661" s="220" t="s">
        <v>918</v>
      </c>
      <c r="D661" s="567" t="str">
        <f t="shared" si="100"/>
        <v/>
      </c>
      <c r="E661" s="568"/>
      <c r="F661" s="569"/>
      <c r="G661" s="551" t="str">
        <f t="shared" si="101"/>
        <v/>
      </c>
      <c r="H661" s="551"/>
      <c r="I661" s="551"/>
      <c r="J661" s="551"/>
      <c r="K661" s="551"/>
      <c r="L661" s="551"/>
      <c r="M661" s="392"/>
      <c r="N661" s="392"/>
      <c r="O661" s="392"/>
      <c r="P661" s="392"/>
      <c r="Q661" s="392"/>
      <c r="R661" s="392"/>
      <c r="S661" s="392"/>
      <c r="T661" s="392"/>
      <c r="U661" s="392"/>
      <c r="V661" s="392"/>
      <c r="W661" s="392"/>
      <c r="X661" s="392"/>
      <c r="Y661" s="392"/>
      <c r="Z661" s="392"/>
      <c r="AA661" s="392"/>
      <c r="AB661" s="392"/>
      <c r="AC661" s="392"/>
      <c r="AD661" s="392"/>
      <c r="AE661" s="1"/>
      <c r="AG661"/>
      <c r="AH661">
        <f t="shared" si="102"/>
        <v>0</v>
      </c>
      <c r="AI661" s="339"/>
      <c r="AJ661" s="73">
        <f t="shared" si="103"/>
        <v>0</v>
      </c>
      <c r="AL661">
        <f t="shared" si="104"/>
        <v>0</v>
      </c>
      <c r="AN661" s="364" t="str">
        <f>IF($AC$504="","",IF(HLOOKUP($AC$504,Presentación!$AQ$3:$BV$574,Presentación!AP157)="","",HLOOKUP($AC$504,Presentación!$AQ$3:$BV$574,Presentación!AP157,0)))</f>
        <v/>
      </c>
      <c r="AO661" s="365" t="str">
        <f>IF($AC$504="","",IF(HLOOKUP($AC$504,Presentación!$BZ$3:$DE$574,Presentación!AP157,0)="","",HLOOKUP($AC$504,Presentación!$BZ$3:$DE$574,Presentación!AP157,0)))</f>
        <v/>
      </c>
    </row>
    <row r="662" spans="1:41" s="21" customFormat="1" ht="15" customHeight="1">
      <c r="A662" s="159"/>
      <c r="B662" s="179"/>
      <c r="C662" s="220" t="s">
        <v>919</v>
      </c>
      <c r="D662" s="567" t="str">
        <f t="shared" si="100"/>
        <v/>
      </c>
      <c r="E662" s="568"/>
      <c r="F662" s="569"/>
      <c r="G662" s="551" t="str">
        <f t="shared" si="101"/>
        <v/>
      </c>
      <c r="H662" s="551"/>
      <c r="I662" s="551"/>
      <c r="J662" s="551"/>
      <c r="K662" s="551"/>
      <c r="L662" s="551"/>
      <c r="M662" s="392"/>
      <c r="N662" s="392"/>
      <c r="O662" s="392"/>
      <c r="P662" s="392"/>
      <c r="Q662" s="392"/>
      <c r="R662" s="392"/>
      <c r="S662" s="392"/>
      <c r="T662" s="392"/>
      <c r="U662" s="392"/>
      <c r="V662" s="392"/>
      <c r="W662" s="392"/>
      <c r="X662" s="392"/>
      <c r="Y662" s="392"/>
      <c r="Z662" s="392"/>
      <c r="AA662" s="392"/>
      <c r="AB662" s="392"/>
      <c r="AC662" s="392"/>
      <c r="AD662" s="392"/>
      <c r="AE662" s="1"/>
      <c r="AG662"/>
      <c r="AH662">
        <f t="shared" si="102"/>
        <v>0</v>
      </c>
      <c r="AI662" s="339"/>
      <c r="AJ662" s="73">
        <f t="shared" si="103"/>
        <v>0</v>
      </c>
      <c r="AL662">
        <f t="shared" si="104"/>
        <v>0</v>
      </c>
      <c r="AN662" s="364" t="str">
        <f>IF($AC$504="","",IF(HLOOKUP($AC$504,Presentación!$AQ$3:$BV$574,Presentación!AP158)="","",HLOOKUP($AC$504,Presentación!$AQ$3:$BV$574,Presentación!AP158,0)))</f>
        <v/>
      </c>
      <c r="AO662" s="365" t="str">
        <f>IF($AC$504="","",IF(HLOOKUP($AC$504,Presentación!$BZ$3:$DE$574,Presentación!AP158,0)="","",HLOOKUP($AC$504,Presentación!$BZ$3:$DE$574,Presentación!AP158,0)))</f>
        <v/>
      </c>
    </row>
    <row r="663" spans="1:41" s="21" customFormat="1" ht="15" customHeight="1">
      <c r="A663" s="159"/>
      <c r="B663" s="179"/>
      <c r="C663" s="220" t="s">
        <v>920</v>
      </c>
      <c r="D663" s="567" t="str">
        <f t="shared" si="100"/>
        <v/>
      </c>
      <c r="E663" s="568"/>
      <c r="F663" s="569"/>
      <c r="G663" s="551" t="str">
        <f t="shared" si="101"/>
        <v/>
      </c>
      <c r="H663" s="551"/>
      <c r="I663" s="551"/>
      <c r="J663" s="551"/>
      <c r="K663" s="551"/>
      <c r="L663" s="551"/>
      <c r="M663" s="392"/>
      <c r="N663" s="392"/>
      <c r="O663" s="392"/>
      <c r="P663" s="392"/>
      <c r="Q663" s="392"/>
      <c r="R663" s="392"/>
      <c r="S663" s="392"/>
      <c r="T663" s="392"/>
      <c r="U663" s="392"/>
      <c r="V663" s="392"/>
      <c r="W663" s="392"/>
      <c r="X663" s="392"/>
      <c r="Y663" s="392"/>
      <c r="Z663" s="392"/>
      <c r="AA663" s="392"/>
      <c r="AB663" s="392"/>
      <c r="AC663" s="392"/>
      <c r="AD663" s="392"/>
      <c r="AE663" s="1"/>
      <c r="AG663"/>
      <c r="AH663">
        <f t="shared" si="102"/>
        <v>0</v>
      </c>
      <c r="AI663" s="339"/>
      <c r="AJ663" s="73">
        <f t="shared" si="103"/>
        <v>0</v>
      </c>
      <c r="AL663">
        <f t="shared" si="104"/>
        <v>0</v>
      </c>
      <c r="AN663" s="364" t="str">
        <f>IF($AC$504="","",IF(HLOOKUP($AC$504,Presentación!$AQ$3:$BV$574,Presentación!AP159)="","",HLOOKUP($AC$504,Presentación!$AQ$3:$BV$574,Presentación!AP159,0)))</f>
        <v/>
      </c>
      <c r="AO663" s="365" t="str">
        <f>IF($AC$504="","",IF(HLOOKUP($AC$504,Presentación!$BZ$3:$DE$574,Presentación!AP159,0)="","",HLOOKUP($AC$504,Presentación!$BZ$3:$DE$574,Presentación!AP159,0)))</f>
        <v/>
      </c>
    </row>
    <row r="664" spans="1:41" s="21" customFormat="1" ht="15" customHeight="1">
      <c r="A664" s="159"/>
      <c r="B664" s="179"/>
      <c r="C664" s="220" t="s">
        <v>921</v>
      </c>
      <c r="D664" s="567" t="str">
        <f t="shared" si="100"/>
        <v/>
      </c>
      <c r="E664" s="568"/>
      <c r="F664" s="569"/>
      <c r="G664" s="551" t="str">
        <f t="shared" si="101"/>
        <v/>
      </c>
      <c r="H664" s="551"/>
      <c r="I664" s="551"/>
      <c r="J664" s="551"/>
      <c r="K664" s="551"/>
      <c r="L664" s="551"/>
      <c r="M664" s="392"/>
      <c r="N664" s="392"/>
      <c r="O664" s="392"/>
      <c r="P664" s="392"/>
      <c r="Q664" s="392"/>
      <c r="R664" s="392"/>
      <c r="S664" s="392"/>
      <c r="T664" s="392"/>
      <c r="U664" s="392"/>
      <c r="V664" s="392"/>
      <c r="W664" s="392"/>
      <c r="X664" s="392"/>
      <c r="Y664" s="392"/>
      <c r="Z664" s="392"/>
      <c r="AA664" s="392"/>
      <c r="AB664" s="392"/>
      <c r="AC664" s="392"/>
      <c r="AD664" s="392"/>
      <c r="AE664" s="1"/>
      <c r="AG664"/>
      <c r="AH664">
        <f t="shared" si="102"/>
        <v>0</v>
      </c>
      <c r="AI664" s="339"/>
      <c r="AJ664" s="73">
        <f t="shared" si="103"/>
        <v>0</v>
      </c>
      <c r="AL664">
        <f t="shared" si="104"/>
        <v>0</v>
      </c>
      <c r="AN664" s="364" t="str">
        <f>IF($AC$504="","",IF(HLOOKUP($AC$504,Presentación!$AQ$3:$BV$574,Presentación!AP160)="","",HLOOKUP($AC$504,Presentación!$AQ$3:$BV$574,Presentación!AP160,0)))</f>
        <v/>
      </c>
      <c r="AO664" s="365" t="str">
        <f>IF($AC$504="","",IF(HLOOKUP($AC$504,Presentación!$BZ$3:$DE$574,Presentación!AP160,0)="","",HLOOKUP($AC$504,Presentación!$BZ$3:$DE$574,Presentación!AP160,0)))</f>
        <v/>
      </c>
    </row>
    <row r="665" spans="1:41" s="21" customFormat="1" ht="15" customHeight="1">
      <c r="A665" s="159"/>
      <c r="B665" s="179"/>
      <c r="C665" s="220" t="s">
        <v>922</v>
      </c>
      <c r="D665" s="567" t="str">
        <f t="shared" si="100"/>
        <v/>
      </c>
      <c r="E665" s="568"/>
      <c r="F665" s="569"/>
      <c r="G665" s="551" t="str">
        <f t="shared" si="101"/>
        <v/>
      </c>
      <c r="H665" s="551"/>
      <c r="I665" s="551"/>
      <c r="J665" s="551"/>
      <c r="K665" s="551"/>
      <c r="L665" s="551"/>
      <c r="M665" s="392"/>
      <c r="N665" s="392"/>
      <c r="O665" s="392"/>
      <c r="P665" s="392"/>
      <c r="Q665" s="392"/>
      <c r="R665" s="392"/>
      <c r="S665" s="392"/>
      <c r="T665" s="392"/>
      <c r="U665" s="392"/>
      <c r="V665" s="392"/>
      <c r="W665" s="392"/>
      <c r="X665" s="392"/>
      <c r="Y665" s="392"/>
      <c r="Z665" s="392"/>
      <c r="AA665" s="392"/>
      <c r="AB665" s="392"/>
      <c r="AC665" s="392"/>
      <c r="AD665" s="392"/>
      <c r="AE665" s="1"/>
      <c r="AG665"/>
      <c r="AH665">
        <f t="shared" si="102"/>
        <v>0</v>
      </c>
      <c r="AI665" s="339"/>
      <c r="AJ665" s="73">
        <f t="shared" si="103"/>
        <v>0</v>
      </c>
      <c r="AL665">
        <f t="shared" si="104"/>
        <v>0</v>
      </c>
      <c r="AN665" s="364" t="str">
        <f>IF($AC$504="","",IF(HLOOKUP($AC$504,Presentación!$AQ$3:$BV$574,Presentación!AP161)="","",HLOOKUP($AC$504,Presentación!$AQ$3:$BV$574,Presentación!AP161,0)))</f>
        <v/>
      </c>
      <c r="AO665" s="365" t="str">
        <f>IF($AC$504="","",IF(HLOOKUP($AC$504,Presentación!$BZ$3:$DE$574,Presentación!AP161,0)="","",HLOOKUP($AC$504,Presentación!$BZ$3:$DE$574,Presentación!AP161,0)))</f>
        <v/>
      </c>
    </row>
    <row r="666" spans="1:41" s="21" customFormat="1" ht="15" customHeight="1">
      <c r="A666" s="159"/>
      <c r="B666" s="179"/>
      <c r="C666" s="220" t="s">
        <v>923</v>
      </c>
      <c r="D666" s="567" t="str">
        <f t="shared" si="100"/>
        <v/>
      </c>
      <c r="E666" s="568"/>
      <c r="F666" s="569"/>
      <c r="G666" s="551" t="str">
        <f t="shared" si="101"/>
        <v/>
      </c>
      <c r="H666" s="551"/>
      <c r="I666" s="551"/>
      <c r="J666" s="551"/>
      <c r="K666" s="551"/>
      <c r="L666" s="551"/>
      <c r="M666" s="392"/>
      <c r="N666" s="392"/>
      <c r="O666" s="392"/>
      <c r="P666" s="392"/>
      <c r="Q666" s="392"/>
      <c r="R666" s="392"/>
      <c r="S666" s="392"/>
      <c r="T666" s="392"/>
      <c r="U666" s="392"/>
      <c r="V666" s="392"/>
      <c r="W666" s="392"/>
      <c r="X666" s="392"/>
      <c r="Y666" s="392"/>
      <c r="Z666" s="392"/>
      <c r="AA666" s="392"/>
      <c r="AB666" s="392"/>
      <c r="AC666" s="392"/>
      <c r="AD666" s="392"/>
      <c r="AE666" s="1"/>
      <c r="AG666"/>
      <c r="AH666">
        <f t="shared" si="102"/>
        <v>0</v>
      </c>
      <c r="AI666" s="339"/>
      <c r="AJ666" s="73">
        <f t="shared" si="103"/>
        <v>0</v>
      </c>
      <c r="AL666">
        <f t="shared" si="104"/>
        <v>0</v>
      </c>
      <c r="AN666" s="364" t="str">
        <f>IF($AC$504="","",IF(HLOOKUP($AC$504,Presentación!$AQ$3:$BV$574,Presentación!AP162)="","",HLOOKUP($AC$504,Presentación!$AQ$3:$BV$574,Presentación!AP162,0)))</f>
        <v/>
      </c>
      <c r="AO666" s="365" t="str">
        <f>IF($AC$504="","",IF(HLOOKUP($AC$504,Presentación!$BZ$3:$DE$574,Presentación!AP162,0)="","",HLOOKUP($AC$504,Presentación!$BZ$3:$DE$574,Presentación!AP162,0)))</f>
        <v/>
      </c>
    </row>
    <row r="667" spans="1:41" s="21" customFormat="1" ht="15" customHeight="1">
      <c r="A667" s="159"/>
      <c r="B667" s="179"/>
      <c r="C667" s="220" t="s">
        <v>924</v>
      </c>
      <c r="D667" s="567" t="str">
        <f t="shared" si="100"/>
        <v/>
      </c>
      <c r="E667" s="568"/>
      <c r="F667" s="569"/>
      <c r="G667" s="551" t="str">
        <f t="shared" si="101"/>
        <v/>
      </c>
      <c r="H667" s="551"/>
      <c r="I667" s="551"/>
      <c r="J667" s="551"/>
      <c r="K667" s="551"/>
      <c r="L667" s="551"/>
      <c r="M667" s="392"/>
      <c r="N667" s="392"/>
      <c r="O667" s="392"/>
      <c r="P667" s="392"/>
      <c r="Q667" s="392"/>
      <c r="R667" s="392"/>
      <c r="S667" s="392"/>
      <c r="T667" s="392"/>
      <c r="U667" s="392"/>
      <c r="V667" s="392"/>
      <c r="W667" s="392"/>
      <c r="X667" s="392"/>
      <c r="Y667" s="392"/>
      <c r="Z667" s="392"/>
      <c r="AA667" s="392"/>
      <c r="AB667" s="392"/>
      <c r="AC667" s="392"/>
      <c r="AD667" s="392"/>
      <c r="AE667" s="1"/>
      <c r="AG667"/>
      <c r="AH667">
        <f t="shared" si="102"/>
        <v>0</v>
      </c>
      <c r="AI667" s="339"/>
      <c r="AJ667" s="73">
        <f t="shared" si="103"/>
        <v>0</v>
      </c>
      <c r="AL667">
        <f t="shared" si="104"/>
        <v>0</v>
      </c>
      <c r="AN667" s="364" t="str">
        <f>IF($AC$504="","",IF(HLOOKUP($AC$504,Presentación!$AQ$3:$BV$574,Presentación!AP163)="","",HLOOKUP($AC$504,Presentación!$AQ$3:$BV$574,Presentación!AP163,0)))</f>
        <v/>
      </c>
      <c r="AO667" s="365" t="str">
        <f>IF($AC$504="","",IF(HLOOKUP($AC$504,Presentación!$BZ$3:$DE$574,Presentación!AP163,0)="","",HLOOKUP($AC$504,Presentación!$BZ$3:$DE$574,Presentación!AP163,0)))</f>
        <v/>
      </c>
    </row>
    <row r="668" spans="1:41" s="21" customFormat="1" ht="15" customHeight="1">
      <c r="A668" s="159"/>
      <c r="B668" s="179"/>
      <c r="C668" s="220" t="s">
        <v>925</v>
      </c>
      <c r="D668" s="567" t="str">
        <f t="shared" si="100"/>
        <v/>
      </c>
      <c r="E668" s="568"/>
      <c r="F668" s="569"/>
      <c r="G668" s="551" t="str">
        <f t="shared" si="101"/>
        <v/>
      </c>
      <c r="H668" s="551"/>
      <c r="I668" s="551"/>
      <c r="J668" s="551"/>
      <c r="K668" s="551"/>
      <c r="L668" s="551"/>
      <c r="M668" s="392"/>
      <c r="N668" s="392"/>
      <c r="O668" s="392"/>
      <c r="P668" s="392"/>
      <c r="Q668" s="392"/>
      <c r="R668" s="392"/>
      <c r="S668" s="392"/>
      <c r="T668" s="392"/>
      <c r="U668" s="392"/>
      <c r="V668" s="392"/>
      <c r="W668" s="392"/>
      <c r="X668" s="392"/>
      <c r="Y668" s="392"/>
      <c r="Z668" s="392"/>
      <c r="AA668" s="392"/>
      <c r="AB668" s="392"/>
      <c r="AC668" s="392"/>
      <c r="AD668" s="392"/>
      <c r="AE668" s="1"/>
      <c r="AG668"/>
      <c r="AH668">
        <f t="shared" si="102"/>
        <v>0</v>
      </c>
      <c r="AI668" s="339"/>
      <c r="AJ668" s="73">
        <f t="shared" si="103"/>
        <v>0</v>
      </c>
      <c r="AL668">
        <f t="shared" si="104"/>
        <v>0</v>
      </c>
      <c r="AN668" s="364" t="str">
        <f>IF($AC$504="","",IF(HLOOKUP($AC$504,Presentación!$AQ$3:$BV$574,Presentación!AP164)="","",HLOOKUP($AC$504,Presentación!$AQ$3:$BV$574,Presentación!AP164,0)))</f>
        <v/>
      </c>
      <c r="AO668" s="365" t="str">
        <f>IF($AC$504="","",IF(HLOOKUP($AC$504,Presentación!$BZ$3:$DE$574,Presentación!AP164,0)="","",HLOOKUP($AC$504,Presentación!$BZ$3:$DE$574,Presentación!AP164,0)))</f>
        <v/>
      </c>
    </row>
    <row r="669" spans="1:41" s="21" customFormat="1" ht="15" customHeight="1">
      <c r="A669" s="159"/>
      <c r="B669" s="179"/>
      <c r="C669" s="220" t="s">
        <v>926</v>
      </c>
      <c r="D669" s="567" t="str">
        <f t="shared" si="100"/>
        <v/>
      </c>
      <c r="E669" s="568"/>
      <c r="F669" s="569"/>
      <c r="G669" s="551" t="str">
        <f t="shared" si="101"/>
        <v/>
      </c>
      <c r="H669" s="551"/>
      <c r="I669" s="551"/>
      <c r="J669" s="551"/>
      <c r="K669" s="551"/>
      <c r="L669" s="551"/>
      <c r="M669" s="392"/>
      <c r="N669" s="392"/>
      <c r="O669" s="392"/>
      <c r="P669" s="392"/>
      <c r="Q669" s="392"/>
      <c r="R669" s="392"/>
      <c r="S669" s="392"/>
      <c r="T669" s="392"/>
      <c r="U669" s="392"/>
      <c r="V669" s="392"/>
      <c r="W669" s="392"/>
      <c r="X669" s="392"/>
      <c r="Y669" s="392"/>
      <c r="Z669" s="392"/>
      <c r="AA669" s="392"/>
      <c r="AB669" s="392"/>
      <c r="AC669" s="392"/>
      <c r="AD669" s="392"/>
      <c r="AE669" s="1"/>
      <c r="AG669"/>
      <c r="AH669">
        <f t="shared" si="102"/>
        <v>0</v>
      </c>
      <c r="AI669" s="339"/>
      <c r="AJ669" s="73">
        <f t="shared" si="103"/>
        <v>0</v>
      </c>
      <c r="AL669">
        <f t="shared" si="104"/>
        <v>0</v>
      </c>
      <c r="AN669" s="364" t="str">
        <f>IF($AC$504="","",IF(HLOOKUP($AC$504,Presentación!$AQ$3:$BV$574,Presentación!AP165)="","",HLOOKUP($AC$504,Presentación!$AQ$3:$BV$574,Presentación!AP165,0)))</f>
        <v/>
      </c>
      <c r="AO669" s="365" t="str">
        <f>IF($AC$504="","",IF(HLOOKUP($AC$504,Presentación!$BZ$3:$DE$574,Presentación!AP165,0)="","",HLOOKUP($AC$504,Presentación!$BZ$3:$DE$574,Presentación!AP165,0)))</f>
        <v/>
      </c>
    </row>
    <row r="670" spans="1:41" s="21" customFormat="1" ht="15" customHeight="1">
      <c r="A670" s="159"/>
      <c r="B670" s="179"/>
      <c r="C670" s="220" t="s">
        <v>927</v>
      </c>
      <c r="D670" s="567" t="str">
        <f t="shared" si="100"/>
        <v/>
      </c>
      <c r="E670" s="568"/>
      <c r="F670" s="569"/>
      <c r="G670" s="551" t="str">
        <f t="shared" si="101"/>
        <v/>
      </c>
      <c r="H670" s="551"/>
      <c r="I670" s="551"/>
      <c r="J670" s="551"/>
      <c r="K670" s="551"/>
      <c r="L670" s="551"/>
      <c r="M670" s="392"/>
      <c r="N670" s="392"/>
      <c r="O670" s="392"/>
      <c r="P670" s="392"/>
      <c r="Q670" s="392"/>
      <c r="R670" s="392"/>
      <c r="S670" s="392"/>
      <c r="T670" s="392"/>
      <c r="U670" s="392"/>
      <c r="V670" s="392"/>
      <c r="W670" s="392"/>
      <c r="X670" s="392"/>
      <c r="Y670" s="392"/>
      <c r="Z670" s="392"/>
      <c r="AA670" s="392"/>
      <c r="AB670" s="392"/>
      <c r="AC670" s="392"/>
      <c r="AD670" s="392"/>
      <c r="AE670" s="1"/>
      <c r="AG670"/>
      <c r="AH670">
        <f t="shared" si="102"/>
        <v>0</v>
      </c>
      <c r="AI670" s="339"/>
      <c r="AJ670" s="73">
        <f t="shared" si="103"/>
        <v>0</v>
      </c>
      <c r="AL670">
        <f t="shared" si="104"/>
        <v>0</v>
      </c>
      <c r="AN670" s="364" t="str">
        <f>IF($AC$504="","",IF(HLOOKUP($AC$504,Presentación!$AQ$3:$BV$574,Presentación!AP166)="","",HLOOKUP($AC$504,Presentación!$AQ$3:$BV$574,Presentación!AP166,0)))</f>
        <v/>
      </c>
      <c r="AO670" s="365" t="str">
        <f>IF($AC$504="","",IF(HLOOKUP($AC$504,Presentación!$BZ$3:$DE$574,Presentación!AP166,0)="","",HLOOKUP($AC$504,Presentación!$BZ$3:$DE$574,Presentación!AP166,0)))</f>
        <v/>
      </c>
    </row>
    <row r="671" spans="1:41" s="21" customFormat="1" ht="15" customHeight="1">
      <c r="A671" s="159"/>
      <c r="B671" s="179"/>
      <c r="C671" s="220" t="s">
        <v>928</v>
      </c>
      <c r="D671" s="567" t="str">
        <f t="shared" si="100"/>
        <v/>
      </c>
      <c r="E671" s="568"/>
      <c r="F671" s="569"/>
      <c r="G671" s="551" t="str">
        <f t="shared" si="101"/>
        <v/>
      </c>
      <c r="H671" s="551"/>
      <c r="I671" s="551"/>
      <c r="J671" s="551"/>
      <c r="K671" s="551"/>
      <c r="L671" s="551"/>
      <c r="M671" s="392"/>
      <c r="N671" s="392"/>
      <c r="O671" s="392"/>
      <c r="P671" s="392"/>
      <c r="Q671" s="392"/>
      <c r="R671" s="392"/>
      <c r="S671" s="392"/>
      <c r="T671" s="392"/>
      <c r="U671" s="392"/>
      <c r="V671" s="392"/>
      <c r="W671" s="392"/>
      <c r="X671" s="392"/>
      <c r="Y671" s="392"/>
      <c r="Z671" s="392"/>
      <c r="AA671" s="392"/>
      <c r="AB671" s="392"/>
      <c r="AC671" s="392"/>
      <c r="AD671" s="392"/>
      <c r="AE671" s="1"/>
      <c r="AG671"/>
      <c r="AH671">
        <f t="shared" si="102"/>
        <v>0</v>
      </c>
      <c r="AI671" s="339"/>
      <c r="AJ671" s="73">
        <f t="shared" si="103"/>
        <v>0</v>
      </c>
      <c r="AL671">
        <f t="shared" si="104"/>
        <v>0</v>
      </c>
      <c r="AN671" s="364" t="str">
        <f>IF($AC$504="","",IF(HLOOKUP($AC$504,Presentación!$AQ$3:$BV$574,Presentación!AP167)="","",HLOOKUP($AC$504,Presentación!$AQ$3:$BV$574,Presentación!AP167,0)))</f>
        <v/>
      </c>
      <c r="AO671" s="365" t="str">
        <f>IF($AC$504="","",IF(HLOOKUP($AC$504,Presentación!$BZ$3:$DE$574,Presentación!AP167,0)="","",HLOOKUP($AC$504,Presentación!$BZ$3:$DE$574,Presentación!AP167,0)))</f>
        <v/>
      </c>
    </row>
    <row r="672" spans="1:41" s="21" customFormat="1" ht="15" customHeight="1">
      <c r="A672" s="159"/>
      <c r="B672" s="179"/>
      <c r="C672" s="220" t="s">
        <v>929</v>
      </c>
      <c r="D672" s="567" t="str">
        <f t="shared" si="100"/>
        <v/>
      </c>
      <c r="E672" s="568"/>
      <c r="F672" s="569"/>
      <c r="G672" s="551" t="str">
        <f t="shared" si="101"/>
        <v/>
      </c>
      <c r="H672" s="551"/>
      <c r="I672" s="551"/>
      <c r="J672" s="551"/>
      <c r="K672" s="551"/>
      <c r="L672" s="551"/>
      <c r="M672" s="392"/>
      <c r="N672" s="392"/>
      <c r="O672" s="392"/>
      <c r="P672" s="392"/>
      <c r="Q672" s="392"/>
      <c r="R672" s="392"/>
      <c r="S672" s="392"/>
      <c r="T672" s="392"/>
      <c r="U672" s="392"/>
      <c r="V672" s="392"/>
      <c r="W672" s="392"/>
      <c r="X672" s="392"/>
      <c r="Y672" s="392"/>
      <c r="Z672" s="392"/>
      <c r="AA672" s="392"/>
      <c r="AB672" s="392"/>
      <c r="AC672" s="392"/>
      <c r="AD672" s="392"/>
      <c r="AE672" s="1"/>
      <c r="AG672"/>
      <c r="AH672">
        <f t="shared" si="102"/>
        <v>0</v>
      </c>
      <c r="AI672" s="339"/>
      <c r="AJ672" s="73">
        <f t="shared" si="103"/>
        <v>0</v>
      </c>
      <c r="AL672">
        <f t="shared" si="104"/>
        <v>0</v>
      </c>
      <c r="AN672" s="364" t="str">
        <f>IF($AC$504="","",IF(HLOOKUP($AC$504,Presentación!$AQ$3:$BV$574,Presentación!AP168)="","",HLOOKUP($AC$504,Presentación!$AQ$3:$BV$574,Presentación!AP168,0)))</f>
        <v/>
      </c>
      <c r="AO672" s="365" t="str">
        <f>IF($AC$504="","",IF(HLOOKUP($AC$504,Presentación!$BZ$3:$DE$574,Presentación!AP168,0)="","",HLOOKUP($AC$504,Presentación!$BZ$3:$DE$574,Presentación!AP168,0)))</f>
        <v/>
      </c>
    </row>
    <row r="673" spans="1:41" s="21" customFormat="1" ht="15" customHeight="1">
      <c r="A673" s="159"/>
      <c r="B673" s="179"/>
      <c r="C673" s="220" t="s">
        <v>930</v>
      </c>
      <c r="D673" s="567" t="str">
        <f t="shared" si="100"/>
        <v/>
      </c>
      <c r="E673" s="568"/>
      <c r="F673" s="569"/>
      <c r="G673" s="551" t="str">
        <f t="shared" si="101"/>
        <v/>
      </c>
      <c r="H673" s="551"/>
      <c r="I673" s="551"/>
      <c r="J673" s="551"/>
      <c r="K673" s="551"/>
      <c r="L673" s="551"/>
      <c r="M673" s="392"/>
      <c r="N673" s="392"/>
      <c r="O673" s="392"/>
      <c r="P673" s="392"/>
      <c r="Q673" s="392"/>
      <c r="R673" s="392"/>
      <c r="S673" s="392"/>
      <c r="T673" s="392"/>
      <c r="U673" s="392"/>
      <c r="V673" s="392"/>
      <c r="W673" s="392"/>
      <c r="X673" s="392"/>
      <c r="Y673" s="392"/>
      <c r="Z673" s="392"/>
      <c r="AA673" s="392"/>
      <c r="AB673" s="392"/>
      <c r="AC673" s="392"/>
      <c r="AD673" s="392"/>
      <c r="AE673" s="1"/>
      <c r="AG673"/>
      <c r="AH673">
        <f t="shared" si="102"/>
        <v>0</v>
      </c>
      <c r="AI673" s="339"/>
      <c r="AJ673" s="73">
        <f t="shared" si="103"/>
        <v>0</v>
      </c>
      <c r="AL673">
        <f t="shared" si="104"/>
        <v>0</v>
      </c>
      <c r="AN673" s="364" t="str">
        <f>IF($AC$504="","",IF(HLOOKUP($AC$504,Presentación!$AQ$3:$BV$574,Presentación!AP169)="","",HLOOKUP($AC$504,Presentación!$AQ$3:$BV$574,Presentación!AP169,0)))</f>
        <v/>
      </c>
      <c r="AO673" s="365" t="str">
        <f>IF($AC$504="","",IF(HLOOKUP($AC$504,Presentación!$BZ$3:$DE$574,Presentación!AP169,0)="","",HLOOKUP($AC$504,Presentación!$BZ$3:$DE$574,Presentación!AP169,0)))</f>
        <v/>
      </c>
    </row>
    <row r="674" spans="1:41" s="21" customFormat="1" ht="15" customHeight="1">
      <c r="A674" s="159"/>
      <c r="B674" s="179"/>
      <c r="C674" s="220" t="s">
        <v>931</v>
      </c>
      <c r="D674" s="567" t="str">
        <f t="shared" si="100"/>
        <v/>
      </c>
      <c r="E674" s="568"/>
      <c r="F674" s="569"/>
      <c r="G674" s="551" t="str">
        <f t="shared" si="101"/>
        <v/>
      </c>
      <c r="H674" s="551"/>
      <c r="I674" s="551"/>
      <c r="J674" s="551"/>
      <c r="K674" s="551"/>
      <c r="L674" s="551"/>
      <c r="M674" s="392"/>
      <c r="N674" s="392"/>
      <c r="O674" s="392"/>
      <c r="P674" s="392"/>
      <c r="Q674" s="392"/>
      <c r="R674" s="392"/>
      <c r="S674" s="392"/>
      <c r="T674" s="392"/>
      <c r="U674" s="392"/>
      <c r="V674" s="392"/>
      <c r="W674" s="392"/>
      <c r="X674" s="392"/>
      <c r="Y674" s="392"/>
      <c r="Z674" s="392"/>
      <c r="AA674" s="392"/>
      <c r="AB674" s="392"/>
      <c r="AC674" s="392"/>
      <c r="AD674" s="392"/>
      <c r="AE674" s="1"/>
      <c r="AG674"/>
      <c r="AH674">
        <f t="shared" si="102"/>
        <v>0</v>
      </c>
      <c r="AI674" s="339"/>
      <c r="AJ674" s="73">
        <f t="shared" si="103"/>
        <v>0</v>
      </c>
      <c r="AL674">
        <f t="shared" si="104"/>
        <v>0</v>
      </c>
      <c r="AN674" s="364" t="str">
        <f>IF($AC$504="","",IF(HLOOKUP($AC$504,Presentación!$AQ$3:$BV$574,Presentación!AP170)="","",HLOOKUP($AC$504,Presentación!$AQ$3:$BV$574,Presentación!AP170,0)))</f>
        <v/>
      </c>
      <c r="AO674" s="365" t="str">
        <f>IF($AC$504="","",IF(HLOOKUP($AC$504,Presentación!$BZ$3:$DE$574,Presentación!AP170,0)="","",HLOOKUP($AC$504,Presentación!$BZ$3:$DE$574,Presentación!AP170,0)))</f>
        <v/>
      </c>
    </row>
    <row r="675" spans="1:41" s="21" customFormat="1" ht="15" customHeight="1">
      <c r="A675" s="159"/>
      <c r="B675" s="179"/>
      <c r="C675" s="220" t="s">
        <v>932</v>
      </c>
      <c r="D675" s="567" t="str">
        <f t="shared" si="100"/>
        <v/>
      </c>
      <c r="E675" s="568"/>
      <c r="F675" s="569"/>
      <c r="G675" s="551" t="str">
        <f t="shared" si="101"/>
        <v/>
      </c>
      <c r="H675" s="551"/>
      <c r="I675" s="551"/>
      <c r="J675" s="551"/>
      <c r="K675" s="551"/>
      <c r="L675" s="551"/>
      <c r="M675" s="392"/>
      <c r="N675" s="392"/>
      <c r="O675" s="392"/>
      <c r="P675" s="392"/>
      <c r="Q675" s="392"/>
      <c r="R675" s="392"/>
      <c r="S675" s="392"/>
      <c r="T675" s="392"/>
      <c r="U675" s="392"/>
      <c r="V675" s="392"/>
      <c r="W675" s="392"/>
      <c r="X675" s="392"/>
      <c r="Y675" s="392"/>
      <c r="Z675" s="392"/>
      <c r="AA675" s="392"/>
      <c r="AB675" s="392"/>
      <c r="AC675" s="392"/>
      <c r="AD675" s="392"/>
      <c r="AE675" s="1"/>
      <c r="AG675"/>
      <c r="AH675">
        <f t="shared" si="102"/>
        <v>0</v>
      </c>
      <c r="AI675" s="339"/>
      <c r="AJ675" s="73">
        <f t="shared" si="103"/>
        <v>0</v>
      </c>
      <c r="AL675">
        <f t="shared" si="104"/>
        <v>0</v>
      </c>
      <c r="AN675" s="364" t="str">
        <f>IF($AC$504="","",IF(HLOOKUP($AC$504,Presentación!$AQ$3:$BV$574,Presentación!AP171)="","",HLOOKUP($AC$504,Presentación!$AQ$3:$BV$574,Presentación!AP171,0)))</f>
        <v/>
      </c>
      <c r="AO675" s="365" t="str">
        <f>IF($AC$504="","",IF(HLOOKUP($AC$504,Presentación!$BZ$3:$DE$574,Presentación!AP171,0)="","",HLOOKUP($AC$504,Presentación!$BZ$3:$DE$574,Presentación!AP171,0)))</f>
        <v/>
      </c>
    </row>
    <row r="676" spans="1:41" s="21" customFormat="1" ht="15" customHeight="1">
      <c r="A676" s="159"/>
      <c r="B676" s="179"/>
      <c r="C676" s="220" t="s">
        <v>933</v>
      </c>
      <c r="D676" s="567" t="str">
        <f t="shared" si="100"/>
        <v/>
      </c>
      <c r="E676" s="568"/>
      <c r="F676" s="569"/>
      <c r="G676" s="551" t="str">
        <f t="shared" si="101"/>
        <v/>
      </c>
      <c r="H676" s="551"/>
      <c r="I676" s="551"/>
      <c r="J676" s="551"/>
      <c r="K676" s="551"/>
      <c r="L676" s="551"/>
      <c r="M676" s="392"/>
      <c r="N676" s="392"/>
      <c r="O676" s="392"/>
      <c r="P676" s="392"/>
      <c r="Q676" s="392"/>
      <c r="R676" s="392"/>
      <c r="S676" s="392"/>
      <c r="T676" s="392"/>
      <c r="U676" s="392"/>
      <c r="V676" s="392"/>
      <c r="W676" s="392"/>
      <c r="X676" s="392"/>
      <c r="Y676" s="392"/>
      <c r="Z676" s="392"/>
      <c r="AA676" s="392"/>
      <c r="AB676" s="392"/>
      <c r="AC676" s="392"/>
      <c r="AD676" s="392"/>
      <c r="AE676" s="1"/>
      <c r="AG676"/>
      <c r="AH676">
        <f t="shared" si="102"/>
        <v>0</v>
      </c>
      <c r="AI676" s="339"/>
      <c r="AJ676" s="73">
        <f t="shared" si="103"/>
        <v>0</v>
      </c>
      <c r="AL676">
        <f t="shared" si="104"/>
        <v>0</v>
      </c>
      <c r="AN676" s="364" t="str">
        <f>IF($AC$504="","",IF(HLOOKUP($AC$504,Presentación!$AQ$3:$BV$574,Presentación!AP172)="","",HLOOKUP($AC$504,Presentación!$AQ$3:$BV$574,Presentación!AP172,0)))</f>
        <v/>
      </c>
      <c r="AO676" s="365" t="str">
        <f>IF($AC$504="","",IF(HLOOKUP($AC$504,Presentación!$BZ$3:$DE$574,Presentación!AP172,0)="","",HLOOKUP($AC$504,Presentación!$BZ$3:$DE$574,Presentación!AP172,0)))</f>
        <v/>
      </c>
    </row>
    <row r="677" spans="1:41" s="21" customFormat="1" ht="15" customHeight="1">
      <c r="A677" s="159"/>
      <c r="B677" s="179"/>
      <c r="C677" s="220" t="s">
        <v>934</v>
      </c>
      <c r="D677" s="567" t="str">
        <f t="shared" si="100"/>
        <v/>
      </c>
      <c r="E677" s="568"/>
      <c r="F677" s="569"/>
      <c r="G677" s="551" t="str">
        <f t="shared" si="101"/>
        <v/>
      </c>
      <c r="H677" s="551"/>
      <c r="I677" s="551"/>
      <c r="J677" s="551"/>
      <c r="K677" s="551"/>
      <c r="L677" s="551"/>
      <c r="M677" s="392"/>
      <c r="N677" s="392"/>
      <c r="O677" s="392"/>
      <c r="P677" s="392"/>
      <c r="Q677" s="392"/>
      <c r="R677" s="392"/>
      <c r="S677" s="392"/>
      <c r="T677" s="392"/>
      <c r="U677" s="392"/>
      <c r="V677" s="392"/>
      <c r="W677" s="392"/>
      <c r="X677" s="392"/>
      <c r="Y677" s="392"/>
      <c r="Z677" s="392"/>
      <c r="AA677" s="392"/>
      <c r="AB677" s="392"/>
      <c r="AC677" s="392"/>
      <c r="AD677" s="392"/>
      <c r="AE677" s="1"/>
      <c r="AG677"/>
      <c r="AH677">
        <f t="shared" si="102"/>
        <v>0</v>
      </c>
      <c r="AI677" s="339"/>
      <c r="AJ677" s="73">
        <f t="shared" si="103"/>
        <v>0</v>
      </c>
      <c r="AL677">
        <f t="shared" si="104"/>
        <v>0</v>
      </c>
      <c r="AN677" s="364" t="str">
        <f>IF($AC$504="","",IF(HLOOKUP($AC$504,Presentación!$AQ$3:$BV$574,Presentación!AP173)="","",HLOOKUP($AC$504,Presentación!$AQ$3:$BV$574,Presentación!AP173,0)))</f>
        <v/>
      </c>
      <c r="AO677" s="365" t="str">
        <f>IF($AC$504="","",IF(HLOOKUP($AC$504,Presentación!$BZ$3:$DE$574,Presentación!AP173,0)="","",HLOOKUP($AC$504,Presentación!$BZ$3:$DE$574,Presentación!AP173,0)))</f>
        <v/>
      </c>
    </row>
    <row r="678" spans="1:41" s="21" customFormat="1" ht="15" customHeight="1">
      <c r="A678" s="159"/>
      <c r="B678" s="179"/>
      <c r="C678" s="220" t="s">
        <v>935</v>
      </c>
      <c r="D678" s="567" t="str">
        <f t="shared" si="100"/>
        <v/>
      </c>
      <c r="E678" s="568"/>
      <c r="F678" s="569"/>
      <c r="G678" s="551" t="str">
        <f t="shared" si="101"/>
        <v/>
      </c>
      <c r="H678" s="551"/>
      <c r="I678" s="551"/>
      <c r="J678" s="551"/>
      <c r="K678" s="551"/>
      <c r="L678" s="551"/>
      <c r="M678" s="392"/>
      <c r="N678" s="392"/>
      <c r="O678" s="392"/>
      <c r="P678" s="392"/>
      <c r="Q678" s="392"/>
      <c r="R678" s="392"/>
      <c r="S678" s="392"/>
      <c r="T678" s="392"/>
      <c r="U678" s="392"/>
      <c r="V678" s="392"/>
      <c r="W678" s="392"/>
      <c r="X678" s="392"/>
      <c r="Y678" s="392"/>
      <c r="Z678" s="392"/>
      <c r="AA678" s="392"/>
      <c r="AB678" s="392"/>
      <c r="AC678" s="392"/>
      <c r="AD678" s="392"/>
      <c r="AE678" s="1"/>
      <c r="AG678"/>
      <c r="AH678">
        <f t="shared" si="102"/>
        <v>0</v>
      </c>
      <c r="AI678" s="339"/>
      <c r="AJ678" s="73">
        <f t="shared" si="103"/>
        <v>0</v>
      </c>
      <c r="AL678">
        <f t="shared" si="104"/>
        <v>0</v>
      </c>
      <c r="AN678" s="364" t="str">
        <f>IF($AC$504="","",IF(HLOOKUP($AC$504,Presentación!$AQ$3:$BV$574,Presentación!AP174)="","",HLOOKUP($AC$504,Presentación!$AQ$3:$BV$574,Presentación!AP174,0)))</f>
        <v/>
      </c>
      <c r="AO678" s="365" t="str">
        <f>IF($AC$504="","",IF(HLOOKUP($AC$504,Presentación!$BZ$3:$DE$574,Presentación!AP174,0)="","",HLOOKUP($AC$504,Presentación!$BZ$3:$DE$574,Presentación!AP174,0)))</f>
        <v/>
      </c>
    </row>
    <row r="679" spans="1:41" s="21" customFormat="1" ht="15" customHeight="1">
      <c r="A679" s="159"/>
      <c r="B679" s="179"/>
      <c r="C679" s="220" t="s">
        <v>936</v>
      </c>
      <c r="D679" s="567" t="str">
        <f t="shared" si="100"/>
        <v/>
      </c>
      <c r="E679" s="568"/>
      <c r="F679" s="569"/>
      <c r="G679" s="551" t="str">
        <f t="shared" si="101"/>
        <v/>
      </c>
      <c r="H679" s="551"/>
      <c r="I679" s="551"/>
      <c r="J679" s="551"/>
      <c r="K679" s="551"/>
      <c r="L679" s="551"/>
      <c r="M679" s="392"/>
      <c r="N679" s="392"/>
      <c r="O679" s="392"/>
      <c r="P679" s="392"/>
      <c r="Q679" s="392"/>
      <c r="R679" s="392"/>
      <c r="S679" s="392"/>
      <c r="T679" s="392"/>
      <c r="U679" s="392"/>
      <c r="V679" s="392"/>
      <c r="W679" s="392"/>
      <c r="X679" s="392"/>
      <c r="Y679" s="392"/>
      <c r="Z679" s="392"/>
      <c r="AA679" s="392"/>
      <c r="AB679" s="392"/>
      <c r="AC679" s="392"/>
      <c r="AD679" s="392"/>
      <c r="AE679" s="1"/>
      <c r="AG679"/>
      <c r="AH679">
        <f t="shared" si="102"/>
        <v>0</v>
      </c>
      <c r="AI679" s="339"/>
      <c r="AJ679" s="73">
        <f t="shared" si="103"/>
        <v>0</v>
      </c>
      <c r="AL679">
        <f t="shared" si="104"/>
        <v>0</v>
      </c>
      <c r="AN679" s="364" t="str">
        <f>IF($AC$504="","",IF(HLOOKUP($AC$504,Presentación!$AQ$3:$BV$574,Presentación!AP175)="","",HLOOKUP($AC$504,Presentación!$AQ$3:$BV$574,Presentación!AP175,0)))</f>
        <v/>
      </c>
      <c r="AO679" s="365" t="str">
        <f>IF($AC$504="","",IF(HLOOKUP($AC$504,Presentación!$BZ$3:$DE$574,Presentación!AP175,0)="","",HLOOKUP($AC$504,Presentación!$BZ$3:$DE$574,Presentación!AP175,0)))</f>
        <v/>
      </c>
    </row>
    <row r="680" spans="1:41" s="21" customFormat="1" ht="15" customHeight="1">
      <c r="A680" s="159"/>
      <c r="B680" s="179"/>
      <c r="C680" s="220" t="s">
        <v>937</v>
      </c>
      <c r="D680" s="567" t="str">
        <f t="shared" si="100"/>
        <v/>
      </c>
      <c r="E680" s="568"/>
      <c r="F680" s="569"/>
      <c r="G680" s="551" t="str">
        <f t="shared" si="101"/>
        <v/>
      </c>
      <c r="H680" s="551"/>
      <c r="I680" s="551"/>
      <c r="J680" s="551"/>
      <c r="K680" s="551"/>
      <c r="L680" s="551"/>
      <c r="M680" s="392"/>
      <c r="N680" s="392"/>
      <c r="O680" s="392"/>
      <c r="P680" s="392"/>
      <c r="Q680" s="392"/>
      <c r="R680" s="392"/>
      <c r="S680" s="392"/>
      <c r="T680" s="392"/>
      <c r="U680" s="392"/>
      <c r="V680" s="392"/>
      <c r="W680" s="392"/>
      <c r="X680" s="392"/>
      <c r="Y680" s="392"/>
      <c r="Z680" s="392"/>
      <c r="AA680" s="392"/>
      <c r="AB680" s="392"/>
      <c r="AC680" s="392"/>
      <c r="AD680" s="392"/>
      <c r="AE680" s="1"/>
      <c r="AG680"/>
      <c r="AH680">
        <f t="shared" si="102"/>
        <v>0</v>
      </c>
      <c r="AI680" s="339"/>
      <c r="AJ680" s="73">
        <f t="shared" si="103"/>
        <v>0</v>
      </c>
      <c r="AL680">
        <f t="shared" si="104"/>
        <v>0</v>
      </c>
      <c r="AN680" s="364" t="str">
        <f>IF($AC$504="","",IF(HLOOKUP($AC$504,Presentación!$AQ$3:$BV$574,Presentación!AP176)="","",HLOOKUP($AC$504,Presentación!$AQ$3:$BV$574,Presentación!AP176,0)))</f>
        <v/>
      </c>
      <c r="AO680" s="365" t="str">
        <f>IF($AC$504="","",IF(HLOOKUP($AC$504,Presentación!$BZ$3:$DE$574,Presentación!AP176,0)="","",HLOOKUP($AC$504,Presentación!$BZ$3:$DE$574,Presentación!AP176,0)))</f>
        <v/>
      </c>
    </row>
    <row r="681" spans="1:41" s="21" customFormat="1" ht="15" customHeight="1">
      <c r="A681" s="159"/>
      <c r="B681" s="179"/>
      <c r="C681" s="220" t="s">
        <v>938</v>
      </c>
      <c r="D681" s="567" t="str">
        <f t="shared" si="100"/>
        <v/>
      </c>
      <c r="E681" s="568"/>
      <c r="F681" s="569"/>
      <c r="G681" s="551" t="str">
        <f t="shared" si="101"/>
        <v/>
      </c>
      <c r="H681" s="551"/>
      <c r="I681" s="551"/>
      <c r="J681" s="551"/>
      <c r="K681" s="551"/>
      <c r="L681" s="551"/>
      <c r="M681" s="392"/>
      <c r="N681" s="392"/>
      <c r="O681" s="392"/>
      <c r="P681" s="392"/>
      <c r="Q681" s="392"/>
      <c r="R681" s="392"/>
      <c r="S681" s="392"/>
      <c r="T681" s="392"/>
      <c r="U681" s="392"/>
      <c r="V681" s="392"/>
      <c r="W681" s="392"/>
      <c r="X681" s="392"/>
      <c r="Y681" s="392"/>
      <c r="Z681" s="392"/>
      <c r="AA681" s="392"/>
      <c r="AB681" s="392"/>
      <c r="AC681" s="392"/>
      <c r="AD681" s="392"/>
      <c r="AE681" s="1"/>
      <c r="AG681"/>
      <c r="AH681">
        <f t="shared" si="102"/>
        <v>0</v>
      </c>
      <c r="AI681" s="339"/>
      <c r="AJ681" s="73">
        <f t="shared" si="103"/>
        <v>0</v>
      </c>
      <c r="AL681">
        <f t="shared" si="104"/>
        <v>0</v>
      </c>
      <c r="AN681" s="364" t="str">
        <f>IF($AC$504="","",IF(HLOOKUP($AC$504,Presentación!$AQ$3:$BV$574,Presentación!AP177)="","",HLOOKUP($AC$504,Presentación!$AQ$3:$BV$574,Presentación!AP177,0)))</f>
        <v/>
      </c>
      <c r="AO681" s="365" t="str">
        <f>IF($AC$504="","",IF(HLOOKUP($AC$504,Presentación!$BZ$3:$DE$574,Presentación!AP177,0)="","",HLOOKUP($AC$504,Presentación!$BZ$3:$DE$574,Presentación!AP177,0)))</f>
        <v/>
      </c>
    </row>
    <row r="682" spans="1:41" s="21" customFormat="1" ht="15" customHeight="1">
      <c r="A682" s="159"/>
      <c r="B682" s="179"/>
      <c r="C682" s="220" t="s">
        <v>939</v>
      </c>
      <c r="D682" s="567" t="str">
        <f t="shared" si="100"/>
        <v/>
      </c>
      <c r="E682" s="568"/>
      <c r="F682" s="569"/>
      <c r="G682" s="551" t="str">
        <f t="shared" si="101"/>
        <v/>
      </c>
      <c r="H682" s="551"/>
      <c r="I682" s="551"/>
      <c r="J682" s="551"/>
      <c r="K682" s="551"/>
      <c r="L682" s="551"/>
      <c r="M682" s="392"/>
      <c r="N682" s="392"/>
      <c r="O682" s="392"/>
      <c r="P682" s="392"/>
      <c r="Q682" s="392"/>
      <c r="R682" s="392"/>
      <c r="S682" s="392"/>
      <c r="T682" s="392"/>
      <c r="U682" s="392"/>
      <c r="V682" s="392"/>
      <c r="W682" s="392"/>
      <c r="X682" s="392"/>
      <c r="Y682" s="392"/>
      <c r="Z682" s="392"/>
      <c r="AA682" s="392"/>
      <c r="AB682" s="392"/>
      <c r="AC682" s="392"/>
      <c r="AD682" s="392"/>
      <c r="AE682" s="1"/>
      <c r="AG682"/>
      <c r="AH682">
        <f t="shared" si="102"/>
        <v>0</v>
      </c>
      <c r="AI682" s="339"/>
      <c r="AJ682" s="73">
        <f t="shared" si="103"/>
        <v>0</v>
      </c>
      <c r="AL682">
        <f t="shared" si="104"/>
        <v>0</v>
      </c>
      <c r="AN682" s="364" t="str">
        <f>IF($AC$504="","",IF(HLOOKUP($AC$504,Presentación!$AQ$3:$BV$574,Presentación!AP178)="","",HLOOKUP($AC$504,Presentación!$AQ$3:$BV$574,Presentación!AP178,0)))</f>
        <v/>
      </c>
      <c r="AO682" s="365" t="str">
        <f>IF($AC$504="","",IF(HLOOKUP($AC$504,Presentación!$BZ$3:$DE$574,Presentación!AP178,0)="","",HLOOKUP($AC$504,Presentación!$BZ$3:$DE$574,Presentación!AP178,0)))</f>
        <v/>
      </c>
    </row>
    <row r="683" spans="1:41" s="21" customFormat="1" ht="15" customHeight="1">
      <c r="A683" s="159"/>
      <c r="B683" s="179"/>
      <c r="C683" s="220" t="s">
        <v>940</v>
      </c>
      <c r="D683" s="567" t="str">
        <f t="shared" si="100"/>
        <v/>
      </c>
      <c r="E683" s="568"/>
      <c r="F683" s="569"/>
      <c r="G683" s="551" t="str">
        <f t="shared" si="101"/>
        <v/>
      </c>
      <c r="H683" s="551"/>
      <c r="I683" s="551"/>
      <c r="J683" s="551"/>
      <c r="K683" s="551"/>
      <c r="L683" s="551"/>
      <c r="M683" s="392"/>
      <c r="N683" s="392"/>
      <c r="O683" s="392"/>
      <c r="P683" s="392"/>
      <c r="Q683" s="392"/>
      <c r="R683" s="392"/>
      <c r="S683" s="392"/>
      <c r="T683" s="392"/>
      <c r="U683" s="392"/>
      <c r="V683" s="392"/>
      <c r="W683" s="392"/>
      <c r="X683" s="392"/>
      <c r="Y683" s="392"/>
      <c r="Z683" s="392"/>
      <c r="AA683" s="392"/>
      <c r="AB683" s="392"/>
      <c r="AC683" s="392"/>
      <c r="AD683" s="392"/>
      <c r="AE683" s="1"/>
      <c r="AG683"/>
      <c r="AH683">
        <f t="shared" si="102"/>
        <v>0</v>
      </c>
      <c r="AI683" s="339"/>
      <c r="AJ683" s="73">
        <f t="shared" si="103"/>
        <v>0</v>
      </c>
      <c r="AL683">
        <f t="shared" si="104"/>
        <v>0</v>
      </c>
      <c r="AN683" s="364" t="str">
        <f>IF($AC$504="","",IF(HLOOKUP($AC$504,Presentación!$AQ$3:$BV$574,Presentación!AP179)="","",HLOOKUP($AC$504,Presentación!$AQ$3:$BV$574,Presentación!AP179,0)))</f>
        <v/>
      </c>
      <c r="AO683" s="365" t="str">
        <f>IF($AC$504="","",IF(HLOOKUP($AC$504,Presentación!$BZ$3:$DE$574,Presentación!AP179,0)="","",HLOOKUP($AC$504,Presentación!$BZ$3:$DE$574,Presentación!AP179,0)))</f>
        <v/>
      </c>
    </row>
    <row r="684" spans="1:41" s="21" customFormat="1" ht="15" customHeight="1">
      <c r="A684" s="159"/>
      <c r="B684" s="179"/>
      <c r="C684" s="220" t="s">
        <v>941</v>
      </c>
      <c r="D684" s="567" t="str">
        <f t="shared" si="100"/>
        <v/>
      </c>
      <c r="E684" s="568"/>
      <c r="F684" s="569"/>
      <c r="G684" s="551" t="str">
        <f t="shared" si="101"/>
        <v/>
      </c>
      <c r="H684" s="551"/>
      <c r="I684" s="551"/>
      <c r="J684" s="551"/>
      <c r="K684" s="551"/>
      <c r="L684" s="551"/>
      <c r="M684" s="392"/>
      <c r="N684" s="392"/>
      <c r="O684" s="392"/>
      <c r="P684" s="392"/>
      <c r="Q684" s="392"/>
      <c r="R684" s="392"/>
      <c r="S684" s="392"/>
      <c r="T684" s="392"/>
      <c r="U684" s="392"/>
      <c r="V684" s="392"/>
      <c r="W684" s="392"/>
      <c r="X684" s="392"/>
      <c r="Y684" s="392"/>
      <c r="Z684" s="392"/>
      <c r="AA684" s="392"/>
      <c r="AB684" s="392"/>
      <c r="AC684" s="392"/>
      <c r="AD684" s="392"/>
      <c r="AE684" s="1"/>
      <c r="AG684"/>
      <c r="AH684">
        <f t="shared" si="102"/>
        <v>0</v>
      </c>
      <c r="AI684" s="339"/>
      <c r="AJ684" s="73">
        <f t="shared" si="103"/>
        <v>0</v>
      </c>
      <c r="AL684">
        <f t="shared" si="104"/>
        <v>0</v>
      </c>
      <c r="AN684" s="364" t="str">
        <f>IF($AC$504="","",IF(HLOOKUP($AC$504,Presentación!$AQ$3:$BV$574,Presentación!AP180)="","",HLOOKUP($AC$504,Presentación!$AQ$3:$BV$574,Presentación!AP180,0)))</f>
        <v/>
      </c>
      <c r="AO684" s="365" t="str">
        <f>IF($AC$504="","",IF(HLOOKUP($AC$504,Presentación!$BZ$3:$DE$574,Presentación!AP180,0)="","",HLOOKUP($AC$504,Presentación!$BZ$3:$DE$574,Presentación!AP180,0)))</f>
        <v/>
      </c>
    </row>
    <row r="685" spans="1:41" s="21" customFormat="1" ht="15" customHeight="1">
      <c r="A685" s="159"/>
      <c r="B685" s="179"/>
      <c r="C685" s="220" t="s">
        <v>942</v>
      </c>
      <c r="D685" s="567" t="str">
        <f t="shared" si="100"/>
        <v/>
      </c>
      <c r="E685" s="568"/>
      <c r="F685" s="569"/>
      <c r="G685" s="551" t="str">
        <f t="shared" si="101"/>
        <v/>
      </c>
      <c r="H685" s="551"/>
      <c r="I685" s="551"/>
      <c r="J685" s="551"/>
      <c r="K685" s="551"/>
      <c r="L685" s="551"/>
      <c r="M685" s="392"/>
      <c r="N685" s="392"/>
      <c r="O685" s="392"/>
      <c r="P685" s="392"/>
      <c r="Q685" s="392"/>
      <c r="R685" s="392"/>
      <c r="S685" s="392"/>
      <c r="T685" s="392"/>
      <c r="U685" s="392"/>
      <c r="V685" s="392"/>
      <c r="W685" s="392"/>
      <c r="X685" s="392"/>
      <c r="Y685" s="392"/>
      <c r="Z685" s="392"/>
      <c r="AA685" s="392"/>
      <c r="AB685" s="392"/>
      <c r="AC685" s="392"/>
      <c r="AD685" s="392"/>
      <c r="AE685" s="1"/>
      <c r="AG685"/>
      <c r="AH685">
        <f t="shared" si="102"/>
        <v>0</v>
      </c>
      <c r="AI685" s="339"/>
      <c r="AJ685" s="73">
        <f t="shared" si="103"/>
        <v>0</v>
      </c>
      <c r="AL685">
        <f t="shared" si="104"/>
        <v>0</v>
      </c>
      <c r="AN685" s="364" t="str">
        <f>IF($AC$504="","",IF(HLOOKUP($AC$504,Presentación!$AQ$3:$BV$574,Presentación!AP181)="","",HLOOKUP($AC$504,Presentación!$AQ$3:$BV$574,Presentación!AP181,0)))</f>
        <v/>
      </c>
      <c r="AO685" s="365" t="str">
        <f>IF($AC$504="","",IF(HLOOKUP($AC$504,Presentación!$BZ$3:$DE$574,Presentación!AP181,0)="","",HLOOKUP($AC$504,Presentación!$BZ$3:$DE$574,Presentación!AP181,0)))</f>
        <v/>
      </c>
    </row>
    <row r="686" spans="1:41" s="21" customFormat="1" ht="15" customHeight="1">
      <c r="A686" s="159"/>
      <c r="B686" s="179"/>
      <c r="C686" s="220" t="s">
        <v>943</v>
      </c>
      <c r="D686" s="567" t="str">
        <f t="shared" si="100"/>
        <v/>
      </c>
      <c r="E686" s="568"/>
      <c r="F686" s="569"/>
      <c r="G686" s="551" t="str">
        <f t="shared" si="101"/>
        <v/>
      </c>
      <c r="H686" s="551"/>
      <c r="I686" s="551"/>
      <c r="J686" s="551"/>
      <c r="K686" s="551"/>
      <c r="L686" s="551"/>
      <c r="M686" s="392"/>
      <c r="N686" s="392"/>
      <c r="O686" s="392"/>
      <c r="P686" s="392"/>
      <c r="Q686" s="392"/>
      <c r="R686" s="392"/>
      <c r="S686" s="392"/>
      <c r="T686" s="392"/>
      <c r="U686" s="392"/>
      <c r="V686" s="392"/>
      <c r="W686" s="392"/>
      <c r="X686" s="392"/>
      <c r="Y686" s="392"/>
      <c r="Z686" s="392"/>
      <c r="AA686" s="392"/>
      <c r="AB686" s="392"/>
      <c r="AC686" s="392"/>
      <c r="AD686" s="392"/>
      <c r="AE686" s="1"/>
      <c r="AG686"/>
      <c r="AH686">
        <f t="shared" si="102"/>
        <v>0</v>
      </c>
      <c r="AI686" s="339"/>
      <c r="AJ686" s="73">
        <f t="shared" si="103"/>
        <v>0</v>
      </c>
      <c r="AL686">
        <f t="shared" si="104"/>
        <v>0</v>
      </c>
      <c r="AN686" s="364" t="str">
        <f>IF($AC$504="","",IF(HLOOKUP($AC$504,Presentación!$AQ$3:$BV$574,Presentación!AP182)="","",HLOOKUP($AC$504,Presentación!$AQ$3:$BV$574,Presentación!AP182,0)))</f>
        <v/>
      </c>
      <c r="AO686" s="365" t="str">
        <f>IF($AC$504="","",IF(HLOOKUP($AC$504,Presentación!$BZ$3:$DE$574,Presentación!AP182,0)="","",HLOOKUP($AC$504,Presentación!$BZ$3:$DE$574,Presentación!AP182,0)))</f>
        <v/>
      </c>
    </row>
    <row r="687" spans="1:41" s="21" customFormat="1" ht="15" customHeight="1">
      <c r="A687" s="159"/>
      <c r="B687" s="179"/>
      <c r="C687" s="220" t="s">
        <v>944</v>
      </c>
      <c r="D687" s="567" t="str">
        <f t="shared" si="100"/>
        <v/>
      </c>
      <c r="E687" s="568"/>
      <c r="F687" s="569"/>
      <c r="G687" s="551" t="str">
        <f t="shared" si="101"/>
        <v/>
      </c>
      <c r="H687" s="551"/>
      <c r="I687" s="551"/>
      <c r="J687" s="551"/>
      <c r="K687" s="551"/>
      <c r="L687" s="551"/>
      <c r="M687" s="392"/>
      <c r="N687" s="392"/>
      <c r="O687" s="392"/>
      <c r="P687" s="392"/>
      <c r="Q687" s="392"/>
      <c r="R687" s="392"/>
      <c r="S687" s="392"/>
      <c r="T687" s="392"/>
      <c r="U687" s="392"/>
      <c r="V687" s="392"/>
      <c r="W687" s="392"/>
      <c r="X687" s="392"/>
      <c r="Y687" s="392"/>
      <c r="Z687" s="392"/>
      <c r="AA687" s="392"/>
      <c r="AB687" s="392"/>
      <c r="AC687" s="392"/>
      <c r="AD687" s="392"/>
      <c r="AE687" s="1"/>
      <c r="AG687"/>
      <c r="AH687">
        <f t="shared" si="102"/>
        <v>0</v>
      </c>
      <c r="AI687" s="339"/>
      <c r="AJ687" s="73">
        <f t="shared" si="103"/>
        <v>0</v>
      </c>
      <c r="AL687">
        <f t="shared" si="104"/>
        <v>0</v>
      </c>
      <c r="AN687" s="364" t="str">
        <f>IF($AC$504="","",IF(HLOOKUP($AC$504,Presentación!$AQ$3:$BV$574,Presentación!AP183)="","",HLOOKUP($AC$504,Presentación!$AQ$3:$BV$574,Presentación!AP183,0)))</f>
        <v/>
      </c>
      <c r="AO687" s="365" t="str">
        <f>IF($AC$504="","",IF(HLOOKUP($AC$504,Presentación!$BZ$3:$DE$574,Presentación!AP183,0)="","",HLOOKUP($AC$504,Presentación!$BZ$3:$DE$574,Presentación!AP183,0)))</f>
        <v/>
      </c>
    </row>
    <row r="688" spans="1:41" s="21" customFormat="1" ht="15" customHeight="1">
      <c r="A688" s="159"/>
      <c r="B688" s="179"/>
      <c r="C688" s="220" t="s">
        <v>945</v>
      </c>
      <c r="D688" s="567" t="str">
        <f t="shared" si="100"/>
        <v/>
      </c>
      <c r="E688" s="568"/>
      <c r="F688" s="569"/>
      <c r="G688" s="551" t="str">
        <f t="shared" si="101"/>
        <v/>
      </c>
      <c r="H688" s="551"/>
      <c r="I688" s="551"/>
      <c r="J688" s="551"/>
      <c r="K688" s="551"/>
      <c r="L688" s="551"/>
      <c r="M688" s="392"/>
      <c r="N688" s="392"/>
      <c r="O688" s="392"/>
      <c r="P688" s="392"/>
      <c r="Q688" s="392"/>
      <c r="R688" s="392"/>
      <c r="S688" s="392"/>
      <c r="T688" s="392"/>
      <c r="U688" s="392"/>
      <c r="V688" s="392"/>
      <c r="W688" s="392"/>
      <c r="X688" s="392"/>
      <c r="Y688" s="392"/>
      <c r="Z688" s="392"/>
      <c r="AA688" s="392"/>
      <c r="AB688" s="392"/>
      <c r="AC688" s="392"/>
      <c r="AD688" s="392"/>
      <c r="AE688" s="1"/>
      <c r="AG688"/>
      <c r="AH688">
        <f t="shared" si="102"/>
        <v>0</v>
      </c>
      <c r="AI688" s="339"/>
      <c r="AJ688" s="73">
        <f t="shared" si="103"/>
        <v>0</v>
      </c>
      <c r="AL688">
        <f t="shared" si="104"/>
        <v>0</v>
      </c>
      <c r="AN688" s="364" t="str">
        <f>IF($AC$504="","",IF(HLOOKUP($AC$504,Presentación!$AQ$3:$BV$574,Presentación!AP184)="","",HLOOKUP($AC$504,Presentación!$AQ$3:$BV$574,Presentación!AP184,0)))</f>
        <v/>
      </c>
      <c r="AO688" s="365" t="str">
        <f>IF($AC$504="","",IF(HLOOKUP($AC$504,Presentación!$BZ$3:$DE$574,Presentación!AP184,0)="","",HLOOKUP($AC$504,Presentación!$BZ$3:$DE$574,Presentación!AP184,0)))</f>
        <v/>
      </c>
    </row>
    <row r="689" spans="1:41" s="21" customFormat="1" ht="15" customHeight="1">
      <c r="A689" s="159"/>
      <c r="B689" s="179"/>
      <c r="C689" s="220" t="s">
        <v>946</v>
      </c>
      <c r="D689" s="567" t="str">
        <f t="shared" si="100"/>
        <v/>
      </c>
      <c r="E689" s="568"/>
      <c r="F689" s="569"/>
      <c r="G689" s="551" t="str">
        <f t="shared" si="101"/>
        <v/>
      </c>
      <c r="H689" s="551"/>
      <c r="I689" s="551"/>
      <c r="J689" s="551"/>
      <c r="K689" s="551"/>
      <c r="L689" s="551"/>
      <c r="M689" s="392"/>
      <c r="N689" s="392"/>
      <c r="O689" s="392"/>
      <c r="P689" s="392"/>
      <c r="Q689" s="392"/>
      <c r="R689" s="392"/>
      <c r="S689" s="392"/>
      <c r="T689" s="392"/>
      <c r="U689" s="392"/>
      <c r="V689" s="392"/>
      <c r="W689" s="392"/>
      <c r="X689" s="392"/>
      <c r="Y689" s="392"/>
      <c r="Z689" s="392"/>
      <c r="AA689" s="392"/>
      <c r="AB689" s="392"/>
      <c r="AC689" s="392"/>
      <c r="AD689" s="392"/>
      <c r="AE689" s="1"/>
      <c r="AG689"/>
      <c r="AH689">
        <f t="shared" si="102"/>
        <v>0</v>
      </c>
      <c r="AI689" s="339"/>
      <c r="AJ689" s="73">
        <f t="shared" si="103"/>
        <v>0</v>
      </c>
      <c r="AL689">
        <f t="shared" si="104"/>
        <v>0</v>
      </c>
      <c r="AN689" s="364" t="str">
        <f>IF($AC$504="","",IF(HLOOKUP($AC$504,Presentación!$AQ$3:$BV$574,Presentación!AP185)="","",HLOOKUP($AC$504,Presentación!$AQ$3:$BV$574,Presentación!AP185,0)))</f>
        <v/>
      </c>
      <c r="AO689" s="365" t="str">
        <f>IF($AC$504="","",IF(HLOOKUP($AC$504,Presentación!$BZ$3:$DE$574,Presentación!AP185,0)="","",HLOOKUP($AC$504,Presentación!$BZ$3:$DE$574,Presentación!AP185,0)))</f>
        <v/>
      </c>
    </row>
    <row r="690" spans="1:41" s="21" customFormat="1" ht="15" customHeight="1">
      <c r="A690" s="159"/>
      <c r="B690" s="179"/>
      <c r="C690" s="220" t="s">
        <v>947</v>
      </c>
      <c r="D690" s="567" t="str">
        <f t="shared" si="100"/>
        <v/>
      </c>
      <c r="E690" s="568"/>
      <c r="F690" s="569"/>
      <c r="G690" s="551" t="str">
        <f t="shared" si="101"/>
        <v/>
      </c>
      <c r="H690" s="551"/>
      <c r="I690" s="551"/>
      <c r="J690" s="551"/>
      <c r="K690" s="551"/>
      <c r="L690" s="551"/>
      <c r="M690" s="392"/>
      <c r="N690" s="392"/>
      <c r="O690" s="392"/>
      <c r="P690" s="392"/>
      <c r="Q690" s="392"/>
      <c r="R690" s="392"/>
      <c r="S690" s="392"/>
      <c r="T690" s="392"/>
      <c r="U690" s="392"/>
      <c r="V690" s="392"/>
      <c r="W690" s="392"/>
      <c r="X690" s="392"/>
      <c r="Y690" s="392"/>
      <c r="Z690" s="392"/>
      <c r="AA690" s="392"/>
      <c r="AB690" s="392"/>
      <c r="AC690" s="392"/>
      <c r="AD690" s="392"/>
      <c r="AE690" s="1"/>
      <c r="AG690"/>
      <c r="AH690">
        <f t="shared" si="102"/>
        <v>0</v>
      </c>
      <c r="AI690" s="339"/>
      <c r="AJ690" s="73">
        <f t="shared" si="103"/>
        <v>0</v>
      </c>
      <c r="AL690">
        <f t="shared" si="104"/>
        <v>0</v>
      </c>
      <c r="AN690" s="364" t="str">
        <f>IF($AC$504="","",IF(HLOOKUP($AC$504,Presentación!$AQ$3:$BV$574,Presentación!AP186)="","",HLOOKUP($AC$504,Presentación!$AQ$3:$BV$574,Presentación!AP186,0)))</f>
        <v/>
      </c>
      <c r="AO690" s="365" t="str">
        <f>IF($AC$504="","",IF(HLOOKUP($AC$504,Presentación!$BZ$3:$DE$574,Presentación!AP186,0)="","",HLOOKUP($AC$504,Presentación!$BZ$3:$DE$574,Presentación!AP186,0)))</f>
        <v/>
      </c>
    </row>
    <row r="691" spans="1:41" s="21" customFormat="1" ht="15" customHeight="1">
      <c r="A691" s="159"/>
      <c r="B691" s="179"/>
      <c r="C691" s="220" t="s">
        <v>948</v>
      </c>
      <c r="D691" s="567" t="str">
        <f t="shared" si="100"/>
        <v/>
      </c>
      <c r="E691" s="568"/>
      <c r="F691" s="569"/>
      <c r="G691" s="551" t="str">
        <f t="shared" si="101"/>
        <v/>
      </c>
      <c r="H691" s="551"/>
      <c r="I691" s="551"/>
      <c r="J691" s="551"/>
      <c r="K691" s="551"/>
      <c r="L691" s="551"/>
      <c r="M691" s="392"/>
      <c r="N691" s="392"/>
      <c r="O691" s="392"/>
      <c r="P691" s="392"/>
      <c r="Q691" s="392"/>
      <c r="R691" s="392"/>
      <c r="S691" s="392"/>
      <c r="T691" s="392"/>
      <c r="U691" s="392"/>
      <c r="V691" s="392"/>
      <c r="W691" s="392"/>
      <c r="X691" s="392"/>
      <c r="Y691" s="392"/>
      <c r="Z691" s="392"/>
      <c r="AA691" s="392"/>
      <c r="AB691" s="392"/>
      <c r="AC691" s="392"/>
      <c r="AD691" s="392"/>
      <c r="AE691" s="1"/>
      <c r="AG691"/>
      <c r="AH691">
        <f t="shared" si="102"/>
        <v>0</v>
      </c>
      <c r="AI691" s="339"/>
      <c r="AJ691" s="73">
        <f t="shared" si="103"/>
        <v>0</v>
      </c>
      <c r="AL691">
        <f t="shared" si="104"/>
        <v>0</v>
      </c>
      <c r="AN691" s="364" t="str">
        <f>IF($AC$504="","",IF(HLOOKUP($AC$504,Presentación!$AQ$3:$BV$574,Presentación!AP187)="","",HLOOKUP($AC$504,Presentación!$AQ$3:$BV$574,Presentación!AP187,0)))</f>
        <v/>
      </c>
      <c r="AO691" s="365" t="str">
        <f>IF($AC$504="","",IF(HLOOKUP($AC$504,Presentación!$BZ$3:$DE$574,Presentación!AP187,0)="","",HLOOKUP($AC$504,Presentación!$BZ$3:$DE$574,Presentación!AP187,0)))</f>
        <v/>
      </c>
    </row>
    <row r="692" spans="1:41" s="21" customFormat="1" ht="15" customHeight="1">
      <c r="A692" s="159"/>
      <c r="B692" s="179"/>
      <c r="C692" s="220" t="s">
        <v>949</v>
      </c>
      <c r="D692" s="567" t="str">
        <f t="shared" si="100"/>
        <v/>
      </c>
      <c r="E692" s="568"/>
      <c r="F692" s="569"/>
      <c r="G692" s="551" t="str">
        <f t="shared" si="101"/>
        <v/>
      </c>
      <c r="H692" s="551"/>
      <c r="I692" s="551"/>
      <c r="J692" s="551"/>
      <c r="K692" s="551"/>
      <c r="L692" s="551"/>
      <c r="M692" s="392"/>
      <c r="N692" s="392"/>
      <c r="O692" s="392"/>
      <c r="P692" s="392"/>
      <c r="Q692" s="392"/>
      <c r="R692" s="392"/>
      <c r="S692" s="392"/>
      <c r="T692" s="392"/>
      <c r="U692" s="392"/>
      <c r="V692" s="392"/>
      <c r="W692" s="392"/>
      <c r="X692" s="392"/>
      <c r="Y692" s="392"/>
      <c r="Z692" s="392"/>
      <c r="AA692" s="392"/>
      <c r="AB692" s="392"/>
      <c r="AC692" s="392"/>
      <c r="AD692" s="392"/>
      <c r="AE692" s="1"/>
      <c r="AG692"/>
      <c r="AH692">
        <f t="shared" si="102"/>
        <v>0</v>
      </c>
      <c r="AI692" s="339"/>
      <c r="AJ692" s="73">
        <f t="shared" si="103"/>
        <v>0</v>
      </c>
      <c r="AL692">
        <f t="shared" si="104"/>
        <v>0</v>
      </c>
      <c r="AN692" s="364" t="str">
        <f>IF($AC$504="","",IF(HLOOKUP($AC$504,Presentación!$AQ$3:$BV$574,Presentación!AP188)="","",HLOOKUP($AC$504,Presentación!$AQ$3:$BV$574,Presentación!AP188,0)))</f>
        <v/>
      </c>
      <c r="AO692" s="365" t="str">
        <f>IF($AC$504="","",IF(HLOOKUP($AC$504,Presentación!$BZ$3:$DE$574,Presentación!AP188,0)="","",HLOOKUP($AC$504,Presentación!$BZ$3:$DE$574,Presentación!AP188,0)))</f>
        <v/>
      </c>
    </row>
    <row r="693" spans="1:41" s="21" customFormat="1" ht="15" customHeight="1">
      <c r="A693" s="159"/>
      <c r="B693" s="179"/>
      <c r="C693" s="220" t="s">
        <v>950</v>
      </c>
      <c r="D693" s="567" t="str">
        <f t="shared" si="100"/>
        <v/>
      </c>
      <c r="E693" s="568"/>
      <c r="F693" s="569"/>
      <c r="G693" s="551" t="str">
        <f t="shared" si="101"/>
        <v/>
      </c>
      <c r="H693" s="551"/>
      <c r="I693" s="551"/>
      <c r="J693" s="551"/>
      <c r="K693" s="551"/>
      <c r="L693" s="551"/>
      <c r="M693" s="392"/>
      <c r="N693" s="392"/>
      <c r="O693" s="392"/>
      <c r="P693" s="392"/>
      <c r="Q693" s="392"/>
      <c r="R693" s="392"/>
      <c r="S693" s="392"/>
      <c r="T693" s="392"/>
      <c r="U693" s="392"/>
      <c r="V693" s="392"/>
      <c r="W693" s="392"/>
      <c r="X693" s="392"/>
      <c r="Y693" s="392"/>
      <c r="Z693" s="392"/>
      <c r="AA693" s="392"/>
      <c r="AB693" s="392"/>
      <c r="AC693" s="392"/>
      <c r="AD693" s="392"/>
      <c r="AE693" s="1"/>
      <c r="AG693"/>
      <c r="AH693">
        <f t="shared" si="102"/>
        <v>0</v>
      </c>
      <c r="AI693" s="339"/>
      <c r="AJ693" s="73">
        <f t="shared" si="103"/>
        <v>0</v>
      </c>
      <c r="AL693">
        <f t="shared" si="104"/>
        <v>0</v>
      </c>
      <c r="AN693" s="364" t="str">
        <f>IF($AC$504="","",IF(HLOOKUP($AC$504,Presentación!$AQ$3:$BV$574,Presentación!AP189)="","",HLOOKUP($AC$504,Presentación!$AQ$3:$BV$574,Presentación!AP189,0)))</f>
        <v/>
      </c>
      <c r="AO693" s="365" t="str">
        <f>IF($AC$504="","",IF(HLOOKUP($AC$504,Presentación!$BZ$3:$DE$574,Presentación!AP189,0)="","",HLOOKUP($AC$504,Presentación!$BZ$3:$DE$574,Presentación!AP189,0)))</f>
        <v/>
      </c>
    </row>
    <row r="694" spans="1:41" s="21" customFormat="1" ht="15" customHeight="1">
      <c r="A694" s="159"/>
      <c r="B694" s="179"/>
      <c r="C694" s="220" t="s">
        <v>951</v>
      </c>
      <c r="D694" s="567" t="str">
        <f t="shared" si="100"/>
        <v/>
      </c>
      <c r="E694" s="568"/>
      <c r="F694" s="569"/>
      <c r="G694" s="551" t="str">
        <f t="shared" si="101"/>
        <v/>
      </c>
      <c r="H694" s="551"/>
      <c r="I694" s="551"/>
      <c r="J694" s="551"/>
      <c r="K694" s="551"/>
      <c r="L694" s="551"/>
      <c r="M694" s="392"/>
      <c r="N694" s="392"/>
      <c r="O694" s="392"/>
      <c r="P694" s="392"/>
      <c r="Q694" s="392"/>
      <c r="R694" s="392"/>
      <c r="S694" s="392"/>
      <c r="T694" s="392"/>
      <c r="U694" s="392"/>
      <c r="V694" s="392"/>
      <c r="W694" s="392"/>
      <c r="X694" s="392"/>
      <c r="Y694" s="392"/>
      <c r="Z694" s="392"/>
      <c r="AA694" s="392"/>
      <c r="AB694" s="392"/>
      <c r="AC694" s="392"/>
      <c r="AD694" s="392"/>
      <c r="AE694" s="1"/>
      <c r="AG694"/>
      <c r="AH694">
        <f t="shared" si="102"/>
        <v>0</v>
      </c>
      <c r="AI694" s="339"/>
      <c r="AJ694" s="73">
        <f t="shared" si="103"/>
        <v>0</v>
      </c>
      <c r="AL694">
        <f t="shared" si="104"/>
        <v>0</v>
      </c>
      <c r="AN694" s="364" t="str">
        <f>IF($AC$504="","",IF(HLOOKUP($AC$504,Presentación!$AQ$3:$BV$574,Presentación!AP190)="","",HLOOKUP($AC$504,Presentación!$AQ$3:$BV$574,Presentación!AP190,0)))</f>
        <v/>
      </c>
      <c r="AO694" s="365" t="str">
        <f>IF($AC$504="","",IF(HLOOKUP($AC$504,Presentación!$BZ$3:$DE$574,Presentación!AP190,0)="","",HLOOKUP($AC$504,Presentación!$BZ$3:$DE$574,Presentación!AP190,0)))</f>
        <v/>
      </c>
    </row>
    <row r="695" spans="1:41" s="21" customFormat="1" ht="15" customHeight="1">
      <c r="A695" s="159"/>
      <c r="B695" s="179"/>
      <c r="C695" s="220" t="s">
        <v>952</v>
      </c>
      <c r="D695" s="567" t="str">
        <f t="shared" si="100"/>
        <v/>
      </c>
      <c r="E695" s="568"/>
      <c r="F695" s="569"/>
      <c r="G695" s="551" t="str">
        <f t="shared" si="101"/>
        <v/>
      </c>
      <c r="H695" s="551"/>
      <c r="I695" s="551"/>
      <c r="J695" s="551"/>
      <c r="K695" s="551"/>
      <c r="L695" s="551"/>
      <c r="M695" s="392"/>
      <c r="N695" s="392"/>
      <c r="O695" s="392"/>
      <c r="P695" s="392"/>
      <c r="Q695" s="392"/>
      <c r="R695" s="392"/>
      <c r="S695" s="392"/>
      <c r="T695" s="392"/>
      <c r="U695" s="392"/>
      <c r="V695" s="392"/>
      <c r="W695" s="392"/>
      <c r="X695" s="392"/>
      <c r="Y695" s="392"/>
      <c r="Z695" s="392"/>
      <c r="AA695" s="392"/>
      <c r="AB695" s="392"/>
      <c r="AC695" s="392"/>
      <c r="AD695" s="392"/>
      <c r="AE695" s="1"/>
      <c r="AG695"/>
      <c r="AH695">
        <f t="shared" si="102"/>
        <v>0</v>
      </c>
      <c r="AI695" s="339"/>
      <c r="AJ695" s="73">
        <f t="shared" si="103"/>
        <v>0</v>
      </c>
      <c r="AL695">
        <f t="shared" si="104"/>
        <v>0</v>
      </c>
      <c r="AN695" s="364" t="str">
        <f>IF($AC$504="","",IF(HLOOKUP($AC$504,Presentación!$AQ$3:$BV$574,Presentación!AP191)="","",HLOOKUP($AC$504,Presentación!$AQ$3:$BV$574,Presentación!AP191,0)))</f>
        <v/>
      </c>
      <c r="AO695" s="365" t="str">
        <f>IF($AC$504="","",IF(HLOOKUP($AC$504,Presentación!$BZ$3:$DE$574,Presentación!AP191,0)="","",HLOOKUP($AC$504,Presentación!$BZ$3:$DE$574,Presentación!AP191,0)))</f>
        <v/>
      </c>
    </row>
    <row r="696" spans="1:41" s="21" customFormat="1" ht="15" customHeight="1">
      <c r="A696" s="159"/>
      <c r="B696" s="179"/>
      <c r="C696" s="220" t="s">
        <v>953</v>
      </c>
      <c r="D696" s="567" t="str">
        <f t="shared" si="100"/>
        <v/>
      </c>
      <c r="E696" s="568"/>
      <c r="F696" s="569"/>
      <c r="G696" s="551" t="str">
        <f t="shared" si="101"/>
        <v/>
      </c>
      <c r="H696" s="551"/>
      <c r="I696" s="551"/>
      <c r="J696" s="551"/>
      <c r="K696" s="551"/>
      <c r="L696" s="551"/>
      <c r="M696" s="392"/>
      <c r="N696" s="392"/>
      <c r="O696" s="392"/>
      <c r="P696" s="392"/>
      <c r="Q696" s="392"/>
      <c r="R696" s="392"/>
      <c r="S696" s="392"/>
      <c r="T696" s="392"/>
      <c r="U696" s="392"/>
      <c r="V696" s="392"/>
      <c r="W696" s="392"/>
      <c r="X696" s="392"/>
      <c r="Y696" s="392"/>
      <c r="Z696" s="392"/>
      <c r="AA696" s="392"/>
      <c r="AB696" s="392"/>
      <c r="AC696" s="392"/>
      <c r="AD696" s="392"/>
      <c r="AE696" s="1"/>
      <c r="AG696"/>
      <c r="AH696">
        <f t="shared" si="102"/>
        <v>0</v>
      </c>
      <c r="AI696" s="339"/>
      <c r="AJ696" s="73">
        <f t="shared" si="103"/>
        <v>0</v>
      </c>
      <c r="AL696">
        <f t="shared" si="104"/>
        <v>0</v>
      </c>
      <c r="AN696" s="364" t="str">
        <f>IF($AC$504="","",IF(HLOOKUP($AC$504,Presentación!$AQ$3:$BV$574,Presentación!AP192)="","",HLOOKUP($AC$504,Presentación!$AQ$3:$BV$574,Presentación!AP192,0)))</f>
        <v/>
      </c>
      <c r="AO696" s="365" t="str">
        <f>IF($AC$504="","",IF(HLOOKUP($AC$504,Presentación!$BZ$3:$DE$574,Presentación!AP192,0)="","",HLOOKUP($AC$504,Presentación!$BZ$3:$DE$574,Presentación!AP192,0)))</f>
        <v/>
      </c>
    </row>
    <row r="697" spans="1:41" s="21" customFormat="1" ht="15" customHeight="1">
      <c r="A697" s="159"/>
      <c r="B697" s="179"/>
      <c r="C697" s="220" t="s">
        <v>954</v>
      </c>
      <c r="D697" s="567" t="str">
        <f t="shared" si="100"/>
        <v/>
      </c>
      <c r="E697" s="568"/>
      <c r="F697" s="569"/>
      <c r="G697" s="551" t="str">
        <f t="shared" si="101"/>
        <v/>
      </c>
      <c r="H697" s="551"/>
      <c r="I697" s="551"/>
      <c r="J697" s="551"/>
      <c r="K697" s="551"/>
      <c r="L697" s="551"/>
      <c r="M697" s="392"/>
      <c r="N697" s="392"/>
      <c r="O697" s="392"/>
      <c r="P697" s="392"/>
      <c r="Q697" s="392"/>
      <c r="R697" s="392"/>
      <c r="S697" s="392"/>
      <c r="T697" s="392"/>
      <c r="U697" s="392"/>
      <c r="V697" s="392"/>
      <c r="W697" s="392"/>
      <c r="X697" s="392"/>
      <c r="Y697" s="392"/>
      <c r="Z697" s="392"/>
      <c r="AA697" s="392"/>
      <c r="AB697" s="392"/>
      <c r="AC697" s="392"/>
      <c r="AD697" s="392"/>
      <c r="AE697" s="1"/>
      <c r="AG697"/>
      <c r="AH697">
        <f t="shared" si="102"/>
        <v>0</v>
      </c>
      <c r="AI697" s="339"/>
      <c r="AJ697" s="73">
        <f t="shared" si="103"/>
        <v>0</v>
      </c>
      <c r="AL697">
        <f t="shared" si="104"/>
        <v>0</v>
      </c>
      <c r="AN697" s="364" t="str">
        <f>IF($AC$504="","",IF(HLOOKUP($AC$504,Presentación!$AQ$3:$BV$574,Presentación!AP193)="","",HLOOKUP($AC$504,Presentación!$AQ$3:$BV$574,Presentación!AP193,0)))</f>
        <v/>
      </c>
      <c r="AO697" s="365" t="str">
        <f>IF($AC$504="","",IF(HLOOKUP($AC$504,Presentación!$BZ$3:$DE$574,Presentación!AP193,0)="","",HLOOKUP($AC$504,Presentación!$BZ$3:$DE$574,Presentación!AP193,0)))</f>
        <v/>
      </c>
    </row>
    <row r="698" spans="1:41" s="21" customFormat="1" ht="15" customHeight="1">
      <c r="A698" s="159"/>
      <c r="B698" s="179"/>
      <c r="C698" s="220" t="s">
        <v>955</v>
      </c>
      <c r="D698" s="567" t="str">
        <f t="shared" si="100"/>
        <v/>
      </c>
      <c r="E698" s="568"/>
      <c r="F698" s="569"/>
      <c r="G698" s="551" t="str">
        <f t="shared" si="101"/>
        <v/>
      </c>
      <c r="H698" s="551"/>
      <c r="I698" s="551"/>
      <c r="J698" s="551"/>
      <c r="K698" s="551"/>
      <c r="L698" s="551"/>
      <c r="M698" s="392"/>
      <c r="N698" s="392"/>
      <c r="O698" s="392"/>
      <c r="P698" s="392"/>
      <c r="Q698" s="392"/>
      <c r="R698" s="392"/>
      <c r="S698" s="392"/>
      <c r="T698" s="392"/>
      <c r="U698" s="392"/>
      <c r="V698" s="392"/>
      <c r="W698" s="392"/>
      <c r="X698" s="392"/>
      <c r="Y698" s="392"/>
      <c r="Z698" s="392"/>
      <c r="AA698" s="392"/>
      <c r="AB698" s="392"/>
      <c r="AC698" s="392"/>
      <c r="AD698" s="392"/>
      <c r="AE698" s="1"/>
      <c r="AG698"/>
      <c r="AH698">
        <f t="shared" si="102"/>
        <v>0</v>
      </c>
      <c r="AI698" s="339"/>
      <c r="AJ698" s="73">
        <f t="shared" si="103"/>
        <v>0</v>
      </c>
      <c r="AL698">
        <f t="shared" si="104"/>
        <v>0</v>
      </c>
      <c r="AN698" s="364" t="str">
        <f>IF($AC$504="","",IF(HLOOKUP($AC$504,Presentación!$AQ$3:$BV$574,Presentación!AP194)="","",HLOOKUP($AC$504,Presentación!$AQ$3:$BV$574,Presentación!AP194,0)))</f>
        <v/>
      </c>
      <c r="AO698" s="365" t="str">
        <f>IF($AC$504="","",IF(HLOOKUP($AC$504,Presentación!$BZ$3:$DE$574,Presentación!AP194,0)="","",HLOOKUP($AC$504,Presentación!$BZ$3:$DE$574,Presentación!AP194,0)))</f>
        <v/>
      </c>
    </row>
    <row r="699" spans="1:41" s="21" customFormat="1" ht="15" customHeight="1">
      <c r="A699" s="159"/>
      <c r="B699" s="179"/>
      <c r="C699" s="220" t="s">
        <v>956</v>
      </c>
      <c r="D699" s="567" t="str">
        <f t="shared" si="100"/>
        <v/>
      </c>
      <c r="E699" s="568"/>
      <c r="F699" s="569"/>
      <c r="G699" s="551" t="str">
        <f t="shared" si="101"/>
        <v/>
      </c>
      <c r="H699" s="551"/>
      <c r="I699" s="551"/>
      <c r="J699" s="551"/>
      <c r="K699" s="551"/>
      <c r="L699" s="551"/>
      <c r="M699" s="392"/>
      <c r="N699" s="392"/>
      <c r="O699" s="392"/>
      <c r="P699" s="392"/>
      <c r="Q699" s="392"/>
      <c r="R699" s="392"/>
      <c r="S699" s="392"/>
      <c r="T699" s="392"/>
      <c r="U699" s="392"/>
      <c r="V699" s="392"/>
      <c r="W699" s="392"/>
      <c r="X699" s="392"/>
      <c r="Y699" s="392"/>
      <c r="Z699" s="392"/>
      <c r="AA699" s="392"/>
      <c r="AB699" s="392"/>
      <c r="AC699" s="392"/>
      <c r="AD699" s="392"/>
      <c r="AE699" s="1"/>
      <c r="AG699"/>
      <c r="AH699">
        <f t="shared" si="102"/>
        <v>0</v>
      </c>
      <c r="AI699" s="339"/>
      <c r="AJ699" s="73">
        <f t="shared" si="103"/>
        <v>0</v>
      </c>
      <c r="AL699">
        <f t="shared" si="104"/>
        <v>0</v>
      </c>
      <c r="AN699" s="364" t="str">
        <f>IF($AC$504="","",IF(HLOOKUP($AC$504,Presentación!$AQ$3:$BV$574,Presentación!AP195)="","",HLOOKUP($AC$504,Presentación!$AQ$3:$BV$574,Presentación!AP195,0)))</f>
        <v/>
      </c>
      <c r="AO699" s="365" t="str">
        <f>IF($AC$504="","",IF(HLOOKUP($AC$504,Presentación!$BZ$3:$DE$574,Presentación!AP195,0)="","",HLOOKUP($AC$504,Presentación!$BZ$3:$DE$574,Presentación!AP195,0)))</f>
        <v/>
      </c>
    </row>
    <row r="700" spans="1:41" s="21" customFormat="1" ht="15" customHeight="1">
      <c r="A700" s="159"/>
      <c r="B700" s="179"/>
      <c r="C700" s="220" t="s">
        <v>957</v>
      </c>
      <c r="D700" s="567" t="str">
        <f t="shared" si="100"/>
        <v/>
      </c>
      <c r="E700" s="568"/>
      <c r="F700" s="569"/>
      <c r="G700" s="551" t="str">
        <f t="shared" si="101"/>
        <v/>
      </c>
      <c r="H700" s="551"/>
      <c r="I700" s="551"/>
      <c r="J700" s="551"/>
      <c r="K700" s="551"/>
      <c r="L700" s="551"/>
      <c r="M700" s="392"/>
      <c r="N700" s="392"/>
      <c r="O700" s="392"/>
      <c r="P700" s="392"/>
      <c r="Q700" s="392"/>
      <c r="R700" s="392"/>
      <c r="S700" s="392"/>
      <c r="T700" s="392"/>
      <c r="U700" s="392"/>
      <c r="V700" s="392"/>
      <c r="W700" s="392"/>
      <c r="X700" s="392"/>
      <c r="Y700" s="392"/>
      <c r="Z700" s="392"/>
      <c r="AA700" s="392"/>
      <c r="AB700" s="392"/>
      <c r="AC700" s="392"/>
      <c r="AD700" s="392"/>
      <c r="AE700" s="1"/>
      <c r="AG700"/>
      <c r="AH700">
        <f t="shared" si="102"/>
        <v>0</v>
      </c>
      <c r="AI700" s="339"/>
      <c r="AJ700" s="73">
        <f t="shared" si="103"/>
        <v>0</v>
      </c>
      <c r="AL700">
        <f t="shared" si="104"/>
        <v>0</v>
      </c>
      <c r="AN700" s="364" t="str">
        <f>IF($AC$504="","",IF(HLOOKUP($AC$504,Presentación!$AQ$3:$BV$574,Presentación!AP196)="","",HLOOKUP($AC$504,Presentación!$AQ$3:$BV$574,Presentación!AP196,0)))</f>
        <v/>
      </c>
      <c r="AO700" s="365" t="str">
        <f>IF($AC$504="","",IF(HLOOKUP($AC$504,Presentación!$BZ$3:$DE$574,Presentación!AP196,0)="","",HLOOKUP($AC$504,Presentación!$BZ$3:$DE$574,Presentación!AP196,0)))</f>
        <v/>
      </c>
    </row>
    <row r="701" spans="1:41" s="21" customFormat="1" ht="15" customHeight="1">
      <c r="A701" s="159"/>
      <c r="B701" s="179"/>
      <c r="C701" s="220" t="s">
        <v>958</v>
      </c>
      <c r="D701" s="567" t="str">
        <f t="shared" ref="D701:D764" si="105">IF(AO701="No identificado","",IF(AN701="","",AN701))</f>
        <v/>
      </c>
      <c r="E701" s="568"/>
      <c r="F701" s="569"/>
      <c r="G701" s="551" t="str">
        <f t="shared" ref="G701:G764" si="106">IF(AO701="No identificado","",IF(AO701="","",AO701))</f>
        <v/>
      </c>
      <c r="H701" s="551"/>
      <c r="I701" s="551"/>
      <c r="J701" s="551"/>
      <c r="K701" s="551"/>
      <c r="L701" s="551"/>
      <c r="M701" s="392"/>
      <c r="N701" s="392"/>
      <c r="O701" s="392"/>
      <c r="P701" s="392"/>
      <c r="Q701" s="392"/>
      <c r="R701" s="392"/>
      <c r="S701" s="392"/>
      <c r="T701" s="392"/>
      <c r="U701" s="392"/>
      <c r="V701" s="392"/>
      <c r="W701" s="392"/>
      <c r="X701" s="392"/>
      <c r="Y701" s="392"/>
      <c r="Z701" s="392"/>
      <c r="AA701" s="392"/>
      <c r="AB701" s="392"/>
      <c r="AC701" s="392"/>
      <c r="AD701" s="392"/>
      <c r="AE701" s="1"/>
      <c r="AG701"/>
      <c r="AH701">
        <f t="shared" ref="AH701:AH764" si="107">IF(D701="",IF(COUNTA(M701:AD701)=0,0,1),0)</f>
        <v>0</v>
      </c>
      <c r="AI701" s="339"/>
      <c r="AJ701" s="73">
        <f t="shared" ref="AJ701:AJ764" si="108">IF(AND(D701&lt;&gt;"",$AI$511&gt;0),1,0)</f>
        <v>0</v>
      </c>
      <c r="AL701">
        <f t="shared" ref="AL701:AL764" si="109">IF(OR(D701="",$AK$511=3),0,IF(COUNTA(M701:AD701)&gt;0,0,1))</f>
        <v>0</v>
      </c>
      <c r="AN701" s="364" t="str">
        <f>IF($AC$504="","",IF(HLOOKUP($AC$504,Presentación!$AQ$3:$BV$574,Presentación!AP197)="","",HLOOKUP($AC$504,Presentación!$AQ$3:$BV$574,Presentación!AP197,0)))</f>
        <v/>
      </c>
      <c r="AO701" s="365" t="str">
        <f>IF($AC$504="","",IF(HLOOKUP($AC$504,Presentación!$BZ$3:$DE$574,Presentación!AP197,0)="","",HLOOKUP($AC$504,Presentación!$BZ$3:$DE$574,Presentación!AP197,0)))</f>
        <v/>
      </c>
    </row>
    <row r="702" spans="1:41" s="21" customFormat="1" ht="15" customHeight="1">
      <c r="A702" s="159"/>
      <c r="B702" s="179"/>
      <c r="C702" s="220" t="s">
        <v>959</v>
      </c>
      <c r="D702" s="567" t="str">
        <f t="shared" si="105"/>
        <v/>
      </c>
      <c r="E702" s="568"/>
      <c r="F702" s="569"/>
      <c r="G702" s="551" t="str">
        <f t="shared" si="106"/>
        <v/>
      </c>
      <c r="H702" s="551"/>
      <c r="I702" s="551"/>
      <c r="J702" s="551"/>
      <c r="K702" s="551"/>
      <c r="L702" s="551"/>
      <c r="M702" s="392"/>
      <c r="N702" s="392"/>
      <c r="O702" s="392"/>
      <c r="P702" s="392"/>
      <c r="Q702" s="392"/>
      <c r="R702" s="392"/>
      <c r="S702" s="392"/>
      <c r="T702" s="392"/>
      <c r="U702" s="392"/>
      <c r="V702" s="392"/>
      <c r="W702" s="392"/>
      <c r="X702" s="392"/>
      <c r="Y702" s="392"/>
      <c r="Z702" s="392"/>
      <c r="AA702" s="392"/>
      <c r="AB702" s="392"/>
      <c r="AC702" s="392"/>
      <c r="AD702" s="392"/>
      <c r="AE702" s="1"/>
      <c r="AG702"/>
      <c r="AH702">
        <f t="shared" si="107"/>
        <v>0</v>
      </c>
      <c r="AI702" s="339"/>
      <c r="AJ702" s="73">
        <f t="shared" si="108"/>
        <v>0</v>
      </c>
      <c r="AL702">
        <f t="shared" si="109"/>
        <v>0</v>
      </c>
      <c r="AN702" s="364" t="str">
        <f>IF($AC$504="","",IF(HLOOKUP($AC$504,Presentación!$AQ$3:$BV$574,Presentación!AP198)="","",HLOOKUP($AC$504,Presentación!$AQ$3:$BV$574,Presentación!AP198,0)))</f>
        <v/>
      </c>
      <c r="AO702" s="365" t="str">
        <f>IF($AC$504="","",IF(HLOOKUP($AC$504,Presentación!$BZ$3:$DE$574,Presentación!AP198,0)="","",HLOOKUP($AC$504,Presentación!$BZ$3:$DE$574,Presentación!AP198,0)))</f>
        <v/>
      </c>
    </row>
    <row r="703" spans="1:41" s="21" customFormat="1" ht="15" customHeight="1">
      <c r="A703" s="159"/>
      <c r="B703" s="179"/>
      <c r="C703" s="220" t="s">
        <v>960</v>
      </c>
      <c r="D703" s="567" t="str">
        <f t="shared" si="105"/>
        <v/>
      </c>
      <c r="E703" s="568"/>
      <c r="F703" s="569"/>
      <c r="G703" s="551" t="str">
        <f t="shared" si="106"/>
        <v/>
      </c>
      <c r="H703" s="551"/>
      <c r="I703" s="551"/>
      <c r="J703" s="551"/>
      <c r="K703" s="551"/>
      <c r="L703" s="551"/>
      <c r="M703" s="392"/>
      <c r="N703" s="392"/>
      <c r="O703" s="392"/>
      <c r="P703" s="392"/>
      <c r="Q703" s="392"/>
      <c r="R703" s="392"/>
      <c r="S703" s="392"/>
      <c r="T703" s="392"/>
      <c r="U703" s="392"/>
      <c r="V703" s="392"/>
      <c r="W703" s="392"/>
      <c r="X703" s="392"/>
      <c r="Y703" s="392"/>
      <c r="Z703" s="392"/>
      <c r="AA703" s="392"/>
      <c r="AB703" s="392"/>
      <c r="AC703" s="392"/>
      <c r="AD703" s="392"/>
      <c r="AE703" s="1"/>
      <c r="AG703"/>
      <c r="AH703">
        <f t="shared" si="107"/>
        <v>0</v>
      </c>
      <c r="AI703" s="339"/>
      <c r="AJ703" s="73">
        <f t="shared" si="108"/>
        <v>0</v>
      </c>
      <c r="AL703">
        <f t="shared" si="109"/>
        <v>0</v>
      </c>
      <c r="AN703" s="364" t="str">
        <f>IF($AC$504="","",IF(HLOOKUP($AC$504,Presentación!$AQ$3:$BV$574,Presentación!AP199)="","",HLOOKUP($AC$504,Presentación!$AQ$3:$BV$574,Presentación!AP199,0)))</f>
        <v/>
      </c>
      <c r="AO703" s="365" t="str">
        <f>IF($AC$504="","",IF(HLOOKUP($AC$504,Presentación!$BZ$3:$DE$574,Presentación!AP199,0)="","",HLOOKUP($AC$504,Presentación!$BZ$3:$DE$574,Presentación!AP199,0)))</f>
        <v/>
      </c>
    </row>
    <row r="704" spans="1:41" s="21" customFormat="1" ht="15" customHeight="1">
      <c r="A704" s="159"/>
      <c r="B704" s="179"/>
      <c r="C704" s="220" t="s">
        <v>961</v>
      </c>
      <c r="D704" s="567" t="str">
        <f t="shared" si="105"/>
        <v/>
      </c>
      <c r="E704" s="568"/>
      <c r="F704" s="569"/>
      <c r="G704" s="551" t="str">
        <f t="shared" si="106"/>
        <v/>
      </c>
      <c r="H704" s="551"/>
      <c r="I704" s="551"/>
      <c r="J704" s="551"/>
      <c r="K704" s="551"/>
      <c r="L704" s="551"/>
      <c r="M704" s="392"/>
      <c r="N704" s="392"/>
      <c r="O704" s="392"/>
      <c r="P704" s="392"/>
      <c r="Q704" s="392"/>
      <c r="R704" s="392"/>
      <c r="S704" s="392"/>
      <c r="T704" s="392"/>
      <c r="U704" s="392"/>
      <c r="V704" s="392"/>
      <c r="W704" s="392"/>
      <c r="X704" s="392"/>
      <c r="Y704" s="392"/>
      <c r="Z704" s="392"/>
      <c r="AA704" s="392"/>
      <c r="AB704" s="392"/>
      <c r="AC704" s="392"/>
      <c r="AD704" s="392"/>
      <c r="AE704" s="1"/>
      <c r="AG704"/>
      <c r="AH704">
        <f t="shared" si="107"/>
        <v>0</v>
      </c>
      <c r="AI704" s="339"/>
      <c r="AJ704" s="73">
        <f t="shared" si="108"/>
        <v>0</v>
      </c>
      <c r="AL704">
        <f t="shared" si="109"/>
        <v>0</v>
      </c>
      <c r="AN704" s="364" t="str">
        <f>IF($AC$504="","",IF(HLOOKUP($AC$504,Presentación!$AQ$3:$BV$574,Presentación!AP200)="","",HLOOKUP($AC$504,Presentación!$AQ$3:$BV$574,Presentación!AP200,0)))</f>
        <v/>
      </c>
      <c r="AO704" s="365" t="str">
        <f>IF($AC$504="","",IF(HLOOKUP($AC$504,Presentación!$BZ$3:$DE$574,Presentación!AP200,0)="","",HLOOKUP($AC$504,Presentación!$BZ$3:$DE$574,Presentación!AP200,0)))</f>
        <v/>
      </c>
    </row>
    <row r="705" spans="1:41" s="21" customFormat="1" ht="15" customHeight="1">
      <c r="A705" s="159"/>
      <c r="B705" s="179"/>
      <c r="C705" s="220" t="s">
        <v>962</v>
      </c>
      <c r="D705" s="567" t="str">
        <f t="shared" si="105"/>
        <v/>
      </c>
      <c r="E705" s="568"/>
      <c r="F705" s="569"/>
      <c r="G705" s="551" t="str">
        <f t="shared" si="106"/>
        <v/>
      </c>
      <c r="H705" s="551"/>
      <c r="I705" s="551"/>
      <c r="J705" s="551"/>
      <c r="K705" s="551"/>
      <c r="L705" s="551"/>
      <c r="M705" s="392"/>
      <c r="N705" s="392"/>
      <c r="O705" s="392"/>
      <c r="P705" s="392"/>
      <c r="Q705" s="392"/>
      <c r="R705" s="392"/>
      <c r="S705" s="392"/>
      <c r="T705" s="392"/>
      <c r="U705" s="392"/>
      <c r="V705" s="392"/>
      <c r="W705" s="392"/>
      <c r="X705" s="392"/>
      <c r="Y705" s="392"/>
      <c r="Z705" s="392"/>
      <c r="AA705" s="392"/>
      <c r="AB705" s="392"/>
      <c r="AC705" s="392"/>
      <c r="AD705" s="392"/>
      <c r="AE705" s="1"/>
      <c r="AG705"/>
      <c r="AH705">
        <f t="shared" si="107"/>
        <v>0</v>
      </c>
      <c r="AI705" s="339"/>
      <c r="AJ705" s="73">
        <f t="shared" si="108"/>
        <v>0</v>
      </c>
      <c r="AL705">
        <f t="shared" si="109"/>
        <v>0</v>
      </c>
      <c r="AN705" s="364" t="str">
        <f>IF($AC$504="","",IF(HLOOKUP($AC$504,Presentación!$AQ$3:$BV$574,Presentación!AP201)="","",HLOOKUP($AC$504,Presentación!$AQ$3:$BV$574,Presentación!AP201,0)))</f>
        <v/>
      </c>
      <c r="AO705" s="365" t="str">
        <f>IF($AC$504="","",IF(HLOOKUP($AC$504,Presentación!$BZ$3:$DE$574,Presentación!AP201,0)="","",HLOOKUP($AC$504,Presentación!$BZ$3:$DE$574,Presentación!AP201,0)))</f>
        <v/>
      </c>
    </row>
    <row r="706" spans="1:41" s="21" customFormat="1" ht="15" customHeight="1">
      <c r="A706" s="159"/>
      <c r="B706" s="179"/>
      <c r="C706" s="220" t="s">
        <v>963</v>
      </c>
      <c r="D706" s="567" t="str">
        <f t="shared" si="105"/>
        <v/>
      </c>
      <c r="E706" s="568"/>
      <c r="F706" s="569"/>
      <c r="G706" s="551" t="str">
        <f t="shared" si="106"/>
        <v/>
      </c>
      <c r="H706" s="551"/>
      <c r="I706" s="551"/>
      <c r="J706" s="551"/>
      <c r="K706" s="551"/>
      <c r="L706" s="551"/>
      <c r="M706" s="392"/>
      <c r="N706" s="392"/>
      <c r="O706" s="392"/>
      <c r="P706" s="392"/>
      <c r="Q706" s="392"/>
      <c r="R706" s="392"/>
      <c r="S706" s="392"/>
      <c r="T706" s="392"/>
      <c r="U706" s="392"/>
      <c r="V706" s="392"/>
      <c r="W706" s="392"/>
      <c r="X706" s="392"/>
      <c r="Y706" s="392"/>
      <c r="Z706" s="392"/>
      <c r="AA706" s="392"/>
      <c r="AB706" s="392"/>
      <c r="AC706" s="392"/>
      <c r="AD706" s="392"/>
      <c r="AE706" s="1"/>
      <c r="AG706"/>
      <c r="AH706">
        <f t="shared" si="107"/>
        <v>0</v>
      </c>
      <c r="AI706" s="339"/>
      <c r="AJ706" s="73">
        <f t="shared" si="108"/>
        <v>0</v>
      </c>
      <c r="AL706">
        <f t="shared" si="109"/>
        <v>0</v>
      </c>
      <c r="AN706" s="364" t="str">
        <f>IF($AC$504="","",IF(HLOOKUP($AC$504,Presentación!$AQ$3:$BV$574,Presentación!AP202)="","",HLOOKUP($AC$504,Presentación!$AQ$3:$BV$574,Presentación!AP202,0)))</f>
        <v/>
      </c>
      <c r="AO706" s="365" t="str">
        <f>IF($AC$504="","",IF(HLOOKUP($AC$504,Presentación!$BZ$3:$DE$574,Presentación!AP202,0)="","",HLOOKUP($AC$504,Presentación!$BZ$3:$DE$574,Presentación!AP202,0)))</f>
        <v/>
      </c>
    </row>
    <row r="707" spans="1:41" s="21" customFormat="1" ht="15" customHeight="1">
      <c r="A707" s="159"/>
      <c r="B707" s="179"/>
      <c r="C707" s="220" t="s">
        <v>964</v>
      </c>
      <c r="D707" s="567" t="str">
        <f t="shared" si="105"/>
        <v/>
      </c>
      <c r="E707" s="568"/>
      <c r="F707" s="569"/>
      <c r="G707" s="551" t="str">
        <f t="shared" si="106"/>
        <v/>
      </c>
      <c r="H707" s="551"/>
      <c r="I707" s="551"/>
      <c r="J707" s="551"/>
      <c r="K707" s="551"/>
      <c r="L707" s="551"/>
      <c r="M707" s="392"/>
      <c r="N707" s="392"/>
      <c r="O707" s="392"/>
      <c r="P707" s="392"/>
      <c r="Q707" s="392"/>
      <c r="R707" s="392"/>
      <c r="S707" s="392"/>
      <c r="T707" s="392"/>
      <c r="U707" s="392"/>
      <c r="V707" s="392"/>
      <c r="W707" s="392"/>
      <c r="X707" s="392"/>
      <c r="Y707" s="392"/>
      <c r="Z707" s="392"/>
      <c r="AA707" s="392"/>
      <c r="AB707" s="392"/>
      <c r="AC707" s="392"/>
      <c r="AD707" s="392"/>
      <c r="AE707" s="1"/>
      <c r="AG707"/>
      <c r="AH707">
        <f t="shared" si="107"/>
        <v>0</v>
      </c>
      <c r="AI707" s="339"/>
      <c r="AJ707" s="73">
        <f t="shared" si="108"/>
        <v>0</v>
      </c>
      <c r="AL707">
        <f t="shared" si="109"/>
        <v>0</v>
      </c>
      <c r="AN707" s="364" t="str">
        <f>IF($AC$504="","",IF(HLOOKUP($AC$504,Presentación!$AQ$3:$BV$574,Presentación!AP203)="","",HLOOKUP($AC$504,Presentación!$AQ$3:$BV$574,Presentación!AP203,0)))</f>
        <v/>
      </c>
      <c r="AO707" s="365" t="str">
        <f>IF($AC$504="","",IF(HLOOKUP($AC$504,Presentación!$BZ$3:$DE$574,Presentación!AP203,0)="","",HLOOKUP($AC$504,Presentación!$BZ$3:$DE$574,Presentación!AP203,0)))</f>
        <v/>
      </c>
    </row>
    <row r="708" spans="1:41" s="21" customFormat="1" ht="15" customHeight="1">
      <c r="A708" s="159"/>
      <c r="B708" s="179"/>
      <c r="C708" s="220" t="s">
        <v>965</v>
      </c>
      <c r="D708" s="567" t="str">
        <f t="shared" si="105"/>
        <v/>
      </c>
      <c r="E708" s="568"/>
      <c r="F708" s="569"/>
      <c r="G708" s="551" t="str">
        <f t="shared" si="106"/>
        <v/>
      </c>
      <c r="H708" s="551"/>
      <c r="I708" s="551"/>
      <c r="J708" s="551"/>
      <c r="K708" s="551"/>
      <c r="L708" s="551"/>
      <c r="M708" s="392"/>
      <c r="N708" s="392"/>
      <c r="O708" s="392"/>
      <c r="P708" s="392"/>
      <c r="Q708" s="392"/>
      <c r="R708" s="392"/>
      <c r="S708" s="392"/>
      <c r="T708" s="392"/>
      <c r="U708" s="392"/>
      <c r="V708" s="392"/>
      <c r="W708" s="392"/>
      <c r="X708" s="392"/>
      <c r="Y708" s="392"/>
      <c r="Z708" s="392"/>
      <c r="AA708" s="392"/>
      <c r="AB708" s="392"/>
      <c r="AC708" s="392"/>
      <c r="AD708" s="392"/>
      <c r="AE708" s="1"/>
      <c r="AG708"/>
      <c r="AH708">
        <f t="shared" si="107"/>
        <v>0</v>
      </c>
      <c r="AI708" s="339"/>
      <c r="AJ708" s="73">
        <f t="shared" si="108"/>
        <v>0</v>
      </c>
      <c r="AL708">
        <f t="shared" si="109"/>
        <v>0</v>
      </c>
      <c r="AN708" s="364" t="str">
        <f>IF($AC$504="","",IF(HLOOKUP($AC$504,Presentación!$AQ$3:$BV$574,Presentación!AP204)="","",HLOOKUP($AC$504,Presentación!$AQ$3:$BV$574,Presentación!AP204,0)))</f>
        <v/>
      </c>
      <c r="AO708" s="365" t="str">
        <f>IF($AC$504="","",IF(HLOOKUP($AC$504,Presentación!$BZ$3:$DE$574,Presentación!AP204,0)="","",HLOOKUP($AC$504,Presentación!$BZ$3:$DE$574,Presentación!AP204,0)))</f>
        <v/>
      </c>
    </row>
    <row r="709" spans="1:41" s="21" customFormat="1" ht="15" customHeight="1">
      <c r="A709" s="159"/>
      <c r="B709" s="179"/>
      <c r="C709" s="220" t="s">
        <v>966</v>
      </c>
      <c r="D709" s="567" t="str">
        <f t="shared" si="105"/>
        <v/>
      </c>
      <c r="E709" s="568"/>
      <c r="F709" s="569"/>
      <c r="G709" s="551" t="str">
        <f t="shared" si="106"/>
        <v/>
      </c>
      <c r="H709" s="551"/>
      <c r="I709" s="551"/>
      <c r="J709" s="551"/>
      <c r="K709" s="551"/>
      <c r="L709" s="551"/>
      <c r="M709" s="392"/>
      <c r="N709" s="392"/>
      <c r="O709" s="392"/>
      <c r="P709" s="392"/>
      <c r="Q709" s="392"/>
      <c r="R709" s="392"/>
      <c r="S709" s="392"/>
      <c r="T709" s="392"/>
      <c r="U709" s="392"/>
      <c r="V709" s="392"/>
      <c r="W709" s="392"/>
      <c r="X709" s="392"/>
      <c r="Y709" s="392"/>
      <c r="Z709" s="392"/>
      <c r="AA709" s="392"/>
      <c r="AB709" s="392"/>
      <c r="AC709" s="392"/>
      <c r="AD709" s="392"/>
      <c r="AE709" s="1"/>
      <c r="AG709"/>
      <c r="AH709">
        <f t="shared" si="107"/>
        <v>0</v>
      </c>
      <c r="AI709" s="339"/>
      <c r="AJ709" s="73">
        <f t="shared" si="108"/>
        <v>0</v>
      </c>
      <c r="AL709">
        <f t="shared" si="109"/>
        <v>0</v>
      </c>
      <c r="AN709" s="364" t="str">
        <f>IF($AC$504="","",IF(HLOOKUP($AC$504,Presentación!$AQ$3:$BV$574,Presentación!AP205)="","",HLOOKUP($AC$504,Presentación!$AQ$3:$BV$574,Presentación!AP205,0)))</f>
        <v/>
      </c>
      <c r="AO709" s="365" t="str">
        <f>IF($AC$504="","",IF(HLOOKUP($AC$504,Presentación!$BZ$3:$DE$574,Presentación!AP205,0)="","",HLOOKUP($AC$504,Presentación!$BZ$3:$DE$574,Presentación!AP205,0)))</f>
        <v/>
      </c>
    </row>
    <row r="710" spans="1:41" s="21" customFormat="1" ht="15" customHeight="1">
      <c r="A710" s="159"/>
      <c r="B710" s="179"/>
      <c r="C710" s="220" t="s">
        <v>967</v>
      </c>
      <c r="D710" s="567" t="str">
        <f t="shared" si="105"/>
        <v/>
      </c>
      <c r="E710" s="568"/>
      <c r="F710" s="569"/>
      <c r="G710" s="551" t="str">
        <f t="shared" si="106"/>
        <v/>
      </c>
      <c r="H710" s="551"/>
      <c r="I710" s="551"/>
      <c r="J710" s="551"/>
      <c r="K710" s="551"/>
      <c r="L710" s="551"/>
      <c r="M710" s="392"/>
      <c r="N710" s="392"/>
      <c r="O710" s="392"/>
      <c r="P710" s="392"/>
      <c r="Q710" s="392"/>
      <c r="R710" s="392"/>
      <c r="S710" s="392"/>
      <c r="T710" s="392"/>
      <c r="U710" s="392"/>
      <c r="V710" s="392"/>
      <c r="W710" s="392"/>
      <c r="X710" s="392"/>
      <c r="Y710" s="392"/>
      <c r="Z710" s="392"/>
      <c r="AA710" s="392"/>
      <c r="AB710" s="392"/>
      <c r="AC710" s="392"/>
      <c r="AD710" s="392"/>
      <c r="AE710" s="1"/>
      <c r="AG710"/>
      <c r="AH710">
        <f t="shared" si="107"/>
        <v>0</v>
      </c>
      <c r="AI710" s="339"/>
      <c r="AJ710" s="73">
        <f t="shared" si="108"/>
        <v>0</v>
      </c>
      <c r="AL710">
        <f t="shared" si="109"/>
        <v>0</v>
      </c>
      <c r="AN710" s="364" t="str">
        <f>IF($AC$504="","",IF(HLOOKUP($AC$504,Presentación!$AQ$3:$BV$574,Presentación!AP206)="","",HLOOKUP($AC$504,Presentación!$AQ$3:$BV$574,Presentación!AP206,0)))</f>
        <v/>
      </c>
      <c r="AO710" s="365" t="str">
        <f>IF($AC$504="","",IF(HLOOKUP($AC$504,Presentación!$BZ$3:$DE$574,Presentación!AP206,0)="","",HLOOKUP($AC$504,Presentación!$BZ$3:$DE$574,Presentación!AP206,0)))</f>
        <v/>
      </c>
    </row>
    <row r="711" spans="1:41" s="21" customFormat="1" ht="15" customHeight="1">
      <c r="A711" s="159"/>
      <c r="B711" s="179"/>
      <c r="C711" s="220" t="s">
        <v>968</v>
      </c>
      <c r="D711" s="567" t="str">
        <f t="shared" si="105"/>
        <v/>
      </c>
      <c r="E711" s="568"/>
      <c r="F711" s="569"/>
      <c r="G711" s="551" t="str">
        <f t="shared" si="106"/>
        <v/>
      </c>
      <c r="H711" s="551"/>
      <c r="I711" s="551"/>
      <c r="J711" s="551"/>
      <c r="K711" s="551"/>
      <c r="L711" s="551"/>
      <c r="M711" s="392"/>
      <c r="N711" s="392"/>
      <c r="O711" s="392"/>
      <c r="P711" s="392"/>
      <c r="Q711" s="392"/>
      <c r="R711" s="392"/>
      <c r="S711" s="392"/>
      <c r="T711" s="392"/>
      <c r="U711" s="392"/>
      <c r="V711" s="392"/>
      <c r="W711" s="392"/>
      <c r="X711" s="392"/>
      <c r="Y711" s="392"/>
      <c r="Z711" s="392"/>
      <c r="AA711" s="392"/>
      <c r="AB711" s="392"/>
      <c r="AC711" s="392"/>
      <c r="AD711" s="392"/>
      <c r="AE711" s="1"/>
      <c r="AG711"/>
      <c r="AH711">
        <f t="shared" si="107"/>
        <v>0</v>
      </c>
      <c r="AI711" s="339"/>
      <c r="AJ711" s="73">
        <f t="shared" si="108"/>
        <v>0</v>
      </c>
      <c r="AL711">
        <f t="shared" si="109"/>
        <v>0</v>
      </c>
      <c r="AN711" s="364" t="str">
        <f>IF($AC$504="","",IF(HLOOKUP($AC$504,Presentación!$AQ$3:$BV$574,Presentación!AP207)="","",HLOOKUP($AC$504,Presentación!$AQ$3:$BV$574,Presentación!AP207,0)))</f>
        <v/>
      </c>
      <c r="AO711" s="365" t="str">
        <f>IF($AC$504="","",IF(HLOOKUP($AC$504,Presentación!$BZ$3:$DE$574,Presentación!AP207,0)="","",HLOOKUP($AC$504,Presentación!$BZ$3:$DE$574,Presentación!AP207,0)))</f>
        <v/>
      </c>
    </row>
    <row r="712" spans="1:41" s="21" customFormat="1" ht="15" customHeight="1">
      <c r="A712" s="159"/>
      <c r="B712" s="179"/>
      <c r="C712" s="220" t="s">
        <v>969</v>
      </c>
      <c r="D712" s="567" t="str">
        <f t="shared" si="105"/>
        <v/>
      </c>
      <c r="E712" s="568"/>
      <c r="F712" s="569"/>
      <c r="G712" s="551" t="str">
        <f t="shared" si="106"/>
        <v/>
      </c>
      <c r="H712" s="551"/>
      <c r="I712" s="551"/>
      <c r="J712" s="551"/>
      <c r="K712" s="551"/>
      <c r="L712" s="551"/>
      <c r="M712" s="392"/>
      <c r="N712" s="392"/>
      <c r="O712" s="392"/>
      <c r="P712" s="392"/>
      <c r="Q712" s="392"/>
      <c r="R712" s="392"/>
      <c r="S712" s="392"/>
      <c r="T712" s="392"/>
      <c r="U712" s="392"/>
      <c r="V712" s="392"/>
      <c r="W712" s="392"/>
      <c r="X712" s="392"/>
      <c r="Y712" s="392"/>
      <c r="Z712" s="392"/>
      <c r="AA712" s="392"/>
      <c r="AB712" s="392"/>
      <c r="AC712" s="392"/>
      <c r="AD712" s="392"/>
      <c r="AE712" s="1"/>
      <c r="AG712"/>
      <c r="AH712">
        <f t="shared" si="107"/>
        <v>0</v>
      </c>
      <c r="AI712" s="339"/>
      <c r="AJ712" s="73">
        <f t="shared" si="108"/>
        <v>0</v>
      </c>
      <c r="AL712">
        <f t="shared" si="109"/>
        <v>0</v>
      </c>
      <c r="AN712" s="364" t="str">
        <f>IF($AC$504="","",IF(HLOOKUP($AC$504,Presentación!$AQ$3:$BV$574,Presentación!AP208)="","",HLOOKUP($AC$504,Presentación!$AQ$3:$BV$574,Presentación!AP208,0)))</f>
        <v/>
      </c>
      <c r="AO712" s="365" t="str">
        <f>IF($AC$504="","",IF(HLOOKUP($AC$504,Presentación!$BZ$3:$DE$574,Presentación!AP208,0)="","",HLOOKUP($AC$504,Presentación!$BZ$3:$DE$574,Presentación!AP208,0)))</f>
        <v/>
      </c>
    </row>
    <row r="713" spans="1:41" s="21" customFormat="1" ht="15" customHeight="1">
      <c r="A713" s="159"/>
      <c r="B713" s="179"/>
      <c r="C713" s="220" t="s">
        <v>970</v>
      </c>
      <c r="D713" s="567" t="str">
        <f t="shared" si="105"/>
        <v/>
      </c>
      <c r="E713" s="568"/>
      <c r="F713" s="569"/>
      <c r="G713" s="551" t="str">
        <f t="shared" si="106"/>
        <v/>
      </c>
      <c r="H713" s="551"/>
      <c r="I713" s="551"/>
      <c r="J713" s="551"/>
      <c r="K713" s="551"/>
      <c r="L713" s="551"/>
      <c r="M713" s="392"/>
      <c r="N713" s="392"/>
      <c r="O713" s="392"/>
      <c r="P713" s="392"/>
      <c r="Q713" s="392"/>
      <c r="R713" s="392"/>
      <c r="S713" s="392"/>
      <c r="T713" s="392"/>
      <c r="U713" s="392"/>
      <c r="V713" s="392"/>
      <c r="W713" s="392"/>
      <c r="X713" s="392"/>
      <c r="Y713" s="392"/>
      <c r="Z713" s="392"/>
      <c r="AA713" s="392"/>
      <c r="AB713" s="392"/>
      <c r="AC713" s="392"/>
      <c r="AD713" s="392"/>
      <c r="AE713" s="1"/>
      <c r="AG713"/>
      <c r="AH713">
        <f t="shared" si="107"/>
        <v>0</v>
      </c>
      <c r="AI713" s="339"/>
      <c r="AJ713" s="73">
        <f t="shared" si="108"/>
        <v>0</v>
      </c>
      <c r="AL713">
        <f t="shared" si="109"/>
        <v>0</v>
      </c>
      <c r="AN713" s="364" t="str">
        <f>IF($AC$504="","",IF(HLOOKUP($AC$504,Presentación!$AQ$3:$BV$574,Presentación!AP209)="","",HLOOKUP($AC$504,Presentación!$AQ$3:$BV$574,Presentación!AP209,0)))</f>
        <v/>
      </c>
      <c r="AO713" s="365" t="str">
        <f>IF($AC$504="","",IF(HLOOKUP($AC$504,Presentación!$BZ$3:$DE$574,Presentación!AP209,0)="","",HLOOKUP($AC$504,Presentación!$BZ$3:$DE$574,Presentación!AP209,0)))</f>
        <v/>
      </c>
    </row>
    <row r="714" spans="1:41" s="21" customFormat="1" ht="15" customHeight="1">
      <c r="A714" s="159"/>
      <c r="B714" s="179"/>
      <c r="C714" s="220" t="s">
        <v>971</v>
      </c>
      <c r="D714" s="567" t="str">
        <f t="shared" si="105"/>
        <v/>
      </c>
      <c r="E714" s="568"/>
      <c r="F714" s="569"/>
      <c r="G714" s="551" t="str">
        <f t="shared" si="106"/>
        <v/>
      </c>
      <c r="H714" s="551"/>
      <c r="I714" s="551"/>
      <c r="J714" s="551"/>
      <c r="K714" s="551"/>
      <c r="L714" s="551"/>
      <c r="M714" s="392"/>
      <c r="N714" s="392"/>
      <c r="O714" s="392"/>
      <c r="P714" s="392"/>
      <c r="Q714" s="392"/>
      <c r="R714" s="392"/>
      <c r="S714" s="392"/>
      <c r="T714" s="392"/>
      <c r="U714" s="392"/>
      <c r="V714" s="392"/>
      <c r="W714" s="392"/>
      <c r="X714" s="392"/>
      <c r="Y714" s="392"/>
      <c r="Z714" s="392"/>
      <c r="AA714" s="392"/>
      <c r="AB714" s="392"/>
      <c r="AC714" s="392"/>
      <c r="AD714" s="392"/>
      <c r="AE714" s="1"/>
      <c r="AG714"/>
      <c r="AH714">
        <f t="shared" si="107"/>
        <v>0</v>
      </c>
      <c r="AI714" s="339"/>
      <c r="AJ714" s="73">
        <f t="shared" si="108"/>
        <v>0</v>
      </c>
      <c r="AL714">
        <f t="shared" si="109"/>
        <v>0</v>
      </c>
      <c r="AN714" s="364" t="str">
        <f>IF($AC$504="","",IF(HLOOKUP($AC$504,Presentación!$AQ$3:$BV$574,Presentación!AP210)="","",HLOOKUP($AC$504,Presentación!$AQ$3:$BV$574,Presentación!AP210,0)))</f>
        <v/>
      </c>
      <c r="AO714" s="365" t="str">
        <f>IF($AC$504="","",IF(HLOOKUP($AC$504,Presentación!$BZ$3:$DE$574,Presentación!AP210,0)="","",HLOOKUP($AC$504,Presentación!$BZ$3:$DE$574,Presentación!AP210,0)))</f>
        <v/>
      </c>
    </row>
    <row r="715" spans="1:41" s="21" customFormat="1" ht="15" customHeight="1">
      <c r="A715" s="159"/>
      <c r="B715" s="179"/>
      <c r="C715" s="220" t="s">
        <v>972</v>
      </c>
      <c r="D715" s="567" t="str">
        <f t="shared" si="105"/>
        <v/>
      </c>
      <c r="E715" s="568"/>
      <c r="F715" s="569"/>
      <c r="G715" s="551" t="str">
        <f t="shared" si="106"/>
        <v/>
      </c>
      <c r="H715" s="551"/>
      <c r="I715" s="551"/>
      <c r="J715" s="551"/>
      <c r="K715" s="551"/>
      <c r="L715" s="551"/>
      <c r="M715" s="392"/>
      <c r="N715" s="392"/>
      <c r="O715" s="392"/>
      <c r="P715" s="392"/>
      <c r="Q715" s="392"/>
      <c r="R715" s="392"/>
      <c r="S715" s="392"/>
      <c r="T715" s="392"/>
      <c r="U715" s="392"/>
      <c r="V715" s="392"/>
      <c r="W715" s="392"/>
      <c r="X715" s="392"/>
      <c r="Y715" s="392"/>
      <c r="Z715" s="392"/>
      <c r="AA715" s="392"/>
      <c r="AB715" s="392"/>
      <c r="AC715" s="392"/>
      <c r="AD715" s="392"/>
      <c r="AE715" s="1"/>
      <c r="AG715"/>
      <c r="AH715">
        <f t="shared" si="107"/>
        <v>0</v>
      </c>
      <c r="AI715" s="339"/>
      <c r="AJ715" s="73">
        <f t="shared" si="108"/>
        <v>0</v>
      </c>
      <c r="AL715">
        <f t="shared" si="109"/>
        <v>0</v>
      </c>
      <c r="AN715" s="364" t="str">
        <f>IF($AC$504="","",IF(HLOOKUP($AC$504,Presentación!$AQ$3:$BV$574,Presentación!AP211)="","",HLOOKUP($AC$504,Presentación!$AQ$3:$BV$574,Presentación!AP211,0)))</f>
        <v/>
      </c>
      <c r="AO715" s="365" t="str">
        <f>IF($AC$504="","",IF(HLOOKUP($AC$504,Presentación!$BZ$3:$DE$574,Presentación!AP211,0)="","",HLOOKUP($AC$504,Presentación!$BZ$3:$DE$574,Presentación!AP211,0)))</f>
        <v/>
      </c>
    </row>
    <row r="716" spans="1:41" s="21" customFormat="1" ht="15" customHeight="1">
      <c r="A716" s="159"/>
      <c r="B716" s="179"/>
      <c r="C716" s="220" t="s">
        <v>973</v>
      </c>
      <c r="D716" s="567" t="str">
        <f t="shared" si="105"/>
        <v/>
      </c>
      <c r="E716" s="568"/>
      <c r="F716" s="569"/>
      <c r="G716" s="551" t="str">
        <f t="shared" si="106"/>
        <v/>
      </c>
      <c r="H716" s="551"/>
      <c r="I716" s="551"/>
      <c r="J716" s="551"/>
      <c r="K716" s="551"/>
      <c r="L716" s="551"/>
      <c r="M716" s="392"/>
      <c r="N716" s="392"/>
      <c r="O716" s="392"/>
      <c r="P716" s="392"/>
      <c r="Q716" s="392"/>
      <c r="R716" s="392"/>
      <c r="S716" s="392"/>
      <c r="T716" s="392"/>
      <c r="U716" s="392"/>
      <c r="V716" s="392"/>
      <c r="W716" s="392"/>
      <c r="X716" s="392"/>
      <c r="Y716" s="392"/>
      <c r="Z716" s="392"/>
      <c r="AA716" s="392"/>
      <c r="AB716" s="392"/>
      <c r="AC716" s="392"/>
      <c r="AD716" s="392"/>
      <c r="AE716" s="1"/>
      <c r="AG716"/>
      <c r="AH716">
        <f t="shared" si="107"/>
        <v>0</v>
      </c>
      <c r="AI716" s="339"/>
      <c r="AJ716" s="73">
        <f t="shared" si="108"/>
        <v>0</v>
      </c>
      <c r="AL716">
        <f t="shared" si="109"/>
        <v>0</v>
      </c>
      <c r="AN716" s="364" t="str">
        <f>IF($AC$504="","",IF(HLOOKUP($AC$504,Presentación!$AQ$3:$BV$574,Presentación!AP212)="","",HLOOKUP($AC$504,Presentación!$AQ$3:$BV$574,Presentación!AP212,0)))</f>
        <v/>
      </c>
      <c r="AO716" s="365" t="str">
        <f>IF($AC$504="","",IF(HLOOKUP($AC$504,Presentación!$BZ$3:$DE$574,Presentación!AP212,0)="","",HLOOKUP($AC$504,Presentación!$BZ$3:$DE$574,Presentación!AP212,0)))</f>
        <v/>
      </c>
    </row>
    <row r="717" spans="1:41" s="21" customFormat="1" ht="15" customHeight="1">
      <c r="A717" s="159"/>
      <c r="B717" s="179"/>
      <c r="C717" s="220" t="s">
        <v>974</v>
      </c>
      <c r="D717" s="567" t="str">
        <f t="shared" si="105"/>
        <v/>
      </c>
      <c r="E717" s="568"/>
      <c r="F717" s="569"/>
      <c r="G717" s="551" t="str">
        <f t="shared" si="106"/>
        <v/>
      </c>
      <c r="H717" s="551"/>
      <c r="I717" s="551"/>
      <c r="J717" s="551"/>
      <c r="K717" s="551"/>
      <c r="L717" s="551"/>
      <c r="M717" s="392"/>
      <c r="N717" s="392"/>
      <c r="O717" s="392"/>
      <c r="P717" s="392"/>
      <c r="Q717" s="392"/>
      <c r="R717" s="392"/>
      <c r="S717" s="392"/>
      <c r="T717" s="392"/>
      <c r="U717" s="392"/>
      <c r="V717" s="392"/>
      <c r="W717" s="392"/>
      <c r="X717" s="392"/>
      <c r="Y717" s="392"/>
      <c r="Z717" s="392"/>
      <c r="AA717" s="392"/>
      <c r="AB717" s="392"/>
      <c r="AC717" s="392"/>
      <c r="AD717" s="392"/>
      <c r="AE717" s="1"/>
      <c r="AG717"/>
      <c r="AH717">
        <f t="shared" si="107"/>
        <v>0</v>
      </c>
      <c r="AI717" s="339"/>
      <c r="AJ717" s="73">
        <f t="shared" si="108"/>
        <v>0</v>
      </c>
      <c r="AL717">
        <f t="shared" si="109"/>
        <v>0</v>
      </c>
      <c r="AN717" s="364" t="str">
        <f>IF($AC$504="","",IF(HLOOKUP($AC$504,Presentación!$AQ$3:$BV$574,Presentación!AP213)="","",HLOOKUP($AC$504,Presentación!$AQ$3:$BV$574,Presentación!AP213,0)))</f>
        <v/>
      </c>
      <c r="AO717" s="365" t="str">
        <f>IF($AC$504="","",IF(HLOOKUP($AC$504,Presentación!$BZ$3:$DE$574,Presentación!AP213,0)="","",HLOOKUP($AC$504,Presentación!$BZ$3:$DE$574,Presentación!AP213,0)))</f>
        <v/>
      </c>
    </row>
    <row r="718" spans="1:41" s="21" customFormat="1" ht="15" customHeight="1">
      <c r="A718" s="159"/>
      <c r="B718" s="179"/>
      <c r="C718" s="220" t="s">
        <v>975</v>
      </c>
      <c r="D718" s="567" t="str">
        <f t="shared" si="105"/>
        <v/>
      </c>
      <c r="E718" s="568"/>
      <c r="F718" s="569"/>
      <c r="G718" s="551" t="str">
        <f t="shared" si="106"/>
        <v/>
      </c>
      <c r="H718" s="551"/>
      <c r="I718" s="551"/>
      <c r="J718" s="551"/>
      <c r="K718" s="551"/>
      <c r="L718" s="551"/>
      <c r="M718" s="392"/>
      <c r="N718" s="392"/>
      <c r="O718" s="392"/>
      <c r="P718" s="392"/>
      <c r="Q718" s="392"/>
      <c r="R718" s="392"/>
      <c r="S718" s="392"/>
      <c r="T718" s="392"/>
      <c r="U718" s="392"/>
      <c r="V718" s="392"/>
      <c r="W718" s="392"/>
      <c r="X718" s="392"/>
      <c r="Y718" s="392"/>
      <c r="Z718" s="392"/>
      <c r="AA718" s="392"/>
      <c r="AB718" s="392"/>
      <c r="AC718" s="392"/>
      <c r="AD718" s="392"/>
      <c r="AE718" s="1"/>
      <c r="AG718"/>
      <c r="AH718">
        <f t="shared" si="107"/>
        <v>0</v>
      </c>
      <c r="AI718" s="339"/>
      <c r="AJ718" s="73">
        <f t="shared" si="108"/>
        <v>0</v>
      </c>
      <c r="AL718">
        <f t="shared" si="109"/>
        <v>0</v>
      </c>
      <c r="AN718" s="364" t="str">
        <f>IF($AC$504="","",IF(HLOOKUP($AC$504,Presentación!$AQ$3:$BV$574,Presentación!AP214)="","",HLOOKUP($AC$504,Presentación!$AQ$3:$BV$574,Presentación!AP214,0)))</f>
        <v/>
      </c>
      <c r="AO718" s="365" t="str">
        <f>IF($AC$504="","",IF(HLOOKUP($AC$504,Presentación!$BZ$3:$DE$574,Presentación!AP214,0)="","",HLOOKUP($AC$504,Presentación!$BZ$3:$DE$574,Presentación!AP214,0)))</f>
        <v/>
      </c>
    </row>
    <row r="719" spans="1:41" s="21" customFormat="1" ht="15" customHeight="1">
      <c r="A719" s="159"/>
      <c r="B719" s="179"/>
      <c r="C719" s="220" t="s">
        <v>976</v>
      </c>
      <c r="D719" s="567" t="str">
        <f t="shared" si="105"/>
        <v/>
      </c>
      <c r="E719" s="568"/>
      <c r="F719" s="569"/>
      <c r="G719" s="551" t="str">
        <f t="shared" si="106"/>
        <v/>
      </c>
      <c r="H719" s="551"/>
      <c r="I719" s="551"/>
      <c r="J719" s="551"/>
      <c r="K719" s="551"/>
      <c r="L719" s="551"/>
      <c r="M719" s="392"/>
      <c r="N719" s="392"/>
      <c r="O719" s="392"/>
      <c r="P719" s="392"/>
      <c r="Q719" s="392"/>
      <c r="R719" s="392"/>
      <c r="S719" s="392"/>
      <c r="T719" s="392"/>
      <c r="U719" s="392"/>
      <c r="V719" s="392"/>
      <c r="W719" s="392"/>
      <c r="X719" s="392"/>
      <c r="Y719" s="392"/>
      <c r="Z719" s="392"/>
      <c r="AA719" s="392"/>
      <c r="AB719" s="392"/>
      <c r="AC719" s="392"/>
      <c r="AD719" s="392"/>
      <c r="AE719" s="1"/>
      <c r="AG719"/>
      <c r="AH719">
        <f t="shared" si="107"/>
        <v>0</v>
      </c>
      <c r="AI719" s="339"/>
      <c r="AJ719" s="73">
        <f t="shared" si="108"/>
        <v>0</v>
      </c>
      <c r="AL719">
        <f t="shared" si="109"/>
        <v>0</v>
      </c>
      <c r="AN719" s="364" t="str">
        <f>IF($AC$504="","",IF(HLOOKUP($AC$504,Presentación!$AQ$3:$BV$574,Presentación!AP215)="","",HLOOKUP($AC$504,Presentación!$AQ$3:$BV$574,Presentación!AP215,0)))</f>
        <v/>
      </c>
      <c r="AO719" s="365" t="str">
        <f>IF($AC$504="","",IF(HLOOKUP($AC$504,Presentación!$BZ$3:$DE$574,Presentación!AP215,0)="","",HLOOKUP($AC$504,Presentación!$BZ$3:$DE$574,Presentación!AP215,0)))</f>
        <v/>
      </c>
    </row>
    <row r="720" spans="1:41" s="21" customFormat="1" ht="15" customHeight="1">
      <c r="A720" s="159"/>
      <c r="B720" s="179"/>
      <c r="C720" s="220" t="s">
        <v>977</v>
      </c>
      <c r="D720" s="567" t="str">
        <f t="shared" si="105"/>
        <v/>
      </c>
      <c r="E720" s="568"/>
      <c r="F720" s="569"/>
      <c r="G720" s="551" t="str">
        <f t="shared" si="106"/>
        <v/>
      </c>
      <c r="H720" s="551"/>
      <c r="I720" s="551"/>
      <c r="J720" s="551"/>
      <c r="K720" s="551"/>
      <c r="L720" s="551"/>
      <c r="M720" s="392"/>
      <c r="N720" s="392"/>
      <c r="O720" s="392"/>
      <c r="P720" s="392"/>
      <c r="Q720" s="392"/>
      <c r="R720" s="392"/>
      <c r="S720" s="392"/>
      <c r="T720" s="392"/>
      <c r="U720" s="392"/>
      <c r="V720" s="392"/>
      <c r="W720" s="392"/>
      <c r="X720" s="392"/>
      <c r="Y720" s="392"/>
      <c r="Z720" s="392"/>
      <c r="AA720" s="392"/>
      <c r="AB720" s="392"/>
      <c r="AC720" s="392"/>
      <c r="AD720" s="392"/>
      <c r="AE720" s="1"/>
      <c r="AG720"/>
      <c r="AH720">
        <f t="shared" si="107"/>
        <v>0</v>
      </c>
      <c r="AI720" s="339"/>
      <c r="AJ720" s="73">
        <f t="shared" si="108"/>
        <v>0</v>
      </c>
      <c r="AL720">
        <f t="shared" si="109"/>
        <v>0</v>
      </c>
      <c r="AN720" s="364" t="str">
        <f>IF($AC$504="","",IF(HLOOKUP($AC$504,Presentación!$AQ$3:$BV$574,Presentación!AP216)="","",HLOOKUP($AC$504,Presentación!$AQ$3:$BV$574,Presentación!AP216,0)))</f>
        <v/>
      </c>
      <c r="AO720" s="365" t="str">
        <f>IF($AC$504="","",IF(HLOOKUP($AC$504,Presentación!$BZ$3:$DE$574,Presentación!AP216,0)="","",HLOOKUP($AC$504,Presentación!$BZ$3:$DE$574,Presentación!AP216,0)))</f>
        <v/>
      </c>
    </row>
    <row r="721" spans="1:41" s="21" customFormat="1" ht="15" customHeight="1">
      <c r="A721" s="159"/>
      <c r="B721" s="179"/>
      <c r="C721" s="220" t="s">
        <v>978</v>
      </c>
      <c r="D721" s="567" t="str">
        <f t="shared" si="105"/>
        <v/>
      </c>
      <c r="E721" s="568"/>
      <c r="F721" s="569"/>
      <c r="G721" s="551" t="str">
        <f t="shared" si="106"/>
        <v/>
      </c>
      <c r="H721" s="551"/>
      <c r="I721" s="551"/>
      <c r="J721" s="551"/>
      <c r="K721" s="551"/>
      <c r="L721" s="551"/>
      <c r="M721" s="392"/>
      <c r="N721" s="392"/>
      <c r="O721" s="392"/>
      <c r="P721" s="392"/>
      <c r="Q721" s="392"/>
      <c r="R721" s="392"/>
      <c r="S721" s="392"/>
      <c r="T721" s="392"/>
      <c r="U721" s="392"/>
      <c r="V721" s="392"/>
      <c r="W721" s="392"/>
      <c r="X721" s="392"/>
      <c r="Y721" s="392"/>
      <c r="Z721" s="392"/>
      <c r="AA721" s="392"/>
      <c r="AB721" s="392"/>
      <c r="AC721" s="392"/>
      <c r="AD721" s="392"/>
      <c r="AE721" s="1"/>
      <c r="AG721"/>
      <c r="AH721">
        <f t="shared" si="107"/>
        <v>0</v>
      </c>
      <c r="AI721" s="339"/>
      <c r="AJ721" s="73">
        <f t="shared" si="108"/>
        <v>0</v>
      </c>
      <c r="AL721">
        <f t="shared" si="109"/>
        <v>0</v>
      </c>
      <c r="AN721" s="364" t="str">
        <f>IF($AC$504="","",IF(HLOOKUP($AC$504,Presentación!$AQ$3:$BV$574,Presentación!AP217)="","",HLOOKUP($AC$504,Presentación!$AQ$3:$BV$574,Presentación!AP217,0)))</f>
        <v/>
      </c>
      <c r="AO721" s="365" t="str">
        <f>IF($AC$504="","",IF(HLOOKUP($AC$504,Presentación!$BZ$3:$DE$574,Presentación!AP217,0)="","",HLOOKUP($AC$504,Presentación!$BZ$3:$DE$574,Presentación!AP217,0)))</f>
        <v/>
      </c>
    </row>
    <row r="722" spans="1:41" s="21" customFormat="1" ht="15" customHeight="1">
      <c r="A722" s="159"/>
      <c r="B722" s="179"/>
      <c r="C722" s="220" t="s">
        <v>979</v>
      </c>
      <c r="D722" s="567" t="str">
        <f t="shared" si="105"/>
        <v/>
      </c>
      <c r="E722" s="568"/>
      <c r="F722" s="569"/>
      <c r="G722" s="551" t="str">
        <f t="shared" si="106"/>
        <v/>
      </c>
      <c r="H722" s="551"/>
      <c r="I722" s="551"/>
      <c r="J722" s="551"/>
      <c r="K722" s="551"/>
      <c r="L722" s="551"/>
      <c r="M722" s="392"/>
      <c r="N722" s="392"/>
      <c r="O722" s="392"/>
      <c r="P722" s="392"/>
      <c r="Q722" s="392"/>
      <c r="R722" s="392"/>
      <c r="S722" s="392"/>
      <c r="T722" s="392"/>
      <c r="U722" s="392"/>
      <c r="V722" s="392"/>
      <c r="W722" s="392"/>
      <c r="X722" s="392"/>
      <c r="Y722" s="392"/>
      <c r="Z722" s="392"/>
      <c r="AA722" s="392"/>
      <c r="AB722" s="392"/>
      <c r="AC722" s="392"/>
      <c r="AD722" s="392"/>
      <c r="AE722" s="1"/>
      <c r="AG722"/>
      <c r="AH722">
        <f t="shared" si="107"/>
        <v>0</v>
      </c>
      <c r="AI722" s="339"/>
      <c r="AJ722" s="73">
        <f t="shared" si="108"/>
        <v>0</v>
      </c>
      <c r="AL722">
        <f t="shared" si="109"/>
        <v>0</v>
      </c>
      <c r="AN722" s="364" t="str">
        <f>IF($AC$504="","",IF(HLOOKUP($AC$504,Presentación!$AQ$3:$BV$574,Presentación!AP218)="","",HLOOKUP($AC$504,Presentación!$AQ$3:$BV$574,Presentación!AP218,0)))</f>
        <v/>
      </c>
      <c r="AO722" s="365" t="str">
        <f>IF($AC$504="","",IF(HLOOKUP($AC$504,Presentación!$BZ$3:$DE$574,Presentación!AP218,0)="","",HLOOKUP($AC$504,Presentación!$BZ$3:$DE$574,Presentación!AP218,0)))</f>
        <v/>
      </c>
    </row>
    <row r="723" spans="1:41" s="21" customFormat="1" ht="15" customHeight="1">
      <c r="A723" s="159"/>
      <c r="B723" s="179"/>
      <c r="C723" s="220" t="s">
        <v>980</v>
      </c>
      <c r="D723" s="567" t="str">
        <f t="shared" si="105"/>
        <v/>
      </c>
      <c r="E723" s="568"/>
      <c r="F723" s="569"/>
      <c r="G723" s="551" t="str">
        <f t="shared" si="106"/>
        <v/>
      </c>
      <c r="H723" s="551"/>
      <c r="I723" s="551"/>
      <c r="J723" s="551"/>
      <c r="K723" s="551"/>
      <c r="L723" s="551"/>
      <c r="M723" s="392"/>
      <c r="N723" s="392"/>
      <c r="O723" s="392"/>
      <c r="P723" s="392"/>
      <c r="Q723" s="392"/>
      <c r="R723" s="392"/>
      <c r="S723" s="392"/>
      <c r="T723" s="392"/>
      <c r="U723" s="392"/>
      <c r="V723" s="392"/>
      <c r="W723" s="392"/>
      <c r="X723" s="392"/>
      <c r="Y723" s="392"/>
      <c r="Z723" s="392"/>
      <c r="AA723" s="392"/>
      <c r="AB723" s="392"/>
      <c r="AC723" s="392"/>
      <c r="AD723" s="392"/>
      <c r="AE723" s="1"/>
      <c r="AG723"/>
      <c r="AH723">
        <f t="shared" si="107"/>
        <v>0</v>
      </c>
      <c r="AI723" s="339"/>
      <c r="AJ723" s="73">
        <f t="shared" si="108"/>
        <v>0</v>
      </c>
      <c r="AL723">
        <f t="shared" si="109"/>
        <v>0</v>
      </c>
      <c r="AN723" s="364" t="str">
        <f>IF($AC$504="","",IF(HLOOKUP($AC$504,Presentación!$AQ$3:$BV$574,Presentación!AP219)="","",HLOOKUP($AC$504,Presentación!$AQ$3:$BV$574,Presentación!AP219,0)))</f>
        <v/>
      </c>
      <c r="AO723" s="365" t="str">
        <f>IF($AC$504="","",IF(HLOOKUP($AC$504,Presentación!$BZ$3:$DE$574,Presentación!AP219,0)="","",HLOOKUP($AC$504,Presentación!$BZ$3:$DE$574,Presentación!AP219,0)))</f>
        <v/>
      </c>
    </row>
    <row r="724" spans="1:41" s="21" customFormat="1" ht="15" customHeight="1">
      <c r="A724" s="159"/>
      <c r="B724" s="179"/>
      <c r="C724" s="220" t="s">
        <v>981</v>
      </c>
      <c r="D724" s="567" t="str">
        <f t="shared" si="105"/>
        <v/>
      </c>
      <c r="E724" s="568"/>
      <c r="F724" s="569"/>
      <c r="G724" s="551" t="str">
        <f t="shared" si="106"/>
        <v/>
      </c>
      <c r="H724" s="551"/>
      <c r="I724" s="551"/>
      <c r="J724" s="551"/>
      <c r="K724" s="551"/>
      <c r="L724" s="551"/>
      <c r="M724" s="392"/>
      <c r="N724" s="392"/>
      <c r="O724" s="392"/>
      <c r="P724" s="392"/>
      <c r="Q724" s="392"/>
      <c r="R724" s="392"/>
      <c r="S724" s="392"/>
      <c r="T724" s="392"/>
      <c r="U724" s="392"/>
      <c r="V724" s="392"/>
      <c r="W724" s="392"/>
      <c r="X724" s="392"/>
      <c r="Y724" s="392"/>
      <c r="Z724" s="392"/>
      <c r="AA724" s="392"/>
      <c r="AB724" s="392"/>
      <c r="AC724" s="392"/>
      <c r="AD724" s="392"/>
      <c r="AE724" s="1"/>
      <c r="AG724"/>
      <c r="AH724">
        <f t="shared" si="107"/>
        <v>0</v>
      </c>
      <c r="AI724" s="339"/>
      <c r="AJ724" s="73">
        <f t="shared" si="108"/>
        <v>0</v>
      </c>
      <c r="AL724">
        <f t="shared" si="109"/>
        <v>0</v>
      </c>
      <c r="AN724" s="364" t="str">
        <f>IF($AC$504="","",IF(HLOOKUP($AC$504,Presentación!$AQ$3:$BV$574,Presentación!AP220)="","",HLOOKUP($AC$504,Presentación!$AQ$3:$BV$574,Presentación!AP220,0)))</f>
        <v/>
      </c>
      <c r="AO724" s="365" t="str">
        <f>IF($AC$504="","",IF(HLOOKUP($AC$504,Presentación!$BZ$3:$DE$574,Presentación!AP220,0)="","",HLOOKUP($AC$504,Presentación!$BZ$3:$DE$574,Presentación!AP220,0)))</f>
        <v/>
      </c>
    </row>
    <row r="725" spans="1:41" s="21" customFormat="1" ht="15" customHeight="1">
      <c r="A725" s="159"/>
      <c r="B725" s="179"/>
      <c r="C725" s="220" t="s">
        <v>982</v>
      </c>
      <c r="D725" s="567" t="str">
        <f t="shared" si="105"/>
        <v/>
      </c>
      <c r="E725" s="568"/>
      <c r="F725" s="569"/>
      <c r="G725" s="551" t="str">
        <f t="shared" si="106"/>
        <v/>
      </c>
      <c r="H725" s="551"/>
      <c r="I725" s="551"/>
      <c r="J725" s="551"/>
      <c r="K725" s="551"/>
      <c r="L725" s="551"/>
      <c r="M725" s="392"/>
      <c r="N725" s="392"/>
      <c r="O725" s="392"/>
      <c r="P725" s="392"/>
      <c r="Q725" s="392"/>
      <c r="R725" s="392"/>
      <c r="S725" s="392"/>
      <c r="T725" s="392"/>
      <c r="U725" s="392"/>
      <c r="V725" s="392"/>
      <c r="W725" s="392"/>
      <c r="X725" s="392"/>
      <c r="Y725" s="392"/>
      <c r="Z725" s="392"/>
      <c r="AA725" s="392"/>
      <c r="AB725" s="392"/>
      <c r="AC725" s="392"/>
      <c r="AD725" s="392"/>
      <c r="AE725" s="1"/>
      <c r="AG725"/>
      <c r="AH725">
        <f t="shared" si="107"/>
        <v>0</v>
      </c>
      <c r="AI725" s="339"/>
      <c r="AJ725" s="73">
        <f t="shared" si="108"/>
        <v>0</v>
      </c>
      <c r="AL725">
        <f t="shared" si="109"/>
        <v>0</v>
      </c>
      <c r="AN725" s="364" t="str">
        <f>IF($AC$504="","",IF(HLOOKUP($AC$504,Presentación!$AQ$3:$BV$574,Presentación!AP221)="","",HLOOKUP($AC$504,Presentación!$AQ$3:$BV$574,Presentación!AP221,0)))</f>
        <v/>
      </c>
      <c r="AO725" s="365" t="str">
        <f>IF($AC$504="","",IF(HLOOKUP($AC$504,Presentación!$BZ$3:$DE$574,Presentación!AP221,0)="","",HLOOKUP($AC$504,Presentación!$BZ$3:$DE$574,Presentación!AP221,0)))</f>
        <v/>
      </c>
    </row>
    <row r="726" spans="1:41" s="21" customFormat="1" ht="15" customHeight="1">
      <c r="A726" s="159"/>
      <c r="B726" s="179"/>
      <c r="C726" s="220" t="s">
        <v>983</v>
      </c>
      <c r="D726" s="567" t="str">
        <f t="shared" si="105"/>
        <v/>
      </c>
      <c r="E726" s="568"/>
      <c r="F726" s="569"/>
      <c r="G726" s="551" t="str">
        <f t="shared" si="106"/>
        <v/>
      </c>
      <c r="H726" s="551"/>
      <c r="I726" s="551"/>
      <c r="J726" s="551"/>
      <c r="K726" s="551"/>
      <c r="L726" s="551"/>
      <c r="M726" s="392"/>
      <c r="N726" s="392"/>
      <c r="O726" s="392"/>
      <c r="P726" s="392"/>
      <c r="Q726" s="392"/>
      <c r="R726" s="392"/>
      <c r="S726" s="392"/>
      <c r="T726" s="392"/>
      <c r="U726" s="392"/>
      <c r="V726" s="392"/>
      <c r="W726" s="392"/>
      <c r="X726" s="392"/>
      <c r="Y726" s="392"/>
      <c r="Z726" s="392"/>
      <c r="AA726" s="392"/>
      <c r="AB726" s="392"/>
      <c r="AC726" s="392"/>
      <c r="AD726" s="392"/>
      <c r="AE726" s="1"/>
      <c r="AG726"/>
      <c r="AH726">
        <f t="shared" si="107"/>
        <v>0</v>
      </c>
      <c r="AI726" s="339"/>
      <c r="AJ726" s="73">
        <f t="shared" si="108"/>
        <v>0</v>
      </c>
      <c r="AL726">
        <f t="shared" si="109"/>
        <v>0</v>
      </c>
      <c r="AN726" s="364" t="str">
        <f>IF($AC$504="","",IF(HLOOKUP($AC$504,Presentación!$AQ$3:$BV$574,Presentación!AP222)="","",HLOOKUP($AC$504,Presentación!$AQ$3:$BV$574,Presentación!AP222,0)))</f>
        <v/>
      </c>
      <c r="AO726" s="365" t="str">
        <f>IF($AC$504="","",IF(HLOOKUP($AC$504,Presentación!$BZ$3:$DE$574,Presentación!AP222,0)="","",HLOOKUP($AC$504,Presentación!$BZ$3:$DE$574,Presentación!AP222,0)))</f>
        <v/>
      </c>
    </row>
    <row r="727" spans="1:41" s="21" customFormat="1" ht="15" customHeight="1">
      <c r="A727" s="159"/>
      <c r="B727" s="179"/>
      <c r="C727" s="220" t="s">
        <v>984</v>
      </c>
      <c r="D727" s="567" t="str">
        <f t="shared" si="105"/>
        <v/>
      </c>
      <c r="E727" s="568"/>
      <c r="F727" s="569"/>
      <c r="G727" s="551" t="str">
        <f t="shared" si="106"/>
        <v/>
      </c>
      <c r="H727" s="551"/>
      <c r="I727" s="551"/>
      <c r="J727" s="551"/>
      <c r="K727" s="551"/>
      <c r="L727" s="551"/>
      <c r="M727" s="392"/>
      <c r="N727" s="392"/>
      <c r="O727" s="392"/>
      <c r="P727" s="392"/>
      <c r="Q727" s="392"/>
      <c r="R727" s="392"/>
      <c r="S727" s="392"/>
      <c r="T727" s="392"/>
      <c r="U727" s="392"/>
      <c r="V727" s="392"/>
      <c r="W727" s="392"/>
      <c r="X727" s="392"/>
      <c r="Y727" s="392"/>
      <c r="Z727" s="392"/>
      <c r="AA727" s="392"/>
      <c r="AB727" s="392"/>
      <c r="AC727" s="392"/>
      <c r="AD727" s="392"/>
      <c r="AE727" s="1"/>
      <c r="AG727"/>
      <c r="AH727">
        <f t="shared" si="107"/>
        <v>0</v>
      </c>
      <c r="AI727" s="339"/>
      <c r="AJ727" s="73">
        <f t="shared" si="108"/>
        <v>0</v>
      </c>
      <c r="AL727">
        <f t="shared" si="109"/>
        <v>0</v>
      </c>
      <c r="AN727" s="364" t="str">
        <f>IF($AC$504="","",IF(HLOOKUP($AC$504,Presentación!$AQ$3:$BV$574,Presentación!AP223)="","",HLOOKUP($AC$504,Presentación!$AQ$3:$BV$574,Presentación!AP223,0)))</f>
        <v/>
      </c>
      <c r="AO727" s="365" t="str">
        <f>IF($AC$504="","",IF(HLOOKUP($AC$504,Presentación!$BZ$3:$DE$574,Presentación!AP223,0)="","",HLOOKUP($AC$504,Presentación!$BZ$3:$DE$574,Presentación!AP223,0)))</f>
        <v/>
      </c>
    </row>
    <row r="728" spans="1:41" s="21" customFormat="1" ht="15" customHeight="1">
      <c r="A728" s="159"/>
      <c r="B728" s="179"/>
      <c r="C728" s="220" t="s">
        <v>985</v>
      </c>
      <c r="D728" s="567" t="str">
        <f t="shared" si="105"/>
        <v/>
      </c>
      <c r="E728" s="568"/>
      <c r="F728" s="569"/>
      <c r="G728" s="551" t="str">
        <f t="shared" si="106"/>
        <v/>
      </c>
      <c r="H728" s="551"/>
      <c r="I728" s="551"/>
      <c r="J728" s="551"/>
      <c r="K728" s="551"/>
      <c r="L728" s="551"/>
      <c r="M728" s="392"/>
      <c r="N728" s="392"/>
      <c r="O728" s="392"/>
      <c r="P728" s="392"/>
      <c r="Q728" s="392"/>
      <c r="R728" s="392"/>
      <c r="S728" s="392"/>
      <c r="T728" s="392"/>
      <c r="U728" s="392"/>
      <c r="V728" s="392"/>
      <c r="W728" s="392"/>
      <c r="X728" s="392"/>
      <c r="Y728" s="392"/>
      <c r="Z728" s="392"/>
      <c r="AA728" s="392"/>
      <c r="AB728" s="392"/>
      <c r="AC728" s="392"/>
      <c r="AD728" s="392"/>
      <c r="AE728" s="1"/>
      <c r="AG728"/>
      <c r="AH728">
        <f t="shared" si="107"/>
        <v>0</v>
      </c>
      <c r="AI728" s="339"/>
      <c r="AJ728" s="73">
        <f t="shared" si="108"/>
        <v>0</v>
      </c>
      <c r="AL728">
        <f t="shared" si="109"/>
        <v>0</v>
      </c>
      <c r="AN728" s="364" t="str">
        <f>IF($AC$504="","",IF(HLOOKUP($AC$504,Presentación!$AQ$3:$BV$574,Presentación!AP224)="","",HLOOKUP($AC$504,Presentación!$AQ$3:$BV$574,Presentación!AP224,0)))</f>
        <v/>
      </c>
      <c r="AO728" s="365" t="str">
        <f>IF($AC$504="","",IF(HLOOKUP($AC$504,Presentación!$BZ$3:$DE$574,Presentación!AP224,0)="","",HLOOKUP($AC$504,Presentación!$BZ$3:$DE$574,Presentación!AP224,0)))</f>
        <v/>
      </c>
    </row>
    <row r="729" spans="1:41" s="21" customFormat="1" ht="15" customHeight="1">
      <c r="A729" s="159"/>
      <c r="B729" s="179"/>
      <c r="C729" s="220" t="s">
        <v>986</v>
      </c>
      <c r="D729" s="567" t="str">
        <f t="shared" si="105"/>
        <v/>
      </c>
      <c r="E729" s="568"/>
      <c r="F729" s="569"/>
      <c r="G729" s="551" t="str">
        <f t="shared" si="106"/>
        <v/>
      </c>
      <c r="H729" s="551"/>
      <c r="I729" s="551"/>
      <c r="J729" s="551"/>
      <c r="K729" s="551"/>
      <c r="L729" s="551"/>
      <c r="M729" s="392"/>
      <c r="N729" s="392"/>
      <c r="O729" s="392"/>
      <c r="P729" s="392"/>
      <c r="Q729" s="392"/>
      <c r="R729" s="392"/>
      <c r="S729" s="392"/>
      <c r="T729" s="392"/>
      <c r="U729" s="392"/>
      <c r="V729" s="392"/>
      <c r="W729" s="392"/>
      <c r="X729" s="392"/>
      <c r="Y729" s="392"/>
      <c r="Z729" s="392"/>
      <c r="AA729" s="392"/>
      <c r="AB729" s="392"/>
      <c r="AC729" s="392"/>
      <c r="AD729" s="392"/>
      <c r="AE729" s="1"/>
      <c r="AG729"/>
      <c r="AH729">
        <f t="shared" si="107"/>
        <v>0</v>
      </c>
      <c r="AI729" s="339"/>
      <c r="AJ729" s="73">
        <f t="shared" si="108"/>
        <v>0</v>
      </c>
      <c r="AL729">
        <f t="shared" si="109"/>
        <v>0</v>
      </c>
      <c r="AN729" s="364" t="str">
        <f>IF($AC$504="","",IF(HLOOKUP($AC$504,Presentación!$AQ$3:$BV$574,Presentación!AP225)="","",HLOOKUP($AC$504,Presentación!$AQ$3:$BV$574,Presentación!AP225,0)))</f>
        <v/>
      </c>
      <c r="AO729" s="365" t="str">
        <f>IF($AC$504="","",IF(HLOOKUP($AC$504,Presentación!$BZ$3:$DE$574,Presentación!AP225,0)="","",HLOOKUP($AC$504,Presentación!$BZ$3:$DE$574,Presentación!AP225,0)))</f>
        <v/>
      </c>
    </row>
    <row r="730" spans="1:41" s="21" customFormat="1" ht="15" customHeight="1">
      <c r="A730" s="159"/>
      <c r="B730" s="179"/>
      <c r="C730" s="220" t="s">
        <v>987</v>
      </c>
      <c r="D730" s="567" t="str">
        <f t="shared" si="105"/>
        <v/>
      </c>
      <c r="E730" s="568"/>
      <c r="F730" s="569"/>
      <c r="G730" s="551" t="str">
        <f t="shared" si="106"/>
        <v/>
      </c>
      <c r="H730" s="551"/>
      <c r="I730" s="551"/>
      <c r="J730" s="551"/>
      <c r="K730" s="551"/>
      <c r="L730" s="551"/>
      <c r="M730" s="392"/>
      <c r="N730" s="392"/>
      <c r="O730" s="392"/>
      <c r="P730" s="392"/>
      <c r="Q730" s="392"/>
      <c r="R730" s="392"/>
      <c r="S730" s="392"/>
      <c r="T730" s="392"/>
      <c r="U730" s="392"/>
      <c r="V730" s="392"/>
      <c r="W730" s="392"/>
      <c r="X730" s="392"/>
      <c r="Y730" s="392"/>
      <c r="Z730" s="392"/>
      <c r="AA730" s="392"/>
      <c r="AB730" s="392"/>
      <c r="AC730" s="392"/>
      <c r="AD730" s="392"/>
      <c r="AE730" s="1"/>
      <c r="AG730"/>
      <c r="AH730">
        <f t="shared" si="107"/>
        <v>0</v>
      </c>
      <c r="AI730" s="339"/>
      <c r="AJ730" s="73">
        <f t="shared" si="108"/>
        <v>0</v>
      </c>
      <c r="AL730">
        <f t="shared" si="109"/>
        <v>0</v>
      </c>
      <c r="AN730" s="364" t="str">
        <f>IF($AC$504="","",IF(HLOOKUP($AC$504,Presentación!$AQ$3:$BV$574,Presentación!AP226)="","",HLOOKUP($AC$504,Presentación!$AQ$3:$BV$574,Presentación!AP226,0)))</f>
        <v/>
      </c>
      <c r="AO730" s="365" t="str">
        <f>IF($AC$504="","",IF(HLOOKUP($AC$504,Presentación!$BZ$3:$DE$574,Presentación!AP226,0)="","",HLOOKUP($AC$504,Presentación!$BZ$3:$DE$574,Presentación!AP226,0)))</f>
        <v/>
      </c>
    </row>
    <row r="731" spans="1:41" s="21" customFormat="1" ht="15" customHeight="1">
      <c r="A731" s="159"/>
      <c r="B731" s="179"/>
      <c r="C731" s="220" t="s">
        <v>988</v>
      </c>
      <c r="D731" s="567" t="str">
        <f t="shared" si="105"/>
        <v/>
      </c>
      <c r="E731" s="568"/>
      <c r="F731" s="569"/>
      <c r="G731" s="551" t="str">
        <f t="shared" si="106"/>
        <v/>
      </c>
      <c r="H731" s="551"/>
      <c r="I731" s="551"/>
      <c r="J731" s="551"/>
      <c r="K731" s="551"/>
      <c r="L731" s="551"/>
      <c r="M731" s="392"/>
      <c r="N731" s="392"/>
      <c r="O731" s="392"/>
      <c r="P731" s="392"/>
      <c r="Q731" s="392"/>
      <c r="R731" s="392"/>
      <c r="S731" s="392"/>
      <c r="T731" s="392"/>
      <c r="U731" s="392"/>
      <c r="V731" s="392"/>
      <c r="W731" s="392"/>
      <c r="X731" s="392"/>
      <c r="Y731" s="392"/>
      <c r="Z731" s="392"/>
      <c r="AA731" s="392"/>
      <c r="AB731" s="392"/>
      <c r="AC731" s="392"/>
      <c r="AD731" s="392"/>
      <c r="AE731" s="1"/>
      <c r="AG731"/>
      <c r="AH731">
        <f t="shared" si="107"/>
        <v>0</v>
      </c>
      <c r="AI731" s="339"/>
      <c r="AJ731" s="73">
        <f t="shared" si="108"/>
        <v>0</v>
      </c>
      <c r="AL731">
        <f t="shared" si="109"/>
        <v>0</v>
      </c>
      <c r="AN731" s="364" t="str">
        <f>IF($AC$504="","",IF(HLOOKUP($AC$504,Presentación!$AQ$3:$BV$574,Presentación!AP227)="","",HLOOKUP($AC$504,Presentación!$AQ$3:$BV$574,Presentación!AP227,0)))</f>
        <v/>
      </c>
      <c r="AO731" s="365" t="str">
        <f>IF($AC$504="","",IF(HLOOKUP($AC$504,Presentación!$BZ$3:$DE$574,Presentación!AP227,0)="","",HLOOKUP($AC$504,Presentación!$BZ$3:$DE$574,Presentación!AP227,0)))</f>
        <v/>
      </c>
    </row>
    <row r="732" spans="1:41" s="21" customFormat="1" ht="15" customHeight="1">
      <c r="A732" s="159"/>
      <c r="B732" s="179"/>
      <c r="C732" s="220" t="s">
        <v>989</v>
      </c>
      <c r="D732" s="567" t="str">
        <f t="shared" si="105"/>
        <v/>
      </c>
      <c r="E732" s="568"/>
      <c r="F732" s="569"/>
      <c r="G732" s="551" t="str">
        <f t="shared" si="106"/>
        <v/>
      </c>
      <c r="H732" s="551"/>
      <c r="I732" s="551"/>
      <c r="J732" s="551"/>
      <c r="K732" s="551"/>
      <c r="L732" s="551"/>
      <c r="M732" s="392"/>
      <c r="N732" s="392"/>
      <c r="O732" s="392"/>
      <c r="P732" s="392"/>
      <c r="Q732" s="392"/>
      <c r="R732" s="392"/>
      <c r="S732" s="392"/>
      <c r="T732" s="392"/>
      <c r="U732" s="392"/>
      <c r="V732" s="392"/>
      <c r="W732" s="392"/>
      <c r="X732" s="392"/>
      <c r="Y732" s="392"/>
      <c r="Z732" s="392"/>
      <c r="AA732" s="392"/>
      <c r="AB732" s="392"/>
      <c r="AC732" s="392"/>
      <c r="AD732" s="392"/>
      <c r="AE732" s="1"/>
      <c r="AG732"/>
      <c r="AH732">
        <f t="shared" si="107"/>
        <v>0</v>
      </c>
      <c r="AI732" s="339"/>
      <c r="AJ732" s="73">
        <f t="shared" si="108"/>
        <v>0</v>
      </c>
      <c r="AL732">
        <f t="shared" si="109"/>
        <v>0</v>
      </c>
      <c r="AN732" s="364" t="str">
        <f>IF($AC$504="","",IF(HLOOKUP($AC$504,Presentación!$AQ$3:$BV$574,Presentación!AP228)="","",HLOOKUP($AC$504,Presentación!$AQ$3:$BV$574,Presentación!AP228,0)))</f>
        <v/>
      </c>
      <c r="AO732" s="365" t="str">
        <f>IF($AC$504="","",IF(HLOOKUP($AC$504,Presentación!$BZ$3:$DE$574,Presentación!AP228,0)="","",HLOOKUP($AC$504,Presentación!$BZ$3:$DE$574,Presentación!AP228,0)))</f>
        <v/>
      </c>
    </row>
    <row r="733" spans="1:41" s="21" customFormat="1" ht="15" customHeight="1">
      <c r="A733" s="159"/>
      <c r="B733" s="179"/>
      <c r="C733" s="220" t="s">
        <v>990</v>
      </c>
      <c r="D733" s="567" t="str">
        <f t="shared" si="105"/>
        <v/>
      </c>
      <c r="E733" s="568"/>
      <c r="F733" s="569"/>
      <c r="G733" s="551" t="str">
        <f t="shared" si="106"/>
        <v/>
      </c>
      <c r="H733" s="551"/>
      <c r="I733" s="551"/>
      <c r="J733" s="551"/>
      <c r="K733" s="551"/>
      <c r="L733" s="551"/>
      <c r="M733" s="392"/>
      <c r="N733" s="392"/>
      <c r="O733" s="392"/>
      <c r="P733" s="392"/>
      <c r="Q733" s="392"/>
      <c r="R733" s="392"/>
      <c r="S733" s="392"/>
      <c r="T733" s="392"/>
      <c r="U733" s="392"/>
      <c r="V733" s="392"/>
      <c r="W733" s="392"/>
      <c r="X733" s="392"/>
      <c r="Y733" s="392"/>
      <c r="Z733" s="392"/>
      <c r="AA733" s="392"/>
      <c r="AB733" s="392"/>
      <c r="AC733" s="392"/>
      <c r="AD733" s="392"/>
      <c r="AE733" s="1"/>
      <c r="AG733"/>
      <c r="AH733">
        <f t="shared" si="107"/>
        <v>0</v>
      </c>
      <c r="AI733" s="339"/>
      <c r="AJ733" s="73">
        <f t="shared" si="108"/>
        <v>0</v>
      </c>
      <c r="AL733">
        <f t="shared" si="109"/>
        <v>0</v>
      </c>
      <c r="AN733" s="364" t="str">
        <f>IF($AC$504="","",IF(HLOOKUP($AC$504,Presentación!$AQ$3:$BV$574,Presentación!AP229)="","",HLOOKUP($AC$504,Presentación!$AQ$3:$BV$574,Presentación!AP229,0)))</f>
        <v/>
      </c>
      <c r="AO733" s="365" t="str">
        <f>IF($AC$504="","",IF(HLOOKUP($AC$504,Presentación!$BZ$3:$DE$574,Presentación!AP229,0)="","",HLOOKUP($AC$504,Presentación!$BZ$3:$DE$574,Presentación!AP229,0)))</f>
        <v/>
      </c>
    </row>
    <row r="734" spans="1:41" s="21" customFormat="1" ht="15" customHeight="1">
      <c r="A734" s="159"/>
      <c r="B734" s="179"/>
      <c r="C734" s="220" t="s">
        <v>991</v>
      </c>
      <c r="D734" s="567" t="str">
        <f t="shared" si="105"/>
        <v/>
      </c>
      <c r="E734" s="568"/>
      <c r="F734" s="569"/>
      <c r="G734" s="551" t="str">
        <f t="shared" si="106"/>
        <v/>
      </c>
      <c r="H734" s="551"/>
      <c r="I734" s="551"/>
      <c r="J734" s="551"/>
      <c r="K734" s="551"/>
      <c r="L734" s="551"/>
      <c r="M734" s="392"/>
      <c r="N734" s="392"/>
      <c r="O734" s="392"/>
      <c r="P734" s="392"/>
      <c r="Q734" s="392"/>
      <c r="R734" s="392"/>
      <c r="S734" s="392"/>
      <c r="T734" s="392"/>
      <c r="U734" s="392"/>
      <c r="V734" s="392"/>
      <c r="W734" s="392"/>
      <c r="X734" s="392"/>
      <c r="Y734" s="392"/>
      <c r="Z734" s="392"/>
      <c r="AA734" s="392"/>
      <c r="AB734" s="392"/>
      <c r="AC734" s="392"/>
      <c r="AD734" s="392"/>
      <c r="AE734" s="1"/>
      <c r="AG734"/>
      <c r="AH734">
        <f t="shared" si="107"/>
        <v>0</v>
      </c>
      <c r="AI734" s="339"/>
      <c r="AJ734" s="73">
        <f t="shared" si="108"/>
        <v>0</v>
      </c>
      <c r="AL734">
        <f t="shared" si="109"/>
        <v>0</v>
      </c>
      <c r="AN734" s="364" t="str">
        <f>IF($AC$504="","",IF(HLOOKUP($AC$504,Presentación!$AQ$3:$BV$574,Presentación!AP230)="","",HLOOKUP($AC$504,Presentación!$AQ$3:$BV$574,Presentación!AP230,0)))</f>
        <v/>
      </c>
      <c r="AO734" s="365" t="str">
        <f>IF($AC$504="","",IF(HLOOKUP($AC$504,Presentación!$BZ$3:$DE$574,Presentación!AP230,0)="","",HLOOKUP($AC$504,Presentación!$BZ$3:$DE$574,Presentación!AP230,0)))</f>
        <v/>
      </c>
    </row>
    <row r="735" spans="1:41" s="21" customFormat="1" ht="15" customHeight="1">
      <c r="A735" s="159"/>
      <c r="B735" s="179"/>
      <c r="C735" s="220" t="s">
        <v>992</v>
      </c>
      <c r="D735" s="567" t="str">
        <f t="shared" si="105"/>
        <v/>
      </c>
      <c r="E735" s="568"/>
      <c r="F735" s="569"/>
      <c r="G735" s="551" t="str">
        <f t="shared" si="106"/>
        <v/>
      </c>
      <c r="H735" s="551"/>
      <c r="I735" s="551"/>
      <c r="J735" s="551"/>
      <c r="K735" s="551"/>
      <c r="L735" s="551"/>
      <c r="M735" s="392"/>
      <c r="N735" s="392"/>
      <c r="O735" s="392"/>
      <c r="P735" s="392"/>
      <c r="Q735" s="392"/>
      <c r="R735" s="392"/>
      <c r="S735" s="392"/>
      <c r="T735" s="392"/>
      <c r="U735" s="392"/>
      <c r="V735" s="392"/>
      <c r="W735" s="392"/>
      <c r="X735" s="392"/>
      <c r="Y735" s="392"/>
      <c r="Z735" s="392"/>
      <c r="AA735" s="392"/>
      <c r="AB735" s="392"/>
      <c r="AC735" s="392"/>
      <c r="AD735" s="392"/>
      <c r="AE735" s="1"/>
      <c r="AG735"/>
      <c r="AH735">
        <f t="shared" si="107"/>
        <v>0</v>
      </c>
      <c r="AI735" s="339"/>
      <c r="AJ735" s="73">
        <f t="shared" si="108"/>
        <v>0</v>
      </c>
      <c r="AL735">
        <f t="shared" si="109"/>
        <v>0</v>
      </c>
      <c r="AN735" s="364" t="str">
        <f>IF($AC$504="","",IF(HLOOKUP($AC$504,Presentación!$AQ$3:$BV$574,Presentación!AP231)="","",HLOOKUP($AC$504,Presentación!$AQ$3:$BV$574,Presentación!AP231,0)))</f>
        <v/>
      </c>
      <c r="AO735" s="365" t="str">
        <f>IF($AC$504="","",IF(HLOOKUP($AC$504,Presentación!$BZ$3:$DE$574,Presentación!AP231,0)="","",HLOOKUP($AC$504,Presentación!$BZ$3:$DE$574,Presentación!AP231,0)))</f>
        <v/>
      </c>
    </row>
    <row r="736" spans="1:41" s="21" customFormat="1" ht="15" customHeight="1">
      <c r="A736" s="159"/>
      <c r="B736" s="179"/>
      <c r="C736" s="220" t="s">
        <v>993</v>
      </c>
      <c r="D736" s="567" t="str">
        <f t="shared" si="105"/>
        <v/>
      </c>
      <c r="E736" s="568"/>
      <c r="F736" s="569"/>
      <c r="G736" s="551" t="str">
        <f t="shared" si="106"/>
        <v/>
      </c>
      <c r="H736" s="551"/>
      <c r="I736" s="551"/>
      <c r="J736" s="551"/>
      <c r="K736" s="551"/>
      <c r="L736" s="551"/>
      <c r="M736" s="392"/>
      <c r="N736" s="392"/>
      <c r="O736" s="392"/>
      <c r="P736" s="392"/>
      <c r="Q736" s="392"/>
      <c r="R736" s="392"/>
      <c r="S736" s="392"/>
      <c r="T736" s="392"/>
      <c r="U736" s="392"/>
      <c r="V736" s="392"/>
      <c r="W736" s="392"/>
      <c r="X736" s="392"/>
      <c r="Y736" s="392"/>
      <c r="Z736" s="392"/>
      <c r="AA736" s="392"/>
      <c r="AB736" s="392"/>
      <c r="AC736" s="392"/>
      <c r="AD736" s="392"/>
      <c r="AE736" s="1"/>
      <c r="AG736"/>
      <c r="AH736">
        <f t="shared" si="107"/>
        <v>0</v>
      </c>
      <c r="AI736" s="339"/>
      <c r="AJ736" s="73">
        <f t="shared" si="108"/>
        <v>0</v>
      </c>
      <c r="AL736">
        <f t="shared" si="109"/>
        <v>0</v>
      </c>
      <c r="AN736" s="364" t="str">
        <f>IF($AC$504="","",IF(HLOOKUP($AC$504,Presentación!$AQ$3:$BV$574,Presentación!AP232)="","",HLOOKUP($AC$504,Presentación!$AQ$3:$BV$574,Presentación!AP232,0)))</f>
        <v/>
      </c>
      <c r="AO736" s="365" t="str">
        <f>IF($AC$504="","",IF(HLOOKUP($AC$504,Presentación!$BZ$3:$DE$574,Presentación!AP232,0)="","",HLOOKUP($AC$504,Presentación!$BZ$3:$DE$574,Presentación!AP232,0)))</f>
        <v/>
      </c>
    </row>
    <row r="737" spans="1:41" s="21" customFormat="1" ht="15" customHeight="1">
      <c r="A737" s="159"/>
      <c r="B737" s="179"/>
      <c r="C737" s="220" t="s">
        <v>994</v>
      </c>
      <c r="D737" s="567" t="str">
        <f t="shared" si="105"/>
        <v/>
      </c>
      <c r="E737" s="568"/>
      <c r="F737" s="569"/>
      <c r="G737" s="551" t="str">
        <f t="shared" si="106"/>
        <v/>
      </c>
      <c r="H737" s="551"/>
      <c r="I737" s="551"/>
      <c r="J737" s="551"/>
      <c r="K737" s="551"/>
      <c r="L737" s="551"/>
      <c r="M737" s="392"/>
      <c r="N737" s="392"/>
      <c r="O737" s="392"/>
      <c r="P737" s="392"/>
      <c r="Q737" s="392"/>
      <c r="R737" s="392"/>
      <c r="S737" s="392"/>
      <c r="T737" s="392"/>
      <c r="U737" s="392"/>
      <c r="V737" s="392"/>
      <c r="W737" s="392"/>
      <c r="X737" s="392"/>
      <c r="Y737" s="392"/>
      <c r="Z737" s="392"/>
      <c r="AA737" s="392"/>
      <c r="AB737" s="392"/>
      <c r="AC737" s="392"/>
      <c r="AD737" s="392"/>
      <c r="AE737" s="1"/>
      <c r="AG737"/>
      <c r="AH737">
        <f t="shared" si="107"/>
        <v>0</v>
      </c>
      <c r="AI737" s="339"/>
      <c r="AJ737" s="73">
        <f t="shared" si="108"/>
        <v>0</v>
      </c>
      <c r="AL737">
        <f t="shared" si="109"/>
        <v>0</v>
      </c>
      <c r="AN737" s="364" t="str">
        <f>IF($AC$504="","",IF(HLOOKUP($AC$504,Presentación!$AQ$3:$BV$574,Presentación!AP233)="","",HLOOKUP($AC$504,Presentación!$AQ$3:$BV$574,Presentación!AP233,0)))</f>
        <v/>
      </c>
      <c r="AO737" s="365" t="str">
        <f>IF($AC$504="","",IF(HLOOKUP($AC$504,Presentación!$BZ$3:$DE$574,Presentación!AP233,0)="","",HLOOKUP($AC$504,Presentación!$BZ$3:$DE$574,Presentación!AP233,0)))</f>
        <v/>
      </c>
    </row>
    <row r="738" spans="1:41" s="21" customFormat="1" ht="15" customHeight="1">
      <c r="A738" s="159"/>
      <c r="B738" s="179"/>
      <c r="C738" s="220" t="s">
        <v>995</v>
      </c>
      <c r="D738" s="567" t="str">
        <f t="shared" si="105"/>
        <v/>
      </c>
      <c r="E738" s="568"/>
      <c r="F738" s="569"/>
      <c r="G738" s="551" t="str">
        <f t="shared" si="106"/>
        <v/>
      </c>
      <c r="H738" s="551"/>
      <c r="I738" s="551"/>
      <c r="J738" s="551"/>
      <c r="K738" s="551"/>
      <c r="L738" s="551"/>
      <c r="M738" s="392"/>
      <c r="N738" s="392"/>
      <c r="O738" s="392"/>
      <c r="P738" s="392"/>
      <c r="Q738" s="392"/>
      <c r="R738" s="392"/>
      <c r="S738" s="392"/>
      <c r="T738" s="392"/>
      <c r="U738" s="392"/>
      <c r="V738" s="392"/>
      <c r="W738" s="392"/>
      <c r="X738" s="392"/>
      <c r="Y738" s="392"/>
      <c r="Z738" s="392"/>
      <c r="AA738" s="392"/>
      <c r="AB738" s="392"/>
      <c r="AC738" s="392"/>
      <c r="AD738" s="392"/>
      <c r="AE738" s="1"/>
      <c r="AG738"/>
      <c r="AH738">
        <f t="shared" si="107"/>
        <v>0</v>
      </c>
      <c r="AI738" s="339"/>
      <c r="AJ738" s="73">
        <f t="shared" si="108"/>
        <v>0</v>
      </c>
      <c r="AL738">
        <f t="shared" si="109"/>
        <v>0</v>
      </c>
      <c r="AN738" s="364" t="str">
        <f>IF($AC$504="","",IF(HLOOKUP($AC$504,Presentación!$AQ$3:$BV$574,Presentación!AP234)="","",HLOOKUP($AC$504,Presentación!$AQ$3:$BV$574,Presentación!AP234,0)))</f>
        <v/>
      </c>
      <c r="AO738" s="365" t="str">
        <f>IF($AC$504="","",IF(HLOOKUP($AC$504,Presentación!$BZ$3:$DE$574,Presentación!AP234,0)="","",HLOOKUP($AC$504,Presentación!$BZ$3:$DE$574,Presentación!AP234,0)))</f>
        <v/>
      </c>
    </row>
    <row r="739" spans="1:41" s="21" customFormat="1" ht="15" customHeight="1">
      <c r="A739" s="159"/>
      <c r="B739" s="179"/>
      <c r="C739" s="220" t="s">
        <v>996</v>
      </c>
      <c r="D739" s="567" t="str">
        <f t="shared" si="105"/>
        <v/>
      </c>
      <c r="E739" s="568"/>
      <c r="F739" s="569"/>
      <c r="G739" s="551" t="str">
        <f t="shared" si="106"/>
        <v/>
      </c>
      <c r="H739" s="551"/>
      <c r="I739" s="551"/>
      <c r="J739" s="551"/>
      <c r="K739" s="551"/>
      <c r="L739" s="551"/>
      <c r="M739" s="392"/>
      <c r="N739" s="392"/>
      <c r="O739" s="392"/>
      <c r="P739" s="392"/>
      <c r="Q739" s="392"/>
      <c r="R739" s="392"/>
      <c r="S739" s="392"/>
      <c r="T739" s="392"/>
      <c r="U739" s="392"/>
      <c r="V739" s="392"/>
      <c r="W739" s="392"/>
      <c r="X739" s="392"/>
      <c r="Y739" s="392"/>
      <c r="Z739" s="392"/>
      <c r="AA739" s="392"/>
      <c r="AB739" s="392"/>
      <c r="AC739" s="392"/>
      <c r="AD739" s="392"/>
      <c r="AE739" s="1"/>
      <c r="AG739"/>
      <c r="AH739">
        <f t="shared" si="107"/>
        <v>0</v>
      </c>
      <c r="AI739" s="339"/>
      <c r="AJ739" s="73">
        <f t="shared" si="108"/>
        <v>0</v>
      </c>
      <c r="AL739">
        <f t="shared" si="109"/>
        <v>0</v>
      </c>
      <c r="AN739" s="364" t="str">
        <f>IF($AC$504="","",IF(HLOOKUP($AC$504,Presentación!$AQ$3:$BV$574,Presentación!AP235)="","",HLOOKUP($AC$504,Presentación!$AQ$3:$BV$574,Presentación!AP235,0)))</f>
        <v/>
      </c>
      <c r="AO739" s="365" t="str">
        <f>IF($AC$504="","",IF(HLOOKUP($AC$504,Presentación!$BZ$3:$DE$574,Presentación!AP235,0)="","",HLOOKUP($AC$504,Presentación!$BZ$3:$DE$574,Presentación!AP235,0)))</f>
        <v/>
      </c>
    </row>
    <row r="740" spans="1:41" s="21" customFormat="1" ht="15" customHeight="1">
      <c r="A740" s="159"/>
      <c r="B740" s="179"/>
      <c r="C740" s="220" t="s">
        <v>997</v>
      </c>
      <c r="D740" s="567" t="str">
        <f t="shared" si="105"/>
        <v/>
      </c>
      <c r="E740" s="568"/>
      <c r="F740" s="569"/>
      <c r="G740" s="551" t="str">
        <f t="shared" si="106"/>
        <v/>
      </c>
      <c r="H740" s="551"/>
      <c r="I740" s="551"/>
      <c r="J740" s="551"/>
      <c r="K740" s="551"/>
      <c r="L740" s="551"/>
      <c r="M740" s="392"/>
      <c r="N740" s="392"/>
      <c r="O740" s="392"/>
      <c r="P740" s="392"/>
      <c r="Q740" s="392"/>
      <c r="R740" s="392"/>
      <c r="S740" s="392"/>
      <c r="T740" s="392"/>
      <c r="U740" s="392"/>
      <c r="V740" s="392"/>
      <c r="W740" s="392"/>
      <c r="X740" s="392"/>
      <c r="Y740" s="392"/>
      <c r="Z740" s="392"/>
      <c r="AA740" s="392"/>
      <c r="AB740" s="392"/>
      <c r="AC740" s="392"/>
      <c r="AD740" s="392"/>
      <c r="AE740" s="1"/>
      <c r="AG740"/>
      <c r="AH740">
        <f t="shared" si="107"/>
        <v>0</v>
      </c>
      <c r="AI740" s="339"/>
      <c r="AJ740" s="73">
        <f t="shared" si="108"/>
        <v>0</v>
      </c>
      <c r="AL740">
        <f t="shared" si="109"/>
        <v>0</v>
      </c>
      <c r="AN740" s="364" t="str">
        <f>IF($AC$504="","",IF(HLOOKUP($AC$504,Presentación!$AQ$3:$BV$574,Presentación!AP236)="","",HLOOKUP($AC$504,Presentación!$AQ$3:$BV$574,Presentación!AP236,0)))</f>
        <v/>
      </c>
      <c r="AO740" s="365" t="str">
        <f>IF($AC$504="","",IF(HLOOKUP($AC$504,Presentación!$BZ$3:$DE$574,Presentación!AP236,0)="","",HLOOKUP($AC$504,Presentación!$BZ$3:$DE$574,Presentación!AP236,0)))</f>
        <v/>
      </c>
    </row>
    <row r="741" spans="1:41" s="21" customFormat="1" ht="15" customHeight="1">
      <c r="A741" s="159"/>
      <c r="B741" s="179"/>
      <c r="C741" s="220" t="s">
        <v>998</v>
      </c>
      <c r="D741" s="567" t="str">
        <f t="shared" si="105"/>
        <v/>
      </c>
      <c r="E741" s="568"/>
      <c r="F741" s="569"/>
      <c r="G741" s="551" t="str">
        <f t="shared" si="106"/>
        <v/>
      </c>
      <c r="H741" s="551"/>
      <c r="I741" s="551"/>
      <c r="J741" s="551"/>
      <c r="K741" s="551"/>
      <c r="L741" s="551"/>
      <c r="M741" s="392"/>
      <c r="N741" s="392"/>
      <c r="O741" s="392"/>
      <c r="P741" s="392"/>
      <c r="Q741" s="392"/>
      <c r="R741" s="392"/>
      <c r="S741" s="392"/>
      <c r="T741" s="392"/>
      <c r="U741" s="392"/>
      <c r="V741" s="392"/>
      <c r="W741" s="392"/>
      <c r="X741" s="392"/>
      <c r="Y741" s="392"/>
      <c r="Z741" s="392"/>
      <c r="AA741" s="392"/>
      <c r="AB741" s="392"/>
      <c r="AC741" s="392"/>
      <c r="AD741" s="392"/>
      <c r="AE741" s="1"/>
      <c r="AG741"/>
      <c r="AH741">
        <f t="shared" si="107"/>
        <v>0</v>
      </c>
      <c r="AI741" s="339"/>
      <c r="AJ741" s="73">
        <f t="shared" si="108"/>
        <v>0</v>
      </c>
      <c r="AL741">
        <f t="shared" si="109"/>
        <v>0</v>
      </c>
      <c r="AN741" s="364" t="str">
        <f>IF($AC$504="","",IF(HLOOKUP($AC$504,Presentación!$AQ$3:$BV$574,Presentación!AP237)="","",HLOOKUP($AC$504,Presentación!$AQ$3:$BV$574,Presentación!AP237,0)))</f>
        <v/>
      </c>
      <c r="AO741" s="365" t="str">
        <f>IF($AC$504="","",IF(HLOOKUP($AC$504,Presentación!$BZ$3:$DE$574,Presentación!AP237,0)="","",HLOOKUP($AC$504,Presentación!$BZ$3:$DE$574,Presentación!AP237,0)))</f>
        <v/>
      </c>
    </row>
    <row r="742" spans="1:41" s="21" customFormat="1" ht="15" customHeight="1">
      <c r="A742" s="159"/>
      <c r="B742" s="179"/>
      <c r="C742" s="220" t="s">
        <v>999</v>
      </c>
      <c r="D742" s="567" t="str">
        <f t="shared" si="105"/>
        <v/>
      </c>
      <c r="E742" s="568"/>
      <c r="F742" s="569"/>
      <c r="G742" s="551" t="str">
        <f t="shared" si="106"/>
        <v/>
      </c>
      <c r="H742" s="551"/>
      <c r="I742" s="551"/>
      <c r="J742" s="551"/>
      <c r="K742" s="551"/>
      <c r="L742" s="551"/>
      <c r="M742" s="392"/>
      <c r="N742" s="392"/>
      <c r="O742" s="392"/>
      <c r="P742" s="392"/>
      <c r="Q742" s="392"/>
      <c r="R742" s="392"/>
      <c r="S742" s="392"/>
      <c r="T742" s="392"/>
      <c r="U742" s="392"/>
      <c r="V742" s="392"/>
      <c r="W742" s="392"/>
      <c r="X742" s="392"/>
      <c r="Y742" s="392"/>
      <c r="Z742" s="392"/>
      <c r="AA742" s="392"/>
      <c r="AB742" s="392"/>
      <c r="AC742" s="392"/>
      <c r="AD742" s="392"/>
      <c r="AE742" s="1"/>
      <c r="AG742"/>
      <c r="AH742">
        <f t="shared" si="107"/>
        <v>0</v>
      </c>
      <c r="AI742" s="339"/>
      <c r="AJ742" s="73">
        <f t="shared" si="108"/>
        <v>0</v>
      </c>
      <c r="AL742">
        <f t="shared" si="109"/>
        <v>0</v>
      </c>
      <c r="AN742" s="364" t="str">
        <f>IF($AC$504="","",IF(HLOOKUP($AC$504,Presentación!$AQ$3:$BV$574,Presentación!AP238)="","",HLOOKUP($AC$504,Presentación!$AQ$3:$BV$574,Presentación!AP238,0)))</f>
        <v/>
      </c>
      <c r="AO742" s="365" t="str">
        <f>IF($AC$504="","",IF(HLOOKUP($AC$504,Presentación!$BZ$3:$DE$574,Presentación!AP238,0)="","",HLOOKUP($AC$504,Presentación!$BZ$3:$DE$574,Presentación!AP238,0)))</f>
        <v/>
      </c>
    </row>
    <row r="743" spans="1:41" s="21" customFormat="1" ht="15" customHeight="1">
      <c r="A743" s="159"/>
      <c r="B743" s="179"/>
      <c r="C743" s="220" t="s">
        <v>1000</v>
      </c>
      <c r="D743" s="567" t="str">
        <f t="shared" si="105"/>
        <v/>
      </c>
      <c r="E743" s="568"/>
      <c r="F743" s="569"/>
      <c r="G743" s="551" t="str">
        <f t="shared" si="106"/>
        <v/>
      </c>
      <c r="H743" s="551"/>
      <c r="I743" s="551"/>
      <c r="J743" s="551"/>
      <c r="K743" s="551"/>
      <c r="L743" s="551"/>
      <c r="M743" s="392"/>
      <c r="N743" s="392"/>
      <c r="O743" s="392"/>
      <c r="P743" s="392"/>
      <c r="Q743" s="392"/>
      <c r="R743" s="392"/>
      <c r="S743" s="392"/>
      <c r="T743" s="392"/>
      <c r="U743" s="392"/>
      <c r="V743" s="392"/>
      <c r="W743" s="392"/>
      <c r="X743" s="392"/>
      <c r="Y743" s="392"/>
      <c r="Z743" s="392"/>
      <c r="AA743" s="392"/>
      <c r="AB743" s="392"/>
      <c r="AC743" s="392"/>
      <c r="AD743" s="392"/>
      <c r="AE743" s="1"/>
      <c r="AG743"/>
      <c r="AH743">
        <f t="shared" si="107"/>
        <v>0</v>
      </c>
      <c r="AI743" s="339"/>
      <c r="AJ743" s="73">
        <f t="shared" si="108"/>
        <v>0</v>
      </c>
      <c r="AL743">
        <f t="shared" si="109"/>
        <v>0</v>
      </c>
      <c r="AN743" s="364" t="str">
        <f>IF($AC$504="","",IF(HLOOKUP($AC$504,Presentación!$AQ$3:$BV$574,Presentación!AP239)="","",HLOOKUP($AC$504,Presentación!$AQ$3:$BV$574,Presentación!AP239,0)))</f>
        <v/>
      </c>
      <c r="AO743" s="365" t="str">
        <f>IF($AC$504="","",IF(HLOOKUP($AC$504,Presentación!$BZ$3:$DE$574,Presentación!AP239,0)="","",HLOOKUP($AC$504,Presentación!$BZ$3:$DE$574,Presentación!AP239,0)))</f>
        <v/>
      </c>
    </row>
    <row r="744" spans="1:41" s="21" customFormat="1" ht="15" customHeight="1">
      <c r="A744" s="159"/>
      <c r="B744" s="179"/>
      <c r="C744" s="220" t="s">
        <v>1001</v>
      </c>
      <c r="D744" s="567" t="str">
        <f t="shared" si="105"/>
        <v/>
      </c>
      <c r="E744" s="568"/>
      <c r="F744" s="569"/>
      <c r="G744" s="551" t="str">
        <f t="shared" si="106"/>
        <v/>
      </c>
      <c r="H744" s="551"/>
      <c r="I744" s="551"/>
      <c r="J744" s="551"/>
      <c r="K744" s="551"/>
      <c r="L744" s="551"/>
      <c r="M744" s="392"/>
      <c r="N744" s="392"/>
      <c r="O744" s="392"/>
      <c r="P744" s="392"/>
      <c r="Q744" s="392"/>
      <c r="R744" s="392"/>
      <c r="S744" s="392"/>
      <c r="T744" s="392"/>
      <c r="U744" s="392"/>
      <c r="V744" s="392"/>
      <c r="W744" s="392"/>
      <c r="X744" s="392"/>
      <c r="Y744" s="392"/>
      <c r="Z744" s="392"/>
      <c r="AA744" s="392"/>
      <c r="AB744" s="392"/>
      <c r="AC744" s="392"/>
      <c r="AD744" s="392"/>
      <c r="AE744" s="1"/>
      <c r="AG744"/>
      <c r="AH744">
        <f t="shared" si="107"/>
        <v>0</v>
      </c>
      <c r="AI744" s="339"/>
      <c r="AJ744" s="73">
        <f t="shared" si="108"/>
        <v>0</v>
      </c>
      <c r="AL744">
        <f t="shared" si="109"/>
        <v>0</v>
      </c>
      <c r="AN744" s="364" t="str">
        <f>IF($AC$504="","",IF(HLOOKUP($AC$504,Presentación!$AQ$3:$BV$574,Presentación!AP240)="","",HLOOKUP($AC$504,Presentación!$AQ$3:$BV$574,Presentación!AP240,0)))</f>
        <v/>
      </c>
      <c r="AO744" s="365" t="str">
        <f>IF($AC$504="","",IF(HLOOKUP($AC$504,Presentación!$BZ$3:$DE$574,Presentación!AP240,0)="","",HLOOKUP($AC$504,Presentación!$BZ$3:$DE$574,Presentación!AP240,0)))</f>
        <v/>
      </c>
    </row>
    <row r="745" spans="1:41" s="21" customFormat="1" ht="15" customHeight="1">
      <c r="A745" s="159"/>
      <c r="B745" s="179"/>
      <c r="C745" s="220" t="s">
        <v>1002</v>
      </c>
      <c r="D745" s="567" t="str">
        <f t="shared" si="105"/>
        <v/>
      </c>
      <c r="E745" s="568"/>
      <c r="F745" s="569"/>
      <c r="G745" s="551" t="str">
        <f t="shared" si="106"/>
        <v/>
      </c>
      <c r="H745" s="551"/>
      <c r="I745" s="551"/>
      <c r="J745" s="551"/>
      <c r="K745" s="551"/>
      <c r="L745" s="551"/>
      <c r="M745" s="392"/>
      <c r="N745" s="392"/>
      <c r="O745" s="392"/>
      <c r="P745" s="392"/>
      <c r="Q745" s="392"/>
      <c r="R745" s="392"/>
      <c r="S745" s="392"/>
      <c r="T745" s="392"/>
      <c r="U745" s="392"/>
      <c r="V745" s="392"/>
      <c r="W745" s="392"/>
      <c r="X745" s="392"/>
      <c r="Y745" s="392"/>
      <c r="Z745" s="392"/>
      <c r="AA745" s="392"/>
      <c r="AB745" s="392"/>
      <c r="AC745" s="392"/>
      <c r="AD745" s="392"/>
      <c r="AE745" s="1"/>
      <c r="AG745"/>
      <c r="AH745">
        <f t="shared" si="107"/>
        <v>0</v>
      </c>
      <c r="AI745" s="339"/>
      <c r="AJ745" s="73">
        <f t="shared" si="108"/>
        <v>0</v>
      </c>
      <c r="AL745">
        <f t="shared" si="109"/>
        <v>0</v>
      </c>
      <c r="AN745" s="364" t="str">
        <f>IF($AC$504="","",IF(HLOOKUP($AC$504,Presentación!$AQ$3:$BV$574,Presentación!AP241)="","",HLOOKUP($AC$504,Presentación!$AQ$3:$BV$574,Presentación!AP241,0)))</f>
        <v/>
      </c>
      <c r="AO745" s="365" t="str">
        <f>IF($AC$504="","",IF(HLOOKUP($AC$504,Presentación!$BZ$3:$DE$574,Presentación!AP241,0)="","",HLOOKUP($AC$504,Presentación!$BZ$3:$DE$574,Presentación!AP241,0)))</f>
        <v/>
      </c>
    </row>
    <row r="746" spans="1:41" s="21" customFormat="1" ht="15" customHeight="1">
      <c r="A746" s="159"/>
      <c r="B746" s="179"/>
      <c r="C746" s="220" t="s">
        <v>1003</v>
      </c>
      <c r="D746" s="567" t="str">
        <f t="shared" si="105"/>
        <v/>
      </c>
      <c r="E746" s="568"/>
      <c r="F746" s="569"/>
      <c r="G746" s="551" t="str">
        <f t="shared" si="106"/>
        <v/>
      </c>
      <c r="H746" s="551"/>
      <c r="I746" s="551"/>
      <c r="J746" s="551"/>
      <c r="K746" s="551"/>
      <c r="L746" s="551"/>
      <c r="M746" s="392"/>
      <c r="N746" s="392"/>
      <c r="O746" s="392"/>
      <c r="P746" s="392"/>
      <c r="Q746" s="392"/>
      <c r="R746" s="392"/>
      <c r="S746" s="392"/>
      <c r="T746" s="392"/>
      <c r="U746" s="392"/>
      <c r="V746" s="392"/>
      <c r="W746" s="392"/>
      <c r="X746" s="392"/>
      <c r="Y746" s="392"/>
      <c r="Z746" s="392"/>
      <c r="AA746" s="392"/>
      <c r="AB746" s="392"/>
      <c r="AC746" s="392"/>
      <c r="AD746" s="392"/>
      <c r="AE746" s="1"/>
      <c r="AG746"/>
      <c r="AH746">
        <f t="shared" si="107"/>
        <v>0</v>
      </c>
      <c r="AI746" s="339"/>
      <c r="AJ746" s="73">
        <f t="shared" si="108"/>
        <v>0</v>
      </c>
      <c r="AL746">
        <f t="shared" si="109"/>
        <v>0</v>
      </c>
      <c r="AN746" s="364" t="str">
        <f>IF($AC$504="","",IF(HLOOKUP($AC$504,Presentación!$AQ$3:$BV$574,Presentación!AP242)="","",HLOOKUP($AC$504,Presentación!$AQ$3:$BV$574,Presentación!AP242,0)))</f>
        <v/>
      </c>
      <c r="AO746" s="365" t="str">
        <f>IF($AC$504="","",IF(HLOOKUP($AC$504,Presentación!$BZ$3:$DE$574,Presentación!AP242,0)="","",HLOOKUP($AC$504,Presentación!$BZ$3:$DE$574,Presentación!AP242,0)))</f>
        <v/>
      </c>
    </row>
    <row r="747" spans="1:41" s="21" customFormat="1" ht="15" customHeight="1">
      <c r="A747" s="159"/>
      <c r="B747" s="179"/>
      <c r="C747" s="220" t="s">
        <v>1004</v>
      </c>
      <c r="D747" s="567" t="str">
        <f t="shared" si="105"/>
        <v/>
      </c>
      <c r="E747" s="568"/>
      <c r="F747" s="569"/>
      <c r="G747" s="551" t="str">
        <f t="shared" si="106"/>
        <v/>
      </c>
      <c r="H747" s="551"/>
      <c r="I747" s="551"/>
      <c r="J747" s="551"/>
      <c r="K747" s="551"/>
      <c r="L747" s="551"/>
      <c r="M747" s="392"/>
      <c r="N747" s="392"/>
      <c r="O747" s="392"/>
      <c r="P747" s="392"/>
      <c r="Q747" s="392"/>
      <c r="R747" s="392"/>
      <c r="S747" s="392"/>
      <c r="T747" s="392"/>
      <c r="U747" s="392"/>
      <c r="V747" s="392"/>
      <c r="W747" s="392"/>
      <c r="X747" s="392"/>
      <c r="Y747" s="392"/>
      <c r="Z747" s="392"/>
      <c r="AA747" s="392"/>
      <c r="AB747" s="392"/>
      <c r="AC747" s="392"/>
      <c r="AD747" s="392"/>
      <c r="AE747" s="1"/>
      <c r="AG747"/>
      <c r="AH747">
        <f t="shared" si="107"/>
        <v>0</v>
      </c>
      <c r="AI747" s="339"/>
      <c r="AJ747" s="73">
        <f t="shared" si="108"/>
        <v>0</v>
      </c>
      <c r="AL747">
        <f t="shared" si="109"/>
        <v>0</v>
      </c>
      <c r="AN747" s="364" t="str">
        <f>IF($AC$504="","",IF(HLOOKUP($AC$504,Presentación!$AQ$3:$BV$574,Presentación!AP243)="","",HLOOKUP($AC$504,Presentación!$AQ$3:$BV$574,Presentación!AP243,0)))</f>
        <v/>
      </c>
      <c r="AO747" s="365" t="str">
        <f>IF($AC$504="","",IF(HLOOKUP($AC$504,Presentación!$BZ$3:$DE$574,Presentación!AP243,0)="","",HLOOKUP($AC$504,Presentación!$BZ$3:$DE$574,Presentación!AP243,0)))</f>
        <v/>
      </c>
    </row>
    <row r="748" spans="1:41" s="21" customFormat="1" ht="15" customHeight="1">
      <c r="A748" s="159"/>
      <c r="B748" s="179"/>
      <c r="C748" s="220" t="s">
        <v>1005</v>
      </c>
      <c r="D748" s="567" t="str">
        <f t="shared" si="105"/>
        <v/>
      </c>
      <c r="E748" s="568"/>
      <c r="F748" s="569"/>
      <c r="G748" s="551" t="str">
        <f t="shared" si="106"/>
        <v/>
      </c>
      <c r="H748" s="551"/>
      <c r="I748" s="551"/>
      <c r="J748" s="551"/>
      <c r="K748" s="551"/>
      <c r="L748" s="551"/>
      <c r="M748" s="392"/>
      <c r="N748" s="392"/>
      <c r="O748" s="392"/>
      <c r="P748" s="392"/>
      <c r="Q748" s="392"/>
      <c r="R748" s="392"/>
      <c r="S748" s="392"/>
      <c r="T748" s="392"/>
      <c r="U748" s="392"/>
      <c r="V748" s="392"/>
      <c r="W748" s="392"/>
      <c r="X748" s="392"/>
      <c r="Y748" s="392"/>
      <c r="Z748" s="392"/>
      <c r="AA748" s="392"/>
      <c r="AB748" s="392"/>
      <c r="AC748" s="392"/>
      <c r="AD748" s="392"/>
      <c r="AE748" s="1"/>
      <c r="AG748"/>
      <c r="AH748">
        <f t="shared" si="107"/>
        <v>0</v>
      </c>
      <c r="AI748" s="339"/>
      <c r="AJ748" s="73">
        <f t="shared" si="108"/>
        <v>0</v>
      </c>
      <c r="AL748">
        <f t="shared" si="109"/>
        <v>0</v>
      </c>
      <c r="AN748" s="364" t="str">
        <f>IF($AC$504="","",IF(HLOOKUP($AC$504,Presentación!$AQ$3:$BV$574,Presentación!AP244)="","",HLOOKUP($AC$504,Presentación!$AQ$3:$BV$574,Presentación!AP244,0)))</f>
        <v/>
      </c>
      <c r="AO748" s="365" t="str">
        <f>IF($AC$504="","",IF(HLOOKUP($AC$504,Presentación!$BZ$3:$DE$574,Presentación!AP244,0)="","",HLOOKUP($AC$504,Presentación!$BZ$3:$DE$574,Presentación!AP244,0)))</f>
        <v/>
      </c>
    </row>
    <row r="749" spans="1:41" s="21" customFormat="1" ht="15" customHeight="1">
      <c r="A749" s="159"/>
      <c r="B749" s="179"/>
      <c r="C749" s="220" t="s">
        <v>1006</v>
      </c>
      <c r="D749" s="567" t="str">
        <f t="shared" si="105"/>
        <v/>
      </c>
      <c r="E749" s="568"/>
      <c r="F749" s="569"/>
      <c r="G749" s="551" t="str">
        <f t="shared" si="106"/>
        <v/>
      </c>
      <c r="H749" s="551"/>
      <c r="I749" s="551"/>
      <c r="J749" s="551"/>
      <c r="K749" s="551"/>
      <c r="L749" s="551"/>
      <c r="M749" s="392"/>
      <c r="N749" s="392"/>
      <c r="O749" s="392"/>
      <c r="P749" s="392"/>
      <c r="Q749" s="392"/>
      <c r="R749" s="392"/>
      <c r="S749" s="392"/>
      <c r="T749" s="392"/>
      <c r="U749" s="392"/>
      <c r="V749" s="392"/>
      <c r="W749" s="392"/>
      <c r="X749" s="392"/>
      <c r="Y749" s="392"/>
      <c r="Z749" s="392"/>
      <c r="AA749" s="392"/>
      <c r="AB749" s="392"/>
      <c r="AC749" s="392"/>
      <c r="AD749" s="392"/>
      <c r="AE749" s="1"/>
      <c r="AG749"/>
      <c r="AH749">
        <f t="shared" si="107"/>
        <v>0</v>
      </c>
      <c r="AI749" s="339"/>
      <c r="AJ749" s="73">
        <f t="shared" si="108"/>
        <v>0</v>
      </c>
      <c r="AL749">
        <f t="shared" si="109"/>
        <v>0</v>
      </c>
      <c r="AN749" s="364" t="str">
        <f>IF($AC$504="","",IF(HLOOKUP($AC$504,Presentación!$AQ$3:$BV$574,Presentación!AP245)="","",HLOOKUP($AC$504,Presentación!$AQ$3:$BV$574,Presentación!AP245,0)))</f>
        <v/>
      </c>
      <c r="AO749" s="365" t="str">
        <f>IF($AC$504="","",IF(HLOOKUP($AC$504,Presentación!$BZ$3:$DE$574,Presentación!AP245,0)="","",HLOOKUP($AC$504,Presentación!$BZ$3:$DE$574,Presentación!AP245,0)))</f>
        <v/>
      </c>
    </row>
    <row r="750" spans="1:41" s="21" customFormat="1" ht="15" customHeight="1">
      <c r="A750" s="159"/>
      <c r="B750" s="179"/>
      <c r="C750" s="220" t="s">
        <v>1007</v>
      </c>
      <c r="D750" s="567" t="str">
        <f t="shared" si="105"/>
        <v/>
      </c>
      <c r="E750" s="568"/>
      <c r="F750" s="569"/>
      <c r="G750" s="551" t="str">
        <f t="shared" si="106"/>
        <v/>
      </c>
      <c r="H750" s="551"/>
      <c r="I750" s="551"/>
      <c r="J750" s="551"/>
      <c r="K750" s="551"/>
      <c r="L750" s="551"/>
      <c r="M750" s="392"/>
      <c r="N750" s="392"/>
      <c r="O750" s="392"/>
      <c r="P750" s="392"/>
      <c r="Q750" s="392"/>
      <c r="R750" s="392"/>
      <c r="S750" s="392"/>
      <c r="T750" s="392"/>
      <c r="U750" s="392"/>
      <c r="V750" s="392"/>
      <c r="W750" s="392"/>
      <c r="X750" s="392"/>
      <c r="Y750" s="392"/>
      <c r="Z750" s="392"/>
      <c r="AA750" s="392"/>
      <c r="AB750" s="392"/>
      <c r="AC750" s="392"/>
      <c r="AD750" s="392"/>
      <c r="AE750" s="1"/>
      <c r="AG750"/>
      <c r="AH750">
        <f t="shared" si="107"/>
        <v>0</v>
      </c>
      <c r="AI750" s="339"/>
      <c r="AJ750" s="73">
        <f t="shared" si="108"/>
        <v>0</v>
      </c>
      <c r="AL750">
        <f t="shared" si="109"/>
        <v>0</v>
      </c>
      <c r="AN750" s="364" t="str">
        <f>IF($AC$504="","",IF(HLOOKUP($AC$504,Presentación!$AQ$3:$BV$574,Presentación!AP246)="","",HLOOKUP($AC$504,Presentación!$AQ$3:$BV$574,Presentación!AP246,0)))</f>
        <v/>
      </c>
      <c r="AO750" s="365" t="str">
        <f>IF($AC$504="","",IF(HLOOKUP($AC$504,Presentación!$BZ$3:$DE$574,Presentación!AP246,0)="","",HLOOKUP($AC$504,Presentación!$BZ$3:$DE$574,Presentación!AP246,0)))</f>
        <v/>
      </c>
    </row>
    <row r="751" spans="1:41" s="21" customFormat="1" ht="15" customHeight="1">
      <c r="A751" s="159"/>
      <c r="B751" s="179"/>
      <c r="C751" s="220" t="s">
        <v>1008</v>
      </c>
      <c r="D751" s="567" t="str">
        <f t="shared" si="105"/>
        <v/>
      </c>
      <c r="E751" s="568"/>
      <c r="F751" s="569"/>
      <c r="G751" s="551" t="str">
        <f t="shared" si="106"/>
        <v/>
      </c>
      <c r="H751" s="551"/>
      <c r="I751" s="551"/>
      <c r="J751" s="551"/>
      <c r="K751" s="551"/>
      <c r="L751" s="551"/>
      <c r="M751" s="392"/>
      <c r="N751" s="392"/>
      <c r="O751" s="392"/>
      <c r="P751" s="392"/>
      <c r="Q751" s="392"/>
      <c r="R751" s="392"/>
      <c r="S751" s="392"/>
      <c r="T751" s="392"/>
      <c r="U751" s="392"/>
      <c r="V751" s="392"/>
      <c r="W751" s="392"/>
      <c r="X751" s="392"/>
      <c r="Y751" s="392"/>
      <c r="Z751" s="392"/>
      <c r="AA751" s="392"/>
      <c r="AB751" s="392"/>
      <c r="AC751" s="392"/>
      <c r="AD751" s="392"/>
      <c r="AE751" s="1"/>
      <c r="AG751"/>
      <c r="AH751">
        <f t="shared" si="107"/>
        <v>0</v>
      </c>
      <c r="AI751" s="339"/>
      <c r="AJ751" s="73">
        <f t="shared" si="108"/>
        <v>0</v>
      </c>
      <c r="AL751">
        <f t="shared" si="109"/>
        <v>0</v>
      </c>
      <c r="AN751" s="364" t="str">
        <f>IF($AC$504="","",IF(HLOOKUP($AC$504,Presentación!$AQ$3:$BV$574,Presentación!AP247)="","",HLOOKUP($AC$504,Presentación!$AQ$3:$BV$574,Presentación!AP247,0)))</f>
        <v/>
      </c>
      <c r="AO751" s="365" t="str">
        <f>IF($AC$504="","",IF(HLOOKUP($AC$504,Presentación!$BZ$3:$DE$574,Presentación!AP247,0)="","",HLOOKUP($AC$504,Presentación!$BZ$3:$DE$574,Presentación!AP247,0)))</f>
        <v/>
      </c>
    </row>
    <row r="752" spans="1:41" s="21" customFormat="1" ht="15" customHeight="1">
      <c r="A752" s="159"/>
      <c r="B752" s="179"/>
      <c r="C752" s="220" t="s">
        <v>1009</v>
      </c>
      <c r="D752" s="567" t="str">
        <f t="shared" si="105"/>
        <v/>
      </c>
      <c r="E752" s="568"/>
      <c r="F752" s="569"/>
      <c r="G752" s="551" t="str">
        <f t="shared" si="106"/>
        <v/>
      </c>
      <c r="H752" s="551"/>
      <c r="I752" s="551"/>
      <c r="J752" s="551"/>
      <c r="K752" s="551"/>
      <c r="L752" s="551"/>
      <c r="M752" s="392"/>
      <c r="N752" s="392"/>
      <c r="O752" s="392"/>
      <c r="P752" s="392"/>
      <c r="Q752" s="392"/>
      <c r="R752" s="392"/>
      <c r="S752" s="392"/>
      <c r="T752" s="392"/>
      <c r="U752" s="392"/>
      <c r="V752" s="392"/>
      <c r="W752" s="392"/>
      <c r="X752" s="392"/>
      <c r="Y752" s="392"/>
      <c r="Z752" s="392"/>
      <c r="AA752" s="392"/>
      <c r="AB752" s="392"/>
      <c r="AC752" s="392"/>
      <c r="AD752" s="392"/>
      <c r="AE752" s="1"/>
      <c r="AG752"/>
      <c r="AH752">
        <f t="shared" si="107"/>
        <v>0</v>
      </c>
      <c r="AI752" s="339"/>
      <c r="AJ752" s="73">
        <f t="shared" si="108"/>
        <v>0</v>
      </c>
      <c r="AL752">
        <f t="shared" si="109"/>
        <v>0</v>
      </c>
      <c r="AN752" s="364" t="str">
        <f>IF($AC$504="","",IF(HLOOKUP($AC$504,Presentación!$AQ$3:$BV$574,Presentación!AP248)="","",HLOOKUP($AC$504,Presentación!$AQ$3:$BV$574,Presentación!AP248,0)))</f>
        <v/>
      </c>
      <c r="AO752" s="365" t="str">
        <f>IF($AC$504="","",IF(HLOOKUP($AC$504,Presentación!$BZ$3:$DE$574,Presentación!AP248,0)="","",HLOOKUP($AC$504,Presentación!$BZ$3:$DE$574,Presentación!AP248,0)))</f>
        <v/>
      </c>
    </row>
    <row r="753" spans="1:41" s="21" customFormat="1" ht="15" customHeight="1">
      <c r="A753" s="159"/>
      <c r="B753" s="179"/>
      <c r="C753" s="220" t="s">
        <v>1010</v>
      </c>
      <c r="D753" s="567" t="str">
        <f t="shared" si="105"/>
        <v/>
      </c>
      <c r="E753" s="568"/>
      <c r="F753" s="569"/>
      <c r="G753" s="551" t="str">
        <f t="shared" si="106"/>
        <v/>
      </c>
      <c r="H753" s="551"/>
      <c r="I753" s="551"/>
      <c r="J753" s="551"/>
      <c r="K753" s="551"/>
      <c r="L753" s="551"/>
      <c r="M753" s="392"/>
      <c r="N753" s="392"/>
      <c r="O753" s="392"/>
      <c r="P753" s="392"/>
      <c r="Q753" s="392"/>
      <c r="R753" s="392"/>
      <c r="S753" s="392"/>
      <c r="T753" s="392"/>
      <c r="U753" s="392"/>
      <c r="V753" s="392"/>
      <c r="W753" s="392"/>
      <c r="X753" s="392"/>
      <c r="Y753" s="392"/>
      <c r="Z753" s="392"/>
      <c r="AA753" s="392"/>
      <c r="AB753" s="392"/>
      <c r="AC753" s="392"/>
      <c r="AD753" s="392"/>
      <c r="AE753" s="1"/>
      <c r="AG753"/>
      <c r="AH753">
        <f t="shared" si="107"/>
        <v>0</v>
      </c>
      <c r="AI753" s="339"/>
      <c r="AJ753" s="73">
        <f t="shared" si="108"/>
        <v>0</v>
      </c>
      <c r="AL753">
        <f t="shared" si="109"/>
        <v>0</v>
      </c>
      <c r="AN753" s="364" t="str">
        <f>IF($AC$504="","",IF(HLOOKUP($AC$504,Presentación!$AQ$3:$BV$574,Presentación!AP249)="","",HLOOKUP($AC$504,Presentación!$AQ$3:$BV$574,Presentación!AP249,0)))</f>
        <v/>
      </c>
      <c r="AO753" s="365" t="str">
        <f>IF($AC$504="","",IF(HLOOKUP($AC$504,Presentación!$BZ$3:$DE$574,Presentación!AP249,0)="","",HLOOKUP($AC$504,Presentación!$BZ$3:$DE$574,Presentación!AP249,0)))</f>
        <v/>
      </c>
    </row>
    <row r="754" spans="1:41" s="21" customFormat="1" ht="15" customHeight="1">
      <c r="A754" s="159"/>
      <c r="B754" s="179"/>
      <c r="C754" s="220" t="s">
        <v>1011</v>
      </c>
      <c r="D754" s="567" t="str">
        <f t="shared" si="105"/>
        <v/>
      </c>
      <c r="E754" s="568"/>
      <c r="F754" s="569"/>
      <c r="G754" s="551" t="str">
        <f t="shared" si="106"/>
        <v/>
      </c>
      <c r="H754" s="551"/>
      <c r="I754" s="551"/>
      <c r="J754" s="551"/>
      <c r="K754" s="551"/>
      <c r="L754" s="551"/>
      <c r="M754" s="392"/>
      <c r="N754" s="392"/>
      <c r="O754" s="392"/>
      <c r="P754" s="392"/>
      <c r="Q754" s="392"/>
      <c r="R754" s="392"/>
      <c r="S754" s="392"/>
      <c r="T754" s="392"/>
      <c r="U754" s="392"/>
      <c r="V754" s="392"/>
      <c r="W754" s="392"/>
      <c r="X754" s="392"/>
      <c r="Y754" s="392"/>
      <c r="Z754" s="392"/>
      <c r="AA754" s="392"/>
      <c r="AB754" s="392"/>
      <c r="AC754" s="392"/>
      <c r="AD754" s="392"/>
      <c r="AE754" s="1"/>
      <c r="AG754"/>
      <c r="AH754">
        <f t="shared" si="107"/>
        <v>0</v>
      </c>
      <c r="AI754" s="339"/>
      <c r="AJ754" s="73">
        <f t="shared" si="108"/>
        <v>0</v>
      </c>
      <c r="AL754">
        <f t="shared" si="109"/>
        <v>0</v>
      </c>
      <c r="AN754" s="364" t="str">
        <f>IF($AC$504="","",IF(HLOOKUP($AC$504,Presentación!$AQ$3:$BV$574,Presentación!AP250)="","",HLOOKUP($AC$504,Presentación!$AQ$3:$BV$574,Presentación!AP250,0)))</f>
        <v/>
      </c>
      <c r="AO754" s="365" t="str">
        <f>IF($AC$504="","",IF(HLOOKUP($AC$504,Presentación!$BZ$3:$DE$574,Presentación!AP250,0)="","",HLOOKUP($AC$504,Presentación!$BZ$3:$DE$574,Presentación!AP250,0)))</f>
        <v/>
      </c>
    </row>
    <row r="755" spans="1:41" s="21" customFormat="1" ht="15" customHeight="1">
      <c r="A755" s="159"/>
      <c r="B755" s="179"/>
      <c r="C755" s="220" t="s">
        <v>1012</v>
      </c>
      <c r="D755" s="567" t="str">
        <f t="shared" si="105"/>
        <v/>
      </c>
      <c r="E755" s="568"/>
      <c r="F755" s="569"/>
      <c r="G755" s="551" t="str">
        <f t="shared" si="106"/>
        <v/>
      </c>
      <c r="H755" s="551"/>
      <c r="I755" s="551"/>
      <c r="J755" s="551"/>
      <c r="K755" s="551"/>
      <c r="L755" s="551"/>
      <c r="M755" s="392"/>
      <c r="N755" s="392"/>
      <c r="O755" s="392"/>
      <c r="P755" s="392"/>
      <c r="Q755" s="392"/>
      <c r="R755" s="392"/>
      <c r="S755" s="392"/>
      <c r="T755" s="392"/>
      <c r="U755" s="392"/>
      <c r="V755" s="392"/>
      <c r="W755" s="392"/>
      <c r="X755" s="392"/>
      <c r="Y755" s="392"/>
      <c r="Z755" s="392"/>
      <c r="AA755" s="392"/>
      <c r="AB755" s="392"/>
      <c r="AC755" s="392"/>
      <c r="AD755" s="392"/>
      <c r="AE755" s="1"/>
      <c r="AG755"/>
      <c r="AH755">
        <f t="shared" si="107"/>
        <v>0</v>
      </c>
      <c r="AI755" s="339"/>
      <c r="AJ755" s="73">
        <f t="shared" si="108"/>
        <v>0</v>
      </c>
      <c r="AL755">
        <f t="shared" si="109"/>
        <v>0</v>
      </c>
      <c r="AN755" s="364" t="str">
        <f>IF($AC$504="","",IF(HLOOKUP($AC$504,Presentación!$AQ$3:$BV$574,Presentación!AP251)="","",HLOOKUP($AC$504,Presentación!$AQ$3:$BV$574,Presentación!AP251,0)))</f>
        <v/>
      </c>
      <c r="AO755" s="365" t="str">
        <f>IF($AC$504="","",IF(HLOOKUP($AC$504,Presentación!$BZ$3:$DE$574,Presentación!AP251,0)="","",HLOOKUP($AC$504,Presentación!$BZ$3:$DE$574,Presentación!AP251,0)))</f>
        <v/>
      </c>
    </row>
    <row r="756" spans="1:41" s="21" customFormat="1" ht="15" customHeight="1">
      <c r="A756" s="159"/>
      <c r="B756" s="179"/>
      <c r="C756" s="220" t="s">
        <v>1013</v>
      </c>
      <c r="D756" s="567" t="str">
        <f t="shared" si="105"/>
        <v/>
      </c>
      <c r="E756" s="568"/>
      <c r="F756" s="569"/>
      <c r="G756" s="551" t="str">
        <f t="shared" si="106"/>
        <v/>
      </c>
      <c r="H756" s="551"/>
      <c r="I756" s="551"/>
      <c r="J756" s="551"/>
      <c r="K756" s="551"/>
      <c r="L756" s="551"/>
      <c r="M756" s="392"/>
      <c r="N756" s="392"/>
      <c r="O756" s="392"/>
      <c r="P756" s="392"/>
      <c r="Q756" s="392"/>
      <c r="R756" s="392"/>
      <c r="S756" s="392"/>
      <c r="T756" s="392"/>
      <c r="U756" s="392"/>
      <c r="V756" s="392"/>
      <c r="W756" s="392"/>
      <c r="X756" s="392"/>
      <c r="Y756" s="392"/>
      <c r="Z756" s="392"/>
      <c r="AA756" s="392"/>
      <c r="AB756" s="392"/>
      <c r="AC756" s="392"/>
      <c r="AD756" s="392"/>
      <c r="AE756" s="1"/>
      <c r="AG756"/>
      <c r="AH756">
        <f t="shared" si="107"/>
        <v>0</v>
      </c>
      <c r="AI756" s="339"/>
      <c r="AJ756" s="73">
        <f t="shared" si="108"/>
        <v>0</v>
      </c>
      <c r="AL756">
        <f t="shared" si="109"/>
        <v>0</v>
      </c>
      <c r="AN756" s="364" t="str">
        <f>IF($AC$504="","",IF(HLOOKUP($AC$504,Presentación!$AQ$3:$BV$574,Presentación!AP252)="","",HLOOKUP($AC$504,Presentación!$AQ$3:$BV$574,Presentación!AP252,0)))</f>
        <v/>
      </c>
      <c r="AO756" s="365" t="str">
        <f>IF($AC$504="","",IF(HLOOKUP($AC$504,Presentación!$BZ$3:$DE$574,Presentación!AP252,0)="","",HLOOKUP($AC$504,Presentación!$BZ$3:$DE$574,Presentación!AP252,0)))</f>
        <v/>
      </c>
    </row>
    <row r="757" spans="1:41" s="21" customFormat="1" ht="15" customHeight="1">
      <c r="A757" s="159"/>
      <c r="B757" s="179"/>
      <c r="C757" s="220" t="s">
        <v>1014</v>
      </c>
      <c r="D757" s="567" t="str">
        <f t="shared" si="105"/>
        <v/>
      </c>
      <c r="E757" s="568"/>
      <c r="F757" s="569"/>
      <c r="G757" s="551" t="str">
        <f t="shared" si="106"/>
        <v/>
      </c>
      <c r="H757" s="551"/>
      <c r="I757" s="551"/>
      <c r="J757" s="551"/>
      <c r="K757" s="551"/>
      <c r="L757" s="551"/>
      <c r="M757" s="392"/>
      <c r="N757" s="392"/>
      <c r="O757" s="392"/>
      <c r="P757" s="392"/>
      <c r="Q757" s="392"/>
      <c r="R757" s="392"/>
      <c r="S757" s="392"/>
      <c r="T757" s="392"/>
      <c r="U757" s="392"/>
      <c r="V757" s="392"/>
      <c r="W757" s="392"/>
      <c r="X757" s="392"/>
      <c r="Y757" s="392"/>
      <c r="Z757" s="392"/>
      <c r="AA757" s="392"/>
      <c r="AB757" s="392"/>
      <c r="AC757" s="392"/>
      <c r="AD757" s="392"/>
      <c r="AE757" s="1"/>
      <c r="AG757"/>
      <c r="AH757">
        <f t="shared" si="107"/>
        <v>0</v>
      </c>
      <c r="AI757" s="339"/>
      <c r="AJ757" s="73">
        <f t="shared" si="108"/>
        <v>0</v>
      </c>
      <c r="AL757">
        <f t="shared" si="109"/>
        <v>0</v>
      </c>
      <c r="AN757" s="364" t="str">
        <f>IF($AC$504="","",IF(HLOOKUP($AC$504,Presentación!$AQ$3:$BV$574,Presentación!AP253)="","",HLOOKUP($AC$504,Presentación!$AQ$3:$BV$574,Presentación!AP253,0)))</f>
        <v/>
      </c>
      <c r="AO757" s="365" t="str">
        <f>IF($AC$504="","",IF(HLOOKUP($AC$504,Presentación!$BZ$3:$DE$574,Presentación!AP253,0)="","",HLOOKUP($AC$504,Presentación!$BZ$3:$DE$574,Presentación!AP253,0)))</f>
        <v/>
      </c>
    </row>
    <row r="758" spans="1:41" s="21" customFormat="1" ht="15" customHeight="1">
      <c r="A758" s="159"/>
      <c r="B758" s="179"/>
      <c r="C758" s="220" t="s">
        <v>1015</v>
      </c>
      <c r="D758" s="567" t="str">
        <f t="shared" si="105"/>
        <v/>
      </c>
      <c r="E758" s="568"/>
      <c r="F758" s="569"/>
      <c r="G758" s="551" t="str">
        <f t="shared" si="106"/>
        <v/>
      </c>
      <c r="H758" s="551"/>
      <c r="I758" s="551"/>
      <c r="J758" s="551"/>
      <c r="K758" s="551"/>
      <c r="L758" s="551"/>
      <c r="M758" s="392"/>
      <c r="N758" s="392"/>
      <c r="O758" s="392"/>
      <c r="P758" s="392"/>
      <c r="Q758" s="392"/>
      <c r="R758" s="392"/>
      <c r="S758" s="392"/>
      <c r="T758" s="392"/>
      <c r="U758" s="392"/>
      <c r="V758" s="392"/>
      <c r="W758" s="392"/>
      <c r="X758" s="392"/>
      <c r="Y758" s="392"/>
      <c r="Z758" s="392"/>
      <c r="AA758" s="392"/>
      <c r="AB758" s="392"/>
      <c r="AC758" s="392"/>
      <c r="AD758" s="392"/>
      <c r="AE758" s="1"/>
      <c r="AG758"/>
      <c r="AH758">
        <f t="shared" si="107"/>
        <v>0</v>
      </c>
      <c r="AI758" s="339"/>
      <c r="AJ758" s="73">
        <f t="shared" si="108"/>
        <v>0</v>
      </c>
      <c r="AL758">
        <f t="shared" si="109"/>
        <v>0</v>
      </c>
      <c r="AN758" s="364" t="str">
        <f>IF($AC$504="","",IF(HLOOKUP($AC$504,Presentación!$AQ$3:$BV$574,Presentación!AP254)="","",HLOOKUP($AC$504,Presentación!$AQ$3:$BV$574,Presentación!AP254,0)))</f>
        <v/>
      </c>
      <c r="AO758" s="365" t="str">
        <f>IF($AC$504="","",IF(HLOOKUP($AC$504,Presentación!$BZ$3:$DE$574,Presentación!AP254,0)="","",HLOOKUP($AC$504,Presentación!$BZ$3:$DE$574,Presentación!AP254,0)))</f>
        <v/>
      </c>
    </row>
    <row r="759" spans="1:41" s="21" customFormat="1" ht="15" customHeight="1">
      <c r="A759" s="159"/>
      <c r="B759" s="179"/>
      <c r="C759" s="220" t="s">
        <v>1016</v>
      </c>
      <c r="D759" s="567" t="str">
        <f t="shared" si="105"/>
        <v/>
      </c>
      <c r="E759" s="568"/>
      <c r="F759" s="569"/>
      <c r="G759" s="551" t="str">
        <f t="shared" si="106"/>
        <v/>
      </c>
      <c r="H759" s="551"/>
      <c r="I759" s="551"/>
      <c r="J759" s="551"/>
      <c r="K759" s="551"/>
      <c r="L759" s="551"/>
      <c r="M759" s="392"/>
      <c r="N759" s="392"/>
      <c r="O759" s="392"/>
      <c r="P759" s="392"/>
      <c r="Q759" s="392"/>
      <c r="R759" s="392"/>
      <c r="S759" s="392"/>
      <c r="T759" s="392"/>
      <c r="U759" s="392"/>
      <c r="V759" s="392"/>
      <c r="W759" s="392"/>
      <c r="X759" s="392"/>
      <c r="Y759" s="392"/>
      <c r="Z759" s="392"/>
      <c r="AA759" s="392"/>
      <c r="AB759" s="392"/>
      <c r="AC759" s="392"/>
      <c r="AD759" s="392"/>
      <c r="AE759" s="1"/>
      <c r="AG759"/>
      <c r="AH759">
        <f t="shared" si="107"/>
        <v>0</v>
      </c>
      <c r="AI759" s="339"/>
      <c r="AJ759" s="73">
        <f t="shared" si="108"/>
        <v>0</v>
      </c>
      <c r="AL759">
        <f t="shared" si="109"/>
        <v>0</v>
      </c>
      <c r="AN759" s="364" t="str">
        <f>IF($AC$504="","",IF(HLOOKUP($AC$504,Presentación!$AQ$3:$BV$574,Presentación!AP255)="","",HLOOKUP($AC$504,Presentación!$AQ$3:$BV$574,Presentación!AP255,0)))</f>
        <v/>
      </c>
      <c r="AO759" s="365" t="str">
        <f>IF($AC$504="","",IF(HLOOKUP($AC$504,Presentación!$BZ$3:$DE$574,Presentación!AP255,0)="","",HLOOKUP($AC$504,Presentación!$BZ$3:$DE$574,Presentación!AP255,0)))</f>
        <v/>
      </c>
    </row>
    <row r="760" spans="1:41" s="21" customFormat="1" ht="15" customHeight="1">
      <c r="A760" s="159"/>
      <c r="B760" s="179"/>
      <c r="C760" s="220" t="s">
        <v>1017</v>
      </c>
      <c r="D760" s="567" t="str">
        <f t="shared" si="105"/>
        <v/>
      </c>
      <c r="E760" s="568"/>
      <c r="F760" s="569"/>
      <c r="G760" s="551" t="str">
        <f t="shared" si="106"/>
        <v/>
      </c>
      <c r="H760" s="551"/>
      <c r="I760" s="551"/>
      <c r="J760" s="551"/>
      <c r="K760" s="551"/>
      <c r="L760" s="551"/>
      <c r="M760" s="392"/>
      <c r="N760" s="392"/>
      <c r="O760" s="392"/>
      <c r="P760" s="392"/>
      <c r="Q760" s="392"/>
      <c r="R760" s="392"/>
      <c r="S760" s="392"/>
      <c r="T760" s="392"/>
      <c r="U760" s="392"/>
      <c r="V760" s="392"/>
      <c r="W760" s="392"/>
      <c r="X760" s="392"/>
      <c r="Y760" s="392"/>
      <c r="Z760" s="392"/>
      <c r="AA760" s="392"/>
      <c r="AB760" s="392"/>
      <c r="AC760" s="392"/>
      <c r="AD760" s="392"/>
      <c r="AE760" s="1"/>
      <c r="AG760"/>
      <c r="AH760">
        <f t="shared" si="107"/>
        <v>0</v>
      </c>
      <c r="AI760" s="339"/>
      <c r="AJ760" s="73">
        <f t="shared" si="108"/>
        <v>0</v>
      </c>
      <c r="AL760">
        <f t="shared" si="109"/>
        <v>0</v>
      </c>
      <c r="AN760" s="364" t="str">
        <f>IF($AC$504="","",IF(HLOOKUP($AC$504,Presentación!$AQ$3:$BV$574,Presentación!AP256)="","",HLOOKUP($AC$504,Presentación!$AQ$3:$BV$574,Presentación!AP256,0)))</f>
        <v/>
      </c>
      <c r="AO760" s="365" t="str">
        <f>IF($AC$504="","",IF(HLOOKUP($AC$504,Presentación!$BZ$3:$DE$574,Presentación!AP256,0)="","",HLOOKUP($AC$504,Presentación!$BZ$3:$DE$574,Presentación!AP256,0)))</f>
        <v/>
      </c>
    </row>
    <row r="761" spans="1:41" s="21" customFormat="1" ht="15" customHeight="1">
      <c r="A761" s="159"/>
      <c r="B761" s="179"/>
      <c r="C761" s="220" t="s">
        <v>1018</v>
      </c>
      <c r="D761" s="567" t="str">
        <f t="shared" si="105"/>
        <v/>
      </c>
      <c r="E761" s="568"/>
      <c r="F761" s="569"/>
      <c r="G761" s="551" t="str">
        <f t="shared" si="106"/>
        <v/>
      </c>
      <c r="H761" s="551"/>
      <c r="I761" s="551"/>
      <c r="J761" s="551"/>
      <c r="K761" s="551"/>
      <c r="L761" s="551"/>
      <c r="M761" s="392"/>
      <c r="N761" s="392"/>
      <c r="O761" s="392"/>
      <c r="P761" s="392"/>
      <c r="Q761" s="392"/>
      <c r="R761" s="392"/>
      <c r="S761" s="392"/>
      <c r="T761" s="392"/>
      <c r="U761" s="392"/>
      <c r="V761" s="392"/>
      <c r="W761" s="392"/>
      <c r="X761" s="392"/>
      <c r="Y761" s="392"/>
      <c r="Z761" s="392"/>
      <c r="AA761" s="392"/>
      <c r="AB761" s="392"/>
      <c r="AC761" s="392"/>
      <c r="AD761" s="392"/>
      <c r="AE761" s="1"/>
      <c r="AG761"/>
      <c r="AH761">
        <f t="shared" si="107"/>
        <v>0</v>
      </c>
      <c r="AI761" s="339"/>
      <c r="AJ761" s="73">
        <f t="shared" si="108"/>
        <v>0</v>
      </c>
      <c r="AL761">
        <f t="shared" si="109"/>
        <v>0</v>
      </c>
      <c r="AN761" s="364" t="str">
        <f>IF($AC$504="","",IF(HLOOKUP($AC$504,Presentación!$AQ$3:$BV$574,Presentación!AP257)="","",HLOOKUP($AC$504,Presentación!$AQ$3:$BV$574,Presentación!AP257,0)))</f>
        <v/>
      </c>
      <c r="AO761" s="365" t="str">
        <f>IF($AC$504="","",IF(HLOOKUP($AC$504,Presentación!$BZ$3:$DE$574,Presentación!AP257,0)="","",HLOOKUP($AC$504,Presentación!$BZ$3:$DE$574,Presentación!AP257,0)))</f>
        <v/>
      </c>
    </row>
    <row r="762" spans="1:41" s="21" customFormat="1" ht="15" customHeight="1">
      <c r="A762" s="159"/>
      <c r="B762" s="179"/>
      <c r="C762" s="220" t="s">
        <v>1019</v>
      </c>
      <c r="D762" s="567" t="str">
        <f t="shared" si="105"/>
        <v/>
      </c>
      <c r="E762" s="568"/>
      <c r="F762" s="569"/>
      <c r="G762" s="551" t="str">
        <f t="shared" si="106"/>
        <v/>
      </c>
      <c r="H762" s="551"/>
      <c r="I762" s="551"/>
      <c r="J762" s="551"/>
      <c r="K762" s="551"/>
      <c r="L762" s="551"/>
      <c r="M762" s="392"/>
      <c r="N762" s="392"/>
      <c r="O762" s="392"/>
      <c r="P762" s="392"/>
      <c r="Q762" s="392"/>
      <c r="R762" s="392"/>
      <c r="S762" s="392"/>
      <c r="T762" s="392"/>
      <c r="U762" s="392"/>
      <c r="V762" s="392"/>
      <c r="W762" s="392"/>
      <c r="X762" s="392"/>
      <c r="Y762" s="392"/>
      <c r="Z762" s="392"/>
      <c r="AA762" s="392"/>
      <c r="AB762" s="392"/>
      <c r="AC762" s="392"/>
      <c r="AD762" s="392"/>
      <c r="AE762" s="1"/>
      <c r="AG762"/>
      <c r="AH762">
        <f t="shared" si="107"/>
        <v>0</v>
      </c>
      <c r="AI762" s="339"/>
      <c r="AJ762" s="73">
        <f t="shared" si="108"/>
        <v>0</v>
      </c>
      <c r="AL762">
        <f t="shared" si="109"/>
        <v>0</v>
      </c>
      <c r="AN762" s="364" t="str">
        <f>IF($AC$504="","",IF(HLOOKUP($AC$504,Presentación!$AQ$3:$BV$574,Presentación!AP258)="","",HLOOKUP($AC$504,Presentación!$AQ$3:$BV$574,Presentación!AP258,0)))</f>
        <v/>
      </c>
      <c r="AO762" s="365" t="str">
        <f>IF($AC$504="","",IF(HLOOKUP($AC$504,Presentación!$BZ$3:$DE$574,Presentación!AP258,0)="","",HLOOKUP($AC$504,Presentación!$BZ$3:$DE$574,Presentación!AP258,0)))</f>
        <v/>
      </c>
    </row>
    <row r="763" spans="1:41" s="21" customFormat="1" ht="15" customHeight="1">
      <c r="A763" s="159"/>
      <c r="B763" s="179"/>
      <c r="C763" s="220" t="s">
        <v>1020</v>
      </c>
      <c r="D763" s="567" t="str">
        <f t="shared" si="105"/>
        <v/>
      </c>
      <c r="E763" s="568"/>
      <c r="F763" s="569"/>
      <c r="G763" s="551" t="str">
        <f t="shared" si="106"/>
        <v/>
      </c>
      <c r="H763" s="551"/>
      <c r="I763" s="551"/>
      <c r="J763" s="551"/>
      <c r="K763" s="551"/>
      <c r="L763" s="551"/>
      <c r="M763" s="392"/>
      <c r="N763" s="392"/>
      <c r="O763" s="392"/>
      <c r="P763" s="392"/>
      <c r="Q763" s="392"/>
      <c r="R763" s="392"/>
      <c r="S763" s="392"/>
      <c r="T763" s="392"/>
      <c r="U763" s="392"/>
      <c r="V763" s="392"/>
      <c r="W763" s="392"/>
      <c r="X763" s="392"/>
      <c r="Y763" s="392"/>
      <c r="Z763" s="392"/>
      <c r="AA763" s="392"/>
      <c r="AB763" s="392"/>
      <c r="AC763" s="392"/>
      <c r="AD763" s="392"/>
      <c r="AE763" s="1"/>
      <c r="AG763"/>
      <c r="AH763">
        <f t="shared" si="107"/>
        <v>0</v>
      </c>
      <c r="AI763" s="339"/>
      <c r="AJ763" s="73">
        <f t="shared" si="108"/>
        <v>0</v>
      </c>
      <c r="AL763">
        <f t="shared" si="109"/>
        <v>0</v>
      </c>
      <c r="AN763" s="364" t="str">
        <f>IF($AC$504="","",IF(HLOOKUP($AC$504,Presentación!$AQ$3:$BV$574,Presentación!AP259)="","",HLOOKUP($AC$504,Presentación!$AQ$3:$BV$574,Presentación!AP259,0)))</f>
        <v/>
      </c>
      <c r="AO763" s="365" t="str">
        <f>IF($AC$504="","",IF(HLOOKUP($AC$504,Presentación!$BZ$3:$DE$574,Presentación!AP259,0)="","",HLOOKUP($AC$504,Presentación!$BZ$3:$DE$574,Presentación!AP259,0)))</f>
        <v/>
      </c>
    </row>
    <row r="764" spans="1:41" s="21" customFormat="1" ht="15" customHeight="1">
      <c r="A764" s="159"/>
      <c r="B764" s="179"/>
      <c r="C764" s="220" t="s">
        <v>1021</v>
      </c>
      <c r="D764" s="567" t="str">
        <f t="shared" si="105"/>
        <v/>
      </c>
      <c r="E764" s="568"/>
      <c r="F764" s="569"/>
      <c r="G764" s="551" t="str">
        <f t="shared" si="106"/>
        <v/>
      </c>
      <c r="H764" s="551"/>
      <c r="I764" s="551"/>
      <c r="J764" s="551"/>
      <c r="K764" s="551"/>
      <c r="L764" s="551"/>
      <c r="M764" s="392"/>
      <c r="N764" s="392"/>
      <c r="O764" s="392"/>
      <c r="P764" s="392"/>
      <c r="Q764" s="392"/>
      <c r="R764" s="392"/>
      <c r="S764" s="392"/>
      <c r="T764" s="392"/>
      <c r="U764" s="392"/>
      <c r="V764" s="392"/>
      <c r="W764" s="392"/>
      <c r="X764" s="392"/>
      <c r="Y764" s="392"/>
      <c r="Z764" s="392"/>
      <c r="AA764" s="392"/>
      <c r="AB764" s="392"/>
      <c r="AC764" s="392"/>
      <c r="AD764" s="392"/>
      <c r="AE764" s="1"/>
      <c r="AG764"/>
      <c r="AH764">
        <f t="shared" si="107"/>
        <v>0</v>
      </c>
      <c r="AI764" s="339"/>
      <c r="AJ764" s="73">
        <f t="shared" si="108"/>
        <v>0</v>
      </c>
      <c r="AL764">
        <f t="shared" si="109"/>
        <v>0</v>
      </c>
      <c r="AN764" s="364" t="str">
        <f>IF($AC$504="","",IF(HLOOKUP($AC$504,Presentación!$AQ$3:$BV$574,Presentación!AP260)="","",HLOOKUP($AC$504,Presentación!$AQ$3:$BV$574,Presentación!AP260,0)))</f>
        <v/>
      </c>
      <c r="AO764" s="365" t="str">
        <f>IF($AC$504="","",IF(HLOOKUP($AC$504,Presentación!$BZ$3:$DE$574,Presentación!AP260,0)="","",HLOOKUP($AC$504,Presentación!$BZ$3:$DE$574,Presentación!AP260,0)))</f>
        <v/>
      </c>
    </row>
    <row r="765" spans="1:41" s="21" customFormat="1" ht="15" customHeight="1">
      <c r="A765" s="159"/>
      <c r="B765" s="179"/>
      <c r="C765" s="220" t="s">
        <v>1022</v>
      </c>
      <c r="D765" s="567" t="str">
        <f t="shared" ref="D765:D828" si="110">IF(AO765="No identificado","",IF(AN765="","",AN765))</f>
        <v/>
      </c>
      <c r="E765" s="568"/>
      <c r="F765" s="569"/>
      <c r="G765" s="551" t="str">
        <f t="shared" ref="G765:G828" si="111">IF(AO765="No identificado","",IF(AO765="","",AO765))</f>
        <v/>
      </c>
      <c r="H765" s="551"/>
      <c r="I765" s="551"/>
      <c r="J765" s="551"/>
      <c r="K765" s="551"/>
      <c r="L765" s="551"/>
      <c r="M765" s="392"/>
      <c r="N765" s="392"/>
      <c r="O765" s="392"/>
      <c r="P765" s="392"/>
      <c r="Q765" s="392"/>
      <c r="R765" s="392"/>
      <c r="S765" s="392"/>
      <c r="T765" s="392"/>
      <c r="U765" s="392"/>
      <c r="V765" s="392"/>
      <c r="W765" s="392"/>
      <c r="X765" s="392"/>
      <c r="Y765" s="392"/>
      <c r="Z765" s="392"/>
      <c r="AA765" s="392"/>
      <c r="AB765" s="392"/>
      <c r="AC765" s="392"/>
      <c r="AD765" s="392"/>
      <c r="AE765" s="1"/>
      <c r="AG765"/>
      <c r="AH765">
        <f t="shared" ref="AH765:AH828" si="112">IF(D765="",IF(COUNTA(M765:AD765)=0,0,1),0)</f>
        <v>0</v>
      </c>
      <c r="AI765" s="339"/>
      <c r="AJ765" s="73">
        <f t="shared" ref="AJ765:AJ828" si="113">IF(AND(D765&lt;&gt;"",$AI$511&gt;0),1,0)</f>
        <v>0</v>
      </c>
      <c r="AL765">
        <f t="shared" ref="AL765:AL828" si="114">IF(OR(D765="",$AK$511=3),0,IF(COUNTA(M765:AD765)&gt;0,0,1))</f>
        <v>0</v>
      </c>
      <c r="AN765" s="364" t="str">
        <f>IF($AC$504="","",IF(HLOOKUP($AC$504,Presentación!$AQ$3:$BV$574,Presentación!AP261)="","",HLOOKUP($AC$504,Presentación!$AQ$3:$BV$574,Presentación!AP261,0)))</f>
        <v/>
      </c>
      <c r="AO765" s="365" t="str">
        <f>IF($AC$504="","",IF(HLOOKUP($AC$504,Presentación!$BZ$3:$DE$574,Presentación!AP261,0)="","",HLOOKUP($AC$504,Presentación!$BZ$3:$DE$574,Presentación!AP261,0)))</f>
        <v/>
      </c>
    </row>
    <row r="766" spans="1:41" s="21" customFormat="1" ht="15" customHeight="1">
      <c r="A766" s="159"/>
      <c r="B766" s="179"/>
      <c r="C766" s="220" t="s">
        <v>1023</v>
      </c>
      <c r="D766" s="567" t="str">
        <f t="shared" si="110"/>
        <v/>
      </c>
      <c r="E766" s="568"/>
      <c r="F766" s="569"/>
      <c r="G766" s="551" t="str">
        <f t="shared" si="111"/>
        <v/>
      </c>
      <c r="H766" s="551"/>
      <c r="I766" s="551"/>
      <c r="J766" s="551"/>
      <c r="K766" s="551"/>
      <c r="L766" s="551"/>
      <c r="M766" s="392"/>
      <c r="N766" s="392"/>
      <c r="O766" s="392"/>
      <c r="P766" s="392"/>
      <c r="Q766" s="392"/>
      <c r="R766" s="392"/>
      <c r="S766" s="392"/>
      <c r="T766" s="392"/>
      <c r="U766" s="392"/>
      <c r="V766" s="392"/>
      <c r="W766" s="392"/>
      <c r="X766" s="392"/>
      <c r="Y766" s="392"/>
      <c r="Z766" s="392"/>
      <c r="AA766" s="392"/>
      <c r="AB766" s="392"/>
      <c r="AC766" s="392"/>
      <c r="AD766" s="392"/>
      <c r="AE766" s="1"/>
      <c r="AG766"/>
      <c r="AH766">
        <f t="shared" si="112"/>
        <v>0</v>
      </c>
      <c r="AI766" s="339"/>
      <c r="AJ766" s="73">
        <f t="shared" si="113"/>
        <v>0</v>
      </c>
      <c r="AL766">
        <f t="shared" si="114"/>
        <v>0</v>
      </c>
      <c r="AN766" s="364" t="str">
        <f>IF($AC$504="","",IF(HLOOKUP($AC$504,Presentación!$AQ$3:$BV$574,Presentación!AP262)="","",HLOOKUP($AC$504,Presentación!$AQ$3:$BV$574,Presentación!AP262,0)))</f>
        <v/>
      </c>
      <c r="AO766" s="365" t="str">
        <f>IF($AC$504="","",IF(HLOOKUP($AC$504,Presentación!$BZ$3:$DE$574,Presentación!AP262,0)="","",HLOOKUP($AC$504,Presentación!$BZ$3:$DE$574,Presentación!AP262,0)))</f>
        <v/>
      </c>
    </row>
    <row r="767" spans="1:41" s="21" customFormat="1" ht="15" customHeight="1">
      <c r="A767" s="159"/>
      <c r="B767" s="179"/>
      <c r="C767" s="220" t="s">
        <v>1024</v>
      </c>
      <c r="D767" s="567" t="str">
        <f t="shared" si="110"/>
        <v/>
      </c>
      <c r="E767" s="568"/>
      <c r="F767" s="569"/>
      <c r="G767" s="551" t="str">
        <f t="shared" si="111"/>
        <v/>
      </c>
      <c r="H767" s="551"/>
      <c r="I767" s="551"/>
      <c r="J767" s="551"/>
      <c r="K767" s="551"/>
      <c r="L767" s="551"/>
      <c r="M767" s="392"/>
      <c r="N767" s="392"/>
      <c r="O767" s="392"/>
      <c r="P767" s="392"/>
      <c r="Q767" s="392"/>
      <c r="R767" s="392"/>
      <c r="S767" s="392"/>
      <c r="T767" s="392"/>
      <c r="U767" s="392"/>
      <c r="V767" s="392"/>
      <c r="W767" s="392"/>
      <c r="X767" s="392"/>
      <c r="Y767" s="392"/>
      <c r="Z767" s="392"/>
      <c r="AA767" s="392"/>
      <c r="AB767" s="392"/>
      <c r="AC767" s="392"/>
      <c r="AD767" s="392"/>
      <c r="AE767" s="1"/>
      <c r="AG767"/>
      <c r="AH767">
        <f t="shared" si="112"/>
        <v>0</v>
      </c>
      <c r="AI767" s="339"/>
      <c r="AJ767" s="73">
        <f t="shared" si="113"/>
        <v>0</v>
      </c>
      <c r="AL767">
        <f t="shared" si="114"/>
        <v>0</v>
      </c>
      <c r="AN767" s="364" t="str">
        <f>IF($AC$504="","",IF(HLOOKUP($AC$504,Presentación!$AQ$3:$BV$574,Presentación!AP263)="","",HLOOKUP($AC$504,Presentación!$AQ$3:$BV$574,Presentación!AP263,0)))</f>
        <v/>
      </c>
      <c r="AO767" s="365" t="str">
        <f>IF($AC$504="","",IF(HLOOKUP($AC$504,Presentación!$BZ$3:$DE$574,Presentación!AP263,0)="","",HLOOKUP($AC$504,Presentación!$BZ$3:$DE$574,Presentación!AP263,0)))</f>
        <v/>
      </c>
    </row>
    <row r="768" spans="1:41" s="21" customFormat="1" ht="15" customHeight="1">
      <c r="A768" s="159"/>
      <c r="B768" s="179"/>
      <c r="C768" s="220" t="s">
        <v>1025</v>
      </c>
      <c r="D768" s="567" t="str">
        <f t="shared" si="110"/>
        <v/>
      </c>
      <c r="E768" s="568"/>
      <c r="F768" s="569"/>
      <c r="G768" s="551" t="str">
        <f t="shared" si="111"/>
        <v/>
      </c>
      <c r="H768" s="551"/>
      <c r="I768" s="551"/>
      <c r="J768" s="551"/>
      <c r="K768" s="551"/>
      <c r="L768" s="551"/>
      <c r="M768" s="392"/>
      <c r="N768" s="392"/>
      <c r="O768" s="392"/>
      <c r="P768" s="392"/>
      <c r="Q768" s="392"/>
      <c r="R768" s="392"/>
      <c r="S768" s="392"/>
      <c r="T768" s="392"/>
      <c r="U768" s="392"/>
      <c r="V768" s="392"/>
      <c r="W768" s="392"/>
      <c r="X768" s="392"/>
      <c r="Y768" s="392"/>
      <c r="Z768" s="392"/>
      <c r="AA768" s="392"/>
      <c r="AB768" s="392"/>
      <c r="AC768" s="392"/>
      <c r="AD768" s="392"/>
      <c r="AE768" s="1"/>
      <c r="AG768"/>
      <c r="AH768">
        <f t="shared" si="112"/>
        <v>0</v>
      </c>
      <c r="AI768" s="339"/>
      <c r="AJ768" s="73">
        <f t="shared" si="113"/>
        <v>0</v>
      </c>
      <c r="AL768">
        <f t="shared" si="114"/>
        <v>0</v>
      </c>
      <c r="AN768" s="364" t="str">
        <f>IF($AC$504="","",IF(HLOOKUP($AC$504,Presentación!$AQ$3:$BV$574,Presentación!AP264)="","",HLOOKUP($AC$504,Presentación!$AQ$3:$BV$574,Presentación!AP264,0)))</f>
        <v/>
      </c>
      <c r="AO768" s="365" t="str">
        <f>IF($AC$504="","",IF(HLOOKUP($AC$504,Presentación!$BZ$3:$DE$574,Presentación!AP264,0)="","",HLOOKUP($AC$504,Presentación!$BZ$3:$DE$574,Presentación!AP264,0)))</f>
        <v/>
      </c>
    </row>
    <row r="769" spans="1:41" s="21" customFormat="1" ht="15" customHeight="1">
      <c r="A769" s="159"/>
      <c r="B769" s="179"/>
      <c r="C769" s="220" t="s">
        <v>1026</v>
      </c>
      <c r="D769" s="567" t="str">
        <f t="shared" si="110"/>
        <v/>
      </c>
      <c r="E769" s="568"/>
      <c r="F769" s="569"/>
      <c r="G769" s="551" t="str">
        <f t="shared" si="111"/>
        <v/>
      </c>
      <c r="H769" s="551"/>
      <c r="I769" s="551"/>
      <c r="J769" s="551"/>
      <c r="K769" s="551"/>
      <c r="L769" s="551"/>
      <c r="M769" s="392"/>
      <c r="N769" s="392"/>
      <c r="O769" s="392"/>
      <c r="P769" s="392"/>
      <c r="Q769" s="392"/>
      <c r="R769" s="392"/>
      <c r="S769" s="392"/>
      <c r="T769" s="392"/>
      <c r="U769" s="392"/>
      <c r="V769" s="392"/>
      <c r="W769" s="392"/>
      <c r="X769" s="392"/>
      <c r="Y769" s="392"/>
      <c r="Z769" s="392"/>
      <c r="AA769" s="392"/>
      <c r="AB769" s="392"/>
      <c r="AC769" s="392"/>
      <c r="AD769" s="392"/>
      <c r="AE769" s="1"/>
      <c r="AG769"/>
      <c r="AH769">
        <f t="shared" si="112"/>
        <v>0</v>
      </c>
      <c r="AI769" s="339"/>
      <c r="AJ769" s="73">
        <f t="shared" si="113"/>
        <v>0</v>
      </c>
      <c r="AL769">
        <f t="shared" si="114"/>
        <v>0</v>
      </c>
      <c r="AN769" s="364" t="str">
        <f>IF($AC$504="","",IF(HLOOKUP($AC$504,Presentación!$AQ$3:$BV$574,Presentación!AP265)="","",HLOOKUP($AC$504,Presentación!$AQ$3:$BV$574,Presentación!AP265,0)))</f>
        <v/>
      </c>
      <c r="AO769" s="365" t="str">
        <f>IF($AC$504="","",IF(HLOOKUP($AC$504,Presentación!$BZ$3:$DE$574,Presentación!AP265,0)="","",HLOOKUP($AC$504,Presentación!$BZ$3:$DE$574,Presentación!AP265,0)))</f>
        <v/>
      </c>
    </row>
    <row r="770" spans="1:41" s="21" customFormat="1" ht="15" customHeight="1">
      <c r="A770" s="159"/>
      <c r="B770" s="179"/>
      <c r="C770" s="220" t="s">
        <v>1027</v>
      </c>
      <c r="D770" s="567" t="str">
        <f t="shared" si="110"/>
        <v/>
      </c>
      <c r="E770" s="568"/>
      <c r="F770" s="569"/>
      <c r="G770" s="551" t="str">
        <f t="shared" si="111"/>
        <v/>
      </c>
      <c r="H770" s="551"/>
      <c r="I770" s="551"/>
      <c r="J770" s="551"/>
      <c r="K770" s="551"/>
      <c r="L770" s="551"/>
      <c r="M770" s="392"/>
      <c r="N770" s="392"/>
      <c r="O770" s="392"/>
      <c r="P770" s="392"/>
      <c r="Q770" s="392"/>
      <c r="R770" s="392"/>
      <c r="S770" s="392"/>
      <c r="T770" s="392"/>
      <c r="U770" s="392"/>
      <c r="V770" s="392"/>
      <c r="W770" s="392"/>
      <c r="X770" s="392"/>
      <c r="Y770" s="392"/>
      <c r="Z770" s="392"/>
      <c r="AA770" s="392"/>
      <c r="AB770" s="392"/>
      <c r="AC770" s="392"/>
      <c r="AD770" s="392"/>
      <c r="AE770" s="1"/>
      <c r="AG770"/>
      <c r="AH770">
        <f t="shared" si="112"/>
        <v>0</v>
      </c>
      <c r="AI770" s="339"/>
      <c r="AJ770" s="73">
        <f t="shared" si="113"/>
        <v>0</v>
      </c>
      <c r="AL770">
        <f t="shared" si="114"/>
        <v>0</v>
      </c>
      <c r="AN770" s="364" t="str">
        <f>IF($AC$504="","",IF(HLOOKUP($AC$504,Presentación!$AQ$3:$BV$574,Presentación!AP266)="","",HLOOKUP($AC$504,Presentación!$AQ$3:$BV$574,Presentación!AP266,0)))</f>
        <v/>
      </c>
      <c r="AO770" s="365" t="str">
        <f>IF($AC$504="","",IF(HLOOKUP($AC$504,Presentación!$BZ$3:$DE$574,Presentación!AP266,0)="","",HLOOKUP($AC$504,Presentación!$BZ$3:$DE$574,Presentación!AP266,0)))</f>
        <v/>
      </c>
    </row>
    <row r="771" spans="1:41" s="21" customFormat="1" ht="15" customHeight="1">
      <c r="A771" s="159"/>
      <c r="B771" s="179"/>
      <c r="C771" s="220" t="s">
        <v>1028</v>
      </c>
      <c r="D771" s="567" t="str">
        <f t="shared" si="110"/>
        <v/>
      </c>
      <c r="E771" s="568"/>
      <c r="F771" s="569"/>
      <c r="G771" s="551" t="str">
        <f t="shared" si="111"/>
        <v/>
      </c>
      <c r="H771" s="551"/>
      <c r="I771" s="551"/>
      <c r="J771" s="551"/>
      <c r="K771" s="551"/>
      <c r="L771" s="551"/>
      <c r="M771" s="392"/>
      <c r="N771" s="392"/>
      <c r="O771" s="392"/>
      <c r="P771" s="392"/>
      <c r="Q771" s="392"/>
      <c r="R771" s="392"/>
      <c r="S771" s="392"/>
      <c r="T771" s="392"/>
      <c r="U771" s="392"/>
      <c r="V771" s="392"/>
      <c r="W771" s="392"/>
      <c r="X771" s="392"/>
      <c r="Y771" s="392"/>
      <c r="Z771" s="392"/>
      <c r="AA771" s="392"/>
      <c r="AB771" s="392"/>
      <c r="AC771" s="392"/>
      <c r="AD771" s="392"/>
      <c r="AE771" s="1"/>
      <c r="AG771"/>
      <c r="AH771">
        <f t="shared" si="112"/>
        <v>0</v>
      </c>
      <c r="AI771" s="339"/>
      <c r="AJ771" s="73">
        <f t="shared" si="113"/>
        <v>0</v>
      </c>
      <c r="AL771">
        <f t="shared" si="114"/>
        <v>0</v>
      </c>
      <c r="AN771" s="364" t="str">
        <f>IF($AC$504="","",IF(HLOOKUP($AC$504,Presentación!$AQ$3:$BV$574,Presentación!AP267)="","",HLOOKUP($AC$504,Presentación!$AQ$3:$BV$574,Presentación!AP267,0)))</f>
        <v/>
      </c>
      <c r="AO771" s="365" t="str">
        <f>IF($AC$504="","",IF(HLOOKUP($AC$504,Presentación!$BZ$3:$DE$574,Presentación!AP267,0)="","",HLOOKUP($AC$504,Presentación!$BZ$3:$DE$574,Presentación!AP267,0)))</f>
        <v/>
      </c>
    </row>
    <row r="772" spans="1:41" s="21" customFormat="1" ht="15" customHeight="1">
      <c r="A772" s="159"/>
      <c r="B772" s="179"/>
      <c r="C772" s="220" t="s">
        <v>1029</v>
      </c>
      <c r="D772" s="567" t="str">
        <f t="shared" si="110"/>
        <v/>
      </c>
      <c r="E772" s="568"/>
      <c r="F772" s="569"/>
      <c r="G772" s="551" t="str">
        <f t="shared" si="111"/>
        <v/>
      </c>
      <c r="H772" s="551"/>
      <c r="I772" s="551"/>
      <c r="J772" s="551"/>
      <c r="K772" s="551"/>
      <c r="L772" s="551"/>
      <c r="M772" s="392"/>
      <c r="N772" s="392"/>
      <c r="O772" s="392"/>
      <c r="P772" s="392"/>
      <c r="Q772" s="392"/>
      <c r="R772" s="392"/>
      <c r="S772" s="392"/>
      <c r="T772" s="392"/>
      <c r="U772" s="392"/>
      <c r="V772" s="392"/>
      <c r="W772" s="392"/>
      <c r="X772" s="392"/>
      <c r="Y772" s="392"/>
      <c r="Z772" s="392"/>
      <c r="AA772" s="392"/>
      <c r="AB772" s="392"/>
      <c r="AC772" s="392"/>
      <c r="AD772" s="392"/>
      <c r="AE772" s="1"/>
      <c r="AG772"/>
      <c r="AH772">
        <f t="shared" si="112"/>
        <v>0</v>
      </c>
      <c r="AI772" s="339"/>
      <c r="AJ772" s="73">
        <f t="shared" si="113"/>
        <v>0</v>
      </c>
      <c r="AL772">
        <f t="shared" si="114"/>
        <v>0</v>
      </c>
      <c r="AN772" s="364" t="str">
        <f>IF($AC$504="","",IF(HLOOKUP($AC$504,Presentación!$AQ$3:$BV$574,Presentación!AP268)="","",HLOOKUP($AC$504,Presentación!$AQ$3:$BV$574,Presentación!AP268,0)))</f>
        <v/>
      </c>
      <c r="AO772" s="365" t="str">
        <f>IF($AC$504="","",IF(HLOOKUP($AC$504,Presentación!$BZ$3:$DE$574,Presentación!AP268,0)="","",HLOOKUP($AC$504,Presentación!$BZ$3:$DE$574,Presentación!AP268,0)))</f>
        <v/>
      </c>
    </row>
    <row r="773" spans="1:41" s="21" customFormat="1" ht="15" customHeight="1">
      <c r="A773" s="159"/>
      <c r="B773" s="179"/>
      <c r="C773" s="220" t="s">
        <v>1030</v>
      </c>
      <c r="D773" s="567" t="str">
        <f t="shared" si="110"/>
        <v/>
      </c>
      <c r="E773" s="568"/>
      <c r="F773" s="569"/>
      <c r="G773" s="551" t="str">
        <f t="shared" si="111"/>
        <v/>
      </c>
      <c r="H773" s="551"/>
      <c r="I773" s="551"/>
      <c r="J773" s="551"/>
      <c r="K773" s="551"/>
      <c r="L773" s="551"/>
      <c r="M773" s="392"/>
      <c r="N773" s="392"/>
      <c r="O773" s="392"/>
      <c r="P773" s="392"/>
      <c r="Q773" s="392"/>
      <c r="R773" s="392"/>
      <c r="S773" s="392"/>
      <c r="T773" s="392"/>
      <c r="U773" s="392"/>
      <c r="V773" s="392"/>
      <c r="W773" s="392"/>
      <c r="X773" s="392"/>
      <c r="Y773" s="392"/>
      <c r="Z773" s="392"/>
      <c r="AA773" s="392"/>
      <c r="AB773" s="392"/>
      <c r="AC773" s="392"/>
      <c r="AD773" s="392"/>
      <c r="AE773" s="1"/>
      <c r="AG773"/>
      <c r="AH773">
        <f t="shared" si="112"/>
        <v>0</v>
      </c>
      <c r="AI773" s="339"/>
      <c r="AJ773" s="73">
        <f t="shared" si="113"/>
        <v>0</v>
      </c>
      <c r="AL773">
        <f t="shared" si="114"/>
        <v>0</v>
      </c>
      <c r="AN773" s="364" t="str">
        <f>IF($AC$504="","",IF(HLOOKUP($AC$504,Presentación!$AQ$3:$BV$574,Presentación!AP269)="","",HLOOKUP($AC$504,Presentación!$AQ$3:$BV$574,Presentación!AP269,0)))</f>
        <v/>
      </c>
      <c r="AO773" s="365" t="str">
        <f>IF($AC$504="","",IF(HLOOKUP($AC$504,Presentación!$BZ$3:$DE$574,Presentación!AP269,0)="","",HLOOKUP($AC$504,Presentación!$BZ$3:$DE$574,Presentación!AP269,0)))</f>
        <v/>
      </c>
    </row>
    <row r="774" spans="1:41" s="21" customFormat="1" ht="15" customHeight="1">
      <c r="A774" s="159"/>
      <c r="B774" s="179"/>
      <c r="C774" s="220" t="s">
        <v>1031</v>
      </c>
      <c r="D774" s="567" t="str">
        <f t="shared" si="110"/>
        <v/>
      </c>
      <c r="E774" s="568"/>
      <c r="F774" s="569"/>
      <c r="G774" s="551" t="str">
        <f t="shared" si="111"/>
        <v/>
      </c>
      <c r="H774" s="551"/>
      <c r="I774" s="551"/>
      <c r="J774" s="551"/>
      <c r="K774" s="551"/>
      <c r="L774" s="551"/>
      <c r="M774" s="392"/>
      <c r="N774" s="392"/>
      <c r="O774" s="392"/>
      <c r="P774" s="392"/>
      <c r="Q774" s="392"/>
      <c r="R774" s="392"/>
      <c r="S774" s="392"/>
      <c r="T774" s="392"/>
      <c r="U774" s="392"/>
      <c r="V774" s="392"/>
      <c r="W774" s="392"/>
      <c r="X774" s="392"/>
      <c r="Y774" s="392"/>
      <c r="Z774" s="392"/>
      <c r="AA774" s="392"/>
      <c r="AB774" s="392"/>
      <c r="AC774" s="392"/>
      <c r="AD774" s="392"/>
      <c r="AE774" s="1"/>
      <c r="AG774"/>
      <c r="AH774">
        <f t="shared" si="112"/>
        <v>0</v>
      </c>
      <c r="AI774" s="339"/>
      <c r="AJ774" s="73">
        <f t="shared" si="113"/>
        <v>0</v>
      </c>
      <c r="AL774">
        <f t="shared" si="114"/>
        <v>0</v>
      </c>
      <c r="AN774" s="364" t="str">
        <f>IF($AC$504="","",IF(HLOOKUP($AC$504,Presentación!$AQ$3:$BV$574,Presentación!AP270)="","",HLOOKUP($AC$504,Presentación!$AQ$3:$BV$574,Presentación!AP270,0)))</f>
        <v/>
      </c>
      <c r="AO774" s="365" t="str">
        <f>IF($AC$504="","",IF(HLOOKUP($AC$504,Presentación!$BZ$3:$DE$574,Presentación!AP270,0)="","",HLOOKUP($AC$504,Presentación!$BZ$3:$DE$574,Presentación!AP270,0)))</f>
        <v/>
      </c>
    </row>
    <row r="775" spans="1:41" s="21" customFormat="1" ht="15" customHeight="1">
      <c r="A775" s="159"/>
      <c r="B775" s="179"/>
      <c r="C775" s="220" t="s">
        <v>1032</v>
      </c>
      <c r="D775" s="567" t="str">
        <f t="shared" si="110"/>
        <v/>
      </c>
      <c r="E775" s="568"/>
      <c r="F775" s="569"/>
      <c r="G775" s="551" t="str">
        <f t="shared" si="111"/>
        <v/>
      </c>
      <c r="H775" s="551"/>
      <c r="I775" s="551"/>
      <c r="J775" s="551"/>
      <c r="K775" s="551"/>
      <c r="L775" s="551"/>
      <c r="M775" s="392"/>
      <c r="N775" s="392"/>
      <c r="O775" s="392"/>
      <c r="P775" s="392"/>
      <c r="Q775" s="392"/>
      <c r="R775" s="392"/>
      <c r="S775" s="392"/>
      <c r="T775" s="392"/>
      <c r="U775" s="392"/>
      <c r="V775" s="392"/>
      <c r="W775" s="392"/>
      <c r="X775" s="392"/>
      <c r="Y775" s="392"/>
      <c r="Z775" s="392"/>
      <c r="AA775" s="392"/>
      <c r="AB775" s="392"/>
      <c r="AC775" s="392"/>
      <c r="AD775" s="392"/>
      <c r="AE775" s="1"/>
      <c r="AG775"/>
      <c r="AH775">
        <f t="shared" si="112"/>
        <v>0</v>
      </c>
      <c r="AI775" s="339"/>
      <c r="AJ775" s="73">
        <f t="shared" si="113"/>
        <v>0</v>
      </c>
      <c r="AL775">
        <f t="shared" si="114"/>
        <v>0</v>
      </c>
      <c r="AN775" s="364" t="str">
        <f>IF($AC$504="","",IF(HLOOKUP($AC$504,Presentación!$AQ$3:$BV$574,Presentación!AP271)="","",HLOOKUP($AC$504,Presentación!$AQ$3:$BV$574,Presentación!AP271,0)))</f>
        <v/>
      </c>
      <c r="AO775" s="365" t="str">
        <f>IF($AC$504="","",IF(HLOOKUP($AC$504,Presentación!$BZ$3:$DE$574,Presentación!AP271,0)="","",HLOOKUP($AC$504,Presentación!$BZ$3:$DE$574,Presentación!AP271,0)))</f>
        <v/>
      </c>
    </row>
    <row r="776" spans="1:41" s="21" customFormat="1" ht="15" customHeight="1">
      <c r="A776" s="159"/>
      <c r="B776" s="179"/>
      <c r="C776" s="220" t="s">
        <v>1033</v>
      </c>
      <c r="D776" s="567" t="str">
        <f t="shared" si="110"/>
        <v/>
      </c>
      <c r="E776" s="568"/>
      <c r="F776" s="569"/>
      <c r="G776" s="551" t="str">
        <f t="shared" si="111"/>
        <v/>
      </c>
      <c r="H776" s="551"/>
      <c r="I776" s="551"/>
      <c r="J776" s="551"/>
      <c r="K776" s="551"/>
      <c r="L776" s="551"/>
      <c r="M776" s="392"/>
      <c r="N776" s="392"/>
      <c r="O776" s="392"/>
      <c r="P776" s="392"/>
      <c r="Q776" s="392"/>
      <c r="R776" s="392"/>
      <c r="S776" s="392"/>
      <c r="T776" s="392"/>
      <c r="U776" s="392"/>
      <c r="V776" s="392"/>
      <c r="W776" s="392"/>
      <c r="X776" s="392"/>
      <c r="Y776" s="392"/>
      <c r="Z776" s="392"/>
      <c r="AA776" s="392"/>
      <c r="AB776" s="392"/>
      <c r="AC776" s="392"/>
      <c r="AD776" s="392"/>
      <c r="AE776" s="1"/>
      <c r="AG776"/>
      <c r="AH776">
        <f t="shared" si="112"/>
        <v>0</v>
      </c>
      <c r="AI776" s="339"/>
      <c r="AJ776" s="73">
        <f t="shared" si="113"/>
        <v>0</v>
      </c>
      <c r="AL776">
        <f t="shared" si="114"/>
        <v>0</v>
      </c>
      <c r="AN776" s="364" t="str">
        <f>IF($AC$504="","",IF(HLOOKUP($AC$504,Presentación!$AQ$3:$BV$574,Presentación!AP272)="","",HLOOKUP($AC$504,Presentación!$AQ$3:$BV$574,Presentación!AP272,0)))</f>
        <v/>
      </c>
      <c r="AO776" s="365" t="str">
        <f>IF($AC$504="","",IF(HLOOKUP($AC$504,Presentación!$BZ$3:$DE$574,Presentación!AP272,0)="","",HLOOKUP($AC$504,Presentación!$BZ$3:$DE$574,Presentación!AP272,0)))</f>
        <v/>
      </c>
    </row>
    <row r="777" spans="1:41" s="21" customFormat="1" ht="15" customHeight="1">
      <c r="A777" s="159"/>
      <c r="B777" s="179"/>
      <c r="C777" s="220" t="s">
        <v>1034</v>
      </c>
      <c r="D777" s="567" t="str">
        <f t="shared" si="110"/>
        <v/>
      </c>
      <c r="E777" s="568"/>
      <c r="F777" s="569"/>
      <c r="G777" s="551" t="str">
        <f t="shared" si="111"/>
        <v/>
      </c>
      <c r="H777" s="551"/>
      <c r="I777" s="551"/>
      <c r="J777" s="551"/>
      <c r="K777" s="551"/>
      <c r="L777" s="551"/>
      <c r="M777" s="392"/>
      <c r="N777" s="392"/>
      <c r="O777" s="392"/>
      <c r="P777" s="392"/>
      <c r="Q777" s="392"/>
      <c r="R777" s="392"/>
      <c r="S777" s="392"/>
      <c r="T777" s="392"/>
      <c r="U777" s="392"/>
      <c r="V777" s="392"/>
      <c r="W777" s="392"/>
      <c r="X777" s="392"/>
      <c r="Y777" s="392"/>
      <c r="Z777" s="392"/>
      <c r="AA777" s="392"/>
      <c r="AB777" s="392"/>
      <c r="AC777" s="392"/>
      <c r="AD777" s="392"/>
      <c r="AE777" s="1"/>
      <c r="AG777"/>
      <c r="AH777">
        <f t="shared" si="112"/>
        <v>0</v>
      </c>
      <c r="AI777" s="339"/>
      <c r="AJ777" s="73">
        <f t="shared" si="113"/>
        <v>0</v>
      </c>
      <c r="AL777">
        <f t="shared" si="114"/>
        <v>0</v>
      </c>
      <c r="AN777" s="364" t="str">
        <f>IF($AC$504="","",IF(HLOOKUP($AC$504,Presentación!$AQ$3:$BV$574,Presentación!AP273)="","",HLOOKUP($AC$504,Presentación!$AQ$3:$BV$574,Presentación!AP273,0)))</f>
        <v/>
      </c>
      <c r="AO777" s="365" t="str">
        <f>IF($AC$504="","",IF(HLOOKUP($AC$504,Presentación!$BZ$3:$DE$574,Presentación!AP273,0)="","",HLOOKUP($AC$504,Presentación!$BZ$3:$DE$574,Presentación!AP273,0)))</f>
        <v/>
      </c>
    </row>
    <row r="778" spans="1:41" s="21" customFormat="1" ht="15" customHeight="1">
      <c r="A778" s="159"/>
      <c r="B778" s="179"/>
      <c r="C778" s="220" t="s">
        <v>1035</v>
      </c>
      <c r="D778" s="567" t="str">
        <f t="shared" si="110"/>
        <v/>
      </c>
      <c r="E778" s="568"/>
      <c r="F778" s="569"/>
      <c r="G778" s="551" t="str">
        <f t="shared" si="111"/>
        <v/>
      </c>
      <c r="H778" s="551"/>
      <c r="I778" s="551"/>
      <c r="J778" s="551"/>
      <c r="K778" s="551"/>
      <c r="L778" s="551"/>
      <c r="M778" s="392"/>
      <c r="N778" s="392"/>
      <c r="O778" s="392"/>
      <c r="P778" s="392"/>
      <c r="Q778" s="392"/>
      <c r="R778" s="392"/>
      <c r="S778" s="392"/>
      <c r="T778" s="392"/>
      <c r="U778" s="392"/>
      <c r="V778" s="392"/>
      <c r="W778" s="392"/>
      <c r="X778" s="392"/>
      <c r="Y778" s="392"/>
      <c r="Z778" s="392"/>
      <c r="AA778" s="392"/>
      <c r="AB778" s="392"/>
      <c r="AC778" s="392"/>
      <c r="AD778" s="392"/>
      <c r="AE778" s="1"/>
      <c r="AG778"/>
      <c r="AH778">
        <f t="shared" si="112"/>
        <v>0</v>
      </c>
      <c r="AI778" s="339"/>
      <c r="AJ778" s="73">
        <f t="shared" si="113"/>
        <v>0</v>
      </c>
      <c r="AL778">
        <f t="shared" si="114"/>
        <v>0</v>
      </c>
      <c r="AN778" s="364" t="str">
        <f>IF($AC$504="","",IF(HLOOKUP($AC$504,Presentación!$AQ$3:$BV$574,Presentación!AP274)="","",HLOOKUP($AC$504,Presentación!$AQ$3:$BV$574,Presentación!AP274,0)))</f>
        <v/>
      </c>
      <c r="AO778" s="365" t="str">
        <f>IF($AC$504="","",IF(HLOOKUP($AC$504,Presentación!$BZ$3:$DE$574,Presentación!AP274,0)="","",HLOOKUP($AC$504,Presentación!$BZ$3:$DE$574,Presentación!AP274,0)))</f>
        <v/>
      </c>
    </row>
    <row r="779" spans="1:41" s="21" customFormat="1" ht="15" customHeight="1">
      <c r="A779" s="159"/>
      <c r="B779" s="179"/>
      <c r="C779" s="220" t="s">
        <v>1036</v>
      </c>
      <c r="D779" s="567" t="str">
        <f t="shared" si="110"/>
        <v/>
      </c>
      <c r="E779" s="568"/>
      <c r="F779" s="569"/>
      <c r="G779" s="551" t="str">
        <f t="shared" si="111"/>
        <v/>
      </c>
      <c r="H779" s="551"/>
      <c r="I779" s="551"/>
      <c r="J779" s="551"/>
      <c r="K779" s="551"/>
      <c r="L779" s="551"/>
      <c r="M779" s="392"/>
      <c r="N779" s="392"/>
      <c r="O779" s="392"/>
      <c r="P779" s="392"/>
      <c r="Q779" s="392"/>
      <c r="R779" s="392"/>
      <c r="S779" s="392"/>
      <c r="T779" s="392"/>
      <c r="U779" s="392"/>
      <c r="V779" s="392"/>
      <c r="W779" s="392"/>
      <c r="X779" s="392"/>
      <c r="Y779" s="392"/>
      <c r="Z779" s="392"/>
      <c r="AA779" s="392"/>
      <c r="AB779" s="392"/>
      <c r="AC779" s="392"/>
      <c r="AD779" s="392"/>
      <c r="AE779" s="1"/>
      <c r="AG779"/>
      <c r="AH779">
        <f t="shared" si="112"/>
        <v>0</v>
      </c>
      <c r="AI779" s="339"/>
      <c r="AJ779" s="73">
        <f t="shared" si="113"/>
        <v>0</v>
      </c>
      <c r="AL779">
        <f t="shared" si="114"/>
        <v>0</v>
      </c>
      <c r="AN779" s="364" t="str">
        <f>IF($AC$504="","",IF(HLOOKUP($AC$504,Presentación!$AQ$3:$BV$574,Presentación!AP275)="","",HLOOKUP($AC$504,Presentación!$AQ$3:$BV$574,Presentación!AP275,0)))</f>
        <v/>
      </c>
      <c r="AO779" s="365" t="str">
        <f>IF($AC$504="","",IF(HLOOKUP($AC$504,Presentación!$BZ$3:$DE$574,Presentación!AP275,0)="","",HLOOKUP($AC$504,Presentación!$BZ$3:$DE$574,Presentación!AP275,0)))</f>
        <v/>
      </c>
    </row>
    <row r="780" spans="1:41" s="21" customFormat="1" ht="15" customHeight="1">
      <c r="A780" s="159"/>
      <c r="B780" s="179"/>
      <c r="C780" s="220" t="s">
        <v>1037</v>
      </c>
      <c r="D780" s="567" t="str">
        <f t="shared" si="110"/>
        <v/>
      </c>
      <c r="E780" s="568"/>
      <c r="F780" s="569"/>
      <c r="G780" s="551" t="str">
        <f t="shared" si="111"/>
        <v/>
      </c>
      <c r="H780" s="551"/>
      <c r="I780" s="551"/>
      <c r="J780" s="551"/>
      <c r="K780" s="551"/>
      <c r="L780" s="551"/>
      <c r="M780" s="392"/>
      <c r="N780" s="392"/>
      <c r="O780" s="392"/>
      <c r="P780" s="392"/>
      <c r="Q780" s="392"/>
      <c r="R780" s="392"/>
      <c r="S780" s="392"/>
      <c r="T780" s="392"/>
      <c r="U780" s="392"/>
      <c r="V780" s="392"/>
      <c r="W780" s="392"/>
      <c r="X780" s="392"/>
      <c r="Y780" s="392"/>
      <c r="Z780" s="392"/>
      <c r="AA780" s="392"/>
      <c r="AB780" s="392"/>
      <c r="AC780" s="392"/>
      <c r="AD780" s="392"/>
      <c r="AE780" s="1"/>
      <c r="AG780"/>
      <c r="AH780">
        <f t="shared" si="112"/>
        <v>0</v>
      </c>
      <c r="AI780" s="339"/>
      <c r="AJ780" s="73">
        <f t="shared" si="113"/>
        <v>0</v>
      </c>
      <c r="AL780">
        <f t="shared" si="114"/>
        <v>0</v>
      </c>
      <c r="AN780" s="364" t="str">
        <f>IF($AC$504="","",IF(HLOOKUP($AC$504,Presentación!$AQ$3:$BV$574,Presentación!AP276)="","",HLOOKUP($AC$504,Presentación!$AQ$3:$BV$574,Presentación!AP276,0)))</f>
        <v/>
      </c>
      <c r="AO780" s="365" t="str">
        <f>IF($AC$504="","",IF(HLOOKUP($AC$504,Presentación!$BZ$3:$DE$574,Presentación!AP276,0)="","",HLOOKUP($AC$504,Presentación!$BZ$3:$DE$574,Presentación!AP276,0)))</f>
        <v/>
      </c>
    </row>
    <row r="781" spans="1:41" s="21" customFormat="1" ht="15" customHeight="1">
      <c r="A781" s="159"/>
      <c r="B781" s="179"/>
      <c r="C781" s="220" t="s">
        <v>1038</v>
      </c>
      <c r="D781" s="567" t="str">
        <f t="shared" si="110"/>
        <v/>
      </c>
      <c r="E781" s="568"/>
      <c r="F781" s="569"/>
      <c r="G781" s="551" t="str">
        <f t="shared" si="111"/>
        <v/>
      </c>
      <c r="H781" s="551"/>
      <c r="I781" s="551"/>
      <c r="J781" s="551"/>
      <c r="K781" s="551"/>
      <c r="L781" s="551"/>
      <c r="M781" s="392"/>
      <c r="N781" s="392"/>
      <c r="O781" s="392"/>
      <c r="P781" s="392"/>
      <c r="Q781" s="392"/>
      <c r="R781" s="392"/>
      <c r="S781" s="392"/>
      <c r="T781" s="392"/>
      <c r="U781" s="392"/>
      <c r="V781" s="392"/>
      <c r="W781" s="392"/>
      <c r="X781" s="392"/>
      <c r="Y781" s="392"/>
      <c r="Z781" s="392"/>
      <c r="AA781" s="392"/>
      <c r="AB781" s="392"/>
      <c r="AC781" s="392"/>
      <c r="AD781" s="392"/>
      <c r="AE781" s="1"/>
      <c r="AG781"/>
      <c r="AH781">
        <f t="shared" si="112"/>
        <v>0</v>
      </c>
      <c r="AI781" s="339"/>
      <c r="AJ781" s="73">
        <f t="shared" si="113"/>
        <v>0</v>
      </c>
      <c r="AL781">
        <f t="shared" si="114"/>
        <v>0</v>
      </c>
      <c r="AN781" s="364" t="str">
        <f>IF($AC$504="","",IF(HLOOKUP($AC$504,Presentación!$AQ$3:$BV$574,Presentación!AP277)="","",HLOOKUP($AC$504,Presentación!$AQ$3:$BV$574,Presentación!AP277,0)))</f>
        <v/>
      </c>
      <c r="AO781" s="365" t="str">
        <f>IF($AC$504="","",IF(HLOOKUP($AC$504,Presentación!$BZ$3:$DE$574,Presentación!AP277,0)="","",HLOOKUP($AC$504,Presentación!$BZ$3:$DE$574,Presentación!AP277,0)))</f>
        <v/>
      </c>
    </row>
    <row r="782" spans="1:41" s="21" customFormat="1" ht="15" customHeight="1">
      <c r="A782" s="159"/>
      <c r="B782" s="179"/>
      <c r="C782" s="220" t="s">
        <v>1039</v>
      </c>
      <c r="D782" s="567" t="str">
        <f t="shared" si="110"/>
        <v/>
      </c>
      <c r="E782" s="568"/>
      <c r="F782" s="569"/>
      <c r="G782" s="551" t="str">
        <f t="shared" si="111"/>
        <v/>
      </c>
      <c r="H782" s="551"/>
      <c r="I782" s="551"/>
      <c r="J782" s="551"/>
      <c r="K782" s="551"/>
      <c r="L782" s="551"/>
      <c r="M782" s="392"/>
      <c r="N782" s="392"/>
      <c r="O782" s="392"/>
      <c r="P782" s="392"/>
      <c r="Q782" s="392"/>
      <c r="R782" s="392"/>
      <c r="S782" s="392"/>
      <c r="T782" s="392"/>
      <c r="U782" s="392"/>
      <c r="V782" s="392"/>
      <c r="W782" s="392"/>
      <c r="X782" s="392"/>
      <c r="Y782" s="392"/>
      <c r="Z782" s="392"/>
      <c r="AA782" s="392"/>
      <c r="AB782" s="392"/>
      <c r="AC782" s="392"/>
      <c r="AD782" s="392"/>
      <c r="AE782" s="1"/>
      <c r="AG782"/>
      <c r="AH782">
        <f t="shared" si="112"/>
        <v>0</v>
      </c>
      <c r="AI782" s="339"/>
      <c r="AJ782" s="73">
        <f t="shared" si="113"/>
        <v>0</v>
      </c>
      <c r="AL782">
        <f t="shared" si="114"/>
        <v>0</v>
      </c>
      <c r="AN782" s="364" t="str">
        <f>IF($AC$504="","",IF(HLOOKUP($AC$504,Presentación!$AQ$3:$BV$574,Presentación!AP278)="","",HLOOKUP($AC$504,Presentación!$AQ$3:$BV$574,Presentación!AP278,0)))</f>
        <v/>
      </c>
      <c r="AO782" s="365" t="str">
        <f>IF($AC$504="","",IF(HLOOKUP($AC$504,Presentación!$BZ$3:$DE$574,Presentación!AP278,0)="","",HLOOKUP($AC$504,Presentación!$BZ$3:$DE$574,Presentación!AP278,0)))</f>
        <v/>
      </c>
    </row>
    <row r="783" spans="1:41" s="21" customFormat="1" ht="15" customHeight="1">
      <c r="A783" s="159"/>
      <c r="B783" s="179"/>
      <c r="C783" s="220" t="s">
        <v>1040</v>
      </c>
      <c r="D783" s="567" t="str">
        <f t="shared" si="110"/>
        <v/>
      </c>
      <c r="E783" s="568"/>
      <c r="F783" s="569"/>
      <c r="G783" s="551" t="str">
        <f t="shared" si="111"/>
        <v/>
      </c>
      <c r="H783" s="551"/>
      <c r="I783" s="551"/>
      <c r="J783" s="551"/>
      <c r="K783" s="551"/>
      <c r="L783" s="551"/>
      <c r="M783" s="392"/>
      <c r="N783" s="392"/>
      <c r="O783" s="392"/>
      <c r="P783" s="392"/>
      <c r="Q783" s="392"/>
      <c r="R783" s="392"/>
      <c r="S783" s="392"/>
      <c r="T783" s="392"/>
      <c r="U783" s="392"/>
      <c r="V783" s="392"/>
      <c r="W783" s="392"/>
      <c r="X783" s="392"/>
      <c r="Y783" s="392"/>
      <c r="Z783" s="392"/>
      <c r="AA783" s="392"/>
      <c r="AB783" s="392"/>
      <c r="AC783" s="392"/>
      <c r="AD783" s="392"/>
      <c r="AE783" s="1"/>
      <c r="AG783"/>
      <c r="AH783">
        <f t="shared" si="112"/>
        <v>0</v>
      </c>
      <c r="AI783" s="339"/>
      <c r="AJ783" s="73">
        <f t="shared" si="113"/>
        <v>0</v>
      </c>
      <c r="AL783">
        <f t="shared" si="114"/>
        <v>0</v>
      </c>
      <c r="AN783" s="364" t="str">
        <f>IF($AC$504="","",IF(HLOOKUP($AC$504,Presentación!$AQ$3:$BV$574,Presentación!AP279)="","",HLOOKUP($AC$504,Presentación!$AQ$3:$BV$574,Presentación!AP279,0)))</f>
        <v/>
      </c>
      <c r="AO783" s="365" t="str">
        <f>IF($AC$504="","",IF(HLOOKUP($AC$504,Presentación!$BZ$3:$DE$574,Presentación!AP279,0)="","",HLOOKUP($AC$504,Presentación!$BZ$3:$DE$574,Presentación!AP279,0)))</f>
        <v/>
      </c>
    </row>
    <row r="784" spans="1:41" s="21" customFormat="1" ht="15" customHeight="1">
      <c r="A784" s="159"/>
      <c r="B784" s="179"/>
      <c r="C784" s="220" t="s">
        <v>1041</v>
      </c>
      <c r="D784" s="567" t="str">
        <f t="shared" si="110"/>
        <v/>
      </c>
      <c r="E784" s="568"/>
      <c r="F784" s="569"/>
      <c r="G784" s="551" t="str">
        <f t="shared" si="111"/>
        <v/>
      </c>
      <c r="H784" s="551"/>
      <c r="I784" s="551"/>
      <c r="J784" s="551"/>
      <c r="K784" s="551"/>
      <c r="L784" s="551"/>
      <c r="M784" s="392"/>
      <c r="N784" s="392"/>
      <c r="O784" s="392"/>
      <c r="P784" s="392"/>
      <c r="Q784" s="392"/>
      <c r="R784" s="392"/>
      <c r="S784" s="392"/>
      <c r="T784" s="392"/>
      <c r="U784" s="392"/>
      <c r="V784" s="392"/>
      <c r="W784" s="392"/>
      <c r="X784" s="392"/>
      <c r="Y784" s="392"/>
      <c r="Z784" s="392"/>
      <c r="AA784" s="392"/>
      <c r="AB784" s="392"/>
      <c r="AC784" s="392"/>
      <c r="AD784" s="392"/>
      <c r="AE784" s="1"/>
      <c r="AG784"/>
      <c r="AH784">
        <f t="shared" si="112"/>
        <v>0</v>
      </c>
      <c r="AI784" s="339"/>
      <c r="AJ784" s="73">
        <f t="shared" si="113"/>
        <v>0</v>
      </c>
      <c r="AL784">
        <f t="shared" si="114"/>
        <v>0</v>
      </c>
      <c r="AN784" s="364" t="str">
        <f>IF($AC$504="","",IF(HLOOKUP($AC$504,Presentación!$AQ$3:$BV$574,Presentación!AP280)="","",HLOOKUP($AC$504,Presentación!$AQ$3:$BV$574,Presentación!AP280,0)))</f>
        <v/>
      </c>
      <c r="AO784" s="365" t="str">
        <f>IF($AC$504="","",IF(HLOOKUP($AC$504,Presentación!$BZ$3:$DE$574,Presentación!AP280,0)="","",HLOOKUP($AC$504,Presentación!$BZ$3:$DE$574,Presentación!AP280,0)))</f>
        <v/>
      </c>
    </row>
    <row r="785" spans="1:41" s="21" customFormat="1" ht="15" customHeight="1">
      <c r="A785" s="159"/>
      <c r="B785" s="179"/>
      <c r="C785" s="220" t="s">
        <v>1042</v>
      </c>
      <c r="D785" s="567" t="str">
        <f t="shared" si="110"/>
        <v/>
      </c>
      <c r="E785" s="568"/>
      <c r="F785" s="569"/>
      <c r="G785" s="551" t="str">
        <f t="shared" si="111"/>
        <v/>
      </c>
      <c r="H785" s="551"/>
      <c r="I785" s="551"/>
      <c r="J785" s="551"/>
      <c r="K785" s="551"/>
      <c r="L785" s="551"/>
      <c r="M785" s="392"/>
      <c r="N785" s="392"/>
      <c r="O785" s="392"/>
      <c r="P785" s="392"/>
      <c r="Q785" s="392"/>
      <c r="R785" s="392"/>
      <c r="S785" s="392"/>
      <c r="T785" s="392"/>
      <c r="U785" s="392"/>
      <c r="V785" s="392"/>
      <c r="W785" s="392"/>
      <c r="X785" s="392"/>
      <c r="Y785" s="392"/>
      <c r="Z785" s="392"/>
      <c r="AA785" s="392"/>
      <c r="AB785" s="392"/>
      <c r="AC785" s="392"/>
      <c r="AD785" s="392"/>
      <c r="AE785" s="1"/>
      <c r="AG785"/>
      <c r="AH785">
        <f t="shared" si="112"/>
        <v>0</v>
      </c>
      <c r="AI785" s="339"/>
      <c r="AJ785" s="73">
        <f t="shared" si="113"/>
        <v>0</v>
      </c>
      <c r="AL785">
        <f t="shared" si="114"/>
        <v>0</v>
      </c>
      <c r="AN785" s="364" t="str">
        <f>IF($AC$504="","",IF(HLOOKUP($AC$504,Presentación!$AQ$3:$BV$574,Presentación!AP281)="","",HLOOKUP($AC$504,Presentación!$AQ$3:$BV$574,Presentación!AP281,0)))</f>
        <v/>
      </c>
      <c r="AO785" s="365" t="str">
        <f>IF($AC$504="","",IF(HLOOKUP($AC$504,Presentación!$BZ$3:$DE$574,Presentación!AP281,0)="","",HLOOKUP($AC$504,Presentación!$BZ$3:$DE$574,Presentación!AP281,0)))</f>
        <v/>
      </c>
    </row>
    <row r="786" spans="1:41" s="21" customFormat="1" ht="15" customHeight="1">
      <c r="A786" s="159"/>
      <c r="B786" s="179"/>
      <c r="C786" s="220" t="s">
        <v>1043</v>
      </c>
      <c r="D786" s="567" t="str">
        <f t="shared" si="110"/>
        <v/>
      </c>
      <c r="E786" s="568"/>
      <c r="F786" s="569"/>
      <c r="G786" s="551" t="str">
        <f t="shared" si="111"/>
        <v/>
      </c>
      <c r="H786" s="551"/>
      <c r="I786" s="551"/>
      <c r="J786" s="551"/>
      <c r="K786" s="551"/>
      <c r="L786" s="551"/>
      <c r="M786" s="392"/>
      <c r="N786" s="392"/>
      <c r="O786" s="392"/>
      <c r="P786" s="392"/>
      <c r="Q786" s="392"/>
      <c r="R786" s="392"/>
      <c r="S786" s="392"/>
      <c r="T786" s="392"/>
      <c r="U786" s="392"/>
      <c r="V786" s="392"/>
      <c r="W786" s="392"/>
      <c r="X786" s="392"/>
      <c r="Y786" s="392"/>
      <c r="Z786" s="392"/>
      <c r="AA786" s="392"/>
      <c r="AB786" s="392"/>
      <c r="AC786" s="392"/>
      <c r="AD786" s="392"/>
      <c r="AE786" s="1"/>
      <c r="AG786"/>
      <c r="AH786">
        <f t="shared" si="112"/>
        <v>0</v>
      </c>
      <c r="AI786" s="339"/>
      <c r="AJ786" s="73">
        <f t="shared" si="113"/>
        <v>0</v>
      </c>
      <c r="AL786">
        <f t="shared" si="114"/>
        <v>0</v>
      </c>
      <c r="AN786" s="364" t="str">
        <f>IF($AC$504="","",IF(HLOOKUP($AC$504,Presentación!$AQ$3:$BV$574,Presentación!AP282)="","",HLOOKUP($AC$504,Presentación!$AQ$3:$BV$574,Presentación!AP282,0)))</f>
        <v/>
      </c>
      <c r="AO786" s="365" t="str">
        <f>IF($AC$504="","",IF(HLOOKUP($AC$504,Presentación!$BZ$3:$DE$574,Presentación!AP282,0)="","",HLOOKUP($AC$504,Presentación!$BZ$3:$DE$574,Presentación!AP282,0)))</f>
        <v/>
      </c>
    </row>
    <row r="787" spans="1:41" s="21" customFormat="1" ht="15" customHeight="1">
      <c r="A787" s="159"/>
      <c r="B787" s="179"/>
      <c r="C787" s="220" t="s">
        <v>1044</v>
      </c>
      <c r="D787" s="567" t="str">
        <f t="shared" si="110"/>
        <v/>
      </c>
      <c r="E787" s="568"/>
      <c r="F787" s="569"/>
      <c r="G787" s="551" t="str">
        <f t="shared" si="111"/>
        <v/>
      </c>
      <c r="H787" s="551"/>
      <c r="I787" s="551"/>
      <c r="J787" s="551"/>
      <c r="K787" s="551"/>
      <c r="L787" s="551"/>
      <c r="M787" s="392"/>
      <c r="N787" s="392"/>
      <c r="O787" s="392"/>
      <c r="P787" s="392"/>
      <c r="Q787" s="392"/>
      <c r="R787" s="392"/>
      <c r="S787" s="392"/>
      <c r="T787" s="392"/>
      <c r="U787" s="392"/>
      <c r="V787" s="392"/>
      <c r="W787" s="392"/>
      <c r="X787" s="392"/>
      <c r="Y787" s="392"/>
      <c r="Z787" s="392"/>
      <c r="AA787" s="392"/>
      <c r="AB787" s="392"/>
      <c r="AC787" s="392"/>
      <c r="AD787" s="392"/>
      <c r="AE787" s="1"/>
      <c r="AG787"/>
      <c r="AH787">
        <f t="shared" si="112"/>
        <v>0</v>
      </c>
      <c r="AI787" s="339"/>
      <c r="AJ787" s="73">
        <f t="shared" si="113"/>
        <v>0</v>
      </c>
      <c r="AL787">
        <f t="shared" si="114"/>
        <v>0</v>
      </c>
      <c r="AN787" s="364" t="str">
        <f>IF($AC$504="","",IF(HLOOKUP($AC$504,Presentación!$AQ$3:$BV$574,Presentación!AP283)="","",HLOOKUP($AC$504,Presentación!$AQ$3:$BV$574,Presentación!AP283,0)))</f>
        <v/>
      </c>
      <c r="AO787" s="365" t="str">
        <f>IF($AC$504="","",IF(HLOOKUP($AC$504,Presentación!$BZ$3:$DE$574,Presentación!AP283,0)="","",HLOOKUP($AC$504,Presentación!$BZ$3:$DE$574,Presentación!AP283,0)))</f>
        <v/>
      </c>
    </row>
    <row r="788" spans="1:41" s="21" customFormat="1" ht="15" customHeight="1">
      <c r="A788" s="159"/>
      <c r="B788" s="179"/>
      <c r="C788" s="220" t="s">
        <v>1045</v>
      </c>
      <c r="D788" s="567" t="str">
        <f t="shared" si="110"/>
        <v/>
      </c>
      <c r="E788" s="568"/>
      <c r="F788" s="569"/>
      <c r="G788" s="551" t="str">
        <f t="shared" si="111"/>
        <v/>
      </c>
      <c r="H788" s="551"/>
      <c r="I788" s="551"/>
      <c r="J788" s="551"/>
      <c r="K788" s="551"/>
      <c r="L788" s="551"/>
      <c r="M788" s="392"/>
      <c r="N788" s="392"/>
      <c r="O788" s="392"/>
      <c r="P788" s="392"/>
      <c r="Q788" s="392"/>
      <c r="R788" s="392"/>
      <c r="S788" s="392"/>
      <c r="T788" s="392"/>
      <c r="U788" s="392"/>
      <c r="V788" s="392"/>
      <c r="W788" s="392"/>
      <c r="X788" s="392"/>
      <c r="Y788" s="392"/>
      <c r="Z788" s="392"/>
      <c r="AA788" s="392"/>
      <c r="AB788" s="392"/>
      <c r="AC788" s="392"/>
      <c r="AD788" s="392"/>
      <c r="AE788" s="1"/>
      <c r="AG788"/>
      <c r="AH788">
        <f t="shared" si="112"/>
        <v>0</v>
      </c>
      <c r="AI788" s="339"/>
      <c r="AJ788" s="73">
        <f t="shared" si="113"/>
        <v>0</v>
      </c>
      <c r="AL788">
        <f t="shared" si="114"/>
        <v>0</v>
      </c>
      <c r="AN788" s="364" t="str">
        <f>IF($AC$504="","",IF(HLOOKUP($AC$504,Presentación!$AQ$3:$BV$574,Presentación!AP284)="","",HLOOKUP($AC$504,Presentación!$AQ$3:$BV$574,Presentación!AP284,0)))</f>
        <v/>
      </c>
      <c r="AO788" s="365" t="str">
        <f>IF($AC$504="","",IF(HLOOKUP($AC$504,Presentación!$BZ$3:$DE$574,Presentación!AP284,0)="","",HLOOKUP($AC$504,Presentación!$BZ$3:$DE$574,Presentación!AP284,0)))</f>
        <v/>
      </c>
    </row>
    <row r="789" spans="1:41" s="21" customFormat="1" ht="15" customHeight="1">
      <c r="A789" s="159"/>
      <c r="B789" s="179"/>
      <c r="C789" s="220" t="s">
        <v>1046</v>
      </c>
      <c r="D789" s="567" t="str">
        <f t="shared" si="110"/>
        <v/>
      </c>
      <c r="E789" s="568"/>
      <c r="F789" s="569"/>
      <c r="G789" s="551" t="str">
        <f t="shared" si="111"/>
        <v/>
      </c>
      <c r="H789" s="551"/>
      <c r="I789" s="551"/>
      <c r="J789" s="551"/>
      <c r="K789" s="551"/>
      <c r="L789" s="551"/>
      <c r="M789" s="392"/>
      <c r="N789" s="392"/>
      <c r="O789" s="392"/>
      <c r="P789" s="392"/>
      <c r="Q789" s="392"/>
      <c r="R789" s="392"/>
      <c r="S789" s="392"/>
      <c r="T789" s="392"/>
      <c r="U789" s="392"/>
      <c r="V789" s="392"/>
      <c r="W789" s="392"/>
      <c r="X789" s="392"/>
      <c r="Y789" s="392"/>
      <c r="Z789" s="392"/>
      <c r="AA789" s="392"/>
      <c r="AB789" s="392"/>
      <c r="AC789" s="392"/>
      <c r="AD789" s="392"/>
      <c r="AE789" s="1"/>
      <c r="AG789"/>
      <c r="AH789">
        <f t="shared" si="112"/>
        <v>0</v>
      </c>
      <c r="AI789" s="339"/>
      <c r="AJ789" s="73">
        <f t="shared" si="113"/>
        <v>0</v>
      </c>
      <c r="AL789">
        <f t="shared" si="114"/>
        <v>0</v>
      </c>
      <c r="AN789" s="364" t="str">
        <f>IF($AC$504="","",IF(HLOOKUP($AC$504,Presentación!$AQ$3:$BV$574,Presentación!AP285)="","",HLOOKUP($AC$504,Presentación!$AQ$3:$BV$574,Presentación!AP285,0)))</f>
        <v/>
      </c>
      <c r="AO789" s="365" t="str">
        <f>IF($AC$504="","",IF(HLOOKUP($AC$504,Presentación!$BZ$3:$DE$574,Presentación!AP285,0)="","",HLOOKUP($AC$504,Presentación!$BZ$3:$DE$574,Presentación!AP285,0)))</f>
        <v/>
      </c>
    </row>
    <row r="790" spans="1:41" s="21" customFormat="1" ht="15" customHeight="1">
      <c r="A790" s="159"/>
      <c r="B790" s="179"/>
      <c r="C790" s="220" t="s">
        <v>1047</v>
      </c>
      <c r="D790" s="567" t="str">
        <f t="shared" si="110"/>
        <v/>
      </c>
      <c r="E790" s="568"/>
      <c r="F790" s="569"/>
      <c r="G790" s="551" t="str">
        <f t="shared" si="111"/>
        <v/>
      </c>
      <c r="H790" s="551"/>
      <c r="I790" s="551"/>
      <c r="J790" s="551"/>
      <c r="K790" s="551"/>
      <c r="L790" s="551"/>
      <c r="M790" s="392"/>
      <c r="N790" s="392"/>
      <c r="O790" s="392"/>
      <c r="P790" s="392"/>
      <c r="Q790" s="392"/>
      <c r="R790" s="392"/>
      <c r="S790" s="392"/>
      <c r="T790" s="392"/>
      <c r="U790" s="392"/>
      <c r="V790" s="392"/>
      <c r="W790" s="392"/>
      <c r="X790" s="392"/>
      <c r="Y790" s="392"/>
      <c r="Z790" s="392"/>
      <c r="AA790" s="392"/>
      <c r="AB790" s="392"/>
      <c r="AC790" s="392"/>
      <c r="AD790" s="392"/>
      <c r="AE790" s="1"/>
      <c r="AG790"/>
      <c r="AH790">
        <f t="shared" si="112"/>
        <v>0</v>
      </c>
      <c r="AI790" s="339"/>
      <c r="AJ790" s="73">
        <f t="shared" si="113"/>
        <v>0</v>
      </c>
      <c r="AL790">
        <f t="shared" si="114"/>
        <v>0</v>
      </c>
      <c r="AN790" s="364" t="str">
        <f>IF($AC$504="","",IF(HLOOKUP($AC$504,Presentación!$AQ$3:$BV$574,Presentación!AP286)="","",HLOOKUP($AC$504,Presentación!$AQ$3:$BV$574,Presentación!AP286,0)))</f>
        <v/>
      </c>
      <c r="AO790" s="365" t="str">
        <f>IF($AC$504="","",IF(HLOOKUP($AC$504,Presentación!$BZ$3:$DE$574,Presentación!AP286,0)="","",HLOOKUP($AC$504,Presentación!$BZ$3:$DE$574,Presentación!AP286,0)))</f>
        <v/>
      </c>
    </row>
    <row r="791" spans="1:41" s="21" customFormat="1" ht="15" customHeight="1">
      <c r="A791" s="159"/>
      <c r="B791" s="179"/>
      <c r="C791" s="220" t="s">
        <v>1048</v>
      </c>
      <c r="D791" s="567" t="str">
        <f t="shared" si="110"/>
        <v/>
      </c>
      <c r="E791" s="568"/>
      <c r="F791" s="569"/>
      <c r="G791" s="551" t="str">
        <f t="shared" si="111"/>
        <v/>
      </c>
      <c r="H791" s="551"/>
      <c r="I791" s="551"/>
      <c r="J791" s="551"/>
      <c r="K791" s="551"/>
      <c r="L791" s="551"/>
      <c r="M791" s="392"/>
      <c r="N791" s="392"/>
      <c r="O791" s="392"/>
      <c r="P791" s="392"/>
      <c r="Q791" s="392"/>
      <c r="R791" s="392"/>
      <c r="S791" s="392"/>
      <c r="T791" s="392"/>
      <c r="U791" s="392"/>
      <c r="V791" s="392"/>
      <c r="W791" s="392"/>
      <c r="X791" s="392"/>
      <c r="Y791" s="392"/>
      <c r="Z791" s="392"/>
      <c r="AA791" s="392"/>
      <c r="AB791" s="392"/>
      <c r="AC791" s="392"/>
      <c r="AD791" s="392"/>
      <c r="AE791" s="1"/>
      <c r="AG791"/>
      <c r="AH791">
        <f t="shared" si="112"/>
        <v>0</v>
      </c>
      <c r="AI791" s="339"/>
      <c r="AJ791" s="73">
        <f t="shared" si="113"/>
        <v>0</v>
      </c>
      <c r="AL791">
        <f t="shared" si="114"/>
        <v>0</v>
      </c>
      <c r="AN791" s="364" t="str">
        <f>IF($AC$504="","",IF(HLOOKUP($AC$504,Presentación!$AQ$3:$BV$574,Presentación!AP287)="","",HLOOKUP($AC$504,Presentación!$AQ$3:$BV$574,Presentación!AP287,0)))</f>
        <v/>
      </c>
      <c r="AO791" s="365" t="str">
        <f>IF($AC$504="","",IF(HLOOKUP($AC$504,Presentación!$BZ$3:$DE$574,Presentación!AP287,0)="","",HLOOKUP($AC$504,Presentación!$BZ$3:$DE$574,Presentación!AP287,0)))</f>
        <v/>
      </c>
    </row>
    <row r="792" spans="1:41" s="21" customFormat="1" ht="15" customHeight="1">
      <c r="A792" s="159"/>
      <c r="B792" s="179"/>
      <c r="C792" s="220" t="s">
        <v>1049</v>
      </c>
      <c r="D792" s="567" t="str">
        <f t="shared" si="110"/>
        <v/>
      </c>
      <c r="E792" s="568"/>
      <c r="F792" s="569"/>
      <c r="G792" s="551" t="str">
        <f t="shared" si="111"/>
        <v/>
      </c>
      <c r="H792" s="551"/>
      <c r="I792" s="551"/>
      <c r="J792" s="551"/>
      <c r="K792" s="551"/>
      <c r="L792" s="551"/>
      <c r="M792" s="392"/>
      <c r="N792" s="392"/>
      <c r="O792" s="392"/>
      <c r="P792" s="392"/>
      <c r="Q792" s="392"/>
      <c r="R792" s="392"/>
      <c r="S792" s="392"/>
      <c r="T792" s="392"/>
      <c r="U792" s="392"/>
      <c r="V792" s="392"/>
      <c r="W792" s="392"/>
      <c r="X792" s="392"/>
      <c r="Y792" s="392"/>
      <c r="Z792" s="392"/>
      <c r="AA792" s="392"/>
      <c r="AB792" s="392"/>
      <c r="AC792" s="392"/>
      <c r="AD792" s="392"/>
      <c r="AE792" s="1"/>
      <c r="AG792"/>
      <c r="AH792">
        <f t="shared" si="112"/>
        <v>0</v>
      </c>
      <c r="AI792" s="339"/>
      <c r="AJ792" s="73">
        <f t="shared" si="113"/>
        <v>0</v>
      </c>
      <c r="AL792">
        <f t="shared" si="114"/>
        <v>0</v>
      </c>
      <c r="AN792" s="364" t="str">
        <f>IF($AC$504="","",IF(HLOOKUP($AC$504,Presentación!$AQ$3:$BV$574,Presentación!AP288)="","",HLOOKUP($AC$504,Presentación!$AQ$3:$BV$574,Presentación!AP288,0)))</f>
        <v/>
      </c>
      <c r="AO792" s="365" t="str">
        <f>IF($AC$504="","",IF(HLOOKUP($AC$504,Presentación!$BZ$3:$DE$574,Presentación!AP288,0)="","",HLOOKUP($AC$504,Presentación!$BZ$3:$DE$574,Presentación!AP288,0)))</f>
        <v/>
      </c>
    </row>
    <row r="793" spans="1:41" s="21" customFormat="1" ht="15" customHeight="1">
      <c r="A793" s="159"/>
      <c r="B793" s="179"/>
      <c r="C793" s="220" t="s">
        <v>1050</v>
      </c>
      <c r="D793" s="567" t="str">
        <f t="shared" si="110"/>
        <v/>
      </c>
      <c r="E793" s="568"/>
      <c r="F793" s="569"/>
      <c r="G793" s="551" t="str">
        <f t="shared" si="111"/>
        <v/>
      </c>
      <c r="H793" s="551"/>
      <c r="I793" s="551"/>
      <c r="J793" s="551"/>
      <c r="K793" s="551"/>
      <c r="L793" s="551"/>
      <c r="M793" s="392"/>
      <c r="N793" s="392"/>
      <c r="O793" s="392"/>
      <c r="P793" s="392"/>
      <c r="Q793" s="392"/>
      <c r="R793" s="392"/>
      <c r="S793" s="392"/>
      <c r="T793" s="392"/>
      <c r="U793" s="392"/>
      <c r="V793" s="392"/>
      <c r="W793" s="392"/>
      <c r="X793" s="392"/>
      <c r="Y793" s="392"/>
      <c r="Z793" s="392"/>
      <c r="AA793" s="392"/>
      <c r="AB793" s="392"/>
      <c r="AC793" s="392"/>
      <c r="AD793" s="392"/>
      <c r="AE793" s="1"/>
      <c r="AG793"/>
      <c r="AH793">
        <f t="shared" si="112"/>
        <v>0</v>
      </c>
      <c r="AI793" s="339"/>
      <c r="AJ793" s="73">
        <f t="shared" si="113"/>
        <v>0</v>
      </c>
      <c r="AL793">
        <f t="shared" si="114"/>
        <v>0</v>
      </c>
      <c r="AN793" s="364" t="str">
        <f>IF($AC$504="","",IF(HLOOKUP($AC$504,Presentación!$AQ$3:$BV$574,Presentación!AP289)="","",HLOOKUP($AC$504,Presentación!$AQ$3:$BV$574,Presentación!AP289,0)))</f>
        <v/>
      </c>
      <c r="AO793" s="365" t="str">
        <f>IF($AC$504="","",IF(HLOOKUP($AC$504,Presentación!$BZ$3:$DE$574,Presentación!AP289,0)="","",HLOOKUP($AC$504,Presentación!$BZ$3:$DE$574,Presentación!AP289,0)))</f>
        <v/>
      </c>
    </row>
    <row r="794" spans="1:41" s="21" customFormat="1" ht="15" customHeight="1">
      <c r="A794" s="159"/>
      <c r="B794" s="179"/>
      <c r="C794" s="220" t="s">
        <v>1051</v>
      </c>
      <c r="D794" s="567" t="str">
        <f t="shared" si="110"/>
        <v/>
      </c>
      <c r="E794" s="568"/>
      <c r="F794" s="569"/>
      <c r="G794" s="551" t="str">
        <f t="shared" si="111"/>
        <v/>
      </c>
      <c r="H794" s="551"/>
      <c r="I794" s="551"/>
      <c r="J794" s="551"/>
      <c r="K794" s="551"/>
      <c r="L794" s="551"/>
      <c r="M794" s="392"/>
      <c r="N794" s="392"/>
      <c r="O794" s="392"/>
      <c r="P794" s="392"/>
      <c r="Q794" s="392"/>
      <c r="R794" s="392"/>
      <c r="S794" s="392"/>
      <c r="T794" s="392"/>
      <c r="U794" s="392"/>
      <c r="V794" s="392"/>
      <c r="W794" s="392"/>
      <c r="X794" s="392"/>
      <c r="Y794" s="392"/>
      <c r="Z794" s="392"/>
      <c r="AA794" s="392"/>
      <c r="AB794" s="392"/>
      <c r="AC794" s="392"/>
      <c r="AD794" s="392"/>
      <c r="AE794" s="1"/>
      <c r="AG794"/>
      <c r="AH794">
        <f t="shared" si="112"/>
        <v>0</v>
      </c>
      <c r="AI794" s="339"/>
      <c r="AJ794" s="73">
        <f t="shared" si="113"/>
        <v>0</v>
      </c>
      <c r="AL794">
        <f t="shared" si="114"/>
        <v>0</v>
      </c>
      <c r="AN794" s="364" t="str">
        <f>IF($AC$504="","",IF(HLOOKUP($AC$504,Presentación!$AQ$3:$BV$574,Presentación!AP290)="","",HLOOKUP($AC$504,Presentación!$AQ$3:$BV$574,Presentación!AP290,0)))</f>
        <v/>
      </c>
      <c r="AO794" s="365" t="str">
        <f>IF($AC$504="","",IF(HLOOKUP($AC$504,Presentación!$BZ$3:$DE$574,Presentación!AP290,0)="","",HLOOKUP($AC$504,Presentación!$BZ$3:$DE$574,Presentación!AP290,0)))</f>
        <v/>
      </c>
    </row>
    <row r="795" spans="1:41" s="21" customFormat="1" ht="15" customHeight="1">
      <c r="A795" s="159"/>
      <c r="B795" s="179"/>
      <c r="C795" s="220" t="s">
        <v>1052</v>
      </c>
      <c r="D795" s="567" t="str">
        <f t="shared" si="110"/>
        <v/>
      </c>
      <c r="E795" s="568"/>
      <c r="F795" s="569"/>
      <c r="G795" s="551" t="str">
        <f t="shared" si="111"/>
        <v/>
      </c>
      <c r="H795" s="551"/>
      <c r="I795" s="551"/>
      <c r="J795" s="551"/>
      <c r="K795" s="551"/>
      <c r="L795" s="551"/>
      <c r="M795" s="392"/>
      <c r="N795" s="392"/>
      <c r="O795" s="392"/>
      <c r="P795" s="392"/>
      <c r="Q795" s="392"/>
      <c r="R795" s="392"/>
      <c r="S795" s="392"/>
      <c r="T795" s="392"/>
      <c r="U795" s="392"/>
      <c r="V795" s="392"/>
      <c r="W795" s="392"/>
      <c r="X795" s="392"/>
      <c r="Y795" s="392"/>
      <c r="Z795" s="392"/>
      <c r="AA795" s="392"/>
      <c r="AB795" s="392"/>
      <c r="AC795" s="392"/>
      <c r="AD795" s="392"/>
      <c r="AE795" s="1"/>
      <c r="AG795"/>
      <c r="AH795">
        <f t="shared" si="112"/>
        <v>0</v>
      </c>
      <c r="AI795" s="339"/>
      <c r="AJ795" s="73">
        <f t="shared" si="113"/>
        <v>0</v>
      </c>
      <c r="AL795">
        <f t="shared" si="114"/>
        <v>0</v>
      </c>
      <c r="AN795" s="364" t="str">
        <f>IF($AC$504="","",IF(HLOOKUP($AC$504,Presentación!$AQ$3:$BV$574,Presentación!AP291)="","",HLOOKUP($AC$504,Presentación!$AQ$3:$BV$574,Presentación!AP291,0)))</f>
        <v/>
      </c>
      <c r="AO795" s="365" t="str">
        <f>IF($AC$504="","",IF(HLOOKUP($AC$504,Presentación!$BZ$3:$DE$574,Presentación!AP291,0)="","",HLOOKUP($AC$504,Presentación!$BZ$3:$DE$574,Presentación!AP291,0)))</f>
        <v/>
      </c>
    </row>
    <row r="796" spans="1:41" s="21" customFormat="1" ht="15" customHeight="1">
      <c r="A796" s="159"/>
      <c r="B796" s="179"/>
      <c r="C796" s="220" t="s">
        <v>1053</v>
      </c>
      <c r="D796" s="567" t="str">
        <f t="shared" si="110"/>
        <v/>
      </c>
      <c r="E796" s="568"/>
      <c r="F796" s="569"/>
      <c r="G796" s="551" t="str">
        <f t="shared" si="111"/>
        <v/>
      </c>
      <c r="H796" s="551"/>
      <c r="I796" s="551"/>
      <c r="J796" s="551"/>
      <c r="K796" s="551"/>
      <c r="L796" s="551"/>
      <c r="M796" s="392"/>
      <c r="N796" s="392"/>
      <c r="O796" s="392"/>
      <c r="P796" s="392"/>
      <c r="Q796" s="392"/>
      <c r="R796" s="392"/>
      <c r="S796" s="392"/>
      <c r="T796" s="392"/>
      <c r="U796" s="392"/>
      <c r="V796" s="392"/>
      <c r="W796" s="392"/>
      <c r="X796" s="392"/>
      <c r="Y796" s="392"/>
      <c r="Z796" s="392"/>
      <c r="AA796" s="392"/>
      <c r="AB796" s="392"/>
      <c r="AC796" s="392"/>
      <c r="AD796" s="392"/>
      <c r="AE796" s="1"/>
      <c r="AG796"/>
      <c r="AH796">
        <f t="shared" si="112"/>
        <v>0</v>
      </c>
      <c r="AI796" s="339"/>
      <c r="AJ796" s="73">
        <f t="shared" si="113"/>
        <v>0</v>
      </c>
      <c r="AL796">
        <f t="shared" si="114"/>
        <v>0</v>
      </c>
      <c r="AN796" s="364" t="str">
        <f>IF($AC$504="","",IF(HLOOKUP($AC$504,Presentación!$AQ$3:$BV$574,Presentación!AP292)="","",HLOOKUP($AC$504,Presentación!$AQ$3:$BV$574,Presentación!AP292,0)))</f>
        <v/>
      </c>
      <c r="AO796" s="365" t="str">
        <f>IF($AC$504="","",IF(HLOOKUP($AC$504,Presentación!$BZ$3:$DE$574,Presentación!AP292,0)="","",HLOOKUP($AC$504,Presentación!$BZ$3:$DE$574,Presentación!AP292,0)))</f>
        <v/>
      </c>
    </row>
    <row r="797" spans="1:41" s="21" customFormat="1" ht="15" customHeight="1">
      <c r="A797" s="159"/>
      <c r="B797" s="179"/>
      <c r="C797" s="220" t="s">
        <v>1054</v>
      </c>
      <c r="D797" s="567" t="str">
        <f t="shared" si="110"/>
        <v/>
      </c>
      <c r="E797" s="568"/>
      <c r="F797" s="569"/>
      <c r="G797" s="551" t="str">
        <f t="shared" si="111"/>
        <v/>
      </c>
      <c r="H797" s="551"/>
      <c r="I797" s="551"/>
      <c r="J797" s="551"/>
      <c r="K797" s="551"/>
      <c r="L797" s="551"/>
      <c r="M797" s="392"/>
      <c r="N797" s="392"/>
      <c r="O797" s="392"/>
      <c r="P797" s="392"/>
      <c r="Q797" s="392"/>
      <c r="R797" s="392"/>
      <c r="S797" s="392"/>
      <c r="T797" s="392"/>
      <c r="U797" s="392"/>
      <c r="V797" s="392"/>
      <c r="W797" s="392"/>
      <c r="X797" s="392"/>
      <c r="Y797" s="392"/>
      <c r="Z797" s="392"/>
      <c r="AA797" s="392"/>
      <c r="AB797" s="392"/>
      <c r="AC797" s="392"/>
      <c r="AD797" s="392"/>
      <c r="AE797" s="1"/>
      <c r="AG797"/>
      <c r="AH797">
        <f t="shared" si="112"/>
        <v>0</v>
      </c>
      <c r="AI797" s="339"/>
      <c r="AJ797" s="73">
        <f t="shared" si="113"/>
        <v>0</v>
      </c>
      <c r="AL797">
        <f t="shared" si="114"/>
        <v>0</v>
      </c>
      <c r="AN797" s="364" t="str">
        <f>IF($AC$504="","",IF(HLOOKUP($AC$504,Presentación!$AQ$3:$BV$574,Presentación!AP293)="","",HLOOKUP($AC$504,Presentación!$AQ$3:$BV$574,Presentación!AP293,0)))</f>
        <v/>
      </c>
      <c r="AO797" s="365" t="str">
        <f>IF($AC$504="","",IF(HLOOKUP($AC$504,Presentación!$BZ$3:$DE$574,Presentación!AP293,0)="","",HLOOKUP($AC$504,Presentación!$BZ$3:$DE$574,Presentación!AP293,0)))</f>
        <v/>
      </c>
    </row>
    <row r="798" spans="1:41" s="21" customFormat="1" ht="15" customHeight="1">
      <c r="A798" s="159"/>
      <c r="B798" s="179"/>
      <c r="C798" s="220" t="s">
        <v>1055</v>
      </c>
      <c r="D798" s="567" t="str">
        <f t="shared" si="110"/>
        <v/>
      </c>
      <c r="E798" s="568"/>
      <c r="F798" s="569"/>
      <c r="G798" s="551" t="str">
        <f t="shared" si="111"/>
        <v/>
      </c>
      <c r="H798" s="551"/>
      <c r="I798" s="551"/>
      <c r="J798" s="551"/>
      <c r="K798" s="551"/>
      <c r="L798" s="551"/>
      <c r="M798" s="392"/>
      <c r="N798" s="392"/>
      <c r="O798" s="392"/>
      <c r="P798" s="392"/>
      <c r="Q798" s="392"/>
      <c r="R798" s="392"/>
      <c r="S798" s="392"/>
      <c r="T798" s="392"/>
      <c r="U798" s="392"/>
      <c r="V798" s="392"/>
      <c r="W798" s="392"/>
      <c r="X798" s="392"/>
      <c r="Y798" s="392"/>
      <c r="Z798" s="392"/>
      <c r="AA798" s="392"/>
      <c r="AB798" s="392"/>
      <c r="AC798" s="392"/>
      <c r="AD798" s="392"/>
      <c r="AE798" s="1"/>
      <c r="AG798"/>
      <c r="AH798">
        <f t="shared" si="112"/>
        <v>0</v>
      </c>
      <c r="AI798" s="339"/>
      <c r="AJ798" s="73">
        <f t="shared" si="113"/>
        <v>0</v>
      </c>
      <c r="AL798">
        <f t="shared" si="114"/>
        <v>0</v>
      </c>
      <c r="AN798" s="364" t="str">
        <f>IF($AC$504="","",IF(HLOOKUP($AC$504,Presentación!$AQ$3:$BV$574,Presentación!AP294)="","",HLOOKUP($AC$504,Presentación!$AQ$3:$BV$574,Presentación!AP294,0)))</f>
        <v/>
      </c>
      <c r="AO798" s="365" t="str">
        <f>IF($AC$504="","",IF(HLOOKUP($AC$504,Presentación!$BZ$3:$DE$574,Presentación!AP294,0)="","",HLOOKUP($AC$504,Presentación!$BZ$3:$DE$574,Presentación!AP294,0)))</f>
        <v/>
      </c>
    </row>
    <row r="799" spans="1:41" s="21" customFormat="1" ht="15" customHeight="1">
      <c r="A799" s="159"/>
      <c r="B799" s="179"/>
      <c r="C799" s="220" t="s">
        <v>1056</v>
      </c>
      <c r="D799" s="567" t="str">
        <f t="shared" si="110"/>
        <v/>
      </c>
      <c r="E799" s="568"/>
      <c r="F799" s="569"/>
      <c r="G799" s="551" t="str">
        <f t="shared" si="111"/>
        <v/>
      </c>
      <c r="H799" s="551"/>
      <c r="I799" s="551"/>
      <c r="J799" s="551"/>
      <c r="K799" s="551"/>
      <c r="L799" s="551"/>
      <c r="M799" s="392"/>
      <c r="N799" s="392"/>
      <c r="O799" s="392"/>
      <c r="P799" s="392"/>
      <c r="Q799" s="392"/>
      <c r="R799" s="392"/>
      <c r="S799" s="392"/>
      <c r="T799" s="392"/>
      <c r="U799" s="392"/>
      <c r="V799" s="392"/>
      <c r="W799" s="392"/>
      <c r="X799" s="392"/>
      <c r="Y799" s="392"/>
      <c r="Z799" s="392"/>
      <c r="AA799" s="392"/>
      <c r="AB799" s="392"/>
      <c r="AC799" s="392"/>
      <c r="AD799" s="392"/>
      <c r="AE799" s="1"/>
      <c r="AG799"/>
      <c r="AH799">
        <f t="shared" si="112"/>
        <v>0</v>
      </c>
      <c r="AI799" s="339"/>
      <c r="AJ799" s="73">
        <f t="shared" si="113"/>
        <v>0</v>
      </c>
      <c r="AL799">
        <f t="shared" si="114"/>
        <v>0</v>
      </c>
      <c r="AN799" s="364" t="str">
        <f>IF($AC$504="","",IF(HLOOKUP($AC$504,Presentación!$AQ$3:$BV$574,Presentación!AP295)="","",HLOOKUP($AC$504,Presentación!$AQ$3:$BV$574,Presentación!AP295,0)))</f>
        <v/>
      </c>
      <c r="AO799" s="365" t="str">
        <f>IF($AC$504="","",IF(HLOOKUP($AC$504,Presentación!$BZ$3:$DE$574,Presentación!AP295,0)="","",HLOOKUP($AC$504,Presentación!$BZ$3:$DE$574,Presentación!AP295,0)))</f>
        <v/>
      </c>
    </row>
    <row r="800" spans="1:41" s="21" customFormat="1" ht="15" customHeight="1">
      <c r="A800" s="159"/>
      <c r="B800" s="179"/>
      <c r="C800" s="220" t="s">
        <v>1057</v>
      </c>
      <c r="D800" s="567" t="str">
        <f t="shared" si="110"/>
        <v/>
      </c>
      <c r="E800" s="568"/>
      <c r="F800" s="569"/>
      <c r="G800" s="551" t="str">
        <f t="shared" si="111"/>
        <v/>
      </c>
      <c r="H800" s="551"/>
      <c r="I800" s="551"/>
      <c r="J800" s="551"/>
      <c r="K800" s="551"/>
      <c r="L800" s="551"/>
      <c r="M800" s="392"/>
      <c r="N800" s="392"/>
      <c r="O800" s="392"/>
      <c r="P800" s="392"/>
      <c r="Q800" s="392"/>
      <c r="R800" s="392"/>
      <c r="S800" s="392"/>
      <c r="T800" s="392"/>
      <c r="U800" s="392"/>
      <c r="V800" s="392"/>
      <c r="W800" s="392"/>
      <c r="X800" s="392"/>
      <c r="Y800" s="392"/>
      <c r="Z800" s="392"/>
      <c r="AA800" s="392"/>
      <c r="AB800" s="392"/>
      <c r="AC800" s="392"/>
      <c r="AD800" s="392"/>
      <c r="AE800" s="1"/>
      <c r="AG800"/>
      <c r="AH800">
        <f t="shared" si="112"/>
        <v>0</v>
      </c>
      <c r="AI800" s="339"/>
      <c r="AJ800" s="73">
        <f t="shared" si="113"/>
        <v>0</v>
      </c>
      <c r="AL800">
        <f t="shared" si="114"/>
        <v>0</v>
      </c>
      <c r="AN800" s="364" t="str">
        <f>IF($AC$504="","",IF(HLOOKUP($AC$504,Presentación!$AQ$3:$BV$574,Presentación!AP296)="","",HLOOKUP($AC$504,Presentación!$AQ$3:$BV$574,Presentación!AP296,0)))</f>
        <v/>
      </c>
      <c r="AO800" s="365" t="str">
        <f>IF($AC$504="","",IF(HLOOKUP($AC$504,Presentación!$BZ$3:$DE$574,Presentación!AP296,0)="","",HLOOKUP($AC$504,Presentación!$BZ$3:$DE$574,Presentación!AP296,0)))</f>
        <v/>
      </c>
    </row>
    <row r="801" spans="1:41" s="21" customFormat="1" ht="15" customHeight="1">
      <c r="A801" s="159"/>
      <c r="B801" s="179"/>
      <c r="C801" s="220" t="s">
        <v>1058</v>
      </c>
      <c r="D801" s="567" t="str">
        <f t="shared" si="110"/>
        <v/>
      </c>
      <c r="E801" s="568"/>
      <c r="F801" s="569"/>
      <c r="G801" s="551" t="str">
        <f t="shared" si="111"/>
        <v/>
      </c>
      <c r="H801" s="551"/>
      <c r="I801" s="551"/>
      <c r="J801" s="551"/>
      <c r="K801" s="551"/>
      <c r="L801" s="551"/>
      <c r="M801" s="392"/>
      <c r="N801" s="392"/>
      <c r="O801" s="392"/>
      <c r="P801" s="392"/>
      <c r="Q801" s="392"/>
      <c r="R801" s="392"/>
      <c r="S801" s="392"/>
      <c r="T801" s="392"/>
      <c r="U801" s="392"/>
      <c r="V801" s="392"/>
      <c r="W801" s="392"/>
      <c r="X801" s="392"/>
      <c r="Y801" s="392"/>
      <c r="Z801" s="392"/>
      <c r="AA801" s="392"/>
      <c r="AB801" s="392"/>
      <c r="AC801" s="392"/>
      <c r="AD801" s="392"/>
      <c r="AE801" s="1"/>
      <c r="AG801"/>
      <c r="AH801">
        <f t="shared" si="112"/>
        <v>0</v>
      </c>
      <c r="AI801" s="339"/>
      <c r="AJ801" s="73">
        <f t="shared" si="113"/>
        <v>0</v>
      </c>
      <c r="AL801">
        <f t="shared" si="114"/>
        <v>0</v>
      </c>
      <c r="AN801" s="364" t="str">
        <f>IF($AC$504="","",IF(HLOOKUP($AC$504,Presentación!$AQ$3:$BV$574,Presentación!AP297)="","",HLOOKUP($AC$504,Presentación!$AQ$3:$BV$574,Presentación!AP297,0)))</f>
        <v/>
      </c>
      <c r="AO801" s="365" t="str">
        <f>IF($AC$504="","",IF(HLOOKUP($AC$504,Presentación!$BZ$3:$DE$574,Presentación!AP297,0)="","",HLOOKUP($AC$504,Presentación!$BZ$3:$DE$574,Presentación!AP297,0)))</f>
        <v/>
      </c>
    </row>
    <row r="802" spans="1:41" s="21" customFormat="1" ht="15" customHeight="1">
      <c r="A802" s="159"/>
      <c r="B802" s="179"/>
      <c r="C802" s="220" t="s">
        <v>1059</v>
      </c>
      <c r="D802" s="567" t="str">
        <f t="shared" si="110"/>
        <v/>
      </c>
      <c r="E802" s="568"/>
      <c r="F802" s="569"/>
      <c r="G802" s="551" t="str">
        <f t="shared" si="111"/>
        <v/>
      </c>
      <c r="H802" s="551"/>
      <c r="I802" s="551"/>
      <c r="J802" s="551"/>
      <c r="K802" s="551"/>
      <c r="L802" s="551"/>
      <c r="M802" s="392"/>
      <c r="N802" s="392"/>
      <c r="O802" s="392"/>
      <c r="P802" s="392"/>
      <c r="Q802" s="392"/>
      <c r="R802" s="392"/>
      <c r="S802" s="392"/>
      <c r="T802" s="392"/>
      <c r="U802" s="392"/>
      <c r="V802" s="392"/>
      <c r="W802" s="392"/>
      <c r="X802" s="392"/>
      <c r="Y802" s="392"/>
      <c r="Z802" s="392"/>
      <c r="AA802" s="392"/>
      <c r="AB802" s="392"/>
      <c r="AC802" s="392"/>
      <c r="AD802" s="392"/>
      <c r="AE802" s="1"/>
      <c r="AG802"/>
      <c r="AH802">
        <f t="shared" si="112"/>
        <v>0</v>
      </c>
      <c r="AI802" s="339"/>
      <c r="AJ802" s="73">
        <f t="shared" si="113"/>
        <v>0</v>
      </c>
      <c r="AL802">
        <f t="shared" si="114"/>
        <v>0</v>
      </c>
      <c r="AN802" s="364" t="str">
        <f>IF($AC$504="","",IF(HLOOKUP($AC$504,Presentación!$AQ$3:$BV$574,Presentación!AP298)="","",HLOOKUP($AC$504,Presentación!$AQ$3:$BV$574,Presentación!AP298,0)))</f>
        <v/>
      </c>
      <c r="AO802" s="365" t="str">
        <f>IF($AC$504="","",IF(HLOOKUP($AC$504,Presentación!$BZ$3:$DE$574,Presentación!AP298,0)="","",HLOOKUP($AC$504,Presentación!$BZ$3:$DE$574,Presentación!AP298,0)))</f>
        <v/>
      </c>
    </row>
    <row r="803" spans="1:41" s="21" customFormat="1" ht="15" customHeight="1">
      <c r="A803" s="159"/>
      <c r="B803" s="179"/>
      <c r="C803" s="220" t="s">
        <v>1060</v>
      </c>
      <c r="D803" s="567" t="str">
        <f t="shared" si="110"/>
        <v/>
      </c>
      <c r="E803" s="568"/>
      <c r="F803" s="569"/>
      <c r="G803" s="551" t="str">
        <f t="shared" si="111"/>
        <v/>
      </c>
      <c r="H803" s="551"/>
      <c r="I803" s="551"/>
      <c r="J803" s="551"/>
      <c r="K803" s="551"/>
      <c r="L803" s="551"/>
      <c r="M803" s="392"/>
      <c r="N803" s="392"/>
      <c r="O803" s="392"/>
      <c r="P803" s="392"/>
      <c r="Q803" s="392"/>
      <c r="R803" s="392"/>
      <c r="S803" s="392"/>
      <c r="T803" s="392"/>
      <c r="U803" s="392"/>
      <c r="V803" s="392"/>
      <c r="W803" s="392"/>
      <c r="X803" s="392"/>
      <c r="Y803" s="392"/>
      <c r="Z803" s="392"/>
      <c r="AA803" s="392"/>
      <c r="AB803" s="392"/>
      <c r="AC803" s="392"/>
      <c r="AD803" s="392"/>
      <c r="AE803" s="1"/>
      <c r="AG803"/>
      <c r="AH803">
        <f t="shared" si="112"/>
        <v>0</v>
      </c>
      <c r="AI803" s="339"/>
      <c r="AJ803" s="73">
        <f t="shared" si="113"/>
        <v>0</v>
      </c>
      <c r="AL803">
        <f t="shared" si="114"/>
        <v>0</v>
      </c>
      <c r="AN803" s="364" t="str">
        <f>IF($AC$504="","",IF(HLOOKUP($AC$504,Presentación!$AQ$3:$BV$574,Presentación!AP299)="","",HLOOKUP($AC$504,Presentación!$AQ$3:$BV$574,Presentación!AP299,0)))</f>
        <v/>
      </c>
      <c r="AO803" s="365" t="str">
        <f>IF($AC$504="","",IF(HLOOKUP($AC$504,Presentación!$BZ$3:$DE$574,Presentación!AP299,0)="","",HLOOKUP($AC$504,Presentación!$BZ$3:$DE$574,Presentación!AP299,0)))</f>
        <v/>
      </c>
    </row>
    <row r="804" spans="1:41" s="21" customFormat="1" ht="15" customHeight="1">
      <c r="A804" s="159"/>
      <c r="B804" s="179"/>
      <c r="C804" s="220" t="s">
        <v>1061</v>
      </c>
      <c r="D804" s="567" t="str">
        <f t="shared" si="110"/>
        <v/>
      </c>
      <c r="E804" s="568"/>
      <c r="F804" s="569"/>
      <c r="G804" s="551" t="str">
        <f t="shared" si="111"/>
        <v/>
      </c>
      <c r="H804" s="551"/>
      <c r="I804" s="551"/>
      <c r="J804" s="551"/>
      <c r="K804" s="551"/>
      <c r="L804" s="551"/>
      <c r="M804" s="392"/>
      <c r="N804" s="392"/>
      <c r="O804" s="392"/>
      <c r="P804" s="392"/>
      <c r="Q804" s="392"/>
      <c r="R804" s="392"/>
      <c r="S804" s="392"/>
      <c r="T804" s="392"/>
      <c r="U804" s="392"/>
      <c r="V804" s="392"/>
      <c r="W804" s="392"/>
      <c r="X804" s="392"/>
      <c r="Y804" s="392"/>
      <c r="Z804" s="392"/>
      <c r="AA804" s="392"/>
      <c r="AB804" s="392"/>
      <c r="AC804" s="392"/>
      <c r="AD804" s="392"/>
      <c r="AE804" s="1"/>
      <c r="AG804"/>
      <c r="AH804">
        <f t="shared" si="112"/>
        <v>0</v>
      </c>
      <c r="AI804" s="339"/>
      <c r="AJ804" s="73">
        <f t="shared" si="113"/>
        <v>0</v>
      </c>
      <c r="AL804">
        <f t="shared" si="114"/>
        <v>0</v>
      </c>
      <c r="AN804" s="364" t="str">
        <f>IF($AC$504="","",IF(HLOOKUP($AC$504,Presentación!$AQ$3:$BV$574,Presentación!AP300)="","",HLOOKUP($AC$504,Presentación!$AQ$3:$BV$574,Presentación!AP300,0)))</f>
        <v/>
      </c>
      <c r="AO804" s="365" t="str">
        <f>IF($AC$504="","",IF(HLOOKUP($AC$504,Presentación!$BZ$3:$DE$574,Presentación!AP300,0)="","",HLOOKUP($AC$504,Presentación!$BZ$3:$DE$574,Presentación!AP300,0)))</f>
        <v/>
      </c>
    </row>
    <row r="805" spans="1:41" s="21" customFormat="1" ht="15" customHeight="1">
      <c r="A805" s="159"/>
      <c r="B805" s="179"/>
      <c r="C805" s="220" t="s">
        <v>1062</v>
      </c>
      <c r="D805" s="567" t="str">
        <f t="shared" si="110"/>
        <v/>
      </c>
      <c r="E805" s="568"/>
      <c r="F805" s="569"/>
      <c r="G805" s="551" t="str">
        <f t="shared" si="111"/>
        <v/>
      </c>
      <c r="H805" s="551"/>
      <c r="I805" s="551"/>
      <c r="J805" s="551"/>
      <c r="K805" s="551"/>
      <c r="L805" s="551"/>
      <c r="M805" s="392"/>
      <c r="N805" s="392"/>
      <c r="O805" s="392"/>
      <c r="P805" s="392"/>
      <c r="Q805" s="392"/>
      <c r="R805" s="392"/>
      <c r="S805" s="392"/>
      <c r="T805" s="392"/>
      <c r="U805" s="392"/>
      <c r="V805" s="392"/>
      <c r="W805" s="392"/>
      <c r="X805" s="392"/>
      <c r="Y805" s="392"/>
      <c r="Z805" s="392"/>
      <c r="AA805" s="392"/>
      <c r="AB805" s="392"/>
      <c r="AC805" s="392"/>
      <c r="AD805" s="392"/>
      <c r="AE805" s="1"/>
      <c r="AG805"/>
      <c r="AH805">
        <f t="shared" si="112"/>
        <v>0</v>
      </c>
      <c r="AI805" s="339"/>
      <c r="AJ805" s="73">
        <f t="shared" si="113"/>
        <v>0</v>
      </c>
      <c r="AL805">
        <f t="shared" si="114"/>
        <v>0</v>
      </c>
      <c r="AN805" s="364" t="str">
        <f>IF($AC$504="","",IF(HLOOKUP($AC$504,Presentación!$AQ$3:$BV$574,Presentación!AP301)="","",HLOOKUP($AC$504,Presentación!$AQ$3:$BV$574,Presentación!AP301,0)))</f>
        <v/>
      </c>
      <c r="AO805" s="365" t="str">
        <f>IF($AC$504="","",IF(HLOOKUP($AC$504,Presentación!$BZ$3:$DE$574,Presentación!AP301,0)="","",HLOOKUP($AC$504,Presentación!$BZ$3:$DE$574,Presentación!AP301,0)))</f>
        <v/>
      </c>
    </row>
    <row r="806" spans="1:41" s="21" customFormat="1" ht="15" customHeight="1">
      <c r="A806" s="159"/>
      <c r="B806" s="179"/>
      <c r="C806" s="220" t="s">
        <v>1063</v>
      </c>
      <c r="D806" s="567" t="str">
        <f t="shared" si="110"/>
        <v/>
      </c>
      <c r="E806" s="568"/>
      <c r="F806" s="569"/>
      <c r="G806" s="551" t="str">
        <f t="shared" si="111"/>
        <v/>
      </c>
      <c r="H806" s="551"/>
      <c r="I806" s="551"/>
      <c r="J806" s="551"/>
      <c r="K806" s="551"/>
      <c r="L806" s="551"/>
      <c r="M806" s="392"/>
      <c r="N806" s="392"/>
      <c r="O806" s="392"/>
      <c r="P806" s="392"/>
      <c r="Q806" s="392"/>
      <c r="R806" s="392"/>
      <c r="S806" s="392"/>
      <c r="T806" s="392"/>
      <c r="U806" s="392"/>
      <c r="V806" s="392"/>
      <c r="W806" s="392"/>
      <c r="X806" s="392"/>
      <c r="Y806" s="392"/>
      <c r="Z806" s="392"/>
      <c r="AA806" s="392"/>
      <c r="AB806" s="392"/>
      <c r="AC806" s="392"/>
      <c r="AD806" s="392"/>
      <c r="AE806" s="1"/>
      <c r="AG806"/>
      <c r="AH806">
        <f t="shared" si="112"/>
        <v>0</v>
      </c>
      <c r="AI806" s="339"/>
      <c r="AJ806" s="73">
        <f t="shared" si="113"/>
        <v>0</v>
      </c>
      <c r="AL806">
        <f t="shared" si="114"/>
        <v>0</v>
      </c>
      <c r="AN806" s="364" t="str">
        <f>IF($AC$504="","",IF(HLOOKUP($AC$504,Presentación!$AQ$3:$BV$574,Presentación!AP302)="","",HLOOKUP($AC$504,Presentación!$AQ$3:$BV$574,Presentación!AP302,0)))</f>
        <v/>
      </c>
      <c r="AO806" s="365" t="str">
        <f>IF($AC$504="","",IF(HLOOKUP($AC$504,Presentación!$BZ$3:$DE$574,Presentación!AP302,0)="","",HLOOKUP($AC$504,Presentación!$BZ$3:$DE$574,Presentación!AP302,0)))</f>
        <v/>
      </c>
    </row>
    <row r="807" spans="1:41" s="21" customFormat="1" ht="15" customHeight="1">
      <c r="A807" s="159"/>
      <c r="B807" s="179"/>
      <c r="C807" s="220" t="s">
        <v>1064</v>
      </c>
      <c r="D807" s="567" t="str">
        <f t="shared" si="110"/>
        <v/>
      </c>
      <c r="E807" s="568"/>
      <c r="F807" s="569"/>
      <c r="G807" s="551" t="str">
        <f t="shared" si="111"/>
        <v/>
      </c>
      <c r="H807" s="551"/>
      <c r="I807" s="551"/>
      <c r="J807" s="551"/>
      <c r="K807" s="551"/>
      <c r="L807" s="551"/>
      <c r="M807" s="392"/>
      <c r="N807" s="392"/>
      <c r="O807" s="392"/>
      <c r="P807" s="392"/>
      <c r="Q807" s="392"/>
      <c r="R807" s="392"/>
      <c r="S807" s="392"/>
      <c r="T807" s="392"/>
      <c r="U807" s="392"/>
      <c r="V807" s="392"/>
      <c r="W807" s="392"/>
      <c r="X807" s="392"/>
      <c r="Y807" s="392"/>
      <c r="Z807" s="392"/>
      <c r="AA807" s="392"/>
      <c r="AB807" s="392"/>
      <c r="AC807" s="392"/>
      <c r="AD807" s="392"/>
      <c r="AE807" s="1"/>
      <c r="AG807"/>
      <c r="AH807">
        <f t="shared" si="112"/>
        <v>0</v>
      </c>
      <c r="AI807" s="339"/>
      <c r="AJ807" s="73">
        <f t="shared" si="113"/>
        <v>0</v>
      </c>
      <c r="AL807">
        <f t="shared" si="114"/>
        <v>0</v>
      </c>
      <c r="AN807" s="364" t="str">
        <f>IF($AC$504="","",IF(HLOOKUP($AC$504,Presentación!$AQ$3:$BV$574,Presentación!AP303)="","",HLOOKUP($AC$504,Presentación!$AQ$3:$BV$574,Presentación!AP303,0)))</f>
        <v/>
      </c>
      <c r="AO807" s="365" t="str">
        <f>IF($AC$504="","",IF(HLOOKUP($AC$504,Presentación!$BZ$3:$DE$574,Presentación!AP303,0)="","",HLOOKUP($AC$504,Presentación!$BZ$3:$DE$574,Presentación!AP303,0)))</f>
        <v/>
      </c>
    </row>
    <row r="808" spans="1:41" s="21" customFormat="1" ht="15" customHeight="1">
      <c r="A808" s="159"/>
      <c r="B808" s="179"/>
      <c r="C808" s="220" t="s">
        <v>1065</v>
      </c>
      <c r="D808" s="567" t="str">
        <f t="shared" si="110"/>
        <v/>
      </c>
      <c r="E808" s="568"/>
      <c r="F808" s="569"/>
      <c r="G808" s="551" t="str">
        <f t="shared" si="111"/>
        <v/>
      </c>
      <c r="H808" s="551"/>
      <c r="I808" s="551"/>
      <c r="J808" s="551"/>
      <c r="K808" s="551"/>
      <c r="L808" s="551"/>
      <c r="M808" s="392"/>
      <c r="N808" s="392"/>
      <c r="O808" s="392"/>
      <c r="P808" s="392"/>
      <c r="Q808" s="392"/>
      <c r="R808" s="392"/>
      <c r="S808" s="392"/>
      <c r="T808" s="392"/>
      <c r="U808" s="392"/>
      <c r="V808" s="392"/>
      <c r="W808" s="392"/>
      <c r="X808" s="392"/>
      <c r="Y808" s="392"/>
      <c r="Z808" s="392"/>
      <c r="AA808" s="392"/>
      <c r="AB808" s="392"/>
      <c r="AC808" s="392"/>
      <c r="AD808" s="392"/>
      <c r="AE808" s="1"/>
      <c r="AG808"/>
      <c r="AH808">
        <f t="shared" si="112"/>
        <v>0</v>
      </c>
      <c r="AI808" s="339"/>
      <c r="AJ808" s="73">
        <f t="shared" si="113"/>
        <v>0</v>
      </c>
      <c r="AL808">
        <f t="shared" si="114"/>
        <v>0</v>
      </c>
      <c r="AN808" s="364" t="str">
        <f>IF($AC$504="","",IF(HLOOKUP($AC$504,Presentación!$AQ$3:$BV$574,Presentación!AP304)="","",HLOOKUP($AC$504,Presentación!$AQ$3:$BV$574,Presentación!AP304,0)))</f>
        <v/>
      </c>
      <c r="AO808" s="365" t="str">
        <f>IF($AC$504="","",IF(HLOOKUP($AC$504,Presentación!$BZ$3:$DE$574,Presentación!AP304,0)="","",HLOOKUP($AC$504,Presentación!$BZ$3:$DE$574,Presentación!AP304,0)))</f>
        <v/>
      </c>
    </row>
    <row r="809" spans="1:41" s="21" customFormat="1" ht="15" customHeight="1">
      <c r="A809" s="159"/>
      <c r="B809" s="179"/>
      <c r="C809" s="220" t="s">
        <v>1066</v>
      </c>
      <c r="D809" s="567" t="str">
        <f t="shared" si="110"/>
        <v/>
      </c>
      <c r="E809" s="568"/>
      <c r="F809" s="569"/>
      <c r="G809" s="551" t="str">
        <f t="shared" si="111"/>
        <v/>
      </c>
      <c r="H809" s="551"/>
      <c r="I809" s="551"/>
      <c r="J809" s="551"/>
      <c r="K809" s="551"/>
      <c r="L809" s="551"/>
      <c r="M809" s="392"/>
      <c r="N809" s="392"/>
      <c r="O809" s="392"/>
      <c r="P809" s="392"/>
      <c r="Q809" s="392"/>
      <c r="R809" s="392"/>
      <c r="S809" s="392"/>
      <c r="T809" s="392"/>
      <c r="U809" s="392"/>
      <c r="V809" s="392"/>
      <c r="W809" s="392"/>
      <c r="X809" s="392"/>
      <c r="Y809" s="392"/>
      <c r="Z809" s="392"/>
      <c r="AA809" s="392"/>
      <c r="AB809" s="392"/>
      <c r="AC809" s="392"/>
      <c r="AD809" s="392"/>
      <c r="AE809" s="1"/>
      <c r="AG809"/>
      <c r="AH809">
        <f t="shared" si="112"/>
        <v>0</v>
      </c>
      <c r="AI809" s="339"/>
      <c r="AJ809" s="73">
        <f t="shared" si="113"/>
        <v>0</v>
      </c>
      <c r="AL809">
        <f t="shared" si="114"/>
        <v>0</v>
      </c>
      <c r="AN809" s="364" t="str">
        <f>IF($AC$504="","",IF(HLOOKUP($AC$504,Presentación!$AQ$3:$BV$574,Presentación!AP305)="","",HLOOKUP($AC$504,Presentación!$AQ$3:$BV$574,Presentación!AP305,0)))</f>
        <v/>
      </c>
      <c r="AO809" s="365" t="str">
        <f>IF($AC$504="","",IF(HLOOKUP($AC$504,Presentación!$BZ$3:$DE$574,Presentación!AP305,0)="","",HLOOKUP($AC$504,Presentación!$BZ$3:$DE$574,Presentación!AP305,0)))</f>
        <v/>
      </c>
    </row>
    <row r="810" spans="1:41" s="21" customFormat="1" ht="15" customHeight="1">
      <c r="A810" s="159"/>
      <c r="B810" s="179"/>
      <c r="C810" s="220" t="s">
        <v>1067</v>
      </c>
      <c r="D810" s="567" t="str">
        <f t="shared" si="110"/>
        <v/>
      </c>
      <c r="E810" s="568"/>
      <c r="F810" s="569"/>
      <c r="G810" s="551" t="str">
        <f t="shared" si="111"/>
        <v/>
      </c>
      <c r="H810" s="551"/>
      <c r="I810" s="551"/>
      <c r="J810" s="551"/>
      <c r="K810" s="551"/>
      <c r="L810" s="551"/>
      <c r="M810" s="392"/>
      <c r="N810" s="392"/>
      <c r="O810" s="392"/>
      <c r="P810" s="392"/>
      <c r="Q810" s="392"/>
      <c r="R810" s="392"/>
      <c r="S810" s="392"/>
      <c r="T810" s="392"/>
      <c r="U810" s="392"/>
      <c r="V810" s="392"/>
      <c r="W810" s="392"/>
      <c r="X810" s="392"/>
      <c r="Y810" s="392"/>
      <c r="Z810" s="392"/>
      <c r="AA810" s="392"/>
      <c r="AB810" s="392"/>
      <c r="AC810" s="392"/>
      <c r="AD810" s="392"/>
      <c r="AE810" s="1"/>
      <c r="AG810"/>
      <c r="AH810">
        <f t="shared" si="112"/>
        <v>0</v>
      </c>
      <c r="AI810" s="339"/>
      <c r="AJ810" s="73">
        <f t="shared" si="113"/>
        <v>0</v>
      </c>
      <c r="AL810">
        <f t="shared" si="114"/>
        <v>0</v>
      </c>
      <c r="AN810" s="364" t="str">
        <f>IF($AC$504="","",IF(HLOOKUP($AC$504,Presentación!$AQ$3:$BV$574,Presentación!AP306)="","",HLOOKUP($AC$504,Presentación!$AQ$3:$BV$574,Presentación!AP306,0)))</f>
        <v/>
      </c>
      <c r="AO810" s="365" t="str">
        <f>IF($AC$504="","",IF(HLOOKUP($AC$504,Presentación!$BZ$3:$DE$574,Presentación!AP306,0)="","",HLOOKUP($AC$504,Presentación!$BZ$3:$DE$574,Presentación!AP306,0)))</f>
        <v/>
      </c>
    </row>
    <row r="811" spans="1:41" s="21" customFormat="1" ht="15" customHeight="1">
      <c r="A811" s="159"/>
      <c r="B811" s="179"/>
      <c r="C811" s="220" t="s">
        <v>1068</v>
      </c>
      <c r="D811" s="567" t="str">
        <f t="shared" si="110"/>
        <v/>
      </c>
      <c r="E811" s="568"/>
      <c r="F811" s="569"/>
      <c r="G811" s="551" t="str">
        <f t="shared" si="111"/>
        <v/>
      </c>
      <c r="H811" s="551"/>
      <c r="I811" s="551"/>
      <c r="J811" s="551"/>
      <c r="K811" s="551"/>
      <c r="L811" s="551"/>
      <c r="M811" s="392"/>
      <c r="N811" s="392"/>
      <c r="O811" s="392"/>
      <c r="P811" s="392"/>
      <c r="Q811" s="392"/>
      <c r="R811" s="392"/>
      <c r="S811" s="392"/>
      <c r="T811" s="392"/>
      <c r="U811" s="392"/>
      <c r="V811" s="392"/>
      <c r="W811" s="392"/>
      <c r="X811" s="392"/>
      <c r="Y811" s="392"/>
      <c r="Z811" s="392"/>
      <c r="AA811" s="392"/>
      <c r="AB811" s="392"/>
      <c r="AC811" s="392"/>
      <c r="AD811" s="392"/>
      <c r="AE811" s="1"/>
      <c r="AG811"/>
      <c r="AH811">
        <f t="shared" si="112"/>
        <v>0</v>
      </c>
      <c r="AI811" s="339"/>
      <c r="AJ811" s="73">
        <f t="shared" si="113"/>
        <v>0</v>
      </c>
      <c r="AL811">
        <f t="shared" si="114"/>
        <v>0</v>
      </c>
      <c r="AN811" s="364" t="str">
        <f>IF($AC$504="","",IF(HLOOKUP($AC$504,Presentación!$AQ$3:$BV$574,Presentación!AP307)="","",HLOOKUP($AC$504,Presentación!$AQ$3:$BV$574,Presentación!AP307,0)))</f>
        <v/>
      </c>
      <c r="AO811" s="365" t="str">
        <f>IF($AC$504="","",IF(HLOOKUP($AC$504,Presentación!$BZ$3:$DE$574,Presentación!AP307,0)="","",HLOOKUP($AC$504,Presentación!$BZ$3:$DE$574,Presentación!AP307,0)))</f>
        <v/>
      </c>
    </row>
    <row r="812" spans="1:41" s="21" customFormat="1" ht="15" customHeight="1">
      <c r="A812" s="159"/>
      <c r="B812" s="179"/>
      <c r="C812" s="220" t="s">
        <v>1069</v>
      </c>
      <c r="D812" s="567" t="str">
        <f t="shared" si="110"/>
        <v/>
      </c>
      <c r="E812" s="568"/>
      <c r="F812" s="569"/>
      <c r="G812" s="551" t="str">
        <f t="shared" si="111"/>
        <v/>
      </c>
      <c r="H812" s="551"/>
      <c r="I812" s="551"/>
      <c r="J812" s="551"/>
      <c r="K812" s="551"/>
      <c r="L812" s="551"/>
      <c r="M812" s="392"/>
      <c r="N812" s="392"/>
      <c r="O812" s="392"/>
      <c r="P812" s="392"/>
      <c r="Q812" s="392"/>
      <c r="R812" s="392"/>
      <c r="S812" s="392"/>
      <c r="T812" s="392"/>
      <c r="U812" s="392"/>
      <c r="V812" s="392"/>
      <c r="W812" s="392"/>
      <c r="X812" s="392"/>
      <c r="Y812" s="392"/>
      <c r="Z812" s="392"/>
      <c r="AA812" s="392"/>
      <c r="AB812" s="392"/>
      <c r="AC812" s="392"/>
      <c r="AD812" s="392"/>
      <c r="AE812" s="1"/>
      <c r="AG812"/>
      <c r="AH812">
        <f t="shared" si="112"/>
        <v>0</v>
      </c>
      <c r="AI812" s="339"/>
      <c r="AJ812" s="73">
        <f t="shared" si="113"/>
        <v>0</v>
      </c>
      <c r="AL812">
        <f t="shared" si="114"/>
        <v>0</v>
      </c>
      <c r="AN812" s="364" t="str">
        <f>IF($AC$504="","",IF(HLOOKUP($AC$504,Presentación!$AQ$3:$BV$574,Presentación!AP308)="","",HLOOKUP($AC$504,Presentación!$AQ$3:$BV$574,Presentación!AP308,0)))</f>
        <v/>
      </c>
      <c r="AO812" s="365" t="str">
        <f>IF($AC$504="","",IF(HLOOKUP($AC$504,Presentación!$BZ$3:$DE$574,Presentación!AP308,0)="","",HLOOKUP($AC$504,Presentación!$BZ$3:$DE$574,Presentación!AP308,0)))</f>
        <v/>
      </c>
    </row>
    <row r="813" spans="1:41" s="21" customFormat="1" ht="15" customHeight="1">
      <c r="A813" s="159"/>
      <c r="B813" s="179"/>
      <c r="C813" s="220" t="s">
        <v>1070</v>
      </c>
      <c r="D813" s="567" t="str">
        <f t="shared" si="110"/>
        <v/>
      </c>
      <c r="E813" s="568"/>
      <c r="F813" s="569"/>
      <c r="G813" s="551" t="str">
        <f t="shared" si="111"/>
        <v/>
      </c>
      <c r="H813" s="551"/>
      <c r="I813" s="551"/>
      <c r="J813" s="551"/>
      <c r="K813" s="551"/>
      <c r="L813" s="551"/>
      <c r="M813" s="392"/>
      <c r="N813" s="392"/>
      <c r="O813" s="392"/>
      <c r="P813" s="392"/>
      <c r="Q813" s="392"/>
      <c r="R813" s="392"/>
      <c r="S813" s="392"/>
      <c r="T813" s="392"/>
      <c r="U813" s="392"/>
      <c r="V813" s="392"/>
      <c r="W813" s="392"/>
      <c r="X813" s="392"/>
      <c r="Y813" s="392"/>
      <c r="Z813" s="392"/>
      <c r="AA813" s="392"/>
      <c r="AB813" s="392"/>
      <c r="AC813" s="392"/>
      <c r="AD813" s="392"/>
      <c r="AE813" s="1"/>
      <c r="AG813"/>
      <c r="AH813">
        <f t="shared" si="112"/>
        <v>0</v>
      </c>
      <c r="AI813" s="339"/>
      <c r="AJ813" s="73">
        <f t="shared" si="113"/>
        <v>0</v>
      </c>
      <c r="AL813">
        <f t="shared" si="114"/>
        <v>0</v>
      </c>
      <c r="AN813" s="364" t="str">
        <f>IF($AC$504="","",IF(HLOOKUP($AC$504,Presentación!$AQ$3:$BV$574,Presentación!AP309)="","",HLOOKUP($AC$504,Presentación!$AQ$3:$BV$574,Presentación!AP309,0)))</f>
        <v/>
      </c>
      <c r="AO813" s="365" t="str">
        <f>IF($AC$504="","",IF(HLOOKUP($AC$504,Presentación!$BZ$3:$DE$574,Presentación!AP309,0)="","",HLOOKUP($AC$504,Presentación!$BZ$3:$DE$574,Presentación!AP309,0)))</f>
        <v/>
      </c>
    </row>
    <row r="814" spans="1:41" s="21" customFormat="1" ht="15" customHeight="1">
      <c r="A814" s="159"/>
      <c r="B814" s="179"/>
      <c r="C814" s="220" t="s">
        <v>1071</v>
      </c>
      <c r="D814" s="567" t="str">
        <f t="shared" si="110"/>
        <v/>
      </c>
      <c r="E814" s="568"/>
      <c r="F814" s="569"/>
      <c r="G814" s="551" t="str">
        <f t="shared" si="111"/>
        <v/>
      </c>
      <c r="H814" s="551"/>
      <c r="I814" s="551"/>
      <c r="J814" s="551"/>
      <c r="K814" s="551"/>
      <c r="L814" s="551"/>
      <c r="M814" s="392"/>
      <c r="N814" s="392"/>
      <c r="O814" s="392"/>
      <c r="P814" s="392"/>
      <c r="Q814" s="392"/>
      <c r="R814" s="392"/>
      <c r="S814" s="392"/>
      <c r="T814" s="392"/>
      <c r="U814" s="392"/>
      <c r="V814" s="392"/>
      <c r="W814" s="392"/>
      <c r="X814" s="392"/>
      <c r="Y814" s="392"/>
      <c r="Z814" s="392"/>
      <c r="AA814" s="392"/>
      <c r="AB814" s="392"/>
      <c r="AC814" s="392"/>
      <c r="AD814" s="392"/>
      <c r="AE814" s="1"/>
      <c r="AG814"/>
      <c r="AH814">
        <f t="shared" si="112"/>
        <v>0</v>
      </c>
      <c r="AI814" s="339"/>
      <c r="AJ814" s="73">
        <f t="shared" si="113"/>
        <v>0</v>
      </c>
      <c r="AL814">
        <f t="shared" si="114"/>
        <v>0</v>
      </c>
      <c r="AN814" s="364" t="str">
        <f>IF($AC$504="","",IF(HLOOKUP($AC$504,Presentación!$AQ$3:$BV$574,Presentación!AP310)="","",HLOOKUP($AC$504,Presentación!$AQ$3:$BV$574,Presentación!AP310,0)))</f>
        <v/>
      </c>
      <c r="AO814" s="365" t="str">
        <f>IF($AC$504="","",IF(HLOOKUP($AC$504,Presentación!$BZ$3:$DE$574,Presentación!AP310,0)="","",HLOOKUP($AC$504,Presentación!$BZ$3:$DE$574,Presentación!AP310,0)))</f>
        <v/>
      </c>
    </row>
    <row r="815" spans="1:41" s="21" customFormat="1" ht="15" customHeight="1">
      <c r="A815" s="159"/>
      <c r="B815" s="179"/>
      <c r="C815" s="220" t="s">
        <v>1072</v>
      </c>
      <c r="D815" s="567" t="str">
        <f t="shared" si="110"/>
        <v/>
      </c>
      <c r="E815" s="568"/>
      <c r="F815" s="569"/>
      <c r="G815" s="551" t="str">
        <f t="shared" si="111"/>
        <v/>
      </c>
      <c r="H815" s="551"/>
      <c r="I815" s="551"/>
      <c r="J815" s="551"/>
      <c r="K815" s="551"/>
      <c r="L815" s="551"/>
      <c r="M815" s="392"/>
      <c r="N815" s="392"/>
      <c r="O815" s="392"/>
      <c r="P815" s="392"/>
      <c r="Q815" s="392"/>
      <c r="R815" s="392"/>
      <c r="S815" s="392"/>
      <c r="T815" s="392"/>
      <c r="U815" s="392"/>
      <c r="V815" s="392"/>
      <c r="W815" s="392"/>
      <c r="X815" s="392"/>
      <c r="Y815" s="392"/>
      <c r="Z815" s="392"/>
      <c r="AA815" s="392"/>
      <c r="AB815" s="392"/>
      <c r="AC815" s="392"/>
      <c r="AD815" s="392"/>
      <c r="AE815" s="1"/>
      <c r="AG815"/>
      <c r="AH815">
        <f t="shared" si="112"/>
        <v>0</v>
      </c>
      <c r="AI815" s="339"/>
      <c r="AJ815" s="73">
        <f t="shared" si="113"/>
        <v>0</v>
      </c>
      <c r="AL815">
        <f t="shared" si="114"/>
        <v>0</v>
      </c>
      <c r="AN815" s="364" t="str">
        <f>IF($AC$504="","",IF(HLOOKUP($AC$504,Presentación!$AQ$3:$BV$574,Presentación!AP311)="","",HLOOKUP($AC$504,Presentación!$AQ$3:$BV$574,Presentación!AP311,0)))</f>
        <v/>
      </c>
      <c r="AO815" s="365" t="str">
        <f>IF($AC$504="","",IF(HLOOKUP($AC$504,Presentación!$BZ$3:$DE$574,Presentación!AP311,0)="","",HLOOKUP($AC$504,Presentación!$BZ$3:$DE$574,Presentación!AP311,0)))</f>
        <v/>
      </c>
    </row>
    <row r="816" spans="1:41" s="21" customFormat="1" ht="15" customHeight="1">
      <c r="A816" s="159"/>
      <c r="B816" s="179"/>
      <c r="C816" s="220" t="s">
        <v>1073</v>
      </c>
      <c r="D816" s="567" t="str">
        <f t="shared" si="110"/>
        <v/>
      </c>
      <c r="E816" s="568"/>
      <c r="F816" s="569"/>
      <c r="G816" s="551" t="str">
        <f t="shared" si="111"/>
        <v/>
      </c>
      <c r="H816" s="551"/>
      <c r="I816" s="551"/>
      <c r="J816" s="551"/>
      <c r="K816" s="551"/>
      <c r="L816" s="551"/>
      <c r="M816" s="392"/>
      <c r="N816" s="392"/>
      <c r="O816" s="392"/>
      <c r="P816" s="392"/>
      <c r="Q816" s="392"/>
      <c r="R816" s="392"/>
      <c r="S816" s="392"/>
      <c r="T816" s="392"/>
      <c r="U816" s="392"/>
      <c r="V816" s="392"/>
      <c r="W816" s="392"/>
      <c r="X816" s="392"/>
      <c r="Y816" s="392"/>
      <c r="Z816" s="392"/>
      <c r="AA816" s="392"/>
      <c r="AB816" s="392"/>
      <c r="AC816" s="392"/>
      <c r="AD816" s="392"/>
      <c r="AE816" s="1"/>
      <c r="AG816"/>
      <c r="AH816">
        <f t="shared" si="112"/>
        <v>0</v>
      </c>
      <c r="AI816" s="339"/>
      <c r="AJ816" s="73">
        <f t="shared" si="113"/>
        <v>0</v>
      </c>
      <c r="AL816">
        <f t="shared" si="114"/>
        <v>0</v>
      </c>
      <c r="AN816" s="364" t="str">
        <f>IF($AC$504="","",IF(HLOOKUP($AC$504,Presentación!$AQ$3:$BV$574,Presentación!AP312)="","",HLOOKUP($AC$504,Presentación!$AQ$3:$BV$574,Presentación!AP312,0)))</f>
        <v/>
      </c>
      <c r="AO816" s="365" t="str">
        <f>IF($AC$504="","",IF(HLOOKUP($AC$504,Presentación!$BZ$3:$DE$574,Presentación!AP312,0)="","",HLOOKUP($AC$504,Presentación!$BZ$3:$DE$574,Presentación!AP312,0)))</f>
        <v/>
      </c>
    </row>
    <row r="817" spans="1:41" s="21" customFormat="1" ht="15" customHeight="1">
      <c r="A817" s="159"/>
      <c r="B817" s="179"/>
      <c r="C817" s="220" t="s">
        <v>1074</v>
      </c>
      <c r="D817" s="567" t="str">
        <f t="shared" si="110"/>
        <v/>
      </c>
      <c r="E817" s="568"/>
      <c r="F817" s="569"/>
      <c r="G817" s="551" t="str">
        <f t="shared" si="111"/>
        <v/>
      </c>
      <c r="H817" s="551"/>
      <c r="I817" s="551"/>
      <c r="J817" s="551"/>
      <c r="K817" s="551"/>
      <c r="L817" s="551"/>
      <c r="M817" s="392"/>
      <c r="N817" s="392"/>
      <c r="O817" s="392"/>
      <c r="P817" s="392"/>
      <c r="Q817" s="392"/>
      <c r="R817" s="392"/>
      <c r="S817" s="392"/>
      <c r="T817" s="392"/>
      <c r="U817" s="392"/>
      <c r="V817" s="392"/>
      <c r="W817" s="392"/>
      <c r="X817" s="392"/>
      <c r="Y817" s="392"/>
      <c r="Z817" s="392"/>
      <c r="AA817" s="392"/>
      <c r="AB817" s="392"/>
      <c r="AC817" s="392"/>
      <c r="AD817" s="392"/>
      <c r="AE817" s="1"/>
      <c r="AG817"/>
      <c r="AH817">
        <f t="shared" si="112"/>
        <v>0</v>
      </c>
      <c r="AI817" s="339"/>
      <c r="AJ817" s="73">
        <f t="shared" si="113"/>
        <v>0</v>
      </c>
      <c r="AL817">
        <f t="shared" si="114"/>
        <v>0</v>
      </c>
      <c r="AN817" s="364" t="str">
        <f>IF($AC$504="","",IF(HLOOKUP($AC$504,Presentación!$AQ$3:$BV$574,Presentación!AP313)="","",HLOOKUP($AC$504,Presentación!$AQ$3:$BV$574,Presentación!AP313,0)))</f>
        <v/>
      </c>
      <c r="AO817" s="365" t="str">
        <f>IF($AC$504="","",IF(HLOOKUP($AC$504,Presentación!$BZ$3:$DE$574,Presentación!AP313,0)="","",HLOOKUP($AC$504,Presentación!$BZ$3:$DE$574,Presentación!AP313,0)))</f>
        <v/>
      </c>
    </row>
    <row r="818" spans="1:41" s="21" customFormat="1" ht="15" customHeight="1">
      <c r="A818" s="159"/>
      <c r="B818" s="179"/>
      <c r="C818" s="220" t="s">
        <v>1075</v>
      </c>
      <c r="D818" s="567" t="str">
        <f t="shared" si="110"/>
        <v/>
      </c>
      <c r="E818" s="568"/>
      <c r="F818" s="569"/>
      <c r="G818" s="551" t="str">
        <f t="shared" si="111"/>
        <v/>
      </c>
      <c r="H818" s="551"/>
      <c r="I818" s="551"/>
      <c r="J818" s="551"/>
      <c r="K818" s="551"/>
      <c r="L818" s="551"/>
      <c r="M818" s="392"/>
      <c r="N818" s="392"/>
      <c r="O818" s="392"/>
      <c r="P818" s="392"/>
      <c r="Q818" s="392"/>
      <c r="R818" s="392"/>
      <c r="S818" s="392"/>
      <c r="T818" s="392"/>
      <c r="U818" s="392"/>
      <c r="V818" s="392"/>
      <c r="W818" s="392"/>
      <c r="X818" s="392"/>
      <c r="Y818" s="392"/>
      <c r="Z818" s="392"/>
      <c r="AA818" s="392"/>
      <c r="AB818" s="392"/>
      <c r="AC818" s="392"/>
      <c r="AD818" s="392"/>
      <c r="AE818" s="1"/>
      <c r="AG818"/>
      <c r="AH818">
        <f t="shared" si="112"/>
        <v>0</v>
      </c>
      <c r="AI818" s="339"/>
      <c r="AJ818" s="73">
        <f t="shared" si="113"/>
        <v>0</v>
      </c>
      <c r="AL818">
        <f t="shared" si="114"/>
        <v>0</v>
      </c>
      <c r="AN818" s="364" t="str">
        <f>IF($AC$504="","",IF(HLOOKUP($AC$504,Presentación!$AQ$3:$BV$574,Presentación!AP314)="","",HLOOKUP($AC$504,Presentación!$AQ$3:$BV$574,Presentación!AP314,0)))</f>
        <v/>
      </c>
      <c r="AO818" s="365" t="str">
        <f>IF($AC$504="","",IF(HLOOKUP($AC$504,Presentación!$BZ$3:$DE$574,Presentación!AP314,0)="","",HLOOKUP($AC$504,Presentación!$BZ$3:$DE$574,Presentación!AP314,0)))</f>
        <v/>
      </c>
    </row>
    <row r="819" spans="1:41" s="21" customFormat="1" ht="15" customHeight="1">
      <c r="A819" s="159"/>
      <c r="B819" s="179"/>
      <c r="C819" s="220" t="s">
        <v>1076</v>
      </c>
      <c r="D819" s="567" t="str">
        <f t="shared" si="110"/>
        <v/>
      </c>
      <c r="E819" s="568"/>
      <c r="F819" s="569"/>
      <c r="G819" s="551" t="str">
        <f t="shared" si="111"/>
        <v/>
      </c>
      <c r="H819" s="551"/>
      <c r="I819" s="551"/>
      <c r="J819" s="551"/>
      <c r="K819" s="551"/>
      <c r="L819" s="551"/>
      <c r="M819" s="392"/>
      <c r="N819" s="392"/>
      <c r="O819" s="392"/>
      <c r="P819" s="392"/>
      <c r="Q819" s="392"/>
      <c r="R819" s="392"/>
      <c r="S819" s="392"/>
      <c r="T819" s="392"/>
      <c r="U819" s="392"/>
      <c r="V819" s="392"/>
      <c r="W819" s="392"/>
      <c r="X819" s="392"/>
      <c r="Y819" s="392"/>
      <c r="Z819" s="392"/>
      <c r="AA819" s="392"/>
      <c r="AB819" s="392"/>
      <c r="AC819" s="392"/>
      <c r="AD819" s="392"/>
      <c r="AE819" s="1"/>
      <c r="AG819"/>
      <c r="AH819">
        <f t="shared" si="112"/>
        <v>0</v>
      </c>
      <c r="AI819" s="339"/>
      <c r="AJ819" s="73">
        <f t="shared" si="113"/>
        <v>0</v>
      </c>
      <c r="AL819">
        <f t="shared" si="114"/>
        <v>0</v>
      </c>
      <c r="AN819" s="364" t="str">
        <f>IF($AC$504="","",IF(HLOOKUP($AC$504,Presentación!$AQ$3:$BV$574,Presentación!AP315)="","",HLOOKUP($AC$504,Presentación!$AQ$3:$BV$574,Presentación!AP315,0)))</f>
        <v/>
      </c>
      <c r="AO819" s="365" t="str">
        <f>IF($AC$504="","",IF(HLOOKUP($AC$504,Presentación!$BZ$3:$DE$574,Presentación!AP315,0)="","",HLOOKUP($AC$504,Presentación!$BZ$3:$DE$574,Presentación!AP315,0)))</f>
        <v/>
      </c>
    </row>
    <row r="820" spans="1:41" s="21" customFormat="1" ht="15" customHeight="1">
      <c r="A820" s="159"/>
      <c r="B820" s="179"/>
      <c r="C820" s="220" t="s">
        <v>1077</v>
      </c>
      <c r="D820" s="567" t="str">
        <f t="shared" si="110"/>
        <v/>
      </c>
      <c r="E820" s="568"/>
      <c r="F820" s="569"/>
      <c r="G820" s="551" t="str">
        <f t="shared" si="111"/>
        <v/>
      </c>
      <c r="H820" s="551"/>
      <c r="I820" s="551"/>
      <c r="J820" s="551"/>
      <c r="K820" s="551"/>
      <c r="L820" s="551"/>
      <c r="M820" s="392"/>
      <c r="N820" s="392"/>
      <c r="O820" s="392"/>
      <c r="P820" s="392"/>
      <c r="Q820" s="392"/>
      <c r="R820" s="392"/>
      <c r="S820" s="392"/>
      <c r="T820" s="392"/>
      <c r="U820" s="392"/>
      <c r="V820" s="392"/>
      <c r="W820" s="392"/>
      <c r="X820" s="392"/>
      <c r="Y820" s="392"/>
      <c r="Z820" s="392"/>
      <c r="AA820" s="392"/>
      <c r="AB820" s="392"/>
      <c r="AC820" s="392"/>
      <c r="AD820" s="392"/>
      <c r="AE820" s="1"/>
      <c r="AG820"/>
      <c r="AH820">
        <f t="shared" si="112"/>
        <v>0</v>
      </c>
      <c r="AI820" s="339"/>
      <c r="AJ820" s="73">
        <f t="shared" si="113"/>
        <v>0</v>
      </c>
      <c r="AL820">
        <f t="shared" si="114"/>
        <v>0</v>
      </c>
      <c r="AN820" s="364" t="str">
        <f>IF($AC$504="","",IF(HLOOKUP($AC$504,Presentación!$AQ$3:$BV$574,Presentación!AP316)="","",HLOOKUP($AC$504,Presentación!$AQ$3:$BV$574,Presentación!AP316,0)))</f>
        <v/>
      </c>
      <c r="AO820" s="365" t="str">
        <f>IF($AC$504="","",IF(HLOOKUP($AC$504,Presentación!$BZ$3:$DE$574,Presentación!AP316,0)="","",HLOOKUP($AC$504,Presentación!$BZ$3:$DE$574,Presentación!AP316,0)))</f>
        <v/>
      </c>
    </row>
    <row r="821" spans="1:41" s="21" customFormat="1" ht="15" customHeight="1">
      <c r="A821" s="159"/>
      <c r="B821" s="179"/>
      <c r="C821" s="220" t="s">
        <v>1078</v>
      </c>
      <c r="D821" s="567" t="str">
        <f t="shared" si="110"/>
        <v/>
      </c>
      <c r="E821" s="568"/>
      <c r="F821" s="569"/>
      <c r="G821" s="551" t="str">
        <f t="shared" si="111"/>
        <v/>
      </c>
      <c r="H821" s="551"/>
      <c r="I821" s="551"/>
      <c r="J821" s="551"/>
      <c r="K821" s="551"/>
      <c r="L821" s="551"/>
      <c r="M821" s="392"/>
      <c r="N821" s="392"/>
      <c r="O821" s="392"/>
      <c r="P821" s="392"/>
      <c r="Q821" s="392"/>
      <c r="R821" s="392"/>
      <c r="S821" s="392"/>
      <c r="T821" s="392"/>
      <c r="U821" s="392"/>
      <c r="V821" s="392"/>
      <c r="W821" s="392"/>
      <c r="X821" s="392"/>
      <c r="Y821" s="392"/>
      <c r="Z821" s="392"/>
      <c r="AA821" s="392"/>
      <c r="AB821" s="392"/>
      <c r="AC821" s="392"/>
      <c r="AD821" s="392"/>
      <c r="AE821" s="1"/>
      <c r="AG821"/>
      <c r="AH821">
        <f t="shared" si="112"/>
        <v>0</v>
      </c>
      <c r="AI821" s="339"/>
      <c r="AJ821" s="73">
        <f t="shared" si="113"/>
        <v>0</v>
      </c>
      <c r="AL821">
        <f t="shared" si="114"/>
        <v>0</v>
      </c>
      <c r="AN821" s="364" t="str">
        <f>IF($AC$504="","",IF(HLOOKUP($AC$504,Presentación!$AQ$3:$BV$574,Presentación!AP317)="","",HLOOKUP($AC$504,Presentación!$AQ$3:$BV$574,Presentación!AP317,0)))</f>
        <v/>
      </c>
      <c r="AO821" s="365" t="str">
        <f>IF($AC$504="","",IF(HLOOKUP($AC$504,Presentación!$BZ$3:$DE$574,Presentación!AP317,0)="","",HLOOKUP($AC$504,Presentación!$BZ$3:$DE$574,Presentación!AP317,0)))</f>
        <v/>
      </c>
    </row>
    <row r="822" spans="1:41" s="21" customFormat="1" ht="15" customHeight="1">
      <c r="A822" s="159"/>
      <c r="B822" s="179"/>
      <c r="C822" s="220" t="s">
        <v>1079</v>
      </c>
      <c r="D822" s="567" t="str">
        <f t="shared" si="110"/>
        <v/>
      </c>
      <c r="E822" s="568"/>
      <c r="F822" s="569"/>
      <c r="G822" s="551" t="str">
        <f t="shared" si="111"/>
        <v/>
      </c>
      <c r="H822" s="551"/>
      <c r="I822" s="551"/>
      <c r="J822" s="551"/>
      <c r="K822" s="551"/>
      <c r="L822" s="551"/>
      <c r="M822" s="392"/>
      <c r="N822" s="392"/>
      <c r="O822" s="392"/>
      <c r="P822" s="392"/>
      <c r="Q822" s="392"/>
      <c r="R822" s="392"/>
      <c r="S822" s="392"/>
      <c r="T822" s="392"/>
      <c r="U822" s="392"/>
      <c r="V822" s="392"/>
      <c r="W822" s="392"/>
      <c r="X822" s="392"/>
      <c r="Y822" s="392"/>
      <c r="Z822" s="392"/>
      <c r="AA822" s="392"/>
      <c r="AB822" s="392"/>
      <c r="AC822" s="392"/>
      <c r="AD822" s="392"/>
      <c r="AE822" s="1"/>
      <c r="AG822"/>
      <c r="AH822">
        <f t="shared" si="112"/>
        <v>0</v>
      </c>
      <c r="AI822" s="339"/>
      <c r="AJ822" s="73">
        <f t="shared" si="113"/>
        <v>0</v>
      </c>
      <c r="AL822">
        <f t="shared" si="114"/>
        <v>0</v>
      </c>
      <c r="AN822" s="364" t="str">
        <f>IF($AC$504="","",IF(HLOOKUP($AC$504,Presentación!$AQ$3:$BV$574,Presentación!AP318)="","",HLOOKUP($AC$504,Presentación!$AQ$3:$BV$574,Presentación!AP318,0)))</f>
        <v/>
      </c>
      <c r="AO822" s="365" t="str">
        <f>IF($AC$504="","",IF(HLOOKUP($AC$504,Presentación!$BZ$3:$DE$574,Presentación!AP318,0)="","",HLOOKUP($AC$504,Presentación!$BZ$3:$DE$574,Presentación!AP318,0)))</f>
        <v/>
      </c>
    </row>
    <row r="823" spans="1:41" s="21" customFormat="1" ht="15" customHeight="1">
      <c r="A823" s="159"/>
      <c r="B823" s="179"/>
      <c r="C823" s="220" t="s">
        <v>1080</v>
      </c>
      <c r="D823" s="567" t="str">
        <f t="shared" si="110"/>
        <v/>
      </c>
      <c r="E823" s="568"/>
      <c r="F823" s="569"/>
      <c r="G823" s="551" t="str">
        <f t="shared" si="111"/>
        <v/>
      </c>
      <c r="H823" s="551"/>
      <c r="I823" s="551"/>
      <c r="J823" s="551"/>
      <c r="K823" s="551"/>
      <c r="L823" s="551"/>
      <c r="M823" s="392"/>
      <c r="N823" s="392"/>
      <c r="O823" s="392"/>
      <c r="P823" s="392"/>
      <c r="Q823" s="392"/>
      <c r="R823" s="392"/>
      <c r="S823" s="392"/>
      <c r="T823" s="392"/>
      <c r="U823" s="392"/>
      <c r="V823" s="392"/>
      <c r="W823" s="392"/>
      <c r="X823" s="392"/>
      <c r="Y823" s="392"/>
      <c r="Z823" s="392"/>
      <c r="AA823" s="392"/>
      <c r="AB823" s="392"/>
      <c r="AC823" s="392"/>
      <c r="AD823" s="392"/>
      <c r="AE823" s="1"/>
      <c r="AG823"/>
      <c r="AH823">
        <f t="shared" si="112"/>
        <v>0</v>
      </c>
      <c r="AI823" s="339"/>
      <c r="AJ823" s="73">
        <f t="shared" si="113"/>
        <v>0</v>
      </c>
      <c r="AL823">
        <f t="shared" si="114"/>
        <v>0</v>
      </c>
      <c r="AN823" s="364" t="str">
        <f>IF($AC$504="","",IF(HLOOKUP($AC$504,Presentación!$AQ$3:$BV$574,Presentación!AP319)="","",HLOOKUP($AC$504,Presentación!$AQ$3:$BV$574,Presentación!AP319,0)))</f>
        <v/>
      </c>
      <c r="AO823" s="365" t="str">
        <f>IF($AC$504="","",IF(HLOOKUP($AC$504,Presentación!$BZ$3:$DE$574,Presentación!AP319,0)="","",HLOOKUP($AC$504,Presentación!$BZ$3:$DE$574,Presentación!AP319,0)))</f>
        <v/>
      </c>
    </row>
    <row r="824" spans="1:41" s="21" customFormat="1" ht="15" customHeight="1">
      <c r="A824" s="159"/>
      <c r="B824" s="179"/>
      <c r="C824" s="220" t="s">
        <v>1081</v>
      </c>
      <c r="D824" s="567" t="str">
        <f t="shared" si="110"/>
        <v/>
      </c>
      <c r="E824" s="568"/>
      <c r="F824" s="569"/>
      <c r="G824" s="551" t="str">
        <f t="shared" si="111"/>
        <v/>
      </c>
      <c r="H824" s="551"/>
      <c r="I824" s="551"/>
      <c r="J824" s="551"/>
      <c r="K824" s="551"/>
      <c r="L824" s="551"/>
      <c r="M824" s="392"/>
      <c r="N824" s="392"/>
      <c r="O824" s="392"/>
      <c r="P824" s="392"/>
      <c r="Q824" s="392"/>
      <c r="R824" s="392"/>
      <c r="S824" s="392"/>
      <c r="T824" s="392"/>
      <c r="U824" s="392"/>
      <c r="V824" s="392"/>
      <c r="W824" s="392"/>
      <c r="X824" s="392"/>
      <c r="Y824" s="392"/>
      <c r="Z824" s="392"/>
      <c r="AA824" s="392"/>
      <c r="AB824" s="392"/>
      <c r="AC824" s="392"/>
      <c r="AD824" s="392"/>
      <c r="AE824" s="1"/>
      <c r="AG824"/>
      <c r="AH824">
        <f t="shared" si="112"/>
        <v>0</v>
      </c>
      <c r="AI824" s="339"/>
      <c r="AJ824" s="73">
        <f t="shared" si="113"/>
        <v>0</v>
      </c>
      <c r="AL824">
        <f t="shared" si="114"/>
        <v>0</v>
      </c>
      <c r="AN824" s="364" t="str">
        <f>IF($AC$504="","",IF(HLOOKUP($AC$504,Presentación!$AQ$3:$BV$574,Presentación!AP320)="","",HLOOKUP($AC$504,Presentación!$AQ$3:$BV$574,Presentación!AP320,0)))</f>
        <v/>
      </c>
      <c r="AO824" s="365" t="str">
        <f>IF($AC$504="","",IF(HLOOKUP($AC$504,Presentación!$BZ$3:$DE$574,Presentación!AP320,0)="","",HLOOKUP($AC$504,Presentación!$BZ$3:$DE$574,Presentación!AP320,0)))</f>
        <v/>
      </c>
    </row>
    <row r="825" spans="1:41" s="21" customFormat="1" ht="15" customHeight="1">
      <c r="A825" s="159"/>
      <c r="B825" s="179"/>
      <c r="C825" s="220" t="s">
        <v>1082</v>
      </c>
      <c r="D825" s="567" t="str">
        <f t="shared" si="110"/>
        <v/>
      </c>
      <c r="E825" s="568"/>
      <c r="F825" s="569"/>
      <c r="G825" s="551" t="str">
        <f t="shared" si="111"/>
        <v/>
      </c>
      <c r="H825" s="551"/>
      <c r="I825" s="551"/>
      <c r="J825" s="551"/>
      <c r="K825" s="551"/>
      <c r="L825" s="551"/>
      <c r="M825" s="392"/>
      <c r="N825" s="392"/>
      <c r="O825" s="392"/>
      <c r="P825" s="392"/>
      <c r="Q825" s="392"/>
      <c r="R825" s="392"/>
      <c r="S825" s="392"/>
      <c r="T825" s="392"/>
      <c r="U825" s="392"/>
      <c r="V825" s="392"/>
      <c r="W825" s="392"/>
      <c r="X825" s="392"/>
      <c r="Y825" s="392"/>
      <c r="Z825" s="392"/>
      <c r="AA825" s="392"/>
      <c r="AB825" s="392"/>
      <c r="AC825" s="392"/>
      <c r="AD825" s="392"/>
      <c r="AE825" s="1"/>
      <c r="AG825"/>
      <c r="AH825">
        <f t="shared" si="112"/>
        <v>0</v>
      </c>
      <c r="AI825" s="339"/>
      <c r="AJ825" s="73">
        <f t="shared" si="113"/>
        <v>0</v>
      </c>
      <c r="AL825">
        <f t="shared" si="114"/>
        <v>0</v>
      </c>
      <c r="AN825" s="364" t="str">
        <f>IF($AC$504="","",IF(HLOOKUP($AC$504,Presentación!$AQ$3:$BV$574,Presentación!AP321)="","",HLOOKUP($AC$504,Presentación!$AQ$3:$BV$574,Presentación!AP321,0)))</f>
        <v/>
      </c>
      <c r="AO825" s="365" t="str">
        <f>IF($AC$504="","",IF(HLOOKUP($AC$504,Presentación!$BZ$3:$DE$574,Presentación!AP321,0)="","",HLOOKUP($AC$504,Presentación!$BZ$3:$DE$574,Presentación!AP321,0)))</f>
        <v/>
      </c>
    </row>
    <row r="826" spans="1:41" s="21" customFormat="1" ht="15" customHeight="1">
      <c r="A826" s="159"/>
      <c r="B826" s="179"/>
      <c r="C826" s="220" t="s">
        <v>1083</v>
      </c>
      <c r="D826" s="567" t="str">
        <f t="shared" si="110"/>
        <v/>
      </c>
      <c r="E826" s="568"/>
      <c r="F826" s="569"/>
      <c r="G826" s="551" t="str">
        <f t="shared" si="111"/>
        <v/>
      </c>
      <c r="H826" s="551"/>
      <c r="I826" s="551"/>
      <c r="J826" s="551"/>
      <c r="K826" s="551"/>
      <c r="L826" s="551"/>
      <c r="M826" s="392"/>
      <c r="N826" s="392"/>
      <c r="O826" s="392"/>
      <c r="P826" s="392"/>
      <c r="Q826" s="392"/>
      <c r="R826" s="392"/>
      <c r="S826" s="392"/>
      <c r="T826" s="392"/>
      <c r="U826" s="392"/>
      <c r="V826" s="392"/>
      <c r="W826" s="392"/>
      <c r="X826" s="392"/>
      <c r="Y826" s="392"/>
      <c r="Z826" s="392"/>
      <c r="AA826" s="392"/>
      <c r="AB826" s="392"/>
      <c r="AC826" s="392"/>
      <c r="AD826" s="392"/>
      <c r="AE826" s="1"/>
      <c r="AG826"/>
      <c r="AH826">
        <f t="shared" si="112"/>
        <v>0</v>
      </c>
      <c r="AI826" s="339"/>
      <c r="AJ826" s="73">
        <f t="shared" si="113"/>
        <v>0</v>
      </c>
      <c r="AL826">
        <f t="shared" si="114"/>
        <v>0</v>
      </c>
      <c r="AN826" s="364" t="str">
        <f>IF($AC$504="","",IF(HLOOKUP($AC$504,Presentación!$AQ$3:$BV$574,Presentación!AP322)="","",HLOOKUP($AC$504,Presentación!$AQ$3:$BV$574,Presentación!AP322,0)))</f>
        <v/>
      </c>
      <c r="AO826" s="365" t="str">
        <f>IF($AC$504="","",IF(HLOOKUP($AC$504,Presentación!$BZ$3:$DE$574,Presentación!AP322,0)="","",HLOOKUP($AC$504,Presentación!$BZ$3:$DE$574,Presentación!AP322,0)))</f>
        <v/>
      </c>
    </row>
    <row r="827" spans="1:41" s="21" customFormat="1" ht="15" customHeight="1">
      <c r="A827" s="159"/>
      <c r="B827" s="179"/>
      <c r="C827" s="220" t="s">
        <v>1084</v>
      </c>
      <c r="D827" s="567" t="str">
        <f t="shared" si="110"/>
        <v/>
      </c>
      <c r="E827" s="568"/>
      <c r="F827" s="569"/>
      <c r="G827" s="551" t="str">
        <f t="shared" si="111"/>
        <v/>
      </c>
      <c r="H827" s="551"/>
      <c r="I827" s="551"/>
      <c r="J827" s="551"/>
      <c r="K827" s="551"/>
      <c r="L827" s="551"/>
      <c r="M827" s="392"/>
      <c r="N827" s="392"/>
      <c r="O827" s="392"/>
      <c r="P827" s="392"/>
      <c r="Q827" s="392"/>
      <c r="R827" s="392"/>
      <c r="S827" s="392"/>
      <c r="T827" s="392"/>
      <c r="U827" s="392"/>
      <c r="V827" s="392"/>
      <c r="W827" s="392"/>
      <c r="X827" s="392"/>
      <c r="Y827" s="392"/>
      <c r="Z827" s="392"/>
      <c r="AA827" s="392"/>
      <c r="AB827" s="392"/>
      <c r="AC827" s="392"/>
      <c r="AD827" s="392"/>
      <c r="AE827" s="1"/>
      <c r="AG827"/>
      <c r="AH827">
        <f t="shared" si="112"/>
        <v>0</v>
      </c>
      <c r="AI827" s="339"/>
      <c r="AJ827" s="73">
        <f t="shared" si="113"/>
        <v>0</v>
      </c>
      <c r="AL827">
        <f t="shared" si="114"/>
        <v>0</v>
      </c>
      <c r="AN827" s="364" t="str">
        <f>IF($AC$504="","",IF(HLOOKUP($AC$504,Presentación!$AQ$3:$BV$574,Presentación!AP323)="","",HLOOKUP($AC$504,Presentación!$AQ$3:$BV$574,Presentación!AP323,0)))</f>
        <v/>
      </c>
      <c r="AO827" s="365" t="str">
        <f>IF($AC$504="","",IF(HLOOKUP($AC$504,Presentación!$BZ$3:$DE$574,Presentación!AP323,0)="","",HLOOKUP($AC$504,Presentación!$BZ$3:$DE$574,Presentación!AP323,0)))</f>
        <v/>
      </c>
    </row>
    <row r="828" spans="1:41" s="21" customFormat="1" ht="15" customHeight="1">
      <c r="A828" s="159"/>
      <c r="B828" s="179"/>
      <c r="C828" s="220" t="s">
        <v>1085</v>
      </c>
      <c r="D828" s="567" t="str">
        <f t="shared" si="110"/>
        <v/>
      </c>
      <c r="E828" s="568"/>
      <c r="F828" s="569"/>
      <c r="G828" s="551" t="str">
        <f t="shared" si="111"/>
        <v/>
      </c>
      <c r="H828" s="551"/>
      <c r="I828" s="551"/>
      <c r="J828" s="551"/>
      <c r="K828" s="551"/>
      <c r="L828" s="551"/>
      <c r="M828" s="392"/>
      <c r="N828" s="392"/>
      <c r="O828" s="392"/>
      <c r="P828" s="392"/>
      <c r="Q828" s="392"/>
      <c r="R828" s="392"/>
      <c r="S828" s="392"/>
      <c r="T828" s="392"/>
      <c r="U828" s="392"/>
      <c r="V828" s="392"/>
      <c r="W828" s="392"/>
      <c r="X828" s="392"/>
      <c r="Y828" s="392"/>
      <c r="Z828" s="392"/>
      <c r="AA828" s="392"/>
      <c r="AB828" s="392"/>
      <c r="AC828" s="392"/>
      <c r="AD828" s="392"/>
      <c r="AE828" s="1"/>
      <c r="AG828"/>
      <c r="AH828">
        <f t="shared" si="112"/>
        <v>0</v>
      </c>
      <c r="AI828" s="339"/>
      <c r="AJ828" s="73">
        <f t="shared" si="113"/>
        <v>0</v>
      </c>
      <c r="AL828">
        <f t="shared" si="114"/>
        <v>0</v>
      </c>
      <c r="AN828" s="364" t="str">
        <f>IF($AC$504="","",IF(HLOOKUP($AC$504,Presentación!$AQ$3:$BV$574,Presentación!AP324)="","",HLOOKUP($AC$504,Presentación!$AQ$3:$BV$574,Presentación!AP324,0)))</f>
        <v/>
      </c>
      <c r="AO828" s="365" t="str">
        <f>IF($AC$504="","",IF(HLOOKUP($AC$504,Presentación!$BZ$3:$DE$574,Presentación!AP324,0)="","",HLOOKUP($AC$504,Presentación!$BZ$3:$DE$574,Presentación!AP324,0)))</f>
        <v/>
      </c>
    </row>
    <row r="829" spans="1:41" s="21" customFormat="1" ht="15" customHeight="1">
      <c r="A829" s="159"/>
      <c r="B829" s="179"/>
      <c r="C829" s="220" t="s">
        <v>1086</v>
      </c>
      <c r="D829" s="567" t="str">
        <f t="shared" ref="D829:D892" si="115">IF(AO829="No identificado","",IF(AN829="","",AN829))</f>
        <v/>
      </c>
      <c r="E829" s="568"/>
      <c r="F829" s="569"/>
      <c r="G829" s="551" t="str">
        <f t="shared" ref="G829:G892" si="116">IF(AO829="No identificado","",IF(AO829="","",AO829))</f>
        <v/>
      </c>
      <c r="H829" s="551"/>
      <c r="I829" s="551"/>
      <c r="J829" s="551"/>
      <c r="K829" s="551"/>
      <c r="L829" s="551"/>
      <c r="M829" s="392"/>
      <c r="N829" s="392"/>
      <c r="O829" s="392"/>
      <c r="P829" s="392"/>
      <c r="Q829" s="392"/>
      <c r="R829" s="392"/>
      <c r="S829" s="392"/>
      <c r="T829" s="392"/>
      <c r="U829" s="392"/>
      <c r="V829" s="392"/>
      <c r="W829" s="392"/>
      <c r="X829" s="392"/>
      <c r="Y829" s="392"/>
      <c r="Z829" s="392"/>
      <c r="AA829" s="392"/>
      <c r="AB829" s="392"/>
      <c r="AC829" s="392"/>
      <c r="AD829" s="392"/>
      <c r="AE829" s="1"/>
      <c r="AG829"/>
      <c r="AH829">
        <f t="shared" ref="AH829:AH892" si="117">IF(D829="",IF(COUNTA(M829:AD829)=0,0,1),0)</f>
        <v>0</v>
      </c>
      <c r="AI829" s="339"/>
      <c r="AJ829" s="73">
        <f t="shared" ref="AJ829:AJ892" si="118">IF(AND(D829&lt;&gt;"",$AI$511&gt;0),1,0)</f>
        <v>0</v>
      </c>
      <c r="AL829">
        <f t="shared" ref="AL829:AL892" si="119">IF(OR(D829="",$AK$511=3),0,IF(COUNTA(M829:AD829)&gt;0,0,1))</f>
        <v>0</v>
      </c>
      <c r="AN829" s="364" t="str">
        <f>IF($AC$504="","",IF(HLOOKUP($AC$504,Presentación!$AQ$3:$BV$574,Presentación!AP325)="","",HLOOKUP($AC$504,Presentación!$AQ$3:$BV$574,Presentación!AP325,0)))</f>
        <v/>
      </c>
      <c r="AO829" s="365" t="str">
        <f>IF($AC$504="","",IF(HLOOKUP($AC$504,Presentación!$BZ$3:$DE$574,Presentación!AP325,0)="","",HLOOKUP($AC$504,Presentación!$BZ$3:$DE$574,Presentación!AP325,0)))</f>
        <v/>
      </c>
    </row>
    <row r="830" spans="1:41" s="21" customFormat="1" ht="15" customHeight="1">
      <c r="A830" s="159"/>
      <c r="B830" s="179"/>
      <c r="C830" s="220" t="s">
        <v>1087</v>
      </c>
      <c r="D830" s="567" t="str">
        <f t="shared" si="115"/>
        <v/>
      </c>
      <c r="E830" s="568"/>
      <c r="F830" s="569"/>
      <c r="G830" s="551" t="str">
        <f t="shared" si="116"/>
        <v/>
      </c>
      <c r="H830" s="551"/>
      <c r="I830" s="551"/>
      <c r="J830" s="551"/>
      <c r="K830" s="551"/>
      <c r="L830" s="551"/>
      <c r="M830" s="392"/>
      <c r="N830" s="392"/>
      <c r="O830" s="392"/>
      <c r="P830" s="392"/>
      <c r="Q830" s="392"/>
      <c r="R830" s="392"/>
      <c r="S830" s="392"/>
      <c r="T830" s="392"/>
      <c r="U830" s="392"/>
      <c r="V830" s="392"/>
      <c r="W830" s="392"/>
      <c r="X830" s="392"/>
      <c r="Y830" s="392"/>
      <c r="Z830" s="392"/>
      <c r="AA830" s="392"/>
      <c r="AB830" s="392"/>
      <c r="AC830" s="392"/>
      <c r="AD830" s="392"/>
      <c r="AE830" s="1"/>
      <c r="AG830"/>
      <c r="AH830">
        <f t="shared" si="117"/>
        <v>0</v>
      </c>
      <c r="AI830" s="339"/>
      <c r="AJ830" s="73">
        <f t="shared" si="118"/>
        <v>0</v>
      </c>
      <c r="AL830">
        <f t="shared" si="119"/>
        <v>0</v>
      </c>
      <c r="AN830" s="364" t="str">
        <f>IF($AC$504="","",IF(HLOOKUP($AC$504,Presentación!$AQ$3:$BV$574,Presentación!AP326)="","",HLOOKUP($AC$504,Presentación!$AQ$3:$BV$574,Presentación!AP326,0)))</f>
        <v/>
      </c>
      <c r="AO830" s="365" t="str">
        <f>IF($AC$504="","",IF(HLOOKUP($AC$504,Presentación!$BZ$3:$DE$574,Presentación!AP326,0)="","",HLOOKUP($AC$504,Presentación!$BZ$3:$DE$574,Presentación!AP326,0)))</f>
        <v/>
      </c>
    </row>
    <row r="831" spans="1:41" s="21" customFormat="1" ht="15" customHeight="1">
      <c r="A831" s="159"/>
      <c r="B831" s="179"/>
      <c r="C831" s="220" t="s">
        <v>1088</v>
      </c>
      <c r="D831" s="567" t="str">
        <f t="shared" si="115"/>
        <v/>
      </c>
      <c r="E831" s="568"/>
      <c r="F831" s="569"/>
      <c r="G831" s="551" t="str">
        <f t="shared" si="116"/>
        <v/>
      </c>
      <c r="H831" s="551"/>
      <c r="I831" s="551"/>
      <c r="J831" s="551"/>
      <c r="K831" s="551"/>
      <c r="L831" s="551"/>
      <c r="M831" s="392"/>
      <c r="N831" s="392"/>
      <c r="O831" s="392"/>
      <c r="P831" s="392"/>
      <c r="Q831" s="392"/>
      <c r="R831" s="392"/>
      <c r="S831" s="392"/>
      <c r="T831" s="392"/>
      <c r="U831" s="392"/>
      <c r="V831" s="392"/>
      <c r="W831" s="392"/>
      <c r="X831" s="392"/>
      <c r="Y831" s="392"/>
      <c r="Z831" s="392"/>
      <c r="AA831" s="392"/>
      <c r="AB831" s="392"/>
      <c r="AC831" s="392"/>
      <c r="AD831" s="392"/>
      <c r="AE831" s="1"/>
      <c r="AG831"/>
      <c r="AH831">
        <f t="shared" si="117"/>
        <v>0</v>
      </c>
      <c r="AI831" s="339"/>
      <c r="AJ831" s="73">
        <f t="shared" si="118"/>
        <v>0</v>
      </c>
      <c r="AL831">
        <f t="shared" si="119"/>
        <v>0</v>
      </c>
      <c r="AN831" s="364" t="str">
        <f>IF($AC$504="","",IF(HLOOKUP($AC$504,Presentación!$AQ$3:$BV$574,Presentación!AP327)="","",HLOOKUP($AC$504,Presentación!$AQ$3:$BV$574,Presentación!AP327,0)))</f>
        <v/>
      </c>
      <c r="AO831" s="365" t="str">
        <f>IF($AC$504="","",IF(HLOOKUP($AC$504,Presentación!$BZ$3:$DE$574,Presentación!AP327,0)="","",HLOOKUP($AC$504,Presentación!$BZ$3:$DE$574,Presentación!AP327,0)))</f>
        <v/>
      </c>
    </row>
    <row r="832" spans="1:41" s="21" customFormat="1" ht="15" customHeight="1">
      <c r="A832" s="159"/>
      <c r="B832" s="179"/>
      <c r="C832" s="220" t="s">
        <v>1089</v>
      </c>
      <c r="D832" s="567" t="str">
        <f t="shared" si="115"/>
        <v/>
      </c>
      <c r="E832" s="568"/>
      <c r="F832" s="569"/>
      <c r="G832" s="551" t="str">
        <f t="shared" si="116"/>
        <v/>
      </c>
      <c r="H832" s="551"/>
      <c r="I832" s="551"/>
      <c r="J832" s="551"/>
      <c r="K832" s="551"/>
      <c r="L832" s="551"/>
      <c r="M832" s="392"/>
      <c r="N832" s="392"/>
      <c r="O832" s="392"/>
      <c r="P832" s="392"/>
      <c r="Q832" s="392"/>
      <c r="R832" s="392"/>
      <c r="S832" s="392"/>
      <c r="T832" s="392"/>
      <c r="U832" s="392"/>
      <c r="V832" s="392"/>
      <c r="W832" s="392"/>
      <c r="X832" s="392"/>
      <c r="Y832" s="392"/>
      <c r="Z832" s="392"/>
      <c r="AA832" s="392"/>
      <c r="AB832" s="392"/>
      <c r="AC832" s="392"/>
      <c r="AD832" s="392"/>
      <c r="AE832" s="1"/>
      <c r="AG832"/>
      <c r="AH832">
        <f t="shared" si="117"/>
        <v>0</v>
      </c>
      <c r="AI832" s="339"/>
      <c r="AJ832" s="73">
        <f t="shared" si="118"/>
        <v>0</v>
      </c>
      <c r="AL832">
        <f t="shared" si="119"/>
        <v>0</v>
      </c>
      <c r="AN832" s="364" t="str">
        <f>IF($AC$504="","",IF(HLOOKUP($AC$504,Presentación!$AQ$3:$BV$574,Presentación!AP328)="","",HLOOKUP($AC$504,Presentación!$AQ$3:$BV$574,Presentación!AP328,0)))</f>
        <v/>
      </c>
      <c r="AO832" s="365" t="str">
        <f>IF($AC$504="","",IF(HLOOKUP($AC$504,Presentación!$BZ$3:$DE$574,Presentación!AP328,0)="","",HLOOKUP($AC$504,Presentación!$BZ$3:$DE$574,Presentación!AP328,0)))</f>
        <v/>
      </c>
    </row>
    <row r="833" spans="1:41" s="21" customFormat="1" ht="15" customHeight="1">
      <c r="A833" s="159"/>
      <c r="B833" s="179"/>
      <c r="C833" s="220" t="s">
        <v>1090</v>
      </c>
      <c r="D833" s="567" t="str">
        <f t="shared" si="115"/>
        <v/>
      </c>
      <c r="E833" s="568"/>
      <c r="F833" s="569"/>
      <c r="G833" s="551" t="str">
        <f t="shared" si="116"/>
        <v/>
      </c>
      <c r="H833" s="551"/>
      <c r="I833" s="551"/>
      <c r="J833" s="551"/>
      <c r="K833" s="551"/>
      <c r="L833" s="551"/>
      <c r="M833" s="392"/>
      <c r="N833" s="392"/>
      <c r="O833" s="392"/>
      <c r="P833" s="392"/>
      <c r="Q833" s="392"/>
      <c r="R833" s="392"/>
      <c r="S833" s="392"/>
      <c r="T833" s="392"/>
      <c r="U833" s="392"/>
      <c r="V833" s="392"/>
      <c r="W833" s="392"/>
      <c r="X833" s="392"/>
      <c r="Y833" s="392"/>
      <c r="Z833" s="392"/>
      <c r="AA833" s="392"/>
      <c r="AB833" s="392"/>
      <c r="AC833" s="392"/>
      <c r="AD833" s="392"/>
      <c r="AE833" s="1"/>
      <c r="AG833"/>
      <c r="AH833">
        <f t="shared" si="117"/>
        <v>0</v>
      </c>
      <c r="AI833" s="339"/>
      <c r="AJ833" s="73">
        <f t="shared" si="118"/>
        <v>0</v>
      </c>
      <c r="AL833">
        <f t="shared" si="119"/>
        <v>0</v>
      </c>
      <c r="AN833" s="364" t="str">
        <f>IF($AC$504="","",IF(HLOOKUP($AC$504,Presentación!$AQ$3:$BV$574,Presentación!AP329)="","",HLOOKUP($AC$504,Presentación!$AQ$3:$BV$574,Presentación!AP329,0)))</f>
        <v/>
      </c>
      <c r="AO833" s="365" t="str">
        <f>IF($AC$504="","",IF(HLOOKUP($AC$504,Presentación!$BZ$3:$DE$574,Presentación!AP329,0)="","",HLOOKUP($AC$504,Presentación!$BZ$3:$DE$574,Presentación!AP329,0)))</f>
        <v/>
      </c>
    </row>
    <row r="834" spans="1:41" s="21" customFormat="1" ht="15" customHeight="1">
      <c r="A834" s="159"/>
      <c r="B834" s="179"/>
      <c r="C834" s="220" t="s">
        <v>1091</v>
      </c>
      <c r="D834" s="567" t="str">
        <f t="shared" si="115"/>
        <v/>
      </c>
      <c r="E834" s="568"/>
      <c r="F834" s="569"/>
      <c r="G834" s="551" t="str">
        <f t="shared" si="116"/>
        <v/>
      </c>
      <c r="H834" s="551"/>
      <c r="I834" s="551"/>
      <c r="J834" s="551"/>
      <c r="K834" s="551"/>
      <c r="L834" s="551"/>
      <c r="M834" s="392"/>
      <c r="N834" s="392"/>
      <c r="O834" s="392"/>
      <c r="P834" s="392"/>
      <c r="Q834" s="392"/>
      <c r="R834" s="392"/>
      <c r="S834" s="392"/>
      <c r="T834" s="392"/>
      <c r="U834" s="392"/>
      <c r="V834" s="392"/>
      <c r="W834" s="392"/>
      <c r="X834" s="392"/>
      <c r="Y834" s="392"/>
      <c r="Z834" s="392"/>
      <c r="AA834" s="392"/>
      <c r="AB834" s="392"/>
      <c r="AC834" s="392"/>
      <c r="AD834" s="392"/>
      <c r="AE834" s="1"/>
      <c r="AG834"/>
      <c r="AH834">
        <f t="shared" si="117"/>
        <v>0</v>
      </c>
      <c r="AI834" s="339"/>
      <c r="AJ834" s="73">
        <f t="shared" si="118"/>
        <v>0</v>
      </c>
      <c r="AL834">
        <f t="shared" si="119"/>
        <v>0</v>
      </c>
      <c r="AN834" s="364" t="str">
        <f>IF($AC$504="","",IF(HLOOKUP($AC$504,Presentación!$AQ$3:$BV$574,Presentación!AP330)="","",HLOOKUP($AC$504,Presentación!$AQ$3:$BV$574,Presentación!AP330,0)))</f>
        <v/>
      </c>
      <c r="AO834" s="365" t="str">
        <f>IF($AC$504="","",IF(HLOOKUP($AC$504,Presentación!$BZ$3:$DE$574,Presentación!AP330,0)="","",HLOOKUP($AC$504,Presentación!$BZ$3:$DE$574,Presentación!AP330,0)))</f>
        <v/>
      </c>
    </row>
    <row r="835" spans="1:41" s="21" customFormat="1" ht="15" customHeight="1">
      <c r="A835" s="159"/>
      <c r="B835" s="179"/>
      <c r="C835" s="220" t="s">
        <v>1092</v>
      </c>
      <c r="D835" s="567" t="str">
        <f t="shared" si="115"/>
        <v/>
      </c>
      <c r="E835" s="568"/>
      <c r="F835" s="569"/>
      <c r="G835" s="551" t="str">
        <f t="shared" si="116"/>
        <v/>
      </c>
      <c r="H835" s="551"/>
      <c r="I835" s="551"/>
      <c r="J835" s="551"/>
      <c r="K835" s="551"/>
      <c r="L835" s="551"/>
      <c r="M835" s="392"/>
      <c r="N835" s="392"/>
      <c r="O835" s="392"/>
      <c r="P835" s="392"/>
      <c r="Q835" s="392"/>
      <c r="R835" s="392"/>
      <c r="S835" s="392"/>
      <c r="T835" s="392"/>
      <c r="U835" s="392"/>
      <c r="V835" s="392"/>
      <c r="W835" s="392"/>
      <c r="X835" s="392"/>
      <c r="Y835" s="392"/>
      <c r="Z835" s="392"/>
      <c r="AA835" s="392"/>
      <c r="AB835" s="392"/>
      <c r="AC835" s="392"/>
      <c r="AD835" s="392"/>
      <c r="AE835" s="1"/>
      <c r="AG835"/>
      <c r="AH835">
        <f t="shared" si="117"/>
        <v>0</v>
      </c>
      <c r="AI835" s="339"/>
      <c r="AJ835" s="73">
        <f t="shared" si="118"/>
        <v>0</v>
      </c>
      <c r="AL835">
        <f t="shared" si="119"/>
        <v>0</v>
      </c>
      <c r="AN835" s="364" t="str">
        <f>IF($AC$504="","",IF(HLOOKUP($AC$504,Presentación!$AQ$3:$BV$574,Presentación!AP331)="","",HLOOKUP($AC$504,Presentación!$AQ$3:$BV$574,Presentación!AP331,0)))</f>
        <v/>
      </c>
      <c r="AO835" s="365" t="str">
        <f>IF($AC$504="","",IF(HLOOKUP($AC$504,Presentación!$BZ$3:$DE$574,Presentación!AP331,0)="","",HLOOKUP($AC$504,Presentación!$BZ$3:$DE$574,Presentación!AP331,0)))</f>
        <v/>
      </c>
    </row>
    <row r="836" spans="1:41" s="21" customFormat="1" ht="15" customHeight="1">
      <c r="A836" s="159"/>
      <c r="B836" s="179"/>
      <c r="C836" s="220" t="s">
        <v>1093</v>
      </c>
      <c r="D836" s="567" t="str">
        <f t="shared" si="115"/>
        <v/>
      </c>
      <c r="E836" s="568"/>
      <c r="F836" s="569"/>
      <c r="G836" s="551" t="str">
        <f t="shared" si="116"/>
        <v/>
      </c>
      <c r="H836" s="551"/>
      <c r="I836" s="551"/>
      <c r="J836" s="551"/>
      <c r="K836" s="551"/>
      <c r="L836" s="551"/>
      <c r="M836" s="392"/>
      <c r="N836" s="392"/>
      <c r="O836" s="392"/>
      <c r="P836" s="392"/>
      <c r="Q836" s="392"/>
      <c r="R836" s="392"/>
      <c r="S836" s="392"/>
      <c r="T836" s="392"/>
      <c r="U836" s="392"/>
      <c r="V836" s="392"/>
      <c r="W836" s="392"/>
      <c r="X836" s="392"/>
      <c r="Y836" s="392"/>
      <c r="Z836" s="392"/>
      <c r="AA836" s="392"/>
      <c r="AB836" s="392"/>
      <c r="AC836" s="392"/>
      <c r="AD836" s="392"/>
      <c r="AE836" s="1"/>
      <c r="AG836"/>
      <c r="AH836">
        <f t="shared" si="117"/>
        <v>0</v>
      </c>
      <c r="AI836" s="339"/>
      <c r="AJ836" s="73">
        <f t="shared" si="118"/>
        <v>0</v>
      </c>
      <c r="AL836">
        <f t="shared" si="119"/>
        <v>0</v>
      </c>
      <c r="AN836" s="364" t="str">
        <f>IF($AC$504="","",IF(HLOOKUP($AC$504,Presentación!$AQ$3:$BV$574,Presentación!AP332)="","",HLOOKUP($AC$504,Presentación!$AQ$3:$BV$574,Presentación!AP332,0)))</f>
        <v/>
      </c>
      <c r="AO836" s="365" t="str">
        <f>IF($AC$504="","",IF(HLOOKUP($AC$504,Presentación!$BZ$3:$DE$574,Presentación!AP332,0)="","",HLOOKUP($AC$504,Presentación!$BZ$3:$DE$574,Presentación!AP332,0)))</f>
        <v/>
      </c>
    </row>
    <row r="837" spans="1:41" s="21" customFormat="1" ht="15" customHeight="1">
      <c r="A837" s="159"/>
      <c r="B837" s="179"/>
      <c r="C837" s="220" t="s">
        <v>1094</v>
      </c>
      <c r="D837" s="567" t="str">
        <f t="shared" si="115"/>
        <v/>
      </c>
      <c r="E837" s="568"/>
      <c r="F837" s="569"/>
      <c r="G837" s="551" t="str">
        <f t="shared" si="116"/>
        <v/>
      </c>
      <c r="H837" s="551"/>
      <c r="I837" s="551"/>
      <c r="J837" s="551"/>
      <c r="K837" s="551"/>
      <c r="L837" s="551"/>
      <c r="M837" s="392"/>
      <c r="N837" s="392"/>
      <c r="O837" s="392"/>
      <c r="P837" s="392"/>
      <c r="Q837" s="392"/>
      <c r="R837" s="392"/>
      <c r="S837" s="392"/>
      <c r="T837" s="392"/>
      <c r="U837" s="392"/>
      <c r="V837" s="392"/>
      <c r="W837" s="392"/>
      <c r="X837" s="392"/>
      <c r="Y837" s="392"/>
      <c r="Z837" s="392"/>
      <c r="AA837" s="392"/>
      <c r="AB837" s="392"/>
      <c r="AC837" s="392"/>
      <c r="AD837" s="392"/>
      <c r="AE837" s="1"/>
      <c r="AG837"/>
      <c r="AH837">
        <f t="shared" si="117"/>
        <v>0</v>
      </c>
      <c r="AI837" s="339"/>
      <c r="AJ837" s="73">
        <f t="shared" si="118"/>
        <v>0</v>
      </c>
      <c r="AL837">
        <f t="shared" si="119"/>
        <v>0</v>
      </c>
      <c r="AN837" s="364" t="str">
        <f>IF($AC$504="","",IF(HLOOKUP($AC$504,Presentación!$AQ$3:$BV$574,Presentación!AP333)="","",HLOOKUP($AC$504,Presentación!$AQ$3:$BV$574,Presentación!AP333,0)))</f>
        <v/>
      </c>
      <c r="AO837" s="365" t="str">
        <f>IF($AC$504="","",IF(HLOOKUP($AC$504,Presentación!$BZ$3:$DE$574,Presentación!AP333,0)="","",HLOOKUP($AC$504,Presentación!$BZ$3:$DE$574,Presentación!AP333,0)))</f>
        <v/>
      </c>
    </row>
    <row r="838" spans="1:41" s="21" customFormat="1" ht="15" customHeight="1">
      <c r="A838" s="159"/>
      <c r="B838" s="179"/>
      <c r="C838" s="220" t="s">
        <v>1095</v>
      </c>
      <c r="D838" s="567" t="str">
        <f t="shared" si="115"/>
        <v/>
      </c>
      <c r="E838" s="568"/>
      <c r="F838" s="569"/>
      <c r="G838" s="551" t="str">
        <f t="shared" si="116"/>
        <v/>
      </c>
      <c r="H838" s="551"/>
      <c r="I838" s="551"/>
      <c r="J838" s="551"/>
      <c r="K838" s="551"/>
      <c r="L838" s="551"/>
      <c r="M838" s="392"/>
      <c r="N838" s="392"/>
      <c r="O838" s="392"/>
      <c r="P838" s="392"/>
      <c r="Q838" s="392"/>
      <c r="R838" s="392"/>
      <c r="S838" s="392"/>
      <c r="T838" s="392"/>
      <c r="U838" s="392"/>
      <c r="V838" s="392"/>
      <c r="W838" s="392"/>
      <c r="X838" s="392"/>
      <c r="Y838" s="392"/>
      <c r="Z838" s="392"/>
      <c r="AA838" s="392"/>
      <c r="AB838" s="392"/>
      <c r="AC838" s="392"/>
      <c r="AD838" s="392"/>
      <c r="AE838" s="1"/>
      <c r="AG838"/>
      <c r="AH838">
        <f t="shared" si="117"/>
        <v>0</v>
      </c>
      <c r="AI838" s="339"/>
      <c r="AJ838" s="73">
        <f t="shared" si="118"/>
        <v>0</v>
      </c>
      <c r="AL838">
        <f t="shared" si="119"/>
        <v>0</v>
      </c>
      <c r="AN838" s="364" t="str">
        <f>IF($AC$504="","",IF(HLOOKUP($AC$504,Presentación!$AQ$3:$BV$574,Presentación!AP334)="","",HLOOKUP($AC$504,Presentación!$AQ$3:$BV$574,Presentación!AP334,0)))</f>
        <v/>
      </c>
      <c r="AO838" s="365" t="str">
        <f>IF($AC$504="","",IF(HLOOKUP($AC$504,Presentación!$BZ$3:$DE$574,Presentación!AP334,0)="","",HLOOKUP($AC$504,Presentación!$BZ$3:$DE$574,Presentación!AP334,0)))</f>
        <v/>
      </c>
    </row>
    <row r="839" spans="1:41" s="21" customFormat="1" ht="15" customHeight="1">
      <c r="A839" s="159"/>
      <c r="B839" s="179"/>
      <c r="C839" s="220" t="s">
        <v>1096</v>
      </c>
      <c r="D839" s="567" t="str">
        <f t="shared" si="115"/>
        <v/>
      </c>
      <c r="E839" s="568"/>
      <c r="F839" s="569"/>
      <c r="G839" s="551" t="str">
        <f t="shared" si="116"/>
        <v/>
      </c>
      <c r="H839" s="551"/>
      <c r="I839" s="551"/>
      <c r="J839" s="551"/>
      <c r="K839" s="551"/>
      <c r="L839" s="551"/>
      <c r="M839" s="392"/>
      <c r="N839" s="392"/>
      <c r="O839" s="392"/>
      <c r="P839" s="392"/>
      <c r="Q839" s="392"/>
      <c r="R839" s="392"/>
      <c r="S839" s="392"/>
      <c r="T839" s="392"/>
      <c r="U839" s="392"/>
      <c r="V839" s="392"/>
      <c r="W839" s="392"/>
      <c r="X839" s="392"/>
      <c r="Y839" s="392"/>
      <c r="Z839" s="392"/>
      <c r="AA839" s="392"/>
      <c r="AB839" s="392"/>
      <c r="AC839" s="392"/>
      <c r="AD839" s="392"/>
      <c r="AE839" s="1"/>
      <c r="AG839"/>
      <c r="AH839">
        <f t="shared" si="117"/>
        <v>0</v>
      </c>
      <c r="AI839" s="339"/>
      <c r="AJ839" s="73">
        <f t="shared" si="118"/>
        <v>0</v>
      </c>
      <c r="AL839">
        <f t="shared" si="119"/>
        <v>0</v>
      </c>
      <c r="AN839" s="364" t="str">
        <f>IF($AC$504="","",IF(HLOOKUP($AC$504,Presentación!$AQ$3:$BV$574,Presentación!AP335)="","",HLOOKUP($AC$504,Presentación!$AQ$3:$BV$574,Presentación!AP335,0)))</f>
        <v/>
      </c>
      <c r="AO839" s="365" t="str">
        <f>IF($AC$504="","",IF(HLOOKUP($AC$504,Presentación!$BZ$3:$DE$574,Presentación!AP335,0)="","",HLOOKUP($AC$504,Presentación!$BZ$3:$DE$574,Presentación!AP335,0)))</f>
        <v/>
      </c>
    </row>
    <row r="840" spans="1:41" s="21" customFormat="1" ht="15" customHeight="1">
      <c r="A840" s="159"/>
      <c r="B840" s="179"/>
      <c r="C840" s="220" t="s">
        <v>1097</v>
      </c>
      <c r="D840" s="567" t="str">
        <f t="shared" si="115"/>
        <v/>
      </c>
      <c r="E840" s="568"/>
      <c r="F840" s="569"/>
      <c r="G840" s="551" t="str">
        <f t="shared" si="116"/>
        <v/>
      </c>
      <c r="H840" s="551"/>
      <c r="I840" s="551"/>
      <c r="J840" s="551"/>
      <c r="K840" s="551"/>
      <c r="L840" s="551"/>
      <c r="M840" s="392"/>
      <c r="N840" s="392"/>
      <c r="O840" s="392"/>
      <c r="P840" s="392"/>
      <c r="Q840" s="392"/>
      <c r="R840" s="392"/>
      <c r="S840" s="392"/>
      <c r="T840" s="392"/>
      <c r="U840" s="392"/>
      <c r="V840" s="392"/>
      <c r="W840" s="392"/>
      <c r="X840" s="392"/>
      <c r="Y840" s="392"/>
      <c r="Z840" s="392"/>
      <c r="AA840" s="392"/>
      <c r="AB840" s="392"/>
      <c r="AC840" s="392"/>
      <c r="AD840" s="392"/>
      <c r="AE840" s="1"/>
      <c r="AG840"/>
      <c r="AH840">
        <f t="shared" si="117"/>
        <v>0</v>
      </c>
      <c r="AI840" s="339"/>
      <c r="AJ840" s="73">
        <f t="shared" si="118"/>
        <v>0</v>
      </c>
      <c r="AL840">
        <f t="shared" si="119"/>
        <v>0</v>
      </c>
      <c r="AN840" s="364" t="str">
        <f>IF($AC$504="","",IF(HLOOKUP($AC$504,Presentación!$AQ$3:$BV$574,Presentación!AP336)="","",HLOOKUP($AC$504,Presentación!$AQ$3:$BV$574,Presentación!AP336,0)))</f>
        <v/>
      </c>
      <c r="AO840" s="365" t="str">
        <f>IF($AC$504="","",IF(HLOOKUP($AC$504,Presentación!$BZ$3:$DE$574,Presentación!AP336,0)="","",HLOOKUP($AC$504,Presentación!$BZ$3:$DE$574,Presentación!AP336,0)))</f>
        <v/>
      </c>
    </row>
    <row r="841" spans="1:41" s="21" customFormat="1" ht="15" customHeight="1">
      <c r="A841" s="159"/>
      <c r="B841" s="179"/>
      <c r="C841" s="220" t="s">
        <v>1098</v>
      </c>
      <c r="D841" s="567" t="str">
        <f t="shared" si="115"/>
        <v/>
      </c>
      <c r="E841" s="568"/>
      <c r="F841" s="569"/>
      <c r="G841" s="551" t="str">
        <f t="shared" si="116"/>
        <v/>
      </c>
      <c r="H841" s="551"/>
      <c r="I841" s="551"/>
      <c r="J841" s="551"/>
      <c r="K841" s="551"/>
      <c r="L841" s="551"/>
      <c r="M841" s="392"/>
      <c r="N841" s="392"/>
      <c r="O841" s="392"/>
      <c r="P841" s="392"/>
      <c r="Q841" s="392"/>
      <c r="R841" s="392"/>
      <c r="S841" s="392"/>
      <c r="T841" s="392"/>
      <c r="U841" s="392"/>
      <c r="V841" s="392"/>
      <c r="W841" s="392"/>
      <c r="X841" s="392"/>
      <c r="Y841" s="392"/>
      <c r="Z841" s="392"/>
      <c r="AA841" s="392"/>
      <c r="AB841" s="392"/>
      <c r="AC841" s="392"/>
      <c r="AD841" s="392"/>
      <c r="AE841" s="1"/>
      <c r="AG841"/>
      <c r="AH841">
        <f t="shared" si="117"/>
        <v>0</v>
      </c>
      <c r="AI841" s="339"/>
      <c r="AJ841" s="73">
        <f t="shared" si="118"/>
        <v>0</v>
      </c>
      <c r="AL841">
        <f t="shared" si="119"/>
        <v>0</v>
      </c>
      <c r="AN841" s="364" t="str">
        <f>IF($AC$504="","",IF(HLOOKUP($AC$504,Presentación!$AQ$3:$BV$574,Presentación!AP337)="","",HLOOKUP($AC$504,Presentación!$AQ$3:$BV$574,Presentación!AP337,0)))</f>
        <v/>
      </c>
      <c r="AO841" s="365" t="str">
        <f>IF($AC$504="","",IF(HLOOKUP($AC$504,Presentación!$BZ$3:$DE$574,Presentación!AP337,0)="","",HLOOKUP($AC$504,Presentación!$BZ$3:$DE$574,Presentación!AP337,0)))</f>
        <v/>
      </c>
    </row>
    <row r="842" spans="1:41" s="21" customFormat="1" ht="15" customHeight="1">
      <c r="A842" s="159"/>
      <c r="B842" s="179"/>
      <c r="C842" s="220" t="s">
        <v>1099</v>
      </c>
      <c r="D842" s="567" t="str">
        <f t="shared" si="115"/>
        <v/>
      </c>
      <c r="E842" s="568"/>
      <c r="F842" s="569"/>
      <c r="G842" s="551" t="str">
        <f t="shared" si="116"/>
        <v/>
      </c>
      <c r="H842" s="551"/>
      <c r="I842" s="551"/>
      <c r="J842" s="551"/>
      <c r="K842" s="551"/>
      <c r="L842" s="551"/>
      <c r="M842" s="392"/>
      <c r="N842" s="392"/>
      <c r="O842" s="392"/>
      <c r="P842" s="392"/>
      <c r="Q842" s="392"/>
      <c r="R842" s="392"/>
      <c r="S842" s="392"/>
      <c r="T842" s="392"/>
      <c r="U842" s="392"/>
      <c r="V842" s="392"/>
      <c r="W842" s="392"/>
      <c r="X842" s="392"/>
      <c r="Y842" s="392"/>
      <c r="Z842" s="392"/>
      <c r="AA842" s="392"/>
      <c r="AB842" s="392"/>
      <c r="AC842" s="392"/>
      <c r="AD842" s="392"/>
      <c r="AE842" s="1"/>
      <c r="AG842"/>
      <c r="AH842">
        <f t="shared" si="117"/>
        <v>0</v>
      </c>
      <c r="AI842" s="339"/>
      <c r="AJ842" s="73">
        <f t="shared" si="118"/>
        <v>0</v>
      </c>
      <c r="AL842">
        <f t="shared" si="119"/>
        <v>0</v>
      </c>
      <c r="AN842" s="364" t="str">
        <f>IF($AC$504="","",IF(HLOOKUP($AC$504,Presentación!$AQ$3:$BV$574,Presentación!AP338)="","",HLOOKUP($AC$504,Presentación!$AQ$3:$BV$574,Presentación!AP338,0)))</f>
        <v/>
      </c>
      <c r="AO842" s="365" t="str">
        <f>IF($AC$504="","",IF(HLOOKUP($AC$504,Presentación!$BZ$3:$DE$574,Presentación!AP338,0)="","",HLOOKUP($AC$504,Presentación!$BZ$3:$DE$574,Presentación!AP338,0)))</f>
        <v/>
      </c>
    </row>
    <row r="843" spans="1:41" s="21" customFormat="1" ht="15" customHeight="1">
      <c r="A843" s="159"/>
      <c r="B843" s="179"/>
      <c r="C843" s="220" t="s">
        <v>1100</v>
      </c>
      <c r="D843" s="567" t="str">
        <f t="shared" si="115"/>
        <v/>
      </c>
      <c r="E843" s="568"/>
      <c r="F843" s="569"/>
      <c r="G843" s="551" t="str">
        <f t="shared" si="116"/>
        <v/>
      </c>
      <c r="H843" s="551"/>
      <c r="I843" s="551"/>
      <c r="J843" s="551"/>
      <c r="K843" s="551"/>
      <c r="L843" s="551"/>
      <c r="M843" s="392"/>
      <c r="N843" s="392"/>
      <c r="O843" s="392"/>
      <c r="P843" s="392"/>
      <c r="Q843" s="392"/>
      <c r="R843" s="392"/>
      <c r="S843" s="392"/>
      <c r="T843" s="392"/>
      <c r="U843" s="392"/>
      <c r="V843" s="392"/>
      <c r="W843" s="392"/>
      <c r="X843" s="392"/>
      <c r="Y843" s="392"/>
      <c r="Z843" s="392"/>
      <c r="AA843" s="392"/>
      <c r="AB843" s="392"/>
      <c r="AC843" s="392"/>
      <c r="AD843" s="392"/>
      <c r="AE843" s="1"/>
      <c r="AG843"/>
      <c r="AH843">
        <f t="shared" si="117"/>
        <v>0</v>
      </c>
      <c r="AI843" s="339"/>
      <c r="AJ843" s="73">
        <f t="shared" si="118"/>
        <v>0</v>
      </c>
      <c r="AL843">
        <f t="shared" si="119"/>
        <v>0</v>
      </c>
      <c r="AN843" s="364" t="str">
        <f>IF($AC$504="","",IF(HLOOKUP($AC$504,Presentación!$AQ$3:$BV$574,Presentación!AP339)="","",HLOOKUP($AC$504,Presentación!$AQ$3:$BV$574,Presentación!AP339,0)))</f>
        <v/>
      </c>
      <c r="AO843" s="365" t="str">
        <f>IF($AC$504="","",IF(HLOOKUP($AC$504,Presentación!$BZ$3:$DE$574,Presentación!AP339,0)="","",HLOOKUP($AC$504,Presentación!$BZ$3:$DE$574,Presentación!AP339,0)))</f>
        <v/>
      </c>
    </row>
    <row r="844" spans="1:41" s="21" customFormat="1" ht="15" customHeight="1">
      <c r="A844" s="159"/>
      <c r="B844" s="179"/>
      <c r="C844" s="220" t="s">
        <v>1101</v>
      </c>
      <c r="D844" s="567" t="str">
        <f t="shared" si="115"/>
        <v/>
      </c>
      <c r="E844" s="568"/>
      <c r="F844" s="569"/>
      <c r="G844" s="551" t="str">
        <f t="shared" si="116"/>
        <v/>
      </c>
      <c r="H844" s="551"/>
      <c r="I844" s="551"/>
      <c r="J844" s="551"/>
      <c r="K844" s="551"/>
      <c r="L844" s="551"/>
      <c r="M844" s="392"/>
      <c r="N844" s="392"/>
      <c r="O844" s="392"/>
      <c r="P844" s="392"/>
      <c r="Q844" s="392"/>
      <c r="R844" s="392"/>
      <c r="S844" s="392"/>
      <c r="T844" s="392"/>
      <c r="U844" s="392"/>
      <c r="V844" s="392"/>
      <c r="W844" s="392"/>
      <c r="X844" s="392"/>
      <c r="Y844" s="392"/>
      <c r="Z844" s="392"/>
      <c r="AA844" s="392"/>
      <c r="AB844" s="392"/>
      <c r="AC844" s="392"/>
      <c r="AD844" s="392"/>
      <c r="AE844" s="1"/>
      <c r="AG844"/>
      <c r="AH844">
        <f t="shared" si="117"/>
        <v>0</v>
      </c>
      <c r="AI844" s="339"/>
      <c r="AJ844" s="73">
        <f t="shared" si="118"/>
        <v>0</v>
      </c>
      <c r="AL844">
        <f t="shared" si="119"/>
        <v>0</v>
      </c>
      <c r="AN844" s="364" t="str">
        <f>IF($AC$504="","",IF(HLOOKUP($AC$504,Presentación!$AQ$3:$BV$574,Presentación!AP340)="","",HLOOKUP($AC$504,Presentación!$AQ$3:$BV$574,Presentación!AP340,0)))</f>
        <v/>
      </c>
      <c r="AO844" s="365" t="str">
        <f>IF($AC$504="","",IF(HLOOKUP($AC$504,Presentación!$BZ$3:$DE$574,Presentación!AP340,0)="","",HLOOKUP($AC$504,Presentación!$BZ$3:$DE$574,Presentación!AP340,0)))</f>
        <v/>
      </c>
    </row>
    <row r="845" spans="1:41" s="21" customFormat="1" ht="15" customHeight="1">
      <c r="A845" s="159"/>
      <c r="B845" s="179"/>
      <c r="C845" s="220" t="s">
        <v>1102</v>
      </c>
      <c r="D845" s="567" t="str">
        <f t="shared" si="115"/>
        <v/>
      </c>
      <c r="E845" s="568"/>
      <c r="F845" s="569"/>
      <c r="G845" s="551" t="str">
        <f t="shared" si="116"/>
        <v/>
      </c>
      <c r="H845" s="551"/>
      <c r="I845" s="551"/>
      <c r="J845" s="551"/>
      <c r="K845" s="551"/>
      <c r="L845" s="551"/>
      <c r="M845" s="392"/>
      <c r="N845" s="392"/>
      <c r="O845" s="392"/>
      <c r="P845" s="392"/>
      <c r="Q845" s="392"/>
      <c r="R845" s="392"/>
      <c r="S845" s="392"/>
      <c r="T845" s="392"/>
      <c r="U845" s="392"/>
      <c r="V845" s="392"/>
      <c r="W845" s="392"/>
      <c r="X845" s="392"/>
      <c r="Y845" s="392"/>
      <c r="Z845" s="392"/>
      <c r="AA845" s="392"/>
      <c r="AB845" s="392"/>
      <c r="AC845" s="392"/>
      <c r="AD845" s="392"/>
      <c r="AE845" s="1"/>
      <c r="AG845"/>
      <c r="AH845">
        <f t="shared" si="117"/>
        <v>0</v>
      </c>
      <c r="AI845" s="339"/>
      <c r="AJ845" s="73">
        <f t="shared" si="118"/>
        <v>0</v>
      </c>
      <c r="AL845">
        <f t="shared" si="119"/>
        <v>0</v>
      </c>
      <c r="AN845" s="364" t="str">
        <f>IF($AC$504="","",IF(HLOOKUP($AC$504,Presentación!$AQ$3:$BV$574,Presentación!AP341)="","",HLOOKUP($AC$504,Presentación!$AQ$3:$BV$574,Presentación!AP341,0)))</f>
        <v/>
      </c>
      <c r="AO845" s="365" t="str">
        <f>IF($AC$504="","",IF(HLOOKUP($AC$504,Presentación!$BZ$3:$DE$574,Presentación!AP341,0)="","",HLOOKUP($AC$504,Presentación!$BZ$3:$DE$574,Presentación!AP341,0)))</f>
        <v/>
      </c>
    </row>
    <row r="846" spans="1:41" s="21" customFormat="1" ht="15" customHeight="1">
      <c r="A846" s="159"/>
      <c r="B846" s="179"/>
      <c r="C846" s="220" t="s">
        <v>1103</v>
      </c>
      <c r="D846" s="567" t="str">
        <f t="shared" si="115"/>
        <v/>
      </c>
      <c r="E846" s="568"/>
      <c r="F846" s="569"/>
      <c r="G846" s="551" t="str">
        <f t="shared" si="116"/>
        <v/>
      </c>
      <c r="H846" s="551"/>
      <c r="I846" s="551"/>
      <c r="J846" s="551"/>
      <c r="K846" s="551"/>
      <c r="L846" s="551"/>
      <c r="M846" s="392"/>
      <c r="N846" s="392"/>
      <c r="O846" s="392"/>
      <c r="P846" s="392"/>
      <c r="Q846" s="392"/>
      <c r="R846" s="392"/>
      <c r="S846" s="392"/>
      <c r="T846" s="392"/>
      <c r="U846" s="392"/>
      <c r="V846" s="392"/>
      <c r="W846" s="392"/>
      <c r="X846" s="392"/>
      <c r="Y846" s="392"/>
      <c r="Z846" s="392"/>
      <c r="AA846" s="392"/>
      <c r="AB846" s="392"/>
      <c r="AC846" s="392"/>
      <c r="AD846" s="392"/>
      <c r="AE846" s="1"/>
      <c r="AG846"/>
      <c r="AH846">
        <f t="shared" si="117"/>
        <v>0</v>
      </c>
      <c r="AI846" s="339"/>
      <c r="AJ846" s="73">
        <f t="shared" si="118"/>
        <v>0</v>
      </c>
      <c r="AL846">
        <f t="shared" si="119"/>
        <v>0</v>
      </c>
      <c r="AN846" s="364" t="str">
        <f>IF($AC$504="","",IF(HLOOKUP($AC$504,Presentación!$AQ$3:$BV$574,Presentación!AP342)="","",HLOOKUP($AC$504,Presentación!$AQ$3:$BV$574,Presentación!AP342,0)))</f>
        <v/>
      </c>
      <c r="AO846" s="365" t="str">
        <f>IF($AC$504="","",IF(HLOOKUP($AC$504,Presentación!$BZ$3:$DE$574,Presentación!AP342,0)="","",HLOOKUP($AC$504,Presentación!$BZ$3:$DE$574,Presentación!AP342,0)))</f>
        <v/>
      </c>
    </row>
    <row r="847" spans="1:41" s="21" customFormat="1" ht="15" customHeight="1">
      <c r="A847" s="159"/>
      <c r="B847" s="179"/>
      <c r="C847" s="220" t="s">
        <v>1104</v>
      </c>
      <c r="D847" s="567" t="str">
        <f t="shared" si="115"/>
        <v/>
      </c>
      <c r="E847" s="568"/>
      <c r="F847" s="569"/>
      <c r="G847" s="551" t="str">
        <f t="shared" si="116"/>
        <v/>
      </c>
      <c r="H847" s="551"/>
      <c r="I847" s="551"/>
      <c r="J847" s="551"/>
      <c r="K847" s="551"/>
      <c r="L847" s="551"/>
      <c r="M847" s="392"/>
      <c r="N847" s="392"/>
      <c r="O847" s="392"/>
      <c r="P847" s="392"/>
      <c r="Q847" s="392"/>
      <c r="R847" s="392"/>
      <c r="S847" s="392"/>
      <c r="T847" s="392"/>
      <c r="U847" s="392"/>
      <c r="V847" s="392"/>
      <c r="W847" s="392"/>
      <c r="X847" s="392"/>
      <c r="Y847" s="392"/>
      <c r="Z847" s="392"/>
      <c r="AA847" s="392"/>
      <c r="AB847" s="392"/>
      <c r="AC847" s="392"/>
      <c r="AD847" s="392"/>
      <c r="AE847" s="1"/>
      <c r="AG847"/>
      <c r="AH847">
        <f t="shared" si="117"/>
        <v>0</v>
      </c>
      <c r="AI847" s="339"/>
      <c r="AJ847" s="73">
        <f t="shared" si="118"/>
        <v>0</v>
      </c>
      <c r="AL847">
        <f t="shared" si="119"/>
        <v>0</v>
      </c>
      <c r="AN847" s="364" t="str">
        <f>IF($AC$504="","",IF(HLOOKUP($AC$504,Presentación!$AQ$3:$BV$574,Presentación!AP343)="","",HLOOKUP($AC$504,Presentación!$AQ$3:$BV$574,Presentación!AP343,0)))</f>
        <v/>
      </c>
      <c r="AO847" s="365" t="str">
        <f>IF($AC$504="","",IF(HLOOKUP($AC$504,Presentación!$BZ$3:$DE$574,Presentación!AP343,0)="","",HLOOKUP($AC$504,Presentación!$BZ$3:$DE$574,Presentación!AP343,0)))</f>
        <v/>
      </c>
    </row>
    <row r="848" spans="1:41" s="21" customFormat="1" ht="15" customHeight="1">
      <c r="A848" s="159"/>
      <c r="B848" s="179"/>
      <c r="C848" s="220" t="s">
        <v>1105</v>
      </c>
      <c r="D848" s="567" t="str">
        <f t="shared" si="115"/>
        <v/>
      </c>
      <c r="E848" s="568"/>
      <c r="F848" s="569"/>
      <c r="G848" s="551" t="str">
        <f t="shared" si="116"/>
        <v/>
      </c>
      <c r="H848" s="551"/>
      <c r="I848" s="551"/>
      <c r="J848" s="551"/>
      <c r="K848" s="551"/>
      <c r="L848" s="551"/>
      <c r="M848" s="392"/>
      <c r="N848" s="392"/>
      <c r="O848" s="392"/>
      <c r="P848" s="392"/>
      <c r="Q848" s="392"/>
      <c r="R848" s="392"/>
      <c r="S848" s="392"/>
      <c r="T848" s="392"/>
      <c r="U848" s="392"/>
      <c r="V848" s="392"/>
      <c r="W848" s="392"/>
      <c r="X848" s="392"/>
      <c r="Y848" s="392"/>
      <c r="Z848" s="392"/>
      <c r="AA848" s="392"/>
      <c r="AB848" s="392"/>
      <c r="AC848" s="392"/>
      <c r="AD848" s="392"/>
      <c r="AE848" s="1"/>
      <c r="AG848"/>
      <c r="AH848">
        <f t="shared" si="117"/>
        <v>0</v>
      </c>
      <c r="AI848" s="339"/>
      <c r="AJ848" s="73">
        <f t="shared" si="118"/>
        <v>0</v>
      </c>
      <c r="AL848">
        <f t="shared" si="119"/>
        <v>0</v>
      </c>
      <c r="AN848" s="364" t="str">
        <f>IF($AC$504="","",IF(HLOOKUP($AC$504,Presentación!$AQ$3:$BV$574,Presentación!AP344)="","",HLOOKUP($AC$504,Presentación!$AQ$3:$BV$574,Presentación!AP344,0)))</f>
        <v/>
      </c>
      <c r="AO848" s="365" t="str">
        <f>IF($AC$504="","",IF(HLOOKUP($AC$504,Presentación!$BZ$3:$DE$574,Presentación!AP344,0)="","",HLOOKUP($AC$504,Presentación!$BZ$3:$DE$574,Presentación!AP344,0)))</f>
        <v/>
      </c>
    </row>
    <row r="849" spans="1:41" s="21" customFormat="1" ht="15" customHeight="1">
      <c r="A849" s="159"/>
      <c r="B849" s="179"/>
      <c r="C849" s="220" t="s">
        <v>1106</v>
      </c>
      <c r="D849" s="567" t="str">
        <f t="shared" si="115"/>
        <v/>
      </c>
      <c r="E849" s="568"/>
      <c r="F849" s="569"/>
      <c r="G849" s="551" t="str">
        <f t="shared" si="116"/>
        <v/>
      </c>
      <c r="H849" s="551"/>
      <c r="I849" s="551"/>
      <c r="J849" s="551"/>
      <c r="K849" s="551"/>
      <c r="L849" s="551"/>
      <c r="M849" s="392"/>
      <c r="N849" s="392"/>
      <c r="O849" s="392"/>
      <c r="P849" s="392"/>
      <c r="Q849" s="392"/>
      <c r="R849" s="392"/>
      <c r="S849" s="392"/>
      <c r="T849" s="392"/>
      <c r="U849" s="392"/>
      <c r="V849" s="392"/>
      <c r="W849" s="392"/>
      <c r="X849" s="392"/>
      <c r="Y849" s="392"/>
      <c r="Z849" s="392"/>
      <c r="AA849" s="392"/>
      <c r="AB849" s="392"/>
      <c r="AC849" s="392"/>
      <c r="AD849" s="392"/>
      <c r="AE849" s="1"/>
      <c r="AG849"/>
      <c r="AH849">
        <f t="shared" si="117"/>
        <v>0</v>
      </c>
      <c r="AI849" s="339"/>
      <c r="AJ849" s="73">
        <f t="shared" si="118"/>
        <v>0</v>
      </c>
      <c r="AL849">
        <f t="shared" si="119"/>
        <v>0</v>
      </c>
      <c r="AN849" s="364" t="str">
        <f>IF($AC$504="","",IF(HLOOKUP($AC$504,Presentación!$AQ$3:$BV$574,Presentación!AP345)="","",HLOOKUP($AC$504,Presentación!$AQ$3:$BV$574,Presentación!AP345,0)))</f>
        <v/>
      </c>
      <c r="AO849" s="365" t="str">
        <f>IF($AC$504="","",IF(HLOOKUP($AC$504,Presentación!$BZ$3:$DE$574,Presentación!AP345,0)="","",HLOOKUP($AC$504,Presentación!$BZ$3:$DE$574,Presentación!AP345,0)))</f>
        <v/>
      </c>
    </row>
    <row r="850" spans="1:41" s="21" customFormat="1" ht="15" customHeight="1">
      <c r="A850" s="159"/>
      <c r="B850" s="179"/>
      <c r="C850" s="220" t="s">
        <v>1107</v>
      </c>
      <c r="D850" s="567" t="str">
        <f t="shared" si="115"/>
        <v/>
      </c>
      <c r="E850" s="568"/>
      <c r="F850" s="569"/>
      <c r="G850" s="551" t="str">
        <f t="shared" si="116"/>
        <v/>
      </c>
      <c r="H850" s="551"/>
      <c r="I850" s="551"/>
      <c r="J850" s="551"/>
      <c r="K850" s="551"/>
      <c r="L850" s="551"/>
      <c r="M850" s="392"/>
      <c r="N850" s="392"/>
      <c r="O850" s="392"/>
      <c r="P850" s="392"/>
      <c r="Q850" s="392"/>
      <c r="R850" s="392"/>
      <c r="S850" s="392"/>
      <c r="T850" s="392"/>
      <c r="U850" s="392"/>
      <c r="V850" s="392"/>
      <c r="W850" s="392"/>
      <c r="X850" s="392"/>
      <c r="Y850" s="392"/>
      <c r="Z850" s="392"/>
      <c r="AA850" s="392"/>
      <c r="AB850" s="392"/>
      <c r="AC850" s="392"/>
      <c r="AD850" s="392"/>
      <c r="AE850" s="1"/>
      <c r="AG850"/>
      <c r="AH850">
        <f t="shared" si="117"/>
        <v>0</v>
      </c>
      <c r="AI850" s="339"/>
      <c r="AJ850" s="73">
        <f t="shared" si="118"/>
        <v>0</v>
      </c>
      <c r="AL850">
        <f t="shared" si="119"/>
        <v>0</v>
      </c>
      <c r="AN850" s="364" t="str">
        <f>IF($AC$504="","",IF(HLOOKUP($AC$504,Presentación!$AQ$3:$BV$574,Presentación!AP346)="","",HLOOKUP($AC$504,Presentación!$AQ$3:$BV$574,Presentación!AP346,0)))</f>
        <v/>
      </c>
      <c r="AO850" s="365" t="str">
        <f>IF($AC$504="","",IF(HLOOKUP($AC$504,Presentación!$BZ$3:$DE$574,Presentación!AP346,0)="","",HLOOKUP($AC$504,Presentación!$BZ$3:$DE$574,Presentación!AP346,0)))</f>
        <v/>
      </c>
    </row>
    <row r="851" spans="1:41" s="21" customFormat="1" ht="15" customHeight="1">
      <c r="A851" s="159"/>
      <c r="B851" s="179"/>
      <c r="C851" s="220" t="s">
        <v>1108</v>
      </c>
      <c r="D851" s="567" t="str">
        <f t="shared" si="115"/>
        <v/>
      </c>
      <c r="E851" s="568"/>
      <c r="F851" s="569"/>
      <c r="G851" s="551" t="str">
        <f t="shared" si="116"/>
        <v/>
      </c>
      <c r="H851" s="551"/>
      <c r="I851" s="551"/>
      <c r="J851" s="551"/>
      <c r="K851" s="551"/>
      <c r="L851" s="551"/>
      <c r="M851" s="392"/>
      <c r="N851" s="392"/>
      <c r="O851" s="392"/>
      <c r="P851" s="392"/>
      <c r="Q851" s="392"/>
      <c r="R851" s="392"/>
      <c r="S851" s="392"/>
      <c r="T851" s="392"/>
      <c r="U851" s="392"/>
      <c r="V851" s="392"/>
      <c r="W851" s="392"/>
      <c r="X851" s="392"/>
      <c r="Y851" s="392"/>
      <c r="Z851" s="392"/>
      <c r="AA851" s="392"/>
      <c r="AB851" s="392"/>
      <c r="AC851" s="392"/>
      <c r="AD851" s="392"/>
      <c r="AE851" s="1"/>
      <c r="AG851"/>
      <c r="AH851">
        <f t="shared" si="117"/>
        <v>0</v>
      </c>
      <c r="AI851" s="339"/>
      <c r="AJ851" s="73">
        <f t="shared" si="118"/>
        <v>0</v>
      </c>
      <c r="AL851">
        <f t="shared" si="119"/>
        <v>0</v>
      </c>
      <c r="AN851" s="364" t="str">
        <f>IF($AC$504="","",IF(HLOOKUP($AC$504,Presentación!$AQ$3:$BV$574,Presentación!AP347)="","",HLOOKUP($AC$504,Presentación!$AQ$3:$BV$574,Presentación!AP347,0)))</f>
        <v/>
      </c>
      <c r="AO851" s="365" t="str">
        <f>IF($AC$504="","",IF(HLOOKUP($AC$504,Presentación!$BZ$3:$DE$574,Presentación!AP347,0)="","",HLOOKUP($AC$504,Presentación!$BZ$3:$DE$574,Presentación!AP347,0)))</f>
        <v/>
      </c>
    </row>
    <row r="852" spans="1:41" s="21" customFormat="1" ht="15" customHeight="1">
      <c r="A852" s="159"/>
      <c r="B852" s="179"/>
      <c r="C852" s="220" t="s">
        <v>1109</v>
      </c>
      <c r="D852" s="567" t="str">
        <f t="shared" si="115"/>
        <v/>
      </c>
      <c r="E852" s="568"/>
      <c r="F852" s="569"/>
      <c r="G852" s="551" t="str">
        <f t="shared" si="116"/>
        <v/>
      </c>
      <c r="H852" s="551"/>
      <c r="I852" s="551"/>
      <c r="J852" s="551"/>
      <c r="K852" s="551"/>
      <c r="L852" s="551"/>
      <c r="M852" s="392"/>
      <c r="N852" s="392"/>
      <c r="O852" s="392"/>
      <c r="P852" s="392"/>
      <c r="Q852" s="392"/>
      <c r="R852" s="392"/>
      <c r="S852" s="392"/>
      <c r="T852" s="392"/>
      <c r="U852" s="392"/>
      <c r="V852" s="392"/>
      <c r="W852" s="392"/>
      <c r="X852" s="392"/>
      <c r="Y852" s="392"/>
      <c r="Z852" s="392"/>
      <c r="AA852" s="392"/>
      <c r="AB852" s="392"/>
      <c r="AC852" s="392"/>
      <c r="AD852" s="392"/>
      <c r="AE852" s="1"/>
      <c r="AG852"/>
      <c r="AH852">
        <f t="shared" si="117"/>
        <v>0</v>
      </c>
      <c r="AI852" s="339"/>
      <c r="AJ852" s="73">
        <f t="shared" si="118"/>
        <v>0</v>
      </c>
      <c r="AL852">
        <f t="shared" si="119"/>
        <v>0</v>
      </c>
      <c r="AN852" s="364" t="str">
        <f>IF($AC$504="","",IF(HLOOKUP($AC$504,Presentación!$AQ$3:$BV$574,Presentación!AP348)="","",HLOOKUP($AC$504,Presentación!$AQ$3:$BV$574,Presentación!AP348,0)))</f>
        <v/>
      </c>
      <c r="AO852" s="365" t="str">
        <f>IF($AC$504="","",IF(HLOOKUP($AC$504,Presentación!$BZ$3:$DE$574,Presentación!AP348,0)="","",HLOOKUP($AC$504,Presentación!$BZ$3:$DE$574,Presentación!AP348,0)))</f>
        <v/>
      </c>
    </row>
    <row r="853" spans="1:41" s="21" customFormat="1" ht="15" customHeight="1">
      <c r="A853" s="159"/>
      <c r="B853" s="179"/>
      <c r="C853" s="220" t="s">
        <v>1110</v>
      </c>
      <c r="D853" s="567" t="str">
        <f t="shared" si="115"/>
        <v/>
      </c>
      <c r="E853" s="568"/>
      <c r="F853" s="569"/>
      <c r="G853" s="551" t="str">
        <f t="shared" si="116"/>
        <v/>
      </c>
      <c r="H853" s="551"/>
      <c r="I853" s="551"/>
      <c r="J853" s="551"/>
      <c r="K853" s="551"/>
      <c r="L853" s="551"/>
      <c r="M853" s="392"/>
      <c r="N853" s="392"/>
      <c r="O853" s="392"/>
      <c r="P853" s="392"/>
      <c r="Q853" s="392"/>
      <c r="R853" s="392"/>
      <c r="S853" s="392"/>
      <c r="T853" s="392"/>
      <c r="U853" s="392"/>
      <c r="V853" s="392"/>
      <c r="W853" s="392"/>
      <c r="X853" s="392"/>
      <c r="Y853" s="392"/>
      <c r="Z853" s="392"/>
      <c r="AA853" s="392"/>
      <c r="AB853" s="392"/>
      <c r="AC853" s="392"/>
      <c r="AD853" s="392"/>
      <c r="AE853" s="1"/>
      <c r="AG853"/>
      <c r="AH853">
        <f t="shared" si="117"/>
        <v>0</v>
      </c>
      <c r="AI853" s="339"/>
      <c r="AJ853" s="73">
        <f t="shared" si="118"/>
        <v>0</v>
      </c>
      <c r="AL853">
        <f t="shared" si="119"/>
        <v>0</v>
      </c>
      <c r="AN853" s="364" t="str">
        <f>IF($AC$504="","",IF(HLOOKUP($AC$504,Presentación!$AQ$3:$BV$574,Presentación!AP349)="","",HLOOKUP($AC$504,Presentación!$AQ$3:$BV$574,Presentación!AP349,0)))</f>
        <v/>
      </c>
      <c r="AO853" s="365" t="str">
        <f>IF($AC$504="","",IF(HLOOKUP($AC$504,Presentación!$BZ$3:$DE$574,Presentación!AP349,0)="","",HLOOKUP($AC$504,Presentación!$BZ$3:$DE$574,Presentación!AP349,0)))</f>
        <v/>
      </c>
    </row>
    <row r="854" spans="1:41" s="21" customFormat="1" ht="15" customHeight="1">
      <c r="A854" s="159"/>
      <c r="B854" s="179"/>
      <c r="C854" s="220" t="s">
        <v>1111</v>
      </c>
      <c r="D854" s="567" t="str">
        <f t="shared" si="115"/>
        <v/>
      </c>
      <c r="E854" s="568"/>
      <c r="F854" s="569"/>
      <c r="G854" s="551" t="str">
        <f t="shared" si="116"/>
        <v/>
      </c>
      <c r="H854" s="551"/>
      <c r="I854" s="551"/>
      <c r="J854" s="551"/>
      <c r="K854" s="551"/>
      <c r="L854" s="551"/>
      <c r="M854" s="392"/>
      <c r="N854" s="392"/>
      <c r="O854" s="392"/>
      <c r="P854" s="392"/>
      <c r="Q854" s="392"/>
      <c r="R854" s="392"/>
      <c r="S854" s="392"/>
      <c r="T854" s="392"/>
      <c r="U854" s="392"/>
      <c r="V854" s="392"/>
      <c r="W854" s="392"/>
      <c r="X854" s="392"/>
      <c r="Y854" s="392"/>
      <c r="Z854" s="392"/>
      <c r="AA854" s="392"/>
      <c r="AB854" s="392"/>
      <c r="AC854" s="392"/>
      <c r="AD854" s="392"/>
      <c r="AE854" s="1"/>
      <c r="AG854"/>
      <c r="AH854">
        <f t="shared" si="117"/>
        <v>0</v>
      </c>
      <c r="AI854" s="339"/>
      <c r="AJ854" s="73">
        <f t="shared" si="118"/>
        <v>0</v>
      </c>
      <c r="AL854">
        <f t="shared" si="119"/>
        <v>0</v>
      </c>
      <c r="AN854" s="364" t="str">
        <f>IF($AC$504="","",IF(HLOOKUP($AC$504,Presentación!$AQ$3:$BV$574,Presentación!AP350)="","",HLOOKUP($AC$504,Presentación!$AQ$3:$BV$574,Presentación!AP350,0)))</f>
        <v/>
      </c>
      <c r="AO854" s="365" t="str">
        <f>IF($AC$504="","",IF(HLOOKUP($AC$504,Presentación!$BZ$3:$DE$574,Presentación!AP350,0)="","",HLOOKUP($AC$504,Presentación!$BZ$3:$DE$574,Presentación!AP350,0)))</f>
        <v/>
      </c>
    </row>
    <row r="855" spans="1:41" s="21" customFormat="1" ht="15" customHeight="1">
      <c r="A855" s="159"/>
      <c r="B855" s="179"/>
      <c r="C855" s="220" t="s">
        <v>1112</v>
      </c>
      <c r="D855" s="567" t="str">
        <f t="shared" si="115"/>
        <v/>
      </c>
      <c r="E855" s="568"/>
      <c r="F855" s="569"/>
      <c r="G855" s="551" t="str">
        <f t="shared" si="116"/>
        <v/>
      </c>
      <c r="H855" s="551"/>
      <c r="I855" s="551"/>
      <c r="J855" s="551"/>
      <c r="K855" s="551"/>
      <c r="L855" s="551"/>
      <c r="M855" s="392"/>
      <c r="N855" s="392"/>
      <c r="O855" s="392"/>
      <c r="P855" s="392"/>
      <c r="Q855" s="392"/>
      <c r="R855" s="392"/>
      <c r="S855" s="392"/>
      <c r="T855" s="392"/>
      <c r="U855" s="392"/>
      <c r="V855" s="392"/>
      <c r="W855" s="392"/>
      <c r="X855" s="392"/>
      <c r="Y855" s="392"/>
      <c r="Z855" s="392"/>
      <c r="AA855" s="392"/>
      <c r="AB855" s="392"/>
      <c r="AC855" s="392"/>
      <c r="AD855" s="392"/>
      <c r="AE855" s="1"/>
      <c r="AG855"/>
      <c r="AH855">
        <f t="shared" si="117"/>
        <v>0</v>
      </c>
      <c r="AI855" s="339"/>
      <c r="AJ855" s="73">
        <f t="shared" si="118"/>
        <v>0</v>
      </c>
      <c r="AL855">
        <f t="shared" si="119"/>
        <v>0</v>
      </c>
      <c r="AN855" s="364" t="str">
        <f>IF($AC$504="","",IF(HLOOKUP($AC$504,Presentación!$AQ$3:$BV$574,Presentación!AP351)="","",HLOOKUP($AC$504,Presentación!$AQ$3:$BV$574,Presentación!AP351,0)))</f>
        <v/>
      </c>
      <c r="AO855" s="365" t="str">
        <f>IF($AC$504="","",IF(HLOOKUP($AC$504,Presentación!$BZ$3:$DE$574,Presentación!AP351,0)="","",HLOOKUP($AC$504,Presentación!$BZ$3:$DE$574,Presentación!AP351,0)))</f>
        <v/>
      </c>
    </row>
    <row r="856" spans="1:41" s="21" customFormat="1" ht="15" customHeight="1">
      <c r="A856" s="159"/>
      <c r="B856" s="179"/>
      <c r="C856" s="220" t="s">
        <v>1113</v>
      </c>
      <c r="D856" s="567" t="str">
        <f t="shared" si="115"/>
        <v/>
      </c>
      <c r="E856" s="568"/>
      <c r="F856" s="569"/>
      <c r="G856" s="551" t="str">
        <f t="shared" si="116"/>
        <v/>
      </c>
      <c r="H856" s="551"/>
      <c r="I856" s="551"/>
      <c r="J856" s="551"/>
      <c r="K856" s="551"/>
      <c r="L856" s="551"/>
      <c r="M856" s="392"/>
      <c r="N856" s="392"/>
      <c r="O856" s="392"/>
      <c r="P856" s="392"/>
      <c r="Q856" s="392"/>
      <c r="R856" s="392"/>
      <c r="S856" s="392"/>
      <c r="T856" s="392"/>
      <c r="U856" s="392"/>
      <c r="V856" s="392"/>
      <c r="W856" s="392"/>
      <c r="X856" s="392"/>
      <c r="Y856" s="392"/>
      <c r="Z856" s="392"/>
      <c r="AA856" s="392"/>
      <c r="AB856" s="392"/>
      <c r="AC856" s="392"/>
      <c r="AD856" s="392"/>
      <c r="AE856" s="1"/>
      <c r="AG856"/>
      <c r="AH856">
        <f t="shared" si="117"/>
        <v>0</v>
      </c>
      <c r="AI856" s="339"/>
      <c r="AJ856" s="73">
        <f t="shared" si="118"/>
        <v>0</v>
      </c>
      <c r="AL856">
        <f t="shared" si="119"/>
        <v>0</v>
      </c>
      <c r="AN856" s="364" t="str">
        <f>IF($AC$504="","",IF(HLOOKUP($AC$504,Presentación!$AQ$3:$BV$574,Presentación!AP352)="","",HLOOKUP($AC$504,Presentación!$AQ$3:$BV$574,Presentación!AP352,0)))</f>
        <v/>
      </c>
      <c r="AO856" s="365" t="str">
        <f>IF($AC$504="","",IF(HLOOKUP($AC$504,Presentación!$BZ$3:$DE$574,Presentación!AP352,0)="","",HLOOKUP($AC$504,Presentación!$BZ$3:$DE$574,Presentación!AP352,0)))</f>
        <v/>
      </c>
    </row>
    <row r="857" spans="1:41" s="21" customFormat="1" ht="15" customHeight="1">
      <c r="A857" s="159"/>
      <c r="B857" s="179"/>
      <c r="C857" s="220" t="s">
        <v>1114</v>
      </c>
      <c r="D857" s="567" t="str">
        <f t="shared" si="115"/>
        <v/>
      </c>
      <c r="E857" s="568"/>
      <c r="F857" s="569"/>
      <c r="G857" s="551" t="str">
        <f t="shared" si="116"/>
        <v/>
      </c>
      <c r="H857" s="551"/>
      <c r="I857" s="551"/>
      <c r="J857" s="551"/>
      <c r="K857" s="551"/>
      <c r="L857" s="551"/>
      <c r="M857" s="392"/>
      <c r="N857" s="392"/>
      <c r="O857" s="392"/>
      <c r="P857" s="392"/>
      <c r="Q857" s="392"/>
      <c r="R857" s="392"/>
      <c r="S857" s="392"/>
      <c r="T857" s="392"/>
      <c r="U857" s="392"/>
      <c r="V857" s="392"/>
      <c r="W857" s="392"/>
      <c r="X857" s="392"/>
      <c r="Y857" s="392"/>
      <c r="Z857" s="392"/>
      <c r="AA857" s="392"/>
      <c r="AB857" s="392"/>
      <c r="AC857" s="392"/>
      <c r="AD857" s="392"/>
      <c r="AE857" s="1"/>
      <c r="AG857"/>
      <c r="AH857">
        <f t="shared" si="117"/>
        <v>0</v>
      </c>
      <c r="AI857" s="339"/>
      <c r="AJ857" s="73">
        <f t="shared" si="118"/>
        <v>0</v>
      </c>
      <c r="AL857">
        <f t="shared" si="119"/>
        <v>0</v>
      </c>
      <c r="AN857" s="364" t="str">
        <f>IF($AC$504="","",IF(HLOOKUP($AC$504,Presentación!$AQ$3:$BV$574,Presentación!AP353)="","",HLOOKUP($AC$504,Presentación!$AQ$3:$BV$574,Presentación!AP353,0)))</f>
        <v/>
      </c>
      <c r="AO857" s="365" t="str">
        <f>IF($AC$504="","",IF(HLOOKUP($AC$504,Presentación!$BZ$3:$DE$574,Presentación!AP353,0)="","",HLOOKUP($AC$504,Presentación!$BZ$3:$DE$574,Presentación!AP353,0)))</f>
        <v/>
      </c>
    </row>
    <row r="858" spans="1:41" s="21" customFormat="1" ht="15" customHeight="1">
      <c r="A858" s="159"/>
      <c r="B858" s="179"/>
      <c r="C858" s="220" t="s">
        <v>1115</v>
      </c>
      <c r="D858" s="567" t="str">
        <f t="shared" si="115"/>
        <v/>
      </c>
      <c r="E858" s="568"/>
      <c r="F858" s="569"/>
      <c r="G858" s="551" t="str">
        <f t="shared" si="116"/>
        <v/>
      </c>
      <c r="H858" s="551"/>
      <c r="I858" s="551"/>
      <c r="J858" s="551"/>
      <c r="K858" s="551"/>
      <c r="L858" s="551"/>
      <c r="M858" s="392"/>
      <c r="N858" s="392"/>
      <c r="O858" s="392"/>
      <c r="P858" s="392"/>
      <c r="Q858" s="392"/>
      <c r="R858" s="392"/>
      <c r="S858" s="392"/>
      <c r="T858" s="392"/>
      <c r="U858" s="392"/>
      <c r="V858" s="392"/>
      <c r="W858" s="392"/>
      <c r="X858" s="392"/>
      <c r="Y858" s="392"/>
      <c r="Z858" s="392"/>
      <c r="AA858" s="392"/>
      <c r="AB858" s="392"/>
      <c r="AC858" s="392"/>
      <c r="AD858" s="392"/>
      <c r="AE858" s="1"/>
      <c r="AG858"/>
      <c r="AH858">
        <f t="shared" si="117"/>
        <v>0</v>
      </c>
      <c r="AI858" s="339"/>
      <c r="AJ858" s="73">
        <f t="shared" si="118"/>
        <v>0</v>
      </c>
      <c r="AL858">
        <f t="shared" si="119"/>
        <v>0</v>
      </c>
      <c r="AN858" s="364" t="str">
        <f>IF($AC$504="","",IF(HLOOKUP($AC$504,Presentación!$AQ$3:$BV$574,Presentación!AP354)="","",HLOOKUP($AC$504,Presentación!$AQ$3:$BV$574,Presentación!AP354,0)))</f>
        <v/>
      </c>
      <c r="AO858" s="365" t="str">
        <f>IF($AC$504="","",IF(HLOOKUP($AC$504,Presentación!$BZ$3:$DE$574,Presentación!AP354,0)="","",HLOOKUP($AC$504,Presentación!$BZ$3:$DE$574,Presentación!AP354,0)))</f>
        <v/>
      </c>
    </row>
    <row r="859" spans="1:41" s="21" customFormat="1" ht="15" customHeight="1">
      <c r="A859" s="159"/>
      <c r="B859" s="179"/>
      <c r="C859" s="220" t="s">
        <v>1116</v>
      </c>
      <c r="D859" s="567" t="str">
        <f t="shared" si="115"/>
        <v/>
      </c>
      <c r="E859" s="568"/>
      <c r="F859" s="569"/>
      <c r="G859" s="551" t="str">
        <f t="shared" si="116"/>
        <v/>
      </c>
      <c r="H859" s="551"/>
      <c r="I859" s="551"/>
      <c r="J859" s="551"/>
      <c r="K859" s="551"/>
      <c r="L859" s="551"/>
      <c r="M859" s="392"/>
      <c r="N859" s="392"/>
      <c r="O859" s="392"/>
      <c r="P859" s="392"/>
      <c r="Q859" s="392"/>
      <c r="R859" s="392"/>
      <c r="S859" s="392"/>
      <c r="T859" s="392"/>
      <c r="U859" s="392"/>
      <c r="V859" s="392"/>
      <c r="W859" s="392"/>
      <c r="X859" s="392"/>
      <c r="Y859" s="392"/>
      <c r="Z859" s="392"/>
      <c r="AA859" s="392"/>
      <c r="AB859" s="392"/>
      <c r="AC859" s="392"/>
      <c r="AD859" s="392"/>
      <c r="AE859" s="1"/>
      <c r="AG859"/>
      <c r="AH859">
        <f t="shared" si="117"/>
        <v>0</v>
      </c>
      <c r="AI859" s="339"/>
      <c r="AJ859" s="73">
        <f t="shared" si="118"/>
        <v>0</v>
      </c>
      <c r="AL859">
        <f t="shared" si="119"/>
        <v>0</v>
      </c>
      <c r="AN859" s="364" t="str">
        <f>IF($AC$504="","",IF(HLOOKUP($AC$504,Presentación!$AQ$3:$BV$574,Presentación!AP355)="","",HLOOKUP($AC$504,Presentación!$AQ$3:$BV$574,Presentación!AP355,0)))</f>
        <v/>
      </c>
      <c r="AO859" s="365" t="str">
        <f>IF($AC$504="","",IF(HLOOKUP($AC$504,Presentación!$BZ$3:$DE$574,Presentación!AP355,0)="","",HLOOKUP($AC$504,Presentación!$BZ$3:$DE$574,Presentación!AP355,0)))</f>
        <v/>
      </c>
    </row>
    <row r="860" spans="1:41" s="21" customFormat="1" ht="15" customHeight="1">
      <c r="A860" s="159"/>
      <c r="B860" s="179"/>
      <c r="C860" s="220" t="s">
        <v>1117</v>
      </c>
      <c r="D860" s="567" t="str">
        <f t="shared" si="115"/>
        <v/>
      </c>
      <c r="E860" s="568"/>
      <c r="F860" s="569"/>
      <c r="G860" s="551" t="str">
        <f t="shared" si="116"/>
        <v/>
      </c>
      <c r="H860" s="551"/>
      <c r="I860" s="551"/>
      <c r="J860" s="551"/>
      <c r="K860" s="551"/>
      <c r="L860" s="551"/>
      <c r="M860" s="392"/>
      <c r="N860" s="392"/>
      <c r="O860" s="392"/>
      <c r="P860" s="392"/>
      <c r="Q860" s="392"/>
      <c r="R860" s="392"/>
      <c r="S860" s="392"/>
      <c r="T860" s="392"/>
      <c r="U860" s="392"/>
      <c r="V860" s="392"/>
      <c r="W860" s="392"/>
      <c r="X860" s="392"/>
      <c r="Y860" s="392"/>
      <c r="Z860" s="392"/>
      <c r="AA860" s="392"/>
      <c r="AB860" s="392"/>
      <c r="AC860" s="392"/>
      <c r="AD860" s="392"/>
      <c r="AE860" s="1"/>
      <c r="AG860"/>
      <c r="AH860">
        <f t="shared" si="117"/>
        <v>0</v>
      </c>
      <c r="AI860" s="339"/>
      <c r="AJ860" s="73">
        <f t="shared" si="118"/>
        <v>0</v>
      </c>
      <c r="AL860">
        <f t="shared" si="119"/>
        <v>0</v>
      </c>
      <c r="AN860" s="364" t="str">
        <f>IF($AC$504="","",IF(HLOOKUP($AC$504,Presentación!$AQ$3:$BV$574,Presentación!AP356)="","",HLOOKUP($AC$504,Presentación!$AQ$3:$BV$574,Presentación!AP356,0)))</f>
        <v/>
      </c>
      <c r="AO860" s="365" t="str">
        <f>IF($AC$504="","",IF(HLOOKUP($AC$504,Presentación!$BZ$3:$DE$574,Presentación!AP356,0)="","",HLOOKUP($AC$504,Presentación!$BZ$3:$DE$574,Presentación!AP356,0)))</f>
        <v/>
      </c>
    </row>
    <row r="861" spans="1:41" s="21" customFormat="1" ht="15" customHeight="1">
      <c r="A861" s="159"/>
      <c r="B861" s="179"/>
      <c r="C861" s="220" t="s">
        <v>1118</v>
      </c>
      <c r="D861" s="567" t="str">
        <f t="shared" si="115"/>
        <v/>
      </c>
      <c r="E861" s="568"/>
      <c r="F861" s="569"/>
      <c r="G861" s="551" t="str">
        <f t="shared" si="116"/>
        <v/>
      </c>
      <c r="H861" s="551"/>
      <c r="I861" s="551"/>
      <c r="J861" s="551"/>
      <c r="K861" s="551"/>
      <c r="L861" s="551"/>
      <c r="M861" s="392"/>
      <c r="N861" s="392"/>
      <c r="O861" s="392"/>
      <c r="P861" s="392"/>
      <c r="Q861" s="392"/>
      <c r="R861" s="392"/>
      <c r="S861" s="392"/>
      <c r="T861" s="392"/>
      <c r="U861" s="392"/>
      <c r="V861" s="392"/>
      <c r="W861" s="392"/>
      <c r="X861" s="392"/>
      <c r="Y861" s="392"/>
      <c r="Z861" s="392"/>
      <c r="AA861" s="392"/>
      <c r="AB861" s="392"/>
      <c r="AC861" s="392"/>
      <c r="AD861" s="392"/>
      <c r="AE861" s="1"/>
      <c r="AG861"/>
      <c r="AH861">
        <f t="shared" si="117"/>
        <v>0</v>
      </c>
      <c r="AI861" s="339"/>
      <c r="AJ861" s="73">
        <f t="shared" si="118"/>
        <v>0</v>
      </c>
      <c r="AL861">
        <f t="shared" si="119"/>
        <v>0</v>
      </c>
      <c r="AN861" s="364" t="str">
        <f>IF($AC$504="","",IF(HLOOKUP($AC$504,Presentación!$AQ$3:$BV$574,Presentación!AP357)="","",HLOOKUP($AC$504,Presentación!$AQ$3:$BV$574,Presentación!AP357,0)))</f>
        <v/>
      </c>
      <c r="AO861" s="365" t="str">
        <f>IF($AC$504="","",IF(HLOOKUP($AC$504,Presentación!$BZ$3:$DE$574,Presentación!AP357,0)="","",HLOOKUP($AC$504,Presentación!$BZ$3:$DE$574,Presentación!AP357,0)))</f>
        <v/>
      </c>
    </row>
    <row r="862" spans="1:41" s="21" customFormat="1" ht="15" customHeight="1">
      <c r="A862" s="159"/>
      <c r="B862" s="179"/>
      <c r="C862" s="220" t="s">
        <v>1119</v>
      </c>
      <c r="D862" s="567" t="str">
        <f t="shared" si="115"/>
        <v/>
      </c>
      <c r="E862" s="568"/>
      <c r="F862" s="569"/>
      <c r="G862" s="551" t="str">
        <f t="shared" si="116"/>
        <v/>
      </c>
      <c r="H862" s="551"/>
      <c r="I862" s="551"/>
      <c r="J862" s="551"/>
      <c r="K862" s="551"/>
      <c r="L862" s="551"/>
      <c r="M862" s="392"/>
      <c r="N862" s="392"/>
      <c r="O862" s="392"/>
      <c r="P862" s="392"/>
      <c r="Q862" s="392"/>
      <c r="R862" s="392"/>
      <c r="S862" s="392"/>
      <c r="T862" s="392"/>
      <c r="U862" s="392"/>
      <c r="V862" s="392"/>
      <c r="W862" s="392"/>
      <c r="X862" s="392"/>
      <c r="Y862" s="392"/>
      <c r="Z862" s="392"/>
      <c r="AA862" s="392"/>
      <c r="AB862" s="392"/>
      <c r="AC862" s="392"/>
      <c r="AD862" s="392"/>
      <c r="AE862" s="1"/>
      <c r="AG862"/>
      <c r="AH862">
        <f t="shared" si="117"/>
        <v>0</v>
      </c>
      <c r="AI862" s="339"/>
      <c r="AJ862" s="73">
        <f t="shared" si="118"/>
        <v>0</v>
      </c>
      <c r="AL862">
        <f t="shared" si="119"/>
        <v>0</v>
      </c>
      <c r="AN862" s="364" t="str">
        <f>IF($AC$504="","",IF(HLOOKUP($AC$504,Presentación!$AQ$3:$BV$574,Presentación!AP358)="","",HLOOKUP($AC$504,Presentación!$AQ$3:$BV$574,Presentación!AP358,0)))</f>
        <v/>
      </c>
      <c r="AO862" s="365" t="str">
        <f>IF($AC$504="","",IF(HLOOKUP($AC$504,Presentación!$BZ$3:$DE$574,Presentación!AP358,0)="","",HLOOKUP($AC$504,Presentación!$BZ$3:$DE$574,Presentación!AP358,0)))</f>
        <v/>
      </c>
    </row>
    <row r="863" spans="1:41" s="21" customFormat="1" ht="15" customHeight="1">
      <c r="A863" s="159"/>
      <c r="B863" s="179"/>
      <c r="C863" s="220" t="s">
        <v>1120</v>
      </c>
      <c r="D863" s="567" t="str">
        <f t="shared" si="115"/>
        <v/>
      </c>
      <c r="E863" s="568"/>
      <c r="F863" s="569"/>
      <c r="G863" s="551" t="str">
        <f t="shared" si="116"/>
        <v/>
      </c>
      <c r="H863" s="551"/>
      <c r="I863" s="551"/>
      <c r="J863" s="551"/>
      <c r="K863" s="551"/>
      <c r="L863" s="551"/>
      <c r="M863" s="392"/>
      <c r="N863" s="392"/>
      <c r="O863" s="392"/>
      <c r="P863" s="392"/>
      <c r="Q863" s="392"/>
      <c r="R863" s="392"/>
      <c r="S863" s="392"/>
      <c r="T863" s="392"/>
      <c r="U863" s="392"/>
      <c r="V863" s="392"/>
      <c r="W863" s="392"/>
      <c r="X863" s="392"/>
      <c r="Y863" s="392"/>
      <c r="Z863" s="392"/>
      <c r="AA863" s="392"/>
      <c r="AB863" s="392"/>
      <c r="AC863" s="392"/>
      <c r="AD863" s="392"/>
      <c r="AE863" s="1"/>
      <c r="AG863"/>
      <c r="AH863">
        <f t="shared" si="117"/>
        <v>0</v>
      </c>
      <c r="AI863" s="339"/>
      <c r="AJ863" s="73">
        <f t="shared" si="118"/>
        <v>0</v>
      </c>
      <c r="AL863">
        <f t="shared" si="119"/>
        <v>0</v>
      </c>
      <c r="AN863" s="364" t="str">
        <f>IF($AC$504="","",IF(HLOOKUP($AC$504,Presentación!$AQ$3:$BV$574,Presentación!AP359)="","",HLOOKUP($AC$504,Presentación!$AQ$3:$BV$574,Presentación!AP359,0)))</f>
        <v/>
      </c>
      <c r="AO863" s="365" t="str">
        <f>IF($AC$504="","",IF(HLOOKUP($AC$504,Presentación!$BZ$3:$DE$574,Presentación!AP359,0)="","",HLOOKUP($AC$504,Presentación!$BZ$3:$DE$574,Presentación!AP359,0)))</f>
        <v/>
      </c>
    </row>
    <row r="864" spans="1:41" s="21" customFormat="1" ht="15" customHeight="1">
      <c r="A864" s="159"/>
      <c r="B864" s="179"/>
      <c r="C864" s="220" t="s">
        <v>1121</v>
      </c>
      <c r="D864" s="567" t="str">
        <f t="shared" si="115"/>
        <v/>
      </c>
      <c r="E864" s="568"/>
      <c r="F864" s="569"/>
      <c r="G864" s="551" t="str">
        <f t="shared" si="116"/>
        <v/>
      </c>
      <c r="H864" s="551"/>
      <c r="I864" s="551"/>
      <c r="J864" s="551"/>
      <c r="K864" s="551"/>
      <c r="L864" s="551"/>
      <c r="M864" s="392"/>
      <c r="N864" s="392"/>
      <c r="O864" s="392"/>
      <c r="P864" s="392"/>
      <c r="Q864" s="392"/>
      <c r="R864" s="392"/>
      <c r="S864" s="392"/>
      <c r="T864" s="392"/>
      <c r="U864" s="392"/>
      <c r="V864" s="392"/>
      <c r="W864" s="392"/>
      <c r="X864" s="392"/>
      <c r="Y864" s="392"/>
      <c r="Z864" s="392"/>
      <c r="AA864" s="392"/>
      <c r="AB864" s="392"/>
      <c r="AC864" s="392"/>
      <c r="AD864" s="392"/>
      <c r="AE864" s="1"/>
      <c r="AG864"/>
      <c r="AH864">
        <f t="shared" si="117"/>
        <v>0</v>
      </c>
      <c r="AI864" s="339"/>
      <c r="AJ864" s="73">
        <f t="shared" si="118"/>
        <v>0</v>
      </c>
      <c r="AL864">
        <f t="shared" si="119"/>
        <v>0</v>
      </c>
      <c r="AN864" s="364" t="str">
        <f>IF($AC$504="","",IF(HLOOKUP($AC$504,Presentación!$AQ$3:$BV$574,Presentación!AP360)="","",HLOOKUP($AC$504,Presentación!$AQ$3:$BV$574,Presentación!AP360,0)))</f>
        <v/>
      </c>
      <c r="AO864" s="365" t="str">
        <f>IF($AC$504="","",IF(HLOOKUP($AC$504,Presentación!$BZ$3:$DE$574,Presentación!AP360,0)="","",HLOOKUP($AC$504,Presentación!$BZ$3:$DE$574,Presentación!AP360,0)))</f>
        <v/>
      </c>
    </row>
    <row r="865" spans="1:41" s="21" customFormat="1" ht="15" customHeight="1">
      <c r="A865" s="159"/>
      <c r="B865" s="179"/>
      <c r="C865" s="220" t="s">
        <v>1122</v>
      </c>
      <c r="D865" s="567" t="str">
        <f t="shared" si="115"/>
        <v/>
      </c>
      <c r="E865" s="568"/>
      <c r="F865" s="569"/>
      <c r="G865" s="551" t="str">
        <f t="shared" si="116"/>
        <v/>
      </c>
      <c r="H865" s="551"/>
      <c r="I865" s="551"/>
      <c r="J865" s="551"/>
      <c r="K865" s="551"/>
      <c r="L865" s="551"/>
      <c r="M865" s="392"/>
      <c r="N865" s="392"/>
      <c r="O865" s="392"/>
      <c r="P865" s="392"/>
      <c r="Q865" s="392"/>
      <c r="R865" s="392"/>
      <c r="S865" s="392"/>
      <c r="T865" s="392"/>
      <c r="U865" s="392"/>
      <c r="V865" s="392"/>
      <c r="W865" s="392"/>
      <c r="X865" s="392"/>
      <c r="Y865" s="392"/>
      <c r="Z865" s="392"/>
      <c r="AA865" s="392"/>
      <c r="AB865" s="392"/>
      <c r="AC865" s="392"/>
      <c r="AD865" s="392"/>
      <c r="AE865" s="1"/>
      <c r="AG865"/>
      <c r="AH865">
        <f t="shared" si="117"/>
        <v>0</v>
      </c>
      <c r="AI865" s="339"/>
      <c r="AJ865" s="73">
        <f t="shared" si="118"/>
        <v>0</v>
      </c>
      <c r="AL865">
        <f t="shared" si="119"/>
        <v>0</v>
      </c>
      <c r="AN865" s="364" t="str">
        <f>IF($AC$504="","",IF(HLOOKUP($AC$504,Presentación!$AQ$3:$BV$574,Presentación!AP361)="","",HLOOKUP($AC$504,Presentación!$AQ$3:$BV$574,Presentación!AP361,0)))</f>
        <v/>
      </c>
      <c r="AO865" s="365" t="str">
        <f>IF($AC$504="","",IF(HLOOKUP($AC$504,Presentación!$BZ$3:$DE$574,Presentación!AP361,0)="","",HLOOKUP($AC$504,Presentación!$BZ$3:$DE$574,Presentación!AP361,0)))</f>
        <v/>
      </c>
    </row>
    <row r="866" spans="1:41" s="21" customFormat="1" ht="15" customHeight="1">
      <c r="A866" s="159"/>
      <c r="B866" s="179"/>
      <c r="C866" s="220" t="s">
        <v>1123</v>
      </c>
      <c r="D866" s="567" t="str">
        <f t="shared" si="115"/>
        <v/>
      </c>
      <c r="E866" s="568"/>
      <c r="F866" s="569"/>
      <c r="G866" s="551" t="str">
        <f t="shared" si="116"/>
        <v/>
      </c>
      <c r="H866" s="551"/>
      <c r="I866" s="551"/>
      <c r="J866" s="551"/>
      <c r="K866" s="551"/>
      <c r="L866" s="551"/>
      <c r="M866" s="392"/>
      <c r="N866" s="392"/>
      <c r="O866" s="392"/>
      <c r="P866" s="392"/>
      <c r="Q866" s="392"/>
      <c r="R866" s="392"/>
      <c r="S866" s="392"/>
      <c r="T866" s="392"/>
      <c r="U866" s="392"/>
      <c r="V866" s="392"/>
      <c r="W866" s="392"/>
      <c r="X866" s="392"/>
      <c r="Y866" s="392"/>
      <c r="Z866" s="392"/>
      <c r="AA866" s="392"/>
      <c r="AB866" s="392"/>
      <c r="AC866" s="392"/>
      <c r="AD866" s="392"/>
      <c r="AE866" s="1"/>
      <c r="AG866"/>
      <c r="AH866">
        <f t="shared" si="117"/>
        <v>0</v>
      </c>
      <c r="AI866" s="339"/>
      <c r="AJ866" s="73">
        <f t="shared" si="118"/>
        <v>0</v>
      </c>
      <c r="AL866">
        <f t="shared" si="119"/>
        <v>0</v>
      </c>
      <c r="AN866" s="364" t="str">
        <f>IF($AC$504="","",IF(HLOOKUP($AC$504,Presentación!$AQ$3:$BV$574,Presentación!AP362)="","",HLOOKUP($AC$504,Presentación!$AQ$3:$BV$574,Presentación!AP362,0)))</f>
        <v/>
      </c>
      <c r="AO866" s="365" t="str">
        <f>IF($AC$504="","",IF(HLOOKUP($AC$504,Presentación!$BZ$3:$DE$574,Presentación!AP362,0)="","",HLOOKUP($AC$504,Presentación!$BZ$3:$DE$574,Presentación!AP362,0)))</f>
        <v/>
      </c>
    </row>
    <row r="867" spans="1:41" s="21" customFormat="1" ht="15" customHeight="1">
      <c r="A867" s="159"/>
      <c r="B867" s="179"/>
      <c r="C867" s="220" t="s">
        <v>1124</v>
      </c>
      <c r="D867" s="567" t="str">
        <f t="shared" si="115"/>
        <v/>
      </c>
      <c r="E867" s="568"/>
      <c r="F867" s="569"/>
      <c r="G867" s="551" t="str">
        <f t="shared" si="116"/>
        <v/>
      </c>
      <c r="H867" s="551"/>
      <c r="I867" s="551"/>
      <c r="J867" s="551"/>
      <c r="K867" s="551"/>
      <c r="L867" s="551"/>
      <c r="M867" s="392"/>
      <c r="N867" s="392"/>
      <c r="O867" s="392"/>
      <c r="P867" s="392"/>
      <c r="Q867" s="392"/>
      <c r="R867" s="392"/>
      <c r="S867" s="392"/>
      <c r="T867" s="392"/>
      <c r="U867" s="392"/>
      <c r="V867" s="392"/>
      <c r="W867" s="392"/>
      <c r="X867" s="392"/>
      <c r="Y867" s="392"/>
      <c r="Z867" s="392"/>
      <c r="AA867" s="392"/>
      <c r="AB867" s="392"/>
      <c r="AC867" s="392"/>
      <c r="AD867" s="392"/>
      <c r="AE867" s="1"/>
      <c r="AG867"/>
      <c r="AH867">
        <f t="shared" si="117"/>
        <v>0</v>
      </c>
      <c r="AI867" s="339"/>
      <c r="AJ867" s="73">
        <f t="shared" si="118"/>
        <v>0</v>
      </c>
      <c r="AL867">
        <f t="shared" si="119"/>
        <v>0</v>
      </c>
      <c r="AN867" s="364" t="str">
        <f>IF($AC$504="","",IF(HLOOKUP($AC$504,Presentación!$AQ$3:$BV$574,Presentación!AP363)="","",HLOOKUP($AC$504,Presentación!$AQ$3:$BV$574,Presentación!AP363,0)))</f>
        <v/>
      </c>
      <c r="AO867" s="365" t="str">
        <f>IF($AC$504="","",IF(HLOOKUP($AC$504,Presentación!$BZ$3:$DE$574,Presentación!AP363,0)="","",HLOOKUP($AC$504,Presentación!$BZ$3:$DE$574,Presentación!AP363,0)))</f>
        <v/>
      </c>
    </row>
    <row r="868" spans="1:41" s="21" customFormat="1" ht="15" customHeight="1">
      <c r="A868" s="159"/>
      <c r="B868" s="179"/>
      <c r="C868" s="220" t="s">
        <v>1125</v>
      </c>
      <c r="D868" s="567" t="str">
        <f t="shared" si="115"/>
        <v/>
      </c>
      <c r="E868" s="568"/>
      <c r="F868" s="569"/>
      <c r="G868" s="551" t="str">
        <f t="shared" si="116"/>
        <v/>
      </c>
      <c r="H868" s="551"/>
      <c r="I868" s="551"/>
      <c r="J868" s="551"/>
      <c r="K868" s="551"/>
      <c r="L868" s="551"/>
      <c r="M868" s="392"/>
      <c r="N868" s="392"/>
      <c r="O868" s="392"/>
      <c r="P868" s="392"/>
      <c r="Q868" s="392"/>
      <c r="R868" s="392"/>
      <c r="S868" s="392"/>
      <c r="T868" s="392"/>
      <c r="U868" s="392"/>
      <c r="V868" s="392"/>
      <c r="W868" s="392"/>
      <c r="X868" s="392"/>
      <c r="Y868" s="392"/>
      <c r="Z868" s="392"/>
      <c r="AA868" s="392"/>
      <c r="AB868" s="392"/>
      <c r="AC868" s="392"/>
      <c r="AD868" s="392"/>
      <c r="AE868" s="1"/>
      <c r="AG868"/>
      <c r="AH868">
        <f t="shared" si="117"/>
        <v>0</v>
      </c>
      <c r="AI868" s="339"/>
      <c r="AJ868" s="73">
        <f t="shared" si="118"/>
        <v>0</v>
      </c>
      <c r="AL868">
        <f t="shared" si="119"/>
        <v>0</v>
      </c>
      <c r="AN868" s="364" t="str">
        <f>IF($AC$504="","",IF(HLOOKUP($AC$504,Presentación!$AQ$3:$BV$574,Presentación!AP364)="","",HLOOKUP($AC$504,Presentación!$AQ$3:$BV$574,Presentación!AP364,0)))</f>
        <v/>
      </c>
      <c r="AO868" s="365" t="str">
        <f>IF($AC$504="","",IF(HLOOKUP($AC$504,Presentación!$BZ$3:$DE$574,Presentación!AP364,0)="","",HLOOKUP($AC$504,Presentación!$BZ$3:$DE$574,Presentación!AP364,0)))</f>
        <v/>
      </c>
    </row>
    <row r="869" spans="1:41" s="21" customFormat="1" ht="15" customHeight="1">
      <c r="A869" s="159"/>
      <c r="B869" s="179"/>
      <c r="C869" s="220" t="s">
        <v>1126</v>
      </c>
      <c r="D869" s="567" t="str">
        <f t="shared" si="115"/>
        <v/>
      </c>
      <c r="E869" s="568"/>
      <c r="F869" s="569"/>
      <c r="G869" s="551" t="str">
        <f t="shared" si="116"/>
        <v/>
      </c>
      <c r="H869" s="551"/>
      <c r="I869" s="551"/>
      <c r="J869" s="551"/>
      <c r="K869" s="551"/>
      <c r="L869" s="551"/>
      <c r="M869" s="392"/>
      <c r="N869" s="392"/>
      <c r="O869" s="392"/>
      <c r="P869" s="392"/>
      <c r="Q869" s="392"/>
      <c r="R869" s="392"/>
      <c r="S869" s="392"/>
      <c r="T869" s="392"/>
      <c r="U869" s="392"/>
      <c r="V869" s="392"/>
      <c r="W869" s="392"/>
      <c r="X869" s="392"/>
      <c r="Y869" s="392"/>
      <c r="Z869" s="392"/>
      <c r="AA869" s="392"/>
      <c r="AB869" s="392"/>
      <c r="AC869" s="392"/>
      <c r="AD869" s="392"/>
      <c r="AE869" s="1"/>
      <c r="AG869"/>
      <c r="AH869">
        <f t="shared" si="117"/>
        <v>0</v>
      </c>
      <c r="AI869" s="339"/>
      <c r="AJ869" s="73">
        <f t="shared" si="118"/>
        <v>0</v>
      </c>
      <c r="AL869">
        <f t="shared" si="119"/>
        <v>0</v>
      </c>
      <c r="AN869" s="364" t="str">
        <f>IF($AC$504="","",IF(HLOOKUP($AC$504,Presentación!$AQ$3:$BV$574,Presentación!AP365)="","",HLOOKUP($AC$504,Presentación!$AQ$3:$BV$574,Presentación!AP365,0)))</f>
        <v/>
      </c>
      <c r="AO869" s="365" t="str">
        <f>IF($AC$504="","",IF(HLOOKUP($AC$504,Presentación!$BZ$3:$DE$574,Presentación!AP365,0)="","",HLOOKUP($AC$504,Presentación!$BZ$3:$DE$574,Presentación!AP365,0)))</f>
        <v/>
      </c>
    </row>
    <row r="870" spans="1:41" s="21" customFormat="1" ht="15" customHeight="1">
      <c r="A870" s="159"/>
      <c r="B870" s="179"/>
      <c r="C870" s="220" t="s">
        <v>1127</v>
      </c>
      <c r="D870" s="567" t="str">
        <f t="shared" si="115"/>
        <v/>
      </c>
      <c r="E870" s="568"/>
      <c r="F870" s="569"/>
      <c r="G870" s="551" t="str">
        <f t="shared" si="116"/>
        <v/>
      </c>
      <c r="H870" s="551"/>
      <c r="I870" s="551"/>
      <c r="J870" s="551"/>
      <c r="K870" s="551"/>
      <c r="L870" s="551"/>
      <c r="M870" s="392"/>
      <c r="N870" s="392"/>
      <c r="O870" s="392"/>
      <c r="P870" s="392"/>
      <c r="Q870" s="392"/>
      <c r="R870" s="392"/>
      <c r="S870" s="392"/>
      <c r="T870" s="392"/>
      <c r="U870" s="392"/>
      <c r="V870" s="392"/>
      <c r="W870" s="392"/>
      <c r="X870" s="392"/>
      <c r="Y870" s="392"/>
      <c r="Z870" s="392"/>
      <c r="AA870" s="392"/>
      <c r="AB870" s="392"/>
      <c r="AC870" s="392"/>
      <c r="AD870" s="392"/>
      <c r="AE870" s="1"/>
      <c r="AG870"/>
      <c r="AH870">
        <f t="shared" si="117"/>
        <v>0</v>
      </c>
      <c r="AI870" s="339"/>
      <c r="AJ870" s="73">
        <f t="shared" si="118"/>
        <v>0</v>
      </c>
      <c r="AL870">
        <f t="shared" si="119"/>
        <v>0</v>
      </c>
      <c r="AN870" s="364" t="str">
        <f>IF($AC$504="","",IF(HLOOKUP($AC$504,Presentación!$AQ$3:$BV$574,Presentación!AP366)="","",HLOOKUP($AC$504,Presentación!$AQ$3:$BV$574,Presentación!AP366,0)))</f>
        <v/>
      </c>
      <c r="AO870" s="365" t="str">
        <f>IF($AC$504="","",IF(HLOOKUP($AC$504,Presentación!$BZ$3:$DE$574,Presentación!AP366,0)="","",HLOOKUP($AC$504,Presentación!$BZ$3:$DE$574,Presentación!AP366,0)))</f>
        <v/>
      </c>
    </row>
    <row r="871" spans="1:41" s="21" customFormat="1" ht="15" customHeight="1">
      <c r="A871" s="159"/>
      <c r="B871" s="179"/>
      <c r="C871" s="220" t="s">
        <v>1128</v>
      </c>
      <c r="D871" s="567" t="str">
        <f t="shared" si="115"/>
        <v/>
      </c>
      <c r="E871" s="568"/>
      <c r="F871" s="569"/>
      <c r="G871" s="551" t="str">
        <f t="shared" si="116"/>
        <v/>
      </c>
      <c r="H871" s="551"/>
      <c r="I871" s="551"/>
      <c r="J871" s="551"/>
      <c r="K871" s="551"/>
      <c r="L871" s="551"/>
      <c r="M871" s="392"/>
      <c r="N871" s="392"/>
      <c r="O871" s="392"/>
      <c r="P871" s="392"/>
      <c r="Q871" s="392"/>
      <c r="R871" s="392"/>
      <c r="S871" s="392"/>
      <c r="T871" s="392"/>
      <c r="U871" s="392"/>
      <c r="V871" s="392"/>
      <c r="W871" s="392"/>
      <c r="X871" s="392"/>
      <c r="Y871" s="392"/>
      <c r="Z871" s="392"/>
      <c r="AA871" s="392"/>
      <c r="AB871" s="392"/>
      <c r="AC871" s="392"/>
      <c r="AD871" s="392"/>
      <c r="AE871" s="1"/>
      <c r="AG871"/>
      <c r="AH871">
        <f t="shared" si="117"/>
        <v>0</v>
      </c>
      <c r="AI871" s="339"/>
      <c r="AJ871" s="73">
        <f t="shared" si="118"/>
        <v>0</v>
      </c>
      <c r="AL871">
        <f t="shared" si="119"/>
        <v>0</v>
      </c>
      <c r="AN871" s="364" t="str">
        <f>IF($AC$504="","",IF(HLOOKUP($AC$504,Presentación!$AQ$3:$BV$574,Presentación!AP367)="","",HLOOKUP($AC$504,Presentación!$AQ$3:$BV$574,Presentación!AP367,0)))</f>
        <v/>
      </c>
      <c r="AO871" s="365" t="str">
        <f>IF($AC$504="","",IF(HLOOKUP($AC$504,Presentación!$BZ$3:$DE$574,Presentación!AP367,0)="","",HLOOKUP($AC$504,Presentación!$BZ$3:$DE$574,Presentación!AP367,0)))</f>
        <v/>
      </c>
    </row>
    <row r="872" spans="1:41" s="21" customFormat="1" ht="15" customHeight="1">
      <c r="A872" s="159"/>
      <c r="B872" s="179"/>
      <c r="C872" s="220" t="s">
        <v>1129</v>
      </c>
      <c r="D872" s="567" t="str">
        <f t="shared" si="115"/>
        <v/>
      </c>
      <c r="E872" s="568"/>
      <c r="F872" s="569"/>
      <c r="G872" s="551" t="str">
        <f t="shared" si="116"/>
        <v/>
      </c>
      <c r="H872" s="551"/>
      <c r="I872" s="551"/>
      <c r="J872" s="551"/>
      <c r="K872" s="551"/>
      <c r="L872" s="551"/>
      <c r="M872" s="392"/>
      <c r="N872" s="392"/>
      <c r="O872" s="392"/>
      <c r="P872" s="392"/>
      <c r="Q872" s="392"/>
      <c r="R872" s="392"/>
      <c r="S872" s="392"/>
      <c r="T872" s="392"/>
      <c r="U872" s="392"/>
      <c r="V872" s="392"/>
      <c r="W872" s="392"/>
      <c r="X872" s="392"/>
      <c r="Y872" s="392"/>
      <c r="Z872" s="392"/>
      <c r="AA872" s="392"/>
      <c r="AB872" s="392"/>
      <c r="AC872" s="392"/>
      <c r="AD872" s="392"/>
      <c r="AE872" s="1"/>
      <c r="AG872"/>
      <c r="AH872">
        <f t="shared" si="117"/>
        <v>0</v>
      </c>
      <c r="AI872" s="339"/>
      <c r="AJ872" s="73">
        <f t="shared" si="118"/>
        <v>0</v>
      </c>
      <c r="AL872">
        <f t="shared" si="119"/>
        <v>0</v>
      </c>
      <c r="AN872" s="364" t="str">
        <f>IF($AC$504="","",IF(HLOOKUP($AC$504,Presentación!$AQ$3:$BV$574,Presentación!AP368)="","",HLOOKUP($AC$504,Presentación!$AQ$3:$BV$574,Presentación!AP368,0)))</f>
        <v/>
      </c>
      <c r="AO872" s="365" t="str">
        <f>IF($AC$504="","",IF(HLOOKUP($AC$504,Presentación!$BZ$3:$DE$574,Presentación!AP368,0)="","",HLOOKUP($AC$504,Presentación!$BZ$3:$DE$574,Presentación!AP368,0)))</f>
        <v/>
      </c>
    </row>
    <row r="873" spans="1:41" s="21" customFormat="1" ht="15" customHeight="1">
      <c r="A873" s="159"/>
      <c r="B873" s="179"/>
      <c r="C873" s="220" t="s">
        <v>1130</v>
      </c>
      <c r="D873" s="567" t="str">
        <f t="shared" si="115"/>
        <v/>
      </c>
      <c r="E873" s="568"/>
      <c r="F873" s="569"/>
      <c r="G873" s="551" t="str">
        <f t="shared" si="116"/>
        <v/>
      </c>
      <c r="H873" s="551"/>
      <c r="I873" s="551"/>
      <c r="J873" s="551"/>
      <c r="K873" s="551"/>
      <c r="L873" s="551"/>
      <c r="M873" s="392"/>
      <c r="N873" s="392"/>
      <c r="O873" s="392"/>
      <c r="P873" s="392"/>
      <c r="Q873" s="392"/>
      <c r="R873" s="392"/>
      <c r="S873" s="392"/>
      <c r="T873" s="392"/>
      <c r="U873" s="392"/>
      <c r="V873" s="392"/>
      <c r="W873" s="392"/>
      <c r="X873" s="392"/>
      <c r="Y873" s="392"/>
      <c r="Z873" s="392"/>
      <c r="AA873" s="392"/>
      <c r="AB873" s="392"/>
      <c r="AC873" s="392"/>
      <c r="AD873" s="392"/>
      <c r="AE873" s="1"/>
      <c r="AG873"/>
      <c r="AH873">
        <f t="shared" si="117"/>
        <v>0</v>
      </c>
      <c r="AI873" s="339"/>
      <c r="AJ873" s="73">
        <f t="shared" si="118"/>
        <v>0</v>
      </c>
      <c r="AL873">
        <f t="shared" si="119"/>
        <v>0</v>
      </c>
      <c r="AN873" s="364" t="str">
        <f>IF($AC$504="","",IF(HLOOKUP($AC$504,Presentación!$AQ$3:$BV$574,Presentación!AP369)="","",HLOOKUP($AC$504,Presentación!$AQ$3:$BV$574,Presentación!AP369,0)))</f>
        <v/>
      </c>
      <c r="AO873" s="365" t="str">
        <f>IF($AC$504="","",IF(HLOOKUP($AC$504,Presentación!$BZ$3:$DE$574,Presentación!AP369,0)="","",HLOOKUP($AC$504,Presentación!$BZ$3:$DE$574,Presentación!AP369,0)))</f>
        <v/>
      </c>
    </row>
    <row r="874" spans="1:41" s="21" customFormat="1" ht="15" customHeight="1">
      <c r="A874" s="159"/>
      <c r="B874" s="179"/>
      <c r="C874" s="220" t="s">
        <v>1131</v>
      </c>
      <c r="D874" s="567" t="str">
        <f t="shared" si="115"/>
        <v/>
      </c>
      <c r="E874" s="568"/>
      <c r="F874" s="569"/>
      <c r="G874" s="551" t="str">
        <f t="shared" si="116"/>
        <v/>
      </c>
      <c r="H874" s="551"/>
      <c r="I874" s="551"/>
      <c r="J874" s="551"/>
      <c r="K874" s="551"/>
      <c r="L874" s="551"/>
      <c r="M874" s="392"/>
      <c r="N874" s="392"/>
      <c r="O874" s="392"/>
      <c r="P874" s="392"/>
      <c r="Q874" s="392"/>
      <c r="R874" s="392"/>
      <c r="S874" s="392"/>
      <c r="T874" s="392"/>
      <c r="U874" s="392"/>
      <c r="V874" s="392"/>
      <c r="W874" s="392"/>
      <c r="X874" s="392"/>
      <c r="Y874" s="392"/>
      <c r="Z874" s="392"/>
      <c r="AA874" s="392"/>
      <c r="AB874" s="392"/>
      <c r="AC874" s="392"/>
      <c r="AD874" s="392"/>
      <c r="AE874" s="1"/>
      <c r="AG874"/>
      <c r="AH874">
        <f t="shared" si="117"/>
        <v>0</v>
      </c>
      <c r="AI874" s="339"/>
      <c r="AJ874" s="73">
        <f t="shared" si="118"/>
        <v>0</v>
      </c>
      <c r="AL874">
        <f t="shared" si="119"/>
        <v>0</v>
      </c>
      <c r="AN874" s="364" t="str">
        <f>IF($AC$504="","",IF(HLOOKUP($AC$504,Presentación!$AQ$3:$BV$574,Presentación!AP370)="","",HLOOKUP($AC$504,Presentación!$AQ$3:$BV$574,Presentación!AP370,0)))</f>
        <v/>
      </c>
      <c r="AO874" s="365" t="str">
        <f>IF($AC$504="","",IF(HLOOKUP($AC$504,Presentación!$BZ$3:$DE$574,Presentación!AP370,0)="","",HLOOKUP($AC$504,Presentación!$BZ$3:$DE$574,Presentación!AP370,0)))</f>
        <v/>
      </c>
    </row>
    <row r="875" spans="1:41" s="21" customFormat="1" ht="15" customHeight="1">
      <c r="A875" s="159"/>
      <c r="B875" s="179"/>
      <c r="C875" s="220" t="s">
        <v>1132</v>
      </c>
      <c r="D875" s="567" t="str">
        <f t="shared" si="115"/>
        <v/>
      </c>
      <c r="E875" s="568"/>
      <c r="F875" s="569"/>
      <c r="G875" s="551" t="str">
        <f t="shared" si="116"/>
        <v/>
      </c>
      <c r="H875" s="551"/>
      <c r="I875" s="551"/>
      <c r="J875" s="551"/>
      <c r="K875" s="551"/>
      <c r="L875" s="551"/>
      <c r="M875" s="392"/>
      <c r="N875" s="392"/>
      <c r="O875" s="392"/>
      <c r="P875" s="392"/>
      <c r="Q875" s="392"/>
      <c r="R875" s="392"/>
      <c r="S875" s="392"/>
      <c r="T875" s="392"/>
      <c r="U875" s="392"/>
      <c r="V875" s="392"/>
      <c r="W875" s="392"/>
      <c r="X875" s="392"/>
      <c r="Y875" s="392"/>
      <c r="Z875" s="392"/>
      <c r="AA875" s="392"/>
      <c r="AB875" s="392"/>
      <c r="AC875" s="392"/>
      <c r="AD875" s="392"/>
      <c r="AE875" s="1"/>
      <c r="AG875"/>
      <c r="AH875">
        <f t="shared" si="117"/>
        <v>0</v>
      </c>
      <c r="AI875" s="339"/>
      <c r="AJ875" s="73">
        <f t="shared" si="118"/>
        <v>0</v>
      </c>
      <c r="AL875">
        <f t="shared" si="119"/>
        <v>0</v>
      </c>
      <c r="AN875" s="364" t="str">
        <f>IF($AC$504="","",IF(HLOOKUP($AC$504,Presentación!$AQ$3:$BV$574,Presentación!AP371)="","",HLOOKUP($AC$504,Presentación!$AQ$3:$BV$574,Presentación!AP371,0)))</f>
        <v/>
      </c>
      <c r="AO875" s="365" t="str">
        <f>IF($AC$504="","",IF(HLOOKUP($AC$504,Presentación!$BZ$3:$DE$574,Presentación!AP371,0)="","",HLOOKUP($AC$504,Presentación!$BZ$3:$DE$574,Presentación!AP371,0)))</f>
        <v/>
      </c>
    </row>
    <row r="876" spans="1:41" s="21" customFormat="1" ht="15" customHeight="1">
      <c r="A876" s="159"/>
      <c r="B876" s="179"/>
      <c r="C876" s="220" t="s">
        <v>1133</v>
      </c>
      <c r="D876" s="567" t="str">
        <f t="shared" si="115"/>
        <v/>
      </c>
      <c r="E876" s="568"/>
      <c r="F876" s="569"/>
      <c r="G876" s="551" t="str">
        <f t="shared" si="116"/>
        <v/>
      </c>
      <c r="H876" s="551"/>
      <c r="I876" s="551"/>
      <c r="J876" s="551"/>
      <c r="K876" s="551"/>
      <c r="L876" s="551"/>
      <c r="M876" s="392"/>
      <c r="N876" s="392"/>
      <c r="O876" s="392"/>
      <c r="P876" s="392"/>
      <c r="Q876" s="392"/>
      <c r="R876" s="392"/>
      <c r="S876" s="392"/>
      <c r="T876" s="392"/>
      <c r="U876" s="392"/>
      <c r="V876" s="392"/>
      <c r="W876" s="392"/>
      <c r="X876" s="392"/>
      <c r="Y876" s="392"/>
      <c r="Z876" s="392"/>
      <c r="AA876" s="392"/>
      <c r="AB876" s="392"/>
      <c r="AC876" s="392"/>
      <c r="AD876" s="392"/>
      <c r="AE876" s="1"/>
      <c r="AG876"/>
      <c r="AH876">
        <f t="shared" si="117"/>
        <v>0</v>
      </c>
      <c r="AI876" s="339"/>
      <c r="AJ876" s="73">
        <f t="shared" si="118"/>
        <v>0</v>
      </c>
      <c r="AL876">
        <f t="shared" si="119"/>
        <v>0</v>
      </c>
      <c r="AN876" s="364" t="str">
        <f>IF($AC$504="","",IF(HLOOKUP($AC$504,Presentación!$AQ$3:$BV$574,Presentación!AP372)="","",HLOOKUP($AC$504,Presentación!$AQ$3:$BV$574,Presentación!AP372,0)))</f>
        <v/>
      </c>
      <c r="AO876" s="365" t="str">
        <f>IF($AC$504="","",IF(HLOOKUP($AC$504,Presentación!$BZ$3:$DE$574,Presentación!AP372,0)="","",HLOOKUP($AC$504,Presentación!$BZ$3:$DE$574,Presentación!AP372,0)))</f>
        <v/>
      </c>
    </row>
    <row r="877" spans="1:41" s="21" customFormat="1" ht="15" customHeight="1">
      <c r="A877" s="159"/>
      <c r="B877" s="179"/>
      <c r="C877" s="220" t="s">
        <v>1134</v>
      </c>
      <c r="D877" s="567" t="str">
        <f t="shared" si="115"/>
        <v/>
      </c>
      <c r="E877" s="568"/>
      <c r="F877" s="569"/>
      <c r="G877" s="551" t="str">
        <f t="shared" si="116"/>
        <v/>
      </c>
      <c r="H877" s="551"/>
      <c r="I877" s="551"/>
      <c r="J877" s="551"/>
      <c r="K877" s="551"/>
      <c r="L877" s="551"/>
      <c r="M877" s="392"/>
      <c r="N877" s="392"/>
      <c r="O877" s="392"/>
      <c r="P877" s="392"/>
      <c r="Q877" s="392"/>
      <c r="R877" s="392"/>
      <c r="S877" s="392"/>
      <c r="T877" s="392"/>
      <c r="U877" s="392"/>
      <c r="V877" s="392"/>
      <c r="W877" s="392"/>
      <c r="X877" s="392"/>
      <c r="Y877" s="392"/>
      <c r="Z877" s="392"/>
      <c r="AA877" s="392"/>
      <c r="AB877" s="392"/>
      <c r="AC877" s="392"/>
      <c r="AD877" s="392"/>
      <c r="AE877" s="1"/>
      <c r="AG877"/>
      <c r="AH877">
        <f t="shared" si="117"/>
        <v>0</v>
      </c>
      <c r="AI877" s="339"/>
      <c r="AJ877" s="73">
        <f t="shared" si="118"/>
        <v>0</v>
      </c>
      <c r="AL877">
        <f t="shared" si="119"/>
        <v>0</v>
      </c>
      <c r="AN877" s="364" t="str">
        <f>IF($AC$504="","",IF(HLOOKUP($AC$504,Presentación!$AQ$3:$BV$574,Presentación!AP373)="","",HLOOKUP($AC$504,Presentación!$AQ$3:$BV$574,Presentación!AP373,0)))</f>
        <v/>
      </c>
      <c r="AO877" s="365" t="str">
        <f>IF($AC$504="","",IF(HLOOKUP($AC$504,Presentación!$BZ$3:$DE$574,Presentación!AP373,0)="","",HLOOKUP($AC$504,Presentación!$BZ$3:$DE$574,Presentación!AP373,0)))</f>
        <v/>
      </c>
    </row>
    <row r="878" spans="1:41" s="21" customFormat="1" ht="15" customHeight="1">
      <c r="A878" s="159"/>
      <c r="B878" s="179"/>
      <c r="C878" s="220" t="s">
        <v>1135</v>
      </c>
      <c r="D878" s="567" t="str">
        <f t="shared" si="115"/>
        <v/>
      </c>
      <c r="E878" s="568"/>
      <c r="F878" s="569"/>
      <c r="G878" s="551" t="str">
        <f t="shared" si="116"/>
        <v/>
      </c>
      <c r="H878" s="551"/>
      <c r="I878" s="551"/>
      <c r="J878" s="551"/>
      <c r="K878" s="551"/>
      <c r="L878" s="551"/>
      <c r="M878" s="392"/>
      <c r="N878" s="392"/>
      <c r="O878" s="392"/>
      <c r="P878" s="392"/>
      <c r="Q878" s="392"/>
      <c r="R878" s="392"/>
      <c r="S878" s="392"/>
      <c r="T878" s="392"/>
      <c r="U878" s="392"/>
      <c r="V878" s="392"/>
      <c r="W878" s="392"/>
      <c r="X878" s="392"/>
      <c r="Y878" s="392"/>
      <c r="Z878" s="392"/>
      <c r="AA878" s="392"/>
      <c r="AB878" s="392"/>
      <c r="AC878" s="392"/>
      <c r="AD878" s="392"/>
      <c r="AE878" s="1"/>
      <c r="AG878"/>
      <c r="AH878">
        <f t="shared" si="117"/>
        <v>0</v>
      </c>
      <c r="AI878" s="339"/>
      <c r="AJ878" s="73">
        <f t="shared" si="118"/>
        <v>0</v>
      </c>
      <c r="AL878">
        <f t="shared" si="119"/>
        <v>0</v>
      </c>
      <c r="AN878" s="364" t="str">
        <f>IF($AC$504="","",IF(HLOOKUP($AC$504,Presentación!$AQ$3:$BV$574,Presentación!AP374)="","",HLOOKUP($AC$504,Presentación!$AQ$3:$BV$574,Presentación!AP374,0)))</f>
        <v/>
      </c>
      <c r="AO878" s="365" t="str">
        <f>IF($AC$504="","",IF(HLOOKUP($AC$504,Presentación!$BZ$3:$DE$574,Presentación!AP374,0)="","",HLOOKUP($AC$504,Presentación!$BZ$3:$DE$574,Presentación!AP374,0)))</f>
        <v/>
      </c>
    </row>
    <row r="879" spans="1:41" s="21" customFormat="1" ht="15" customHeight="1">
      <c r="A879" s="159"/>
      <c r="B879" s="179"/>
      <c r="C879" s="220" t="s">
        <v>1136</v>
      </c>
      <c r="D879" s="567" t="str">
        <f t="shared" si="115"/>
        <v/>
      </c>
      <c r="E879" s="568"/>
      <c r="F879" s="569"/>
      <c r="G879" s="551" t="str">
        <f t="shared" si="116"/>
        <v/>
      </c>
      <c r="H879" s="551"/>
      <c r="I879" s="551"/>
      <c r="J879" s="551"/>
      <c r="K879" s="551"/>
      <c r="L879" s="551"/>
      <c r="M879" s="392"/>
      <c r="N879" s="392"/>
      <c r="O879" s="392"/>
      <c r="P879" s="392"/>
      <c r="Q879" s="392"/>
      <c r="R879" s="392"/>
      <c r="S879" s="392"/>
      <c r="T879" s="392"/>
      <c r="U879" s="392"/>
      <c r="V879" s="392"/>
      <c r="W879" s="392"/>
      <c r="X879" s="392"/>
      <c r="Y879" s="392"/>
      <c r="Z879" s="392"/>
      <c r="AA879" s="392"/>
      <c r="AB879" s="392"/>
      <c r="AC879" s="392"/>
      <c r="AD879" s="392"/>
      <c r="AE879" s="1"/>
      <c r="AG879"/>
      <c r="AH879">
        <f t="shared" si="117"/>
        <v>0</v>
      </c>
      <c r="AI879" s="339"/>
      <c r="AJ879" s="73">
        <f t="shared" si="118"/>
        <v>0</v>
      </c>
      <c r="AL879">
        <f t="shared" si="119"/>
        <v>0</v>
      </c>
      <c r="AN879" s="364" t="str">
        <f>IF($AC$504="","",IF(HLOOKUP($AC$504,Presentación!$AQ$3:$BV$574,Presentación!AP375)="","",HLOOKUP($AC$504,Presentación!$AQ$3:$BV$574,Presentación!AP375,0)))</f>
        <v/>
      </c>
      <c r="AO879" s="365" t="str">
        <f>IF($AC$504="","",IF(HLOOKUP($AC$504,Presentación!$BZ$3:$DE$574,Presentación!AP375,0)="","",HLOOKUP($AC$504,Presentación!$BZ$3:$DE$574,Presentación!AP375,0)))</f>
        <v/>
      </c>
    </row>
    <row r="880" spans="1:41" s="21" customFormat="1" ht="15" customHeight="1">
      <c r="A880" s="159"/>
      <c r="B880" s="179"/>
      <c r="C880" s="220" t="s">
        <v>1137</v>
      </c>
      <c r="D880" s="567" t="str">
        <f t="shared" si="115"/>
        <v/>
      </c>
      <c r="E880" s="568"/>
      <c r="F880" s="569"/>
      <c r="G880" s="551" t="str">
        <f t="shared" si="116"/>
        <v/>
      </c>
      <c r="H880" s="551"/>
      <c r="I880" s="551"/>
      <c r="J880" s="551"/>
      <c r="K880" s="551"/>
      <c r="L880" s="551"/>
      <c r="M880" s="392"/>
      <c r="N880" s="392"/>
      <c r="O880" s="392"/>
      <c r="P880" s="392"/>
      <c r="Q880" s="392"/>
      <c r="R880" s="392"/>
      <c r="S880" s="392"/>
      <c r="T880" s="392"/>
      <c r="U880" s="392"/>
      <c r="V880" s="392"/>
      <c r="W880" s="392"/>
      <c r="X880" s="392"/>
      <c r="Y880" s="392"/>
      <c r="Z880" s="392"/>
      <c r="AA880" s="392"/>
      <c r="AB880" s="392"/>
      <c r="AC880" s="392"/>
      <c r="AD880" s="392"/>
      <c r="AE880" s="1"/>
      <c r="AG880"/>
      <c r="AH880">
        <f t="shared" si="117"/>
        <v>0</v>
      </c>
      <c r="AI880" s="339"/>
      <c r="AJ880" s="73">
        <f t="shared" si="118"/>
        <v>0</v>
      </c>
      <c r="AL880">
        <f t="shared" si="119"/>
        <v>0</v>
      </c>
      <c r="AN880" s="364" t="str">
        <f>IF($AC$504="","",IF(HLOOKUP($AC$504,Presentación!$AQ$3:$BV$574,Presentación!AP376)="","",HLOOKUP($AC$504,Presentación!$AQ$3:$BV$574,Presentación!AP376,0)))</f>
        <v/>
      </c>
      <c r="AO880" s="365" t="str">
        <f>IF($AC$504="","",IF(HLOOKUP($AC$504,Presentación!$BZ$3:$DE$574,Presentación!AP376,0)="","",HLOOKUP($AC$504,Presentación!$BZ$3:$DE$574,Presentación!AP376,0)))</f>
        <v/>
      </c>
    </row>
    <row r="881" spans="1:41" s="21" customFormat="1" ht="15" customHeight="1">
      <c r="A881" s="159"/>
      <c r="B881" s="179"/>
      <c r="C881" s="220" t="s">
        <v>1138</v>
      </c>
      <c r="D881" s="567" t="str">
        <f t="shared" si="115"/>
        <v/>
      </c>
      <c r="E881" s="568"/>
      <c r="F881" s="569"/>
      <c r="G881" s="551" t="str">
        <f t="shared" si="116"/>
        <v/>
      </c>
      <c r="H881" s="551"/>
      <c r="I881" s="551"/>
      <c r="J881" s="551"/>
      <c r="K881" s="551"/>
      <c r="L881" s="551"/>
      <c r="M881" s="392"/>
      <c r="N881" s="392"/>
      <c r="O881" s="392"/>
      <c r="P881" s="392"/>
      <c r="Q881" s="392"/>
      <c r="R881" s="392"/>
      <c r="S881" s="392"/>
      <c r="T881" s="392"/>
      <c r="U881" s="392"/>
      <c r="V881" s="392"/>
      <c r="W881" s="392"/>
      <c r="X881" s="392"/>
      <c r="Y881" s="392"/>
      <c r="Z881" s="392"/>
      <c r="AA881" s="392"/>
      <c r="AB881" s="392"/>
      <c r="AC881" s="392"/>
      <c r="AD881" s="392"/>
      <c r="AE881" s="1"/>
      <c r="AG881"/>
      <c r="AH881">
        <f t="shared" si="117"/>
        <v>0</v>
      </c>
      <c r="AI881" s="339"/>
      <c r="AJ881" s="73">
        <f t="shared" si="118"/>
        <v>0</v>
      </c>
      <c r="AL881">
        <f t="shared" si="119"/>
        <v>0</v>
      </c>
      <c r="AN881" s="364" t="str">
        <f>IF($AC$504="","",IF(HLOOKUP($AC$504,Presentación!$AQ$3:$BV$574,Presentación!AP377)="","",HLOOKUP($AC$504,Presentación!$AQ$3:$BV$574,Presentación!AP377,0)))</f>
        <v/>
      </c>
      <c r="AO881" s="365" t="str">
        <f>IF($AC$504="","",IF(HLOOKUP($AC$504,Presentación!$BZ$3:$DE$574,Presentación!AP377,0)="","",HLOOKUP($AC$504,Presentación!$BZ$3:$DE$574,Presentación!AP377,0)))</f>
        <v/>
      </c>
    </row>
    <row r="882" spans="1:41" s="21" customFormat="1" ht="15" customHeight="1">
      <c r="A882" s="159"/>
      <c r="B882" s="179"/>
      <c r="C882" s="220" t="s">
        <v>1139</v>
      </c>
      <c r="D882" s="567" t="str">
        <f t="shared" si="115"/>
        <v/>
      </c>
      <c r="E882" s="568"/>
      <c r="F882" s="569"/>
      <c r="G882" s="551" t="str">
        <f t="shared" si="116"/>
        <v/>
      </c>
      <c r="H882" s="551"/>
      <c r="I882" s="551"/>
      <c r="J882" s="551"/>
      <c r="K882" s="551"/>
      <c r="L882" s="551"/>
      <c r="M882" s="392"/>
      <c r="N882" s="392"/>
      <c r="O882" s="392"/>
      <c r="P882" s="392"/>
      <c r="Q882" s="392"/>
      <c r="R882" s="392"/>
      <c r="S882" s="392"/>
      <c r="T882" s="392"/>
      <c r="U882" s="392"/>
      <c r="V882" s="392"/>
      <c r="W882" s="392"/>
      <c r="X882" s="392"/>
      <c r="Y882" s="392"/>
      <c r="Z882" s="392"/>
      <c r="AA882" s="392"/>
      <c r="AB882" s="392"/>
      <c r="AC882" s="392"/>
      <c r="AD882" s="392"/>
      <c r="AE882" s="1"/>
      <c r="AG882"/>
      <c r="AH882">
        <f t="shared" si="117"/>
        <v>0</v>
      </c>
      <c r="AI882" s="339"/>
      <c r="AJ882" s="73">
        <f t="shared" si="118"/>
        <v>0</v>
      </c>
      <c r="AL882">
        <f t="shared" si="119"/>
        <v>0</v>
      </c>
      <c r="AN882" s="364" t="str">
        <f>IF($AC$504="","",IF(HLOOKUP($AC$504,Presentación!$AQ$3:$BV$574,Presentación!AP378)="","",HLOOKUP($AC$504,Presentación!$AQ$3:$BV$574,Presentación!AP378,0)))</f>
        <v/>
      </c>
      <c r="AO882" s="365" t="str">
        <f>IF($AC$504="","",IF(HLOOKUP($AC$504,Presentación!$BZ$3:$DE$574,Presentación!AP378,0)="","",HLOOKUP($AC$504,Presentación!$BZ$3:$DE$574,Presentación!AP378,0)))</f>
        <v/>
      </c>
    </row>
    <row r="883" spans="1:41" s="21" customFormat="1" ht="15" customHeight="1">
      <c r="A883" s="159"/>
      <c r="B883" s="179"/>
      <c r="C883" s="220" t="s">
        <v>1140</v>
      </c>
      <c r="D883" s="567" t="str">
        <f t="shared" si="115"/>
        <v/>
      </c>
      <c r="E883" s="568"/>
      <c r="F883" s="569"/>
      <c r="G883" s="551" t="str">
        <f t="shared" si="116"/>
        <v/>
      </c>
      <c r="H883" s="551"/>
      <c r="I883" s="551"/>
      <c r="J883" s="551"/>
      <c r="K883" s="551"/>
      <c r="L883" s="551"/>
      <c r="M883" s="392"/>
      <c r="N883" s="392"/>
      <c r="O883" s="392"/>
      <c r="P883" s="392"/>
      <c r="Q883" s="392"/>
      <c r="R883" s="392"/>
      <c r="S883" s="392"/>
      <c r="T883" s="392"/>
      <c r="U883" s="392"/>
      <c r="V883" s="392"/>
      <c r="W883" s="392"/>
      <c r="X883" s="392"/>
      <c r="Y883" s="392"/>
      <c r="Z883" s="392"/>
      <c r="AA883" s="392"/>
      <c r="AB883" s="392"/>
      <c r="AC883" s="392"/>
      <c r="AD883" s="392"/>
      <c r="AE883" s="1"/>
      <c r="AG883"/>
      <c r="AH883">
        <f t="shared" si="117"/>
        <v>0</v>
      </c>
      <c r="AI883" s="339"/>
      <c r="AJ883" s="73">
        <f t="shared" si="118"/>
        <v>0</v>
      </c>
      <c r="AL883">
        <f t="shared" si="119"/>
        <v>0</v>
      </c>
      <c r="AN883" s="364" t="str">
        <f>IF($AC$504="","",IF(HLOOKUP($AC$504,Presentación!$AQ$3:$BV$574,Presentación!AP379)="","",HLOOKUP($AC$504,Presentación!$AQ$3:$BV$574,Presentación!AP379,0)))</f>
        <v/>
      </c>
      <c r="AO883" s="365" t="str">
        <f>IF($AC$504="","",IF(HLOOKUP($AC$504,Presentación!$BZ$3:$DE$574,Presentación!AP379,0)="","",HLOOKUP($AC$504,Presentación!$BZ$3:$DE$574,Presentación!AP379,0)))</f>
        <v/>
      </c>
    </row>
    <row r="884" spans="1:41" s="21" customFormat="1" ht="15" customHeight="1">
      <c r="A884" s="159"/>
      <c r="B884" s="179"/>
      <c r="C884" s="220" t="s">
        <v>1141</v>
      </c>
      <c r="D884" s="567" t="str">
        <f t="shared" si="115"/>
        <v/>
      </c>
      <c r="E884" s="568"/>
      <c r="F884" s="569"/>
      <c r="G884" s="551" t="str">
        <f t="shared" si="116"/>
        <v/>
      </c>
      <c r="H884" s="551"/>
      <c r="I884" s="551"/>
      <c r="J884" s="551"/>
      <c r="K884" s="551"/>
      <c r="L884" s="551"/>
      <c r="M884" s="392"/>
      <c r="N884" s="392"/>
      <c r="O884" s="392"/>
      <c r="P884" s="392"/>
      <c r="Q884" s="392"/>
      <c r="R884" s="392"/>
      <c r="S884" s="392"/>
      <c r="T884" s="392"/>
      <c r="U884" s="392"/>
      <c r="V884" s="392"/>
      <c r="W884" s="392"/>
      <c r="X884" s="392"/>
      <c r="Y884" s="392"/>
      <c r="Z884" s="392"/>
      <c r="AA884" s="392"/>
      <c r="AB884" s="392"/>
      <c r="AC884" s="392"/>
      <c r="AD884" s="392"/>
      <c r="AE884" s="1"/>
      <c r="AG884"/>
      <c r="AH884">
        <f t="shared" si="117"/>
        <v>0</v>
      </c>
      <c r="AI884" s="339"/>
      <c r="AJ884" s="73">
        <f t="shared" si="118"/>
        <v>0</v>
      </c>
      <c r="AL884">
        <f t="shared" si="119"/>
        <v>0</v>
      </c>
      <c r="AN884" s="364" t="str">
        <f>IF($AC$504="","",IF(HLOOKUP($AC$504,Presentación!$AQ$3:$BV$574,Presentación!AP380)="","",HLOOKUP($AC$504,Presentación!$AQ$3:$BV$574,Presentación!AP380,0)))</f>
        <v/>
      </c>
      <c r="AO884" s="365" t="str">
        <f>IF($AC$504="","",IF(HLOOKUP($AC$504,Presentación!$BZ$3:$DE$574,Presentación!AP380,0)="","",HLOOKUP($AC$504,Presentación!$BZ$3:$DE$574,Presentación!AP380,0)))</f>
        <v/>
      </c>
    </row>
    <row r="885" spans="1:41" s="21" customFormat="1" ht="15" customHeight="1">
      <c r="A885" s="159"/>
      <c r="B885" s="179"/>
      <c r="C885" s="220" t="s">
        <v>1142</v>
      </c>
      <c r="D885" s="567" t="str">
        <f t="shared" si="115"/>
        <v/>
      </c>
      <c r="E885" s="568"/>
      <c r="F885" s="569"/>
      <c r="G885" s="551" t="str">
        <f t="shared" si="116"/>
        <v/>
      </c>
      <c r="H885" s="551"/>
      <c r="I885" s="551"/>
      <c r="J885" s="551"/>
      <c r="K885" s="551"/>
      <c r="L885" s="551"/>
      <c r="M885" s="392"/>
      <c r="N885" s="392"/>
      <c r="O885" s="392"/>
      <c r="P885" s="392"/>
      <c r="Q885" s="392"/>
      <c r="R885" s="392"/>
      <c r="S885" s="392"/>
      <c r="T885" s="392"/>
      <c r="U885" s="392"/>
      <c r="V885" s="392"/>
      <c r="W885" s="392"/>
      <c r="X885" s="392"/>
      <c r="Y885" s="392"/>
      <c r="Z885" s="392"/>
      <c r="AA885" s="392"/>
      <c r="AB885" s="392"/>
      <c r="AC885" s="392"/>
      <c r="AD885" s="392"/>
      <c r="AE885" s="1"/>
      <c r="AG885"/>
      <c r="AH885">
        <f t="shared" si="117"/>
        <v>0</v>
      </c>
      <c r="AI885" s="339"/>
      <c r="AJ885" s="73">
        <f t="shared" si="118"/>
        <v>0</v>
      </c>
      <c r="AL885">
        <f t="shared" si="119"/>
        <v>0</v>
      </c>
      <c r="AN885" s="364" t="str">
        <f>IF($AC$504="","",IF(HLOOKUP($AC$504,Presentación!$AQ$3:$BV$574,Presentación!AP381)="","",HLOOKUP($AC$504,Presentación!$AQ$3:$BV$574,Presentación!AP381,0)))</f>
        <v/>
      </c>
      <c r="AO885" s="365" t="str">
        <f>IF($AC$504="","",IF(HLOOKUP($AC$504,Presentación!$BZ$3:$DE$574,Presentación!AP381,0)="","",HLOOKUP($AC$504,Presentación!$BZ$3:$DE$574,Presentación!AP381,0)))</f>
        <v/>
      </c>
    </row>
    <row r="886" spans="1:41" s="21" customFormat="1" ht="15" customHeight="1">
      <c r="A886" s="159"/>
      <c r="B886" s="179"/>
      <c r="C886" s="220" t="s">
        <v>1143</v>
      </c>
      <c r="D886" s="567" t="str">
        <f t="shared" si="115"/>
        <v/>
      </c>
      <c r="E886" s="568"/>
      <c r="F886" s="569"/>
      <c r="G886" s="551" t="str">
        <f t="shared" si="116"/>
        <v/>
      </c>
      <c r="H886" s="551"/>
      <c r="I886" s="551"/>
      <c r="J886" s="551"/>
      <c r="K886" s="551"/>
      <c r="L886" s="551"/>
      <c r="M886" s="392"/>
      <c r="N886" s="392"/>
      <c r="O886" s="392"/>
      <c r="P886" s="392"/>
      <c r="Q886" s="392"/>
      <c r="R886" s="392"/>
      <c r="S886" s="392"/>
      <c r="T886" s="392"/>
      <c r="U886" s="392"/>
      <c r="V886" s="392"/>
      <c r="W886" s="392"/>
      <c r="X886" s="392"/>
      <c r="Y886" s="392"/>
      <c r="Z886" s="392"/>
      <c r="AA886" s="392"/>
      <c r="AB886" s="392"/>
      <c r="AC886" s="392"/>
      <c r="AD886" s="392"/>
      <c r="AE886" s="1"/>
      <c r="AG886"/>
      <c r="AH886">
        <f t="shared" si="117"/>
        <v>0</v>
      </c>
      <c r="AI886" s="339"/>
      <c r="AJ886" s="73">
        <f t="shared" si="118"/>
        <v>0</v>
      </c>
      <c r="AL886">
        <f t="shared" si="119"/>
        <v>0</v>
      </c>
      <c r="AN886" s="364" t="str">
        <f>IF($AC$504="","",IF(HLOOKUP($AC$504,Presentación!$AQ$3:$BV$574,Presentación!AP382)="","",HLOOKUP($AC$504,Presentación!$AQ$3:$BV$574,Presentación!AP382,0)))</f>
        <v/>
      </c>
      <c r="AO886" s="365" t="str">
        <f>IF($AC$504="","",IF(HLOOKUP($AC$504,Presentación!$BZ$3:$DE$574,Presentación!AP382,0)="","",HLOOKUP($AC$504,Presentación!$BZ$3:$DE$574,Presentación!AP382,0)))</f>
        <v/>
      </c>
    </row>
    <row r="887" spans="1:41" s="21" customFormat="1" ht="15" customHeight="1">
      <c r="A887" s="159"/>
      <c r="B887" s="179"/>
      <c r="C887" s="220" t="s">
        <v>1144</v>
      </c>
      <c r="D887" s="567" t="str">
        <f t="shared" si="115"/>
        <v/>
      </c>
      <c r="E887" s="568"/>
      <c r="F887" s="569"/>
      <c r="G887" s="551" t="str">
        <f t="shared" si="116"/>
        <v/>
      </c>
      <c r="H887" s="551"/>
      <c r="I887" s="551"/>
      <c r="J887" s="551"/>
      <c r="K887" s="551"/>
      <c r="L887" s="551"/>
      <c r="M887" s="392"/>
      <c r="N887" s="392"/>
      <c r="O887" s="392"/>
      <c r="P887" s="392"/>
      <c r="Q887" s="392"/>
      <c r="R887" s="392"/>
      <c r="S887" s="392"/>
      <c r="T887" s="392"/>
      <c r="U887" s="392"/>
      <c r="V887" s="392"/>
      <c r="W887" s="392"/>
      <c r="X887" s="392"/>
      <c r="Y887" s="392"/>
      <c r="Z887" s="392"/>
      <c r="AA887" s="392"/>
      <c r="AB887" s="392"/>
      <c r="AC887" s="392"/>
      <c r="AD887" s="392"/>
      <c r="AE887" s="1"/>
      <c r="AG887"/>
      <c r="AH887">
        <f t="shared" si="117"/>
        <v>0</v>
      </c>
      <c r="AI887" s="339"/>
      <c r="AJ887" s="73">
        <f t="shared" si="118"/>
        <v>0</v>
      </c>
      <c r="AL887">
        <f t="shared" si="119"/>
        <v>0</v>
      </c>
      <c r="AN887" s="364" t="str">
        <f>IF($AC$504="","",IF(HLOOKUP($AC$504,Presentación!$AQ$3:$BV$574,Presentación!AP383)="","",HLOOKUP($AC$504,Presentación!$AQ$3:$BV$574,Presentación!AP383,0)))</f>
        <v/>
      </c>
      <c r="AO887" s="365" t="str">
        <f>IF($AC$504="","",IF(HLOOKUP($AC$504,Presentación!$BZ$3:$DE$574,Presentación!AP383,0)="","",HLOOKUP($AC$504,Presentación!$BZ$3:$DE$574,Presentación!AP383,0)))</f>
        <v/>
      </c>
    </row>
    <row r="888" spans="1:41" s="21" customFormat="1" ht="15" customHeight="1">
      <c r="A888" s="159"/>
      <c r="B888" s="179"/>
      <c r="C888" s="220" t="s">
        <v>1145</v>
      </c>
      <c r="D888" s="567" t="str">
        <f t="shared" si="115"/>
        <v/>
      </c>
      <c r="E888" s="568"/>
      <c r="F888" s="569"/>
      <c r="G888" s="551" t="str">
        <f t="shared" si="116"/>
        <v/>
      </c>
      <c r="H888" s="551"/>
      <c r="I888" s="551"/>
      <c r="J888" s="551"/>
      <c r="K888" s="551"/>
      <c r="L888" s="551"/>
      <c r="M888" s="392"/>
      <c r="N888" s="392"/>
      <c r="O888" s="392"/>
      <c r="P888" s="392"/>
      <c r="Q888" s="392"/>
      <c r="R888" s="392"/>
      <c r="S888" s="392"/>
      <c r="T888" s="392"/>
      <c r="U888" s="392"/>
      <c r="V888" s="392"/>
      <c r="W888" s="392"/>
      <c r="X888" s="392"/>
      <c r="Y888" s="392"/>
      <c r="Z888" s="392"/>
      <c r="AA888" s="392"/>
      <c r="AB888" s="392"/>
      <c r="AC888" s="392"/>
      <c r="AD888" s="392"/>
      <c r="AE888" s="1"/>
      <c r="AG888"/>
      <c r="AH888">
        <f t="shared" si="117"/>
        <v>0</v>
      </c>
      <c r="AI888" s="339"/>
      <c r="AJ888" s="73">
        <f t="shared" si="118"/>
        <v>0</v>
      </c>
      <c r="AL888">
        <f t="shared" si="119"/>
        <v>0</v>
      </c>
      <c r="AN888" s="364" t="str">
        <f>IF($AC$504="","",IF(HLOOKUP($AC$504,Presentación!$AQ$3:$BV$574,Presentación!AP384)="","",HLOOKUP($AC$504,Presentación!$AQ$3:$BV$574,Presentación!AP384,0)))</f>
        <v/>
      </c>
      <c r="AO888" s="365" t="str">
        <f>IF($AC$504="","",IF(HLOOKUP($AC$504,Presentación!$BZ$3:$DE$574,Presentación!AP384,0)="","",HLOOKUP($AC$504,Presentación!$BZ$3:$DE$574,Presentación!AP384,0)))</f>
        <v/>
      </c>
    </row>
    <row r="889" spans="1:41" s="21" customFormat="1" ht="15" customHeight="1">
      <c r="A889" s="159"/>
      <c r="B889" s="179"/>
      <c r="C889" s="220" t="s">
        <v>1146</v>
      </c>
      <c r="D889" s="567" t="str">
        <f t="shared" si="115"/>
        <v/>
      </c>
      <c r="E889" s="568"/>
      <c r="F889" s="569"/>
      <c r="G889" s="551" t="str">
        <f t="shared" si="116"/>
        <v/>
      </c>
      <c r="H889" s="551"/>
      <c r="I889" s="551"/>
      <c r="J889" s="551"/>
      <c r="K889" s="551"/>
      <c r="L889" s="551"/>
      <c r="M889" s="392"/>
      <c r="N889" s="392"/>
      <c r="O889" s="392"/>
      <c r="P889" s="392"/>
      <c r="Q889" s="392"/>
      <c r="R889" s="392"/>
      <c r="S889" s="392"/>
      <c r="T889" s="392"/>
      <c r="U889" s="392"/>
      <c r="V889" s="392"/>
      <c r="W889" s="392"/>
      <c r="X889" s="392"/>
      <c r="Y889" s="392"/>
      <c r="Z889" s="392"/>
      <c r="AA889" s="392"/>
      <c r="AB889" s="392"/>
      <c r="AC889" s="392"/>
      <c r="AD889" s="392"/>
      <c r="AE889" s="1"/>
      <c r="AG889"/>
      <c r="AH889">
        <f t="shared" si="117"/>
        <v>0</v>
      </c>
      <c r="AI889" s="339"/>
      <c r="AJ889" s="73">
        <f t="shared" si="118"/>
        <v>0</v>
      </c>
      <c r="AL889">
        <f t="shared" si="119"/>
        <v>0</v>
      </c>
      <c r="AN889" s="364" t="str">
        <f>IF($AC$504="","",IF(HLOOKUP($AC$504,Presentación!$AQ$3:$BV$574,Presentación!AP385)="","",HLOOKUP($AC$504,Presentación!$AQ$3:$BV$574,Presentación!AP385,0)))</f>
        <v/>
      </c>
      <c r="AO889" s="365" t="str">
        <f>IF($AC$504="","",IF(HLOOKUP($AC$504,Presentación!$BZ$3:$DE$574,Presentación!AP385,0)="","",HLOOKUP($AC$504,Presentación!$BZ$3:$DE$574,Presentación!AP385,0)))</f>
        <v/>
      </c>
    </row>
    <row r="890" spans="1:41" s="21" customFormat="1" ht="15" customHeight="1">
      <c r="A890" s="159"/>
      <c r="B890" s="179"/>
      <c r="C890" s="220" t="s">
        <v>1147</v>
      </c>
      <c r="D890" s="567" t="str">
        <f t="shared" si="115"/>
        <v/>
      </c>
      <c r="E890" s="568"/>
      <c r="F890" s="569"/>
      <c r="G890" s="551" t="str">
        <f t="shared" si="116"/>
        <v/>
      </c>
      <c r="H890" s="551"/>
      <c r="I890" s="551"/>
      <c r="J890" s="551"/>
      <c r="K890" s="551"/>
      <c r="L890" s="551"/>
      <c r="M890" s="392"/>
      <c r="N890" s="392"/>
      <c r="O890" s="392"/>
      <c r="P890" s="392"/>
      <c r="Q890" s="392"/>
      <c r="R890" s="392"/>
      <c r="S890" s="392"/>
      <c r="T890" s="392"/>
      <c r="U890" s="392"/>
      <c r="V890" s="392"/>
      <c r="W890" s="392"/>
      <c r="X890" s="392"/>
      <c r="Y890" s="392"/>
      <c r="Z890" s="392"/>
      <c r="AA890" s="392"/>
      <c r="AB890" s="392"/>
      <c r="AC890" s="392"/>
      <c r="AD890" s="392"/>
      <c r="AE890" s="1"/>
      <c r="AG890"/>
      <c r="AH890">
        <f t="shared" si="117"/>
        <v>0</v>
      </c>
      <c r="AI890" s="339"/>
      <c r="AJ890" s="73">
        <f t="shared" si="118"/>
        <v>0</v>
      </c>
      <c r="AL890">
        <f t="shared" si="119"/>
        <v>0</v>
      </c>
      <c r="AN890" s="364" t="str">
        <f>IF($AC$504="","",IF(HLOOKUP($AC$504,Presentación!$AQ$3:$BV$574,Presentación!AP386)="","",HLOOKUP($AC$504,Presentación!$AQ$3:$BV$574,Presentación!AP386,0)))</f>
        <v/>
      </c>
      <c r="AO890" s="365" t="str">
        <f>IF($AC$504="","",IF(HLOOKUP($AC$504,Presentación!$BZ$3:$DE$574,Presentación!AP386,0)="","",HLOOKUP($AC$504,Presentación!$BZ$3:$DE$574,Presentación!AP386,0)))</f>
        <v/>
      </c>
    </row>
    <row r="891" spans="1:41" s="21" customFormat="1" ht="15" customHeight="1">
      <c r="A891" s="159"/>
      <c r="B891" s="179"/>
      <c r="C891" s="220" t="s">
        <v>1148</v>
      </c>
      <c r="D891" s="567" t="str">
        <f t="shared" si="115"/>
        <v/>
      </c>
      <c r="E891" s="568"/>
      <c r="F891" s="569"/>
      <c r="G891" s="551" t="str">
        <f t="shared" si="116"/>
        <v/>
      </c>
      <c r="H891" s="551"/>
      <c r="I891" s="551"/>
      <c r="J891" s="551"/>
      <c r="K891" s="551"/>
      <c r="L891" s="551"/>
      <c r="M891" s="392"/>
      <c r="N891" s="392"/>
      <c r="O891" s="392"/>
      <c r="P891" s="392"/>
      <c r="Q891" s="392"/>
      <c r="R891" s="392"/>
      <c r="S891" s="392"/>
      <c r="T891" s="392"/>
      <c r="U891" s="392"/>
      <c r="V891" s="392"/>
      <c r="W891" s="392"/>
      <c r="X891" s="392"/>
      <c r="Y891" s="392"/>
      <c r="Z891" s="392"/>
      <c r="AA891" s="392"/>
      <c r="AB891" s="392"/>
      <c r="AC891" s="392"/>
      <c r="AD891" s="392"/>
      <c r="AE891" s="1"/>
      <c r="AG891"/>
      <c r="AH891">
        <f t="shared" si="117"/>
        <v>0</v>
      </c>
      <c r="AI891" s="339"/>
      <c r="AJ891" s="73">
        <f t="shared" si="118"/>
        <v>0</v>
      </c>
      <c r="AL891">
        <f t="shared" si="119"/>
        <v>0</v>
      </c>
      <c r="AN891" s="364" t="str">
        <f>IF($AC$504="","",IF(HLOOKUP($AC$504,Presentación!$AQ$3:$BV$574,Presentación!AP387)="","",HLOOKUP($AC$504,Presentación!$AQ$3:$BV$574,Presentación!AP387,0)))</f>
        <v/>
      </c>
      <c r="AO891" s="365" t="str">
        <f>IF($AC$504="","",IF(HLOOKUP($AC$504,Presentación!$BZ$3:$DE$574,Presentación!AP387,0)="","",HLOOKUP($AC$504,Presentación!$BZ$3:$DE$574,Presentación!AP387,0)))</f>
        <v/>
      </c>
    </row>
    <row r="892" spans="1:41" s="21" customFormat="1" ht="15" customHeight="1">
      <c r="A892" s="159"/>
      <c r="B892" s="179"/>
      <c r="C892" s="220" t="s">
        <v>1149</v>
      </c>
      <c r="D892" s="567" t="str">
        <f t="shared" si="115"/>
        <v/>
      </c>
      <c r="E892" s="568"/>
      <c r="F892" s="569"/>
      <c r="G892" s="551" t="str">
        <f t="shared" si="116"/>
        <v/>
      </c>
      <c r="H892" s="551"/>
      <c r="I892" s="551"/>
      <c r="J892" s="551"/>
      <c r="K892" s="551"/>
      <c r="L892" s="551"/>
      <c r="M892" s="392"/>
      <c r="N892" s="392"/>
      <c r="O892" s="392"/>
      <c r="P892" s="392"/>
      <c r="Q892" s="392"/>
      <c r="R892" s="392"/>
      <c r="S892" s="392"/>
      <c r="T892" s="392"/>
      <c r="U892" s="392"/>
      <c r="V892" s="392"/>
      <c r="W892" s="392"/>
      <c r="X892" s="392"/>
      <c r="Y892" s="392"/>
      <c r="Z892" s="392"/>
      <c r="AA892" s="392"/>
      <c r="AB892" s="392"/>
      <c r="AC892" s="392"/>
      <c r="AD892" s="392"/>
      <c r="AE892" s="1"/>
      <c r="AG892"/>
      <c r="AH892">
        <f t="shared" si="117"/>
        <v>0</v>
      </c>
      <c r="AI892" s="339"/>
      <c r="AJ892" s="73">
        <f t="shared" si="118"/>
        <v>0</v>
      </c>
      <c r="AL892">
        <f t="shared" si="119"/>
        <v>0</v>
      </c>
      <c r="AN892" s="364" t="str">
        <f>IF($AC$504="","",IF(HLOOKUP($AC$504,Presentación!$AQ$3:$BV$574,Presentación!AP388)="","",HLOOKUP($AC$504,Presentación!$AQ$3:$BV$574,Presentación!AP388,0)))</f>
        <v/>
      </c>
      <c r="AO892" s="365" t="str">
        <f>IF($AC$504="","",IF(HLOOKUP($AC$504,Presentación!$BZ$3:$DE$574,Presentación!AP388,0)="","",HLOOKUP($AC$504,Presentación!$BZ$3:$DE$574,Presentación!AP388,0)))</f>
        <v/>
      </c>
    </row>
    <row r="893" spans="1:41" s="21" customFormat="1" ht="15" customHeight="1">
      <c r="A893" s="159"/>
      <c r="B893" s="179"/>
      <c r="C893" s="220" t="s">
        <v>1150</v>
      </c>
      <c r="D893" s="567" t="str">
        <f t="shared" ref="D893:D956" si="120">IF(AO893="No identificado","",IF(AN893="","",AN893))</f>
        <v/>
      </c>
      <c r="E893" s="568"/>
      <c r="F893" s="569"/>
      <c r="G893" s="551" t="str">
        <f t="shared" ref="G893:G956" si="121">IF(AO893="No identificado","",IF(AO893="","",AO893))</f>
        <v/>
      </c>
      <c r="H893" s="551"/>
      <c r="I893" s="551"/>
      <c r="J893" s="551"/>
      <c r="K893" s="551"/>
      <c r="L893" s="551"/>
      <c r="M893" s="392"/>
      <c r="N893" s="392"/>
      <c r="O893" s="392"/>
      <c r="P893" s="392"/>
      <c r="Q893" s="392"/>
      <c r="R893" s="392"/>
      <c r="S893" s="392"/>
      <c r="T893" s="392"/>
      <c r="U893" s="392"/>
      <c r="V893" s="392"/>
      <c r="W893" s="392"/>
      <c r="X893" s="392"/>
      <c r="Y893" s="392"/>
      <c r="Z893" s="392"/>
      <c r="AA893" s="392"/>
      <c r="AB893" s="392"/>
      <c r="AC893" s="392"/>
      <c r="AD893" s="392"/>
      <c r="AE893" s="1"/>
      <c r="AG893"/>
      <c r="AH893">
        <f t="shared" ref="AH893:AH956" si="122">IF(D893="",IF(COUNTA(M893:AD893)=0,0,1),0)</f>
        <v>0</v>
      </c>
      <c r="AI893" s="339"/>
      <c r="AJ893" s="73">
        <f t="shared" ref="AJ893:AJ956" si="123">IF(AND(D893&lt;&gt;"",$AI$511&gt;0),1,0)</f>
        <v>0</v>
      </c>
      <c r="AL893">
        <f t="shared" ref="AL893:AL956" si="124">IF(OR(D893="",$AK$511=3),0,IF(COUNTA(M893:AD893)&gt;0,0,1))</f>
        <v>0</v>
      </c>
      <c r="AN893" s="364" t="str">
        <f>IF($AC$504="","",IF(HLOOKUP($AC$504,Presentación!$AQ$3:$BV$574,Presentación!AP389)="","",HLOOKUP($AC$504,Presentación!$AQ$3:$BV$574,Presentación!AP389,0)))</f>
        <v/>
      </c>
      <c r="AO893" s="365" t="str">
        <f>IF($AC$504="","",IF(HLOOKUP($AC$504,Presentación!$BZ$3:$DE$574,Presentación!AP389,0)="","",HLOOKUP($AC$504,Presentación!$BZ$3:$DE$574,Presentación!AP389,0)))</f>
        <v/>
      </c>
    </row>
    <row r="894" spans="1:41" s="21" customFormat="1" ht="15" customHeight="1">
      <c r="A894" s="159"/>
      <c r="B894" s="179"/>
      <c r="C894" s="220" t="s">
        <v>1151</v>
      </c>
      <c r="D894" s="567" t="str">
        <f t="shared" si="120"/>
        <v/>
      </c>
      <c r="E894" s="568"/>
      <c r="F894" s="569"/>
      <c r="G894" s="551" t="str">
        <f t="shared" si="121"/>
        <v/>
      </c>
      <c r="H894" s="551"/>
      <c r="I894" s="551"/>
      <c r="J894" s="551"/>
      <c r="K894" s="551"/>
      <c r="L894" s="551"/>
      <c r="M894" s="392"/>
      <c r="N894" s="392"/>
      <c r="O894" s="392"/>
      <c r="P894" s="392"/>
      <c r="Q894" s="392"/>
      <c r="R894" s="392"/>
      <c r="S894" s="392"/>
      <c r="T894" s="392"/>
      <c r="U894" s="392"/>
      <c r="V894" s="392"/>
      <c r="W894" s="392"/>
      <c r="X894" s="392"/>
      <c r="Y894" s="392"/>
      <c r="Z894" s="392"/>
      <c r="AA894" s="392"/>
      <c r="AB894" s="392"/>
      <c r="AC894" s="392"/>
      <c r="AD894" s="392"/>
      <c r="AE894" s="1"/>
      <c r="AG894"/>
      <c r="AH894">
        <f t="shared" si="122"/>
        <v>0</v>
      </c>
      <c r="AI894" s="339"/>
      <c r="AJ894" s="73">
        <f t="shared" si="123"/>
        <v>0</v>
      </c>
      <c r="AL894">
        <f t="shared" si="124"/>
        <v>0</v>
      </c>
      <c r="AN894" s="364" t="str">
        <f>IF($AC$504="","",IF(HLOOKUP($AC$504,Presentación!$AQ$3:$BV$574,Presentación!AP390)="","",HLOOKUP($AC$504,Presentación!$AQ$3:$BV$574,Presentación!AP390,0)))</f>
        <v/>
      </c>
      <c r="AO894" s="365" t="str">
        <f>IF($AC$504="","",IF(HLOOKUP($AC$504,Presentación!$BZ$3:$DE$574,Presentación!AP390,0)="","",HLOOKUP($AC$504,Presentación!$BZ$3:$DE$574,Presentación!AP390,0)))</f>
        <v/>
      </c>
    </row>
    <row r="895" spans="1:41" s="21" customFormat="1" ht="15" customHeight="1">
      <c r="A895" s="159"/>
      <c r="B895" s="179"/>
      <c r="C895" s="220" t="s">
        <v>1152</v>
      </c>
      <c r="D895" s="567" t="str">
        <f t="shared" si="120"/>
        <v/>
      </c>
      <c r="E895" s="568"/>
      <c r="F895" s="569"/>
      <c r="G895" s="551" t="str">
        <f t="shared" si="121"/>
        <v/>
      </c>
      <c r="H895" s="551"/>
      <c r="I895" s="551"/>
      <c r="J895" s="551"/>
      <c r="K895" s="551"/>
      <c r="L895" s="551"/>
      <c r="M895" s="392"/>
      <c r="N895" s="392"/>
      <c r="O895" s="392"/>
      <c r="P895" s="392"/>
      <c r="Q895" s="392"/>
      <c r="R895" s="392"/>
      <c r="S895" s="392"/>
      <c r="T895" s="392"/>
      <c r="U895" s="392"/>
      <c r="V895" s="392"/>
      <c r="W895" s="392"/>
      <c r="X895" s="392"/>
      <c r="Y895" s="392"/>
      <c r="Z895" s="392"/>
      <c r="AA895" s="392"/>
      <c r="AB895" s="392"/>
      <c r="AC895" s="392"/>
      <c r="AD895" s="392"/>
      <c r="AE895" s="1"/>
      <c r="AG895"/>
      <c r="AH895">
        <f t="shared" si="122"/>
        <v>0</v>
      </c>
      <c r="AI895" s="339"/>
      <c r="AJ895" s="73">
        <f t="shared" si="123"/>
        <v>0</v>
      </c>
      <c r="AL895">
        <f t="shared" si="124"/>
        <v>0</v>
      </c>
      <c r="AN895" s="364" t="str">
        <f>IF($AC$504="","",IF(HLOOKUP($AC$504,Presentación!$AQ$3:$BV$574,Presentación!AP391)="","",HLOOKUP($AC$504,Presentación!$AQ$3:$BV$574,Presentación!AP391,0)))</f>
        <v/>
      </c>
      <c r="AO895" s="365" t="str">
        <f>IF($AC$504="","",IF(HLOOKUP($AC$504,Presentación!$BZ$3:$DE$574,Presentación!AP391,0)="","",HLOOKUP($AC$504,Presentación!$BZ$3:$DE$574,Presentación!AP391,0)))</f>
        <v/>
      </c>
    </row>
    <row r="896" spans="1:41" s="21" customFormat="1" ht="15" customHeight="1">
      <c r="A896" s="159"/>
      <c r="B896" s="179"/>
      <c r="C896" s="220" t="s">
        <v>1153</v>
      </c>
      <c r="D896" s="567" t="str">
        <f t="shared" si="120"/>
        <v/>
      </c>
      <c r="E896" s="568"/>
      <c r="F896" s="569"/>
      <c r="G896" s="551" t="str">
        <f t="shared" si="121"/>
        <v/>
      </c>
      <c r="H896" s="551"/>
      <c r="I896" s="551"/>
      <c r="J896" s="551"/>
      <c r="K896" s="551"/>
      <c r="L896" s="551"/>
      <c r="M896" s="392"/>
      <c r="N896" s="392"/>
      <c r="O896" s="392"/>
      <c r="P896" s="392"/>
      <c r="Q896" s="392"/>
      <c r="R896" s="392"/>
      <c r="S896" s="392"/>
      <c r="T896" s="392"/>
      <c r="U896" s="392"/>
      <c r="V896" s="392"/>
      <c r="W896" s="392"/>
      <c r="X896" s="392"/>
      <c r="Y896" s="392"/>
      <c r="Z896" s="392"/>
      <c r="AA896" s="392"/>
      <c r="AB896" s="392"/>
      <c r="AC896" s="392"/>
      <c r="AD896" s="392"/>
      <c r="AE896" s="1"/>
      <c r="AG896"/>
      <c r="AH896">
        <f t="shared" si="122"/>
        <v>0</v>
      </c>
      <c r="AI896" s="339"/>
      <c r="AJ896" s="73">
        <f t="shared" si="123"/>
        <v>0</v>
      </c>
      <c r="AL896">
        <f t="shared" si="124"/>
        <v>0</v>
      </c>
      <c r="AN896" s="364" t="str">
        <f>IF($AC$504="","",IF(HLOOKUP($AC$504,Presentación!$AQ$3:$BV$574,Presentación!AP392)="","",HLOOKUP($AC$504,Presentación!$AQ$3:$BV$574,Presentación!AP392,0)))</f>
        <v/>
      </c>
      <c r="AO896" s="365" t="str">
        <f>IF($AC$504="","",IF(HLOOKUP($AC$504,Presentación!$BZ$3:$DE$574,Presentación!AP392,0)="","",HLOOKUP($AC$504,Presentación!$BZ$3:$DE$574,Presentación!AP392,0)))</f>
        <v/>
      </c>
    </row>
    <row r="897" spans="1:41" s="21" customFormat="1" ht="15" customHeight="1">
      <c r="A897" s="159"/>
      <c r="B897" s="179"/>
      <c r="C897" s="220" t="s">
        <v>1154</v>
      </c>
      <c r="D897" s="567" t="str">
        <f t="shared" si="120"/>
        <v/>
      </c>
      <c r="E897" s="568"/>
      <c r="F897" s="569"/>
      <c r="G897" s="551" t="str">
        <f t="shared" si="121"/>
        <v/>
      </c>
      <c r="H897" s="551"/>
      <c r="I897" s="551"/>
      <c r="J897" s="551"/>
      <c r="K897" s="551"/>
      <c r="L897" s="551"/>
      <c r="M897" s="392"/>
      <c r="N897" s="392"/>
      <c r="O897" s="392"/>
      <c r="P897" s="392"/>
      <c r="Q897" s="392"/>
      <c r="R897" s="392"/>
      <c r="S897" s="392"/>
      <c r="T897" s="392"/>
      <c r="U897" s="392"/>
      <c r="V897" s="392"/>
      <c r="W897" s="392"/>
      <c r="X897" s="392"/>
      <c r="Y897" s="392"/>
      <c r="Z897" s="392"/>
      <c r="AA897" s="392"/>
      <c r="AB897" s="392"/>
      <c r="AC897" s="392"/>
      <c r="AD897" s="392"/>
      <c r="AE897" s="1"/>
      <c r="AG897"/>
      <c r="AH897">
        <f t="shared" si="122"/>
        <v>0</v>
      </c>
      <c r="AI897" s="339"/>
      <c r="AJ897" s="73">
        <f t="shared" si="123"/>
        <v>0</v>
      </c>
      <c r="AL897">
        <f t="shared" si="124"/>
        <v>0</v>
      </c>
      <c r="AN897" s="364" t="str">
        <f>IF($AC$504="","",IF(HLOOKUP($AC$504,Presentación!$AQ$3:$BV$574,Presentación!AP393)="","",HLOOKUP($AC$504,Presentación!$AQ$3:$BV$574,Presentación!AP393,0)))</f>
        <v/>
      </c>
      <c r="AO897" s="365" t="str">
        <f>IF($AC$504="","",IF(HLOOKUP($AC$504,Presentación!$BZ$3:$DE$574,Presentación!AP393,0)="","",HLOOKUP($AC$504,Presentación!$BZ$3:$DE$574,Presentación!AP393,0)))</f>
        <v/>
      </c>
    </row>
    <row r="898" spans="1:41" s="21" customFormat="1" ht="15" customHeight="1">
      <c r="A898" s="159"/>
      <c r="B898" s="179"/>
      <c r="C898" s="220" t="s">
        <v>1155</v>
      </c>
      <c r="D898" s="567" t="str">
        <f t="shared" si="120"/>
        <v/>
      </c>
      <c r="E898" s="568"/>
      <c r="F898" s="569"/>
      <c r="G898" s="551" t="str">
        <f t="shared" si="121"/>
        <v/>
      </c>
      <c r="H898" s="551"/>
      <c r="I898" s="551"/>
      <c r="J898" s="551"/>
      <c r="K898" s="551"/>
      <c r="L898" s="551"/>
      <c r="M898" s="392"/>
      <c r="N898" s="392"/>
      <c r="O898" s="392"/>
      <c r="P898" s="392"/>
      <c r="Q898" s="392"/>
      <c r="R898" s="392"/>
      <c r="S898" s="392"/>
      <c r="T898" s="392"/>
      <c r="U898" s="392"/>
      <c r="V898" s="392"/>
      <c r="W898" s="392"/>
      <c r="X898" s="392"/>
      <c r="Y898" s="392"/>
      <c r="Z898" s="392"/>
      <c r="AA898" s="392"/>
      <c r="AB898" s="392"/>
      <c r="AC898" s="392"/>
      <c r="AD898" s="392"/>
      <c r="AE898" s="1"/>
      <c r="AG898"/>
      <c r="AH898">
        <f t="shared" si="122"/>
        <v>0</v>
      </c>
      <c r="AI898" s="339"/>
      <c r="AJ898" s="73">
        <f t="shared" si="123"/>
        <v>0</v>
      </c>
      <c r="AL898">
        <f t="shared" si="124"/>
        <v>0</v>
      </c>
      <c r="AN898" s="364" t="str">
        <f>IF($AC$504="","",IF(HLOOKUP($AC$504,Presentación!$AQ$3:$BV$574,Presentación!AP394)="","",HLOOKUP($AC$504,Presentación!$AQ$3:$BV$574,Presentación!AP394,0)))</f>
        <v/>
      </c>
      <c r="AO898" s="365" t="str">
        <f>IF($AC$504="","",IF(HLOOKUP($AC$504,Presentación!$BZ$3:$DE$574,Presentación!AP394,0)="","",HLOOKUP($AC$504,Presentación!$BZ$3:$DE$574,Presentación!AP394,0)))</f>
        <v/>
      </c>
    </row>
    <row r="899" spans="1:41" s="21" customFormat="1" ht="15" customHeight="1">
      <c r="A899" s="159"/>
      <c r="B899" s="179"/>
      <c r="C899" s="220" t="s">
        <v>1156</v>
      </c>
      <c r="D899" s="567" t="str">
        <f t="shared" si="120"/>
        <v/>
      </c>
      <c r="E899" s="568"/>
      <c r="F899" s="569"/>
      <c r="G899" s="551" t="str">
        <f t="shared" si="121"/>
        <v/>
      </c>
      <c r="H899" s="551"/>
      <c r="I899" s="551"/>
      <c r="J899" s="551"/>
      <c r="K899" s="551"/>
      <c r="L899" s="551"/>
      <c r="M899" s="392"/>
      <c r="N899" s="392"/>
      <c r="O899" s="392"/>
      <c r="P899" s="392"/>
      <c r="Q899" s="392"/>
      <c r="R899" s="392"/>
      <c r="S899" s="392"/>
      <c r="T899" s="392"/>
      <c r="U899" s="392"/>
      <c r="V899" s="392"/>
      <c r="W899" s="392"/>
      <c r="X899" s="392"/>
      <c r="Y899" s="392"/>
      <c r="Z899" s="392"/>
      <c r="AA899" s="392"/>
      <c r="AB899" s="392"/>
      <c r="AC899" s="392"/>
      <c r="AD899" s="392"/>
      <c r="AE899" s="1"/>
      <c r="AG899"/>
      <c r="AH899">
        <f t="shared" si="122"/>
        <v>0</v>
      </c>
      <c r="AI899" s="339"/>
      <c r="AJ899" s="73">
        <f t="shared" si="123"/>
        <v>0</v>
      </c>
      <c r="AL899">
        <f t="shared" si="124"/>
        <v>0</v>
      </c>
      <c r="AN899" s="364" t="str">
        <f>IF($AC$504="","",IF(HLOOKUP($AC$504,Presentación!$AQ$3:$BV$574,Presentación!AP395)="","",HLOOKUP($AC$504,Presentación!$AQ$3:$BV$574,Presentación!AP395,0)))</f>
        <v/>
      </c>
      <c r="AO899" s="365" t="str">
        <f>IF($AC$504="","",IF(HLOOKUP($AC$504,Presentación!$BZ$3:$DE$574,Presentación!AP395,0)="","",HLOOKUP($AC$504,Presentación!$BZ$3:$DE$574,Presentación!AP395,0)))</f>
        <v/>
      </c>
    </row>
    <row r="900" spans="1:41" s="21" customFormat="1" ht="15" customHeight="1">
      <c r="A900" s="159"/>
      <c r="B900" s="179"/>
      <c r="C900" s="220" t="s">
        <v>1157</v>
      </c>
      <c r="D900" s="567" t="str">
        <f t="shared" si="120"/>
        <v/>
      </c>
      <c r="E900" s="568"/>
      <c r="F900" s="569"/>
      <c r="G900" s="551" t="str">
        <f t="shared" si="121"/>
        <v/>
      </c>
      <c r="H900" s="551"/>
      <c r="I900" s="551"/>
      <c r="J900" s="551"/>
      <c r="K900" s="551"/>
      <c r="L900" s="551"/>
      <c r="M900" s="392"/>
      <c r="N900" s="392"/>
      <c r="O900" s="392"/>
      <c r="P900" s="392"/>
      <c r="Q900" s="392"/>
      <c r="R900" s="392"/>
      <c r="S900" s="392"/>
      <c r="T900" s="392"/>
      <c r="U900" s="392"/>
      <c r="V900" s="392"/>
      <c r="W900" s="392"/>
      <c r="X900" s="392"/>
      <c r="Y900" s="392"/>
      <c r="Z900" s="392"/>
      <c r="AA900" s="392"/>
      <c r="AB900" s="392"/>
      <c r="AC900" s="392"/>
      <c r="AD900" s="392"/>
      <c r="AE900" s="1"/>
      <c r="AG900"/>
      <c r="AH900">
        <f t="shared" si="122"/>
        <v>0</v>
      </c>
      <c r="AI900" s="339"/>
      <c r="AJ900" s="73">
        <f t="shared" si="123"/>
        <v>0</v>
      </c>
      <c r="AL900">
        <f t="shared" si="124"/>
        <v>0</v>
      </c>
      <c r="AN900" s="364" t="str">
        <f>IF($AC$504="","",IF(HLOOKUP($AC$504,Presentación!$AQ$3:$BV$574,Presentación!AP396)="","",HLOOKUP($AC$504,Presentación!$AQ$3:$BV$574,Presentación!AP396,0)))</f>
        <v/>
      </c>
      <c r="AO900" s="365" t="str">
        <f>IF($AC$504="","",IF(HLOOKUP($AC$504,Presentación!$BZ$3:$DE$574,Presentación!AP396,0)="","",HLOOKUP($AC$504,Presentación!$BZ$3:$DE$574,Presentación!AP396,0)))</f>
        <v/>
      </c>
    </row>
    <row r="901" spans="1:41" s="21" customFormat="1" ht="15" customHeight="1">
      <c r="A901" s="159"/>
      <c r="B901" s="179"/>
      <c r="C901" s="220" t="s">
        <v>1158</v>
      </c>
      <c r="D901" s="567" t="str">
        <f t="shared" si="120"/>
        <v/>
      </c>
      <c r="E901" s="568"/>
      <c r="F901" s="569"/>
      <c r="G901" s="551" t="str">
        <f t="shared" si="121"/>
        <v/>
      </c>
      <c r="H901" s="551"/>
      <c r="I901" s="551"/>
      <c r="J901" s="551"/>
      <c r="K901" s="551"/>
      <c r="L901" s="551"/>
      <c r="M901" s="392"/>
      <c r="N901" s="392"/>
      <c r="O901" s="392"/>
      <c r="P901" s="392"/>
      <c r="Q901" s="392"/>
      <c r="R901" s="392"/>
      <c r="S901" s="392"/>
      <c r="T901" s="392"/>
      <c r="U901" s="392"/>
      <c r="V901" s="392"/>
      <c r="W901" s="392"/>
      <c r="X901" s="392"/>
      <c r="Y901" s="392"/>
      <c r="Z901" s="392"/>
      <c r="AA901" s="392"/>
      <c r="AB901" s="392"/>
      <c r="AC901" s="392"/>
      <c r="AD901" s="392"/>
      <c r="AE901" s="1"/>
      <c r="AG901"/>
      <c r="AH901">
        <f t="shared" si="122"/>
        <v>0</v>
      </c>
      <c r="AI901" s="339"/>
      <c r="AJ901" s="73">
        <f t="shared" si="123"/>
        <v>0</v>
      </c>
      <c r="AL901">
        <f t="shared" si="124"/>
        <v>0</v>
      </c>
      <c r="AN901" s="364" t="str">
        <f>IF($AC$504="","",IF(HLOOKUP($AC$504,Presentación!$AQ$3:$BV$574,Presentación!AP397)="","",HLOOKUP($AC$504,Presentación!$AQ$3:$BV$574,Presentación!AP397,0)))</f>
        <v/>
      </c>
      <c r="AO901" s="365" t="str">
        <f>IF($AC$504="","",IF(HLOOKUP($AC$504,Presentación!$BZ$3:$DE$574,Presentación!AP397,0)="","",HLOOKUP($AC$504,Presentación!$BZ$3:$DE$574,Presentación!AP397,0)))</f>
        <v/>
      </c>
    </row>
    <row r="902" spans="1:41" s="21" customFormat="1" ht="15" customHeight="1">
      <c r="A902" s="159"/>
      <c r="B902" s="179"/>
      <c r="C902" s="220" t="s">
        <v>1159</v>
      </c>
      <c r="D902" s="567" t="str">
        <f t="shared" si="120"/>
        <v/>
      </c>
      <c r="E902" s="568"/>
      <c r="F902" s="569"/>
      <c r="G902" s="551" t="str">
        <f t="shared" si="121"/>
        <v/>
      </c>
      <c r="H902" s="551"/>
      <c r="I902" s="551"/>
      <c r="J902" s="551"/>
      <c r="K902" s="551"/>
      <c r="L902" s="551"/>
      <c r="M902" s="392"/>
      <c r="N902" s="392"/>
      <c r="O902" s="392"/>
      <c r="P902" s="392"/>
      <c r="Q902" s="392"/>
      <c r="R902" s="392"/>
      <c r="S902" s="392"/>
      <c r="T902" s="392"/>
      <c r="U902" s="392"/>
      <c r="V902" s="392"/>
      <c r="W902" s="392"/>
      <c r="X902" s="392"/>
      <c r="Y902" s="392"/>
      <c r="Z902" s="392"/>
      <c r="AA902" s="392"/>
      <c r="AB902" s="392"/>
      <c r="AC902" s="392"/>
      <c r="AD902" s="392"/>
      <c r="AE902" s="1"/>
      <c r="AG902"/>
      <c r="AH902">
        <f t="shared" si="122"/>
        <v>0</v>
      </c>
      <c r="AI902" s="339"/>
      <c r="AJ902" s="73">
        <f t="shared" si="123"/>
        <v>0</v>
      </c>
      <c r="AL902">
        <f t="shared" si="124"/>
        <v>0</v>
      </c>
      <c r="AN902" s="364" t="str">
        <f>IF($AC$504="","",IF(HLOOKUP($AC$504,Presentación!$AQ$3:$BV$574,Presentación!AP398)="","",HLOOKUP($AC$504,Presentación!$AQ$3:$BV$574,Presentación!AP398,0)))</f>
        <v/>
      </c>
      <c r="AO902" s="365" t="str">
        <f>IF($AC$504="","",IF(HLOOKUP($AC$504,Presentación!$BZ$3:$DE$574,Presentación!AP398,0)="","",HLOOKUP($AC$504,Presentación!$BZ$3:$DE$574,Presentación!AP398,0)))</f>
        <v/>
      </c>
    </row>
    <row r="903" spans="1:41" s="21" customFormat="1" ht="15" customHeight="1">
      <c r="A903" s="159"/>
      <c r="B903" s="179"/>
      <c r="C903" s="220" t="s">
        <v>1160</v>
      </c>
      <c r="D903" s="567" t="str">
        <f t="shared" si="120"/>
        <v/>
      </c>
      <c r="E903" s="568"/>
      <c r="F903" s="569"/>
      <c r="G903" s="551" t="str">
        <f t="shared" si="121"/>
        <v/>
      </c>
      <c r="H903" s="551"/>
      <c r="I903" s="551"/>
      <c r="J903" s="551"/>
      <c r="K903" s="551"/>
      <c r="L903" s="551"/>
      <c r="M903" s="392"/>
      <c r="N903" s="392"/>
      <c r="O903" s="392"/>
      <c r="P903" s="392"/>
      <c r="Q903" s="392"/>
      <c r="R903" s="392"/>
      <c r="S903" s="392"/>
      <c r="T903" s="392"/>
      <c r="U903" s="392"/>
      <c r="V903" s="392"/>
      <c r="W903" s="392"/>
      <c r="X903" s="392"/>
      <c r="Y903" s="392"/>
      <c r="Z903" s="392"/>
      <c r="AA903" s="392"/>
      <c r="AB903" s="392"/>
      <c r="AC903" s="392"/>
      <c r="AD903" s="392"/>
      <c r="AE903" s="1"/>
      <c r="AG903"/>
      <c r="AH903">
        <f t="shared" si="122"/>
        <v>0</v>
      </c>
      <c r="AI903" s="339"/>
      <c r="AJ903" s="73">
        <f t="shared" si="123"/>
        <v>0</v>
      </c>
      <c r="AL903">
        <f t="shared" si="124"/>
        <v>0</v>
      </c>
      <c r="AN903" s="364" t="str">
        <f>IF($AC$504="","",IF(HLOOKUP($AC$504,Presentación!$AQ$3:$BV$574,Presentación!AP399)="","",HLOOKUP($AC$504,Presentación!$AQ$3:$BV$574,Presentación!AP399,0)))</f>
        <v/>
      </c>
      <c r="AO903" s="365" t="str">
        <f>IF($AC$504="","",IF(HLOOKUP($AC$504,Presentación!$BZ$3:$DE$574,Presentación!AP399,0)="","",HLOOKUP($AC$504,Presentación!$BZ$3:$DE$574,Presentación!AP399,0)))</f>
        <v/>
      </c>
    </row>
    <row r="904" spans="1:41" s="21" customFormat="1" ht="15" customHeight="1">
      <c r="A904" s="159"/>
      <c r="B904" s="179"/>
      <c r="C904" s="220" t="s">
        <v>1161</v>
      </c>
      <c r="D904" s="567" t="str">
        <f t="shared" si="120"/>
        <v/>
      </c>
      <c r="E904" s="568"/>
      <c r="F904" s="569"/>
      <c r="G904" s="551" t="str">
        <f t="shared" si="121"/>
        <v/>
      </c>
      <c r="H904" s="551"/>
      <c r="I904" s="551"/>
      <c r="J904" s="551"/>
      <c r="K904" s="551"/>
      <c r="L904" s="551"/>
      <c r="M904" s="392"/>
      <c r="N904" s="392"/>
      <c r="O904" s="392"/>
      <c r="P904" s="392"/>
      <c r="Q904" s="392"/>
      <c r="R904" s="392"/>
      <c r="S904" s="392"/>
      <c r="T904" s="392"/>
      <c r="U904" s="392"/>
      <c r="V904" s="392"/>
      <c r="W904" s="392"/>
      <c r="X904" s="392"/>
      <c r="Y904" s="392"/>
      <c r="Z904" s="392"/>
      <c r="AA904" s="392"/>
      <c r="AB904" s="392"/>
      <c r="AC904" s="392"/>
      <c r="AD904" s="392"/>
      <c r="AE904" s="1"/>
      <c r="AG904"/>
      <c r="AH904">
        <f t="shared" si="122"/>
        <v>0</v>
      </c>
      <c r="AI904" s="339"/>
      <c r="AJ904" s="73">
        <f t="shared" si="123"/>
        <v>0</v>
      </c>
      <c r="AL904">
        <f t="shared" si="124"/>
        <v>0</v>
      </c>
      <c r="AN904" s="364" t="str">
        <f>IF($AC$504="","",IF(HLOOKUP($AC$504,Presentación!$AQ$3:$BV$574,Presentación!AP400)="","",HLOOKUP($AC$504,Presentación!$AQ$3:$BV$574,Presentación!AP400,0)))</f>
        <v/>
      </c>
      <c r="AO904" s="365" t="str">
        <f>IF($AC$504="","",IF(HLOOKUP($AC$504,Presentación!$BZ$3:$DE$574,Presentación!AP400,0)="","",HLOOKUP($AC$504,Presentación!$BZ$3:$DE$574,Presentación!AP400,0)))</f>
        <v/>
      </c>
    </row>
    <row r="905" spans="1:41" s="21" customFormat="1" ht="15" customHeight="1">
      <c r="A905" s="159"/>
      <c r="B905" s="179"/>
      <c r="C905" s="220" t="s">
        <v>1162</v>
      </c>
      <c r="D905" s="567" t="str">
        <f t="shared" si="120"/>
        <v/>
      </c>
      <c r="E905" s="568"/>
      <c r="F905" s="569"/>
      <c r="G905" s="551" t="str">
        <f t="shared" si="121"/>
        <v/>
      </c>
      <c r="H905" s="551"/>
      <c r="I905" s="551"/>
      <c r="J905" s="551"/>
      <c r="K905" s="551"/>
      <c r="L905" s="551"/>
      <c r="M905" s="392"/>
      <c r="N905" s="392"/>
      <c r="O905" s="392"/>
      <c r="P905" s="392"/>
      <c r="Q905" s="392"/>
      <c r="R905" s="392"/>
      <c r="S905" s="392"/>
      <c r="T905" s="392"/>
      <c r="U905" s="392"/>
      <c r="V905" s="392"/>
      <c r="W905" s="392"/>
      <c r="X905" s="392"/>
      <c r="Y905" s="392"/>
      <c r="Z905" s="392"/>
      <c r="AA905" s="392"/>
      <c r="AB905" s="392"/>
      <c r="AC905" s="392"/>
      <c r="AD905" s="392"/>
      <c r="AE905" s="1"/>
      <c r="AG905"/>
      <c r="AH905">
        <f t="shared" si="122"/>
        <v>0</v>
      </c>
      <c r="AI905" s="339"/>
      <c r="AJ905" s="73">
        <f t="shared" si="123"/>
        <v>0</v>
      </c>
      <c r="AL905">
        <f t="shared" si="124"/>
        <v>0</v>
      </c>
      <c r="AN905" s="364" t="str">
        <f>IF($AC$504="","",IF(HLOOKUP($AC$504,Presentación!$AQ$3:$BV$574,Presentación!AP401)="","",HLOOKUP($AC$504,Presentación!$AQ$3:$BV$574,Presentación!AP401,0)))</f>
        <v/>
      </c>
      <c r="AO905" s="365" t="str">
        <f>IF($AC$504="","",IF(HLOOKUP($AC$504,Presentación!$BZ$3:$DE$574,Presentación!AP401,0)="","",HLOOKUP($AC$504,Presentación!$BZ$3:$DE$574,Presentación!AP401,0)))</f>
        <v/>
      </c>
    </row>
    <row r="906" spans="1:41" s="21" customFormat="1" ht="15" customHeight="1">
      <c r="A906" s="159"/>
      <c r="B906" s="179"/>
      <c r="C906" s="220" t="s">
        <v>1163</v>
      </c>
      <c r="D906" s="567" t="str">
        <f t="shared" si="120"/>
        <v/>
      </c>
      <c r="E906" s="568"/>
      <c r="F906" s="569"/>
      <c r="G906" s="551" t="str">
        <f t="shared" si="121"/>
        <v/>
      </c>
      <c r="H906" s="551"/>
      <c r="I906" s="551"/>
      <c r="J906" s="551"/>
      <c r="K906" s="551"/>
      <c r="L906" s="551"/>
      <c r="M906" s="392"/>
      <c r="N906" s="392"/>
      <c r="O906" s="392"/>
      <c r="P906" s="392"/>
      <c r="Q906" s="392"/>
      <c r="R906" s="392"/>
      <c r="S906" s="392"/>
      <c r="T906" s="392"/>
      <c r="U906" s="392"/>
      <c r="V906" s="392"/>
      <c r="W906" s="392"/>
      <c r="X906" s="392"/>
      <c r="Y906" s="392"/>
      <c r="Z906" s="392"/>
      <c r="AA906" s="392"/>
      <c r="AB906" s="392"/>
      <c r="AC906" s="392"/>
      <c r="AD906" s="392"/>
      <c r="AE906" s="1"/>
      <c r="AG906"/>
      <c r="AH906">
        <f t="shared" si="122"/>
        <v>0</v>
      </c>
      <c r="AI906" s="339"/>
      <c r="AJ906" s="73">
        <f t="shared" si="123"/>
        <v>0</v>
      </c>
      <c r="AL906">
        <f t="shared" si="124"/>
        <v>0</v>
      </c>
      <c r="AN906" s="364" t="str">
        <f>IF($AC$504="","",IF(HLOOKUP($AC$504,Presentación!$AQ$3:$BV$574,Presentación!AP402)="","",HLOOKUP($AC$504,Presentación!$AQ$3:$BV$574,Presentación!AP402,0)))</f>
        <v/>
      </c>
      <c r="AO906" s="365" t="str">
        <f>IF($AC$504="","",IF(HLOOKUP($AC$504,Presentación!$BZ$3:$DE$574,Presentación!AP402,0)="","",HLOOKUP($AC$504,Presentación!$BZ$3:$DE$574,Presentación!AP402,0)))</f>
        <v/>
      </c>
    </row>
    <row r="907" spans="1:41" s="21" customFormat="1" ht="15" customHeight="1">
      <c r="A907" s="159"/>
      <c r="B907" s="179"/>
      <c r="C907" s="220" t="s">
        <v>1164</v>
      </c>
      <c r="D907" s="567" t="str">
        <f t="shared" si="120"/>
        <v/>
      </c>
      <c r="E907" s="568"/>
      <c r="F907" s="569"/>
      <c r="G907" s="551" t="str">
        <f t="shared" si="121"/>
        <v/>
      </c>
      <c r="H907" s="551"/>
      <c r="I907" s="551"/>
      <c r="J907" s="551"/>
      <c r="K907" s="551"/>
      <c r="L907" s="551"/>
      <c r="M907" s="392"/>
      <c r="N907" s="392"/>
      <c r="O907" s="392"/>
      <c r="P907" s="392"/>
      <c r="Q907" s="392"/>
      <c r="R907" s="392"/>
      <c r="S907" s="392"/>
      <c r="T907" s="392"/>
      <c r="U907" s="392"/>
      <c r="V907" s="392"/>
      <c r="W907" s="392"/>
      <c r="X907" s="392"/>
      <c r="Y907" s="392"/>
      <c r="Z907" s="392"/>
      <c r="AA907" s="392"/>
      <c r="AB907" s="392"/>
      <c r="AC907" s="392"/>
      <c r="AD907" s="392"/>
      <c r="AE907" s="1"/>
      <c r="AG907"/>
      <c r="AH907">
        <f t="shared" si="122"/>
        <v>0</v>
      </c>
      <c r="AI907" s="339"/>
      <c r="AJ907" s="73">
        <f t="shared" si="123"/>
        <v>0</v>
      </c>
      <c r="AL907">
        <f t="shared" si="124"/>
        <v>0</v>
      </c>
      <c r="AN907" s="364" t="str">
        <f>IF($AC$504="","",IF(HLOOKUP($AC$504,Presentación!$AQ$3:$BV$574,Presentación!AP403)="","",HLOOKUP($AC$504,Presentación!$AQ$3:$BV$574,Presentación!AP403,0)))</f>
        <v/>
      </c>
      <c r="AO907" s="365" t="str">
        <f>IF($AC$504="","",IF(HLOOKUP($AC$504,Presentación!$BZ$3:$DE$574,Presentación!AP403,0)="","",HLOOKUP($AC$504,Presentación!$BZ$3:$DE$574,Presentación!AP403,0)))</f>
        <v/>
      </c>
    </row>
    <row r="908" spans="1:41" s="21" customFormat="1" ht="15" customHeight="1">
      <c r="A908" s="159"/>
      <c r="B908" s="179"/>
      <c r="C908" s="220" t="s">
        <v>1165</v>
      </c>
      <c r="D908" s="567" t="str">
        <f t="shared" si="120"/>
        <v/>
      </c>
      <c r="E908" s="568"/>
      <c r="F908" s="569"/>
      <c r="G908" s="551" t="str">
        <f t="shared" si="121"/>
        <v/>
      </c>
      <c r="H908" s="551"/>
      <c r="I908" s="551"/>
      <c r="J908" s="551"/>
      <c r="K908" s="551"/>
      <c r="L908" s="551"/>
      <c r="M908" s="392"/>
      <c r="N908" s="392"/>
      <c r="O908" s="392"/>
      <c r="P908" s="392"/>
      <c r="Q908" s="392"/>
      <c r="R908" s="392"/>
      <c r="S908" s="392"/>
      <c r="T908" s="392"/>
      <c r="U908" s="392"/>
      <c r="V908" s="392"/>
      <c r="W908" s="392"/>
      <c r="X908" s="392"/>
      <c r="Y908" s="392"/>
      <c r="Z908" s="392"/>
      <c r="AA908" s="392"/>
      <c r="AB908" s="392"/>
      <c r="AC908" s="392"/>
      <c r="AD908" s="392"/>
      <c r="AE908" s="1"/>
      <c r="AG908"/>
      <c r="AH908">
        <f t="shared" si="122"/>
        <v>0</v>
      </c>
      <c r="AI908" s="339"/>
      <c r="AJ908" s="73">
        <f t="shared" si="123"/>
        <v>0</v>
      </c>
      <c r="AL908">
        <f t="shared" si="124"/>
        <v>0</v>
      </c>
      <c r="AN908" s="364" t="str">
        <f>IF($AC$504="","",IF(HLOOKUP($AC$504,Presentación!$AQ$3:$BV$574,Presentación!AP404)="","",HLOOKUP($AC$504,Presentación!$AQ$3:$BV$574,Presentación!AP404,0)))</f>
        <v/>
      </c>
      <c r="AO908" s="365" t="str">
        <f>IF($AC$504="","",IF(HLOOKUP($AC$504,Presentación!$BZ$3:$DE$574,Presentación!AP404,0)="","",HLOOKUP($AC$504,Presentación!$BZ$3:$DE$574,Presentación!AP404,0)))</f>
        <v/>
      </c>
    </row>
    <row r="909" spans="1:41" s="21" customFormat="1" ht="15" customHeight="1">
      <c r="A909" s="159"/>
      <c r="B909" s="179"/>
      <c r="C909" s="220" t="s">
        <v>1166</v>
      </c>
      <c r="D909" s="567" t="str">
        <f t="shared" si="120"/>
        <v/>
      </c>
      <c r="E909" s="568"/>
      <c r="F909" s="569"/>
      <c r="G909" s="551" t="str">
        <f t="shared" si="121"/>
        <v/>
      </c>
      <c r="H909" s="551"/>
      <c r="I909" s="551"/>
      <c r="J909" s="551"/>
      <c r="K909" s="551"/>
      <c r="L909" s="551"/>
      <c r="M909" s="392"/>
      <c r="N909" s="392"/>
      <c r="O909" s="392"/>
      <c r="P909" s="392"/>
      <c r="Q909" s="392"/>
      <c r="R909" s="392"/>
      <c r="S909" s="392"/>
      <c r="T909" s="392"/>
      <c r="U909" s="392"/>
      <c r="V909" s="392"/>
      <c r="W909" s="392"/>
      <c r="X909" s="392"/>
      <c r="Y909" s="392"/>
      <c r="Z909" s="392"/>
      <c r="AA909" s="392"/>
      <c r="AB909" s="392"/>
      <c r="AC909" s="392"/>
      <c r="AD909" s="392"/>
      <c r="AE909" s="1"/>
      <c r="AG909"/>
      <c r="AH909">
        <f t="shared" si="122"/>
        <v>0</v>
      </c>
      <c r="AI909" s="339"/>
      <c r="AJ909" s="73">
        <f t="shared" si="123"/>
        <v>0</v>
      </c>
      <c r="AL909">
        <f t="shared" si="124"/>
        <v>0</v>
      </c>
      <c r="AN909" s="364" t="str">
        <f>IF($AC$504="","",IF(HLOOKUP($AC$504,Presentación!$AQ$3:$BV$574,Presentación!AP405)="","",HLOOKUP($AC$504,Presentación!$AQ$3:$BV$574,Presentación!AP405,0)))</f>
        <v/>
      </c>
      <c r="AO909" s="365" t="str">
        <f>IF($AC$504="","",IF(HLOOKUP($AC$504,Presentación!$BZ$3:$DE$574,Presentación!AP405,0)="","",HLOOKUP($AC$504,Presentación!$BZ$3:$DE$574,Presentación!AP405,0)))</f>
        <v/>
      </c>
    </row>
    <row r="910" spans="1:41" s="21" customFormat="1" ht="15" customHeight="1">
      <c r="A910" s="159"/>
      <c r="B910" s="179"/>
      <c r="C910" s="220" t="s">
        <v>1167</v>
      </c>
      <c r="D910" s="567" t="str">
        <f t="shared" si="120"/>
        <v/>
      </c>
      <c r="E910" s="568"/>
      <c r="F910" s="569"/>
      <c r="G910" s="551" t="str">
        <f t="shared" si="121"/>
        <v/>
      </c>
      <c r="H910" s="551"/>
      <c r="I910" s="551"/>
      <c r="J910" s="551"/>
      <c r="K910" s="551"/>
      <c r="L910" s="551"/>
      <c r="M910" s="392"/>
      <c r="N910" s="392"/>
      <c r="O910" s="392"/>
      <c r="P910" s="392"/>
      <c r="Q910" s="392"/>
      <c r="R910" s="392"/>
      <c r="S910" s="392"/>
      <c r="T910" s="392"/>
      <c r="U910" s="392"/>
      <c r="V910" s="392"/>
      <c r="W910" s="392"/>
      <c r="X910" s="392"/>
      <c r="Y910" s="392"/>
      <c r="Z910" s="392"/>
      <c r="AA910" s="392"/>
      <c r="AB910" s="392"/>
      <c r="AC910" s="392"/>
      <c r="AD910" s="392"/>
      <c r="AE910" s="1"/>
      <c r="AG910"/>
      <c r="AH910">
        <f t="shared" si="122"/>
        <v>0</v>
      </c>
      <c r="AI910" s="339"/>
      <c r="AJ910" s="73">
        <f t="shared" si="123"/>
        <v>0</v>
      </c>
      <c r="AL910">
        <f t="shared" si="124"/>
        <v>0</v>
      </c>
      <c r="AN910" s="364" t="str">
        <f>IF($AC$504="","",IF(HLOOKUP($AC$504,Presentación!$AQ$3:$BV$574,Presentación!AP406)="","",HLOOKUP($AC$504,Presentación!$AQ$3:$BV$574,Presentación!AP406,0)))</f>
        <v/>
      </c>
      <c r="AO910" s="365" t="str">
        <f>IF($AC$504="","",IF(HLOOKUP($AC$504,Presentación!$BZ$3:$DE$574,Presentación!AP406,0)="","",HLOOKUP($AC$504,Presentación!$BZ$3:$DE$574,Presentación!AP406,0)))</f>
        <v/>
      </c>
    </row>
    <row r="911" spans="1:41" s="21" customFormat="1" ht="15" customHeight="1">
      <c r="A911" s="159"/>
      <c r="B911" s="179"/>
      <c r="C911" s="220" t="s">
        <v>1168</v>
      </c>
      <c r="D911" s="567" t="str">
        <f t="shared" si="120"/>
        <v/>
      </c>
      <c r="E911" s="568"/>
      <c r="F911" s="569"/>
      <c r="G911" s="551" t="str">
        <f t="shared" si="121"/>
        <v/>
      </c>
      <c r="H911" s="551"/>
      <c r="I911" s="551"/>
      <c r="J911" s="551"/>
      <c r="K911" s="551"/>
      <c r="L911" s="551"/>
      <c r="M911" s="392"/>
      <c r="N911" s="392"/>
      <c r="O911" s="392"/>
      <c r="P911" s="392"/>
      <c r="Q911" s="392"/>
      <c r="R911" s="392"/>
      <c r="S911" s="392"/>
      <c r="T911" s="392"/>
      <c r="U911" s="392"/>
      <c r="V911" s="392"/>
      <c r="W911" s="392"/>
      <c r="X911" s="392"/>
      <c r="Y911" s="392"/>
      <c r="Z911" s="392"/>
      <c r="AA911" s="392"/>
      <c r="AB911" s="392"/>
      <c r="AC911" s="392"/>
      <c r="AD911" s="392"/>
      <c r="AE911" s="1"/>
      <c r="AG911"/>
      <c r="AH911">
        <f t="shared" si="122"/>
        <v>0</v>
      </c>
      <c r="AI911" s="339"/>
      <c r="AJ911" s="73">
        <f t="shared" si="123"/>
        <v>0</v>
      </c>
      <c r="AL911">
        <f t="shared" si="124"/>
        <v>0</v>
      </c>
      <c r="AN911" s="364" t="str">
        <f>IF($AC$504="","",IF(HLOOKUP($AC$504,Presentación!$AQ$3:$BV$574,Presentación!AP407)="","",HLOOKUP($AC$504,Presentación!$AQ$3:$BV$574,Presentación!AP407,0)))</f>
        <v/>
      </c>
      <c r="AO911" s="365" t="str">
        <f>IF($AC$504="","",IF(HLOOKUP($AC$504,Presentación!$BZ$3:$DE$574,Presentación!AP407,0)="","",HLOOKUP($AC$504,Presentación!$BZ$3:$DE$574,Presentación!AP407,0)))</f>
        <v/>
      </c>
    </row>
    <row r="912" spans="1:41" s="21" customFormat="1" ht="15" customHeight="1">
      <c r="A912" s="159"/>
      <c r="B912" s="179"/>
      <c r="C912" s="220" t="s">
        <v>1169</v>
      </c>
      <c r="D912" s="567" t="str">
        <f t="shared" si="120"/>
        <v/>
      </c>
      <c r="E912" s="568"/>
      <c r="F912" s="569"/>
      <c r="G912" s="551" t="str">
        <f t="shared" si="121"/>
        <v/>
      </c>
      <c r="H912" s="551"/>
      <c r="I912" s="551"/>
      <c r="J912" s="551"/>
      <c r="K912" s="551"/>
      <c r="L912" s="551"/>
      <c r="M912" s="392"/>
      <c r="N912" s="392"/>
      <c r="O912" s="392"/>
      <c r="P912" s="392"/>
      <c r="Q912" s="392"/>
      <c r="R912" s="392"/>
      <c r="S912" s="392"/>
      <c r="T912" s="392"/>
      <c r="U912" s="392"/>
      <c r="V912" s="392"/>
      <c r="W912" s="392"/>
      <c r="X912" s="392"/>
      <c r="Y912" s="392"/>
      <c r="Z912" s="392"/>
      <c r="AA912" s="392"/>
      <c r="AB912" s="392"/>
      <c r="AC912" s="392"/>
      <c r="AD912" s="392"/>
      <c r="AE912" s="1"/>
      <c r="AG912"/>
      <c r="AH912">
        <f t="shared" si="122"/>
        <v>0</v>
      </c>
      <c r="AI912" s="339"/>
      <c r="AJ912" s="73">
        <f t="shared" si="123"/>
        <v>0</v>
      </c>
      <c r="AL912">
        <f t="shared" si="124"/>
        <v>0</v>
      </c>
      <c r="AN912" s="364" t="str">
        <f>IF($AC$504="","",IF(HLOOKUP($AC$504,Presentación!$AQ$3:$BV$574,Presentación!AP408)="","",HLOOKUP($AC$504,Presentación!$AQ$3:$BV$574,Presentación!AP408,0)))</f>
        <v/>
      </c>
      <c r="AO912" s="365" t="str">
        <f>IF($AC$504="","",IF(HLOOKUP($AC$504,Presentación!$BZ$3:$DE$574,Presentación!AP408,0)="","",HLOOKUP($AC$504,Presentación!$BZ$3:$DE$574,Presentación!AP408,0)))</f>
        <v/>
      </c>
    </row>
    <row r="913" spans="1:41" s="21" customFormat="1" ht="15" customHeight="1">
      <c r="A913" s="159"/>
      <c r="B913" s="179"/>
      <c r="C913" s="220" t="s">
        <v>1170</v>
      </c>
      <c r="D913" s="567" t="str">
        <f t="shared" si="120"/>
        <v/>
      </c>
      <c r="E913" s="568"/>
      <c r="F913" s="569"/>
      <c r="G913" s="551" t="str">
        <f t="shared" si="121"/>
        <v/>
      </c>
      <c r="H913" s="551"/>
      <c r="I913" s="551"/>
      <c r="J913" s="551"/>
      <c r="K913" s="551"/>
      <c r="L913" s="551"/>
      <c r="M913" s="392"/>
      <c r="N913" s="392"/>
      <c r="O913" s="392"/>
      <c r="P913" s="392"/>
      <c r="Q913" s="392"/>
      <c r="R913" s="392"/>
      <c r="S913" s="392"/>
      <c r="T913" s="392"/>
      <c r="U913" s="392"/>
      <c r="V913" s="392"/>
      <c r="W913" s="392"/>
      <c r="X913" s="392"/>
      <c r="Y913" s="392"/>
      <c r="Z913" s="392"/>
      <c r="AA913" s="392"/>
      <c r="AB913" s="392"/>
      <c r="AC913" s="392"/>
      <c r="AD913" s="392"/>
      <c r="AE913" s="1"/>
      <c r="AG913"/>
      <c r="AH913">
        <f t="shared" si="122"/>
        <v>0</v>
      </c>
      <c r="AI913" s="339"/>
      <c r="AJ913" s="73">
        <f t="shared" si="123"/>
        <v>0</v>
      </c>
      <c r="AL913">
        <f t="shared" si="124"/>
        <v>0</v>
      </c>
      <c r="AN913" s="364" t="str">
        <f>IF($AC$504="","",IF(HLOOKUP($AC$504,Presentación!$AQ$3:$BV$574,Presentación!AP409)="","",HLOOKUP($AC$504,Presentación!$AQ$3:$BV$574,Presentación!AP409,0)))</f>
        <v/>
      </c>
      <c r="AO913" s="365" t="str">
        <f>IF($AC$504="","",IF(HLOOKUP($AC$504,Presentación!$BZ$3:$DE$574,Presentación!AP409,0)="","",HLOOKUP($AC$504,Presentación!$BZ$3:$DE$574,Presentación!AP409,0)))</f>
        <v/>
      </c>
    </row>
    <row r="914" spans="1:41" s="21" customFormat="1" ht="15" customHeight="1">
      <c r="A914" s="159"/>
      <c r="B914" s="179"/>
      <c r="C914" s="220" t="s">
        <v>1171</v>
      </c>
      <c r="D914" s="567" t="str">
        <f t="shared" si="120"/>
        <v/>
      </c>
      <c r="E914" s="568"/>
      <c r="F914" s="569"/>
      <c r="G914" s="551" t="str">
        <f t="shared" si="121"/>
        <v/>
      </c>
      <c r="H914" s="551"/>
      <c r="I914" s="551"/>
      <c r="J914" s="551"/>
      <c r="K914" s="551"/>
      <c r="L914" s="551"/>
      <c r="M914" s="392"/>
      <c r="N914" s="392"/>
      <c r="O914" s="392"/>
      <c r="P914" s="392"/>
      <c r="Q914" s="392"/>
      <c r="R914" s="392"/>
      <c r="S914" s="392"/>
      <c r="T914" s="392"/>
      <c r="U914" s="392"/>
      <c r="V914" s="392"/>
      <c r="W914" s="392"/>
      <c r="X914" s="392"/>
      <c r="Y914" s="392"/>
      <c r="Z914" s="392"/>
      <c r="AA914" s="392"/>
      <c r="AB914" s="392"/>
      <c r="AC914" s="392"/>
      <c r="AD914" s="392"/>
      <c r="AE914" s="1"/>
      <c r="AG914"/>
      <c r="AH914">
        <f t="shared" si="122"/>
        <v>0</v>
      </c>
      <c r="AI914" s="339"/>
      <c r="AJ914" s="73">
        <f t="shared" si="123"/>
        <v>0</v>
      </c>
      <c r="AL914">
        <f t="shared" si="124"/>
        <v>0</v>
      </c>
      <c r="AN914" s="364" t="str">
        <f>IF($AC$504="","",IF(HLOOKUP($AC$504,Presentación!$AQ$3:$BV$574,Presentación!AP410)="","",HLOOKUP($AC$504,Presentación!$AQ$3:$BV$574,Presentación!AP410,0)))</f>
        <v/>
      </c>
      <c r="AO914" s="365" t="str">
        <f>IF($AC$504="","",IF(HLOOKUP($AC$504,Presentación!$BZ$3:$DE$574,Presentación!AP410,0)="","",HLOOKUP($AC$504,Presentación!$BZ$3:$DE$574,Presentación!AP410,0)))</f>
        <v/>
      </c>
    </row>
    <row r="915" spans="1:41" s="21" customFormat="1" ht="15" customHeight="1">
      <c r="A915" s="159"/>
      <c r="B915" s="179"/>
      <c r="C915" s="220" t="s">
        <v>1172</v>
      </c>
      <c r="D915" s="567" t="str">
        <f t="shared" si="120"/>
        <v/>
      </c>
      <c r="E915" s="568"/>
      <c r="F915" s="569"/>
      <c r="G915" s="551" t="str">
        <f t="shared" si="121"/>
        <v/>
      </c>
      <c r="H915" s="551"/>
      <c r="I915" s="551"/>
      <c r="J915" s="551"/>
      <c r="K915" s="551"/>
      <c r="L915" s="551"/>
      <c r="M915" s="392"/>
      <c r="N915" s="392"/>
      <c r="O915" s="392"/>
      <c r="P915" s="392"/>
      <c r="Q915" s="392"/>
      <c r="R915" s="392"/>
      <c r="S915" s="392"/>
      <c r="T915" s="392"/>
      <c r="U915" s="392"/>
      <c r="V915" s="392"/>
      <c r="W915" s="392"/>
      <c r="X915" s="392"/>
      <c r="Y915" s="392"/>
      <c r="Z915" s="392"/>
      <c r="AA915" s="392"/>
      <c r="AB915" s="392"/>
      <c r="AC915" s="392"/>
      <c r="AD915" s="392"/>
      <c r="AE915" s="1"/>
      <c r="AG915"/>
      <c r="AH915">
        <f t="shared" si="122"/>
        <v>0</v>
      </c>
      <c r="AI915" s="339"/>
      <c r="AJ915" s="73">
        <f t="shared" si="123"/>
        <v>0</v>
      </c>
      <c r="AL915">
        <f t="shared" si="124"/>
        <v>0</v>
      </c>
      <c r="AN915" s="364" t="str">
        <f>IF($AC$504="","",IF(HLOOKUP($AC$504,Presentación!$AQ$3:$BV$574,Presentación!AP411)="","",HLOOKUP($AC$504,Presentación!$AQ$3:$BV$574,Presentación!AP411,0)))</f>
        <v/>
      </c>
      <c r="AO915" s="365" t="str">
        <f>IF($AC$504="","",IF(HLOOKUP($AC$504,Presentación!$BZ$3:$DE$574,Presentación!AP411,0)="","",HLOOKUP($AC$504,Presentación!$BZ$3:$DE$574,Presentación!AP411,0)))</f>
        <v/>
      </c>
    </row>
    <row r="916" spans="1:41" s="21" customFormat="1" ht="15" customHeight="1">
      <c r="A916" s="159"/>
      <c r="B916" s="179"/>
      <c r="C916" s="220" t="s">
        <v>1173</v>
      </c>
      <c r="D916" s="567" t="str">
        <f t="shared" si="120"/>
        <v/>
      </c>
      <c r="E916" s="568"/>
      <c r="F916" s="569"/>
      <c r="G916" s="551" t="str">
        <f t="shared" si="121"/>
        <v/>
      </c>
      <c r="H916" s="551"/>
      <c r="I916" s="551"/>
      <c r="J916" s="551"/>
      <c r="K916" s="551"/>
      <c r="L916" s="551"/>
      <c r="M916" s="392"/>
      <c r="N916" s="392"/>
      <c r="O916" s="392"/>
      <c r="P916" s="392"/>
      <c r="Q916" s="392"/>
      <c r="R916" s="392"/>
      <c r="S916" s="392"/>
      <c r="T916" s="392"/>
      <c r="U916" s="392"/>
      <c r="V916" s="392"/>
      <c r="W916" s="392"/>
      <c r="X916" s="392"/>
      <c r="Y916" s="392"/>
      <c r="Z916" s="392"/>
      <c r="AA916" s="392"/>
      <c r="AB916" s="392"/>
      <c r="AC916" s="392"/>
      <c r="AD916" s="392"/>
      <c r="AE916" s="1"/>
      <c r="AG916"/>
      <c r="AH916">
        <f t="shared" si="122"/>
        <v>0</v>
      </c>
      <c r="AI916" s="339"/>
      <c r="AJ916" s="73">
        <f t="shared" si="123"/>
        <v>0</v>
      </c>
      <c r="AL916">
        <f t="shared" si="124"/>
        <v>0</v>
      </c>
      <c r="AN916" s="364" t="str">
        <f>IF($AC$504="","",IF(HLOOKUP($AC$504,Presentación!$AQ$3:$BV$574,Presentación!AP412)="","",HLOOKUP($AC$504,Presentación!$AQ$3:$BV$574,Presentación!AP412,0)))</f>
        <v/>
      </c>
      <c r="AO916" s="365" t="str">
        <f>IF($AC$504="","",IF(HLOOKUP($AC$504,Presentación!$BZ$3:$DE$574,Presentación!AP412,0)="","",HLOOKUP($AC$504,Presentación!$BZ$3:$DE$574,Presentación!AP412,0)))</f>
        <v/>
      </c>
    </row>
    <row r="917" spans="1:41" s="21" customFormat="1" ht="15" customHeight="1">
      <c r="A917" s="159"/>
      <c r="B917" s="179"/>
      <c r="C917" s="220" t="s">
        <v>1174</v>
      </c>
      <c r="D917" s="567" t="str">
        <f t="shared" si="120"/>
        <v/>
      </c>
      <c r="E917" s="568"/>
      <c r="F917" s="569"/>
      <c r="G917" s="551" t="str">
        <f t="shared" si="121"/>
        <v/>
      </c>
      <c r="H917" s="551"/>
      <c r="I917" s="551"/>
      <c r="J917" s="551"/>
      <c r="K917" s="551"/>
      <c r="L917" s="551"/>
      <c r="M917" s="392"/>
      <c r="N917" s="392"/>
      <c r="O917" s="392"/>
      <c r="P917" s="392"/>
      <c r="Q917" s="392"/>
      <c r="R917" s="392"/>
      <c r="S917" s="392"/>
      <c r="T917" s="392"/>
      <c r="U917" s="392"/>
      <c r="V917" s="392"/>
      <c r="W917" s="392"/>
      <c r="X917" s="392"/>
      <c r="Y917" s="392"/>
      <c r="Z917" s="392"/>
      <c r="AA917" s="392"/>
      <c r="AB917" s="392"/>
      <c r="AC917" s="392"/>
      <c r="AD917" s="392"/>
      <c r="AE917" s="1"/>
      <c r="AG917"/>
      <c r="AH917">
        <f t="shared" si="122"/>
        <v>0</v>
      </c>
      <c r="AI917" s="339"/>
      <c r="AJ917" s="73">
        <f t="shared" si="123"/>
        <v>0</v>
      </c>
      <c r="AL917">
        <f t="shared" si="124"/>
        <v>0</v>
      </c>
      <c r="AN917" s="364" t="str">
        <f>IF($AC$504="","",IF(HLOOKUP($AC$504,Presentación!$AQ$3:$BV$574,Presentación!AP413)="","",HLOOKUP($AC$504,Presentación!$AQ$3:$BV$574,Presentación!AP413,0)))</f>
        <v/>
      </c>
      <c r="AO917" s="365" t="str">
        <f>IF($AC$504="","",IF(HLOOKUP($AC$504,Presentación!$BZ$3:$DE$574,Presentación!AP413,0)="","",HLOOKUP($AC$504,Presentación!$BZ$3:$DE$574,Presentación!AP413,0)))</f>
        <v/>
      </c>
    </row>
    <row r="918" spans="1:41" s="21" customFormat="1" ht="15" customHeight="1">
      <c r="A918" s="159"/>
      <c r="B918" s="179"/>
      <c r="C918" s="220" t="s">
        <v>1175</v>
      </c>
      <c r="D918" s="567" t="str">
        <f t="shared" si="120"/>
        <v/>
      </c>
      <c r="E918" s="568"/>
      <c r="F918" s="569"/>
      <c r="G918" s="551" t="str">
        <f t="shared" si="121"/>
        <v/>
      </c>
      <c r="H918" s="551"/>
      <c r="I918" s="551"/>
      <c r="J918" s="551"/>
      <c r="K918" s="551"/>
      <c r="L918" s="551"/>
      <c r="M918" s="392"/>
      <c r="N918" s="392"/>
      <c r="O918" s="392"/>
      <c r="P918" s="392"/>
      <c r="Q918" s="392"/>
      <c r="R918" s="392"/>
      <c r="S918" s="392"/>
      <c r="T918" s="392"/>
      <c r="U918" s="392"/>
      <c r="V918" s="392"/>
      <c r="W918" s="392"/>
      <c r="X918" s="392"/>
      <c r="Y918" s="392"/>
      <c r="Z918" s="392"/>
      <c r="AA918" s="392"/>
      <c r="AB918" s="392"/>
      <c r="AC918" s="392"/>
      <c r="AD918" s="392"/>
      <c r="AE918" s="1"/>
      <c r="AG918"/>
      <c r="AH918">
        <f t="shared" si="122"/>
        <v>0</v>
      </c>
      <c r="AI918" s="339"/>
      <c r="AJ918" s="73">
        <f t="shared" si="123"/>
        <v>0</v>
      </c>
      <c r="AL918">
        <f t="shared" si="124"/>
        <v>0</v>
      </c>
      <c r="AN918" s="364" t="str">
        <f>IF($AC$504="","",IF(HLOOKUP($AC$504,Presentación!$AQ$3:$BV$574,Presentación!AP414)="","",HLOOKUP($AC$504,Presentación!$AQ$3:$BV$574,Presentación!AP414,0)))</f>
        <v/>
      </c>
      <c r="AO918" s="365" t="str">
        <f>IF($AC$504="","",IF(HLOOKUP($AC$504,Presentación!$BZ$3:$DE$574,Presentación!AP414,0)="","",HLOOKUP($AC$504,Presentación!$BZ$3:$DE$574,Presentación!AP414,0)))</f>
        <v/>
      </c>
    </row>
    <row r="919" spans="1:41" s="21" customFormat="1" ht="15" customHeight="1">
      <c r="A919" s="159"/>
      <c r="B919" s="179"/>
      <c r="C919" s="220" t="s">
        <v>1176</v>
      </c>
      <c r="D919" s="567" t="str">
        <f t="shared" si="120"/>
        <v/>
      </c>
      <c r="E919" s="568"/>
      <c r="F919" s="569"/>
      <c r="G919" s="551" t="str">
        <f t="shared" si="121"/>
        <v/>
      </c>
      <c r="H919" s="551"/>
      <c r="I919" s="551"/>
      <c r="J919" s="551"/>
      <c r="K919" s="551"/>
      <c r="L919" s="551"/>
      <c r="M919" s="392"/>
      <c r="N919" s="392"/>
      <c r="O919" s="392"/>
      <c r="P919" s="392"/>
      <c r="Q919" s="392"/>
      <c r="R919" s="392"/>
      <c r="S919" s="392"/>
      <c r="T919" s="392"/>
      <c r="U919" s="392"/>
      <c r="V919" s="392"/>
      <c r="W919" s="392"/>
      <c r="X919" s="392"/>
      <c r="Y919" s="392"/>
      <c r="Z919" s="392"/>
      <c r="AA919" s="392"/>
      <c r="AB919" s="392"/>
      <c r="AC919" s="392"/>
      <c r="AD919" s="392"/>
      <c r="AE919" s="1"/>
      <c r="AG919"/>
      <c r="AH919">
        <f t="shared" si="122"/>
        <v>0</v>
      </c>
      <c r="AI919" s="339"/>
      <c r="AJ919" s="73">
        <f t="shared" si="123"/>
        <v>0</v>
      </c>
      <c r="AL919">
        <f t="shared" si="124"/>
        <v>0</v>
      </c>
      <c r="AN919" s="364" t="str">
        <f>IF($AC$504="","",IF(HLOOKUP($AC$504,Presentación!$AQ$3:$BV$574,Presentación!AP415)="","",HLOOKUP($AC$504,Presentación!$AQ$3:$BV$574,Presentación!AP415,0)))</f>
        <v/>
      </c>
      <c r="AO919" s="365" t="str">
        <f>IF($AC$504="","",IF(HLOOKUP($AC$504,Presentación!$BZ$3:$DE$574,Presentación!AP415,0)="","",HLOOKUP($AC$504,Presentación!$BZ$3:$DE$574,Presentación!AP415,0)))</f>
        <v/>
      </c>
    </row>
    <row r="920" spans="1:41" s="21" customFormat="1" ht="15" customHeight="1">
      <c r="A920" s="159"/>
      <c r="B920" s="179"/>
      <c r="C920" s="220" t="s">
        <v>1177</v>
      </c>
      <c r="D920" s="567" t="str">
        <f t="shared" si="120"/>
        <v/>
      </c>
      <c r="E920" s="568"/>
      <c r="F920" s="569"/>
      <c r="G920" s="551" t="str">
        <f t="shared" si="121"/>
        <v/>
      </c>
      <c r="H920" s="551"/>
      <c r="I920" s="551"/>
      <c r="J920" s="551"/>
      <c r="K920" s="551"/>
      <c r="L920" s="551"/>
      <c r="M920" s="392"/>
      <c r="N920" s="392"/>
      <c r="O920" s="392"/>
      <c r="P920" s="392"/>
      <c r="Q920" s="392"/>
      <c r="R920" s="392"/>
      <c r="S920" s="392"/>
      <c r="T920" s="392"/>
      <c r="U920" s="392"/>
      <c r="V920" s="392"/>
      <c r="W920" s="392"/>
      <c r="X920" s="392"/>
      <c r="Y920" s="392"/>
      <c r="Z920" s="392"/>
      <c r="AA920" s="392"/>
      <c r="AB920" s="392"/>
      <c r="AC920" s="392"/>
      <c r="AD920" s="392"/>
      <c r="AE920" s="1"/>
      <c r="AG920"/>
      <c r="AH920">
        <f t="shared" si="122"/>
        <v>0</v>
      </c>
      <c r="AI920" s="339"/>
      <c r="AJ920" s="73">
        <f t="shared" si="123"/>
        <v>0</v>
      </c>
      <c r="AL920">
        <f t="shared" si="124"/>
        <v>0</v>
      </c>
      <c r="AN920" s="364" t="str">
        <f>IF($AC$504="","",IF(HLOOKUP($AC$504,Presentación!$AQ$3:$BV$574,Presentación!AP416)="","",HLOOKUP($AC$504,Presentación!$AQ$3:$BV$574,Presentación!AP416,0)))</f>
        <v/>
      </c>
      <c r="AO920" s="365" t="str">
        <f>IF($AC$504="","",IF(HLOOKUP($AC$504,Presentación!$BZ$3:$DE$574,Presentación!AP416,0)="","",HLOOKUP($AC$504,Presentación!$BZ$3:$DE$574,Presentación!AP416,0)))</f>
        <v/>
      </c>
    </row>
    <row r="921" spans="1:41" s="21" customFormat="1" ht="15" customHeight="1">
      <c r="A921" s="159"/>
      <c r="B921" s="179"/>
      <c r="C921" s="220" t="s">
        <v>1178</v>
      </c>
      <c r="D921" s="567" t="str">
        <f t="shared" si="120"/>
        <v/>
      </c>
      <c r="E921" s="568"/>
      <c r="F921" s="569"/>
      <c r="G921" s="551" t="str">
        <f t="shared" si="121"/>
        <v/>
      </c>
      <c r="H921" s="551"/>
      <c r="I921" s="551"/>
      <c r="J921" s="551"/>
      <c r="K921" s="551"/>
      <c r="L921" s="551"/>
      <c r="M921" s="392"/>
      <c r="N921" s="392"/>
      <c r="O921" s="392"/>
      <c r="P921" s="392"/>
      <c r="Q921" s="392"/>
      <c r="R921" s="392"/>
      <c r="S921" s="392"/>
      <c r="T921" s="392"/>
      <c r="U921" s="392"/>
      <c r="V921" s="392"/>
      <c r="W921" s="392"/>
      <c r="X921" s="392"/>
      <c r="Y921" s="392"/>
      <c r="Z921" s="392"/>
      <c r="AA921" s="392"/>
      <c r="AB921" s="392"/>
      <c r="AC921" s="392"/>
      <c r="AD921" s="392"/>
      <c r="AE921" s="1"/>
      <c r="AG921"/>
      <c r="AH921">
        <f t="shared" si="122"/>
        <v>0</v>
      </c>
      <c r="AI921" s="339"/>
      <c r="AJ921" s="73">
        <f t="shared" si="123"/>
        <v>0</v>
      </c>
      <c r="AL921">
        <f t="shared" si="124"/>
        <v>0</v>
      </c>
      <c r="AN921" s="364" t="str">
        <f>IF($AC$504="","",IF(HLOOKUP($AC$504,Presentación!$AQ$3:$BV$574,Presentación!AP417)="","",HLOOKUP($AC$504,Presentación!$AQ$3:$BV$574,Presentación!AP417,0)))</f>
        <v/>
      </c>
      <c r="AO921" s="365" t="str">
        <f>IF($AC$504="","",IF(HLOOKUP($AC$504,Presentación!$BZ$3:$DE$574,Presentación!AP417,0)="","",HLOOKUP($AC$504,Presentación!$BZ$3:$DE$574,Presentación!AP417,0)))</f>
        <v/>
      </c>
    </row>
    <row r="922" spans="1:41" s="21" customFormat="1" ht="15" customHeight="1">
      <c r="A922" s="159"/>
      <c r="B922" s="179"/>
      <c r="C922" s="220" t="s">
        <v>1179</v>
      </c>
      <c r="D922" s="567" t="str">
        <f t="shared" si="120"/>
        <v/>
      </c>
      <c r="E922" s="568"/>
      <c r="F922" s="569"/>
      <c r="G922" s="551" t="str">
        <f t="shared" si="121"/>
        <v/>
      </c>
      <c r="H922" s="551"/>
      <c r="I922" s="551"/>
      <c r="J922" s="551"/>
      <c r="K922" s="551"/>
      <c r="L922" s="551"/>
      <c r="M922" s="392"/>
      <c r="N922" s="392"/>
      <c r="O922" s="392"/>
      <c r="P922" s="392"/>
      <c r="Q922" s="392"/>
      <c r="R922" s="392"/>
      <c r="S922" s="392"/>
      <c r="T922" s="392"/>
      <c r="U922" s="392"/>
      <c r="V922" s="392"/>
      <c r="W922" s="392"/>
      <c r="X922" s="392"/>
      <c r="Y922" s="392"/>
      <c r="Z922" s="392"/>
      <c r="AA922" s="392"/>
      <c r="AB922" s="392"/>
      <c r="AC922" s="392"/>
      <c r="AD922" s="392"/>
      <c r="AE922" s="1"/>
      <c r="AG922"/>
      <c r="AH922">
        <f t="shared" si="122"/>
        <v>0</v>
      </c>
      <c r="AI922" s="339"/>
      <c r="AJ922" s="73">
        <f t="shared" si="123"/>
        <v>0</v>
      </c>
      <c r="AL922">
        <f t="shared" si="124"/>
        <v>0</v>
      </c>
      <c r="AN922" s="364" t="str">
        <f>IF($AC$504="","",IF(HLOOKUP($AC$504,Presentación!$AQ$3:$BV$574,Presentación!AP418)="","",HLOOKUP($AC$504,Presentación!$AQ$3:$BV$574,Presentación!AP418,0)))</f>
        <v/>
      </c>
      <c r="AO922" s="365" t="str">
        <f>IF($AC$504="","",IF(HLOOKUP($AC$504,Presentación!$BZ$3:$DE$574,Presentación!AP418,0)="","",HLOOKUP($AC$504,Presentación!$BZ$3:$DE$574,Presentación!AP418,0)))</f>
        <v/>
      </c>
    </row>
    <row r="923" spans="1:41" s="21" customFormat="1" ht="15" customHeight="1">
      <c r="A923" s="159"/>
      <c r="B923" s="179"/>
      <c r="C923" s="220" t="s">
        <v>1180</v>
      </c>
      <c r="D923" s="567" t="str">
        <f t="shared" si="120"/>
        <v/>
      </c>
      <c r="E923" s="568"/>
      <c r="F923" s="569"/>
      <c r="G923" s="551" t="str">
        <f t="shared" si="121"/>
        <v/>
      </c>
      <c r="H923" s="551"/>
      <c r="I923" s="551"/>
      <c r="J923" s="551"/>
      <c r="K923" s="551"/>
      <c r="L923" s="551"/>
      <c r="M923" s="392"/>
      <c r="N923" s="392"/>
      <c r="O923" s="392"/>
      <c r="P923" s="392"/>
      <c r="Q923" s="392"/>
      <c r="R923" s="392"/>
      <c r="S923" s="392"/>
      <c r="T923" s="392"/>
      <c r="U923" s="392"/>
      <c r="V923" s="392"/>
      <c r="W923" s="392"/>
      <c r="X923" s="392"/>
      <c r="Y923" s="392"/>
      <c r="Z923" s="392"/>
      <c r="AA923" s="392"/>
      <c r="AB923" s="392"/>
      <c r="AC923" s="392"/>
      <c r="AD923" s="392"/>
      <c r="AE923" s="1"/>
      <c r="AG923"/>
      <c r="AH923">
        <f t="shared" si="122"/>
        <v>0</v>
      </c>
      <c r="AI923" s="339"/>
      <c r="AJ923" s="73">
        <f t="shared" si="123"/>
        <v>0</v>
      </c>
      <c r="AL923">
        <f t="shared" si="124"/>
        <v>0</v>
      </c>
      <c r="AN923" s="364" t="str">
        <f>IF($AC$504="","",IF(HLOOKUP($AC$504,Presentación!$AQ$3:$BV$574,Presentación!AP419)="","",HLOOKUP($AC$504,Presentación!$AQ$3:$BV$574,Presentación!AP419,0)))</f>
        <v/>
      </c>
      <c r="AO923" s="365" t="str">
        <f>IF($AC$504="","",IF(HLOOKUP($AC$504,Presentación!$BZ$3:$DE$574,Presentación!AP419,0)="","",HLOOKUP($AC$504,Presentación!$BZ$3:$DE$574,Presentación!AP419,0)))</f>
        <v/>
      </c>
    </row>
    <row r="924" spans="1:41" s="21" customFormat="1" ht="15" customHeight="1">
      <c r="A924" s="159"/>
      <c r="B924" s="179"/>
      <c r="C924" s="220" t="s">
        <v>1181</v>
      </c>
      <c r="D924" s="567" t="str">
        <f t="shared" si="120"/>
        <v/>
      </c>
      <c r="E924" s="568"/>
      <c r="F924" s="569"/>
      <c r="G924" s="551" t="str">
        <f t="shared" si="121"/>
        <v/>
      </c>
      <c r="H924" s="551"/>
      <c r="I924" s="551"/>
      <c r="J924" s="551"/>
      <c r="K924" s="551"/>
      <c r="L924" s="551"/>
      <c r="M924" s="392"/>
      <c r="N924" s="392"/>
      <c r="O924" s="392"/>
      <c r="P924" s="392"/>
      <c r="Q924" s="392"/>
      <c r="R924" s="392"/>
      <c r="S924" s="392"/>
      <c r="T924" s="392"/>
      <c r="U924" s="392"/>
      <c r="V924" s="392"/>
      <c r="W924" s="392"/>
      <c r="X924" s="392"/>
      <c r="Y924" s="392"/>
      <c r="Z924" s="392"/>
      <c r="AA924" s="392"/>
      <c r="AB924" s="392"/>
      <c r="AC924" s="392"/>
      <c r="AD924" s="392"/>
      <c r="AE924" s="1"/>
      <c r="AG924"/>
      <c r="AH924">
        <f t="shared" si="122"/>
        <v>0</v>
      </c>
      <c r="AI924" s="339"/>
      <c r="AJ924" s="73">
        <f t="shared" si="123"/>
        <v>0</v>
      </c>
      <c r="AL924">
        <f t="shared" si="124"/>
        <v>0</v>
      </c>
      <c r="AN924" s="364" t="str">
        <f>IF($AC$504="","",IF(HLOOKUP($AC$504,Presentación!$AQ$3:$BV$574,Presentación!AP420)="","",HLOOKUP($AC$504,Presentación!$AQ$3:$BV$574,Presentación!AP420,0)))</f>
        <v/>
      </c>
      <c r="AO924" s="365" t="str">
        <f>IF($AC$504="","",IF(HLOOKUP($AC$504,Presentación!$BZ$3:$DE$574,Presentación!AP420,0)="","",HLOOKUP($AC$504,Presentación!$BZ$3:$DE$574,Presentación!AP420,0)))</f>
        <v/>
      </c>
    </row>
    <row r="925" spans="1:41" s="21" customFormat="1" ht="15" customHeight="1">
      <c r="A925" s="159"/>
      <c r="B925" s="179"/>
      <c r="C925" s="220" t="s">
        <v>1182</v>
      </c>
      <c r="D925" s="567" t="str">
        <f t="shared" si="120"/>
        <v/>
      </c>
      <c r="E925" s="568"/>
      <c r="F925" s="569"/>
      <c r="G925" s="551" t="str">
        <f t="shared" si="121"/>
        <v/>
      </c>
      <c r="H925" s="551"/>
      <c r="I925" s="551"/>
      <c r="J925" s="551"/>
      <c r="K925" s="551"/>
      <c r="L925" s="551"/>
      <c r="M925" s="392"/>
      <c r="N925" s="392"/>
      <c r="O925" s="392"/>
      <c r="P925" s="392"/>
      <c r="Q925" s="392"/>
      <c r="R925" s="392"/>
      <c r="S925" s="392"/>
      <c r="T925" s="392"/>
      <c r="U925" s="392"/>
      <c r="V925" s="392"/>
      <c r="W925" s="392"/>
      <c r="X925" s="392"/>
      <c r="Y925" s="392"/>
      <c r="Z925" s="392"/>
      <c r="AA925" s="392"/>
      <c r="AB925" s="392"/>
      <c r="AC925" s="392"/>
      <c r="AD925" s="392"/>
      <c r="AE925" s="1"/>
      <c r="AG925"/>
      <c r="AH925">
        <f t="shared" si="122"/>
        <v>0</v>
      </c>
      <c r="AI925" s="339"/>
      <c r="AJ925" s="73">
        <f t="shared" si="123"/>
        <v>0</v>
      </c>
      <c r="AL925">
        <f t="shared" si="124"/>
        <v>0</v>
      </c>
      <c r="AN925" s="364" t="str">
        <f>IF($AC$504="","",IF(HLOOKUP($AC$504,Presentación!$AQ$3:$BV$574,Presentación!AP421)="","",HLOOKUP($AC$504,Presentación!$AQ$3:$BV$574,Presentación!AP421,0)))</f>
        <v/>
      </c>
      <c r="AO925" s="365" t="str">
        <f>IF($AC$504="","",IF(HLOOKUP($AC$504,Presentación!$BZ$3:$DE$574,Presentación!AP421,0)="","",HLOOKUP($AC$504,Presentación!$BZ$3:$DE$574,Presentación!AP421,0)))</f>
        <v/>
      </c>
    </row>
    <row r="926" spans="1:41" s="21" customFormat="1" ht="15" customHeight="1">
      <c r="A926" s="159"/>
      <c r="B926" s="179"/>
      <c r="C926" s="220" t="s">
        <v>1183</v>
      </c>
      <c r="D926" s="567" t="str">
        <f t="shared" si="120"/>
        <v/>
      </c>
      <c r="E926" s="568"/>
      <c r="F926" s="569"/>
      <c r="G926" s="551" t="str">
        <f t="shared" si="121"/>
        <v/>
      </c>
      <c r="H926" s="551"/>
      <c r="I926" s="551"/>
      <c r="J926" s="551"/>
      <c r="K926" s="551"/>
      <c r="L926" s="551"/>
      <c r="M926" s="392"/>
      <c r="N926" s="392"/>
      <c r="O926" s="392"/>
      <c r="P926" s="392"/>
      <c r="Q926" s="392"/>
      <c r="R926" s="392"/>
      <c r="S926" s="392"/>
      <c r="T926" s="392"/>
      <c r="U926" s="392"/>
      <c r="V926" s="392"/>
      <c r="W926" s="392"/>
      <c r="X926" s="392"/>
      <c r="Y926" s="392"/>
      <c r="Z926" s="392"/>
      <c r="AA926" s="392"/>
      <c r="AB926" s="392"/>
      <c r="AC926" s="392"/>
      <c r="AD926" s="392"/>
      <c r="AE926" s="1"/>
      <c r="AG926"/>
      <c r="AH926">
        <f t="shared" si="122"/>
        <v>0</v>
      </c>
      <c r="AI926" s="339"/>
      <c r="AJ926" s="73">
        <f t="shared" si="123"/>
        <v>0</v>
      </c>
      <c r="AL926">
        <f t="shared" si="124"/>
        <v>0</v>
      </c>
      <c r="AN926" s="364" t="str">
        <f>IF($AC$504="","",IF(HLOOKUP($AC$504,Presentación!$AQ$3:$BV$574,Presentación!AP422)="","",HLOOKUP($AC$504,Presentación!$AQ$3:$BV$574,Presentación!AP422,0)))</f>
        <v/>
      </c>
      <c r="AO926" s="365" t="str">
        <f>IF($AC$504="","",IF(HLOOKUP($AC$504,Presentación!$BZ$3:$DE$574,Presentación!AP422,0)="","",HLOOKUP($AC$504,Presentación!$BZ$3:$DE$574,Presentación!AP422,0)))</f>
        <v/>
      </c>
    </row>
    <row r="927" spans="1:41" s="21" customFormat="1" ht="15" customHeight="1">
      <c r="A927" s="159"/>
      <c r="B927" s="179"/>
      <c r="C927" s="220" t="s">
        <v>1184</v>
      </c>
      <c r="D927" s="567" t="str">
        <f t="shared" si="120"/>
        <v/>
      </c>
      <c r="E927" s="568"/>
      <c r="F927" s="569"/>
      <c r="G927" s="551" t="str">
        <f t="shared" si="121"/>
        <v/>
      </c>
      <c r="H927" s="551"/>
      <c r="I927" s="551"/>
      <c r="J927" s="551"/>
      <c r="K927" s="551"/>
      <c r="L927" s="551"/>
      <c r="M927" s="392"/>
      <c r="N927" s="392"/>
      <c r="O927" s="392"/>
      <c r="P927" s="392"/>
      <c r="Q927" s="392"/>
      <c r="R927" s="392"/>
      <c r="S927" s="392"/>
      <c r="T927" s="392"/>
      <c r="U927" s="392"/>
      <c r="V927" s="392"/>
      <c r="W927" s="392"/>
      <c r="X927" s="392"/>
      <c r="Y927" s="392"/>
      <c r="Z927" s="392"/>
      <c r="AA927" s="392"/>
      <c r="AB927" s="392"/>
      <c r="AC927" s="392"/>
      <c r="AD927" s="392"/>
      <c r="AE927" s="1"/>
      <c r="AG927"/>
      <c r="AH927">
        <f t="shared" si="122"/>
        <v>0</v>
      </c>
      <c r="AI927" s="339"/>
      <c r="AJ927" s="73">
        <f t="shared" si="123"/>
        <v>0</v>
      </c>
      <c r="AL927">
        <f t="shared" si="124"/>
        <v>0</v>
      </c>
      <c r="AN927" s="364" t="str">
        <f>IF($AC$504="","",IF(HLOOKUP($AC$504,Presentación!$AQ$3:$BV$574,Presentación!AP423)="","",HLOOKUP($AC$504,Presentación!$AQ$3:$BV$574,Presentación!AP423,0)))</f>
        <v/>
      </c>
      <c r="AO927" s="365" t="str">
        <f>IF($AC$504="","",IF(HLOOKUP($AC$504,Presentación!$BZ$3:$DE$574,Presentación!AP423,0)="","",HLOOKUP($AC$504,Presentación!$BZ$3:$DE$574,Presentación!AP423,0)))</f>
        <v/>
      </c>
    </row>
    <row r="928" spans="1:41" s="21" customFormat="1" ht="15" customHeight="1">
      <c r="A928" s="159"/>
      <c r="B928" s="179"/>
      <c r="C928" s="220" t="s">
        <v>1185</v>
      </c>
      <c r="D928" s="567" t="str">
        <f t="shared" si="120"/>
        <v/>
      </c>
      <c r="E928" s="568"/>
      <c r="F928" s="569"/>
      <c r="G928" s="551" t="str">
        <f t="shared" si="121"/>
        <v/>
      </c>
      <c r="H928" s="551"/>
      <c r="I928" s="551"/>
      <c r="J928" s="551"/>
      <c r="K928" s="551"/>
      <c r="L928" s="551"/>
      <c r="M928" s="392"/>
      <c r="N928" s="392"/>
      <c r="O928" s="392"/>
      <c r="P928" s="392"/>
      <c r="Q928" s="392"/>
      <c r="R928" s="392"/>
      <c r="S928" s="392"/>
      <c r="T928" s="392"/>
      <c r="U928" s="392"/>
      <c r="V928" s="392"/>
      <c r="W928" s="392"/>
      <c r="X928" s="392"/>
      <c r="Y928" s="392"/>
      <c r="Z928" s="392"/>
      <c r="AA928" s="392"/>
      <c r="AB928" s="392"/>
      <c r="AC928" s="392"/>
      <c r="AD928" s="392"/>
      <c r="AE928" s="1"/>
      <c r="AG928"/>
      <c r="AH928">
        <f t="shared" si="122"/>
        <v>0</v>
      </c>
      <c r="AI928" s="339"/>
      <c r="AJ928" s="73">
        <f t="shared" si="123"/>
        <v>0</v>
      </c>
      <c r="AL928">
        <f t="shared" si="124"/>
        <v>0</v>
      </c>
      <c r="AN928" s="364" t="str">
        <f>IF($AC$504="","",IF(HLOOKUP($AC$504,Presentación!$AQ$3:$BV$574,Presentación!AP424)="","",HLOOKUP($AC$504,Presentación!$AQ$3:$BV$574,Presentación!AP424,0)))</f>
        <v/>
      </c>
      <c r="AO928" s="365" t="str">
        <f>IF($AC$504="","",IF(HLOOKUP($AC$504,Presentación!$BZ$3:$DE$574,Presentación!AP424,0)="","",HLOOKUP($AC$504,Presentación!$BZ$3:$DE$574,Presentación!AP424,0)))</f>
        <v/>
      </c>
    </row>
    <row r="929" spans="1:41" s="21" customFormat="1" ht="15" customHeight="1">
      <c r="A929" s="159"/>
      <c r="B929" s="179"/>
      <c r="C929" s="220" t="s">
        <v>1186</v>
      </c>
      <c r="D929" s="567" t="str">
        <f t="shared" si="120"/>
        <v/>
      </c>
      <c r="E929" s="568"/>
      <c r="F929" s="569"/>
      <c r="G929" s="551" t="str">
        <f t="shared" si="121"/>
        <v/>
      </c>
      <c r="H929" s="551"/>
      <c r="I929" s="551"/>
      <c r="J929" s="551"/>
      <c r="K929" s="551"/>
      <c r="L929" s="551"/>
      <c r="M929" s="392"/>
      <c r="N929" s="392"/>
      <c r="O929" s="392"/>
      <c r="P929" s="392"/>
      <c r="Q929" s="392"/>
      <c r="R929" s="392"/>
      <c r="S929" s="392"/>
      <c r="T929" s="392"/>
      <c r="U929" s="392"/>
      <c r="V929" s="392"/>
      <c r="W929" s="392"/>
      <c r="X929" s="392"/>
      <c r="Y929" s="392"/>
      <c r="Z929" s="392"/>
      <c r="AA929" s="392"/>
      <c r="AB929" s="392"/>
      <c r="AC929" s="392"/>
      <c r="AD929" s="392"/>
      <c r="AE929" s="1"/>
      <c r="AG929"/>
      <c r="AH929">
        <f t="shared" si="122"/>
        <v>0</v>
      </c>
      <c r="AI929" s="339"/>
      <c r="AJ929" s="73">
        <f t="shared" si="123"/>
        <v>0</v>
      </c>
      <c r="AL929">
        <f t="shared" si="124"/>
        <v>0</v>
      </c>
      <c r="AN929" s="364" t="str">
        <f>IF($AC$504="","",IF(HLOOKUP($AC$504,Presentación!$AQ$3:$BV$574,Presentación!AP425)="","",HLOOKUP($AC$504,Presentación!$AQ$3:$BV$574,Presentación!AP425,0)))</f>
        <v/>
      </c>
      <c r="AO929" s="365" t="str">
        <f>IF($AC$504="","",IF(HLOOKUP($AC$504,Presentación!$BZ$3:$DE$574,Presentación!AP425,0)="","",HLOOKUP($AC$504,Presentación!$BZ$3:$DE$574,Presentación!AP425,0)))</f>
        <v/>
      </c>
    </row>
    <row r="930" spans="1:41" s="21" customFormat="1" ht="15" customHeight="1">
      <c r="A930" s="159"/>
      <c r="B930" s="179"/>
      <c r="C930" s="220" t="s">
        <v>1187</v>
      </c>
      <c r="D930" s="567" t="str">
        <f t="shared" si="120"/>
        <v/>
      </c>
      <c r="E930" s="568"/>
      <c r="F930" s="569"/>
      <c r="G930" s="551" t="str">
        <f t="shared" si="121"/>
        <v/>
      </c>
      <c r="H930" s="551"/>
      <c r="I930" s="551"/>
      <c r="J930" s="551"/>
      <c r="K930" s="551"/>
      <c r="L930" s="551"/>
      <c r="M930" s="392"/>
      <c r="N930" s="392"/>
      <c r="O930" s="392"/>
      <c r="P930" s="392"/>
      <c r="Q930" s="392"/>
      <c r="R930" s="392"/>
      <c r="S930" s="392"/>
      <c r="T930" s="392"/>
      <c r="U930" s="392"/>
      <c r="V930" s="392"/>
      <c r="W930" s="392"/>
      <c r="X930" s="392"/>
      <c r="Y930" s="392"/>
      <c r="Z930" s="392"/>
      <c r="AA930" s="392"/>
      <c r="AB930" s="392"/>
      <c r="AC930" s="392"/>
      <c r="AD930" s="392"/>
      <c r="AE930" s="1"/>
      <c r="AG930"/>
      <c r="AH930">
        <f t="shared" si="122"/>
        <v>0</v>
      </c>
      <c r="AI930" s="339"/>
      <c r="AJ930" s="73">
        <f t="shared" si="123"/>
        <v>0</v>
      </c>
      <c r="AL930">
        <f t="shared" si="124"/>
        <v>0</v>
      </c>
      <c r="AN930" s="364" t="str">
        <f>IF($AC$504="","",IF(HLOOKUP($AC$504,Presentación!$AQ$3:$BV$574,Presentación!AP426)="","",HLOOKUP($AC$504,Presentación!$AQ$3:$BV$574,Presentación!AP426,0)))</f>
        <v/>
      </c>
      <c r="AO930" s="365" t="str">
        <f>IF($AC$504="","",IF(HLOOKUP($AC$504,Presentación!$BZ$3:$DE$574,Presentación!AP426,0)="","",HLOOKUP($AC$504,Presentación!$BZ$3:$DE$574,Presentación!AP426,0)))</f>
        <v/>
      </c>
    </row>
    <row r="931" spans="1:41" s="21" customFormat="1" ht="15" customHeight="1">
      <c r="A931" s="159"/>
      <c r="B931" s="179"/>
      <c r="C931" s="220" t="s">
        <v>1188</v>
      </c>
      <c r="D931" s="567" t="str">
        <f t="shared" si="120"/>
        <v/>
      </c>
      <c r="E931" s="568"/>
      <c r="F931" s="569"/>
      <c r="G931" s="551" t="str">
        <f t="shared" si="121"/>
        <v/>
      </c>
      <c r="H931" s="551"/>
      <c r="I931" s="551"/>
      <c r="J931" s="551"/>
      <c r="K931" s="551"/>
      <c r="L931" s="551"/>
      <c r="M931" s="392"/>
      <c r="N931" s="392"/>
      <c r="O931" s="392"/>
      <c r="P931" s="392"/>
      <c r="Q931" s="392"/>
      <c r="R931" s="392"/>
      <c r="S931" s="392"/>
      <c r="T931" s="392"/>
      <c r="U931" s="392"/>
      <c r="V931" s="392"/>
      <c r="W931" s="392"/>
      <c r="X931" s="392"/>
      <c r="Y931" s="392"/>
      <c r="Z931" s="392"/>
      <c r="AA931" s="392"/>
      <c r="AB931" s="392"/>
      <c r="AC931" s="392"/>
      <c r="AD931" s="392"/>
      <c r="AE931" s="1"/>
      <c r="AG931"/>
      <c r="AH931">
        <f t="shared" si="122"/>
        <v>0</v>
      </c>
      <c r="AI931" s="339"/>
      <c r="AJ931" s="73">
        <f t="shared" si="123"/>
        <v>0</v>
      </c>
      <c r="AL931">
        <f t="shared" si="124"/>
        <v>0</v>
      </c>
      <c r="AN931" s="364" t="str">
        <f>IF($AC$504="","",IF(HLOOKUP($AC$504,Presentación!$AQ$3:$BV$574,Presentación!AP427)="","",HLOOKUP($AC$504,Presentación!$AQ$3:$BV$574,Presentación!AP427,0)))</f>
        <v/>
      </c>
      <c r="AO931" s="365" t="str">
        <f>IF($AC$504="","",IF(HLOOKUP($AC$504,Presentación!$BZ$3:$DE$574,Presentación!AP427,0)="","",HLOOKUP($AC$504,Presentación!$BZ$3:$DE$574,Presentación!AP427,0)))</f>
        <v/>
      </c>
    </row>
    <row r="932" spans="1:41" s="21" customFormat="1" ht="15" customHeight="1">
      <c r="A932" s="159"/>
      <c r="B932" s="179"/>
      <c r="C932" s="220" t="s">
        <v>1189</v>
      </c>
      <c r="D932" s="567" t="str">
        <f t="shared" si="120"/>
        <v/>
      </c>
      <c r="E932" s="568"/>
      <c r="F932" s="569"/>
      <c r="G932" s="551" t="str">
        <f t="shared" si="121"/>
        <v/>
      </c>
      <c r="H932" s="551"/>
      <c r="I932" s="551"/>
      <c r="J932" s="551"/>
      <c r="K932" s="551"/>
      <c r="L932" s="551"/>
      <c r="M932" s="392"/>
      <c r="N932" s="392"/>
      <c r="O932" s="392"/>
      <c r="P932" s="392"/>
      <c r="Q932" s="392"/>
      <c r="R932" s="392"/>
      <c r="S932" s="392"/>
      <c r="T932" s="392"/>
      <c r="U932" s="392"/>
      <c r="V932" s="392"/>
      <c r="W932" s="392"/>
      <c r="X932" s="392"/>
      <c r="Y932" s="392"/>
      <c r="Z932" s="392"/>
      <c r="AA932" s="392"/>
      <c r="AB932" s="392"/>
      <c r="AC932" s="392"/>
      <c r="AD932" s="392"/>
      <c r="AE932" s="1"/>
      <c r="AG932"/>
      <c r="AH932">
        <f t="shared" si="122"/>
        <v>0</v>
      </c>
      <c r="AI932" s="339"/>
      <c r="AJ932" s="73">
        <f t="shared" si="123"/>
        <v>0</v>
      </c>
      <c r="AL932">
        <f t="shared" si="124"/>
        <v>0</v>
      </c>
      <c r="AN932" s="364" t="str">
        <f>IF($AC$504="","",IF(HLOOKUP($AC$504,Presentación!$AQ$3:$BV$574,Presentación!AP428)="","",HLOOKUP($AC$504,Presentación!$AQ$3:$BV$574,Presentación!AP428,0)))</f>
        <v/>
      </c>
      <c r="AO932" s="365" t="str">
        <f>IF($AC$504="","",IF(HLOOKUP($AC$504,Presentación!$BZ$3:$DE$574,Presentación!AP428,0)="","",HLOOKUP($AC$504,Presentación!$BZ$3:$DE$574,Presentación!AP428,0)))</f>
        <v/>
      </c>
    </row>
    <row r="933" spans="1:41" s="21" customFormat="1" ht="15" customHeight="1">
      <c r="A933" s="159"/>
      <c r="B933" s="179"/>
      <c r="C933" s="220" t="s">
        <v>1190</v>
      </c>
      <c r="D933" s="567" t="str">
        <f t="shared" si="120"/>
        <v/>
      </c>
      <c r="E933" s="568"/>
      <c r="F933" s="569"/>
      <c r="G933" s="551" t="str">
        <f t="shared" si="121"/>
        <v/>
      </c>
      <c r="H933" s="551"/>
      <c r="I933" s="551"/>
      <c r="J933" s="551"/>
      <c r="K933" s="551"/>
      <c r="L933" s="551"/>
      <c r="M933" s="392"/>
      <c r="N933" s="392"/>
      <c r="O933" s="392"/>
      <c r="P933" s="392"/>
      <c r="Q933" s="392"/>
      <c r="R933" s="392"/>
      <c r="S933" s="392"/>
      <c r="T933" s="392"/>
      <c r="U933" s="392"/>
      <c r="V933" s="392"/>
      <c r="W933" s="392"/>
      <c r="X933" s="392"/>
      <c r="Y933" s="392"/>
      <c r="Z933" s="392"/>
      <c r="AA933" s="392"/>
      <c r="AB933" s="392"/>
      <c r="AC933" s="392"/>
      <c r="AD933" s="392"/>
      <c r="AE933" s="1"/>
      <c r="AG933"/>
      <c r="AH933">
        <f t="shared" si="122"/>
        <v>0</v>
      </c>
      <c r="AI933" s="339"/>
      <c r="AJ933" s="73">
        <f t="shared" si="123"/>
        <v>0</v>
      </c>
      <c r="AL933">
        <f t="shared" si="124"/>
        <v>0</v>
      </c>
      <c r="AN933" s="364" t="str">
        <f>IF($AC$504="","",IF(HLOOKUP($AC$504,Presentación!$AQ$3:$BV$574,Presentación!AP429)="","",HLOOKUP($AC$504,Presentación!$AQ$3:$BV$574,Presentación!AP429,0)))</f>
        <v/>
      </c>
      <c r="AO933" s="365" t="str">
        <f>IF($AC$504="","",IF(HLOOKUP($AC$504,Presentación!$BZ$3:$DE$574,Presentación!AP429,0)="","",HLOOKUP($AC$504,Presentación!$BZ$3:$DE$574,Presentación!AP429,0)))</f>
        <v/>
      </c>
    </row>
    <row r="934" spans="1:41" s="21" customFormat="1" ht="15" customHeight="1">
      <c r="A934" s="159"/>
      <c r="B934" s="179"/>
      <c r="C934" s="220" t="s">
        <v>1191</v>
      </c>
      <c r="D934" s="567" t="str">
        <f t="shared" si="120"/>
        <v/>
      </c>
      <c r="E934" s="568"/>
      <c r="F934" s="569"/>
      <c r="G934" s="551" t="str">
        <f t="shared" si="121"/>
        <v/>
      </c>
      <c r="H934" s="551"/>
      <c r="I934" s="551"/>
      <c r="J934" s="551"/>
      <c r="K934" s="551"/>
      <c r="L934" s="551"/>
      <c r="M934" s="392"/>
      <c r="N934" s="392"/>
      <c r="O934" s="392"/>
      <c r="P934" s="392"/>
      <c r="Q934" s="392"/>
      <c r="R934" s="392"/>
      <c r="S934" s="392"/>
      <c r="T934" s="392"/>
      <c r="U934" s="392"/>
      <c r="V934" s="392"/>
      <c r="W934" s="392"/>
      <c r="X934" s="392"/>
      <c r="Y934" s="392"/>
      <c r="Z934" s="392"/>
      <c r="AA934" s="392"/>
      <c r="AB934" s="392"/>
      <c r="AC934" s="392"/>
      <c r="AD934" s="392"/>
      <c r="AE934" s="1"/>
      <c r="AG934"/>
      <c r="AH934">
        <f t="shared" si="122"/>
        <v>0</v>
      </c>
      <c r="AI934" s="339"/>
      <c r="AJ934" s="73">
        <f t="shared" si="123"/>
        <v>0</v>
      </c>
      <c r="AL934">
        <f t="shared" si="124"/>
        <v>0</v>
      </c>
      <c r="AN934" s="364" t="str">
        <f>IF($AC$504="","",IF(HLOOKUP($AC$504,Presentación!$AQ$3:$BV$574,Presentación!AP430)="","",HLOOKUP($AC$504,Presentación!$AQ$3:$BV$574,Presentación!AP430,0)))</f>
        <v/>
      </c>
      <c r="AO934" s="365" t="str">
        <f>IF($AC$504="","",IF(HLOOKUP($AC$504,Presentación!$BZ$3:$DE$574,Presentación!AP430,0)="","",HLOOKUP($AC$504,Presentación!$BZ$3:$DE$574,Presentación!AP430,0)))</f>
        <v/>
      </c>
    </row>
    <row r="935" spans="1:41" s="21" customFormat="1" ht="15" customHeight="1">
      <c r="A935" s="159"/>
      <c r="B935" s="179"/>
      <c r="C935" s="220" t="s">
        <v>1192</v>
      </c>
      <c r="D935" s="567" t="str">
        <f t="shared" si="120"/>
        <v/>
      </c>
      <c r="E935" s="568"/>
      <c r="F935" s="569"/>
      <c r="G935" s="551" t="str">
        <f t="shared" si="121"/>
        <v/>
      </c>
      <c r="H935" s="551"/>
      <c r="I935" s="551"/>
      <c r="J935" s="551"/>
      <c r="K935" s="551"/>
      <c r="L935" s="551"/>
      <c r="M935" s="392"/>
      <c r="N935" s="392"/>
      <c r="O935" s="392"/>
      <c r="P935" s="392"/>
      <c r="Q935" s="392"/>
      <c r="R935" s="392"/>
      <c r="S935" s="392"/>
      <c r="T935" s="392"/>
      <c r="U935" s="392"/>
      <c r="V935" s="392"/>
      <c r="W935" s="392"/>
      <c r="X935" s="392"/>
      <c r="Y935" s="392"/>
      <c r="Z935" s="392"/>
      <c r="AA935" s="392"/>
      <c r="AB935" s="392"/>
      <c r="AC935" s="392"/>
      <c r="AD935" s="392"/>
      <c r="AE935" s="1"/>
      <c r="AG935"/>
      <c r="AH935">
        <f t="shared" si="122"/>
        <v>0</v>
      </c>
      <c r="AI935" s="339"/>
      <c r="AJ935" s="73">
        <f t="shared" si="123"/>
        <v>0</v>
      </c>
      <c r="AL935">
        <f t="shared" si="124"/>
        <v>0</v>
      </c>
      <c r="AN935" s="364" t="str">
        <f>IF($AC$504="","",IF(HLOOKUP($AC$504,Presentación!$AQ$3:$BV$574,Presentación!AP431)="","",HLOOKUP($AC$504,Presentación!$AQ$3:$BV$574,Presentación!AP431,0)))</f>
        <v/>
      </c>
      <c r="AO935" s="365" t="str">
        <f>IF($AC$504="","",IF(HLOOKUP($AC$504,Presentación!$BZ$3:$DE$574,Presentación!AP431,0)="","",HLOOKUP($AC$504,Presentación!$BZ$3:$DE$574,Presentación!AP431,0)))</f>
        <v/>
      </c>
    </row>
    <row r="936" spans="1:41" s="21" customFormat="1" ht="15" customHeight="1">
      <c r="A936" s="159"/>
      <c r="B936" s="179"/>
      <c r="C936" s="220" t="s">
        <v>1193</v>
      </c>
      <c r="D936" s="567" t="str">
        <f t="shared" si="120"/>
        <v/>
      </c>
      <c r="E936" s="568"/>
      <c r="F936" s="569"/>
      <c r="G936" s="551" t="str">
        <f t="shared" si="121"/>
        <v/>
      </c>
      <c r="H936" s="551"/>
      <c r="I936" s="551"/>
      <c r="J936" s="551"/>
      <c r="K936" s="551"/>
      <c r="L936" s="551"/>
      <c r="M936" s="392"/>
      <c r="N936" s="392"/>
      <c r="O936" s="392"/>
      <c r="P936" s="392"/>
      <c r="Q936" s="392"/>
      <c r="R936" s="392"/>
      <c r="S936" s="392"/>
      <c r="T936" s="392"/>
      <c r="U936" s="392"/>
      <c r="V936" s="392"/>
      <c r="W936" s="392"/>
      <c r="X936" s="392"/>
      <c r="Y936" s="392"/>
      <c r="Z936" s="392"/>
      <c r="AA936" s="392"/>
      <c r="AB936" s="392"/>
      <c r="AC936" s="392"/>
      <c r="AD936" s="392"/>
      <c r="AE936" s="1"/>
      <c r="AG936"/>
      <c r="AH936">
        <f t="shared" si="122"/>
        <v>0</v>
      </c>
      <c r="AI936" s="339"/>
      <c r="AJ936" s="73">
        <f t="shared" si="123"/>
        <v>0</v>
      </c>
      <c r="AL936">
        <f t="shared" si="124"/>
        <v>0</v>
      </c>
      <c r="AN936" s="364" t="str">
        <f>IF($AC$504="","",IF(HLOOKUP($AC$504,Presentación!$AQ$3:$BV$574,Presentación!AP432)="","",HLOOKUP($AC$504,Presentación!$AQ$3:$BV$574,Presentación!AP432,0)))</f>
        <v/>
      </c>
      <c r="AO936" s="365" t="str">
        <f>IF($AC$504="","",IF(HLOOKUP($AC$504,Presentación!$BZ$3:$DE$574,Presentación!AP432,0)="","",HLOOKUP($AC$504,Presentación!$BZ$3:$DE$574,Presentación!AP432,0)))</f>
        <v/>
      </c>
    </row>
    <row r="937" spans="1:41" s="21" customFormat="1" ht="15" customHeight="1">
      <c r="A937" s="159"/>
      <c r="B937" s="179"/>
      <c r="C937" s="220" t="s">
        <v>1194</v>
      </c>
      <c r="D937" s="567" t="str">
        <f t="shared" si="120"/>
        <v/>
      </c>
      <c r="E937" s="568"/>
      <c r="F937" s="569"/>
      <c r="G937" s="551" t="str">
        <f t="shared" si="121"/>
        <v/>
      </c>
      <c r="H937" s="551"/>
      <c r="I937" s="551"/>
      <c r="J937" s="551"/>
      <c r="K937" s="551"/>
      <c r="L937" s="551"/>
      <c r="M937" s="392"/>
      <c r="N937" s="392"/>
      <c r="O937" s="392"/>
      <c r="P937" s="392"/>
      <c r="Q937" s="392"/>
      <c r="R937" s="392"/>
      <c r="S937" s="392"/>
      <c r="T937" s="392"/>
      <c r="U937" s="392"/>
      <c r="V937" s="392"/>
      <c r="W937" s="392"/>
      <c r="X937" s="392"/>
      <c r="Y937" s="392"/>
      <c r="Z937" s="392"/>
      <c r="AA937" s="392"/>
      <c r="AB937" s="392"/>
      <c r="AC937" s="392"/>
      <c r="AD937" s="392"/>
      <c r="AE937" s="1"/>
      <c r="AG937"/>
      <c r="AH937">
        <f t="shared" si="122"/>
        <v>0</v>
      </c>
      <c r="AI937" s="339"/>
      <c r="AJ937" s="73">
        <f t="shared" si="123"/>
        <v>0</v>
      </c>
      <c r="AL937">
        <f t="shared" si="124"/>
        <v>0</v>
      </c>
      <c r="AN937" s="364" t="str">
        <f>IF($AC$504="","",IF(HLOOKUP($AC$504,Presentación!$AQ$3:$BV$574,Presentación!AP433)="","",HLOOKUP($AC$504,Presentación!$AQ$3:$BV$574,Presentación!AP433,0)))</f>
        <v/>
      </c>
      <c r="AO937" s="365" t="str">
        <f>IF($AC$504="","",IF(HLOOKUP($AC$504,Presentación!$BZ$3:$DE$574,Presentación!AP433,0)="","",HLOOKUP($AC$504,Presentación!$BZ$3:$DE$574,Presentación!AP433,0)))</f>
        <v/>
      </c>
    </row>
    <row r="938" spans="1:41" s="21" customFormat="1" ht="15" customHeight="1">
      <c r="A938" s="159"/>
      <c r="B938" s="179"/>
      <c r="C938" s="220" t="s">
        <v>1195</v>
      </c>
      <c r="D938" s="567" t="str">
        <f t="shared" si="120"/>
        <v/>
      </c>
      <c r="E938" s="568"/>
      <c r="F938" s="569"/>
      <c r="G938" s="551" t="str">
        <f t="shared" si="121"/>
        <v/>
      </c>
      <c r="H938" s="551"/>
      <c r="I938" s="551"/>
      <c r="J938" s="551"/>
      <c r="K938" s="551"/>
      <c r="L938" s="551"/>
      <c r="M938" s="392"/>
      <c r="N938" s="392"/>
      <c r="O938" s="392"/>
      <c r="P938" s="392"/>
      <c r="Q938" s="392"/>
      <c r="R938" s="392"/>
      <c r="S938" s="392"/>
      <c r="T938" s="392"/>
      <c r="U938" s="392"/>
      <c r="V938" s="392"/>
      <c r="W938" s="392"/>
      <c r="X938" s="392"/>
      <c r="Y938" s="392"/>
      <c r="Z938" s="392"/>
      <c r="AA938" s="392"/>
      <c r="AB938" s="392"/>
      <c r="AC938" s="392"/>
      <c r="AD938" s="392"/>
      <c r="AE938" s="1"/>
      <c r="AG938"/>
      <c r="AH938">
        <f t="shared" si="122"/>
        <v>0</v>
      </c>
      <c r="AI938" s="339"/>
      <c r="AJ938" s="73">
        <f t="shared" si="123"/>
        <v>0</v>
      </c>
      <c r="AL938">
        <f t="shared" si="124"/>
        <v>0</v>
      </c>
      <c r="AN938" s="364" t="str">
        <f>IF($AC$504="","",IF(HLOOKUP($AC$504,Presentación!$AQ$3:$BV$574,Presentación!AP434)="","",HLOOKUP($AC$504,Presentación!$AQ$3:$BV$574,Presentación!AP434,0)))</f>
        <v/>
      </c>
      <c r="AO938" s="365" t="str">
        <f>IF($AC$504="","",IF(HLOOKUP($AC$504,Presentación!$BZ$3:$DE$574,Presentación!AP434,0)="","",HLOOKUP($AC$504,Presentación!$BZ$3:$DE$574,Presentación!AP434,0)))</f>
        <v/>
      </c>
    </row>
    <row r="939" spans="1:41" s="21" customFormat="1" ht="15" customHeight="1">
      <c r="A939" s="159"/>
      <c r="B939" s="179"/>
      <c r="C939" s="220" t="s">
        <v>1196</v>
      </c>
      <c r="D939" s="567" t="str">
        <f t="shared" si="120"/>
        <v/>
      </c>
      <c r="E939" s="568"/>
      <c r="F939" s="569"/>
      <c r="G939" s="551" t="str">
        <f t="shared" si="121"/>
        <v/>
      </c>
      <c r="H939" s="551"/>
      <c r="I939" s="551"/>
      <c r="J939" s="551"/>
      <c r="K939" s="551"/>
      <c r="L939" s="551"/>
      <c r="M939" s="392"/>
      <c r="N939" s="392"/>
      <c r="O939" s="392"/>
      <c r="P939" s="392"/>
      <c r="Q939" s="392"/>
      <c r="R939" s="392"/>
      <c r="S939" s="392"/>
      <c r="T939" s="392"/>
      <c r="U939" s="392"/>
      <c r="V939" s="392"/>
      <c r="W939" s="392"/>
      <c r="X939" s="392"/>
      <c r="Y939" s="392"/>
      <c r="Z939" s="392"/>
      <c r="AA939" s="392"/>
      <c r="AB939" s="392"/>
      <c r="AC939" s="392"/>
      <c r="AD939" s="392"/>
      <c r="AE939" s="1"/>
      <c r="AG939"/>
      <c r="AH939">
        <f t="shared" si="122"/>
        <v>0</v>
      </c>
      <c r="AI939" s="339"/>
      <c r="AJ939" s="73">
        <f t="shared" si="123"/>
        <v>0</v>
      </c>
      <c r="AL939">
        <f t="shared" si="124"/>
        <v>0</v>
      </c>
      <c r="AN939" s="364" t="str">
        <f>IF($AC$504="","",IF(HLOOKUP($AC$504,Presentación!$AQ$3:$BV$574,Presentación!AP435)="","",HLOOKUP($AC$504,Presentación!$AQ$3:$BV$574,Presentación!AP435,0)))</f>
        <v/>
      </c>
      <c r="AO939" s="365" t="str">
        <f>IF($AC$504="","",IF(HLOOKUP($AC$504,Presentación!$BZ$3:$DE$574,Presentación!AP435,0)="","",HLOOKUP($AC$504,Presentación!$BZ$3:$DE$574,Presentación!AP435,0)))</f>
        <v/>
      </c>
    </row>
    <row r="940" spans="1:41" s="21" customFormat="1" ht="15" customHeight="1">
      <c r="A940" s="159"/>
      <c r="B940" s="179"/>
      <c r="C940" s="220" t="s">
        <v>1197</v>
      </c>
      <c r="D940" s="567" t="str">
        <f t="shared" si="120"/>
        <v/>
      </c>
      <c r="E940" s="568"/>
      <c r="F940" s="569"/>
      <c r="G940" s="551" t="str">
        <f t="shared" si="121"/>
        <v/>
      </c>
      <c r="H940" s="551"/>
      <c r="I940" s="551"/>
      <c r="J940" s="551"/>
      <c r="K940" s="551"/>
      <c r="L940" s="551"/>
      <c r="M940" s="392"/>
      <c r="N940" s="392"/>
      <c r="O940" s="392"/>
      <c r="P940" s="392"/>
      <c r="Q940" s="392"/>
      <c r="R940" s="392"/>
      <c r="S940" s="392"/>
      <c r="T940" s="392"/>
      <c r="U940" s="392"/>
      <c r="V940" s="392"/>
      <c r="W940" s="392"/>
      <c r="X940" s="392"/>
      <c r="Y940" s="392"/>
      <c r="Z940" s="392"/>
      <c r="AA940" s="392"/>
      <c r="AB940" s="392"/>
      <c r="AC940" s="392"/>
      <c r="AD940" s="392"/>
      <c r="AE940" s="1"/>
      <c r="AG940"/>
      <c r="AH940">
        <f t="shared" si="122"/>
        <v>0</v>
      </c>
      <c r="AI940" s="339"/>
      <c r="AJ940" s="73">
        <f t="shared" si="123"/>
        <v>0</v>
      </c>
      <c r="AL940">
        <f t="shared" si="124"/>
        <v>0</v>
      </c>
      <c r="AN940" s="364" t="str">
        <f>IF($AC$504="","",IF(HLOOKUP($AC$504,Presentación!$AQ$3:$BV$574,Presentación!AP436)="","",HLOOKUP($AC$504,Presentación!$AQ$3:$BV$574,Presentación!AP436,0)))</f>
        <v/>
      </c>
      <c r="AO940" s="365" t="str">
        <f>IF($AC$504="","",IF(HLOOKUP($AC$504,Presentación!$BZ$3:$DE$574,Presentación!AP436,0)="","",HLOOKUP($AC$504,Presentación!$BZ$3:$DE$574,Presentación!AP436,0)))</f>
        <v/>
      </c>
    </row>
    <row r="941" spans="1:41" s="21" customFormat="1" ht="15" customHeight="1">
      <c r="A941" s="159"/>
      <c r="B941" s="179"/>
      <c r="C941" s="220" t="s">
        <v>1198</v>
      </c>
      <c r="D941" s="567" t="str">
        <f t="shared" si="120"/>
        <v/>
      </c>
      <c r="E941" s="568"/>
      <c r="F941" s="569"/>
      <c r="G941" s="551" t="str">
        <f t="shared" si="121"/>
        <v/>
      </c>
      <c r="H941" s="551"/>
      <c r="I941" s="551"/>
      <c r="J941" s="551"/>
      <c r="K941" s="551"/>
      <c r="L941" s="551"/>
      <c r="M941" s="392"/>
      <c r="N941" s="392"/>
      <c r="O941" s="392"/>
      <c r="P941" s="392"/>
      <c r="Q941" s="392"/>
      <c r="R941" s="392"/>
      <c r="S941" s="392"/>
      <c r="T941" s="392"/>
      <c r="U941" s="392"/>
      <c r="V941" s="392"/>
      <c r="W941" s="392"/>
      <c r="X941" s="392"/>
      <c r="Y941" s="392"/>
      <c r="Z941" s="392"/>
      <c r="AA941" s="392"/>
      <c r="AB941" s="392"/>
      <c r="AC941" s="392"/>
      <c r="AD941" s="392"/>
      <c r="AE941" s="1"/>
      <c r="AG941"/>
      <c r="AH941">
        <f t="shared" si="122"/>
        <v>0</v>
      </c>
      <c r="AI941" s="339"/>
      <c r="AJ941" s="73">
        <f t="shared" si="123"/>
        <v>0</v>
      </c>
      <c r="AL941">
        <f t="shared" si="124"/>
        <v>0</v>
      </c>
      <c r="AN941" s="364" t="str">
        <f>IF($AC$504="","",IF(HLOOKUP($AC$504,Presentación!$AQ$3:$BV$574,Presentación!AP437)="","",HLOOKUP($AC$504,Presentación!$AQ$3:$BV$574,Presentación!AP437,0)))</f>
        <v/>
      </c>
      <c r="AO941" s="365" t="str">
        <f>IF($AC$504="","",IF(HLOOKUP($AC$504,Presentación!$BZ$3:$DE$574,Presentación!AP437,0)="","",HLOOKUP($AC$504,Presentación!$BZ$3:$DE$574,Presentación!AP437,0)))</f>
        <v/>
      </c>
    </row>
    <row r="942" spans="1:41" s="21" customFormat="1" ht="15" customHeight="1">
      <c r="A942" s="159"/>
      <c r="B942" s="179"/>
      <c r="C942" s="220" t="s">
        <v>1199</v>
      </c>
      <c r="D942" s="567" t="str">
        <f t="shared" si="120"/>
        <v/>
      </c>
      <c r="E942" s="568"/>
      <c r="F942" s="569"/>
      <c r="G942" s="551" t="str">
        <f t="shared" si="121"/>
        <v/>
      </c>
      <c r="H942" s="551"/>
      <c r="I942" s="551"/>
      <c r="J942" s="551"/>
      <c r="K942" s="551"/>
      <c r="L942" s="551"/>
      <c r="M942" s="392"/>
      <c r="N942" s="392"/>
      <c r="O942" s="392"/>
      <c r="P942" s="392"/>
      <c r="Q942" s="392"/>
      <c r="R942" s="392"/>
      <c r="S942" s="392"/>
      <c r="T942" s="392"/>
      <c r="U942" s="392"/>
      <c r="V942" s="392"/>
      <c r="W942" s="392"/>
      <c r="X942" s="392"/>
      <c r="Y942" s="392"/>
      <c r="Z942" s="392"/>
      <c r="AA942" s="392"/>
      <c r="AB942" s="392"/>
      <c r="AC942" s="392"/>
      <c r="AD942" s="392"/>
      <c r="AE942" s="1"/>
      <c r="AG942"/>
      <c r="AH942">
        <f t="shared" si="122"/>
        <v>0</v>
      </c>
      <c r="AI942" s="339"/>
      <c r="AJ942" s="73">
        <f t="shared" si="123"/>
        <v>0</v>
      </c>
      <c r="AL942">
        <f t="shared" si="124"/>
        <v>0</v>
      </c>
      <c r="AN942" s="364" t="str">
        <f>IF($AC$504="","",IF(HLOOKUP($AC$504,Presentación!$AQ$3:$BV$574,Presentación!AP438)="","",HLOOKUP($AC$504,Presentación!$AQ$3:$BV$574,Presentación!AP438,0)))</f>
        <v/>
      </c>
      <c r="AO942" s="365" t="str">
        <f>IF($AC$504="","",IF(HLOOKUP($AC$504,Presentación!$BZ$3:$DE$574,Presentación!AP438,0)="","",HLOOKUP($AC$504,Presentación!$BZ$3:$DE$574,Presentación!AP438,0)))</f>
        <v/>
      </c>
    </row>
    <row r="943" spans="1:41" s="21" customFormat="1" ht="15" customHeight="1">
      <c r="A943" s="159"/>
      <c r="B943" s="179"/>
      <c r="C943" s="220" t="s">
        <v>1200</v>
      </c>
      <c r="D943" s="567" t="str">
        <f t="shared" si="120"/>
        <v/>
      </c>
      <c r="E943" s="568"/>
      <c r="F943" s="569"/>
      <c r="G943" s="551" t="str">
        <f t="shared" si="121"/>
        <v/>
      </c>
      <c r="H943" s="551"/>
      <c r="I943" s="551"/>
      <c r="J943" s="551"/>
      <c r="K943" s="551"/>
      <c r="L943" s="551"/>
      <c r="M943" s="392"/>
      <c r="N943" s="392"/>
      <c r="O943" s="392"/>
      <c r="P943" s="392"/>
      <c r="Q943" s="392"/>
      <c r="R943" s="392"/>
      <c r="S943" s="392"/>
      <c r="T943" s="392"/>
      <c r="U943" s="392"/>
      <c r="V943" s="392"/>
      <c r="W943" s="392"/>
      <c r="X943" s="392"/>
      <c r="Y943" s="392"/>
      <c r="Z943" s="392"/>
      <c r="AA943" s="392"/>
      <c r="AB943" s="392"/>
      <c r="AC943" s="392"/>
      <c r="AD943" s="392"/>
      <c r="AE943" s="1"/>
      <c r="AG943"/>
      <c r="AH943">
        <f t="shared" si="122"/>
        <v>0</v>
      </c>
      <c r="AI943" s="339"/>
      <c r="AJ943" s="73">
        <f t="shared" si="123"/>
        <v>0</v>
      </c>
      <c r="AL943">
        <f t="shared" si="124"/>
        <v>0</v>
      </c>
      <c r="AN943" s="364" t="str">
        <f>IF($AC$504="","",IF(HLOOKUP($AC$504,Presentación!$AQ$3:$BV$574,Presentación!AP439)="","",HLOOKUP($AC$504,Presentación!$AQ$3:$BV$574,Presentación!AP439,0)))</f>
        <v/>
      </c>
      <c r="AO943" s="365" t="str">
        <f>IF($AC$504="","",IF(HLOOKUP($AC$504,Presentación!$BZ$3:$DE$574,Presentación!AP439,0)="","",HLOOKUP($AC$504,Presentación!$BZ$3:$DE$574,Presentación!AP439,0)))</f>
        <v/>
      </c>
    </row>
    <row r="944" spans="1:41" s="21" customFormat="1" ht="15" customHeight="1">
      <c r="A944" s="159"/>
      <c r="B944" s="179"/>
      <c r="C944" s="220" t="s">
        <v>1201</v>
      </c>
      <c r="D944" s="567" t="str">
        <f t="shared" si="120"/>
        <v/>
      </c>
      <c r="E944" s="568"/>
      <c r="F944" s="569"/>
      <c r="G944" s="551" t="str">
        <f t="shared" si="121"/>
        <v/>
      </c>
      <c r="H944" s="551"/>
      <c r="I944" s="551"/>
      <c r="J944" s="551"/>
      <c r="K944" s="551"/>
      <c r="L944" s="551"/>
      <c r="M944" s="392"/>
      <c r="N944" s="392"/>
      <c r="O944" s="392"/>
      <c r="P944" s="392"/>
      <c r="Q944" s="392"/>
      <c r="R944" s="392"/>
      <c r="S944" s="392"/>
      <c r="T944" s="392"/>
      <c r="U944" s="392"/>
      <c r="V944" s="392"/>
      <c r="W944" s="392"/>
      <c r="X944" s="392"/>
      <c r="Y944" s="392"/>
      <c r="Z944" s="392"/>
      <c r="AA944" s="392"/>
      <c r="AB944" s="392"/>
      <c r="AC944" s="392"/>
      <c r="AD944" s="392"/>
      <c r="AE944" s="1"/>
      <c r="AG944"/>
      <c r="AH944">
        <f t="shared" si="122"/>
        <v>0</v>
      </c>
      <c r="AI944" s="339"/>
      <c r="AJ944" s="73">
        <f t="shared" si="123"/>
        <v>0</v>
      </c>
      <c r="AL944">
        <f t="shared" si="124"/>
        <v>0</v>
      </c>
      <c r="AN944" s="364" t="str">
        <f>IF($AC$504="","",IF(HLOOKUP($AC$504,Presentación!$AQ$3:$BV$574,Presentación!AP440)="","",HLOOKUP($AC$504,Presentación!$AQ$3:$BV$574,Presentación!AP440,0)))</f>
        <v/>
      </c>
      <c r="AO944" s="365" t="str">
        <f>IF($AC$504="","",IF(HLOOKUP($AC$504,Presentación!$BZ$3:$DE$574,Presentación!AP440,0)="","",HLOOKUP($AC$504,Presentación!$BZ$3:$DE$574,Presentación!AP440,0)))</f>
        <v/>
      </c>
    </row>
    <row r="945" spans="1:41" s="21" customFormat="1" ht="15" customHeight="1">
      <c r="A945" s="159"/>
      <c r="B945" s="179"/>
      <c r="C945" s="220" t="s">
        <v>1202</v>
      </c>
      <c r="D945" s="567" t="str">
        <f t="shared" si="120"/>
        <v/>
      </c>
      <c r="E945" s="568"/>
      <c r="F945" s="569"/>
      <c r="G945" s="551" t="str">
        <f t="shared" si="121"/>
        <v/>
      </c>
      <c r="H945" s="551"/>
      <c r="I945" s="551"/>
      <c r="J945" s="551"/>
      <c r="K945" s="551"/>
      <c r="L945" s="551"/>
      <c r="M945" s="392"/>
      <c r="N945" s="392"/>
      <c r="O945" s="392"/>
      <c r="P945" s="392"/>
      <c r="Q945" s="392"/>
      <c r="R945" s="392"/>
      <c r="S945" s="392"/>
      <c r="T945" s="392"/>
      <c r="U945" s="392"/>
      <c r="V945" s="392"/>
      <c r="W945" s="392"/>
      <c r="X945" s="392"/>
      <c r="Y945" s="392"/>
      <c r="Z945" s="392"/>
      <c r="AA945" s="392"/>
      <c r="AB945" s="392"/>
      <c r="AC945" s="392"/>
      <c r="AD945" s="392"/>
      <c r="AE945" s="1"/>
      <c r="AG945"/>
      <c r="AH945">
        <f t="shared" si="122"/>
        <v>0</v>
      </c>
      <c r="AI945" s="339"/>
      <c r="AJ945" s="73">
        <f t="shared" si="123"/>
        <v>0</v>
      </c>
      <c r="AL945">
        <f t="shared" si="124"/>
        <v>0</v>
      </c>
      <c r="AN945" s="364" t="str">
        <f>IF($AC$504="","",IF(HLOOKUP($AC$504,Presentación!$AQ$3:$BV$574,Presentación!AP441)="","",HLOOKUP($AC$504,Presentación!$AQ$3:$BV$574,Presentación!AP441,0)))</f>
        <v/>
      </c>
      <c r="AO945" s="365" t="str">
        <f>IF($AC$504="","",IF(HLOOKUP($AC$504,Presentación!$BZ$3:$DE$574,Presentación!AP441,0)="","",HLOOKUP($AC$504,Presentación!$BZ$3:$DE$574,Presentación!AP441,0)))</f>
        <v/>
      </c>
    </row>
    <row r="946" spans="1:41" s="21" customFormat="1" ht="15" customHeight="1">
      <c r="A946" s="159"/>
      <c r="B946" s="179"/>
      <c r="C946" s="220" t="s">
        <v>1203</v>
      </c>
      <c r="D946" s="567" t="str">
        <f t="shared" si="120"/>
        <v/>
      </c>
      <c r="E946" s="568"/>
      <c r="F946" s="569"/>
      <c r="G946" s="551" t="str">
        <f t="shared" si="121"/>
        <v/>
      </c>
      <c r="H946" s="551"/>
      <c r="I946" s="551"/>
      <c r="J946" s="551"/>
      <c r="K946" s="551"/>
      <c r="L946" s="551"/>
      <c r="M946" s="392"/>
      <c r="N946" s="392"/>
      <c r="O946" s="392"/>
      <c r="P946" s="392"/>
      <c r="Q946" s="392"/>
      <c r="R946" s="392"/>
      <c r="S946" s="392"/>
      <c r="T946" s="392"/>
      <c r="U946" s="392"/>
      <c r="V946" s="392"/>
      <c r="W946" s="392"/>
      <c r="X946" s="392"/>
      <c r="Y946" s="392"/>
      <c r="Z946" s="392"/>
      <c r="AA946" s="392"/>
      <c r="AB946" s="392"/>
      <c r="AC946" s="392"/>
      <c r="AD946" s="392"/>
      <c r="AE946" s="1"/>
      <c r="AG946"/>
      <c r="AH946">
        <f t="shared" si="122"/>
        <v>0</v>
      </c>
      <c r="AI946" s="339"/>
      <c r="AJ946" s="73">
        <f t="shared" si="123"/>
        <v>0</v>
      </c>
      <c r="AL946">
        <f t="shared" si="124"/>
        <v>0</v>
      </c>
      <c r="AN946" s="364" t="str">
        <f>IF($AC$504="","",IF(HLOOKUP($AC$504,Presentación!$AQ$3:$BV$574,Presentación!AP442)="","",HLOOKUP($AC$504,Presentación!$AQ$3:$BV$574,Presentación!AP442,0)))</f>
        <v/>
      </c>
      <c r="AO946" s="365" t="str">
        <f>IF($AC$504="","",IF(HLOOKUP($AC$504,Presentación!$BZ$3:$DE$574,Presentación!AP442,0)="","",HLOOKUP($AC$504,Presentación!$BZ$3:$DE$574,Presentación!AP442,0)))</f>
        <v/>
      </c>
    </row>
    <row r="947" spans="1:41" s="21" customFormat="1" ht="15" customHeight="1">
      <c r="A947" s="159"/>
      <c r="B947" s="179"/>
      <c r="C947" s="220" t="s">
        <v>1204</v>
      </c>
      <c r="D947" s="567" t="str">
        <f t="shared" si="120"/>
        <v/>
      </c>
      <c r="E947" s="568"/>
      <c r="F947" s="569"/>
      <c r="G947" s="551" t="str">
        <f t="shared" si="121"/>
        <v/>
      </c>
      <c r="H947" s="551"/>
      <c r="I947" s="551"/>
      <c r="J947" s="551"/>
      <c r="K947" s="551"/>
      <c r="L947" s="551"/>
      <c r="M947" s="392"/>
      <c r="N947" s="392"/>
      <c r="O947" s="392"/>
      <c r="P947" s="392"/>
      <c r="Q947" s="392"/>
      <c r="R947" s="392"/>
      <c r="S947" s="392"/>
      <c r="T947" s="392"/>
      <c r="U947" s="392"/>
      <c r="V947" s="392"/>
      <c r="W947" s="392"/>
      <c r="X947" s="392"/>
      <c r="Y947" s="392"/>
      <c r="Z947" s="392"/>
      <c r="AA947" s="392"/>
      <c r="AB947" s="392"/>
      <c r="AC947" s="392"/>
      <c r="AD947" s="392"/>
      <c r="AE947" s="1"/>
      <c r="AG947"/>
      <c r="AH947">
        <f t="shared" si="122"/>
        <v>0</v>
      </c>
      <c r="AI947" s="339"/>
      <c r="AJ947" s="73">
        <f t="shared" si="123"/>
        <v>0</v>
      </c>
      <c r="AL947">
        <f t="shared" si="124"/>
        <v>0</v>
      </c>
      <c r="AN947" s="364" t="str">
        <f>IF($AC$504="","",IF(HLOOKUP($AC$504,Presentación!$AQ$3:$BV$574,Presentación!AP443)="","",HLOOKUP($AC$504,Presentación!$AQ$3:$BV$574,Presentación!AP443,0)))</f>
        <v/>
      </c>
      <c r="AO947" s="365" t="str">
        <f>IF($AC$504="","",IF(HLOOKUP($AC$504,Presentación!$BZ$3:$DE$574,Presentación!AP443,0)="","",HLOOKUP($AC$504,Presentación!$BZ$3:$DE$574,Presentación!AP443,0)))</f>
        <v/>
      </c>
    </row>
    <row r="948" spans="1:41" s="21" customFormat="1" ht="15" customHeight="1">
      <c r="A948" s="159"/>
      <c r="B948" s="179"/>
      <c r="C948" s="220" t="s">
        <v>1205</v>
      </c>
      <c r="D948" s="567" t="str">
        <f t="shared" si="120"/>
        <v/>
      </c>
      <c r="E948" s="568"/>
      <c r="F948" s="569"/>
      <c r="G948" s="551" t="str">
        <f t="shared" si="121"/>
        <v/>
      </c>
      <c r="H948" s="551"/>
      <c r="I948" s="551"/>
      <c r="J948" s="551"/>
      <c r="K948" s="551"/>
      <c r="L948" s="551"/>
      <c r="M948" s="392"/>
      <c r="N948" s="392"/>
      <c r="O948" s="392"/>
      <c r="P948" s="392"/>
      <c r="Q948" s="392"/>
      <c r="R948" s="392"/>
      <c r="S948" s="392"/>
      <c r="T948" s="392"/>
      <c r="U948" s="392"/>
      <c r="V948" s="392"/>
      <c r="W948" s="392"/>
      <c r="X948" s="392"/>
      <c r="Y948" s="392"/>
      <c r="Z948" s="392"/>
      <c r="AA948" s="392"/>
      <c r="AB948" s="392"/>
      <c r="AC948" s="392"/>
      <c r="AD948" s="392"/>
      <c r="AE948" s="1"/>
      <c r="AG948"/>
      <c r="AH948">
        <f t="shared" si="122"/>
        <v>0</v>
      </c>
      <c r="AI948" s="339"/>
      <c r="AJ948" s="73">
        <f t="shared" si="123"/>
        <v>0</v>
      </c>
      <c r="AL948">
        <f t="shared" si="124"/>
        <v>0</v>
      </c>
      <c r="AN948" s="364" t="str">
        <f>IF($AC$504="","",IF(HLOOKUP($AC$504,Presentación!$AQ$3:$BV$574,Presentación!AP444)="","",HLOOKUP($AC$504,Presentación!$AQ$3:$BV$574,Presentación!AP444,0)))</f>
        <v/>
      </c>
      <c r="AO948" s="365" t="str">
        <f>IF($AC$504="","",IF(HLOOKUP($AC$504,Presentación!$BZ$3:$DE$574,Presentación!AP444,0)="","",HLOOKUP($AC$504,Presentación!$BZ$3:$DE$574,Presentación!AP444,0)))</f>
        <v/>
      </c>
    </row>
    <row r="949" spans="1:41" s="21" customFormat="1" ht="15" customHeight="1">
      <c r="A949" s="159"/>
      <c r="B949" s="179"/>
      <c r="C949" s="220" t="s">
        <v>1206</v>
      </c>
      <c r="D949" s="567" t="str">
        <f t="shared" si="120"/>
        <v/>
      </c>
      <c r="E949" s="568"/>
      <c r="F949" s="569"/>
      <c r="G949" s="551" t="str">
        <f t="shared" si="121"/>
        <v/>
      </c>
      <c r="H949" s="551"/>
      <c r="I949" s="551"/>
      <c r="J949" s="551"/>
      <c r="K949" s="551"/>
      <c r="L949" s="551"/>
      <c r="M949" s="392"/>
      <c r="N949" s="392"/>
      <c r="O949" s="392"/>
      <c r="P949" s="392"/>
      <c r="Q949" s="392"/>
      <c r="R949" s="392"/>
      <c r="S949" s="392"/>
      <c r="T949" s="392"/>
      <c r="U949" s="392"/>
      <c r="V949" s="392"/>
      <c r="W949" s="392"/>
      <c r="X949" s="392"/>
      <c r="Y949" s="392"/>
      <c r="Z949" s="392"/>
      <c r="AA949" s="392"/>
      <c r="AB949" s="392"/>
      <c r="AC949" s="392"/>
      <c r="AD949" s="392"/>
      <c r="AE949" s="1"/>
      <c r="AG949"/>
      <c r="AH949">
        <f t="shared" si="122"/>
        <v>0</v>
      </c>
      <c r="AI949" s="339"/>
      <c r="AJ949" s="73">
        <f t="shared" si="123"/>
        <v>0</v>
      </c>
      <c r="AL949">
        <f t="shared" si="124"/>
        <v>0</v>
      </c>
      <c r="AN949" s="364" t="str">
        <f>IF($AC$504="","",IF(HLOOKUP($AC$504,Presentación!$AQ$3:$BV$574,Presentación!AP445)="","",HLOOKUP($AC$504,Presentación!$AQ$3:$BV$574,Presentación!AP445,0)))</f>
        <v/>
      </c>
      <c r="AO949" s="365" t="str">
        <f>IF($AC$504="","",IF(HLOOKUP($AC$504,Presentación!$BZ$3:$DE$574,Presentación!AP445,0)="","",HLOOKUP($AC$504,Presentación!$BZ$3:$DE$574,Presentación!AP445,0)))</f>
        <v/>
      </c>
    </row>
    <row r="950" spans="1:41" s="21" customFormat="1" ht="15" customHeight="1">
      <c r="A950" s="159"/>
      <c r="B950" s="179"/>
      <c r="C950" s="220" t="s">
        <v>1207</v>
      </c>
      <c r="D950" s="567" t="str">
        <f t="shared" si="120"/>
        <v/>
      </c>
      <c r="E950" s="568"/>
      <c r="F950" s="569"/>
      <c r="G950" s="551" t="str">
        <f t="shared" si="121"/>
        <v/>
      </c>
      <c r="H950" s="551"/>
      <c r="I950" s="551"/>
      <c r="J950" s="551"/>
      <c r="K950" s="551"/>
      <c r="L950" s="551"/>
      <c r="M950" s="392"/>
      <c r="N950" s="392"/>
      <c r="O950" s="392"/>
      <c r="P950" s="392"/>
      <c r="Q950" s="392"/>
      <c r="R950" s="392"/>
      <c r="S950" s="392"/>
      <c r="T950" s="392"/>
      <c r="U950" s="392"/>
      <c r="V950" s="392"/>
      <c r="W950" s="392"/>
      <c r="X950" s="392"/>
      <c r="Y950" s="392"/>
      <c r="Z950" s="392"/>
      <c r="AA950" s="392"/>
      <c r="AB950" s="392"/>
      <c r="AC950" s="392"/>
      <c r="AD950" s="392"/>
      <c r="AE950" s="1"/>
      <c r="AG950"/>
      <c r="AH950">
        <f t="shared" si="122"/>
        <v>0</v>
      </c>
      <c r="AI950" s="339"/>
      <c r="AJ950" s="73">
        <f t="shared" si="123"/>
        <v>0</v>
      </c>
      <c r="AL950">
        <f t="shared" si="124"/>
        <v>0</v>
      </c>
      <c r="AN950" s="364" t="str">
        <f>IF($AC$504="","",IF(HLOOKUP($AC$504,Presentación!$AQ$3:$BV$574,Presentación!AP446)="","",HLOOKUP($AC$504,Presentación!$AQ$3:$BV$574,Presentación!AP446,0)))</f>
        <v/>
      </c>
      <c r="AO950" s="365" t="str">
        <f>IF($AC$504="","",IF(HLOOKUP($AC$504,Presentación!$BZ$3:$DE$574,Presentación!AP446,0)="","",HLOOKUP($AC$504,Presentación!$BZ$3:$DE$574,Presentación!AP446,0)))</f>
        <v/>
      </c>
    </row>
    <row r="951" spans="1:41" s="21" customFormat="1" ht="15" customHeight="1">
      <c r="A951" s="159"/>
      <c r="B951" s="179"/>
      <c r="C951" s="220" t="s">
        <v>1208</v>
      </c>
      <c r="D951" s="567" t="str">
        <f t="shared" si="120"/>
        <v/>
      </c>
      <c r="E951" s="568"/>
      <c r="F951" s="569"/>
      <c r="G951" s="551" t="str">
        <f t="shared" si="121"/>
        <v/>
      </c>
      <c r="H951" s="551"/>
      <c r="I951" s="551"/>
      <c r="J951" s="551"/>
      <c r="K951" s="551"/>
      <c r="L951" s="551"/>
      <c r="M951" s="392"/>
      <c r="N951" s="392"/>
      <c r="O951" s="392"/>
      <c r="P951" s="392"/>
      <c r="Q951" s="392"/>
      <c r="R951" s="392"/>
      <c r="S951" s="392"/>
      <c r="T951" s="392"/>
      <c r="U951" s="392"/>
      <c r="V951" s="392"/>
      <c r="W951" s="392"/>
      <c r="X951" s="392"/>
      <c r="Y951" s="392"/>
      <c r="Z951" s="392"/>
      <c r="AA951" s="392"/>
      <c r="AB951" s="392"/>
      <c r="AC951" s="392"/>
      <c r="AD951" s="392"/>
      <c r="AE951" s="1"/>
      <c r="AG951"/>
      <c r="AH951">
        <f t="shared" si="122"/>
        <v>0</v>
      </c>
      <c r="AI951" s="339"/>
      <c r="AJ951" s="73">
        <f t="shared" si="123"/>
        <v>0</v>
      </c>
      <c r="AL951">
        <f t="shared" si="124"/>
        <v>0</v>
      </c>
      <c r="AN951" s="364" t="str">
        <f>IF($AC$504="","",IF(HLOOKUP($AC$504,Presentación!$AQ$3:$BV$574,Presentación!AP447)="","",HLOOKUP($AC$504,Presentación!$AQ$3:$BV$574,Presentación!AP447,0)))</f>
        <v/>
      </c>
      <c r="AO951" s="365" t="str">
        <f>IF($AC$504="","",IF(HLOOKUP($AC$504,Presentación!$BZ$3:$DE$574,Presentación!AP447,0)="","",HLOOKUP($AC$504,Presentación!$BZ$3:$DE$574,Presentación!AP447,0)))</f>
        <v/>
      </c>
    </row>
    <row r="952" spans="1:41" s="21" customFormat="1" ht="15" customHeight="1">
      <c r="A952" s="159"/>
      <c r="B952" s="179"/>
      <c r="C952" s="220" t="s">
        <v>1209</v>
      </c>
      <c r="D952" s="567" t="str">
        <f t="shared" si="120"/>
        <v/>
      </c>
      <c r="E952" s="568"/>
      <c r="F952" s="569"/>
      <c r="G952" s="551" t="str">
        <f t="shared" si="121"/>
        <v/>
      </c>
      <c r="H952" s="551"/>
      <c r="I952" s="551"/>
      <c r="J952" s="551"/>
      <c r="K952" s="551"/>
      <c r="L952" s="551"/>
      <c r="M952" s="392"/>
      <c r="N952" s="392"/>
      <c r="O952" s="392"/>
      <c r="P952" s="392"/>
      <c r="Q952" s="392"/>
      <c r="R952" s="392"/>
      <c r="S952" s="392"/>
      <c r="T952" s="392"/>
      <c r="U952" s="392"/>
      <c r="V952" s="392"/>
      <c r="W952" s="392"/>
      <c r="X952" s="392"/>
      <c r="Y952" s="392"/>
      <c r="Z952" s="392"/>
      <c r="AA952" s="392"/>
      <c r="AB952" s="392"/>
      <c r="AC952" s="392"/>
      <c r="AD952" s="392"/>
      <c r="AE952" s="1"/>
      <c r="AG952"/>
      <c r="AH952">
        <f t="shared" si="122"/>
        <v>0</v>
      </c>
      <c r="AI952" s="339"/>
      <c r="AJ952" s="73">
        <f t="shared" si="123"/>
        <v>0</v>
      </c>
      <c r="AL952">
        <f t="shared" si="124"/>
        <v>0</v>
      </c>
      <c r="AN952" s="364" t="str">
        <f>IF($AC$504="","",IF(HLOOKUP($AC$504,Presentación!$AQ$3:$BV$574,Presentación!AP448)="","",HLOOKUP($AC$504,Presentación!$AQ$3:$BV$574,Presentación!AP448,0)))</f>
        <v/>
      </c>
      <c r="AO952" s="365" t="str">
        <f>IF($AC$504="","",IF(HLOOKUP($AC$504,Presentación!$BZ$3:$DE$574,Presentación!AP448,0)="","",HLOOKUP($AC$504,Presentación!$BZ$3:$DE$574,Presentación!AP448,0)))</f>
        <v/>
      </c>
    </row>
    <row r="953" spans="1:41" s="21" customFormat="1" ht="15" customHeight="1">
      <c r="A953" s="159"/>
      <c r="B953" s="179"/>
      <c r="C953" s="220" t="s">
        <v>1210</v>
      </c>
      <c r="D953" s="567" t="str">
        <f t="shared" si="120"/>
        <v/>
      </c>
      <c r="E953" s="568"/>
      <c r="F953" s="569"/>
      <c r="G953" s="551" t="str">
        <f t="shared" si="121"/>
        <v/>
      </c>
      <c r="H953" s="551"/>
      <c r="I953" s="551"/>
      <c r="J953" s="551"/>
      <c r="K953" s="551"/>
      <c r="L953" s="551"/>
      <c r="M953" s="392"/>
      <c r="N953" s="392"/>
      <c r="O953" s="392"/>
      <c r="P953" s="392"/>
      <c r="Q953" s="392"/>
      <c r="R953" s="392"/>
      <c r="S953" s="392"/>
      <c r="T953" s="392"/>
      <c r="U953" s="392"/>
      <c r="V953" s="392"/>
      <c r="W953" s="392"/>
      <c r="X953" s="392"/>
      <c r="Y953" s="392"/>
      <c r="Z953" s="392"/>
      <c r="AA953" s="392"/>
      <c r="AB953" s="392"/>
      <c r="AC953" s="392"/>
      <c r="AD953" s="392"/>
      <c r="AE953" s="1"/>
      <c r="AG953"/>
      <c r="AH953">
        <f t="shared" si="122"/>
        <v>0</v>
      </c>
      <c r="AI953" s="339"/>
      <c r="AJ953" s="73">
        <f t="shared" si="123"/>
        <v>0</v>
      </c>
      <c r="AL953">
        <f t="shared" si="124"/>
        <v>0</v>
      </c>
      <c r="AN953" s="364" t="str">
        <f>IF($AC$504="","",IF(HLOOKUP($AC$504,Presentación!$AQ$3:$BV$574,Presentación!AP449)="","",HLOOKUP($AC$504,Presentación!$AQ$3:$BV$574,Presentación!AP449,0)))</f>
        <v/>
      </c>
      <c r="AO953" s="365" t="str">
        <f>IF($AC$504="","",IF(HLOOKUP($AC$504,Presentación!$BZ$3:$DE$574,Presentación!AP449,0)="","",HLOOKUP($AC$504,Presentación!$BZ$3:$DE$574,Presentación!AP449,0)))</f>
        <v/>
      </c>
    </row>
    <row r="954" spans="1:41" s="21" customFormat="1" ht="15" customHeight="1">
      <c r="A954" s="159"/>
      <c r="B954" s="179"/>
      <c r="C954" s="220" t="s">
        <v>1211</v>
      </c>
      <c r="D954" s="567" t="str">
        <f t="shared" si="120"/>
        <v/>
      </c>
      <c r="E954" s="568"/>
      <c r="F954" s="569"/>
      <c r="G954" s="551" t="str">
        <f t="shared" si="121"/>
        <v/>
      </c>
      <c r="H954" s="551"/>
      <c r="I954" s="551"/>
      <c r="J954" s="551"/>
      <c r="K954" s="551"/>
      <c r="L954" s="551"/>
      <c r="M954" s="392"/>
      <c r="N954" s="392"/>
      <c r="O954" s="392"/>
      <c r="P954" s="392"/>
      <c r="Q954" s="392"/>
      <c r="R954" s="392"/>
      <c r="S954" s="392"/>
      <c r="T954" s="392"/>
      <c r="U954" s="392"/>
      <c r="V954" s="392"/>
      <c r="W954" s="392"/>
      <c r="X954" s="392"/>
      <c r="Y954" s="392"/>
      <c r="Z954" s="392"/>
      <c r="AA954" s="392"/>
      <c r="AB954" s="392"/>
      <c r="AC954" s="392"/>
      <c r="AD954" s="392"/>
      <c r="AE954" s="1"/>
      <c r="AG954"/>
      <c r="AH954">
        <f t="shared" si="122"/>
        <v>0</v>
      </c>
      <c r="AI954" s="339"/>
      <c r="AJ954" s="73">
        <f t="shared" si="123"/>
        <v>0</v>
      </c>
      <c r="AL954">
        <f t="shared" si="124"/>
        <v>0</v>
      </c>
      <c r="AN954" s="364" t="str">
        <f>IF($AC$504="","",IF(HLOOKUP($AC$504,Presentación!$AQ$3:$BV$574,Presentación!AP450)="","",HLOOKUP($AC$504,Presentación!$AQ$3:$BV$574,Presentación!AP450,0)))</f>
        <v/>
      </c>
      <c r="AO954" s="365" t="str">
        <f>IF($AC$504="","",IF(HLOOKUP($AC$504,Presentación!$BZ$3:$DE$574,Presentación!AP450,0)="","",HLOOKUP($AC$504,Presentación!$BZ$3:$DE$574,Presentación!AP450,0)))</f>
        <v/>
      </c>
    </row>
    <row r="955" spans="1:41" s="21" customFormat="1" ht="15" customHeight="1">
      <c r="A955" s="159"/>
      <c r="B955" s="179"/>
      <c r="C955" s="220" t="s">
        <v>1212</v>
      </c>
      <c r="D955" s="567" t="str">
        <f t="shared" si="120"/>
        <v/>
      </c>
      <c r="E955" s="568"/>
      <c r="F955" s="569"/>
      <c r="G955" s="551" t="str">
        <f t="shared" si="121"/>
        <v/>
      </c>
      <c r="H955" s="551"/>
      <c r="I955" s="551"/>
      <c r="J955" s="551"/>
      <c r="K955" s="551"/>
      <c r="L955" s="551"/>
      <c r="M955" s="392"/>
      <c r="N955" s="392"/>
      <c r="O955" s="392"/>
      <c r="P955" s="392"/>
      <c r="Q955" s="392"/>
      <c r="R955" s="392"/>
      <c r="S955" s="392"/>
      <c r="T955" s="392"/>
      <c r="U955" s="392"/>
      <c r="V955" s="392"/>
      <c r="W955" s="392"/>
      <c r="X955" s="392"/>
      <c r="Y955" s="392"/>
      <c r="Z955" s="392"/>
      <c r="AA955" s="392"/>
      <c r="AB955" s="392"/>
      <c r="AC955" s="392"/>
      <c r="AD955" s="392"/>
      <c r="AE955" s="1"/>
      <c r="AG955"/>
      <c r="AH955">
        <f t="shared" si="122"/>
        <v>0</v>
      </c>
      <c r="AI955" s="339"/>
      <c r="AJ955" s="73">
        <f t="shared" si="123"/>
        <v>0</v>
      </c>
      <c r="AL955">
        <f t="shared" si="124"/>
        <v>0</v>
      </c>
      <c r="AN955" s="364" t="str">
        <f>IF($AC$504="","",IF(HLOOKUP($AC$504,Presentación!$AQ$3:$BV$574,Presentación!AP451)="","",HLOOKUP($AC$504,Presentación!$AQ$3:$BV$574,Presentación!AP451,0)))</f>
        <v/>
      </c>
      <c r="AO955" s="365" t="str">
        <f>IF($AC$504="","",IF(HLOOKUP($AC$504,Presentación!$BZ$3:$DE$574,Presentación!AP451,0)="","",HLOOKUP($AC$504,Presentación!$BZ$3:$DE$574,Presentación!AP451,0)))</f>
        <v/>
      </c>
    </row>
    <row r="956" spans="1:41" s="21" customFormat="1" ht="15" customHeight="1">
      <c r="A956" s="159"/>
      <c r="B956" s="179"/>
      <c r="C956" s="220" t="s">
        <v>1213</v>
      </c>
      <c r="D956" s="567" t="str">
        <f t="shared" si="120"/>
        <v/>
      </c>
      <c r="E956" s="568"/>
      <c r="F956" s="569"/>
      <c r="G956" s="551" t="str">
        <f t="shared" si="121"/>
        <v/>
      </c>
      <c r="H956" s="551"/>
      <c r="I956" s="551"/>
      <c r="J956" s="551"/>
      <c r="K956" s="551"/>
      <c r="L956" s="551"/>
      <c r="M956" s="392"/>
      <c r="N956" s="392"/>
      <c r="O956" s="392"/>
      <c r="P956" s="392"/>
      <c r="Q956" s="392"/>
      <c r="R956" s="392"/>
      <c r="S956" s="392"/>
      <c r="T956" s="392"/>
      <c r="U956" s="392"/>
      <c r="V956" s="392"/>
      <c r="W956" s="392"/>
      <c r="X956" s="392"/>
      <c r="Y956" s="392"/>
      <c r="Z956" s="392"/>
      <c r="AA956" s="392"/>
      <c r="AB956" s="392"/>
      <c r="AC956" s="392"/>
      <c r="AD956" s="392"/>
      <c r="AE956" s="1"/>
      <c r="AG956"/>
      <c r="AH956">
        <f t="shared" si="122"/>
        <v>0</v>
      </c>
      <c r="AI956" s="339"/>
      <c r="AJ956" s="73">
        <f t="shared" si="123"/>
        <v>0</v>
      </c>
      <c r="AL956">
        <f t="shared" si="124"/>
        <v>0</v>
      </c>
      <c r="AN956" s="364" t="str">
        <f>IF($AC$504="","",IF(HLOOKUP($AC$504,Presentación!$AQ$3:$BV$574,Presentación!AP452)="","",HLOOKUP($AC$504,Presentación!$AQ$3:$BV$574,Presentación!AP452,0)))</f>
        <v/>
      </c>
      <c r="AO956" s="365" t="str">
        <f>IF($AC$504="","",IF(HLOOKUP($AC$504,Presentación!$BZ$3:$DE$574,Presentación!AP452,0)="","",HLOOKUP($AC$504,Presentación!$BZ$3:$DE$574,Presentación!AP452,0)))</f>
        <v/>
      </c>
    </row>
    <row r="957" spans="1:41" s="21" customFormat="1" ht="15" customHeight="1">
      <c r="A957" s="159"/>
      <c r="B957" s="179"/>
      <c r="C957" s="220" t="s">
        <v>1214</v>
      </c>
      <c r="D957" s="567" t="str">
        <f t="shared" ref="D957:D1020" si="125">IF(AO957="No identificado","",IF(AN957="","",AN957))</f>
        <v/>
      </c>
      <c r="E957" s="568"/>
      <c r="F957" s="569"/>
      <c r="G957" s="551" t="str">
        <f t="shared" ref="G957:G1020" si="126">IF(AO957="No identificado","",IF(AO957="","",AO957))</f>
        <v/>
      </c>
      <c r="H957" s="551"/>
      <c r="I957" s="551"/>
      <c r="J957" s="551"/>
      <c r="K957" s="551"/>
      <c r="L957" s="551"/>
      <c r="M957" s="392"/>
      <c r="N957" s="392"/>
      <c r="O957" s="392"/>
      <c r="P957" s="392"/>
      <c r="Q957" s="392"/>
      <c r="R957" s="392"/>
      <c r="S957" s="392"/>
      <c r="T957" s="392"/>
      <c r="U957" s="392"/>
      <c r="V957" s="392"/>
      <c r="W957" s="392"/>
      <c r="X957" s="392"/>
      <c r="Y957" s="392"/>
      <c r="Z957" s="392"/>
      <c r="AA957" s="392"/>
      <c r="AB957" s="392"/>
      <c r="AC957" s="392"/>
      <c r="AD957" s="392"/>
      <c r="AE957" s="1"/>
      <c r="AG957"/>
      <c r="AH957">
        <f t="shared" ref="AH957:AH1020" si="127">IF(D957="",IF(COUNTA(M957:AD957)=0,0,1),0)</f>
        <v>0</v>
      </c>
      <c r="AI957" s="339"/>
      <c r="AJ957" s="73">
        <f t="shared" ref="AJ957:AJ1020" si="128">IF(AND(D957&lt;&gt;"",$AI$511&gt;0),1,0)</f>
        <v>0</v>
      </c>
      <c r="AL957">
        <f t="shared" ref="AL957:AL1020" si="129">IF(OR(D957="",$AK$511=3),0,IF(COUNTA(M957:AD957)&gt;0,0,1))</f>
        <v>0</v>
      </c>
      <c r="AN957" s="364" t="str">
        <f>IF($AC$504="","",IF(HLOOKUP($AC$504,Presentación!$AQ$3:$BV$574,Presentación!AP453)="","",HLOOKUP($AC$504,Presentación!$AQ$3:$BV$574,Presentación!AP453,0)))</f>
        <v/>
      </c>
      <c r="AO957" s="365" t="str">
        <f>IF($AC$504="","",IF(HLOOKUP($AC$504,Presentación!$BZ$3:$DE$574,Presentación!AP453,0)="","",HLOOKUP($AC$504,Presentación!$BZ$3:$DE$574,Presentación!AP453,0)))</f>
        <v/>
      </c>
    </row>
    <row r="958" spans="1:41" s="21" customFormat="1" ht="15" customHeight="1">
      <c r="A958" s="159"/>
      <c r="B958" s="179"/>
      <c r="C958" s="220" t="s">
        <v>1215</v>
      </c>
      <c r="D958" s="567" t="str">
        <f t="shared" si="125"/>
        <v/>
      </c>
      <c r="E958" s="568"/>
      <c r="F958" s="569"/>
      <c r="G958" s="551" t="str">
        <f t="shared" si="126"/>
        <v/>
      </c>
      <c r="H958" s="551"/>
      <c r="I958" s="551"/>
      <c r="J958" s="551"/>
      <c r="K958" s="551"/>
      <c r="L958" s="551"/>
      <c r="M958" s="392"/>
      <c r="N958" s="392"/>
      <c r="O958" s="392"/>
      <c r="P958" s="392"/>
      <c r="Q958" s="392"/>
      <c r="R958" s="392"/>
      <c r="S958" s="392"/>
      <c r="T958" s="392"/>
      <c r="U958" s="392"/>
      <c r="V958" s="392"/>
      <c r="W958" s="392"/>
      <c r="X958" s="392"/>
      <c r="Y958" s="392"/>
      <c r="Z958" s="392"/>
      <c r="AA958" s="392"/>
      <c r="AB958" s="392"/>
      <c r="AC958" s="392"/>
      <c r="AD958" s="392"/>
      <c r="AE958" s="1"/>
      <c r="AG958"/>
      <c r="AH958">
        <f t="shared" si="127"/>
        <v>0</v>
      </c>
      <c r="AI958" s="339"/>
      <c r="AJ958" s="73">
        <f t="shared" si="128"/>
        <v>0</v>
      </c>
      <c r="AL958">
        <f t="shared" si="129"/>
        <v>0</v>
      </c>
      <c r="AN958" s="364" t="str">
        <f>IF($AC$504="","",IF(HLOOKUP($AC$504,Presentación!$AQ$3:$BV$574,Presentación!AP454)="","",HLOOKUP($AC$504,Presentación!$AQ$3:$BV$574,Presentación!AP454,0)))</f>
        <v/>
      </c>
      <c r="AO958" s="365" t="str">
        <f>IF($AC$504="","",IF(HLOOKUP($AC$504,Presentación!$BZ$3:$DE$574,Presentación!AP454,0)="","",HLOOKUP($AC$504,Presentación!$BZ$3:$DE$574,Presentación!AP454,0)))</f>
        <v/>
      </c>
    </row>
    <row r="959" spans="1:41" s="21" customFormat="1" ht="15" customHeight="1">
      <c r="A959" s="159"/>
      <c r="B959" s="179"/>
      <c r="C959" s="220" t="s">
        <v>1216</v>
      </c>
      <c r="D959" s="567" t="str">
        <f t="shared" si="125"/>
        <v/>
      </c>
      <c r="E959" s="568"/>
      <c r="F959" s="569"/>
      <c r="G959" s="551" t="str">
        <f t="shared" si="126"/>
        <v/>
      </c>
      <c r="H959" s="551"/>
      <c r="I959" s="551"/>
      <c r="J959" s="551"/>
      <c r="K959" s="551"/>
      <c r="L959" s="551"/>
      <c r="M959" s="392"/>
      <c r="N959" s="392"/>
      <c r="O959" s="392"/>
      <c r="P959" s="392"/>
      <c r="Q959" s="392"/>
      <c r="R959" s="392"/>
      <c r="S959" s="392"/>
      <c r="T959" s="392"/>
      <c r="U959" s="392"/>
      <c r="V959" s="392"/>
      <c r="W959" s="392"/>
      <c r="X959" s="392"/>
      <c r="Y959" s="392"/>
      <c r="Z959" s="392"/>
      <c r="AA959" s="392"/>
      <c r="AB959" s="392"/>
      <c r="AC959" s="392"/>
      <c r="AD959" s="392"/>
      <c r="AE959" s="1"/>
      <c r="AG959"/>
      <c r="AH959">
        <f t="shared" si="127"/>
        <v>0</v>
      </c>
      <c r="AI959" s="339"/>
      <c r="AJ959" s="73">
        <f t="shared" si="128"/>
        <v>0</v>
      </c>
      <c r="AL959">
        <f t="shared" si="129"/>
        <v>0</v>
      </c>
      <c r="AN959" s="364" t="str">
        <f>IF($AC$504="","",IF(HLOOKUP($AC$504,Presentación!$AQ$3:$BV$574,Presentación!AP455)="","",HLOOKUP($AC$504,Presentación!$AQ$3:$BV$574,Presentación!AP455,0)))</f>
        <v/>
      </c>
      <c r="AO959" s="365" t="str">
        <f>IF($AC$504="","",IF(HLOOKUP($AC$504,Presentación!$BZ$3:$DE$574,Presentación!AP455,0)="","",HLOOKUP($AC$504,Presentación!$BZ$3:$DE$574,Presentación!AP455,0)))</f>
        <v/>
      </c>
    </row>
    <row r="960" spans="1:41" s="21" customFormat="1" ht="15" customHeight="1">
      <c r="A960" s="159"/>
      <c r="B960" s="179"/>
      <c r="C960" s="220" t="s">
        <v>1217</v>
      </c>
      <c r="D960" s="567" t="str">
        <f t="shared" si="125"/>
        <v/>
      </c>
      <c r="E960" s="568"/>
      <c r="F960" s="569"/>
      <c r="G960" s="551" t="str">
        <f t="shared" si="126"/>
        <v/>
      </c>
      <c r="H960" s="551"/>
      <c r="I960" s="551"/>
      <c r="J960" s="551"/>
      <c r="K960" s="551"/>
      <c r="L960" s="551"/>
      <c r="M960" s="392"/>
      <c r="N960" s="392"/>
      <c r="O960" s="392"/>
      <c r="P960" s="392"/>
      <c r="Q960" s="392"/>
      <c r="R960" s="392"/>
      <c r="S960" s="392"/>
      <c r="T960" s="392"/>
      <c r="U960" s="392"/>
      <c r="V960" s="392"/>
      <c r="W960" s="392"/>
      <c r="X960" s="392"/>
      <c r="Y960" s="392"/>
      <c r="Z960" s="392"/>
      <c r="AA960" s="392"/>
      <c r="AB960" s="392"/>
      <c r="AC960" s="392"/>
      <c r="AD960" s="392"/>
      <c r="AE960" s="1"/>
      <c r="AG960"/>
      <c r="AH960">
        <f t="shared" si="127"/>
        <v>0</v>
      </c>
      <c r="AI960" s="339"/>
      <c r="AJ960" s="73">
        <f t="shared" si="128"/>
        <v>0</v>
      </c>
      <c r="AL960">
        <f t="shared" si="129"/>
        <v>0</v>
      </c>
      <c r="AN960" s="364" t="str">
        <f>IF($AC$504="","",IF(HLOOKUP($AC$504,Presentación!$AQ$3:$BV$574,Presentación!AP456)="","",HLOOKUP($AC$504,Presentación!$AQ$3:$BV$574,Presentación!AP456,0)))</f>
        <v/>
      </c>
      <c r="AO960" s="365" t="str">
        <f>IF($AC$504="","",IF(HLOOKUP($AC$504,Presentación!$BZ$3:$DE$574,Presentación!AP456,0)="","",HLOOKUP($AC$504,Presentación!$BZ$3:$DE$574,Presentación!AP456,0)))</f>
        <v/>
      </c>
    </row>
    <row r="961" spans="1:41" s="21" customFormat="1" ht="15" customHeight="1">
      <c r="A961" s="159"/>
      <c r="B961" s="179"/>
      <c r="C961" s="220" t="s">
        <v>1218</v>
      </c>
      <c r="D961" s="567" t="str">
        <f t="shared" si="125"/>
        <v/>
      </c>
      <c r="E961" s="568"/>
      <c r="F961" s="569"/>
      <c r="G961" s="551" t="str">
        <f t="shared" si="126"/>
        <v/>
      </c>
      <c r="H961" s="551"/>
      <c r="I961" s="551"/>
      <c r="J961" s="551"/>
      <c r="K961" s="551"/>
      <c r="L961" s="551"/>
      <c r="M961" s="392"/>
      <c r="N961" s="392"/>
      <c r="O961" s="392"/>
      <c r="P961" s="392"/>
      <c r="Q961" s="392"/>
      <c r="R961" s="392"/>
      <c r="S961" s="392"/>
      <c r="T961" s="392"/>
      <c r="U961" s="392"/>
      <c r="V961" s="392"/>
      <c r="W961" s="392"/>
      <c r="X961" s="392"/>
      <c r="Y961" s="392"/>
      <c r="Z961" s="392"/>
      <c r="AA961" s="392"/>
      <c r="AB961" s="392"/>
      <c r="AC961" s="392"/>
      <c r="AD961" s="392"/>
      <c r="AE961" s="1"/>
      <c r="AG961"/>
      <c r="AH961">
        <f t="shared" si="127"/>
        <v>0</v>
      </c>
      <c r="AI961" s="339"/>
      <c r="AJ961" s="73">
        <f t="shared" si="128"/>
        <v>0</v>
      </c>
      <c r="AL961">
        <f t="shared" si="129"/>
        <v>0</v>
      </c>
      <c r="AN961" s="364" t="str">
        <f>IF($AC$504="","",IF(HLOOKUP($AC$504,Presentación!$AQ$3:$BV$574,Presentación!AP457)="","",HLOOKUP($AC$504,Presentación!$AQ$3:$BV$574,Presentación!AP457,0)))</f>
        <v/>
      </c>
      <c r="AO961" s="365" t="str">
        <f>IF($AC$504="","",IF(HLOOKUP($AC$504,Presentación!$BZ$3:$DE$574,Presentación!AP457,0)="","",HLOOKUP($AC$504,Presentación!$BZ$3:$DE$574,Presentación!AP457,0)))</f>
        <v/>
      </c>
    </row>
    <row r="962" spans="1:41" s="21" customFormat="1" ht="15" customHeight="1">
      <c r="A962" s="159"/>
      <c r="B962" s="179"/>
      <c r="C962" s="220" t="s">
        <v>1219</v>
      </c>
      <c r="D962" s="567" t="str">
        <f t="shared" si="125"/>
        <v/>
      </c>
      <c r="E962" s="568"/>
      <c r="F962" s="569"/>
      <c r="G962" s="551" t="str">
        <f t="shared" si="126"/>
        <v/>
      </c>
      <c r="H962" s="551"/>
      <c r="I962" s="551"/>
      <c r="J962" s="551"/>
      <c r="K962" s="551"/>
      <c r="L962" s="551"/>
      <c r="M962" s="392"/>
      <c r="N962" s="392"/>
      <c r="O962" s="392"/>
      <c r="P962" s="392"/>
      <c r="Q962" s="392"/>
      <c r="R962" s="392"/>
      <c r="S962" s="392"/>
      <c r="T962" s="392"/>
      <c r="U962" s="392"/>
      <c r="V962" s="392"/>
      <c r="W962" s="392"/>
      <c r="X962" s="392"/>
      <c r="Y962" s="392"/>
      <c r="Z962" s="392"/>
      <c r="AA962" s="392"/>
      <c r="AB962" s="392"/>
      <c r="AC962" s="392"/>
      <c r="AD962" s="392"/>
      <c r="AE962" s="1"/>
      <c r="AG962"/>
      <c r="AH962">
        <f t="shared" si="127"/>
        <v>0</v>
      </c>
      <c r="AI962" s="339"/>
      <c r="AJ962" s="73">
        <f t="shared" si="128"/>
        <v>0</v>
      </c>
      <c r="AL962">
        <f t="shared" si="129"/>
        <v>0</v>
      </c>
      <c r="AN962" s="364" t="str">
        <f>IF($AC$504="","",IF(HLOOKUP($AC$504,Presentación!$AQ$3:$BV$574,Presentación!AP458)="","",HLOOKUP($AC$504,Presentación!$AQ$3:$BV$574,Presentación!AP458,0)))</f>
        <v/>
      </c>
      <c r="AO962" s="365" t="str">
        <f>IF($AC$504="","",IF(HLOOKUP($AC$504,Presentación!$BZ$3:$DE$574,Presentación!AP458,0)="","",HLOOKUP($AC$504,Presentación!$BZ$3:$DE$574,Presentación!AP458,0)))</f>
        <v/>
      </c>
    </row>
    <row r="963" spans="1:41" s="21" customFormat="1" ht="15" customHeight="1">
      <c r="A963" s="159"/>
      <c r="B963" s="179"/>
      <c r="C963" s="220" t="s">
        <v>1220</v>
      </c>
      <c r="D963" s="567" t="str">
        <f t="shared" si="125"/>
        <v/>
      </c>
      <c r="E963" s="568"/>
      <c r="F963" s="569"/>
      <c r="G963" s="551" t="str">
        <f t="shared" si="126"/>
        <v/>
      </c>
      <c r="H963" s="551"/>
      <c r="I963" s="551"/>
      <c r="J963" s="551"/>
      <c r="K963" s="551"/>
      <c r="L963" s="551"/>
      <c r="M963" s="392"/>
      <c r="N963" s="392"/>
      <c r="O963" s="392"/>
      <c r="P963" s="392"/>
      <c r="Q963" s="392"/>
      <c r="R963" s="392"/>
      <c r="S963" s="392"/>
      <c r="T963" s="392"/>
      <c r="U963" s="392"/>
      <c r="V963" s="392"/>
      <c r="W963" s="392"/>
      <c r="X963" s="392"/>
      <c r="Y963" s="392"/>
      <c r="Z963" s="392"/>
      <c r="AA963" s="392"/>
      <c r="AB963" s="392"/>
      <c r="AC963" s="392"/>
      <c r="AD963" s="392"/>
      <c r="AE963" s="1"/>
      <c r="AG963"/>
      <c r="AH963">
        <f t="shared" si="127"/>
        <v>0</v>
      </c>
      <c r="AI963" s="339"/>
      <c r="AJ963" s="73">
        <f t="shared" si="128"/>
        <v>0</v>
      </c>
      <c r="AL963">
        <f t="shared" si="129"/>
        <v>0</v>
      </c>
      <c r="AN963" s="364" t="str">
        <f>IF($AC$504="","",IF(HLOOKUP($AC$504,Presentación!$AQ$3:$BV$574,Presentación!AP459)="","",HLOOKUP($AC$504,Presentación!$AQ$3:$BV$574,Presentación!AP459,0)))</f>
        <v/>
      </c>
      <c r="AO963" s="365" t="str">
        <f>IF($AC$504="","",IF(HLOOKUP($AC$504,Presentación!$BZ$3:$DE$574,Presentación!AP459,0)="","",HLOOKUP($AC$504,Presentación!$BZ$3:$DE$574,Presentación!AP459,0)))</f>
        <v/>
      </c>
    </row>
    <row r="964" spans="1:41" s="21" customFormat="1" ht="15" customHeight="1">
      <c r="A964" s="159"/>
      <c r="B964" s="179"/>
      <c r="C964" s="220" t="s">
        <v>1221</v>
      </c>
      <c r="D964" s="567" t="str">
        <f t="shared" si="125"/>
        <v/>
      </c>
      <c r="E964" s="568"/>
      <c r="F964" s="569"/>
      <c r="G964" s="551" t="str">
        <f t="shared" si="126"/>
        <v/>
      </c>
      <c r="H964" s="551"/>
      <c r="I964" s="551"/>
      <c r="J964" s="551"/>
      <c r="K964" s="551"/>
      <c r="L964" s="551"/>
      <c r="M964" s="392"/>
      <c r="N964" s="392"/>
      <c r="O964" s="392"/>
      <c r="P964" s="392"/>
      <c r="Q964" s="392"/>
      <c r="R964" s="392"/>
      <c r="S964" s="392"/>
      <c r="T964" s="392"/>
      <c r="U964" s="392"/>
      <c r="V964" s="392"/>
      <c r="W964" s="392"/>
      <c r="X964" s="392"/>
      <c r="Y964" s="392"/>
      <c r="Z964" s="392"/>
      <c r="AA964" s="392"/>
      <c r="AB964" s="392"/>
      <c r="AC964" s="392"/>
      <c r="AD964" s="392"/>
      <c r="AE964" s="1"/>
      <c r="AG964"/>
      <c r="AH964">
        <f t="shared" si="127"/>
        <v>0</v>
      </c>
      <c r="AI964" s="339"/>
      <c r="AJ964" s="73">
        <f t="shared" si="128"/>
        <v>0</v>
      </c>
      <c r="AL964">
        <f t="shared" si="129"/>
        <v>0</v>
      </c>
      <c r="AN964" s="364" t="str">
        <f>IF($AC$504="","",IF(HLOOKUP($AC$504,Presentación!$AQ$3:$BV$574,Presentación!AP460)="","",HLOOKUP($AC$504,Presentación!$AQ$3:$BV$574,Presentación!AP460,0)))</f>
        <v/>
      </c>
      <c r="AO964" s="365" t="str">
        <f>IF($AC$504="","",IF(HLOOKUP($AC$504,Presentación!$BZ$3:$DE$574,Presentación!AP460,0)="","",HLOOKUP($AC$504,Presentación!$BZ$3:$DE$574,Presentación!AP460,0)))</f>
        <v/>
      </c>
    </row>
    <row r="965" spans="1:41" s="21" customFormat="1" ht="15" customHeight="1">
      <c r="A965" s="159"/>
      <c r="B965" s="179"/>
      <c r="C965" s="220" t="s">
        <v>1222</v>
      </c>
      <c r="D965" s="567" t="str">
        <f t="shared" si="125"/>
        <v/>
      </c>
      <c r="E965" s="568"/>
      <c r="F965" s="569"/>
      <c r="G965" s="551" t="str">
        <f t="shared" si="126"/>
        <v/>
      </c>
      <c r="H965" s="551"/>
      <c r="I965" s="551"/>
      <c r="J965" s="551"/>
      <c r="K965" s="551"/>
      <c r="L965" s="551"/>
      <c r="M965" s="392"/>
      <c r="N965" s="392"/>
      <c r="O965" s="392"/>
      <c r="P965" s="392"/>
      <c r="Q965" s="392"/>
      <c r="R965" s="392"/>
      <c r="S965" s="392"/>
      <c r="T965" s="392"/>
      <c r="U965" s="392"/>
      <c r="V965" s="392"/>
      <c r="W965" s="392"/>
      <c r="X965" s="392"/>
      <c r="Y965" s="392"/>
      <c r="Z965" s="392"/>
      <c r="AA965" s="392"/>
      <c r="AB965" s="392"/>
      <c r="AC965" s="392"/>
      <c r="AD965" s="392"/>
      <c r="AE965" s="1"/>
      <c r="AG965"/>
      <c r="AH965">
        <f t="shared" si="127"/>
        <v>0</v>
      </c>
      <c r="AI965" s="339"/>
      <c r="AJ965" s="73">
        <f t="shared" si="128"/>
        <v>0</v>
      </c>
      <c r="AL965">
        <f t="shared" si="129"/>
        <v>0</v>
      </c>
      <c r="AN965" s="364" t="str">
        <f>IF($AC$504="","",IF(HLOOKUP($AC$504,Presentación!$AQ$3:$BV$574,Presentación!AP461)="","",HLOOKUP($AC$504,Presentación!$AQ$3:$BV$574,Presentación!AP461,0)))</f>
        <v/>
      </c>
      <c r="AO965" s="365" t="str">
        <f>IF($AC$504="","",IF(HLOOKUP($AC$504,Presentación!$BZ$3:$DE$574,Presentación!AP461,0)="","",HLOOKUP($AC$504,Presentación!$BZ$3:$DE$574,Presentación!AP461,0)))</f>
        <v/>
      </c>
    </row>
    <row r="966" spans="1:41" s="21" customFormat="1" ht="15" customHeight="1">
      <c r="A966" s="159"/>
      <c r="B966" s="179"/>
      <c r="C966" s="220" t="s">
        <v>1223</v>
      </c>
      <c r="D966" s="567" t="str">
        <f t="shared" si="125"/>
        <v/>
      </c>
      <c r="E966" s="568"/>
      <c r="F966" s="569"/>
      <c r="G966" s="551" t="str">
        <f t="shared" si="126"/>
        <v/>
      </c>
      <c r="H966" s="551"/>
      <c r="I966" s="551"/>
      <c r="J966" s="551"/>
      <c r="K966" s="551"/>
      <c r="L966" s="551"/>
      <c r="M966" s="392"/>
      <c r="N966" s="392"/>
      <c r="O966" s="392"/>
      <c r="P966" s="392"/>
      <c r="Q966" s="392"/>
      <c r="R966" s="392"/>
      <c r="S966" s="392"/>
      <c r="T966" s="392"/>
      <c r="U966" s="392"/>
      <c r="V966" s="392"/>
      <c r="W966" s="392"/>
      <c r="X966" s="392"/>
      <c r="Y966" s="392"/>
      <c r="Z966" s="392"/>
      <c r="AA966" s="392"/>
      <c r="AB966" s="392"/>
      <c r="AC966" s="392"/>
      <c r="AD966" s="392"/>
      <c r="AE966" s="1"/>
      <c r="AG966"/>
      <c r="AH966">
        <f t="shared" si="127"/>
        <v>0</v>
      </c>
      <c r="AI966" s="339"/>
      <c r="AJ966" s="73">
        <f t="shared" si="128"/>
        <v>0</v>
      </c>
      <c r="AL966">
        <f t="shared" si="129"/>
        <v>0</v>
      </c>
      <c r="AN966" s="364" t="str">
        <f>IF($AC$504="","",IF(HLOOKUP($AC$504,Presentación!$AQ$3:$BV$574,Presentación!AP462)="","",HLOOKUP($AC$504,Presentación!$AQ$3:$BV$574,Presentación!AP462,0)))</f>
        <v/>
      </c>
      <c r="AO966" s="365" t="str">
        <f>IF($AC$504="","",IF(HLOOKUP($AC$504,Presentación!$BZ$3:$DE$574,Presentación!AP462,0)="","",HLOOKUP($AC$504,Presentación!$BZ$3:$DE$574,Presentación!AP462,0)))</f>
        <v/>
      </c>
    </row>
    <row r="967" spans="1:41" s="21" customFormat="1" ht="15" customHeight="1">
      <c r="A967" s="159"/>
      <c r="B967" s="179"/>
      <c r="C967" s="220" t="s">
        <v>1224</v>
      </c>
      <c r="D967" s="567" t="str">
        <f t="shared" si="125"/>
        <v/>
      </c>
      <c r="E967" s="568"/>
      <c r="F967" s="569"/>
      <c r="G967" s="551" t="str">
        <f t="shared" si="126"/>
        <v/>
      </c>
      <c r="H967" s="551"/>
      <c r="I967" s="551"/>
      <c r="J967" s="551"/>
      <c r="K967" s="551"/>
      <c r="L967" s="551"/>
      <c r="M967" s="392"/>
      <c r="N967" s="392"/>
      <c r="O967" s="392"/>
      <c r="P967" s="392"/>
      <c r="Q967" s="392"/>
      <c r="R967" s="392"/>
      <c r="S967" s="392"/>
      <c r="T967" s="392"/>
      <c r="U967" s="392"/>
      <c r="V967" s="392"/>
      <c r="W967" s="392"/>
      <c r="X967" s="392"/>
      <c r="Y967" s="392"/>
      <c r="Z967" s="392"/>
      <c r="AA967" s="392"/>
      <c r="AB967" s="392"/>
      <c r="AC967" s="392"/>
      <c r="AD967" s="392"/>
      <c r="AE967" s="1"/>
      <c r="AG967"/>
      <c r="AH967">
        <f t="shared" si="127"/>
        <v>0</v>
      </c>
      <c r="AI967" s="339"/>
      <c r="AJ967" s="73">
        <f t="shared" si="128"/>
        <v>0</v>
      </c>
      <c r="AL967">
        <f t="shared" si="129"/>
        <v>0</v>
      </c>
      <c r="AN967" s="364" t="str">
        <f>IF($AC$504="","",IF(HLOOKUP($AC$504,Presentación!$AQ$3:$BV$574,Presentación!AP463)="","",HLOOKUP($AC$504,Presentación!$AQ$3:$BV$574,Presentación!AP463,0)))</f>
        <v/>
      </c>
      <c r="AO967" s="365" t="str">
        <f>IF($AC$504="","",IF(HLOOKUP($AC$504,Presentación!$BZ$3:$DE$574,Presentación!AP463,0)="","",HLOOKUP($AC$504,Presentación!$BZ$3:$DE$574,Presentación!AP463,0)))</f>
        <v/>
      </c>
    </row>
    <row r="968" spans="1:41" s="21" customFormat="1" ht="15" customHeight="1">
      <c r="A968" s="159"/>
      <c r="B968" s="179"/>
      <c r="C968" s="220" t="s">
        <v>1225</v>
      </c>
      <c r="D968" s="567" t="str">
        <f t="shared" si="125"/>
        <v/>
      </c>
      <c r="E968" s="568"/>
      <c r="F968" s="569"/>
      <c r="G968" s="551" t="str">
        <f t="shared" si="126"/>
        <v/>
      </c>
      <c r="H968" s="551"/>
      <c r="I968" s="551"/>
      <c r="J968" s="551"/>
      <c r="K968" s="551"/>
      <c r="L968" s="551"/>
      <c r="M968" s="392"/>
      <c r="N968" s="392"/>
      <c r="O968" s="392"/>
      <c r="P968" s="392"/>
      <c r="Q968" s="392"/>
      <c r="R968" s="392"/>
      <c r="S968" s="392"/>
      <c r="T968" s="392"/>
      <c r="U968" s="392"/>
      <c r="V968" s="392"/>
      <c r="W968" s="392"/>
      <c r="X968" s="392"/>
      <c r="Y968" s="392"/>
      <c r="Z968" s="392"/>
      <c r="AA968" s="392"/>
      <c r="AB968" s="392"/>
      <c r="AC968" s="392"/>
      <c r="AD968" s="392"/>
      <c r="AE968" s="1"/>
      <c r="AG968"/>
      <c r="AH968">
        <f t="shared" si="127"/>
        <v>0</v>
      </c>
      <c r="AI968" s="339"/>
      <c r="AJ968" s="73">
        <f t="shared" si="128"/>
        <v>0</v>
      </c>
      <c r="AL968">
        <f t="shared" si="129"/>
        <v>0</v>
      </c>
      <c r="AN968" s="364" t="str">
        <f>IF($AC$504="","",IF(HLOOKUP($AC$504,Presentación!$AQ$3:$BV$574,Presentación!AP464)="","",HLOOKUP($AC$504,Presentación!$AQ$3:$BV$574,Presentación!AP464,0)))</f>
        <v/>
      </c>
      <c r="AO968" s="365" t="str">
        <f>IF($AC$504="","",IF(HLOOKUP($AC$504,Presentación!$BZ$3:$DE$574,Presentación!AP464,0)="","",HLOOKUP($AC$504,Presentación!$BZ$3:$DE$574,Presentación!AP464,0)))</f>
        <v/>
      </c>
    </row>
    <row r="969" spans="1:41" s="21" customFormat="1" ht="15" customHeight="1">
      <c r="A969" s="159"/>
      <c r="B969" s="179"/>
      <c r="C969" s="220" t="s">
        <v>1226</v>
      </c>
      <c r="D969" s="567" t="str">
        <f t="shared" si="125"/>
        <v/>
      </c>
      <c r="E969" s="568"/>
      <c r="F969" s="569"/>
      <c r="G969" s="551" t="str">
        <f t="shared" si="126"/>
        <v/>
      </c>
      <c r="H969" s="551"/>
      <c r="I969" s="551"/>
      <c r="J969" s="551"/>
      <c r="K969" s="551"/>
      <c r="L969" s="551"/>
      <c r="M969" s="392"/>
      <c r="N969" s="392"/>
      <c r="O969" s="392"/>
      <c r="P969" s="392"/>
      <c r="Q969" s="392"/>
      <c r="R969" s="392"/>
      <c r="S969" s="392"/>
      <c r="T969" s="392"/>
      <c r="U969" s="392"/>
      <c r="V969" s="392"/>
      <c r="W969" s="392"/>
      <c r="X969" s="392"/>
      <c r="Y969" s="392"/>
      <c r="Z969" s="392"/>
      <c r="AA969" s="392"/>
      <c r="AB969" s="392"/>
      <c r="AC969" s="392"/>
      <c r="AD969" s="392"/>
      <c r="AE969" s="1"/>
      <c r="AG969"/>
      <c r="AH969">
        <f t="shared" si="127"/>
        <v>0</v>
      </c>
      <c r="AI969" s="339"/>
      <c r="AJ969" s="73">
        <f t="shared" si="128"/>
        <v>0</v>
      </c>
      <c r="AL969">
        <f t="shared" si="129"/>
        <v>0</v>
      </c>
      <c r="AN969" s="364" t="str">
        <f>IF($AC$504="","",IF(HLOOKUP($AC$504,Presentación!$AQ$3:$BV$574,Presentación!AP465)="","",HLOOKUP($AC$504,Presentación!$AQ$3:$BV$574,Presentación!AP465,0)))</f>
        <v/>
      </c>
      <c r="AO969" s="365" t="str">
        <f>IF($AC$504="","",IF(HLOOKUP($AC$504,Presentación!$BZ$3:$DE$574,Presentación!AP465,0)="","",HLOOKUP($AC$504,Presentación!$BZ$3:$DE$574,Presentación!AP465,0)))</f>
        <v/>
      </c>
    </row>
    <row r="970" spans="1:41" s="21" customFormat="1" ht="15" customHeight="1">
      <c r="A970" s="159"/>
      <c r="B970" s="179"/>
      <c r="C970" s="220" t="s">
        <v>1227</v>
      </c>
      <c r="D970" s="567" t="str">
        <f t="shared" si="125"/>
        <v/>
      </c>
      <c r="E970" s="568"/>
      <c r="F970" s="569"/>
      <c r="G970" s="551" t="str">
        <f t="shared" si="126"/>
        <v/>
      </c>
      <c r="H970" s="551"/>
      <c r="I970" s="551"/>
      <c r="J970" s="551"/>
      <c r="K970" s="551"/>
      <c r="L970" s="551"/>
      <c r="M970" s="392"/>
      <c r="N970" s="392"/>
      <c r="O970" s="392"/>
      <c r="P970" s="392"/>
      <c r="Q970" s="392"/>
      <c r="R970" s="392"/>
      <c r="S970" s="392"/>
      <c r="T970" s="392"/>
      <c r="U970" s="392"/>
      <c r="V970" s="392"/>
      <c r="W970" s="392"/>
      <c r="X970" s="392"/>
      <c r="Y970" s="392"/>
      <c r="Z970" s="392"/>
      <c r="AA970" s="392"/>
      <c r="AB970" s="392"/>
      <c r="AC970" s="392"/>
      <c r="AD970" s="392"/>
      <c r="AE970" s="1"/>
      <c r="AG970"/>
      <c r="AH970">
        <f t="shared" si="127"/>
        <v>0</v>
      </c>
      <c r="AI970" s="339"/>
      <c r="AJ970" s="73">
        <f t="shared" si="128"/>
        <v>0</v>
      </c>
      <c r="AL970">
        <f t="shared" si="129"/>
        <v>0</v>
      </c>
      <c r="AN970" s="364" t="str">
        <f>IF($AC$504="","",IF(HLOOKUP($AC$504,Presentación!$AQ$3:$BV$574,Presentación!AP466)="","",HLOOKUP($AC$504,Presentación!$AQ$3:$BV$574,Presentación!AP466,0)))</f>
        <v/>
      </c>
      <c r="AO970" s="365" t="str">
        <f>IF($AC$504="","",IF(HLOOKUP($AC$504,Presentación!$BZ$3:$DE$574,Presentación!AP466,0)="","",HLOOKUP($AC$504,Presentación!$BZ$3:$DE$574,Presentación!AP466,0)))</f>
        <v/>
      </c>
    </row>
    <row r="971" spans="1:41" s="21" customFormat="1" ht="15" customHeight="1">
      <c r="A971" s="159"/>
      <c r="B971" s="179"/>
      <c r="C971" s="220" t="s">
        <v>1228</v>
      </c>
      <c r="D971" s="567" t="str">
        <f t="shared" si="125"/>
        <v/>
      </c>
      <c r="E971" s="568"/>
      <c r="F971" s="569"/>
      <c r="G971" s="551" t="str">
        <f t="shared" si="126"/>
        <v/>
      </c>
      <c r="H971" s="551"/>
      <c r="I971" s="551"/>
      <c r="J971" s="551"/>
      <c r="K971" s="551"/>
      <c r="L971" s="551"/>
      <c r="M971" s="392"/>
      <c r="N971" s="392"/>
      <c r="O971" s="392"/>
      <c r="P971" s="392"/>
      <c r="Q971" s="392"/>
      <c r="R971" s="392"/>
      <c r="S971" s="392"/>
      <c r="T971" s="392"/>
      <c r="U971" s="392"/>
      <c r="V971" s="392"/>
      <c r="W971" s="392"/>
      <c r="X971" s="392"/>
      <c r="Y971" s="392"/>
      <c r="Z971" s="392"/>
      <c r="AA971" s="392"/>
      <c r="AB971" s="392"/>
      <c r="AC971" s="392"/>
      <c r="AD971" s="392"/>
      <c r="AE971" s="1"/>
      <c r="AG971"/>
      <c r="AH971">
        <f t="shared" si="127"/>
        <v>0</v>
      </c>
      <c r="AI971" s="339"/>
      <c r="AJ971" s="73">
        <f t="shared" si="128"/>
        <v>0</v>
      </c>
      <c r="AL971">
        <f t="shared" si="129"/>
        <v>0</v>
      </c>
      <c r="AN971" s="364" t="str">
        <f>IF($AC$504="","",IF(HLOOKUP($AC$504,Presentación!$AQ$3:$BV$574,Presentación!AP467)="","",HLOOKUP($AC$504,Presentación!$AQ$3:$BV$574,Presentación!AP467,0)))</f>
        <v/>
      </c>
      <c r="AO971" s="365" t="str">
        <f>IF($AC$504="","",IF(HLOOKUP($AC$504,Presentación!$BZ$3:$DE$574,Presentación!AP467,0)="","",HLOOKUP($AC$504,Presentación!$BZ$3:$DE$574,Presentación!AP467,0)))</f>
        <v/>
      </c>
    </row>
    <row r="972" spans="1:41" s="21" customFormat="1" ht="15" customHeight="1">
      <c r="A972" s="159"/>
      <c r="B972" s="179"/>
      <c r="C972" s="220" t="s">
        <v>1229</v>
      </c>
      <c r="D972" s="567" t="str">
        <f t="shared" si="125"/>
        <v/>
      </c>
      <c r="E972" s="568"/>
      <c r="F972" s="569"/>
      <c r="G972" s="551" t="str">
        <f t="shared" si="126"/>
        <v/>
      </c>
      <c r="H972" s="551"/>
      <c r="I972" s="551"/>
      <c r="J972" s="551"/>
      <c r="K972" s="551"/>
      <c r="L972" s="551"/>
      <c r="M972" s="392"/>
      <c r="N972" s="392"/>
      <c r="O972" s="392"/>
      <c r="P972" s="392"/>
      <c r="Q972" s="392"/>
      <c r="R972" s="392"/>
      <c r="S972" s="392"/>
      <c r="T972" s="392"/>
      <c r="U972" s="392"/>
      <c r="V972" s="392"/>
      <c r="W972" s="392"/>
      <c r="X972" s="392"/>
      <c r="Y972" s="392"/>
      <c r="Z972" s="392"/>
      <c r="AA972" s="392"/>
      <c r="AB972" s="392"/>
      <c r="AC972" s="392"/>
      <c r="AD972" s="392"/>
      <c r="AE972" s="1"/>
      <c r="AG972"/>
      <c r="AH972">
        <f t="shared" si="127"/>
        <v>0</v>
      </c>
      <c r="AI972" s="339"/>
      <c r="AJ972" s="73">
        <f t="shared" si="128"/>
        <v>0</v>
      </c>
      <c r="AL972">
        <f t="shared" si="129"/>
        <v>0</v>
      </c>
      <c r="AN972" s="364" t="str">
        <f>IF($AC$504="","",IF(HLOOKUP($AC$504,Presentación!$AQ$3:$BV$574,Presentación!AP468)="","",HLOOKUP($AC$504,Presentación!$AQ$3:$BV$574,Presentación!AP468,0)))</f>
        <v/>
      </c>
      <c r="AO972" s="365" t="str">
        <f>IF($AC$504="","",IF(HLOOKUP($AC$504,Presentación!$BZ$3:$DE$574,Presentación!AP468,0)="","",HLOOKUP($AC$504,Presentación!$BZ$3:$DE$574,Presentación!AP468,0)))</f>
        <v/>
      </c>
    </row>
    <row r="973" spans="1:41" s="21" customFormat="1" ht="15" customHeight="1">
      <c r="A973" s="159"/>
      <c r="B973" s="179"/>
      <c r="C973" s="220" t="s">
        <v>1230</v>
      </c>
      <c r="D973" s="567" t="str">
        <f t="shared" si="125"/>
        <v/>
      </c>
      <c r="E973" s="568"/>
      <c r="F973" s="569"/>
      <c r="G973" s="551" t="str">
        <f t="shared" si="126"/>
        <v/>
      </c>
      <c r="H973" s="551"/>
      <c r="I973" s="551"/>
      <c r="J973" s="551"/>
      <c r="K973" s="551"/>
      <c r="L973" s="551"/>
      <c r="M973" s="392"/>
      <c r="N973" s="392"/>
      <c r="O973" s="392"/>
      <c r="P973" s="392"/>
      <c r="Q973" s="392"/>
      <c r="R973" s="392"/>
      <c r="S973" s="392"/>
      <c r="T973" s="392"/>
      <c r="U973" s="392"/>
      <c r="V973" s="392"/>
      <c r="W973" s="392"/>
      <c r="X973" s="392"/>
      <c r="Y973" s="392"/>
      <c r="Z973" s="392"/>
      <c r="AA973" s="392"/>
      <c r="AB973" s="392"/>
      <c r="AC973" s="392"/>
      <c r="AD973" s="392"/>
      <c r="AE973" s="1"/>
      <c r="AG973"/>
      <c r="AH973">
        <f t="shared" si="127"/>
        <v>0</v>
      </c>
      <c r="AI973" s="339"/>
      <c r="AJ973" s="73">
        <f t="shared" si="128"/>
        <v>0</v>
      </c>
      <c r="AL973">
        <f t="shared" si="129"/>
        <v>0</v>
      </c>
      <c r="AN973" s="364" t="str">
        <f>IF($AC$504="","",IF(HLOOKUP($AC$504,Presentación!$AQ$3:$BV$574,Presentación!AP469)="","",HLOOKUP($AC$504,Presentación!$AQ$3:$BV$574,Presentación!AP469,0)))</f>
        <v/>
      </c>
      <c r="AO973" s="365" t="str">
        <f>IF($AC$504="","",IF(HLOOKUP($AC$504,Presentación!$BZ$3:$DE$574,Presentación!AP469,0)="","",HLOOKUP($AC$504,Presentación!$BZ$3:$DE$574,Presentación!AP469,0)))</f>
        <v/>
      </c>
    </row>
    <row r="974" spans="1:41" s="21" customFormat="1" ht="15" customHeight="1">
      <c r="A974" s="159"/>
      <c r="B974" s="179"/>
      <c r="C974" s="220" t="s">
        <v>1231</v>
      </c>
      <c r="D974" s="567" t="str">
        <f t="shared" si="125"/>
        <v/>
      </c>
      <c r="E974" s="568"/>
      <c r="F974" s="569"/>
      <c r="G974" s="551" t="str">
        <f t="shared" si="126"/>
        <v/>
      </c>
      <c r="H974" s="551"/>
      <c r="I974" s="551"/>
      <c r="J974" s="551"/>
      <c r="K974" s="551"/>
      <c r="L974" s="551"/>
      <c r="M974" s="392"/>
      <c r="N974" s="392"/>
      <c r="O974" s="392"/>
      <c r="P974" s="392"/>
      <c r="Q974" s="392"/>
      <c r="R974" s="392"/>
      <c r="S974" s="392"/>
      <c r="T974" s="392"/>
      <c r="U974" s="392"/>
      <c r="V974" s="392"/>
      <c r="W974" s="392"/>
      <c r="X974" s="392"/>
      <c r="Y974" s="392"/>
      <c r="Z974" s="392"/>
      <c r="AA974" s="392"/>
      <c r="AB974" s="392"/>
      <c r="AC974" s="392"/>
      <c r="AD974" s="392"/>
      <c r="AE974" s="1"/>
      <c r="AG974"/>
      <c r="AH974">
        <f t="shared" si="127"/>
        <v>0</v>
      </c>
      <c r="AI974" s="339"/>
      <c r="AJ974" s="73">
        <f t="shared" si="128"/>
        <v>0</v>
      </c>
      <c r="AL974">
        <f t="shared" si="129"/>
        <v>0</v>
      </c>
      <c r="AN974" s="364" t="str">
        <f>IF($AC$504="","",IF(HLOOKUP($AC$504,Presentación!$AQ$3:$BV$574,Presentación!AP470)="","",HLOOKUP($AC$504,Presentación!$AQ$3:$BV$574,Presentación!AP470,0)))</f>
        <v/>
      </c>
      <c r="AO974" s="365" t="str">
        <f>IF($AC$504="","",IF(HLOOKUP($AC$504,Presentación!$BZ$3:$DE$574,Presentación!AP470,0)="","",HLOOKUP($AC$504,Presentación!$BZ$3:$DE$574,Presentación!AP470,0)))</f>
        <v/>
      </c>
    </row>
    <row r="975" spans="1:41" s="21" customFormat="1" ht="15" customHeight="1">
      <c r="A975" s="159"/>
      <c r="B975" s="179"/>
      <c r="C975" s="220" t="s">
        <v>1232</v>
      </c>
      <c r="D975" s="567" t="str">
        <f t="shared" si="125"/>
        <v/>
      </c>
      <c r="E975" s="568"/>
      <c r="F975" s="569"/>
      <c r="G975" s="551" t="str">
        <f t="shared" si="126"/>
        <v/>
      </c>
      <c r="H975" s="551"/>
      <c r="I975" s="551"/>
      <c r="J975" s="551"/>
      <c r="K975" s="551"/>
      <c r="L975" s="551"/>
      <c r="M975" s="392"/>
      <c r="N975" s="392"/>
      <c r="O975" s="392"/>
      <c r="P975" s="392"/>
      <c r="Q975" s="392"/>
      <c r="R975" s="392"/>
      <c r="S975" s="392"/>
      <c r="T975" s="392"/>
      <c r="U975" s="392"/>
      <c r="V975" s="392"/>
      <c r="W975" s="392"/>
      <c r="X975" s="392"/>
      <c r="Y975" s="392"/>
      <c r="Z975" s="392"/>
      <c r="AA975" s="392"/>
      <c r="AB975" s="392"/>
      <c r="AC975" s="392"/>
      <c r="AD975" s="392"/>
      <c r="AE975" s="1"/>
      <c r="AG975"/>
      <c r="AH975">
        <f t="shared" si="127"/>
        <v>0</v>
      </c>
      <c r="AI975" s="339"/>
      <c r="AJ975" s="73">
        <f t="shared" si="128"/>
        <v>0</v>
      </c>
      <c r="AL975">
        <f t="shared" si="129"/>
        <v>0</v>
      </c>
      <c r="AN975" s="364" t="str">
        <f>IF($AC$504="","",IF(HLOOKUP($AC$504,Presentación!$AQ$3:$BV$574,Presentación!AP471)="","",HLOOKUP($AC$504,Presentación!$AQ$3:$BV$574,Presentación!AP471,0)))</f>
        <v/>
      </c>
      <c r="AO975" s="365" t="str">
        <f>IF($AC$504="","",IF(HLOOKUP($AC$504,Presentación!$BZ$3:$DE$574,Presentación!AP471,0)="","",HLOOKUP($AC$504,Presentación!$BZ$3:$DE$574,Presentación!AP471,0)))</f>
        <v/>
      </c>
    </row>
    <row r="976" spans="1:41" s="21" customFormat="1" ht="15" customHeight="1">
      <c r="A976" s="159"/>
      <c r="B976" s="179"/>
      <c r="C976" s="220" t="s">
        <v>1233</v>
      </c>
      <c r="D976" s="567" t="str">
        <f t="shared" si="125"/>
        <v/>
      </c>
      <c r="E976" s="568"/>
      <c r="F976" s="569"/>
      <c r="G976" s="551" t="str">
        <f t="shared" si="126"/>
        <v/>
      </c>
      <c r="H976" s="551"/>
      <c r="I976" s="551"/>
      <c r="J976" s="551"/>
      <c r="K976" s="551"/>
      <c r="L976" s="551"/>
      <c r="M976" s="392"/>
      <c r="N976" s="392"/>
      <c r="O976" s="392"/>
      <c r="P976" s="392"/>
      <c r="Q976" s="392"/>
      <c r="R976" s="392"/>
      <c r="S976" s="392"/>
      <c r="T976" s="392"/>
      <c r="U976" s="392"/>
      <c r="V976" s="392"/>
      <c r="W976" s="392"/>
      <c r="X976" s="392"/>
      <c r="Y976" s="392"/>
      <c r="Z976" s="392"/>
      <c r="AA976" s="392"/>
      <c r="AB976" s="392"/>
      <c r="AC976" s="392"/>
      <c r="AD976" s="392"/>
      <c r="AE976" s="1"/>
      <c r="AG976"/>
      <c r="AH976">
        <f t="shared" si="127"/>
        <v>0</v>
      </c>
      <c r="AI976" s="339"/>
      <c r="AJ976" s="73">
        <f t="shared" si="128"/>
        <v>0</v>
      </c>
      <c r="AL976">
        <f t="shared" si="129"/>
        <v>0</v>
      </c>
      <c r="AN976" s="364" t="str">
        <f>IF($AC$504="","",IF(HLOOKUP($AC$504,Presentación!$AQ$3:$BV$574,Presentación!AP472)="","",HLOOKUP($AC$504,Presentación!$AQ$3:$BV$574,Presentación!AP472,0)))</f>
        <v/>
      </c>
      <c r="AO976" s="365" t="str">
        <f>IF($AC$504="","",IF(HLOOKUP($AC$504,Presentación!$BZ$3:$DE$574,Presentación!AP472,0)="","",HLOOKUP($AC$504,Presentación!$BZ$3:$DE$574,Presentación!AP472,0)))</f>
        <v/>
      </c>
    </row>
    <row r="977" spans="1:41" s="21" customFormat="1" ht="15" customHeight="1">
      <c r="A977" s="159"/>
      <c r="B977" s="179"/>
      <c r="C977" s="220" t="s">
        <v>1234</v>
      </c>
      <c r="D977" s="567" t="str">
        <f t="shared" si="125"/>
        <v/>
      </c>
      <c r="E977" s="568"/>
      <c r="F977" s="569"/>
      <c r="G977" s="551" t="str">
        <f t="shared" si="126"/>
        <v/>
      </c>
      <c r="H977" s="551"/>
      <c r="I977" s="551"/>
      <c r="J977" s="551"/>
      <c r="K977" s="551"/>
      <c r="L977" s="551"/>
      <c r="M977" s="392"/>
      <c r="N977" s="392"/>
      <c r="O977" s="392"/>
      <c r="P977" s="392"/>
      <c r="Q977" s="392"/>
      <c r="R977" s="392"/>
      <c r="S977" s="392"/>
      <c r="T977" s="392"/>
      <c r="U977" s="392"/>
      <c r="V977" s="392"/>
      <c r="W977" s="392"/>
      <c r="X977" s="392"/>
      <c r="Y977" s="392"/>
      <c r="Z977" s="392"/>
      <c r="AA977" s="392"/>
      <c r="AB977" s="392"/>
      <c r="AC977" s="392"/>
      <c r="AD977" s="392"/>
      <c r="AE977" s="1"/>
      <c r="AG977"/>
      <c r="AH977">
        <f t="shared" si="127"/>
        <v>0</v>
      </c>
      <c r="AI977" s="339"/>
      <c r="AJ977" s="73">
        <f t="shared" si="128"/>
        <v>0</v>
      </c>
      <c r="AL977">
        <f t="shared" si="129"/>
        <v>0</v>
      </c>
      <c r="AN977" s="364" t="str">
        <f>IF($AC$504="","",IF(HLOOKUP($AC$504,Presentación!$AQ$3:$BV$574,Presentación!AP473)="","",HLOOKUP($AC$504,Presentación!$AQ$3:$BV$574,Presentación!AP473,0)))</f>
        <v/>
      </c>
      <c r="AO977" s="365" t="str">
        <f>IF($AC$504="","",IF(HLOOKUP($AC$504,Presentación!$BZ$3:$DE$574,Presentación!AP473,0)="","",HLOOKUP($AC$504,Presentación!$BZ$3:$DE$574,Presentación!AP473,0)))</f>
        <v/>
      </c>
    </row>
    <row r="978" spans="1:41" s="21" customFormat="1" ht="15" customHeight="1">
      <c r="A978" s="159"/>
      <c r="B978" s="179"/>
      <c r="C978" s="220" t="s">
        <v>1235</v>
      </c>
      <c r="D978" s="567" t="str">
        <f t="shared" si="125"/>
        <v/>
      </c>
      <c r="E978" s="568"/>
      <c r="F978" s="569"/>
      <c r="G978" s="551" t="str">
        <f t="shared" si="126"/>
        <v/>
      </c>
      <c r="H978" s="551"/>
      <c r="I978" s="551"/>
      <c r="J978" s="551"/>
      <c r="K978" s="551"/>
      <c r="L978" s="551"/>
      <c r="M978" s="392"/>
      <c r="N978" s="392"/>
      <c r="O978" s="392"/>
      <c r="P978" s="392"/>
      <c r="Q978" s="392"/>
      <c r="R978" s="392"/>
      <c r="S978" s="392"/>
      <c r="T978" s="392"/>
      <c r="U978" s="392"/>
      <c r="V978" s="392"/>
      <c r="W978" s="392"/>
      <c r="X978" s="392"/>
      <c r="Y978" s="392"/>
      <c r="Z978" s="392"/>
      <c r="AA978" s="392"/>
      <c r="AB978" s="392"/>
      <c r="AC978" s="392"/>
      <c r="AD978" s="392"/>
      <c r="AE978" s="1"/>
      <c r="AG978"/>
      <c r="AH978">
        <f t="shared" si="127"/>
        <v>0</v>
      </c>
      <c r="AI978" s="339"/>
      <c r="AJ978" s="73">
        <f t="shared" si="128"/>
        <v>0</v>
      </c>
      <c r="AL978">
        <f t="shared" si="129"/>
        <v>0</v>
      </c>
      <c r="AN978" s="364" t="str">
        <f>IF($AC$504="","",IF(HLOOKUP($AC$504,Presentación!$AQ$3:$BV$574,Presentación!AP474)="","",HLOOKUP($AC$504,Presentación!$AQ$3:$BV$574,Presentación!AP474,0)))</f>
        <v/>
      </c>
      <c r="AO978" s="365" t="str">
        <f>IF($AC$504="","",IF(HLOOKUP($AC$504,Presentación!$BZ$3:$DE$574,Presentación!AP474,0)="","",HLOOKUP($AC$504,Presentación!$BZ$3:$DE$574,Presentación!AP474,0)))</f>
        <v/>
      </c>
    </row>
    <row r="979" spans="1:41" s="21" customFormat="1" ht="15" customHeight="1">
      <c r="A979" s="159"/>
      <c r="B979" s="179"/>
      <c r="C979" s="220" t="s">
        <v>1236</v>
      </c>
      <c r="D979" s="567" t="str">
        <f t="shared" si="125"/>
        <v/>
      </c>
      <c r="E979" s="568"/>
      <c r="F979" s="569"/>
      <c r="G979" s="551" t="str">
        <f t="shared" si="126"/>
        <v/>
      </c>
      <c r="H979" s="551"/>
      <c r="I979" s="551"/>
      <c r="J979" s="551"/>
      <c r="K979" s="551"/>
      <c r="L979" s="551"/>
      <c r="M979" s="392"/>
      <c r="N979" s="392"/>
      <c r="O979" s="392"/>
      <c r="P979" s="392"/>
      <c r="Q979" s="392"/>
      <c r="R979" s="392"/>
      <c r="S979" s="392"/>
      <c r="T979" s="392"/>
      <c r="U979" s="392"/>
      <c r="V979" s="392"/>
      <c r="W979" s="392"/>
      <c r="X979" s="392"/>
      <c r="Y979" s="392"/>
      <c r="Z979" s="392"/>
      <c r="AA979" s="392"/>
      <c r="AB979" s="392"/>
      <c r="AC979" s="392"/>
      <c r="AD979" s="392"/>
      <c r="AE979" s="1"/>
      <c r="AG979"/>
      <c r="AH979">
        <f t="shared" si="127"/>
        <v>0</v>
      </c>
      <c r="AI979" s="339"/>
      <c r="AJ979" s="73">
        <f t="shared" si="128"/>
        <v>0</v>
      </c>
      <c r="AL979">
        <f t="shared" si="129"/>
        <v>0</v>
      </c>
      <c r="AN979" s="364" t="str">
        <f>IF($AC$504="","",IF(HLOOKUP($AC$504,Presentación!$AQ$3:$BV$574,Presentación!AP475)="","",HLOOKUP($AC$504,Presentación!$AQ$3:$BV$574,Presentación!AP475,0)))</f>
        <v/>
      </c>
      <c r="AO979" s="365" t="str">
        <f>IF($AC$504="","",IF(HLOOKUP($AC$504,Presentación!$BZ$3:$DE$574,Presentación!AP475,0)="","",HLOOKUP($AC$504,Presentación!$BZ$3:$DE$574,Presentación!AP475,0)))</f>
        <v/>
      </c>
    </row>
    <row r="980" spans="1:41" s="21" customFormat="1" ht="15" customHeight="1">
      <c r="A980" s="159"/>
      <c r="B980" s="179"/>
      <c r="C980" s="220" t="s">
        <v>1237</v>
      </c>
      <c r="D980" s="567" t="str">
        <f t="shared" si="125"/>
        <v/>
      </c>
      <c r="E980" s="568"/>
      <c r="F980" s="569"/>
      <c r="G980" s="551" t="str">
        <f t="shared" si="126"/>
        <v/>
      </c>
      <c r="H980" s="551"/>
      <c r="I980" s="551"/>
      <c r="J980" s="551"/>
      <c r="K980" s="551"/>
      <c r="L980" s="551"/>
      <c r="M980" s="392"/>
      <c r="N980" s="392"/>
      <c r="O980" s="392"/>
      <c r="P980" s="392"/>
      <c r="Q980" s="392"/>
      <c r="R980" s="392"/>
      <c r="S980" s="392"/>
      <c r="T980" s="392"/>
      <c r="U980" s="392"/>
      <c r="V980" s="392"/>
      <c r="W980" s="392"/>
      <c r="X980" s="392"/>
      <c r="Y980" s="392"/>
      <c r="Z980" s="392"/>
      <c r="AA980" s="392"/>
      <c r="AB980" s="392"/>
      <c r="AC980" s="392"/>
      <c r="AD980" s="392"/>
      <c r="AE980" s="1"/>
      <c r="AG980"/>
      <c r="AH980">
        <f t="shared" si="127"/>
        <v>0</v>
      </c>
      <c r="AI980" s="339"/>
      <c r="AJ980" s="73">
        <f t="shared" si="128"/>
        <v>0</v>
      </c>
      <c r="AL980">
        <f t="shared" si="129"/>
        <v>0</v>
      </c>
      <c r="AN980" s="364" t="str">
        <f>IF($AC$504="","",IF(HLOOKUP($AC$504,Presentación!$AQ$3:$BV$574,Presentación!AP476)="","",HLOOKUP($AC$504,Presentación!$AQ$3:$BV$574,Presentación!AP476,0)))</f>
        <v/>
      </c>
      <c r="AO980" s="365" t="str">
        <f>IF($AC$504="","",IF(HLOOKUP($AC$504,Presentación!$BZ$3:$DE$574,Presentación!AP476,0)="","",HLOOKUP($AC$504,Presentación!$BZ$3:$DE$574,Presentación!AP476,0)))</f>
        <v/>
      </c>
    </row>
    <row r="981" spans="1:41" s="21" customFormat="1" ht="15" customHeight="1">
      <c r="A981" s="159"/>
      <c r="B981" s="179"/>
      <c r="C981" s="220" t="s">
        <v>1238</v>
      </c>
      <c r="D981" s="567" t="str">
        <f t="shared" si="125"/>
        <v/>
      </c>
      <c r="E981" s="568"/>
      <c r="F981" s="569"/>
      <c r="G981" s="551" t="str">
        <f t="shared" si="126"/>
        <v/>
      </c>
      <c r="H981" s="551"/>
      <c r="I981" s="551"/>
      <c r="J981" s="551"/>
      <c r="K981" s="551"/>
      <c r="L981" s="551"/>
      <c r="M981" s="392"/>
      <c r="N981" s="392"/>
      <c r="O981" s="392"/>
      <c r="P981" s="392"/>
      <c r="Q981" s="392"/>
      <c r="R981" s="392"/>
      <c r="S981" s="392"/>
      <c r="T981" s="392"/>
      <c r="U981" s="392"/>
      <c r="V981" s="392"/>
      <c r="W981" s="392"/>
      <c r="X981" s="392"/>
      <c r="Y981" s="392"/>
      <c r="Z981" s="392"/>
      <c r="AA981" s="392"/>
      <c r="AB981" s="392"/>
      <c r="AC981" s="392"/>
      <c r="AD981" s="392"/>
      <c r="AE981" s="1"/>
      <c r="AG981"/>
      <c r="AH981">
        <f t="shared" si="127"/>
        <v>0</v>
      </c>
      <c r="AI981" s="339"/>
      <c r="AJ981" s="73">
        <f t="shared" si="128"/>
        <v>0</v>
      </c>
      <c r="AL981">
        <f t="shared" si="129"/>
        <v>0</v>
      </c>
      <c r="AN981" s="364" t="str">
        <f>IF($AC$504="","",IF(HLOOKUP($AC$504,Presentación!$AQ$3:$BV$574,Presentación!AP477)="","",HLOOKUP($AC$504,Presentación!$AQ$3:$BV$574,Presentación!AP477,0)))</f>
        <v/>
      </c>
      <c r="AO981" s="365" t="str">
        <f>IF($AC$504="","",IF(HLOOKUP($AC$504,Presentación!$BZ$3:$DE$574,Presentación!AP477,0)="","",HLOOKUP($AC$504,Presentación!$BZ$3:$DE$574,Presentación!AP477,0)))</f>
        <v/>
      </c>
    </row>
    <row r="982" spans="1:41" s="21" customFormat="1" ht="15" customHeight="1">
      <c r="A982" s="159"/>
      <c r="B982" s="179"/>
      <c r="C982" s="220" t="s">
        <v>1239</v>
      </c>
      <c r="D982" s="567" t="str">
        <f t="shared" si="125"/>
        <v/>
      </c>
      <c r="E982" s="568"/>
      <c r="F982" s="569"/>
      <c r="G982" s="551" t="str">
        <f t="shared" si="126"/>
        <v/>
      </c>
      <c r="H982" s="551"/>
      <c r="I982" s="551"/>
      <c r="J982" s="551"/>
      <c r="K982" s="551"/>
      <c r="L982" s="551"/>
      <c r="M982" s="392"/>
      <c r="N982" s="392"/>
      <c r="O982" s="392"/>
      <c r="P982" s="392"/>
      <c r="Q982" s="392"/>
      <c r="R982" s="392"/>
      <c r="S982" s="392"/>
      <c r="T982" s="392"/>
      <c r="U982" s="392"/>
      <c r="V982" s="392"/>
      <c r="W982" s="392"/>
      <c r="X982" s="392"/>
      <c r="Y982" s="392"/>
      <c r="Z982" s="392"/>
      <c r="AA982" s="392"/>
      <c r="AB982" s="392"/>
      <c r="AC982" s="392"/>
      <c r="AD982" s="392"/>
      <c r="AE982" s="1"/>
      <c r="AG982"/>
      <c r="AH982">
        <f t="shared" si="127"/>
        <v>0</v>
      </c>
      <c r="AI982" s="339"/>
      <c r="AJ982" s="73">
        <f t="shared" si="128"/>
        <v>0</v>
      </c>
      <c r="AL982">
        <f t="shared" si="129"/>
        <v>0</v>
      </c>
      <c r="AN982" s="364" t="str">
        <f>IF($AC$504="","",IF(HLOOKUP($AC$504,Presentación!$AQ$3:$BV$574,Presentación!AP478)="","",HLOOKUP($AC$504,Presentación!$AQ$3:$BV$574,Presentación!AP478,0)))</f>
        <v/>
      </c>
      <c r="AO982" s="365" t="str">
        <f>IF($AC$504="","",IF(HLOOKUP($AC$504,Presentación!$BZ$3:$DE$574,Presentación!AP478,0)="","",HLOOKUP($AC$504,Presentación!$BZ$3:$DE$574,Presentación!AP478,0)))</f>
        <v/>
      </c>
    </row>
    <row r="983" spans="1:41" s="21" customFormat="1" ht="15" customHeight="1">
      <c r="A983" s="159"/>
      <c r="B983" s="179"/>
      <c r="C983" s="220" t="s">
        <v>1240</v>
      </c>
      <c r="D983" s="567" t="str">
        <f t="shared" si="125"/>
        <v/>
      </c>
      <c r="E983" s="568"/>
      <c r="F983" s="569"/>
      <c r="G983" s="551" t="str">
        <f t="shared" si="126"/>
        <v/>
      </c>
      <c r="H983" s="551"/>
      <c r="I983" s="551"/>
      <c r="J983" s="551"/>
      <c r="K983" s="551"/>
      <c r="L983" s="551"/>
      <c r="M983" s="392"/>
      <c r="N983" s="392"/>
      <c r="O983" s="392"/>
      <c r="P983" s="392"/>
      <c r="Q983" s="392"/>
      <c r="R983" s="392"/>
      <c r="S983" s="392"/>
      <c r="T983" s="392"/>
      <c r="U983" s="392"/>
      <c r="V983" s="392"/>
      <c r="W983" s="392"/>
      <c r="X983" s="392"/>
      <c r="Y983" s="392"/>
      <c r="Z983" s="392"/>
      <c r="AA983" s="392"/>
      <c r="AB983" s="392"/>
      <c r="AC983" s="392"/>
      <c r="AD983" s="392"/>
      <c r="AE983" s="1"/>
      <c r="AG983"/>
      <c r="AH983">
        <f t="shared" si="127"/>
        <v>0</v>
      </c>
      <c r="AI983" s="339"/>
      <c r="AJ983" s="73">
        <f t="shared" si="128"/>
        <v>0</v>
      </c>
      <c r="AL983">
        <f t="shared" si="129"/>
        <v>0</v>
      </c>
      <c r="AN983" s="364" t="str">
        <f>IF($AC$504="","",IF(HLOOKUP($AC$504,Presentación!$AQ$3:$BV$574,Presentación!AP479)="","",HLOOKUP($AC$504,Presentación!$AQ$3:$BV$574,Presentación!AP479,0)))</f>
        <v/>
      </c>
      <c r="AO983" s="365" t="str">
        <f>IF($AC$504="","",IF(HLOOKUP($AC$504,Presentación!$BZ$3:$DE$574,Presentación!AP479,0)="","",HLOOKUP($AC$504,Presentación!$BZ$3:$DE$574,Presentación!AP479,0)))</f>
        <v/>
      </c>
    </row>
    <row r="984" spans="1:41" s="21" customFormat="1" ht="15" customHeight="1">
      <c r="A984" s="159"/>
      <c r="B984" s="179"/>
      <c r="C984" s="220" t="s">
        <v>1241</v>
      </c>
      <c r="D984" s="567" t="str">
        <f t="shared" si="125"/>
        <v/>
      </c>
      <c r="E984" s="568"/>
      <c r="F984" s="569"/>
      <c r="G984" s="551" t="str">
        <f t="shared" si="126"/>
        <v/>
      </c>
      <c r="H984" s="551"/>
      <c r="I984" s="551"/>
      <c r="J984" s="551"/>
      <c r="K984" s="551"/>
      <c r="L984" s="551"/>
      <c r="M984" s="392"/>
      <c r="N984" s="392"/>
      <c r="O984" s="392"/>
      <c r="P984" s="392"/>
      <c r="Q984" s="392"/>
      <c r="R984" s="392"/>
      <c r="S984" s="392"/>
      <c r="T984" s="392"/>
      <c r="U984" s="392"/>
      <c r="V984" s="392"/>
      <c r="W984" s="392"/>
      <c r="X984" s="392"/>
      <c r="Y984" s="392"/>
      <c r="Z984" s="392"/>
      <c r="AA984" s="392"/>
      <c r="AB984" s="392"/>
      <c r="AC984" s="392"/>
      <c r="AD984" s="392"/>
      <c r="AE984" s="1"/>
      <c r="AG984"/>
      <c r="AH984">
        <f t="shared" si="127"/>
        <v>0</v>
      </c>
      <c r="AI984" s="339"/>
      <c r="AJ984" s="73">
        <f t="shared" si="128"/>
        <v>0</v>
      </c>
      <c r="AL984">
        <f t="shared" si="129"/>
        <v>0</v>
      </c>
      <c r="AN984" s="364" t="str">
        <f>IF($AC$504="","",IF(HLOOKUP($AC$504,Presentación!$AQ$3:$BV$574,Presentación!AP480)="","",HLOOKUP($AC$504,Presentación!$AQ$3:$BV$574,Presentación!AP480,0)))</f>
        <v/>
      </c>
      <c r="AO984" s="365" t="str">
        <f>IF($AC$504="","",IF(HLOOKUP($AC$504,Presentación!$BZ$3:$DE$574,Presentación!AP480,0)="","",HLOOKUP($AC$504,Presentación!$BZ$3:$DE$574,Presentación!AP480,0)))</f>
        <v/>
      </c>
    </row>
    <row r="985" spans="1:41" s="21" customFormat="1" ht="15" customHeight="1">
      <c r="A985" s="159"/>
      <c r="B985" s="179"/>
      <c r="C985" s="220" t="s">
        <v>1242</v>
      </c>
      <c r="D985" s="567" t="str">
        <f t="shared" si="125"/>
        <v/>
      </c>
      <c r="E985" s="568"/>
      <c r="F985" s="569"/>
      <c r="G985" s="551" t="str">
        <f t="shared" si="126"/>
        <v/>
      </c>
      <c r="H985" s="551"/>
      <c r="I985" s="551"/>
      <c r="J985" s="551"/>
      <c r="K985" s="551"/>
      <c r="L985" s="551"/>
      <c r="M985" s="392"/>
      <c r="N985" s="392"/>
      <c r="O985" s="392"/>
      <c r="P985" s="392"/>
      <c r="Q985" s="392"/>
      <c r="R985" s="392"/>
      <c r="S985" s="392"/>
      <c r="T985" s="392"/>
      <c r="U985" s="392"/>
      <c r="V985" s="392"/>
      <c r="W985" s="392"/>
      <c r="X985" s="392"/>
      <c r="Y985" s="392"/>
      <c r="Z985" s="392"/>
      <c r="AA985" s="392"/>
      <c r="AB985" s="392"/>
      <c r="AC985" s="392"/>
      <c r="AD985" s="392"/>
      <c r="AE985" s="1"/>
      <c r="AG985"/>
      <c r="AH985">
        <f t="shared" si="127"/>
        <v>0</v>
      </c>
      <c r="AI985" s="339"/>
      <c r="AJ985" s="73">
        <f t="shared" si="128"/>
        <v>0</v>
      </c>
      <c r="AL985">
        <f t="shared" si="129"/>
        <v>0</v>
      </c>
      <c r="AN985" s="364" t="str">
        <f>IF($AC$504="","",IF(HLOOKUP($AC$504,Presentación!$AQ$3:$BV$574,Presentación!AP481)="","",HLOOKUP($AC$504,Presentación!$AQ$3:$BV$574,Presentación!AP481,0)))</f>
        <v/>
      </c>
      <c r="AO985" s="365" t="str">
        <f>IF($AC$504="","",IF(HLOOKUP($AC$504,Presentación!$BZ$3:$DE$574,Presentación!AP481,0)="","",HLOOKUP($AC$504,Presentación!$BZ$3:$DE$574,Presentación!AP481,0)))</f>
        <v/>
      </c>
    </row>
    <row r="986" spans="1:41" s="21" customFormat="1" ht="15" customHeight="1">
      <c r="A986" s="159"/>
      <c r="B986" s="179"/>
      <c r="C986" s="220" t="s">
        <v>1243</v>
      </c>
      <c r="D986" s="567" t="str">
        <f t="shared" si="125"/>
        <v/>
      </c>
      <c r="E986" s="568"/>
      <c r="F986" s="569"/>
      <c r="G986" s="551" t="str">
        <f t="shared" si="126"/>
        <v/>
      </c>
      <c r="H986" s="551"/>
      <c r="I986" s="551"/>
      <c r="J986" s="551"/>
      <c r="K986" s="551"/>
      <c r="L986" s="551"/>
      <c r="M986" s="392"/>
      <c r="N986" s="392"/>
      <c r="O986" s="392"/>
      <c r="P986" s="392"/>
      <c r="Q986" s="392"/>
      <c r="R986" s="392"/>
      <c r="S986" s="392"/>
      <c r="T986" s="392"/>
      <c r="U986" s="392"/>
      <c r="V986" s="392"/>
      <c r="W986" s="392"/>
      <c r="X986" s="392"/>
      <c r="Y986" s="392"/>
      <c r="Z986" s="392"/>
      <c r="AA986" s="392"/>
      <c r="AB986" s="392"/>
      <c r="AC986" s="392"/>
      <c r="AD986" s="392"/>
      <c r="AE986" s="1"/>
      <c r="AG986"/>
      <c r="AH986">
        <f t="shared" si="127"/>
        <v>0</v>
      </c>
      <c r="AI986" s="339"/>
      <c r="AJ986" s="73">
        <f t="shared" si="128"/>
        <v>0</v>
      </c>
      <c r="AL986">
        <f t="shared" si="129"/>
        <v>0</v>
      </c>
      <c r="AN986" s="364" t="str">
        <f>IF($AC$504="","",IF(HLOOKUP($AC$504,Presentación!$AQ$3:$BV$574,Presentación!AP482)="","",HLOOKUP($AC$504,Presentación!$AQ$3:$BV$574,Presentación!AP482,0)))</f>
        <v/>
      </c>
      <c r="AO986" s="365" t="str">
        <f>IF($AC$504="","",IF(HLOOKUP($AC$504,Presentación!$BZ$3:$DE$574,Presentación!AP482,0)="","",HLOOKUP($AC$504,Presentación!$BZ$3:$DE$574,Presentación!AP482,0)))</f>
        <v/>
      </c>
    </row>
    <row r="987" spans="1:41" s="21" customFormat="1" ht="15" customHeight="1">
      <c r="A987" s="159"/>
      <c r="B987" s="179"/>
      <c r="C987" s="220" t="s">
        <v>1244</v>
      </c>
      <c r="D987" s="567" t="str">
        <f t="shared" si="125"/>
        <v/>
      </c>
      <c r="E987" s="568"/>
      <c r="F987" s="569"/>
      <c r="G987" s="551" t="str">
        <f t="shared" si="126"/>
        <v/>
      </c>
      <c r="H987" s="551"/>
      <c r="I987" s="551"/>
      <c r="J987" s="551"/>
      <c r="K987" s="551"/>
      <c r="L987" s="551"/>
      <c r="M987" s="392"/>
      <c r="N987" s="392"/>
      <c r="O987" s="392"/>
      <c r="P987" s="392"/>
      <c r="Q987" s="392"/>
      <c r="R987" s="392"/>
      <c r="S987" s="392"/>
      <c r="T987" s="392"/>
      <c r="U987" s="392"/>
      <c r="V987" s="392"/>
      <c r="W987" s="392"/>
      <c r="X987" s="392"/>
      <c r="Y987" s="392"/>
      <c r="Z987" s="392"/>
      <c r="AA987" s="392"/>
      <c r="AB987" s="392"/>
      <c r="AC987" s="392"/>
      <c r="AD987" s="392"/>
      <c r="AE987" s="1"/>
      <c r="AG987"/>
      <c r="AH987">
        <f t="shared" si="127"/>
        <v>0</v>
      </c>
      <c r="AI987" s="339"/>
      <c r="AJ987" s="73">
        <f t="shared" si="128"/>
        <v>0</v>
      </c>
      <c r="AL987">
        <f t="shared" si="129"/>
        <v>0</v>
      </c>
      <c r="AN987" s="364" t="str">
        <f>IF($AC$504="","",IF(HLOOKUP($AC$504,Presentación!$AQ$3:$BV$574,Presentación!AP483)="","",HLOOKUP($AC$504,Presentación!$AQ$3:$BV$574,Presentación!AP483,0)))</f>
        <v/>
      </c>
      <c r="AO987" s="365" t="str">
        <f>IF($AC$504="","",IF(HLOOKUP($AC$504,Presentación!$BZ$3:$DE$574,Presentación!AP483,0)="","",HLOOKUP($AC$504,Presentación!$BZ$3:$DE$574,Presentación!AP483,0)))</f>
        <v/>
      </c>
    </row>
    <row r="988" spans="1:41" s="21" customFormat="1" ht="15" customHeight="1">
      <c r="A988" s="159"/>
      <c r="B988" s="179"/>
      <c r="C988" s="220" t="s">
        <v>1245</v>
      </c>
      <c r="D988" s="567" t="str">
        <f t="shared" si="125"/>
        <v/>
      </c>
      <c r="E988" s="568"/>
      <c r="F988" s="569"/>
      <c r="G988" s="551" t="str">
        <f t="shared" si="126"/>
        <v/>
      </c>
      <c r="H988" s="551"/>
      <c r="I988" s="551"/>
      <c r="J988" s="551"/>
      <c r="K988" s="551"/>
      <c r="L988" s="551"/>
      <c r="M988" s="392"/>
      <c r="N988" s="392"/>
      <c r="O988" s="392"/>
      <c r="P988" s="392"/>
      <c r="Q988" s="392"/>
      <c r="R988" s="392"/>
      <c r="S988" s="392"/>
      <c r="T988" s="392"/>
      <c r="U988" s="392"/>
      <c r="V988" s="392"/>
      <c r="W988" s="392"/>
      <c r="X988" s="392"/>
      <c r="Y988" s="392"/>
      <c r="Z988" s="392"/>
      <c r="AA988" s="392"/>
      <c r="AB988" s="392"/>
      <c r="AC988" s="392"/>
      <c r="AD988" s="392"/>
      <c r="AE988" s="1"/>
      <c r="AG988"/>
      <c r="AH988">
        <f t="shared" si="127"/>
        <v>0</v>
      </c>
      <c r="AI988" s="339"/>
      <c r="AJ988" s="73">
        <f t="shared" si="128"/>
        <v>0</v>
      </c>
      <c r="AL988">
        <f t="shared" si="129"/>
        <v>0</v>
      </c>
      <c r="AN988" s="364" t="str">
        <f>IF($AC$504="","",IF(HLOOKUP($AC$504,Presentación!$AQ$3:$BV$574,Presentación!AP484)="","",HLOOKUP($AC$504,Presentación!$AQ$3:$BV$574,Presentación!AP484,0)))</f>
        <v/>
      </c>
      <c r="AO988" s="365" t="str">
        <f>IF($AC$504="","",IF(HLOOKUP($AC$504,Presentación!$BZ$3:$DE$574,Presentación!AP484,0)="","",HLOOKUP($AC$504,Presentación!$BZ$3:$DE$574,Presentación!AP484,0)))</f>
        <v/>
      </c>
    </row>
    <row r="989" spans="1:41" s="21" customFormat="1" ht="15" customHeight="1">
      <c r="A989" s="159"/>
      <c r="B989" s="179"/>
      <c r="C989" s="220" t="s">
        <v>1246</v>
      </c>
      <c r="D989" s="567" t="str">
        <f t="shared" si="125"/>
        <v/>
      </c>
      <c r="E989" s="568"/>
      <c r="F989" s="569"/>
      <c r="G989" s="551" t="str">
        <f t="shared" si="126"/>
        <v/>
      </c>
      <c r="H989" s="551"/>
      <c r="I989" s="551"/>
      <c r="J989" s="551"/>
      <c r="K989" s="551"/>
      <c r="L989" s="551"/>
      <c r="M989" s="392"/>
      <c r="N989" s="392"/>
      <c r="O989" s="392"/>
      <c r="P989" s="392"/>
      <c r="Q989" s="392"/>
      <c r="R989" s="392"/>
      <c r="S989" s="392"/>
      <c r="T989" s="392"/>
      <c r="U989" s="392"/>
      <c r="V989" s="392"/>
      <c r="W989" s="392"/>
      <c r="X989" s="392"/>
      <c r="Y989" s="392"/>
      <c r="Z989" s="392"/>
      <c r="AA989" s="392"/>
      <c r="AB989" s="392"/>
      <c r="AC989" s="392"/>
      <c r="AD989" s="392"/>
      <c r="AE989" s="1"/>
      <c r="AG989"/>
      <c r="AH989">
        <f t="shared" si="127"/>
        <v>0</v>
      </c>
      <c r="AI989" s="339"/>
      <c r="AJ989" s="73">
        <f t="shared" si="128"/>
        <v>0</v>
      </c>
      <c r="AL989">
        <f t="shared" si="129"/>
        <v>0</v>
      </c>
      <c r="AN989" s="364" t="str">
        <f>IF($AC$504="","",IF(HLOOKUP($AC$504,Presentación!$AQ$3:$BV$574,Presentación!AP485)="","",HLOOKUP($AC$504,Presentación!$AQ$3:$BV$574,Presentación!AP485,0)))</f>
        <v/>
      </c>
      <c r="AO989" s="365" t="str">
        <f>IF($AC$504="","",IF(HLOOKUP($AC$504,Presentación!$BZ$3:$DE$574,Presentación!AP485,0)="","",HLOOKUP($AC$504,Presentación!$BZ$3:$DE$574,Presentación!AP485,0)))</f>
        <v/>
      </c>
    </row>
    <row r="990" spans="1:41" s="21" customFormat="1" ht="15" customHeight="1">
      <c r="A990" s="159"/>
      <c r="B990" s="179"/>
      <c r="C990" s="220" t="s">
        <v>1247</v>
      </c>
      <c r="D990" s="567" t="str">
        <f t="shared" si="125"/>
        <v/>
      </c>
      <c r="E990" s="568"/>
      <c r="F990" s="569"/>
      <c r="G990" s="551" t="str">
        <f t="shared" si="126"/>
        <v/>
      </c>
      <c r="H990" s="551"/>
      <c r="I990" s="551"/>
      <c r="J990" s="551"/>
      <c r="K990" s="551"/>
      <c r="L990" s="551"/>
      <c r="M990" s="392"/>
      <c r="N990" s="392"/>
      <c r="O990" s="392"/>
      <c r="P990" s="392"/>
      <c r="Q990" s="392"/>
      <c r="R990" s="392"/>
      <c r="S990" s="392"/>
      <c r="T990" s="392"/>
      <c r="U990" s="392"/>
      <c r="V990" s="392"/>
      <c r="W990" s="392"/>
      <c r="X990" s="392"/>
      <c r="Y990" s="392"/>
      <c r="Z990" s="392"/>
      <c r="AA990" s="392"/>
      <c r="AB990" s="392"/>
      <c r="AC990" s="392"/>
      <c r="AD990" s="392"/>
      <c r="AE990" s="1"/>
      <c r="AG990"/>
      <c r="AH990">
        <f t="shared" si="127"/>
        <v>0</v>
      </c>
      <c r="AI990" s="339"/>
      <c r="AJ990" s="73">
        <f t="shared" si="128"/>
        <v>0</v>
      </c>
      <c r="AL990">
        <f t="shared" si="129"/>
        <v>0</v>
      </c>
      <c r="AN990" s="364" t="str">
        <f>IF($AC$504="","",IF(HLOOKUP($AC$504,Presentación!$AQ$3:$BV$574,Presentación!AP486)="","",HLOOKUP($AC$504,Presentación!$AQ$3:$BV$574,Presentación!AP486,0)))</f>
        <v/>
      </c>
      <c r="AO990" s="365" t="str">
        <f>IF($AC$504="","",IF(HLOOKUP($AC$504,Presentación!$BZ$3:$DE$574,Presentación!AP486,0)="","",HLOOKUP($AC$504,Presentación!$BZ$3:$DE$574,Presentación!AP486,0)))</f>
        <v/>
      </c>
    </row>
    <row r="991" spans="1:41" s="21" customFormat="1" ht="15" customHeight="1">
      <c r="A991" s="159"/>
      <c r="B991" s="179"/>
      <c r="C991" s="220" t="s">
        <v>1248</v>
      </c>
      <c r="D991" s="567" t="str">
        <f t="shared" si="125"/>
        <v/>
      </c>
      <c r="E991" s="568"/>
      <c r="F991" s="569"/>
      <c r="G991" s="551" t="str">
        <f t="shared" si="126"/>
        <v/>
      </c>
      <c r="H991" s="551"/>
      <c r="I991" s="551"/>
      <c r="J991" s="551"/>
      <c r="K991" s="551"/>
      <c r="L991" s="551"/>
      <c r="M991" s="392"/>
      <c r="N991" s="392"/>
      <c r="O991" s="392"/>
      <c r="P991" s="392"/>
      <c r="Q991" s="392"/>
      <c r="R991" s="392"/>
      <c r="S991" s="392"/>
      <c r="T991" s="392"/>
      <c r="U991" s="392"/>
      <c r="V991" s="392"/>
      <c r="W991" s="392"/>
      <c r="X991" s="392"/>
      <c r="Y991" s="392"/>
      <c r="Z991" s="392"/>
      <c r="AA991" s="392"/>
      <c r="AB991" s="392"/>
      <c r="AC991" s="392"/>
      <c r="AD991" s="392"/>
      <c r="AE991" s="1"/>
      <c r="AG991"/>
      <c r="AH991">
        <f t="shared" si="127"/>
        <v>0</v>
      </c>
      <c r="AI991" s="339"/>
      <c r="AJ991" s="73">
        <f t="shared" si="128"/>
        <v>0</v>
      </c>
      <c r="AL991">
        <f t="shared" si="129"/>
        <v>0</v>
      </c>
      <c r="AN991" s="364" t="str">
        <f>IF($AC$504="","",IF(HLOOKUP($AC$504,Presentación!$AQ$3:$BV$574,Presentación!AP487)="","",HLOOKUP($AC$504,Presentación!$AQ$3:$BV$574,Presentación!AP487,0)))</f>
        <v/>
      </c>
      <c r="AO991" s="365" t="str">
        <f>IF($AC$504="","",IF(HLOOKUP($AC$504,Presentación!$BZ$3:$DE$574,Presentación!AP487,0)="","",HLOOKUP($AC$504,Presentación!$BZ$3:$DE$574,Presentación!AP487,0)))</f>
        <v/>
      </c>
    </row>
    <row r="992" spans="1:41" s="21" customFormat="1" ht="15" customHeight="1">
      <c r="A992" s="159"/>
      <c r="B992" s="179"/>
      <c r="C992" s="220" t="s">
        <v>1249</v>
      </c>
      <c r="D992" s="567" t="str">
        <f t="shared" si="125"/>
        <v/>
      </c>
      <c r="E992" s="568"/>
      <c r="F992" s="569"/>
      <c r="G992" s="551" t="str">
        <f t="shared" si="126"/>
        <v/>
      </c>
      <c r="H992" s="551"/>
      <c r="I992" s="551"/>
      <c r="J992" s="551"/>
      <c r="K992" s="551"/>
      <c r="L992" s="551"/>
      <c r="M992" s="392"/>
      <c r="N992" s="392"/>
      <c r="O992" s="392"/>
      <c r="P992" s="392"/>
      <c r="Q992" s="392"/>
      <c r="R992" s="392"/>
      <c r="S992" s="392"/>
      <c r="T992" s="392"/>
      <c r="U992" s="392"/>
      <c r="V992" s="392"/>
      <c r="W992" s="392"/>
      <c r="X992" s="392"/>
      <c r="Y992" s="392"/>
      <c r="Z992" s="392"/>
      <c r="AA992" s="392"/>
      <c r="AB992" s="392"/>
      <c r="AC992" s="392"/>
      <c r="AD992" s="392"/>
      <c r="AE992" s="1"/>
      <c r="AG992"/>
      <c r="AH992">
        <f t="shared" si="127"/>
        <v>0</v>
      </c>
      <c r="AI992" s="339"/>
      <c r="AJ992" s="73">
        <f t="shared" si="128"/>
        <v>0</v>
      </c>
      <c r="AL992">
        <f t="shared" si="129"/>
        <v>0</v>
      </c>
      <c r="AN992" s="364" t="str">
        <f>IF($AC$504="","",IF(HLOOKUP($AC$504,Presentación!$AQ$3:$BV$574,Presentación!AP488)="","",HLOOKUP($AC$504,Presentación!$AQ$3:$BV$574,Presentación!AP488,0)))</f>
        <v/>
      </c>
      <c r="AO992" s="365" t="str">
        <f>IF($AC$504="","",IF(HLOOKUP($AC$504,Presentación!$BZ$3:$DE$574,Presentación!AP488,0)="","",HLOOKUP($AC$504,Presentación!$BZ$3:$DE$574,Presentación!AP488,0)))</f>
        <v/>
      </c>
    </row>
    <row r="993" spans="1:41" s="21" customFormat="1" ht="15" customHeight="1">
      <c r="A993" s="159"/>
      <c r="B993" s="179"/>
      <c r="C993" s="220" t="s">
        <v>1250</v>
      </c>
      <c r="D993" s="567" t="str">
        <f t="shared" si="125"/>
        <v/>
      </c>
      <c r="E993" s="568"/>
      <c r="F993" s="569"/>
      <c r="G993" s="551" t="str">
        <f t="shared" si="126"/>
        <v/>
      </c>
      <c r="H993" s="551"/>
      <c r="I993" s="551"/>
      <c r="J993" s="551"/>
      <c r="K993" s="551"/>
      <c r="L993" s="551"/>
      <c r="M993" s="392"/>
      <c r="N993" s="392"/>
      <c r="O993" s="392"/>
      <c r="P993" s="392"/>
      <c r="Q993" s="392"/>
      <c r="R993" s="392"/>
      <c r="S993" s="392"/>
      <c r="T993" s="392"/>
      <c r="U993" s="392"/>
      <c r="V993" s="392"/>
      <c r="W993" s="392"/>
      <c r="X993" s="392"/>
      <c r="Y993" s="392"/>
      <c r="Z993" s="392"/>
      <c r="AA993" s="392"/>
      <c r="AB993" s="392"/>
      <c r="AC993" s="392"/>
      <c r="AD993" s="392"/>
      <c r="AE993" s="1"/>
      <c r="AG993"/>
      <c r="AH993">
        <f t="shared" si="127"/>
        <v>0</v>
      </c>
      <c r="AI993" s="339"/>
      <c r="AJ993" s="73">
        <f t="shared" si="128"/>
        <v>0</v>
      </c>
      <c r="AL993">
        <f t="shared" si="129"/>
        <v>0</v>
      </c>
      <c r="AN993" s="364" t="str">
        <f>IF($AC$504="","",IF(HLOOKUP($AC$504,Presentación!$AQ$3:$BV$574,Presentación!AP489)="","",HLOOKUP($AC$504,Presentación!$AQ$3:$BV$574,Presentación!AP489,0)))</f>
        <v/>
      </c>
      <c r="AO993" s="365" t="str">
        <f>IF($AC$504="","",IF(HLOOKUP($AC$504,Presentación!$BZ$3:$DE$574,Presentación!AP489,0)="","",HLOOKUP($AC$504,Presentación!$BZ$3:$DE$574,Presentación!AP489,0)))</f>
        <v/>
      </c>
    </row>
    <row r="994" spans="1:41" s="21" customFormat="1" ht="15" customHeight="1">
      <c r="A994" s="159"/>
      <c r="B994" s="179"/>
      <c r="C994" s="220" t="s">
        <v>1251</v>
      </c>
      <c r="D994" s="567" t="str">
        <f t="shared" si="125"/>
        <v/>
      </c>
      <c r="E994" s="568"/>
      <c r="F994" s="569"/>
      <c r="G994" s="551" t="str">
        <f t="shared" si="126"/>
        <v/>
      </c>
      <c r="H994" s="551"/>
      <c r="I994" s="551"/>
      <c r="J994" s="551"/>
      <c r="K994" s="551"/>
      <c r="L994" s="551"/>
      <c r="M994" s="392"/>
      <c r="N994" s="392"/>
      <c r="O994" s="392"/>
      <c r="P994" s="392"/>
      <c r="Q994" s="392"/>
      <c r="R994" s="392"/>
      <c r="S994" s="392"/>
      <c r="T994" s="392"/>
      <c r="U994" s="392"/>
      <c r="V994" s="392"/>
      <c r="W994" s="392"/>
      <c r="X994" s="392"/>
      <c r="Y994" s="392"/>
      <c r="Z994" s="392"/>
      <c r="AA994" s="392"/>
      <c r="AB994" s="392"/>
      <c r="AC994" s="392"/>
      <c r="AD994" s="392"/>
      <c r="AE994" s="1"/>
      <c r="AG994"/>
      <c r="AH994">
        <f t="shared" si="127"/>
        <v>0</v>
      </c>
      <c r="AI994" s="339"/>
      <c r="AJ994" s="73">
        <f t="shared" si="128"/>
        <v>0</v>
      </c>
      <c r="AL994">
        <f t="shared" si="129"/>
        <v>0</v>
      </c>
      <c r="AN994" s="364" t="str">
        <f>IF($AC$504="","",IF(HLOOKUP($AC$504,Presentación!$AQ$3:$BV$574,Presentación!AP490)="","",HLOOKUP($AC$504,Presentación!$AQ$3:$BV$574,Presentación!AP490,0)))</f>
        <v/>
      </c>
      <c r="AO994" s="365" t="str">
        <f>IF($AC$504="","",IF(HLOOKUP($AC$504,Presentación!$BZ$3:$DE$574,Presentación!AP490,0)="","",HLOOKUP($AC$504,Presentación!$BZ$3:$DE$574,Presentación!AP490,0)))</f>
        <v/>
      </c>
    </row>
    <row r="995" spans="1:41" s="21" customFormat="1" ht="15" customHeight="1">
      <c r="A995" s="159"/>
      <c r="B995" s="179"/>
      <c r="C995" s="220" t="s">
        <v>1252</v>
      </c>
      <c r="D995" s="567" t="str">
        <f t="shared" si="125"/>
        <v/>
      </c>
      <c r="E995" s="568"/>
      <c r="F995" s="569"/>
      <c r="G995" s="551" t="str">
        <f t="shared" si="126"/>
        <v/>
      </c>
      <c r="H995" s="551"/>
      <c r="I995" s="551"/>
      <c r="J995" s="551"/>
      <c r="K995" s="551"/>
      <c r="L995" s="551"/>
      <c r="M995" s="392"/>
      <c r="N995" s="392"/>
      <c r="O995" s="392"/>
      <c r="P995" s="392"/>
      <c r="Q995" s="392"/>
      <c r="R995" s="392"/>
      <c r="S995" s="392"/>
      <c r="T995" s="392"/>
      <c r="U995" s="392"/>
      <c r="V995" s="392"/>
      <c r="W995" s="392"/>
      <c r="X995" s="392"/>
      <c r="Y995" s="392"/>
      <c r="Z995" s="392"/>
      <c r="AA995" s="392"/>
      <c r="AB995" s="392"/>
      <c r="AC995" s="392"/>
      <c r="AD995" s="392"/>
      <c r="AE995" s="1"/>
      <c r="AG995"/>
      <c r="AH995">
        <f t="shared" si="127"/>
        <v>0</v>
      </c>
      <c r="AI995" s="339"/>
      <c r="AJ995" s="73">
        <f t="shared" si="128"/>
        <v>0</v>
      </c>
      <c r="AL995">
        <f t="shared" si="129"/>
        <v>0</v>
      </c>
      <c r="AN995" s="364" t="str">
        <f>IF($AC$504="","",IF(HLOOKUP($AC$504,Presentación!$AQ$3:$BV$574,Presentación!AP491)="","",HLOOKUP($AC$504,Presentación!$AQ$3:$BV$574,Presentación!AP491,0)))</f>
        <v/>
      </c>
      <c r="AO995" s="365" t="str">
        <f>IF($AC$504="","",IF(HLOOKUP($AC$504,Presentación!$BZ$3:$DE$574,Presentación!AP491,0)="","",HLOOKUP($AC$504,Presentación!$BZ$3:$DE$574,Presentación!AP491,0)))</f>
        <v/>
      </c>
    </row>
    <row r="996" spans="1:41" s="21" customFormat="1" ht="15" customHeight="1">
      <c r="A996" s="159"/>
      <c r="B996" s="179"/>
      <c r="C996" s="220" t="s">
        <v>1253</v>
      </c>
      <c r="D996" s="567" t="str">
        <f t="shared" si="125"/>
        <v/>
      </c>
      <c r="E996" s="568"/>
      <c r="F996" s="569"/>
      <c r="G996" s="551" t="str">
        <f t="shared" si="126"/>
        <v/>
      </c>
      <c r="H996" s="551"/>
      <c r="I996" s="551"/>
      <c r="J996" s="551"/>
      <c r="K996" s="551"/>
      <c r="L996" s="551"/>
      <c r="M996" s="392"/>
      <c r="N996" s="392"/>
      <c r="O996" s="392"/>
      <c r="P996" s="392"/>
      <c r="Q996" s="392"/>
      <c r="R996" s="392"/>
      <c r="S996" s="392"/>
      <c r="T996" s="392"/>
      <c r="U996" s="392"/>
      <c r="V996" s="392"/>
      <c r="W996" s="392"/>
      <c r="X996" s="392"/>
      <c r="Y996" s="392"/>
      <c r="Z996" s="392"/>
      <c r="AA996" s="392"/>
      <c r="AB996" s="392"/>
      <c r="AC996" s="392"/>
      <c r="AD996" s="392"/>
      <c r="AE996" s="1"/>
      <c r="AG996"/>
      <c r="AH996">
        <f t="shared" si="127"/>
        <v>0</v>
      </c>
      <c r="AI996" s="339"/>
      <c r="AJ996" s="73">
        <f t="shared" si="128"/>
        <v>0</v>
      </c>
      <c r="AL996">
        <f t="shared" si="129"/>
        <v>0</v>
      </c>
      <c r="AN996" s="364" t="str">
        <f>IF($AC$504="","",IF(HLOOKUP($AC$504,Presentación!$AQ$3:$BV$574,Presentación!AP492)="","",HLOOKUP($AC$504,Presentación!$AQ$3:$BV$574,Presentación!AP492,0)))</f>
        <v/>
      </c>
      <c r="AO996" s="365" t="str">
        <f>IF($AC$504="","",IF(HLOOKUP($AC$504,Presentación!$BZ$3:$DE$574,Presentación!AP492,0)="","",HLOOKUP($AC$504,Presentación!$BZ$3:$DE$574,Presentación!AP492,0)))</f>
        <v/>
      </c>
    </row>
    <row r="997" spans="1:41" s="21" customFormat="1" ht="15" customHeight="1">
      <c r="A997" s="159"/>
      <c r="B997" s="179"/>
      <c r="C997" s="220" t="s">
        <v>1254</v>
      </c>
      <c r="D997" s="567" t="str">
        <f t="shared" si="125"/>
        <v/>
      </c>
      <c r="E997" s="568"/>
      <c r="F997" s="569"/>
      <c r="G997" s="551" t="str">
        <f t="shared" si="126"/>
        <v/>
      </c>
      <c r="H997" s="551"/>
      <c r="I997" s="551"/>
      <c r="J997" s="551"/>
      <c r="K997" s="551"/>
      <c r="L997" s="551"/>
      <c r="M997" s="392"/>
      <c r="N997" s="392"/>
      <c r="O997" s="392"/>
      <c r="P997" s="392"/>
      <c r="Q997" s="392"/>
      <c r="R997" s="392"/>
      <c r="S997" s="392"/>
      <c r="T997" s="392"/>
      <c r="U997" s="392"/>
      <c r="V997" s="392"/>
      <c r="W997" s="392"/>
      <c r="X997" s="392"/>
      <c r="Y997" s="392"/>
      <c r="Z997" s="392"/>
      <c r="AA997" s="392"/>
      <c r="AB997" s="392"/>
      <c r="AC997" s="392"/>
      <c r="AD997" s="392"/>
      <c r="AE997" s="1"/>
      <c r="AG997"/>
      <c r="AH997">
        <f t="shared" si="127"/>
        <v>0</v>
      </c>
      <c r="AI997" s="339"/>
      <c r="AJ997" s="73">
        <f t="shared" si="128"/>
        <v>0</v>
      </c>
      <c r="AL997">
        <f t="shared" si="129"/>
        <v>0</v>
      </c>
      <c r="AN997" s="364" t="str">
        <f>IF($AC$504="","",IF(HLOOKUP($AC$504,Presentación!$AQ$3:$BV$574,Presentación!AP493)="","",HLOOKUP($AC$504,Presentación!$AQ$3:$BV$574,Presentación!AP493,0)))</f>
        <v/>
      </c>
      <c r="AO997" s="365" t="str">
        <f>IF($AC$504="","",IF(HLOOKUP($AC$504,Presentación!$BZ$3:$DE$574,Presentación!AP493,0)="","",HLOOKUP($AC$504,Presentación!$BZ$3:$DE$574,Presentación!AP493,0)))</f>
        <v/>
      </c>
    </row>
    <row r="998" spans="1:41" s="21" customFormat="1" ht="15" customHeight="1">
      <c r="A998" s="159"/>
      <c r="B998" s="179"/>
      <c r="C998" s="220" t="s">
        <v>1255</v>
      </c>
      <c r="D998" s="567" t="str">
        <f t="shared" si="125"/>
        <v/>
      </c>
      <c r="E998" s="568"/>
      <c r="F998" s="569"/>
      <c r="G998" s="551" t="str">
        <f t="shared" si="126"/>
        <v/>
      </c>
      <c r="H998" s="551"/>
      <c r="I998" s="551"/>
      <c r="J998" s="551"/>
      <c r="K998" s="551"/>
      <c r="L998" s="551"/>
      <c r="M998" s="392"/>
      <c r="N998" s="392"/>
      <c r="O998" s="392"/>
      <c r="P998" s="392"/>
      <c r="Q998" s="392"/>
      <c r="R998" s="392"/>
      <c r="S998" s="392"/>
      <c r="T998" s="392"/>
      <c r="U998" s="392"/>
      <c r="V998" s="392"/>
      <c r="W998" s="392"/>
      <c r="X998" s="392"/>
      <c r="Y998" s="392"/>
      <c r="Z998" s="392"/>
      <c r="AA998" s="392"/>
      <c r="AB998" s="392"/>
      <c r="AC998" s="392"/>
      <c r="AD998" s="392"/>
      <c r="AE998" s="1"/>
      <c r="AG998"/>
      <c r="AH998">
        <f t="shared" si="127"/>
        <v>0</v>
      </c>
      <c r="AI998" s="339"/>
      <c r="AJ998" s="73">
        <f t="shared" si="128"/>
        <v>0</v>
      </c>
      <c r="AL998">
        <f t="shared" si="129"/>
        <v>0</v>
      </c>
      <c r="AN998" s="364" t="str">
        <f>IF($AC$504="","",IF(HLOOKUP($AC$504,Presentación!$AQ$3:$BV$574,Presentación!AP494)="","",HLOOKUP($AC$504,Presentación!$AQ$3:$BV$574,Presentación!AP494,0)))</f>
        <v/>
      </c>
      <c r="AO998" s="365" t="str">
        <f>IF($AC$504="","",IF(HLOOKUP($AC$504,Presentación!$BZ$3:$DE$574,Presentación!AP494,0)="","",HLOOKUP($AC$504,Presentación!$BZ$3:$DE$574,Presentación!AP494,0)))</f>
        <v/>
      </c>
    </row>
    <row r="999" spans="1:41" s="21" customFormat="1" ht="15" customHeight="1">
      <c r="A999" s="159"/>
      <c r="B999" s="179"/>
      <c r="C999" s="220" t="s">
        <v>1256</v>
      </c>
      <c r="D999" s="567" t="str">
        <f t="shared" si="125"/>
        <v/>
      </c>
      <c r="E999" s="568"/>
      <c r="F999" s="569"/>
      <c r="G999" s="551" t="str">
        <f t="shared" si="126"/>
        <v/>
      </c>
      <c r="H999" s="551"/>
      <c r="I999" s="551"/>
      <c r="J999" s="551"/>
      <c r="K999" s="551"/>
      <c r="L999" s="551"/>
      <c r="M999" s="392"/>
      <c r="N999" s="392"/>
      <c r="O999" s="392"/>
      <c r="P999" s="392"/>
      <c r="Q999" s="392"/>
      <c r="R999" s="392"/>
      <c r="S999" s="392"/>
      <c r="T999" s="392"/>
      <c r="U999" s="392"/>
      <c r="V999" s="392"/>
      <c r="W999" s="392"/>
      <c r="X999" s="392"/>
      <c r="Y999" s="392"/>
      <c r="Z999" s="392"/>
      <c r="AA999" s="392"/>
      <c r="AB999" s="392"/>
      <c r="AC999" s="392"/>
      <c r="AD999" s="392"/>
      <c r="AE999" s="1"/>
      <c r="AG999"/>
      <c r="AH999">
        <f t="shared" si="127"/>
        <v>0</v>
      </c>
      <c r="AI999" s="339"/>
      <c r="AJ999" s="73">
        <f t="shared" si="128"/>
        <v>0</v>
      </c>
      <c r="AL999">
        <f t="shared" si="129"/>
        <v>0</v>
      </c>
      <c r="AN999" s="364" t="str">
        <f>IF($AC$504="","",IF(HLOOKUP($AC$504,Presentación!$AQ$3:$BV$574,Presentación!AP495)="","",HLOOKUP($AC$504,Presentación!$AQ$3:$BV$574,Presentación!AP495,0)))</f>
        <v/>
      </c>
      <c r="AO999" s="365" t="str">
        <f>IF($AC$504="","",IF(HLOOKUP($AC$504,Presentación!$BZ$3:$DE$574,Presentación!AP495,0)="","",HLOOKUP($AC$504,Presentación!$BZ$3:$DE$574,Presentación!AP495,0)))</f>
        <v/>
      </c>
    </row>
    <row r="1000" spans="1:41" s="21" customFormat="1" ht="15" customHeight="1">
      <c r="A1000" s="159"/>
      <c r="B1000" s="179"/>
      <c r="C1000" s="220" t="s">
        <v>1257</v>
      </c>
      <c r="D1000" s="567" t="str">
        <f t="shared" si="125"/>
        <v/>
      </c>
      <c r="E1000" s="568"/>
      <c r="F1000" s="569"/>
      <c r="G1000" s="551" t="str">
        <f t="shared" si="126"/>
        <v/>
      </c>
      <c r="H1000" s="551"/>
      <c r="I1000" s="551"/>
      <c r="J1000" s="551"/>
      <c r="K1000" s="551"/>
      <c r="L1000" s="551"/>
      <c r="M1000" s="392"/>
      <c r="N1000" s="392"/>
      <c r="O1000" s="392"/>
      <c r="P1000" s="392"/>
      <c r="Q1000" s="392"/>
      <c r="R1000" s="392"/>
      <c r="S1000" s="392"/>
      <c r="T1000" s="392"/>
      <c r="U1000" s="392"/>
      <c r="V1000" s="392"/>
      <c r="W1000" s="392"/>
      <c r="X1000" s="392"/>
      <c r="Y1000" s="392"/>
      <c r="Z1000" s="392"/>
      <c r="AA1000" s="392"/>
      <c r="AB1000" s="392"/>
      <c r="AC1000" s="392"/>
      <c r="AD1000" s="392"/>
      <c r="AE1000" s="1"/>
      <c r="AG1000"/>
      <c r="AH1000">
        <f t="shared" si="127"/>
        <v>0</v>
      </c>
      <c r="AI1000" s="339"/>
      <c r="AJ1000" s="73">
        <f t="shared" si="128"/>
        <v>0</v>
      </c>
      <c r="AL1000">
        <f t="shared" si="129"/>
        <v>0</v>
      </c>
      <c r="AN1000" s="364" t="str">
        <f>IF($AC$504="","",IF(HLOOKUP($AC$504,Presentación!$AQ$3:$BV$574,Presentación!AP496)="","",HLOOKUP($AC$504,Presentación!$AQ$3:$BV$574,Presentación!AP496,0)))</f>
        <v/>
      </c>
      <c r="AO1000" s="365" t="str">
        <f>IF($AC$504="","",IF(HLOOKUP($AC$504,Presentación!$BZ$3:$DE$574,Presentación!AP496,0)="","",HLOOKUP($AC$504,Presentación!$BZ$3:$DE$574,Presentación!AP496,0)))</f>
        <v/>
      </c>
    </row>
    <row r="1001" spans="1:41" s="21" customFormat="1" ht="15" customHeight="1">
      <c r="A1001" s="159"/>
      <c r="B1001" s="179"/>
      <c r="C1001" s="220" t="s">
        <v>1258</v>
      </c>
      <c r="D1001" s="567" t="str">
        <f t="shared" si="125"/>
        <v/>
      </c>
      <c r="E1001" s="568"/>
      <c r="F1001" s="569"/>
      <c r="G1001" s="551" t="str">
        <f t="shared" si="126"/>
        <v/>
      </c>
      <c r="H1001" s="551"/>
      <c r="I1001" s="551"/>
      <c r="J1001" s="551"/>
      <c r="K1001" s="551"/>
      <c r="L1001" s="551"/>
      <c r="M1001" s="392"/>
      <c r="N1001" s="392"/>
      <c r="O1001" s="392"/>
      <c r="P1001" s="392"/>
      <c r="Q1001" s="392"/>
      <c r="R1001" s="392"/>
      <c r="S1001" s="392"/>
      <c r="T1001" s="392"/>
      <c r="U1001" s="392"/>
      <c r="V1001" s="392"/>
      <c r="W1001" s="392"/>
      <c r="X1001" s="392"/>
      <c r="Y1001" s="392"/>
      <c r="Z1001" s="392"/>
      <c r="AA1001" s="392"/>
      <c r="AB1001" s="392"/>
      <c r="AC1001" s="392"/>
      <c r="AD1001" s="392"/>
      <c r="AE1001" s="1"/>
      <c r="AG1001"/>
      <c r="AH1001">
        <f t="shared" si="127"/>
        <v>0</v>
      </c>
      <c r="AI1001" s="339"/>
      <c r="AJ1001" s="73">
        <f t="shared" si="128"/>
        <v>0</v>
      </c>
      <c r="AL1001">
        <f t="shared" si="129"/>
        <v>0</v>
      </c>
      <c r="AN1001" s="364" t="str">
        <f>IF($AC$504="","",IF(HLOOKUP($AC$504,Presentación!$AQ$3:$BV$574,Presentación!AP497)="","",HLOOKUP($AC$504,Presentación!$AQ$3:$BV$574,Presentación!AP497,0)))</f>
        <v/>
      </c>
      <c r="AO1001" s="365" t="str">
        <f>IF($AC$504="","",IF(HLOOKUP($AC$504,Presentación!$BZ$3:$DE$574,Presentación!AP497,0)="","",HLOOKUP($AC$504,Presentación!$BZ$3:$DE$574,Presentación!AP497,0)))</f>
        <v/>
      </c>
    </row>
    <row r="1002" spans="1:41" s="21" customFormat="1" ht="15" customHeight="1">
      <c r="A1002" s="159"/>
      <c r="B1002" s="179"/>
      <c r="C1002" s="220" t="s">
        <v>1259</v>
      </c>
      <c r="D1002" s="567" t="str">
        <f t="shared" si="125"/>
        <v/>
      </c>
      <c r="E1002" s="568"/>
      <c r="F1002" s="569"/>
      <c r="G1002" s="551" t="str">
        <f t="shared" si="126"/>
        <v/>
      </c>
      <c r="H1002" s="551"/>
      <c r="I1002" s="551"/>
      <c r="J1002" s="551"/>
      <c r="K1002" s="551"/>
      <c r="L1002" s="551"/>
      <c r="M1002" s="392"/>
      <c r="N1002" s="392"/>
      <c r="O1002" s="392"/>
      <c r="P1002" s="392"/>
      <c r="Q1002" s="392"/>
      <c r="R1002" s="392"/>
      <c r="S1002" s="392"/>
      <c r="T1002" s="392"/>
      <c r="U1002" s="392"/>
      <c r="V1002" s="392"/>
      <c r="W1002" s="392"/>
      <c r="X1002" s="392"/>
      <c r="Y1002" s="392"/>
      <c r="Z1002" s="392"/>
      <c r="AA1002" s="392"/>
      <c r="AB1002" s="392"/>
      <c r="AC1002" s="392"/>
      <c r="AD1002" s="392"/>
      <c r="AE1002" s="1"/>
      <c r="AG1002"/>
      <c r="AH1002">
        <f t="shared" si="127"/>
        <v>0</v>
      </c>
      <c r="AI1002" s="339"/>
      <c r="AJ1002" s="73">
        <f t="shared" si="128"/>
        <v>0</v>
      </c>
      <c r="AL1002">
        <f t="shared" si="129"/>
        <v>0</v>
      </c>
      <c r="AN1002" s="364" t="str">
        <f>IF($AC$504="","",IF(HLOOKUP($AC$504,Presentación!$AQ$3:$BV$574,Presentación!AP498)="","",HLOOKUP($AC$504,Presentación!$AQ$3:$BV$574,Presentación!AP498,0)))</f>
        <v/>
      </c>
      <c r="AO1002" s="365" t="str">
        <f>IF($AC$504="","",IF(HLOOKUP($AC$504,Presentación!$BZ$3:$DE$574,Presentación!AP498,0)="","",HLOOKUP($AC$504,Presentación!$BZ$3:$DE$574,Presentación!AP498,0)))</f>
        <v/>
      </c>
    </row>
    <row r="1003" spans="1:41" s="21" customFormat="1" ht="15" customHeight="1">
      <c r="A1003" s="159"/>
      <c r="B1003" s="179"/>
      <c r="C1003" s="220" t="s">
        <v>1260</v>
      </c>
      <c r="D1003" s="567" t="str">
        <f t="shared" si="125"/>
        <v/>
      </c>
      <c r="E1003" s="568"/>
      <c r="F1003" s="569"/>
      <c r="G1003" s="551" t="str">
        <f t="shared" si="126"/>
        <v/>
      </c>
      <c r="H1003" s="551"/>
      <c r="I1003" s="551"/>
      <c r="J1003" s="551"/>
      <c r="K1003" s="551"/>
      <c r="L1003" s="551"/>
      <c r="M1003" s="392"/>
      <c r="N1003" s="392"/>
      <c r="O1003" s="392"/>
      <c r="P1003" s="392"/>
      <c r="Q1003" s="392"/>
      <c r="R1003" s="392"/>
      <c r="S1003" s="392"/>
      <c r="T1003" s="392"/>
      <c r="U1003" s="392"/>
      <c r="V1003" s="392"/>
      <c r="W1003" s="392"/>
      <c r="X1003" s="392"/>
      <c r="Y1003" s="392"/>
      <c r="Z1003" s="392"/>
      <c r="AA1003" s="392"/>
      <c r="AB1003" s="392"/>
      <c r="AC1003" s="392"/>
      <c r="AD1003" s="392"/>
      <c r="AE1003" s="1"/>
      <c r="AG1003"/>
      <c r="AH1003">
        <f t="shared" si="127"/>
        <v>0</v>
      </c>
      <c r="AI1003" s="339"/>
      <c r="AJ1003" s="73">
        <f t="shared" si="128"/>
        <v>0</v>
      </c>
      <c r="AL1003">
        <f t="shared" si="129"/>
        <v>0</v>
      </c>
      <c r="AN1003" s="364" t="str">
        <f>IF($AC$504="","",IF(HLOOKUP($AC$504,Presentación!$AQ$3:$BV$574,Presentación!AP499)="","",HLOOKUP($AC$504,Presentación!$AQ$3:$BV$574,Presentación!AP499,0)))</f>
        <v/>
      </c>
      <c r="AO1003" s="365" t="str">
        <f>IF($AC$504="","",IF(HLOOKUP($AC$504,Presentación!$BZ$3:$DE$574,Presentación!AP499,0)="","",HLOOKUP($AC$504,Presentación!$BZ$3:$DE$574,Presentación!AP499,0)))</f>
        <v/>
      </c>
    </row>
    <row r="1004" spans="1:41" s="21" customFormat="1" ht="15" customHeight="1">
      <c r="A1004" s="159"/>
      <c r="B1004" s="179"/>
      <c r="C1004" s="220" t="s">
        <v>1261</v>
      </c>
      <c r="D1004" s="567" t="str">
        <f t="shared" si="125"/>
        <v/>
      </c>
      <c r="E1004" s="568"/>
      <c r="F1004" s="569"/>
      <c r="G1004" s="551" t="str">
        <f t="shared" si="126"/>
        <v/>
      </c>
      <c r="H1004" s="551"/>
      <c r="I1004" s="551"/>
      <c r="J1004" s="551"/>
      <c r="K1004" s="551"/>
      <c r="L1004" s="551"/>
      <c r="M1004" s="392"/>
      <c r="N1004" s="392"/>
      <c r="O1004" s="392"/>
      <c r="P1004" s="392"/>
      <c r="Q1004" s="392"/>
      <c r="R1004" s="392"/>
      <c r="S1004" s="392"/>
      <c r="T1004" s="392"/>
      <c r="U1004" s="392"/>
      <c r="V1004" s="392"/>
      <c r="W1004" s="392"/>
      <c r="X1004" s="392"/>
      <c r="Y1004" s="392"/>
      <c r="Z1004" s="392"/>
      <c r="AA1004" s="392"/>
      <c r="AB1004" s="392"/>
      <c r="AC1004" s="392"/>
      <c r="AD1004" s="392"/>
      <c r="AE1004" s="1"/>
      <c r="AG1004"/>
      <c r="AH1004">
        <f t="shared" si="127"/>
        <v>0</v>
      </c>
      <c r="AI1004" s="339"/>
      <c r="AJ1004" s="73">
        <f t="shared" si="128"/>
        <v>0</v>
      </c>
      <c r="AL1004">
        <f t="shared" si="129"/>
        <v>0</v>
      </c>
      <c r="AN1004" s="364" t="str">
        <f>IF($AC$504="","",IF(HLOOKUP($AC$504,Presentación!$AQ$3:$BV$574,Presentación!AP500)="","",HLOOKUP($AC$504,Presentación!$AQ$3:$BV$574,Presentación!AP500,0)))</f>
        <v/>
      </c>
      <c r="AO1004" s="365" t="str">
        <f>IF($AC$504="","",IF(HLOOKUP($AC$504,Presentación!$BZ$3:$DE$574,Presentación!AP500,0)="","",HLOOKUP($AC$504,Presentación!$BZ$3:$DE$574,Presentación!AP500,0)))</f>
        <v/>
      </c>
    </row>
    <row r="1005" spans="1:41" s="21" customFormat="1" ht="15" customHeight="1">
      <c r="A1005" s="159"/>
      <c r="B1005" s="179"/>
      <c r="C1005" s="220" t="s">
        <v>1262</v>
      </c>
      <c r="D1005" s="567" t="str">
        <f t="shared" si="125"/>
        <v/>
      </c>
      <c r="E1005" s="568"/>
      <c r="F1005" s="569"/>
      <c r="G1005" s="551" t="str">
        <f t="shared" si="126"/>
        <v/>
      </c>
      <c r="H1005" s="551"/>
      <c r="I1005" s="551"/>
      <c r="J1005" s="551"/>
      <c r="K1005" s="551"/>
      <c r="L1005" s="551"/>
      <c r="M1005" s="392"/>
      <c r="N1005" s="392"/>
      <c r="O1005" s="392"/>
      <c r="P1005" s="392"/>
      <c r="Q1005" s="392"/>
      <c r="R1005" s="392"/>
      <c r="S1005" s="392"/>
      <c r="T1005" s="392"/>
      <c r="U1005" s="392"/>
      <c r="V1005" s="392"/>
      <c r="W1005" s="392"/>
      <c r="X1005" s="392"/>
      <c r="Y1005" s="392"/>
      <c r="Z1005" s="392"/>
      <c r="AA1005" s="392"/>
      <c r="AB1005" s="392"/>
      <c r="AC1005" s="392"/>
      <c r="AD1005" s="392"/>
      <c r="AE1005" s="1"/>
      <c r="AG1005"/>
      <c r="AH1005">
        <f t="shared" si="127"/>
        <v>0</v>
      </c>
      <c r="AI1005" s="339"/>
      <c r="AJ1005" s="73">
        <f t="shared" si="128"/>
        <v>0</v>
      </c>
      <c r="AL1005">
        <f t="shared" si="129"/>
        <v>0</v>
      </c>
      <c r="AN1005" s="364" t="str">
        <f>IF($AC$504="","",IF(HLOOKUP($AC$504,Presentación!$AQ$3:$BV$574,Presentación!AP501)="","",HLOOKUP($AC$504,Presentación!$AQ$3:$BV$574,Presentación!AP501,0)))</f>
        <v/>
      </c>
      <c r="AO1005" s="365" t="str">
        <f>IF($AC$504="","",IF(HLOOKUP($AC$504,Presentación!$BZ$3:$DE$574,Presentación!AP501,0)="","",HLOOKUP($AC$504,Presentación!$BZ$3:$DE$574,Presentación!AP501,0)))</f>
        <v/>
      </c>
    </row>
    <row r="1006" spans="1:41" s="21" customFormat="1" ht="15" customHeight="1">
      <c r="A1006" s="159"/>
      <c r="B1006" s="179"/>
      <c r="C1006" s="220" t="s">
        <v>1263</v>
      </c>
      <c r="D1006" s="567" t="str">
        <f t="shared" si="125"/>
        <v/>
      </c>
      <c r="E1006" s="568"/>
      <c r="F1006" s="569"/>
      <c r="G1006" s="551" t="str">
        <f t="shared" si="126"/>
        <v/>
      </c>
      <c r="H1006" s="551"/>
      <c r="I1006" s="551"/>
      <c r="J1006" s="551"/>
      <c r="K1006" s="551"/>
      <c r="L1006" s="551"/>
      <c r="M1006" s="392"/>
      <c r="N1006" s="392"/>
      <c r="O1006" s="392"/>
      <c r="P1006" s="392"/>
      <c r="Q1006" s="392"/>
      <c r="R1006" s="392"/>
      <c r="S1006" s="392"/>
      <c r="T1006" s="392"/>
      <c r="U1006" s="392"/>
      <c r="V1006" s="392"/>
      <c r="W1006" s="392"/>
      <c r="X1006" s="392"/>
      <c r="Y1006" s="392"/>
      <c r="Z1006" s="392"/>
      <c r="AA1006" s="392"/>
      <c r="AB1006" s="392"/>
      <c r="AC1006" s="392"/>
      <c r="AD1006" s="392"/>
      <c r="AE1006" s="1"/>
      <c r="AG1006"/>
      <c r="AH1006">
        <f t="shared" si="127"/>
        <v>0</v>
      </c>
      <c r="AI1006" s="339"/>
      <c r="AJ1006" s="73">
        <f t="shared" si="128"/>
        <v>0</v>
      </c>
      <c r="AL1006">
        <f t="shared" si="129"/>
        <v>0</v>
      </c>
      <c r="AN1006" s="364" t="str">
        <f>IF($AC$504="","",IF(HLOOKUP($AC$504,Presentación!$AQ$3:$BV$574,Presentación!AP502)="","",HLOOKUP($AC$504,Presentación!$AQ$3:$BV$574,Presentación!AP502,0)))</f>
        <v/>
      </c>
      <c r="AO1006" s="365" t="str">
        <f>IF($AC$504="","",IF(HLOOKUP($AC$504,Presentación!$BZ$3:$DE$574,Presentación!AP502,0)="","",HLOOKUP($AC$504,Presentación!$BZ$3:$DE$574,Presentación!AP502,0)))</f>
        <v/>
      </c>
    </row>
    <row r="1007" spans="1:41" s="21" customFormat="1" ht="15" customHeight="1">
      <c r="A1007" s="159"/>
      <c r="B1007" s="179"/>
      <c r="C1007" s="220" t="s">
        <v>1264</v>
      </c>
      <c r="D1007" s="567" t="str">
        <f t="shared" si="125"/>
        <v/>
      </c>
      <c r="E1007" s="568"/>
      <c r="F1007" s="569"/>
      <c r="G1007" s="551" t="str">
        <f t="shared" si="126"/>
        <v/>
      </c>
      <c r="H1007" s="551"/>
      <c r="I1007" s="551"/>
      <c r="J1007" s="551"/>
      <c r="K1007" s="551"/>
      <c r="L1007" s="551"/>
      <c r="M1007" s="392"/>
      <c r="N1007" s="392"/>
      <c r="O1007" s="392"/>
      <c r="P1007" s="392"/>
      <c r="Q1007" s="392"/>
      <c r="R1007" s="392"/>
      <c r="S1007" s="392"/>
      <c r="T1007" s="392"/>
      <c r="U1007" s="392"/>
      <c r="V1007" s="392"/>
      <c r="W1007" s="392"/>
      <c r="X1007" s="392"/>
      <c r="Y1007" s="392"/>
      <c r="Z1007" s="392"/>
      <c r="AA1007" s="392"/>
      <c r="AB1007" s="392"/>
      <c r="AC1007" s="392"/>
      <c r="AD1007" s="392"/>
      <c r="AE1007" s="1"/>
      <c r="AG1007"/>
      <c r="AH1007">
        <f t="shared" si="127"/>
        <v>0</v>
      </c>
      <c r="AI1007" s="339"/>
      <c r="AJ1007" s="73">
        <f t="shared" si="128"/>
        <v>0</v>
      </c>
      <c r="AL1007">
        <f t="shared" si="129"/>
        <v>0</v>
      </c>
      <c r="AN1007" s="364" t="str">
        <f>IF($AC$504="","",IF(HLOOKUP($AC$504,Presentación!$AQ$3:$BV$574,Presentación!AP503)="","",HLOOKUP($AC$504,Presentación!$AQ$3:$BV$574,Presentación!AP503,0)))</f>
        <v/>
      </c>
      <c r="AO1007" s="365" t="str">
        <f>IF($AC$504="","",IF(HLOOKUP($AC$504,Presentación!$BZ$3:$DE$574,Presentación!AP503,0)="","",HLOOKUP($AC$504,Presentación!$BZ$3:$DE$574,Presentación!AP503,0)))</f>
        <v/>
      </c>
    </row>
    <row r="1008" spans="1:41" s="21" customFormat="1" ht="15" customHeight="1">
      <c r="A1008" s="159"/>
      <c r="B1008" s="179"/>
      <c r="C1008" s="220" t="s">
        <v>1265</v>
      </c>
      <c r="D1008" s="567" t="str">
        <f t="shared" si="125"/>
        <v/>
      </c>
      <c r="E1008" s="568"/>
      <c r="F1008" s="569"/>
      <c r="G1008" s="551" t="str">
        <f t="shared" si="126"/>
        <v/>
      </c>
      <c r="H1008" s="551"/>
      <c r="I1008" s="551"/>
      <c r="J1008" s="551"/>
      <c r="K1008" s="551"/>
      <c r="L1008" s="551"/>
      <c r="M1008" s="392"/>
      <c r="N1008" s="392"/>
      <c r="O1008" s="392"/>
      <c r="P1008" s="392"/>
      <c r="Q1008" s="392"/>
      <c r="R1008" s="392"/>
      <c r="S1008" s="392"/>
      <c r="T1008" s="392"/>
      <c r="U1008" s="392"/>
      <c r="V1008" s="392"/>
      <c r="W1008" s="392"/>
      <c r="X1008" s="392"/>
      <c r="Y1008" s="392"/>
      <c r="Z1008" s="392"/>
      <c r="AA1008" s="392"/>
      <c r="AB1008" s="392"/>
      <c r="AC1008" s="392"/>
      <c r="AD1008" s="392"/>
      <c r="AE1008" s="1"/>
      <c r="AG1008"/>
      <c r="AH1008">
        <f t="shared" si="127"/>
        <v>0</v>
      </c>
      <c r="AI1008" s="339"/>
      <c r="AJ1008" s="73">
        <f t="shared" si="128"/>
        <v>0</v>
      </c>
      <c r="AL1008">
        <f t="shared" si="129"/>
        <v>0</v>
      </c>
      <c r="AN1008" s="364" t="str">
        <f>IF($AC$504="","",IF(HLOOKUP($AC$504,Presentación!$AQ$3:$BV$574,Presentación!AP504)="","",HLOOKUP($AC$504,Presentación!$AQ$3:$BV$574,Presentación!AP504,0)))</f>
        <v/>
      </c>
      <c r="AO1008" s="365" t="str">
        <f>IF($AC$504="","",IF(HLOOKUP($AC$504,Presentación!$BZ$3:$DE$574,Presentación!AP504,0)="","",HLOOKUP($AC$504,Presentación!$BZ$3:$DE$574,Presentación!AP504,0)))</f>
        <v/>
      </c>
    </row>
    <row r="1009" spans="1:41" s="21" customFormat="1" ht="15" customHeight="1">
      <c r="A1009" s="159"/>
      <c r="B1009" s="179"/>
      <c r="C1009" s="220" t="s">
        <v>1266</v>
      </c>
      <c r="D1009" s="567" t="str">
        <f t="shared" si="125"/>
        <v/>
      </c>
      <c r="E1009" s="568"/>
      <c r="F1009" s="569"/>
      <c r="G1009" s="551" t="str">
        <f t="shared" si="126"/>
        <v/>
      </c>
      <c r="H1009" s="551"/>
      <c r="I1009" s="551"/>
      <c r="J1009" s="551"/>
      <c r="K1009" s="551"/>
      <c r="L1009" s="551"/>
      <c r="M1009" s="392"/>
      <c r="N1009" s="392"/>
      <c r="O1009" s="392"/>
      <c r="P1009" s="392"/>
      <c r="Q1009" s="392"/>
      <c r="R1009" s="392"/>
      <c r="S1009" s="392"/>
      <c r="T1009" s="392"/>
      <c r="U1009" s="392"/>
      <c r="V1009" s="392"/>
      <c r="W1009" s="392"/>
      <c r="X1009" s="392"/>
      <c r="Y1009" s="392"/>
      <c r="Z1009" s="392"/>
      <c r="AA1009" s="392"/>
      <c r="AB1009" s="392"/>
      <c r="AC1009" s="392"/>
      <c r="AD1009" s="392"/>
      <c r="AE1009" s="1"/>
      <c r="AG1009"/>
      <c r="AH1009">
        <f t="shared" si="127"/>
        <v>0</v>
      </c>
      <c r="AI1009" s="339"/>
      <c r="AJ1009" s="73">
        <f t="shared" si="128"/>
        <v>0</v>
      </c>
      <c r="AL1009">
        <f t="shared" si="129"/>
        <v>0</v>
      </c>
      <c r="AN1009" s="364" t="str">
        <f>IF($AC$504="","",IF(HLOOKUP($AC$504,Presentación!$AQ$3:$BV$574,Presentación!AP505)="","",HLOOKUP($AC$504,Presentación!$AQ$3:$BV$574,Presentación!AP505,0)))</f>
        <v/>
      </c>
      <c r="AO1009" s="365" t="str">
        <f>IF($AC$504="","",IF(HLOOKUP($AC$504,Presentación!$BZ$3:$DE$574,Presentación!AP505,0)="","",HLOOKUP($AC$504,Presentación!$BZ$3:$DE$574,Presentación!AP505,0)))</f>
        <v/>
      </c>
    </row>
    <row r="1010" spans="1:41" s="21" customFormat="1" ht="15" customHeight="1">
      <c r="A1010" s="159"/>
      <c r="B1010" s="179"/>
      <c r="C1010" s="220" t="s">
        <v>1267</v>
      </c>
      <c r="D1010" s="567" t="str">
        <f t="shared" si="125"/>
        <v/>
      </c>
      <c r="E1010" s="568"/>
      <c r="F1010" s="569"/>
      <c r="G1010" s="551" t="str">
        <f t="shared" si="126"/>
        <v/>
      </c>
      <c r="H1010" s="551"/>
      <c r="I1010" s="551"/>
      <c r="J1010" s="551"/>
      <c r="K1010" s="551"/>
      <c r="L1010" s="551"/>
      <c r="M1010" s="392"/>
      <c r="N1010" s="392"/>
      <c r="O1010" s="392"/>
      <c r="P1010" s="392"/>
      <c r="Q1010" s="392"/>
      <c r="R1010" s="392"/>
      <c r="S1010" s="392"/>
      <c r="T1010" s="392"/>
      <c r="U1010" s="392"/>
      <c r="V1010" s="392"/>
      <c r="W1010" s="392"/>
      <c r="X1010" s="392"/>
      <c r="Y1010" s="392"/>
      <c r="Z1010" s="392"/>
      <c r="AA1010" s="392"/>
      <c r="AB1010" s="392"/>
      <c r="AC1010" s="392"/>
      <c r="AD1010" s="392"/>
      <c r="AE1010" s="1"/>
      <c r="AG1010"/>
      <c r="AH1010">
        <f t="shared" si="127"/>
        <v>0</v>
      </c>
      <c r="AI1010" s="339"/>
      <c r="AJ1010" s="73">
        <f t="shared" si="128"/>
        <v>0</v>
      </c>
      <c r="AL1010">
        <f t="shared" si="129"/>
        <v>0</v>
      </c>
      <c r="AN1010" s="364" t="str">
        <f>IF($AC$504="","",IF(HLOOKUP($AC$504,Presentación!$AQ$3:$BV$574,Presentación!AP506)="","",HLOOKUP($AC$504,Presentación!$AQ$3:$BV$574,Presentación!AP506,0)))</f>
        <v/>
      </c>
      <c r="AO1010" s="365" t="str">
        <f>IF($AC$504="","",IF(HLOOKUP($AC$504,Presentación!$BZ$3:$DE$574,Presentación!AP506,0)="","",HLOOKUP($AC$504,Presentación!$BZ$3:$DE$574,Presentación!AP506,0)))</f>
        <v/>
      </c>
    </row>
    <row r="1011" spans="1:41" s="21" customFormat="1" ht="15" customHeight="1">
      <c r="A1011" s="159"/>
      <c r="B1011" s="179"/>
      <c r="C1011" s="220" t="s">
        <v>1268</v>
      </c>
      <c r="D1011" s="567" t="str">
        <f t="shared" si="125"/>
        <v/>
      </c>
      <c r="E1011" s="568"/>
      <c r="F1011" s="569"/>
      <c r="G1011" s="551" t="str">
        <f t="shared" si="126"/>
        <v/>
      </c>
      <c r="H1011" s="551"/>
      <c r="I1011" s="551"/>
      <c r="J1011" s="551"/>
      <c r="K1011" s="551"/>
      <c r="L1011" s="551"/>
      <c r="M1011" s="392"/>
      <c r="N1011" s="392"/>
      <c r="O1011" s="392"/>
      <c r="P1011" s="392"/>
      <c r="Q1011" s="392"/>
      <c r="R1011" s="392"/>
      <c r="S1011" s="392"/>
      <c r="T1011" s="392"/>
      <c r="U1011" s="392"/>
      <c r="V1011" s="392"/>
      <c r="W1011" s="392"/>
      <c r="X1011" s="392"/>
      <c r="Y1011" s="392"/>
      <c r="Z1011" s="392"/>
      <c r="AA1011" s="392"/>
      <c r="AB1011" s="392"/>
      <c r="AC1011" s="392"/>
      <c r="AD1011" s="392"/>
      <c r="AE1011" s="1"/>
      <c r="AG1011"/>
      <c r="AH1011">
        <f t="shared" si="127"/>
        <v>0</v>
      </c>
      <c r="AI1011" s="339"/>
      <c r="AJ1011" s="73">
        <f t="shared" si="128"/>
        <v>0</v>
      </c>
      <c r="AL1011">
        <f t="shared" si="129"/>
        <v>0</v>
      </c>
      <c r="AN1011" s="364" t="str">
        <f>IF($AC$504="","",IF(HLOOKUP($AC$504,Presentación!$AQ$3:$BV$574,Presentación!AP507)="","",HLOOKUP($AC$504,Presentación!$AQ$3:$BV$574,Presentación!AP507,0)))</f>
        <v/>
      </c>
      <c r="AO1011" s="365" t="str">
        <f>IF($AC$504="","",IF(HLOOKUP($AC$504,Presentación!$BZ$3:$DE$574,Presentación!AP507,0)="","",HLOOKUP($AC$504,Presentación!$BZ$3:$DE$574,Presentación!AP507,0)))</f>
        <v/>
      </c>
    </row>
    <row r="1012" spans="1:41" s="21" customFormat="1" ht="15" customHeight="1">
      <c r="A1012" s="159"/>
      <c r="B1012" s="179"/>
      <c r="C1012" s="220" t="s">
        <v>1269</v>
      </c>
      <c r="D1012" s="567" t="str">
        <f t="shared" si="125"/>
        <v/>
      </c>
      <c r="E1012" s="568"/>
      <c r="F1012" s="569"/>
      <c r="G1012" s="551" t="str">
        <f t="shared" si="126"/>
        <v/>
      </c>
      <c r="H1012" s="551"/>
      <c r="I1012" s="551"/>
      <c r="J1012" s="551"/>
      <c r="K1012" s="551"/>
      <c r="L1012" s="551"/>
      <c r="M1012" s="392"/>
      <c r="N1012" s="392"/>
      <c r="O1012" s="392"/>
      <c r="P1012" s="392"/>
      <c r="Q1012" s="392"/>
      <c r="R1012" s="392"/>
      <c r="S1012" s="392"/>
      <c r="T1012" s="392"/>
      <c r="U1012" s="392"/>
      <c r="V1012" s="392"/>
      <c r="W1012" s="392"/>
      <c r="X1012" s="392"/>
      <c r="Y1012" s="392"/>
      <c r="Z1012" s="392"/>
      <c r="AA1012" s="392"/>
      <c r="AB1012" s="392"/>
      <c r="AC1012" s="392"/>
      <c r="AD1012" s="392"/>
      <c r="AE1012" s="1"/>
      <c r="AG1012"/>
      <c r="AH1012">
        <f t="shared" si="127"/>
        <v>0</v>
      </c>
      <c r="AI1012" s="339"/>
      <c r="AJ1012" s="73">
        <f t="shared" si="128"/>
        <v>0</v>
      </c>
      <c r="AL1012">
        <f t="shared" si="129"/>
        <v>0</v>
      </c>
      <c r="AN1012" s="364" t="str">
        <f>IF($AC$504="","",IF(HLOOKUP($AC$504,Presentación!$AQ$3:$BV$574,Presentación!AP508)="","",HLOOKUP($AC$504,Presentación!$AQ$3:$BV$574,Presentación!AP508,0)))</f>
        <v/>
      </c>
      <c r="AO1012" s="365" t="str">
        <f>IF($AC$504="","",IF(HLOOKUP($AC$504,Presentación!$BZ$3:$DE$574,Presentación!AP508,0)="","",HLOOKUP($AC$504,Presentación!$BZ$3:$DE$574,Presentación!AP508,0)))</f>
        <v/>
      </c>
    </row>
    <row r="1013" spans="1:41" s="21" customFormat="1" ht="15" customHeight="1">
      <c r="A1013" s="159"/>
      <c r="B1013" s="179"/>
      <c r="C1013" s="220" t="s">
        <v>1270</v>
      </c>
      <c r="D1013" s="567" t="str">
        <f t="shared" si="125"/>
        <v/>
      </c>
      <c r="E1013" s="568"/>
      <c r="F1013" s="569"/>
      <c r="G1013" s="551" t="str">
        <f t="shared" si="126"/>
        <v/>
      </c>
      <c r="H1013" s="551"/>
      <c r="I1013" s="551"/>
      <c r="J1013" s="551"/>
      <c r="K1013" s="551"/>
      <c r="L1013" s="551"/>
      <c r="M1013" s="392"/>
      <c r="N1013" s="392"/>
      <c r="O1013" s="392"/>
      <c r="P1013" s="392"/>
      <c r="Q1013" s="392"/>
      <c r="R1013" s="392"/>
      <c r="S1013" s="392"/>
      <c r="T1013" s="392"/>
      <c r="U1013" s="392"/>
      <c r="V1013" s="392"/>
      <c r="W1013" s="392"/>
      <c r="X1013" s="392"/>
      <c r="Y1013" s="392"/>
      <c r="Z1013" s="392"/>
      <c r="AA1013" s="392"/>
      <c r="AB1013" s="392"/>
      <c r="AC1013" s="392"/>
      <c r="AD1013" s="392"/>
      <c r="AE1013" s="1"/>
      <c r="AG1013"/>
      <c r="AH1013">
        <f t="shared" si="127"/>
        <v>0</v>
      </c>
      <c r="AI1013" s="339"/>
      <c r="AJ1013" s="73">
        <f t="shared" si="128"/>
        <v>0</v>
      </c>
      <c r="AL1013">
        <f t="shared" si="129"/>
        <v>0</v>
      </c>
      <c r="AN1013" s="364" t="str">
        <f>IF($AC$504="","",IF(HLOOKUP($AC$504,Presentación!$AQ$3:$BV$574,Presentación!AP509)="","",HLOOKUP($AC$504,Presentación!$AQ$3:$BV$574,Presentación!AP509,0)))</f>
        <v/>
      </c>
      <c r="AO1013" s="365" t="str">
        <f>IF($AC$504="","",IF(HLOOKUP($AC$504,Presentación!$BZ$3:$DE$574,Presentación!AP509,0)="","",HLOOKUP($AC$504,Presentación!$BZ$3:$DE$574,Presentación!AP509,0)))</f>
        <v/>
      </c>
    </row>
    <row r="1014" spans="1:41" s="21" customFormat="1" ht="15" customHeight="1">
      <c r="A1014" s="159"/>
      <c r="B1014" s="179"/>
      <c r="C1014" s="220" t="s">
        <v>1271</v>
      </c>
      <c r="D1014" s="567" t="str">
        <f t="shared" si="125"/>
        <v/>
      </c>
      <c r="E1014" s="568"/>
      <c r="F1014" s="569"/>
      <c r="G1014" s="551" t="str">
        <f t="shared" si="126"/>
        <v/>
      </c>
      <c r="H1014" s="551"/>
      <c r="I1014" s="551"/>
      <c r="J1014" s="551"/>
      <c r="K1014" s="551"/>
      <c r="L1014" s="551"/>
      <c r="M1014" s="392"/>
      <c r="N1014" s="392"/>
      <c r="O1014" s="392"/>
      <c r="P1014" s="392"/>
      <c r="Q1014" s="392"/>
      <c r="R1014" s="392"/>
      <c r="S1014" s="392"/>
      <c r="T1014" s="392"/>
      <c r="U1014" s="392"/>
      <c r="V1014" s="392"/>
      <c r="W1014" s="392"/>
      <c r="X1014" s="392"/>
      <c r="Y1014" s="392"/>
      <c r="Z1014" s="392"/>
      <c r="AA1014" s="392"/>
      <c r="AB1014" s="392"/>
      <c r="AC1014" s="392"/>
      <c r="AD1014" s="392"/>
      <c r="AE1014" s="1"/>
      <c r="AG1014"/>
      <c r="AH1014">
        <f t="shared" si="127"/>
        <v>0</v>
      </c>
      <c r="AI1014" s="339"/>
      <c r="AJ1014" s="73">
        <f t="shared" si="128"/>
        <v>0</v>
      </c>
      <c r="AL1014">
        <f t="shared" si="129"/>
        <v>0</v>
      </c>
      <c r="AN1014" s="364" t="str">
        <f>IF($AC$504="","",IF(HLOOKUP($AC$504,Presentación!$AQ$3:$BV$574,Presentación!AP510)="","",HLOOKUP($AC$504,Presentación!$AQ$3:$BV$574,Presentación!AP510,0)))</f>
        <v/>
      </c>
      <c r="AO1014" s="365" t="str">
        <f>IF($AC$504="","",IF(HLOOKUP($AC$504,Presentación!$BZ$3:$DE$574,Presentación!AP510,0)="","",HLOOKUP($AC$504,Presentación!$BZ$3:$DE$574,Presentación!AP510,0)))</f>
        <v/>
      </c>
    </row>
    <row r="1015" spans="1:41" s="21" customFormat="1" ht="15" customHeight="1">
      <c r="A1015" s="159"/>
      <c r="B1015" s="179"/>
      <c r="C1015" s="220" t="s">
        <v>1272</v>
      </c>
      <c r="D1015" s="567" t="str">
        <f t="shared" si="125"/>
        <v/>
      </c>
      <c r="E1015" s="568"/>
      <c r="F1015" s="569"/>
      <c r="G1015" s="551" t="str">
        <f t="shared" si="126"/>
        <v/>
      </c>
      <c r="H1015" s="551"/>
      <c r="I1015" s="551"/>
      <c r="J1015" s="551"/>
      <c r="K1015" s="551"/>
      <c r="L1015" s="551"/>
      <c r="M1015" s="392"/>
      <c r="N1015" s="392"/>
      <c r="O1015" s="392"/>
      <c r="P1015" s="392"/>
      <c r="Q1015" s="392"/>
      <c r="R1015" s="392"/>
      <c r="S1015" s="392"/>
      <c r="T1015" s="392"/>
      <c r="U1015" s="392"/>
      <c r="V1015" s="392"/>
      <c r="W1015" s="392"/>
      <c r="X1015" s="392"/>
      <c r="Y1015" s="392"/>
      <c r="Z1015" s="392"/>
      <c r="AA1015" s="392"/>
      <c r="AB1015" s="392"/>
      <c r="AC1015" s="392"/>
      <c r="AD1015" s="392"/>
      <c r="AE1015" s="1"/>
      <c r="AG1015"/>
      <c r="AH1015">
        <f t="shared" si="127"/>
        <v>0</v>
      </c>
      <c r="AI1015" s="339"/>
      <c r="AJ1015" s="73">
        <f t="shared" si="128"/>
        <v>0</v>
      </c>
      <c r="AL1015">
        <f t="shared" si="129"/>
        <v>0</v>
      </c>
      <c r="AN1015" s="364" t="str">
        <f>IF($AC$504="","",IF(HLOOKUP($AC$504,Presentación!$AQ$3:$BV$574,Presentación!AP511)="","",HLOOKUP($AC$504,Presentación!$AQ$3:$BV$574,Presentación!AP511,0)))</f>
        <v/>
      </c>
      <c r="AO1015" s="365" t="str">
        <f>IF($AC$504="","",IF(HLOOKUP($AC$504,Presentación!$BZ$3:$DE$574,Presentación!AP511,0)="","",HLOOKUP($AC$504,Presentación!$BZ$3:$DE$574,Presentación!AP511,0)))</f>
        <v/>
      </c>
    </row>
    <row r="1016" spans="1:41" s="21" customFormat="1" ht="15" customHeight="1">
      <c r="A1016" s="159"/>
      <c r="B1016" s="179"/>
      <c r="C1016" s="220" t="s">
        <v>1273</v>
      </c>
      <c r="D1016" s="567" t="str">
        <f t="shared" si="125"/>
        <v/>
      </c>
      <c r="E1016" s="568"/>
      <c r="F1016" s="569"/>
      <c r="G1016" s="551" t="str">
        <f t="shared" si="126"/>
        <v/>
      </c>
      <c r="H1016" s="551"/>
      <c r="I1016" s="551"/>
      <c r="J1016" s="551"/>
      <c r="K1016" s="551"/>
      <c r="L1016" s="551"/>
      <c r="M1016" s="392"/>
      <c r="N1016" s="392"/>
      <c r="O1016" s="392"/>
      <c r="P1016" s="392"/>
      <c r="Q1016" s="392"/>
      <c r="R1016" s="392"/>
      <c r="S1016" s="392"/>
      <c r="T1016" s="392"/>
      <c r="U1016" s="392"/>
      <c r="V1016" s="392"/>
      <c r="W1016" s="392"/>
      <c r="X1016" s="392"/>
      <c r="Y1016" s="392"/>
      <c r="Z1016" s="392"/>
      <c r="AA1016" s="392"/>
      <c r="AB1016" s="392"/>
      <c r="AC1016" s="392"/>
      <c r="AD1016" s="392"/>
      <c r="AE1016" s="1"/>
      <c r="AG1016"/>
      <c r="AH1016">
        <f t="shared" si="127"/>
        <v>0</v>
      </c>
      <c r="AI1016" s="339"/>
      <c r="AJ1016" s="73">
        <f t="shared" si="128"/>
        <v>0</v>
      </c>
      <c r="AL1016">
        <f t="shared" si="129"/>
        <v>0</v>
      </c>
      <c r="AN1016" s="364" t="str">
        <f>IF($AC$504="","",IF(HLOOKUP($AC$504,Presentación!$AQ$3:$BV$574,Presentación!AP512)="","",HLOOKUP($AC$504,Presentación!$AQ$3:$BV$574,Presentación!AP512,0)))</f>
        <v/>
      </c>
      <c r="AO1016" s="365" t="str">
        <f>IF($AC$504="","",IF(HLOOKUP($AC$504,Presentación!$BZ$3:$DE$574,Presentación!AP512,0)="","",HLOOKUP($AC$504,Presentación!$BZ$3:$DE$574,Presentación!AP512,0)))</f>
        <v/>
      </c>
    </row>
    <row r="1017" spans="1:41" s="21" customFormat="1" ht="15" customHeight="1">
      <c r="A1017" s="159"/>
      <c r="B1017" s="179"/>
      <c r="C1017" s="220" t="s">
        <v>1274</v>
      </c>
      <c r="D1017" s="567" t="str">
        <f t="shared" si="125"/>
        <v/>
      </c>
      <c r="E1017" s="568"/>
      <c r="F1017" s="569"/>
      <c r="G1017" s="551" t="str">
        <f t="shared" si="126"/>
        <v/>
      </c>
      <c r="H1017" s="551"/>
      <c r="I1017" s="551"/>
      <c r="J1017" s="551"/>
      <c r="K1017" s="551"/>
      <c r="L1017" s="551"/>
      <c r="M1017" s="392"/>
      <c r="N1017" s="392"/>
      <c r="O1017" s="392"/>
      <c r="P1017" s="392"/>
      <c r="Q1017" s="392"/>
      <c r="R1017" s="392"/>
      <c r="S1017" s="392"/>
      <c r="T1017" s="392"/>
      <c r="U1017" s="392"/>
      <c r="V1017" s="392"/>
      <c r="W1017" s="392"/>
      <c r="X1017" s="392"/>
      <c r="Y1017" s="392"/>
      <c r="Z1017" s="392"/>
      <c r="AA1017" s="392"/>
      <c r="AB1017" s="392"/>
      <c r="AC1017" s="392"/>
      <c r="AD1017" s="392"/>
      <c r="AE1017" s="1"/>
      <c r="AG1017"/>
      <c r="AH1017">
        <f t="shared" si="127"/>
        <v>0</v>
      </c>
      <c r="AI1017" s="339"/>
      <c r="AJ1017" s="73">
        <f t="shared" si="128"/>
        <v>0</v>
      </c>
      <c r="AL1017">
        <f t="shared" si="129"/>
        <v>0</v>
      </c>
      <c r="AN1017" s="364" t="str">
        <f>IF($AC$504="","",IF(HLOOKUP($AC$504,Presentación!$AQ$3:$BV$574,Presentación!AP513)="","",HLOOKUP($AC$504,Presentación!$AQ$3:$BV$574,Presentación!AP513,0)))</f>
        <v/>
      </c>
      <c r="AO1017" s="365" t="str">
        <f>IF($AC$504="","",IF(HLOOKUP($AC$504,Presentación!$BZ$3:$DE$574,Presentación!AP513,0)="","",HLOOKUP($AC$504,Presentación!$BZ$3:$DE$574,Presentación!AP513,0)))</f>
        <v/>
      </c>
    </row>
    <row r="1018" spans="1:41" s="21" customFormat="1" ht="15" customHeight="1">
      <c r="A1018" s="159"/>
      <c r="B1018" s="179"/>
      <c r="C1018" s="220" t="s">
        <v>1275</v>
      </c>
      <c r="D1018" s="567" t="str">
        <f t="shared" si="125"/>
        <v/>
      </c>
      <c r="E1018" s="568"/>
      <c r="F1018" s="569"/>
      <c r="G1018" s="551" t="str">
        <f t="shared" si="126"/>
        <v/>
      </c>
      <c r="H1018" s="551"/>
      <c r="I1018" s="551"/>
      <c r="J1018" s="551"/>
      <c r="K1018" s="551"/>
      <c r="L1018" s="551"/>
      <c r="M1018" s="392"/>
      <c r="N1018" s="392"/>
      <c r="O1018" s="392"/>
      <c r="P1018" s="392"/>
      <c r="Q1018" s="392"/>
      <c r="R1018" s="392"/>
      <c r="S1018" s="392"/>
      <c r="T1018" s="392"/>
      <c r="U1018" s="392"/>
      <c r="V1018" s="392"/>
      <c r="W1018" s="392"/>
      <c r="X1018" s="392"/>
      <c r="Y1018" s="392"/>
      <c r="Z1018" s="392"/>
      <c r="AA1018" s="392"/>
      <c r="AB1018" s="392"/>
      <c r="AC1018" s="392"/>
      <c r="AD1018" s="392"/>
      <c r="AE1018" s="1"/>
      <c r="AG1018"/>
      <c r="AH1018">
        <f t="shared" si="127"/>
        <v>0</v>
      </c>
      <c r="AI1018" s="339"/>
      <c r="AJ1018" s="73">
        <f t="shared" si="128"/>
        <v>0</v>
      </c>
      <c r="AL1018">
        <f t="shared" si="129"/>
        <v>0</v>
      </c>
      <c r="AN1018" s="364" t="str">
        <f>IF($AC$504="","",IF(HLOOKUP($AC$504,Presentación!$AQ$3:$BV$574,Presentación!AP514)="","",HLOOKUP($AC$504,Presentación!$AQ$3:$BV$574,Presentación!AP514,0)))</f>
        <v/>
      </c>
      <c r="AO1018" s="365" t="str">
        <f>IF($AC$504="","",IF(HLOOKUP($AC$504,Presentación!$BZ$3:$DE$574,Presentación!AP514,0)="","",HLOOKUP($AC$504,Presentación!$BZ$3:$DE$574,Presentación!AP514,0)))</f>
        <v/>
      </c>
    </row>
    <row r="1019" spans="1:41" s="21" customFormat="1" ht="15" customHeight="1">
      <c r="A1019" s="159"/>
      <c r="B1019" s="179"/>
      <c r="C1019" s="220" t="s">
        <v>1276</v>
      </c>
      <c r="D1019" s="567" t="str">
        <f t="shared" si="125"/>
        <v/>
      </c>
      <c r="E1019" s="568"/>
      <c r="F1019" s="569"/>
      <c r="G1019" s="551" t="str">
        <f t="shared" si="126"/>
        <v/>
      </c>
      <c r="H1019" s="551"/>
      <c r="I1019" s="551"/>
      <c r="J1019" s="551"/>
      <c r="K1019" s="551"/>
      <c r="L1019" s="551"/>
      <c r="M1019" s="392"/>
      <c r="N1019" s="392"/>
      <c r="O1019" s="392"/>
      <c r="P1019" s="392"/>
      <c r="Q1019" s="392"/>
      <c r="R1019" s="392"/>
      <c r="S1019" s="392"/>
      <c r="T1019" s="392"/>
      <c r="U1019" s="392"/>
      <c r="V1019" s="392"/>
      <c r="W1019" s="392"/>
      <c r="X1019" s="392"/>
      <c r="Y1019" s="392"/>
      <c r="Z1019" s="392"/>
      <c r="AA1019" s="392"/>
      <c r="AB1019" s="392"/>
      <c r="AC1019" s="392"/>
      <c r="AD1019" s="392"/>
      <c r="AE1019" s="1"/>
      <c r="AG1019"/>
      <c r="AH1019">
        <f t="shared" si="127"/>
        <v>0</v>
      </c>
      <c r="AI1019" s="339"/>
      <c r="AJ1019" s="73">
        <f t="shared" si="128"/>
        <v>0</v>
      </c>
      <c r="AL1019">
        <f t="shared" si="129"/>
        <v>0</v>
      </c>
      <c r="AN1019" s="364" t="str">
        <f>IF($AC$504="","",IF(HLOOKUP($AC$504,Presentación!$AQ$3:$BV$574,Presentación!AP515)="","",HLOOKUP($AC$504,Presentación!$AQ$3:$BV$574,Presentación!AP515,0)))</f>
        <v/>
      </c>
      <c r="AO1019" s="365" t="str">
        <f>IF($AC$504="","",IF(HLOOKUP($AC$504,Presentación!$BZ$3:$DE$574,Presentación!AP515,0)="","",HLOOKUP($AC$504,Presentación!$BZ$3:$DE$574,Presentación!AP515,0)))</f>
        <v/>
      </c>
    </row>
    <row r="1020" spans="1:41" s="21" customFormat="1" ht="15" customHeight="1">
      <c r="A1020" s="159"/>
      <c r="B1020" s="179"/>
      <c r="C1020" s="220" t="s">
        <v>1277</v>
      </c>
      <c r="D1020" s="567" t="str">
        <f t="shared" si="125"/>
        <v/>
      </c>
      <c r="E1020" s="568"/>
      <c r="F1020" s="569"/>
      <c r="G1020" s="551" t="str">
        <f t="shared" si="126"/>
        <v/>
      </c>
      <c r="H1020" s="551"/>
      <c r="I1020" s="551"/>
      <c r="J1020" s="551"/>
      <c r="K1020" s="551"/>
      <c r="L1020" s="551"/>
      <c r="M1020" s="392"/>
      <c r="N1020" s="392"/>
      <c r="O1020" s="392"/>
      <c r="P1020" s="392"/>
      <c r="Q1020" s="392"/>
      <c r="R1020" s="392"/>
      <c r="S1020" s="392"/>
      <c r="T1020" s="392"/>
      <c r="U1020" s="392"/>
      <c r="V1020" s="392"/>
      <c r="W1020" s="392"/>
      <c r="X1020" s="392"/>
      <c r="Y1020" s="392"/>
      <c r="Z1020" s="392"/>
      <c r="AA1020" s="392"/>
      <c r="AB1020" s="392"/>
      <c r="AC1020" s="392"/>
      <c r="AD1020" s="392"/>
      <c r="AE1020" s="1"/>
      <c r="AG1020"/>
      <c r="AH1020">
        <f t="shared" si="127"/>
        <v>0</v>
      </c>
      <c r="AI1020" s="339"/>
      <c r="AJ1020" s="73">
        <f t="shared" si="128"/>
        <v>0</v>
      </c>
      <c r="AL1020">
        <f t="shared" si="129"/>
        <v>0</v>
      </c>
      <c r="AN1020" s="364" t="str">
        <f>IF($AC$504="","",IF(HLOOKUP($AC$504,Presentación!$AQ$3:$BV$574,Presentación!AP516)="","",HLOOKUP($AC$504,Presentación!$AQ$3:$BV$574,Presentación!AP516,0)))</f>
        <v/>
      </c>
      <c r="AO1020" s="365" t="str">
        <f>IF($AC$504="","",IF(HLOOKUP($AC$504,Presentación!$BZ$3:$DE$574,Presentación!AP516,0)="","",HLOOKUP($AC$504,Presentación!$BZ$3:$DE$574,Presentación!AP516,0)))</f>
        <v/>
      </c>
    </row>
    <row r="1021" spans="1:41" s="21" customFormat="1" ht="15" customHeight="1">
      <c r="A1021" s="159"/>
      <c r="B1021" s="179"/>
      <c r="C1021" s="220" t="s">
        <v>1278</v>
      </c>
      <c r="D1021" s="567" t="str">
        <f t="shared" ref="D1021:D1078" si="130">IF(AO1021="No identificado","",IF(AN1021="","",AN1021))</f>
        <v/>
      </c>
      <c r="E1021" s="568"/>
      <c r="F1021" s="569"/>
      <c r="G1021" s="551" t="str">
        <f t="shared" ref="G1021:G1078" si="131">IF(AO1021="No identificado","",IF(AO1021="","",AO1021))</f>
        <v/>
      </c>
      <c r="H1021" s="551"/>
      <c r="I1021" s="551"/>
      <c r="J1021" s="551"/>
      <c r="K1021" s="551"/>
      <c r="L1021" s="551"/>
      <c r="M1021" s="392"/>
      <c r="N1021" s="392"/>
      <c r="O1021" s="392"/>
      <c r="P1021" s="392"/>
      <c r="Q1021" s="392"/>
      <c r="R1021" s="392"/>
      <c r="S1021" s="392"/>
      <c r="T1021" s="392"/>
      <c r="U1021" s="392"/>
      <c r="V1021" s="392"/>
      <c r="W1021" s="392"/>
      <c r="X1021" s="392"/>
      <c r="Y1021" s="392"/>
      <c r="Z1021" s="392"/>
      <c r="AA1021" s="392"/>
      <c r="AB1021" s="392"/>
      <c r="AC1021" s="392"/>
      <c r="AD1021" s="392"/>
      <c r="AE1021" s="1"/>
      <c r="AG1021"/>
      <c r="AH1021">
        <f t="shared" ref="AH1021:AH1081" si="132">IF(D1021="",IF(COUNTA(M1021:AD1021)=0,0,1),0)</f>
        <v>0</v>
      </c>
      <c r="AI1021" s="339"/>
      <c r="AJ1021" s="73">
        <f t="shared" ref="AJ1021:AJ1081" si="133">IF(AND(D1021&lt;&gt;"",$AI$511&gt;0),1,0)</f>
        <v>0</v>
      </c>
      <c r="AL1021">
        <f t="shared" ref="AL1021:AL1081" si="134">IF(OR(D1021="",$AK$511=3),0,IF(COUNTA(M1021:AD1021)&gt;0,0,1))</f>
        <v>0</v>
      </c>
      <c r="AN1021" s="364" t="str">
        <f>IF($AC$504="","",IF(HLOOKUP($AC$504,Presentación!$AQ$3:$BV$574,Presentación!AP517)="","",HLOOKUP($AC$504,Presentación!$AQ$3:$BV$574,Presentación!AP517,0)))</f>
        <v/>
      </c>
      <c r="AO1021" s="365" t="str">
        <f>IF($AC$504="","",IF(HLOOKUP($AC$504,Presentación!$BZ$3:$DE$574,Presentación!AP517,0)="","",HLOOKUP($AC$504,Presentación!$BZ$3:$DE$574,Presentación!AP517,0)))</f>
        <v/>
      </c>
    </row>
    <row r="1022" spans="1:41" s="21" customFormat="1" ht="15" customHeight="1">
      <c r="A1022" s="159"/>
      <c r="B1022" s="179"/>
      <c r="C1022" s="220" t="s">
        <v>1279</v>
      </c>
      <c r="D1022" s="567" t="str">
        <f t="shared" si="130"/>
        <v/>
      </c>
      <c r="E1022" s="568"/>
      <c r="F1022" s="569"/>
      <c r="G1022" s="551" t="str">
        <f t="shared" si="131"/>
        <v/>
      </c>
      <c r="H1022" s="551"/>
      <c r="I1022" s="551"/>
      <c r="J1022" s="551"/>
      <c r="K1022" s="551"/>
      <c r="L1022" s="551"/>
      <c r="M1022" s="392"/>
      <c r="N1022" s="392"/>
      <c r="O1022" s="392"/>
      <c r="P1022" s="392"/>
      <c r="Q1022" s="392"/>
      <c r="R1022" s="392"/>
      <c r="S1022" s="392"/>
      <c r="T1022" s="392"/>
      <c r="U1022" s="392"/>
      <c r="V1022" s="392"/>
      <c r="W1022" s="392"/>
      <c r="X1022" s="392"/>
      <c r="Y1022" s="392"/>
      <c r="Z1022" s="392"/>
      <c r="AA1022" s="392"/>
      <c r="AB1022" s="392"/>
      <c r="AC1022" s="392"/>
      <c r="AD1022" s="392"/>
      <c r="AE1022" s="1"/>
      <c r="AG1022"/>
      <c r="AH1022">
        <f t="shared" si="132"/>
        <v>0</v>
      </c>
      <c r="AI1022" s="339"/>
      <c r="AJ1022" s="73">
        <f t="shared" si="133"/>
        <v>0</v>
      </c>
      <c r="AL1022">
        <f t="shared" si="134"/>
        <v>0</v>
      </c>
      <c r="AN1022" s="364" t="str">
        <f>IF($AC$504="","",IF(HLOOKUP($AC$504,Presentación!$AQ$3:$BV$574,Presentación!AP518)="","",HLOOKUP($AC$504,Presentación!$AQ$3:$BV$574,Presentación!AP518,0)))</f>
        <v/>
      </c>
      <c r="AO1022" s="365" t="str">
        <f>IF($AC$504="","",IF(HLOOKUP($AC$504,Presentación!$BZ$3:$DE$574,Presentación!AP518,0)="","",HLOOKUP($AC$504,Presentación!$BZ$3:$DE$574,Presentación!AP518,0)))</f>
        <v/>
      </c>
    </row>
    <row r="1023" spans="1:41" s="21" customFormat="1" ht="15" customHeight="1">
      <c r="A1023" s="159"/>
      <c r="B1023" s="179"/>
      <c r="C1023" s="220" t="s">
        <v>1280</v>
      </c>
      <c r="D1023" s="567" t="str">
        <f t="shared" si="130"/>
        <v/>
      </c>
      <c r="E1023" s="568"/>
      <c r="F1023" s="569"/>
      <c r="G1023" s="551" t="str">
        <f t="shared" si="131"/>
        <v/>
      </c>
      <c r="H1023" s="551"/>
      <c r="I1023" s="551"/>
      <c r="J1023" s="551"/>
      <c r="K1023" s="551"/>
      <c r="L1023" s="551"/>
      <c r="M1023" s="392"/>
      <c r="N1023" s="392"/>
      <c r="O1023" s="392"/>
      <c r="P1023" s="392"/>
      <c r="Q1023" s="392"/>
      <c r="R1023" s="392"/>
      <c r="S1023" s="392"/>
      <c r="T1023" s="392"/>
      <c r="U1023" s="392"/>
      <c r="V1023" s="392"/>
      <c r="W1023" s="392"/>
      <c r="X1023" s="392"/>
      <c r="Y1023" s="392"/>
      <c r="Z1023" s="392"/>
      <c r="AA1023" s="392"/>
      <c r="AB1023" s="392"/>
      <c r="AC1023" s="392"/>
      <c r="AD1023" s="392"/>
      <c r="AE1023" s="1"/>
      <c r="AG1023"/>
      <c r="AH1023">
        <f t="shared" si="132"/>
        <v>0</v>
      </c>
      <c r="AI1023" s="339"/>
      <c r="AJ1023" s="73">
        <f t="shared" si="133"/>
        <v>0</v>
      </c>
      <c r="AL1023">
        <f t="shared" si="134"/>
        <v>0</v>
      </c>
      <c r="AN1023" s="364" t="str">
        <f>IF($AC$504="","",IF(HLOOKUP($AC$504,Presentación!$AQ$3:$BV$574,Presentación!AP519)="","",HLOOKUP($AC$504,Presentación!$AQ$3:$BV$574,Presentación!AP519,0)))</f>
        <v/>
      </c>
      <c r="AO1023" s="365" t="str">
        <f>IF($AC$504="","",IF(HLOOKUP($AC$504,Presentación!$BZ$3:$DE$574,Presentación!AP519,0)="","",HLOOKUP($AC$504,Presentación!$BZ$3:$DE$574,Presentación!AP519,0)))</f>
        <v/>
      </c>
    </row>
    <row r="1024" spans="1:41" s="21" customFormat="1" ht="15" customHeight="1">
      <c r="A1024" s="159"/>
      <c r="B1024" s="179"/>
      <c r="C1024" s="220" t="s">
        <v>1281</v>
      </c>
      <c r="D1024" s="567" t="str">
        <f t="shared" si="130"/>
        <v/>
      </c>
      <c r="E1024" s="568"/>
      <c r="F1024" s="569"/>
      <c r="G1024" s="551" t="str">
        <f t="shared" si="131"/>
        <v/>
      </c>
      <c r="H1024" s="551"/>
      <c r="I1024" s="551"/>
      <c r="J1024" s="551"/>
      <c r="K1024" s="551"/>
      <c r="L1024" s="551"/>
      <c r="M1024" s="392"/>
      <c r="N1024" s="392"/>
      <c r="O1024" s="392"/>
      <c r="P1024" s="392"/>
      <c r="Q1024" s="392"/>
      <c r="R1024" s="392"/>
      <c r="S1024" s="392"/>
      <c r="T1024" s="392"/>
      <c r="U1024" s="392"/>
      <c r="V1024" s="392"/>
      <c r="W1024" s="392"/>
      <c r="X1024" s="392"/>
      <c r="Y1024" s="392"/>
      <c r="Z1024" s="392"/>
      <c r="AA1024" s="392"/>
      <c r="AB1024" s="392"/>
      <c r="AC1024" s="392"/>
      <c r="AD1024" s="392"/>
      <c r="AE1024" s="1"/>
      <c r="AG1024"/>
      <c r="AH1024">
        <f t="shared" si="132"/>
        <v>0</v>
      </c>
      <c r="AI1024" s="339"/>
      <c r="AJ1024" s="73">
        <f t="shared" si="133"/>
        <v>0</v>
      </c>
      <c r="AL1024">
        <f t="shared" si="134"/>
        <v>0</v>
      </c>
      <c r="AN1024" s="364" t="str">
        <f>IF($AC$504="","",IF(HLOOKUP($AC$504,Presentación!$AQ$3:$BV$574,Presentación!AP520)="","",HLOOKUP($AC$504,Presentación!$AQ$3:$BV$574,Presentación!AP520,0)))</f>
        <v/>
      </c>
      <c r="AO1024" s="365" t="str">
        <f>IF($AC$504="","",IF(HLOOKUP($AC$504,Presentación!$BZ$3:$DE$574,Presentación!AP520,0)="","",HLOOKUP($AC$504,Presentación!$BZ$3:$DE$574,Presentación!AP520,0)))</f>
        <v/>
      </c>
    </row>
    <row r="1025" spans="1:41" s="21" customFormat="1" ht="15" customHeight="1">
      <c r="A1025" s="159"/>
      <c r="B1025" s="179"/>
      <c r="C1025" s="220" t="s">
        <v>1282</v>
      </c>
      <c r="D1025" s="567" t="str">
        <f t="shared" si="130"/>
        <v/>
      </c>
      <c r="E1025" s="568"/>
      <c r="F1025" s="569"/>
      <c r="G1025" s="551" t="str">
        <f t="shared" si="131"/>
        <v/>
      </c>
      <c r="H1025" s="551"/>
      <c r="I1025" s="551"/>
      <c r="J1025" s="551"/>
      <c r="K1025" s="551"/>
      <c r="L1025" s="551"/>
      <c r="M1025" s="392"/>
      <c r="N1025" s="392"/>
      <c r="O1025" s="392"/>
      <c r="P1025" s="392"/>
      <c r="Q1025" s="392"/>
      <c r="R1025" s="392"/>
      <c r="S1025" s="392"/>
      <c r="T1025" s="392"/>
      <c r="U1025" s="392"/>
      <c r="V1025" s="392"/>
      <c r="W1025" s="392"/>
      <c r="X1025" s="392"/>
      <c r="Y1025" s="392"/>
      <c r="Z1025" s="392"/>
      <c r="AA1025" s="392"/>
      <c r="AB1025" s="392"/>
      <c r="AC1025" s="392"/>
      <c r="AD1025" s="392"/>
      <c r="AE1025" s="1"/>
      <c r="AG1025"/>
      <c r="AH1025">
        <f t="shared" si="132"/>
        <v>0</v>
      </c>
      <c r="AI1025" s="339"/>
      <c r="AJ1025" s="73">
        <f t="shared" si="133"/>
        <v>0</v>
      </c>
      <c r="AL1025">
        <f t="shared" si="134"/>
        <v>0</v>
      </c>
      <c r="AN1025" s="364" t="str">
        <f>IF($AC$504="","",IF(HLOOKUP($AC$504,Presentación!$AQ$3:$BV$574,Presentación!AP521)="","",HLOOKUP($AC$504,Presentación!$AQ$3:$BV$574,Presentación!AP521,0)))</f>
        <v/>
      </c>
      <c r="AO1025" s="365" t="str">
        <f>IF($AC$504="","",IF(HLOOKUP($AC$504,Presentación!$BZ$3:$DE$574,Presentación!AP521,0)="","",HLOOKUP($AC$504,Presentación!$BZ$3:$DE$574,Presentación!AP521,0)))</f>
        <v/>
      </c>
    </row>
    <row r="1026" spans="1:41" s="21" customFormat="1" ht="15" customHeight="1">
      <c r="A1026" s="159"/>
      <c r="B1026" s="179"/>
      <c r="C1026" s="220" t="s">
        <v>1283</v>
      </c>
      <c r="D1026" s="567" t="str">
        <f t="shared" si="130"/>
        <v/>
      </c>
      <c r="E1026" s="568"/>
      <c r="F1026" s="569"/>
      <c r="G1026" s="551" t="str">
        <f t="shared" si="131"/>
        <v/>
      </c>
      <c r="H1026" s="551"/>
      <c r="I1026" s="551"/>
      <c r="J1026" s="551"/>
      <c r="K1026" s="551"/>
      <c r="L1026" s="551"/>
      <c r="M1026" s="392"/>
      <c r="N1026" s="392"/>
      <c r="O1026" s="392"/>
      <c r="P1026" s="392"/>
      <c r="Q1026" s="392"/>
      <c r="R1026" s="392"/>
      <c r="S1026" s="392"/>
      <c r="T1026" s="392"/>
      <c r="U1026" s="392"/>
      <c r="V1026" s="392"/>
      <c r="W1026" s="392"/>
      <c r="X1026" s="392"/>
      <c r="Y1026" s="392"/>
      <c r="Z1026" s="392"/>
      <c r="AA1026" s="392"/>
      <c r="AB1026" s="392"/>
      <c r="AC1026" s="392"/>
      <c r="AD1026" s="392"/>
      <c r="AE1026" s="1"/>
      <c r="AG1026"/>
      <c r="AH1026">
        <f t="shared" si="132"/>
        <v>0</v>
      </c>
      <c r="AI1026" s="339"/>
      <c r="AJ1026" s="73">
        <f t="shared" si="133"/>
        <v>0</v>
      </c>
      <c r="AL1026">
        <f t="shared" si="134"/>
        <v>0</v>
      </c>
      <c r="AN1026" s="364" t="str">
        <f>IF($AC$504="","",IF(HLOOKUP($AC$504,Presentación!$AQ$3:$BV$574,Presentación!AP522)="","",HLOOKUP($AC$504,Presentación!$AQ$3:$BV$574,Presentación!AP522,0)))</f>
        <v/>
      </c>
      <c r="AO1026" s="365" t="str">
        <f>IF($AC$504="","",IF(HLOOKUP($AC$504,Presentación!$BZ$3:$DE$574,Presentación!AP522,0)="","",HLOOKUP($AC$504,Presentación!$BZ$3:$DE$574,Presentación!AP522,0)))</f>
        <v/>
      </c>
    </row>
    <row r="1027" spans="1:41" s="21" customFormat="1" ht="15" customHeight="1">
      <c r="A1027" s="159"/>
      <c r="B1027" s="179"/>
      <c r="C1027" s="220" t="s">
        <v>1284</v>
      </c>
      <c r="D1027" s="567" t="str">
        <f t="shared" si="130"/>
        <v/>
      </c>
      <c r="E1027" s="568"/>
      <c r="F1027" s="569"/>
      <c r="G1027" s="551" t="str">
        <f t="shared" si="131"/>
        <v/>
      </c>
      <c r="H1027" s="551"/>
      <c r="I1027" s="551"/>
      <c r="J1027" s="551"/>
      <c r="K1027" s="551"/>
      <c r="L1027" s="551"/>
      <c r="M1027" s="392"/>
      <c r="N1027" s="392"/>
      <c r="O1027" s="392"/>
      <c r="P1027" s="392"/>
      <c r="Q1027" s="392"/>
      <c r="R1027" s="392"/>
      <c r="S1027" s="392"/>
      <c r="T1027" s="392"/>
      <c r="U1027" s="392"/>
      <c r="V1027" s="392"/>
      <c r="W1027" s="392"/>
      <c r="X1027" s="392"/>
      <c r="Y1027" s="392"/>
      <c r="Z1027" s="392"/>
      <c r="AA1027" s="392"/>
      <c r="AB1027" s="392"/>
      <c r="AC1027" s="392"/>
      <c r="AD1027" s="392"/>
      <c r="AE1027" s="1"/>
      <c r="AG1027"/>
      <c r="AH1027">
        <f t="shared" si="132"/>
        <v>0</v>
      </c>
      <c r="AI1027" s="339"/>
      <c r="AJ1027" s="73">
        <f t="shared" si="133"/>
        <v>0</v>
      </c>
      <c r="AL1027">
        <f t="shared" si="134"/>
        <v>0</v>
      </c>
      <c r="AN1027" s="364" t="str">
        <f>IF($AC$504="","",IF(HLOOKUP($AC$504,Presentación!$AQ$3:$BV$574,Presentación!AP523)="","",HLOOKUP($AC$504,Presentación!$AQ$3:$BV$574,Presentación!AP523,0)))</f>
        <v/>
      </c>
      <c r="AO1027" s="365" t="str">
        <f>IF($AC$504="","",IF(HLOOKUP($AC$504,Presentación!$BZ$3:$DE$574,Presentación!AP523,0)="","",HLOOKUP($AC$504,Presentación!$BZ$3:$DE$574,Presentación!AP523,0)))</f>
        <v/>
      </c>
    </row>
    <row r="1028" spans="1:41" s="21" customFormat="1" ht="15" customHeight="1">
      <c r="A1028" s="159"/>
      <c r="B1028" s="179"/>
      <c r="C1028" s="220" t="s">
        <v>1285</v>
      </c>
      <c r="D1028" s="567" t="str">
        <f t="shared" si="130"/>
        <v/>
      </c>
      <c r="E1028" s="568"/>
      <c r="F1028" s="569"/>
      <c r="G1028" s="551" t="str">
        <f t="shared" si="131"/>
        <v/>
      </c>
      <c r="H1028" s="551"/>
      <c r="I1028" s="551"/>
      <c r="J1028" s="551"/>
      <c r="K1028" s="551"/>
      <c r="L1028" s="551"/>
      <c r="M1028" s="392"/>
      <c r="N1028" s="392"/>
      <c r="O1028" s="392"/>
      <c r="P1028" s="392"/>
      <c r="Q1028" s="392"/>
      <c r="R1028" s="392"/>
      <c r="S1028" s="392"/>
      <c r="T1028" s="392"/>
      <c r="U1028" s="392"/>
      <c r="V1028" s="392"/>
      <c r="W1028" s="392"/>
      <c r="X1028" s="392"/>
      <c r="Y1028" s="392"/>
      <c r="Z1028" s="392"/>
      <c r="AA1028" s="392"/>
      <c r="AB1028" s="392"/>
      <c r="AC1028" s="392"/>
      <c r="AD1028" s="392"/>
      <c r="AE1028" s="1"/>
      <c r="AG1028"/>
      <c r="AH1028">
        <f t="shared" si="132"/>
        <v>0</v>
      </c>
      <c r="AI1028" s="339"/>
      <c r="AJ1028" s="73">
        <f t="shared" si="133"/>
        <v>0</v>
      </c>
      <c r="AL1028">
        <f t="shared" si="134"/>
        <v>0</v>
      </c>
      <c r="AN1028" s="364" t="str">
        <f>IF($AC$504="","",IF(HLOOKUP($AC$504,Presentación!$AQ$3:$BV$574,Presentación!AP524)="","",HLOOKUP($AC$504,Presentación!$AQ$3:$BV$574,Presentación!AP524,0)))</f>
        <v/>
      </c>
      <c r="AO1028" s="365" t="str">
        <f>IF($AC$504="","",IF(HLOOKUP($AC$504,Presentación!$BZ$3:$DE$574,Presentación!AP524,0)="","",HLOOKUP($AC$504,Presentación!$BZ$3:$DE$574,Presentación!AP524,0)))</f>
        <v/>
      </c>
    </row>
    <row r="1029" spans="1:41" s="21" customFormat="1" ht="15" customHeight="1">
      <c r="A1029" s="159"/>
      <c r="B1029" s="179"/>
      <c r="C1029" s="220" t="s">
        <v>1286</v>
      </c>
      <c r="D1029" s="567" t="str">
        <f t="shared" si="130"/>
        <v/>
      </c>
      <c r="E1029" s="568"/>
      <c r="F1029" s="569"/>
      <c r="G1029" s="551" t="str">
        <f t="shared" si="131"/>
        <v/>
      </c>
      <c r="H1029" s="551"/>
      <c r="I1029" s="551"/>
      <c r="J1029" s="551"/>
      <c r="K1029" s="551"/>
      <c r="L1029" s="551"/>
      <c r="M1029" s="392"/>
      <c r="N1029" s="392"/>
      <c r="O1029" s="392"/>
      <c r="P1029" s="392"/>
      <c r="Q1029" s="392"/>
      <c r="R1029" s="392"/>
      <c r="S1029" s="392"/>
      <c r="T1029" s="392"/>
      <c r="U1029" s="392"/>
      <c r="V1029" s="392"/>
      <c r="W1029" s="392"/>
      <c r="X1029" s="392"/>
      <c r="Y1029" s="392"/>
      <c r="Z1029" s="392"/>
      <c r="AA1029" s="392"/>
      <c r="AB1029" s="392"/>
      <c r="AC1029" s="392"/>
      <c r="AD1029" s="392"/>
      <c r="AE1029" s="1"/>
      <c r="AG1029"/>
      <c r="AH1029">
        <f t="shared" si="132"/>
        <v>0</v>
      </c>
      <c r="AI1029" s="339"/>
      <c r="AJ1029" s="73">
        <f t="shared" si="133"/>
        <v>0</v>
      </c>
      <c r="AL1029">
        <f t="shared" si="134"/>
        <v>0</v>
      </c>
      <c r="AN1029" s="364" t="str">
        <f>IF($AC$504="","",IF(HLOOKUP($AC$504,Presentación!$AQ$3:$BV$574,Presentación!AP525)="","",HLOOKUP($AC$504,Presentación!$AQ$3:$BV$574,Presentación!AP525,0)))</f>
        <v/>
      </c>
      <c r="AO1029" s="365" t="str">
        <f>IF($AC$504="","",IF(HLOOKUP($AC$504,Presentación!$BZ$3:$DE$574,Presentación!AP525,0)="","",HLOOKUP($AC$504,Presentación!$BZ$3:$DE$574,Presentación!AP525,0)))</f>
        <v/>
      </c>
    </row>
    <row r="1030" spans="1:41" s="21" customFormat="1" ht="15" customHeight="1">
      <c r="A1030" s="159"/>
      <c r="B1030" s="179"/>
      <c r="C1030" s="220" t="s">
        <v>1287</v>
      </c>
      <c r="D1030" s="567" t="str">
        <f t="shared" si="130"/>
        <v/>
      </c>
      <c r="E1030" s="568"/>
      <c r="F1030" s="569"/>
      <c r="G1030" s="551" t="str">
        <f t="shared" si="131"/>
        <v/>
      </c>
      <c r="H1030" s="551"/>
      <c r="I1030" s="551"/>
      <c r="J1030" s="551"/>
      <c r="K1030" s="551"/>
      <c r="L1030" s="551"/>
      <c r="M1030" s="392"/>
      <c r="N1030" s="392"/>
      <c r="O1030" s="392"/>
      <c r="P1030" s="392"/>
      <c r="Q1030" s="392"/>
      <c r="R1030" s="392"/>
      <c r="S1030" s="392"/>
      <c r="T1030" s="392"/>
      <c r="U1030" s="392"/>
      <c r="V1030" s="392"/>
      <c r="W1030" s="392"/>
      <c r="X1030" s="392"/>
      <c r="Y1030" s="392"/>
      <c r="Z1030" s="392"/>
      <c r="AA1030" s="392"/>
      <c r="AB1030" s="392"/>
      <c r="AC1030" s="392"/>
      <c r="AD1030" s="392"/>
      <c r="AE1030" s="1"/>
      <c r="AG1030"/>
      <c r="AH1030">
        <f t="shared" si="132"/>
        <v>0</v>
      </c>
      <c r="AI1030" s="339"/>
      <c r="AJ1030" s="73">
        <f t="shared" si="133"/>
        <v>0</v>
      </c>
      <c r="AL1030">
        <f t="shared" si="134"/>
        <v>0</v>
      </c>
      <c r="AN1030" s="364" t="str">
        <f>IF($AC$504="","",IF(HLOOKUP($AC$504,Presentación!$AQ$3:$BV$574,Presentación!AP526)="","",HLOOKUP($AC$504,Presentación!$AQ$3:$BV$574,Presentación!AP526,0)))</f>
        <v/>
      </c>
      <c r="AO1030" s="365" t="str">
        <f>IF($AC$504="","",IF(HLOOKUP($AC$504,Presentación!$BZ$3:$DE$574,Presentación!AP526,0)="","",HLOOKUP($AC$504,Presentación!$BZ$3:$DE$574,Presentación!AP526,0)))</f>
        <v/>
      </c>
    </row>
    <row r="1031" spans="1:41" s="21" customFormat="1" ht="15" customHeight="1">
      <c r="A1031" s="159"/>
      <c r="B1031" s="179"/>
      <c r="C1031" s="220" t="s">
        <v>1288</v>
      </c>
      <c r="D1031" s="567" t="str">
        <f t="shared" si="130"/>
        <v/>
      </c>
      <c r="E1031" s="568"/>
      <c r="F1031" s="569"/>
      <c r="G1031" s="551" t="str">
        <f t="shared" si="131"/>
        <v/>
      </c>
      <c r="H1031" s="551"/>
      <c r="I1031" s="551"/>
      <c r="J1031" s="551"/>
      <c r="K1031" s="551"/>
      <c r="L1031" s="551"/>
      <c r="M1031" s="392"/>
      <c r="N1031" s="392"/>
      <c r="O1031" s="392"/>
      <c r="P1031" s="392"/>
      <c r="Q1031" s="392"/>
      <c r="R1031" s="392"/>
      <c r="S1031" s="392"/>
      <c r="T1031" s="392"/>
      <c r="U1031" s="392"/>
      <c r="V1031" s="392"/>
      <c r="W1031" s="392"/>
      <c r="X1031" s="392"/>
      <c r="Y1031" s="392"/>
      <c r="Z1031" s="392"/>
      <c r="AA1031" s="392"/>
      <c r="AB1031" s="392"/>
      <c r="AC1031" s="392"/>
      <c r="AD1031" s="392"/>
      <c r="AE1031" s="1"/>
      <c r="AG1031"/>
      <c r="AH1031">
        <f t="shared" si="132"/>
        <v>0</v>
      </c>
      <c r="AI1031" s="339"/>
      <c r="AJ1031" s="73">
        <f t="shared" si="133"/>
        <v>0</v>
      </c>
      <c r="AL1031">
        <f t="shared" si="134"/>
        <v>0</v>
      </c>
      <c r="AN1031" s="364" t="str">
        <f>IF($AC$504="","",IF(HLOOKUP($AC$504,Presentación!$AQ$3:$BV$574,Presentación!AP527)="","",HLOOKUP($AC$504,Presentación!$AQ$3:$BV$574,Presentación!AP527,0)))</f>
        <v/>
      </c>
      <c r="AO1031" s="365" t="str">
        <f>IF($AC$504="","",IF(HLOOKUP($AC$504,Presentación!$BZ$3:$DE$574,Presentación!AP527,0)="","",HLOOKUP($AC$504,Presentación!$BZ$3:$DE$574,Presentación!AP527,0)))</f>
        <v/>
      </c>
    </row>
    <row r="1032" spans="1:41" s="21" customFormat="1" ht="15" customHeight="1">
      <c r="A1032" s="159"/>
      <c r="B1032" s="179"/>
      <c r="C1032" s="220" t="s">
        <v>1289</v>
      </c>
      <c r="D1032" s="567" t="str">
        <f t="shared" si="130"/>
        <v/>
      </c>
      <c r="E1032" s="568"/>
      <c r="F1032" s="569"/>
      <c r="G1032" s="551" t="str">
        <f t="shared" si="131"/>
        <v/>
      </c>
      <c r="H1032" s="551"/>
      <c r="I1032" s="551"/>
      <c r="J1032" s="551"/>
      <c r="K1032" s="551"/>
      <c r="L1032" s="551"/>
      <c r="M1032" s="392"/>
      <c r="N1032" s="392"/>
      <c r="O1032" s="392"/>
      <c r="P1032" s="392"/>
      <c r="Q1032" s="392"/>
      <c r="R1032" s="392"/>
      <c r="S1032" s="392"/>
      <c r="T1032" s="392"/>
      <c r="U1032" s="392"/>
      <c r="V1032" s="392"/>
      <c r="W1032" s="392"/>
      <c r="X1032" s="392"/>
      <c r="Y1032" s="392"/>
      <c r="Z1032" s="392"/>
      <c r="AA1032" s="392"/>
      <c r="AB1032" s="392"/>
      <c r="AC1032" s="392"/>
      <c r="AD1032" s="392"/>
      <c r="AE1032" s="1"/>
      <c r="AG1032"/>
      <c r="AH1032">
        <f t="shared" si="132"/>
        <v>0</v>
      </c>
      <c r="AI1032" s="339"/>
      <c r="AJ1032" s="73">
        <f t="shared" si="133"/>
        <v>0</v>
      </c>
      <c r="AL1032">
        <f t="shared" si="134"/>
        <v>0</v>
      </c>
      <c r="AN1032" s="364" t="str">
        <f>IF($AC$504="","",IF(HLOOKUP($AC$504,Presentación!$AQ$3:$BV$574,Presentación!AP528)="","",HLOOKUP($AC$504,Presentación!$AQ$3:$BV$574,Presentación!AP528,0)))</f>
        <v/>
      </c>
      <c r="AO1032" s="365" t="str">
        <f>IF($AC$504="","",IF(HLOOKUP($AC$504,Presentación!$BZ$3:$DE$574,Presentación!AP528,0)="","",HLOOKUP($AC$504,Presentación!$BZ$3:$DE$574,Presentación!AP528,0)))</f>
        <v/>
      </c>
    </row>
    <row r="1033" spans="1:41" s="21" customFormat="1" ht="15" customHeight="1">
      <c r="A1033" s="159"/>
      <c r="B1033" s="179"/>
      <c r="C1033" s="220" t="s">
        <v>1290</v>
      </c>
      <c r="D1033" s="567" t="str">
        <f t="shared" si="130"/>
        <v/>
      </c>
      <c r="E1033" s="568"/>
      <c r="F1033" s="569"/>
      <c r="G1033" s="551" t="str">
        <f t="shared" si="131"/>
        <v/>
      </c>
      <c r="H1033" s="551"/>
      <c r="I1033" s="551"/>
      <c r="J1033" s="551"/>
      <c r="K1033" s="551"/>
      <c r="L1033" s="551"/>
      <c r="M1033" s="392"/>
      <c r="N1033" s="392"/>
      <c r="O1033" s="392"/>
      <c r="P1033" s="392"/>
      <c r="Q1033" s="392"/>
      <c r="R1033" s="392"/>
      <c r="S1033" s="392"/>
      <c r="T1033" s="392"/>
      <c r="U1033" s="392"/>
      <c r="V1033" s="392"/>
      <c r="W1033" s="392"/>
      <c r="X1033" s="392"/>
      <c r="Y1033" s="392"/>
      <c r="Z1033" s="392"/>
      <c r="AA1033" s="392"/>
      <c r="AB1033" s="392"/>
      <c r="AC1033" s="392"/>
      <c r="AD1033" s="392"/>
      <c r="AE1033" s="1"/>
      <c r="AG1033"/>
      <c r="AH1033">
        <f t="shared" si="132"/>
        <v>0</v>
      </c>
      <c r="AI1033" s="339"/>
      <c r="AJ1033" s="73">
        <f t="shared" si="133"/>
        <v>0</v>
      </c>
      <c r="AL1033">
        <f t="shared" si="134"/>
        <v>0</v>
      </c>
      <c r="AN1033" s="364" t="str">
        <f>IF($AC$504="","",IF(HLOOKUP($AC$504,Presentación!$AQ$3:$BV$574,Presentación!AP529)="","",HLOOKUP($AC$504,Presentación!$AQ$3:$BV$574,Presentación!AP529,0)))</f>
        <v/>
      </c>
      <c r="AO1033" s="365" t="str">
        <f>IF($AC$504="","",IF(HLOOKUP($AC$504,Presentación!$BZ$3:$DE$574,Presentación!AP529,0)="","",HLOOKUP($AC$504,Presentación!$BZ$3:$DE$574,Presentación!AP529,0)))</f>
        <v/>
      </c>
    </row>
    <row r="1034" spans="1:41" s="21" customFormat="1" ht="15" customHeight="1">
      <c r="A1034" s="159"/>
      <c r="B1034" s="179"/>
      <c r="C1034" s="220" t="s">
        <v>1291</v>
      </c>
      <c r="D1034" s="567" t="str">
        <f t="shared" si="130"/>
        <v/>
      </c>
      <c r="E1034" s="568"/>
      <c r="F1034" s="569"/>
      <c r="G1034" s="551" t="str">
        <f t="shared" si="131"/>
        <v/>
      </c>
      <c r="H1034" s="551"/>
      <c r="I1034" s="551"/>
      <c r="J1034" s="551"/>
      <c r="K1034" s="551"/>
      <c r="L1034" s="551"/>
      <c r="M1034" s="392"/>
      <c r="N1034" s="392"/>
      <c r="O1034" s="392"/>
      <c r="P1034" s="392"/>
      <c r="Q1034" s="392"/>
      <c r="R1034" s="392"/>
      <c r="S1034" s="392"/>
      <c r="T1034" s="392"/>
      <c r="U1034" s="392"/>
      <c r="V1034" s="392"/>
      <c r="W1034" s="392"/>
      <c r="X1034" s="392"/>
      <c r="Y1034" s="392"/>
      <c r="Z1034" s="392"/>
      <c r="AA1034" s="392"/>
      <c r="AB1034" s="392"/>
      <c r="AC1034" s="392"/>
      <c r="AD1034" s="392"/>
      <c r="AE1034" s="1"/>
      <c r="AG1034"/>
      <c r="AH1034">
        <f t="shared" si="132"/>
        <v>0</v>
      </c>
      <c r="AI1034" s="339"/>
      <c r="AJ1034" s="73">
        <f t="shared" si="133"/>
        <v>0</v>
      </c>
      <c r="AL1034">
        <f t="shared" si="134"/>
        <v>0</v>
      </c>
      <c r="AN1034" s="364" t="str">
        <f>IF($AC$504="","",IF(HLOOKUP($AC$504,Presentación!$AQ$3:$BV$574,Presentación!AP530)="","",HLOOKUP($AC$504,Presentación!$AQ$3:$BV$574,Presentación!AP530,0)))</f>
        <v/>
      </c>
      <c r="AO1034" s="365" t="str">
        <f>IF($AC$504="","",IF(HLOOKUP($AC$504,Presentación!$BZ$3:$DE$574,Presentación!AP530,0)="","",HLOOKUP($AC$504,Presentación!$BZ$3:$DE$574,Presentación!AP530,0)))</f>
        <v/>
      </c>
    </row>
    <row r="1035" spans="1:41" s="21" customFormat="1" ht="15" customHeight="1">
      <c r="A1035" s="159"/>
      <c r="B1035" s="179"/>
      <c r="C1035" s="220" t="s">
        <v>1292</v>
      </c>
      <c r="D1035" s="567" t="str">
        <f t="shared" si="130"/>
        <v/>
      </c>
      <c r="E1035" s="568"/>
      <c r="F1035" s="569"/>
      <c r="G1035" s="551" t="str">
        <f t="shared" si="131"/>
        <v/>
      </c>
      <c r="H1035" s="551"/>
      <c r="I1035" s="551"/>
      <c r="J1035" s="551"/>
      <c r="K1035" s="551"/>
      <c r="L1035" s="551"/>
      <c r="M1035" s="392"/>
      <c r="N1035" s="392"/>
      <c r="O1035" s="392"/>
      <c r="P1035" s="392"/>
      <c r="Q1035" s="392"/>
      <c r="R1035" s="392"/>
      <c r="S1035" s="392"/>
      <c r="T1035" s="392"/>
      <c r="U1035" s="392"/>
      <c r="V1035" s="392"/>
      <c r="W1035" s="392"/>
      <c r="X1035" s="392"/>
      <c r="Y1035" s="392"/>
      <c r="Z1035" s="392"/>
      <c r="AA1035" s="392"/>
      <c r="AB1035" s="392"/>
      <c r="AC1035" s="392"/>
      <c r="AD1035" s="392"/>
      <c r="AE1035" s="1"/>
      <c r="AG1035"/>
      <c r="AH1035">
        <f t="shared" si="132"/>
        <v>0</v>
      </c>
      <c r="AI1035" s="339"/>
      <c r="AJ1035" s="73">
        <f t="shared" si="133"/>
        <v>0</v>
      </c>
      <c r="AL1035">
        <f t="shared" si="134"/>
        <v>0</v>
      </c>
      <c r="AN1035" s="364" t="str">
        <f>IF($AC$504="","",IF(HLOOKUP($AC$504,Presentación!$AQ$3:$BV$574,Presentación!AP531)="","",HLOOKUP($AC$504,Presentación!$AQ$3:$BV$574,Presentación!AP531,0)))</f>
        <v/>
      </c>
      <c r="AO1035" s="365" t="str">
        <f>IF($AC$504="","",IF(HLOOKUP($AC$504,Presentación!$BZ$3:$DE$574,Presentación!AP531,0)="","",HLOOKUP($AC$504,Presentación!$BZ$3:$DE$574,Presentación!AP531,0)))</f>
        <v/>
      </c>
    </row>
    <row r="1036" spans="1:41" s="21" customFormat="1" ht="15" customHeight="1">
      <c r="A1036" s="159"/>
      <c r="B1036" s="179"/>
      <c r="C1036" s="220" t="s">
        <v>1293</v>
      </c>
      <c r="D1036" s="567" t="str">
        <f t="shared" si="130"/>
        <v/>
      </c>
      <c r="E1036" s="568"/>
      <c r="F1036" s="569"/>
      <c r="G1036" s="551" t="str">
        <f t="shared" si="131"/>
        <v/>
      </c>
      <c r="H1036" s="551"/>
      <c r="I1036" s="551"/>
      <c r="J1036" s="551"/>
      <c r="K1036" s="551"/>
      <c r="L1036" s="551"/>
      <c r="M1036" s="392"/>
      <c r="N1036" s="392"/>
      <c r="O1036" s="392"/>
      <c r="P1036" s="392"/>
      <c r="Q1036" s="392"/>
      <c r="R1036" s="392"/>
      <c r="S1036" s="392"/>
      <c r="T1036" s="392"/>
      <c r="U1036" s="392"/>
      <c r="V1036" s="392"/>
      <c r="W1036" s="392"/>
      <c r="X1036" s="392"/>
      <c r="Y1036" s="392"/>
      <c r="Z1036" s="392"/>
      <c r="AA1036" s="392"/>
      <c r="AB1036" s="392"/>
      <c r="AC1036" s="392"/>
      <c r="AD1036" s="392"/>
      <c r="AE1036" s="1"/>
      <c r="AG1036"/>
      <c r="AH1036">
        <f t="shared" si="132"/>
        <v>0</v>
      </c>
      <c r="AI1036" s="339"/>
      <c r="AJ1036" s="73">
        <f t="shared" si="133"/>
        <v>0</v>
      </c>
      <c r="AL1036">
        <f t="shared" si="134"/>
        <v>0</v>
      </c>
      <c r="AN1036" s="364" t="str">
        <f>IF($AC$504="","",IF(HLOOKUP($AC$504,Presentación!$AQ$3:$BV$574,Presentación!AP532)="","",HLOOKUP($AC$504,Presentación!$AQ$3:$BV$574,Presentación!AP532,0)))</f>
        <v/>
      </c>
      <c r="AO1036" s="365" t="str">
        <f>IF($AC$504="","",IF(HLOOKUP($AC$504,Presentación!$BZ$3:$DE$574,Presentación!AP532,0)="","",HLOOKUP($AC$504,Presentación!$BZ$3:$DE$574,Presentación!AP532,0)))</f>
        <v/>
      </c>
    </row>
    <row r="1037" spans="1:41" s="21" customFormat="1" ht="15" customHeight="1">
      <c r="A1037" s="159"/>
      <c r="B1037" s="179"/>
      <c r="C1037" s="220" t="s">
        <v>1294</v>
      </c>
      <c r="D1037" s="567" t="str">
        <f t="shared" si="130"/>
        <v/>
      </c>
      <c r="E1037" s="568"/>
      <c r="F1037" s="569"/>
      <c r="G1037" s="551" t="str">
        <f t="shared" si="131"/>
        <v/>
      </c>
      <c r="H1037" s="551"/>
      <c r="I1037" s="551"/>
      <c r="J1037" s="551"/>
      <c r="K1037" s="551"/>
      <c r="L1037" s="551"/>
      <c r="M1037" s="392"/>
      <c r="N1037" s="392"/>
      <c r="O1037" s="392"/>
      <c r="P1037" s="392"/>
      <c r="Q1037" s="392"/>
      <c r="R1037" s="392"/>
      <c r="S1037" s="392"/>
      <c r="T1037" s="392"/>
      <c r="U1037" s="392"/>
      <c r="V1037" s="392"/>
      <c r="W1037" s="392"/>
      <c r="X1037" s="392"/>
      <c r="Y1037" s="392"/>
      <c r="Z1037" s="392"/>
      <c r="AA1037" s="392"/>
      <c r="AB1037" s="392"/>
      <c r="AC1037" s="392"/>
      <c r="AD1037" s="392"/>
      <c r="AE1037" s="1"/>
      <c r="AG1037"/>
      <c r="AH1037">
        <f t="shared" si="132"/>
        <v>0</v>
      </c>
      <c r="AI1037" s="339"/>
      <c r="AJ1037" s="73">
        <f t="shared" si="133"/>
        <v>0</v>
      </c>
      <c r="AL1037">
        <f t="shared" si="134"/>
        <v>0</v>
      </c>
      <c r="AN1037" s="364" t="str">
        <f>IF($AC$504="","",IF(HLOOKUP($AC$504,Presentación!$AQ$3:$BV$574,Presentación!AP533)="","",HLOOKUP($AC$504,Presentación!$AQ$3:$BV$574,Presentación!AP533,0)))</f>
        <v/>
      </c>
      <c r="AO1037" s="365" t="str">
        <f>IF($AC$504="","",IF(HLOOKUP($AC$504,Presentación!$BZ$3:$DE$574,Presentación!AP533,0)="","",HLOOKUP($AC$504,Presentación!$BZ$3:$DE$574,Presentación!AP533,0)))</f>
        <v/>
      </c>
    </row>
    <row r="1038" spans="1:41" s="21" customFormat="1" ht="15" customHeight="1">
      <c r="A1038" s="159"/>
      <c r="B1038" s="179"/>
      <c r="C1038" s="220" t="s">
        <v>1295</v>
      </c>
      <c r="D1038" s="567" t="str">
        <f t="shared" si="130"/>
        <v/>
      </c>
      <c r="E1038" s="568"/>
      <c r="F1038" s="569"/>
      <c r="G1038" s="551" t="str">
        <f t="shared" si="131"/>
        <v/>
      </c>
      <c r="H1038" s="551"/>
      <c r="I1038" s="551"/>
      <c r="J1038" s="551"/>
      <c r="K1038" s="551"/>
      <c r="L1038" s="551"/>
      <c r="M1038" s="392"/>
      <c r="N1038" s="392"/>
      <c r="O1038" s="392"/>
      <c r="P1038" s="392"/>
      <c r="Q1038" s="392"/>
      <c r="R1038" s="392"/>
      <c r="S1038" s="392"/>
      <c r="T1038" s="392"/>
      <c r="U1038" s="392"/>
      <c r="V1038" s="392"/>
      <c r="W1038" s="392"/>
      <c r="X1038" s="392"/>
      <c r="Y1038" s="392"/>
      <c r="Z1038" s="392"/>
      <c r="AA1038" s="392"/>
      <c r="AB1038" s="392"/>
      <c r="AC1038" s="392"/>
      <c r="AD1038" s="392"/>
      <c r="AE1038" s="1"/>
      <c r="AG1038"/>
      <c r="AH1038">
        <f t="shared" si="132"/>
        <v>0</v>
      </c>
      <c r="AI1038" s="339"/>
      <c r="AJ1038" s="73">
        <f t="shared" si="133"/>
        <v>0</v>
      </c>
      <c r="AL1038">
        <f t="shared" si="134"/>
        <v>0</v>
      </c>
      <c r="AN1038" s="364" t="str">
        <f>IF($AC$504="","",IF(HLOOKUP($AC$504,Presentación!$AQ$3:$BV$574,Presentación!AP534)="","",HLOOKUP($AC$504,Presentación!$AQ$3:$BV$574,Presentación!AP534,0)))</f>
        <v/>
      </c>
      <c r="AO1038" s="365" t="str">
        <f>IF($AC$504="","",IF(HLOOKUP($AC$504,Presentación!$BZ$3:$DE$574,Presentación!AP534,0)="","",HLOOKUP($AC$504,Presentación!$BZ$3:$DE$574,Presentación!AP534,0)))</f>
        <v/>
      </c>
    </row>
    <row r="1039" spans="1:41" s="21" customFormat="1" ht="15" customHeight="1">
      <c r="A1039" s="159"/>
      <c r="B1039" s="179"/>
      <c r="C1039" s="220" t="s">
        <v>1296</v>
      </c>
      <c r="D1039" s="567" t="str">
        <f t="shared" si="130"/>
        <v/>
      </c>
      <c r="E1039" s="568"/>
      <c r="F1039" s="569"/>
      <c r="G1039" s="551" t="str">
        <f t="shared" si="131"/>
        <v/>
      </c>
      <c r="H1039" s="551"/>
      <c r="I1039" s="551"/>
      <c r="J1039" s="551"/>
      <c r="K1039" s="551"/>
      <c r="L1039" s="551"/>
      <c r="M1039" s="392"/>
      <c r="N1039" s="392"/>
      <c r="O1039" s="392"/>
      <c r="P1039" s="392"/>
      <c r="Q1039" s="392"/>
      <c r="R1039" s="392"/>
      <c r="S1039" s="392"/>
      <c r="T1039" s="392"/>
      <c r="U1039" s="392"/>
      <c r="V1039" s="392"/>
      <c r="W1039" s="392"/>
      <c r="X1039" s="392"/>
      <c r="Y1039" s="392"/>
      <c r="Z1039" s="392"/>
      <c r="AA1039" s="392"/>
      <c r="AB1039" s="392"/>
      <c r="AC1039" s="392"/>
      <c r="AD1039" s="392"/>
      <c r="AE1039" s="1"/>
      <c r="AG1039"/>
      <c r="AH1039">
        <f t="shared" si="132"/>
        <v>0</v>
      </c>
      <c r="AI1039" s="339"/>
      <c r="AJ1039" s="73">
        <f t="shared" si="133"/>
        <v>0</v>
      </c>
      <c r="AL1039">
        <f t="shared" si="134"/>
        <v>0</v>
      </c>
      <c r="AN1039" s="364" t="str">
        <f>IF($AC$504="","",IF(HLOOKUP($AC$504,Presentación!$AQ$3:$BV$574,Presentación!AP535)="","",HLOOKUP($AC$504,Presentación!$AQ$3:$BV$574,Presentación!AP535,0)))</f>
        <v/>
      </c>
      <c r="AO1039" s="365" t="str">
        <f>IF($AC$504="","",IF(HLOOKUP($AC$504,Presentación!$BZ$3:$DE$574,Presentación!AP535,0)="","",HLOOKUP($AC$504,Presentación!$BZ$3:$DE$574,Presentación!AP535,0)))</f>
        <v/>
      </c>
    </row>
    <row r="1040" spans="1:41" s="21" customFormat="1" ht="15" customHeight="1">
      <c r="A1040" s="159"/>
      <c r="B1040" s="179"/>
      <c r="C1040" s="220" t="s">
        <v>1297</v>
      </c>
      <c r="D1040" s="567" t="str">
        <f t="shared" si="130"/>
        <v/>
      </c>
      <c r="E1040" s="568"/>
      <c r="F1040" s="569"/>
      <c r="G1040" s="551" t="str">
        <f t="shared" si="131"/>
        <v/>
      </c>
      <c r="H1040" s="551"/>
      <c r="I1040" s="551"/>
      <c r="J1040" s="551"/>
      <c r="K1040" s="551"/>
      <c r="L1040" s="551"/>
      <c r="M1040" s="392"/>
      <c r="N1040" s="392"/>
      <c r="O1040" s="392"/>
      <c r="P1040" s="392"/>
      <c r="Q1040" s="392"/>
      <c r="R1040" s="392"/>
      <c r="S1040" s="392"/>
      <c r="T1040" s="392"/>
      <c r="U1040" s="392"/>
      <c r="V1040" s="392"/>
      <c r="W1040" s="392"/>
      <c r="X1040" s="392"/>
      <c r="Y1040" s="392"/>
      <c r="Z1040" s="392"/>
      <c r="AA1040" s="392"/>
      <c r="AB1040" s="392"/>
      <c r="AC1040" s="392"/>
      <c r="AD1040" s="392"/>
      <c r="AE1040" s="1"/>
      <c r="AG1040"/>
      <c r="AH1040">
        <f t="shared" si="132"/>
        <v>0</v>
      </c>
      <c r="AI1040" s="339"/>
      <c r="AJ1040" s="73">
        <f t="shared" si="133"/>
        <v>0</v>
      </c>
      <c r="AL1040">
        <f t="shared" si="134"/>
        <v>0</v>
      </c>
      <c r="AN1040" s="364" t="str">
        <f>IF($AC$504="","",IF(HLOOKUP($AC$504,Presentación!$AQ$3:$BV$574,Presentación!AP536)="","",HLOOKUP($AC$504,Presentación!$AQ$3:$BV$574,Presentación!AP536,0)))</f>
        <v/>
      </c>
      <c r="AO1040" s="365" t="str">
        <f>IF($AC$504="","",IF(HLOOKUP($AC$504,Presentación!$BZ$3:$DE$574,Presentación!AP536,0)="","",HLOOKUP($AC$504,Presentación!$BZ$3:$DE$574,Presentación!AP536,0)))</f>
        <v/>
      </c>
    </row>
    <row r="1041" spans="1:41" s="21" customFormat="1" ht="15" customHeight="1">
      <c r="A1041" s="159"/>
      <c r="B1041" s="179"/>
      <c r="C1041" s="220" t="s">
        <v>1298</v>
      </c>
      <c r="D1041" s="567" t="str">
        <f t="shared" si="130"/>
        <v/>
      </c>
      <c r="E1041" s="568"/>
      <c r="F1041" s="569"/>
      <c r="G1041" s="551" t="str">
        <f t="shared" si="131"/>
        <v/>
      </c>
      <c r="H1041" s="551"/>
      <c r="I1041" s="551"/>
      <c r="J1041" s="551"/>
      <c r="K1041" s="551"/>
      <c r="L1041" s="551"/>
      <c r="M1041" s="392"/>
      <c r="N1041" s="392"/>
      <c r="O1041" s="392"/>
      <c r="P1041" s="392"/>
      <c r="Q1041" s="392"/>
      <c r="R1041" s="392"/>
      <c r="S1041" s="392"/>
      <c r="T1041" s="392"/>
      <c r="U1041" s="392"/>
      <c r="V1041" s="392"/>
      <c r="W1041" s="392"/>
      <c r="X1041" s="392"/>
      <c r="Y1041" s="392"/>
      <c r="Z1041" s="392"/>
      <c r="AA1041" s="392"/>
      <c r="AB1041" s="392"/>
      <c r="AC1041" s="392"/>
      <c r="AD1041" s="392"/>
      <c r="AE1041" s="1"/>
      <c r="AG1041"/>
      <c r="AH1041">
        <f t="shared" si="132"/>
        <v>0</v>
      </c>
      <c r="AI1041" s="339"/>
      <c r="AJ1041" s="73">
        <f t="shared" si="133"/>
        <v>0</v>
      </c>
      <c r="AL1041">
        <f t="shared" si="134"/>
        <v>0</v>
      </c>
      <c r="AN1041" s="364" t="str">
        <f>IF($AC$504="","",IF(HLOOKUP($AC$504,Presentación!$AQ$3:$BV$574,Presentación!AP537)="","",HLOOKUP($AC$504,Presentación!$AQ$3:$BV$574,Presentación!AP537,0)))</f>
        <v/>
      </c>
      <c r="AO1041" s="365" t="str">
        <f>IF($AC$504="","",IF(HLOOKUP($AC$504,Presentación!$BZ$3:$DE$574,Presentación!AP537,0)="","",HLOOKUP($AC$504,Presentación!$BZ$3:$DE$574,Presentación!AP537,0)))</f>
        <v/>
      </c>
    </row>
    <row r="1042" spans="1:41" s="21" customFormat="1" ht="15" customHeight="1">
      <c r="A1042" s="159"/>
      <c r="B1042" s="179"/>
      <c r="C1042" s="220" t="s">
        <v>1299</v>
      </c>
      <c r="D1042" s="567" t="str">
        <f t="shared" si="130"/>
        <v/>
      </c>
      <c r="E1042" s="568"/>
      <c r="F1042" s="569"/>
      <c r="G1042" s="551" t="str">
        <f t="shared" si="131"/>
        <v/>
      </c>
      <c r="H1042" s="551"/>
      <c r="I1042" s="551"/>
      <c r="J1042" s="551"/>
      <c r="K1042" s="551"/>
      <c r="L1042" s="551"/>
      <c r="M1042" s="392"/>
      <c r="N1042" s="392"/>
      <c r="O1042" s="392"/>
      <c r="P1042" s="392"/>
      <c r="Q1042" s="392"/>
      <c r="R1042" s="392"/>
      <c r="S1042" s="392"/>
      <c r="T1042" s="392"/>
      <c r="U1042" s="392"/>
      <c r="V1042" s="392"/>
      <c r="W1042" s="392"/>
      <c r="X1042" s="392"/>
      <c r="Y1042" s="392"/>
      <c r="Z1042" s="392"/>
      <c r="AA1042" s="392"/>
      <c r="AB1042" s="392"/>
      <c r="AC1042" s="392"/>
      <c r="AD1042" s="392"/>
      <c r="AE1042" s="1"/>
      <c r="AG1042"/>
      <c r="AH1042">
        <f t="shared" si="132"/>
        <v>0</v>
      </c>
      <c r="AI1042" s="339"/>
      <c r="AJ1042" s="73">
        <f t="shared" si="133"/>
        <v>0</v>
      </c>
      <c r="AL1042">
        <f t="shared" si="134"/>
        <v>0</v>
      </c>
      <c r="AN1042" s="364" t="str">
        <f>IF($AC$504="","",IF(HLOOKUP($AC$504,Presentación!$AQ$3:$BV$574,Presentación!AP538)="","",HLOOKUP($AC$504,Presentación!$AQ$3:$BV$574,Presentación!AP538,0)))</f>
        <v/>
      </c>
      <c r="AO1042" s="365" t="str">
        <f>IF($AC$504="","",IF(HLOOKUP($AC$504,Presentación!$BZ$3:$DE$574,Presentación!AP538,0)="","",HLOOKUP($AC$504,Presentación!$BZ$3:$DE$574,Presentación!AP538,0)))</f>
        <v/>
      </c>
    </row>
    <row r="1043" spans="1:41" s="21" customFormat="1" ht="15" customHeight="1">
      <c r="A1043" s="159"/>
      <c r="B1043" s="179"/>
      <c r="C1043" s="220" t="s">
        <v>1300</v>
      </c>
      <c r="D1043" s="567" t="str">
        <f t="shared" si="130"/>
        <v/>
      </c>
      <c r="E1043" s="568"/>
      <c r="F1043" s="569"/>
      <c r="G1043" s="551" t="str">
        <f t="shared" si="131"/>
        <v/>
      </c>
      <c r="H1043" s="551"/>
      <c r="I1043" s="551"/>
      <c r="J1043" s="551"/>
      <c r="K1043" s="551"/>
      <c r="L1043" s="551"/>
      <c r="M1043" s="392"/>
      <c r="N1043" s="392"/>
      <c r="O1043" s="392"/>
      <c r="P1043" s="392"/>
      <c r="Q1043" s="392"/>
      <c r="R1043" s="392"/>
      <c r="S1043" s="392"/>
      <c r="T1043" s="392"/>
      <c r="U1043" s="392"/>
      <c r="V1043" s="392"/>
      <c r="W1043" s="392"/>
      <c r="X1043" s="392"/>
      <c r="Y1043" s="392"/>
      <c r="Z1043" s="392"/>
      <c r="AA1043" s="392"/>
      <c r="AB1043" s="392"/>
      <c r="AC1043" s="392"/>
      <c r="AD1043" s="392"/>
      <c r="AE1043" s="1"/>
      <c r="AG1043"/>
      <c r="AH1043">
        <f t="shared" si="132"/>
        <v>0</v>
      </c>
      <c r="AI1043" s="339"/>
      <c r="AJ1043" s="73">
        <f t="shared" si="133"/>
        <v>0</v>
      </c>
      <c r="AL1043">
        <f t="shared" si="134"/>
        <v>0</v>
      </c>
      <c r="AN1043" s="364" t="str">
        <f>IF($AC$504="","",IF(HLOOKUP($AC$504,Presentación!$AQ$3:$BV$574,Presentación!AP539)="","",HLOOKUP($AC$504,Presentación!$AQ$3:$BV$574,Presentación!AP539,0)))</f>
        <v/>
      </c>
      <c r="AO1043" s="365" t="str">
        <f>IF($AC$504="","",IF(HLOOKUP($AC$504,Presentación!$BZ$3:$DE$574,Presentación!AP539,0)="","",HLOOKUP($AC$504,Presentación!$BZ$3:$DE$574,Presentación!AP539,0)))</f>
        <v/>
      </c>
    </row>
    <row r="1044" spans="1:41" s="21" customFormat="1" ht="15" customHeight="1">
      <c r="A1044" s="159"/>
      <c r="B1044" s="179"/>
      <c r="C1044" s="220" t="s">
        <v>1301</v>
      </c>
      <c r="D1044" s="567" t="str">
        <f t="shared" si="130"/>
        <v/>
      </c>
      <c r="E1044" s="568"/>
      <c r="F1044" s="569"/>
      <c r="G1044" s="551" t="str">
        <f t="shared" si="131"/>
        <v/>
      </c>
      <c r="H1044" s="551"/>
      <c r="I1044" s="551"/>
      <c r="J1044" s="551"/>
      <c r="K1044" s="551"/>
      <c r="L1044" s="551"/>
      <c r="M1044" s="392"/>
      <c r="N1044" s="392"/>
      <c r="O1044" s="392"/>
      <c r="P1044" s="392"/>
      <c r="Q1044" s="392"/>
      <c r="R1044" s="392"/>
      <c r="S1044" s="392"/>
      <c r="T1044" s="392"/>
      <c r="U1044" s="392"/>
      <c r="V1044" s="392"/>
      <c r="W1044" s="392"/>
      <c r="X1044" s="392"/>
      <c r="Y1044" s="392"/>
      <c r="Z1044" s="392"/>
      <c r="AA1044" s="392"/>
      <c r="AB1044" s="392"/>
      <c r="AC1044" s="392"/>
      <c r="AD1044" s="392"/>
      <c r="AE1044" s="1"/>
      <c r="AG1044"/>
      <c r="AH1044">
        <f t="shared" si="132"/>
        <v>0</v>
      </c>
      <c r="AI1044" s="339"/>
      <c r="AJ1044" s="73">
        <f t="shared" si="133"/>
        <v>0</v>
      </c>
      <c r="AL1044">
        <f t="shared" si="134"/>
        <v>0</v>
      </c>
      <c r="AN1044" s="364" t="str">
        <f>IF($AC$504="","",IF(HLOOKUP($AC$504,Presentación!$AQ$3:$BV$574,Presentación!AP540)="","",HLOOKUP($AC$504,Presentación!$AQ$3:$BV$574,Presentación!AP540,0)))</f>
        <v/>
      </c>
      <c r="AO1044" s="365" t="str">
        <f>IF($AC$504="","",IF(HLOOKUP($AC$504,Presentación!$BZ$3:$DE$574,Presentación!AP540,0)="","",HLOOKUP($AC$504,Presentación!$BZ$3:$DE$574,Presentación!AP540,0)))</f>
        <v/>
      </c>
    </row>
    <row r="1045" spans="1:41" s="21" customFormat="1" ht="15" customHeight="1">
      <c r="A1045" s="159"/>
      <c r="B1045" s="179"/>
      <c r="C1045" s="220" t="s">
        <v>1302</v>
      </c>
      <c r="D1045" s="567" t="str">
        <f t="shared" si="130"/>
        <v/>
      </c>
      <c r="E1045" s="568"/>
      <c r="F1045" s="569"/>
      <c r="G1045" s="551" t="str">
        <f t="shared" si="131"/>
        <v/>
      </c>
      <c r="H1045" s="551"/>
      <c r="I1045" s="551"/>
      <c r="J1045" s="551"/>
      <c r="K1045" s="551"/>
      <c r="L1045" s="551"/>
      <c r="M1045" s="392"/>
      <c r="N1045" s="392"/>
      <c r="O1045" s="392"/>
      <c r="P1045" s="392"/>
      <c r="Q1045" s="392"/>
      <c r="R1045" s="392"/>
      <c r="S1045" s="392"/>
      <c r="T1045" s="392"/>
      <c r="U1045" s="392"/>
      <c r="V1045" s="392"/>
      <c r="W1045" s="392"/>
      <c r="X1045" s="392"/>
      <c r="Y1045" s="392"/>
      <c r="Z1045" s="392"/>
      <c r="AA1045" s="392"/>
      <c r="AB1045" s="392"/>
      <c r="AC1045" s="392"/>
      <c r="AD1045" s="392"/>
      <c r="AE1045" s="1"/>
      <c r="AG1045"/>
      <c r="AH1045">
        <f t="shared" si="132"/>
        <v>0</v>
      </c>
      <c r="AI1045" s="339"/>
      <c r="AJ1045" s="73">
        <f t="shared" si="133"/>
        <v>0</v>
      </c>
      <c r="AL1045">
        <f t="shared" si="134"/>
        <v>0</v>
      </c>
      <c r="AN1045" s="364" t="str">
        <f>IF($AC$504="","",IF(HLOOKUP($AC$504,Presentación!$AQ$3:$BV$574,Presentación!AP541)="","",HLOOKUP($AC$504,Presentación!$AQ$3:$BV$574,Presentación!AP541,0)))</f>
        <v/>
      </c>
      <c r="AO1045" s="365" t="str">
        <f>IF($AC$504="","",IF(HLOOKUP($AC$504,Presentación!$BZ$3:$DE$574,Presentación!AP541,0)="","",HLOOKUP($AC$504,Presentación!$BZ$3:$DE$574,Presentación!AP541,0)))</f>
        <v/>
      </c>
    </row>
    <row r="1046" spans="1:41" s="21" customFormat="1" ht="15" customHeight="1">
      <c r="A1046" s="159"/>
      <c r="B1046" s="179"/>
      <c r="C1046" s="220" t="s">
        <v>1303</v>
      </c>
      <c r="D1046" s="567" t="str">
        <f t="shared" si="130"/>
        <v/>
      </c>
      <c r="E1046" s="568"/>
      <c r="F1046" s="569"/>
      <c r="G1046" s="551" t="str">
        <f t="shared" si="131"/>
        <v/>
      </c>
      <c r="H1046" s="551"/>
      <c r="I1046" s="551"/>
      <c r="J1046" s="551"/>
      <c r="K1046" s="551"/>
      <c r="L1046" s="551"/>
      <c r="M1046" s="392"/>
      <c r="N1046" s="392"/>
      <c r="O1046" s="392"/>
      <c r="P1046" s="392"/>
      <c r="Q1046" s="392"/>
      <c r="R1046" s="392"/>
      <c r="S1046" s="392"/>
      <c r="T1046" s="392"/>
      <c r="U1046" s="392"/>
      <c r="V1046" s="392"/>
      <c r="W1046" s="392"/>
      <c r="X1046" s="392"/>
      <c r="Y1046" s="392"/>
      <c r="Z1046" s="392"/>
      <c r="AA1046" s="392"/>
      <c r="AB1046" s="392"/>
      <c r="AC1046" s="392"/>
      <c r="AD1046" s="392"/>
      <c r="AE1046" s="1"/>
      <c r="AG1046"/>
      <c r="AH1046">
        <f t="shared" si="132"/>
        <v>0</v>
      </c>
      <c r="AI1046" s="339"/>
      <c r="AJ1046" s="73">
        <f t="shared" si="133"/>
        <v>0</v>
      </c>
      <c r="AL1046">
        <f t="shared" si="134"/>
        <v>0</v>
      </c>
      <c r="AN1046" s="364" t="str">
        <f>IF($AC$504="","",IF(HLOOKUP($AC$504,Presentación!$AQ$3:$BV$574,Presentación!AP542)="","",HLOOKUP($AC$504,Presentación!$AQ$3:$BV$574,Presentación!AP542,0)))</f>
        <v/>
      </c>
      <c r="AO1046" s="365" t="str">
        <f>IF($AC$504="","",IF(HLOOKUP($AC$504,Presentación!$BZ$3:$DE$574,Presentación!AP542,0)="","",HLOOKUP($AC$504,Presentación!$BZ$3:$DE$574,Presentación!AP542,0)))</f>
        <v/>
      </c>
    </row>
    <row r="1047" spans="1:41" s="21" customFormat="1" ht="15" customHeight="1">
      <c r="A1047" s="159"/>
      <c r="B1047" s="179"/>
      <c r="C1047" s="220" t="s">
        <v>1304</v>
      </c>
      <c r="D1047" s="567" t="str">
        <f t="shared" si="130"/>
        <v/>
      </c>
      <c r="E1047" s="568"/>
      <c r="F1047" s="569"/>
      <c r="G1047" s="551" t="str">
        <f t="shared" si="131"/>
        <v/>
      </c>
      <c r="H1047" s="551"/>
      <c r="I1047" s="551"/>
      <c r="J1047" s="551"/>
      <c r="K1047" s="551"/>
      <c r="L1047" s="551"/>
      <c r="M1047" s="392"/>
      <c r="N1047" s="392"/>
      <c r="O1047" s="392"/>
      <c r="P1047" s="392"/>
      <c r="Q1047" s="392"/>
      <c r="R1047" s="392"/>
      <c r="S1047" s="392"/>
      <c r="T1047" s="392"/>
      <c r="U1047" s="392"/>
      <c r="V1047" s="392"/>
      <c r="W1047" s="392"/>
      <c r="X1047" s="392"/>
      <c r="Y1047" s="392"/>
      <c r="Z1047" s="392"/>
      <c r="AA1047" s="392"/>
      <c r="AB1047" s="392"/>
      <c r="AC1047" s="392"/>
      <c r="AD1047" s="392"/>
      <c r="AE1047" s="1"/>
      <c r="AG1047"/>
      <c r="AH1047">
        <f t="shared" si="132"/>
        <v>0</v>
      </c>
      <c r="AI1047" s="339"/>
      <c r="AJ1047" s="73">
        <f t="shared" si="133"/>
        <v>0</v>
      </c>
      <c r="AL1047">
        <f t="shared" si="134"/>
        <v>0</v>
      </c>
      <c r="AN1047" s="364" t="str">
        <f>IF($AC$504="","",IF(HLOOKUP($AC$504,Presentación!$AQ$3:$BV$574,Presentación!AP543)="","",HLOOKUP($AC$504,Presentación!$AQ$3:$BV$574,Presentación!AP543,0)))</f>
        <v/>
      </c>
      <c r="AO1047" s="365" t="str">
        <f>IF($AC$504="","",IF(HLOOKUP($AC$504,Presentación!$BZ$3:$DE$574,Presentación!AP543,0)="","",HLOOKUP($AC$504,Presentación!$BZ$3:$DE$574,Presentación!AP543,0)))</f>
        <v/>
      </c>
    </row>
    <row r="1048" spans="1:41" s="21" customFormat="1" ht="15" customHeight="1">
      <c r="A1048" s="159"/>
      <c r="B1048" s="179"/>
      <c r="C1048" s="220" t="s">
        <v>1305</v>
      </c>
      <c r="D1048" s="567" t="str">
        <f t="shared" si="130"/>
        <v/>
      </c>
      <c r="E1048" s="568"/>
      <c r="F1048" s="569"/>
      <c r="G1048" s="551" t="str">
        <f t="shared" si="131"/>
        <v/>
      </c>
      <c r="H1048" s="551"/>
      <c r="I1048" s="551"/>
      <c r="J1048" s="551"/>
      <c r="K1048" s="551"/>
      <c r="L1048" s="551"/>
      <c r="M1048" s="392"/>
      <c r="N1048" s="392"/>
      <c r="O1048" s="392"/>
      <c r="P1048" s="392"/>
      <c r="Q1048" s="392"/>
      <c r="R1048" s="392"/>
      <c r="S1048" s="392"/>
      <c r="T1048" s="392"/>
      <c r="U1048" s="392"/>
      <c r="V1048" s="392"/>
      <c r="W1048" s="392"/>
      <c r="X1048" s="392"/>
      <c r="Y1048" s="392"/>
      <c r="Z1048" s="392"/>
      <c r="AA1048" s="392"/>
      <c r="AB1048" s="392"/>
      <c r="AC1048" s="392"/>
      <c r="AD1048" s="392"/>
      <c r="AE1048" s="1"/>
      <c r="AG1048"/>
      <c r="AH1048">
        <f t="shared" si="132"/>
        <v>0</v>
      </c>
      <c r="AI1048" s="339"/>
      <c r="AJ1048" s="73">
        <f t="shared" si="133"/>
        <v>0</v>
      </c>
      <c r="AL1048">
        <f t="shared" si="134"/>
        <v>0</v>
      </c>
      <c r="AN1048" s="364" t="str">
        <f>IF($AC$504="","",IF(HLOOKUP($AC$504,Presentación!$AQ$3:$BV$574,Presentación!AP544)="","",HLOOKUP($AC$504,Presentación!$AQ$3:$BV$574,Presentación!AP544,0)))</f>
        <v/>
      </c>
      <c r="AO1048" s="365" t="str">
        <f>IF($AC$504="","",IF(HLOOKUP($AC$504,Presentación!$BZ$3:$DE$574,Presentación!AP544,0)="","",HLOOKUP($AC$504,Presentación!$BZ$3:$DE$574,Presentación!AP544,0)))</f>
        <v/>
      </c>
    </row>
    <row r="1049" spans="1:41" s="21" customFormat="1" ht="15" customHeight="1">
      <c r="A1049" s="159"/>
      <c r="B1049" s="179"/>
      <c r="C1049" s="220" t="s">
        <v>1306</v>
      </c>
      <c r="D1049" s="567" t="str">
        <f t="shared" si="130"/>
        <v/>
      </c>
      <c r="E1049" s="568"/>
      <c r="F1049" s="569"/>
      <c r="G1049" s="551" t="str">
        <f t="shared" si="131"/>
        <v/>
      </c>
      <c r="H1049" s="551"/>
      <c r="I1049" s="551"/>
      <c r="J1049" s="551"/>
      <c r="K1049" s="551"/>
      <c r="L1049" s="551"/>
      <c r="M1049" s="392"/>
      <c r="N1049" s="392"/>
      <c r="O1049" s="392"/>
      <c r="P1049" s="392"/>
      <c r="Q1049" s="392"/>
      <c r="R1049" s="392"/>
      <c r="S1049" s="392"/>
      <c r="T1049" s="392"/>
      <c r="U1049" s="392"/>
      <c r="V1049" s="392"/>
      <c r="W1049" s="392"/>
      <c r="X1049" s="392"/>
      <c r="Y1049" s="392"/>
      <c r="Z1049" s="392"/>
      <c r="AA1049" s="392"/>
      <c r="AB1049" s="392"/>
      <c r="AC1049" s="392"/>
      <c r="AD1049" s="392"/>
      <c r="AE1049" s="1"/>
      <c r="AG1049"/>
      <c r="AH1049">
        <f t="shared" si="132"/>
        <v>0</v>
      </c>
      <c r="AI1049" s="339"/>
      <c r="AJ1049" s="73">
        <f t="shared" si="133"/>
        <v>0</v>
      </c>
      <c r="AL1049">
        <f t="shared" si="134"/>
        <v>0</v>
      </c>
      <c r="AN1049" s="364" t="str">
        <f>IF($AC$504="","",IF(HLOOKUP($AC$504,Presentación!$AQ$3:$BV$574,Presentación!AP545)="","",HLOOKUP($AC$504,Presentación!$AQ$3:$BV$574,Presentación!AP545,0)))</f>
        <v/>
      </c>
      <c r="AO1049" s="365" t="str">
        <f>IF($AC$504="","",IF(HLOOKUP($AC$504,Presentación!$BZ$3:$DE$574,Presentación!AP545,0)="","",HLOOKUP($AC$504,Presentación!$BZ$3:$DE$574,Presentación!AP545,0)))</f>
        <v/>
      </c>
    </row>
    <row r="1050" spans="1:41" s="21" customFormat="1" ht="15" customHeight="1">
      <c r="A1050" s="159"/>
      <c r="B1050" s="179"/>
      <c r="C1050" s="220" t="s">
        <v>1307</v>
      </c>
      <c r="D1050" s="567" t="str">
        <f t="shared" si="130"/>
        <v/>
      </c>
      <c r="E1050" s="568"/>
      <c r="F1050" s="569"/>
      <c r="G1050" s="551" t="str">
        <f t="shared" si="131"/>
        <v/>
      </c>
      <c r="H1050" s="551"/>
      <c r="I1050" s="551"/>
      <c r="J1050" s="551"/>
      <c r="K1050" s="551"/>
      <c r="L1050" s="551"/>
      <c r="M1050" s="392"/>
      <c r="N1050" s="392"/>
      <c r="O1050" s="392"/>
      <c r="P1050" s="392"/>
      <c r="Q1050" s="392"/>
      <c r="R1050" s="392"/>
      <c r="S1050" s="392"/>
      <c r="T1050" s="392"/>
      <c r="U1050" s="392"/>
      <c r="V1050" s="392"/>
      <c r="W1050" s="392"/>
      <c r="X1050" s="392"/>
      <c r="Y1050" s="392"/>
      <c r="Z1050" s="392"/>
      <c r="AA1050" s="392"/>
      <c r="AB1050" s="392"/>
      <c r="AC1050" s="392"/>
      <c r="AD1050" s="392"/>
      <c r="AE1050" s="1"/>
      <c r="AG1050"/>
      <c r="AH1050">
        <f t="shared" si="132"/>
        <v>0</v>
      </c>
      <c r="AI1050" s="339"/>
      <c r="AJ1050" s="73">
        <f t="shared" si="133"/>
        <v>0</v>
      </c>
      <c r="AL1050">
        <f t="shared" si="134"/>
        <v>0</v>
      </c>
      <c r="AN1050" s="364" t="str">
        <f>IF($AC$504="","",IF(HLOOKUP($AC$504,Presentación!$AQ$3:$BV$574,Presentación!AP546)="","",HLOOKUP($AC$504,Presentación!$AQ$3:$BV$574,Presentación!AP546,0)))</f>
        <v/>
      </c>
      <c r="AO1050" s="365" t="str">
        <f>IF($AC$504="","",IF(HLOOKUP($AC$504,Presentación!$BZ$3:$DE$574,Presentación!AP546,0)="","",HLOOKUP($AC$504,Presentación!$BZ$3:$DE$574,Presentación!AP546,0)))</f>
        <v/>
      </c>
    </row>
    <row r="1051" spans="1:41" s="21" customFormat="1" ht="15" customHeight="1">
      <c r="A1051" s="159"/>
      <c r="B1051" s="179"/>
      <c r="C1051" s="220" t="s">
        <v>1308</v>
      </c>
      <c r="D1051" s="567" t="str">
        <f t="shared" si="130"/>
        <v/>
      </c>
      <c r="E1051" s="568"/>
      <c r="F1051" s="569"/>
      <c r="G1051" s="551" t="str">
        <f t="shared" si="131"/>
        <v/>
      </c>
      <c r="H1051" s="551"/>
      <c r="I1051" s="551"/>
      <c r="J1051" s="551"/>
      <c r="K1051" s="551"/>
      <c r="L1051" s="551"/>
      <c r="M1051" s="392"/>
      <c r="N1051" s="392"/>
      <c r="O1051" s="392"/>
      <c r="P1051" s="392"/>
      <c r="Q1051" s="392"/>
      <c r="R1051" s="392"/>
      <c r="S1051" s="392"/>
      <c r="T1051" s="392"/>
      <c r="U1051" s="392"/>
      <c r="V1051" s="392"/>
      <c r="W1051" s="392"/>
      <c r="X1051" s="392"/>
      <c r="Y1051" s="392"/>
      <c r="Z1051" s="392"/>
      <c r="AA1051" s="392"/>
      <c r="AB1051" s="392"/>
      <c r="AC1051" s="392"/>
      <c r="AD1051" s="392"/>
      <c r="AE1051" s="1"/>
      <c r="AG1051"/>
      <c r="AH1051">
        <f t="shared" si="132"/>
        <v>0</v>
      </c>
      <c r="AI1051" s="339"/>
      <c r="AJ1051" s="73">
        <f t="shared" si="133"/>
        <v>0</v>
      </c>
      <c r="AL1051">
        <f t="shared" si="134"/>
        <v>0</v>
      </c>
      <c r="AN1051" s="364" t="str">
        <f>IF($AC$504="","",IF(HLOOKUP($AC$504,Presentación!$AQ$3:$BV$574,Presentación!AP547)="","",HLOOKUP($AC$504,Presentación!$AQ$3:$BV$574,Presentación!AP547,0)))</f>
        <v/>
      </c>
      <c r="AO1051" s="365" t="str">
        <f>IF($AC$504="","",IF(HLOOKUP($AC$504,Presentación!$BZ$3:$DE$574,Presentación!AP547,0)="","",HLOOKUP($AC$504,Presentación!$BZ$3:$DE$574,Presentación!AP547,0)))</f>
        <v/>
      </c>
    </row>
    <row r="1052" spans="1:41" s="21" customFormat="1" ht="15" customHeight="1">
      <c r="A1052" s="159"/>
      <c r="B1052" s="179"/>
      <c r="C1052" s="220" t="s">
        <v>1309</v>
      </c>
      <c r="D1052" s="567" t="str">
        <f t="shared" si="130"/>
        <v/>
      </c>
      <c r="E1052" s="568"/>
      <c r="F1052" s="569"/>
      <c r="G1052" s="551" t="str">
        <f t="shared" si="131"/>
        <v/>
      </c>
      <c r="H1052" s="551"/>
      <c r="I1052" s="551"/>
      <c r="J1052" s="551"/>
      <c r="K1052" s="551"/>
      <c r="L1052" s="551"/>
      <c r="M1052" s="392"/>
      <c r="N1052" s="392"/>
      <c r="O1052" s="392"/>
      <c r="P1052" s="392"/>
      <c r="Q1052" s="392"/>
      <c r="R1052" s="392"/>
      <c r="S1052" s="392"/>
      <c r="T1052" s="392"/>
      <c r="U1052" s="392"/>
      <c r="V1052" s="392"/>
      <c r="W1052" s="392"/>
      <c r="X1052" s="392"/>
      <c r="Y1052" s="392"/>
      <c r="Z1052" s="392"/>
      <c r="AA1052" s="392"/>
      <c r="AB1052" s="392"/>
      <c r="AC1052" s="392"/>
      <c r="AD1052" s="392"/>
      <c r="AE1052" s="1"/>
      <c r="AG1052"/>
      <c r="AH1052">
        <f t="shared" si="132"/>
        <v>0</v>
      </c>
      <c r="AI1052" s="339"/>
      <c r="AJ1052" s="73">
        <f t="shared" si="133"/>
        <v>0</v>
      </c>
      <c r="AL1052">
        <f t="shared" si="134"/>
        <v>0</v>
      </c>
      <c r="AN1052" s="364" t="str">
        <f>IF($AC$504="","",IF(HLOOKUP($AC$504,Presentación!$AQ$3:$BV$574,Presentación!AP548)="","",HLOOKUP($AC$504,Presentación!$AQ$3:$BV$574,Presentación!AP548,0)))</f>
        <v/>
      </c>
      <c r="AO1052" s="365" t="str">
        <f>IF($AC$504="","",IF(HLOOKUP($AC$504,Presentación!$BZ$3:$DE$574,Presentación!AP548,0)="","",HLOOKUP($AC$504,Presentación!$BZ$3:$DE$574,Presentación!AP548,0)))</f>
        <v/>
      </c>
    </row>
    <row r="1053" spans="1:41" s="21" customFormat="1" ht="15" customHeight="1">
      <c r="A1053" s="159"/>
      <c r="B1053" s="179"/>
      <c r="C1053" s="220" t="s">
        <v>1310</v>
      </c>
      <c r="D1053" s="567" t="str">
        <f t="shared" si="130"/>
        <v/>
      </c>
      <c r="E1053" s="568"/>
      <c r="F1053" s="569"/>
      <c r="G1053" s="551" t="str">
        <f t="shared" si="131"/>
        <v/>
      </c>
      <c r="H1053" s="551"/>
      <c r="I1053" s="551"/>
      <c r="J1053" s="551"/>
      <c r="K1053" s="551"/>
      <c r="L1053" s="551"/>
      <c r="M1053" s="392"/>
      <c r="N1053" s="392"/>
      <c r="O1053" s="392"/>
      <c r="P1053" s="392"/>
      <c r="Q1053" s="392"/>
      <c r="R1053" s="392"/>
      <c r="S1053" s="392"/>
      <c r="T1053" s="392"/>
      <c r="U1053" s="392"/>
      <c r="V1053" s="392"/>
      <c r="W1053" s="392"/>
      <c r="X1053" s="392"/>
      <c r="Y1053" s="392"/>
      <c r="Z1053" s="392"/>
      <c r="AA1053" s="392"/>
      <c r="AB1053" s="392"/>
      <c r="AC1053" s="392"/>
      <c r="AD1053" s="392"/>
      <c r="AE1053" s="1"/>
      <c r="AG1053"/>
      <c r="AH1053">
        <f t="shared" si="132"/>
        <v>0</v>
      </c>
      <c r="AI1053" s="339"/>
      <c r="AJ1053" s="73">
        <f t="shared" si="133"/>
        <v>0</v>
      </c>
      <c r="AL1053">
        <f t="shared" si="134"/>
        <v>0</v>
      </c>
      <c r="AN1053" s="364" t="str">
        <f>IF($AC$504="","",IF(HLOOKUP($AC$504,Presentación!$AQ$3:$BV$574,Presentación!AP549)="","",HLOOKUP($AC$504,Presentación!$AQ$3:$BV$574,Presentación!AP549,0)))</f>
        <v/>
      </c>
      <c r="AO1053" s="365" t="str">
        <f>IF($AC$504="","",IF(HLOOKUP($AC$504,Presentación!$BZ$3:$DE$574,Presentación!AP549,0)="","",HLOOKUP($AC$504,Presentación!$BZ$3:$DE$574,Presentación!AP549,0)))</f>
        <v/>
      </c>
    </row>
    <row r="1054" spans="1:41" s="21" customFormat="1" ht="15" customHeight="1">
      <c r="A1054" s="159"/>
      <c r="B1054" s="179"/>
      <c r="C1054" s="220" t="s">
        <v>1311</v>
      </c>
      <c r="D1054" s="567" t="str">
        <f t="shared" si="130"/>
        <v/>
      </c>
      <c r="E1054" s="568"/>
      <c r="F1054" s="569"/>
      <c r="G1054" s="551" t="str">
        <f t="shared" si="131"/>
        <v/>
      </c>
      <c r="H1054" s="551"/>
      <c r="I1054" s="551"/>
      <c r="J1054" s="551"/>
      <c r="K1054" s="551"/>
      <c r="L1054" s="551"/>
      <c r="M1054" s="392"/>
      <c r="N1054" s="392"/>
      <c r="O1054" s="392"/>
      <c r="P1054" s="392"/>
      <c r="Q1054" s="392"/>
      <c r="R1054" s="392"/>
      <c r="S1054" s="392"/>
      <c r="T1054" s="392"/>
      <c r="U1054" s="392"/>
      <c r="V1054" s="392"/>
      <c r="W1054" s="392"/>
      <c r="X1054" s="392"/>
      <c r="Y1054" s="392"/>
      <c r="Z1054" s="392"/>
      <c r="AA1054" s="392"/>
      <c r="AB1054" s="392"/>
      <c r="AC1054" s="392"/>
      <c r="AD1054" s="392"/>
      <c r="AE1054" s="1"/>
      <c r="AG1054"/>
      <c r="AH1054">
        <f t="shared" si="132"/>
        <v>0</v>
      </c>
      <c r="AI1054" s="339"/>
      <c r="AJ1054" s="73">
        <f t="shared" si="133"/>
        <v>0</v>
      </c>
      <c r="AL1054">
        <f t="shared" si="134"/>
        <v>0</v>
      </c>
      <c r="AN1054" s="364" t="str">
        <f>IF($AC$504="","",IF(HLOOKUP($AC$504,Presentación!$AQ$3:$BV$574,Presentación!AP550)="","",HLOOKUP($AC$504,Presentación!$AQ$3:$BV$574,Presentación!AP550,0)))</f>
        <v/>
      </c>
      <c r="AO1054" s="365" t="str">
        <f>IF($AC$504="","",IF(HLOOKUP($AC$504,Presentación!$BZ$3:$DE$574,Presentación!AP550,0)="","",HLOOKUP($AC$504,Presentación!$BZ$3:$DE$574,Presentación!AP550,0)))</f>
        <v/>
      </c>
    </row>
    <row r="1055" spans="1:41" s="21" customFormat="1" ht="15" customHeight="1">
      <c r="A1055" s="159"/>
      <c r="B1055" s="179"/>
      <c r="C1055" s="220" t="s">
        <v>1312</v>
      </c>
      <c r="D1055" s="567" t="str">
        <f t="shared" si="130"/>
        <v/>
      </c>
      <c r="E1055" s="568"/>
      <c r="F1055" s="569"/>
      <c r="G1055" s="551" t="str">
        <f t="shared" si="131"/>
        <v/>
      </c>
      <c r="H1055" s="551"/>
      <c r="I1055" s="551"/>
      <c r="J1055" s="551"/>
      <c r="K1055" s="551"/>
      <c r="L1055" s="551"/>
      <c r="M1055" s="392"/>
      <c r="N1055" s="392"/>
      <c r="O1055" s="392"/>
      <c r="P1055" s="392"/>
      <c r="Q1055" s="392"/>
      <c r="R1055" s="392"/>
      <c r="S1055" s="392"/>
      <c r="T1055" s="392"/>
      <c r="U1055" s="392"/>
      <c r="V1055" s="392"/>
      <c r="W1055" s="392"/>
      <c r="X1055" s="392"/>
      <c r="Y1055" s="392"/>
      <c r="Z1055" s="392"/>
      <c r="AA1055" s="392"/>
      <c r="AB1055" s="392"/>
      <c r="AC1055" s="392"/>
      <c r="AD1055" s="392"/>
      <c r="AE1055" s="1"/>
      <c r="AG1055"/>
      <c r="AH1055">
        <f t="shared" si="132"/>
        <v>0</v>
      </c>
      <c r="AI1055" s="339"/>
      <c r="AJ1055" s="73">
        <f t="shared" si="133"/>
        <v>0</v>
      </c>
      <c r="AL1055">
        <f t="shared" si="134"/>
        <v>0</v>
      </c>
      <c r="AN1055" s="364" t="str">
        <f>IF($AC$504="","",IF(HLOOKUP($AC$504,Presentación!$AQ$3:$BV$574,Presentación!AP551)="","",HLOOKUP($AC$504,Presentación!$AQ$3:$BV$574,Presentación!AP551,0)))</f>
        <v/>
      </c>
      <c r="AO1055" s="365" t="str">
        <f>IF($AC$504="","",IF(HLOOKUP($AC$504,Presentación!$BZ$3:$DE$574,Presentación!AP551,0)="","",HLOOKUP($AC$504,Presentación!$BZ$3:$DE$574,Presentación!AP551,0)))</f>
        <v/>
      </c>
    </row>
    <row r="1056" spans="1:41" s="21" customFormat="1" ht="15" customHeight="1">
      <c r="A1056" s="159"/>
      <c r="B1056" s="179"/>
      <c r="C1056" s="220" t="s">
        <v>1313</v>
      </c>
      <c r="D1056" s="567" t="str">
        <f t="shared" si="130"/>
        <v/>
      </c>
      <c r="E1056" s="568"/>
      <c r="F1056" s="569"/>
      <c r="G1056" s="551" t="str">
        <f t="shared" si="131"/>
        <v/>
      </c>
      <c r="H1056" s="551"/>
      <c r="I1056" s="551"/>
      <c r="J1056" s="551"/>
      <c r="K1056" s="551"/>
      <c r="L1056" s="551"/>
      <c r="M1056" s="392"/>
      <c r="N1056" s="392"/>
      <c r="O1056" s="392"/>
      <c r="P1056" s="392"/>
      <c r="Q1056" s="392"/>
      <c r="R1056" s="392"/>
      <c r="S1056" s="392"/>
      <c r="T1056" s="392"/>
      <c r="U1056" s="392"/>
      <c r="V1056" s="392"/>
      <c r="W1056" s="392"/>
      <c r="X1056" s="392"/>
      <c r="Y1056" s="392"/>
      <c r="Z1056" s="392"/>
      <c r="AA1056" s="392"/>
      <c r="AB1056" s="392"/>
      <c r="AC1056" s="392"/>
      <c r="AD1056" s="392"/>
      <c r="AE1056" s="1"/>
      <c r="AG1056"/>
      <c r="AH1056">
        <f t="shared" si="132"/>
        <v>0</v>
      </c>
      <c r="AI1056" s="339"/>
      <c r="AJ1056" s="73">
        <f t="shared" si="133"/>
        <v>0</v>
      </c>
      <c r="AL1056">
        <f t="shared" si="134"/>
        <v>0</v>
      </c>
      <c r="AN1056" s="364" t="str">
        <f>IF($AC$504="","",IF(HLOOKUP($AC$504,Presentación!$AQ$3:$BV$574,Presentación!AP552)="","",HLOOKUP($AC$504,Presentación!$AQ$3:$BV$574,Presentación!AP552,0)))</f>
        <v/>
      </c>
      <c r="AO1056" s="365" t="str">
        <f>IF($AC$504="","",IF(HLOOKUP($AC$504,Presentación!$BZ$3:$DE$574,Presentación!AP552,0)="","",HLOOKUP($AC$504,Presentación!$BZ$3:$DE$574,Presentación!AP552,0)))</f>
        <v/>
      </c>
    </row>
    <row r="1057" spans="1:41" s="21" customFormat="1" ht="15" customHeight="1">
      <c r="A1057" s="159"/>
      <c r="B1057" s="179"/>
      <c r="C1057" s="220" t="s">
        <v>1314</v>
      </c>
      <c r="D1057" s="567" t="str">
        <f t="shared" si="130"/>
        <v/>
      </c>
      <c r="E1057" s="568"/>
      <c r="F1057" s="569"/>
      <c r="G1057" s="551" t="str">
        <f t="shared" si="131"/>
        <v/>
      </c>
      <c r="H1057" s="551"/>
      <c r="I1057" s="551"/>
      <c r="J1057" s="551"/>
      <c r="K1057" s="551"/>
      <c r="L1057" s="551"/>
      <c r="M1057" s="392"/>
      <c r="N1057" s="392"/>
      <c r="O1057" s="392"/>
      <c r="P1057" s="392"/>
      <c r="Q1057" s="392"/>
      <c r="R1057" s="392"/>
      <c r="S1057" s="392"/>
      <c r="T1057" s="392"/>
      <c r="U1057" s="392"/>
      <c r="V1057" s="392"/>
      <c r="W1057" s="392"/>
      <c r="X1057" s="392"/>
      <c r="Y1057" s="392"/>
      <c r="Z1057" s="392"/>
      <c r="AA1057" s="392"/>
      <c r="AB1057" s="392"/>
      <c r="AC1057" s="392"/>
      <c r="AD1057" s="392"/>
      <c r="AE1057" s="1"/>
      <c r="AG1057"/>
      <c r="AH1057">
        <f t="shared" si="132"/>
        <v>0</v>
      </c>
      <c r="AI1057" s="339"/>
      <c r="AJ1057" s="73">
        <f t="shared" si="133"/>
        <v>0</v>
      </c>
      <c r="AL1057">
        <f t="shared" si="134"/>
        <v>0</v>
      </c>
      <c r="AN1057" s="364" t="str">
        <f>IF($AC$504="","",IF(HLOOKUP($AC$504,Presentación!$AQ$3:$BV$574,Presentación!AP553)="","",HLOOKUP($AC$504,Presentación!$AQ$3:$BV$574,Presentación!AP553,0)))</f>
        <v/>
      </c>
      <c r="AO1057" s="365" t="str">
        <f>IF($AC$504="","",IF(HLOOKUP($AC$504,Presentación!$BZ$3:$DE$574,Presentación!AP553,0)="","",HLOOKUP($AC$504,Presentación!$BZ$3:$DE$574,Presentación!AP553,0)))</f>
        <v/>
      </c>
    </row>
    <row r="1058" spans="1:41" s="21" customFormat="1" ht="15" customHeight="1">
      <c r="A1058" s="159"/>
      <c r="B1058" s="179"/>
      <c r="C1058" s="220" t="s">
        <v>1315</v>
      </c>
      <c r="D1058" s="567" t="str">
        <f t="shared" si="130"/>
        <v/>
      </c>
      <c r="E1058" s="568"/>
      <c r="F1058" s="569"/>
      <c r="G1058" s="551" t="str">
        <f t="shared" si="131"/>
        <v/>
      </c>
      <c r="H1058" s="551"/>
      <c r="I1058" s="551"/>
      <c r="J1058" s="551"/>
      <c r="K1058" s="551"/>
      <c r="L1058" s="551"/>
      <c r="M1058" s="392"/>
      <c r="N1058" s="392"/>
      <c r="O1058" s="392"/>
      <c r="P1058" s="392"/>
      <c r="Q1058" s="392"/>
      <c r="R1058" s="392"/>
      <c r="S1058" s="392"/>
      <c r="T1058" s="392"/>
      <c r="U1058" s="392"/>
      <c r="V1058" s="392"/>
      <c r="W1058" s="392"/>
      <c r="X1058" s="392"/>
      <c r="Y1058" s="392"/>
      <c r="Z1058" s="392"/>
      <c r="AA1058" s="392"/>
      <c r="AB1058" s="392"/>
      <c r="AC1058" s="392"/>
      <c r="AD1058" s="392"/>
      <c r="AE1058" s="1"/>
      <c r="AG1058"/>
      <c r="AH1058">
        <f t="shared" si="132"/>
        <v>0</v>
      </c>
      <c r="AI1058" s="339"/>
      <c r="AJ1058" s="73">
        <f t="shared" si="133"/>
        <v>0</v>
      </c>
      <c r="AL1058">
        <f t="shared" si="134"/>
        <v>0</v>
      </c>
      <c r="AN1058" s="364" t="str">
        <f>IF($AC$504="","",IF(HLOOKUP($AC$504,Presentación!$AQ$3:$BV$574,Presentación!AP554)="","",HLOOKUP($AC$504,Presentación!$AQ$3:$BV$574,Presentación!AP554,0)))</f>
        <v/>
      </c>
      <c r="AO1058" s="365" t="str">
        <f>IF($AC$504="","",IF(HLOOKUP($AC$504,Presentación!$BZ$3:$DE$574,Presentación!AP554,0)="","",HLOOKUP($AC$504,Presentación!$BZ$3:$DE$574,Presentación!AP554,0)))</f>
        <v/>
      </c>
    </row>
    <row r="1059" spans="1:41" s="21" customFormat="1" ht="15" customHeight="1">
      <c r="B1059" s="179"/>
      <c r="C1059" s="220" t="s">
        <v>1316</v>
      </c>
      <c r="D1059" s="567" t="str">
        <f t="shared" si="130"/>
        <v/>
      </c>
      <c r="E1059" s="568"/>
      <c r="F1059" s="569"/>
      <c r="G1059" s="551" t="str">
        <f t="shared" si="131"/>
        <v/>
      </c>
      <c r="H1059" s="551"/>
      <c r="I1059" s="551"/>
      <c r="J1059" s="551"/>
      <c r="K1059" s="551"/>
      <c r="L1059" s="551"/>
      <c r="M1059" s="392"/>
      <c r="N1059" s="392"/>
      <c r="O1059" s="392"/>
      <c r="P1059" s="392"/>
      <c r="Q1059" s="392"/>
      <c r="R1059" s="392"/>
      <c r="S1059" s="392"/>
      <c r="T1059" s="392"/>
      <c r="U1059" s="392"/>
      <c r="V1059" s="392"/>
      <c r="W1059" s="392"/>
      <c r="X1059" s="392"/>
      <c r="Y1059" s="392"/>
      <c r="Z1059" s="392"/>
      <c r="AA1059" s="392"/>
      <c r="AB1059" s="392"/>
      <c r="AC1059" s="392"/>
      <c r="AD1059" s="392"/>
      <c r="AE1059" s="1"/>
      <c r="AG1059"/>
      <c r="AH1059">
        <f t="shared" si="132"/>
        <v>0</v>
      </c>
      <c r="AI1059" s="339"/>
      <c r="AJ1059" s="73">
        <f t="shared" si="133"/>
        <v>0</v>
      </c>
      <c r="AL1059">
        <f t="shared" si="134"/>
        <v>0</v>
      </c>
      <c r="AN1059" s="364" t="str">
        <f>IF($AC$504="","",IF(HLOOKUP($AC$504,Presentación!$AQ$3:$BV$574,Presentación!AP555)="","",HLOOKUP($AC$504,Presentación!$AQ$3:$BV$574,Presentación!AP555,0)))</f>
        <v/>
      </c>
      <c r="AO1059" s="365" t="str">
        <f>IF($AC$504="","",IF(HLOOKUP($AC$504,Presentación!$BZ$3:$DE$574,Presentación!AP555,0)="","",HLOOKUP($AC$504,Presentación!$BZ$3:$DE$574,Presentación!AP555,0)))</f>
        <v/>
      </c>
    </row>
    <row r="1060" spans="1:41" s="21" customFormat="1" ht="15" customHeight="1">
      <c r="A1060" s="159"/>
      <c r="B1060" s="179"/>
      <c r="C1060" s="220" t="s">
        <v>1317</v>
      </c>
      <c r="D1060" s="567" t="str">
        <f t="shared" si="130"/>
        <v/>
      </c>
      <c r="E1060" s="568"/>
      <c r="F1060" s="569"/>
      <c r="G1060" s="551" t="str">
        <f t="shared" si="131"/>
        <v/>
      </c>
      <c r="H1060" s="551"/>
      <c r="I1060" s="551"/>
      <c r="J1060" s="551"/>
      <c r="K1060" s="551"/>
      <c r="L1060" s="551"/>
      <c r="M1060" s="392"/>
      <c r="N1060" s="392"/>
      <c r="O1060" s="392"/>
      <c r="P1060" s="392"/>
      <c r="Q1060" s="392"/>
      <c r="R1060" s="392"/>
      <c r="S1060" s="392"/>
      <c r="T1060" s="392"/>
      <c r="U1060" s="392"/>
      <c r="V1060" s="392"/>
      <c r="W1060" s="392"/>
      <c r="X1060" s="392"/>
      <c r="Y1060" s="392"/>
      <c r="Z1060" s="392"/>
      <c r="AA1060" s="392"/>
      <c r="AB1060" s="392"/>
      <c r="AC1060" s="392"/>
      <c r="AD1060" s="392"/>
      <c r="AE1060" s="1"/>
      <c r="AG1060"/>
      <c r="AH1060">
        <f t="shared" si="132"/>
        <v>0</v>
      </c>
      <c r="AI1060" s="339"/>
      <c r="AJ1060" s="73">
        <f t="shared" si="133"/>
        <v>0</v>
      </c>
      <c r="AL1060">
        <f t="shared" si="134"/>
        <v>0</v>
      </c>
      <c r="AN1060" s="364" t="str">
        <f>IF($AC$504="","",IF(HLOOKUP($AC$504,Presentación!$AQ$3:$BV$574,Presentación!AP556)="","",HLOOKUP($AC$504,Presentación!$AQ$3:$BV$574,Presentación!AP556,0)))</f>
        <v/>
      </c>
      <c r="AO1060" s="365" t="str">
        <f>IF($AC$504="","",IF(HLOOKUP($AC$504,Presentación!$BZ$3:$DE$574,Presentación!AP556,0)="","",HLOOKUP($AC$504,Presentación!$BZ$3:$DE$574,Presentación!AP556,0)))</f>
        <v/>
      </c>
    </row>
    <row r="1061" spans="1:41" s="21" customFormat="1" ht="15" customHeight="1">
      <c r="B1061" s="179"/>
      <c r="C1061" s="220" t="s">
        <v>1318</v>
      </c>
      <c r="D1061" s="567" t="str">
        <f t="shared" si="130"/>
        <v/>
      </c>
      <c r="E1061" s="568"/>
      <c r="F1061" s="569"/>
      <c r="G1061" s="551" t="str">
        <f t="shared" si="131"/>
        <v/>
      </c>
      <c r="H1061" s="551"/>
      <c r="I1061" s="551"/>
      <c r="J1061" s="551"/>
      <c r="K1061" s="551"/>
      <c r="L1061" s="551"/>
      <c r="M1061" s="392"/>
      <c r="N1061" s="392"/>
      <c r="O1061" s="392"/>
      <c r="P1061" s="392"/>
      <c r="Q1061" s="392"/>
      <c r="R1061" s="392"/>
      <c r="S1061" s="392"/>
      <c r="T1061" s="392"/>
      <c r="U1061" s="392"/>
      <c r="V1061" s="392"/>
      <c r="W1061" s="392"/>
      <c r="X1061" s="392"/>
      <c r="Y1061" s="392"/>
      <c r="Z1061" s="392"/>
      <c r="AA1061" s="392"/>
      <c r="AB1061" s="392"/>
      <c r="AC1061" s="392"/>
      <c r="AD1061" s="392"/>
      <c r="AE1061" s="1"/>
      <c r="AG1061"/>
      <c r="AH1061">
        <f t="shared" si="132"/>
        <v>0</v>
      </c>
      <c r="AI1061" s="339"/>
      <c r="AJ1061" s="73">
        <f t="shared" si="133"/>
        <v>0</v>
      </c>
      <c r="AL1061">
        <f t="shared" si="134"/>
        <v>0</v>
      </c>
      <c r="AN1061" s="364" t="str">
        <f>IF($AC$504="","",IF(HLOOKUP($AC$504,Presentación!$AQ$3:$BV$574,Presentación!AP557)="","",HLOOKUP($AC$504,Presentación!$AQ$3:$BV$574,Presentación!AP557,0)))</f>
        <v/>
      </c>
      <c r="AO1061" s="365" t="str">
        <f>IF($AC$504="","",IF(HLOOKUP($AC$504,Presentación!$BZ$3:$DE$574,Presentación!AP557,0)="","",HLOOKUP($AC$504,Presentación!$BZ$3:$DE$574,Presentación!AP557,0)))</f>
        <v/>
      </c>
    </row>
    <row r="1062" spans="1:41" s="21" customFormat="1" ht="15" customHeight="1">
      <c r="A1062" s="159"/>
      <c r="B1062" s="179"/>
      <c r="C1062" s="220" t="s">
        <v>1319</v>
      </c>
      <c r="D1062" s="567" t="str">
        <f t="shared" si="130"/>
        <v/>
      </c>
      <c r="E1062" s="568"/>
      <c r="F1062" s="569"/>
      <c r="G1062" s="551" t="str">
        <f t="shared" si="131"/>
        <v/>
      </c>
      <c r="H1062" s="551"/>
      <c r="I1062" s="551"/>
      <c r="J1062" s="551"/>
      <c r="K1062" s="551"/>
      <c r="L1062" s="551"/>
      <c r="M1062" s="392"/>
      <c r="N1062" s="392"/>
      <c r="O1062" s="392"/>
      <c r="P1062" s="392"/>
      <c r="Q1062" s="392"/>
      <c r="R1062" s="392"/>
      <c r="S1062" s="392"/>
      <c r="T1062" s="392"/>
      <c r="U1062" s="392"/>
      <c r="V1062" s="392"/>
      <c r="W1062" s="392"/>
      <c r="X1062" s="392"/>
      <c r="Y1062" s="392"/>
      <c r="Z1062" s="392"/>
      <c r="AA1062" s="392"/>
      <c r="AB1062" s="392"/>
      <c r="AC1062" s="392"/>
      <c r="AD1062" s="392"/>
      <c r="AE1062" s="1"/>
      <c r="AG1062"/>
      <c r="AH1062">
        <f t="shared" si="132"/>
        <v>0</v>
      </c>
      <c r="AI1062" s="339"/>
      <c r="AJ1062" s="73">
        <f t="shared" si="133"/>
        <v>0</v>
      </c>
      <c r="AL1062">
        <f t="shared" si="134"/>
        <v>0</v>
      </c>
      <c r="AN1062" s="364" t="str">
        <f>IF($AC$504="","",IF(HLOOKUP($AC$504,Presentación!$AQ$3:$BV$574,Presentación!AP558)="","",HLOOKUP($AC$504,Presentación!$AQ$3:$BV$574,Presentación!AP558,0)))</f>
        <v/>
      </c>
      <c r="AO1062" s="365" t="str">
        <f>IF($AC$504="","",IF(HLOOKUP($AC$504,Presentación!$BZ$3:$DE$574,Presentación!AP558,0)="","",HLOOKUP($AC$504,Presentación!$BZ$3:$DE$574,Presentación!AP558,0)))</f>
        <v/>
      </c>
    </row>
    <row r="1063" spans="1:41" s="21" customFormat="1" ht="15" customHeight="1">
      <c r="A1063" s="159"/>
      <c r="B1063" s="179"/>
      <c r="C1063" s="220" t="s">
        <v>1320</v>
      </c>
      <c r="D1063" s="567" t="str">
        <f t="shared" si="130"/>
        <v/>
      </c>
      <c r="E1063" s="568"/>
      <c r="F1063" s="569"/>
      <c r="G1063" s="551" t="str">
        <f t="shared" si="131"/>
        <v/>
      </c>
      <c r="H1063" s="551"/>
      <c r="I1063" s="551"/>
      <c r="J1063" s="551"/>
      <c r="K1063" s="551"/>
      <c r="L1063" s="551"/>
      <c r="M1063" s="392"/>
      <c r="N1063" s="392"/>
      <c r="O1063" s="392"/>
      <c r="P1063" s="392"/>
      <c r="Q1063" s="392"/>
      <c r="R1063" s="392"/>
      <c r="S1063" s="392"/>
      <c r="T1063" s="392"/>
      <c r="U1063" s="392"/>
      <c r="V1063" s="392"/>
      <c r="W1063" s="392"/>
      <c r="X1063" s="392"/>
      <c r="Y1063" s="392"/>
      <c r="Z1063" s="392"/>
      <c r="AA1063" s="392"/>
      <c r="AB1063" s="392"/>
      <c r="AC1063" s="392"/>
      <c r="AD1063" s="392"/>
      <c r="AE1063" s="1"/>
      <c r="AG1063"/>
      <c r="AH1063">
        <f t="shared" si="132"/>
        <v>0</v>
      </c>
      <c r="AI1063" s="339"/>
      <c r="AJ1063" s="73">
        <f t="shared" si="133"/>
        <v>0</v>
      </c>
      <c r="AL1063">
        <f t="shared" si="134"/>
        <v>0</v>
      </c>
      <c r="AN1063" s="364" t="str">
        <f>IF($AC$504="","",IF(HLOOKUP($AC$504,Presentación!$AQ$3:$BV$574,Presentación!AP559)="","",HLOOKUP($AC$504,Presentación!$AQ$3:$BV$574,Presentación!AP559,0)))</f>
        <v/>
      </c>
      <c r="AO1063" s="365" t="str">
        <f>IF($AC$504="","",IF(HLOOKUP($AC$504,Presentación!$BZ$3:$DE$574,Presentación!AP559,0)="","",HLOOKUP($AC$504,Presentación!$BZ$3:$DE$574,Presentación!AP559,0)))</f>
        <v/>
      </c>
    </row>
    <row r="1064" spans="1:41" s="21" customFormat="1" ht="15" customHeight="1">
      <c r="A1064" s="159"/>
      <c r="B1064" s="179"/>
      <c r="C1064" s="220" t="s">
        <v>1321</v>
      </c>
      <c r="D1064" s="567" t="str">
        <f t="shared" si="130"/>
        <v/>
      </c>
      <c r="E1064" s="568"/>
      <c r="F1064" s="569"/>
      <c r="G1064" s="551" t="str">
        <f t="shared" si="131"/>
        <v/>
      </c>
      <c r="H1064" s="551"/>
      <c r="I1064" s="551"/>
      <c r="J1064" s="551"/>
      <c r="K1064" s="551"/>
      <c r="L1064" s="551"/>
      <c r="M1064" s="392"/>
      <c r="N1064" s="392"/>
      <c r="O1064" s="392"/>
      <c r="P1064" s="392"/>
      <c r="Q1064" s="392"/>
      <c r="R1064" s="392"/>
      <c r="S1064" s="392"/>
      <c r="T1064" s="392"/>
      <c r="U1064" s="392"/>
      <c r="V1064" s="392"/>
      <c r="W1064" s="392"/>
      <c r="X1064" s="392"/>
      <c r="Y1064" s="392"/>
      <c r="Z1064" s="392"/>
      <c r="AA1064" s="392"/>
      <c r="AB1064" s="392"/>
      <c r="AC1064" s="392"/>
      <c r="AD1064" s="392"/>
      <c r="AE1064" s="1"/>
      <c r="AG1064"/>
      <c r="AH1064">
        <f t="shared" si="132"/>
        <v>0</v>
      </c>
      <c r="AI1064" s="339"/>
      <c r="AJ1064" s="73">
        <f t="shared" si="133"/>
        <v>0</v>
      </c>
      <c r="AL1064">
        <f t="shared" si="134"/>
        <v>0</v>
      </c>
      <c r="AN1064" s="364" t="str">
        <f>IF($AC$504="","",IF(HLOOKUP($AC$504,Presentación!$AQ$3:$BV$574,Presentación!AP560)="","",HLOOKUP($AC$504,Presentación!$AQ$3:$BV$574,Presentación!AP560,0)))</f>
        <v/>
      </c>
      <c r="AO1064" s="365" t="str">
        <f>IF($AC$504="","",IF(HLOOKUP($AC$504,Presentación!$BZ$3:$DE$574,Presentación!AP560,0)="","",HLOOKUP($AC$504,Presentación!$BZ$3:$DE$574,Presentación!AP560,0)))</f>
        <v/>
      </c>
    </row>
    <row r="1065" spans="1:41" s="21" customFormat="1" ht="15" customHeight="1">
      <c r="A1065" s="159"/>
      <c r="B1065" s="179"/>
      <c r="C1065" s="220" t="s">
        <v>1322</v>
      </c>
      <c r="D1065" s="567" t="str">
        <f t="shared" si="130"/>
        <v/>
      </c>
      <c r="E1065" s="568"/>
      <c r="F1065" s="569"/>
      <c r="G1065" s="551" t="str">
        <f t="shared" si="131"/>
        <v/>
      </c>
      <c r="H1065" s="551"/>
      <c r="I1065" s="551"/>
      <c r="J1065" s="551"/>
      <c r="K1065" s="551"/>
      <c r="L1065" s="551"/>
      <c r="M1065" s="392"/>
      <c r="N1065" s="392"/>
      <c r="O1065" s="392"/>
      <c r="P1065" s="392"/>
      <c r="Q1065" s="392"/>
      <c r="R1065" s="392"/>
      <c r="S1065" s="392"/>
      <c r="T1065" s="392"/>
      <c r="U1065" s="392"/>
      <c r="V1065" s="392"/>
      <c r="W1065" s="392"/>
      <c r="X1065" s="392"/>
      <c r="Y1065" s="392"/>
      <c r="Z1065" s="392"/>
      <c r="AA1065" s="392"/>
      <c r="AB1065" s="392"/>
      <c r="AC1065" s="392"/>
      <c r="AD1065" s="392"/>
      <c r="AE1065" s="1"/>
      <c r="AG1065"/>
      <c r="AH1065">
        <f t="shared" si="132"/>
        <v>0</v>
      </c>
      <c r="AI1065" s="339"/>
      <c r="AJ1065" s="73">
        <f t="shared" si="133"/>
        <v>0</v>
      </c>
      <c r="AL1065">
        <f t="shared" si="134"/>
        <v>0</v>
      </c>
      <c r="AN1065" s="364" t="str">
        <f>IF($AC$504="","",IF(HLOOKUP($AC$504,Presentación!$AQ$3:$BV$574,Presentación!AP561)="","",HLOOKUP($AC$504,Presentación!$AQ$3:$BV$574,Presentación!AP561,0)))</f>
        <v/>
      </c>
      <c r="AO1065" s="365" t="str">
        <f>IF($AC$504="","",IF(HLOOKUP($AC$504,Presentación!$BZ$3:$DE$574,Presentación!AP561,0)="","",HLOOKUP($AC$504,Presentación!$BZ$3:$DE$574,Presentación!AP561,0)))</f>
        <v/>
      </c>
    </row>
    <row r="1066" spans="1:41" s="21" customFormat="1" ht="15" customHeight="1">
      <c r="A1066" s="159"/>
      <c r="B1066" s="179"/>
      <c r="C1066" s="220" t="s">
        <v>1323</v>
      </c>
      <c r="D1066" s="567" t="str">
        <f t="shared" si="130"/>
        <v/>
      </c>
      <c r="E1066" s="568"/>
      <c r="F1066" s="569"/>
      <c r="G1066" s="551" t="str">
        <f t="shared" si="131"/>
        <v/>
      </c>
      <c r="H1066" s="551"/>
      <c r="I1066" s="551"/>
      <c r="J1066" s="551"/>
      <c r="K1066" s="551"/>
      <c r="L1066" s="551"/>
      <c r="M1066" s="392"/>
      <c r="N1066" s="392"/>
      <c r="O1066" s="392"/>
      <c r="P1066" s="392"/>
      <c r="Q1066" s="392"/>
      <c r="R1066" s="392"/>
      <c r="S1066" s="392"/>
      <c r="T1066" s="392"/>
      <c r="U1066" s="392"/>
      <c r="V1066" s="392"/>
      <c r="W1066" s="392"/>
      <c r="X1066" s="392"/>
      <c r="Y1066" s="392"/>
      <c r="Z1066" s="392"/>
      <c r="AA1066" s="392"/>
      <c r="AB1066" s="392"/>
      <c r="AC1066" s="392"/>
      <c r="AD1066" s="392"/>
      <c r="AE1066" s="1"/>
      <c r="AG1066"/>
      <c r="AH1066">
        <f t="shared" si="132"/>
        <v>0</v>
      </c>
      <c r="AI1066" s="339"/>
      <c r="AJ1066" s="73">
        <f t="shared" si="133"/>
        <v>0</v>
      </c>
      <c r="AL1066">
        <f t="shared" si="134"/>
        <v>0</v>
      </c>
      <c r="AN1066" s="364" t="str">
        <f>IF($AC$504="","",IF(HLOOKUP($AC$504,Presentación!$AQ$3:$BV$574,Presentación!AP562)="","",HLOOKUP($AC$504,Presentación!$AQ$3:$BV$574,Presentación!AP562,0)))</f>
        <v/>
      </c>
      <c r="AO1066" s="365" t="str">
        <f>IF($AC$504="","",IF(HLOOKUP($AC$504,Presentación!$BZ$3:$DE$574,Presentación!AP562,0)="","",HLOOKUP($AC$504,Presentación!$BZ$3:$DE$574,Presentación!AP562,0)))</f>
        <v/>
      </c>
    </row>
    <row r="1067" spans="1:41" s="21" customFormat="1" ht="15" customHeight="1">
      <c r="A1067" s="159"/>
      <c r="B1067" s="179"/>
      <c r="C1067" s="220" t="s">
        <v>1324</v>
      </c>
      <c r="D1067" s="567" t="str">
        <f t="shared" si="130"/>
        <v/>
      </c>
      <c r="E1067" s="568"/>
      <c r="F1067" s="569"/>
      <c r="G1067" s="551" t="str">
        <f t="shared" si="131"/>
        <v/>
      </c>
      <c r="H1067" s="551"/>
      <c r="I1067" s="551"/>
      <c r="J1067" s="551"/>
      <c r="K1067" s="551"/>
      <c r="L1067" s="551"/>
      <c r="M1067" s="392"/>
      <c r="N1067" s="392"/>
      <c r="O1067" s="392"/>
      <c r="P1067" s="392"/>
      <c r="Q1067" s="392"/>
      <c r="R1067" s="392"/>
      <c r="S1067" s="392"/>
      <c r="T1067" s="392"/>
      <c r="U1067" s="392"/>
      <c r="V1067" s="392"/>
      <c r="W1067" s="392"/>
      <c r="X1067" s="392"/>
      <c r="Y1067" s="392"/>
      <c r="Z1067" s="392"/>
      <c r="AA1067" s="392"/>
      <c r="AB1067" s="392"/>
      <c r="AC1067" s="392"/>
      <c r="AD1067" s="392"/>
      <c r="AE1067" s="1"/>
      <c r="AG1067"/>
      <c r="AH1067">
        <f t="shared" si="132"/>
        <v>0</v>
      </c>
      <c r="AI1067" s="339"/>
      <c r="AJ1067" s="73">
        <f t="shared" si="133"/>
        <v>0</v>
      </c>
      <c r="AL1067">
        <f t="shared" si="134"/>
        <v>0</v>
      </c>
      <c r="AN1067" s="364" t="str">
        <f>IF($AC$504="","",IF(HLOOKUP($AC$504,Presentación!$AQ$3:$BV$574,Presentación!AP563)="","",HLOOKUP($AC$504,Presentación!$AQ$3:$BV$574,Presentación!AP563,0)))</f>
        <v/>
      </c>
      <c r="AO1067" s="365" t="str">
        <f>IF($AC$504="","",IF(HLOOKUP($AC$504,Presentación!$BZ$3:$DE$574,Presentación!AP563,0)="","",HLOOKUP($AC$504,Presentación!$BZ$3:$DE$574,Presentación!AP563,0)))</f>
        <v/>
      </c>
    </row>
    <row r="1068" spans="1:41" s="21" customFormat="1" ht="15" customHeight="1">
      <c r="A1068" s="159"/>
      <c r="B1068" s="179"/>
      <c r="C1068" s="220" t="s">
        <v>1325</v>
      </c>
      <c r="D1068" s="567" t="str">
        <f t="shared" si="130"/>
        <v/>
      </c>
      <c r="E1068" s="568"/>
      <c r="F1068" s="569"/>
      <c r="G1068" s="551" t="str">
        <f t="shared" si="131"/>
        <v/>
      </c>
      <c r="H1068" s="551"/>
      <c r="I1068" s="551"/>
      <c r="J1068" s="551"/>
      <c r="K1068" s="551"/>
      <c r="L1068" s="551"/>
      <c r="M1068" s="392"/>
      <c r="N1068" s="392"/>
      <c r="O1068" s="392"/>
      <c r="P1068" s="392"/>
      <c r="Q1068" s="392"/>
      <c r="R1068" s="392"/>
      <c r="S1068" s="392"/>
      <c r="T1068" s="392"/>
      <c r="U1068" s="392"/>
      <c r="V1068" s="392"/>
      <c r="W1068" s="392"/>
      <c r="X1068" s="392"/>
      <c r="Y1068" s="392"/>
      <c r="Z1068" s="392"/>
      <c r="AA1068" s="392"/>
      <c r="AB1068" s="392"/>
      <c r="AC1068" s="392"/>
      <c r="AD1068" s="392"/>
      <c r="AE1068" s="1"/>
      <c r="AG1068"/>
      <c r="AH1068">
        <f t="shared" si="132"/>
        <v>0</v>
      </c>
      <c r="AI1068" s="339"/>
      <c r="AJ1068" s="73">
        <f t="shared" si="133"/>
        <v>0</v>
      </c>
      <c r="AL1068">
        <f t="shared" si="134"/>
        <v>0</v>
      </c>
      <c r="AN1068" s="364" t="str">
        <f>IF($AC$504="","",IF(HLOOKUP($AC$504,Presentación!$AQ$3:$BV$574,Presentación!AP564)="","",HLOOKUP($AC$504,Presentación!$AQ$3:$BV$574,Presentación!AP564,0)))</f>
        <v/>
      </c>
      <c r="AO1068" s="365" t="str">
        <f>IF($AC$504="","",IF(HLOOKUP($AC$504,Presentación!$BZ$3:$DE$574,Presentación!AP564,0)="","",HLOOKUP($AC$504,Presentación!$BZ$3:$DE$574,Presentación!AP564,0)))</f>
        <v/>
      </c>
    </row>
    <row r="1069" spans="1:41" s="21" customFormat="1" ht="15" customHeight="1">
      <c r="A1069" s="159"/>
      <c r="B1069" s="179"/>
      <c r="C1069" s="220" t="s">
        <v>1326</v>
      </c>
      <c r="D1069" s="567" t="str">
        <f t="shared" si="130"/>
        <v/>
      </c>
      <c r="E1069" s="568"/>
      <c r="F1069" s="569"/>
      <c r="G1069" s="551" t="str">
        <f t="shared" si="131"/>
        <v/>
      </c>
      <c r="H1069" s="551"/>
      <c r="I1069" s="551"/>
      <c r="J1069" s="551"/>
      <c r="K1069" s="551"/>
      <c r="L1069" s="551"/>
      <c r="M1069" s="392"/>
      <c r="N1069" s="392"/>
      <c r="O1069" s="392"/>
      <c r="P1069" s="392"/>
      <c r="Q1069" s="392"/>
      <c r="R1069" s="392"/>
      <c r="S1069" s="392"/>
      <c r="T1069" s="392"/>
      <c r="U1069" s="392"/>
      <c r="V1069" s="392"/>
      <c r="W1069" s="392"/>
      <c r="X1069" s="392"/>
      <c r="Y1069" s="392"/>
      <c r="Z1069" s="392"/>
      <c r="AA1069" s="392"/>
      <c r="AB1069" s="392"/>
      <c r="AC1069" s="392"/>
      <c r="AD1069" s="392"/>
      <c r="AE1069" s="1"/>
      <c r="AG1069"/>
      <c r="AH1069">
        <f t="shared" si="132"/>
        <v>0</v>
      </c>
      <c r="AI1069" s="339"/>
      <c r="AJ1069" s="73">
        <f t="shared" si="133"/>
        <v>0</v>
      </c>
      <c r="AL1069">
        <f t="shared" si="134"/>
        <v>0</v>
      </c>
      <c r="AN1069" s="364" t="str">
        <f>IF($AC$504="","",IF(HLOOKUP($AC$504,Presentación!$AQ$3:$BV$574,Presentación!AP565)="","",HLOOKUP($AC$504,Presentación!$AQ$3:$BV$574,Presentación!AP565,0)))</f>
        <v/>
      </c>
      <c r="AO1069" s="365" t="str">
        <f>IF($AC$504="","",IF(HLOOKUP($AC$504,Presentación!$BZ$3:$DE$574,Presentación!AP565,0)="","",HLOOKUP($AC$504,Presentación!$BZ$3:$DE$574,Presentación!AP565,0)))</f>
        <v/>
      </c>
    </row>
    <row r="1070" spans="1:41" s="21" customFormat="1" ht="15" customHeight="1">
      <c r="A1070" s="159"/>
      <c r="B1070" s="179"/>
      <c r="C1070" s="220" t="s">
        <v>1327</v>
      </c>
      <c r="D1070" s="567" t="str">
        <f t="shared" si="130"/>
        <v/>
      </c>
      <c r="E1070" s="568"/>
      <c r="F1070" s="569"/>
      <c r="G1070" s="551" t="str">
        <f t="shared" si="131"/>
        <v/>
      </c>
      <c r="H1070" s="551"/>
      <c r="I1070" s="551"/>
      <c r="J1070" s="551"/>
      <c r="K1070" s="551"/>
      <c r="L1070" s="551"/>
      <c r="M1070" s="392"/>
      <c r="N1070" s="392"/>
      <c r="O1070" s="392"/>
      <c r="P1070" s="392"/>
      <c r="Q1070" s="392"/>
      <c r="R1070" s="392"/>
      <c r="S1070" s="392"/>
      <c r="T1070" s="392"/>
      <c r="U1070" s="392"/>
      <c r="V1070" s="392"/>
      <c r="W1070" s="392"/>
      <c r="X1070" s="392"/>
      <c r="Y1070" s="392"/>
      <c r="Z1070" s="392"/>
      <c r="AA1070" s="392"/>
      <c r="AB1070" s="392"/>
      <c r="AC1070" s="392"/>
      <c r="AD1070" s="392"/>
      <c r="AE1070" s="1"/>
      <c r="AG1070"/>
      <c r="AH1070">
        <f t="shared" si="132"/>
        <v>0</v>
      </c>
      <c r="AI1070" s="339"/>
      <c r="AJ1070" s="73">
        <f t="shared" si="133"/>
        <v>0</v>
      </c>
      <c r="AL1070">
        <f t="shared" si="134"/>
        <v>0</v>
      </c>
      <c r="AN1070" s="364" t="str">
        <f>IF($AC$504="","",IF(HLOOKUP($AC$504,Presentación!$AQ$3:$BV$574,Presentación!AP566)="","",HLOOKUP($AC$504,Presentación!$AQ$3:$BV$574,Presentación!AP566,0)))</f>
        <v/>
      </c>
      <c r="AO1070" s="365" t="str">
        <f>IF($AC$504="","",IF(HLOOKUP($AC$504,Presentación!$BZ$3:$DE$574,Presentación!AP566,0)="","",HLOOKUP($AC$504,Presentación!$BZ$3:$DE$574,Presentación!AP566,0)))</f>
        <v/>
      </c>
    </row>
    <row r="1071" spans="1:41" s="21" customFormat="1" ht="15" customHeight="1">
      <c r="A1071" s="159"/>
      <c r="B1071" s="179"/>
      <c r="C1071" s="220" t="s">
        <v>1328</v>
      </c>
      <c r="D1071" s="567" t="str">
        <f t="shared" si="130"/>
        <v/>
      </c>
      <c r="E1071" s="568"/>
      <c r="F1071" s="569"/>
      <c r="G1071" s="551" t="str">
        <f t="shared" si="131"/>
        <v/>
      </c>
      <c r="H1071" s="551"/>
      <c r="I1071" s="551"/>
      <c r="J1071" s="551"/>
      <c r="K1071" s="551"/>
      <c r="L1071" s="551"/>
      <c r="M1071" s="392"/>
      <c r="N1071" s="392"/>
      <c r="O1071" s="392"/>
      <c r="P1071" s="392"/>
      <c r="Q1071" s="392"/>
      <c r="R1071" s="392"/>
      <c r="S1071" s="392"/>
      <c r="T1071" s="392"/>
      <c r="U1071" s="392"/>
      <c r="V1071" s="392"/>
      <c r="W1071" s="392"/>
      <c r="X1071" s="392"/>
      <c r="Y1071" s="392"/>
      <c r="Z1071" s="392"/>
      <c r="AA1071" s="392"/>
      <c r="AB1071" s="392"/>
      <c r="AC1071" s="392"/>
      <c r="AD1071" s="392"/>
      <c r="AE1071" s="1"/>
      <c r="AG1071"/>
      <c r="AH1071">
        <f t="shared" si="132"/>
        <v>0</v>
      </c>
      <c r="AI1071" s="339"/>
      <c r="AJ1071" s="73">
        <f t="shared" si="133"/>
        <v>0</v>
      </c>
      <c r="AL1071">
        <f t="shared" si="134"/>
        <v>0</v>
      </c>
      <c r="AN1071" s="364" t="str">
        <f>IF($AC$504="","",IF(HLOOKUP($AC$504,Presentación!$AQ$3:$BV$574,Presentación!AP567)="","",HLOOKUP($AC$504,Presentación!$AQ$3:$BV$574,Presentación!AP567,0)))</f>
        <v/>
      </c>
      <c r="AO1071" s="365" t="str">
        <f>IF($AC$504="","",IF(HLOOKUP($AC$504,Presentación!$BZ$3:$DE$574,Presentación!AP567,0)="","",HLOOKUP($AC$504,Presentación!$BZ$3:$DE$574,Presentación!AP567,0)))</f>
        <v/>
      </c>
    </row>
    <row r="1072" spans="1:41" s="21" customFormat="1" ht="15" customHeight="1">
      <c r="A1072" s="159"/>
      <c r="B1072" s="179"/>
      <c r="C1072" s="220" t="s">
        <v>1329</v>
      </c>
      <c r="D1072" s="567" t="str">
        <f t="shared" si="130"/>
        <v/>
      </c>
      <c r="E1072" s="568"/>
      <c r="F1072" s="569"/>
      <c r="G1072" s="551" t="str">
        <f t="shared" si="131"/>
        <v/>
      </c>
      <c r="H1072" s="551"/>
      <c r="I1072" s="551"/>
      <c r="J1072" s="551"/>
      <c r="K1072" s="551"/>
      <c r="L1072" s="551"/>
      <c r="M1072" s="392"/>
      <c r="N1072" s="392"/>
      <c r="O1072" s="392"/>
      <c r="P1072" s="392"/>
      <c r="Q1072" s="392"/>
      <c r="R1072" s="392"/>
      <c r="S1072" s="392"/>
      <c r="T1072" s="392"/>
      <c r="U1072" s="392"/>
      <c r="V1072" s="392"/>
      <c r="W1072" s="392"/>
      <c r="X1072" s="392"/>
      <c r="Y1072" s="392"/>
      <c r="Z1072" s="392"/>
      <c r="AA1072" s="392"/>
      <c r="AB1072" s="392"/>
      <c r="AC1072" s="392"/>
      <c r="AD1072" s="392"/>
      <c r="AE1072" s="1"/>
      <c r="AG1072"/>
      <c r="AH1072">
        <f t="shared" si="132"/>
        <v>0</v>
      </c>
      <c r="AI1072" s="339"/>
      <c r="AJ1072" s="73">
        <f t="shared" si="133"/>
        <v>0</v>
      </c>
      <c r="AL1072">
        <f t="shared" si="134"/>
        <v>0</v>
      </c>
      <c r="AN1072" s="364" t="str">
        <f>IF($AC$504="","",IF(HLOOKUP($AC$504,Presentación!$AQ$3:$BV$574,Presentación!AP568)="","",HLOOKUP($AC$504,Presentación!$AQ$3:$BV$574,Presentación!AP568,0)))</f>
        <v/>
      </c>
      <c r="AO1072" s="365" t="str">
        <f>IF($AC$504="","",IF(HLOOKUP($AC$504,Presentación!$BZ$3:$DE$574,Presentación!AP568,0)="","",HLOOKUP($AC$504,Presentación!$BZ$3:$DE$574,Presentación!AP568,0)))</f>
        <v/>
      </c>
    </row>
    <row r="1073" spans="1:41" s="21" customFormat="1" ht="15" customHeight="1">
      <c r="A1073" s="159"/>
      <c r="B1073" s="179"/>
      <c r="C1073" s="220" t="s">
        <v>1330</v>
      </c>
      <c r="D1073" s="567" t="str">
        <f t="shared" si="130"/>
        <v/>
      </c>
      <c r="E1073" s="568"/>
      <c r="F1073" s="569"/>
      <c r="G1073" s="551" t="str">
        <f t="shared" si="131"/>
        <v/>
      </c>
      <c r="H1073" s="551"/>
      <c r="I1073" s="551"/>
      <c r="J1073" s="551"/>
      <c r="K1073" s="551"/>
      <c r="L1073" s="551"/>
      <c r="M1073" s="392"/>
      <c r="N1073" s="392"/>
      <c r="O1073" s="392"/>
      <c r="P1073" s="392"/>
      <c r="Q1073" s="392"/>
      <c r="R1073" s="392"/>
      <c r="S1073" s="392"/>
      <c r="T1073" s="392"/>
      <c r="U1073" s="392"/>
      <c r="V1073" s="392"/>
      <c r="W1073" s="392"/>
      <c r="X1073" s="392"/>
      <c r="Y1073" s="392"/>
      <c r="Z1073" s="392"/>
      <c r="AA1073" s="392"/>
      <c r="AB1073" s="392"/>
      <c r="AC1073" s="392"/>
      <c r="AD1073" s="392"/>
      <c r="AE1073" s="1"/>
      <c r="AG1073"/>
      <c r="AH1073">
        <f t="shared" si="132"/>
        <v>0</v>
      </c>
      <c r="AI1073" s="339"/>
      <c r="AJ1073" s="73">
        <f t="shared" si="133"/>
        <v>0</v>
      </c>
      <c r="AL1073">
        <f t="shared" si="134"/>
        <v>0</v>
      </c>
      <c r="AN1073" s="364" t="str">
        <f>IF($AC$504="","",IF(HLOOKUP($AC$504,Presentación!$AQ$3:$BV$574,Presentación!AP569)="","",HLOOKUP($AC$504,Presentación!$AQ$3:$BV$574,Presentación!AP569,0)))</f>
        <v/>
      </c>
      <c r="AO1073" s="365" t="str">
        <f>IF($AC$504="","",IF(HLOOKUP($AC$504,Presentación!$BZ$3:$DE$574,Presentación!AP569,0)="","",HLOOKUP($AC$504,Presentación!$BZ$3:$DE$574,Presentación!AP569,0)))</f>
        <v/>
      </c>
    </row>
    <row r="1074" spans="1:41" s="21" customFormat="1" ht="15" customHeight="1">
      <c r="A1074" s="159"/>
      <c r="B1074" s="179"/>
      <c r="C1074" s="220" t="s">
        <v>1331</v>
      </c>
      <c r="D1074" s="567" t="str">
        <f t="shared" si="130"/>
        <v/>
      </c>
      <c r="E1074" s="568"/>
      <c r="F1074" s="569"/>
      <c r="G1074" s="551" t="str">
        <f t="shared" si="131"/>
        <v/>
      </c>
      <c r="H1074" s="551"/>
      <c r="I1074" s="551"/>
      <c r="J1074" s="551"/>
      <c r="K1074" s="551"/>
      <c r="L1074" s="551"/>
      <c r="M1074" s="392"/>
      <c r="N1074" s="392"/>
      <c r="O1074" s="392"/>
      <c r="P1074" s="392"/>
      <c r="Q1074" s="392"/>
      <c r="R1074" s="392"/>
      <c r="S1074" s="392"/>
      <c r="T1074" s="392"/>
      <c r="U1074" s="392"/>
      <c r="V1074" s="392"/>
      <c r="W1074" s="392"/>
      <c r="X1074" s="392"/>
      <c r="Y1074" s="392"/>
      <c r="Z1074" s="392"/>
      <c r="AA1074" s="392"/>
      <c r="AB1074" s="392"/>
      <c r="AC1074" s="392"/>
      <c r="AD1074" s="392"/>
      <c r="AE1074" s="1"/>
      <c r="AG1074"/>
      <c r="AH1074">
        <f t="shared" si="132"/>
        <v>0</v>
      </c>
      <c r="AI1074" s="339"/>
      <c r="AJ1074" s="73">
        <f t="shared" si="133"/>
        <v>0</v>
      </c>
      <c r="AL1074">
        <f t="shared" si="134"/>
        <v>0</v>
      </c>
      <c r="AN1074" s="364" t="str">
        <f>IF($AC$504="","",IF(HLOOKUP($AC$504,Presentación!$AQ$3:$BV$574,Presentación!AP570)="","",HLOOKUP($AC$504,Presentación!$AQ$3:$BV$574,Presentación!AP570,0)))</f>
        <v/>
      </c>
      <c r="AO1074" s="365" t="str">
        <f>IF($AC$504="","",IF(HLOOKUP($AC$504,Presentación!$BZ$3:$DE$574,Presentación!AP570,0)="","",HLOOKUP($AC$504,Presentación!$BZ$3:$DE$574,Presentación!AP570,0)))</f>
        <v/>
      </c>
    </row>
    <row r="1075" spans="1:41" s="21" customFormat="1" ht="15" customHeight="1">
      <c r="A1075" s="159"/>
      <c r="B1075" s="179"/>
      <c r="C1075" s="220" t="s">
        <v>1332</v>
      </c>
      <c r="D1075" s="567" t="str">
        <f t="shared" si="130"/>
        <v/>
      </c>
      <c r="E1075" s="568"/>
      <c r="F1075" s="569"/>
      <c r="G1075" s="551" t="str">
        <f t="shared" si="131"/>
        <v/>
      </c>
      <c r="H1075" s="551"/>
      <c r="I1075" s="551"/>
      <c r="J1075" s="551"/>
      <c r="K1075" s="551"/>
      <c r="L1075" s="551"/>
      <c r="M1075" s="392"/>
      <c r="N1075" s="392"/>
      <c r="O1075" s="392"/>
      <c r="P1075" s="392"/>
      <c r="Q1075" s="392"/>
      <c r="R1075" s="392"/>
      <c r="S1075" s="392"/>
      <c r="T1075" s="392"/>
      <c r="U1075" s="392"/>
      <c r="V1075" s="392"/>
      <c r="W1075" s="392"/>
      <c r="X1075" s="392"/>
      <c r="Y1075" s="392"/>
      <c r="Z1075" s="392"/>
      <c r="AA1075" s="392"/>
      <c r="AB1075" s="392"/>
      <c r="AC1075" s="392"/>
      <c r="AD1075" s="392"/>
      <c r="AE1075" s="1"/>
      <c r="AG1075"/>
      <c r="AH1075">
        <f t="shared" si="132"/>
        <v>0</v>
      </c>
      <c r="AI1075" s="339"/>
      <c r="AJ1075" s="73">
        <f t="shared" si="133"/>
        <v>0</v>
      </c>
      <c r="AL1075">
        <f t="shared" si="134"/>
        <v>0</v>
      </c>
      <c r="AN1075" s="364" t="str">
        <f>IF($AC$504="","",IF(HLOOKUP($AC$504,Presentación!$AQ$3:$BV$574,Presentación!AP571)="","",HLOOKUP($AC$504,Presentación!$AQ$3:$BV$574,Presentación!AP571,0)))</f>
        <v/>
      </c>
      <c r="AO1075" s="365" t="str">
        <f>IF($AC$504="","",IF(HLOOKUP($AC$504,Presentación!$BZ$3:$DE$574,Presentación!AP571,0)="","",HLOOKUP($AC$504,Presentación!$BZ$3:$DE$574,Presentación!AP571,0)))</f>
        <v/>
      </c>
    </row>
    <row r="1076" spans="1:41" s="21" customFormat="1" ht="15" customHeight="1">
      <c r="A1076" s="159"/>
      <c r="B1076" s="179"/>
      <c r="C1076" s="220" t="s">
        <v>1333</v>
      </c>
      <c r="D1076" s="567" t="str">
        <f t="shared" si="130"/>
        <v/>
      </c>
      <c r="E1076" s="568"/>
      <c r="F1076" s="569"/>
      <c r="G1076" s="551" t="str">
        <f t="shared" si="131"/>
        <v/>
      </c>
      <c r="H1076" s="551"/>
      <c r="I1076" s="551"/>
      <c r="J1076" s="551"/>
      <c r="K1076" s="551"/>
      <c r="L1076" s="551"/>
      <c r="M1076" s="392"/>
      <c r="N1076" s="392"/>
      <c r="O1076" s="392"/>
      <c r="P1076" s="392"/>
      <c r="Q1076" s="392"/>
      <c r="R1076" s="392"/>
      <c r="S1076" s="392"/>
      <c r="T1076" s="392"/>
      <c r="U1076" s="392"/>
      <c r="V1076" s="392"/>
      <c r="W1076" s="392"/>
      <c r="X1076" s="392"/>
      <c r="Y1076" s="392"/>
      <c r="Z1076" s="392"/>
      <c r="AA1076" s="392"/>
      <c r="AB1076" s="392"/>
      <c r="AC1076" s="392"/>
      <c r="AD1076" s="392"/>
      <c r="AE1076" s="1"/>
      <c r="AG1076"/>
      <c r="AH1076">
        <f t="shared" si="132"/>
        <v>0</v>
      </c>
      <c r="AI1076" s="339"/>
      <c r="AJ1076" s="73">
        <f t="shared" si="133"/>
        <v>0</v>
      </c>
      <c r="AL1076">
        <f t="shared" si="134"/>
        <v>0</v>
      </c>
      <c r="AN1076" s="364" t="str">
        <f>IF($AC$504="","",IF(HLOOKUP($AC$504,Presentación!$AQ$3:$BV$574,Presentación!AP572)="","",HLOOKUP($AC$504,Presentación!$AQ$3:$BV$574,Presentación!AP572,0)))</f>
        <v/>
      </c>
      <c r="AO1076" s="365" t="str">
        <f>IF($AC$504="","",IF(HLOOKUP($AC$504,Presentación!$BZ$3:$DE$574,Presentación!AP572,0)="","",HLOOKUP($AC$504,Presentación!$BZ$3:$DE$574,Presentación!AP572,0)))</f>
        <v/>
      </c>
    </row>
    <row r="1077" spans="1:41" s="21" customFormat="1" ht="15" customHeight="1">
      <c r="A1077" s="159"/>
      <c r="B1077" s="179"/>
      <c r="C1077" s="220" t="s">
        <v>1334</v>
      </c>
      <c r="D1077" s="567" t="str">
        <f t="shared" si="130"/>
        <v/>
      </c>
      <c r="E1077" s="568"/>
      <c r="F1077" s="569"/>
      <c r="G1077" s="551" t="str">
        <f t="shared" si="131"/>
        <v/>
      </c>
      <c r="H1077" s="551"/>
      <c r="I1077" s="551"/>
      <c r="J1077" s="551"/>
      <c r="K1077" s="551"/>
      <c r="L1077" s="551"/>
      <c r="M1077" s="392"/>
      <c r="N1077" s="392"/>
      <c r="O1077" s="392"/>
      <c r="P1077" s="392"/>
      <c r="Q1077" s="392"/>
      <c r="R1077" s="392"/>
      <c r="S1077" s="392"/>
      <c r="T1077" s="392"/>
      <c r="U1077" s="392"/>
      <c r="V1077" s="392"/>
      <c r="W1077" s="392"/>
      <c r="X1077" s="392"/>
      <c r="Y1077" s="392"/>
      <c r="Z1077" s="392"/>
      <c r="AA1077" s="392"/>
      <c r="AB1077" s="392"/>
      <c r="AC1077" s="392"/>
      <c r="AD1077" s="392"/>
      <c r="AE1077" s="1"/>
      <c r="AG1077"/>
      <c r="AH1077">
        <f t="shared" si="132"/>
        <v>0</v>
      </c>
      <c r="AI1077" s="339"/>
      <c r="AJ1077" s="73">
        <f t="shared" si="133"/>
        <v>0</v>
      </c>
      <c r="AL1077">
        <f t="shared" si="134"/>
        <v>0</v>
      </c>
      <c r="AN1077" s="364" t="str">
        <f>IF($AC$504="","",IF(HLOOKUP($AC$504,Presentación!$AQ$3:$BV$574,Presentación!AP573)="","",HLOOKUP($AC$504,Presentación!$AQ$3:$BV$574,Presentación!AP573,0)))</f>
        <v/>
      </c>
      <c r="AO1077" s="365" t="str">
        <f>IF($AC$504="","",IF(HLOOKUP($AC$504,Presentación!$BZ$3:$DE$574,Presentación!AP573,0)="","",HLOOKUP($AC$504,Presentación!$BZ$3:$DE$574,Presentación!AP573,0)))</f>
        <v/>
      </c>
    </row>
    <row r="1078" spans="1:41" s="21" customFormat="1" ht="15" customHeight="1">
      <c r="A1078" s="159"/>
      <c r="B1078" s="179"/>
      <c r="C1078" s="220" t="s">
        <v>1335</v>
      </c>
      <c r="D1078" s="567" t="str">
        <f t="shared" si="130"/>
        <v/>
      </c>
      <c r="E1078" s="568"/>
      <c r="F1078" s="569"/>
      <c r="G1078" s="551" t="str">
        <f t="shared" si="131"/>
        <v/>
      </c>
      <c r="H1078" s="551"/>
      <c r="I1078" s="551"/>
      <c r="J1078" s="551"/>
      <c r="K1078" s="551"/>
      <c r="L1078" s="551"/>
      <c r="M1078" s="392"/>
      <c r="N1078" s="392"/>
      <c r="O1078" s="392"/>
      <c r="P1078" s="392"/>
      <c r="Q1078" s="392"/>
      <c r="R1078" s="392"/>
      <c r="S1078" s="392"/>
      <c r="T1078" s="392"/>
      <c r="U1078" s="392"/>
      <c r="V1078" s="392"/>
      <c r="W1078" s="392"/>
      <c r="X1078" s="392"/>
      <c r="Y1078" s="392"/>
      <c r="Z1078" s="392"/>
      <c r="AA1078" s="392"/>
      <c r="AB1078" s="392"/>
      <c r="AC1078" s="392"/>
      <c r="AD1078" s="392"/>
      <c r="AE1078" s="1"/>
      <c r="AG1078"/>
      <c r="AH1078">
        <f t="shared" si="132"/>
        <v>0</v>
      </c>
      <c r="AI1078" s="339"/>
      <c r="AJ1078" s="73">
        <f t="shared" si="133"/>
        <v>0</v>
      </c>
      <c r="AL1078">
        <f t="shared" si="134"/>
        <v>0</v>
      </c>
      <c r="AN1078" s="364" t="str">
        <f>IF($AC$504="","",IF(HLOOKUP($AC$504,Presentación!$AQ$3:$BV$574,Presentación!AP574)="","",HLOOKUP($AC$504,Presentación!$AQ$3:$BV$574,Presentación!AP574,0)))</f>
        <v/>
      </c>
      <c r="AO1078" s="365" t="str">
        <f>IF($AC$504="","",IF(HLOOKUP($AC$504,Presentación!$BZ$3:$DE$574,Presentación!AP574,0)="","",HLOOKUP($AC$504,Presentación!$BZ$3:$DE$574,Presentación!AP574,0)))</f>
        <v/>
      </c>
    </row>
    <row r="1079" spans="1:41" s="21" customFormat="1" ht="15" customHeight="1">
      <c r="A1079" s="159"/>
      <c r="B1079" s="179"/>
      <c r="C1079" s="220" t="s">
        <v>1336</v>
      </c>
      <c r="D1079" s="567"/>
      <c r="E1079" s="568"/>
      <c r="F1079" s="569"/>
      <c r="G1079" s="551"/>
      <c r="H1079" s="551"/>
      <c r="I1079" s="551"/>
      <c r="J1079" s="551"/>
      <c r="K1079" s="551"/>
      <c r="L1079" s="551"/>
      <c r="M1079" s="392"/>
      <c r="N1079" s="392"/>
      <c r="O1079" s="392"/>
      <c r="P1079" s="392"/>
      <c r="Q1079" s="392"/>
      <c r="R1079" s="392"/>
      <c r="S1079" s="392"/>
      <c r="T1079" s="392"/>
      <c r="U1079" s="392"/>
      <c r="V1079" s="392"/>
      <c r="W1079" s="392"/>
      <c r="X1079" s="392"/>
      <c r="Y1079" s="392"/>
      <c r="Z1079" s="392"/>
      <c r="AA1079" s="392"/>
      <c r="AB1079" s="392"/>
      <c r="AC1079" s="392"/>
      <c r="AD1079" s="392"/>
      <c r="AE1079" s="1"/>
      <c r="AG1079"/>
      <c r="AH1079">
        <f t="shared" si="132"/>
        <v>0</v>
      </c>
      <c r="AI1079" s="339"/>
      <c r="AJ1079" s="73">
        <f t="shared" si="133"/>
        <v>0</v>
      </c>
      <c r="AL1079">
        <f t="shared" si="134"/>
        <v>0</v>
      </c>
    </row>
    <row r="1080" spans="1:41" s="21" customFormat="1" ht="15" customHeight="1">
      <c r="A1080" s="159"/>
      <c r="B1080" s="179"/>
      <c r="C1080" s="220" t="s">
        <v>1337</v>
      </c>
      <c r="D1080" s="567"/>
      <c r="E1080" s="568"/>
      <c r="F1080" s="569"/>
      <c r="G1080" s="551"/>
      <c r="H1080" s="551"/>
      <c r="I1080" s="551"/>
      <c r="J1080" s="551"/>
      <c r="K1080" s="551"/>
      <c r="L1080" s="551"/>
      <c r="M1080" s="392"/>
      <c r="N1080" s="392"/>
      <c r="O1080" s="392"/>
      <c r="P1080" s="392"/>
      <c r="Q1080" s="392"/>
      <c r="R1080" s="392"/>
      <c r="S1080" s="392"/>
      <c r="T1080" s="392"/>
      <c r="U1080" s="392"/>
      <c r="V1080" s="392"/>
      <c r="W1080" s="392"/>
      <c r="X1080" s="392"/>
      <c r="Y1080" s="392"/>
      <c r="Z1080" s="392"/>
      <c r="AA1080" s="392"/>
      <c r="AB1080" s="392"/>
      <c r="AC1080" s="392"/>
      <c r="AD1080" s="392"/>
      <c r="AE1080" s="1"/>
      <c r="AG1080"/>
      <c r="AH1080">
        <f t="shared" si="132"/>
        <v>0</v>
      </c>
      <c r="AI1080" s="339"/>
      <c r="AJ1080" s="73">
        <f t="shared" si="133"/>
        <v>0</v>
      </c>
      <c r="AL1080">
        <f t="shared" si="134"/>
        <v>0</v>
      </c>
    </row>
    <row r="1081" spans="1:41" s="21" customFormat="1" ht="15" customHeight="1">
      <c r="A1081" s="159"/>
      <c r="B1081" s="179"/>
      <c r="C1081" s="220" t="s">
        <v>1338</v>
      </c>
      <c r="D1081" s="567"/>
      <c r="E1081" s="568"/>
      <c r="F1081" s="569"/>
      <c r="G1081" s="551"/>
      <c r="H1081" s="551"/>
      <c r="I1081" s="551"/>
      <c r="J1081" s="551"/>
      <c r="K1081" s="551"/>
      <c r="L1081" s="551"/>
      <c r="M1081" s="392"/>
      <c r="N1081" s="392"/>
      <c r="O1081" s="392"/>
      <c r="P1081" s="392"/>
      <c r="Q1081" s="392"/>
      <c r="R1081" s="392"/>
      <c r="S1081" s="392"/>
      <c r="T1081" s="392"/>
      <c r="U1081" s="392"/>
      <c r="V1081" s="392"/>
      <c r="W1081" s="392"/>
      <c r="X1081" s="392"/>
      <c r="Y1081" s="392"/>
      <c r="Z1081" s="392"/>
      <c r="AA1081" s="392"/>
      <c r="AB1081" s="392"/>
      <c r="AC1081" s="392"/>
      <c r="AD1081" s="392"/>
      <c r="AE1081" s="1"/>
      <c r="AG1081"/>
      <c r="AH1081">
        <f t="shared" si="132"/>
        <v>0</v>
      </c>
      <c r="AI1081" s="339"/>
      <c r="AJ1081" s="73">
        <f t="shared" si="133"/>
        <v>0</v>
      </c>
      <c r="AL1081">
        <f t="shared" si="134"/>
        <v>0</v>
      </c>
    </row>
    <row r="1082" spans="1:41" s="21" customFormat="1" ht="15" customHeight="1">
      <c r="A1082" s="159"/>
      <c r="B1082" s="179"/>
      <c r="C1082" s="220" t="s">
        <v>1339</v>
      </c>
      <c r="D1082" s="567"/>
      <c r="E1082" s="568"/>
      <c r="F1082" s="569"/>
      <c r="G1082" s="551"/>
      <c r="H1082" s="551"/>
      <c r="I1082" s="551"/>
      <c r="J1082" s="551"/>
      <c r="K1082" s="551"/>
      <c r="L1082" s="551"/>
      <c r="M1082" s="392"/>
      <c r="N1082" s="392"/>
      <c r="O1082" s="392"/>
      <c r="P1082" s="392"/>
      <c r="Q1082" s="392"/>
      <c r="R1082" s="392"/>
      <c r="S1082" s="392"/>
      <c r="T1082" s="392"/>
      <c r="U1082" s="392"/>
      <c r="V1082" s="392"/>
      <c r="W1082" s="392"/>
      <c r="X1082" s="392"/>
      <c r="Y1082" s="392"/>
      <c r="Z1082" s="392"/>
      <c r="AA1082" s="392"/>
      <c r="AB1082" s="392"/>
      <c r="AC1082" s="392"/>
      <c r="AD1082" s="392"/>
      <c r="AE1082" s="1"/>
      <c r="AG1082"/>
      <c r="AH1082">
        <f>IF(D1082="",IF(COUNTA(M1082:AD1082)=0,0,1),0)</f>
        <v>0</v>
      </c>
      <c r="AI1082" s="339"/>
      <c r="AJ1082" s="73">
        <f>IF(AND(D1082&lt;&gt;"",$AI$511&gt;0),1,0)</f>
        <v>0</v>
      </c>
      <c r="AL1082">
        <f>IF(OR(D1082="",$AK$511=3),0,IF(COUNTA(M1082:AD1082)&gt;0,0,1))</f>
        <v>0</v>
      </c>
    </row>
    <row r="1083" spans="1:41" ht="15" customHeight="1">
      <c r="AG1083"/>
      <c r="AH1083" s="172">
        <f>SUM(AH508:AH1082,AF504:AH504)</f>
        <v>0</v>
      </c>
      <c r="AI1083" s="340"/>
      <c r="AJ1083" s="73">
        <f>SUM(AJ508:AJ1082)</f>
        <v>0</v>
      </c>
      <c r="AL1083" s="172">
        <f>SUM(AL508:AL1082)</f>
        <v>0</v>
      </c>
      <c r="AO1083" s="21"/>
    </row>
    <row r="1084" spans="1:41" ht="24" customHeight="1">
      <c r="A1084" s="159"/>
      <c r="B1084" s="7"/>
      <c r="C1084" s="417" t="s">
        <v>147</v>
      </c>
      <c r="D1084" s="417"/>
      <c r="E1084" s="417"/>
      <c r="F1084" s="417"/>
      <c r="G1084" s="417"/>
      <c r="H1084" s="417"/>
      <c r="I1084" s="417"/>
      <c r="J1084" s="417"/>
      <c r="K1084" s="417"/>
      <c r="L1084" s="417"/>
      <c r="M1084" s="417"/>
      <c r="N1084" s="417"/>
      <c r="O1084" s="417"/>
      <c r="P1084" s="417"/>
      <c r="Q1084" s="417"/>
      <c r="R1084" s="417"/>
      <c r="S1084" s="417"/>
      <c r="T1084" s="417"/>
      <c r="U1084" s="417"/>
      <c r="V1084" s="417"/>
      <c r="W1084" s="417"/>
      <c r="X1084" s="417"/>
      <c r="Y1084" s="417"/>
      <c r="Z1084" s="417"/>
      <c r="AA1084" s="417"/>
      <c r="AB1084" s="417"/>
      <c r="AC1084" s="417"/>
      <c r="AD1084" s="417"/>
      <c r="AG1084"/>
      <c r="AH1084"/>
    </row>
    <row r="1085" spans="1:41" ht="60" customHeight="1">
      <c r="A1085" s="159"/>
      <c r="B1085" s="7"/>
      <c r="C1085" s="473"/>
      <c r="D1085" s="474"/>
      <c r="E1085" s="474"/>
      <c r="F1085" s="474"/>
      <c r="G1085" s="474"/>
      <c r="H1085" s="474"/>
      <c r="I1085" s="474"/>
      <c r="J1085" s="474"/>
      <c r="K1085" s="474"/>
      <c r="L1085" s="474"/>
      <c r="M1085" s="474"/>
      <c r="N1085" s="474"/>
      <c r="O1085" s="474"/>
      <c r="P1085" s="474"/>
      <c r="Q1085" s="474"/>
      <c r="R1085" s="474"/>
      <c r="S1085" s="474"/>
      <c r="T1085" s="474"/>
      <c r="U1085" s="474"/>
      <c r="V1085" s="474"/>
      <c r="W1085" s="474"/>
      <c r="X1085" s="474"/>
      <c r="Y1085" s="474"/>
      <c r="Z1085" s="474"/>
      <c r="AA1085" s="474"/>
      <c r="AB1085" s="474"/>
      <c r="AC1085" s="474"/>
      <c r="AD1085" s="475"/>
    </row>
    <row r="1086" spans="1:41" ht="15" customHeight="1">
      <c r="B1086" s="455" t="str">
        <f>IF(AL1083=0,"","Favor de ingresar toda la información requerida en la pregunta")</f>
        <v/>
      </c>
      <c r="C1086" s="455"/>
      <c r="D1086" s="455"/>
      <c r="E1086" s="455"/>
      <c r="F1086" s="455"/>
      <c r="G1086" s="455"/>
      <c r="H1086" s="455"/>
      <c r="I1086" s="455"/>
      <c r="J1086" s="455"/>
      <c r="K1086" s="455"/>
      <c r="L1086" s="455"/>
      <c r="M1086" s="455"/>
      <c r="N1086" s="455"/>
      <c r="O1086" s="455"/>
      <c r="P1086" s="455"/>
      <c r="Q1086" s="455"/>
      <c r="R1086" s="455"/>
      <c r="S1086" s="455"/>
      <c r="T1086" s="455"/>
      <c r="U1086" s="455"/>
      <c r="V1086" s="455"/>
      <c r="W1086" s="455"/>
      <c r="X1086" s="455"/>
      <c r="Y1086" s="455"/>
      <c r="Z1086" s="455"/>
      <c r="AA1086" s="455"/>
      <c r="AB1086" s="455"/>
      <c r="AC1086" s="455"/>
      <c r="AD1086" s="455"/>
      <c r="AE1086" s="455"/>
    </row>
    <row r="1087" spans="1:41" ht="15" customHeight="1">
      <c r="B1087" s="456" t="str">
        <f>IF(COUNTIF(M508:AD1082,"NS")&lt;&gt;0,"Alerta: debido a que cuenta con registros NS, debe proporcionar una justificación en el area de comentarios al final de la pregunta","")</f>
        <v/>
      </c>
      <c r="C1087" s="456"/>
      <c r="D1087" s="456"/>
      <c r="E1087" s="456"/>
      <c r="F1087" s="456"/>
      <c r="G1087" s="456"/>
      <c r="H1087" s="456"/>
      <c r="I1087" s="456"/>
      <c r="J1087" s="456"/>
      <c r="K1087" s="456"/>
      <c r="L1087" s="456"/>
      <c r="M1087" s="456"/>
      <c r="N1087" s="456"/>
      <c r="O1087" s="456"/>
      <c r="P1087" s="456"/>
      <c r="Q1087" s="456"/>
      <c r="R1087" s="456"/>
      <c r="S1087" s="456"/>
      <c r="T1087" s="456"/>
      <c r="U1087" s="456"/>
      <c r="V1087" s="456"/>
      <c r="W1087" s="456"/>
      <c r="X1087" s="456"/>
      <c r="Y1087" s="456"/>
      <c r="Z1087" s="456"/>
      <c r="AA1087" s="456"/>
      <c r="AB1087" s="456"/>
      <c r="AC1087" s="456"/>
      <c r="AD1087" s="456"/>
      <c r="AE1087" s="456"/>
    </row>
    <row r="1088" spans="1:41" ht="15" customHeight="1">
      <c r="B1088" s="452" t="str">
        <f>IF(AH1083&gt;0,"Revise la información capturada, ya que tiene datos ingresados en celdas que están sombreadas","")</f>
        <v/>
      </c>
      <c r="C1088" s="452"/>
      <c r="D1088" s="452"/>
      <c r="E1088" s="452"/>
      <c r="F1088" s="452"/>
      <c r="G1088" s="452"/>
      <c r="H1088" s="452"/>
      <c r="I1088" s="452"/>
      <c r="J1088" s="452"/>
      <c r="K1088" s="452"/>
      <c r="L1088" s="452"/>
      <c r="M1088" s="452"/>
      <c r="N1088" s="452"/>
      <c r="O1088" s="452"/>
      <c r="P1088" s="452"/>
      <c r="Q1088" s="452"/>
      <c r="R1088" s="452"/>
      <c r="S1088" s="452"/>
      <c r="T1088" s="452"/>
      <c r="U1088" s="452"/>
      <c r="V1088" s="452"/>
      <c r="W1088" s="452"/>
      <c r="X1088" s="452"/>
      <c r="Y1088" s="452"/>
      <c r="Z1088" s="452"/>
      <c r="AA1088" s="452"/>
      <c r="AB1088" s="452"/>
      <c r="AC1088" s="452"/>
      <c r="AD1088" s="452"/>
      <c r="AE1088" s="452"/>
    </row>
    <row r="1089" ht="15" customHeight="1"/>
    <row r="1090" ht="15" customHeight="1"/>
    <row r="1091" ht="15" customHeight="1"/>
  </sheetData>
  <sheetProtection algorithmName="SHA-512" hashValue="e+ruFtC4osJrv4YwHYM/8WUILFtjjjOZ5KkHCtXMCm/cGh2mxISKbEK2oKZFnGP/oybJT2INa25QjTtVM2Zyxw==" saltValue="eXjJjQ1KhIrGmxMykRaHDg==" spinCount="100000" sheet="1" objects="1" scenarios="1"/>
  <mergeCells count="4772">
    <mergeCell ref="AN507:AO507"/>
    <mergeCell ref="AY397:BB397"/>
    <mergeCell ref="BC397:BF397"/>
    <mergeCell ref="BG397:BJ397"/>
    <mergeCell ref="BK397:BN397"/>
    <mergeCell ref="B402:AE402"/>
    <mergeCell ref="B403:AE403"/>
    <mergeCell ref="B404:AE404"/>
    <mergeCell ref="B405:AE405"/>
    <mergeCell ref="B406:AE406"/>
    <mergeCell ref="B407:AE407"/>
    <mergeCell ref="CE411:CT411"/>
    <mergeCell ref="CE412:CH412"/>
    <mergeCell ref="CI412:CL412"/>
    <mergeCell ref="CM412:CP412"/>
    <mergeCell ref="CQ412:CT412"/>
    <mergeCell ref="AY392:BB392"/>
    <mergeCell ref="BC392:BF392"/>
    <mergeCell ref="BG392:BJ392"/>
    <mergeCell ref="BK392:BN392"/>
    <mergeCell ref="AY393:BB393"/>
    <mergeCell ref="BC393:BF393"/>
    <mergeCell ref="BG393:BJ393"/>
    <mergeCell ref="BK393:BN393"/>
    <mergeCell ref="AY394:BB394"/>
    <mergeCell ref="BC394:BF394"/>
    <mergeCell ref="BG394:BJ394"/>
    <mergeCell ref="BK394:BN394"/>
    <mergeCell ref="AY395:BB395"/>
    <mergeCell ref="BC395:BF395"/>
    <mergeCell ref="BG395:BJ395"/>
    <mergeCell ref="BK395:BN395"/>
    <mergeCell ref="AY396:BB396"/>
    <mergeCell ref="BC396:BF396"/>
    <mergeCell ref="BG396:BJ396"/>
    <mergeCell ref="BK396:BN396"/>
    <mergeCell ref="AY387:BB387"/>
    <mergeCell ref="BC387:BF387"/>
    <mergeCell ref="BG387:BJ387"/>
    <mergeCell ref="BK387:BN387"/>
    <mergeCell ref="AY388:BB388"/>
    <mergeCell ref="BC388:BF388"/>
    <mergeCell ref="BG388:BJ388"/>
    <mergeCell ref="BK388:BN388"/>
    <mergeCell ref="AY389:BB389"/>
    <mergeCell ref="BC389:BF389"/>
    <mergeCell ref="BG389:BJ389"/>
    <mergeCell ref="BK389:BN389"/>
    <mergeCell ref="AY390:BB390"/>
    <mergeCell ref="BC390:BF390"/>
    <mergeCell ref="BG390:BJ390"/>
    <mergeCell ref="BK390:BN390"/>
    <mergeCell ref="AY391:BB391"/>
    <mergeCell ref="BC391:BF391"/>
    <mergeCell ref="BG391:BJ391"/>
    <mergeCell ref="BK391:BN391"/>
    <mergeCell ref="AY382:BB382"/>
    <mergeCell ref="BC382:BF382"/>
    <mergeCell ref="BG382:BJ382"/>
    <mergeCell ref="BK382:BN382"/>
    <mergeCell ref="AY383:BB383"/>
    <mergeCell ref="BC383:BF383"/>
    <mergeCell ref="BG383:BJ383"/>
    <mergeCell ref="BK383:BN383"/>
    <mergeCell ref="AY384:BB384"/>
    <mergeCell ref="BC384:BF384"/>
    <mergeCell ref="BG384:BJ384"/>
    <mergeCell ref="BK384:BN384"/>
    <mergeCell ref="AY385:BB385"/>
    <mergeCell ref="BC385:BF385"/>
    <mergeCell ref="BG385:BJ385"/>
    <mergeCell ref="BK385:BN385"/>
    <mergeCell ref="AY386:BB386"/>
    <mergeCell ref="BC386:BF386"/>
    <mergeCell ref="BG386:BJ386"/>
    <mergeCell ref="BK386:BN386"/>
    <mergeCell ref="AY377:BB377"/>
    <mergeCell ref="BC377:BF377"/>
    <mergeCell ref="BG377:BJ377"/>
    <mergeCell ref="BK377:BN377"/>
    <mergeCell ref="AY378:BB378"/>
    <mergeCell ref="BC378:BF378"/>
    <mergeCell ref="BG378:BJ378"/>
    <mergeCell ref="BK378:BN378"/>
    <mergeCell ref="AY379:BB379"/>
    <mergeCell ref="BC379:BF379"/>
    <mergeCell ref="BG379:BJ379"/>
    <mergeCell ref="BK379:BN379"/>
    <mergeCell ref="AY380:BB380"/>
    <mergeCell ref="BC380:BF380"/>
    <mergeCell ref="BG380:BJ380"/>
    <mergeCell ref="BK380:BN380"/>
    <mergeCell ref="AY381:BB381"/>
    <mergeCell ref="BC381:BF381"/>
    <mergeCell ref="BG381:BJ381"/>
    <mergeCell ref="BK381:BN381"/>
    <mergeCell ref="AY372:BB372"/>
    <mergeCell ref="BC372:BF372"/>
    <mergeCell ref="BG372:BJ372"/>
    <mergeCell ref="BK372:BN372"/>
    <mergeCell ref="AY373:BB373"/>
    <mergeCell ref="BC373:BF373"/>
    <mergeCell ref="BG373:BJ373"/>
    <mergeCell ref="BK373:BN373"/>
    <mergeCell ref="AY374:BB374"/>
    <mergeCell ref="BC374:BF374"/>
    <mergeCell ref="BG374:BJ374"/>
    <mergeCell ref="BK374:BN374"/>
    <mergeCell ref="AY375:BB375"/>
    <mergeCell ref="BC375:BF375"/>
    <mergeCell ref="BG375:BJ375"/>
    <mergeCell ref="BK375:BN375"/>
    <mergeCell ref="AY376:BB376"/>
    <mergeCell ref="BC376:BF376"/>
    <mergeCell ref="BG376:BJ376"/>
    <mergeCell ref="BK376:BN376"/>
    <mergeCell ref="AY367:BB367"/>
    <mergeCell ref="BC367:BF367"/>
    <mergeCell ref="BG367:BJ367"/>
    <mergeCell ref="BK367:BN367"/>
    <mergeCell ref="AY368:BB368"/>
    <mergeCell ref="BC368:BF368"/>
    <mergeCell ref="BG368:BJ368"/>
    <mergeCell ref="BK368:BN368"/>
    <mergeCell ref="AY369:BB369"/>
    <mergeCell ref="BC369:BF369"/>
    <mergeCell ref="BG369:BJ369"/>
    <mergeCell ref="BK369:BN369"/>
    <mergeCell ref="AY370:BB370"/>
    <mergeCell ref="BC370:BF370"/>
    <mergeCell ref="BG370:BJ370"/>
    <mergeCell ref="BK370:BN370"/>
    <mergeCell ref="AY371:BB371"/>
    <mergeCell ref="BC371:BF371"/>
    <mergeCell ref="BG371:BJ371"/>
    <mergeCell ref="BK371:BN371"/>
    <mergeCell ref="AY362:BB362"/>
    <mergeCell ref="BC362:BF362"/>
    <mergeCell ref="BG362:BJ362"/>
    <mergeCell ref="BK362:BN362"/>
    <mergeCell ref="AY363:BB363"/>
    <mergeCell ref="BC363:BF363"/>
    <mergeCell ref="BG363:BJ363"/>
    <mergeCell ref="BK363:BN363"/>
    <mergeCell ref="AY364:BB364"/>
    <mergeCell ref="BC364:BF364"/>
    <mergeCell ref="BG364:BJ364"/>
    <mergeCell ref="BK364:BN364"/>
    <mergeCell ref="AY365:BB365"/>
    <mergeCell ref="BC365:BF365"/>
    <mergeCell ref="BG365:BJ365"/>
    <mergeCell ref="BK365:BN365"/>
    <mergeCell ref="AY366:BB366"/>
    <mergeCell ref="BC366:BF366"/>
    <mergeCell ref="BG366:BJ366"/>
    <mergeCell ref="BK366:BN366"/>
    <mergeCell ref="AQ358:AT358"/>
    <mergeCell ref="AU358:AX358"/>
    <mergeCell ref="AY358:BB358"/>
    <mergeCell ref="BC358:BF358"/>
    <mergeCell ref="BG358:BJ358"/>
    <mergeCell ref="BK358:BN358"/>
    <mergeCell ref="AY359:BB359"/>
    <mergeCell ref="BC359:BF359"/>
    <mergeCell ref="BG359:BJ359"/>
    <mergeCell ref="BK359:BN359"/>
    <mergeCell ref="AY360:BB360"/>
    <mergeCell ref="BC360:BF360"/>
    <mergeCell ref="BG360:BJ360"/>
    <mergeCell ref="BK360:BN360"/>
    <mergeCell ref="AY361:BB361"/>
    <mergeCell ref="BC361:BF361"/>
    <mergeCell ref="BG361:BJ361"/>
    <mergeCell ref="BK361:BN361"/>
    <mergeCell ref="B305:AE305"/>
    <mergeCell ref="B306:AE306"/>
    <mergeCell ref="B307:AE307"/>
    <mergeCell ref="B308:AE308"/>
    <mergeCell ref="B309:AE309"/>
    <mergeCell ref="B322:AE322"/>
    <mergeCell ref="B323:AE323"/>
    <mergeCell ref="B324:AE324"/>
    <mergeCell ref="B325:AE325"/>
    <mergeCell ref="B340:AE340"/>
    <mergeCell ref="B341:AE341"/>
    <mergeCell ref="B342:AE342"/>
    <mergeCell ref="B343:AE343"/>
    <mergeCell ref="B344:AE344"/>
    <mergeCell ref="AI358:AL358"/>
    <mergeCell ref="AM358:AP358"/>
    <mergeCell ref="B37:AE37"/>
    <mergeCell ref="B38:AE38"/>
    <mergeCell ref="D158:F158"/>
    <mergeCell ref="C329:AD329"/>
    <mergeCell ref="C352:AD352"/>
    <mergeCell ref="C338:AD338"/>
    <mergeCell ref="C339:AD339"/>
    <mergeCell ref="B346:AD346"/>
    <mergeCell ref="C349:AD349"/>
    <mergeCell ref="C350:AD350"/>
    <mergeCell ref="C351:AD351"/>
    <mergeCell ref="D245:AD245"/>
    <mergeCell ref="D246:AD246"/>
    <mergeCell ref="C248:AD248"/>
    <mergeCell ref="C249:AD249"/>
    <mergeCell ref="B311:AD311"/>
    <mergeCell ref="B35:AE35"/>
    <mergeCell ref="B36:AE36"/>
    <mergeCell ref="B55:AE55"/>
    <mergeCell ref="B58:AE58"/>
    <mergeCell ref="B59:AE59"/>
    <mergeCell ref="B60:AE60"/>
    <mergeCell ref="B61:AE61"/>
    <mergeCell ref="B62:AE62"/>
    <mergeCell ref="B115:AE115"/>
    <mergeCell ref="B117:AE117"/>
    <mergeCell ref="B119:AE119"/>
    <mergeCell ref="D51:X51"/>
    <mergeCell ref="C46:X46"/>
    <mergeCell ref="Y46:AD46"/>
    <mergeCell ref="Y52:AD52"/>
    <mergeCell ref="C116:E116"/>
    <mergeCell ref="F116:AD116"/>
    <mergeCell ref="C118:E118"/>
    <mergeCell ref="F118:AD118"/>
    <mergeCell ref="D106:F106"/>
    <mergeCell ref="G106:X106"/>
    <mergeCell ref="Y106:AD106"/>
    <mergeCell ref="D107:F107"/>
    <mergeCell ref="G107:X107"/>
    <mergeCell ref="Y107:AD107"/>
    <mergeCell ref="D104:F104"/>
    <mergeCell ref="G104:X104"/>
    <mergeCell ref="Y104:AD104"/>
    <mergeCell ref="D105:F105"/>
    <mergeCell ref="G105:X105"/>
    <mergeCell ref="C102:C110"/>
    <mergeCell ref="D102:F102"/>
    <mergeCell ref="C1084:AD1084"/>
    <mergeCell ref="C1085:AD1085"/>
    <mergeCell ref="Y536:AD536"/>
    <mergeCell ref="Y547:AD547"/>
    <mergeCell ref="G976:L976"/>
    <mergeCell ref="M976:R976"/>
    <mergeCell ref="S976:X976"/>
    <mergeCell ref="Y976:AD976"/>
    <mergeCell ref="G977:L977"/>
    <mergeCell ref="M977:R977"/>
    <mergeCell ref="S977:X977"/>
    <mergeCell ref="Y977:AD977"/>
    <mergeCell ref="G978:L978"/>
    <mergeCell ref="M978:R978"/>
    <mergeCell ref="S978:X978"/>
    <mergeCell ref="Y978:AD978"/>
    <mergeCell ref="G979:L979"/>
    <mergeCell ref="G1029:L1029"/>
    <mergeCell ref="M1029:R1029"/>
    <mergeCell ref="S1029:X1029"/>
    <mergeCell ref="Y1029:AD1029"/>
    <mergeCell ref="G642:L642"/>
    <mergeCell ref="M642:R642"/>
    <mergeCell ref="S642:X642"/>
    <mergeCell ref="Y642:AD642"/>
    <mergeCell ref="G643:L643"/>
    <mergeCell ref="M643:R643"/>
    <mergeCell ref="S643:X643"/>
    <mergeCell ref="Y643:AD643"/>
    <mergeCell ref="G644:L644"/>
    <mergeCell ref="M644:R644"/>
    <mergeCell ref="S644:X644"/>
    <mergeCell ref="Y644:AD644"/>
    <mergeCell ref="G645:L645"/>
    <mergeCell ref="G720:L720"/>
    <mergeCell ref="M720:R720"/>
    <mergeCell ref="S720:X720"/>
    <mergeCell ref="Y720:AD720"/>
    <mergeCell ref="M645:R645"/>
    <mergeCell ref="S645:X645"/>
    <mergeCell ref="Y645:AD645"/>
    <mergeCell ref="G646:L646"/>
    <mergeCell ref="M646:R646"/>
    <mergeCell ref="S646:X646"/>
    <mergeCell ref="Y646:AD646"/>
    <mergeCell ref="G647:L647"/>
    <mergeCell ref="M647:R647"/>
    <mergeCell ref="S647:X647"/>
    <mergeCell ref="Y647:AD647"/>
    <mergeCell ref="G648:L648"/>
    <mergeCell ref="M648:R648"/>
    <mergeCell ref="S648:X648"/>
    <mergeCell ref="Y648:AD648"/>
    <mergeCell ref="M649:R649"/>
    <mergeCell ref="S649:X649"/>
    <mergeCell ref="Y649:AD649"/>
    <mergeCell ref="G649:L649"/>
    <mergeCell ref="G650:L650"/>
    <mergeCell ref="M650:R650"/>
    <mergeCell ref="G536:L536"/>
    <mergeCell ref="M536:R536"/>
    <mergeCell ref="S536:X536"/>
    <mergeCell ref="G636:L636"/>
    <mergeCell ref="M636:R636"/>
    <mergeCell ref="S636:X636"/>
    <mergeCell ref="Y636:AD636"/>
    <mergeCell ref="G637:L637"/>
    <mergeCell ref="M637:R637"/>
    <mergeCell ref="S637:X637"/>
    <mergeCell ref="Y637:AD637"/>
    <mergeCell ref="G638:L638"/>
    <mergeCell ref="M638:R638"/>
    <mergeCell ref="S638:X638"/>
    <mergeCell ref="Y638:AD638"/>
    <mergeCell ref="G639:L639"/>
    <mergeCell ref="M639:R639"/>
    <mergeCell ref="G541:L541"/>
    <mergeCell ref="M541:R541"/>
    <mergeCell ref="S541:X541"/>
    <mergeCell ref="Y541:AD541"/>
    <mergeCell ref="G542:L542"/>
    <mergeCell ref="M542:R542"/>
    <mergeCell ref="S542:X542"/>
    <mergeCell ref="Y542:AD542"/>
    <mergeCell ref="G543:L543"/>
    <mergeCell ref="M543:R543"/>
    <mergeCell ref="S543:X543"/>
    <mergeCell ref="Y543:AD543"/>
    <mergeCell ref="G544:L544"/>
    <mergeCell ref="M544:R544"/>
    <mergeCell ref="S544:X544"/>
    <mergeCell ref="G508:L508"/>
    <mergeCell ref="G507:L507"/>
    <mergeCell ref="C506:L506"/>
    <mergeCell ref="M508:R508"/>
    <mergeCell ref="S508:X508"/>
    <mergeCell ref="Y508:AD508"/>
    <mergeCell ref="G509:L509"/>
    <mergeCell ref="M509:R509"/>
    <mergeCell ref="S509:X509"/>
    <mergeCell ref="Y509:AD509"/>
    <mergeCell ref="G510:L510"/>
    <mergeCell ref="S520:X520"/>
    <mergeCell ref="Y520:AD520"/>
    <mergeCell ref="S521:X521"/>
    <mergeCell ref="Y521:AD521"/>
    <mergeCell ref="M510:R510"/>
    <mergeCell ref="S510:X510"/>
    <mergeCell ref="Y510:AD510"/>
    <mergeCell ref="G511:L511"/>
    <mergeCell ref="M511:R511"/>
    <mergeCell ref="S511:X511"/>
    <mergeCell ref="Y511:AD511"/>
    <mergeCell ref="G512:L512"/>
    <mergeCell ref="M512:R512"/>
    <mergeCell ref="S512:X512"/>
    <mergeCell ref="Y512:AD512"/>
    <mergeCell ref="G513:L513"/>
    <mergeCell ref="M513:R513"/>
    <mergeCell ref="S513:X513"/>
    <mergeCell ref="Y513:AD513"/>
    <mergeCell ref="G514:L514"/>
    <mergeCell ref="M514:R514"/>
    <mergeCell ref="D1077:F1077"/>
    <mergeCell ref="D1078:F1078"/>
    <mergeCell ref="D1079:F1079"/>
    <mergeCell ref="D1080:F1080"/>
    <mergeCell ref="D1081:F1081"/>
    <mergeCell ref="D1082:F1082"/>
    <mergeCell ref="D1071:F1071"/>
    <mergeCell ref="D1072:F1072"/>
    <mergeCell ref="D1073:F1073"/>
    <mergeCell ref="D1074:F1074"/>
    <mergeCell ref="D1075:F1075"/>
    <mergeCell ref="D1076:F1076"/>
    <mergeCell ref="D1065:F1065"/>
    <mergeCell ref="D1066:F1066"/>
    <mergeCell ref="D1067:F1067"/>
    <mergeCell ref="D1068:F1068"/>
    <mergeCell ref="D1069:F1069"/>
    <mergeCell ref="D1070:F1070"/>
    <mergeCell ref="D1059:F1059"/>
    <mergeCell ref="D1060:F1060"/>
    <mergeCell ref="D1061:F1061"/>
    <mergeCell ref="D1062:F1062"/>
    <mergeCell ref="D1063:F1063"/>
    <mergeCell ref="D1064:F1064"/>
    <mergeCell ref="D1053:F1053"/>
    <mergeCell ref="D1054:F1054"/>
    <mergeCell ref="D1055:F1055"/>
    <mergeCell ref="D1056:F1056"/>
    <mergeCell ref="D1057:F1057"/>
    <mergeCell ref="D1058:F1058"/>
    <mergeCell ref="D1047:F1047"/>
    <mergeCell ref="D1048:F1048"/>
    <mergeCell ref="D1049:F1049"/>
    <mergeCell ref="D1050:F1050"/>
    <mergeCell ref="D1051:F1051"/>
    <mergeCell ref="D1052:F1052"/>
    <mergeCell ref="D1041:F1041"/>
    <mergeCell ref="D1042:F1042"/>
    <mergeCell ref="D1043:F1043"/>
    <mergeCell ref="D1044:F1044"/>
    <mergeCell ref="D1045:F1045"/>
    <mergeCell ref="D1046:F1046"/>
    <mergeCell ref="D1035:F1035"/>
    <mergeCell ref="D1036:F1036"/>
    <mergeCell ref="D1037:F1037"/>
    <mergeCell ref="D1038:F1038"/>
    <mergeCell ref="D1039:F1039"/>
    <mergeCell ref="D1040:F1040"/>
    <mergeCell ref="D1029:F1029"/>
    <mergeCell ref="D1030:F1030"/>
    <mergeCell ref="D1031:F1031"/>
    <mergeCell ref="D1032:F1032"/>
    <mergeCell ref="D1033:F1033"/>
    <mergeCell ref="D1034:F1034"/>
    <mergeCell ref="D1023:F1023"/>
    <mergeCell ref="D1024:F1024"/>
    <mergeCell ref="D1025:F1025"/>
    <mergeCell ref="D1026:F1026"/>
    <mergeCell ref="D1027:F1027"/>
    <mergeCell ref="D1028:F1028"/>
    <mergeCell ref="D1017:F1017"/>
    <mergeCell ref="D1018:F1018"/>
    <mergeCell ref="D1019:F1019"/>
    <mergeCell ref="D1020:F1020"/>
    <mergeCell ref="D1021:F1021"/>
    <mergeCell ref="D1022:F1022"/>
    <mergeCell ref="D1011:F1011"/>
    <mergeCell ref="D1012:F1012"/>
    <mergeCell ref="D1013:F1013"/>
    <mergeCell ref="D1014:F1014"/>
    <mergeCell ref="D1015:F1015"/>
    <mergeCell ref="D1016:F1016"/>
    <mergeCell ref="D1005:F1005"/>
    <mergeCell ref="D1006:F1006"/>
    <mergeCell ref="D1007:F1007"/>
    <mergeCell ref="D1008:F1008"/>
    <mergeCell ref="D1009:F1009"/>
    <mergeCell ref="D1010:F1010"/>
    <mergeCell ref="D999:F999"/>
    <mergeCell ref="D1000:F1000"/>
    <mergeCell ref="D1001:F1001"/>
    <mergeCell ref="D1002:F1002"/>
    <mergeCell ref="D1003:F1003"/>
    <mergeCell ref="D1004:F1004"/>
    <mergeCell ref="D993:F993"/>
    <mergeCell ref="D994:F994"/>
    <mergeCell ref="D995:F995"/>
    <mergeCell ref="D996:F996"/>
    <mergeCell ref="D997:F997"/>
    <mergeCell ref="D998:F998"/>
    <mergeCell ref="D987:F987"/>
    <mergeCell ref="D988:F988"/>
    <mergeCell ref="D989:F989"/>
    <mergeCell ref="D990:F990"/>
    <mergeCell ref="D991:F991"/>
    <mergeCell ref="D992:F992"/>
    <mergeCell ref="D981:F981"/>
    <mergeCell ref="D982:F982"/>
    <mergeCell ref="D983:F983"/>
    <mergeCell ref="D984:F984"/>
    <mergeCell ref="D985:F985"/>
    <mergeCell ref="D986:F986"/>
    <mergeCell ref="D975:F975"/>
    <mergeCell ref="D976:F976"/>
    <mergeCell ref="D977:F977"/>
    <mergeCell ref="D978:F978"/>
    <mergeCell ref="D979:F979"/>
    <mergeCell ref="D980:F980"/>
    <mergeCell ref="D969:F969"/>
    <mergeCell ref="D970:F970"/>
    <mergeCell ref="D971:F971"/>
    <mergeCell ref="D972:F972"/>
    <mergeCell ref="D973:F973"/>
    <mergeCell ref="D974:F974"/>
    <mergeCell ref="D963:F963"/>
    <mergeCell ref="D964:F964"/>
    <mergeCell ref="D965:F965"/>
    <mergeCell ref="D966:F966"/>
    <mergeCell ref="D967:F967"/>
    <mergeCell ref="D968:F968"/>
    <mergeCell ref="D957:F957"/>
    <mergeCell ref="D958:F958"/>
    <mergeCell ref="D959:F959"/>
    <mergeCell ref="D960:F960"/>
    <mergeCell ref="D961:F961"/>
    <mergeCell ref="D962:F962"/>
    <mergeCell ref="D951:F951"/>
    <mergeCell ref="D952:F952"/>
    <mergeCell ref="D953:F953"/>
    <mergeCell ref="D954:F954"/>
    <mergeCell ref="D955:F955"/>
    <mergeCell ref="D956:F956"/>
    <mergeCell ref="D945:F945"/>
    <mergeCell ref="D946:F946"/>
    <mergeCell ref="D947:F947"/>
    <mergeCell ref="D948:F948"/>
    <mergeCell ref="D949:F949"/>
    <mergeCell ref="D950:F950"/>
    <mergeCell ref="D939:F939"/>
    <mergeCell ref="D940:F940"/>
    <mergeCell ref="D941:F941"/>
    <mergeCell ref="D942:F942"/>
    <mergeCell ref="D943:F943"/>
    <mergeCell ref="D944:F944"/>
    <mergeCell ref="D933:F933"/>
    <mergeCell ref="D934:F934"/>
    <mergeCell ref="D935:F935"/>
    <mergeCell ref="D936:F936"/>
    <mergeCell ref="D937:F937"/>
    <mergeCell ref="D938:F938"/>
    <mergeCell ref="D927:F927"/>
    <mergeCell ref="D928:F928"/>
    <mergeCell ref="D929:F929"/>
    <mergeCell ref="D930:F930"/>
    <mergeCell ref="D931:F931"/>
    <mergeCell ref="D932:F932"/>
    <mergeCell ref="D921:F921"/>
    <mergeCell ref="D922:F922"/>
    <mergeCell ref="D923:F923"/>
    <mergeCell ref="D924:F924"/>
    <mergeCell ref="D925:F925"/>
    <mergeCell ref="D926:F926"/>
    <mergeCell ref="D915:F915"/>
    <mergeCell ref="D916:F916"/>
    <mergeCell ref="D917:F917"/>
    <mergeCell ref="D918:F918"/>
    <mergeCell ref="D919:F919"/>
    <mergeCell ref="D920:F920"/>
    <mergeCell ref="D909:F909"/>
    <mergeCell ref="D910:F910"/>
    <mergeCell ref="D911:F911"/>
    <mergeCell ref="D912:F912"/>
    <mergeCell ref="D913:F913"/>
    <mergeCell ref="D914:F914"/>
    <mergeCell ref="D903:F903"/>
    <mergeCell ref="D904:F904"/>
    <mergeCell ref="D905:F905"/>
    <mergeCell ref="D906:F906"/>
    <mergeCell ref="D907:F907"/>
    <mergeCell ref="D908:F908"/>
    <mergeCell ref="D897:F897"/>
    <mergeCell ref="D898:F898"/>
    <mergeCell ref="D899:F899"/>
    <mergeCell ref="D900:F900"/>
    <mergeCell ref="D901:F901"/>
    <mergeCell ref="D902:F902"/>
    <mergeCell ref="D891:F891"/>
    <mergeCell ref="D892:F892"/>
    <mergeCell ref="D893:F893"/>
    <mergeCell ref="D894:F894"/>
    <mergeCell ref="D895:F895"/>
    <mergeCell ref="D896:F896"/>
    <mergeCell ref="D885:F885"/>
    <mergeCell ref="D886:F886"/>
    <mergeCell ref="D887:F887"/>
    <mergeCell ref="D888:F888"/>
    <mergeCell ref="D889:F889"/>
    <mergeCell ref="D890:F890"/>
    <mergeCell ref="D879:F879"/>
    <mergeCell ref="D880:F880"/>
    <mergeCell ref="D881:F881"/>
    <mergeCell ref="D882:F882"/>
    <mergeCell ref="D883:F883"/>
    <mergeCell ref="D884:F884"/>
    <mergeCell ref="D873:F873"/>
    <mergeCell ref="D874:F874"/>
    <mergeCell ref="D875:F875"/>
    <mergeCell ref="D876:F876"/>
    <mergeCell ref="D877:F877"/>
    <mergeCell ref="D878:F878"/>
    <mergeCell ref="D867:F867"/>
    <mergeCell ref="D868:F868"/>
    <mergeCell ref="D869:F869"/>
    <mergeCell ref="D870:F870"/>
    <mergeCell ref="D871:F871"/>
    <mergeCell ref="D872:F872"/>
    <mergeCell ref="D861:F861"/>
    <mergeCell ref="D862:F862"/>
    <mergeCell ref="D863:F863"/>
    <mergeCell ref="D864:F864"/>
    <mergeCell ref="D865:F865"/>
    <mergeCell ref="D866:F866"/>
    <mergeCell ref="D855:F855"/>
    <mergeCell ref="D856:F856"/>
    <mergeCell ref="D857:F857"/>
    <mergeCell ref="D858:F858"/>
    <mergeCell ref="D859:F859"/>
    <mergeCell ref="D860:F860"/>
    <mergeCell ref="D849:F849"/>
    <mergeCell ref="D850:F850"/>
    <mergeCell ref="D851:F851"/>
    <mergeCell ref="D852:F852"/>
    <mergeCell ref="D853:F853"/>
    <mergeCell ref="D854:F854"/>
    <mergeCell ref="D843:F843"/>
    <mergeCell ref="D844:F844"/>
    <mergeCell ref="D845:F845"/>
    <mergeCell ref="D846:F846"/>
    <mergeCell ref="D847:F847"/>
    <mergeCell ref="D848:F848"/>
    <mergeCell ref="D837:F837"/>
    <mergeCell ref="D838:F838"/>
    <mergeCell ref="D839:F839"/>
    <mergeCell ref="D840:F840"/>
    <mergeCell ref="D841:F841"/>
    <mergeCell ref="D842:F842"/>
    <mergeCell ref="D831:F831"/>
    <mergeCell ref="D832:F832"/>
    <mergeCell ref="D833:F833"/>
    <mergeCell ref="D834:F834"/>
    <mergeCell ref="D835:F835"/>
    <mergeCell ref="D836:F836"/>
    <mergeCell ref="D825:F825"/>
    <mergeCell ref="D826:F826"/>
    <mergeCell ref="D827:F827"/>
    <mergeCell ref="D828:F828"/>
    <mergeCell ref="D829:F829"/>
    <mergeCell ref="D830:F830"/>
    <mergeCell ref="D819:F819"/>
    <mergeCell ref="D820:F820"/>
    <mergeCell ref="D821:F821"/>
    <mergeCell ref="D822:F822"/>
    <mergeCell ref="D823:F823"/>
    <mergeCell ref="D824:F824"/>
    <mergeCell ref="D813:F813"/>
    <mergeCell ref="D814:F814"/>
    <mergeCell ref="D815:F815"/>
    <mergeCell ref="D816:F816"/>
    <mergeCell ref="D817:F817"/>
    <mergeCell ref="D818:F818"/>
    <mergeCell ref="D807:F807"/>
    <mergeCell ref="D808:F808"/>
    <mergeCell ref="D809:F809"/>
    <mergeCell ref="D810:F810"/>
    <mergeCell ref="D811:F811"/>
    <mergeCell ref="D812:F812"/>
    <mergeCell ref="D801:F801"/>
    <mergeCell ref="D802:F802"/>
    <mergeCell ref="D803:F803"/>
    <mergeCell ref="D804:F804"/>
    <mergeCell ref="D805:F805"/>
    <mergeCell ref="D806:F806"/>
    <mergeCell ref="D795:F795"/>
    <mergeCell ref="D796:F796"/>
    <mergeCell ref="D797:F797"/>
    <mergeCell ref="D798:F798"/>
    <mergeCell ref="D799:F799"/>
    <mergeCell ref="D800:F800"/>
    <mergeCell ref="D789:F789"/>
    <mergeCell ref="D790:F790"/>
    <mergeCell ref="D791:F791"/>
    <mergeCell ref="D792:F792"/>
    <mergeCell ref="D793:F793"/>
    <mergeCell ref="D794:F794"/>
    <mergeCell ref="D783:F783"/>
    <mergeCell ref="D784:F784"/>
    <mergeCell ref="D785:F785"/>
    <mergeCell ref="D786:F786"/>
    <mergeCell ref="D787:F787"/>
    <mergeCell ref="D788:F788"/>
    <mergeCell ref="D777:F777"/>
    <mergeCell ref="D778:F778"/>
    <mergeCell ref="D779:F779"/>
    <mergeCell ref="D780:F780"/>
    <mergeCell ref="D781:F781"/>
    <mergeCell ref="D782:F782"/>
    <mergeCell ref="D771:F771"/>
    <mergeCell ref="D772:F772"/>
    <mergeCell ref="D773:F773"/>
    <mergeCell ref="D774:F774"/>
    <mergeCell ref="D775:F775"/>
    <mergeCell ref="D776:F776"/>
    <mergeCell ref="D765:F765"/>
    <mergeCell ref="D766:F766"/>
    <mergeCell ref="D767:F767"/>
    <mergeCell ref="D768:F768"/>
    <mergeCell ref="D769:F769"/>
    <mergeCell ref="D770:F770"/>
    <mergeCell ref="D759:F759"/>
    <mergeCell ref="D760:F760"/>
    <mergeCell ref="D761:F761"/>
    <mergeCell ref="D762:F762"/>
    <mergeCell ref="D763:F763"/>
    <mergeCell ref="D764:F764"/>
    <mergeCell ref="D753:F753"/>
    <mergeCell ref="D754:F754"/>
    <mergeCell ref="D755:F755"/>
    <mergeCell ref="D756:F756"/>
    <mergeCell ref="D757:F757"/>
    <mergeCell ref="D758:F758"/>
    <mergeCell ref="D747:F747"/>
    <mergeCell ref="D748:F748"/>
    <mergeCell ref="D749:F749"/>
    <mergeCell ref="D750:F750"/>
    <mergeCell ref="D751:F751"/>
    <mergeCell ref="D752:F752"/>
    <mergeCell ref="D741:F741"/>
    <mergeCell ref="D742:F742"/>
    <mergeCell ref="D743:F743"/>
    <mergeCell ref="D744:F744"/>
    <mergeCell ref="D745:F745"/>
    <mergeCell ref="D746:F746"/>
    <mergeCell ref="D735:F735"/>
    <mergeCell ref="D736:F736"/>
    <mergeCell ref="D737:F737"/>
    <mergeCell ref="D738:F738"/>
    <mergeCell ref="D739:F739"/>
    <mergeCell ref="D740:F740"/>
    <mergeCell ref="D729:F729"/>
    <mergeCell ref="D730:F730"/>
    <mergeCell ref="D731:F731"/>
    <mergeCell ref="D732:F732"/>
    <mergeCell ref="D733:F733"/>
    <mergeCell ref="D734:F734"/>
    <mergeCell ref="D723:F723"/>
    <mergeCell ref="D724:F724"/>
    <mergeCell ref="D725:F725"/>
    <mergeCell ref="D726:F726"/>
    <mergeCell ref="D727:F727"/>
    <mergeCell ref="D728:F728"/>
    <mergeCell ref="D717:F717"/>
    <mergeCell ref="D718:F718"/>
    <mergeCell ref="D719:F719"/>
    <mergeCell ref="D720:F720"/>
    <mergeCell ref="D721:F721"/>
    <mergeCell ref="D722:F722"/>
    <mergeCell ref="D711:F711"/>
    <mergeCell ref="D712:F712"/>
    <mergeCell ref="D713:F713"/>
    <mergeCell ref="D714:F714"/>
    <mergeCell ref="D715:F715"/>
    <mergeCell ref="D716:F716"/>
    <mergeCell ref="D705:F705"/>
    <mergeCell ref="D706:F706"/>
    <mergeCell ref="D707:F707"/>
    <mergeCell ref="D708:F708"/>
    <mergeCell ref="D709:F709"/>
    <mergeCell ref="D710:F710"/>
    <mergeCell ref="D700:F700"/>
    <mergeCell ref="D701:F701"/>
    <mergeCell ref="D702:F702"/>
    <mergeCell ref="D703:F703"/>
    <mergeCell ref="D704:F704"/>
    <mergeCell ref="D693:F693"/>
    <mergeCell ref="D694:F694"/>
    <mergeCell ref="D695:F695"/>
    <mergeCell ref="D696:F696"/>
    <mergeCell ref="D697:F697"/>
    <mergeCell ref="D698:F698"/>
    <mergeCell ref="D687:F687"/>
    <mergeCell ref="D688:F688"/>
    <mergeCell ref="D689:F689"/>
    <mergeCell ref="D690:F690"/>
    <mergeCell ref="D691:F691"/>
    <mergeCell ref="D692:F692"/>
    <mergeCell ref="D683:F683"/>
    <mergeCell ref="D684:F684"/>
    <mergeCell ref="D685:F685"/>
    <mergeCell ref="D686:F686"/>
    <mergeCell ref="D675:F675"/>
    <mergeCell ref="D676:F676"/>
    <mergeCell ref="D677:F677"/>
    <mergeCell ref="D678:F678"/>
    <mergeCell ref="D679:F679"/>
    <mergeCell ref="D680:F680"/>
    <mergeCell ref="D669:F669"/>
    <mergeCell ref="D670:F670"/>
    <mergeCell ref="D671:F671"/>
    <mergeCell ref="D672:F672"/>
    <mergeCell ref="D673:F673"/>
    <mergeCell ref="D674:F674"/>
    <mergeCell ref="D699:F699"/>
    <mergeCell ref="D666:F666"/>
    <mergeCell ref="D667:F667"/>
    <mergeCell ref="D668:F668"/>
    <mergeCell ref="D657:F657"/>
    <mergeCell ref="D658:F658"/>
    <mergeCell ref="D659:F659"/>
    <mergeCell ref="D660:F660"/>
    <mergeCell ref="D661:F661"/>
    <mergeCell ref="D662:F662"/>
    <mergeCell ref="D651:F651"/>
    <mergeCell ref="D652:F652"/>
    <mergeCell ref="D653:F653"/>
    <mergeCell ref="D654:F654"/>
    <mergeCell ref="D655:F655"/>
    <mergeCell ref="D656:F656"/>
    <mergeCell ref="D681:F681"/>
    <mergeCell ref="D682:F682"/>
    <mergeCell ref="D648:F648"/>
    <mergeCell ref="D649:F649"/>
    <mergeCell ref="D650:F650"/>
    <mergeCell ref="D639:F639"/>
    <mergeCell ref="D640:F640"/>
    <mergeCell ref="D641:F641"/>
    <mergeCell ref="D642:F642"/>
    <mergeCell ref="D643:F643"/>
    <mergeCell ref="D644:F644"/>
    <mergeCell ref="D634:F634"/>
    <mergeCell ref="D635:F635"/>
    <mergeCell ref="D636:F636"/>
    <mergeCell ref="D637:F637"/>
    <mergeCell ref="D638:F638"/>
    <mergeCell ref="D663:F663"/>
    <mergeCell ref="D664:F664"/>
    <mergeCell ref="D665:F665"/>
    <mergeCell ref="D623:F623"/>
    <mergeCell ref="D624:F624"/>
    <mergeCell ref="D625:F625"/>
    <mergeCell ref="D626:F626"/>
    <mergeCell ref="D617:F617"/>
    <mergeCell ref="D618:F618"/>
    <mergeCell ref="D619:F619"/>
    <mergeCell ref="D620:F620"/>
    <mergeCell ref="D609:F609"/>
    <mergeCell ref="D610:F610"/>
    <mergeCell ref="D611:F611"/>
    <mergeCell ref="D612:F612"/>
    <mergeCell ref="D613:F613"/>
    <mergeCell ref="D614:F614"/>
    <mergeCell ref="D645:F645"/>
    <mergeCell ref="D646:F646"/>
    <mergeCell ref="D647:F647"/>
    <mergeCell ref="D603:F603"/>
    <mergeCell ref="D604:F604"/>
    <mergeCell ref="D605:F605"/>
    <mergeCell ref="D606:F606"/>
    <mergeCell ref="D607:F607"/>
    <mergeCell ref="D608:F608"/>
    <mergeCell ref="D633:F633"/>
    <mergeCell ref="D600:F600"/>
    <mergeCell ref="D601:F601"/>
    <mergeCell ref="D602:F602"/>
    <mergeCell ref="D591:F591"/>
    <mergeCell ref="D592:F592"/>
    <mergeCell ref="D593:F593"/>
    <mergeCell ref="D594:F594"/>
    <mergeCell ref="D595:F595"/>
    <mergeCell ref="D596:F596"/>
    <mergeCell ref="D585:F585"/>
    <mergeCell ref="D586:F586"/>
    <mergeCell ref="D587:F587"/>
    <mergeCell ref="D588:F588"/>
    <mergeCell ref="D589:F589"/>
    <mergeCell ref="D590:F590"/>
    <mergeCell ref="D615:F615"/>
    <mergeCell ref="D616:F616"/>
    <mergeCell ref="D627:F627"/>
    <mergeCell ref="D628:F628"/>
    <mergeCell ref="D629:F629"/>
    <mergeCell ref="D630:F630"/>
    <mergeCell ref="D631:F631"/>
    <mergeCell ref="D632:F632"/>
    <mergeCell ref="D621:F621"/>
    <mergeCell ref="D622:F622"/>
    <mergeCell ref="D582:F582"/>
    <mergeCell ref="D583:F583"/>
    <mergeCell ref="D584:F584"/>
    <mergeCell ref="D574:F574"/>
    <mergeCell ref="D575:F575"/>
    <mergeCell ref="D576:F576"/>
    <mergeCell ref="D577:F577"/>
    <mergeCell ref="D578:F578"/>
    <mergeCell ref="D567:F567"/>
    <mergeCell ref="D568:F568"/>
    <mergeCell ref="D569:F569"/>
    <mergeCell ref="D570:F570"/>
    <mergeCell ref="D571:F571"/>
    <mergeCell ref="D572:F572"/>
    <mergeCell ref="D597:F597"/>
    <mergeCell ref="D598:F598"/>
    <mergeCell ref="D599:F599"/>
    <mergeCell ref="D566:F566"/>
    <mergeCell ref="D560:F560"/>
    <mergeCell ref="D549:F549"/>
    <mergeCell ref="D550:F550"/>
    <mergeCell ref="D551:F551"/>
    <mergeCell ref="D552:F552"/>
    <mergeCell ref="D553:F553"/>
    <mergeCell ref="D554:F554"/>
    <mergeCell ref="D543:F543"/>
    <mergeCell ref="D544:F544"/>
    <mergeCell ref="D545:F545"/>
    <mergeCell ref="D546:F546"/>
    <mergeCell ref="D547:F547"/>
    <mergeCell ref="D548:F548"/>
    <mergeCell ref="D579:F579"/>
    <mergeCell ref="D580:F580"/>
    <mergeCell ref="D581:F581"/>
    <mergeCell ref="D573:F573"/>
    <mergeCell ref="D555:F555"/>
    <mergeCell ref="D556:F556"/>
    <mergeCell ref="D557:F557"/>
    <mergeCell ref="D558:F558"/>
    <mergeCell ref="D559:F559"/>
    <mergeCell ref="D561:F561"/>
    <mergeCell ref="D562:F562"/>
    <mergeCell ref="D563:F563"/>
    <mergeCell ref="D564:F564"/>
    <mergeCell ref="D565:F565"/>
    <mergeCell ref="D537:F537"/>
    <mergeCell ref="D538:F538"/>
    <mergeCell ref="D539:F539"/>
    <mergeCell ref="D540:F540"/>
    <mergeCell ref="D541:F541"/>
    <mergeCell ref="D542:F542"/>
    <mergeCell ref="D531:F531"/>
    <mergeCell ref="D532:F532"/>
    <mergeCell ref="D533:F533"/>
    <mergeCell ref="D534:F534"/>
    <mergeCell ref="D535:F535"/>
    <mergeCell ref="D536:F536"/>
    <mergeCell ref="D519:F519"/>
    <mergeCell ref="D520:F520"/>
    <mergeCell ref="D521:F521"/>
    <mergeCell ref="D525:F525"/>
    <mergeCell ref="D526:F526"/>
    <mergeCell ref="D527:F527"/>
    <mergeCell ref="D528:F528"/>
    <mergeCell ref="D529:F529"/>
    <mergeCell ref="D530:F530"/>
    <mergeCell ref="B482:AD482"/>
    <mergeCell ref="C483:AD483"/>
    <mergeCell ref="C484:AD484"/>
    <mergeCell ref="C491:AD491"/>
    <mergeCell ref="C492:AD492"/>
    <mergeCell ref="D522:F522"/>
    <mergeCell ref="D523:F523"/>
    <mergeCell ref="D524:F524"/>
    <mergeCell ref="D513:F513"/>
    <mergeCell ref="D514:F514"/>
    <mergeCell ref="D515:F515"/>
    <mergeCell ref="D516:F516"/>
    <mergeCell ref="D517:F517"/>
    <mergeCell ref="D518:F518"/>
    <mergeCell ref="D508:F508"/>
    <mergeCell ref="D509:F509"/>
    <mergeCell ref="D510:F510"/>
    <mergeCell ref="D511:F511"/>
    <mergeCell ref="D512:F512"/>
    <mergeCell ref="G520:L520"/>
    <mergeCell ref="M520:R520"/>
    <mergeCell ref="G521:L521"/>
    <mergeCell ref="M521:R521"/>
    <mergeCell ref="B499:AD499"/>
    <mergeCell ref="M504:AA504"/>
    <mergeCell ref="AC504:AD504"/>
    <mergeCell ref="C507:F507"/>
    <mergeCell ref="Y506:AD507"/>
    <mergeCell ref="S506:X507"/>
    <mergeCell ref="M506:R507"/>
    <mergeCell ref="D487:R487"/>
    <mergeCell ref="C500:AD500"/>
    <mergeCell ref="C474:AD474"/>
    <mergeCell ref="C475:AD475"/>
    <mergeCell ref="D381:D385"/>
    <mergeCell ref="O317:R317"/>
    <mergeCell ref="S317:V317"/>
    <mergeCell ref="W317:Z317"/>
    <mergeCell ref="AA317:AD317"/>
    <mergeCell ref="O318:R318"/>
    <mergeCell ref="S318:V318"/>
    <mergeCell ref="E382:F382"/>
    <mergeCell ref="E472:R472"/>
    <mergeCell ref="S472:X472"/>
    <mergeCell ref="Y472:AD472"/>
    <mergeCell ref="C466:AD466"/>
    <mergeCell ref="C467:AD467"/>
    <mergeCell ref="C469:R469"/>
    <mergeCell ref="S469:X469"/>
    <mergeCell ref="Y469:AD469"/>
    <mergeCell ref="C470:D470"/>
    <mergeCell ref="E470:R470"/>
    <mergeCell ref="S470:X470"/>
    <mergeCell ref="Y470:AD470"/>
    <mergeCell ref="C471:C472"/>
    <mergeCell ref="E471:R471"/>
    <mergeCell ref="D417:F417"/>
    <mergeCell ref="D418:F418"/>
    <mergeCell ref="D419:F419"/>
    <mergeCell ref="D420:F420"/>
    <mergeCell ref="D421:F421"/>
    <mergeCell ref="D422:F422"/>
    <mergeCell ref="D442:F442"/>
    <mergeCell ref="E439:F439"/>
    <mergeCell ref="E441:F441"/>
    <mergeCell ref="S471:X471"/>
    <mergeCell ref="Y471:AD471"/>
    <mergeCell ref="D430:D434"/>
    <mergeCell ref="D437:D441"/>
    <mergeCell ref="C456:AD456"/>
    <mergeCell ref="C457:AD457"/>
    <mergeCell ref="B464:AD464"/>
    <mergeCell ref="C465:AD465"/>
    <mergeCell ref="C444:C452"/>
    <mergeCell ref="D444:F444"/>
    <mergeCell ref="D445:F445"/>
    <mergeCell ref="D446:F446"/>
    <mergeCell ref="D447:F447"/>
    <mergeCell ref="D448:F448"/>
    <mergeCell ref="D449:F449"/>
    <mergeCell ref="D450:F450"/>
    <mergeCell ref="D435:F435"/>
    <mergeCell ref="E432:F432"/>
    <mergeCell ref="E434:F434"/>
    <mergeCell ref="E440:F440"/>
    <mergeCell ref="C453:F453"/>
    <mergeCell ref="B461:AE461"/>
    <mergeCell ref="D427:F427"/>
    <mergeCell ref="D428:F428"/>
    <mergeCell ref="C414:C443"/>
    <mergeCell ref="D414:F414"/>
    <mergeCell ref="D415:F415"/>
    <mergeCell ref="D416:F416"/>
    <mergeCell ref="D451:F451"/>
    <mergeCell ref="D452:F452"/>
    <mergeCell ref="D396:F396"/>
    <mergeCell ref="C388:C396"/>
    <mergeCell ref="D395:F395"/>
    <mergeCell ref="D394:F394"/>
    <mergeCell ref="C400:AD400"/>
    <mergeCell ref="C401:AD401"/>
    <mergeCell ref="C410:C413"/>
    <mergeCell ref="D410:F413"/>
    <mergeCell ref="G411:G413"/>
    <mergeCell ref="H411:H413"/>
    <mergeCell ref="I411:I413"/>
    <mergeCell ref="J411:J413"/>
    <mergeCell ref="K411:AD411"/>
    <mergeCell ref="E433:F433"/>
    <mergeCell ref="K412:N412"/>
    <mergeCell ref="O412:R412"/>
    <mergeCell ref="S412:V412"/>
    <mergeCell ref="W412:Z412"/>
    <mergeCell ref="AA412:AD412"/>
    <mergeCell ref="G410:AD410"/>
    <mergeCell ref="D443:F443"/>
    <mergeCell ref="D436:F436"/>
    <mergeCell ref="E437:F437"/>
    <mergeCell ref="E438:F438"/>
    <mergeCell ref="W398:Z398"/>
    <mergeCell ref="AA398:AD398"/>
    <mergeCell ref="O397:R397"/>
    <mergeCell ref="S397:V397"/>
    <mergeCell ref="W397:Z397"/>
    <mergeCell ref="AA397:AD397"/>
    <mergeCell ref="W393:Z393"/>
    <mergeCell ref="AA393:AD393"/>
    <mergeCell ref="O394:R394"/>
    <mergeCell ref="S394:V394"/>
    <mergeCell ref="W394:Z394"/>
    <mergeCell ref="AA394:AD394"/>
    <mergeCell ref="O395:R395"/>
    <mergeCell ref="D423:F423"/>
    <mergeCell ref="D424:F424"/>
    <mergeCell ref="D425:F425"/>
    <mergeCell ref="D426:F426"/>
    <mergeCell ref="AA370:AD370"/>
    <mergeCell ref="D374:D378"/>
    <mergeCell ref="D373:F373"/>
    <mergeCell ref="D372:F372"/>
    <mergeCell ref="D371:F371"/>
    <mergeCell ref="E375:F375"/>
    <mergeCell ref="E374:F374"/>
    <mergeCell ref="D386:F386"/>
    <mergeCell ref="E385:F385"/>
    <mergeCell ref="E383:F383"/>
    <mergeCell ref="D389:F389"/>
    <mergeCell ref="D388:F388"/>
    <mergeCell ref="D390:F390"/>
    <mergeCell ref="D387:F387"/>
    <mergeCell ref="O388:R388"/>
    <mergeCell ref="S388:V388"/>
    <mergeCell ref="W388:Z388"/>
    <mergeCell ref="AA388:AD388"/>
    <mergeCell ref="O389:R389"/>
    <mergeCell ref="S389:V389"/>
    <mergeCell ref="W389:Z389"/>
    <mergeCell ref="AA389:AD389"/>
    <mergeCell ref="O390:R390"/>
    <mergeCell ref="S390:V390"/>
    <mergeCell ref="E376:F376"/>
    <mergeCell ref="E381:F381"/>
    <mergeCell ref="O371:R371"/>
    <mergeCell ref="S371:V371"/>
    <mergeCell ref="W371:Z371"/>
    <mergeCell ref="AA371:AD371"/>
    <mergeCell ref="O372:R372"/>
    <mergeCell ref="S372:V372"/>
    <mergeCell ref="D361:F361"/>
    <mergeCell ref="D359:F359"/>
    <mergeCell ref="C358:C387"/>
    <mergeCell ref="D358:F358"/>
    <mergeCell ref="D360:F360"/>
    <mergeCell ref="D364:F364"/>
    <mergeCell ref="D363:F363"/>
    <mergeCell ref="D362:F362"/>
    <mergeCell ref="D367:F367"/>
    <mergeCell ref="D366:F366"/>
    <mergeCell ref="D365:F365"/>
    <mergeCell ref="O364:R364"/>
    <mergeCell ref="S364:V364"/>
    <mergeCell ref="W364:Z364"/>
    <mergeCell ref="D370:F370"/>
    <mergeCell ref="D369:F369"/>
    <mergeCell ref="D368:F368"/>
    <mergeCell ref="O369:R369"/>
    <mergeCell ref="S369:V369"/>
    <mergeCell ref="W369:Z369"/>
    <mergeCell ref="O359:R359"/>
    <mergeCell ref="S359:V359"/>
    <mergeCell ref="W359:Z359"/>
    <mergeCell ref="W372:Z372"/>
    <mergeCell ref="W386:Z386"/>
    <mergeCell ref="G383:N383"/>
    <mergeCell ref="E384:F384"/>
    <mergeCell ref="G384:N384"/>
    <mergeCell ref="G385:N385"/>
    <mergeCell ref="G386:N386"/>
    <mergeCell ref="G387:N387"/>
    <mergeCell ref="AA369:AD369"/>
    <mergeCell ref="O370:R370"/>
    <mergeCell ref="S370:V370"/>
    <mergeCell ref="W370:Z370"/>
    <mergeCell ref="B328:AD328"/>
    <mergeCell ref="C320:AD320"/>
    <mergeCell ref="C321:AD321"/>
    <mergeCell ref="W318:Z318"/>
    <mergeCell ref="AA318:AD318"/>
    <mergeCell ref="C313:N314"/>
    <mergeCell ref="O313:AD313"/>
    <mergeCell ref="O314:R314"/>
    <mergeCell ref="S314:V314"/>
    <mergeCell ref="W314:Z314"/>
    <mergeCell ref="AA314:AD314"/>
    <mergeCell ref="D315:N315"/>
    <mergeCell ref="O315:R315"/>
    <mergeCell ref="S315:V315"/>
    <mergeCell ref="W315:Z315"/>
    <mergeCell ref="AA315:AD315"/>
    <mergeCell ref="D316:N316"/>
    <mergeCell ref="O316:R316"/>
    <mergeCell ref="S316:V316"/>
    <mergeCell ref="D317:N317"/>
    <mergeCell ref="W316:Z316"/>
    <mergeCell ref="AA316:AD316"/>
    <mergeCell ref="C336:D336"/>
    <mergeCell ref="E336:F336"/>
    <mergeCell ref="G336:H336"/>
    <mergeCell ref="I336:J336"/>
    <mergeCell ref="C330:AD330"/>
    <mergeCell ref="C356:C357"/>
    <mergeCell ref="D239:AD239"/>
    <mergeCell ref="D240:AD240"/>
    <mergeCell ref="D241:AD241"/>
    <mergeCell ref="D242:AD242"/>
    <mergeCell ref="D243:AD243"/>
    <mergeCell ref="D244:AD244"/>
    <mergeCell ref="D234:F234"/>
    <mergeCell ref="G234:M234"/>
    <mergeCell ref="N234:Q234"/>
    <mergeCell ref="AA234:AB234"/>
    <mergeCell ref="AC234:AD234"/>
    <mergeCell ref="C238:AD238"/>
    <mergeCell ref="C226:C234"/>
    <mergeCell ref="D228:F228"/>
    <mergeCell ref="G228:M228"/>
    <mergeCell ref="N228:Q228"/>
    <mergeCell ref="AA228:AB228"/>
    <mergeCell ref="AC228:AD228"/>
    <mergeCell ref="D229:F229"/>
    <mergeCell ref="G229:M229"/>
    <mergeCell ref="N229:Q229"/>
    <mergeCell ref="AA229:AB229"/>
    <mergeCell ref="AC229:AD229"/>
    <mergeCell ref="AC226:AD226"/>
    <mergeCell ref="D227:F227"/>
    <mergeCell ref="D232:F232"/>
    <mergeCell ref="G232:M232"/>
    <mergeCell ref="N232:Q232"/>
    <mergeCell ref="AA232:AB232"/>
    <mergeCell ref="AC232:AD232"/>
    <mergeCell ref="D233:F233"/>
    <mergeCell ref="G233:M233"/>
    <mergeCell ref="N233:Q233"/>
    <mergeCell ref="AA233:AB233"/>
    <mergeCell ref="AC233:AD233"/>
    <mergeCell ref="D230:F230"/>
    <mergeCell ref="G230:M230"/>
    <mergeCell ref="N230:Q230"/>
    <mergeCell ref="AA230:AB230"/>
    <mergeCell ref="AC230:AD230"/>
    <mergeCell ref="D231:F231"/>
    <mergeCell ref="G231:M231"/>
    <mergeCell ref="N231:Q231"/>
    <mergeCell ref="AA231:AB231"/>
    <mergeCell ref="AC231:AD231"/>
    <mergeCell ref="N223:Q223"/>
    <mergeCell ref="AA223:AB223"/>
    <mergeCell ref="AC223:AD223"/>
    <mergeCell ref="D224:F224"/>
    <mergeCell ref="G224:M224"/>
    <mergeCell ref="N224:Q224"/>
    <mergeCell ref="AA224:AB224"/>
    <mergeCell ref="AC224:AD224"/>
    <mergeCell ref="D219:D223"/>
    <mergeCell ref="AC220:AD220"/>
    <mergeCell ref="E221:F221"/>
    <mergeCell ref="G221:M221"/>
    <mergeCell ref="N221:Q221"/>
    <mergeCell ref="AA221:AB221"/>
    <mergeCell ref="AC221:AD221"/>
    <mergeCell ref="E219:F219"/>
    <mergeCell ref="G219:M219"/>
    <mergeCell ref="N219:Q219"/>
    <mergeCell ref="AA219:AB219"/>
    <mergeCell ref="AC219:AD219"/>
    <mergeCell ref="E220:F220"/>
    <mergeCell ref="G220:M220"/>
    <mergeCell ref="N220:Q220"/>
    <mergeCell ref="AA220:AB220"/>
    <mergeCell ref="D217:F217"/>
    <mergeCell ref="G217:M217"/>
    <mergeCell ref="N217:Q217"/>
    <mergeCell ref="AA217:AB217"/>
    <mergeCell ref="AC217:AD217"/>
    <mergeCell ref="D218:F218"/>
    <mergeCell ref="G218:M218"/>
    <mergeCell ref="N218:Q218"/>
    <mergeCell ref="AA218:AB218"/>
    <mergeCell ref="AC218:AD218"/>
    <mergeCell ref="E214:F214"/>
    <mergeCell ref="G214:M214"/>
    <mergeCell ref="N214:Q214"/>
    <mergeCell ref="AA214:AB214"/>
    <mergeCell ref="AC214:AD214"/>
    <mergeCell ref="E216:F216"/>
    <mergeCell ref="G216:M216"/>
    <mergeCell ref="N216:Q216"/>
    <mergeCell ref="AA216:AB216"/>
    <mergeCell ref="AC216:AD216"/>
    <mergeCell ref="D212:D216"/>
    <mergeCell ref="AC212:AD212"/>
    <mergeCell ref="E213:F213"/>
    <mergeCell ref="G213:M213"/>
    <mergeCell ref="N213:Q213"/>
    <mergeCell ref="AA213:AB213"/>
    <mergeCell ref="AC213:AD213"/>
    <mergeCell ref="D211:F211"/>
    <mergeCell ref="G211:M211"/>
    <mergeCell ref="N211:Q211"/>
    <mergeCell ref="AA211:AB211"/>
    <mergeCell ref="AC211:AD211"/>
    <mergeCell ref="E212:F212"/>
    <mergeCell ref="G212:M212"/>
    <mergeCell ref="N212:Q212"/>
    <mergeCell ref="AA212:AB212"/>
    <mergeCell ref="D209:F209"/>
    <mergeCell ref="G209:M209"/>
    <mergeCell ref="N209:Q209"/>
    <mergeCell ref="AA209:AB209"/>
    <mergeCell ref="AC209:AD209"/>
    <mergeCell ref="D210:F210"/>
    <mergeCell ref="G210:M210"/>
    <mergeCell ref="N210:Q210"/>
    <mergeCell ref="AA210:AB210"/>
    <mergeCell ref="AC210:AD210"/>
    <mergeCell ref="D207:F207"/>
    <mergeCell ref="G207:M207"/>
    <mergeCell ref="N207:Q207"/>
    <mergeCell ref="AA207:AB207"/>
    <mergeCell ref="AC207:AD207"/>
    <mergeCell ref="D205:F205"/>
    <mergeCell ref="G205:M205"/>
    <mergeCell ref="N205:Q205"/>
    <mergeCell ref="AA205:AB205"/>
    <mergeCell ref="AC205:AD205"/>
    <mergeCell ref="D206:F206"/>
    <mergeCell ref="G206:M206"/>
    <mergeCell ref="N206:Q206"/>
    <mergeCell ref="AA206:AB206"/>
    <mergeCell ref="AC206:AD206"/>
    <mergeCell ref="D208:F208"/>
    <mergeCell ref="G208:M208"/>
    <mergeCell ref="N208:Q208"/>
    <mergeCell ref="AA208:AB208"/>
    <mergeCell ref="AC208:AD208"/>
    <mergeCell ref="N197:Q197"/>
    <mergeCell ref="AA197:AB197"/>
    <mergeCell ref="D203:F203"/>
    <mergeCell ref="G203:M203"/>
    <mergeCell ref="N203:Q203"/>
    <mergeCell ref="AA203:AB203"/>
    <mergeCell ref="AC203:AD203"/>
    <mergeCell ref="D204:F204"/>
    <mergeCell ref="G204:M204"/>
    <mergeCell ref="N204:Q204"/>
    <mergeCell ref="AA204:AB204"/>
    <mergeCell ref="AC204:AD204"/>
    <mergeCell ref="D201:F201"/>
    <mergeCell ref="G201:M201"/>
    <mergeCell ref="N201:Q201"/>
    <mergeCell ref="AA201:AB201"/>
    <mergeCell ref="AC201:AD201"/>
    <mergeCell ref="D202:F202"/>
    <mergeCell ref="G202:M202"/>
    <mergeCell ref="N202:Q202"/>
    <mergeCell ref="AA202:AB202"/>
    <mergeCell ref="AC202:AD202"/>
    <mergeCell ref="C189:AD189"/>
    <mergeCell ref="C190:AD190"/>
    <mergeCell ref="O176:R176"/>
    <mergeCell ref="S176:V176"/>
    <mergeCell ref="W176:Z176"/>
    <mergeCell ref="AA176:AD176"/>
    <mergeCell ref="C178:AD178"/>
    <mergeCell ref="C179:AD179"/>
    <mergeCell ref="D199:F199"/>
    <mergeCell ref="G199:M199"/>
    <mergeCell ref="N199:Q199"/>
    <mergeCell ref="AA199:AB199"/>
    <mergeCell ref="AC199:AD199"/>
    <mergeCell ref="D200:F200"/>
    <mergeCell ref="G200:M200"/>
    <mergeCell ref="N200:Q200"/>
    <mergeCell ref="AA200:AB200"/>
    <mergeCell ref="AC200:AD200"/>
    <mergeCell ref="AC197:AD197"/>
    <mergeCell ref="D198:F198"/>
    <mergeCell ref="G198:M198"/>
    <mergeCell ref="N198:Q198"/>
    <mergeCell ref="AA198:AB198"/>
    <mergeCell ref="AC198:AD198"/>
    <mergeCell ref="C196:C225"/>
    <mergeCell ref="D196:F196"/>
    <mergeCell ref="G196:M196"/>
    <mergeCell ref="N196:Q196"/>
    <mergeCell ref="AA196:AB196"/>
    <mergeCell ref="AC196:AD196"/>
    <mergeCell ref="D197:F197"/>
    <mergeCell ref="G197:M197"/>
    <mergeCell ref="S169:V169"/>
    <mergeCell ref="W169:Z169"/>
    <mergeCell ref="AA169:AD169"/>
    <mergeCell ref="D174:F174"/>
    <mergeCell ref="G174:N174"/>
    <mergeCell ref="O174:R174"/>
    <mergeCell ref="S174:V174"/>
    <mergeCell ref="W174:Z174"/>
    <mergeCell ref="AA174:AD174"/>
    <mergeCell ref="D173:F173"/>
    <mergeCell ref="G173:N173"/>
    <mergeCell ref="O173:R173"/>
    <mergeCell ref="S173:V173"/>
    <mergeCell ref="W173:Z173"/>
    <mergeCell ref="AA173:AD173"/>
    <mergeCell ref="D172:F172"/>
    <mergeCell ref="G172:N172"/>
    <mergeCell ref="O172:R172"/>
    <mergeCell ref="S172:V172"/>
    <mergeCell ref="W172:Z172"/>
    <mergeCell ref="AA172:AD172"/>
    <mergeCell ref="G167:N167"/>
    <mergeCell ref="O167:R167"/>
    <mergeCell ref="S167:V167"/>
    <mergeCell ref="W167:Z167"/>
    <mergeCell ref="AA167:AD167"/>
    <mergeCell ref="C166:C174"/>
    <mergeCell ref="D166:F166"/>
    <mergeCell ref="G166:N166"/>
    <mergeCell ref="O166:R166"/>
    <mergeCell ref="S166:V166"/>
    <mergeCell ref="W166:Z166"/>
    <mergeCell ref="D168:F168"/>
    <mergeCell ref="G168:N168"/>
    <mergeCell ref="O168:R168"/>
    <mergeCell ref="S168:V168"/>
    <mergeCell ref="D171:F171"/>
    <mergeCell ref="G171:N171"/>
    <mergeCell ref="O171:R171"/>
    <mergeCell ref="S171:V171"/>
    <mergeCell ref="W171:Z171"/>
    <mergeCell ref="AA171:AD171"/>
    <mergeCell ref="D170:F170"/>
    <mergeCell ref="G170:N170"/>
    <mergeCell ref="O170:R170"/>
    <mergeCell ref="S170:V170"/>
    <mergeCell ref="W170:Z170"/>
    <mergeCell ref="AA170:AD170"/>
    <mergeCell ref="W168:Z168"/>
    <mergeCell ref="AA168:AD168"/>
    <mergeCell ref="D169:F169"/>
    <mergeCell ref="G169:N169"/>
    <mergeCell ref="O169:R169"/>
    <mergeCell ref="W161:Z161"/>
    <mergeCell ref="AA161:AD161"/>
    <mergeCell ref="E163:F163"/>
    <mergeCell ref="G163:N163"/>
    <mergeCell ref="O163:R163"/>
    <mergeCell ref="S163:V163"/>
    <mergeCell ref="W163:Z163"/>
    <mergeCell ref="AA163:AD163"/>
    <mergeCell ref="E161:F161"/>
    <mergeCell ref="G161:N161"/>
    <mergeCell ref="O161:R161"/>
    <mergeCell ref="S161:V161"/>
    <mergeCell ref="D159:D163"/>
    <mergeCell ref="AA159:AD159"/>
    <mergeCell ref="E160:F160"/>
    <mergeCell ref="G160:N160"/>
    <mergeCell ref="O160:R160"/>
    <mergeCell ref="S160:V160"/>
    <mergeCell ref="W160:Z160"/>
    <mergeCell ref="AA160:AD160"/>
    <mergeCell ref="E159:F159"/>
    <mergeCell ref="G159:N159"/>
    <mergeCell ref="O159:R159"/>
    <mergeCell ref="S159:V159"/>
    <mergeCell ref="W159:Z159"/>
    <mergeCell ref="E162:F162"/>
    <mergeCell ref="G162:N162"/>
    <mergeCell ref="O162:R162"/>
    <mergeCell ref="S162:V162"/>
    <mergeCell ref="W162:Z162"/>
    <mergeCell ref="AA162:AD162"/>
    <mergeCell ref="G158:N158"/>
    <mergeCell ref="O158:R158"/>
    <mergeCell ref="S158:V158"/>
    <mergeCell ref="W158:Z158"/>
    <mergeCell ref="AA158:AD158"/>
    <mergeCell ref="D157:F157"/>
    <mergeCell ref="G157:N157"/>
    <mergeCell ref="O157:R157"/>
    <mergeCell ref="S157:V157"/>
    <mergeCell ref="W157:Z157"/>
    <mergeCell ref="AA157:AD157"/>
    <mergeCell ref="W154:Z154"/>
    <mergeCell ref="AA154:AD154"/>
    <mergeCell ref="E156:F156"/>
    <mergeCell ref="G156:N156"/>
    <mergeCell ref="O156:R156"/>
    <mergeCell ref="S156:V156"/>
    <mergeCell ref="W156:Z156"/>
    <mergeCell ref="AA156:AD156"/>
    <mergeCell ref="D152:D156"/>
    <mergeCell ref="AA152:AD152"/>
    <mergeCell ref="E153:F153"/>
    <mergeCell ref="G153:N153"/>
    <mergeCell ref="O153:R153"/>
    <mergeCell ref="S153:V153"/>
    <mergeCell ref="W153:Z153"/>
    <mergeCell ref="AA153:AD153"/>
    <mergeCell ref="E152:F152"/>
    <mergeCell ref="G152:N152"/>
    <mergeCell ref="O152:R152"/>
    <mergeCell ref="S152:V152"/>
    <mergeCell ref="W152:Z152"/>
    <mergeCell ref="E154:F154"/>
    <mergeCell ref="G154:N154"/>
    <mergeCell ref="O154:R154"/>
    <mergeCell ref="S154:V154"/>
    <mergeCell ref="D151:F151"/>
    <mergeCell ref="G151:N151"/>
    <mergeCell ref="O151:R151"/>
    <mergeCell ref="S151:V151"/>
    <mergeCell ref="W151:Z151"/>
    <mergeCell ref="AA151:AD151"/>
    <mergeCell ref="D150:F150"/>
    <mergeCell ref="G150:N150"/>
    <mergeCell ref="O150:R150"/>
    <mergeCell ref="S150:V150"/>
    <mergeCell ref="W150:Z150"/>
    <mergeCell ref="AA150:AD150"/>
    <mergeCell ref="D149:F149"/>
    <mergeCell ref="G149:N149"/>
    <mergeCell ref="O149:R149"/>
    <mergeCell ref="S149:V149"/>
    <mergeCell ref="W149:Z149"/>
    <mergeCell ref="AA149:AD149"/>
    <mergeCell ref="D148:F148"/>
    <mergeCell ref="G148:N148"/>
    <mergeCell ref="O148:R148"/>
    <mergeCell ref="S148:V148"/>
    <mergeCell ref="W148:Z148"/>
    <mergeCell ref="AA148:AD148"/>
    <mergeCell ref="D147:F147"/>
    <mergeCell ref="G147:N147"/>
    <mergeCell ref="O147:R147"/>
    <mergeCell ref="S147:V147"/>
    <mergeCell ref="W147:Z147"/>
    <mergeCell ref="AA147:AD147"/>
    <mergeCell ref="D146:F146"/>
    <mergeCell ref="G146:N146"/>
    <mergeCell ref="O146:R146"/>
    <mergeCell ref="S146:V146"/>
    <mergeCell ref="W146:Z146"/>
    <mergeCell ref="AA146:AD146"/>
    <mergeCell ref="D145:F145"/>
    <mergeCell ref="G145:N145"/>
    <mergeCell ref="O145:R145"/>
    <mergeCell ref="S145:V145"/>
    <mergeCell ref="W145:Z145"/>
    <mergeCell ref="AA145:AD145"/>
    <mergeCell ref="D144:F144"/>
    <mergeCell ref="G144:N144"/>
    <mergeCell ref="O144:R144"/>
    <mergeCell ref="S144:V144"/>
    <mergeCell ref="W144:Z144"/>
    <mergeCell ref="AA144:AD144"/>
    <mergeCell ref="D143:F143"/>
    <mergeCell ref="G143:N143"/>
    <mergeCell ref="O143:R143"/>
    <mergeCell ref="S143:V143"/>
    <mergeCell ref="W143:Z143"/>
    <mergeCell ref="AA143:AD143"/>
    <mergeCell ref="D142:F142"/>
    <mergeCell ref="G142:N142"/>
    <mergeCell ref="O142:R142"/>
    <mergeCell ref="S142:V142"/>
    <mergeCell ref="W142:Z142"/>
    <mergeCell ref="AA142:AD142"/>
    <mergeCell ref="D141:F141"/>
    <mergeCell ref="G141:N141"/>
    <mergeCell ref="O141:R141"/>
    <mergeCell ref="S141:V141"/>
    <mergeCell ref="W141:Z141"/>
    <mergeCell ref="AA141:AD141"/>
    <mergeCell ref="D140:F140"/>
    <mergeCell ref="G140:N140"/>
    <mergeCell ref="O140:R140"/>
    <mergeCell ref="S140:V140"/>
    <mergeCell ref="W140:Z140"/>
    <mergeCell ref="AA140:AD140"/>
    <mergeCell ref="C72:C101"/>
    <mergeCell ref="C131:AD131"/>
    <mergeCell ref="C132:AD132"/>
    <mergeCell ref="G134:N135"/>
    <mergeCell ref="O134:AD134"/>
    <mergeCell ref="O135:R135"/>
    <mergeCell ref="S135:V135"/>
    <mergeCell ref="AA138:AD138"/>
    <mergeCell ref="D139:F139"/>
    <mergeCell ref="G139:N139"/>
    <mergeCell ref="O139:R139"/>
    <mergeCell ref="S139:V139"/>
    <mergeCell ref="W139:Z139"/>
    <mergeCell ref="AA139:AD139"/>
    <mergeCell ref="G137:N137"/>
    <mergeCell ref="O137:R137"/>
    <mergeCell ref="S137:V137"/>
    <mergeCell ref="W137:Z137"/>
    <mergeCell ref="AA137:AD137"/>
    <mergeCell ref="D138:F138"/>
    <mergeCell ref="G138:N138"/>
    <mergeCell ref="O138:R138"/>
    <mergeCell ref="S138:V138"/>
    <mergeCell ref="W138:Z138"/>
    <mergeCell ref="C120:E120"/>
    <mergeCell ref="F120:AD120"/>
    <mergeCell ref="D110:F110"/>
    <mergeCell ref="G110:X110"/>
    <mergeCell ref="Y110:AD110"/>
    <mergeCell ref="Y112:AD112"/>
    <mergeCell ref="C114:E114"/>
    <mergeCell ref="F114:AD114"/>
    <mergeCell ref="D108:F108"/>
    <mergeCell ref="G108:X108"/>
    <mergeCell ref="Y108:AD108"/>
    <mergeCell ref="D109:F109"/>
    <mergeCell ref="G109:X109"/>
    <mergeCell ref="Y109:AD109"/>
    <mergeCell ref="C111:F111"/>
    <mergeCell ref="G111:X111"/>
    <mergeCell ref="Y111:AD111"/>
    <mergeCell ref="E97:F97"/>
    <mergeCell ref="G97:X97"/>
    <mergeCell ref="Y97:AD97"/>
    <mergeCell ref="D93:F93"/>
    <mergeCell ref="G93:X93"/>
    <mergeCell ref="Y93:AD93"/>
    <mergeCell ref="D94:F94"/>
    <mergeCell ref="G94:X94"/>
    <mergeCell ref="Y94:AD94"/>
    <mergeCell ref="D95:D99"/>
    <mergeCell ref="E98:F98"/>
    <mergeCell ref="G98:X98"/>
    <mergeCell ref="Y98:AD98"/>
    <mergeCell ref="Y105:AD105"/>
    <mergeCell ref="D101:F101"/>
    <mergeCell ref="G101:X101"/>
    <mergeCell ref="Y101:AD101"/>
    <mergeCell ref="G102:X102"/>
    <mergeCell ref="Y102:AD102"/>
    <mergeCell ref="D103:F103"/>
    <mergeCell ref="G103:X103"/>
    <mergeCell ref="Y103:AD103"/>
    <mergeCell ref="E99:F99"/>
    <mergeCell ref="G99:X99"/>
    <mergeCell ref="Y99:AD99"/>
    <mergeCell ref="D100:F100"/>
    <mergeCell ref="G100:X100"/>
    <mergeCell ref="Y100:AD100"/>
    <mergeCell ref="Y89:AD89"/>
    <mergeCell ref="D85:F85"/>
    <mergeCell ref="G85:X85"/>
    <mergeCell ref="Y85:AD85"/>
    <mergeCell ref="D86:F86"/>
    <mergeCell ref="G86:X86"/>
    <mergeCell ref="Y86:AD86"/>
    <mergeCell ref="D88:D92"/>
    <mergeCell ref="E91:F91"/>
    <mergeCell ref="G91:X91"/>
    <mergeCell ref="Y91:AD91"/>
    <mergeCell ref="E95:F95"/>
    <mergeCell ref="G95:X95"/>
    <mergeCell ref="Y95:AD95"/>
    <mergeCell ref="E96:F96"/>
    <mergeCell ref="G96:X96"/>
    <mergeCell ref="Y96:AD96"/>
    <mergeCell ref="Y83:AD83"/>
    <mergeCell ref="D84:F84"/>
    <mergeCell ref="G84:X84"/>
    <mergeCell ref="Y84:AD84"/>
    <mergeCell ref="D81:F81"/>
    <mergeCell ref="G81:X81"/>
    <mergeCell ref="Y81:AD81"/>
    <mergeCell ref="D82:F82"/>
    <mergeCell ref="G82:X82"/>
    <mergeCell ref="Y82:AD82"/>
    <mergeCell ref="D79:F79"/>
    <mergeCell ref="G79:X79"/>
    <mergeCell ref="Y79:AD79"/>
    <mergeCell ref="D80:F80"/>
    <mergeCell ref="G80:X80"/>
    <mergeCell ref="Y80:AD80"/>
    <mergeCell ref="D72:F72"/>
    <mergeCell ref="G72:X72"/>
    <mergeCell ref="Y72:AD72"/>
    <mergeCell ref="D73:F73"/>
    <mergeCell ref="G73:X73"/>
    <mergeCell ref="Y73:AD73"/>
    <mergeCell ref="D74:F74"/>
    <mergeCell ref="G74:X74"/>
    <mergeCell ref="Y74:AD74"/>
    <mergeCell ref="D83:F83"/>
    <mergeCell ref="G83:X83"/>
    <mergeCell ref="C56:AD56"/>
    <mergeCell ref="C57:AD57"/>
    <mergeCell ref="B64:AD64"/>
    <mergeCell ref="C65:AD65"/>
    <mergeCell ref="C66:AD66"/>
    <mergeCell ref="G71:X71"/>
    <mergeCell ref="Y71:AD71"/>
    <mergeCell ref="B41:AD41"/>
    <mergeCell ref="C42:AD42"/>
    <mergeCell ref="C43:AD43"/>
    <mergeCell ref="C30:P30"/>
    <mergeCell ref="Q30:AD30"/>
    <mergeCell ref="C31:P31"/>
    <mergeCell ref="Q31:AD31"/>
    <mergeCell ref="C33:AD33"/>
    <mergeCell ref="C34:AD34"/>
    <mergeCell ref="D71:F71"/>
    <mergeCell ref="C67:AD67"/>
    <mergeCell ref="C69:AD69"/>
    <mergeCell ref="C68:AD68"/>
    <mergeCell ref="C44:AD44"/>
    <mergeCell ref="C54:E54"/>
    <mergeCell ref="F54:AD54"/>
    <mergeCell ref="Y47:AD47"/>
    <mergeCell ref="Y48:AD48"/>
    <mergeCell ref="Y49:AD49"/>
    <mergeCell ref="Y50:AD50"/>
    <mergeCell ref="Y51:AD51"/>
    <mergeCell ref="D47:X47"/>
    <mergeCell ref="D48:X48"/>
    <mergeCell ref="D49:X49"/>
    <mergeCell ref="D50:X50"/>
    <mergeCell ref="B1:AD1"/>
    <mergeCell ref="B3:AD3"/>
    <mergeCell ref="B5:AD5"/>
    <mergeCell ref="AA7:AD7"/>
    <mergeCell ref="B8:L8"/>
    <mergeCell ref="N8:O8"/>
    <mergeCell ref="C22:AD22"/>
    <mergeCell ref="D23:AD23"/>
    <mergeCell ref="D24:AD24"/>
    <mergeCell ref="C25:AD25"/>
    <mergeCell ref="B27:AD27"/>
    <mergeCell ref="C28:AD28"/>
    <mergeCell ref="C16:AD16"/>
    <mergeCell ref="C17:AD17"/>
    <mergeCell ref="C18:AD18"/>
    <mergeCell ref="B19:AD19"/>
    <mergeCell ref="C20:AD20"/>
    <mergeCell ref="C21:AD21"/>
    <mergeCell ref="B10:AD10"/>
    <mergeCell ref="B11:AD11"/>
    <mergeCell ref="C12:AD12"/>
    <mergeCell ref="C13:AD13"/>
    <mergeCell ref="C14:AD14"/>
    <mergeCell ref="C15:AD15"/>
    <mergeCell ref="E155:F155"/>
    <mergeCell ref="G155:N155"/>
    <mergeCell ref="O155:R155"/>
    <mergeCell ref="S155:V155"/>
    <mergeCell ref="W155:Z155"/>
    <mergeCell ref="AA155:AD155"/>
    <mergeCell ref="D77:F77"/>
    <mergeCell ref="G77:X77"/>
    <mergeCell ref="Y77:AD77"/>
    <mergeCell ref="D78:F78"/>
    <mergeCell ref="G78:X78"/>
    <mergeCell ref="Y78:AD78"/>
    <mergeCell ref="D75:F75"/>
    <mergeCell ref="G75:X75"/>
    <mergeCell ref="Y75:AD75"/>
    <mergeCell ref="D76:F76"/>
    <mergeCell ref="G76:X76"/>
    <mergeCell ref="Y76:AD76"/>
    <mergeCell ref="E90:F90"/>
    <mergeCell ref="G90:X90"/>
    <mergeCell ref="Y90:AD90"/>
    <mergeCell ref="E92:F92"/>
    <mergeCell ref="G92:X92"/>
    <mergeCell ref="Y92:AD92"/>
    <mergeCell ref="D87:F87"/>
    <mergeCell ref="G87:X87"/>
    <mergeCell ref="Y87:AD87"/>
    <mergeCell ref="E88:F88"/>
    <mergeCell ref="G88:X88"/>
    <mergeCell ref="Y88:AD88"/>
    <mergeCell ref="E89:F89"/>
    <mergeCell ref="G89:X89"/>
    <mergeCell ref="C235:F235"/>
    <mergeCell ref="G235:M235"/>
    <mergeCell ref="N235:Q235"/>
    <mergeCell ref="AA235:AB235"/>
    <mergeCell ref="AC235:AD235"/>
    <mergeCell ref="E223:F223"/>
    <mergeCell ref="G223:M223"/>
    <mergeCell ref="C175:F175"/>
    <mergeCell ref="G175:N175"/>
    <mergeCell ref="O175:R175"/>
    <mergeCell ref="S175:V175"/>
    <mergeCell ref="W175:Z175"/>
    <mergeCell ref="AA175:AD175"/>
    <mergeCell ref="C193:C195"/>
    <mergeCell ref="D193:F195"/>
    <mergeCell ref="E215:F215"/>
    <mergeCell ref="G215:M215"/>
    <mergeCell ref="N215:Q215"/>
    <mergeCell ref="AA215:AB215"/>
    <mergeCell ref="AC215:AD215"/>
    <mergeCell ref="C191:AD191"/>
    <mergeCell ref="G193:M195"/>
    <mergeCell ref="N193:Q195"/>
    <mergeCell ref="R193:Z193"/>
    <mergeCell ref="AA193:AD193"/>
    <mergeCell ref="R194:R195"/>
    <mergeCell ref="S194:Z194"/>
    <mergeCell ref="AA194:AB195"/>
    <mergeCell ref="AC194:AD195"/>
    <mergeCell ref="B186:AD186"/>
    <mergeCell ref="C187:AD187"/>
    <mergeCell ref="C188:AD188"/>
    <mergeCell ref="G227:M227"/>
    <mergeCell ref="N227:Q227"/>
    <mergeCell ref="AA227:AB227"/>
    <mergeCell ref="AC227:AD227"/>
    <mergeCell ref="D225:F225"/>
    <mergeCell ref="G225:M225"/>
    <mergeCell ref="N225:Q225"/>
    <mergeCell ref="AA225:AB225"/>
    <mergeCell ref="AC225:AD225"/>
    <mergeCell ref="D226:F226"/>
    <mergeCell ref="G226:M226"/>
    <mergeCell ref="N226:Q226"/>
    <mergeCell ref="AA226:AB226"/>
    <mergeCell ref="D164:F164"/>
    <mergeCell ref="G164:N164"/>
    <mergeCell ref="O164:R164"/>
    <mergeCell ref="S164:V164"/>
    <mergeCell ref="W164:Z164"/>
    <mergeCell ref="AA164:AD164"/>
    <mergeCell ref="AA166:AD166"/>
    <mergeCell ref="E222:F222"/>
    <mergeCell ref="G222:M222"/>
    <mergeCell ref="N222:Q222"/>
    <mergeCell ref="AA222:AB222"/>
    <mergeCell ref="AC222:AD222"/>
    <mergeCell ref="D165:F165"/>
    <mergeCell ref="G165:N165"/>
    <mergeCell ref="O165:R165"/>
    <mergeCell ref="S165:V165"/>
    <mergeCell ref="W165:Z165"/>
    <mergeCell ref="AA165:AD165"/>
    <mergeCell ref="D167:F167"/>
    <mergeCell ref="G356:N357"/>
    <mergeCell ref="O356:AD356"/>
    <mergeCell ref="O357:R357"/>
    <mergeCell ref="S357:V357"/>
    <mergeCell ref="W357:Z357"/>
    <mergeCell ref="AA357:AD357"/>
    <mergeCell ref="D356:F357"/>
    <mergeCell ref="O358:R358"/>
    <mergeCell ref="S358:V358"/>
    <mergeCell ref="W358:Z358"/>
    <mergeCell ref="AA358:AD358"/>
    <mergeCell ref="G358:N358"/>
    <mergeCell ref="C332:AD332"/>
    <mergeCell ref="K334:N334"/>
    <mergeCell ref="K333:AD333"/>
    <mergeCell ref="I333:J335"/>
    <mergeCell ref="G333:H335"/>
    <mergeCell ref="E333:F335"/>
    <mergeCell ref="C333:D335"/>
    <mergeCell ref="S334:V334"/>
    <mergeCell ref="W334:Z334"/>
    <mergeCell ref="AA334:AD334"/>
    <mergeCell ref="O334:R334"/>
    <mergeCell ref="C347:AD347"/>
    <mergeCell ref="C348:AD348"/>
    <mergeCell ref="AA359:AD359"/>
    <mergeCell ref="O360:R360"/>
    <mergeCell ref="S360:V360"/>
    <mergeCell ref="W360:Z360"/>
    <mergeCell ref="AA360:AD360"/>
    <mergeCell ref="O361:R361"/>
    <mergeCell ref="S361:V361"/>
    <mergeCell ref="W361:Z361"/>
    <mergeCell ref="AA361:AD361"/>
    <mergeCell ref="O362:R362"/>
    <mergeCell ref="S362:V362"/>
    <mergeCell ref="W362:Z362"/>
    <mergeCell ref="AA362:AD362"/>
    <mergeCell ref="O363:R363"/>
    <mergeCell ref="S363:V363"/>
    <mergeCell ref="W363:Z363"/>
    <mergeCell ref="AA363:AD363"/>
    <mergeCell ref="AA364:AD364"/>
    <mergeCell ref="O365:R365"/>
    <mergeCell ref="S365:V365"/>
    <mergeCell ref="W365:Z365"/>
    <mergeCell ref="AA365:AD365"/>
    <mergeCell ref="O366:R366"/>
    <mergeCell ref="S366:V366"/>
    <mergeCell ref="W366:Z366"/>
    <mergeCell ref="AA366:AD366"/>
    <mergeCell ref="O367:R367"/>
    <mergeCell ref="S367:V367"/>
    <mergeCell ref="W367:Z367"/>
    <mergeCell ref="AA367:AD367"/>
    <mergeCell ref="O368:R368"/>
    <mergeCell ref="S368:V368"/>
    <mergeCell ref="W368:Z368"/>
    <mergeCell ref="AA368:AD368"/>
    <mergeCell ref="AA372:AD372"/>
    <mergeCell ref="O373:R373"/>
    <mergeCell ref="S373:V373"/>
    <mergeCell ref="W373:Z373"/>
    <mergeCell ref="AA373:AD373"/>
    <mergeCell ref="O374:R374"/>
    <mergeCell ref="S374:V374"/>
    <mergeCell ref="W374:Z374"/>
    <mergeCell ref="AA374:AD374"/>
    <mergeCell ref="O375:R375"/>
    <mergeCell ref="S375:V375"/>
    <mergeCell ref="W375:Z375"/>
    <mergeCell ref="AA375:AD375"/>
    <mergeCell ref="O376:R376"/>
    <mergeCell ref="S376:V376"/>
    <mergeCell ref="W376:Z376"/>
    <mergeCell ref="AA376:AD376"/>
    <mergeCell ref="AA378:AD378"/>
    <mergeCell ref="O379:R379"/>
    <mergeCell ref="S379:V379"/>
    <mergeCell ref="W379:Z379"/>
    <mergeCell ref="AA379:AD379"/>
    <mergeCell ref="O380:R380"/>
    <mergeCell ref="S380:V380"/>
    <mergeCell ref="W380:Z380"/>
    <mergeCell ref="AA380:AD380"/>
    <mergeCell ref="O381:R381"/>
    <mergeCell ref="S381:V381"/>
    <mergeCell ref="W381:Z381"/>
    <mergeCell ref="AA381:AD381"/>
    <mergeCell ref="S395:V395"/>
    <mergeCell ref="W395:Z395"/>
    <mergeCell ref="AA395:AD395"/>
    <mergeCell ref="O382:R382"/>
    <mergeCell ref="S382:V382"/>
    <mergeCell ref="W382:Z382"/>
    <mergeCell ref="AA382:AD382"/>
    <mergeCell ref="O383:R383"/>
    <mergeCell ref="S383:V383"/>
    <mergeCell ref="W383:Z383"/>
    <mergeCell ref="AA383:AD383"/>
    <mergeCell ref="O385:R385"/>
    <mergeCell ref="S385:V385"/>
    <mergeCell ref="W385:Z385"/>
    <mergeCell ref="AA385:AD385"/>
    <mergeCell ref="O386:R386"/>
    <mergeCell ref="W390:Z390"/>
    <mergeCell ref="AA390:AD390"/>
    <mergeCell ref="O391:R391"/>
    <mergeCell ref="AA386:AD386"/>
    <mergeCell ref="O387:R387"/>
    <mergeCell ref="S387:V387"/>
    <mergeCell ref="W387:Z387"/>
    <mergeCell ref="AA387:AD387"/>
    <mergeCell ref="G359:N359"/>
    <mergeCell ref="G360:N360"/>
    <mergeCell ref="G361:N361"/>
    <mergeCell ref="G362:N362"/>
    <mergeCell ref="G363:N363"/>
    <mergeCell ref="G364:N364"/>
    <mergeCell ref="G365:N365"/>
    <mergeCell ref="G366:N366"/>
    <mergeCell ref="G367:N367"/>
    <mergeCell ref="G368:N368"/>
    <mergeCell ref="G369:N369"/>
    <mergeCell ref="G370:N370"/>
    <mergeCell ref="G371:N371"/>
    <mergeCell ref="G372:N372"/>
    <mergeCell ref="G373:N373"/>
    <mergeCell ref="G374:N374"/>
    <mergeCell ref="G375:N375"/>
    <mergeCell ref="S384:V384"/>
    <mergeCell ref="W384:Z384"/>
    <mergeCell ref="AA384:AD384"/>
    <mergeCell ref="G376:N376"/>
    <mergeCell ref="W377:Z377"/>
    <mergeCell ref="AA377:AD377"/>
    <mergeCell ref="O378:R378"/>
    <mergeCell ref="S378:V378"/>
    <mergeCell ref="W378:Z378"/>
    <mergeCell ref="G382:N382"/>
    <mergeCell ref="G388:N388"/>
    <mergeCell ref="G389:N389"/>
    <mergeCell ref="G390:N390"/>
    <mergeCell ref="S393:V393"/>
    <mergeCell ref="S377:V377"/>
    <mergeCell ref="O384:R384"/>
    <mergeCell ref="S386:V386"/>
    <mergeCell ref="D393:F393"/>
    <mergeCell ref="D392:F392"/>
    <mergeCell ref="D391:F391"/>
    <mergeCell ref="S391:V391"/>
    <mergeCell ref="D380:F380"/>
    <mergeCell ref="D379:F379"/>
    <mergeCell ref="E378:F378"/>
    <mergeCell ref="O377:R377"/>
    <mergeCell ref="E377:F377"/>
    <mergeCell ref="G377:N377"/>
    <mergeCell ref="G378:N378"/>
    <mergeCell ref="G379:N379"/>
    <mergeCell ref="G380:N380"/>
    <mergeCell ref="G381:N381"/>
    <mergeCell ref="O392:R392"/>
    <mergeCell ref="S392:V392"/>
    <mergeCell ref="O393:R393"/>
    <mergeCell ref="Y486:AD486"/>
    <mergeCell ref="S486:X486"/>
    <mergeCell ref="C486:R486"/>
    <mergeCell ref="S487:X487"/>
    <mergeCell ref="Y487:AD487"/>
    <mergeCell ref="S488:X488"/>
    <mergeCell ref="Y488:AD488"/>
    <mergeCell ref="S489:X489"/>
    <mergeCell ref="Y489:AD489"/>
    <mergeCell ref="D489:R489"/>
    <mergeCell ref="D488:R488"/>
    <mergeCell ref="G391:N391"/>
    <mergeCell ref="G392:N392"/>
    <mergeCell ref="G393:N393"/>
    <mergeCell ref="G394:N394"/>
    <mergeCell ref="G395:N395"/>
    <mergeCell ref="G396:N396"/>
    <mergeCell ref="C397:F397"/>
    <mergeCell ref="G397:N397"/>
    <mergeCell ref="W391:Z391"/>
    <mergeCell ref="AA391:AD391"/>
    <mergeCell ref="W392:Z392"/>
    <mergeCell ref="AA392:AD392"/>
    <mergeCell ref="D429:F429"/>
    <mergeCell ref="E430:F430"/>
    <mergeCell ref="E431:F431"/>
    <mergeCell ref="O396:R396"/>
    <mergeCell ref="S396:V396"/>
    <mergeCell ref="W396:Z396"/>
    <mergeCell ref="AA396:AD396"/>
    <mergeCell ref="O398:R398"/>
    <mergeCell ref="S398:V398"/>
    <mergeCell ref="S514:X514"/>
    <mergeCell ref="Y514:AD514"/>
    <mergeCell ref="G515:L515"/>
    <mergeCell ref="M515:R515"/>
    <mergeCell ref="S515:X515"/>
    <mergeCell ref="Y515:AD515"/>
    <mergeCell ref="G516:L516"/>
    <mergeCell ref="M516:R516"/>
    <mergeCell ref="S516:X516"/>
    <mergeCell ref="Y516:AD516"/>
    <mergeCell ref="G517:L517"/>
    <mergeCell ref="M517:R517"/>
    <mergeCell ref="S517:X517"/>
    <mergeCell ref="Y517:AD517"/>
    <mergeCell ref="G518:L518"/>
    <mergeCell ref="M518:R518"/>
    <mergeCell ref="S518:X518"/>
    <mergeCell ref="Y518:AD518"/>
    <mergeCell ref="G519:L519"/>
    <mergeCell ref="M519:R519"/>
    <mergeCell ref="S519:X519"/>
    <mergeCell ref="Y519:AD519"/>
    <mergeCell ref="M523:R523"/>
    <mergeCell ref="S523:X523"/>
    <mergeCell ref="Y523:AD523"/>
    <mergeCell ref="G524:L524"/>
    <mergeCell ref="M524:R524"/>
    <mergeCell ref="S524:X524"/>
    <mergeCell ref="Y524:AD524"/>
    <mergeCell ref="G525:L525"/>
    <mergeCell ref="M525:R525"/>
    <mergeCell ref="S525:X525"/>
    <mergeCell ref="Y525:AD525"/>
    <mergeCell ref="G526:L526"/>
    <mergeCell ref="M526:R526"/>
    <mergeCell ref="S526:X526"/>
    <mergeCell ref="Y526:AD526"/>
    <mergeCell ref="S522:X522"/>
    <mergeCell ref="Y522:AD522"/>
    <mergeCell ref="G522:L522"/>
    <mergeCell ref="M522:R522"/>
    <mergeCell ref="G523:L523"/>
    <mergeCell ref="G527:L527"/>
    <mergeCell ref="M527:R527"/>
    <mergeCell ref="S527:X527"/>
    <mergeCell ref="Y527:AD527"/>
    <mergeCell ref="G528:L528"/>
    <mergeCell ref="M528:R528"/>
    <mergeCell ref="S528:X528"/>
    <mergeCell ref="Y528:AD528"/>
    <mergeCell ref="G529:L529"/>
    <mergeCell ref="M529:R529"/>
    <mergeCell ref="S529:X529"/>
    <mergeCell ref="Y529:AD529"/>
    <mergeCell ref="G530:L530"/>
    <mergeCell ref="M530:R530"/>
    <mergeCell ref="S530:X530"/>
    <mergeCell ref="Y530:AD530"/>
    <mergeCell ref="G531:L531"/>
    <mergeCell ref="M531:R531"/>
    <mergeCell ref="S531:X531"/>
    <mergeCell ref="Y531:AD531"/>
    <mergeCell ref="Y532:AD532"/>
    <mergeCell ref="G537:L537"/>
    <mergeCell ref="M537:R537"/>
    <mergeCell ref="S537:X537"/>
    <mergeCell ref="Y537:AD537"/>
    <mergeCell ref="G538:L538"/>
    <mergeCell ref="M538:R538"/>
    <mergeCell ref="S538:X538"/>
    <mergeCell ref="Y538:AD538"/>
    <mergeCell ref="G539:L539"/>
    <mergeCell ref="M539:R539"/>
    <mergeCell ref="S539:X539"/>
    <mergeCell ref="Y539:AD539"/>
    <mergeCell ref="G540:L540"/>
    <mergeCell ref="M540:R540"/>
    <mergeCell ref="S540:X540"/>
    <mergeCell ref="Y540:AD540"/>
    <mergeCell ref="G533:L533"/>
    <mergeCell ref="M533:R533"/>
    <mergeCell ref="S533:X533"/>
    <mergeCell ref="Y533:AD533"/>
    <mergeCell ref="G534:L534"/>
    <mergeCell ref="M534:R534"/>
    <mergeCell ref="S534:X534"/>
    <mergeCell ref="Y534:AD534"/>
    <mergeCell ref="G535:L535"/>
    <mergeCell ref="M535:R535"/>
    <mergeCell ref="S535:X535"/>
    <mergeCell ref="Y535:AD535"/>
    <mergeCell ref="G532:L532"/>
    <mergeCell ref="M532:R532"/>
    <mergeCell ref="S532:X532"/>
    <mergeCell ref="Y544:AD544"/>
    <mergeCell ref="G545:L545"/>
    <mergeCell ref="M545:R545"/>
    <mergeCell ref="S545:X545"/>
    <mergeCell ref="Y545:AD545"/>
    <mergeCell ref="Y546:AD546"/>
    <mergeCell ref="G548:L548"/>
    <mergeCell ref="M548:R548"/>
    <mergeCell ref="S548:X548"/>
    <mergeCell ref="Y548:AD548"/>
    <mergeCell ref="G549:L549"/>
    <mergeCell ref="M549:R549"/>
    <mergeCell ref="S549:X549"/>
    <mergeCell ref="Y549:AD549"/>
    <mergeCell ref="G550:L550"/>
    <mergeCell ref="M550:R550"/>
    <mergeCell ref="S550:X550"/>
    <mergeCell ref="Y550:AD550"/>
    <mergeCell ref="G547:L547"/>
    <mergeCell ref="M547:R547"/>
    <mergeCell ref="S547:X547"/>
    <mergeCell ref="G546:L546"/>
    <mergeCell ref="M546:R546"/>
    <mergeCell ref="S546:X546"/>
    <mergeCell ref="Y551:AD551"/>
    <mergeCell ref="Y552:AD552"/>
    <mergeCell ref="G553:L553"/>
    <mergeCell ref="M553:R553"/>
    <mergeCell ref="S553:X553"/>
    <mergeCell ref="Y553:AD553"/>
    <mergeCell ref="G554:L554"/>
    <mergeCell ref="M554:R554"/>
    <mergeCell ref="S554:X554"/>
    <mergeCell ref="Y554:AD554"/>
    <mergeCell ref="G555:L555"/>
    <mergeCell ref="M555:R555"/>
    <mergeCell ref="S555:X555"/>
    <mergeCell ref="Y555:AD555"/>
    <mergeCell ref="G556:L556"/>
    <mergeCell ref="M556:R556"/>
    <mergeCell ref="S556:X556"/>
    <mergeCell ref="Y556:AD556"/>
    <mergeCell ref="G552:L552"/>
    <mergeCell ref="M552:R552"/>
    <mergeCell ref="S552:X552"/>
    <mergeCell ref="G551:L551"/>
    <mergeCell ref="M551:R551"/>
    <mergeCell ref="S551:X551"/>
    <mergeCell ref="Y557:AD557"/>
    <mergeCell ref="G558:L558"/>
    <mergeCell ref="M558:R558"/>
    <mergeCell ref="S558:X558"/>
    <mergeCell ref="Y558:AD558"/>
    <mergeCell ref="G559:L559"/>
    <mergeCell ref="M559:R559"/>
    <mergeCell ref="S559:X559"/>
    <mergeCell ref="Y559:AD559"/>
    <mergeCell ref="G560:L560"/>
    <mergeCell ref="M560:R560"/>
    <mergeCell ref="S560:X560"/>
    <mergeCell ref="Y560:AD560"/>
    <mergeCell ref="G561:L561"/>
    <mergeCell ref="M561:R561"/>
    <mergeCell ref="S561:X561"/>
    <mergeCell ref="Y561:AD561"/>
    <mergeCell ref="G557:L557"/>
    <mergeCell ref="M557:R557"/>
    <mergeCell ref="S557:X557"/>
    <mergeCell ref="Y562:AD562"/>
    <mergeCell ref="G563:L563"/>
    <mergeCell ref="M563:R563"/>
    <mergeCell ref="S563:X563"/>
    <mergeCell ref="Y563:AD563"/>
    <mergeCell ref="G564:L564"/>
    <mergeCell ref="M564:R564"/>
    <mergeCell ref="S564:X564"/>
    <mergeCell ref="Y564:AD564"/>
    <mergeCell ref="G565:L565"/>
    <mergeCell ref="M565:R565"/>
    <mergeCell ref="S565:X565"/>
    <mergeCell ref="Y565:AD565"/>
    <mergeCell ref="G566:L566"/>
    <mergeCell ref="M566:R566"/>
    <mergeCell ref="S566:X566"/>
    <mergeCell ref="Y566:AD566"/>
    <mergeCell ref="G562:L562"/>
    <mergeCell ref="M562:R562"/>
    <mergeCell ref="S562:X562"/>
    <mergeCell ref="Y567:AD567"/>
    <mergeCell ref="G568:L568"/>
    <mergeCell ref="M568:R568"/>
    <mergeCell ref="S568:X568"/>
    <mergeCell ref="Y568:AD568"/>
    <mergeCell ref="G569:L569"/>
    <mergeCell ref="M569:R569"/>
    <mergeCell ref="S569:X569"/>
    <mergeCell ref="Y569:AD569"/>
    <mergeCell ref="G570:L570"/>
    <mergeCell ref="M570:R570"/>
    <mergeCell ref="S570:X570"/>
    <mergeCell ref="Y570:AD570"/>
    <mergeCell ref="G571:L571"/>
    <mergeCell ref="M571:R571"/>
    <mergeCell ref="S571:X571"/>
    <mergeCell ref="Y571:AD571"/>
    <mergeCell ref="G567:L567"/>
    <mergeCell ref="M567:R567"/>
    <mergeCell ref="S567:X567"/>
    <mergeCell ref="Y572:AD572"/>
    <mergeCell ref="G573:L573"/>
    <mergeCell ref="M573:R573"/>
    <mergeCell ref="S573:X573"/>
    <mergeCell ref="Y573:AD573"/>
    <mergeCell ref="G574:L574"/>
    <mergeCell ref="M574:R574"/>
    <mergeCell ref="S574:X574"/>
    <mergeCell ref="Y574:AD574"/>
    <mergeCell ref="G575:L575"/>
    <mergeCell ref="M575:R575"/>
    <mergeCell ref="S575:X575"/>
    <mergeCell ref="Y575:AD575"/>
    <mergeCell ref="G576:L576"/>
    <mergeCell ref="M576:R576"/>
    <mergeCell ref="S576:X576"/>
    <mergeCell ref="Y576:AD576"/>
    <mergeCell ref="G572:L572"/>
    <mergeCell ref="M572:R572"/>
    <mergeCell ref="S572:X572"/>
    <mergeCell ref="G577:L577"/>
    <mergeCell ref="M577:R577"/>
    <mergeCell ref="S577:X577"/>
    <mergeCell ref="Y577:AD577"/>
    <mergeCell ref="G578:L578"/>
    <mergeCell ref="M578:R578"/>
    <mergeCell ref="S578:X578"/>
    <mergeCell ref="Y578:AD578"/>
    <mergeCell ref="G579:L579"/>
    <mergeCell ref="M579:R579"/>
    <mergeCell ref="S579:X579"/>
    <mergeCell ref="Y579:AD579"/>
    <mergeCell ref="G580:L580"/>
    <mergeCell ref="M580:R580"/>
    <mergeCell ref="S580:X580"/>
    <mergeCell ref="Y580:AD580"/>
    <mergeCell ref="G581:L581"/>
    <mergeCell ref="M581:R581"/>
    <mergeCell ref="S581:X581"/>
    <mergeCell ref="Y581:AD581"/>
    <mergeCell ref="G582:L582"/>
    <mergeCell ref="M582:R582"/>
    <mergeCell ref="S582:X582"/>
    <mergeCell ref="Y582:AD582"/>
    <mergeCell ref="G583:L583"/>
    <mergeCell ref="M583:R583"/>
    <mergeCell ref="S583:X583"/>
    <mergeCell ref="Y583:AD583"/>
    <mergeCell ref="G584:L584"/>
    <mergeCell ref="M584:R584"/>
    <mergeCell ref="S584:X584"/>
    <mergeCell ref="Y584:AD584"/>
    <mergeCell ref="G585:L585"/>
    <mergeCell ref="M585:R585"/>
    <mergeCell ref="S585:X585"/>
    <mergeCell ref="Y585:AD585"/>
    <mergeCell ref="G586:L586"/>
    <mergeCell ref="M586:R586"/>
    <mergeCell ref="S586:X586"/>
    <mergeCell ref="Y586:AD586"/>
    <mergeCell ref="G587:L587"/>
    <mergeCell ref="M587:R587"/>
    <mergeCell ref="S587:X587"/>
    <mergeCell ref="Y587:AD587"/>
    <mergeCell ref="G588:L588"/>
    <mergeCell ref="M588:R588"/>
    <mergeCell ref="S588:X588"/>
    <mergeCell ref="Y588:AD588"/>
    <mergeCell ref="G589:L589"/>
    <mergeCell ref="M589:R589"/>
    <mergeCell ref="S589:X589"/>
    <mergeCell ref="Y589:AD589"/>
    <mergeCell ref="G590:L590"/>
    <mergeCell ref="M590:R590"/>
    <mergeCell ref="S590:X590"/>
    <mergeCell ref="Y590:AD590"/>
    <mergeCell ref="G591:L591"/>
    <mergeCell ref="M591:R591"/>
    <mergeCell ref="S591:X591"/>
    <mergeCell ref="Y591:AD591"/>
    <mergeCell ref="G592:L592"/>
    <mergeCell ref="M592:R592"/>
    <mergeCell ref="S592:X592"/>
    <mergeCell ref="Y592:AD592"/>
    <mergeCell ref="Y595:AD595"/>
    <mergeCell ref="G596:L596"/>
    <mergeCell ref="M596:R596"/>
    <mergeCell ref="S596:X596"/>
    <mergeCell ref="Y596:AD596"/>
    <mergeCell ref="G597:L597"/>
    <mergeCell ref="M597:R597"/>
    <mergeCell ref="S597:X597"/>
    <mergeCell ref="Y597:AD597"/>
    <mergeCell ref="G598:L598"/>
    <mergeCell ref="M598:R598"/>
    <mergeCell ref="S598:X598"/>
    <mergeCell ref="Y598:AD598"/>
    <mergeCell ref="G593:L593"/>
    <mergeCell ref="M593:R593"/>
    <mergeCell ref="S593:X593"/>
    <mergeCell ref="Y593:AD593"/>
    <mergeCell ref="G594:L594"/>
    <mergeCell ref="M594:R594"/>
    <mergeCell ref="S594:X594"/>
    <mergeCell ref="Y594:AD594"/>
    <mergeCell ref="G595:L595"/>
    <mergeCell ref="M595:R595"/>
    <mergeCell ref="S595:X595"/>
    <mergeCell ref="G599:L599"/>
    <mergeCell ref="M599:R599"/>
    <mergeCell ref="S599:X599"/>
    <mergeCell ref="Y599:AD599"/>
    <mergeCell ref="G600:L600"/>
    <mergeCell ref="M600:R600"/>
    <mergeCell ref="S600:X600"/>
    <mergeCell ref="Y600:AD600"/>
    <mergeCell ref="G601:L601"/>
    <mergeCell ref="M601:R601"/>
    <mergeCell ref="S601:X601"/>
    <mergeCell ref="Y601:AD601"/>
    <mergeCell ref="G602:L602"/>
    <mergeCell ref="M602:R602"/>
    <mergeCell ref="S602:X602"/>
    <mergeCell ref="Y602:AD602"/>
    <mergeCell ref="G603:L603"/>
    <mergeCell ref="M603:R603"/>
    <mergeCell ref="S603:X603"/>
    <mergeCell ref="Y603:AD603"/>
    <mergeCell ref="G604:L604"/>
    <mergeCell ref="M604:R604"/>
    <mergeCell ref="S604:X604"/>
    <mergeCell ref="Y604:AD604"/>
    <mergeCell ref="G605:L605"/>
    <mergeCell ref="M605:R605"/>
    <mergeCell ref="S605:X605"/>
    <mergeCell ref="Y605:AD605"/>
    <mergeCell ref="G606:L606"/>
    <mergeCell ref="M606:R606"/>
    <mergeCell ref="S606:X606"/>
    <mergeCell ref="Y606:AD606"/>
    <mergeCell ref="G607:L607"/>
    <mergeCell ref="M607:R607"/>
    <mergeCell ref="S607:X607"/>
    <mergeCell ref="Y607:AD607"/>
    <mergeCell ref="G608:L608"/>
    <mergeCell ref="M608:R608"/>
    <mergeCell ref="S608:X608"/>
    <mergeCell ref="Y608:AD608"/>
    <mergeCell ref="G609:L609"/>
    <mergeCell ref="M609:R609"/>
    <mergeCell ref="S609:X609"/>
    <mergeCell ref="Y609:AD609"/>
    <mergeCell ref="G611:L611"/>
    <mergeCell ref="M611:R611"/>
    <mergeCell ref="S611:X611"/>
    <mergeCell ref="Y611:AD611"/>
    <mergeCell ref="G612:L612"/>
    <mergeCell ref="M612:R612"/>
    <mergeCell ref="S612:X612"/>
    <mergeCell ref="Y612:AD612"/>
    <mergeCell ref="G613:L613"/>
    <mergeCell ref="M613:R613"/>
    <mergeCell ref="S613:X613"/>
    <mergeCell ref="Y613:AD613"/>
    <mergeCell ref="G614:L614"/>
    <mergeCell ref="M614:R614"/>
    <mergeCell ref="S614:X614"/>
    <mergeCell ref="Y614:AD614"/>
    <mergeCell ref="S610:X610"/>
    <mergeCell ref="Y610:AD610"/>
    <mergeCell ref="G610:L610"/>
    <mergeCell ref="M610:R610"/>
    <mergeCell ref="G615:L615"/>
    <mergeCell ref="M615:R615"/>
    <mergeCell ref="S615:X615"/>
    <mergeCell ref="Y615:AD615"/>
    <mergeCell ref="M616:R616"/>
    <mergeCell ref="S616:X616"/>
    <mergeCell ref="Y616:AD616"/>
    <mergeCell ref="G617:L617"/>
    <mergeCell ref="M617:R617"/>
    <mergeCell ref="S617:X617"/>
    <mergeCell ref="Y617:AD617"/>
    <mergeCell ref="G618:L618"/>
    <mergeCell ref="M618:R618"/>
    <mergeCell ref="S618:X618"/>
    <mergeCell ref="Y618:AD618"/>
    <mergeCell ref="G619:L619"/>
    <mergeCell ref="M619:R619"/>
    <mergeCell ref="S619:X619"/>
    <mergeCell ref="Y619:AD619"/>
    <mergeCell ref="G620:L620"/>
    <mergeCell ref="M620:R620"/>
    <mergeCell ref="S620:X620"/>
    <mergeCell ref="Y620:AD620"/>
    <mergeCell ref="G616:L616"/>
    <mergeCell ref="G621:L621"/>
    <mergeCell ref="M621:R621"/>
    <mergeCell ref="S621:X621"/>
    <mergeCell ref="Y621:AD621"/>
    <mergeCell ref="G622:L622"/>
    <mergeCell ref="M622:R622"/>
    <mergeCell ref="S622:X622"/>
    <mergeCell ref="Y622:AD622"/>
    <mergeCell ref="G623:L623"/>
    <mergeCell ref="M623:R623"/>
    <mergeCell ref="S623:X623"/>
    <mergeCell ref="Y623:AD623"/>
    <mergeCell ref="G624:L624"/>
    <mergeCell ref="M624:R624"/>
    <mergeCell ref="S624:X624"/>
    <mergeCell ref="Y624:AD624"/>
    <mergeCell ref="G625:L625"/>
    <mergeCell ref="M625:R625"/>
    <mergeCell ref="S625:X625"/>
    <mergeCell ref="Y625:AD625"/>
    <mergeCell ref="G626:L626"/>
    <mergeCell ref="M626:R626"/>
    <mergeCell ref="S626:X626"/>
    <mergeCell ref="Y626:AD626"/>
    <mergeCell ref="G627:L627"/>
    <mergeCell ref="M627:R627"/>
    <mergeCell ref="S627:X627"/>
    <mergeCell ref="Y627:AD627"/>
    <mergeCell ref="G628:L628"/>
    <mergeCell ref="M628:R628"/>
    <mergeCell ref="S628:X628"/>
    <mergeCell ref="Y628:AD628"/>
    <mergeCell ref="G629:L629"/>
    <mergeCell ref="M629:R629"/>
    <mergeCell ref="S629:X629"/>
    <mergeCell ref="Y629:AD629"/>
    <mergeCell ref="G630:L630"/>
    <mergeCell ref="M630:R630"/>
    <mergeCell ref="S630:X630"/>
    <mergeCell ref="Y630:AD630"/>
    <mergeCell ref="G631:L631"/>
    <mergeCell ref="M631:R631"/>
    <mergeCell ref="S631:X631"/>
    <mergeCell ref="Y631:AD631"/>
    <mergeCell ref="G632:L632"/>
    <mergeCell ref="M632:R632"/>
    <mergeCell ref="S632:X632"/>
    <mergeCell ref="Y632:AD632"/>
    <mergeCell ref="G633:L633"/>
    <mergeCell ref="M633:R633"/>
    <mergeCell ref="S633:X633"/>
    <mergeCell ref="Y633:AD633"/>
    <mergeCell ref="G634:L634"/>
    <mergeCell ref="M634:R634"/>
    <mergeCell ref="S634:X634"/>
    <mergeCell ref="Y634:AD634"/>
    <mergeCell ref="G635:L635"/>
    <mergeCell ref="M635:R635"/>
    <mergeCell ref="S635:X635"/>
    <mergeCell ref="Y635:AD635"/>
    <mergeCell ref="S639:X639"/>
    <mergeCell ref="Y639:AD639"/>
    <mergeCell ref="G640:L640"/>
    <mergeCell ref="M640:R640"/>
    <mergeCell ref="S640:X640"/>
    <mergeCell ref="Y640:AD640"/>
    <mergeCell ref="G641:L641"/>
    <mergeCell ref="M641:R641"/>
    <mergeCell ref="S641:X641"/>
    <mergeCell ref="Y641:AD641"/>
    <mergeCell ref="S650:X650"/>
    <mergeCell ref="Y650:AD650"/>
    <mergeCell ref="G651:L651"/>
    <mergeCell ref="M651:R651"/>
    <mergeCell ref="S651:X651"/>
    <mergeCell ref="Y651:AD651"/>
    <mergeCell ref="G652:L652"/>
    <mergeCell ref="M652:R652"/>
    <mergeCell ref="S652:X652"/>
    <mergeCell ref="Y652:AD652"/>
    <mergeCell ref="G653:L653"/>
    <mergeCell ref="M653:R653"/>
    <mergeCell ref="S653:X653"/>
    <mergeCell ref="Y653:AD653"/>
    <mergeCell ref="G654:L654"/>
    <mergeCell ref="M654:R654"/>
    <mergeCell ref="S654:X654"/>
    <mergeCell ref="Y654:AD654"/>
    <mergeCell ref="G655:L655"/>
    <mergeCell ref="M655:R655"/>
    <mergeCell ref="S655:X655"/>
    <mergeCell ref="Y655:AD655"/>
    <mergeCell ref="G656:L656"/>
    <mergeCell ref="M656:R656"/>
    <mergeCell ref="S656:X656"/>
    <mergeCell ref="Y656:AD656"/>
    <mergeCell ref="G657:L657"/>
    <mergeCell ref="M657:R657"/>
    <mergeCell ref="S657:X657"/>
    <mergeCell ref="Y657:AD657"/>
    <mergeCell ref="G658:L658"/>
    <mergeCell ref="M658:R658"/>
    <mergeCell ref="S658:X658"/>
    <mergeCell ref="Y658:AD658"/>
    <mergeCell ref="G659:L659"/>
    <mergeCell ref="M659:R659"/>
    <mergeCell ref="S659:X659"/>
    <mergeCell ref="Y659:AD659"/>
    <mergeCell ref="G660:L660"/>
    <mergeCell ref="M660:R660"/>
    <mergeCell ref="S660:X660"/>
    <mergeCell ref="Y660:AD660"/>
    <mergeCell ref="G661:L661"/>
    <mergeCell ref="M661:R661"/>
    <mergeCell ref="S661:X661"/>
    <mergeCell ref="Y661:AD661"/>
    <mergeCell ref="G662:L662"/>
    <mergeCell ref="M662:R662"/>
    <mergeCell ref="S662:X662"/>
    <mergeCell ref="Y662:AD662"/>
    <mergeCell ref="G663:L663"/>
    <mergeCell ref="M663:R663"/>
    <mergeCell ref="S663:X663"/>
    <mergeCell ref="Y663:AD663"/>
    <mergeCell ref="G664:L664"/>
    <mergeCell ref="M664:R664"/>
    <mergeCell ref="S664:X664"/>
    <mergeCell ref="Y664:AD664"/>
    <mergeCell ref="G665:L665"/>
    <mergeCell ref="M665:R665"/>
    <mergeCell ref="S665:X665"/>
    <mergeCell ref="Y665:AD665"/>
    <mergeCell ref="G666:L666"/>
    <mergeCell ref="M666:R666"/>
    <mergeCell ref="S666:X666"/>
    <mergeCell ref="Y666:AD666"/>
    <mergeCell ref="G667:L667"/>
    <mergeCell ref="M667:R667"/>
    <mergeCell ref="S667:X667"/>
    <mergeCell ref="Y667:AD667"/>
    <mergeCell ref="G668:L668"/>
    <mergeCell ref="M668:R668"/>
    <mergeCell ref="S668:X668"/>
    <mergeCell ref="Y668:AD668"/>
    <mergeCell ref="G669:L669"/>
    <mergeCell ref="M669:R669"/>
    <mergeCell ref="S669:X669"/>
    <mergeCell ref="Y669:AD669"/>
    <mergeCell ref="G670:L670"/>
    <mergeCell ref="M670:R670"/>
    <mergeCell ref="S670:X670"/>
    <mergeCell ref="Y670:AD670"/>
    <mergeCell ref="G671:L671"/>
    <mergeCell ref="M671:R671"/>
    <mergeCell ref="S671:X671"/>
    <mergeCell ref="Y671:AD671"/>
    <mergeCell ref="G672:L672"/>
    <mergeCell ref="M672:R672"/>
    <mergeCell ref="S672:X672"/>
    <mergeCell ref="Y672:AD672"/>
    <mergeCell ref="G673:L673"/>
    <mergeCell ref="M673:R673"/>
    <mergeCell ref="S673:X673"/>
    <mergeCell ref="Y673:AD673"/>
    <mergeCell ref="G674:L674"/>
    <mergeCell ref="M674:R674"/>
    <mergeCell ref="S674:X674"/>
    <mergeCell ref="Y674:AD674"/>
    <mergeCell ref="G675:L675"/>
    <mergeCell ref="M675:R675"/>
    <mergeCell ref="S675:X675"/>
    <mergeCell ref="Y675:AD675"/>
    <mergeCell ref="G676:L676"/>
    <mergeCell ref="M676:R676"/>
    <mergeCell ref="S676:X676"/>
    <mergeCell ref="Y676:AD676"/>
    <mergeCell ref="G677:L677"/>
    <mergeCell ref="M677:R677"/>
    <mergeCell ref="S677:X677"/>
    <mergeCell ref="Y677:AD677"/>
    <mergeCell ref="G678:L678"/>
    <mergeCell ref="M678:R678"/>
    <mergeCell ref="S678:X678"/>
    <mergeCell ref="Y678:AD678"/>
    <mergeCell ref="G679:L679"/>
    <mergeCell ref="M679:R679"/>
    <mergeCell ref="S679:X679"/>
    <mergeCell ref="Y679:AD679"/>
    <mergeCell ref="G680:L680"/>
    <mergeCell ref="M680:R680"/>
    <mergeCell ref="S680:X680"/>
    <mergeCell ref="Y680:AD680"/>
    <mergeCell ref="G681:L681"/>
    <mergeCell ref="M681:R681"/>
    <mergeCell ref="S681:X681"/>
    <mergeCell ref="Y681:AD681"/>
    <mergeCell ref="G682:L682"/>
    <mergeCell ref="M682:R682"/>
    <mergeCell ref="S682:X682"/>
    <mergeCell ref="Y682:AD682"/>
    <mergeCell ref="G683:L683"/>
    <mergeCell ref="M683:R683"/>
    <mergeCell ref="S683:X683"/>
    <mergeCell ref="Y683:AD683"/>
    <mergeCell ref="G684:L684"/>
    <mergeCell ref="M684:R684"/>
    <mergeCell ref="S684:X684"/>
    <mergeCell ref="Y684:AD684"/>
    <mergeCell ref="G685:L685"/>
    <mergeCell ref="M685:R685"/>
    <mergeCell ref="S685:X685"/>
    <mergeCell ref="Y685:AD685"/>
    <mergeCell ref="G686:L686"/>
    <mergeCell ref="M686:R686"/>
    <mergeCell ref="S686:X686"/>
    <mergeCell ref="Y686:AD686"/>
    <mergeCell ref="G687:L687"/>
    <mergeCell ref="M687:R687"/>
    <mergeCell ref="S687:X687"/>
    <mergeCell ref="Y687:AD687"/>
    <mergeCell ref="G688:L688"/>
    <mergeCell ref="M688:R688"/>
    <mergeCell ref="S688:X688"/>
    <mergeCell ref="Y688:AD688"/>
    <mergeCell ref="G689:L689"/>
    <mergeCell ref="M689:R689"/>
    <mergeCell ref="S689:X689"/>
    <mergeCell ref="Y689:AD689"/>
    <mergeCell ref="G690:L690"/>
    <mergeCell ref="M690:R690"/>
    <mergeCell ref="S690:X690"/>
    <mergeCell ref="Y690:AD690"/>
    <mergeCell ref="G691:L691"/>
    <mergeCell ref="M691:R691"/>
    <mergeCell ref="S691:X691"/>
    <mergeCell ref="Y691:AD691"/>
    <mergeCell ref="G692:L692"/>
    <mergeCell ref="M692:R692"/>
    <mergeCell ref="S692:X692"/>
    <mergeCell ref="Y692:AD692"/>
    <mergeCell ref="G693:L693"/>
    <mergeCell ref="M693:R693"/>
    <mergeCell ref="S693:X693"/>
    <mergeCell ref="Y693:AD693"/>
    <mergeCell ref="G694:L694"/>
    <mergeCell ref="M694:R694"/>
    <mergeCell ref="S694:X694"/>
    <mergeCell ref="Y694:AD694"/>
    <mergeCell ref="G695:L695"/>
    <mergeCell ref="M695:R695"/>
    <mergeCell ref="S695:X695"/>
    <mergeCell ref="Y695:AD695"/>
    <mergeCell ref="G696:L696"/>
    <mergeCell ref="M696:R696"/>
    <mergeCell ref="S696:X696"/>
    <mergeCell ref="Y696:AD696"/>
    <mergeCell ref="G697:L697"/>
    <mergeCell ref="M697:R697"/>
    <mergeCell ref="S697:X697"/>
    <mergeCell ref="Y697:AD697"/>
    <mergeCell ref="G698:L698"/>
    <mergeCell ref="M698:R698"/>
    <mergeCell ref="S698:X698"/>
    <mergeCell ref="Y698:AD698"/>
    <mergeCell ref="G699:L699"/>
    <mergeCell ref="M699:R699"/>
    <mergeCell ref="S699:X699"/>
    <mergeCell ref="Y699:AD699"/>
    <mergeCell ref="G700:L700"/>
    <mergeCell ref="M700:R700"/>
    <mergeCell ref="S700:X700"/>
    <mergeCell ref="Y700:AD700"/>
    <mergeCell ref="G701:L701"/>
    <mergeCell ref="M701:R701"/>
    <mergeCell ref="S701:X701"/>
    <mergeCell ref="Y701:AD701"/>
    <mergeCell ref="G702:L702"/>
    <mergeCell ref="M702:R702"/>
    <mergeCell ref="S702:X702"/>
    <mergeCell ref="Y702:AD702"/>
    <mergeCell ref="G703:L703"/>
    <mergeCell ref="M703:R703"/>
    <mergeCell ref="S703:X703"/>
    <mergeCell ref="Y703:AD703"/>
    <mergeCell ref="G704:L704"/>
    <mergeCell ref="M704:R704"/>
    <mergeCell ref="S704:X704"/>
    <mergeCell ref="Y704:AD704"/>
    <mergeCell ref="G705:L705"/>
    <mergeCell ref="M705:R705"/>
    <mergeCell ref="S705:X705"/>
    <mergeCell ref="Y705:AD705"/>
    <mergeCell ref="G706:L706"/>
    <mergeCell ref="M706:R706"/>
    <mergeCell ref="S706:X706"/>
    <mergeCell ref="Y706:AD706"/>
    <mergeCell ref="G707:L707"/>
    <mergeCell ref="M707:R707"/>
    <mergeCell ref="S707:X707"/>
    <mergeCell ref="Y707:AD707"/>
    <mergeCell ref="G708:L708"/>
    <mergeCell ref="M708:R708"/>
    <mergeCell ref="S708:X708"/>
    <mergeCell ref="Y708:AD708"/>
    <mergeCell ref="G709:L709"/>
    <mergeCell ref="M709:R709"/>
    <mergeCell ref="S709:X709"/>
    <mergeCell ref="Y709:AD709"/>
    <mergeCell ref="G710:L710"/>
    <mergeCell ref="M710:R710"/>
    <mergeCell ref="S710:X710"/>
    <mergeCell ref="Y710:AD710"/>
    <mergeCell ref="G711:L711"/>
    <mergeCell ref="M711:R711"/>
    <mergeCell ref="S711:X711"/>
    <mergeCell ref="Y711:AD711"/>
    <mergeCell ref="G712:L712"/>
    <mergeCell ref="M712:R712"/>
    <mergeCell ref="S712:X712"/>
    <mergeCell ref="Y712:AD712"/>
    <mergeCell ref="G713:L713"/>
    <mergeCell ref="M713:R713"/>
    <mergeCell ref="S713:X713"/>
    <mergeCell ref="Y713:AD713"/>
    <mergeCell ref="G714:L714"/>
    <mergeCell ref="M714:R714"/>
    <mergeCell ref="S714:X714"/>
    <mergeCell ref="Y714:AD714"/>
    <mergeCell ref="M724:R724"/>
    <mergeCell ref="S724:X724"/>
    <mergeCell ref="Y724:AD724"/>
    <mergeCell ref="G715:L715"/>
    <mergeCell ref="M715:R715"/>
    <mergeCell ref="S715:X715"/>
    <mergeCell ref="Y715:AD715"/>
    <mergeCell ref="G716:L716"/>
    <mergeCell ref="M716:R716"/>
    <mergeCell ref="S716:X716"/>
    <mergeCell ref="Y716:AD716"/>
    <mergeCell ref="G717:L717"/>
    <mergeCell ref="M717:R717"/>
    <mergeCell ref="S717:X717"/>
    <mergeCell ref="Y717:AD717"/>
    <mergeCell ref="G718:L718"/>
    <mergeCell ref="M718:R718"/>
    <mergeCell ref="S718:X718"/>
    <mergeCell ref="Y718:AD718"/>
    <mergeCell ref="Y721:AD721"/>
    <mergeCell ref="G719:L719"/>
    <mergeCell ref="M719:R719"/>
    <mergeCell ref="S719:X719"/>
    <mergeCell ref="Y719:AD719"/>
    <mergeCell ref="G721:L721"/>
    <mergeCell ref="M721:R721"/>
    <mergeCell ref="S721:X721"/>
    <mergeCell ref="G722:L722"/>
    <mergeCell ref="M722:R722"/>
    <mergeCell ref="S722:X722"/>
    <mergeCell ref="Y722:AD722"/>
    <mergeCell ref="G723:L723"/>
    <mergeCell ref="M731:R731"/>
    <mergeCell ref="S731:X731"/>
    <mergeCell ref="Y731:AD731"/>
    <mergeCell ref="G732:L732"/>
    <mergeCell ref="M732:R732"/>
    <mergeCell ref="S732:X732"/>
    <mergeCell ref="Y732:AD732"/>
    <mergeCell ref="G725:L725"/>
    <mergeCell ref="M725:R725"/>
    <mergeCell ref="S725:X725"/>
    <mergeCell ref="Y725:AD725"/>
    <mergeCell ref="G726:L726"/>
    <mergeCell ref="M726:R726"/>
    <mergeCell ref="S726:X726"/>
    <mergeCell ref="Y726:AD726"/>
    <mergeCell ref="G727:L727"/>
    <mergeCell ref="M727:R727"/>
    <mergeCell ref="S727:X727"/>
    <mergeCell ref="Y727:AD727"/>
    <mergeCell ref="G728:L728"/>
    <mergeCell ref="M728:R728"/>
    <mergeCell ref="S728:X728"/>
    <mergeCell ref="Y728:AD728"/>
    <mergeCell ref="G729:L729"/>
    <mergeCell ref="M723:R723"/>
    <mergeCell ref="S723:X723"/>
    <mergeCell ref="Y723:AD723"/>
    <mergeCell ref="G724:L724"/>
    <mergeCell ref="G733:L733"/>
    <mergeCell ref="M733:R733"/>
    <mergeCell ref="S733:X733"/>
    <mergeCell ref="Y733:AD733"/>
    <mergeCell ref="G734:L734"/>
    <mergeCell ref="M734:R734"/>
    <mergeCell ref="S734:X734"/>
    <mergeCell ref="Y734:AD734"/>
    <mergeCell ref="G735:L735"/>
    <mergeCell ref="M735:R735"/>
    <mergeCell ref="S735:X735"/>
    <mergeCell ref="Y735:AD735"/>
    <mergeCell ref="G737:L737"/>
    <mergeCell ref="M737:R737"/>
    <mergeCell ref="S737:X737"/>
    <mergeCell ref="Y737:AD737"/>
    <mergeCell ref="S736:X736"/>
    <mergeCell ref="Y736:AD736"/>
    <mergeCell ref="G736:L736"/>
    <mergeCell ref="M736:R736"/>
    <mergeCell ref="M729:R729"/>
    <mergeCell ref="S729:X729"/>
    <mergeCell ref="Y729:AD729"/>
    <mergeCell ref="G730:L730"/>
    <mergeCell ref="M730:R730"/>
    <mergeCell ref="S730:X730"/>
    <mergeCell ref="Y730:AD730"/>
    <mergeCell ref="G731:L731"/>
    <mergeCell ref="G738:L738"/>
    <mergeCell ref="M738:R738"/>
    <mergeCell ref="S738:X738"/>
    <mergeCell ref="Y738:AD738"/>
    <mergeCell ref="G742:L742"/>
    <mergeCell ref="G746:L746"/>
    <mergeCell ref="M746:R746"/>
    <mergeCell ref="S746:X746"/>
    <mergeCell ref="Y746:AD746"/>
    <mergeCell ref="G739:L739"/>
    <mergeCell ref="M739:R739"/>
    <mergeCell ref="S739:X739"/>
    <mergeCell ref="Y739:AD739"/>
    <mergeCell ref="G740:L740"/>
    <mergeCell ref="M740:R740"/>
    <mergeCell ref="S740:X740"/>
    <mergeCell ref="Y740:AD740"/>
    <mergeCell ref="G741:L741"/>
    <mergeCell ref="M741:R741"/>
    <mergeCell ref="S741:X741"/>
    <mergeCell ref="Y741:AD741"/>
    <mergeCell ref="M742:R742"/>
    <mergeCell ref="S742:X742"/>
    <mergeCell ref="Y742:AD742"/>
    <mergeCell ref="G752:L752"/>
    <mergeCell ref="M752:R752"/>
    <mergeCell ref="S752:X752"/>
    <mergeCell ref="Y752:AD752"/>
    <mergeCell ref="G753:L753"/>
    <mergeCell ref="M753:R753"/>
    <mergeCell ref="S753:X753"/>
    <mergeCell ref="G743:L743"/>
    <mergeCell ref="M743:R743"/>
    <mergeCell ref="S743:X743"/>
    <mergeCell ref="Y743:AD743"/>
    <mergeCell ref="G744:L744"/>
    <mergeCell ref="M744:R744"/>
    <mergeCell ref="S744:X744"/>
    <mergeCell ref="Y744:AD744"/>
    <mergeCell ref="G745:L745"/>
    <mergeCell ref="M745:R745"/>
    <mergeCell ref="S745:X745"/>
    <mergeCell ref="Y745:AD745"/>
    <mergeCell ref="G747:L747"/>
    <mergeCell ref="M747:R747"/>
    <mergeCell ref="S747:X747"/>
    <mergeCell ref="Y747:AD747"/>
    <mergeCell ref="G748:L748"/>
    <mergeCell ref="M748:R748"/>
    <mergeCell ref="S748:X748"/>
    <mergeCell ref="Y748:AD748"/>
    <mergeCell ref="G749:L749"/>
    <mergeCell ref="M749:R749"/>
    <mergeCell ref="S749:X749"/>
    <mergeCell ref="Y749:AD749"/>
    <mergeCell ref="G750:L750"/>
    <mergeCell ref="M750:R750"/>
    <mergeCell ref="S750:X750"/>
    <mergeCell ref="Y750:AD750"/>
    <mergeCell ref="G751:L751"/>
    <mergeCell ref="M751:R751"/>
    <mergeCell ref="S751:X751"/>
    <mergeCell ref="Y751:AD751"/>
    <mergeCell ref="Y766:AD766"/>
    <mergeCell ref="G767:L767"/>
    <mergeCell ref="M767:R767"/>
    <mergeCell ref="S767:X767"/>
    <mergeCell ref="Y753:AD753"/>
    <mergeCell ref="G754:L754"/>
    <mergeCell ref="M754:R754"/>
    <mergeCell ref="S754:X754"/>
    <mergeCell ref="Y754:AD754"/>
    <mergeCell ref="G755:L755"/>
    <mergeCell ref="M755:R755"/>
    <mergeCell ref="S755:X755"/>
    <mergeCell ref="Y755:AD755"/>
    <mergeCell ref="G756:L756"/>
    <mergeCell ref="M756:R756"/>
    <mergeCell ref="S756:X756"/>
    <mergeCell ref="Y756:AD756"/>
    <mergeCell ref="M758:R758"/>
    <mergeCell ref="S758:X758"/>
    <mergeCell ref="Y758:AD758"/>
    <mergeCell ref="G759:L759"/>
    <mergeCell ref="M759:R759"/>
    <mergeCell ref="S759:X759"/>
    <mergeCell ref="Y759:AD759"/>
    <mergeCell ref="G757:L757"/>
    <mergeCell ref="M757:R757"/>
    <mergeCell ref="S757:X757"/>
    <mergeCell ref="Y757:AD757"/>
    <mergeCell ref="G758:L758"/>
    <mergeCell ref="G774:L774"/>
    <mergeCell ref="M774:R774"/>
    <mergeCell ref="S774:X774"/>
    <mergeCell ref="Y774:AD774"/>
    <mergeCell ref="G760:L760"/>
    <mergeCell ref="M760:R760"/>
    <mergeCell ref="S760:X760"/>
    <mergeCell ref="Y760:AD760"/>
    <mergeCell ref="G761:L761"/>
    <mergeCell ref="M761:R761"/>
    <mergeCell ref="S761:X761"/>
    <mergeCell ref="Y761:AD761"/>
    <mergeCell ref="Y763:AD763"/>
    <mergeCell ref="Y769:AD769"/>
    <mergeCell ref="G762:L762"/>
    <mergeCell ref="M762:R762"/>
    <mergeCell ref="S762:X762"/>
    <mergeCell ref="Y762:AD762"/>
    <mergeCell ref="G763:L763"/>
    <mergeCell ref="M763:R763"/>
    <mergeCell ref="S763:X763"/>
    <mergeCell ref="S765:X765"/>
    <mergeCell ref="Y765:AD765"/>
    <mergeCell ref="G764:L764"/>
    <mergeCell ref="M764:R764"/>
    <mergeCell ref="S764:X764"/>
    <mergeCell ref="Y764:AD764"/>
    <mergeCell ref="G765:L765"/>
    <mergeCell ref="M765:R765"/>
    <mergeCell ref="G766:L766"/>
    <mergeCell ref="M766:R766"/>
    <mergeCell ref="S766:X766"/>
    <mergeCell ref="G770:L770"/>
    <mergeCell ref="M770:R770"/>
    <mergeCell ref="S770:X770"/>
    <mergeCell ref="Y770:AD770"/>
    <mergeCell ref="G771:L771"/>
    <mergeCell ref="M771:R771"/>
    <mergeCell ref="S771:X771"/>
    <mergeCell ref="Y771:AD771"/>
    <mergeCell ref="G776:L776"/>
    <mergeCell ref="M776:R776"/>
    <mergeCell ref="S776:X776"/>
    <mergeCell ref="Y776:AD776"/>
    <mergeCell ref="G777:L777"/>
    <mergeCell ref="M777:R777"/>
    <mergeCell ref="S777:X777"/>
    <mergeCell ref="Y777:AD777"/>
    <mergeCell ref="Y767:AD767"/>
    <mergeCell ref="G768:L768"/>
    <mergeCell ref="M768:R768"/>
    <mergeCell ref="S768:X768"/>
    <mergeCell ref="Y768:AD768"/>
    <mergeCell ref="G772:L772"/>
    <mergeCell ref="M772:R772"/>
    <mergeCell ref="S772:X772"/>
    <mergeCell ref="Y772:AD772"/>
    <mergeCell ref="G773:L773"/>
    <mergeCell ref="M773:R773"/>
    <mergeCell ref="S773:X773"/>
    <mergeCell ref="Y773:AD773"/>
    <mergeCell ref="G769:L769"/>
    <mergeCell ref="M769:R769"/>
    <mergeCell ref="S769:X769"/>
    <mergeCell ref="G778:L778"/>
    <mergeCell ref="M778:R778"/>
    <mergeCell ref="S778:X778"/>
    <mergeCell ref="Y778:AD778"/>
    <mergeCell ref="G775:L775"/>
    <mergeCell ref="G779:L779"/>
    <mergeCell ref="M779:R779"/>
    <mergeCell ref="S779:X779"/>
    <mergeCell ref="Y779:AD779"/>
    <mergeCell ref="G780:L780"/>
    <mergeCell ref="M780:R780"/>
    <mergeCell ref="S780:X780"/>
    <mergeCell ref="Y780:AD780"/>
    <mergeCell ref="G781:L781"/>
    <mergeCell ref="M781:R781"/>
    <mergeCell ref="S781:X781"/>
    <mergeCell ref="Y781:AD781"/>
    <mergeCell ref="M775:R775"/>
    <mergeCell ref="S775:X775"/>
    <mergeCell ref="Y775:AD775"/>
    <mergeCell ref="G782:L782"/>
    <mergeCell ref="M782:R782"/>
    <mergeCell ref="S782:X782"/>
    <mergeCell ref="Y782:AD782"/>
    <mergeCell ref="G783:L783"/>
    <mergeCell ref="M783:R783"/>
    <mergeCell ref="S783:X783"/>
    <mergeCell ref="Y783:AD783"/>
    <mergeCell ref="G784:L784"/>
    <mergeCell ref="M784:R784"/>
    <mergeCell ref="S784:X784"/>
    <mergeCell ref="Y784:AD784"/>
    <mergeCell ref="G785:L785"/>
    <mergeCell ref="M785:R785"/>
    <mergeCell ref="S785:X785"/>
    <mergeCell ref="Y785:AD785"/>
    <mergeCell ref="G786:L786"/>
    <mergeCell ref="M786:R786"/>
    <mergeCell ref="S786:X786"/>
    <mergeCell ref="Y786:AD786"/>
    <mergeCell ref="G787:L787"/>
    <mergeCell ref="M787:R787"/>
    <mergeCell ref="S787:X787"/>
    <mergeCell ref="Y787:AD787"/>
    <mergeCell ref="G788:L788"/>
    <mergeCell ref="M788:R788"/>
    <mergeCell ref="S788:X788"/>
    <mergeCell ref="Y788:AD788"/>
    <mergeCell ref="G789:L789"/>
    <mergeCell ref="M789:R789"/>
    <mergeCell ref="S789:X789"/>
    <mergeCell ref="Y789:AD789"/>
    <mergeCell ref="G790:L790"/>
    <mergeCell ref="M790:R790"/>
    <mergeCell ref="S790:X790"/>
    <mergeCell ref="Y790:AD790"/>
    <mergeCell ref="G791:L791"/>
    <mergeCell ref="M791:R791"/>
    <mergeCell ref="S791:X791"/>
    <mergeCell ref="Y791:AD791"/>
    <mergeCell ref="G792:L792"/>
    <mergeCell ref="M792:R792"/>
    <mergeCell ref="S792:X792"/>
    <mergeCell ref="Y792:AD792"/>
    <mergeCell ref="G793:L793"/>
    <mergeCell ref="M793:R793"/>
    <mergeCell ref="S793:X793"/>
    <mergeCell ref="Y793:AD793"/>
    <mergeCell ref="G794:L794"/>
    <mergeCell ref="M794:R794"/>
    <mergeCell ref="S794:X794"/>
    <mergeCell ref="Y794:AD794"/>
    <mergeCell ref="G795:L795"/>
    <mergeCell ref="M795:R795"/>
    <mergeCell ref="S795:X795"/>
    <mergeCell ref="Y795:AD795"/>
    <mergeCell ref="G796:L796"/>
    <mergeCell ref="M796:R796"/>
    <mergeCell ref="S796:X796"/>
    <mergeCell ref="Y796:AD796"/>
    <mergeCell ref="G797:L797"/>
    <mergeCell ref="M797:R797"/>
    <mergeCell ref="S797:X797"/>
    <mergeCell ref="Y797:AD797"/>
    <mergeCell ref="G798:L798"/>
    <mergeCell ref="M798:R798"/>
    <mergeCell ref="S798:X798"/>
    <mergeCell ref="Y798:AD798"/>
    <mergeCell ref="G799:L799"/>
    <mergeCell ref="M799:R799"/>
    <mergeCell ref="S799:X799"/>
    <mergeCell ref="Y799:AD799"/>
    <mergeCell ref="G800:L800"/>
    <mergeCell ref="M800:R800"/>
    <mergeCell ref="S800:X800"/>
    <mergeCell ref="Y800:AD800"/>
    <mergeCell ref="G801:L801"/>
    <mergeCell ref="M801:R801"/>
    <mergeCell ref="S801:X801"/>
    <mergeCell ref="Y801:AD801"/>
    <mergeCell ref="G802:L802"/>
    <mergeCell ref="M802:R802"/>
    <mergeCell ref="S802:X802"/>
    <mergeCell ref="Y802:AD802"/>
    <mergeCell ref="G803:L803"/>
    <mergeCell ref="M803:R803"/>
    <mergeCell ref="S803:X803"/>
    <mergeCell ref="Y803:AD803"/>
    <mergeCell ref="G804:L804"/>
    <mergeCell ref="M804:R804"/>
    <mergeCell ref="S804:X804"/>
    <mergeCell ref="Y804:AD804"/>
    <mergeCell ref="G805:L805"/>
    <mergeCell ref="M805:R805"/>
    <mergeCell ref="S805:X805"/>
    <mergeCell ref="Y805:AD805"/>
    <mergeCell ref="G806:L806"/>
    <mergeCell ref="M806:R806"/>
    <mergeCell ref="S806:X806"/>
    <mergeCell ref="Y806:AD806"/>
    <mergeCell ref="G807:L807"/>
    <mergeCell ref="M807:R807"/>
    <mergeCell ref="S807:X807"/>
    <mergeCell ref="Y807:AD807"/>
    <mergeCell ref="G808:L808"/>
    <mergeCell ref="M808:R808"/>
    <mergeCell ref="S808:X808"/>
    <mergeCell ref="Y808:AD808"/>
    <mergeCell ref="G809:L809"/>
    <mergeCell ref="M809:R809"/>
    <mergeCell ref="S809:X809"/>
    <mergeCell ref="Y809:AD809"/>
    <mergeCell ref="G810:L810"/>
    <mergeCell ref="M810:R810"/>
    <mergeCell ref="S810:X810"/>
    <mergeCell ref="Y810:AD810"/>
    <mergeCell ref="G811:L811"/>
    <mergeCell ref="M811:R811"/>
    <mergeCell ref="S811:X811"/>
    <mergeCell ref="Y811:AD811"/>
    <mergeCell ref="G812:L812"/>
    <mergeCell ref="M812:R812"/>
    <mergeCell ref="S812:X812"/>
    <mergeCell ref="Y812:AD812"/>
    <mergeCell ref="G813:L813"/>
    <mergeCell ref="M813:R813"/>
    <mergeCell ref="S813:X813"/>
    <mergeCell ref="Y813:AD813"/>
    <mergeCell ref="G814:L814"/>
    <mergeCell ref="M814:R814"/>
    <mergeCell ref="S814:X814"/>
    <mergeCell ref="Y814:AD814"/>
    <mergeCell ref="G815:L815"/>
    <mergeCell ref="M815:R815"/>
    <mergeCell ref="S815:X815"/>
    <mergeCell ref="Y815:AD815"/>
    <mergeCell ref="G816:L816"/>
    <mergeCell ref="M816:R816"/>
    <mergeCell ref="S816:X816"/>
    <mergeCell ref="Y816:AD816"/>
    <mergeCell ref="G817:L817"/>
    <mergeCell ref="M817:R817"/>
    <mergeCell ref="S817:X817"/>
    <mergeCell ref="Y817:AD817"/>
    <mergeCell ref="G818:L818"/>
    <mergeCell ref="M818:R818"/>
    <mergeCell ref="S818:X818"/>
    <mergeCell ref="Y818:AD818"/>
    <mergeCell ref="G819:L819"/>
    <mergeCell ref="M819:R819"/>
    <mergeCell ref="S819:X819"/>
    <mergeCell ref="Y819:AD819"/>
    <mergeCell ref="G820:L820"/>
    <mergeCell ref="M820:R820"/>
    <mergeCell ref="S820:X820"/>
    <mergeCell ref="Y820:AD820"/>
    <mergeCell ref="G821:L821"/>
    <mergeCell ref="M821:R821"/>
    <mergeCell ref="S821:X821"/>
    <mergeCell ref="Y821:AD821"/>
    <mergeCell ref="G822:L822"/>
    <mergeCell ref="M822:R822"/>
    <mergeCell ref="S822:X822"/>
    <mergeCell ref="Y822:AD822"/>
    <mergeCell ref="G823:L823"/>
    <mergeCell ref="M823:R823"/>
    <mergeCell ref="S823:X823"/>
    <mergeCell ref="Y823:AD823"/>
    <mergeCell ref="G824:L824"/>
    <mergeCell ref="M824:R824"/>
    <mergeCell ref="S824:X824"/>
    <mergeCell ref="Y824:AD824"/>
    <mergeCell ref="G825:L825"/>
    <mergeCell ref="M825:R825"/>
    <mergeCell ref="S825:X825"/>
    <mergeCell ref="Y825:AD825"/>
    <mergeCell ref="G826:L826"/>
    <mergeCell ref="M826:R826"/>
    <mergeCell ref="S826:X826"/>
    <mergeCell ref="Y826:AD826"/>
    <mergeCell ref="G827:L827"/>
    <mergeCell ref="M827:R827"/>
    <mergeCell ref="S827:X827"/>
    <mergeCell ref="Y827:AD827"/>
    <mergeCell ref="G828:L828"/>
    <mergeCell ref="M828:R828"/>
    <mergeCell ref="S828:X828"/>
    <mergeCell ref="Y828:AD828"/>
    <mergeCell ref="G829:L829"/>
    <mergeCell ref="M829:R829"/>
    <mergeCell ref="S829:X829"/>
    <mergeCell ref="Y829:AD829"/>
    <mergeCell ref="G830:L830"/>
    <mergeCell ref="M830:R830"/>
    <mergeCell ref="S830:X830"/>
    <mergeCell ref="Y830:AD830"/>
    <mergeCell ref="G831:L831"/>
    <mergeCell ref="M831:R831"/>
    <mergeCell ref="S831:X831"/>
    <mergeCell ref="Y831:AD831"/>
    <mergeCell ref="G832:L832"/>
    <mergeCell ref="M832:R832"/>
    <mergeCell ref="S832:X832"/>
    <mergeCell ref="Y832:AD832"/>
    <mergeCell ref="G833:L833"/>
    <mergeCell ref="M833:R833"/>
    <mergeCell ref="S833:X833"/>
    <mergeCell ref="Y833:AD833"/>
    <mergeCell ref="G834:L834"/>
    <mergeCell ref="M834:R834"/>
    <mergeCell ref="S834:X834"/>
    <mergeCell ref="Y834:AD834"/>
    <mergeCell ref="G835:L835"/>
    <mergeCell ref="M835:R835"/>
    <mergeCell ref="S835:X835"/>
    <mergeCell ref="Y835:AD835"/>
    <mergeCell ref="G836:L836"/>
    <mergeCell ref="M836:R836"/>
    <mergeCell ref="S836:X836"/>
    <mergeCell ref="Y836:AD836"/>
    <mergeCell ref="G837:L837"/>
    <mergeCell ref="M837:R837"/>
    <mergeCell ref="S837:X837"/>
    <mergeCell ref="Y837:AD837"/>
    <mergeCell ref="G838:L838"/>
    <mergeCell ref="M838:R838"/>
    <mergeCell ref="S838:X838"/>
    <mergeCell ref="Y838:AD838"/>
    <mergeCell ref="G839:L839"/>
    <mergeCell ref="M839:R839"/>
    <mergeCell ref="S839:X839"/>
    <mergeCell ref="Y839:AD839"/>
    <mergeCell ref="Y846:AD846"/>
    <mergeCell ref="G847:L847"/>
    <mergeCell ref="M847:R847"/>
    <mergeCell ref="S847:X847"/>
    <mergeCell ref="G840:L840"/>
    <mergeCell ref="M840:R840"/>
    <mergeCell ref="S840:X840"/>
    <mergeCell ref="Y840:AD840"/>
    <mergeCell ref="G841:L841"/>
    <mergeCell ref="M841:R841"/>
    <mergeCell ref="S841:X841"/>
    <mergeCell ref="Y841:AD841"/>
    <mergeCell ref="G842:L842"/>
    <mergeCell ref="M842:R842"/>
    <mergeCell ref="S842:X842"/>
    <mergeCell ref="Y842:AD842"/>
    <mergeCell ref="G843:L843"/>
    <mergeCell ref="M843:R843"/>
    <mergeCell ref="S843:X843"/>
    <mergeCell ref="Y843:AD843"/>
    <mergeCell ref="G844:L844"/>
    <mergeCell ref="M844:R844"/>
    <mergeCell ref="S844:X844"/>
    <mergeCell ref="Y844:AD844"/>
    <mergeCell ref="G845:L845"/>
    <mergeCell ref="M845:R845"/>
    <mergeCell ref="S845:X845"/>
    <mergeCell ref="Y845:AD845"/>
    <mergeCell ref="G846:L846"/>
    <mergeCell ref="M846:R846"/>
    <mergeCell ref="S846:X846"/>
    <mergeCell ref="G851:L851"/>
    <mergeCell ref="M851:R851"/>
    <mergeCell ref="S851:X851"/>
    <mergeCell ref="Y851:AD851"/>
    <mergeCell ref="G852:L852"/>
    <mergeCell ref="M852:R852"/>
    <mergeCell ref="S852:X852"/>
    <mergeCell ref="Y852:AD852"/>
    <mergeCell ref="G853:L853"/>
    <mergeCell ref="M853:R853"/>
    <mergeCell ref="S853:X853"/>
    <mergeCell ref="Y853:AD853"/>
    <mergeCell ref="Y847:AD847"/>
    <mergeCell ref="G848:L848"/>
    <mergeCell ref="M848:R848"/>
    <mergeCell ref="S848:X848"/>
    <mergeCell ref="Y848:AD848"/>
    <mergeCell ref="G849:L849"/>
    <mergeCell ref="M849:R849"/>
    <mergeCell ref="S849:X849"/>
    <mergeCell ref="Y849:AD849"/>
    <mergeCell ref="G850:L850"/>
    <mergeCell ref="M850:R850"/>
    <mergeCell ref="S850:X850"/>
    <mergeCell ref="Y850:AD850"/>
    <mergeCell ref="G854:L854"/>
    <mergeCell ref="M854:R854"/>
    <mergeCell ref="S854:X854"/>
    <mergeCell ref="Y854:AD854"/>
    <mergeCell ref="G855:L855"/>
    <mergeCell ref="M855:R855"/>
    <mergeCell ref="S855:X855"/>
    <mergeCell ref="Y855:AD855"/>
    <mergeCell ref="G856:L856"/>
    <mergeCell ref="M856:R856"/>
    <mergeCell ref="S856:X856"/>
    <mergeCell ref="Y856:AD856"/>
    <mergeCell ref="G857:L857"/>
    <mergeCell ref="M857:R857"/>
    <mergeCell ref="S857:X857"/>
    <mergeCell ref="Y857:AD857"/>
    <mergeCell ref="G858:L858"/>
    <mergeCell ref="M858:R858"/>
    <mergeCell ref="S858:X858"/>
    <mergeCell ref="Y858:AD858"/>
    <mergeCell ref="G859:L859"/>
    <mergeCell ref="M859:R859"/>
    <mergeCell ref="S859:X859"/>
    <mergeCell ref="Y859:AD859"/>
    <mergeCell ref="G860:L860"/>
    <mergeCell ref="M860:R860"/>
    <mergeCell ref="S860:X860"/>
    <mergeCell ref="Y860:AD860"/>
    <mergeCell ref="G861:L861"/>
    <mergeCell ref="M861:R861"/>
    <mergeCell ref="S861:X861"/>
    <mergeCell ref="Y861:AD861"/>
    <mergeCell ref="G863:L863"/>
    <mergeCell ref="M863:R863"/>
    <mergeCell ref="S863:X863"/>
    <mergeCell ref="Y863:AD863"/>
    <mergeCell ref="G864:L864"/>
    <mergeCell ref="M864:R864"/>
    <mergeCell ref="S864:X864"/>
    <mergeCell ref="Y864:AD864"/>
    <mergeCell ref="G865:L865"/>
    <mergeCell ref="M865:R865"/>
    <mergeCell ref="S865:X865"/>
    <mergeCell ref="Y865:AD865"/>
    <mergeCell ref="G866:L866"/>
    <mergeCell ref="M866:R866"/>
    <mergeCell ref="S866:X866"/>
    <mergeCell ref="Y866:AD866"/>
    <mergeCell ref="S862:X862"/>
    <mergeCell ref="Y862:AD862"/>
    <mergeCell ref="G862:L862"/>
    <mergeCell ref="M862:R862"/>
    <mergeCell ref="G867:L867"/>
    <mergeCell ref="M867:R867"/>
    <mergeCell ref="S867:X867"/>
    <mergeCell ref="Y867:AD867"/>
    <mergeCell ref="M868:R868"/>
    <mergeCell ref="S868:X868"/>
    <mergeCell ref="Y868:AD868"/>
    <mergeCell ref="G869:L869"/>
    <mergeCell ref="M869:R869"/>
    <mergeCell ref="S869:X869"/>
    <mergeCell ref="Y869:AD869"/>
    <mergeCell ref="G870:L870"/>
    <mergeCell ref="M870:R870"/>
    <mergeCell ref="S870:X870"/>
    <mergeCell ref="Y870:AD870"/>
    <mergeCell ref="G871:L871"/>
    <mergeCell ref="M871:R871"/>
    <mergeCell ref="S871:X871"/>
    <mergeCell ref="Y871:AD871"/>
    <mergeCell ref="G868:L868"/>
    <mergeCell ref="G872:L872"/>
    <mergeCell ref="M872:R872"/>
    <mergeCell ref="S872:X872"/>
    <mergeCell ref="Y872:AD872"/>
    <mergeCell ref="G873:L873"/>
    <mergeCell ref="M873:R873"/>
    <mergeCell ref="S873:X873"/>
    <mergeCell ref="Y873:AD873"/>
    <mergeCell ref="G874:L874"/>
    <mergeCell ref="M874:R874"/>
    <mergeCell ref="S874:X874"/>
    <mergeCell ref="Y874:AD874"/>
    <mergeCell ref="G875:L875"/>
    <mergeCell ref="M875:R875"/>
    <mergeCell ref="S875:X875"/>
    <mergeCell ref="Y875:AD875"/>
    <mergeCell ref="G876:L876"/>
    <mergeCell ref="M876:R876"/>
    <mergeCell ref="S876:X876"/>
    <mergeCell ref="Y876:AD876"/>
    <mergeCell ref="G877:L877"/>
    <mergeCell ref="M877:R877"/>
    <mergeCell ref="S877:X877"/>
    <mergeCell ref="Y877:AD877"/>
    <mergeCell ref="G878:L878"/>
    <mergeCell ref="M878:R878"/>
    <mergeCell ref="S878:X878"/>
    <mergeCell ref="Y878:AD878"/>
    <mergeCell ref="G879:L879"/>
    <mergeCell ref="M879:R879"/>
    <mergeCell ref="S879:X879"/>
    <mergeCell ref="Y879:AD879"/>
    <mergeCell ref="G880:L880"/>
    <mergeCell ref="M880:R880"/>
    <mergeCell ref="S880:X880"/>
    <mergeCell ref="Y880:AD880"/>
    <mergeCell ref="G881:L881"/>
    <mergeCell ref="M881:R881"/>
    <mergeCell ref="S881:X881"/>
    <mergeCell ref="Y881:AD881"/>
    <mergeCell ref="G882:L882"/>
    <mergeCell ref="M882:R882"/>
    <mergeCell ref="S882:X882"/>
    <mergeCell ref="Y882:AD882"/>
    <mergeCell ref="G890:L890"/>
    <mergeCell ref="M890:R890"/>
    <mergeCell ref="S890:X890"/>
    <mergeCell ref="Y890:AD890"/>
    <mergeCell ref="G883:L883"/>
    <mergeCell ref="M883:R883"/>
    <mergeCell ref="S883:X883"/>
    <mergeCell ref="Y883:AD883"/>
    <mergeCell ref="G884:L884"/>
    <mergeCell ref="M884:R884"/>
    <mergeCell ref="S884:X884"/>
    <mergeCell ref="Y884:AD884"/>
    <mergeCell ref="G885:L885"/>
    <mergeCell ref="M885:R885"/>
    <mergeCell ref="S885:X885"/>
    <mergeCell ref="Y885:AD885"/>
    <mergeCell ref="G886:L886"/>
    <mergeCell ref="M886:R886"/>
    <mergeCell ref="S886:X886"/>
    <mergeCell ref="Y886:AD886"/>
    <mergeCell ref="G887:L887"/>
    <mergeCell ref="M887:R887"/>
    <mergeCell ref="S887:X887"/>
    <mergeCell ref="Y887:AD887"/>
    <mergeCell ref="M888:R888"/>
    <mergeCell ref="S888:X888"/>
    <mergeCell ref="Y888:AD888"/>
    <mergeCell ref="G889:L889"/>
    <mergeCell ref="M889:R889"/>
    <mergeCell ref="S889:X889"/>
    <mergeCell ref="Y889:AD889"/>
    <mergeCell ref="G888:L888"/>
    <mergeCell ref="G895:L895"/>
    <mergeCell ref="M895:R895"/>
    <mergeCell ref="S895:X895"/>
    <mergeCell ref="Y895:AD895"/>
    <mergeCell ref="G891:L891"/>
    <mergeCell ref="M891:R891"/>
    <mergeCell ref="G896:L896"/>
    <mergeCell ref="M896:R896"/>
    <mergeCell ref="S896:X896"/>
    <mergeCell ref="Y896:AD896"/>
    <mergeCell ref="S891:X891"/>
    <mergeCell ref="Y891:AD891"/>
    <mergeCell ref="G892:L892"/>
    <mergeCell ref="M892:R892"/>
    <mergeCell ref="S892:X892"/>
    <mergeCell ref="Y892:AD892"/>
    <mergeCell ref="G893:L893"/>
    <mergeCell ref="M893:R893"/>
    <mergeCell ref="S893:X893"/>
    <mergeCell ref="Y893:AD893"/>
    <mergeCell ref="G894:L894"/>
    <mergeCell ref="M894:R894"/>
    <mergeCell ref="S894:X894"/>
    <mergeCell ref="Y894:AD894"/>
    <mergeCell ref="G897:L897"/>
    <mergeCell ref="M897:R897"/>
    <mergeCell ref="S897:X897"/>
    <mergeCell ref="Y897:AD897"/>
    <mergeCell ref="G898:L898"/>
    <mergeCell ref="M898:R898"/>
    <mergeCell ref="S898:X898"/>
    <mergeCell ref="Y898:AD898"/>
    <mergeCell ref="G899:L899"/>
    <mergeCell ref="M899:R899"/>
    <mergeCell ref="S899:X899"/>
    <mergeCell ref="Y899:AD899"/>
    <mergeCell ref="G900:L900"/>
    <mergeCell ref="M900:R900"/>
    <mergeCell ref="S900:X900"/>
    <mergeCell ref="Y900:AD900"/>
    <mergeCell ref="M901:R901"/>
    <mergeCell ref="S901:X901"/>
    <mergeCell ref="Y901:AD901"/>
    <mergeCell ref="G902:L902"/>
    <mergeCell ref="M902:R902"/>
    <mergeCell ref="S902:X902"/>
    <mergeCell ref="Y902:AD902"/>
    <mergeCell ref="G903:L903"/>
    <mergeCell ref="M903:R903"/>
    <mergeCell ref="S903:X903"/>
    <mergeCell ref="Y903:AD903"/>
    <mergeCell ref="G904:L904"/>
    <mergeCell ref="M904:R904"/>
    <mergeCell ref="S904:X904"/>
    <mergeCell ref="Y904:AD904"/>
    <mergeCell ref="G905:L905"/>
    <mergeCell ref="M905:R905"/>
    <mergeCell ref="S905:X905"/>
    <mergeCell ref="Y905:AD905"/>
    <mergeCell ref="G901:L901"/>
    <mergeCell ref="G906:L906"/>
    <mergeCell ref="M906:R906"/>
    <mergeCell ref="S906:X906"/>
    <mergeCell ref="Y906:AD906"/>
    <mergeCell ref="G907:L907"/>
    <mergeCell ref="M907:R907"/>
    <mergeCell ref="S907:X907"/>
    <mergeCell ref="Y907:AD907"/>
    <mergeCell ref="G908:L908"/>
    <mergeCell ref="M908:R908"/>
    <mergeCell ref="S908:X908"/>
    <mergeCell ref="Y908:AD908"/>
    <mergeCell ref="G909:L909"/>
    <mergeCell ref="M909:R909"/>
    <mergeCell ref="S909:X909"/>
    <mergeCell ref="Y909:AD909"/>
    <mergeCell ref="G910:L910"/>
    <mergeCell ref="M910:R910"/>
    <mergeCell ref="S910:X910"/>
    <mergeCell ref="Y910:AD910"/>
    <mergeCell ref="G911:L911"/>
    <mergeCell ref="M911:R911"/>
    <mergeCell ref="S911:X911"/>
    <mergeCell ref="Y911:AD911"/>
    <mergeCell ref="G912:L912"/>
    <mergeCell ref="M912:R912"/>
    <mergeCell ref="S912:X912"/>
    <mergeCell ref="Y912:AD912"/>
    <mergeCell ref="G913:L913"/>
    <mergeCell ref="M913:R913"/>
    <mergeCell ref="S913:X913"/>
    <mergeCell ref="Y913:AD913"/>
    <mergeCell ref="G914:L914"/>
    <mergeCell ref="M914:R914"/>
    <mergeCell ref="S914:X914"/>
    <mergeCell ref="Y914:AD914"/>
    <mergeCell ref="G915:L915"/>
    <mergeCell ref="M915:R915"/>
    <mergeCell ref="S915:X915"/>
    <mergeCell ref="Y915:AD915"/>
    <mergeCell ref="G916:L916"/>
    <mergeCell ref="M916:R916"/>
    <mergeCell ref="S916:X916"/>
    <mergeCell ref="Y916:AD916"/>
    <mergeCell ref="G917:L917"/>
    <mergeCell ref="M917:R917"/>
    <mergeCell ref="S917:X917"/>
    <mergeCell ref="Y917:AD917"/>
    <mergeCell ref="G918:L918"/>
    <mergeCell ref="M918:R918"/>
    <mergeCell ref="S918:X918"/>
    <mergeCell ref="Y918:AD918"/>
    <mergeCell ref="G919:L919"/>
    <mergeCell ref="M919:R919"/>
    <mergeCell ref="S919:X919"/>
    <mergeCell ref="Y919:AD919"/>
    <mergeCell ref="G920:L920"/>
    <mergeCell ref="M920:R920"/>
    <mergeCell ref="S920:X920"/>
    <mergeCell ref="Y920:AD920"/>
    <mergeCell ref="G921:L921"/>
    <mergeCell ref="M921:R921"/>
    <mergeCell ref="S921:X921"/>
    <mergeCell ref="Y921:AD921"/>
    <mergeCell ref="G922:L922"/>
    <mergeCell ref="M922:R922"/>
    <mergeCell ref="S922:X922"/>
    <mergeCell ref="Y922:AD922"/>
    <mergeCell ref="G923:L923"/>
    <mergeCell ref="M923:R923"/>
    <mergeCell ref="S923:X923"/>
    <mergeCell ref="Y923:AD923"/>
    <mergeCell ref="G924:L924"/>
    <mergeCell ref="M924:R924"/>
    <mergeCell ref="S924:X924"/>
    <mergeCell ref="Y924:AD924"/>
    <mergeCell ref="G925:L925"/>
    <mergeCell ref="M925:R925"/>
    <mergeCell ref="S925:X925"/>
    <mergeCell ref="Y925:AD925"/>
    <mergeCell ref="G926:L926"/>
    <mergeCell ref="M926:R926"/>
    <mergeCell ref="S926:X926"/>
    <mergeCell ref="Y926:AD926"/>
    <mergeCell ref="G927:L927"/>
    <mergeCell ref="M927:R927"/>
    <mergeCell ref="S927:X927"/>
    <mergeCell ref="Y927:AD927"/>
    <mergeCell ref="G928:L928"/>
    <mergeCell ref="M928:R928"/>
    <mergeCell ref="S928:X928"/>
    <mergeCell ref="Y928:AD928"/>
    <mergeCell ref="G929:L929"/>
    <mergeCell ref="M929:R929"/>
    <mergeCell ref="S929:X929"/>
    <mergeCell ref="Y929:AD929"/>
    <mergeCell ref="G930:L930"/>
    <mergeCell ref="M930:R930"/>
    <mergeCell ref="S930:X930"/>
    <mergeCell ref="Y930:AD930"/>
    <mergeCell ref="G931:L931"/>
    <mergeCell ref="M931:R931"/>
    <mergeCell ref="S931:X931"/>
    <mergeCell ref="Y931:AD931"/>
    <mergeCell ref="G932:L932"/>
    <mergeCell ref="M932:R932"/>
    <mergeCell ref="S932:X932"/>
    <mergeCell ref="Y932:AD932"/>
    <mergeCell ref="G933:L933"/>
    <mergeCell ref="M933:R933"/>
    <mergeCell ref="S933:X933"/>
    <mergeCell ref="Y933:AD933"/>
    <mergeCell ref="G934:L934"/>
    <mergeCell ref="M934:R934"/>
    <mergeCell ref="S934:X934"/>
    <mergeCell ref="Y934:AD934"/>
    <mergeCell ref="G935:L935"/>
    <mergeCell ref="M935:R935"/>
    <mergeCell ref="S935:X935"/>
    <mergeCell ref="Y935:AD935"/>
    <mergeCell ref="G936:L936"/>
    <mergeCell ref="M936:R936"/>
    <mergeCell ref="S936:X936"/>
    <mergeCell ref="Y936:AD936"/>
    <mergeCell ref="G937:L937"/>
    <mergeCell ref="M937:R937"/>
    <mergeCell ref="S937:X937"/>
    <mergeCell ref="Y937:AD937"/>
    <mergeCell ref="G938:L938"/>
    <mergeCell ref="M938:R938"/>
    <mergeCell ref="S938:X938"/>
    <mergeCell ref="Y938:AD938"/>
    <mergeCell ref="G939:L939"/>
    <mergeCell ref="M939:R939"/>
    <mergeCell ref="S939:X939"/>
    <mergeCell ref="Y939:AD939"/>
    <mergeCell ref="G940:L940"/>
    <mergeCell ref="M940:R940"/>
    <mergeCell ref="S940:X940"/>
    <mergeCell ref="Y940:AD940"/>
    <mergeCell ref="G941:L941"/>
    <mergeCell ref="M941:R941"/>
    <mergeCell ref="S941:X941"/>
    <mergeCell ref="Y941:AD941"/>
    <mergeCell ref="G942:L942"/>
    <mergeCell ref="M942:R942"/>
    <mergeCell ref="S942:X942"/>
    <mergeCell ref="Y942:AD942"/>
    <mergeCell ref="G943:L943"/>
    <mergeCell ref="M943:R943"/>
    <mergeCell ref="S943:X943"/>
    <mergeCell ref="Y943:AD943"/>
    <mergeCell ref="G944:L944"/>
    <mergeCell ref="M944:R944"/>
    <mergeCell ref="S944:X944"/>
    <mergeCell ref="Y944:AD944"/>
    <mergeCell ref="G945:L945"/>
    <mergeCell ref="M945:R945"/>
    <mergeCell ref="S945:X945"/>
    <mergeCell ref="Y945:AD945"/>
    <mergeCell ref="G946:L946"/>
    <mergeCell ref="M946:R946"/>
    <mergeCell ref="S946:X946"/>
    <mergeCell ref="Y946:AD946"/>
    <mergeCell ref="G947:L947"/>
    <mergeCell ref="M947:R947"/>
    <mergeCell ref="S947:X947"/>
    <mergeCell ref="Y947:AD947"/>
    <mergeCell ref="G948:L948"/>
    <mergeCell ref="M948:R948"/>
    <mergeCell ref="S948:X948"/>
    <mergeCell ref="Y948:AD948"/>
    <mergeCell ref="G949:L949"/>
    <mergeCell ref="M949:R949"/>
    <mergeCell ref="S949:X949"/>
    <mergeCell ref="Y949:AD949"/>
    <mergeCell ref="G950:L950"/>
    <mergeCell ref="M950:R950"/>
    <mergeCell ref="S950:X950"/>
    <mergeCell ref="Y950:AD950"/>
    <mergeCell ref="G951:L951"/>
    <mergeCell ref="M951:R951"/>
    <mergeCell ref="S951:X951"/>
    <mergeCell ref="Y951:AD951"/>
    <mergeCell ref="G952:L952"/>
    <mergeCell ref="M952:R952"/>
    <mergeCell ref="S952:X952"/>
    <mergeCell ref="Y952:AD952"/>
    <mergeCell ref="G953:L953"/>
    <mergeCell ref="M953:R953"/>
    <mergeCell ref="S953:X953"/>
    <mergeCell ref="Y953:AD953"/>
    <mergeCell ref="G954:L954"/>
    <mergeCell ref="M954:R954"/>
    <mergeCell ref="S954:X954"/>
    <mergeCell ref="Y954:AD954"/>
    <mergeCell ref="G955:L955"/>
    <mergeCell ref="M955:R955"/>
    <mergeCell ref="S955:X955"/>
    <mergeCell ref="Y955:AD955"/>
    <mergeCell ref="G956:L956"/>
    <mergeCell ref="M956:R956"/>
    <mergeCell ref="S956:X956"/>
    <mergeCell ref="Y956:AD956"/>
    <mergeCell ref="G957:L957"/>
    <mergeCell ref="M957:R957"/>
    <mergeCell ref="S957:X957"/>
    <mergeCell ref="Y957:AD957"/>
    <mergeCell ref="G958:L958"/>
    <mergeCell ref="M958:R958"/>
    <mergeCell ref="S958:X958"/>
    <mergeCell ref="Y958:AD958"/>
    <mergeCell ref="G959:L959"/>
    <mergeCell ref="M959:R959"/>
    <mergeCell ref="S959:X959"/>
    <mergeCell ref="Y959:AD959"/>
    <mergeCell ref="G960:L960"/>
    <mergeCell ref="M960:R960"/>
    <mergeCell ref="S960:X960"/>
    <mergeCell ref="Y960:AD960"/>
    <mergeCell ref="G961:L961"/>
    <mergeCell ref="M961:R961"/>
    <mergeCell ref="S961:X961"/>
    <mergeCell ref="Y961:AD961"/>
    <mergeCell ref="G962:L962"/>
    <mergeCell ref="M962:R962"/>
    <mergeCell ref="S962:X962"/>
    <mergeCell ref="Y962:AD962"/>
    <mergeCell ref="G963:L963"/>
    <mergeCell ref="M963:R963"/>
    <mergeCell ref="S963:X963"/>
    <mergeCell ref="Y963:AD963"/>
    <mergeCell ref="G964:L964"/>
    <mergeCell ref="M964:R964"/>
    <mergeCell ref="S964:X964"/>
    <mergeCell ref="Y964:AD964"/>
    <mergeCell ref="G965:L965"/>
    <mergeCell ref="M965:R965"/>
    <mergeCell ref="S965:X965"/>
    <mergeCell ref="Y965:AD965"/>
    <mergeCell ref="G966:L966"/>
    <mergeCell ref="M966:R966"/>
    <mergeCell ref="S966:X966"/>
    <mergeCell ref="Y966:AD966"/>
    <mergeCell ref="G967:L967"/>
    <mergeCell ref="M967:R967"/>
    <mergeCell ref="S967:X967"/>
    <mergeCell ref="Y967:AD967"/>
    <mergeCell ref="G968:L968"/>
    <mergeCell ref="M968:R968"/>
    <mergeCell ref="S968:X968"/>
    <mergeCell ref="Y968:AD968"/>
    <mergeCell ref="G969:L969"/>
    <mergeCell ref="M969:R969"/>
    <mergeCell ref="S969:X969"/>
    <mergeCell ref="Y969:AD969"/>
    <mergeCell ref="G970:L970"/>
    <mergeCell ref="M970:R970"/>
    <mergeCell ref="S970:X970"/>
    <mergeCell ref="Y970:AD970"/>
    <mergeCell ref="G971:L971"/>
    <mergeCell ref="M971:R971"/>
    <mergeCell ref="S971:X971"/>
    <mergeCell ref="Y971:AD971"/>
    <mergeCell ref="G972:L972"/>
    <mergeCell ref="M972:R972"/>
    <mergeCell ref="S972:X972"/>
    <mergeCell ref="Y972:AD972"/>
    <mergeCell ref="G973:L973"/>
    <mergeCell ref="M973:R973"/>
    <mergeCell ref="S973:X973"/>
    <mergeCell ref="Y973:AD973"/>
    <mergeCell ref="G974:L974"/>
    <mergeCell ref="M974:R974"/>
    <mergeCell ref="S974:X974"/>
    <mergeCell ref="Y974:AD974"/>
    <mergeCell ref="G975:L975"/>
    <mergeCell ref="M975:R975"/>
    <mergeCell ref="S975:X975"/>
    <mergeCell ref="Y975:AD975"/>
    <mergeCell ref="M979:R979"/>
    <mergeCell ref="S979:X979"/>
    <mergeCell ref="Y979:AD979"/>
    <mergeCell ref="G980:L980"/>
    <mergeCell ref="M980:R980"/>
    <mergeCell ref="S980:X980"/>
    <mergeCell ref="Y980:AD980"/>
    <mergeCell ref="G981:L981"/>
    <mergeCell ref="M981:R981"/>
    <mergeCell ref="S981:X981"/>
    <mergeCell ref="Y981:AD981"/>
    <mergeCell ref="G982:L982"/>
    <mergeCell ref="M982:R982"/>
    <mergeCell ref="S982:X982"/>
    <mergeCell ref="Y982:AD982"/>
    <mergeCell ref="G983:L983"/>
    <mergeCell ref="M983:R983"/>
    <mergeCell ref="S983:X983"/>
    <mergeCell ref="Y983:AD983"/>
    <mergeCell ref="G984:L984"/>
    <mergeCell ref="M984:R984"/>
    <mergeCell ref="S984:X984"/>
    <mergeCell ref="Y984:AD984"/>
    <mergeCell ref="G985:L985"/>
    <mergeCell ref="M985:R985"/>
    <mergeCell ref="S985:X985"/>
    <mergeCell ref="Y985:AD985"/>
    <mergeCell ref="G986:L986"/>
    <mergeCell ref="M986:R986"/>
    <mergeCell ref="S986:X986"/>
    <mergeCell ref="Y986:AD986"/>
    <mergeCell ref="G987:L987"/>
    <mergeCell ref="M987:R987"/>
    <mergeCell ref="S987:X987"/>
    <mergeCell ref="Y987:AD987"/>
    <mergeCell ref="G988:L988"/>
    <mergeCell ref="M988:R988"/>
    <mergeCell ref="S988:X988"/>
    <mergeCell ref="Y988:AD988"/>
    <mergeCell ref="G989:L989"/>
    <mergeCell ref="M989:R989"/>
    <mergeCell ref="S989:X989"/>
    <mergeCell ref="Y989:AD989"/>
    <mergeCell ref="G990:L990"/>
    <mergeCell ref="M990:R990"/>
    <mergeCell ref="S990:X990"/>
    <mergeCell ref="Y990:AD990"/>
    <mergeCell ref="G991:L991"/>
    <mergeCell ref="M991:R991"/>
    <mergeCell ref="S991:X991"/>
    <mergeCell ref="Y991:AD991"/>
    <mergeCell ref="G992:L992"/>
    <mergeCell ref="M992:R992"/>
    <mergeCell ref="S992:X992"/>
    <mergeCell ref="Y992:AD992"/>
    <mergeCell ref="G993:L993"/>
    <mergeCell ref="M993:R993"/>
    <mergeCell ref="S993:X993"/>
    <mergeCell ref="Y993:AD993"/>
    <mergeCell ref="G994:L994"/>
    <mergeCell ref="M994:R994"/>
    <mergeCell ref="S994:X994"/>
    <mergeCell ref="Y994:AD994"/>
    <mergeCell ref="G995:L995"/>
    <mergeCell ref="M995:R995"/>
    <mergeCell ref="S995:X995"/>
    <mergeCell ref="Y995:AD995"/>
    <mergeCell ref="G996:L996"/>
    <mergeCell ref="M996:R996"/>
    <mergeCell ref="S996:X996"/>
    <mergeCell ref="Y996:AD996"/>
    <mergeCell ref="G997:L997"/>
    <mergeCell ref="M997:R997"/>
    <mergeCell ref="S997:X997"/>
    <mergeCell ref="Y997:AD997"/>
    <mergeCell ref="G998:L998"/>
    <mergeCell ref="M998:R998"/>
    <mergeCell ref="S998:X998"/>
    <mergeCell ref="Y998:AD998"/>
    <mergeCell ref="G999:L999"/>
    <mergeCell ref="M999:R999"/>
    <mergeCell ref="S999:X999"/>
    <mergeCell ref="Y999:AD999"/>
    <mergeCell ref="G1000:L1000"/>
    <mergeCell ref="M1000:R1000"/>
    <mergeCell ref="S1000:X1000"/>
    <mergeCell ref="Y1000:AD1000"/>
    <mergeCell ref="G1001:L1001"/>
    <mergeCell ref="M1001:R1001"/>
    <mergeCell ref="S1001:X1001"/>
    <mergeCell ref="Y1001:AD1001"/>
    <mergeCell ref="G1002:L1002"/>
    <mergeCell ref="M1002:R1002"/>
    <mergeCell ref="S1002:X1002"/>
    <mergeCell ref="Y1002:AD1002"/>
    <mergeCell ref="G1003:L1003"/>
    <mergeCell ref="M1003:R1003"/>
    <mergeCell ref="S1003:X1003"/>
    <mergeCell ref="Y1003:AD1003"/>
    <mergeCell ref="G1004:L1004"/>
    <mergeCell ref="M1004:R1004"/>
    <mergeCell ref="S1004:X1004"/>
    <mergeCell ref="Y1004:AD1004"/>
    <mergeCell ref="G1005:L1005"/>
    <mergeCell ref="M1005:R1005"/>
    <mergeCell ref="S1005:X1005"/>
    <mergeCell ref="Y1005:AD1005"/>
    <mergeCell ref="G1006:L1006"/>
    <mergeCell ref="M1006:R1006"/>
    <mergeCell ref="S1006:X1006"/>
    <mergeCell ref="Y1006:AD1006"/>
    <mergeCell ref="G1007:L1007"/>
    <mergeCell ref="M1007:R1007"/>
    <mergeCell ref="S1007:X1007"/>
    <mergeCell ref="Y1007:AD1007"/>
    <mergeCell ref="G1008:L1008"/>
    <mergeCell ref="M1008:R1008"/>
    <mergeCell ref="S1008:X1008"/>
    <mergeCell ref="Y1008:AD1008"/>
    <mergeCell ref="G1009:L1009"/>
    <mergeCell ref="M1009:R1009"/>
    <mergeCell ref="S1009:X1009"/>
    <mergeCell ref="Y1009:AD1009"/>
    <mergeCell ref="G1010:L1010"/>
    <mergeCell ref="M1010:R1010"/>
    <mergeCell ref="S1010:X1010"/>
    <mergeCell ref="Y1010:AD1010"/>
    <mergeCell ref="G1011:L1011"/>
    <mergeCell ref="M1011:R1011"/>
    <mergeCell ref="S1011:X1011"/>
    <mergeCell ref="Y1011:AD1011"/>
    <mergeCell ref="G1012:L1012"/>
    <mergeCell ref="M1012:R1012"/>
    <mergeCell ref="S1012:X1012"/>
    <mergeCell ref="Y1012:AD1012"/>
    <mergeCell ref="G1013:L1013"/>
    <mergeCell ref="M1013:R1013"/>
    <mergeCell ref="S1013:X1013"/>
    <mergeCell ref="Y1013:AD1013"/>
    <mergeCell ref="G1014:L1014"/>
    <mergeCell ref="M1014:R1014"/>
    <mergeCell ref="S1014:X1014"/>
    <mergeCell ref="Y1014:AD1014"/>
    <mergeCell ref="G1015:L1015"/>
    <mergeCell ref="M1015:R1015"/>
    <mergeCell ref="S1015:X1015"/>
    <mergeCell ref="Y1015:AD1015"/>
    <mergeCell ref="G1016:L1016"/>
    <mergeCell ref="M1016:R1016"/>
    <mergeCell ref="S1016:X1016"/>
    <mergeCell ref="Y1016:AD1016"/>
    <mergeCell ref="G1017:L1017"/>
    <mergeCell ref="M1017:R1017"/>
    <mergeCell ref="S1017:X1017"/>
    <mergeCell ref="Y1017:AD1017"/>
    <mergeCell ref="G1018:L1018"/>
    <mergeCell ref="M1018:R1018"/>
    <mergeCell ref="S1018:X1018"/>
    <mergeCell ref="Y1018:AD1018"/>
    <mergeCell ref="G1019:L1019"/>
    <mergeCell ref="M1019:R1019"/>
    <mergeCell ref="S1019:X1019"/>
    <mergeCell ref="Y1019:AD1019"/>
    <mergeCell ref="G1020:L1020"/>
    <mergeCell ref="M1020:R1020"/>
    <mergeCell ref="S1020:X1020"/>
    <mergeCell ref="Y1020:AD1020"/>
    <mergeCell ref="G1021:L1021"/>
    <mergeCell ref="M1021:R1021"/>
    <mergeCell ref="S1021:X1021"/>
    <mergeCell ref="Y1021:AD1021"/>
    <mergeCell ref="G1022:L1022"/>
    <mergeCell ref="M1022:R1022"/>
    <mergeCell ref="S1022:X1022"/>
    <mergeCell ref="Y1022:AD1022"/>
    <mergeCell ref="G1023:L1023"/>
    <mergeCell ref="M1023:R1023"/>
    <mergeCell ref="S1023:X1023"/>
    <mergeCell ref="Y1023:AD1023"/>
    <mergeCell ref="G1024:L1024"/>
    <mergeCell ref="M1024:R1024"/>
    <mergeCell ref="S1024:X1024"/>
    <mergeCell ref="Y1024:AD1024"/>
    <mergeCell ref="G1025:L1025"/>
    <mergeCell ref="M1025:R1025"/>
    <mergeCell ref="S1025:X1025"/>
    <mergeCell ref="Y1025:AD1025"/>
    <mergeCell ref="G1026:L1026"/>
    <mergeCell ref="M1026:R1026"/>
    <mergeCell ref="S1026:X1026"/>
    <mergeCell ref="Y1026:AD1026"/>
    <mergeCell ref="G1027:L1027"/>
    <mergeCell ref="M1027:R1027"/>
    <mergeCell ref="S1027:X1027"/>
    <mergeCell ref="Y1027:AD1027"/>
    <mergeCell ref="G1028:L1028"/>
    <mergeCell ref="M1028:R1028"/>
    <mergeCell ref="S1028:X1028"/>
    <mergeCell ref="Y1028:AD1028"/>
    <mergeCell ref="M1031:R1031"/>
    <mergeCell ref="S1031:X1031"/>
    <mergeCell ref="Y1031:AD1031"/>
    <mergeCell ref="G1032:L1032"/>
    <mergeCell ref="M1032:R1032"/>
    <mergeCell ref="S1032:X1032"/>
    <mergeCell ref="Y1032:AD1032"/>
    <mergeCell ref="G1030:L1030"/>
    <mergeCell ref="M1030:R1030"/>
    <mergeCell ref="S1030:X1030"/>
    <mergeCell ref="Y1030:AD1030"/>
    <mergeCell ref="G1031:L1031"/>
    <mergeCell ref="G1033:L1033"/>
    <mergeCell ref="M1033:R1033"/>
    <mergeCell ref="S1033:X1033"/>
    <mergeCell ref="Y1033:AD1033"/>
    <mergeCell ref="G1034:L1034"/>
    <mergeCell ref="M1034:R1034"/>
    <mergeCell ref="S1034:X1034"/>
    <mergeCell ref="Y1034:AD1034"/>
    <mergeCell ref="G1035:L1035"/>
    <mergeCell ref="M1035:R1035"/>
    <mergeCell ref="S1035:X1035"/>
    <mergeCell ref="Y1035:AD1035"/>
    <mergeCell ref="G1036:L1036"/>
    <mergeCell ref="M1036:R1036"/>
    <mergeCell ref="S1036:X1036"/>
    <mergeCell ref="Y1036:AD1036"/>
    <mergeCell ref="G1037:L1037"/>
    <mergeCell ref="M1037:R1037"/>
    <mergeCell ref="S1037:X1037"/>
    <mergeCell ref="Y1037:AD1037"/>
    <mergeCell ref="G1038:L1038"/>
    <mergeCell ref="M1038:R1038"/>
    <mergeCell ref="S1038:X1038"/>
    <mergeCell ref="Y1038:AD1038"/>
    <mergeCell ref="G1039:L1039"/>
    <mergeCell ref="M1039:R1039"/>
    <mergeCell ref="S1039:X1039"/>
    <mergeCell ref="Y1039:AD1039"/>
    <mergeCell ref="G1040:L1040"/>
    <mergeCell ref="M1040:R1040"/>
    <mergeCell ref="S1040:X1040"/>
    <mergeCell ref="Y1040:AD1040"/>
    <mergeCell ref="G1041:L1041"/>
    <mergeCell ref="M1041:R1041"/>
    <mergeCell ref="S1041:X1041"/>
    <mergeCell ref="Y1041:AD1041"/>
    <mergeCell ref="G1042:L1042"/>
    <mergeCell ref="M1042:R1042"/>
    <mergeCell ref="S1042:X1042"/>
    <mergeCell ref="Y1042:AD1042"/>
    <mergeCell ref="G1043:L1043"/>
    <mergeCell ref="M1043:R1043"/>
    <mergeCell ref="S1043:X1043"/>
    <mergeCell ref="Y1043:AD1043"/>
    <mergeCell ref="G1044:L1044"/>
    <mergeCell ref="M1044:R1044"/>
    <mergeCell ref="S1044:X1044"/>
    <mergeCell ref="Y1044:AD1044"/>
    <mergeCell ref="G1045:L1045"/>
    <mergeCell ref="M1045:R1045"/>
    <mergeCell ref="S1045:X1045"/>
    <mergeCell ref="Y1045:AD1045"/>
    <mergeCell ref="G1046:L1046"/>
    <mergeCell ref="M1046:R1046"/>
    <mergeCell ref="S1046:X1046"/>
    <mergeCell ref="Y1046:AD1046"/>
    <mergeCell ref="G1047:L1047"/>
    <mergeCell ref="M1047:R1047"/>
    <mergeCell ref="S1047:X1047"/>
    <mergeCell ref="Y1047:AD1047"/>
    <mergeCell ref="G1048:L1048"/>
    <mergeCell ref="M1048:R1048"/>
    <mergeCell ref="S1048:X1048"/>
    <mergeCell ref="Y1048:AD1048"/>
    <mergeCell ref="G1049:L1049"/>
    <mergeCell ref="M1049:R1049"/>
    <mergeCell ref="S1049:X1049"/>
    <mergeCell ref="Y1049:AD1049"/>
    <mergeCell ref="G1050:L1050"/>
    <mergeCell ref="M1050:R1050"/>
    <mergeCell ref="S1050:X1050"/>
    <mergeCell ref="Y1050:AD1050"/>
    <mergeCell ref="G1051:L1051"/>
    <mergeCell ref="M1051:R1051"/>
    <mergeCell ref="S1051:X1051"/>
    <mergeCell ref="Y1051:AD1051"/>
    <mergeCell ref="G1052:L1052"/>
    <mergeCell ref="M1052:R1052"/>
    <mergeCell ref="S1052:X1052"/>
    <mergeCell ref="Y1052:AD1052"/>
    <mergeCell ref="G1053:L1053"/>
    <mergeCell ref="M1053:R1053"/>
    <mergeCell ref="S1053:X1053"/>
    <mergeCell ref="Y1053:AD1053"/>
    <mergeCell ref="G1054:L1054"/>
    <mergeCell ref="M1054:R1054"/>
    <mergeCell ref="S1054:X1054"/>
    <mergeCell ref="Y1054:AD1054"/>
    <mergeCell ref="G1055:L1055"/>
    <mergeCell ref="M1055:R1055"/>
    <mergeCell ref="S1055:X1055"/>
    <mergeCell ref="Y1055:AD1055"/>
    <mergeCell ref="G1056:L1056"/>
    <mergeCell ref="M1056:R1056"/>
    <mergeCell ref="S1056:X1056"/>
    <mergeCell ref="Y1056:AD1056"/>
    <mergeCell ref="G1057:L1057"/>
    <mergeCell ref="M1057:R1057"/>
    <mergeCell ref="S1057:X1057"/>
    <mergeCell ref="Y1057:AD1057"/>
    <mergeCell ref="G1058:L1058"/>
    <mergeCell ref="M1058:R1058"/>
    <mergeCell ref="S1058:X1058"/>
    <mergeCell ref="Y1058:AD1058"/>
    <mergeCell ref="G1059:L1059"/>
    <mergeCell ref="M1059:R1059"/>
    <mergeCell ref="S1059:X1059"/>
    <mergeCell ref="Y1059:AD1059"/>
    <mergeCell ref="G1060:L1060"/>
    <mergeCell ref="M1060:R1060"/>
    <mergeCell ref="S1060:X1060"/>
    <mergeCell ref="Y1060:AD1060"/>
    <mergeCell ref="G1061:L1061"/>
    <mergeCell ref="M1061:R1061"/>
    <mergeCell ref="S1061:X1061"/>
    <mergeCell ref="Y1061:AD1061"/>
    <mergeCell ref="G1062:L1062"/>
    <mergeCell ref="M1062:R1062"/>
    <mergeCell ref="S1062:X1062"/>
    <mergeCell ref="Y1062:AD1062"/>
    <mergeCell ref="G1063:L1063"/>
    <mergeCell ref="M1063:R1063"/>
    <mergeCell ref="S1063:X1063"/>
    <mergeCell ref="Y1063:AD1063"/>
    <mergeCell ref="G1064:L1064"/>
    <mergeCell ref="M1064:R1064"/>
    <mergeCell ref="S1064:X1064"/>
    <mergeCell ref="Y1064:AD1064"/>
    <mergeCell ref="S1073:X1073"/>
    <mergeCell ref="Y1073:AD1073"/>
    <mergeCell ref="G1074:L1074"/>
    <mergeCell ref="M1074:R1074"/>
    <mergeCell ref="S1074:X1074"/>
    <mergeCell ref="Y1074:AD1074"/>
    <mergeCell ref="G1075:L1075"/>
    <mergeCell ref="M1075:R1075"/>
    <mergeCell ref="G1065:L1065"/>
    <mergeCell ref="M1065:R1065"/>
    <mergeCell ref="S1065:X1065"/>
    <mergeCell ref="Y1065:AD1065"/>
    <mergeCell ref="G1066:L1066"/>
    <mergeCell ref="M1066:R1066"/>
    <mergeCell ref="S1066:X1066"/>
    <mergeCell ref="Y1066:AD1066"/>
    <mergeCell ref="G1067:L1067"/>
    <mergeCell ref="M1067:R1067"/>
    <mergeCell ref="S1067:X1067"/>
    <mergeCell ref="Y1067:AD1067"/>
    <mergeCell ref="G1068:L1068"/>
    <mergeCell ref="M1068:R1068"/>
    <mergeCell ref="S1068:X1068"/>
    <mergeCell ref="Y1068:AD1068"/>
    <mergeCell ref="G1069:L1069"/>
    <mergeCell ref="M1069:R1069"/>
    <mergeCell ref="S1069:X1069"/>
    <mergeCell ref="Y1069:AD1069"/>
    <mergeCell ref="B256:AD256"/>
    <mergeCell ref="C259:C260"/>
    <mergeCell ref="D259:F260"/>
    <mergeCell ref="C261:C290"/>
    <mergeCell ref="D261:F261"/>
    <mergeCell ref="D262:F262"/>
    <mergeCell ref="D263:F263"/>
    <mergeCell ref="D264:F264"/>
    <mergeCell ref="D265:F265"/>
    <mergeCell ref="D266:F266"/>
    <mergeCell ref="D267:F267"/>
    <mergeCell ref="D268:F268"/>
    <mergeCell ref="D269:F269"/>
    <mergeCell ref="D270:F270"/>
    <mergeCell ref="G1076:L1076"/>
    <mergeCell ref="M1076:R1076"/>
    <mergeCell ref="S1076:X1076"/>
    <mergeCell ref="Y1076:AD1076"/>
    <mergeCell ref="G1070:L1070"/>
    <mergeCell ref="M1070:R1070"/>
    <mergeCell ref="S1070:X1070"/>
    <mergeCell ref="Y1070:AD1070"/>
    <mergeCell ref="G1071:L1071"/>
    <mergeCell ref="M1071:R1071"/>
    <mergeCell ref="S1071:X1071"/>
    <mergeCell ref="Y1071:AD1071"/>
    <mergeCell ref="G1072:L1072"/>
    <mergeCell ref="M1072:R1072"/>
    <mergeCell ref="S1072:X1072"/>
    <mergeCell ref="Y1072:AD1072"/>
    <mergeCell ref="G1073:L1073"/>
    <mergeCell ref="M1073:R1073"/>
    <mergeCell ref="C300:F300"/>
    <mergeCell ref="C303:AD303"/>
    <mergeCell ref="C304:AD304"/>
    <mergeCell ref="G276:P276"/>
    <mergeCell ref="Q271:R271"/>
    <mergeCell ref="S271:T271"/>
    <mergeCell ref="U271:V271"/>
    <mergeCell ref="W271:X271"/>
    <mergeCell ref="Y271:Z271"/>
    <mergeCell ref="AA271:AB271"/>
    <mergeCell ref="AC271:AD271"/>
    <mergeCell ref="Q272:R272"/>
    <mergeCell ref="S272:T272"/>
    <mergeCell ref="S1075:X1075"/>
    <mergeCell ref="Y1075:AD1075"/>
    <mergeCell ref="G1081:L1081"/>
    <mergeCell ref="M1081:R1081"/>
    <mergeCell ref="S1081:X1081"/>
    <mergeCell ref="Y1081:AD1081"/>
    <mergeCell ref="G1077:L1077"/>
    <mergeCell ref="M1077:R1077"/>
    <mergeCell ref="S1077:X1077"/>
    <mergeCell ref="Y1077:AD1077"/>
    <mergeCell ref="S1078:X1078"/>
    <mergeCell ref="Y1078:AD1078"/>
    <mergeCell ref="G1079:L1079"/>
    <mergeCell ref="M1079:R1079"/>
    <mergeCell ref="S1079:X1079"/>
    <mergeCell ref="Y1079:AD1079"/>
    <mergeCell ref="G1080:L1080"/>
    <mergeCell ref="M1080:R1080"/>
    <mergeCell ref="S1080:X1080"/>
    <mergeCell ref="E285:F285"/>
    <mergeCell ref="E286:F286"/>
    <mergeCell ref="E287:F287"/>
    <mergeCell ref="E288:F288"/>
    <mergeCell ref="D289:F289"/>
    <mergeCell ref="D271:F271"/>
    <mergeCell ref="D272:F272"/>
    <mergeCell ref="D273:F273"/>
    <mergeCell ref="D274:F274"/>
    <mergeCell ref="D275:F275"/>
    <mergeCell ref="D276:F276"/>
    <mergeCell ref="D277:D281"/>
    <mergeCell ref="E277:F277"/>
    <mergeCell ref="E278:F278"/>
    <mergeCell ref="E279:F279"/>
    <mergeCell ref="E280:F280"/>
    <mergeCell ref="E281:F281"/>
    <mergeCell ref="Q260:R260"/>
    <mergeCell ref="S260:T260"/>
    <mergeCell ref="U260:V260"/>
    <mergeCell ref="W260:X260"/>
    <mergeCell ref="Y260:Z260"/>
    <mergeCell ref="AA260:AB260"/>
    <mergeCell ref="AC260:AD260"/>
    <mergeCell ref="Q261:R261"/>
    <mergeCell ref="S261:T261"/>
    <mergeCell ref="U261:V261"/>
    <mergeCell ref="W261:X261"/>
    <mergeCell ref="Y261:Z261"/>
    <mergeCell ref="AA261:AB261"/>
    <mergeCell ref="AC261:AD261"/>
    <mergeCell ref="D290:F290"/>
    <mergeCell ref="C291:C299"/>
    <mergeCell ref="D291:F291"/>
    <mergeCell ref="D292:F292"/>
    <mergeCell ref="D293:F293"/>
    <mergeCell ref="D294:F294"/>
    <mergeCell ref="D295:F295"/>
    <mergeCell ref="D296:F296"/>
    <mergeCell ref="D297:F297"/>
    <mergeCell ref="D298:F298"/>
    <mergeCell ref="D299:F299"/>
    <mergeCell ref="D282:F282"/>
    <mergeCell ref="D283:F283"/>
    <mergeCell ref="D284:D288"/>
    <mergeCell ref="E284:F284"/>
    <mergeCell ref="Q262:R262"/>
    <mergeCell ref="S262:T262"/>
    <mergeCell ref="U262:V262"/>
    <mergeCell ref="W262:X262"/>
    <mergeCell ref="Y262:Z262"/>
    <mergeCell ref="AA262:AB262"/>
    <mergeCell ref="AC262:AD262"/>
    <mergeCell ref="Q263:R263"/>
    <mergeCell ref="S263:T263"/>
    <mergeCell ref="U263:V263"/>
    <mergeCell ref="W263:X263"/>
    <mergeCell ref="Y263:Z263"/>
    <mergeCell ref="AA263:AB263"/>
    <mergeCell ref="AC263:AD263"/>
    <mergeCell ref="Q264:R264"/>
    <mergeCell ref="S264:T264"/>
    <mergeCell ref="U264:V264"/>
    <mergeCell ref="W264:X264"/>
    <mergeCell ref="Y264:Z264"/>
    <mergeCell ref="AA264:AB264"/>
    <mergeCell ref="AC264:AD264"/>
    <mergeCell ref="S265:T265"/>
    <mergeCell ref="U265:V265"/>
    <mergeCell ref="W265:X265"/>
    <mergeCell ref="Y265:Z265"/>
    <mergeCell ref="AA265:AB265"/>
    <mergeCell ref="AC265:AD265"/>
    <mergeCell ref="Q266:R266"/>
    <mergeCell ref="S266:T266"/>
    <mergeCell ref="U266:V266"/>
    <mergeCell ref="W266:X266"/>
    <mergeCell ref="Y266:Z266"/>
    <mergeCell ref="AA266:AB266"/>
    <mergeCell ref="AC266:AD266"/>
    <mergeCell ref="Q267:R267"/>
    <mergeCell ref="S267:T267"/>
    <mergeCell ref="U267:V267"/>
    <mergeCell ref="W267:X267"/>
    <mergeCell ref="Y267:Z267"/>
    <mergeCell ref="AA267:AB267"/>
    <mergeCell ref="AC267:AD267"/>
    <mergeCell ref="Q265:R265"/>
    <mergeCell ref="Q268:R268"/>
    <mergeCell ref="S268:T268"/>
    <mergeCell ref="U268:V268"/>
    <mergeCell ref="W268:X268"/>
    <mergeCell ref="Y268:Z268"/>
    <mergeCell ref="AA268:AB268"/>
    <mergeCell ref="AC268:AD268"/>
    <mergeCell ref="Q269:R269"/>
    <mergeCell ref="S269:T269"/>
    <mergeCell ref="U269:V269"/>
    <mergeCell ref="W269:X269"/>
    <mergeCell ref="Y269:Z269"/>
    <mergeCell ref="AA269:AB269"/>
    <mergeCell ref="AC269:AD269"/>
    <mergeCell ref="Q270:R270"/>
    <mergeCell ref="S270:T270"/>
    <mergeCell ref="U270:V270"/>
    <mergeCell ref="W270:X270"/>
    <mergeCell ref="Y270:Z270"/>
    <mergeCell ref="AA270:AB270"/>
    <mergeCell ref="AC270:AD270"/>
    <mergeCell ref="Q276:R276"/>
    <mergeCell ref="S276:T276"/>
    <mergeCell ref="U276:V276"/>
    <mergeCell ref="W276:X276"/>
    <mergeCell ref="Y276:Z276"/>
    <mergeCell ref="AA276:AB276"/>
    <mergeCell ref="AC276:AD276"/>
    <mergeCell ref="G280:P280"/>
    <mergeCell ref="G281:P281"/>
    <mergeCell ref="G282:P282"/>
    <mergeCell ref="Q277:R277"/>
    <mergeCell ref="S277:T277"/>
    <mergeCell ref="U277:V277"/>
    <mergeCell ref="W277:X277"/>
    <mergeCell ref="Y277:Z277"/>
    <mergeCell ref="AA277:AB277"/>
    <mergeCell ref="AC277:AD277"/>
    <mergeCell ref="Q278:R278"/>
    <mergeCell ref="S278:T278"/>
    <mergeCell ref="U278:V278"/>
    <mergeCell ref="W278:X278"/>
    <mergeCell ref="Y278:Z278"/>
    <mergeCell ref="AA278:AB278"/>
    <mergeCell ref="AC278:AD278"/>
    <mergeCell ref="Q279:R279"/>
    <mergeCell ref="S279:T279"/>
    <mergeCell ref="U279:V279"/>
    <mergeCell ref="W279:X279"/>
    <mergeCell ref="Y279:Z279"/>
    <mergeCell ref="AA279:AB279"/>
    <mergeCell ref="AC279:AD279"/>
    <mergeCell ref="G277:P277"/>
    <mergeCell ref="G278:P278"/>
    <mergeCell ref="G279:P279"/>
    <mergeCell ref="Q280:R280"/>
    <mergeCell ref="S280:T280"/>
    <mergeCell ref="U280:V280"/>
    <mergeCell ref="W280:X280"/>
    <mergeCell ref="Y280:Z280"/>
    <mergeCell ref="AA280:AB280"/>
    <mergeCell ref="AC280:AD280"/>
    <mergeCell ref="Q281:R281"/>
    <mergeCell ref="S281:T281"/>
    <mergeCell ref="U281:V281"/>
    <mergeCell ref="W281:X281"/>
    <mergeCell ref="Y281:Z281"/>
    <mergeCell ref="AA281:AB281"/>
    <mergeCell ref="AC281:AD281"/>
    <mergeCell ref="Q282:R282"/>
    <mergeCell ref="S282:T282"/>
    <mergeCell ref="U282:V282"/>
    <mergeCell ref="W282:X282"/>
    <mergeCell ref="Y282:Z282"/>
    <mergeCell ref="AA282:AB282"/>
    <mergeCell ref="AC282:AD282"/>
    <mergeCell ref="W289:X289"/>
    <mergeCell ref="Y289:Z289"/>
    <mergeCell ref="AA289:AB289"/>
    <mergeCell ref="G286:P286"/>
    <mergeCell ref="G287:P287"/>
    <mergeCell ref="G288:P288"/>
    <mergeCell ref="Q283:R283"/>
    <mergeCell ref="S283:T283"/>
    <mergeCell ref="U283:V283"/>
    <mergeCell ref="W283:X283"/>
    <mergeCell ref="Y283:Z283"/>
    <mergeCell ref="AA283:AB283"/>
    <mergeCell ref="AC283:AD283"/>
    <mergeCell ref="Q284:R284"/>
    <mergeCell ref="S284:T284"/>
    <mergeCell ref="U284:V284"/>
    <mergeCell ref="W284:X284"/>
    <mergeCell ref="Y284:Z284"/>
    <mergeCell ref="AA284:AB284"/>
    <mergeCell ref="AC284:AD284"/>
    <mergeCell ref="Q285:R285"/>
    <mergeCell ref="S285:T285"/>
    <mergeCell ref="U285:V285"/>
    <mergeCell ref="W285:X285"/>
    <mergeCell ref="Y285:Z285"/>
    <mergeCell ref="AA285:AB285"/>
    <mergeCell ref="AC285:AD285"/>
    <mergeCell ref="G283:P283"/>
    <mergeCell ref="G284:P284"/>
    <mergeCell ref="G285:P285"/>
    <mergeCell ref="Q286:R286"/>
    <mergeCell ref="S286:T286"/>
    <mergeCell ref="U286:V286"/>
    <mergeCell ref="W286:X286"/>
    <mergeCell ref="Y286:Z286"/>
    <mergeCell ref="AA286:AB286"/>
    <mergeCell ref="AC286:AD286"/>
    <mergeCell ref="Q287:R287"/>
    <mergeCell ref="S287:T287"/>
    <mergeCell ref="U287:V287"/>
    <mergeCell ref="W287:X287"/>
    <mergeCell ref="Y287:Z287"/>
    <mergeCell ref="AA287:AB287"/>
    <mergeCell ref="AC287:AD287"/>
    <mergeCell ref="Q288:R288"/>
    <mergeCell ref="S288:T288"/>
    <mergeCell ref="U288:V288"/>
    <mergeCell ref="W288:X288"/>
    <mergeCell ref="Y288:Z288"/>
    <mergeCell ref="AA288:AB288"/>
    <mergeCell ref="AC288:AD288"/>
    <mergeCell ref="AC289:AD289"/>
    <mergeCell ref="Q290:R290"/>
    <mergeCell ref="S290:T290"/>
    <mergeCell ref="U290:V290"/>
    <mergeCell ref="W290:X290"/>
    <mergeCell ref="Y290:Z290"/>
    <mergeCell ref="AA290:AB290"/>
    <mergeCell ref="AC290:AD290"/>
    <mergeCell ref="Q291:R291"/>
    <mergeCell ref="S291:T291"/>
    <mergeCell ref="U291:V291"/>
    <mergeCell ref="W291:X291"/>
    <mergeCell ref="Y291:Z291"/>
    <mergeCell ref="AA291:AB291"/>
    <mergeCell ref="AC291:AD291"/>
    <mergeCell ref="G295:P295"/>
    <mergeCell ref="G296:P296"/>
    <mergeCell ref="S295:T295"/>
    <mergeCell ref="U295:V295"/>
    <mergeCell ref="W295:X295"/>
    <mergeCell ref="Y295:Z295"/>
    <mergeCell ref="AA295:AB295"/>
    <mergeCell ref="AC295:AD295"/>
    <mergeCell ref="Q296:R296"/>
    <mergeCell ref="S296:T296"/>
    <mergeCell ref="U296:V296"/>
    <mergeCell ref="G289:P289"/>
    <mergeCell ref="G290:P290"/>
    <mergeCell ref="G291:P291"/>
    <mergeCell ref="Q289:R289"/>
    <mergeCell ref="S289:T289"/>
    <mergeCell ref="U289:V289"/>
    <mergeCell ref="G297:P297"/>
    <mergeCell ref="G298:P298"/>
    <mergeCell ref="G299:P299"/>
    <mergeCell ref="G300:P300"/>
    <mergeCell ref="Q292:R292"/>
    <mergeCell ref="S292:T292"/>
    <mergeCell ref="U292:V292"/>
    <mergeCell ref="W292:X292"/>
    <mergeCell ref="Y292:Z292"/>
    <mergeCell ref="AA292:AB292"/>
    <mergeCell ref="AC292:AD292"/>
    <mergeCell ref="Q293:R293"/>
    <mergeCell ref="S293:T293"/>
    <mergeCell ref="U293:V293"/>
    <mergeCell ref="W293:X293"/>
    <mergeCell ref="Y293:Z293"/>
    <mergeCell ref="AA293:AB293"/>
    <mergeCell ref="AC293:AD293"/>
    <mergeCell ref="Q294:R294"/>
    <mergeCell ref="S294:T294"/>
    <mergeCell ref="U294:V294"/>
    <mergeCell ref="W294:X294"/>
    <mergeCell ref="Y294:Z294"/>
    <mergeCell ref="AA294:AB294"/>
    <mergeCell ref="AC294:AD294"/>
    <mergeCell ref="G292:P292"/>
    <mergeCell ref="G293:P293"/>
    <mergeCell ref="G294:P294"/>
    <mergeCell ref="Y300:Z300"/>
    <mergeCell ref="AA300:AB300"/>
    <mergeCell ref="AC300:AD300"/>
    <mergeCell ref="Q295:R295"/>
    <mergeCell ref="U297:V297"/>
    <mergeCell ref="W297:X297"/>
    <mergeCell ref="Y297:Z297"/>
    <mergeCell ref="AA297:AB297"/>
    <mergeCell ref="AC297:AD297"/>
    <mergeCell ref="Q301:R301"/>
    <mergeCell ref="S301:T301"/>
    <mergeCell ref="U301:V301"/>
    <mergeCell ref="W301:X301"/>
    <mergeCell ref="Y301:Z301"/>
    <mergeCell ref="AA301:AB301"/>
    <mergeCell ref="AC301:AD301"/>
    <mergeCell ref="W296:X296"/>
    <mergeCell ref="Y296:Z296"/>
    <mergeCell ref="AA296:AB296"/>
    <mergeCell ref="AC296:AD296"/>
    <mergeCell ref="Q297:R297"/>
    <mergeCell ref="S297:T297"/>
    <mergeCell ref="C257:AD257"/>
    <mergeCell ref="Q298:R298"/>
    <mergeCell ref="S298:T298"/>
    <mergeCell ref="U298:V298"/>
    <mergeCell ref="W298:X298"/>
    <mergeCell ref="Y298:Z298"/>
    <mergeCell ref="AA298:AB298"/>
    <mergeCell ref="AC298:AD298"/>
    <mergeCell ref="Q299:R299"/>
    <mergeCell ref="S299:T299"/>
    <mergeCell ref="U299:V299"/>
    <mergeCell ref="W299:X299"/>
    <mergeCell ref="Y299:Z299"/>
    <mergeCell ref="AA299:AB299"/>
    <mergeCell ref="AC299:AD299"/>
    <mergeCell ref="Q300:R300"/>
    <mergeCell ref="S300:T300"/>
    <mergeCell ref="U300:V300"/>
    <mergeCell ref="W300:X300"/>
    <mergeCell ref="Q259:AD259"/>
    <mergeCell ref="G259:P260"/>
    <mergeCell ref="G261:P261"/>
    <mergeCell ref="G262:P262"/>
    <mergeCell ref="G263:P263"/>
    <mergeCell ref="G264:P264"/>
    <mergeCell ref="G265:P265"/>
    <mergeCell ref="G266:P266"/>
    <mergeCell ref="G267:P267"/>
    <mergeCell ref="G268:P268"/>
    <mergeCell ref="G269:P269"/>
    <mergeCell ref="G270:P270"/>
    <mergeCell ref="G271:P271"/>
    <mergeCell ref="G272:P272"/>
    <mergeCell ref="G273:P273"/>
    <mergeCell ref="G274:P274"/>
    <mergeCell ref="G275:P275"/>
    <mergeCell ref="Q275:R275"/>
    <mergeCell ref="S275:T275"/>
    <mergeCell ref="U275:V275"/>
    <mergeCell ref="W275:X275"/>
    <mergeCell ref="Y275:Z275"/>
    <mergeCell ref="AA275:AB275"/>
    <mergeCell ref="AC275:AD275"/>
    <mergeCell ref="U272:V272"/>
    <mergeCell ref="W272:X272"/>
    <mergeCell ref="Y272:Z272"/>
    <mergeCell ref="AA272:AB272"/>
    <mergeCell ref="AC272:AD272"/>
    <mergeCell ref="Q273:R273"/>
    <mergeCell ref="S273:T273"/>
    <mergeCell ref="U273:V273"/>
    <mergeCell ref="W273:X273"/>
    <mergeCell ref="Y273:Z273"/>
    <mergeCell ref="AA273:AB273"/>
    <mergeCell ref="AC273:AD273"/>
    <mergeCell ref="Q274:R274"/>
    <mergeCell ref="S274:T274"/>
    <mergeCell ref="U274:V274"/>
    <mergeCell ref="W274:X274"/>
    <mergeCell ref="Y274:Z274"/>
    <mergeCell ref="AA274:AB274"/>
    <mergeCell ref="AC274:AD274"/>
    <mergeCell ref="B121:AE121"/>
    <mergeCell ref="B124:AE124"/>
    <mergeCell ref="B125:AE125"/>
    <mergeCell ref="B126:AE126"/>
    <mergeCell ref="B127:AE127"/>
    <mergeCell ref="AJ136:AM136"/>
    <mergeCell ref="AN136:AQ136"/>
    <mergeCell ref="AR136:AU136"/>
    <mergeCell ref="AJ137:AM137"/>
    <mergeCell ref="AN137:AQ137"/>
    <mergeCell ref="AR137:AU137"/>
    <mergeCell ref="AJ138:AM138"/>
    <mergeCell ref="AN138:AQ138"/>
    <mergeCell ref="AR138:AU138"/>
    <mergeCell ref="AJ139:AM139"/>
    <mergeCell ref="AN139:AQ139"/>
    <mergeCell ref="AR139:AU139"/>
    <mergeCell ref="C134:C135"/>
    <mergeCell ref="D134:F135"/>
    <mergeCell ref="W135:Z135"/>
    <mergeCell ref="AA135:AD135"/>
    <mergeCell ref="C136:C165"/>
    <mergeCell ref="D136:F136"/>
    <mergeCell ref="G136:N136"/>
    <mergeCell ref="O136:R136"/>
    <mergeCell ref="S136:V136"/>
    <mergeCell ref="W136:Z136"/>
    <mergeCell ref="AA136:AD136"/>
    <mergeCell ref="D137:F137"/>
    <mergeCell ref="C122:AD122"/>
    <mergeCell ref="C123:AD123"/>
    <mergeCell ref="B130:AD130"/>
    <mergeCell ref="AJ140:AM140"/>
    <mergeCell ref="AN140:AQ140"/>
    <mergeCell ref="AR140:AU140"/>
    <mergeCell ref="AJ141:AM141"/>
    <mergeCell ref="AN141:AQ141"/>
    <mergeCell ref="AR141:AU141"/>
    <mergeCell ref="AJ142:AM142"/>
    <mergeCell ref="AN142:AQ142"/>
    <mergeCell ref="AR142:AU142"/>
    <mergeCell ref="AJ143:AM143"/>
    <mergeCell ref="AN143:AQ143"/>
    <mergeCell ref="AR143:AU143"/>
    <mergeCell ref="AJ144:AM144"/>
    <mergeCell ref="AN144:AQ144"/>
    <mergeCell ref="AR144:AU144"/>
    <mergeCell ref="AJ145:AM145"/>
    <mergeCell ref="AN145:AQ145"/>
    <mergeCell ref="AR145:AU145"/>
    <mergeCell ref="AJ146:AM146"/>
    <mergeCell ref="AN146:AQ146"/>
    <mergeCell ref="AR146:AU146"/>
    <mergeCell ref="AJ147:AM147"/>
    <mergeCell ref="AN147:AQ147"/>
    <mergeCell ref="AR147:AU147"/>
    <mergeCell ref="AJ148:AM148"/>
    <mergeCell ref="AN148:AQ148"/>
    <mergeCell ref="AR148:AU148"/>
    <mergeCell ref="AJ149:AM149"/>
    <mergeCell ref="AN149:AQ149"/>
    <mergeCell ref="AR149:AU149"/>
    <mergeCell ref="AJ150:AM150"/>
    <mergeCell ref="AN150:AQ150"/>
    <mergeCell ref="AR150:AU150"/>
    <mergeCell ref="AJ151:AM151"/>
    <mergeCell ref="AN151:AQ151"/>
    <mergeCell ref="AR151:AU151"/>
    <mergeCell ref="AJ152:AM152"/>
    <mergeCell ref="AN152:AQ152"/>
    <mergeCell ref="AR152:AU152"/>
    <mergeCell ref="AJ153:AM153"/>
    <mergeCell ref="AN153:AQ153"/>
    <mergeCell ref="AR153:AU153"/>
    <mergeCell ref="AJ154:AM154"/>
    <mergeCell ref="AN154:AQ154"/>
    <mergeCell ref="AR154:AU154"/>
    <mergeCell ref="AJ155:AM155"/>
    <mergeCell ref="AN155:AQ155"/>
    <mergeCell ref="AR155:AU155"/>
    <mergeCell ref="AJ156:AM156"/>
    <mergeCell ref="AN156:AQ156"/>
    <mergeCell ref="AR156:AU156"/>
    <mergeCell ref="AJ157:AM157"/>
    <mergeCell ref="AN157:AQ157"/>
    <mergeCell ref="AR157:AU157"/>
    <mergeCell ref="AJ158:AM158"/>
    <mergeCell ref="AN158:AQ158"/>
    <mergeCell ref="AR158:AU158"/>
    <mergeCell ref="AJ159:AM159"/>
    <mergeCell ref="AN159:AQ159"/>
    <mergeCell ref="AR159:AU159"/>
    <mergeCell ref="AJ160:AM160"/>
    <mergeCell ref="AN160:AQ160"/>
    <mergeCell ref="AR160:AU160"/>
    <mergeCell ref="AJ161:AM161"/>
    <mergeCell ref="AN161:AQ161"/>
    <mergeCell ref="AR161:AU161"/>
    <mergeCell ref="AJ162:AM162"/>
    <mergeCell ref="AN162:AQ162"/>
    <mergeCell ref="AR162:AU162"/>
    <mergeCell ref="AJ163:AM163"/>
    <mergeCell ref="AN163:AQ163"/>
    <mergeCell ref="AR163:AU163"/>
    <mergeCell ref="AR175:AU175"/>
    <mergeCell ref="AJ164:AM164"/>
    <mergeCell ref="AN164:AQ164"/>
    <mergeCell ref="AR164:AU164"/>
    <mergeCell ref="AJ165:AM165"/>
    <mergeCell ref="AN165:AQ165"/>
    <mergeCell ref="AR165:AU165"/>
    <mergeCell ref="AJ166:AM166"/>
    <mergeCell ref="AN166:AQ166"/>
    <mergeCell ref="AR166:AU166"/>
    <mergeCell ref="AJ167:AM167"/>
    <mergeCell ref="AN167:AQ167"/>
    <mergeCell ref="AR167:AU167"/>
    <mergeCell ref="AJ168:AM168"/>
    <mergeCell ref="AN168:AQ168"/>
    <mergeCell ref="AR168:AU168"/>
    <mergeCell ref="AJ169:AM169"/>
    <mergeCell ref="AN169:AQ169"/>
    <mergeCell ref="AR169:AU169"/>
    <mergeCell ref="B254:AE254"/>
    <mergeCell ref="B255:AE255"/>
    <mergeCell ref="AJ176:AM176"/>
    <mergeCell ref="AN176:AQ176"/>
    <mergeCell ref="AR176:AU176"/>
    <mergeCell ref="B180:AE180"/>
    <mergeCell ref="B181:AE181"/>
    <mergeCell ref="B182:AE182"/>
    <mergeCell ref="B183:AE183"/>
    <mergeCell ref="B184:AE184"/>
    <mergeCell ref="B185:AE185"/>
    <mergeCell ref="B250:AE250"/>
    <mergeCell ref="B251:AE251"/>
    <mergeCell ref="B252:AE252"/>
    <mergeCell ref="B253:AE253"/>
    <mergeCell ref="AJ170:AM170"/>
    <mergeCell ref="AN170:AQ170"/>
    <mergeCell ref="AR170:AU170"/>
    <mergeCell ref="AJ171:AM171"/>
    <mergeCell ref="AN171:AQ171"/>
    <mergeCell ref="AR171:AU171"/>
    <mergeCell ref="AJ172:AM172"/>
    <mergeCell ref="AN172:AQ172"/>
    <mergeCell ref="AR172:AU172"/>
    <mergeCell ref="AJ173:AM173"/>
    <mergeCell ref="AN173:AQ173"/>
    <mergeCell ref="AR173:AU173"/>
    <mergeCell ref="AJ174:AM174"/>
    <mergeCell ref="AN174:AQ174"/>
    <mergeCell ref="AR174:AU174"/>
    <mergeCell ref="AJ175:AM175"/>
    <mergeCell ref="AN175:AQ175"/>
    <mergeCell ref="CW414:CY414"/>
    <mergeCell ref="CW415:CY415"/>
    <mergeCell ref="CW416:CY416"/>
    <mergeCell ref="CW417:CY417"/>
    <mergeCell ref="CW418:CY418"/>
    <mergeCell ref="CW419:CY419"/>
    <mergeCell ref="CW420:CY420"/>
    <mergeCell ref="CW421:CY421"/>
    <mergeCell ref="CW422:CY422"/>
    <mergeCell ref="CW423:CY423"/>
    <mergeCell ref="CW424:CY424"/>
    <mergeCell ref="CW425:CY425"/>
    <mergeCell ref="CW426:CY426"/>
    <mergeCell ref="CW427:CY427"/>
    <mergeCell ref="CW428:CY428"/>
    <mergeCell ref="CW429:CY429"/>
    <mergeCell ref="CW430:CX430"/>
    <mergeCell ref="CW431:CX431"/>
    <mergeCell ref="CW432:CX432"/>
    <mergeCell ref="CW433:CX433"/>
    <mergeCell ref="CW434:CX434"/>
    <mergeCell ref="CW435:CY435"/>
    <mergeCell ref="CW436:CY436"/>
    <mergeCell ref="CW437:CX437"/>
    <mergeCell ref="CW438:CX438"/>
    <mergeCell ref="CW439:CX439"/>
    <mergeCell ref="CW440:CX440"/>
    <mergeCell ref="CW441:CX441"/>
    <mergeCell ref="CW442:CY442"/>
    <mergeCell ref="CW443:CY443"/>
    <mergeCell ref="CW444:CY444"/>
    <mergeCell ref="CW445:CY445"/>
    <mergeCell ref="CW446:CY446"/>
    <mergeCell ref="CW447:CY447"/>
    <mergeCell ref="B494:AE494"/>
    <mergeCell ref="B495:AE495"/>
    <mergeCell ref="B496:AE496"/>
    <mergeCell ref="B1086:AE1086"/>
    <mergeCell ref="B1087:AE1087"/>
    <mergeCell ref="B1088:AE1088"/>
    <mergeCell ref="CW448:CY448"/>
    <mergeCell ref="CW449:CY449"/>
    <mergeCell ref="CW450:CY450"/>
    <mergeCell ref="CW451:CY451"/>
    <mergeCell ref="CW452:CY452"/>
    <mergeCell ref="CW453:CZ453"/>
    <mergeCell ref="B458:AE458"/>
    <mergeCell ref="B459:AE459"/>
    <mergeCell ref="B460:AE460"/>
    <mergeCell ref="B462:AE462"/>
    <mergeCell ref="B463:AE463"/>
    <mergeCell ref="B476:AE476"/>
    <mergeCell ref="B477:AE477"/>
    <mergeCell ref="B478:AE478"/>
    <mergeCell ref="B479:AE479"/>
    <mergeCell ref="B480:AE480"/>
    <mergeCell ref="B493:AE493"/>
    <mergeCell ref="C502:AD502"/>
    <mergeCell ref="C501:AD501"/>
    <mergeCell ref="G1078:L1078"/>
    <mergeCell ref="M1078:R1078"/>
    <mergeCell ref="G1082:L1082"/>
    <mergeCell ref="M1082:R1082"/>
    <mergeCell ref="S1082:X1082"/>
    <mergeCell ref="Y1082:AD1082"/>
    <mergeCell ref="Y1080:AD1080"/>
  </mergeCells>
  <phoneticPr fontId="43" type="noConversion"/>
  <conditionalFormatting sqref="C42:AD42">
    <cfRule type="expression" dxfId="50" priority="46">
      <formula>IF(C31&lt;&gt;1,FALSE,IF(AI47&gt;0,TRUE,FALSE))</formula>
    </cfRule>
  </conditionalFormatting>
  <conditionalFormatting sqref="C43:AD43">
    <cfRule type="expression" dxfId="49" priority="45">
      <formula>IF(C31&lt;&gt;1,FALSE,IF(AND(AJ52&gt;0,C57=""),TRUE,FALSE))</formula>
    </cfRule>
  </conditionalFormatting>
  <conditionalFormatting sqref="C65:AD65">
    <cfRule type="expression" dxfId="48" priority="35">
      <formula>IF($C$31&lt;&gt;1,FALSE,IF(AI72&gt;0,TRUE,FALSE))</formula>
    </cfRule>
  </conditionalFormatting>
  <conditionalFormatting sqref="C131:AD131">
    <cfRule type="expression" dxfId="47" priority="33">
      <formula>IF($C$31&lt;&gt;1,FALSE,IF(AI177&gt;0,TRUE,FALSE))</formula>
    </cfRule>
  </conditionalFormatting>
  <conditionalFormatting sqref="C132:AD132">
    <cfRule type="expression" dxfId="46" priority="32">
      <formula>IF($C$31&lt;&gt;1,FALSE,IF(AND(AU177&gt;0,C179=""),TRUE,FALSE))</formula>
    </cfRule>
  </conditionalFormatting>
  <conditionalFormatting sqref="C188:AD188">
    <cfRule type="expression" dxfId="45" priority="29">
      <formula>IF($C$31&lt;&gt;1,FALSE,IF(AI237&gt;0,TRUE,FALSE))</formula>
    </cfRule>
  </conditionalFormatting>
  <conditionalFormatting sqref="C189:AD189">
    <cfRule type="expression" dxfId="44" priority="28">
      <formula>IF($C$31&lt;&gt;1,FALSE,IF(AJ237&gt;0,TRUE,FALSE))</formula>
    </cfRule>
  </conditionalFormatting>
  <conditionalFormatting sqref="C190:AD190">
    <cfRule type="expression" dxfId="43" priority="27">
      <formula>IF($C$31&lt;&gt;1,FALSE,IF(AND(AS237&gt;0,C249=""),TRUE,FALSE))</formula>
    </cfRule>
  </conditionalFormatting>
  <conditionalFormatting sqref="C257:AD257">
    <cfRule type="expression" dxfId="42" priority="25">
      <formula>IF($C$31&lt;&gt;1,FALSE,IF(AI302&gt;0,TRUE,FALSE))</formula>
    </cfRule>
  </conditionalFormatting>
  <conditionalFormatting sqref="C329:AD329">
    <cfRule type="expression" dxfId="41" priority="22">
      <formula>IF($C$31&lt;&gt;1,FALSE,IF(AL337&gt;0,TRUE,FALSE))</formula>
    </cfRule>
  </conditionalFormatting>
  <conditionalFormatting sqref="C330:AD330">
    <cfRule type="expression" dxfId="40" priority="21">
      <formula>IF($C$31&lt;&gt;1,FALSE,IF(AND(BF337&gt;0,C339=""),TRUE,FALSE))</formula>
    </cfRule>
  </conditionalFormatting>
  <conditionalFormatting sqref="C336:AD336">
    <cfRule type="expression" dxfId="39" priority="23">
      <formula>$C$31&lt;&gt;1</formula>
    </cfRule>
  </conditionalFormatting>
  <conditionalFormatting sqref="C349:AD349">
    <cfRule type="expression" dxfId="38" priority="19">
      <formula>IF($C$31&lt;&gt;1,FALSE,IF(AX359&gt;0,TRUE,FALSE))</formula>
    </cfRule>
  </conditionalFormatting>
  <conditionalFormatting sqref="C350:AD350">
    <cfRule type="expression" dxfId="37" priority="18">
      <formula>IF($C$31&lt;&gt;1,FALSE,IF(AND(BN398&gt;0,C401=""),TRUE,FALSE))</formula>
    </cfRule>
  </conditionalFormatting>
  <conditionalFormatting sqref="C351:AD351">
    <cfRule type="expression" dxfId="36" priority="16">
      <formula>IF($C$31&lt;&gt;1,FALSE,IF(BF415&gt;0,TRUE,FALSE))</formula>
    </cfRule>
  </conditionalFormatting>
  <conditionalFormatting sqref="C352:AD352">
    <cfRule type="expression" dxfId="35" priority="15">
      <formula>IF($C$31&lt;&gt;1,FALSE,IF(AND(CD454&gt;0,C457=""),TRUE,FALSE))</formula>
    </cfRule>
  </conditionalFormatting>
  <conditionalFormatting sqref="C466:AD466">
    <cfRule type="expression" dxfId="34" priority="12">
      <formula>IF($C$31&lt;&gt;1,FALSE,IF(AND(AI470&gt;0,C475=""),TRUE,FALSE))</formula>
    </cfRule>
  </conditionalFormatting>
  <conditionalFormatting sqref="C467:AD467">
    <cfRule type="expression" dxfId="33" priority="13">
      <formula>IF($C$31&lt;&gt;1,FALSE,IF(AK473&gt;0,TRUE,FALSE))</formula>
    </cfRule>
  </conditionalFormatting>
  <conditionalFormatting sqref="C484:AD484">
    <cfRule type="expression" dxfId="32" priority="9">
      <formula>IF($C$31&lt;&gt;1,FALSE,IF(AND(AI490&gt;0,C492=""),TRUE,FALSE))</formula>
    </cfRule>
  </conditionalFormatting>
  <conditionalFormatting sqref="D508:AD1082">
    <cfRule type="expression" dxfId="31" priority="3">
      <formula>$D508=""</formula>
    </cfRule>
    <cfRule type="expression" dxfId="30" priority="2">
      <formula>$AC$504=""</formula>
    </cfRule>
  </conditionalFormatting>
  <conditionalFormatting sqref="F54:AD54">
    <cfRule type="expression" dxfId="29" priority="47">
      <formula>OR(Y50=0,Y50="NA",Y50="NS")</formula>
    </cfRule>
    <cfRule type="expression" dxfId="28" priority="48">
      <formula>AND(Y50&gt;0,Y50&lt;&gt;"NA",Y50&lt;&gt;"NS",F54="")</formula>
    </cfRule>
  </conditionalFormatting>
  <conditionalFormatting sqref="F114:AD114">
    <cfRule type="expression" dxfId="27" priority="42">
      <formula>OR(Y91=0,Y91="NA",Y91="NS")</formula>
    </cfRule>
    <cfRule type="expression" dxfId="26" priority="43">
      <formula>AND(Y91&gt;0,Y91&lt;&gt;"NA",Y91&lt;&gt;"NS",F114="")</formula>
    </cfRule>
  </conditionalFormatting>
  <conditionalFormatting sqref="F116:AD116">
    <cfRule type="expression" dxfId="25" priority="40">
      <formula>OR(Y98=0,Y98="NA",Y98="NS")</formula>
    </cfRule>
    <cfRule type="expression" dxfId="24" priority="41">
      <formula>AND(Y98&gt;0,Y98&lt;&gt;"NA",Y98&lt;&gt;"NS",F116="")</formula>
    </cfRule>
  </conditionalFormatting>
  <conditionalFormatting sqref="F118:AD118">
    <cfRule type="expression" dxfId="23" priority="38">
      <formula>OR(Y101=0,Y101="NA",Y101="NS")</formula>
    </cfRule>
    <cfRule type="expression" dxfId="22" priority="39">
      <formula>AND(Y101&gt;0,Y101&lt;&gt;"NA",Y101&lt;&gt;"NS",F118="")</formula>
    </cfRule>
  </conditionalFormatting>
  <conditionalFormatting sqref="F120:AD120">
    <cfRule type="expression" dxfId="21" priority="36">
      <formula>OR(Y110=0,Y110="NA",Y110="NS")</formula>
    </cfRule>
    <cfRule type="expression" dxfId="20" priority="37">
      <formula>AND(Y110&gt;0,Y110&lt;&gt;"NA",Y110&lt;&gt;"NS",F120="")</formula>
    </cfRule>
  </conditionalFormatting>
  <conditionalFormatting sqref="G414:AD453">
    <cfRule type="expression" dxfId="19" priority="17">
      <formula>OR($C$31&lt;&gt;1,$Y72=0,$Y72="NS",$Y72="NA",$C$336=0,$C$336="NS",$C$336="NA")</formula>
    </cfRule>
  </conditionalFormatting>
  <conditionalFormatting sqref="M508:R1082">
    <cfRule type="expression" dxfId="18" priority="6">
      <formula>$AF$502&lt;&gt;1</formula>
    </cfRule>
  </conditionalFormatting>
  <conditionalFormatting sqref="M504:AA504">
    <cfRule type="expression" dxfId="17" priority="8">
      <formula>OR(B8="",$C$31&lt;&gt;1)</formula>
    </cfRule>
  </conditionalFormatting>
  <conditionalFormatting sqref="N196:AD235">
    <cfRule type="expression" dxfId="16" priority="30">
      <formula>OR($C$31&lt;&gt;1,$Y72=0,$Y72="NS",$Y72="NA")</formula>
    </cfRule>
  </conditionalFormatting>
  <conditionalFormatting sqref="O136:AD175">
    <cfRule type="expression" dxfId="15" priority="34">
      <formula>OR($C$31&lt;&gt;1,$Y72=0,$Y72="NS",$Y72="NA")</formula>
    </cfRule>
  </conditionalFormatting>
  <conditionalFormatting sqref="O315:AD317">
    <cfRule type="expression" dxfId="14" priority="24">
      <formula>$C$31&lt;&gt;1</formula>
    </cfRule>
  </conditionalFormatting>
  <conditionalFormatting sqref="O358:AD397">
    <cfRule type="expression" dxfId="13" priority="20">
      <formula>OR($C$31&lt;&gt;1,$Y72=0,$Y72="NS",$Y72="NA",$O$318=0,$O$318="NS",$O$318="NA")</formula>
    </cfRule>
  </conditionalFormatting>
  <conditionalFormatting sqref="Q31:AD31">
    <cfRule type="expression" dxfId="12" priority="51">
      <formula>C31&gt;1</formula>
    </cfRule>
  </conditionalFormatting>
  <conditionalFormatting sqref="Q261:AD300">
    <cfRule type="expression" dxfId="11" priority="26">
      <formula>OR($C$31&lt;&gt;1,$Y72=0,$Y72="NS",$Y72="NA")</formula>
    </cfRule>
  </conditionalFormatting>
  <conditionalFormatting sqref="R196:Z235">
    <cfRule type="expression" dxfId="10" priority="31">
      <formula>$N196&gt;1</formula>
    </cfRule>
  </conditionalFormatting>
  <conditionalFormatting sqref="S508:X1082">
    <cfRule type="expression" dxfId="9" priority="5">
      <formula>$AG$502&lt;&gt;1</formula>
    </cfRule>
  </conditionalFormatting>
  <conditionalFormatting sqref="S470:AD472">
    <cfRule type="expression" dxfId="8" priority="14">
      <formula>$C$31&lt;&gt;1</formula>
    </cfRule>
  </conditionalFormatting>
  <conditionalFormatting sqref="S487:AD489">
    <cfRule type="expression" dxfId="7" priority="10">
      <formula>$C$31&lt;&gt;1</formula>
    </cfRule>
  </conditionalFormatting>
  <conditionalFormatting sqref="Y47:AD51">
    <cfRule type="expression" dxfId="6" priority="49">
      <formula>$C$31&lt;&gt;1</formula>
    </cfRule>
  </conditionalFormatting>
  <conditionalFormatting sqref="Y72:AD111">
    <cfRule type="expression" dxfId="5" priority="44">
      <formula>$C$31&lt;&gt;1</formula>
    </cfRule>
  </conditionalFormatting>
  <conditionalFormatting sqref="Y487:AD489">
    <cfRule type="expression" dxfId="4" priority="11">
      <formula>$S487&gt;1</formula>
    </cfRule>
  </conditionalFormatting>
  <conditionalFormatting sqref="Y508:AD1082">
    <cfRule type="expression" dxfId="3" priority="4">
      <formula>$AH$502&lt;&gt;1</formula>
    </cfRule>
  </conditionalFormatting>
  <conditionalFormatting sqref="AC504:AD504">
    <cfRule type="expression" dxfId="2" priority="7">
      <formula>OR(N8="",$C$31&lt;&gt;1)</formula>
    </cfRule>
  </conditionalFormatting>
  <dataValidations count="2">
    <dataValidation type="list" allowBlank="1" showInputMessage="1" showErrorMessage="1" sqref="C31:P31 N196:Q235 S487:X489" xr:uid="{82CA5CEA-C537-46DB-9C30-EB80A1B1A903}">
      <formula1>"1,2,9"</formula1>
    </dataValidation>
    <dataValidation type="list" allowBlank="1" showInputMessage="1" showErrorMessage="1" sqref="M508:AD1082" xr:uid="{A5003F30-DB9D-484D-A4B5-08BB7529A7EA}">
      <formula1>"X"</formula1>
    </dataValidation>
  </dataValidations>
  <hyperlinks>
    <hyperlink ref="AA7:AD7" location="Índice!B33" display="Índice" xr:uid="{EE489CAA-BDE7-4C5A-8342-58728A950AC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X
Cuestionario</oddHeader>
    <oddFooter>&amp;LCenso Nacional de Gobiernos Estatales 2024&amp;R&amp;P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00AF-070B-4EE7-8090-365977ABB970}">
  <dimension ref="A1:AX61"/>
  <sheetViews>
    <sheetView showGridLines="0" zoomScaleNormal="100" workbookViewId="0"/>
  </sheetViews>
  <sheetFormatPr baseColWidth="10" defaultColWidth="0" defaultRowHeight="15" customHeight="1" zeroHeight="1"/>
  <cols>
    <col min="1" max="1" width="5.7109375" style="1" customWidth="1"/>
    <col min="2" max="38" width="3.7109375" style="1" customWidth="1"/>
    <col min="39" max="39" width="5.7109375" style="1" customWidth="1"/>
    <col min="40" max="16384" width="11.42578125" style="10" hidden="1"/>
  </cols>
  <sheetData>
    <row r="1" spans="1:39" ht="173.25" customHeight="1">
      <c r="B1" s="370" t="s">
        <v>1605</v>
      </c>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row>
    <row r="2" spans="1:39"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row>
    <row r="3" spans="1:39"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373"/>
      <c r="AF3" s="373"/>
      <c r="AG3" s="373"/>
      <c r="AH3" s="373"/>
      <c r="AI3" s="373"/>
      <c r="AJ3" s="373"/>
      <c r="AK3" s="373"/>
      <c r="AL3" s="373"/>
    </row>
    <row r="4" spans="1:39"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row>
    <row r="5" spans="1:39" ht="60" customHeight="1">
      <c r="B5" s="372" t="s">
        <v>1759</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row>
    <row r="6" spans="1:39" ht="15" customHeight="1">
      <c r="B6" s="2"/>
      <c r="C6" s="6"/>
      <c r="D6" s="6"/>
      <c r="E6" s="6"/>
      <c r="F6" s="6"/>
      <c r="G6" s="6"/>
      <c r="H6" s="6"/>
      <c r="I6" s="6"/>
      <c r="J6" s="6"/>
      <c r="K6" s="6"/>
      <c r="L6" s="6"/>
      <c r="M6" s="6"/>
      <c r="N6" s="6"/>
      <c r="O6" s="6"/>
      <c r="P6" s="6"/>
      <c r="Q6" s="6"/>
      <c r="R6" s="6"/>
      <c r="S6" s="6"/>
      <c r="T6" s="2"/>
      <c r="U6" s="6"/>
      <c r="V6" s="6"/>
      <c r="W6" s="6"/>
      <c r="X6" s="6"/>
      <c r="Y6" s="6"/>
      <c r="Z6" s="6"/>
      <c r="AA6" s="6"/>
      <c r="AB6" s="6"/>
      <c r="AC6" s="6"/>
      <c r="AD6" s="6"/>
      <c r="AE6" s="6"/>
      <c r="AF6" s="6"/>
      <c r="AG6" s="6"/>
      <c r="AH6" s="6"/>
      <c r="AI6" s="6"/>
      <c r="AJ6" s="6"/>
      <c r="AK6" s="6"/>
      <c r="AL6" s="6"/>
    </row>
    <row r="7" spans="1:39" ht="15" customHeight="1" thickBot="1">
      <c r="B7" s="2" t="s">
        <v>2</v>
      </c>
      <c r="C7" s="6"/>
      <c r="D7" s="6"/>
      <c r="E7" s="6"/>
      <c r="F7" s="6"/>
      <c r="G7" s="6"/>
      <c r="H7" s="6"/>
      <c r="I7" s="6"/>
      <c r="J7" s="6"/>
      <c r="K7" s="6"/>
      <c r="L7" s="6"/>
      <c r="M7" s="6"/>
      <c r="N7" s="2" t="s">
        <v>3</v>
      </c>
      <c r="O7" s="6"/>
      <c r="P7" s="2"/>
      <c r="Q7" s="2"/>
      <c r="R7" s="2"/>
      <c r="S7" s="2"/>
      <c r="T7" s="2"/>
      <c r="U7" s="2"/>
      <c r="V7" s="6"/>
      <c r="W7" s="6"/>
      <c r="X7" s="6"/>
      <c r="Y7" s="6"/>
      <c r="Z7" s="6"/>
      <c r="AA7" s="6"/>
      <c r="AB7" s="6"/>
      <c r="AC7" s="6"/>
      <c r="AD7" s="6"/>
      <c r="AE7" s="6"/>
      <c r="AF7" s="6"/>
      <c r="AG7" s="6"/>
      <c r="AH7" s="341"/>
      <c r="AI7" s="490" t="s">
        <v>1</v>
      </c>
      <c r="AJ7" s="490"/>
      <c r="AK7" s="490"/>
      <c r="AL7" s="490"/>
    </row>
    <row r="8" spans="1:39" ht="15" customHeight="1" thickBot="1">
      <c r="B8" s="374" t="str">
        <f>IF(Presentación!B8="","",Presentación!B8)</f>
        <v/>
      </c>
      <c r="C8" s="375"/>
      <c r="D8" s="375"/>
      <c r="E8" s="375"/>
      <c r="F8" s="375"/>
      <c r="G8" s="375"/>
      <c r="H8" s="375"/>
      <c r="I8" s="375"/>
      <c r="J8" s="375"/>
      <c r="K8" s="375"/>
      <c r="L8" s="376"/>
      <c r="M8" s="6"/>
      <c r="N8" s="374" t="str">
        <f>IF(Presentación!N8="","",Presentación!N8)</f>
        <v/>
      </c>
      <c r="O8" s="376"/>
      <c r="P8" s="2"/>
      <c r="Q8" s="2"/>
      <c r="R8" s="2"/>
      <c r="S8" s="2"/>
      <c r="T8" s="2"/>
      <c r="U8" s="2"/>
      <c r="W8" s="5"/>
      <c r="X8" s="5"/>
      <c r="Y8" s="5"/>
      <c r="Z8" s="5"/>
      <c r="AA8" s="5"/>
      <c r="AB8" s="5"/>
      <c r="AC8" s="5"/>
      <c r="AD8" s="5"/>
      <c r="AE8" s="5"/>
      <c r="AF8" s="5"/>
      <c r="AG8" s="5"/>
      <c r="AH8" s="5"/>
      <c r="AI8" s="5"/>
      <c r="AJ8" s="5"/>
      <c r="AK8" s="5"/>
      <c r="AL8" s="5"/>
    </row>
    <row r="9" spans="1:39" ht="15" customHeight="1"/>
    <row r="10" spans="1:39" ht="15" customHeight="1">
      <c r="AH10" s="342"/>
      <c r="AI10" s="759" t="s">
        <v>1532</v>
      </c>
      <c r="AJ10" s="759"/>
      <c r="AK10" s="759"/>
      <c r="AL10" s="759"/>
    </row>
    <row r="11" spans="1:39" ht="15" customHeight="1"/>
    <row r="12" spans="1:39" ht="15" customHeight="1">
      <c r="A12" s="343"/>
      <c r="B12" s="459" t="s">
        <v>1533</v>
      </c>
      <c r="C12" s="460"/>
      <c r="D12" s="460"/>
      <c r="E12" s="460"/>
      <c r="F12" s="460"/>
      <c r="G12" s="460"/>
      <c r="H12" s="460"/>
      <c r="I12" s="460"/>
      <c r="J12" s="460"/>
      <c r="K12" s="460"/>
      <c r="L12" s="460"/>
      <c r="M12" s="460"/>
      <c r="N12" s="460"/>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1"/>
    </row>
    <row r="13" spans="1:39" ht="15" customHeight="1">
      <c r="A13" s="343"/>
      <c r="B13" s="174"/>
      <c r="C13" s="465" t="s">
        <v>2109</v>
      </c>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512"/>
    </row>
    <row r="14" spans="1:39" ht="24" customHeight="1">
      <c r="A14" s="343"/>
      <c r="B14" s="344"/>
      <c r="C14" s="760" t="s">
        <v>1534</v>
      </c>
      <c r="D14" s="760"/>
      <c r="E14" s="760"/>
      <c r="F14" s="760"/>
      <c r="G14" s="760"/>
      <c r="H14" s="760"/>
      <c r="I14" s="760"/>
      <c r="J14" s="760"/>
      <c r="K14" s="760"/>
      <c r="L14" s="760"/>
      <c r="M14" s="760"/>
      <c r="N14" s="760"/>
      <c r="O14" s="760"/>
      <c r="P14" s="760"/>
      <c r="Q14" s="760"/>
      <c r="R14" s="760"/>
      <c r="S14" s="760"/>
      <c r="T14" s="760"/>
      <c r="U14" s="760"/>
      <c r="V14" s="760"/>
      <c r="W14" s="760"/>
      <c r="X14" s="760"/>
      <c r="Y14" s="760"/>
      <c r="Z14" s="760"/>
      <c r="AA14" s="760"/>
      <c r="AB14" s="760"/>
      <c r="AC14" s="760"/>
      <c r="AD14" s="760"/>
      <c r="AE14" s="760"/>
      <c r="AF14" s="760"/>
      <c r="AG14" s="760"/>
      <c r="AH14" s="760"/>
      <c r="AI14" s="760"/>
      <c r="AJ14" s="760"/>
      <c r="AK14" s="760"/>
      <c r="AL14" s="761"/>
      <c r="AM14"/>
    </row>
    <row r="15" spans="1:39" ht="24" customHeight="1">
      <c r="A15" s="343"/>
      <c r="B15" s="344"/>
      <c r="C15" s="417" t="s">
        <v>1655</v>
      </c>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704"/>
      <c r="AM15"/>
    </row>
    <row r="16" spans="1:39" ht="15" customHeight="1">
      <c r="A16" s="343"/>
      <c r="B16" s="344"/>
      <c r="C16" s="464" t="s">
        <v>1535</v>
      </c>
      <c r="D16" s="465"/>
      <c r="E16" s="465"/>
      <c r="F16" s="465"/>
      <c r="G16" s="465"/>
      <c r="H16" s="465"/>
      <c r="I16" s="465"/>
      <c r="J16" s="465"/>
      <c r="K16" s="465"/>
      <c r="L16" s="465"/>
      <c r="M16" s="465"/>
      <c r="N16" s="465"/>
      <c r="O16" s="465"/>
      <c r="P16" s="465"/>
      <c r="Q16" s="465"/>
      <c r="R16" s="465"/>
      <c r="S16" s="465"/>
      <c r="T16" s="465"/>
      <c r="U16" s="465"/>
      <c r="V16" s="465"/>
      <c r="W16" s="465"/>
      <c r="X16" s="465"/>
      <c r="Y16" s="465"/>
      <c r="Z16" s="465"/>
      <c r="AA16" s="465"/>
      <c r="AB16" s="465"/>
      <c r="AC16" s="465"/>
      <c r="AD16" s="465"/>
      <c r="AE16" s="465"/>
      <c r="AF16" s="465"/>
      <c r="AG16" s="465"/>
      <c r="AH16" s="465"/>
      <c r="AI16" s="465"/>
      <c r="AJ16" s="465"/>
      <c r="AK16" s="465"/>
      <c r="AL16" s="512"/>
      <c r="AM16"/>
    </row>
    <row r="17" spans="1:50" ht="15" customHeight="1">
      <c r="A17" s="343"/>
      <c r="B17" s="345"/>
      <c r="C17" s="464" t="s">
        <v>1536</v>
      </c>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c r="AJ17" s="464"/>
      <c r="AK17" s="464"/>
      <c r="AL17" s="498"/>
      <c r="AM17"/>
    </row>
    <row r="18" spans="1:50" ht="24" customHeight="1">
      <c r="A18" s="343"/>
      <c r="B18" s="345"/>
      <c r="C18" s="464" t="s">
        <v>2110</v>
      </c>
      <c r="D18" s="464"/>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98"/>
      <c r="AM18"/>
    </row>
    <row r="19" spans="1:50" ht="24" customHeight="1">
      <c r="A19" s="343"/>
      <c r="B19" s="345"/>
      <c r="C19" s="464" t="s">
        <v>1537</v>
      </c>
      <c r="D19" s="465"/>
      <c r="E19" s="465"/>
      <c r="F19" s="465"/>
      <c r="G19" s="465"/>
      <c r="H19" s="465"/>
      <c r="I19" s="465"/>
      <c r="J19" s="465"/>
      <c r="K19" s="465"/>
      <c r="L19" s="465"/>
      <c r="M19" s="465"/>
      <c r="N19" s="465"/>
      <c r="O19" s="465"/>
      <c r="P19" s="465"/>
      <c r="Q19" s="465"/>
      <c r="R19" s="465"/>
      <c r="S19" s="465"/>
      <c r="T19" s="465"/>
      <c r="U19" s="465"/>
      <c r="V19" s="465"/>
      <c r="W19" s="465"/>
      <c r="X19" s="465"/>
      <c r="Y19" s="465"/>
      <c r="Z19" s="465"/>
      <c r="AA19" s="465"/>
      <c r="AB19" s="465"/>
      <c r="AC19" s="465"/>
      <c r="AD19" s="465"/>
      <c r="AE19" s="465"/>
      <c r="AF19" s="465"/>
      <c r="AG19" s="465"/>
      <c r="AH19" s="465"/>
      <c r="AI19" s="465"/>
      <c r="AJ19" s="465"/>
      <c r="AK19" s="465"/>
      <c r="AL19" s="512"/>
      <c r="AM19"/>
    </row>
    <row r="20" spans="1:50" ht="36" customHeight="1">
      <c r="A20" s="343"/>
      <c r="B20" s="345"/>
      <c r="C20" s="464" t="s">
        <v>1538</v>
      </c>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512"/>
      <c r="AM20"/>
    </row>
    <row r="21" spans="1:50" ht="15" customHeight="1">
      <c r="A21" s="6"/>
      <c r="B21" s="346"/>
      <c r="C21" s="417" t="s">
        <v>2111</v>
      </c>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8"/>
      <c r="AM21" s="7"/>
    </row>
    <row r="22" spans="1:50" ht="36" customHeight="1">
      <c r="A22" s="343"/>
      <c r="B22" s="347"/>
      <c r="C22" s="513" t="s">
        <v>2112</v>
      </c>
      <c r="D22" s="514"/>
      <c r="E22" s="514"/>
      <c r="F22" s="514"/>
      <c r="G22" s="514"/>
      <c r="H22" s="514"/>
      <c r="I22" s="514"/>
      <c r="J22" s="514"/>
      <c r="K22" s="514"/>
      <c r="L22" s="514"/>
      <c r="M22" s="514"/>
      <c r="N22" s="514"/>
      <c r="O22" s="514"/>
      <c r="P22" s="514"/>
      <c r="Q22" s="514"/>
      <c r="R22" s="514"/>
      <c r="S22" s="514"/>
      <c r="T22" s="514"/>
      <c r="U22" s="514"/>
      <c r="V22" s="514"/>
      <c r="W22" s="514"/>
      <c r="X22" s="514"/>
      <c r="Y22" s="514"/>
      <c r="Z22" s="514"/>
      <c r="AA22" s="514"/>
      <c r="AB22" s="514"/>
      <c r="AC22" s="514"/>
      <c r="AD22" s="514"/>
      <c r="AE22" s="514"/>
      <c r="AF22" s="514"/>
      <c r="AG22" s="514"/>
      <c r="AH22" s="514"/>
      <c r="AI22" s="514"/>
      <c r="AJ22" s="514"/>
      <c r="AK22" s="514"/>
      <c r="AL22" s="515"/>
      <c r="AM22"/>
    </row>
    <row r="23" spans="1:50" ht="15" customHeight="1">
      <c r="A23" s="343"/>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row>
    <row r="24" spans="1:50" ht="96" customHeight="1">
      <c r="A24" s="343"/>
      <c r="B24" s="7"/>
      <c r="C24" s="489" t="s">
        <v>255</v>
      </c>
      <c r="D24" s="489"/>
      <c r="E24" s="489"/>
      <c r="F24" s="489"/>
      <c r="G24" s="489"/>
      <c r="H24" s="506" t="s">
        <v>256</v>
      </c>
      <c r="I24" s="506"/>
      <c r="J24" s="682" t="s">
        <v>1539</v>
      </c>
      <c r="K24" s="763"/>
      <c r="L24" s="683"/>
      <c r="M24" s="489" t="s">
        <v>798</v>
      </c>
      <c r="N24" s="489"/>
      <c r="O24" s="489"/>
      <c r="P24" s="489"/>
      <c r="Q24" s="489"/>
      <c r="R24" s="489" t="s">
        <v>1540</v>
      </c>
      <c r="S24" s="489"/>
      <c r="T24" s="489"/>
      <c r="U24" s="410" t="s">
        <v>1541</v>
      </c>
      <c r="V24" s="410"/>
      <c r="W24" s="410"/>
      <c r="X24" s="762" t="s">
        <v>1542</v>
      </c>
      <c r="Y24" s="410" t="s">
        <v>1543</v>
      </c>
      <c r="Z24" s="410"/>
      <c r="AA24" s="410"/>
      <c r="AB24" s="410" t="s">
        <v>1544</v>
      </c>
      <c r="AC24" s="410"/>
      <c r="AD24" s="410"/>
      <c r="AE24" s="410" t="s">
        <v>1545</v>
      </c>
      <c r="AF24" s="410"/>
      <c r="AG24" s="410"/>
      <c r="AH24" s="410" t="s">
        <v>1546</v>
      </c>
      <c r="AI24" s="410"/>
      <c r="AJ24" s="410"/>
      <c r="AK24" s="539" t="s">
        <v>1547</v>
      </c>
      <c r="AL24" s="541"/>
      <c r="AM24"/>
    </row>
    <row r="25" spans="1:50" ht="15" customHeight="1">
      <c r="A25" s="343"/>
      <c r="B25" s="7"/>
      <c r="C25" s="489"/>
      <c r="D25" s="489"/>
      <c r="E25" s="489"/>
      <c r="F25" s="489"/>
      <c r="G25" s="489"/>
      <c r="H25" s="506"/>
      <c r="I25" s="506"/>
      <c r="J25" s="684"/>
      <c r="K25" s="764"/>
      <c r="L25" s="685"/>
      <c r="M25" s="573" t="s">
        <v>799</v>
      </c>
      <c r="N25" s="573"/>
      <c r="O25" s="573" t="s">
        <v>800</v>
      </c>
      <c r="P25" s="573"/>
      <c r="Q25" s="573"/>
      <c r="R25" s="489"/>
      <c r="S25" s="489"/>
      <c r="T25" s="489"/>
      <c r="U25" s="410"/>
      <c r="V25" s="410"/>
      <c r="W25" s="410"/>
      <c r="X25" s="762"/>
      <c r="Y25" s="410"/>
      <c r="Z25" s="410"/>
      <c r="AA25" s="410"/>
      <c r="AB25" s="410"/>
      <c r="AC25" s="410"/>
      <c r="AD25" s="410"/>
      <c r="AE25" s="410"/>
      <c r="AF25" s="410"/>
      <c r="AG25" s="410"/>
      <c r="AH25" s="410"/>
      <c r="AI25" s="410"/>
      <c r="AJ25" s="410"/>
      <c r="AK25" s="542"/>
      <c r="AL25" s="544"/>
      <c r="AM25"/>
      <c r="AO25" s="348" t="s">
        <v>2233</v>
      </c>
      <c r="AP25" s="349" t="s">
        <v>2227</v>
      </c>
      <c r="AQ25"/>
      <c r="AR25" s="350" t="s">
        <v>7272</v>
      </c>
      <c r="AS25" s="351" t="s">
        <v>7273</v>
      </c>
      <c r="AT25" s="350" t="s">
        <v>7274</v>
      </c>
      <c r="AU25" s="351" t="s">
        <v>7275</v>
      </c>
      <c r="AV25" s="352" t="s">
        <v>7276</v>
      </c>
      <c r="AW25" s="366" t="s">
        <v>7282</v>
      </c>
      <c r="AX25" s="367" t="s">
        <v>7283</v>
      </c>
    </row>
    <row r="26" spans="1:50" ht="15" customHeight="1">
      <c r="A26" s="353"/>
      <c r="B26" s="354"/>
      <c r="C26" s="220" t="s">
        <v>89</v>
      </c>
      <c r="D26" s="765" t="str">
        <f>IF(CNGE_2024_M2_Secc2!D74="","",CNGE_2024_M2_Secc2!D74)</f>
        <v/>
      </c>
      <c r="E26" s="765"/>
      <c r="F26" s="765"/>
      <c r="G26" s="765"/>
      <c r="H26" s="414" t="str">
        <f>IF(CNGE_2024_M2_Secc2!F74="","",CNGE_2024_M2_Secc2!F74)</f>
        <v/>
      </c>
      <c r="I26" s="414"/>
      <c r="J26" s="412"/>
      <c r="K26" s="393"/>
      <c r="L26" s="413"/>
      <c r="M26" s="414" t="str">
        <f>IF(O26="","",VLOOKUP(O26,Presentación!$AL$3:$AN$574,2,FALSE))</f>
        <v/>
      </c>
      <c r="N26" s="414"/>
      <c r="O26" s="483"/>
      <c r="P26" s="484"/>
      <c r="Q26" s="485"/>
      <c r="R26" s="517"/>
      <c r="S26" s="517"/>
      <c r="T26" s="517"/>
      <c r="U26" s="466"/>
      <c r="V26" s="466"/>
      <c r="W26" s="466"/>
      <c r="X26" s="133" t="s">
        <v>1548</v>
      </c>
      <c r="Y26" s="412"/>
      <c r="Z26" s="393"/>
      <c r="AA26" s="413"/>
      <c r="AB26" s="412"/>
      <c r="AC26" s="393"/>
      <c r="AD26" s="413"/>
      <c r="AE26" s="412"/>
      <c r="AF26" s="393"/>
      <c r="AG26" s="413"/>
      <c r="AH26" s="412"/>
      <c r="AI26" s="393"/>
      <c r="AJ26" s="413"/>
      <c r="AK26" s="412"/>
      <c r="AL26" s="413"/>
      <c r="AM26"/>
      <c r="AO26" s="7">
        <f>IF(AND(COUNTBLANK(D26)=1,COUNTA(J26:W26,Y26:AJ26)=1,AK26=""),0,IF(AND(COUNTBLANK(D26)=0,COUNTA(J26:W26,Y26:AJ26)=5,AK26&lt;&gt;""),0,IF(AND(COUNTBLANK(D26)=0,COUNTA(J26:W26,Y26:AJ26)=9,AK26=""),0,1)))</f>
        <v>0</v>
      </c>
      <c r="AP26" s="188">
        <f>COUNTIF(H26:AJ26,"NS")</f>
        <v>0</v>
      </c>
      <c r="AQ26"/>
      <c r="AR26" s="355" t="str" cm="1">
        <f t="array" aca="1" ref="AR26" ca="1">_xlfn.TEXTJOIN("",TRUE,IFERROR((MID(U26,ROW(INDIRECT("1:"&amp;LEN(U26))),1)*1),""))</f>
        <v/>
      </c>
      <c r="AS26" s="355" t="str" cm="1">
        <f t="array" aca="1" ref="AS26" ca="1">_xlfn.TEXTJOIN("",TRUE,IFERROR((MID(Y26,ROW(INDIRECT("1:"&amp;LEN(Y26))),1)*1),""))</f>
        <v/>
      </c>
      <c r="AT26">
        <f ca="1">IF(AND(U26&lt;&gt;"NS",U26&lt;&gt;"NA",LEN(AR26)&gt;8),1,0)</f>
        <v>0</v>
      </c>
      <c r="AU26">
        <f ca="1">IF(AND(Y26&lt;&gt;"NS",Y26&lt;&gt;"NA",LEN(AS26)&gt;9),1,0)</f>
        <v>0</v>
      </c>
      <c r="AV26" s="19">
        <f>IF(AND(AK26&lt;&gt;"",COUNTA(M26:W26,Y26)&gt;1),1,0)</f>
        <v>0</v>
      </c>
      <c r="AW26" s="355" t="str" cm="1">
        <f t="array" aca="1" ref="AW26" ca="1">_xlfn.TEXTJOIN("",TRUE,IFERROR((MID(AH26,ROW(INDIRECT("1:"&amp;LEN(AH26))),1)*1),""))</f>
        <v/>
      </c>
      <c r="AX26">
        <f ca="1">IF(AND(AH26&lt;&gt;"NS",AH26&lt;&gt;"NA",LEN(AW26)&gt;10),1,0)</f>
        <v>0</v>
      </c>
    </row>
    <row r="27" spans="1:50" ht="15" customHeight="1">
      <c r="A27" s="353"/>
      <c r="B27" s="221"/>
      <c r="C27" s="220" t="s">
        <v>90</v>
      </c>
      <c r="D27" s="765" t="str">
        <f>IF(CNGE_2024_M2_Secc2!D75="","",CNGE_2024_M2_Secc2!D75)</f>
        <v/>
      </c>
      <c r="E27" s="765"/>
      <c r="F27" s="765"/>
      <c r="G27" s="765"/>
      <c r="H27" s="414" t="str">
        <f>IF(CNGE_2024_M2_Secc2!F75="","",CNGE_2024_M2_Secc2!F75)</f>
        <v/>
      </c>
      <c r="I27" s="414"/>
      <c r="J27" s="412"/>
      <c r="K27" s="393"/>
      <c r="L27" s="413"/>
      <c r="M27" s="414" t="str">
        <f>IF(O27="","",VLOOKUP(O27,Presentación!$AL$3:$AN$574,2,FALSE))</f>
        <v/>
      </c>
      <c r="N27" s="414"/>
      <c r="O27" s="483"/>
      <c r="P27" s="484"/>
      <c r="Q27" s="485"/>
      <c r="R27" s="517"/>
      <c r="S27" s="517"/>
      <c r="T27" s="517"/>
      <c r="U27" s="466"/>
      <c r="V27" s="466"/>
      <c r="W27" s="466"/>
      <c r="X27" s="133" t="s">
        <v>1548</v>
      </c>
      <c r="Y27" s="412"/>
      <c r="Z27" s="393"/>
      <c r="AA27" s="413"/>
      <c r="AB27" s="412"/>
      <c r="AC27" s="393"/>
      <c r="AD27" s="413"/>
      <c r="AE27" s="412"/>
      <c r="AF27" s="393"/>
      <c r="AG27" s="413"/>
      <c r="AH27" s="412"/>
      <c r="AI27" s="393"/>
      <c r="AJ27" s="413"/>
      <c r="AK27" s="412"/>
      <c r="AL27" s="413"/>
      <c r="AM27"/>
      <c r="AO27" s="7">
        <f t="shared" ref="AO27:AO45" si="0">IF(AND(COUNTBLANK(D27)=1,COUNTA(J27:W27,Y27:AJ27)=1,AK27=""),0,IF(AND(COUNTBLANK(D27)=0,COUNTA(J27:W27,Y27:AJ27)=5,AK27&lt;&gt;""),0,IF(AND(COUNTBLANK(D27)=0,COUNTA(J27:W27,Y27:AJ27)=9,AK27=""),0,1)))</f>
        <v>0</v>
      </c>
      <c r="AP27" s="188">
        <f t="shared" ref="AP27:AP45" si="1">COUNTIF(H27:AJ27,"NS")</f>
        <v>0</v>
      </c>
      <c r="AQ27"/>
      <c r="AR27" s="355" t="str" cm="1">
        <f t="array" aca="1" ref="AR27" ca="1">_xlfn.TEXTJOIN("",TRUE,IFERROR((MID(U27,ROW(INDIRECT("1:"&amp;LEN(U27))),1)*1),""))</f>
        <v/>
      </c>
      <c r="AS27" s="355" t="str" cm="1">
        <f t="array" aca="1" ref="AS27" ca="1">_xlfn.TEXTJOIN("",TRUE,IFERROR((MID(Y27,ROW(INDIRECT("1:"&amp;LEN(Y27))),1)*1),""))</f>
        <v/>
      </c>
      <c r="AT27">
        <f t="shared" ref="AT27:AT45" ca="1" si="2">IF(AND(U27&lt;&gt;"NS",U27&lt;&gt;"NA",LEN(AR27)&gt;8),1,0)</f>
        <v>0</v>
      </c>
      <c r="AU27">
        <f t="shared" ref="AU27:AU45" ca="1" si="3">IF(AND(Y27&lt;&gt;"NS",Y27&lt;&gt;"NA",LEN(AS27)&gt;9),1,0)</f>
        <v>0</v>
      </c>
      <c r="AV27" s="19">
        <f t="shared" ref="AV27:AV45" si="4">IF(AND(AK27&lt;&gt;"",COUNTA(M27:W27,Y27)&gt;1),1,0)</f>
        <v>0</v>
      </c>
      <c r="AW27" s="355" t="str" cm="1">
        <f t="array" aca="1" ref="AW27" ca="1">_xlfn.TEXTJOIN("",TRUE,IFERROR((MID(AH27,ROW(INDIRECT("1:"&amp;LEN(AH27))),1)*1),""))</f>
        <v/>
      </c>
      <c r="AX27">
        <f t="shared" ref="AX27:AX45" ca="1" si="5">IF(AND(AH27&lt;&gt;"NS",AH27&lt;&gt;"NA",LEN(AW27)&gt;10),1,0)</f>
        <v>0</v>
      </c>
    </row>
    <row r="28" spans="1:50" ht="15" customHeight="1">
      <c r="A28" s="353"/>
      <c r="B28" s="221"/>
      <c r="C28" s="220" t="s">
        <v>1549</v>
      </c>
      <c r="D28" s="765" t="str">
        <f>IF(CNGE_2024_M2_Secc2!D76="","",CNGE_2024_M2_Secc2!D76)</f>
        <v/>
      </c>
      <c r="E28" s="765"/>
      <c r="F28" s="765"/>
      <c r="G28" s="765"/>
      <c r="H28" s="414" t="str">
        <f>IF(CNGE_2024_M2_Secc2!F76="","",CNGE_2024_M2_Secc2!F76)</f>
        <v/>
      </c>
      <c r="I28" s="414"/>
      <c r="J28" s="412"/>
      <c r="K28" s="393"/>
      <c r="L28" s="413"/>
      <c r="M28" s="414" t="str">
        <f>IF(O28="","",VLOOKUP(O28,Presentación!$AL$3:$AN$574,2,FALSE))</f>
        <v/>
      </c>
      <c r="N28" s="414"/>
      <c r="O28" s="483"/>
      <c r="P28" s="484"/>
      <c r="Q28" s="485"/>
      <c r="R28" s="517"/>
      <c r="S28" s="517"/>
      <c r="T28" s="517"/>
      <c r="U28" s="466"/>
      <c r="V28" s="466"/>
      <c r="W28" s="466"/>
      <c r="X28" s="133" t="s">
        <v>1548</v>
      </c>
      <c r="Y28" s="412"/>
      <c r="Z28" s="393"/>
      <c r="AA28" s="413"/>
      <c r="AB28" s="412"/>
      <c r="AC28" s="393"/>
      <c r="AD28" s="413"/>
      <c r="AE28" s="412"/>
      <c r="AF28" s="393"/>
      <c r="AG28" s="413"/>
      <c r="AH28" s="412"/>
      <c r="AI28" s="393"/>
      <c r="AJ28" s="413"/>
      <c r="AK28" s="412"/>
      <c r="AL28" s="413"/>
      <c r="AM28"/>
      <c r="AO28" s="7">
        <f t="shared" si="0"/>
        <v>0</v>
      </c>
      <c r="AP28" s="188">
        <f t="shared" si="1"/>
        <v>0</v>
      </c>
      <c r="AQ28"/>
      <c r="AR28" s="355" t="str" cm="1">
        <f t="array" aca="1" ref="AR28" ca="1">_xlfn.TEXTJOIN("",TRUE,IFERROR((MID(U28,ROW(INDIRECT("1:"&amp;LEN(U28))),1)*1),""))</f>
        <v/>
      </c>
      <c r="AS28" s="355" t="str" cm="1">
        <f t="array" aca="1" ref="AS28" ca="1">_xlfn.TEXTJOIN("",TRUE,IFERROR((MID(Y28,ROW(INDIRECT("1:"&amp;LEN(Y28))),1)*1),""))</f>
        <v/>
      </c>
      <c r="AT28">
        <f t="shared" ca="1" si="2"/>
        <v>0</v>
      </c>
      <c r="AU28">
        <f t="shared" ca="1" si="3"/>
        <v>0</v>
      </c>
      <c r="AV28" s="19">
        <f t="shared" si="4"/>
        <v>0</v>
      </c>
      <c r="AW28" s="355" t="str" cm="1">
        <f t="array" aca="1" ref="AW28" ca="1">_xlfn.TEXTJOIN("",TRUE,IFERROR((MID(AH28,ROW(INDIRECT("1:"&amp;LEN(AH28))),1)*1),""))</f>
        <v/>
      </c>
      <c r="AX28">
        <f t="shared" ca="1" si="5"/>
        <v>0</v>
      </c>
    </row>
    <row r="29" spans="1:50" ht="15" customHeight="1">
      <c r="A29" s="353"/>
      <c r="B29" s="221"/>
      <c r="C29" s="220" t="s">
        <v>93</v>
      </c>
      <c r="D29" s="765" t="str">
        <f>IF(CNGE_2024_M2_Secc2!D77="","",CNGE_2024_M2_Secc2!D77)</f>
        <v/>
      </c>
      <c r="E29" s="765"/>
      <c r="F29" s="765"/>
      <c r="G29" s="765"/>
      <c r="H29" s="414" t="str">
        <f>IF(CNGE_2024_M2_Secc2!F77="","",CNGE_2024_M2_Secc2!F77)</f>
        <v/>
      </c>
      <c r="I29" s="414"/>
      <c r="J29" s="412"/>
      <c r="K29" s="393"/>
      <c r="L29" s="413"/>
      <c r="M29" s="414" t="str">
        <f>IF(O29="","",VLOOKUP(O29,Presentación!$AL$3:$AN$574,2,FALSE))</f>
        <v/>
      </c>
      <c r="N29" s="414"/>
      <c r="O29" s="483"/>
      <c r="P29" s="484"/>
      <c r="Q29" s="485"/>
      <c r="R29" s="517"/>
      <c r="S29" s="517"/>
      <c r="T29" s="517"/>
      <c r="U29" s="466"/>
      <c r="V29" s="466"/>
      <c r="W29" s="466"/>
      <c r="X29" s="133" t="s">
        <v>1548</v>
      </c>
      <c r="Y29" s="412"/>
      <c r="Z29" s="393"/>
      <c r="AA29" s="413"/>
      <c r="AB29" s="412"/>
      <c r="AC29" s="393"/>
      <c r="AD29" s="413"/>
      <c r="AE29" s="412"/>
      <c r="AF29" s="393"/>
      <c r="AG29" s="413"/>
      <c r="AH29" s="412"/>
      <c r="AI29" s="393"/>
      <c r="AJ29" s="413"/>
      <c r="AK29" s="412"/>
      <c r="AL29" s="413"/>
      <c r="AM29"/>
      <c r="AO29" s="7">
        <f t="shared" si="0"/>
        <v>0</v>
      </c>
      <c r="AP29" s="188">
        <f t="shared" si="1"/>
        <v>0</v>
      </c>
      <c r="AQ29"/>
      <c r="AR29" s="355" t="str" cm="1">
        <f t="array" aca="1" ref="AR29" ca="1">_xlfn.TEXTJOIN("",TRUE,IFERROR((MID(U29,ROW(INDIRECT("1:"&amp;LEN(U29))),1)*1),""))</f>
        <v/>
      </c>
      <c r="AS29" s="355" t="str" cm="1">
        <f t="array" aca="1" ref="AS29" ca="1">_xlfn.TEXTJOIN("",TRUE,IFERROR((MID(Y29,ROW(INDIRECT("1:"&amp;LEN(Y29))),1)*1),""))</f>
        <v/>
      </c>
      <c r="AT29">
        <f t="shared" ca="1" si="2"/>
        <v>0</v>
      </c>
      <c r="AU29">
        <f t="shared" ca="1" si="3"/>
        <v>0</v>
      </c>
      <c r="AV29" s="19">
        <f t="shared" si="4"/>
        <v>0</v>
      </c>
      <c r="AW29" s="355" t="str" cm="1">
        <f t="array" aca="1" ref="AW29" ca="1">_xlfn.TEXTJOIN("",TRUE,IFERROR((MID(AH29,ROW(INDIRECT("1:"&amp;LEN(AH29))),1)*1),""))</f>
        <v/>
      </c>
      <c r="AX29">
        <f t="shared" ca="1" si="5"/>
        <v>0</v>
      </c>
    </row>
    <row r="30" spans="1:50" ht="15" customHeight="1">
      <c r="A30" s="353"/>
      <c r="B30" s="221"/>
      <c r="C30" s="220" t="s">
        <v>95</v>
      </c>
      <c r="D30" s="765" t="str">
        <f>IF(CNGE_2024_M2_Secc2!D78="","",CNGE_2024_M2_Secc2!D78)</f>
        <v/>
      </c>
      <c r="E30" s="765"/>
      <c r="F30" s="765"/>
      <c r="G30" s="765"/>
      <c r="H30" s="414" t="str">
        <f>IF(CNGE_2024_M2_Secc2!F78="","",CNGE_2024_M2_Secc2!F78)</f>
        <v/>
      </c>
      <c r="I30" s="414"/>
      <c r="J30" s="412"/>
      <c r="K30" s="393"/>
      <c r="L30" s="413"/>
      <c r="M30" s="414" t="str">
        <f>IF(O30="","",VLOOKUP(O30,Presentación!$AL$3:$AN$574,2,FALSE))</f>
        <v/>
      </c>
      <c r="N30" s="414"/>
      <c r="O30" s="483"/>
      <c r="P30" s="484"/>
      <c r="Q30" s="485"/>
      <c r="R30" s="517"/>
      <c r="S30" s="517"/>
      <c r="T30" s="517"/>
      <c r="U30" s="466"/>
      <c r="V30" s="466"/>
      <c r="W30" s="466"/>
      <c r="X30" s="133" t="s">
        <v>1548</v>
      </c>
      <c r="Y30" s="412"/>
      <c r="Z30" s="393"/>
      <c r="AA30" s="413"/>
      <c r="AB30" s="412"/>
      <c r="AC30" s="393"/>
      <c r="AD30" s="413"/>
      <c r="AE30" s="412"/>
      <c r="AF30" s="393"/>
      <c r="AG30" s="413"/>
      <c r="AH30" s="412"/>
      <c r="AI30" s="393"/>
      <c r="AJ30" s="413"/>
      <c r="AK30" s="412"/>
      <c r="AL30" s="413"/>
      <c r="AM30"/>
      <c r="AO30" s="7">
        <f t="shared" si="0"/>
        <v>0</v>
      </c>
      <c r="AP30" s="188">
        <f t="shared" si="1"/>
        <v>0</v>
      </c>
      <c r="AQ30"/>
      <c r="AR30" s="355" t="str" cm="1">
        <f t="array" aca="1" ref="AR30" ca="1">_xlfn.TEXTJOIN("",TRUE,IFERROR((MID(U30,ROW(INDIRECT("1:"&amp;LEN(U30))),1)*1),""))</f>
        <v/>
      </c>
      <c r="AS30" s="355" t="str" cm="1">
        <f t="array" aca="1" ref="AS30" ca="1">_xlfn.TEXTJOIN("",TRUE,IFERROR((MID(Y30,ROW(INDIRECT("1:"&amp;LEN(Y30))),1)*1),""))</f>
        <v/>
      </c>
      <c r="AT30">
        <f t="shared" ca="1" si="2"/>
        <v>0</v>
      </c>
      <c r="AU30">
        <f t="shared" ca="1" si="3"/>
        <v>0</v>
      </c>
      <c r="AV30" s="19">
        <f t="shared" si="4"/>
        <v>0</v>
      </c>
      <c r="AW30" s="355" t="str" cm="1">
        <f t="array" aca="1" ref="AW30" ca="1">_xlfn.TEXTJOIN("",TRUE,IFERROR((MID(AH30,ROW(INDIRECT("1:"&amp;LEN(AH30))),1)*1),""))</f>
        <v/>
      </c>
      <c r="AX30">
        <f t="shared" ca="1" si="5"/>
        <v>0</v>
      </c>
    </row>
    <row r="31" spans="1:50" ht="15" customHeight="1">
      <c r="A31" s="353"/>
      <c r="B31" s="221"/>
      <c r="C31" s="220" t="s">
        <v>97</v>
      </c>
      <c r="D31" s="765" t="str">
        <f>IF(CNGE_2024_M2_Secc2!D79="","",CNGE_2024_M2_Secc2!D79)</f>
        <v/>
      </c>
      <c r="E31" s="765"/>
      <c r="F31" s="765"/>
      <c r="G31" s="765"/>
      <c r="H31" s="414" t="str">
        <f>IF(CNGE_2024_M2_Secc2!F79="","",CNGE_2024_M2_Secc2!F79)</f>
        <v/>
      </c>
      <c r="I31" s="414"/>
      <c r="J31" s="412"/>
      <c r="K31" s="393"/>
      <c r="L31" s="413"/>
      <c r="M31" s="414" t="str">
        <f>IF(O31="","",VLOOKUP(O31,Presentación!$AL$3:$AN$574,2,FALSE))</f>
        <v/>
      </c>
      <c r="N31" s="414"/>
      <c r="O31" s="483"/>
      <c r="P31" s="484"/>
      <c r="Q31" s="485"/>
      <c r="R31" s="517"/>
      <c r="S31" s="517"/>
      <c r="T31" s="517"/>
      <c r="U31" s="466"/>
      <c r="V31" s="466"/>
      <c r="W31" s="466"/>
      <c r="X31" s="133" t="s">
        <v>1548</v>
      </c>
      <c r="Y31" s="412"/>
      <c r="Z31" s="393"/>
      <c r="AA31" s="413"/>
      <c r="AB31" s="412"/>
      <c r="AC31" s="393"/>
      <c r="AD31" s="413"/>
      <c r="AE31" s="412"/>
      <c r="AF31" s="393"/>
      <c r="AG31" s="413"/>
      <c r="AH31" s="412"/>
      <c r="AI31" s="393"/>
      <c r="AJ31" s="413"/>
      <c r="AK31" s="412"/>
      <c r="AL31" s="413"/>
      <c r="AM31"/>
      <c r="AO31" s="7">
        <f t="shared" si="0"/>
        <v>0</v>
      </c>
      <c r="AP31" s="188">
        <f t="shared" si="1"/>
        <v>0</v>
      </c>
      <c r="AQ31"/>
      <c r="AR31" s="355" t="str" cm="1">
        <f t="array" aca="1" ref="AR31" ca="1">_xlfn.TEXTJOIN("",TRUE,IFERROR((MID(U31,ROW(INDIRECT("1:"&amp;LEN(U31))),1)*1),""))</f>
        <v/>
      </c>
      <c r="AS31" s="355" t="str" cm="1">
        <f t="array" aca="1" ref="AS31" ca="1">_xlfn.TEXTJOIN("",TRUE,IFERROR((MID(Y31,ROW(INDIRECT("1:"&amp;LEN(Y31))),1)*1),""))</f>
        <v/>
      </c>
      <c r="AT31">
        <f t="shared" ca="1" si="2"/>
        <v>0</v>
      </c>
      <c r="AU31">
        <f t="shared" ca="1" si="3"/>
        <v>0</v>
      </c>
      <c r="AV31" s="19">
        <f t="shared" si="4"/>
        <v>0</v>
      </c>
      <c r="AW31" s="355" t="str" cm="1">
        <f t="array" aca="1" ref="AW31" ca="1">_xlfn.TEXTJOIN("",TRUE,IFERROR((MID(AH31,ROW(INDIRECT("1:"&amp;LEN(AH31))),1)*1),""))</f>
        <v/>
      </c>
      <c r="AX31">
        <f t="shared" ca="1" si="5"/>
        <v>0</v>
      </c>
    </row>
    <row r="32" spans="1:50" ht="15" customHeight="1">
      <c r="A32" s="353"/>
      <c r="B32" s="221"/>
      <c r="C32" s="220" t="s">
        <v>99</v>
      </c>
      <c r="D32" s="765" t="str">
        <f>IF(CNGE_2024_M2_Secc2!D80="","",CNGE_2024_M2_Secc2!D80)</f>
        <v/>
      </c>
      <c r="E32" s="765"/>
      <c r="F32" s="765"/>
      <c r="G32" s="765"/>
      <c r="H32" s="414" t="str">
        <f>IF(CNGE_2024_M2_Secc2!F80="","",CNGE_2024_M2_Secc2!F80)</f>
        <v/>
      </c>
      <c r="I32" s="414"/>
      <c r="J32" s="412"/>
      <c r="K32" s="393"/>
      <c r="L32" s="413"/>
      <c r="M32" s="414" t="str">
        <f>IF(O32="","",VLOOKUP(O32,Presentación!$AL$3:$AN$574,2,FALSE))</f>
        <v/>
      </c>
      <c r="N32" s="414"/>
      <c r="O32" s="483"/>
      <c r="P32" s="484"/>
      <c r="Q32" s="485"/>
      <c r="R32" s="517"/>
      <c r="S32" s="517"/>
      <c r="T32" s="517"/>
      <c r="U32" s="466"/>
      <c r="V32" s="466"/>
      <c r="W32" s="466"/>
      <c r="X32" s="133" t="s">
        <v>1548</v>
      </c>
      <c r="Y32" s="412"/>
      <c r="Z32" s="393"/>
      <c r="AA32" s="413"/>
      <c r="AB32" s="412"/>
      <c r="AC32" s="393"/>
      <c r="AD32" s="413"/>
      <c r="AE32" s="412"/>
      <c r="AF32" s="393"/>
      <c r="AG32" s="413"/>
      <c r="AH32" s="412"/>
      <c r="AI32" s="393"/>
      <c r="AJ32" s="413"/>
      <c r="AK32" s="412"/>
      <c r="AL32" s="413"/>
      <c r="AM32"/>
      <c r="AO32" s="7">
        <f t="shared" si="0"/>
        <v>0</v>
      </c>
      <c r="AP32" s="188">
        <f t="shared" si="1"/>
        <v>0</v>
      </c>
      <c r="AQ32"/>
      <c r="AR32" s="355" t="str" cm="1">
        <f t="array" aca="1" ref="AR32" ca="1">_xlfn.TEXTJOIN("",TRUE,IFERROR((MID(U32,ROW(INDIRECT("1:"&amp;LEN(U32))),1)*1),""))</f>
        <v/>
      </c>
      <c r="AS32" s="355" t="str" cm="1">
        <f t="array" aca="1" ref="AS32" ca="1">_xlfn.TEXTJOIN("",TRUE,IFERROR((MID(Y32,ROW(INDIRECT("1:"&amp;LEN(Y32))),1)*1),""))</f>
        <v/>
      </c>
      <c r="AT32">
        <f t="shared" ca="1" si="2"/>
        <v>0</v>
      </c>
      <c r="AU32">
        <f t="shared" ca="1" si="3"/>
        <v>0</v>
      </c>
      <c r="AV32" s="19">
        <f t="shared" si="4"/>
        <v>0</v>
      </c>
      <c r="AW32" s="355" t="str" cm="1">
        <f t="array" aca="1" ref="AW32" ca="1">_xlfn.TEXTJOIN("",TRUE,IFERROR((MID(AH32,ROW(INDIRECT("1:"&amp;LEN(AH32))),1)*1),""))</f>
        <v/>
      </c>
      <c r="AX32">
        <f t="shared" ca="1" si="5"/>
        <v>0</v>
      </c>
    </row>
    <row r="33" spans="1:50" ht="15" customHeight="1">
      <c r="A33" s="353"/>
      <c r="B33" s="221"/>
      <c r="C33" s="220" t="s">
        <v>101</v>
      </c>
      <c r="D33" s="765" t="str">
        <f>IF(CNGE_2024_M2_Secc2!D81="","",CNGE_2024_M2_Secc2!D81)</f>
        <v/>
      </c>
      <c r="E33" s="765"/>
      <c r="F33" s="765"/>
      <c r="G33" s="765"/>
      <c r="H33" s="414" t="str">
        <f>IF(CNGE_2024_M2_Secc2!F81="","",CNGE_2024_M2_Secc2!F81)</f>
        <v/>
      </c>
      <c r="I33" s="414"/>
      <c r="J33" s="412"/>
      <c r="K33" s="393"/>
      <c r="L33" s="413"/>
      <c r="M33" s="414" t="str">
        <f>IF(O33="","",VLOOKUP(O33,Presentación!$AL$3:$AN$574,2,FALSE))</f>
        <v/>
      </c>
      <c r="N33" s="414"/>
      <c r="O33" s="483"/>
      <c r="P33" s="484"/>
      <c r="Q33" s="485"/>
      <c r="R33" s="517"/>
      <c r="S33" s="517"/>
      <c r="T33" s="517"/>
      <c r="U33" s="466"/>
      <c r="V33" s="466"/>
      <c r="W33" s="466"/>
      <c r="X33" s="133" t="s">
        <v>1548</v>
      </c>
      <c r="Y33" s="412"/>
      <c r="Z33" s="393"/>
      <c r="AA33" s="413"/>
      <c r="AB33" s="412"/>
      <c r="AC33" s="393"/>
      <c r="AD33" s="413"/>
      <c r="AE33" s="412"/>
      <c r="AF33" s="393"/>
      <c r="AG33" s="413"/>
      <c r="AH33" s="412"/>
      <c r="AI33" s="393"/>
      <c r="AJ33" s="413"/>
      <c r="AK33" s="412"/>
      <c r="AL33" s="413"/>
      <c r="AM33"/>
      <c r="AO33" s="7">
        <f t="shared" si="0"/>
        <v>0</v>
      </c>
      <c r="AP33" s="188">
        <f t="shared" si="1"/>
        <v>0</v>
      </c>
      <c r="AQ33"/>
      <c r="AR33" s="355" t="str" cm="1">
        <f t="array" aca="1" ref="AR33" ca="1">_xlfn.TEXTJOIN("",TRUE,IFERROR((MID(U33,ROW(INDIRECT("1:"&amp;LEN(U33))),1)*1),""))</f>
        <v/>
      </c>
      <c r="AS33" s="355" t="str" cm="1">
        <f t="array" aca="1" ref="AS33" ca="1">_xlfn.TEXTJOIN("",TRUE,IFERROR((MID(Y33,ROW(INDIRECT("1:"&amp;LEN(Y33))),1)*1),""))</f>
        <v/>
      </c>
      <c r="AT33">
        <f t="shared" ca="1" si="2"/>
        <v>0</v>
      </c>
      <c r="AU33">
        <f t="shared" ca="1" si="3"/>
        <v>0</v>
      </c>
      <c r="AV33" s="19">
        <f t="shared" si="4"/>
        <v>0</v>
      </c>
      <c r="AW33" s="355" t="str" cm="1">
        <f t="array" aca="1" ref="AW33" ca="1">_xlfn.TEXTJOIN("",TRUE,IFERROR((MID(AH33,ROW(INDIRECT("1:"&amp;LEN(AH33))),1)*1),""))</f>
        <v/>
      </c>
      <c r="AX33">
        <f t="shared" ca="1" si="5"/>
        <v>0</v>
      </c>
    </row>
    <row r="34" spans="1:50" ht="15" customHeight="1">
      <c r="A34" s="353"/>
      <c r="B34" s="221"/>
      <c r="C34" s="220" t="s">
        <v>103</v>
      </c>
      <c r="D34" s="765" t="str">
        <f>IF(CNGE_2024_M2_Secc2!D82="","",CNGE_2024_M2_Secc2!D82)</f>
        <v/>
      </c>
      <c r="E34" s="765"/>
      <c r="F34" s="765"/>
      <c r="G34" s="765"/>
      <c r="H34" s="414" t="str">
        <f>IF(CNGE_2024_M2_Secc2!F82="","",CNGE_2024_M2_Secc2!F82)</f>
        <v/>
      </c>
      <c r="I34" s="414"/>
      <c r="J34" s="412"/>
      <c r="K34" s="393"/>
      <c r="L34" s="413"/>
      <c r="M34" s="414" t="str">
        <f>IF(O34="","",VLOOKUP(O34,Presentación!$AL$3:$AN$574,2,FALSE))</f>
        <v/>
      </c>
      <c r="N34" s="414"/>
      <c r="O34" s="483"/>
      <c r="P34" s="484"/>
      <c r="Q34" s="485"/>
      <c r="R34" s="517"/>
      <c r="S34" s="517"/>
      <c r="T34" s="517"/>
      <c r="U34" s="466"/>
      <c r="V34" s="466"/>
      <c r="W34" s="466"/>
      <c r="X34" s="133" t="s">
        <v>1548</v>
      </c>
      <c r="Y34" s="412"/>
      <c r="Z34" s="393"/>
      <c r="AA34" s="413"/>
      <c r="AB34" s="412"/>
      <c r="AC34" s="393"/>
      <c r="AD34" s="413"/>
      <c r="AE34" s="412"/>
      <c r="AF34" s="393"/>
      <c r="AG34" s="413"/>
      <c r="AH34" s="412"/>
      <c r="AI34" s="393"/>
      <c r="AJ34" s="413"/>
      <c r="AK34" s="412"/>
      <c r="AL34" s="413"/>
      <c r="AM34"/>
      <c r="AO34" s="7">
        <f t="shared" si="0"/>
        <v>0</v>
      </c>
      <c r="AP34" s="188">
        <f t="shared" si="1"/>
        <v>0</v>
      </c>
      <c r="AQ34"/>
      <c r="AR34" s="355" t="str" cm="1">
        <f t="array" aca="1" ref="AR34" ca="1">_xlfn.TEXTJOIN("",TRUE,IFERROR((MID(U34,ROW(INDIRECT("1:"&amp;LEN(U34))),1)*1),""))</f>
        <v/>
      </c>
      <c r="AS34" s="355" t="str" cm="1">
        <f t="array" aca="1" ref="AS34" ca="1">_xlfn.TEXTJOIN("",TRUE,IFERROR((MID(Y34,ROW(INDIRECT("1:"&amp;LEN(Y34))),1)*1),""))</f>
        <v/>
      </c>
      <c r="AT34">
        <f t="shared" ca="1" si="2"/>
        <v>0</v>
      </c>
      <c r="AU34">
        <f t="shared" ca="1" si="3"/>
        <v>0</v>
      </c>
      <c r="AV34" s="19">
        <f t="shared" si="4"/>
        <v>0</v>
      </c>
      <c r="AW34" s="355" t="str" cm="1">
        <f t="array" aca="1" ref="AW34" ca="1">_xlfn.TEXTJOIN("",TRUE,IFERROR((MID(AH34,ROW(INDIRECT("1:"&amp;LEN(AH34))),1)*1),""))</f>
        <v/>
      </c>
      <c r="AX34">
        <f t="shared" ca="1" si="5"/>
        <v>0</v>
      </c>
    </row>
    <row r="35" spans="1:50" ht="15" customHeight="1">
      <c r="A35" s="353"/>
      <c r="B35" s="221"/>
      <c r="C35" s="220" t="s">
        <v>105</v>
      </c>
      <c r="D35" s="765" t="str">
        <f>IF(CNGE_2024_M2_Secc2!D83="","",CNGE_2024_M2_Secc2!D83)</f>
        <v/>
      </c>
      <c r="E35" s="765"/>
      <c r="F35" s="765"/>
      <c r="G35" s="765"/>
      <c r="H35" s="414" t="str">
        <f>IF(CNGE_2024_M2_Secc2!F83="","",CNGE_2024_M2_Secc2!F83)</f>
        <v/>
      </c>
      <c r="I35" s="414"/>
      <c r="J35" s="412"/>
      <c r="K35" s="393"/>
      <c r="L35" s="413"/>
      <c r="M35" s="414" t="str">
        <f>IF(O35="","",VLOOKUP(O35,Presentación!$AL$3:$AN$574,2,FALSE))</f>
        <v/>
      </c>
      <c r="N35" s="414"/>
      <c r="O35" s="483"/>
      <c r="P35" s="484"/>
      <c r="Q35" s="485"/>
      <c r="R35" s="517"/>
      <c r="S35" s="517"/>
      <c r="T35" s="517"/>
      <c r="U35" s="466"/>
      <c r="V35" s="466"/>
      <c r="W35" s="466"/>
      <c r="X35" s="133" t="s">
        <v>1548</v>
      </c>
      <c r="Y35" s="412"/>
      <c r="Z35" s="393"/>
      <c r="AA35" s="413"/>
      <c r="AB35" s="412"/>
      <c r="AC35" s="393"/>
      <c r="AD35" s="413"/>
      <c r="AE35" s="412"/>
      <c r="AF35" s="393"/>
      <c r="AG35" s="413"/>
      <c r="AH35" s="412"/>
      <c r="AI35" s="393"/>
      <c r="AJ35" s="413"/>
      <c r="AK35" s="412"/>
      <c r="AL35" s="413"/>
      <c r="AM35"/>
      <c r="AO35" s="7">
        <f t="shared" si="0"/>
        <v>0</v>
      </c>
      <c r="AP35" s="188">
        <f t="shared" si="1"/>
        <v>0</v>
      </c>
      <c r="AQ35"/>
      <c r="AR35" s="355" t="str" cm="1">
        <f t="array" aca="1" ref="AR35" ca="1">_xlfn.TEXTJOIN("",TRUE,IFERROR((MID(U35,ROW(INDIRECT("1:"&amp;LEN(U35))),1)*1),""))</f>
        <v/>
      </c>
      <c r="AS35" s="355" t="str" cm="1">
        <f t="array" aca="1" ref="AS35" ca="1">_xlfn.TEXTJOIN("",TRUE,IFERROR((MID(Y35,ROW(INDIRECT("1:"&amp;LEN(Y35))),1)*1),""))</f>
        <v/>
      </c>
      <c r="AT35">
        <f t="shared" ca="1" si="2"/>
        <v>0</v>
      </c>
      <c r="AU35">
        <f t="shared" ca="1" si="3"/>
        <v>0</v>
      </c>
      <c r="AV35" s="19">
        <f t="shared" si="4"/>
        <v>0</v>
      </c>
      <c r="AW35" s="355" t="str" cm="1">
        <f t="array" aca="1" ref="AW35" ca="1">_xlfn.TEXTJOIN("",TRUE,IFERROR((MID(AH35,ROW(INDIRECT("1:"&amp;LEN(AH35))),1)*1),""))</f>
        <v/>
      </c>
      <c r="AX35">
        <f t="shared" ca="1" si="5"/>
        <v>0</v>
      </c>
    </row>
    <row r="36" spans="1:50" ht="15" customHeight="1">
      <c r="A36" s="353"/>
      <c r="B36" s="221"/>
      <c r="C36" s="220" t="s">
        <v>107</v>
      </c>
      <c r="D36" s="765" t="str">
        <f>IF(CNGE_2024_M2_Secc2!D84="","",CNGE_2024_M2_Secc2!D84)</f>
        <v/>
      </c>
      <c r="E36" s="765"/>
      <c r="F36" s="765"/>
      <c r="G36" s="765"/>
      <c r="H36" s="414" t="str">
        <f>IF(CNGE_2024_M2_Secc2!F84="","",CNGE_2024_M2_Secc2!F84)</f>
        <v/>
      </c>
      <c r="I36" s="414"/>
      <c r="J36" s="412"/>
      <c r="K36" s="393"/>
      <c r="L36" s="413"/>
      <c r="M36" s="414" t="str">
        <f>IF(O36="","",VLOOKUP(O36,Presentación!$AL$3:$AN$574,2,FALSE))</f>
        <v/>
      </c>
      <c r="N36" s="414"/>
      <c r="O36" s="483"/>
      <c r="P36" s="484"/>
      <c r="Q36" s="485"/>
      <c r="R36" s="517"/>
      <c r="S36" s="517"/>
      <c r="T36" s="517"/>
      <c r="U36" s="466"/>
      <c r="V36" s="466"/>
      <c r="W36" s="466"/>
      <c r="X36" s="133" t="s">
        <v>1548</v>
      </c>
      <c r="Y36" s="412"/>
      <c r="Z36" s="393"/>
      <c r="AA36" s="413"/>
      <c r="AB36" s="412"/>
      <c r="AC36" s="393"/>
      <c r="AD36" s="413"/>
      <c r="AE36" s="412"/>
      <c r="AF36" s="393"/>
      <c r="AG36" s="413"/>
      <c r="AH36" s="412"/>
      <c r="AI36" s="393"/>
      <c r="AJ36" s="413"/>
      <c r="AK36" s="412"/>
      <c r="AL36" s="413"/>
      <c r="AM36"/>
      <c r="AO36" s="7">
        <f t="shared" si="0"/>
        <v>0</v>
      </c>
      <c r="AP36" s="188">
        <f t="shared" si="1"/>
        <v>0</v>
      </c>
      <c r="AQ36"/>
      <c r="AR36" s="355" t="str" cm="1">
        <f t="array" aca="1" ref="AR36" ca="1">_xlfn.TEXTJOIN("",TRUE,IFERROR((MID(U36,ROW(INDIRECT("1:"&amp;LEN(U36))),1)*1),""))</f>
        <v/>
      </c>
      <c r="AS36" s="355" t="str" cm="1">
        <f t="array" aca="1" ref="AS36" ca="1">_xlfn.TEXTJOIN("",TRUE,IFERROR((MID(Y36,ROW(INDIRECT("1:"&amp;LEN(Y36))),1)*1),""))</f>
        <v/>
      </c>
      <c r="AT36">
        <f t="shared" ca="1" si="2"/>
        <v>0</v>
      </c>
      <c r="AU36">
        <f t="shared" ca="1" si="3"/>
        <v>0</v>
      </c>
      <c r="AV36" s="19">
        <f t="shared" si="4"/>
        <v>0</v>
      </c>
      <c r="AW36" s="355" t="str" cm="1">
        <f t="array" aca="1" ref="AW36" ca="1">_xlfn.TEXTJOIN("",TRUE,IFERROR((MID(AH36,ROW(INDIRECT("1:"&amp;LEN(AH36))),1)*1),""))</f>
        <v/>
      </c>
      <c r="AX36">
        <f t="shared" ca="1" si="5"/>
        <v>0</v>
      </c>
    </row>
    <row r="37" spans="1:50" ht="15" customHeight="1">
      <c r="A37" s="353"/>
      <c r="B37" s="221"/>
      <c r="C37" s="220" t="s">
        <v>108</v>
      </c>
      <c r="D37" s="765" t="str">
        <f>IF(CNGE_2024_M2_Secc2!D85="","",CNGE_2024_M2_Secc2!D85)</f>
        <v/>
      </c>
      <c r="E37" s="765"/>
      <c r="F37" s="765"/>
      <c r="G37" s="765"/>
      <c r="H37" s="414" t="str">
        <f>IF(CNGE_2024_M2_Secc2!F85="","",CNGE_2024_M2_Secc2!F85)</f>
        <v/>
      </c>
      <c r="I37" s="414"/>
      <c r="J37" s="412"/>
      <c r="K37" s="393"/>
      <c r="L37" s="413"/>
      <c r="M37" s="414" t="str">
        <f>IF(O37="","",VLOOKUP(O37,Presentación!$AL$3:$AN$574,2,FALSE))</f>
        <v/>
      </c>
      <c r="N37" s="414"/>
      <c r="O37" s="483"/>
      <c r="P37" s="484"/>
      <c r="Q37" s="485"/>
      <c r="R37" s="517"/>
      <c r="S37" s="517"/>
      <c r="T37" s="517"/>
      <c r="U37" s="466"/>
      <c r="V37" s="466"/>
      <c r="W37" s="466"/>
      <c r="X37" s="133" t="s">
        <v>1548</v>
      </c>
      <c r="Y37" s="412"/>
      <c r="Z37" s="393"/>
      <c r="AA37" s="413"/>
      <c r="AB37" s="412"/>
      <c r="AC37" s="393"/>
      <c r="AD37" s="413"/>
      <c r="AE37" s="412"/>
      <c r="AF37" s="393"/>
      <c r="AG37" s="413"/>
      <c r="AH37" s="412"/>
      <c r="AI37" s="393"/>
      <c r="AJ37" s="413"/>
      <c r="AK37" s="412"/>
      <c r="AL37" s="413"/>
      <c r="AM37"/>
      <c r="AO37" s="7">
        <f t="shared" si="0"/>
        <v>0</v>
      </c>
      <c r="AP37" s="188">
        <f t="shared" si="1"/>
        <v>0</v>
      </c>
      <c r="AQ37"/>
      <c r="AR37" s="355" t="str" cm="1">
        <f t="array" aca="1" ref="AR37" ca="1">_xlfn.TEXTJOIN("",TRUE,IFERROR((MID(U37,ROW(INDIRECT("1:"&amp;LEN(U37))),1)*1),""))</f>
        <v/>
      </c>
      <c r="AS37" s="355" t="str" cm="1">
        <f t="array" aca="1" ref="AS37" ca="1">_xlfn.TEXTJOIN("",TRUE,IFERROR((MID(Y37,ROW(INDIRECT("1:"&amp;LEN(Y37))),1)*1),""))</f>
        <v/>
      </c>
      <c r="AT37">
        <f t="shared" ca="1" si="2"/>
        <v>0</v>
      </c>
      <c r="AU37">
        <f t="shared" ca="1" si="3"/>
        <v>0</v>
      </c>
      <c r="AV37" s="19">
        <f t="shared" si="4"/>
        <v>0</v>
      </c>
      <c r="AW37" s="355" t="str" cm="1">
        <f t="array" aca="1" ref="AW37" ca="1">_xlfn.TEXTJOIN("",TRUE,IFERROR((MID(AH37,ROW(INDIRECT("1:"&amp;LEN(AH37))),1)*1),""))</f>
        <v/>
      </c>
      <c r="AX37">
        <f t="shared" ca="1" si="5"/>
        <v>0</v>
      </c>
    </row>
    <row r="38" spans="1:50" ht="15" customHeight="1">
      <c r="A38" s="353"/>
      <c r="B38" s="221"/>
      <c r="C38" s="220" t="s">
        <v>109</v>
      </c>
      <c r="D38" s="765" t="str">
        <f>IF(CNGE_2024_M2_Secc2!D86="","",CNGE_2024_M2_Secc2!D86)</f>
        <v/>
      </c>
      <c r="E38" s="765"/>
      <c r="F38" s="765"/>
      <c r="G38" s="765"/>
      <c r="H38" s="414" t="str">
        <f>IF(CNGE_2024_M2_Secc2!F86="","",CNGE_2024_M2_Secc2!F86)</f>
        <v/>
      </c>
      <c r="I38" s="414"/>
      <c r="J38" s="412"/>
      <c r="K38" s="393"/>
      <c r="L38" s="413"/>
      <c r="M38" s="414" t="str">
        <f>IF(O38="","",VLOOKUP(O38,Presentación!$AL$3:$AN$574,2,FALSE))</f>
        <v/>
      </c>
      <c r="N38" s="414"/>
      <c r="O38" s="483"/>
      <c r="P38" s="484"/>
      <c r="Q38" s="485"/>
      <c r="R38" s="517"/>
      <c r="S38" s="517"/>
      <c r="T38" s="517"/>
      <c r="U38" s="466"/>
      <c r="V38" s="466"/>
      <c r="W38" s="466"/>
      <c r="X38" s="133" t="s">
        <v>1548</v>
      </c>
      <c r="Y38" s="412"/>
      <c r="Z38" s="393"/>
      <c r="AA38" s="413"/>
      <c r="AB38" s="412"/>
      <c r="AC38" s="393"/>
      <c r="AD38" s="413"/>
      <c r="AE38" s="412"/>
      <c r="AF38" s="393"/>
      <c r="AG38" s="413"/>
      <c r="AH38" s="412"/>
      <c r="AI38" s="393"/>
      <c r="AJ38" s="413"/>
      <c r="AK38" s="412"/>
      <c r="AL38" s="413"/>
      <c r="AM38"/>
      <c r="AO38" s="7">
        <f t="shared" si="0"/>
        <v>0</v>
      </c>
      <c r="AP38" s="188">
        <f t="shared" si="1"/>
        <v>0</v>
      </c>
      <c r="AQ38"/>
      <c r="AR38" s="355" t="str" cm="1">
        <f t="array" aca="1" ref="AR38" ca="1">_xlfn.TEXTJOIN("",TRUE,IFERROR((MID(U38,ROW(INDIRECT("1:"&amp;LEN(U38))),1)*1),""))</f>
        <v/>
      </c>
      <c r="AS38" s="355" t="str" cm="1">
        <f t="array" aca="1" ref="AS38" ca="1">_xlfn.TEXTJOIN("",TRUE,IFERROR((MID(Y38,ROW(INDIRECT("1:"&amp;LEN(Y38))),1)*1),""))</f>
        <v/>
      </c>
      <c r="AT38">
        <f t="shared" ca="1" si="2"/>
        <v>0</v>
      </c>
      <c r="AU38">
        <f t="shared" ca="1" si="3"/>
        <v>0</v>
      </c>
      <c r="AV38" s="19">
        <f t="shared" si="4"/>
        <v>0</v>
      </c>
      <c r="AW38" s="355" t="str" cm="1">
        <f t="array" aca="1" ref="AW38" ca="1">_xlfn.TEXTJOIN("",TRUE,IFERROR((MID(AH38,ROW(INDIRECT("1:"&amp;LEN(AH38))),1)*1),""))</f>
        <v/>
      </c>
      <c r="AX38">
        <f t="shared" ca="1" si="5"/>
        <v>0</v>
      </c>
    </row>
    <row r="39" spans="1:50" ht="15" customHeight="1">
      <c r="A39" s="353"/>
      <c r="B39" s="221"/>
      <c r="C39" s="220" t="s">
        <v>110</v>
      </c>
      <c r="D39" s="765" t="str">
        <f>IF(CNGE_2024_M2_Secc2!D87="","",CNGE_2024_M2_Secc2!D87)</f>
        <v/>
      </c>
      <c r="E39" s="765"/>
      <c r="F39" s="765"/>
      <c r="G39" s="765"/>
      <c r="H39" s="414" t="str">
        <f>IF(CNGE_2024_M2_Secc2!F87="","",CNGE_2024_M2_Secc2!F87)</f>
        <v/>
      </c>
      <c r="I39" s="414"/>
      <c r="J39" s="412"/>
      <c r="K39" s="393"/>
      <c r="L39" s="413"/>
      <c r="M39" s="414" t="str">
        <f>IF(O39="","",VLOOKUP(O39,Presentación!$AL$3:$AN$574,2,FALSE))</f>
        <v/>
      </c>
      <c r="N39" s="414"/>
      <c r="O39" s="483"/>
      <c r="P39" s="484"/>
      <c r="Q39" s="485"/>
      <c r="R39" s="517"/>
      <c r="S39" s="517"/>
      <c r="T39" s="517"/>
      <c r="U39" s="466"/>
      <c r="V39" s="466"/>
      <c r="W39" s="466"/>
      <c r="X39" s="133" t="s">
        <v>1548</v>
      </c>
      <c r="Y39" s="412"/>
      <c r="Z39" s="393"/>
      <c r="AA39" s="413"/>
      <c r="AB39" s="412"/>
      <c r="AC39" s="393"/>
      <c r="AD39" s="413"/>
      <c r="AE39" s="412"/>
      <c r="AF39" s="393"/>
      <c r="AG39" s="413"/>
      <c r="AH39" s="412"/>
      <c r="AI39" s="393"/>
      <c r="AJ39" s="413"/>
      <c r="AK39" s="412"/>
      <c r="AL39" s="413"/>
      <c r="AM39"/>
      <c r="AO39" s="7">
        <f t="shared" si="0"/>
        <v>0</v>
      </c>
      <c r="AP39" s="188">
        <f t="shared" si="1"/>
        <v>0</v>
      </c>
      <c r="AQ39"/>
      <c r="AR39" s="355" t="str" cm="1">
        <f t="array" aca="1" ref="AR39" ca="1">_xlfn.TEXTJOIN("",TRUE,IFERROR((MID(U39,ROW(INDIRECT("1:"&amp;LEN(U39))),1)*1),""))</f>
        <v/>
      </c>
      <c r="AS39" s="355" t="str" cm="1">
        <f t="array" aca="1" ref="AS39" ca="1">_xlfn.TEXTJOIN("",TRUE,IFERROR((MID(Y39,ROW(INDIRECT("1:"&amp;LEN(Y39))),1)*1),""))</f>
        <v/>
      </c>
      <c r="AT39">
        <f t="shared" ca="1" si="2"/>
        <v>0</v>
      </c>
      <c r="AU39">
        <f t="shared" ca="1" si="3"/>
        <v>0</v>
      </c>
      <c r="AV39" s="19">
        <f t="shared" si="4"/>
        <v>0</v>
      </c>
      <c r="AW39" s="355" t="str" cm="1">
        <f t="array" aca="1" ref="AW39" ca="1">_xlfn.TEXTJOIN("",TRUE,IFERROR((MID(AH39,ROW(INDIRECT("1:"&amp;LEN(AH39))),1)*1),""))</f>
        <v/>
      </c>
      <c r="AX39">
        <f t="shared" ca="1" si="5"/>
        <v>0</v>
      </c>
    </row>
    <row r="40" spans="1:50" ht="15" customHeight="1">
      <c r="A40" s="353"/>
      <c r="B40" s="221"/>
      <c r="C40" s="220" t="s">
        <v>111</v>
      </c>
      <c r="D40" s="765" t="str">
        <f>IF(CNGE_2024_M2_Secc2!D88="","",CNGE_2024_M2_Secc2!D88)</f>
        <v/>
      </c>
      <c r="E40" s="765"/>
      <c r="F40" s="765"/>
      <c r="G40" s="765"/>
      <c r="H40" s="414" t="str">
        <f>IF(CNGE_2024_M2_Secc2!F88="","",CNGE_2024_M2_Secc2!F88)</f>
        <v/>
      </c>
      <c r="I40" s="414"/>
      <c r="J40" s="412"/>
      <c r="K40" s="393"/>
      <c r="L40" s="413"/>
      <c r="M40" s="414" t="str">
        <f>IF(O40="","",VLOOKUP(O40,Presentación!$AL$3:$AN$574,2,FALSE))</f>
        <v/>
      </c>
      <c r="N40" s="414"/>
      <c r="O40" s="483"/>
      <c r="P40" s="484"/>
      <c r="Q40" s="485"/>
      <c r="R40" s="517"/>
      <c r="S40" s="517"/>
      <c r="T40" s="517"/>
      <c r="U40" s="466"/>
      <c r="V40" s="466"/>
      <c r="W40" s="466"/>
      <c r="X40" s="133" t="s">
        <v>1548</v>
      </c>
      <c r="Y40" s="412"/>
      <c r="Z40" s="393"/>
      <c r="AA40" s="413"/>
      <c r="AB40" s="412"/>
      <c r="AC40" s="393"/>
      <c r="AD40" s="413"/>
      <c r="AE40" s="412"/>
      <c r="AF40" s="393"/>
      <c r="AG40" s="413"/>
      <c r="AH40" s="412"/>
      <c r="AI40" s="393"/>
      <c r="AJ40" s="413"/>
      <c r="AK40" s="412"/>
      <c r="AL40" s="413"/>
      <c r="AM40"/>
      <c r="AO40" s="7">
        <f t="shared" si="0"/>
        <v>0</v>
      </c>
      <c r="AP40" s="188">
        <f t="shared" si="1"/>
        <v>0</v>
      </c>
      <c r="AQ40"/>
      <c r="AR40" s="355" t="str" cm="1">
        <f t="array" aca="1" ref="AR40" ca="1">_xlfn.TEXTJOIN("",TRUE,IFERROR((MID(U40,ROW(INDIRECT("1:"&amp;LEN(U40))),1)*1),""))</f>
        <v/>
      </c>
      <c r="AS40" s="355" t="str" cm="1">
        <f t="array" aca="1" ref="AS40" ca="1">_xlfn.TEXTJOIN("",TRUE,IFERROR((MID(Y40,ROW(INDIRECT("1:"&amp;LEN(Y40))),1)*1),""))</f>
        <v/>
      </c>
      <c r="AT40">
        <f t="shared" ca="1" si="2"/>
        <v>0</v>
      </c>
      <c r="AU40">
        <f t="shared" ca="1" si="3"/>
        <v>0</v>
      </c>
      <c r="AV40" s="19">
        <f t="shared" si="4"/>
        <v>0</v>
      </c>
      <c r="AW40" s="355" t="str" cm="1">
        <f t="array" aca="1" ref="AW40" ca="1">_xlfn.TEXTJOIN("",TRUE,IFERROR((MID(AH40,ROW(INDIRECT("1:"&amp;LEN(AH40))),1)*1),""))</f>
        <v/>
      </c>
      <c r="AX40">
        <f t="shared" ca="1" si="5"/>
        <v>0</v>
      </c>
    </row>
    <row r="41" spans="1:50" ht="15" customHeight="1">
      <c r="A41" s="353"/>
      <c r="B41" s="221"/>
      <c r="C41" s="220" t="s">
        <v>112</v>
      </c>
      <c r="D41" s="765" t="str">
        <f>IF(CNGE_2024_M2_Secc2!D89="","",CNGE_2024_M2_Secc2!D89)</f>
        <v/>
      </c>
      <c r="E41" s="765"/>
      <c r="F41" s="765"/>
      <c r="G41" s="765"/>
      <c r="H41" s="414" t="str">
        <f>IF(CNGE_2024_M2_Secc2!F89="","",CNGE_2024_M2_Secc2!F89)</f>
        <v/>
      </c>
      <c r="I41" s="414"/>
      <c r="J41" s="412"/>
      <c r="K41" s="393"/>
      <c r="L41" s="413"/>
      <c r="M41" s="414" t="str">
        <f>IF(O41="","",VLOOKUP(O41,Presentación!$AL$3:$AN$574,2,FALSE))</f>
        <v/>
      </c>
      <c r="N41" s="414"/>
      <c r="O41" s="483"/>
      <c r="P41" s="484"/>
      <c r="Q41" s="485"/>
      <c r="R41" s="517"/>
      <c r="S41" s="517"/>
      <c r="T41" s="517"/>
      <c r="U41" s="466"/>
      <c r="V41" s="466"/>
      <c r="W41" s="466"/>
      <c r="X41" s="133" t="s">
        <v>1548</v>
      </c>
      <c r="Y41" s="412"/>
      <c r="Z41" s="393"/>
      <c r="AA41" s="413"/>
      <c r="AB41" s="412"/>
      <c r="AC41" s="393"/>
      <c r="AD41" s="413"/>
      <c r="AE41" s="412"/>
      <c r="AF41" s="393"/>
      <c r="AG41" s="413"/>
      <c r="AH41" s="412"/>
      <c r="AI41" s="393"/>
      <c r="AJ41" s="413"/>
      <c r="AK41" s="412"/>
      <c r="AL41" s="413"/>
      <c r="AM41"/>
      <c r="AO41" s="7">
        <f t="shared" si="0"/>
        <v>0</v>
      </c>
      <c r="AP41" s="188">
        <f t="shared" si="1"/>
        <v>0</v>
      </c>
      <c r="AQ41"/>
      <c r="AR41" s="355" t="str" cm="1">
        <f t="array" aca="1" ref="AR41" ca="1">_xlfn.TEXTJOIN("",TRUE,IFERROR((MID(U41,ROW(INDIRECT("1:"&amp;LEN(U41))),1)*1),""))</f>
        <v/>
      </c>
      <c r="AS41" s="355" t="str" cm="1">
        <f t="array" aca="1" ref="AS41" ca="1">_xlfn.TEXTJOIN("",TRUE,IFERROR((MID(Y41,ROW(INDIRECT("1:"&amp;LEN(Y41))),1)*1),""))</f>
        <v/>
      </c>
      <c r="AT41">
        <f t="shared" ca="1" si="2"/>
        <v>0</v>
      </c>
      <c r="AU41">
        <f t="shared" ca="1" si="3"/>
        <v>0</v>
      </c>
      <c r="AV41" s="19">
        <f t="shared" si="4"/>
        <v>0</v>
      </c>
      <c r="AW41" s="355" t="str" cm="1">
        <f t="array" aca="1" ref="AW41" ca="1">_xlfn.TEXTJOIN("",TRUE,IFERROR((MID(AH41,ROW(INDIRECT("1:"&amp;LEN(AH41))),1)*1),""))</f>
        <v/>
      </c>
      <c r="AX41">
        <f t="shared" ca="1" si="5"/>
        <v>0</v>
      </c>
    </row>
    <row r="42" spans="1:50" ht="15" customHeight="1">
      <c r="A42" s="353"/>
      <c r="B42" s="221"/>
      <c r="C42" s="220" t="s">
        <v>113</v>
      </c>
      <c r="D42" s="765" t="str">
        <f>IF(CNGE_2024_M2_Secc2!D90="","",CNGE_2024_M2_Secc2!D90)</f>
        <v/>
      </c>
      <c r="E42" s="765"/>
      <c r="F42" s="765"/>
      <c r="G42" s="765"/>
      <c r="H42" s="414" t="str">
        <f>IF(CNGE_2024_M2_Secc2!F90="","",CNGE_2024_M2_Secc2!F90)</f>
        <v/>
      </c>
      <c r="I42" s="414"/>
      <c r="J42" s="412"/>
      <c r="K42" s="393"/>
      <c r="L42" s="413"/>
      <c r="M42" s="414" t="str">
        <f>IF(O42="","",VLOOKUP(O42,Presentación!$AL$3:$AN$574,2,FALSE))</f>
        <v/>
      </c>
      <c r="N42" s="414"/>
      <c r="O42" s="483"/>
      <c r="P42" s="484"/>
      <c r="Q42" s="485"/>
      <c r="R42" s="517"/>
      <c r="S42" s="517"/>
      <c r="T42" s="517"/>
      <c r="U42" s="466"/>
      <c r="V42" s="466"/>
      <c r="W42" s="466"/>
      <c r="X42" s="133" t="s">
        <v>1548</v>
      </c>
      <c r="Y42" s="412"/>
      <c r="Z42" s="393"/>
      <c r="AA42" s="413"/>
      <c r="AB42" s="412"/>
      <c r="AC42" s="393"/>
      <c r="AD42" s="413"/>
      <c r="AE42" s="412"/>
      <c r="AF42" s="393"/>
      <c r="AG42" s="413"/>
      <c r="AH42" s="412"/>
      <c r="AI42" s="393"/>
      <c r="AJ42" s="413"/>
      <c r="AK42" s="412"/>
      <c r="AL42" s="413"/>
      <c r="AM42"/>
      <c r="AO42" s="7">
        <f t="shared" si="0"/>
        <v>0</v>
      </c>
      <c r="AP42" s="188">
        <f t="shared" si="1"/>
        <v>0</v>
      </c>
      <c r="AQ42"/>
      <c r="AR42" s="355" t="str" cm="1">
        <f t="array" aca="1" ref="AR42" ca="1">_xlfn.TEXTJOIN("",TRUE,IFERROR((MID(U42,ROW(INDIRECT("1:"&amp;LEN(U42))),1)*1),""))</f>
        <v/>
      </c>
      <c r="AS42" s="355" t="str" cm="1">
        <f t="array" aca="1" ref="AS42" ca="1">_xlfn.TEXTJOIN("",TRUE,IFERROR((MID(Y42,ROW(INDIRECT("1:"&amp;LEN(Y42))),1)*1),""))</f>
        <v/>
      </c>
      <c r="AT42">
        <f t="shared" ca="1" si="2"/>
        <v>0</v>
      </c>
      <c r="AU42">
        <f t="shared" ca="1" si="3"/>
        <v>0</v>
      </c>
      <c r="AV42" s="19">
        <f t="shared" si="4"/>
        <v>0</v>
      </c>
      <c r="AW42" s="355" t="str" cm="1">
        <f t="array" aca="1" ref="AW42" ca="1">_xlfn.TEXTJOIN("",TRUE,IFERROR((MID(AH42,ROW(INDIRECT("1:"&amp;LEN(AH42))),1)*1),""))</f>
        <v/>
      </c>
      <c r="AX42">
        <f t="shared" ca="1" si="5"/>
        <v>0</v>
      </c>
    </row>
    <row r="43" spans="1:50" ht="15" customHeight="1">
      <c r="A43" s="353"/>
      <c r="B43" s="221"/>
      <c r="C43" s="220" t="s">
        <v>114</v>
      </c>
      <c r="D43" s="765" t="str">
        <f>IF(CNGE_2024_M2_Secc2!D91="","",CNGE_2024_M2_Secc2!D91)</f>
        <v/>
      </c>
      <c r="E43" s="765"/>
      <c r="F43" s="765"/>
      <c r="G43" s="765"/>
      <c r="H43" s="414" t="str">
        <f>IF(CNGE_2024_M2_Secc2!F91="","",CNGE_2024_M2_Secc2!F91)</f>
        <v/>
      </c>
      <c r="I43" s="414"/>
      <c r="J43" s="412"/>
      <c r="K43" s="393"/>
      <c r="L43" s="413"/>
      <c r="M43" s="414" t="str">
        <f>IF(O43="","",VLOOKUP(O43,Presentación!$AL$3:$AN$574,2,FALSE))</f>
        <v/>
      </c>
      <c r="N43" s="414"/>
      <c r="O43" s="483"/>
      <c r="P43" s="484"/>
      <c r="Q43" s="485"/>
      <c r="R43" s="517"/>
      <c r="S43" s="517"/>
      <c r="T43" s="517"/>
      <c r="U43" s="466"/>
      <c r="V43" s="466"/>
      <c r="W43" s="466"/>
      <c r="X43" s="133" t="s">
        <v>1548</v>
      </c>
      <c r="Y43" s="412"/>
      <c r="Z43" s="393"/>
      <c r="AA43" s="413"/>
      <c r="AB43" s="412"/>
      <c r="AC43" s="393"/>
      <c r="AD43" s="413"/>
      <c r="AE43" s="412"/>
      <c r="AF43" s="393"/>
      <c r="AG43" s="413"/>
      <c r="AH43" s="412"/>
      <c r="AI43" s="393"/>
      <c r="AJ43" s="413"/>
      <c r="AK43" s="412"/>
      <c r="AL43" s="413"/>
      <c r="AM43"/>
      <c r="AO43" s="7">
        <f t="shared" si="0"/>
        <v>0</v>
      </c>
      <c r="AP43" s="188">
        <f t="shared" si="1"/>
        <v>0</v>
      </c>
      <c r="AQ43"/>
      <c r="AR43" s="355" t="str" cm="1">
        <f t="array" aca="1" ref="AR43" ca="1">_xlfn.TEXTJOIN("",TRUE,IFERROR((MID(U43,ROW(INDIRECT("1:"&amp;LEN(U43))),1)*1),""))</f>
        <v/>
      </c>
      <c r="AS43" s="355" t="str" cm="1">
        <f t="array" aca="1" ref="AS43" ca="1">_xlfn.TEXTJOIN("",TRUE,IFERROR((MID(Y43,ROW(INDIRECT("1:"&amp;LEN(Y43))),1)*1),""))</f>
        <v/>
      </c>
      <c r="AT43">
        <f t="shared" ca="1" si="2"/>
        <v>0</v>
      </c>
      <c r="AU43">
        <f t="shared" ca="1" si="3"/>
        <v>0</v>
      </c>
      <c r="AV43" s="19">
        <f t="shared" si="4"/>
        <v>0</v>
      </c>
      <c r="AW43" s="355" t="str" cm="1">
        <f t="array" aca="1" ref="AW43" ca="1">_xlfn.TEXTJOIN("",TRUE,IFERROR((MID(AH43,ROW(INDIRECT("1:"&amp;LEN(AH43))),1)*1),""))</f>
        <v/>
      </c>
      <c r="AX43">
        <f t="shared" ca="1" si="5"/>
        <v>0</v>
      </c>
    </row>
    <row r="44" spans="1:50" ht="15" customHeight="1">
      <c r="A44" s="353"/>
      <c r="B44" s="221"/>
      <c r="C44" s="220" t="s">
        <v>115</v>
      </c>
      <c r="D44" s="765" t="str">
        <f>IF(CNGE_2024_M2_Secc2!D92="","",CNGE_2024_M2_Secc2!D92)</f>
        <v/>
      </c>
      <c r="E44" s="765"/>
      <c r="F44" s="765"/>
      <c r="G44" s="765"/>
      <c r="H44" s="414" t="str">
        <f>IF(CNGE_2024_M2_Secc2!F92="","",CNGE_2024_M2_Secc2!F92)</f>
        <v/>
      </c>
      <c r="I44" s="414"/>
      <c r="J44" s="412"/>
      <c r="K44" s="393"/>
      <c r="L44" s="413"/>
      <c r="M44" s="414" t="str">
        <f>IF(O44="","",VLOOKUP(O44,Presentación!$AL$3:$AN$574,2,FALSE))</f>
        <v/>
      </c>
      <c r="N44" s="414"/>
      <c r="O44" s="483"/>
      <c r="P44" s="484"/>
      <c r="Q44" s="485"/>
      <c r="R44" s="517"/>
      <c r="S44" s="517"/>
      <c r="T44" s="517"/>
      <c r="U44" s="466"/>
      <c r="V44" s="466"/>
      <c r="W44" s="466"/>
      <c r="X44" s="133" t="s">
        <v>1548</v>
      </c>
      <c r="Y44" s="412"/>
      <c r="Z44" s="393"/>
      <c r="AA44" s="413"/>
      <c r="AB44" s="412"/>
      <c r="AC44" s="393"/>
      <c r="AD44" s="413"/>
      <c r="AE44" s="412"/>
      <c r="AF44" s="393"/>
      <c r="AG44" s="413"/>
      <c r="AH44" s="412"/>
      <c r="AI44" s="393"/>
      <c r="AJ44" s="413"/>
      <c r="AK44" s="412"/>
      <c r="AL44" s="413"/>
      <c r="AM44"/>
      <c r="AO44" s="7">
        <f t="shared" si="0"/>
        <v>0</v>
      </c>
      <c r="AP44" s="188">
        <f t="shared" si="1"/>
        <v>0</v>
      </c>
      <c r="AQ44"/>
      <c r="AR44" s="355" t="str" cm="1">
        <f t="array" aca="1" ref="AR44" ca="1">_xlfn.TEXTJOIN("",TRUE,IFERROR((MID(U44,ROW(INDIRECT("1:"&amp;LEN(U44))),1)*1),""))</f>
        <v/>
      </c>
      <c r="AS44" s="355" t="str" cm="1">
        <f t="array" aca="1" ref="AS44" ca="1">_xlfn.TEXTJOIN("",TRUE,IFERROR((MID(Y44,ROW(INDIRECT("1:"&amp;LEN(Y44))),1)*1),""))</f>
        <v/>
      </c>
      <c r="AT44">
        <f t="shared" ca="1" si="2"/>
        <v>0</v>
      </c>
      <c r="AU44">
        <f t="shared" ca="1" si="3"/>
        <v>0</v>
      </c>
      <c r="AV44" s="19">
        <f t="shared" si="4"/>
        <v>0</v>
      </c>
      <c r="AW44" s="355" t="str" cm="1">
        <f t="array" aca="1" ref="AW44" ca="1">_xlfn.TEXTJOIN("",TRUE,IFERROR((MID(AH44,ROW(INDIRECT("1:"&amp;LEN(AH44))),1)*1),""))</f>
        <v/>
      </c>
      <c r="AX44">
        <f t="shared" ca="1" si="5"/>
        <v>0</v>
      </c>
    </row>
    <row r="45" spans="1:50" ht="15" customHeight="1">
      <c r="A45" s="353"/>
      <c r="B45" s="221"/>
      <c r="C45" s="220" t="s">
        <v>116</v>
      </c>
      <c r="D45" s="765" t="str">
        <f>IF(CNGE_2024_M2_Secc2!D93="","",CNGE_2024_M2_Secc2!D93)</f>
        <v/>
      </c>
      <c r="E45" s="765"/>
      <c r="F45" s="765"/>
      <c r="G45" s="765"/>
      <c r="H45" s="414" t="str">
        <f>IF(CNGE_2024_M2_Secc2!F93="","",CNGE_2024_M2_Secc2!F93)</f>
        <v/>
      </c>
      <c r="I45" s="414"/>
      <c r="J45" s="412"/>
      <c r="K45" s="393"/>
      <c r="L45" s="413"/>
      <c r="M45" s="414" t="str">
        <f>IF(O45="","",VLOOKUP(O45,Presentación!$AL$3:$AN$574,2,FALSE))</f>
        <v/>
      </c>
      <c r="N45" s="414"/>
      <c r="O45" s="483"/>
      <c r="P45" s="484"/>
      <c r="Q45" s="485"/>
      <c r="R45" s="517"/>
      <c r="S45" s="517"/>
      <c r="T45" s="517"/>
      <c r="U45" s="466"/>
      <c r="V45" s="466"/>
      <c r="W45" s="466"/>
      <c r="X45" s="133" t="s">
        <v>1548</v>
      </c>
      <c r="Y45" s="412"/>
      <c r="Z45" s="393"/>
      <c r="AA45" s="413"/>
      <c r="AB45" s="412"/>
      <c r="AC45" s="393"/>
      <c r="AD45" s="413"/>
      <c r="AE45" s="412"/>
      <c r="AF45" s="393"/>
      <c r="AG45" s="413"/>
      <c r="AH45" s="412"/>
      <c r="AI45" s="393"/>
      <c r="AJ45" s="413"/>
      <c r="AK45" s="412"/>
      <c r="AL45" s="413"/>
      <c r="AM45"/>
      <c r="AO45" s="7">
        <f t="shared" si="0"/>
        <v>0</v>
      </c>
      <c r="AP45" s="188">
        <f t="shared" si="1"/>
        <v>0</v>
      </c>
      <c r="AQ45"/>
      <c r="AR45" s="355" t="str" cm="1">
        <f t="array" aca="1" ref="AR45" ca="1">_xlfn.TEXTJOIN("",TRUE,IFERROR((MID(U45,ROW(INDIRECT("1:"&amp;LEN(U45))),1)*1),""))</f>
        <v/>
      </c>
      <c r="AS45" s="355" t="str" cm="1">
        <f t="array" aca="1" ref="AS45" ca="1">_xlfn.TEXTJOIN("",TRUE,IFERROR((MID(Y45,ROW(INDIRECT("1:"&amp;LEN(Y45))),1)*1),""))</f>
        <v/>
      </c>
      <c r="AT45">
        <f t="shared" ca="1" si="2"/>
        <v>0</v>
      </c>
      <c r="AU45">
        <f t="shared" ca="1" si="3"/>
        <v>0</v>
      </c>
      <c r="AV45" s="19">
        <f t="shared" si="4"/>
        <v>0</v>
      </c>
      <c r="AW45" s="355" t="str" cm="1">
        <f t="array" aca="1" ref="AW45" ca="1">_xlfn.TEXTJOIN("",TRUE,IFERROR((MID(AH45,ROW(INDIRECT("1:"&amp;LEN(AH45))),1)*1),""))</f>
        <v/>
      </c>
      <c r="AX45">
        <f t="shared" ca="1" si="5"/>
        <v>0</v>
      </c>
    </row>
    <row r="46" spans="1:50" ht="15" customHeigh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O46" s="356">
        <f>SUM(AO26:AO45)</f>
        <v>0</v>
      </c>
      <c r="AP46" s="357">
        <f>SUM(AP26:AP45)</f>
        <v>0</v>
      </c>
      <c r="AQ46" s="3"/>
      <c r="AR46" s="19"/>
      <c r="AS46" s="19"/>
      <c r="AT46" s="358">
        <f ca="1">SUM(AT26:AT45)</f>
        <v>0</v>
      </c>
      <c r="AU46" s="359">
        <f ca="1">SUM(AU26:AU45)</f>
        <v>0</v>
      </c>
      <c r="AV46" s="360">
        <f>SUM(AV26:AV45)</f>
        <v>0</v>
      </c>
      <c r="AX46" s="368">
        <f ca="1">SUM(AX26:AX45)</f>
        <v>0</v>
      </c>
    </row>
    <row r="47" spans="1:50" ht="15" customHeight="1">
      <c r="A47" s="353"/>
      <c r="B47" s="242"/>
      <c r="C47" s="410" t="s">
        <v>1550</v>
      </c>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0"/>
      <c r="AJ47" s="410"/>
      <c r="AK47" s="410"/>
      <c r="AL47" s="410"/>
      <c r="AM47"/>
    </row>
    <row r="48" spans="1:50" ht="15" customHeight="1">
      <c r="A48" s="353"/>
      <c r="B48" s="242"/>
      <c r="C48" s="223" t="s">
        <v>89</v>
      </c>
      <c r="D48" s="479" t="s">
        <v>1551</v>
      </c>
      <c r="E48" s="479"/>
      <c r="F48" s="479"/>
      <c r="G48" s="479"/>
      <c r="H48" s="479"/>
      <c r="I48" s="479"/>
      <c r="J48" s="479"/>
      <c r="K48" s="479"/>
      <c r="L48" s="479"/>
      <c r="M48" s="479"/>
      <c r="N48" s="479"/>
      <c r="O48" s="479"/>
      <c r="P48" s="479"/>
      <c r="Q48" s="479"/>
      <c r="R48" s="479"/>
      <c r="S48" s="479"/>
      <c r="T48" s="479"/>
      <c r="U48" s="479"/>
      <c r="V48" s="479"/>
      <c r="W48" s="479"/>
      <c r="X48" s="479"/>
      <c r="Y48" s="479"/>
      <c r="Z48" s="479"/>
      <c r="AA48" s="479"/>
      <c r="AB48" s="479"/>
      <c r="AC48" s="479"/>
      <c r="AD48" s="479"/>
      <c r="AE48" s="479"/>
      <c r="AF48" s="479"/>
      <c r="AG48" s="479"/>
      <c r="AH48" s="479"/>
      <c r="AI48" s="479"/>
      <c r="AJ48" s="479"/>
      <c r="AK48" s="479"/>
      <c r="AL48" s="479"/>
      <c r="AM48"/>
    </row>
    <row r="49" spans="1:39" ht="15" customHeight="1">
      <c r="A49" s="353"/>
      <c r="B49" s="242"/>
      <c r="C49" s="132" t="s">
        <v>90</v>
      </c>
      <c r="D49" s="479" t="s">
        <v>1552</v>
      </c>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c r="AD49" s="479"/>
      <c r="AE49" s="479"/>
      <c r="AF49" s="479"/>
      <c r="AG49" s="479"/>
      <c r="AH49" s="479"/>
      <c r="AI49" s="479"/>
      <c r="AJ49" s="479"/>
      <c r="AK49" s="479"/>
      <c r="AL49" s="479"/>
      <c r="AM49"/>
    </row>
    <row r="50" spans="1:39" ht="15" customHeight="1">
      <c r="A50" s="353"/>
      <c r="B50" s="242"/>
      <c r="C50" s="132" t="s">
        <v>92</v>
      </c>
      <c r="D50" s="479" t="s">
        <v>1553</v>
      </c>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c r="AD50" s="479"/>
      <c r="AE50" s="479"/>
      <c r="AF50" s="479"/>
      <c r="AG50" s="479"/>
      <c r="AH50" s="479"/>
      <c r="AI50" s="479"/>
      <c r="AJ50" s="479"/>
      <c r="AK50" s="479"/>
      <c r="AL50" s="479"/>
      <c r="AM50"/>
    </row>
    <row r="51" spans="1:39" ht="15" customHeight="1">
      <c r="A51" s="353"/>
      <c r="B51" s="242"/>
      <c r="C51" s="132" t="s">
        <v>93</v>
      </c>
      <c r="D51" s="479" t="s">
        <v>1554</v>
      </c>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c r="AD51" s="479"/>
      <c r="AE51" s="479"/>
      <c r="AF51" s="479"/>
      <c r="AG51" s="479"/>
      <c r="AH51" s="479"/>
      <c r="AI51" s="479"/>
      <c r="AJ51" s="479"/>
      <c r="AK51" s="479"/>
      <c r="AL51" s="479"/>
      <c r="AM51"/>
    </row>
    <row r="52" spans="1:39" ht="15" customHeight="1">
      <c r="A52" s="353"/>
      <c r="B52" s="242"/>
      <c r="C52" s="132" t="s">
        <v>103</v>
      </c>
      <c r="D52" s="479" t="s">
        <v>281</v>
      </c>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c r="AE52" s="479"/>
      <c r="AF52" s="479"/>
      <c r="AG52" s="479"/>
      <c r="AH52" s="479"/>
      <c r="AI52" s="479"/>
      <c r="AJ52" s="479"/>
      <c r="AK52" s="479"/>
      <c r="AL52" s="479"/>
      <c r="AM52"/>
    </row>
    <row r="53" spans="1:39" ht="15" customHeight="1">
      <c r="A53" s="353"/>
      <c r="B53" s="242"/>
      <c r="C53" s="24"/>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227"/>
      <c r="AH53" s="19"/>
      <c r="AI53" s="19"/>
      <c r="AJ53" s="19"/>
      <c r="AK53" s="19"/>
      <c r="AL53" s="19"/>
      <c r="AM53"/>
    </row>
    <row r="54" spans="1:39" ht="24" customHeight="1">
      <c r="A54"/>
      <c r="B54"/>
      <c r="C54" s="464" t="s">
        <v>147</v>
      </c>
      <c r="D54" s="464"/>
      <c r="E54" s="464"/>
      <c r="F54" s="464"/>
      <c r="G54" s="464"/>
      <c r="H54" s="464"/>
      <c r="I54" s="464"/>
      <c r="J54" s="464"/>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row>
    <row r="55" spans="1:39" ht="60" customHeight="1">
      <c r="A55"/>
      <c r="B55"/>
      <c r="C55" s="602"/>
      <c r="D55" s="602"/>
      <c r="E55" s="602"/>
      <c r="F55" s="602"/>
      <c r="G55" s="602"/>
      <c r="H55" s="602"/>
      <c r="I55" s="602"/>
      <c r="J55" s="602"/>
      <c r="K55" s="602"/>
      <c r="L55" s="602"/>
      <c r="M55" s="602"/>
      <c r="N55" s="602"/>
      <c r="O55" s="602"/>
      <c r="P55" s="602"/>
      <c r="Q55" s="602"/>
      <c r="R55" s="602"/>
      <c r="S55" s="602"/>
      <c r="T55" s="602"/>
      <c r="U55" s="602"/>
      <c r="V55" s="602"/>
      <c r="W55" s="602"/>
      <c r="X55" s="602"/>
      <c r="Y55" s="602"/>
      <c r="Z55" s="602"/>
      <c r="AA55" s="602"/>
      <c r="AB55" s="602"/>
      <c r="AC55" s="602"/>
      <c r="AD55" s="602"/>
      <c r="AE55" s="602"/>
      <c r="AF55" s="602"/>
      <c r="AG55" s="602"/>
      <c r="AH55" s="602"/>
      <c r="AI55" s="602"/>
      <c r="AJ55" s="602"/>
      <c r="AK55" s="602"/>
      <c r="AL55" s="602"/>
    </row>
    <row r="56" spans="1:39" ht="15" customHeight="1">
      <c r="B56" s="757" t="str">
        <f>IF(AO46&gt;0,"Favor de ingresar toda la información requerida en la pregunta y/o verifique que no tenga información en celdas sombreadas","")</f>
        <v/>
      </c>
      <c r="C56" s="757"/>
      <c r="D56" s="757"/>
      <c r="E56" s="757"/>
      <c r="F56" s="757"/>
      <c r="G56" s="757"/>
      <c r="H56" s="757"/>
      <c r="I56" s="757"/>
      <c r="J56" s="757"/>
      <c r="K56" s="757"/>
      <c r="L56" s="757"/>
      <c r="M56" s="757"/>
      <c r="N56" s="757"/>
      <c r="O56" s="757"/>
      <c r="P56" s="757"/>
      <c r="Q56" s="757"/>
      <c r="R56" s="757"/>
      <c r="S56" s="757"/>
      <c r="T56" s="757"/>
      <c r="U56" s="757"/>
      <c r="V56" s="757"/>
      <c r="W56" s="757"/>
      <c r="X56" s="757"/>
      <c r="Y56" s="757"/>
      <c r="Z56" s="757"/>
      <c r="AA56" s="757"/>
      <c r="AB56" s="757"/>
      <c r="AC56" s="757"/>
      <c r="AD56" s="757"/>
      <c r="AE56" s="757"/>
      <c r="AF56" s="757"/>
      <c r="AG56" s="757"/>
      <c r="AH56" s="757"/>
      <c r="AI56" s="757"/>
      <c r="AJ56" s="757"/>
    </row>
    <row r="57" spans="1:39" ht="15" customHeight="1">
      <c r="B57" s="451" t="str">
        <f>IF(AP46&gt;0,"Alerta: debido a que cuenta con registros NS, debe proporcionar una justificación en el area de comentarios al final de la pregunta","")</f>
        <v/>
      </c>
      <c r="C57" s="451"/>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row>
    <row r="58" spans="1:39" ht="15" customHeight="1">
      <c r="B58" s="450" t="str">
        <f ca="1">IF(AT46&gt;0,"Favor de revisar las coordenadas de latitud debido a que no debe exceder los 8 dígitos",IF(AU46&gt;0,"Favor de revisar las coordenadas de longitud debido a que no debe exceder los 9 dígitos",""))</f>
        <v/>
      </c>
      <c r="C58" s="450"/>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0"/>
      <c r="AF58" s="450"/>
      <c r="AG58" s="450"/>
      <c r="AH58" s="450"/>
      <c r="AI58" s="450"/>
      <c r="AJ58" s="450"/>
    </row>
    <row r="59" spans="1:39" ht="15" customHeight="1">
      <c r="B59" s="450"/>
      <c r="C59" s="450"/>
      <c r="D59" s="450"/>
      <c r="E59" s="450"/>
      <c r="F59" s="450"/>
      <c r="G59" s="450"/>
      <c r="H59" s="450"/>
      <c r="I59" s="450"/>
      <c r="J59" s="450"/>
      <c r="K59" s="450"/>
      <c r="L59" s="450"/>
      <c r="M59" s="450"/>
      <c r="N59" s="450"/>
      <c r="O59" s="450"/>
      <c r="P59" s="450"/>
      <c r="Q59" s="450"/>
      <c r="R59" s="450"/>
      <c r="S59" s="450"/>
      <c r="T59" s="450"/>
      <c r="U59" s="450"/>
      <c r="V59" s="450"/>
      <c r="W59" s="450"/>
      <c r="X59" s="450"/>
      <c r="Y59" s="450"/>
      <c r="Z59" s="450"/>
      <c r="AA59" s="450"/>
      <c r="AB59" s="450"/>
      <c r="AC59" s="450"/>
      <c r="AD59" s="450"/>
      <c r="AE59" s="450"/>
      <c r="AF59" s="450"/>
      <c r="AG59" s="450"/>
      <c r="AH59" s="450"/>
      <c r="AI59" s="450"/>
      <c r="AJ59" s="450"/>
    </row>
    <row r="60" spans="1:39" ht="15" customHeight="1">
      <c r="B60" s="450" t="str">
        <f ca="1">IF(AX46=0,"","Favor de revisar la información en el apartado Número telefónico, debido a que no debe exceder los 10 dígitos")</f>
        <v/>
      </c>
      <c r="C60" s="450"/>
      <c r="D60" s="450"/>
      <c r="E60" s="450"/>
      <c r="F60" s="450"/>
      <c r="G60" s="450"/>
      <c r="H60" s="450"/>
      <c r="I60" s="450"/>
      <c r="J60" s="450"/>
      <c r="K60" s="450"/>
      <c r="L60" s="450"/>
      <c r="M60" s="450"/>
      <c r="N60" s="450"/>
      <c r="O60" s="450"/>
      <c r="P60" s="450"/>
      <c r="Q60" s="450"/>
      <c r="R60" s="450"/>
      <c r="S60" s="450"/>
      <c r="T60" s="450"/>
      <c r="U60" s="450"/>
      <c r="V60" s="450"/>
      <c r="W60" s="450"/>
      <c r="X60" s="450"/>
      <c r="Y60" s="450"/>
      <c r="Z60" s="450"/>
      <c r="AA60" s="450"/>
      <c r="AB60" s="450"/>
      <c r="AC60" s="450"/>
      <c r="AD60" s="450"/>
      <c r="AE60" s="450"/>
      <c r="AF60" s="450"/>
      <c r="AG60" s="450"/>
      <c r="AH60" s="450"/>
      <c r="AI60" s="450"/>
      <c r="AJ60" s="450"/>
    </row>
    <row r="61" spans="1:39" ht="15" customHeight="1">
      <c r="B61"/>
      <c r="C61"/>
      <c r="D61"/>
      <c r="E61"/>
      <c r="F61"/>
      <c r="G61"/>
      <c r="H61"/>
      <c r="I61"/>
      <c r="J61"/>
      <c r="K61"/>
      <c r="L61"/>
      <c r="M61"/>
      <c r="N61"/>
      <c r="O61"/>
      <c r="P61"/>
      <c r="Q61"/>
      <c r="R61"/>
      <c r="S61"/>
      <c r="T61"/>
      <c r="U61"/>
      <c r="V61"/>
      <c r="W61"/>
      <c r="X61"/>
      <c r="Y61"/>
      <c r="Z61"/>
      <c r="AA61"/>
      <c r="AB61"/>
      <c r="AC61"/>
      <c r="AD61"/>
      <c r="AE61"/>
      <c r="AF61"/>
      <c r="AG61"/>
      <c r="AH61"/>
      <c r="AI61"/>
      <c r="AJ61"/>
    </row>
  </sheetData>
  <sheetProtection algorithmName="SHA-512" hashValue="Wah5Bk+ReRIdcu9JCPCYRLa0IOvSCNvNhEaKW0UeAHwWrHY1hWgN5W3zaRbrRGjXDuo04mH3sHWbIypblsfJUQ==" saltValue="nhoF2EsjyQSCs55RVSCX+Q==" spinCount="100000" sheet="1" objects="1" scenarios="1"/>
  <mergeCells count="285">
    <mergeCell ref="C54:AL54"/>
    <mergeCell ref="C55:AL55"/>
    <mergeCell ref="C47:AL47"/>
    <mergeCell ref="D48:AL48"/>
    <mergeCell ref="D49:AL49"/>
    <mergeCell ref="D50:AL50"/>
    <mergeCell ref="D51:AL51"/>
    <mergeCell ref="D52:AL52"/>
    <mergeCell ref="U45:W45"/>
    <mergeCell ref="Y45:AA45"/>
    <mergeCell ref="AB45:AD45"/>
    <mergeCell ref="AE45:AG45"/>
    <mergeCell ref="AH45:AJ45"/>
    <mergeCell ref="AK45:AL45"/>
    <mergeCell ref="D45:G45"/>
    <mergeCell ref="H45:I45"/>
    <mergeCell ref="J45:L45"/>
    <mergeCell ref="M45:N45"/>
    <mergeCell ref="O45:Q45"/>
    <mergeCell ref="R45:T45"/>
    <mergeCell ref="U44:W44"/>
    <mergeCell ref="Y44:AA44"/>
    <mergeCell ref="AB44:AD44"/>
    <mergeCell ref="AE44:AG44"/>
    <mergeCell ref="AH44:AJ44"/>
    <mergeCell ref="AK44:AL44"/>
    <mergeCell ref="D44:G44"/>
    <mergeCell ref="H44:I44"/>
    <mergeCell ref="J44:L44"/>
    <mergeCell ref="M44:N44"/>
    <mergeCell ref="O44:Q44"/>
    <mergeCell ref="R44:T44"/>
    <mergeCell ref="U43:W43"/>
    <mergeCell ref="Y43:AA43"/>
    <mergeCell ref="AB43:AD43"/>
    <mergeCell ref="AE43:AG43"/>
    <mergeCell ref="AH43:AJ43"/>
    <mergeCell ref="AK43:AL43"/>
    <mergeCell ref="D43:G43"/>
    <mergeCell ref="H43:I43"/>
    <mergeCell ref="J43:L43"/>
    <mergeCell ref="M43:N43"/>
    <mergeCell ref="O43:Q43"/>
    <mergeCell ref="R43:T43"/>
    <mergeCell ref="U42:W42"/>
    <mergeCell ref="Y42:AA42"/>
    <mergeCell ref="AB42:AD42"/>
    <mergeCell ref="AE42:AG42"/>
    <mergeCell ref="AH42:AJ42"/>
    <mergeCell ref="AK42:AL42"/>
    <mergeCell ref="D42:G42"/>
    <mergeCell ref="H42:I42"/>
    <mergeCell ref="J42:L42"/>
    <mergeCell ref="M42:N42"/>
    <mergeCell ref="O42:Q42"/>
    <mergeCell ref="R42:T42"/>
    <mergeCell ref="U41:W41"/>
    <mergeCell ref="Y41:AA41"/>
    <mergeCell ref="AB41:AD41"/>
    <mergeCell ref="AE41:AG41"/>
    <mergeCell ref="AH41:AJ41"/>
    <mergeCell ref="AK41:AL41"/>
    <mergeCell ref="D41:G41"/>
    <mergeCell ref="H41:I41"/>
    <mergeCell ref="J41:L41"/>
    <mergeCell ref="M41:N41"/>
    <mergeCell ref="O41:Q41"/>
    <mergeCell ref="R41:T41"/>
    <mergeCell ref="U40:W40"/>
    <mergeCell ref="Y40:AA40"/>
    <mergeCell ref="AB40:AD40"/>
    <mergeCell ref="AE40:AG40"/>
    <mergeCell ref="AH40:AJ40"/>
    <mergeCell ref="AK40:AL40"/>
    <mergeCell ref="D40:G40"/>
    <mergeCell ref="H40:I40"/>
    <mergeCell ref="J40:L40"/>
    <mergeCell ref="M40:N40"/>
    <mergeCell ref="O40:Q40"/>
    <mergeCell ref="R40:T40"/>
    <mergeCell ref="U39:W39"/>
    <mergeCell ref="Y39:AA39"/>
    <mergeCell ref="AB39:AD39"/>
    <mergeCell ref="AE39:AG39"/>
    <mergeCell ref="AH39:AJ39"/>
    <mergeCell ref="AK39:AL39"/>
    <mergeCell ref="D39:G39"/>
    <mergeCell ref="H39:I39"/>
    <mergeCell ref="J39:L39"/>
    <mergeCell ref="M39:N39"/>
    <mergeCell ref="O39:Q39"/>
    <mergeCell ref="R39:T39"/>
    <mergeCell ref="U38:W38"/>
    <mergeCell ref="Y38:AA38"/>
    <mergeCell ref="AB38:AD38"/>
    <mergeCell ref="AE38:AG38"/>
    <mergeCell ref="AH38:AJ38"/>
    <mergeCell ref="AK38:AL38"/>
    <mergeCell ref="D38:G38"/>
    <mergeCell ref="H38:I38"/>
    <mergeCell ref="J38:L38"/>
    <mergeCell ref="M38:N38"/>
    <mergeCell ref="O38:Q38"/>
    <mergeCell ref="R38:T38"/>
    <mergeCell ref="U37:W37"/>
    <mergeCell ref="Y37:AA37"/>
    <mergeCell ref="AB37:AD37"/>
    <mergeCell ref="AE37:AG37"/>
    <mergeCell ref="AH37:AJ37"/>
    <mergeCell ref="AK37:AL37"/>
    <mergeCell ref="D37:G37"/>
    <mergeCell ref="H37:I37"/>
    <mergeCell ref="J37:L37"/>
    <mergeCell ref="M37:N37"/>
    <mergeCell ref="O37:Q37"/>
    <mergeCell ref="R37:T37"/>
    <mergeCell ref="U36:W36"/>
    <mergeCell ref="Y36:AA36"/>
    <mergeCell ref="AB36:AD36"/>
    <mergeCell ref="AE36:AG36"/>
    <mergeCell ref="AH36:AJ36"/>
    <mergeCell ref="AK36:AL36"/>
    <mergeCell ref="D36:G36"/>
    <mergeCell ref="H36:I36"/>
    <mergeCell ref="J36:L36"/>
    <mergeCell ref="M36:N36"/>
    <mergeCell ref="O36:Q36"/>
    <mergeCell ref="R36:T36"/>
    <mergeCell ref="U35:W35"/>
    <mergeCell ref="Y35:AA35"/>
    <mergeCell ref="AB35:AD35"/>
    <mergeCell ref="AE35:AG35"/>
    <mergeCell ref="AH35:AJ35"/>
    <mergeCell ref="AK35:AL35"/>
    <mergeCell ref="D35:G35"/>
    <mergeCell ref="H35:I35"/>
    <mergeCell ref="J35:L35"/>
    <mergeCell ref="M35:N35"/>
    <mergeCell ref="O35:Q35"/>
    <mergeCell ref="R35:T35"/>
    <mergeCell ref="U34:W34"/>
    <mergeCell ref="Y34:AA34"/>
    <mergeCell ref="AB34:AD34"/>
    <mergeCell ref="AE34:AG34"/>
    <mergeCell ref="AH34:AJ34"/>
    <mergeCell ref="AK34:AL34"/>
    <mergeCell ref="D34:G34"/>
    <mergeCell ref="H34:I34"/>
    <mergeCell ref="J34:L34"/>
    <mergeCell ref="M34:N34"/>
    <mergeCell ref="O34:Q34"/>
    <mergeCell ref="R34:T34"/>
    <mergeCell ref="U33:W33"/>
    <mergeCell ref="Y33:AA33"/>
    <mergeCell ref="AB33:AD33"/>
    <mergeCell ref="AE33:AG33"/>
    <mergeCell ref="AH33:AJ33"/>
    <mergeCell ref="AK33:AL33"/>
    <mergeCell ref="D33:G33"/>
    <mergeCell ref="H33:I33"/>
    <mergeCell ref="J33:L33"/>
    <mergeCell ref="M33:N33"/>
    <mergeCell ref="O33:Q33"/>
    <mergeCell ref="R33:T33"/>
    <mergeCell ref="U32:W32"/>
    <mergeCell ref="Y32:AA32"/>
    <mergeCell ref="AB32:AD32"/>
    <mergeCell ref="AE32:AG32"/>
    <mergeCell ref="AH32:AJ32"/>
    <mergeCell ref="AK32:AL32"/>
    <mergeCell ref="D32:G32"/>
    <mergeCell ref="H32:I32"/>
    <mergeCell ref="J32:L32"/>
    <mergeCell ref="M32:N32"/>
    <mergeCell ref="O32:Q32"/>
    <mergeCell ref="R32:T32"/>
    <mergeCell ref="U31:W31"/>
    <mergeCell ref="Y31:AA31"/>
    <mergeCell ref="AB31:AD31"/>
    <mergeCell ref="AE31:AG31"/>
    <mergeCell ref="AH31:AJ31"/>
    <mergeCell ref="AK31:AL31"/>
    <mergeCell ref="D31:G31"/>
    <mergeCell ref="H31:I31"/>
    <mergeCell ref="J31:L31"/>
    <mergeCell ref="M31:N31"/>
    <mergeCell ref="O31:Q31"/>
    <mergeCell ref="R31:T31"/>
    <mergeCell ref="U30:W30"/>
    <mergeCell ref="Y30:AA30"/>
    <mergeCell ref="AB30:AD30"/>
    <mergeCell ref="AE30:AG30"/>
    <mergeCell ref="AH30:AJ30"/>
    <mergeCell ref="AK30:AL30"/>
    <mergeCell ref="D30:G30"/>
    <mergeCell ref="H30:I30"/>
    <mergeCell ref="J30:L30"/>
    <mergeCell ref="M30:N30"/>
    <mergeCell ref="O30:Q30"/>
    <mergeCell ref="R30:T30"/>
    <mergeCell ref="U29:W29"/>
    <mergeCell ref="Y29:AA29"/>
    <mergeCell ref="AB29:AD29"/>
    <mergeCell ref="AE29:AG29"/>
    <mergeCell ref="AH29:AJ29"/>
    <mergeCell ref="AK29:AL29"/>
    <mergeCell ref="D29:G29"/>
    <mergeCell ref="H29:I29"/>
    <mergeCell ref="J29:L29"/>
    <mergeCell ref="M29:N29"/>
    <mergeCell ref="O29:Q29"/>
    <mergeCell ref="R29:T29"/>
    <mergeCell ref="U28:W28"/>
    <mergeCell ref="Y28:AA28"/>
    <mergeCell ref="AB28:AD28"/>
    <mergeCell ref="AE28:AG28"/>
    <mergeCell ref="AH28:AJ28"/>
    <mergeCell ref="AK28:AL28"/>
    <mergeCell ref="D28:G28"/>
    <mergeCell ref="H28:I28"/>
    <mergeCell ref="J28:L28"/>
    <mergeCell ref="M28:N28"/>
    <mergeCell ref="O28:Q28"/>
    <mergeCell ref="R28:T28"/>
    <mergeCell ref="U27:W27"/>
    <mergeCell ref="Y27:AA27"/>
    <mergeCell ref="AB27:AD27"/>
    <mergeCell ref="AE27:AG27"/>
    <mergeCell ref="AH27:AJ27"/>
    <mergeCell ref="AK27:AL27"/>
    <mergeCell ref="D27:G27"/>
    <mergeCell ref="H27:I27"/>
    <mergeCell ref="J27:L27"/>
    <mergeCell ref="M27:N27"/>
    <mergeCell ref="O27:Q27"/>
    <mergeCell ref="R27:T27"/>
    <mergeCell ref="U26:W26"/>
    <mergeCell ref="Y26:AA26"/>
    <mergeCell ref="AB26:AD26"/>
    <mergeCell ref="AE26:AG26"/>
    <mergeCell ref="AH26:AJ26"/>
    <mergeCell ref="AK26:AL26"/>
    <mergeCell ref="D26:G26"/>
    <mergeCell ref="H26:I26"/>
    <mergeCell ref="J26:L26"/>
    <mergeCell ref="M26:N26"/>
    <mergeCell ref="O26:Q26"/>
    <mergeCell ref="R26:T26"/>
    <mergeCell ref="Y24:AA25"/>
    <mergeCell ref="AB24:AD25"/>
    <mergeCell ref="AE24:AG25"/>
    <mergeCell ref="AH24:AJ25"/>
    <mergeCell ref="AK24:AL25"/>
    <mergeCell ref="C24:G25"/>
    <mergeCell ref="H24:I25"/>
    <mergeCell ref="J24:L25"/>
    <mergeCell ref="M24:Q24"/>
    <mergeCell ref="R24:T25"/>
    <mergeCell ref="U24:W25"/>
    <mergeCell ref="M25:N25"/>
    <mergeCell ref="O25:Q25"/>
    <mergeCell ref="B56:AJ56"/>
    <mergeCell ref="B57:AJ57"/>
    <mergeCell ref="B58:AJ58"/>
    <mergeCell ref="B59:AJ59"/>
    <mergeCell ref="B60:AJ60"/>
    <mergeCell ref="B1:AL1"/>
    <mergeCell ref="B3:AL3"/>
    <mergeCell ref="B5:AL5"/>
    <mergeCell ref="AI7:AL7"/>
    <mergeCell ref="B8:L8"/>
    <mergeCell ref="N8:O8"/>
    <mergeCell ref="C17:AL17"/>
    <mergeCell ref="C18:AL18"/>
    <mergeCell ref="C19:AL19"/>
    <mergeCell ref="C20:AL20"/>
    <mergeCell ref="C21:AL21"/>
    <mergeCell ref="C22:AL22"/>
    <mergeCell ref="AI10:AL10"/>
    <mergeCell ref="B12:AL12"/>
    <mergeCell ref="C13:AL13"/>
    <mergeCell ref="C14:AL14"/>
    <mergeCell ref="C15:AL15"/>
    <mergeCell ref="C16:AL16"/>
    <mergeCell ref="X24:X25"/>
  </mergeCells>
  <conditionalFormatting sqref="M26:W45">
    <cfRule type="expression" dxfId="1" priority="3">
      <formula>$AK26&lt;&gt;""</formula>
    </cfRule>
  </conditionalFormatting>
  <conditionalFormatting sqref="Y26:AA45">
    <cfRule type="expression" dxfId="0" priority="2">
      <formula>$AK26&lt;&gt;""</formula>
    </cfRule>
  </conditionalFormatting>
  <dataValidations count="1">
    <dataValidation type="list" allowBlank="1" showInputMessage="1" showErrorMessage="1" sqref="J26:L45" xr:uid="{DC59717C-9CF6-4FA8-8953-63233CF45BB3}">
      <formula1>"1,2,3,4,9"</formula1>
    </dataValidation>
  </dataValidations>
  <hyperlinks>
    <hyperlink ref="AI7:AL7" location="Índice!B35" display="Índice" xr:uid="{774D2F3B-FA49-4BDD-BEE8-383EA9BF168A}"/>
    <hyperlink ref="AI10:AL10" location="CNGE_2024_M2_Secc2!A59" display="Pregunta 2.2" xr:uid="{2C64D5A2-E194-49E9-A5F5-73684CAFE5E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Complemento</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CA6EC7F-DF87-47FF-85C7-4DF487B0A476}">
          <x14:formula1>
            <xm:f>Presentación!$AL$3:$AL$574</xm:f>
          </x14:formula1>
          <xm:sqref>O26:Q45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269EA-5C30-4663-86D7-75891DBEB770}">
  <dimension ref="A1:AE168"/>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0" hidden="1"/>
  </cols>
  <sheetData>
    <row r="1" spans="1:31"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1"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1"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1"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1" ht="60" customHeight="1">
      <c r="B5" s="372" t="s">
        <v>1555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1" ht="15" customHeight="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1" ht="15" customHeight="1" thickBot="1">
      <c r="B7" s="2" t="s">
        <v>2</v>
      </c>
      <c r="C7" s="6"/>
      <c r="D7" s="6"/>
      <c r="E7" s="6"/>
      <c r="F7" s="6"/>
      <c r="G7" s="6"/>
      <c r="H7" s="6"/>
      <c r="I7" s="6"/>
      <c r="J7" s="6"/>
      <c r="K7" s="6"/>
      <c r="L7" s="6"/>
      <c r="M7" s="6"/>
      <c r="N7" s="2" t="s">
        <v>3</v>
      </c>
      <c r="O7" s="6"/>
      <c r="P7" s="6"/>
      <c r="Q7" s="6"/>
      <c r="R7" s="6"/>
      <c r="S7" s="6"/>
      <c r="T7" s="6"/>
      <c r="U7" s="6"/>
      <c r="V7" s="6"/>
      <c r="W7" s="6"/>
      <c r="X7" s="6"/>
      <c r="Y7" s="6"/>
      <c r="Z7" s="6"/>
      <c r="AA7" s="766" t="s">
        <v>1</v>
      </c>
      <c r="AB7" s="766"/>
      <c r="AC7" s="766"/>
      <c r="AD7" s="766"/>
    </row>
    <row r="8" spans="1:31" ht="15" customHeight="1" thickBot="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1" ht="15" customHeight="1"/>
    <row r="10" spans="1:31" ht="15" customHeight="1">
      <c r="A10"/>
      <c r="B10" s="14" t="s">
        <v>1556</v>
      </c>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row>
    <row r="11" spans="1:31" ht="48" customHeight="1">
      <c r="A11"/>
      <c r="B11" s="5"/>
      <c r="C11" s="396" t="s">
        <v>1557</v>
      </c>
      <c r="D11" s="396"/>
      <c r="E11" s="396"/>
      <c r="F11" s="396"/>
      <c r="G11" s="396"/>
      <c r="H11" s="396"/>
      <c r="I11" s="396"/>
      <c r="J11" s="396"/>
      <c r="K11" s="396"/>
      <c r="L11" s="396"/>
      <c r="M11" s="396"/>
      <c r="N11" s="396"/>
      <c r="O11" s="396"/>
      <c r="P11" s="396"/>
      <c r="Q11" s="396"/>
      <c r="R11" s="396"/>
      <c r="S11" s="396"/>
      <c r="T11" s="396"/>
      <c r="U11" s="396"/>
      <c r="V11" s="396"/>
      <c r="W11" s="396"/>
      <c r="X11" s="396"/>
      <c r="Y11" s="396"/>
      <c r="Z11" s="396"/>
      <c r="AA11" s="396"/>
      <c r="AB11" s="396"/>
      <c r="AC11" s="396"/>
      <c r="AD11" s="396"/>
      <c r="AE11"/>
    </row>
    <row r="12" spans="1:31" ht="15" customHeight="1">
      <c r="A12"/>
      <c r="B12"/>
      <c r="C12"/>
      <c r="D12" s="361"/>
      <c r="E12" s="361"/>
      <c r="F12" s="361"/>
      <c r="G12" s="361"/>
      <c r="H12" s="361"/>
      <c r="I12" s="361"/>
      <c r="J12" s="361"/>
      <c r="K12" s="361"/>
      <c r="L12" s="361"/>
      <c r="M12" s="361"/>
      <c r="N12" s="361"/>
      <c r="O12" s="361"/>
      <c r="P12" s="361"/>
      <c r="Q12" s="361"/>
      <c r="R12" s="361"/>
      <c r="S12" s="361"/>
      <c r="T12" s="361"/>
      <c r="U12" s="361"/>
      <c r="V12" s="361"/>
      <c r="W12" s="361"/>
      <c r="X12" s="361"/>
      <c r="Y12" s="361"/>
      <c r="Z12" s="361"/>
      <c r="AA12" s="361"/>
      <c r="AB12" s="361"/>
      <c r="AC12" s="361"/>
      <c r="AD12" s="361"/>
      <c r="AE12"/>
    </row>
    <row r="13" spans="1:31" ht="15" customHeight="1">
      <c r="A13"/>
      <c r="B13"/>
      <c r="C13"/>
      <c r="D13" s="396" t="s">
        <v>1715</v>
      </c>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row>
    <row r="14" spans="1:31" ht="15" customHeight="1">
      <c r="A14"/>
      <c r="B14"/>
      <c r="C14"/>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row>
    <row r="15" spans="1:31" ht="36" customHeight="1">
      <c r="A15"/>
      <c r="B15"/>
      <c r="C15"/>
      <c r="D15" s="396" t="s">
        <v>1716</v>
      </c>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row>
    <row r="16" spans="1:31" ht="15" customHeight="1">
      <c r="A16"/>
      <c r="B16"/>
      <c r="C16"/>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row>
    <row r="17" spans="1:31" ht="24" customHeight="1">
      <c r="A17"/>
      <c r="B17"/>
      <c r="C17"/>
      <c r="D17" s="396" t="s">
        <v>1717</v>
      </c>
      <c r="E17" s="396"/>
      <c r="F17" s="396"/>
      <c r="G17" s="396"/>
      <c r="H17" s="396"/>
      <c r="I17" s="396"/>
      <c r="J17" s="396"/>
      <c r="K17" s="396"/>
      <c r="L17" s="396"/>
      <c r="M17" s="396"/>
      <c r="N17" s="396"/>
      <c r="O17" s="396"/>
      <c r="P17" s="396"/>
      <c r="Q17" s="396"/>
      <c r="R17" s="396"/>
      <c r="S17" s="396"/>
      <c r="T17" s="396"/>
      <c r="U17" s="396"/>
      <c r="V17" s="396"/>
      <c r="W17" s="396"/>
      <c r="X17" s="396"/>
      <c r="Y17" s="396"/>
      <c r="Z17" s="396"/>
      <c r="AA17" s="396"/>
      <c r="AB17" s="396"/>
      <c r="AC17" s="396"/>
      <c r="AD17" s="396"/>
      <c r="AE17"/>
    </row>
    <row r="18" spans="1:31" ht="15" customHeight="1">
      <c r="A18"/>
      <c r="B18"/>
      <c r="C18"/>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1"/>
      <c r="AD18" s="361"/>
      <c r="AE18"/>
    </row>
    <row r="19" spans="1:31" ht="15" customHeight="1">
      <c r="A19"/>
      <c r="B19" s="218" t="s">
        <v>489</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row>
    <row r="20" spans="1:31" ht="48" customHeight="1">
      <c r="A20"/>
      <c r="B20" s="9"/>
      <c r="C20" s="402" t="s">
        <v>1558</v>
      </c>
      <c r="D20" s="402"/>
      <c r="E20" s="402"/>
      <c r="F20" s="402"/>
      <c r="G20" s="402"/>
      <c r="H20" s="402"/>
      <c r="I20" s="402"/>
      <c r="J20" s="402"/>
      <c r="K20" s="402"/>
      <c r="L20" s="402"/>
      <c r="M20" s="402"/>
      <c r="N20" s="402"/>
      <c r="O20" s="402"/>
      <c r="P20" s="402"/>
      <c r="Q20" s="402"/>
      <c r="R20" s="402"/>
      <c r="S20" s="402"/>
      <c r="T20" s="402"/>
      <c r="U20" s="402"/>
      <c r="V20" s="402"/>
      <c r="W20" s="402"/>
      <c r="X20" s="402"/>
      <c r="Y20" s="402"/>
      <c r="Z20" s="402"/>
      <c r="AA20" s="402"/>
      <c r="AB20" s="402"/>
      <c r="AC20" s="402"/>
      <c r="AD20" s="402"/>
      <c r="AE20"/>
    </row>
    <row r="21" spans="1:31" ht="15" customHeight="1">
      <c r="A21"/>
      <c r="B21"/>
      <c r="C2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1"/>
      <c r="AD21" s="361"/>
      <c r="AE21"/>
    </row>
    <row r="22" spans="1:31" ht="15" customHeight="1">
      <c r="A22"/>
      <c r="B22" s="218" t="s">
        <v>1559</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row>
    <row r="23" spans="1:31" ht="48" customHeight="1">
      <c r="A23"/>
      <c r="B23" s="9"/>
      <c r="C23" s="402" t="s">
        <v>1560</v>
      </c>
      <c r="D23" s="402"/>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402"/>
      <c r="AE23"/>
    </row>
    <row r="24" spans="1:31" ht="15" customHeight="1">
      <c r="A24"/>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row>
    <row r="25" spans="1:31" ht="15" customHeight="1">
      <c r="A25"/>
      <c r="B25" s="14" t="s">
        <v>1561</v>
      </c>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row>
    <row r="26" spans="1:31" ht="36" customHeight="1">
      <c r="A26"/>
      <c r="B26" s="22"/>
      <c r="C26" s="396" t="s">
        <v>1562</v>
      </c>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row>
    <row r="27" spans="1:31" ht="15" customHeight="1">
      <c r="A27"/>
      <c r="B27" s="12"/>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row>
    <row r="28" spans="1:31" ht="36" customHeight="1">
      <c r="A28"/>
      <c r="B28" s="12"/>
      <c r="C28" s="19"/>
      <c r="D28" s="396" t="s">
        <v>1722</v>
      </c>
      <c r="E28" s="396"/>
      <c r="F28" s="396"/>
      <c r="G28" s="396"/>
      <c r="H28" s="396"/>
      <c r="I28" s="396"/>
      <c r="J28" s="396"/>
      <c r="K28" s="396"/>
      <c r="L28" s="396"/>
      <c r="M28" s="396"/>
      <c r="N28" s="396"/>
      <c r="O28" s="396"/>
      <c r="P28" s="396"/>
      <c r="Q28" s="396"/>
      <c r="R28" s="396"/>
      <c r="S28" s="396"/>
      <c r="T28" s="396"/>
      <c r="U28" s="396"/>
      <c r="V28" s="396"/>
      <c r="W28" s="396"/>
      <c r="X28" s="396"/>
      <c r="Y28" s="396"/>
      <c r="Z28" s="396"/>
      <c r="AA28" s="396"/>
      <c r="AB28" s="396"/>
      <c r="AC28" s="396"/>
      <c r="AD28" s="396"/>
      <c r="AE28"/>
    </row>
    <row r="29" spans="1:31" ht="15" customHeight="1">
      <c r="A29"/>
      <c r="B29" s="12"/>
      <c r="C29" s="19"/>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row>
    <row r="30" spans="1:31" ht="24" customHeight="1">
      <c r="A30"/>
      <c r="B30" s="12"/>
      <c r="C30" s="19"/>
      <c r="D30" s="396" t="s">
        <v>1718</v>
      </c>
      <c r="E30" s="396"/>
      <c r="F30" s="396"/>
      <c r="G30" s="396"/>
      <c r="H30" s="396"/>
      <c r="I30" s="396"/>
      <c r="J30" s="396"/>
      <c r="K30" s="396"/>
      <c r="L30" s="396"/>
      <c r="M30" s="396"/>
      <c r="N30" s="396"/>
      <c r="O30" s="396"/>
      <c r="P30" s="396"/>
      <c r="Q30" s="396"/>
      <c r="R30" s="396"/>
      <c r="S30" s="396"/>
      <c r="T30" s="396"/>
      <c r="U30" s="396"/>
      <c r="V30" s="396"/>
      <c r="W30" s="396"/>
      <c r="X30" s="396"/>
      <c r="Y30" s="396"/>
      <c r="Z30" s="396"/>
      <c r="AA30" s="396"/>
      <c r="AB30" s="396"/>
      <c r="AC30" s="396"/>
      <c r="AD30" s="396"/>
      <c r="AE30"/>
    </row>
    <row r="31" spans="1:31" ht="15" customHeight="1">
      <c r="A31"/>
      <c r="B31" s="12"/>
      <c r="C31" s="19"/>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row>
    <row r="32" spans="1:31" ht="36" customHeight="1">
      <c r="A32"/>
      <c r="B32" s="12"/>
      <c r="C32" s="19"/>
      <c r="D32" s="396" t="s">
        <v>1719</v>
      </c>
      <c r="E32" s="396"/>
      <c r="F32" s="396"/>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row>
    <row r="33" spans="1:31" ht="15" customHeight="1">
      <c r="A33"/>
      <c r="B33" s="12"/>
      <c r="C33" s="19"/>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row>
    <row r="34" spans="1:31" ht="48" customHeight="1">
      <c r="A34"/>
      <c r="B34" s="12"/>
      <c r="C34" s="19"/>
      <c r="D34" s="396" t="s">
        <v>1720</v>
      </c>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row>
    <row r="35" spans="1:31" ht="15" customHeight="1">
      <c r="A35"/>
      <c r="B35" s="12"/>
      <c r="C35" s="19"/>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row>
    <row r="36" spans="1:31" ht="36" customHeight="1">
      <c r="A36"/>
      <c r="B36" s="12"/>
      <c r="C36" s="19"/>
      <c r="D36" s="396" t="s">
        <v>1723</v>
      </c>
      <c r="E36" s="396"/>
      <c r="F36" s="396"/>
      <c r="G36" s="396"/>
      <c r="H36" s="396"/>
      <c r="I36" s="396"/>
      <c r="J36" s="396"/>
      <c r="K36" s="396"/>
      <c r="L36" s="396"/>
      <c r="M36" s="396"/>
      <c r="N36" s="396"/>
      <c r="O36" s="396"/>
      <c r="P36" s="396"/>
      <c r="Q36" s="396"/>
      <c r="R36" s="396"/>
      <c r="S36" s="396"/>
      <c r="T36" s="396"/>
      <c r="U36" s="396"/>
      <c r="V36" s="396"/>
      <c r="W36" s="396"/>
      <c r="X36" s="396"/>
      <c r="Y36" s="396"/>
      <c r="Z36" s="396"/>
      <c r="AA36" s="396"/>
      <c r="AB36" s="396"/>
      <c r="AC36" s="396"/>
      <c r="AD36" s="396"/>
      <c r="AE36"/>
    </row>
    <row r="37" spans="1:31" ht="15" customHeight="1">
      <c r="A37"/>
      <c r="B37" s="12"/>
      <c r="C37" s="19"/>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row>
    <row r="38" spans="1:31" ht="24" customHeight="1">
      <c r="A38"/>
      <c r="B38" s="12"/>
      <c r="C38" s="19"/>
      <c r="D38" s="396" t="s">
        <v>1721</v>
      </c>
      <c r="E38" s="396"/>
      <c r="F38" s="396"/>
      <c r="G38" s="396"/>
      <c r="H38" s="396"/>
      <c r="I38" s="396"/>
      <c r="J38" s="396"/>
      <c r="K38" s="396"/>
      <c r="L38" s="396"/>
      <c r="M38" s="396"/>
      <c r="N38" s="396"/>
      <c r="O38" s="396"/>
      <c r="P38" s="396"/>
      <c r="Q38" s="396"/>
      <c r="R38" s="396"/>
      <c r="S38" s="396"/>
      <c r="T38" s="396"/>
      <c r="U38" s="396"/>
      <c r="V38" s="396"/>
      <c r="W38" s="396"/>
      <c r="X38" s="396"/>
      <c r="Y38" s="396"/>
      <c r="Z38" s="396"/>
      <c r="AA38" s="396"/>
      <c r="AB38" s="396"/>
      <c r="AC38" s="396"/>
      <c r="AD38" s="396"/>
      <c r="AE38"/>
    </row>
    <row r="39" spans="1:31" ht="15" customHeight="1">
      <c r="A39"/>
      <c r="B39" s="12"/>
      <c r="C39" s="19"/>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row>
    <row r="40" spans="1:31" ht="48" customHeight="1">
      <c r="A40"/>
      <c r="B40" s="12"/>
      <c r="C40" s="19"/>
      <c r="D40" s="396" t="s">
        <v>1724</v>
      </c>
      <c r="E40" s="396"/>
      <c r="F40" s="396"/>
      <c r="G40" s="396"/>
      <c r="H40" s="396"/>
      <c r="I40" s="396"/>
      <c r="J40" s="396"/>
      <c r="K40" s="396"/>
      <c r="L40" s="396"/>
      <c r="M40" s="396"/>
      <c r="N40" s="396"/>
      <c r="O40" s="396"/>
      <c r="P40" s="396"/>
      <c r="Q40" s="396"/>
      <c r="R40" s="396"/>
      <c r="S40" s="396"/>
      <c r="T40" s="396"/>
      <c r="U40" s="396"/>
      <c r="V40" s="396"/>
      <c r="W40" s="396"/>
      <c r="X40" s="396"/>
      <c r="Y40" s="396"/>
      <c r="Z40" s="396"/>
      <c r="AA40" s="396"/>
      <c r="AB40" s="396"/>
      <c r="AC40" s="396"/>
      <c r="AD40" s="396"/>
      <c r="AE40"/>
    </row>
    <row r="41" spans="1:31" ht="15" customHeight="1">
      <c r="A41"/>
      <c r="B41" s="12"/>
      <c r="C41" s="19"/>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row>
    <row r="42" spans="1:31" ht="48" customHeight="1">
      <c r="A42"/>
      <c r="B42" s="12"/>
      <c r="C42" s="19"/>
      <c r="D42" s="396" t="s">
        <v>1725</v>
      </c>
      <c r="E42" s="396"/>
      <c r="F42" s="396"/>
      <c r="G42" s="396"/>
      <c r="H42" s="396"/>
      <c r="I42" s="396"/>
      <c r="J42" s="396"/>
      <c r="K42" s="396"/>
      <c r="L42" s="396"/>
      <c r="M42" s="396"/>
      <c r="N42" s="396"/>
      <c r="O42" s="396"/>
      <c r="P42" s="396"/>
      <c r="Q42" s="396"/>
      <c r="R42" s="396"/>
      <c r="S42" s="396"/>
      <c r="T42" s="396"/>
      <c r="U42" s="396"/>
      <c r="V42" s="396"/>
      <c r="W42" s="396"/>
      <c r="X42" s="396"/>
      <c r="Y42" s="396"/>
      <c r="Z42" s="396"/>
      <c r="AA42" s="396"/>
      <c r="AB42" s="396"/>
      <c r="AC42" s="396"/>
      <c r="AD42" s="396"/>
      <c r="AE42"/>
    </row>
    <row r="43" spans="1:31" ht="15" customHeight="1">
      <c r="A43"/>
      <c r="B43" s="12"/>
      <c r="C43" s="19"/>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row>
    <row r="44" spans="1:31" ht="48" customHeight="1">
      <c r="A44"/>
      <c r="B44" s="12"/>
      <c r="C44" s="19"/>
      <c r="D44" s="396" t="s">
        <v>1726</v>
      </c>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row>
    <row r="45" spans="1:31" ht="15" customHeight="1">
      <c r="A45"/>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row>
    <row r="46" spans="1:31" ht="15" customHeight="1">
      <c r="A46"/>
      <c r="B46" s="218" t="s">
        <v>1634</v>
      </c>
      <c r="C46"/>
      <c r="D46"/>
      <c r="E46"/>
      <c r="F46"/>
      <c r="G46"/>
      <c r="H46"/>
      <c r="I46"/>
      <c r="J46"/>
      <c r="K46"/>
      <c r="L46"/>
      <c r="M46"/>
      <c r="N46"/>
      <c r="O46"/>
      <c r="P46"/>
      <c r="Q46"/>
      <c r="R46"/>
      <c r="S46"/>
      <c r="T46"/>
      <c r="U46"/>
      <c r="V46"/>
      <c r="W46"/>
      <c r="X46"/>
      <c r="Y46"/>
      <c r="Z46"/>
      <c r="AA46"/>
      <c r="AB46"/>
      <c r="AC46"/>
      <c r="AD46"/>
      <c r="AE46"/>
    </row>
    <row r="47" spans="1:31" ht="15" customHeight="1">
      <c r="A47"/>
      <c r="B47"/>
      <c r="C47" s="402" t="s">
        <v>1635</v>
      </c>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row>
    <row r="48" spans="1:31" ht="15" customHeight="1">
      <c r="A48"/>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row>
    <row r="49" spans="1:31" ht="15" customHeight="1">
      <c r="A49"/>
      <c r="B49" s="218" t="s">
        <v>490</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row>
    <row r="50" spans="1:31" ht="24" customHeight="1">
      <c r="A50"/>
      <c r="B50" s="9"/>
      <c r="C50" s="402" t="s">
        <v>1563</v>
      </c>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row>
    <row r="51" spans="1:31" ht="15" customHeight="1">
      <c r="A51"/>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row>
    <row r="52" spans="1:31" ht="15" customHeight="1">
      <c r="A52"/>
      <c r="B52" s="218" t="s">
        <v>491</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row>
    <row r="53" spans="1:31" ht="36" customHeight="1">
      <c r="A53"/>
      <c r="B53" s="9"/>
      <c r="C53" s="402" t="s">
        <v>1564</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row>
    <row r="54" spans="1:31" ht="15" customHeight="1">
      <c r="A54"/>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row>
    <row r="55" spans="1:31" ht="15" customHeight="1">
      <c r="A55"/>
      <c r="B55" s="218" t="s">
        <v>1565</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row>
    <row r="56" spans="1:31" ht="36" customHeight="1">
      <c r="A56"/>
      <c r="B56" s="9"/>
      <c r="C56" s="402" t="s">
        <v>1566</v>
      </c>
      <c r="D56" s="402"/>
      <c r="E56" s="402"/>
      <c r="F56" s="402"/>
      <c r="G56" s="402"/>
      <c r="H56" s="402"/>
      <c r="I56" s="402"/>
      <c r="J56" s="402"/>
      <c r="K56" s="402"/>
      <c r="L56" s="402"/>
      <c r="M56" s="402"/>
      <c r="N56" s="402"/>
      <c r="O56" s="402"/>
      <c r="P56" s="402"/>
      <c r="Q56" s="402"/>
      <c r="R56" s="402"/>
      <c r="S56" s="402"/>
      <c r="T56" s="402"/>
      <c r="U56" s="402"/>
      <c r="V56" s="402"/>
      <c r="W56" s="402"/>
      <c r="X56" s="402"/>
      <c r="Y56" s="402"/>
      <c r="Z56" s="402"/>
      <c r="AA56" s="402"/>
      <c r="AB56" s="402"/>
      <c r="AC56" s="402"/>
      <c r="AD56" s="402"/>
      <c r="AE56"/>
    </row>
    <row r="57" spans="1:31" ht="15" customHeight="1">
      <c r="A57"/>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row>
    <row r="58" spans="1:31" ht="15" customHeight="1">
      <c r="A58"/>
      <c r="B58" s="218" t="s">
        <v>1567</v>
      </c>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row>
    <row r="59" spans="1:31" ht="36" customHeight="1">
      <c r="A59"/>
      <c r="B59" s="9"/>
      <c r="C59" s="402" t="s">
        <v>1568</v>
      </c>
      <c r="D59" s="402"/>
      <c r="E59" s="402"/>
      <c r="F59" s="402"/>
      <c r="G59" s="402"/>
      <c r="H59" s="402"/>
      <c r="I59" s="402"/>
      <c r="J59" s="402"/>
      <c r="K59" s="402"/>
      <c r="L59" s="402"/>
      <c r="M59" s="402"/>
      <c r="N59" s="402"/>
      <c r="O59" s="402"/>
      <c r="P59" s="402"/>
      <c r="Q59" s="402"/>
      <c r="R59" s="402"/>
      <c r="S59" s="402"/>
      <c r="T59" s="402"/>
      <c r="U59" s="402"/>
      <c r="V59" s="402"/>
      <c r="W59" s="402"/>
      <c r="X59" s="402"/>
      <c r="Y59" s="402"/>
      <c r="Z59" s="402"/>
      <c r="AA59" s="402"/>
      <c r="AB59" s="402"/>
      <c r="AC59" s="402"/>
      <c r="AD59" s="402"/>
      <c r="AE59"/>
    </row>
    <row r="60" spans="1:31" ht="15" customHeight="1">
      <c r="A60"/>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row>
    <row r="61" spans="1:31" ht="15" customHeight="1">
      <c r="A61"/>
      <c r="B61" s="218" t="s">
        <v>1569</v>
      </c>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row>
    <row r="62" spans="1:31" ht="48" customHeight="1">
      <c r="A62"/>
      <c r="B62" s="9"/>
      <c r="C62" s="402" t="s">
        <v>1570</v>
      </c>
      <c r="D62" s="402"/>
      <c r="E62" s="402"/>
      <c r="F62" s="402"/>
      <c r="G62" s="402"/>
      <c r="H62" s="402"/>
      <c r="I62" s="402"/>
      <c r="J62" s="402"/>
      <c r="K62" s="402"/>
      <c r="L62" s="402"/>
      <c r="M62" s="402"/>
      <c r="N62" s="402"/>
      <c r="O62" s="402"/>
      <c r="P62" s="402"/>
      <c r="Q62" s="402"/>
      <c r="R62" s="402"/>
      <c r="S62" s="402"/>
      <c r="T62" s="402"/>
      <c r="U62" s="402"/>
      <c r="V62" s="402"/>
      <c r="W62" s="402"/>
      <c r="X62" s="402"/>
      <c r="Y62" s="402"/>
      <c r="Z62" s="402"/>
      <c r="AA62" s="402"/>
      <c r="AB62" s="402"/>
      <c r="AC62" s="402"/>
      <c r="AD62" s="402"/>
      <c r="AE62"/>
    </row>
    <row r="63" spans="1:31" ht="15" customHeight="1">
      <c r="A63"/>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row>
    <row r="64" spans="1:31" ht="15" customHeight="1">
      <c r="A64"/>
      <c r="B64" s="218" t="s">
        <v>1571</v>
      </c>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row>
    <row r="65" spans="1:31" ht="36" customHeight="1">
      <c r="A65"/>
      <c r="B65" s="9"/>
      <c r="C65" s="402" t="s">
        <v>1656</v>
      </c>
      <c r="D65" s="402"/>
      <c r="E65" s="402"/>
      <c r="F65" s="402"/>
      <c r="G65" s="402"/>
      <c r="H65" s="402"/>
      <c r="I65" s="402"/>
      <c r="J65" s="402"/>
      <c r="K65" s="402"/>
      <c r="L65" s="402"/>
      <c r="M65" s="402"/>
      <c r="N65" s="402"/>
      <c r="O65" s="402"/>
      <c r="P65" s="402"/>
      <c r="Q65" s="402"/>
      <c r="R65" s="402"/>
      <c r="S65" s="402"/>
      <c r="T65" s="402"/>
      <c r="U65" s="402"/>
      <c r="V65" s="402"/>
      <c r="W65" s="402"/>
      <c r="X65" s="402"/>
      <c r="Y65" s="402"/>
      <c r="Z65" s="402"/>
      <c r="AA65" s="402"/>
      <c r="AB65" s="402"/>
      <c r="AC65" s="402"/>
      <c r="AD65" s="402"/>
      <c r="AE65"/>
    </row>
    <row r="66" spans="1:31" ht="15" customHeight="1">
      <c r="A66"/>
      <c r="B66" s="9"/>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row>
    <row r="67" spans="1:31" ht="15" customHeight="1">
      <c r="A67"/>
      <c r="B67" s="218" t="s">
        <v>1657</v>
      </c>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row>
    <row r="68" spans="1:31" ht="36" customHeight="1">
      <c r="A68"/>
      <c r="B68" s="9"/>
      <c r="C68" s="402" t="s">
        <v>1658</v>
      </c>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row>
    <row r="69" spans="1:31" ht="15" customHeight="1">
      <c r="A6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row>
    <row r="70" spans="1:31" ht="15" customHeight="1">
      <c r="A70"/>
      <c r="B70" s="218" t="s">
        <v>1572</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row>
    <row r="71" spans="1:31" ht="36" customHeight="1">
      <c r="A71"/>
      <c r="B71" s="9"/>
      <c r="C71" s="402" t="s">
        <v>1573</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row>
    <row r="72" spans="1:31" ht="15" customHeight="1">
      <c r="A72"/>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row>
    <row r="73" spans="1:31" ht="15" customHeight="1">
      <c r="A73"/>
      <c r="B73" s="218" t="s">
        <v>1574</v>
      </c>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row>
    <row r="74" spans="1:31" ht="36" customHeight="1">
      <c r="A74"/>
      <c r="B74" s="9"/>
      <c r="C74" s="402" t="s">
        <v>1575</v>
      </c>
      <c r="D74" s="402"/>
      <c r="E74" s="402"/>
      <c r="F74" s="402"/>
      <c r="G74" s="402"/>
      <c r="H74" s="402"/>
      <c r="I74" s="402"/>
      <c r="J74" s="402"/>
      <c r="K74" s="402"/>
      <c r="L74" s="402"/>
      <c r="M74" s="402"/>
      <c r="N74" s="402"/>
      <c r="O74" s="402"/>
      <c r="P74" s="402"/>
      <c r="Q74" s="402"/>
      <c r="R74" s="402"/>
      <c r="S74" s="402"/>
      <c r="T74" s="402"/>
      <c r="U74" s="402"/>
      <c r="V74" s="402"/>
      <c r="W74" s="402"/>
      <c r="X74" s="402"/>
      <c r="Y74" s="402"/>
      <c r="Z74" s="402"/>
      <c r="AA74" s="402"/>
      <c r="AB74" s="402"/>
      <c r="AC74" s="402"/>
      <c r="AD74" s="402"/>
      <c r="AE74"/>
    </row>
    <row r="75" spans="1:31" ht="15" customHeight="1">
      <c r="A75"/>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row>
    <row r="76" spans="1:31" ht="15" customHeight="1">
      <c r="A76"/>
      <c r="B76" s="218" t="s">
        <v>1576</v>
      </c>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row>
    <row r="77" spans="1:31" ht="48" customHeight="1">
      <c r="A77"/>
      <c r="B77" s="9"/>
      <c r="C77" s="402" t="s">
        <v>2215</v>
      </c>
      <c r="D77" s="402"/>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row>
    <row r="78" spans="1:31" ht="15" customHeight="1">
      <c r="A78"/>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row>
    <row r="79" spans="1:31" ht="36" customHeight="1">
      <c r="A79"/>
      <c r="B79" s="9"/>
      <c r="C79" s="9"/>
      <c r="D79" s="402" t="s">
        <v>2217</v>
      </c>
      <c r="E79" s="402"/>
      <c r="F79" s="402"/>
      <c r="G79" s="402"/>
      <c r="H79" s="402"/>
      <c r="I79" s="402"/>
      <c r="J79" s="402"/>
      <c r="K79" s="402"/>
      <c r="L79" s="402"/>
      <c r="M79" s="402"/>
      <c r="N79" s="402"/>
      <c r="O79" s="402"/>
      <c r="P79" s="402"/>
      <c r="Q79" s="402"/>
      <c r="R79" s="402"/>
      <c r="S79" s="402"/>
      <c r="T79" s="402"/>
      <c r="U79" s="402"/>
      <c r="V79" s="402"/>
      <c r="W79" s="402"/>
      <c r="X79" s="402"/>
      <c r="Y79" s="402"/>
      <c r="Z79" s="402"/>
      <c r="AA79" s="402"/>
      <c r="AB79" s="402"/>
      <c r="AC79" s="402"/>
      <c r="AD79" s="402"/>
      <c r="AE79"/>
    </row>
    <row r="80" spans="1:31" ht="15" customHeight="1">
      <c r="A80"/>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row>
    <row r="81" spans="1:31" ht="36" customHeight="1">
      <c r="A81"/>
      <c r="B81" s="9"/>
      <c r="C81" s="9"/>
      <c r="D81" s="402" t="s">
        <v>2216</v>
      </c>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row>
    <row r="82" spans="1:31" ht="15" customHeight="1">
      <c r="A82"/>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row>
    <row r="83" spans="1:31" ht="15" customHeight="1">
      <c r="A83"/>
      <c r="B83" s="218" t="s">
        <v>266</v>
      </c>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row>
    <row r="84" spans="1:31" ht="36" customHeight="1">
      <c r="A84"/>
      <c r="B84" s="9"/>
      <c r="C84" s="402" t="s">
        <v>2191</v>
      </c>
      <c r="D84" s="402"/>
      <c r="E84" s="402"/>
      <c r="F84" s="402"/>
      <c r="G84" s="402"/>
      <c r="H84" s="402"/>
      <c r="I84" s="402"/>
      <c r="J84" s="402"/>
      <c r="K84" s="402"/>
      <c r="L84" s="402"/>
      <c r="M84" s="402"/>
      <c r="N84" s="402"/>
      <c r="O84" s="402"/>
      <c r="P84" s="402"/>
      <c r="Q84" s="402"/>
      <c r="R84" s="402"/>
      <c r="S84" s="402"/>
      <c r="T84" s="402"/>
      <c r="U84" s="402"/>
      <c r="V84" s="402"/>
      <c r="W84" s="402"/>
      <c r="X84" s="402"/>
      <c r="Y84" s="402"/>
      <c r="Z84" s="402"/>
      <c r="AA84" s="402"/>
      <c r="AB84" s="402"/>
      <c r="AC84" s="402"/>
      <c r="AD84" s="402"/>
      <c r="AE84"/>
    </row>
    <row r="85" spans="1:31" ht="15" customHeight="1">
      <c r="A85"/>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row>
    <row r="86" spans="1:31" ht="15" customHeight="1">
      <c r="A86"/>
      <c r="B86" s="218" t="s">
        <v>1994</v>
      </c>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row>
    <row r="87" spans="1:31" ht="24" customHeight="1">
      <c r="A87"/>
      <c r="B87" s="9"/>
      <c r="C87" s="402" t="s">
        <v>1993</v>
      </c>
      <c r="D87" s="402"/>
      <c r="E87" s="402"/>
      <c r="F87" s="402"/>
      <c r="G87" s="402"/>
      <c r="H87" s="402"/>
      <c r="I87" s="402"/>
      <c r="J87" s="402"/>
      <c r="K87" s="402"/>
      <c r="L87" s="402"/>
      <c r="M87" s="402"/>
      <c r="N87" s="402"/>
      <c r="O87" s="402"/>
      <c r="P87" s="402"/>
      <c r="Q87" s="402"/>
      <c r="R87" s="402"/>
      <c r="S87" s="402"/>
      <c r="T87" s="402"/>
      <c r="U87" s="402"/>
      <c r="V87" s="402"/>
      <c r="W87" s="402"/>
      <c r="X87" s="402"/>
      <c r="Y87" s="402"/>
      <c r="Z87" s="402"/>
      <c r="AA87" s="402"/>
      <c r="AB87" s="402"/>
      <c r="AC87" s="402"/>
      <c r="AD87" s="402"/>
      <c r="AE87"/>
    </row>
    <row r="88" spans="1:31" ht="15" customHeight="1">
      <c r="A88"/>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row>
    <row r="89" spans="1:31" ht="15" customHeight="1">
      <c r="A89"/>
      <c r="B89" s="218" t="s">
        <v>1805</v>
      </c>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row>
    <row r="90" spans="1:31" ht="86.1" customHeight="1">
      <c r="A90"/>
      <c r="B90" s="9"/>
      <c r="C90" s="402" t="s">
        <v>1819</v>
      </c>
      <c r="D90" s="402"/>
      <c r="E90" s="402"/>
      <c r="F90" s="402"/>
      <c r="G90" s="402"/>
      <c r="H90" s="402"/>
      <c r="I90" s="402"/>
      <c r="J90" s="402"/>
      <c r="K90" s="402"/>
      <c r="L90" s="402"/>
      <c r="M90" s="402"/>
      <c r="N90" s="402"/>
      <c r="O90" s="402"/>
      <c r="P90" s="402"/>
      <c r="Q90" s="402"/>
      <c r="R90" s="402"/>
      <c r="S90" s="402"/>
      <c r="T90" s="402"/>
      <c r="U90" s="402"/>
      <c r="V90" s="402"/>
      <c r="W90" s="402"/>
      <c r="X90" s="402"/>
      <c r="Y90" s="402"/>
      <c r="Z90" s="402"/>
      <c r="AA90" s="402"/>
      <c r="AB90" s="402"/>
      <c r="AC90" s="402"/>
      <c r="AD90" s="402"/>
      <c r="AE90"/>
    </row>
    <row r="91" spans="1:31" ht="15" customHeight="1">
      <c r="A91"/>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row>
    <row r="92" spans="1:31" ht="15" customHeight="1">
      <c r="A92"/>
      <c r="B92" s="14" t="s">
        <v>1577</v>
      </c>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row>
    <row r="93" spans="1:31" ht="36" customHeight="1">
      <c r="A93"/>
      <c r="B93" s="20"/>
      <c r="C93" s="396" t="s">
        <v>1935</v>
      </c>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row>
    <row r="94" spans="1:31" ht="15" customHeight="1">
      <c r="A94"/>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row>
    <row r="95" spans="1:31" ht="15" customHeight="1">
      <c r="A95"/>
      <c r="B95" s="14" t="s">
        <v>1578</v>
      </c>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row>
    <row r="96" spans="1:31" ht="24" customHeight="1">
      <c r="A96"/>
      <c r="B96" s="20"/>
      <c r="C96" s="396" t="s">
        <v>1936</v>
      </c>
      <c r="D96" s="396"/>
      <c r="E96" s="396"/>
      <c r="F96" s="396"/>
      <c r="G96" s="396"/>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row>
    <row r="97" spans="1:31" ht="15" customHeight="1">
      <c r="A97"/>
      <c r="B97" s="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row>
    <row r="98" spans="1:31" ht="15" customHeight="1">
      <c r="A98"/>
      <c r="B98" s="14" t="s">
        <v>1579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row>
    <row r="99" spans="1:31" ht="24" customHeight="1">
      <c r="A99"/>
      <c r="B99" s="20"/>
      <c r="C99" s="396" t="s">
        <v>1937</v>
      </c>
      <c r="D99" s="396"/>
      <c r="E99" s="396"/>
      <c r="F99" s="396"/>
      <c r="G99" s="396"/>
      <c r="H99" s="396"/>
      <c r="I99" s="396"/>
      <c r="J99" s="396"/>
      <c r="K99" s="396"/>
      <c r="L99" s="396"/>
      <c r="M99" s="396"/>
      <c r="N99" s="396"/>
      <c r="O99" s="396"/>
      <c r="P99" s="396"/>
      <c r="Q99" s="396"/>
      <c r="R99" s="396"/>
      <c r="S99" s="396"/>
      <c r="T99" s="396"/>
      <c r="U99" s="396"/>
      <c r="V99" s="396"/>
      <c r="W99" s="396"/>
      <c r="X99" s="396"/>
      <c r="Y99" s="396"/>
      <c r="Z99" s="396"/>
      <c r="AA99" s="396"/>
      <c r="AB99" s="396"/>
      <c r="AC99" s="396"/>
      <c r="AD99" s="396"/>
      <c r="AE99"/>
    </row>
    <row r="100" spans="1:31" ht="15" customHeight="1">
      <c r="A100"/>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row>
    <row r="101" spans="1:31" ht="15" customHeight="1">
      <c r="A101"/>
      <c r="B101" s="218" t="s">
        <v>1580</v>
      </c>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row>
    <row r="102" spans="1:31" ht="24" customHeight="1">
      <c r="A102"/>
      <c r="B102" s="9"/>
      <c r="C102" s="402" t="s">
        <v>1581</v>
      </c>
      <c r="D102" s="402"/>
      <c r="E102" s="402"/>
      <c r="F102" s="402"/>
      <c r="G102" s="402"/>
      <c r="H102" s="402"/>
      <c r="I102" s="402"/>
      <c r="J102" s="402"/>
      <c r="K102" s="402"/>
      <c r="L102" s="402"/>
      <c r="M102" s="402"/>
      <c r="N102" s="402"/>
      <c r="O102" s="402"/>
      <c r="P102" s="402"/>
      <c r="Q102" s="402"/>
      <c r="R102" s="402"/>
      <c r="S102" s="402"/>
      <c r="T102" s="402"/>
      <c r="U102" s="402"/>
      <c r="V102" s="402"/>
      <c r="W102" s="402"/>
      <c r="X102" s="402"/>
      <c r="Y102" s="402"/>
      <c r="Z102" s="402"/>
      <c r="AA102" s="402"/>
      <c r="AB102" s="402"/>
      <c r="AC102" s="402"/>
      <c r="AD102" s="402"/>
      <c r="AE102"/>
    </row>
    <row r="103" spans="1:31" ht="15" customHeight="1">
      <c r="A103"/>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row>
    <row r="104" spans="1:31" ht="15" customHeight="1">
      <c r="A104"/>
      <c r="B104" s="218" t="s">
        <v>769</v>
      </c>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row>
    <row r="105" spans="1:31" ht="36" customHeight="1">
      <c r="A105"/>
      <c r="B105" s="9"/>
      <c r="C105" s="402" t="s">
        <v>1582</v>
      </c>
      <c r="D105" s="402"/>
      <c r="E105" s="402"/>
      <c r="F105" s="402"/>
      <c r="G105" s="402"/>
      <c r="H105" s="402"/>
      <c r="I105" s="402"/>
      <c r="J105" s="402"/>
      <c r="K105" s="402"/>
      <c r="L105" s="402"/>
      <c r="M105" s="402"/>
      <c r="N105" s="402"/>
      <c r="O105" s="402"/>
      <c r="P105" s="402"/>
      <c r="Q105" s="402"/>
      <c r="R105" s="402"/>
      <c r="S105" s="402"/>
      <c r="T105" s="402"/>
      <c r="U105" s="402"/>
      <c r="V105" s="402"/>
      <c r="W105" s="402"/>
      <c r="X105" s="402"/>
      <c r="Y105" s="402"/>
      <c r="Z105" s="402"/>
      <c r="AA105" s="402"/>
      <c r="AB105" s="402"/>
      <c r="AC105" s="402"/>
      <c r="AD105" s="402"/>
      <c r="AE105"/>
    </row>
    <row r="106" spans="1:31" ht="15" customHeight="1">
      <c r="A106"/>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row>
    <row r="107" spans="1:31" ht="15" customHeight="1">
      <c r="A107"/>
      <c r="B107" s="218" t="s">
        <v>486</v>
      </c>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row>
    <row r="108" spans="1:31" ht="36" customHeight="1">
      <c r="A108"/>
      <c r="B108" s="9"/>
      <c r="C108" s="402" t="s">
        <v>1583</v>
      </c>
      <c r="D108" s="402"/>
      <c r="E108" s="402"/>
      <c r="F108" s="402"/>
      <c r="G108" s="402"/>
      <c r="H108" s="402"/>
      <c r="I108" s="402"/>
      <c r="J108" s="402"/>
      <c r="K108" s="402"/>
      <c r="L108" s="402"/>
      <c r="M108" s="402"/>
      <c r="N108" s="402"/>
      <c r="O108" s="402"/>
      <c r="P108" s="402"/>
      <c r="Q108" s="402"/>
      <c r="R108" s="402"/>
      <c r="S108" s="402"/>
      <c r="T108" s="402"/>
      <c r="U108" s="402"/>
      <c r="V108" s="402"/>
      <c r="W108" s="402"/>
      <c r="X108" s="402"/>
      <c r="Y108" s="402"/>
      <c r="Z108" s="402"/>
      <c r="AA108" s="402"/>
      <c r="AB108" s="402"/>
      <c r="AC108" s="402"/>
      <c r="AD108" s="402"/>
      <c r="AE108"/>
    </row>
    <row r="109" spans="1:31" ht="15" customHeight="1">
      <c r="A10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row>
    <row r="110" spans="1:31" ht="15" customHeight="1">
      <c r="A110"/>
      <c r="B110" s="218" t="s">
        <v>1584</v>
      </c>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row>
    <row r="111" spans="1:31" ht="36" customHeight="1">
      <c r="A111"/>
      <c r="B111" s="9"/>
      <c r="C111" s="767" t="s">
        <v>1585</v>
      </c>
      <c r="D111" s="767"/>
      <c r="E111" s="767"/>
      <c r="F111" s="767"/>
      <c r="G111" s="767"/>
      <c r="H111" s="767"/>
      <c r="I111" s="767"/>
      <c r="J111" s="767"/>
      <c r="K111" s="767"/>
      <c r="L111" s="767"/>
      <c r="M111" s="767"/>
      <c r="N111" s="767"/>
      <c r="O111" s="767"/>
      <c r="P111" s="767"/>
      <c r="Q111" s="767"/>
      <c r="R111" s="767"/>
      <c r="S111" s="767"/>
      <c r="T111" s="767"/>
      <c r="U111" s="767"/>
      <c r="V111" s="767"/>
      <c r="W111" s="767"/>
      <c r="X111" s="767"/>
      <c r="Y111" s="767"/>
      <c r="Z111" s="767"/>
      <c r="AA111" s="767"/>
      <c r="AB111" s="767"/>
      <c r="AC111" s="767"/>
      <c r="AD111" s="767"/>
      <c r="AE111"/>
    </row>
    <row r="112" spans="1:31" ht="15" customHeight="1">
      <c r="A112"/>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row>
    <row r="113" spans="1:31" ht="15" customHeight="1">
      <c r="A113"/>
      <c r="B113" s="218" t="s">
        <v>1586</v>
      </c>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row>
    <row r="114" spans="1:31" ht="84" customHeight="1">
      <c r="A114"/>
      <c r="B114" s="9"/>
      <c r="C114" s="767" t="s">
        <v>1587</v>
      </c>
      <c r="D114" s="767"/>
      <c r="E114" s="767"/>
      <c r="F114" s="767"/>
      <c r="G114" s="767"/>
      <c r="H114" s="767"/>
      <c r="I114" s="767"/>
      <c r="J114" s="767"/>
      <c r="K114" s="767"/>
      <c r="L114" s="767"/>
      <c r="M114" s="767"/>
      <c r="N114" s="767"/>
      <c r="O114" s="767"/>
      <c r="P114" s="767"/>
      <c r="Q114" s="767"/>
      <c r="R114" s="767"/>
      <c r="S114" s="767"/>
      <c r="T114" s="767"/>
      <c r="U114" s="767"/>
      <c r="V114" s="767"/>
      <c r="W114" s="767"/>
      <c r="X114" s="767"/>
      <c r="Y114" s="767"/>
      <c r="Z114" s="767"/>
      <c r="AA114" s="767"/>
      <c r="AB114" s="767"/>
      <c r="AC114" s="767"/>
      <c r="AD114" s="767"/>
      <c r="AE114"/>
    </row>
    <row r="115" spans="1:31" ht="15" customHeight="1">
      <c r="A115"/>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row>
    <row r="116" spans="1:31" ht="15" customHeight="1">
      <c r="A116"/>
      <c r="B116" s="14" t="s">
        <v>770</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row>
    <row r="117" spans="1:31" ht="36" customHeight="1">
      <c r="A117"/>
      <c r="B117" s="20"/>
      <c r="C117" s="767" t="s">
        <v>1588</v>
      </c>
      <c r="D117" s="767"/>
      <c r="E117" s="767"/>
      <c r="F117" s="767"/>
      <c r="G117" s="767"/>
      <c r="H117" s="767"/>
      <c r="I117" s="767"/>
      <c r="J117" s="767"/>
      <c r="K117" s="767"/>
      <c r="L117" s="767"/>
      <c r="M117" s="767"/>
      <c r="N117" s="767"/>
      <c r="O117" s="767"/>
      <c r="P117" s="767"/>
      <c r="Q117" s="767"/>
      <c r="R117" s="767"/>
      <c r="S117" s="767"/>
      <c r="T117" s="767"/>
      <c r="U117" s="767"/>
      <c r="V117" s="767"/>
      <c r="W117" s="767"/>
      <c r="X117" s="767"/>
      <c r="Y117" s="767"/>
      <c r="Z117" s="767"/>
      <c r="AA117" s="767"/>
      <c r="AB117" s="767"/>
      <c r="AC117" s="767"/>
      <c r="AD117" s="767"/>
      <c r="AE117"/>
    </row>
    <row r="118" spans="1:31" ht="15" customHeight="1">
      <c r="A118"/>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row>
    <row r="119" spans="1:31" ht="15" customHeight="1">
      <c r="A119"/>
      <c r="B119" s="14" t="s">
        <v>771</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row>
    <row r="120" spans="1:31" ht="24" customHeight="1">
      <c r="A120"/>
      <c r="B120" s="20"/>
      <c r="C120" s="767" t="s">
        <v>1786</v>
      </c>
      <c r="D120" s="767"/>
      <c r="E120" s="767"/>
      <c r="F120" s="767"/>
      <c r="G120" s="767"/>
      <c r="H120" s="767"/>
      <c r="I120" s="767"/>
      <c r="J120" s="767"/>
      <c r="K120" s="767"/>
      <c r="L120" s="767"/>
      <c r="M120" s="767"/>
      <c r="N120" s="767"/>
      <c r="O120" s="767"/>
      <c r="P120" s="767"/>
      <c r="Q120" s="767"/>
      <c r="R120" s="767"/>
      <c r="S120" s="767"/>
      <c r="T120" s="767"/>
      <c r="U120" s="767"/>
      <c r="V120" s="767"/>
      <c r="W120" s="767"/>
      <c r="X120" s="767"/>
      <c r="Y120" s="767"/>
      <c r="Z120" s="767"/>
      <c r="AA120" s="767"/>
      <c r="AB120" s="767"/>
      <c r="AC120" s="767"/>
      <c r="AD120" s="767"/>
      <c r="AE120"/>
    </row>
    <row r="121" spans="1:31" ht="15" customHeight="1">
      <c r="A121"/>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row>
    <row r="122" spans="1:31" ht="15" customHeight="1">
      <c r="A122"/>
      <c r="B122" s="218" t="s">
        <v>1589</v>
      </c>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row>
    <row r="123" spans="1:31" ht="24" customHeight="1">
      <c r="A123"/>
      <c r="B123" s="9"/>
      <c r="C123" s="402" t="s">
        <v>1590</v>
      </c>
      <c r="D123" s="402"/>
      <c r="E123" s="402"/>
      <c r="F123" s="402"/>
      <c r="G123" s="402"/>
      <c r="H123" s="402"/>
      <c r="I123" s="402"/>
      <c r="J123" s="402"/>
      <c r="K123" s="402"/>
      <c r="L123" s="402"/>
      <c r="M123" s="402"/>
      <c r="N123" s="402"/>
      <c r="O123" s="402"/>
      <c r="P123" s="402"/>
      <c r="Q123" s="402"/>
      <c r="R123" s="402"/>
      <c r="S123" s="402"/>
      <c r="T123" s="402"/>
      <c r="U123" s="402"/>
      <c r="V123" s="402"/>
      <c r="W123" s="402"/>
      <c r="X123" s="402"/>
      <c r="Y123" s="402"/>
      <c r="Z123" s="402"/>
      <c r="AA123" s="402"/>
      <c r="AB123" s="402"/>
      <c r="AC123" s="402"/>
      <c r="AD123" s="402"/>
      <c r="AE123"/>
    </row>
    <row r="124" spans="1:31" ht="15" customHeight="1">
      <c r="A124"/>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row>
    <row r="125" spans="1:31" ht="15" customHeight="1">
      <c r="A125"/>
      <c r="B125" s="218" t="s">
        <v>1591</v>
      </c>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row>
    <row r="126" spans="1:31" ht="24" customHeight="1">
      <c r="A126"/>
      <c r="B126" s="9"/>
      <c r="C126" s="402" t="s">
        <v>1592</v>
      </c>
      <c r="D126" s="402"/>
      <c r="E126" s="402"/>
      <c r="F126" s="402"/>
      <c r="G126" s="402"/>
      <c r="H126" s="402"/>
      <c r="I126" s="402"/>
      <c r="J126" s="402"/>
      <c r="K126" s="402"/>
      <c r="L126" s="402"/>
      <c r="M126" s="402"/>
      <c r="N126" s="402"/>
      <c r="O126" s="402"/>
      <c r="P126" s="402"/>
      <c r="Q126" s="402"/>
      <c r="R126" s="402"/>
      <c r="S126" s="402"/>
      <c r="T126" s="402"/>
      <c r="U126" s="402"/>
      <c r="V126" s="402"/>
      <c r="W126" s="402"/>
      <c r="X126" s="402"/>
      <c r="Y126" s="402"/>
      <c r="Z126" s="402"/>
      <c r="AA126" s="402"/>
      <c r="AB126" s="402"/>
      <c r="AC126" s="402"/>
      <c r="AD126" s="402"/>
      <c r="AE126"/>
    </row>
    <row r="127" spans="1:31" ht="15" customHeight="1">
      <c r="A127"/>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row>
    <row r="128" spans="1:31" ht="15" customHeight="1">
      <c r="A128"/>
      <c r="B128" s="218" t="s">
        <v>792</v>
      </c>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row>
    <row r="129" spans="1:31" ht="36" customHeight="1">
      <c r="A129"/>
      <c r="B129" s="9"/>
      <c r="C129" s="402" t="s">
        <v>1593</v>
      </c>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row>
    <row r="130" spans="1:31" ht="15" customHeight="1">
      <c r="A130"/>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row>
    <row r="131" spans="1:31" ht="15" customHeight="1">
      <c r="A131"/>
      <c r="B131" s="218" t="s">
        <v>161</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row>
    <row r="132" spans="1:31" ht="36" customHeight="1">
      <c r="A132"/>
      <c r="B132" s="9"/>
      <c r="C132" s="402" t="s">
        <v>1822</v>
      </c>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row>
    <row r="133" spans="1:31" ht="15" customHeight="1">
      <c r="A133"/>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row>
    <row r="134" spans="1:31" ht="15" customHeight="1">
      <c r="A134"/>
      <c r="B134" s="218" t="s">
        <v>160</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row>
    <row r="135" spans="1:31" ht="48" customHeight="1">
      <c r="A135"/>
      <c r="B135" s="9"/>
      <c r="C135" s="402" t="s">
        <v>1594</v>
      </c>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row>
    <row r="136" spans="1:31" ht="15" customHeight="1">
      <c r="A136"/>
      <c r="B136" s="9"/>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row>
    <row r="137" spans="1:31" ht="15" customHeight="1">
      <c r="A137"/>
      <c r="B137" s="14" t="s">
        <v>1595</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row>
    <row r="138" spans="1:31" ht="24" customHeight="1">
      <c r="A138"/>
      <c r="B138" s="12"/>
      <c r="C138" s="767" t="s">
        <v>1596</v>
      </c>
      <c r="D138" s="767"/>
      <c r="E138" s="767"/>
      <c r="F138" s="767"/>
      <c r="G138" s="767"/>
      <c r="H138" s="767"/>
      <c r="I138" s="767"/>
      <c r="J138" s="767"/>
      <c r="K138" s="767"/>
      <c r="L138" s="767"/>
      <c r="M138" s="767"/>
      <c r="N138" s="767"/>
      <c r="O138" s="767"/>
      <c r="P138" s="767"/>
      <c r="Q138" s="767"/>
      <c r="R138" s="767"/>
      <c r="S138" s="767"/>
      <c r="T138" s="767"/>
      <c r="U138" s="767"/>
      <c r="V138" s="767"/>
      <c r="W138" s="767"/>
      <c r="X138" s="767"/>
      <c r="Y138" s="767"/>
      <c r="Z138" s="767"/>
      <c r="AA138" s="767"/>
      <c r="AB138" s="767"/>
      <c r="AC138" s="767"/>
      <c r="AD138" s="767"/>
      <c r="AE138"/>
    </row>
    <row r="139" spans="1:31" ht="15" customHeight="1">
      <c r="A139"/>
      <c r="B139" s="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row>
    <row r="140" spans="1:31" ht="15" customHeight="1">
      <c r="A140"/>
      <c r="B140" s="14" t="s">
        <v>705</v>
      </c>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row>
    <row r="141" spans="1:31" ht="24" customHeight="1">
      <c r="A141"/>
      <c r="B141" s="5"/>
      <c r="C141" s="402" t="s">
        <v>1597</v>
      </c>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row>
    <row r="142" spans="1:31" ht="15" customHeight="1">
      <c r="A142"/>
      <c r="B142" s="9"/>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row>
    <row r="143" spans="1:31" ht="15" customHeight="1">
      <c r="A143"/>
      <c r="B143" s="14" t="s">
        <v>2165</v>
      </c>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row>
    <row r="144" spans="1:31" ht="36" customHeight="1">
      <c r="A144"/>
      <c r="B144" s="5"/>
      <c r="C144" s="402" t="s">
        <v>2189</v>
      </c>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row>
    <row r="145" spans="1:31" ht="15" customHeight="1">
      <c r="A145"/>
      <c r="B145" s="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row>
    <row r="146" spans="1:31" ht="15" customHeight="1">
      <c r="A146"/>
      <c r="B146" s="14" t="s">
        <v>1598</v>
      </c>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row>
    <row r="147" spans="1:31" ht="48" customHeight="1">
      <c r="A147"/>
      <c r="B147" s="12"/>
      <c r="C147" s="767" t="s">
        <v>1599</v>
      </c>
      <c r="D147" s="767"/>
      <c r="E147" s="767"/>
      <c r="F147" s="767"/>
      <c r="G147" s="767"/>
      <c r="H147" s="767"/>
      <c r="I147" s="767"/>
      <c r="J147" s="767"/>
      <c r="K147" s="767"/>
      <c r="L147" s="767"/>
      <c r="M147" s="767"/>
      <c r="N147" s="767"/>
      <c r="O147" s="767"/>
      <c r="P147" s="767"/>
      <c r="Q147" s="767"/>
      <c r="R147" s="767"/>
      <c r="S147" s="767"/>
      <c r="T147" s="767"/>
      <c r="U147" s="767"/>
      <c r="V147" s="767"/>
      <c r="W147" s="767"/>
      <c r="X147" s="767"/>
      <c r="Y147" s="767"/>
      <c r="Z147" s="767"/>
      <c r="AA147" s="767"/>
      <c r="AB147" s="767"/>
      <c r="AC147" s="767"/>
      <c r="AD147" s="767"/>
      <c r="AE147"/>
    </row>
    <row r="148" spans="1:31" ht="15" customHeight="1">
      <c r="A148"/>
      <c r="B148" s="9"/>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row>
    <row r="149" spans="1:31" ht="15" customHeight="1">
      <c r="A149"/>
      <c r="B149" s="14" t="s">
        <v>1933</v>
      </c>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row>
    <row r="150" spans="1:31" ht="36" customHeight="1">
      <c r="A150"/>
      <c r="B150" s="12"/>
      <c r="C150" s="396" t="s">
        <v>1934</v>
      </c>
      <c r="D150" s="396"/>
      <c r="E150" s="396"/>
      <c r="F150" s="396"/>
      <c r="G150" s="396"/>
      <c r="H150" s="396"/>
      <c r="I150" s="396"/>
      <c r="J150" s="396"/>
      <c r="K150" s="396"/>
      <c r="L150" s="396"/>
      <c r="M150" s="396"/>
      <c r="N150" s="396"/>
      <c r="O150" s="396"/>
      <c r="P150" s="396"/>
      <c r="Q150" s="396"/>
      <c r="R150" s="396"/>
      <c r="S150" s="396"/>
      <c r="T150" s="396"/>
      <c r="U150" s="396"/>
      <c r="V150" s="396"/>
      <c r="W150" s="396"/>
      <c r="X150" s="396"/>
      <c r="Y150" s="396"/>
      <c r="Z150" s="396"/>
      <c r="AA150" s="396"/>
      <c r="AB150" s="396"/>
      <c r="AC150" s="396"/>
      <c r="AD150" s="396"/>
      <c r="AE150"/>
    </row>
    <row r="151" spans="1:31" ht="15" customHeight="1">
      <c r="A151"/>
      <c r="B151" s="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row>
    <row r="152" spans="1:31" ht="15" customHeight="1">
      <c r="A152"/>
      <c r="B152" s="218" t="s">
        <v>1600</v>
      </c>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row>
    <row r="153" spans="1:31" ht="24" customHeight="1">
      <c r="A153"/>
      <c r="B153" s="9"/>
      <c r="C153" s="402" t="s">
        <v>1601</v>
      </c>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row>
    <row r="154" spans="1:31" ht="15" customHeight="1">
      <c r="A154"/>
      <c r="B154" s="9"/>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row>
    <row r="155" spans="1:31" ht="15" customHeight="1">
      <c r="A155"/>
      <c r="B155" s="218" t="s">
        <v>488</v>
      </c>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row>
    <row r="156" spans="1:31" ht="48" customHeight="1">
      <c r="B156" s="9"/>
      <c r="C156" s="402" t="s">
        <v>2220</v>
      </c>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row>
    <row r="157" spans="1:31" ht="15" customHeight="1">
      <c r="B157" s="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1" ht="15" customHeight="1">
      <c r="B158" s="218" t="s">
        <v>554</v>
      </c>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row>
    <row r="159" spans="1:31" ht="24" customHeight="1">
      <c r="B159" s="159"/>
      <c r="C159" s="768" t="s">
        <v>1602</v>
      </c>
      <c r="D159" s="768"/>
      <c r="E159" s="768"/>
      <c r="F159" s="768"/>
      <c r="G159" s="768"/>
      <c r="H159" s="768"/>
      <c r="I159" s="768"/>
      <c r="J159" s="768"/>
      <c r="K159" s="768"/>
      <c r="L159" s="768"/>
      <c r="M159" s="768"/>
      <c r="N159" s="768"/>
      <c r="O159" s="768"/>
      <c r="P159" s="768"/>
      <c r="Q159" s="768"/>
      <c r="R159" s="768"/>
      <c r="S159" s="768"/>
      <c r="T159" s="768"/>
      <c r="U159" s="768"/>
      <c r="V159" s="768"/>
      <c r="W159" s="768"/>
      <c r="X159" s="768"/>
      <c r="Y159" s="768"/>
      <c r="Z159" s="768"/>
      <c r="AA159" s="768"/>
      <c r="AB159" s="768"/>
      <c r="AC159" s="768"/>
      <c r="AD159" s="768"/>
    </row>
    <row r="160" spans="1:31" ht="15" customHeight="1">
      <c r="B160" s="9"/>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2:30" ht="15" customHeight="1">
      <c r="B161" s="218" t="s">
        <v>1603</v>
      </c>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row>
    <row r="162" spans="2:30" ht="36" customHeight="1">
      <c r="B162" s="9"/>
      <c r="C162" s="402" t="s">
        <v>1604</v>
      </c>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row>
    <row r="163" spans="2:30" ht="15" customHeight="1"/>
    <row r="164" spans="2:30" ht="15" customHeight="1"/>
    <row r="165" spans="2:30" ht="15" customHeight="1"/>
    <row r="166" spans="2:30" ht="15" customHeight="1"/>
    <row r="167" spans="2:30" ht="15" customHeight="1"/>
    <row r="168" spans="2:30" ht="15" customHeight="1"/>
  </sheetData>
  <sheetProtection algorithmName="SHA-512" hashValue="PXxZvKw2JjagF5xo5kpDbMAAuAmT0w8DtgNFV7/M6LiODeT7OOlg7hWa4tNtuI0m1n+YPc8a4dzbHlHSKovu+w==" saltValue="WpzB9nyNlLEos5qC0PSZiw==" spinCount="100000" sheet="1" objects="1" scenarios="1"/>
  <mergeCells count="62">
    <mergeCell ref="C162:AD162"/>
    <mergeCell ref="C141:AD141"/>
    <mergeCell ref="C147:AD147"/>
    <mergeCell ref="C153:AD153"/>
    <mergeCell ref="C156:AD156"/>
    <mergeCell ref="C159:AD159"/>
    <mergeCell ref="C150:AD150"/>
    <mergeCell ref="C144:AD144"/>
    <mergeCell ref="C126:AD126"/>
    <mergeCell ref="C129:AD129"/>
    <mergeCell ref="C132:AD132"/>
    <mergeCell ref="C135:AD135"/>
    <mergeCell ref="C138:AD138"/>
    <mergeCell ref="C123:AD123"/>
    <mergeCell ref="C87:AD87"/>
    <mergeCell ref="C93:AD93"/>
    <mergeCell ref="C96:AD96"/>
    <mergeCell ref="C99:AD99"/>
    <mergeCell ref="C102:AD102"/>
    <mergeCell ref="C105:AD105"/>
    <mergeCell ref="C108:AD108"/>
    <mergeCell ref="C111:AD111"/>
    <mergeCell ref="C114:AD114"/>
    <mergeCell ref="C117:AD117"/>
    <mergeCell ref="C120:AD120"/>
    <mergeCell ref="C90:AD90"/>
    <mergeCell ref="C84:AD84"/>
    <mergeCell ref="C53:AD53"/>
    <mergeCell ref="C56:AD56"/>
    <mergeCell ref="C59:AD59"/>
    <mergeCell ref="C62:AD62"/>
    <mergeCell ref="C65:AD65"/>
    <mergeCell ref="C68:AD68"/>
    <mergeCell ref="C71:AD71"/>
    <mergeCell ref="C74:AD74"/>
    <mergeCell ref="C77:AD77"/>
    <mergeCell ref="D79:AD79"/>
    <mergeCell ref="D81:AD81"/>
    <mergeCell ref="C50:AD50"/>
    <mergeCell ref="C26:AD26"/>
    <mergeCell ref="D28:AD28"/>
    <mergeCell ref="D30:AD30"/>
    <mergeCell ref="D32:AD32"/>
    <mergeCell ref="D34:AD34"/>
    <mergeCell ref="D36:AD36"/>
    <mergeCell ref="D38:AD38"/>
    <mergeCell ref="D40:AD40"/>
    <mergeCell ref="D42:AD42"/>
    <mergeCell ref="D44:AD44"/>
    <mergeCell ref="C47:AD47"/>
    <mergeCell ref="C23:AD23"/>
    <mergeCell ref="B1:AD1"/>
    <mergeCell ref="B3:AD3"/>
    <mergeCell ref="B5:AD5"/>
    <mergeCell ref="AA7:AD7"/>
    <mergeCell ref="B8:L8"/>
    <mergeCell ref="N8:O8"/>
    <mergeCell ref="C11:AD11"/>
    <mergeCell ref="D13:AD13"/>
    <mergeCell ref="D15:AD15"/>
    <mergeCell ref="D17:AD17"/>
    <mergeCell ref="C20:AD20"/>
  </mergeCells>
  <hyperlinks>
    <hyperlink ref="AA7:AD7" location="Índice!B37" display="Índice" xr:uid="{A08C266D-9840-4FFF-B628-9871FA86916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7120A-C059-4789-93C9-9043D8F163F7}">
  <dimension ref="A1:AE56"/>
  <sheetViews>
    <sheetView showGridLines="0" zoomScaleNormal="10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2:30" ht="15" customHeight="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2:30"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2:30" ht="15" customHeight="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2:30" ht="60" customHeight="1">
      <c r="B5" s="372" t="s">
        <v>45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2:30" ht="15" customHeight="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2:30" ht="15" customHeight="1" thickBot="1">
      <c r="B7" s="2" t="s">
        <v>2</v>
      </c>
      <c r="C7" s="4"/>
      <c r="D7" s="4"/>
      <c r="E7" s="4"/>
      <c r="F7" s="4"/>
      <c r="G7" s="4"/>
      <c r="H7" s="4"/>
      <c r="I7" s="4"/>
      <c r="J7" s="4"/>
      <c r="K7" s="4"/>
      <c r="L7" s="4"/>
      <c r="M7" s="4"/>
      <c r="N7" s="2" t="s">
        <v>3</v>
      </c>
      <c r="O7" s="4"/>
      <c r="P7" s="6"/>
      <c r="Q7" s="6"/>
      <c r="R7" s="6"/>
      <c r="S7" s="6"/>
      <c r="T7" s="6"/>
      <c r="U7" s="6"/>
      <c r="V7" s="6"/>
      <c r="W7" s="6"/>
      <c r="X7" s="6"/>
      <c r="Y7" s="6"/>
      <c r="Z7" s="6"/>
      <c r="AA7" s="380" t="s">
        <v>1</v>
      </c>
      <c r="AB7" s="380"/>
      <c r="AC7" s="380"/>
      <c r="AD7" s="380"/>
    </row>
    <row r="8" spans="2:30" ht="15" customHeight="1" thickBot="1">
      <c r="B8" s="374" t="str">
        <f>IF(Presentación!B8="","",Presentación!B8)</f>
        <v/>
      </c>
      <c r="C8" s="375"/>
      <c r="D8" s="375"/>
      <c r="E8" s="375"/>
      <c r="F8" s="375"/>
      <c r="G8" s="375"/>
      <c r="H8" s="375"/>
      <c r="I8" s="375"/>
      <c r="J8" s="375"/>
      <c r="K8" s="375"/>
      <c r="L8" s="376"/>
      <c r="M8" s="7"/>
      <c r="N8" s="374" t="str">
        <f>IF(Presentación!N8="","",Presentación!N8)</f>
        <v/>
      </c>
      <c r="O8" s="376"/>
      <c r="P8" s="5"/>
      <c r="Q8" s="5"/>
      <c r="R8" s="5"/>
      <c r="S8" s="5"/>
      <c r="T8" s="5"/>
      <c r="U8" s="5"/>
      <c r="V8" s="5"/>
      <c r="W8" s="5"/>
      <c r="X8" s="5"/>
      <c r="Y8" s="5"/>
      <c r="Z8" s="5"/>
      <c r="AA8" s="5"/>
      <c r="AB8" s="5"/>
      <c r="AC8" s="5"/>
      <c r="AD8" s="5"/>
    </row>
    <row r="9" spans="2:30" ht="15" customHeight="1" thickBot="1"/>
    <row r="10" spans="2:30" ht="15" customHeight="1" thickBot="1">
      <c r="B10" s="381" t="s">
        <v>46</v>
      </c>
      <c r="C10" s="382"/>
      <c r="D10" s="382"/>
      <c r="E10" s="382"/>
      <c r="F10" s="382"/>
      <c r="G10" s="382"/>
      <c r="H10" s="382"/>
      <c r="I10" s="382"/>
      <c r="J10" s="382"/>
      <c r="K10" s="382"/>
      <c r="L10" s="382"/>
      <c r="M10" s="382"/>
      <c r="N10" s="382"/>
      <c r="O10" s="382"/>
      <c r="P10" s="382"/>
      <c r="Q10" s="382"/>
      <c r="R10" s="383"/>
      <c r="S10" s="7"/>
      <c r="T10" s="381" t="s">
        <v>47</v>
      </c>
      <c r="U10" s="382"/>
      <c r="V10" s="382"/>
      <c r="W10" s="382"/>
      <c r="X10" s="382"/>
      <c r="Y10" s="382"/>
      <c r="Z10" s="382"/>
      <c r="AA10" s="382"/>
      <c r="AB10" s="382"/>
      <c r="AC10" s="382"/>
      <c r="AD10" s="383"/>
    </row>
    <row r="11" spans="2:30" ht="48" customHeight="1" thickBot="1">
      <c r="B11" s="116"/>
      <c r="C11" s="384" t="s">
        <v>1671</v>
      </c>
      <c r="D11" s="384"/>
      <c r="E11" s="384"/>
      <c r="F11" s="384"/>
      <c r="G11" s="384"/>
      <c r="H11" s="384"/>
      <c r="I11" s="384"/>
      <c r="J11" s="384"/>
      <c r="K11" s="384"/>
      <c r="L11" s="384"/>
      <c r="M11" s="384"/>
      <c r="N11" s="384"/>
      <c r="O11" s="384"/>
      <c r="P11" s="384"/>
      <c r="Q11" s="384"/>
      <c r="R11" s="117"/>
      <c r="S11" s="7"/>
      <c r="T11" s="385" t="s">
        <v>48</v>
      </c>
      <c r="U11" s="386"/>
      <c r="V11" s="386"/>
      <c r="W11" s="386"/>
      <c r="X11" s="386"/>
      <c r="Y11" s="386"/>
      <c r="Z11" s="386"/>
      <c r="AA11" s="386"/>
      <c r="AB11" s="386"/>
      <c r="AC11" s="386"/>
      <c r="AD11" s="387"/>
    </row>
    <row r="12" spans="2:30" ht="15" customHeight="1">
      <c r="B12" s="118"/>
      <c r="C12" s="119"/>
      <c r="D12" s="119"/>
      <c r="E12" s="119"/>
      <c r="F12" s="119"/>
      <c r="G12" s="119"/>
      <c r="H12" s="119"/>
      <c r="I12" s="119"/>
      <c r="J12" s="119"/>
      <c r="K12" s="119"/>
      <c r="L12" s="119"/>
      <c r="M12" s="119"/>
      <c r="N12" s="119"/>
      <c r="O12" s="119"/>
      <c r="P12" s="119"/>
      <c r="Q12" s="119"/>
      <c r="R12" s="120"/>
      <c r="S12" s="7"/>
      <c r="T12" s="121"/>
      <c r="U12" s="7"/>
      <c r="V12" s="7"/>
      <c r="W12"/>
      <c r="X12"/>
      <c r="Y12"/>
      <c r="Z12"/>
      <c r="AA12"/>
      <c r="AB12" s="7"/>
      <c r="AC12" s="7"/>
      <c r="AD12" s="122"/>
    </row>
    <row r="13" spans="2:30" ht="15" customHeight="1">
      <c r="B13" s="121"/>
      <c r="C13" s="20" t="s">
        <v>2120</v>
      </c>
      <c r="D13" s="12"/>
      <c r="E13" s="12"/>
      <c r="F13" s="12"/>
      <c r="G13" s="12"/>
      <c r="H13" s="19"/>
      <c r="I13" s="19"/>
      <c r="J13" s="19"/>
      <c r="K13" s="19"/>
      <c r="L13" s="19"/>
      <c r="M13" s="388"/>
      <c r="N13" s="388"/>
      <c r="O13" s="388"/>
      <c r="P13" s="388"/>
      <c r="Q13" s="388"/>
      <c r="R13" s="122"/>
      <c r="S13" s="7"/>
      <c r="T13" s="121"/>
      <c r="U13" s="389" t="s">
        <v>49</v>
      </c>
      <c r="V13" s="390"/>
      <c r="W13" s="390"/>
      <c r="X13" s="390"/>
      <c r="Y13" s="390"/>
      <c r="Z13" s="390"/>
      <c r="AA13" s="390"/>
      <c r="AB13" s="390"/>
      <c r="AC13" s="391"/>
      <c r="AD13" s="122"/>
    </row>
    <row r="14" spans="2:30" ht="15" customHeight="1">
      <c r="B14" s="121"/>
      <c r="C14" s="20" t="s">
        <v>50</v>
      </c>
      <c r="D14" s="12"/>
      <c r="E14" s="12"/>
      <c r="F14" s="388"/>
      <c r="G14" s="388"/>
      <c r="H14" s="388"/>
      <c r="I14" s="388"/>
      <c r="J14" s="388"/>
      <c r="K14" s="388"/>
      <c r="L14" s="388"/>
      <c r="M14" s="388"/>
      <c r="N14" s="388"/>
      <c r="O14" s="388"/>
      <c r="P14" s="388"/>
      <c r="Q14" s="388"/>
      <c r="R14" s="122"/>
      <c r="S14" s="7"/>
      <c r="T14" s="121"/>
      <c r="U14" s="392"/>
      <c r="V14" s="392"/>
      <c r="W14" s="392"/>
      <c r="X14" s="392"/>
      <c r="Y14" s="392"/>
      <c r="Z14" s="392"/>
      <c r="AA14" s="392"/>
      <c r="AB14" s="392"/>
      <c r="AC14" s="392"/>
      <c r="AD14" s="122"/>
    </row>
    <row r="15" spans="2:30" ht="15" customHeight="1">
      <c r="B15" s="121"/>
      <c r="C15" s="20" t="s">
        <v>51</v>
      </c>
      <c r="D15" s="12"/>
      <c r="E15" s="12"/>
      <c r="F15" s="12"/>
      <c r="G15" s="393"/>
      <c r="H15" s="393"/>
      <c r="I15" s="393"/>
      <c r="J15" s="393"/>
      <c r="K15" s="393"/>
      <c r="L15" s="393"/>
      <c r="M15" s="393"/>
      <c r="N15" s="393"/>
      <c r="O15" s="393"/>
      <c r="P15" s="393"/>
      <c r="Q15" s="393"/>
      <c r="R15" s="122"/>
      <c r="S15" s="7"/>
      <c r="T15" s="121"/>
      <c r="U15" s="392"/>
      <c r="V15" s="392"/>
      <c r="W15" s="392"/>
      <c r="X15" s="392"/>
      <c r="Y15" s="392"/>
      <c r="Z15" s="392"/>
      <c r="AA15" s="392"/>
      <c r="AB15" s="392"/>
      <c r="AC15" s="392"/>
      <c r="AD15" s="122"/>
    </row>
    <row r="16" spans="2:30" ht="15" customHeight="1">
      <c r="B16" s="121"/>
      <c r="C16" s="20" t="s">
        <v>52</v>
      </c>
      <c r="D16" s="12"/>
      <c r="E16" s="12"/>
      <c r="F16" s="12"/>
      <c r="G16" s="12"/>
      <c r="H16" s="393"/>
      <c r="I16" s="393"/>
      <c r="J16" s="393"/>
      <c r="K16" s="393"/>
      <c r="L16" s="393"/>
      <c r="M16" s="393"/>
      <c r="N16" s="393"/>
      <c r="O16" s="393"/>
      <c r="P16" s="393"/>
      <c r="Q16" s="393"/>
      <c r="R16" s="122"/>
      <c r="S16" s="7"/>
      <c r="T16" s="121"/>
      <c r="U16" s="392"/>
      <c r="V16" s="392"/>
      <c r="W16" s="392"/>
      <c r="X16" s="392"/>
      <c r="Y16" s="392"/>
      <c r="Z16" s="392"/>
      <c r="AA16" s="392"/>
      <c r="AB16" s="392"/>
      <c r="AC16" s="392"/>
      <c r="AD16" s="122"/>
    </row>
    <row r="17" spans="2:30" ht="15" customHeight="1">
      <c r="B17" s="121"/>
      <c r="C17" s="20" t="s">
        <v>53</v>
      </c>
      <c r="D17" s="12"/>
      <c r="E17" s="12"/>
      <c r="F17" s="12"/>
      <c r="G17" s="12"/>
      <c r="H17" s="393"/>
      <c r="I17" s="393"/>
      <c r="J17" s="393"/>
      <c r="K17" s="393"/>
      <c r="L17" s="393"/>
      <c r="M17" s="393"/>
      <c r="N17" s="393"/>
      <c r="O17" s="393"/>
      <c r="P17" s="393"/>
      <c r="Q17" s="393"/>
      <c r="R17" s="122"/>
      <c r="S17" s="7"/>
      <c r="T17" s="121"/>
      <c r="U17" s="392"/>
      <c r="V17" s="392"/>
      <c r="W17" s="392"/>
      <c r="X17" s="392"/>
      <c r="Y17" s="392"/>
      <c r="Z17" s="392"/>
      <c r="AA17" s="392"/>
      <c r="AB17" s="392"/>
      <c r="AC17" s="392"/>
      <c r="AD17" s="122"/>
    </row>
    <row r="18" spans="2:30" ht="15" customHeight="1">
      <c r="B18" s="121"/>
      <c r="C18" s="20" t="s">
        <v>41</v>
      </c>
      <c r="D18" s="12"/>
      <c r="E18" s="388"/>
      <c r="F18" s="388"/>
      <c r="G18" s="388"/>
      <c r="H18" s="388"/>
      <c r="I18" s="388"/>
      <c r="J18" s="388"/>
      <c r="K18" s="388"/>
      <c r="L18" s="388"/>
      <c r="M18" s="388"/>
      <c r="N18" s="388"/>
      <c r="O18" s="388"/>
      <c r="P18" s="388"/>
      <c r="Q18" s="388"/>
      <c r="R18" s="122"/>
      <c r="S18" s="7"/>
      <c r="T18" s="121"/>
      <c r="U18" s="392"/>
      <c r="V18" s="392"/>
      <c r="W18" s="392"/>
      <c r="X18" s="392"/>
      <c r="Y18" s="392"/>
      <c r="Z18" s="392"/>
      <c r="AA18" s="392"/>
      <c r="AB18" s="392"/>
      <c r="AC18" s="392"/>
      <c r="AD18" s="122"/>
    </row>
    <row r="19" spans="2:30" ht="15" customHeight="1">
      <c r="B19" s="121"/>
      <c r="C19" s="20" t="s">
        <v>43</v>
      </c>
      <c r="D19" s="12"/>
      <c r="E19" s="12"/>
      <c r="F19" s="393"/>
      <c r="G19" s="393"/>
      <c r="H19" s="393"/>
      <c r="I19" s="393"/>
      <c r="J19" s="393"/>
      <c r="K19" s="393"/>
      <c r="L19" s="393"/>
      <c r="M19" s="393"/>
      <c r="N19" s="393"/>
      <c r="O19" s="393"/>
      <c r="P19" s="393"/>
      <c r="Q19" s="393"/>
      <c r="R19" s="122"/>
      <c r="S19" s="7"/>
      <c r="T19" s="121"/>
      <c r="U19" s="392"/>
      <c r="V19" s="392"/>
      <c r="W19" s="392"/>
      <c r="X19" s="392"/>
      <c r="Y19" s="392"/>
      <c r="Z19" s="392"/>
      <c r="AA19" s="392"/>
      <c r="AB19" s="392"/>
      <c r="AC19" s="392"/>
      <c r="AD19" s="122"/>
    </row>
    <row r="20" spans="2:30" ht="15" customHeight="1">
      <c r="B20" s="121"/>
      <c r="C20" s="20" t="s">
        <v>42</v>
      </c>
      <c r="D20" s="12"/>
      <c r="E20" s="12"/>
      <c r="F20" s="123"/>
      <c r="G20" s="123"/>
      <c r="H20" s="393"/>
      <c r="I20" s="393"/>
      <c r="J20" s="393"/>
      <c r="K20" s="393"/>
      <c r="L20" s="393"/>
      <c r="M20" s="393"/>
      <c r="N20" s="393"/>
      <c r="O20" s="393"/>
      <c r="P20" s="393"/>
      <c r="Q20" s="393"/>
      <c r="R20" s="122"/>
      <c r="S20" s="7"/>
      <c r="T20" s="121"/>
      <c r="U20" s="392"/>
      <c r="V20" s="392"/>
      <c r="W20" s="392"/>
      <c r="X20" s="392"/>
      <c r="Y20" s="392"/>
      <c r="Z20" s="392"/>
      <c r="AA20" s="392"/>
      <c r="AB20" s="392"/>
      <c r="AC20" s="392"/>
      <c r="AD20" s="122"/>
    </row>
    <row r="21" spans="2:30" ht="15" customHeight="1" thickBot="1">
      <c r="B21" s="124"/>
      <c r="C21" s="125"/>
      <c r="D21" s="125"/>
      <c r="E21" s="125"/>
      <c r="F21" s="125"/>
      <c r="G21" s="125"/>
      <c r="H21" s="125"/>
      <c r="I21" s="125"/>
      <c r="J21" s="125"/>
      <c r="K21" s="125"/>
      <c r="L21" s="125"/>
      <c r="M21" s="125"/>
      <c r="N21" s="125"/>
      <c r="O21" s="125"/>
      <c r="P21" s="125"/>
      <c r="Q21" s="125"/>
      <c r="R21" s="126"/>
      <c r="S21" s="7"/>
      <c r="T21" s="124"/>
      <c r="U21" s="125"/>
      <c r="V21" s="125"/>
      <c r="W21" s="125"/>
      <c r="X21" s="125"/>
      <c r="Y21" s="125"/>
      <c r="Z21" s="125"/>
      <c r="AA21" s="125"/>
      <c r="AB21" s="125"/>
      <c r="AC21" s="125"/>
      <c r="AD21" s="126"/>
    </row>
    <row r="22" spans="2:30" ht="15" customHeight="1" thickBot="1">
      <c r="B22"/>
      <c r="C22"/>
      <c r="D22"/>
      <c r="E22"/>
      <c r="F22"/>
      <c r="G22"/>
      <c r="H22"/>
      <c r="I22"/>
      <c r="J22"/>
      <c r="K22"/>
      <c r="L22"/>
      <c r="M22"/>
      <c r="N22"/>
      <c r="O22"/>
      <c r="P22"/>
      <c r="Q22"/>
      <c r="R22"/>
      <c r="S22"/>
      <c r="T22"/>
      <c r="U22"/>
      <c r="V22"/>
      <c r="W22"/>
      <c r="X22"/>
      <c r="Y22"/>
      <c r="Z22"/>
      <c r="AA22"/>
      <c r="AB22"/>
      <c r="AC22"/>
      <c r="AD22"/>
    </row>
    <row r="23" spans="2:30" ht="15" customHeight="1" thickBot="1">
      <c r="B23" s="381" t="s">
        <v>54</v>
      </c>
      <c r="C23" s="382"/>
      <c r="D23" s="382"/>
      <c r="E23" s="382"/>
      <c r="F23" s="382"/>
      <c r="G23" s="382"/>
      <c r="H23" s="382"/>
      <c r="I23" s="382"/>
      <c r="J23" s="382"/>
      <c r="K23" s="382"/>
      <c r="L23" s="382"/>
      <c r="M23" s="382"/>
      <c r="N23" s="382"/>
      <c r="O23" s="382"/>
      <c r="P23" s="382"/>
      <c r="Q23" s="382"/>
      <c r="R23" s="383"/>
      <c r="S23" s="7"/>
      <c r="T23" s="381" t="s">
        <v>47</v>
      </c>
      <c r="U23" s="382"/>
      <c r="V23" s="382"/>
      <c r="W23" s="382"/>
      <c r="X23" s="382"/>
      <c r="Y23" s="382"/>
      <c r="Z23" s="382"/>
      <c r="AA23" s="382"/>
      <c r="AB23" s="382"/>
      <c r="AC23" s="382"/>
      <c r="AD23" s="383"/>
    </row>
    <row r="24" spans="2:30" ht="48" customHeight="1" thickBot="1">
      <c r="B24" s="116"/>
      <c r="C24" s="394" t="s">
        <v>2121</v>
      </c>
      <c r="D24" s="394"/>
      <c r="E24" s="394"/>
      <c r="F24" s="394"/>
      <c r="G24" s="394"/>
      <c r="H24" s="394"/>
      <c r="I24" s="394"/>
      <c r="J24" s="394"/>
      <c r="K24" s="394"/>
      <c r="L24" s="394"/>
      <c r="M24" s="394"/>
      <c r="N24" s="394"/>
      <c r="O24" s="394"/>
      <c r="P24" s="394"/>
      <c r="Q24" s="394"/>
      <c r="R24" s="117"/>
      <c r="S24" s="7"/>
      <c r="T24" s="385" t="s">
        <v>48</v>
      </c>
      <c r="U24" s="386"/>
      <c r="V24" s="386"/>
      <c r="W24" s="386"/>
      <c r="X24" s="386"/>
      <c r="Y24" s="386"/>
      <c r="Z24" s="386"/>
      <c r="AA24" s="386"/>
      <c r="AB24" s="386"/>
      <c r="AC24" s="386"/>
      <c r="AD24" s="387"/>
    </row>
    <row r="25" spans="2:30" ht="15" customHeight="1">
      <c r="B25" s="118"/>
      <c r="C25" s="119"/>
      <c r="D25" s="119"/>
      <c r="E25" s="119"/>
      <c r="F25" s="119"/>
      <c r="G25" s="119"/>
      <c r="H25" s="119"/>
      <c r="I25" s="119"/>
      <c r="J25" s="119"/>
      <c r="K25" s="119"/>
      <c r="L25" s="119"/>
      <c r="M25" s="119"/>
      <c r="N25" s="119"/>
      <c r="O25" s="119"/>
      <c r="P25" s="119"/>
      <c r="Q25" s="119"/>
      <c r="R25" s="120"/>
      <c r="S25" s="7"/>
      <c r="T25" s="121"/>
      <c r="U25" s="7"/>
      <c r="V25" s="7"/>
      <c r="W25"/>
      <c r="X25"/>
      <c r="Y25"/>
      <c r="Z25"/>
      <c r="AA25"/>
      <c r="AB25" s="7"/>
      <c r="AC25" s="7"/>
      <c r="AD25" s="122"/>
    </row>
    <row r="26" spans="2:30" ht="15" customHeight="1">
      <c r="B26" s="121"/>
      <c r="C26" s="20" t="s">
        <v>2120</v>
      </c>
      <c r="D26" s="12"/>
      <c r="E26" s="12"/>
      <c r="F26" s="12"/>
      <c r="G26" s="12"/>
      <c r="H26" s="19"/>
      <c r="I26" s="19"/>
      <c r="J26" s="19"/>
      <c r="K26" s="19"/>
      <c r="L26" s="19"/>
      <c r="M26" s="388"/>
      <c r="N26" s="388"/>
      <c r="O26" s="388"/>
      <c r="P26" s="388"/>
      <c r="Q26" s="388"/>
      <c r="R26" s="122"/>
      <c r="S26" s="7"/>
      <c r="T26" s="121"/>
      <c r="U26" s="389" t="s">
        <v>49</v>
      </c>
      <c r="V26" s="390"/>
      <c r="W26" s="390"/>
      <c r="X26" s="390"/>
      <c r="Y26" s="390"/>
      <c r="Z26" s="390"/>
      <c r="AA26" s="390"/>
      <c r="AB26" s="390"/>
      <c r="AC26" s="391"/>
      <c r="AD26" s="122"/>
    </row>
    <row r="27" spans="2:30" ht="15" customHeight="1">
      <c r="B27" s="121"/>
      <c r="C27" s="20" t="s">
        <v>50</v>
      </c>
      <c r="D27" s="12"/>
      <c r="E27" s="12"/>
      <c r="F27" s="388"/>
      <c r="G27" s="388"/>
      <c r="H27" s="388"/>
      <c r="I27" s="388"/>
      <c r="J27" s="388"/>
      <c r="K27" s="388"/>
      <c r="L27" s="388"/>
      <c r="M27" s="388"/>
      <c r="N27" s="388"/>
      <c r="O27" s="388"/>
      <c r="P27" s="388"/>
      <c r="Q27" s="388"/>
      <c r="R27" s="122"/>
      <c r="S27" s="7"/>
      <c r="T27" s="121"/>
      <c r="U27" s="392"/>
      <c r="V27" s="392"/>
      <c r="W27" s="392"/>
      <c r="X27" s="392"/>
      <c r="Y27" s="392"/>
      <c r="Z27" s="392"/>
      <c r="AA27" s="392"/>
      <c r="AB27" s="392"/>
      <c r="AC27" s="392"/>
      <c r="AD27" s="122"/>
    </row>
    <row r="28" spans="2:30" ht="15" customHeight="1">
      <c r="B28" s="121"/>
      <c r="C28" s="20" t="s">
        <v>51</v>
      </c>
      <c r="D28" s="12"/>
      <c r="E28" s="12"/>
      <c r="F28" s="12"/>
      <c r="G28" s="393"/>
      <c r="H28" s="393"/>
      <c r="I28" s="393"/>
      <c r="J28" s="393"/>
      <c r="K28" s="393"/>
      <c r="L28" s="393"/>
      <c r="M28" s="393"/>
      <c r="N28" s="393"/>
      <c r="O28" s="393"/>
      <c r="P28" s="393"/>
      <c r="Q28" s="393"/>
      <c r="R28" s="122"/>
      <c r="S28" s="7"/>
      <c r="T28" s="121"/>
      <c r="U28" s="392"/>
      <c r="V28" s="392"/>
      <c r="W28" s="392"/>
      <c r="X28" s="392"/>
      <c r="Y28" s="392"/>
      <c r="Z28" s="392"/>
      <c r="AA28" s="392"/>
      <c r="AB28" s="392"/>
      <c r="AC28" s="392"/>
      <c r="AD28" s="122"/>
    </row>
    <row r="29" spans="2:30" ht="15" customHeight="1">
      <c r="B29" s="121"/>
      <c r="C29" s="20" t="s">
        <v>52</v>
      </c>
      <c r="D29" s="12"/>
      <c r="E29" s="12"/>
      <c r="F29" s="12"/>
      <c r="G29" s="12"/>
      <c r="H29" s="393"/>
      <c r="I29" s="393"/>
      <c r="J29" s="393"/>
      <c r="K29" s="393"/>
      <c r="L29" s="393"/>
      <c r="M29" s="393"/>
      <c r="N29" s="393"/>
      <c r="O29" s="393"/>
      <c r="P29" s="393"/>
      <c r="Q29" s="393"/>
      <c r="R29" s="122"/>
      <c r="S29" s="7"/>
      <c r="T29" s="121"/>
      <c r="U29" s="392"/>
      <c r="V29" s="392"/>
      <c r="W29" s="392"/>
      <c r="X29" s="392"/>
      <c r="Y29" s="392"/>
      <c r="Z29" s="392"/>
      <c r="AA29" s="392"/>
      <c r="AB29" s="392"/>
      <c r="AC29" s="392"/>
      <c r="AD29" s="122"/>
    </row>
    <row r="30" spans="2:30" ht="15" customHeight="1">
      <c r="B30" s="121"/>
      <c r="C30" s="20" t="s">
        <v>53</v>
      </c>
      <c r="D30" s="12"/>
      <c r="E30" s="12"/>
      <c r="F30" s="12"/>
      <c r="G30" s="12"/>
      <c r="H30" s="393"/>
      <c r="I30" s="393"/>
      <c r="J30" s="393"/>
      <c r="K30" s="393"/>
      <c r="L30" s="393"/>
      <c r="M30" s="393"/>
      <c r="N30" s="393"/>
      <c r="O30" s="393"/>
      <c r="P30" s="393"/>
      <c r="Q30" s="393"/>
      <c r="R30" s="122"/>
      <c r="S30" s="7"/>
      <c r="T30" s="121"/>
      <c r="U30" s="392"/>
      <c r="V30" s="392"/>
      <c r="W30" s="392"/>
      <c r="X30" s="392"/>
      <c r="Y30" s="392"/>
      <c r="Z30" s="392"/>
      <c r="AA30" s="392"/>
      <c r="AB30" s="392"/>
      <c r="AC30" s="392"/>
      <c r="AD30" s="122"/>
    </row>
    <row r="31" spans="2:30" ht="15" customHeight="1">
      <c r="B31" s="121"/>
      <c r="C31" s="20" t="s">
        <v>41</v>
      </c>
      <c r="D31" s="12"/>
      <c r="E31" s="388"/>
      <c r="F31" s="388"/>
      <c r="G31" s="388"/>
      <c r="H31" s="388"/>
      <c r="I31" s="388"/>
      <c r="J31" s="388"/>
      <c r="K31" s="388"/>
      <c r="L31" s="388"/>
      <c r="M31" s="388"/>
      <c r="N31" s="388"/>
      <c r="O31" s="388"/>
      <c r="P31" s="388"/>
      <c r="Q31" s="388"/>
      <c r="R31" s="122"/>
      <c r="S31" s="7"/>
      <c r="T31" s="121"/>
      <c r="U31" s="392"/>
      <c r="V31" s="392"/>
      <c r="W31" s="392"/>
      <c r="X31" s="392"/>
      <c r="Y31" s="392"/>
      <c r="Z31" s="392"/>
      <c r="AA31" s="392"/>
      <c r="AB31" s="392"/>
      <c r="AC31" s="392"/>
      <c r="AD31" s="122"/>
    </row>
    <row r="32" spans="2:30" ht="15" customHeight="1">
      <c r="B32" s="121"/>
      <c r="C32" s="20" t="s">
        <v>43</v>
      </c>
      <c r="D32" s="12"/>
      <c r="E32" s="12"/>
      <c r="F32" s="393"/>
      <c r="G32" s="393"/>
      <c r="H32" s="393"/>
      <c r="I32" s="393"/>
      <c r="J32" s="393"/>
      <c r="K32" s="393"/>
      <c r="L32" s="393"/>
      <c r="M32" s="393"/>
      <c r="N32" s="393"/>
      <c r="O32" s="393"/>
      <c r="P32" s="393"/>
      <c r="Q32" s="393"/>
      <c r="R32" s="122"/>
      <c r="S32" s="7"/>
      <c r="T32" s="121"/>
      <c r="U32" s="392"/>
      <c r="V32" s="392"/>
      <c r="W32" s="392"/>
      <c r="X32" s="392"/>
      <c r="Y32" s="392"/>
      <c r="Z32" s="392"/>
      <c r="AA32" s="392"/>
      <c r="AB32" s="392"/>
      <c r="AC32" s="392"/>
      <c r="AD32" s="122"/>
    </row>
    <row r="33" spans="2:30" ht="15" customHeight="1">
      <c r="B33" s="121"/>
      <c r="C33" s="20" t="s">
        <v>42</v>
      </c>
      <c r="D33" s="12"/>
      <c r="E33" s="12"/>
      <c r="F33" s="123"/>
      <c r="G33" s="123"/>
      <c r="H33" s="393"/>
      <c r="I33" s="393"/>
      <c r="J33" s="393"/>
      <c r="K33" s="393"/>
      <c r="L33" s="393"/>
      <c r="M33" s="393"/>
      <c r="N33" s="393"/>
      <c r="O33" s="393"/>
      <c r="P33" s="393"/>
      <c r="Q33" s="393"/>
      <c r="R33" s="122"/>
      <c r="S33" s="7"/>
      <c r="T33" s="121"/>
      <c r="U33" s="392"/>
      <c r="V33" s="392"/>
      <c r="W33" s="392"/>
      <c r="X33" s="392"/>
      <c r="Y33" s="392"/>
      <c r="Z33" s="392"/>
      <c r="AA33" s="392"/>
      <c r="AB33" s="392"/>
      <c r="AC33" s="392"/>
      <c r="AD33" s="122"/>
    </row>
    <row r="34" spans="2:30" ht="15" customHeight="1" thickBot="1">
      <c r="B34" s="124"/>
      <c r="C34" s="125"/>
      <c r="D34" s="125"/>
      <c r="E34" s="125"/>
      <c r="F34" s="125"/>
      <c r="G34" s="125"/>
      <c r="H34" s="125"/>
      <c r="I34" s="125"/>
      <c r="J34" s="125"/>
      <c r="K34" s="125"/>
      <c r="L34" s="125"/>
      <c r="M34" s="125"/>
      <c r="N34" s="125"/>
      <c r="O34" s="125"/>
      <c r="P34" s="125"/>
      <c r="Q34" s="125"/>
      <c r="R34" s="126"/>
      <c r="S34" s="7"/>
      <c r="T34" s="124"/>
      <c r="U34" s="125"/>
      <c r="V34" s="125"/>
      <c r="W34" s="125"/>
      <c r="X34" s="125"/>
      <c r="Y34" s="125"/>
      <c r="Z34" s="125"/>
      <c r="AA34" s="125"/>
      <c r="AB34" s="125"/>
      <c r="AC34" s="125"/>
      <c r="AD34" s="126"/>
    </row>
    <row r="35" spans="2:30" ht="15" customHeight="1" thickBot="1">
      <c r="B35"/>
      <c r="C35"/>
      <c r="D35"/>
      <c r="E35"/>
      <c r="F35"/>
      <c r="G35"/>
      <c r="H35"/>
      <c r="I35"/>
      <c r="J35"/>
      <c r="K35"/>
      <c r="L35"/>
      <c r="M35"/>
      <c r="N35"/>
      <c r="O35"/>
      <c r="P35"/>
      <c r="Q35"/>
      <c r="R35"/>
      <c r="S35"/>
      <c r="T35"/>
      <c r="U35"/>
      <c r="V35"/>
      <c r="W35"/>
      <c r="X35"/>
      <c r="Y35"/>
      <c r="Z35"/>
      <c r="AA35"/>
      <c r="AB35"/>
      <c r="AC35"/>
      <c r="AD35"/>
    </row>
    <row r="36" spans="2:30" ht="15" customHeight="1" thickBot="1">
      <c r="B36" s="381" t="s">
        <v>55</v>
      </c>
      <c r="C36" s="382"/>
      <c r="D36" s="382"/>
      <c r="E36" s="382"/>
      <c r="F36" s="382"/>
      <c r="G36" s="382"/>
      <c r="H36" s="382"/>
      <c r="I36" s="382"/>
      <c r="J36" s="382"/>
      <c r="K36" s="382"/>
      <c r="L36" s="382"/>
      <c r="M36" s="382"/>
      <c r="N36" s="382"/>
      <c r="O36" s="382"/>
      <c r="P36" s="382"/>
      <c r="Q36" s="382"/>
      <c r="R36" s="383"/>
      <c r="S36" s="7"/>
      <c r="T36" s="381" t="s">
        <v>47</v>
      </c>
      <c r="U36" s="382"/>
      <c r="V36" s="382"/>
      <c r="W36" s="382"/>
      <c r="X36" s="382"/>
      <c r="Y36" s="382"/>
      <c r="Z36" s="382"/>
      <c r="AA36" s="382"/>
      <c r="AB36" s="382"/>
      <c r="AC36" s="382"/>
      <c r="AD36" s="383"/>
    </row>
    <row r="37" spans="2:30" ht="48" customHeight="1" thickBot="1">
      <c r="B37" s="116"/>
      <c r="C37" s="394" t="s">
        <v>2122</v>
      </c>
      <c r="D37" s="394"/>
      <c r="E37" s="394"/>
      <c r="F37" s="394"/>
      <c r="G37" s="394"/>
      <c r="H37" s="394"/>
      <c r="I37" s="394"/>
      <c r="J37" s="394"/>
      <c r="K37" s="394"/>
      <c r="L37" s="394"/>
      <c r="M37" s="394"/>
      <c r="N37" s="394"/>
      <c r="O37" s="394"/>
      <c r="P37" s="394"/>
      <c r="Q37" s="394"/>
      <c r="R37" s="117"/>
      <c r="S37" s="7"/>
      <c r="T37" s="385" t="s">
        <v>48</v>
      </c>
      <c r="U37" s="386"/>
      <c r="V37" s="386"/>
      <c r="W37" s="386"/>
      <c r="X37" s="386"/>
      <c r="Y37" s="386"/>
      <c r="Z37" s="386"/>
      <c r="AA37" s="386"/>
      <c r="AB37" s="386"/>
      <c r="AC37" s="386"/>
      <c r="AD37" s="387"/>
    </row>
    <row r="38" spans="2:30" ht="15" customHeight="1">
      <c r="B38" s="118"/>
      <c r="C38" s="119"/>
      <c r="D38" s="119"/>
      <c r="E38" s="119"/>
      <c r="F38" s="119"/>
      <c r="G38" s="119"/>
      <c r="H38" s="119"/>
      <c r="I38" s="119"/>
      <c r="J38" s="119"/>
      <c r="K38" s="119"/>
      <c r="L38" s="119"/>
      <c r="M38" s="119"/>
      <c r="N38" s="119"/>
      <c r="O38" s="119"/>
      <c r="P38" s="119"/>
      <c r="Q38" s="119"/>
      <c r="R38" s="120"/>
      <c r="S38" s="7"/>
      <c r="T38" s="121"/>
      <c r="U38" s="7"/>
      <c r="V38" s="7"/>
      <c r="W38"/>
      <c r="X38"/>
      <c r="Y38"/>
      <c r="Z38"/>
      <c r="AA38"/>
      <c r="AB38" s="7"/>
      <c r="AC38" s="7"/>
      <c r="AD38" s="122"/>
    </row>
    <row r="39" spans="2:30" ht="15" customHeight="1">
      <c r="B39" s="121"/>
      <c r="C39" s="20" t="s">
        <v>2120</v>
      </c>
      <c r="D39" s="12"/>
      <c r="E39" s="12"/>
      <c r="F39" s="12"/>
      <c r="G39" s="12"/>
      <c r="H39" s="19"/>
      <c r="I39" s="19"/>
      <c r="J39" s="19"/>
      <c r="K39" s="19"/>
      <c r="L39" s="19"/>
      <c r="M39" s="388"/>
      <c r="N39" s="388"/>
      <c r="O39" s="388"/>
      <c r="P39" s="388"/>
      <c r="Q39" s="388"/>
      <c r="R39" s="122"/>
      <c r="S39" s="7"/>
      <c r="T39" s="121"/>
      <c r="U39" s="389" t="s">
        <v>49</v>
      </c>
      <c r="V39" s="390"/>
      <c r="W39" s="390"/>
      <c r="X39" s="390"/>
      <c r="Y39" s="390"/>
      <c r="Z39" s="390"/>
      <c r="AA39" s="390"/>
      <c r="AB39" s="390"/>
      <c r="AC39" s="391"/>
      <c r="AD39" s="122"/>
    </row>
    <row r="40" spans="2:30" ht="15" customHeight="1">
      <c r="B40" s="121"/>
      <c r="C40" s="20" t="s">
        <v>50</v>
      </c>
      <c r="D40" s="12"/>
      <c r="E40" s="12"/>
      <c r="F40" s="388"/>
      <c r="G40" s="388"/>
      <c r="H40" s="388"/>
      <c r="I40" s="388"/>
      <c r="J40" s="388"/>
      <c r="K40" s="388"/>
      <c r="L40" s="388"/>
      <c r="M40" s="388"/>
      <c r="N40" s="388"/>
      <c r="O40" s="388"/>
      <c r="P40" s="388"/>
      <c r="Q40" s="388"/>
      <c r="R40" s="122"/>
      <c r="S40" s="7"/>
      <c r="T40" s="121"/>
      <c r="U40" s="392"/>
      <c r="V40" s="392"/>
      <c r="W40" s="392"/>
      <c r="X40" s="392"/>
      <c r="Y40" s="392"/>
      <c r="Z40" s="392"/>
      <c r="AA40" s="392"/>
      <c r="AB40" s="392"/>
      <c r="AC40" s="392"/>
      <c r="AD40" s="122"/>
    </row>
    <row r="41" spans="2:30" ht="15" customHeight="1">
      <c r="B41" s="121"/>
      <c r="C41" s="20" t="s">
        <v>51</v>
      </c>
      <c r="D41" s="12"/>
      <c r="E41" s="12"/>
      <c r="F41" s="12"/>
      <c r="G41" s="393"/>
      <c r="H41" s="393"/>
      <c r="I41" s="393"/>
      <c r="J41" s="393"/>
      <c r="K41" s="393"/>
      <c r="L41" s="393"/>
      <c r="M41" s="393"/>
      <c r="N41" s="393"/>
      <c r="O41" s="393"/>
      <c r="P41" s="393"/>
      <c r="Q41" s="393"/>
      <c r="R41" s="122"/>
      <c r="S41" s="7"/>
      <c r="T41" s="121"/>
      <c r="U41" s="392"/>
      <c r="V41" s="392"/>
      <c r="W41" s="392"/>
      <c r="X41" s="392"/>
      <c r="Y41" s="392"/>
      <c r="Z41" s="392"/>
      <c r="AA41" s="392"/>
      <c r="AB41" s="392"/>
      <c r="AC41" s="392"/>
      <c r="AD41" s="122"/>
    </row>
    <row r="42" spans="2:30" ht="15" customHeight="1">
      <c r="B42" s="121"/>
      <c r="C42" s="20" t="s">
        <v>52</v>
      </c>
      <c r="D42" s="12"/>
      <c r="E42" s="12"/>
      <c r="F42" s="12"/>
      <c r="G42" s="12"/>
      <c r="H42" s="393"/>
      <c r="I42" s="393"/>
      <c r="J42" s="393"/>
      <c r="K42" s="393"/>
      <c r="L42" s="393"/>
      <c r="M42" s="393"/>
      <c r="N42" s="393"/>
      <c r="O42" s="393"/>
      <c r="P42" s="393"/>
      <c r="Q42" s="393"/>
      <c r="R42" s="122"/>
      <c r="S42" s="7"/>
      <c r="T42" s="121"/>
      <c r="U42" s="392"/>
      <c r="V42" s="392"/>
      <c r="W42" s="392"/>
      <c r="X42" s="392"/>
      <c r="Y42" s="392"/>
      <c r="Z42" s="392"/>
      <c r="AA42" s="392"/>
      <c r="AB42" s="392"/>
      <c r="AC42" s="392"/>
      <c r="AD42" s="122"/>
    </row>
    <row r="43" spans="2:30" ht="15" customHeight="1">
      <c r="B43" s="121"/>
      <c r="C43" s="20" t="s">
        <v>53</v>
      </c>
      <c r="D43" s="12"/>
      <c r="E43" s="12"/>
      <c r="F43" s="12"/>
      <c r="G43" s="12"/>
      <c r="H43" s="393"/>
      <c r="I43" s="393"/>
      <c r="J43" s="393"/>
      <c r="K43" s="393"/>
      <c r="L43" s="393"/>
      <c r="M43" s="393"/>
      <c r="N43" s="393"/>
      <c r="O43" s="393"/>
      <c r="P43" s="393"/>
      <c r="Q43" s="393"/>
      <c r="R43" s="122"/>
      <c r="S43" s="7"/>
      <c r="T43" s="121"/>
      <c r="U43" s="392"/>
      <c r="V43" s="392"/>
      <c r="W43" s="392"/>
      <c r="X43" s="392"/>
      <c r="Y43" s="392"/>
      <c r="Z43" s="392"/>
      <c r="AA43" s="392"/>
      <c r="AB43" s="392"/>
      <c r="AC43" s="392"/>
      <c r="AD43" s="122"/>
    </row>
    <row r="44" spans="2:30" ht="15" customHeight="1">
      <c r="B44" s="121"/>
      <c r="C44" s="20" t="s">
        <v>41</v>
      </c>
      <c r="D44" s="12"/>
      <c r="E44" s="388"/>
      <c r="F44" s="388"/>
      <c r="G44" s="388"/>
      <c r="H44" s="388"/>
      <c r="I44" s="388"/>
      <c r="J44" s="388"/>
      <c r="K44" s="388"/>
      <c r="L44" s="388"/>
      <c r="M44" s="388"/>
      <c r="N44" s="388"/>
      <c r="O44" s="388"/>
      <c r="P44" s="388"/>
      <c r="Q44" s="388"/>
      <c r="R44" s="122"/>
      <c r="S44" s="7"/>
      <c r="T44" s="121"/>
      <c r="U44" s="392"/>
      <c r="V44" s="392"/>
      <c r="W44" s="392"/>
      <c r="X44" s="392"/>
      <c r="Y44" s="392"/>
      <c r="Z44" s="392"/>
      <c r="AA44" s="392"/>
      <c r="AB44" s="392"/>
      <c r="AC44" s="392"/>
      <c r="AD44" s="122"/>
    </row>
    <row r="45" spans="2:30" ht="15" customHeight="1">
      <c r="B45" s="121"/>
      <c r="C45" s="20" t="s">
        <v>43</v>
      </c>
      <c r="D45" s="12"/>
      <c r="E45" s="12"/>
      <c r="F45" s="393"/>
      <c r="G45" s="393"/>
      <c r="H45" s="393"/>
      <c r="I45" s="393"/>
      <c r="J45" s="393"/>
      <c r="K45" s="393"/>
      <c r="L45" s="393"/>
      <c r="M45" s="393"/>
      <c r="N45" s="393"/>
      <c r="O45" s="393"/>
      <c r="P45" s="393"/>
      <c r="Q45" s="393"/>
      <c r="R45" s="122"/>
      <c r="S45" s="7"/>
      <c r="T45" s="121"/>
      <c r="U45" s="392"/>
      <c r="V45" s="392"/>
      <c r="W45" s="392"/>
      <c r="X45" s="392"/>
      <c r="Y45" s="392"/>
      <c r="Z45" s="392"/>
      <c r="AA45" s="392"/>
      <c r="AB45" s="392"/>
      <c r="AC45" s="392"/>
      <c r="AD45" s="122"/>
    </row>
    <row r="46" spans="2:30" ht="15" customHeight="1">
      <c r="B46" s="121"/>
      <c r="C46" s="20" t="s">
        <v>42</v>
      </c>
      <c r="D46" s="12"/>
      <c r="E46" s="12"/>
      <c r="F46" s="123"/>
      <c r="G46" s="123"/>
      <c r="H46" s="393"/>
      <c r="I46" s="393"/>
      <c r="J46" s="393"/>
      <c r="K46" s="393"/>
      <c r="L46" s="393"/>
      <c r="M46" s="393"/>
      <c r="N46" s="393"/>
      <c r="O46" s="393"/>
      <c r="P46" s="393"/>
      <c r="Q46" s="393"/>
      <c r="R46" s="122"/>
      <c r="S46" s="7"/>
      <c r="T46" s="121"/>
      <c r="U46" s="392"/>
      <c r="V46" s="392"/>
      <c r="W46" s="392"/>
      <c r="X46" s="392"/>
      <c r="Y46" s="392"/>
      <c r="Z46" s="392"/>
      <c r="AA46" s="392"/>
      <c r="AB46" s="392"/>
      <c r="AC46" s="392"/>
      <c r="AD46" s="122"/>
    </row>
    <row r="47" spans="2:30" ht="15" customHeight="1" thickBot="1">
      <c r="B47" s="124"/>
      <c r="C47" s="125"/>
      <c r="D47" s="125"/>
      <c r="E47" s="125"/>
      <c r="F47" s="125"/>
      <c r="G47" s="125"/>
      <c r="H47" s="125"/>
      <c r="I47" s="125"/>
      <c r="J47" s="125"/>
      <c r="K47" s="125"/>
      <c r="L47" s="125"/>
      <c r="M47" s="125"/>
      <c r="N47" s="125"/>
      <c r="O47" s="125"/>
      <c r="P47" s="125"/>
      <c r="Q47" s="125"/>
      <c r="R47" s="126"/>
      <c r="S47" s="7"/>
      <c r="T47" s="124"/>
      <c r="U47" s="125"/>
      <c r="V47" s="125"/>
      <c r="W47" s="125"/>
      <c r="X47" s="125"/>
      <c r="Y47" s="125"/>
      <c r="Z47" s="125"/>
      <c r="AA47" s="125"/>
      <c r="AB47" s="125"/>
      <c r="AC47" s="125"/>
      <c r="AD47" s="126"/>
    </row>
    <row r="48" spans="2:30" ht="15" customHeight="1" thickBot="1">
      <c r="B48"/>
      <c r="C48"/>
      <c r="D48"/>
      <c r="E48"/>
      <c r="F48"/>
      <c r="G48"/>
      <c r="H48"/>
      <c r="I48"/>
      <c r="J48"/>
      <c r="K48"/>
      <c r="L48"/>
      <c r="M48"/>
      <c r="N48"/>
      <c r="O48"/>
      <c r="P48"/>
      <c r="Q48"/>
      <c r="R48"/>
      <c r="S48"/>
      <c r="T48"/>
      <c r="U48"/>
      <c r="V48"/>
      <c r="W48"/>
      <c r="X48"/>
      <c r="Y48"/>
      <c r="Z48"/>
      <c r="AA48"/>
      <c r="AB48"/>
      <c r="AC48"/>
      <c r="AD48"/>
    </row>
    <row r="49" spans="2:30" ht="15" customHeight="1">
      <c r="B49" s="127"/>
      <c r="C49" s="128" t="s">
        <v>56</v>
      </c>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9"/>
    </row>
    <row r="50" spans="2:30" ht="72" customHeight="1" thickBot="1">
      <c r="B50" s="130"/>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131"/>
    </row>
    <row r="51" spans="2:30" ht="15" customHeight="1"/>
    <row r="52" spans="2:30" ht="15" customHeight="1"/>
    <row r="53" spans="2:30" ht="15" customHeight="1"/>
    <row r="54" spans="2:30" ht="15" customHeight="1"/>
    <row r="55" spans="2:30" ht="15" customHeight="1"/>
    <row r="56" spans="2:30" ht="15" customHeight="1"/>
  </sheetData>
  <sheetProtection algorithmName="SHA-512" hashValue="mbNeNIKG2X/XhfKZKQvU7Khc0BUgTw104pTKgKrmggq2LOzQ8u8oc1kbJ3jDiC6kwRtd95zeWb7fHoifeiB6GQ==" saltValue="y1LzqOTOqr8WLnv6dbTa7A==" spinCount="100000" sheet="1" objects="1" scenarios="1"/>
  <mergeCells count="49">
    <mergeCell ref="C50:AC50"/>
    <mergeCell ref="F40:Q40"/>
    <mergeCell ref="U40:AC46"/>
    <mergeCell ref="G41:Q41"/>
    <mergeCell ref="H42:Q42"/>
    <mergeCell ref="H43:Q43"/>
    <mergeCell ref="E44:Q44"/>
    <mergeCell ref="F45:Q45"/>
    <mergeCell ref="H46:Q46"/>
    <mergeCell ref="B36:R36"/>
    <mergeCell ref="T36:AD36"/>
    <mergeCell ref="C37:Q37"/>
    <mergeCell ref="T37:AD37"/>
    <mergeCell ref="M39:Q39"/>
    <mergeCell ref="U39:AC39"/>
    <mergeCell ref="F27:Q27"/>
    <mergeCell ref="U27:AC33"/>
    <mergeCell ref="G28:Q28"/>
    <mergeCell ref="H29:Q29"/>
    <mergeCell ref="H30:Q30"/>
    <mergeCell ref="E31:Q31"/>
    <mergeCell ref="F32:Q32"/>
    <mergeCell ref="H33:Q33"/>
    <mergeCell ref="B23:R23"/>
    <mergeCell ref="T23:AD23"/>
    <mergeCell ref="C24:Q24"/>
    <mergeCell ref="T24:AD24"/>
    <mergeCell ref="M26:Q26"/>
    <mergeCell ref="U26:AC26"/>
    <mergeCell ref="F14:Q14"/>
    <mergeCell ref="U14:AC20"/>
    <mergeCell ref="G15:Q15"/>
    <mergeCell ref="H16:Q16"/>
    <mergeCell ref="H17:Q17"/>
    <mergeCell ref="E18:Q18"/>
    <mergeCell ref="F19:Q19"/>
    <mergeCell ref="H20:Q20"/>
    <mergeCell ref="B10:R10"/>
    <mergeCell ref="T10:AD10"/>
    <mergeCell ref="C11:Q11"/>
    <mergeCell ref="T11:AD11"/>
    <mergeCell ref="M13:Q13"/>
    <mergeCell ref="U13:AC13"/>
    <mergeCell ref="B1:AD1"/>
    <mergeCell ref="B3:AD3"/>
    <mergeCell ref="B5:AD5"/>
    <mergeCell ref="AA7:AD7"/>
    <mergeCell ref="B8:L8"/>
    <mergeCell ref="N8:O8"/>
  </mergeCells>
  <hyperlinks>
    <hyperlink ref="AA7:AD7" location="Índice!B11" display="Índice" xr:uid="{FFD3C111-B787-48C9-B84E-1249FA3B9D2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Informantes</oddHeader>
    <oddFooter>&amp;LCenso Nacional de Gobiernos Estatales 2024&amp;R&amp;P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3D5E8-58A7-4C35-8989-A582AC957966}">
  <dimension ref="A1:DE574"/>
  <sheetViews>
    <sheetView showGridLines="0" tabSelected="1" zoomScaleNormal="100" workbookViewId="0">
      <selection activeCell="AA127" sqref="AA127"/>
    </sheetView>
  </sheetViews>
  <sheetFormatPr baseColWidth="10" defaultColWidth="0" defaultRowHeight="15" customHeight="1" zeroHeight="1"/>
  <cols>
    <col min="1" max="1" width="5.7109375" style="21" customWidth="1"/>
    <col min="2" max="30" width="3.7109375" style="21" customWidth="1"/>
    <col min="31" max="31" width="5.7109375" style="8" customWidth="1"/>
    <col min="32" max="33" width="11.42578125" hidden="1" customWidth="1"/>
    <col min="34" max="16384" width="11.42578125" style="5" hidden="1"/>
  </cols>
  <sheetData>
    <row r="1" spans="1:109" ht="173.25" customHeight="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L1" s="403" t="s">
        <v>7279</v>
      </c>
      <c r="AM1" s="404"/>
      <c r="AN1" s="405" t="s">
        <v>7280</v>
      </c>
      <c r="AO1" s="406"/>
    </row>
    <row r="2" spans="1:109" ht="15" customHeight="1">
      <c r="AH2" s="49" t="s">
        <v>2353</v>
      </c>
      <c r="AI2" s="49" t="s">
        <v>2354</v>
      </c>
      <c r="AL2" s="50" t="s">
        <v>2355</v>
      </c>
      <c r="AM2" s="51" t="s">
        <v>2356</v>
      </c>
      <c r="AN2" s="362" t="s">
        <v>2355</v>
      </c>
      <c r="AO2" s="363" t="s">
        <v>2356</v>
      </c>
      <c r="AP2" s="3"/>
      <c r="AQ2"/>
      <c r="AR2"/>
      <c r="AS2"/>
      <c r="AT2"/>
      <c r="AU2"/>
      <c r="AV2"/>
      <c r="AW2"/>
      <c r="AX2"/>
      <c r="AY2"/>
      <c r="AZ2"/>
      <c r="BA2"/>
      <c r="BB2"/>
      <c r="BC2"/>
      <c r="BD2"/>
      <c r="BE2"/>
      <c r="BF2"/>
      <c r="BG2"/>
      <c r="BH2"/>
      <c r="BI2"/>
      <c r="BJ2"/>
      <c r="BK2"/>
      <c r="BL2"/>
      <c r="BM2"/>
      <c r="BN2"/>
      <c r="BO2"/>
      <c r="BP2"/>
      <c r="BQ2"/>
      <c r="BR2"/>
      <c r="BS2"/>
      <c r="BT2"/>
      <c r="BU2"/>
      <c r="BV2"/>
      <c r="BW2" s="52"/>
      <c r="BX2" s="3"/>
      <c r="BY2" s="3"/>
      <c r="BZ2"/>
      <c r="CA2"/>
      <c r="CB2"/>
      <c r="CC2"/>
      <c r="CD2"/>
      <c r="CE2"/>
      <c r="CF2"/>
      <c r="CG2"/>
      <c r="CH2"/>
      <c r="CI2"/>
      <c r="CJ2"/>
      <c r="CK2"/>
      <c r="CL2"/>
      <c r="CM2"/>
      <c r="CN2"/>
      <c r="CO2"/>
      <c r="CP2"/>
      <c r="CQ2"/>
      <c r="CR2"/>
      <c r="CS2"/>
      <c r="CT2"/>
      <c r="CU2"/>
      <c r="CV2"/>
      <c r="CW2"/>
      <c r="CX2"/>
      <c r="CY2"/>
      <c r="CZ2"/>
      <c r="DA2"/>
      <c r="DB2"/>
      <c r="DC2"/>
      <c r="DD2"/>
      <c r="DE2"/>
    </row>
    <row r="3" spans="1:109" ht="45" customHeight="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L3" s="53"/>
      <c r="AM3" s="53"/>
      <c r="AN3" s="3"/>
      <c r="AO3" s="3"/>
      <c r="AP3" s="3">
        <v>1</v>
      </c>
      <c r="AQ3" s="54" t="s">
        <v>2357</v>
      </c>
      <c r="AR3" s="54" t="s">
        <v>2358</v>
      </c>
      <c r="AS3" s="54" t="s">
        <v>2359</v>
      </c>
      <c r="AT3" s="54" t="s">
        <v>2360</v>
      </c>
      <c r="AU3" s="54" t="s">
        <v>2361</v>
      </c>
      <c r="AV3" s="54" t="s">
        <v>2362</v>
      </c>
      <c r="AW3" s="54" t="s">
        <v>2363</v>
      </c>
      <c r="AX3" s="54" t="s">
        <v>2364</v>
      </c>
      <c r="AY3" s="54" t="s">
        <v>2365</v>
      </c>
      <c r="AZ3" s="54" t="s">
        <v>2366</v>
      </c>
      <c r="BA3" s="54" t="s">
        <v>2367</v>
      </c>
      <c r="BB3" s="54" t="s">
        <v>2368</v>
      </c>
      <c r="BC3" s="54" t="s">
        <v>2369</v>
      </c>
      <c r="BD3" s="54" t="s">
        <v>2370</v>
      </c>
      <c r="BE3" s="54" t="s">
        <v>2371</v>
      </c>
      <c r="BF3" s="54" t="s">
        <v>2372</v>
      </c>
      <c r="BG3" s="54" t="s">
        <v>2373</v>
      </c>
      <c r="BH3" s="54" t="s">
        <v>2374</v>
      </c>
      <c r="BI3" s="54" t="s">
        <v>2375</v>
      </c>
      <c r="BJ3" s="54" t="s">
        <v>2376</v>
      </c>
      <c r="BK3" s="54" t="s">
        <v>2377</v>
      </c>
      <c r="BL3" s="54" t="s">
        <v>2378</v>
      </c>
      <c r="BM3" s="54" t="s">
        <v>2379</v>
      </c>
      <c r="BN3" s="54" t="s">
        <v>2380</v>
      </c>
      <c r="BO3" s="54" t="s">
        <v>2381</v>
      </c>
      <c r="BP3" s="54" t="s">
        <v>2382</v>
      </c>
      <c r="BQ3" s="54" t="s">
        <v>2383</v>
      </c>
      <c r="BR3" s="54" t="s">
        <v>2384</v>
      </c>
      <c r="BS3" s="54" t="s">
        <v>2385</v>
      </c>
      <c r="BT3" s="54" t="s">
        <v>2386</v>
      </c>
      <c r="BU3" s="54" t="s">
        <v>2387</v>
      </c>
      <c r="BV3" s="54" t="s">
        <v>2388</v>
      </c>
      <c r="BW3" s="52"/>
      <c r="BX3" s="3"/>
      <c r="BY3" s="3"/>
      <c r="BZ3" s="54" t="s">
        <v>2357</v>
      </c>
      <c r="CA3" s="54" t="s">
        <v>2358</v>
      </c>
      <c r="CB3" s="54" t="s">
        <v>2359</v>
      </c>
      <c r="CC3" s="54" t="s">
        <v>2360</v>
      </c>
      <c r="CD3" s="54" t="s">
        <v>2361</v>
      </c>
      <c r="CE3" s="54" t="s">
        <v>2362</v>
      </c>
      <c r="CF3" s="54" t="s">
        <v>2363</v>
      </c>
      <c r="CG3" s="54" t="s">
        <v>2364</v>
      </c>
      <c r="CH3" s="54" t="s">
        <v>2365</v>
      </c>
      <c r="CI3" s="54" t="s">
        <v>2366</v>
      </c>
      <c r="CJ3" s="54" t="s">
        <v>2367</v>
      </c>
      <c r="CK3" s="54" t="s">
        <v>2368</v>
      </c>
      <c r="CL3" s="54" t="s">
        <v>2369</v>
      </c>
      <c r="CM3" s="54" t="s">
        <v>2370</v>
      </c>
      <c r="CN3" s="54" t="s">
        <v>2371</v>
      </c>
      <c r="CO3" s="54" t="s">
        <v>2372</v>
      </c>
      <c r="CP3" s="54" t="s">
        <v>2373</v>
      </c>
      <c r="CQ3" s="54" t="s">
        <v>2374</v>
      </c>
      <c r="CR3" s="54" t="s">
        <v>2375</v>
      </c>
      <c r="CS3" s="54" t="s">
        <v>2376</v>
      </c>
      <c r="CT3" s="54" t="s">
        <v>2377</v>
      </c>
      <c r="CU3" s="54" t="s">
        <v>2378</v>
      </c>
      <c r="CV3" s="54" t="s">
        <v>2379</v>
      </c>
      <c r="CW3" s="54" t="s">
        <v>2380</v>
      </c>
      <c r="CX3" s="54" t="s">
        <v>2381</v>
      </c>
      <c r="CY3" s="54" t="s">
        <v>2382</v>
      </c>
      <c r="CZ3" s="54" t="s">
        <v>2383</v>
      </c>
      <c r="DA3" s="54" t="s">
        <v>2384</v>
      </c>
      <c r="DB3" s="54" t="s">
        <v>2385</v>
      </c>
      <c r="DC3" s="54" t="s">
        <v>2386</v>
      </c>
      <c r="DD3" s="54" t="s">
        <v>2387</v>
      </c>
      <c r="DE3" s="54" t="s">
        <v>2388</v>
      </c>
    </row>
    <row r="4" spans="1:109" ht="15" customHeight="1">
      <c r="AH4" s="49" t="s">
        <v>2389</v>
      </c>
      <c r="AI4" s="49" t="s">
        <v>2357</v>
      </c>
      <c r="AL4" s="55" t="str">
        <f>IFERROR(IF(HLOOKUP($N$8, $BZ$3:$DE$574, $AP4, FALSE )="", "", HLOOKUP($N$8, $BZ$3:$DE$574, $AP4, FALSE)), "")</f>
        <v/>
      </c>
      <c r="AM4" s="55" t="str">
        <f t="shared" ref="AM4:AM67" si="0">IFERROR(IF(AL4="", "", HLOOKUP($N$8, $AQ$3:$BV$574, AP4, FALSE)), "")</f>
        <v/>
      </c>
      <c r="AN4" t="str">
        <f>IF(AL4="No identificado","",IF(AL4="","",AL4))</f>
        <v/>
      </c>
      <c r="AO4" s="3" t="str">
        <f>IF(AL4="No identificado","",IFERROR(IF(AL4="", "", HLOOKUP($N$8, $AQ$3:$BV$574, AP4, FALSE)), ""))</f>
        <v/>
      </c>
      <c r="AP4" s="3">
        <v>2</v>
      </c>
      <c r="AQ4" s="56" t="s">
        <v>2390</v>
      </c>
      <c r="AR4" s="56" t="s">
        <v>2391</v>
      </c>
      <c r="AS4" s="56" t="s">
        <v>2392</v>
      </c>
      <c r="AT4" s="56" t="s">
        <v>2393</v>
      </c>
      <c r="AU4" s="56" t="s">
        <v>2394</v>
      </c>
      <c r="AV4" s="56" t="s">
        <v>2395</v>
      </c>
      <c r="AW4" s="56" t="s">
        <v>2396</v>
      </c>
      <c r="AX4" s="56" t="s">
        <v>2397</v>
      </c>
      <c r="AY4" s="56" t="s">
        <v>2398</v>
      </c>
      <c r="AZ4" s="56" t="s">
        <v>2399</v>
      </c>
      <c r="BA4" s="56" t="s">
        <v>2400</v>
      </c>
      <c r="BB4" s="56" t="s">
        <v>2401</v>
      </c>
      <c r="BC4" s="56" t="s">
        <v>2402</v>
      </c>
      <c r="BD4" s="56" t="s">
        <v>2403</v>
      </c>
      <c r="BE4" s="57" t="s">
        <v>2404</v>
      </c>
      <c r="BF4" s="56" t="s">
        <v>2405</v>
      </c>
      <c r="BG4" s="56" t="s">
        <v>2406</v>
      </c>
      <c r="BH4" s="56" t="s">
        <v>2407</v>
      </c>
      <c r="BI4" s="56" t="s">
        <v>2408</v>
      </c>
      <c r="BJ4" s="56" t="s">
        <v>2409</v>
      </c>
      <c r="BK4" s="56" t="s">
        <v>2410</v>
      </c>
      <c r="BL4" s="56" t="s">
        <v>2411</v>
      </c>
      <c r="BM4" s="56" t="s">
        <v>2412</v>
      </c>
      <c r="BN4" s="56" t="s">
        <v>2413</v>
      </c>
      <c r="BO4" s="56" t="s">
        <v>2414</v>
      </c>
      <c r="BP4" s="56" t="s">
        <v>2415</v>
      </c>
      <c r="BQ4" s="56" t="s">
        <v>2416</v>
      </c>
      <c r="BR4" s="56" t="s">
        <v>2417</v>
      </c>
      <c r="BS4" s="56" t="s">
        <v>2418</v>
      </c>
      <c r="BT4" s="56" t="s">
        <v>2419</v>
      </c>
      <c r="BU4" s="56" t="s">
        <v>2420</v>
      </c>
      <c r="BV4" s="56" t="s">
        <v>2421</v>
      </c>
      <c r="BW4" s="3"/>
      <c r="BX4" s="3"/>
      <c r="BY4" s="3"/>
      <c r="BZ4" s="58" t="s">
        <v>2389</v>
      </c>
      <c r="CA4" s="58" t="s">
        <v>2422</v>
      </c>
      <c r="CB4" s="58" t="s">
        <v>2423</v>
      </c>
      <c r="CC4" s="58" t="s">
        <v>2424</v>
      </c>
      <c r="CD4" s="58" t="s">
        <v>2425</v>
      </c>
      <c r="CE4" s="58" t="s">
        <v>2426</v>
      </c>
      <c r="CF4" s="58" t="s">
        <v>2427</v>
      </c>
      <c r="CG4" s="58" t="s">
        <v>2428</v>
      </c>
      <c r="CH4" s="58" t="s">
        <v>2429</v>
      </c>
      <c r="CI4" s="58" t="s">
        <v>2430</v>
      </c>
      <c r="CJ4" s="58" t="s">
        <v>2425</v>
      </c>
      <c r="CK4" s="58" t="s">
        <v>2431</v>
      </c>
      <c r="CL4" s="58" t="s">
        <v>2432</v>
      </c>
      <c r="CM4" s="58" t="s">
        <v>2433</v>
      </c>
      <c r="CN4" s="59" t="s">
        <v>2434</v>
      </c>
      <c r="CO4" s="58" t="s">
        <v>2435</v>
      </c>
      <c r="CP4" s="58" t="s">
        <v>2436</v>
      </c>
      <c r="CQ4" s="58" t="s">
        <v>2437</v>
      </c>
      <c r="CR4" s="58" t="s">
        <v>2425</v>
      </c>
      <c r="CS4" s="58" t="s">
        <v>2438</v>
      </c>
      <c r="CT4" s="58" t="s">
        <v>2439</v>
      </c>
      <c r="CU4" s="58" t="s">
        <v>2440</v>
      </c>
      <c r="CV4" s="58" t="s">
        <v>2441</v>
      </c>
      <c r="CW4" s="60" t="s">
        <v>2442</v>
      </c>
      <c r="CX4" s="58" t="s">
        <v>2443</v>
      </c>
      <c r="CY4" s="58" t="s">
        <v>2444</v>
      </c>
      <c r="CZ4" s="58" t="s">
        <v>2445</v>
      </c>
      <c r="DA4" s="58" t="s">
        <v>2425</v>
      </c>
      <c r="DB4" s="58" t="s">
        <v>2446</v>
      </c>
      <c r="DC4" s="58" t="s">
        <v>2439</v>
      </c>
      <c r="DD4" s="58" t="s">
        <v>2447</v>
      </c>
      <c r="DE4" s="58" t="s">
        <v>2448</v>
      </c>
    </row>
    <row r="5" spans="1:109" ht="60" customHeight="1">
      <c r="B5" s="373" t="s">
        <v>12</v>
      </c>
      <c r="C5" s="373"/>
      <c r="D5" s="373"/>
      <c r="E5" s="373"/>
      <c r="F5" s="373"/>
      <c r="G5" s="373"/>
      <c r="H5" s="373"/>
      <c r="I5" s="373"/>
      <c r="J5" s="373"/>
      <c r="K5" s="373"/>
      <c r="L5" s="373"/>
      <c r="M5" s="373"/>
      <c r="N5" s="373"/>
      <c r="O5" s="373"/>
      <c r="P5" s="373"/>
      <c r="Q5" s="373"/>
      <c r="R5" s="373"/>
      <c r="S5" s="373"/>
      <c r="T5" s="373"/>
      <c r="U5" s="373"/>
      <c r="V5" s="373"/>
      <c r="W5" s="373"/>
      <c r="X5" s="373"/>
      <c r="Y5" s="373"/>
      <c r="Z5" s="373"/>
      <c r="AA5" s="373"/>
      <c r="AB5" s="373"/>
      <c r="AC5" s="373"/>
      <c r="AD5" s="373"/>
      <c r="AH5" s="49" t="s">
        <v>2449</v>
      </c>
      <c r="AI5" s="49" t="s">
        <v>2358</v>
      </c>
      <c r="AL5" s="55" t="str">
        <f>IFERROR(IF(HLOOKUP($N$8, $BZ$3:$DE$574, $AP5, FALSE )="", "", HLOOKUP($N$8, $BZ$3:$DE$574, $AP5, FALSE)), "")</f>
        <v/>
      </c>
      <c r="AM5" s="55" t="str">
        <f t="shared" si="0"/>
        <v/>
      </c>
      <c r="AN5" t="str">
        <f t="shared" ref="AN5:AN68" si="1">IF(AL5="No identificado","",IF(AL5="","",AL5))</f>
        <v/>
      </c>
      <c r="AO5" s="3" t="str">
        <f t="shared" ref="AO5:AO68" si="2">IF(AL5="No identificado","",IFERROR(IF(AL5="", "", HLOOKUP($N$8, $AQ$3:$BV$574, AP5, FALSE)), ""))</f>
        <v/>
      </c>
      <c r="AP5" s="3">
        <v>3</v>
      </c>
      <c r="AQ5" s="56" t="s">
        <v>2450</v>
      </c>
      <c r="AR5" s="56" t="s">
        <v>2451</v>
      </c>
      <c r="AS5" s="56" t="s">
        <v>2452</v>
      </c>
      <c r="AT5" s="56" t="s">
        <v>2453</v>
      </c>
      <c r="AU5" s="56" t="s">
        <v>2454</v>
      </c>
      <c r="AV5" s="56" t="s">
        <v>2455</v>
      </c>
      <c r="AW5" s="56" t="s">
        <v>2456</v>
      </c>
      <c r="AX5" s="56" t="s">
        <v>2457</v>
      </c>
      <c r="AY5" s="56" t="s">
        <v>2458</v>
      </c>
      <c r="AZ5" s="56" t="s">
        <v>2459</v>
      </c>
      <c r="BA5" s="56" t="s">
        <v>2460</v>
      </c>
      <c r="BB5" s="56" t="s">
        <v>2461</v>
      </c>
      <c r="BC5" s="56" t="s">
        <v>2462</v>
      </c>
      <c r="BD5" s="56" t="s">
        <v>2463</v>
      </c>
      <c r="BE5" s="57" t="s">
        <v>2464</v>
      </c>
      <c r="BF5" s="56" t="s">
        <v>2465</v>
      </c>
      <c r="BG5" s="56" t="s">
        <v>2466</v>
      </c>
      <c r="BH5" s="56" t="s">
        <v>2467</v>
      </c>
      <c r="BI5" s="56" t="s">
        <v>2468</v>
      </c>
      <c r="BJ5" s="56" t="s">
        <v>2469</v>
      </c>
      <c r="BK5" s="56" t="s">
        <v>2470</v>
      </c>
      <c r="BL5" s="56" t="s">
        <v>2471</v>
      </c>
      <c r="BM5" s="56" t="s">
        <v>2472</v>
      </c>
      <c r="BN5" s="56" t="s">
        <v>2473</v>
      </c>
      <c r="BO5" s="56" t="s">
        <v>2474</v>
      </c>
      <c r="BP5" s="56" t="s">
        <v>2475</v>
      </c>
      <c r="BQ5" s="56" t="s">
        <v>2476</v>
      </c>
      <c r="BR5" s="56" t="s">
        <v>2477</v>
      </c>
      <c r="BS5" s="56" t="s">
        <v>2478</v>
      </c>
      <c r="BT5" s="56" t="s">
        <v>2479</v>
      </c>
      <c r="BU5" s="56" t="s">
        <v>2480</v>
      </c>
      <c r="BV5" s="56" t="s">
        <v>2481</v>
      </c>
      <c r="BW5" s="3"/>
      <c r="BX5" s="3"/>
      <c r="BY5" s="3"/>
      <c r="BZ5" s="58" t="s">
        <v>2482</v>
      </c>
      <c r="CA5" s="58" t="s">
        <v>2483</v>
      </c>
      <c r="CB5" s="58" t="s">
        <v>2484</v>
      </c>
      <c r="CC5" s="58" t="s">
        <v>2485</v>
      </c>
      <c r="CD5" s="58" t="s">
        <v>2486</v>
      </c>
      <c r="CE5" s="58" t="s">
        <v>2487</v>
      </c>
      <c r="CF5" s="58" t="s">
        <v>2488</v>
      </c>
      <c r="CG5" s="58" t="s">
        <v>2489</v>
      </c>
      <c r="CH5" s="58" t="s">
        <v>2490</v>
      </c>
      <c r="CI5" s="58" t="s">
        <v>2491</v>
      </c>
      <c r="CJ5" s="58" t="s">
        <v>2492</v>
      </c>
      <c r="CK5" s="58" t="s">
        <v>2493</v>
      </c>
      <c r="CL5" s="58" t="s">
        <v>2494</v>
      </c>
      <c r="CM5" s="58" t="s">
        <v>2495</v>
      </c>
      <c r="CN5" s="59" t="s">
        <v>2496</v>
      </c>
      <c r="CO5" s="58" t="s">
        <v>2497</v>
      </c>
      <c r="CP5" s="58" t="s">
        <v>2498</v>
      </c>
      <c r="CQ5" s="58" t="s">
        <v>2499</v>
      </c>
      <c r="CR5" s="58" t="s">
        <v>2500</v>
      </c>
      <c r="CS5" s="58" t="s">
        <v>2501</v>
      </c>
      <c r="CT5" s="58" t="s">
        <v>2502</v>
      </c>
      <c r="CU5" s="58" t="s">
        <v>2503</v>
      </c>
      <c r="CV5" s="58" t="s">
        <v>2504</v>
      </c>
      <c r="CW5" s="58" t="s">
        <v>2505</v>
      </c>
      <c r="CX5" s="58" t="s">
        <v>2506</v>
      </c>
      <c r="CY5" s="58" t="s">
        <v>2507</v>
      </c>
      <c r="CZ5" s="58" t="s">
        <v>2508</v>
      </c>
      <c r="DA5" s="58" t="s">
        <v>2489</v>
      </c>
      <c r="DB5" s="58" t="s">
        <v>2509</v>
      </c>
      <c r="DC5" s="58" t="s">
        <v>2432</v>
      </c>
      <c r="DD5" s="58" t="s">
        <v>2510</v>
      </c>
      <c r="DE5" s="58" t="s">
        <v>2511</v>
      </c>
    </row>
    <row r="6" spans="1:109" ht="15" customHeight="1">
      <c r="AH6" s="49" t="s">
        <v>2512</v>
      </c>
      <c r="AI6" s="49" t="s">
        <v>2359</v>
      </c>
      <c r="AL6" s="55" t="str">
        <f t="shared" ref="AL6:AL69" si="3">IFERROR(IF(HLOOKUP($N$8, $BZ$3:$DE$574, $AP6, FALSE )="", "", HLOOKUP($N$8, $BZ$3:$DE$574, $AP6, FALSE)), "")</f>
        <v/>
      </c>
      <c r="AM6" s="55" t="str">
        <f t="shared" si="0"/>
        <v/>
      </c>
      <c r="AN6" t="str">
        <f t="shared" si="1"/>
        <v/>
      </c>
      <c r="AO6" s="3" t="str">
        <f t="shared" si="2"/>
        <v/>
      </c>
      <c r="AP6" s="3">
        <v>4</v>
      </c>
      <c r="AQ6" s="56" t="s">
        <v>2513</v>
      </c>
      <c r="AR6" s="56" t="s">
        <v>2514</v>
      </c>
      <c r="AS6" s="56" t="s">
        <v>2515</v>
      </c>
      <c r="AT6" s="56" t="s">
        <v>2516</v>
      </c>
      <c r="AU6" s="56" t="s">
        <v>2517</v>
      </c>
      <c r="AV6" s="56" t="s">
        <v>2518</v>
      </c>
      <c r="AW6" s="56" t="s">
        <v>2519</v>
      </c>
      <c r="AX6" s="56" t="s">
        <v>2520</v>
      </c>
      <c r="AY6" s="56" t="s">
        <v>2521</v>
      </c>
      <c r="AZ6" s="56" t="s">
        <v>2522</v>
      </c>
      <c r="BA6" s="56" t="s">
        <v>2523</v>
      </c>
      <c r="BB6" s="56" t="s">
        <v>2524</v>
      </c>
      <c r="BC6" s="56" t="s">
        <v>2525</v>
      </c>
      <c r="BD6" s="56" t="s">
        <v>2526</v>
      </c>
      <c r="BE6" s="57" t="s">
        <v>2527</v>
      </c>
      <c r="BF6" s="56" t="s">
        <v>2528</v>
      </c>
      <c r="BG6" s="56" t="s">
        <v>2529</v>
      </c>
      <c r="BH6" s="56" t="s">
        <v>2530</v>
      </c>
      <c r="BI6" s="56" t="s">
        <v>2531</v>
      </c>
      <c r="BJ6" s="56" t="s">
        <v>2532</v>
      </c>
      <c r="BK6" s="56" t="s">
        <v>2533</v>
      </c>
      <c r="BL6" s="56" t="s">
        <v>2534</v>
      </c>
      <c r="BM6" s="56" t="s">
        <v>2535</v>
      </c>
      <c r="BN6" s="56" t="s">
        <v>2536</v>
      </c>
      <c r="BO6" s="56" t="s">
        <v>2537</v>
      </c>
      <c r="BP6" s="56" t="s">
        <v>2538</v>
      </c>
      <c r="BQ6" s="56" t="s">
        <v>2539</v>
      </c>
      <c r="BR6" s="56" t="s">
        <v>2540</v>
      </c>
      <c r="BS6" s="56" t="s">
        <v>2541</v>
      </c>
      <c r="BT6" s="56" t="s">
        <v>2542</v>
      </c>
      <c r="BU6" s="56" t="s">
        <v>2543</v>
      </c>
      <c r="BV6" s="56" t="s">
        <v>2544</v>
      </c>
      <c r="BW6" s="3"/>
      <c r="BX6" s="3"/>
      <c r="BY6" s="3"/>
      <c r="BZ6" s="58" t="s">
        <v>2545</v>
      </c>
      <c r="CA6" s="58" t="s">
        <v>2546</v>
      </c>
      <c r="CB6" s="58" t="s">
        <v>2547</v>
      </c>
      <c r="CC6" s="58" t="s">
        <v>2548</v>
      </c>
      <c r="CD6" s="58" t="s">
        <v>2549</v>
      </c>
      <c r="CE6" s="58" t="s">
        <v>2550</v>
      </c>
      <c r="CF6" s="58" t="s">
        <v>2551</v>
      </c>
      <c r="CG6" s="58" t="s">
        <v>2549</v>
      </c>
      <c r="CH6" s="58" t="s">
        <v>2552</v>
      </c>
      <c r="CI6" s="58" t="s">
        <v>2553</v>
      </c>
      <c r="CJ6" s="58" t="s">
        <v>2554</v>
      </c>
      <c r="CK6" s="58" t="s">
        <v>2555</v>
      </c>
      <c r="CL6" s="58" t="s">
        <v>2556</v>
      </c>
      <c r="CM6" s="58" t="s">
        <v>2557</v>
      </c>
      <c r="CN6" s="59" t="s">
        <v>2558</v>
      </c>
      <c r="CO6" s="58" t="s">
        <v>2559</v>
      </c>
      <c r="CP6" s="58" t="s">
        <v>2560</v>
      </c>
      <c r="CQ6" s="58" t="s">
        <v>2561</v>
      </c>
      <c r="CR6" s="58" t="s">
        <v>2562</v>
      </c>
      <c r="CS6" s="58" t="s">
        <v>2563</v>
      </c>
      <c r="CT6" s="58" t="s">
        <v>2432</v>
      </c>
      <c r="CU6" s="58" t="s">
        <v>2564</v>
      </c>
      <c r="CV6" s="58" t="s">
        <v>2565</v>
      </c>
      <c r="CW6" s="58" t="s">
        <v>2566</v>
      </c>
      <c r="CX6" s="58" t="s">
        <v>2567</v>
      </c>
      <c r="CY6" s="60" t="s">
        <v>2568</v>
      </c>
      <c r="CZ6" s="58" t="s">
        <v>2569</v>
      </c>
      <c r="DA6" s="58" t="s">
        <v>2570</v>
      </c>
      <c r="DB6" s="58" t="s">
        <v>2571</v>
      </c>
      <c r="DC6" s="58" t="s">
        <v>2572</v>
      </c>
      <c r="DD6" s="58" t="s">
        <v>2573</v>
      </c>
      <c r="DE6" s="58" t="s">
        <v>2574</v>
      </c>
    </row>
    <row r="7" spans="1:109" ht="15" customHeight="1" thickBot="1">
      <c r="B7" s="2" t="s">
        <v>2</v>
      </c>
      <c r="C7"/>
      <c r="D7"/>
      <c r="E7"/>
      <c r="F7"/>
      <c r="G7"/>
      <c r="H7"/>
      <c r="I7"/>
      <c r="J7"/>
      <c r="K7"/>
      <c r="L7"/>
      <c r="M7"/>
      <c r="N7" s="2" t="s">
        <v>3</v>
      </c>
      <c r="O7"/>
      <c r="AA7" s="380" t="s">
        <v>1</v>
      </c>
      <c r="AB7" s="380"/>
      <c r="AC7" s="380"/>
      <c r="AD7" s="380"/>
      <c r="AH7" s="49" t="s">
        <v>2485</v>
      </c>
      <c r="AI7" s="49" t="s">
        <v>2360</v>
      </c>
      <c r="AL7" s="55" t="str">
        <f t="shared" si="3"/>
        <v/>
      </c>
      <c r="AM7" s="55" t="str">
        <f t="shared" si="0"/>
        <v/>
      </c>
      <c r="AN7" t="str">
        <f t="shared" si="1"/>
        <v/>
      </c>
      <c r="AO7" s="3" t="str">
        <f t="shared" si="2"/>
        <v/>
      </c>
      <c r="AP7" s="3">
        <v>5</v>
      </c>
      <c r="AQ7" s="56" t="s">
        <v>2575</v>
      </c>
      <c r="AR7" s="56" t="s">
        <v>2576</v>
      </c>
      <c r="AS7" s="56" t="s">
        <v>2577</v>
      </c>
      <c r="AT7" s="56" t="s">
        <v>2578</v>
      </c>
      <c r="AU7" s="56" t="s">
        <v>2579</v>
      </c>
      <c r="AV7" s="56" t="s">
        <v>2580</v>
      </c>
      <c r="AW7" s="56" t="s">
        <v>2581</v>
      </c>
      <c r="AX7" s="56" t="s">
        <v>2582</v>
      </c>
      <c r="AY7" s="56" t="s">
        <v>2583</v>
      </c>
      <c r="AZ7" s="56" t="s">
        <v>2584</v>
      </c>
      <c r="BA7" s="56" t="s">
        <v>2585</v>
      </c>
      <c r="BB7" s="56" t="s">
        <v>2586</v>
      </c>
      <c r="BC7" s="56" t="s">
        <v>2587</v>
      </c>
      <c r="BD7" s="56" t="s">
        <v>2588</v>
      </c>
      <c r="BE7" s="57" t="s">
        <v>2589</v>
      </c>
      <c r="BF7" s="56" t="s">
        <v>2590</v>
      </c>
      <c r="BG7" s="56" t="s">
        <v>2591</v>
      </c>
      <c r="BH7" s="56" t="s">
        <v>2592</v>
      </c>
      <c r="BI7" s="56" t="s">
        <v>2593</v>
      </c>
      <c r="BJ7" s="56" t="s">
        <v>2594</v>
      </c>
      <c r="BK7" s="56" t="s">
        <v>2595</v>
      </c>
      <c r="BL7" s="56" t="s">
        <v>2596</v>
      </c>
      <c r="BM7" s="56" t="s">
        <v>2597</v>
      </c>
      <c r="BN7" s="56" t="s">
        <v>2598</v>
      </c>
      <c r="BO7" s="56" t="s">
        <v>2599</v>
      </c>
      <c r="BP7" s="56" t="s">
        <v>2600</v>
      </c>
      <c r="BQ7" s="56" t="s">
        <v>2601</v>
      </c>
      <c r="BR7" s="56" t="s">
        <v>2602</v>
      </c>
      <c r="BS7" s="56" t="s">
        <v>2603</v>
      </c>
      <c r="BT7" s="56" t="s">
        <v>2604</v>
      </c>
      <c r="BU7" s="56" t="s">
        <v>2605</v>
      </c>
      <c r="BV7" s="56" t="s">
        <v>2606</v>
      </c>
      <c r="BW7" s="3"/>
      <c r="BX7" s="3"/>
      <c r="BY7" s="3"/>
      <c r="BZ7" s="58" t="s">
        <v>2607</v>
      </c>
      <c r="CA7" s="58" t="s">
        <v>2608</v>
      </c>
      <c r="CB7" s="58" t="s">
        <v>2609</v>
      </c>
      <c r="CC7" s="58" t="s">
        <v>2610</v>
      </c>
      <c r="CD7" s="58" t="s">
        <v>2611</v>
      </c>
      <c r="CE7" s="58" t="s">
        <v>2612</v>
      </c>
      <c r="CF7" s="58" t="s">
        <v>2613</v>
      </c>
      <c r="CG7" s="58" t="s">
        <v>2614</v>
      </c>
      <c r="CH7" s="58" t="s">
        <v>2615</v>
      </c>
      <c r="CI7" s="58" t="s">
        <v>2616</v>
      </c>
      <c r="CJ7" s="58" t="s">
        <v>2617</v>
      </c>
      <c r="CK7" s="58" t="s">
        <v>2618</v>
      </c>
      <c r="CL7" s="58" t="s">
        <v>2619</v>
      </c>
      <c r="CM7" s="58" t="s">
        <v>2620</v>
      </c>
      <c r="CN7" s="59" t="s">
        <v>2621</v>
      </c>
      <c r="CO7" s="58" t="s">
        <v>2622</v>
      </c>
      <c r="CP7" s="58" t="s">
        <v>2623</v>
      </c>
      <c r="CQ7" s="58" t="s">
        <v>2624</v>
      </c>
      <c r="CR7" s="58" t="s">
        <v>2549</v>
      </c>
      <c r="CS7" s="58" t="s">
        <v>2625</v>
      </c>
      <c r="CT7" s="58" t="s">
        <v>2626</v>
      </c>
      <c r="CU7" s="58" t="s">
        <v>2627</v>
      </c>
      <c r="CV7" s="58" t="s">
        <v>2628</v>
      </c>
      <c r="CW7" s="58" t="s">
        <v>2629</v>
      </c>
      <c r="CX7" s="58" t="s">
        <v>2630</v>
      </c>
      <c r="CY7" s="58" t="s">
        <v>2631</v>
      </c>
      <c r="CZ7" s="58" t="s">
        <v>2632</v>
      </c>
      <c r="DA7" s="58" t="s">
        <v>2633</v>
      </c>
      <c r="DB7" s="58" t="s">
        <v>2634</v>
      </c>
      <c r="DC7" s="58" t="s">
        <v>2556</v>
      </c>
      <c r="DD7" s="58" t="s">
        <v>2635</v>
      </c>
      <c r="DE7" s="58" t="s">
        <v>2636</v>
      </c>
    </row>
    <row r="8" spans="1:109" ht="15" customHeight="1" thickBot="1">
      <c r="B8" s="397"/>
      <c r="C8" s="398"/>
      <c r="D8" s="398"/>
      <c r="E8" s="398"/>
      <c r="F8" s="398"/>
      <c r="G8" s="398"/>
      <c r="H8" s="398"/>
      <c r="I8" s="398"/>
      <c r="J8" s="398"/>
      <c r="K8" s="398"/>
      <c r="L8" s="399"/>
      <c r="M8" s="9"/>
      <c r="N8" s="374" t="str">
        <f>IF(B8="","",VLOOKUP(B8,AH3:AJ36,2,0))</f>
        <v/>
      </c>
      <c r="O8" s="376"/>
      <c r="AH8" s="49" t="s">
        <v>2637</v>
      </c>
      <c r="AI8" s="49" t="s">
        <v>2361</v>
      </c>
      <c r="AL8" s="55" t="str">
        <f t="shared" si="3"/>
        <v/>
      </c>
      <c r="AM8" s="55" t="str">
        <f t="shared" si="0"/>
        <v/>
      </c>
      <c r="AN8" t="str">
        <f t="shared" si="1"/>
        <v/>
      </c>
      <c r="AO8" s="3" t="str">
        <f t="shared" si="2"/>
        <v/>
      </c>
      <c r="AP8" s="3">
        <v>6</v>
      </c>
      <c r="AQ8" s="56" t="s">
        <v>2638</v>
      </c>
      <c r="AR8" s="56" t="s">
        <v>2639</v>
      </c>
      <c r="AS8" s="56" t="s">
        <v>2640</v>
      </c>
      <c r="AT8" s="56" t="s">
        <v>2641</v>
      </c>
      <c r="AU8" s="56" t="s">
        <v>2642</v>
      </c>
      <c r="AV8" s="56" t="s">
        <v>2643</v>
      </c>
      <c r="AW8" s="56" t="s">
        <v>2644</v>
      </c>
      <c r="AX8" s="56" t="s">
        <v>2645</v>
      </c>
      <c r="AY8" s="56" t="s">
        <v>2646</v>
      </c>
      <c r="AZ8" s="56" t="s">
        <v>2647</v>
      </c>
      <c r="BA8" s="56" t="s">
        <v>2648</v>
      </c>
      <c r="BB8" s="56" t="s">
        <v>2649</v>
      </c>
      <c r="BC8" s="56" t="s">
        <v>2650</v>
      </c>
      <c r="BD8" s="56" t="s">
        <v>2651</v>
      </c>
      <c r="BE8" s="57" t="s">
        <v>2652</v>
      </c>
      <c r="BF8" s="56" t="s">
        <v>2653</v>
      </c>
      <c r="BG8" s="56" t="s">
        <v>2654</v>
      </c>
      <c r="BH8" s="56" t="s">
        <v>2655</v>
      </c>
      <c r="BI8" s="56" t="s">
        <v>2656</v>
      </c>
      <c r="BJ8" s="56" t="s">
        <v>2657</v>
      </c>
      <c r="BK8" s="56" t="s">
        <v>2658</v>
      </c>
      <c r="BL8" s="56" t="s">
        <v>2659</v>
      </c>
      <c r="BM8" s="56" t="s">
        <v>2660</v>
      </c>
      <c r="BN8" s="56" t="s">
        <v>2661</v>
      </c>
      <c r="BO8" s="56" t="s">
        <v>2662</v>
      </c>
      <c r="BP8" s="56" t="s">
        <v>2663</v>
      </c>
      <c r="BQ8" s="56" t="s">
        <v>2664</v>
      </c>
      <c r="BR8" s="56" t="s">
        <v>2665</v>
      </c>
      <c r="BS8" s="56" t="s">
        <v>2666</v>
      </c>
      <c r="BT8" s="56" t="s">
        <v>2667</v>
      </c>
      <c r="BU8" s="56" t="s">
        <v>2668</v>
      </c>
      <c r="BV8" s="56" t="s">
        <v>2669</v>
      </c>
      <c r="BW8" s="3"/>
      <c r="BX8" s="3"/>
      <c r="BY8" s="3"/>
      <c r="BZ8" s="58" t="s">
        <v>2670</v>
      </c>
      <c r="CA8" s="58" t="s">
        <v>2671</v>
      </c>
      <c r="CB8" s="58" t="s">
        <v>2672</v>
      </c>
      <c r="CC8" s="58" t="s">
        <v>2673</v>
      </c>
      <c r="CD8" s="58" t="s">
        <v>2674</v>
      </c>
      <c r="CE8" s="58" t="s">
        <v>2675</v>
      </c>
      <c r="CF8" s="58" t="s">
        <v>2676</v>
      </c>
      <c r="CG8" s="58" t="s">
        <v>2677</v>
      </c>
      <c r="CH8" s="58" t="s">
        <v>2678</v>
      </c>
      <c r="CI8" s="58" t="s">
        <v>2679</v>
      </c>
      <c r="CJ8" s="58" t="s">
        <v>2680</v>
      </c>
      <c r="CK8" s="58" t="s">
        <v>2681</v>
      </c>
      <c r="CL8" s="58" t="s">
        <v>2682</v>
      </c>
      <c r="CM8" s="58" t="s">
        <v>2683</v>
      </c>
      <c r="CN8" s="59" t="s">
        <v>2684</v>
      </c>
      <c r="CO8" s="58" t="s">
        <v>2685</v>
      </c>
      <c r="CP8" s="58" t="s">
        <v>2686</v>
      </c>
      <c r="CQ8" s="58" t="s">
        <v>2687</v>
      </c>
      <c r="CR8" s="58" t="s">
        <v>2688</v>
      </c>
      <c r="CS8" s="58" t="s">
        <v>2689</v>
      </c>
      <c r="CT8" s="58" t="s">
        <v>2690</v>
      </c>
      <c r="CU8" s="58" t="s">
        <v>2691</v>
      </c>
      <c r="CV8" s="58" t="s">
        <v>2636</v>
      </c>
      <c r="CW8" s="58" t="s">
        <v>2508</v>
      </c>
      <c r="CX8" s="58" t="s">
        <v>2692</v>
      </c>
      <c r="CY8" s="58" t="s">
        <v>2693</v>
      </c>
      <c r="CZ8" s="58" t="s">
        <v>2694</v>
      </c>
      <c r="DA8" s="58" t="s">
        <v>2695</v>
      </c>
      <c r="DB8" s="58" t="s">
        <v>2696</v>
      </c>
      <c r="DC8" s="58" t="s">
        <v>2697</v>
      </c>
      <c r="DD8" s="58" t="s">
        <v>2698</v>
      </c>
      <c r="DE8" s="58" t="s">
        <v>2699</v>
      </c>
    </row>
    <row r="9" spans="1:109" ht="15" customHeight="1" thickBot="1">
      <c r="AH9" s="49" t="s">
        <v>2487</v>
      </c>
      <c r="AI9" s="49" t="s">
        <v>2362</v>
      </c>
      <c r="AL9" s="55" t="str">
        <f t="shared" si="3"/>
        <v/>
      </c>
      <c r="AM9" s="55" t="str">
        <f t="shared" si="0"/>
        <v/>
      </c>
      <c r="AN9" t="str">
        <f t="shared" si="1"/>
        <v/>
      </c>
      <c r="AO9" s="3" t="str">
        <f t="shared" si="2"/>
        <v/>
      </c>
      <c r="AP9" s="3">
        <v>7</v>
      </c>
      <c r="AQ9" s="56" t="s">
        <v>2700</v>
      </c>
      <c r="AR9" s="56" t="s">
        <v>2701</v>
      </c>
      <c r="AS9" s="61" t="s">
        <v>2702</v>
      </c>
      <c r="AT9" s="56" t="s">
        <v>2703</v>
      </c>
      <c r="AU9" s="56" t="s">
        <v>2704</v>
      </c>
      <c r="AV9" s="56" t="s">
        <v>2705</v>
      </c>
      <c r="AW9" s="56" t="s">
        <v>2706</v>
      </c>
      <c r="AX9" s="56" t="s">
        <v>2707</v>
      </c>
      <c r="AY9" s="56" t="s">
        <v>2708</v>
      </c>
      <c r="AZ9" s="56" t="s">
        <v>2709</v>
      </c>
      <c r="BA9" s="56" t="s">
        <v>2710</v>
      </c>
      <c r="BB9" s="56" t="s">
        <v>2711</v>
      </c>
      <c r="BC9" s="56" t="s">
        <v>2712</v>
      </c>
      <c r="BD9" s="56" t="s">
        <v>2713</v>
      </c>
      <c r="BE9" s="57" t="s">
        <v>2714</v>
      </c>
      <c r="BF9" s="56" t="s">
        <v>2715</v>
      </c>
      <c r="BG9" s="56" t="s">
        <v>2716</v>
      </c>
      <c r="BH9" s="56" t="s">
        <v>2717</v>
      </c>
      <c r="BI9" s="56" t="s">
        <v>2718</v>
      </c>
      <c r="BJ9" s="56" t="s">
        <v>2719</v>
      </c>
      <c r="BK9" s="56" t="s">
        <v>2720</v>
      </c>
      <c r="BL9" s="56" t="s">
        <v>2721</v>
      </c>
      <c r="BM9" s="56" t="s">
        <v>2722</v>
      </c>
      <c r="BN9" s="56" t="s">
        <v>2723</v>
      </c>
      <c r="BO9" s="56" t="s">
        <v>2724</v>
      </c>
      <c r="BP9" s="56" t="s">
        <v>2725</v>
      </c>
      <c r="BQ9" s="56" t="s">
        <v>2726</v>
      </c>
      <c r="BR9" s="56" t="s">
        <v>2727</v>
      </c>
      <c r="BS9" s="56" t="s">
        <v>2728</v>
      </c>
      <c r="BT9" s="56" t="s">
        <v>2729</v>
      </c>
      <c r="BU9" s="56" t="s">
        <v>2730</v>
      </c>
      <c r="BV9" s="56" t="s">
        <v>2731</v>
      </c>
      <c r="BW9" s="3"/>
      <c r="BX9" s="3"/>
      <c r="BY9" s="3"/>
      <c r="BZ9" s="58" t="s">
        <v>2732</v>
      </c>
      <c r="CA9" s="58" t="s">
        <v>2733</v>
      </c>
      <c r="CB9" s="58" t="s">
        <v>281</v>
      </c>
      <c r="CC9" s="58" t="s">
        <v>2734</v>
      </c>
      <c r="CD9" s="58" t="s">
        <v>2735</v>
      </c>
      <c r="CE9" s="58" t="s">
        <v>2736</v>
      </c>
      <c r="CF9" s="58" t="s">
        <v>2737</v>
      </c>
      <c r="CG9" s="58" t="s">
        <v>2738</v>
      </c>
      <c r="CH9" s="58" t="s">
        <v>2739</v>
      </c>
      <c r="CI9" s="58" t="s">
        <v>2740</v>
      </c>
      <c r="CJ9" s="58" t="s">
        <v>2741</v>
      </c>
      <c r="CK9" s="58" t="s">
        <v>2742</v>
      </c>
      <c r="CL9" s="58" t="s">
        <v>2743</v>
      </c>
      <c r="CM9" s="58" t="s">
        <v>2744</v>
      </c>
      <c r="CN9" s="59" t="s">
        <v>2745</v>
      </c>
      <c r="CO9" s="58" t="s">
        <v>2746</v>
      </c>
      <c r="CP9" s="58" t="s">
        <v>2747</v>
      </c>
      <c r="CQ9" s="58" t="s">
        <v>2748</v>
      </c>
      <c r="CR9" s="58" t="s">
        <v>2749</v>
      </c>
      <c r="CS9" s="58" t="s">
        <v>2750</v>
      </c>
      <c r="CT9" s="58" t="s">
        <v>2499</v>
      </c>
      <c r="CU9" s="58" t="s">
        <v>2751</v>
      </c>
      <c r="CV9" s="58" t="s">
        <v>2752</v>
      </c>
      <c r="CW9" s="58" t="s">
        <v>2753</v>
      </c>
      <c r="CX9" s="58" t="s">
        <v>2754</v>
      </c>
      <c r="CY9" s="58" t="s">
        <v>2755</v>
      </c>
      <c r="CZ9" s="58" t="s">
        <v>2756</v>
      </c>
      <c r="DA9" s="58" t="s">
        <v>2757</v>
      </c>
      <c r="DB9" s="58" t="s">
        <v>2758</v>
      </c>
      <c r="DC9" s="58" t="s">
        <v>2759</v>
      </c>
      <c r="DD9" s="58" t="s">
        <v>2760</v>
      </c>
      <c r="DE9" s="58" t="s">
        <v>2761</v>
      </c>
    </row>
    <row r="10" spans="1:109" ht="15" customHeight="1">
      <c r="B10" s="62"/>
      <c r="C10" s="63" t="s">
        <v>13</v>
      </c>
      <c r="D10" s="64"/>
      <c r="E10" s="64"/>
      <c r="F10" s="64"/>
      <c r="G10" s="64"/>
      <c r="H10" s="64"/>
      <c r="I10" s="64"/>
      <c r="J10" s="64"/>
      <c r="K10" s="64"/>
      <c r="L10" s="65"/>
      <c r="M10" s="22"/>
      <c r="N10" s="66"/>
      <c r="O10" s="63" t="s">
        <v>14</v>
      </c>
      <c r="P10" s="67"/>
      <c r="Q10" s="67"/>
      <c r="R10" s="67"/>
      <c r="S10" s="67"/>
      <c r="T10" s="67"/>
      <c r="U10" s="67"/>
      <c r="V10" s="67"/>
      <c r="W10" s="67"/>
      <c r="X10" s="67"/>
      <c r="Y10" s="67"/>
      <c r="Z10" s="67"/>
      <c r="AA10" s="67"/>
      <c r="AB10" s="67"/>
      <c r="AC10" s="67"/>
      <c r="AD10" s="68"/>
      <c r="AH10" s="49" t="s">
        <v>2762</v>
      </c>
      <c r="AI10" s="49" t="s">
        <v>2363</v>
      </c>
      <c r="AL10" s="55" t="str">
        <f t="shared" si="3"/>
        <v/>
      </c>
      <c r="AM10" s="55" t="str">
        <f t="shared" si="0"/>
        <v/>
      </c>
      <c r="AN10" t="str">
        <f t="shared" si="1"/>
        <v/>
      </c>
      <c r="AO10" s="3" t="str">
        <f t="shared" si="2"/>
        <v/>
      </c>
      <c r="AP10" s="3">
        <v>8</v>
      </c>
      <c r="AQ10" s="56" t="s">
        <v>2763</v>
      </c>
      <c r="AR10" s="56" t="s">
        <v>2764</v>
      </c>
      <c r="AS10" s="56"/>
      <c r="AT10" s="56" t="s">
        <v>2765</v>
      </c>
      <c r="AU10" s="56" t="s">
        <v>2766</v>
      </c>
      <c r="AV10" s="56" t="s">
        <v>2767</v>
      </c>
      <c r="AW10" s="56" t="s">
        <v>2768</v>
      </c>
      <c r="AX10" s="56" t="s">
        <v>2769</v>
      </c>
      <c r="AY10" s="56" t="s">
        <v>2770</v>
      </c>
      <c r="AZ10" s="56" t="s">
        <v>2771</v>
      </c>
      <c r="BA10" s="56" t="s">
        <v>2772</v>
      </c>
      <c r="BB10" s="56" t="s">
        <v>2773</v>
      </c>
      <c r="BC10" s="56" t="s">
        <v>2774</v>
      </c>
      <c r="BD10" s="56" t="s">
        <v>2775</v>
      </c>
      <c r="BE10" s="57" t="s">
        <v>2776</v>
      </c>
      <c r="BF10" s="56" t="s">
        <v>2777</v>
      </c>
      <c r="BG10" s="56" t="s">
        <v>2778</v>
      </c>
      <c r="BH10" s="56" t="s">
        <v>2779</v>
      </c>
      <c r="BI10" s="56" t="s">
        <v>2780</v>
      </c>
      <c r="BJ10" s="56" t="s">
        <v>2781</v>
      </c>
      <c r="BK10" s="56" t="s">
        <v>2782</v>
      </c>
      <c r="BL10" s="56" t="s">
        <v>2783</v>
      </c>
      <c r="BM10" s="56" t="s">
        <v>2784</v>
      </c>
      <c r="BN10" s="56" t="s">
        <v>2785</v>
      </c>
      <c r="BO10" s="56" t="s">
        <v>2786</v>
      </c>
      <c r="BP10" s="56" t="s">
        <v>2787</v>
      </c>
      <c r="BQ10" s="56" t="s">
        <v>2788</v>
      </c>
      <c r="BR10" s="56" t="s">
        <v>2789</v>
      </c>
      <c r="BS10" s="56" t="s">
        <v>2790</v>
      </c>
      <c r="BT10" s="56" t="s">
        <v>2791</v>
      </c>
      <c r="BU10" s="56" t="s">
        <v>2792</v>
      </c>
      <c r="BV10" s="56" t="s">
        <v>2793</v>
      </c>
      <c r="BW10" s="3"/>
      <c r="BX10" s="3"/>
      <c r="BY10" s="3"/>
      <c r="BZ10" s="58" t="s">
        <v>2794</v>
      </c>
      <c r="CA10" s="58" t="s">
        <v>2795</v>
      </c>
      <c r="CB10" s="58"/>
      <c r="CC10" s="58" t="s">
        <v>2796</v>
      </c>
      <c r="CD10" s="58" t="s">
        <v>2797</v>
      </c>
      <c r="CE10" s="58" t="s">
        <v>2798</v>
      </c>
      <c r="CF10" s="58" t="s">
        <v>2799</v>
      </c>
      <c r="CG10" s="58" t="s">
        <v>2800</v>
      </c>
      <c r="CH10" s="58" t="s">
        <v>2801</v>
      </c>
      <c r="CI10" s="58" t="s">
        <v>2802</v>
      </c>
      <c r="CJ10" s="58" t="s">
        <v>2803</v>
      </c>
      <c r="CK10" s="58" t="s">
        <v>2804</v>
      </c>
      <c r="CL10" s="58" t="s">
        <v>2805</v>
      </c>
      <c r="CM10" s="58" t="s">
        <v>2806</v>
      </c>
      <c r="CN10" s="59" t="s">
        <v>2807</v>
      </c>
      <c r="CO10" s="58" t="s">
        <v>2808</v>
      </c>
      <c r="CP10" s="58" t="s">
        <v>2809</v>
      </c>
      <c r="CQ10" s="58" t="s">
        <v>2810</v>
      </c>
      <c r="CR10" s="58" t="s">
        <v>2811</v>
      </c>
      <c r="CS10" s="58" t="s">
        <v>2812</v>
      </c>
      <c r="CT10" s="58" t="s">
        <v>2813</v>
      </c>
      <c r="CU10" s="58" t="s">
        <v>2814</v>
      </c>
      <c r="CV10" s="58" t="s">
        <v>2815</v>
      </c>
      <c r="CW10" s="58" t="s">
        <v>2816</v>
      </c>
      <c r="CX10" s="58" t="s">
        <v>2817</v>
      </c>
      <c r="CY10" s="58" t="s">
        <v>2818</v>
      </c>
      <c r="CZ10" s="58" t="s">
        <v>2819</v>
      </c>
      <c r="DA10" s="58" t="s">
        <v>2820</v>
      </c>
      <c r="DB10" s="58" t="s">
        <v>2821</v>
      </c>
      <c r="DC10" s="58" t="s">
        <v>2822</v>
      </c>
      <c r="DD10" s="58" t="s">
        <v>2823</v>
      </c>
      <c r="DE10" s="58" t="s">
        <v>2824</v>
      </c>
    </row>
    <row r="11" spans="1:109" ht="144" customHeight="1" thickBot="1">
      <c r="B11" s="69"/>
      <c r="C11" s="400" t="s">
        <v>1794</v>
      </c>
      <c r="D11" s="400"/>
      <c r="E11" s="400"/>
      <c r="F11" s="400"/>
      <c r="G11" s="400"/>
      <c r="H11" s="400"/>
      <c r="I11" s="400"/>
      <c r="J11" s="400"/>
      <c r="K11" s="400"/>
      <c r="L11" s="70"/>
      <c r="M11" s="22"/>
      <c r="N11" s="71"/>
      <c r="O11" s="400" t="s">
        <v>1795</v>
      </c>
      <c r="P11" s="400"/>
      <c r="Q11" s="400"/>
      <c r="R11" s="400"/>
      <c r="S11" s="400"/>
      <c r="T11" s="400"/>
      <c r="U11" s="400"/>
      <c r="V11" s="400"/>
      <c r="W11" s="400"/>
      <c r="X11" s="400"/>
      <c r="Y11" s="400"/>
      <c r="Z11" s="400"/>
      <c r="AA11" s="400"/>
      <c r="AB11" s="400"/>
      <c r="AC11" s="400"/>
      <c r="AD11" s="72"/>
      <c r="AH11" s="49" t="s">
        <v>2825</v>
      </c>
      <c r="AI11" s="49" t="s">
        <v>2364</v>
      </c>
      <c r="AL11" s="55" t="str">
        <f t="shared" si="3"/>
        <v/>
      </c>
      <c r="AM11" s="55" t="str">
        <f t="shared" si="0"/>
        <v/>
      </c>
      <c r="AN11" t="str">
        <f t="shared" si="1"/>
        <v/>
      </c>
      <c r="AO11" s="3" t="str">
        <f t="shared" si="2"/>
        <v/>
      </c>
      <c r="AP11" s="3">
        <v>9</v>
      </c>
      <c r="AQ11" s="56" t="s">
        <v>2826</v>
      </c>
      <c r="AR11" s="61" t="s">
        <v>2827</v>
      </c>
      <c r="AS11" s="56"/>
      <c r="AT11" s="56" t="s">
        <v>2828</v>
      </c>
      <c r="AU11" s="56" t="s">
        <v>2829</v>
      </c>
      <c r="AV11" s="56" t="s">
        <v>2830</v>
      </c>
      <c r="AW11" s="56" t="s">
        <v>2831</v>
      </c>
      <c r="AX11" s="56" t="s">
        <v>2832</v>
      </c>
      <c r="AY11" s="56" t="s">
        <v>2833</v>
      </c>
      <c r="AZ11" s="56" t="s">
        <v>2834</v>
      </c>
      <c r="BA11" s="56" t="s">
        <v>2835</v>
      </c>
      <c r="BB11" s="56" t="s">
        <v>2836</v>
      </c>
      <c r="BC11" s="56" t="s">
        <v>2837</v>
      </c>
      <c r="BD11" s="56" t="s">
        <v>2838</v>
      </c>
      <c r="BE11" s="57" t="s">
        <v>2839</v>
      </c>
      <c r="BF11" s="56" t="s">
        <v>2840</v>
      </c>
      <c r="BG11" s="56" t="s">
        <v>2841</v>
      </c>
      <c r="BH11" s="56" t="s">
        <v>2842</v>
      </c>
      <c r="BI11" s="56" t="s">
        <v>2843</v>
      </c>
      <c r="BJ11" s="56" t="s">
        <v>2844</v>
      </c>
      <c r="BK11" s="56" t="s">
        <v>2845</v>
      </c>
      <c r="BL11" s="56" t="s">
        <v>2846</v>
      </c>
      <c r="BM11" s="56" t="s">
        <v>2847</v>
      </c>
      <c r="BN11" s="56" t="s">
        <v>2848</v>
      </c>
      <c r="BO11" s="56" t="s">
        <v>2849</v>
      </c>
      <c r="BP11" s="56" t="s">
        <v>2850</v>
      </c>
      <c r="BQ11" s="56" t="s">
        <v>2851</v>
      </c>
      <c r="BR11" s="56" t="s">
        <v>2852</v>
      </c>
      <c r="BS11" s="56" t="s">
        <v>2853</v>
      </c>
      <c r="BT11" s="56" t="s">
        <v>2854</v>
      </c>
      <c r="BU11" s="56" t="s">
        <v>2855</v>
      </c>
      <c r="BV11" s="56" t="s">
        <v>2856</v>
      </c>
      <c r="BW11" s="3"/>
      <c r="BX11" s="3"/>
      <c r="BY11" s="3"/>
      <c r="BZ11" s="58" t="s">
        <v>2857</v>
      </c>
      <c r="CA11" s="58" t="s">
        <v>281</v>
      </c>
      <c r="CB11" s="58"/>
      <c r="CC11" s="58" t="s">
        <v>2858</v>
      </c>
      <c r="CD11" s="58" t="s">
        <v>2859</v>
      </c>
      <c r="CE11" s="58" t="s">
        <v>2860</v>
      </c>
      <c r="CF11" s="73" t="s">
        <v>2861</v>
      </c>
      <c r="CG11" s="60" t="s">
        <v>2862</v>
      </c>
      <c r="CH11" s="58" t="s">
        <v>2863</v>
      </c>
      <c r="CI11" s="58" t="s">
        <v>2864</v>
      </c>
      <c r="CJ11" s="58" t="s">
        <v>2865</v>
      </c>
      <c r="CK11" s="58" t="s">
        <v>2866</v>
      </c>
      <c r="CL11" s="58" t="s">
        <v>2867</v>
      </c>
      <c r="CM11" s="58" t="s">
        <v>2868</v>
      </c>
      <c r="CN11" s="59" t="s">
        <v>2869</v>
      </c>
      <c r="CO11" s="58" t="s">
        <v>2870</v>
      </c>
      <c r="CP11" s="58" t="s">
        <v>2819</v>
      </c>
      <c r="CQ11" s="58" t="s">
        <v>2871</v>
      </c>
      <c r="CR11" s="58" t="s">
        <v>2757</v>
      </c>
      <c r="CS11" s="58" t="s">
        <v>2872</v>
      </c>
      <c r="CT11" s="58" t="s">
        <v>2873</v>
      </c>
      <c r="CU11" s="58" t="s">
        <v>2874</v>
      </c>
      <c r="CV11" s="58" t="s">
        <v>2875</v>
      </c>
      <c r="CW11" s="58" t="s">
        <v>2876</v>
      </c>
      <c r="CX11" s="58" t="s">
        <v>2877</v>
      </c>
      <c r="CY11" s="58" t="s">
        <v>2878</v>
      </c>
      <c r="CZ11" s="58" t="s">
        <v>2879</v>
      </c>
      <c r="DA11" s="58" t="s">
        <v>2880</v>
      </c>
      <c r="DB11" s="58" t="s">
        <v>2881</v>
      </c>
      <c r="DC11" s="58" t="s">
        <v>2882</v>
      </c>
      <c r="DD11" s="58" t="s">
        <v>2883</v>
      </c>
      <c r="DE11" s="58" t="s">
        <v>2675</v>
      </c>
    </row>
    <row r="12" spans="1:109" ht="15" customHeight="1" thickBot="1">
      <c r="AH12" s="49" t="s">
        <v>2884</v>
      </c>
      <c r="AI12" s="49" t="s">
        <v>2365</v>
      </c>
      <c r="AL12" s="55" t="str">
        <f t="shared" si="3"/>
        <v/>
      </c>
      <c r="AM12" s="55" t="str">
        <f t="shared" si="0"/>
        <v/>
      </c>
      <c r="AN12" t="str">
        <f t="shared" si="1"/>
        <v/>
      </c>
      <c r="AO12" s="3" t="str">
        <f t="shared" si="2"/>
        <v/>
      </c>
      <c r="AP12" s="3">
        <v>10</v>
      </c>
      <c r="AQ12" s="56" t="s">
        <v>2885</v>
      </c>
      <c r="AR12" s="56"/>
      <c r="AS12" s="56"/>
      <c r="AT12" s="56" t="s">
        <v>2886</v>
      </c>
      <c r="AU12" s="56" t="s">
        <v>2887</v>
      </c>
      <c r="AV12" s="56" t="s">
        <v>2888</v>
      </c>
      <c r="AW12" s="56" t="s">
        <v>2889</v>
      </c>
      <c r="AX12" s="56" t="s">
        <v>2890</v>
      </c>
      <c r="AY12" s="56" t="s">
        <v>2891</v>
      </c>
      <c r="AZ12" s="56" t="s">
        <v>2892</v>
      </c>
      <c r="BA12" s="56" t="s">
        <v>2893</v>
      </c>
      <c r="BB12" s="56" t="s">
        <v>2894</v>
      </c>
      <c r="BC12" s="56" t="s">
        <v>2895</v>
      </c>
      <c r="BD12" s="56" t="s">
        <v>2896</v>
      </c>
      <c r="BE12" s="57" t="s">
        <v>2897</v>
      </c>
      <c r="BF12" s="56" t="s">
        <v>2898</v>
      </c>
      <c r="BG12" s="56" t="s">
        <v>2899</v>
      </c>
      <c r="BH12" s="56" t="s">
        <v>2900</v>
      </c>
      <c r="BI12" s="56" t="s">
        <v>2901</v>
      </c>
      <c r="BJ12" s="56" t="s">
        <v>2902</v>
      </c>
      <c r="BK12" s="56" t="s">
        <v>2903</v>
      </c>
      <c r="BL12" s="56" t="s">
        <v>2904</v>
      </c>
      <c r="BM12" s="56" t="s">
        <v>2905</v>
      </c>
      <c r="BN12" s="56" t="s">
        <v>2906</v>
      </c>
      <c r="BO12" s="56" t="s">
        <v>2907</v>
      </c>
      <c r="BP12" s="56" t="s">
        <v>2908</v>
      </c>
      <c r="BQ12" s="56" t="s">
        <v>2909</v>
      </c>
      <c r="BR12" s="56" t="s">
        <v>2910</v>
      </c>
      <c r="BS12" s="56" t="s">
        <v>2911</v>
      </c>
      <c r="BT12" s="56" t="s">
        <v>2912</v>
      </c>
      <c r="BU12" s="56" t="s">
        <v>2913</v>
      </c>
      <c r="BV12" s="56" t="s">
        <v>2914</v>
      </c>
      <c r="BW12" s="3"/>
      <c r="BX12" s="3"/>
      <c r="BY12" s="3"/>
      <c r="BZ12" s="58" t="s">
        <v>2915</v>
      </c>
      <c r="CA12" s="58"/>
      <c r="CB12" s="58"/>
      <c r="CC12" s="58" t="s">
        <v>2916</v>
      </c>
      <c r="CD12" s="58" t="s">
        <v>2917</v>
      </c>
      <c r="CE12" s="58" t="s">
        <v>2918</v>
      </c>
      <c r="CF12" s="58" t="s">
        <v>2919</v>
      </c>
      <c r="CG12" s="58" t="s">
        <v>2920</v>
      </c>
      <c r="CH12" s="58" t="s">
        <v>2559</v>
      </c>
      <c r="CI12" s="58" t="s">
        <v>2921</v>
      </c>
      <c r="CJ12" s="58" t="s">
        <v>2922</v>
      </c>
      <c r="CK12" s="58" t="s">
        <v>2923</v>
      </c>
      <c r="CL12" s="58" t="s">
        <v>2924</v>
      </c>
      <c r="CM12" s="58" t="s">
        <v>2924</v>
      </c>
      <c r="CN12" s="59" t="s">
        <v>2925</v>
      </c>
      <c r="CO12" s="58" t="s">
        <v>2926</v>
      </c>
      <c r="CP12" s="58" t="s">
        <v>2927</v>
      </c>
      <c r="CQ12" s="58" t="s">
        <v>2928</v>
      </c>
      <c r="CR12" s="58" t="s">
        <v>2929</v>
      </c>
      <c r="CS12" s="58" t="s">
        <v>2930</v>
      </c>
      <c r="CT12" s="58" t="s">
        <v>2931</v>
      </c>
      <c r="CU12" s="58" t="s">
        <v>2932</v>
      </c>
      <c r="CV12" s="58" t="s">
        <v>2933</v>
      </c>
      <c r="CW12" s="58" t="s">
        <v>2934</v>
      </c>
      <c r="CX12" s="58" t="s">
        <v>2935</v>
      </c>
      <c r="CY12" s="58" t="s">
        <v>2936</v>
      </c>
      <c r="CZ12" s="58" t="s">
        <v>2937</v>
      </c>
      <c r="DA12" s="58" t="s">
        <v>2938</v>
      </c>
      <c r="DB12" s="58" t="s">
        <v>2939</v>
      </c>
      <c r="DC12" s="58" t="s">
        <v>2940</v>
      </c>
      <c r="DD12" s="58" t="s">
        <v>2941</v>
      </c>
      <c r="DE12" s="58" t="s">
        <v>2942</v>
      </c>
    </row>
    <row r="13" spans="1:109" ht="15" customHeight="1">
      <c r="A13" s="9"/>
      <c r="B13" s="62"/>
      <c r="C13" s="63" t="s">
        <v>15</v>
      </c>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8"/>
      <c r="AE13" s="74"/>
      <c r="AH13" s="49" t="s">
        <v>2679</v>
      </c>
      <c r="AI13" s="49" t="s">
        <v>2366</v>
      </c>
      <c r="AL13" s="55" t="str">
        <f t="shared" si="3"/>
        <v/>
      </c>
      <c r="AM13" s="55" t="str">
        <f t="shared" si="0"/>
        <v/>
      </c>
      <c r="AN13" t="str">
        <f t="shared" si="1"/>
        <v/>
      </c>
      <c r="AO13" s="3" t="str">
        <f t="shared" si="2"/>
        <v/>
      </c>
      <c r="AP13" s="3">
        <v>11</v>
      </c>
      <c r="AQ13" s="56" t="s">
        <v>2943</v>
      </c>
      <c r="AR13" s="56"/>
      <c r="AS13" s="56"/>
      <c r="AT13" s="56" t="s">
        <v>2944</v>
      </c>
      <c r="AU13" s="56" t="s">
        <v>2945</v>
      </c>
      <c r="AV13" s="56" t="s">
        <v>2946</v>
      </c>
      <c r="AW13" s="56" t="s">
        <v>2947</v>
      </c>
      <c r="AX13" s="56" t="s">
        <v>2948</v>
      </c>
      <c r="AY13" s="56" t="s">
        <v>2949</v>
      </c>
      <c r="AZ13" s="56" t="s">
        <v>2950</v>
      </c>
      <c r="BA13" s="56" t="s">
        <v>2951</v>
      </c>
      <c r="BB13" s="56" t="s">
        <v>2952</v>
      </c>
      <c r="BC13" s="56" t="s">
        <v>2953</v>
      </c>
      <c r="BD13" s="56" t="s">
        <v>2954</v>
      </c>
      <c r="BE13" s="57" t="s">
        <v>2955</v>
      </c>
      <c r="BF13" s="56" t="s">
        <v>2956</v>
      </c>
      <c r="BG13" s="56" t="s">
        <v>2957</v>
      </c>
      <c r="BH13" s="56" t="s">
        <v>2958</v>
      </c>
      <c r="BI13" s="56" t="s">
        <v>2959</v>
      </c>
      <c r="BJ13" s="56" t="s">
        <v>2960</v>
      </c>
      <c r="BK13" s="56" t="s">
        <v>2961</v>
      </c>
      <c r="BL13" s="56" t="s">
        <v>2962</v>
      </c>
      <c r="BM13" s="56" t="s">
        <v>2963</v>
      </c>
      <c r="BN13" s="56" t="s">
        <v>2964</v>
      </c>
      <c r="BO13" s="56" t="s">
        <v>2965</v>
      </c>
      <c r="BP13" s="56" t="s">
        <v>2966</v>
      </c>
      <c r="BQ13" s="56" t="s">
        <v>2967</v>
      </c>
      <c r="BR13" s="56" t="s">
        <v>2968</v>
      </c>
      <c r="BS13" s="56" t="s">
        <v>2969</v>
      </c>
      <c r="BT13" s="56" t="s">
        <v>2970</v>
      </c>
      <c r="BU13" s="56" t="s">
        <v>2971</v>
      </c>
      <c r="BV13" s="56" t="s">
        <v>2972</v>
      </c>
      <c r="BW13" s="3"/>
      <c r="BX13" s="3"/>
      <c r="BY13" s="3"/>
      <c r="BZ13" s="58" t="s">
        <v>2973</v>
      </c>
      <c r="CA13" s="58"/>
      <c r="CB13" s="58"/>
      <c r="CC13" s="58" t="s">
        <v>2974</v>
      </c>
      <c r="CD13" s="58" t="s">
        <v>2975</v>
      </c>
      <c r="CE13" s="58" t="s">
        <v>2976</v>
      </c>
      <c r="CF13" s="58" t="s">
        <v>2977</v>
      </c>
      <c r="CG13" s="58" t="s">
        <v>2978</v>
      </c>
      <c r="CH13" s="58" t="s">
        <v>2979</v>
      </c>
      <c r="CI13" s="58" t="s">
        <v>2980</v>
      </c>
      <c r="CJ13" s="58" t="s">
        <v>2981</v>
      </c>
      <c r="CK13" s="58" t="s">
        <v>2982</v>
      </c>
      <c r="CL13" s="58" t="s">
        <v>2983</v>
      </c>
      <c r="CM13" s="58" t="s">
        <v>2984</v>
      </c>
      <c r="CN13" s="59" t="s">
        <v>2985</v>
      </c>
      <c r="CO13" s="58" t="s">
        <v>2611</v>
      </c>
      <c r="CP13" s="58" t="s">
        <v>2986</v>
      </c>
      <c r="CQ13" s="58" t="s">
        <v>2987</v>
      </c>
      <c r="CR13" s="58" t="s">
        <v>2988</v>
      </c>
      <c r="CS13" s="58" t="s">
        <v>2989</v>
      </c>
      <c r="CT13" s="58" t="s">
        <v>2990</v>
      </c>
      <c r="CU13" s="58" t="s">
        <v>2991</v>
      </c>
      <c r="CV13" s="58" t="s">
        <v>2992</v>
      </c>
      <c r="CW13" s="58" t="s">
        <v>2993</v>
      </c>
      <c r="CX13" s="58" t="s">
        <v>2994</v>
      </c>
      <c r="CY13" s="58" t="s">
        <v>2995</v>
      </c>
      <c r="CZ13" s="58" t="s">
        <v>2996</v>
      </c>
      <c r="DA13" s="58" t="s">
        <v>2997</v>
      </c>
      <c r="DB13" s="58" t="s">
        <v>2998</v>
      </c>
      <c r="DC13" s="58" t="s">
        <v>2999</v>
      </c>
      <c r="DD13" s="58" t="s">
        <v>3000</v>
      </c>
      <c r="DE13" s="58" t="s">
        <v>3001</v>
      </c>
    </row>
    <row r="14" spans="1:109" ht="36" customHeight="1" thickBot="1">
      <c r="A14" s="9"/>
      <c r="B14" s="69"/>
      <c r="C14" s="401" t="s">
        <v>1796</v>
      </c>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72"/>
      <c r="AE14" s="74"/>
      <c r="AH14" s="49" t="s">
        <v>3002</v>
      </c>
      <c r="AI14" s="49" t="s">
        <v>2367</v>
      </c>
      <c r="AL14" s="55" t="str">
        <f t="shared" si="3"/>
        <v/>
      </c>
      <c r="AM14" s="55" t="str">
        <f t="shared" si="0"/>
        <v/>
      </c>
      <c r="AN14" t="str">
        <f t="shared" si="1"/>
        <v/>
      </c>
      <c r="AO14" s="3" t="str">
        <f t="shared" si="2"/>
        <v/>
      </c>
      <c r="AP14" s="3">
        <v>12</v>
      </c>
      <c r="AQ14" s="56" t="s">
        <v>3003</v>
      </c>
      <c r="AR14" s="56"/>
      <c r="AS14" s="56"/>
      <c r="AT14" s="56" t="s">
        <v>3004</v>
      </c>
      <c r="AU14" s="56" t="s">
        <v>3005</v>
      </c>
      <c r="AV14" s="61" t="s">
        <v>3006</v>
      </c>
      <c r="AW14" s="56" t="s">
        <v>3007</v>
      </c>
      <c r="AX14" s="56" t="s">
        <v>3008</v>
      </c>
      <c r="AY14" s="56" t="s">
        <v>3009</v>
      </c>
      <c r="AZ14" s="56" t="s">
        <v>3010</v>
      </c>
      <c r="BA14" s="56" t="s">
        <v>3011</v>
      </c>
      <c r="BB14" s="56" t="s">
        <v>3012</v>
      </c>
      <c r="BC14" s="56" t="s">
        <v>3013</v>
      </c>
      <c r="BD14" s="56" t="s">
        <v>3014</v>
      </c>
      <c r="BE14" s="57" t="s">
        <v>3015</v>
      </c>
      <c r="BF14" s="56" t="s">
        <v>3016</v>
      </c>
      <c r="BG14" s="56" t="s">
        <v>3017</v>
      </c>
      <c r="BH14" s="56" t="s">
        <v>3018</v>
      </c>
      <c r="BI14" s="56" t="s">
        <v>3019</v>
      </c>
      <c r="BJ14" s="56" t="s">
        <v>3020</v>
      </c>
      <c r="BK14" s="56" t="s">
        <v>3021</v>
      </c>
      <c r="BL14" s="56" t="s">
        <v>3022</v>
      </c>
      <c r="BM14" s="75" t="s">
        <v>3023</v>
      </c>
      <c r="BN14" s="56" t="s">
        <v>3024</v>
      </c>
      <c r="BO14" s="56" t="s">
        <v>3025</v>
      </c>
      <c r="BP14" s="56" t="s">
        <v>3026</v>
      </c>
      <c r="BQ14" s="56" t="s">
        <v>3027</v>
      </c>
      <c r="BR14" s="56" t="s">
        <v>3028</v>
      </c>
      <c r="BS14" s="56" t="s">
        <v>3029</v>
      </c>
      <c r="BT14" s="56" t="s">
        <v>3030</v>
      </c>
      <c r="BU14" s="56" t="s">
        <v>3031</v>
      </c>
      <c r="BV14" s="56" t="s">
        <v>3032</v>
      </c>
      <c r="BW14" s="3"/>
      <c r="BX14" s="3"/>
      <c r="BY14" s="3"/>
      <c r="BZ14" s="58" t="s">
        <v>3033</v>
      </c>
      <c r="CA14" s="58"/>
      <c r="CB14" s="58"/>
      <c r="CC14" s="58" t="s">
        <v>3034</v>
      </c>
      <c r="CD14" s="58" t="s">
        <v>3035</v>
      </c>
      <c r="CE14" s="58" t="s">
        <v>281</v>
      </c>
      <c r="CF14" s="58" t="s">
        <v>3036</v>
      </c>
      <c r="CG14" s="58" t="s">
        <v>2820</v>
      </c>
      <c r="CH14" s="58" t="s">
        <v>3037</v>
      </c>
      <c r="CI14" s="58" t="s">
        <v>3038</v>
      </c>
      <c r="CJ14" s="58" t="s">
        <v>3039</v>
      </c>
      <c r="CK14" s="58" t="s">
        <v>3040</v>
      </c>
      <c r="CL14" s="58" t="s">
        <v>3041</v>
      </c>
      <c r="CM14" s="58" t="s">
        <v>3042</v>
      </c>
      <c r="CN14" s="59" t="s">
        <v>3043</v>
      </c>
      <c r="CO14" s="58" t="s">
        <v>3044</v>
      </c>
      <c r="CP14" s="58" t="s">
        <v>3045</v>
      </c>
      <c r="CQ14" s="58" t="s">
        <v>3046</v>
      </c>
      <c r="CR14" s="58" t="s">
        <v>3047</v>
      </c>
      <c r="CS14" s="58" t="s">
        <v>3048</v>
      </c>
      <c r="CT14" s="58" t="s">
        <v>3049</v>
      </c>
      <c r="CU14" s="58" t="s">
        <v>3050</v>
      </c>
      <c r="CV14" s="58" t="s">
        <v>3051</v>
      </c>
      <c r="CW14" s="58" t="s">
        <v>3052</v>
      </c>
      <c r="CX14" s="58" t="s">
        <v>3053</v>
      </c>
      <c r="CY14" s="58" t="s">
        <v>3054</v>
      </c>
      <c r="CZ14" s="58" t="s">
        <v>3055</v>
      </c>
      <c r="DA14" s="58" t="s">
        <v>3056</v>
      </c>
      <c r="DB14" s="58" t="s">
        <v>3057</v>
      </c>
      <c r="DC14" s="58" t="s">
        <v>3058</v>
      </c>
      <c r="DD14" s="58" t="s">
        <v>3059</v>
      </c>
      <c r="DE14" s="58" t="s">
        <v>3060</v>
      </c>
    </row>
    <row r="15" spans="1:109" ht="15" customHeight="1" thickBot="1">
      <c r="AH15" s="49" t="s">
        <v>3061</v>
      </c>
      <c r="AI15" s="49" t="s">
        <v>2368</v>
      </c>
      <c r="AL15" s="55" t="str">
        <f t="shared" si="3"/>
        <v/>
      </c>
      <c r="AM15" s="55" t="str">
        <f t="shared" si="0"/>
        <v/>
      </c>
      <c r="AN15" t="str">
        <f t="shared" si="1"/>
        <v/>
      </c>
      <c r="AO15" s="3" t="str">
        <f t="shared" si="2"/>
        <v/>
      </c>
      <c r="AP15" s="3">
        <v>13</v>
      </c>
      <c r="AQ15" s="61" t="s">
        <v>3062</v>
      </c>
      <c r="AR15" s="56"/>
      <c r="AS15" s="56"/>
      <c r="AT15" s="56" t="s">
        <v>3063</v>
      </c>
      <c r="AU15" s="56" t="s">
        <v>3064</v>
      </c>
      <c r="AV15" s="56"/>
      <c r="AW15" s="56" t="s">
        <v>3065</v>
      </c>
      <c r="AX15" s="56" t="s">
        <v>3066</v>
      </c>
      <c r="AY15" s="56" t="s">
        <v>3067</v>
      </c>
      <c r="AZ15" s="56" t="s">
        <v>3068</v>
      </c>
      <c r="BA15" s="56" t="s">
        <v>3069</v>
      </c>
      <c r="BB15" s="56" t="s">
        <v>3070</v>
      </c>
      <c r="BC15" s="56" t="s">
        <v>3071</v>
      </c>
      <c r="BD15" s="56" t="s">
        <v>3072</v>
      </c>
      <c r="BE15" s="57" t="s">
        <v>3073</v>
      </c>
      <c r="BF15" s="56" t="s">
        <v>3074</v>
      </c>
      <c r="BG15" s="56" t="s">
        <v>3075</v>
      </c>
      <c r="BH15" s="56" t="s">
        <v>3076</v>
      </c>
      <c r="BI15" s="56" t="s">
        <v>3077</v>
      </c>
      <c r="BJ15" s="56" t="s">
        <v>3078</v>
      </c>
      <c r="BK15" s="56" t="s">
        <v>3079</v>
      </c>
      <c r="BL15" s="56" t="s">
        <v>3080</v>
      </c>
      <c r="BM15" s="56">
        <v>23099</v>
      </c>
      <c r="BN15" s="56" t="s">
        <v>3081</v>
      </c>
      <c r="BO15" s="56" t="s">
        <v>3082</v>
      </c>
      <c r="BP15" s="56" t="s">
        <v>3083</v>
      </c>
      <c r="BQ15" s="56" t="s">
        <v>3084</v>
      </c>
      <c r="BR15" s="56" t="s">
        <v>3085</v>
      </c>
      <c r="BS15" s="56" t="s">
        <v>3086</v>
      </c>
      <c r="BT15" s="56" t="s">
        <v>3087</v>
      </c>
      <c r="BU15" s="56" t="s">
        <v>3088</v>
      </c>
      <c r="BV15" s="56" t="s">
        <v>3089</v>
      </c>
      <c r="BW15" s="3"/>
      <c r="BX15"/>
      <c r="BY15" s="3"/>
      <c r="BZ15" s="58" t="s">
        <v>281</v>
      </c>
      <c r="CA15" s="58"/>
      <c r="CB15" s="58"/>
      <c r="CC15" s="58" t="s">
        <v>3090</v>
      </c>
      <c r="CD15" s="58" t="s">
        <v>3061</v>
      </c>
      <c r="CE15" s="58"/>
      <c r="CF15" s="58" t="s">
        <v>3091</v>
      </c>
      <c r="CG15" s="58" t="s">
        <v>3092</v>
      </c>
      <c r="CH15" s="58" t="s">
        <v>3093</v>
      </c>
      <c r="CI15" s="58" t="s">
        <v>3094</v>
      </c>
      <c r="CJ15" s="58" t="s">
        <v>3095</v>
      </c>
      <c r="CK15" s="58" t="s">
        <v>3096</v>
      </c>
      <c r="CL15" s="58" t="s">
        <v>3097</v>
      </c>
      <c r="CM15" s="58" t="s">
        <v>3098</v>
      </c>
      <c r="CN15" s="59" t="s">
        <v>3099</v>
      </c>
      <c r="CO15" s="58" t="s">
        <v>3100</v>
      </c>
      <c r="CP15" s="58" t="s">
        <v>3101</v>
      </c>
      <c r="CQ15" s="58" t="s">
        <v>3102</v>
      </c>
      <c r="CR15" s="58" t="s">
        <v>3103</v>
      </c>
      <c r="CS15" s="58" t="s">
        <v>3104</v>
      </c>
      <c r="CT15" s="58" t="s">
        <v>3105</v>
      </c>
      <c r="CU15" s="58" t="s">
        <v>3106</v>
      </c>
      <c r="CV15" s="58" t="s">
        <v>281</v>
      </c>
      <c r="CW15" s="58" t="s">
        <v>3107</v>
      </c>
      <c r="CX15" s="58" t="s">
        <v>3108</v>
      </c>
      <c r="CY15" s="58" t="s">
        <v>3109</v>
      </c>
      <c r="CZ15" s="58" t="s">
        <v>3110</v>
      </c>
      <c r="DA15" s="58" t="s">
        <v>3111</v>
      </c>
      <c r="DB15" s="58" t="s">
        <v>3112</v>
      </c>
      <c r="DC15" s="58" t="s">
        <v>3113</v>
      </c>
      <c r="DD15" s="58" t="s">
        <v>3114</v>
      </c>
      <c r="DE15" s="58" t="s">
        <v>3115</v>
      </c>
    </row>
    <row r="16" spans="1:109" ht="15" customHeight="1">
      <c r="A16" s="9"/>
      <c r="B16" s="76"/>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8"/>
      <c r="AE16" s="74"/>
      <c r="AH16" s="49" t="s">
        <v>2980</v>
      </c>
      <c r="AI16" s="49" t="s">
        <v>2369</v>
      </c>
      <c r="AL16" s="55" t="str">
        <f t="shared" si="3"/>
        <v/>
      </c>
      <c r="AM16" s="55" t="str">
        <f t="shared" si="0"/>
        <v/>
      </c>
      <c r="AN16" t="str">
        <f t="shared" si="1"/>
        <v/>
      </c>
      <c r="AO16" s="3" t="str">
        <f t="shared" si="2"/>
        <v/>
      </c>
      <c r="AP16" s="3">
        <v>14</v>
      </c>
      <c r="AQ16" s="56"/>
      <c r="AR16" s="56"/>
      <c r="AS16" s="56"/>
      <c r="AT16" s="56" t="s">
        <v>3116</v>
      </c>
      <c r="AU16" s="56" t="s">
        <v>3117</v>
      </c>
      <c r="AV16" s="56"/>
      <c r="AW16" s="56" t="s">
        <v>3118</v>
      </c>
      <c r="AX16" s="56" t="s">
        <v>3119</v>
      </c>
      <c r="AY16" s="56" t="s">
        <v>3120</v>
      </c>
      <c r="AZ16" s="56" t="s">
        <v>3121</v>
      </c>
      <c r="BA16" s="56" t="s">
        <v>3122</v>
      </c>
      <c r="BB16" s="56" t="s">
        <v>3123</v>
      </c>
      <c r="BC16" s="56" t="s">
        <v>3124</v>
      </c>
      <c r="BD16" s="56" t="s">
        <v>3125</v>
      </c>
      <c r="BE16" s="57" t="s">
        <v>3126</v>
      </c>
      <c r="BF16" s="56" t="s">
        <v>3127</v>
      </c>
      <c r="BG16" s="56" t="s">
        <v>3128</v>
      </c>
      <c r="BH16" s="56" t="s">
        <v>3129</v>
      </c>
      <c r="BI16" s="56" t="s">
        <v>3130</v>
      </c>
      <c r="BJ16" s="56" t="s">
        <v>3131</v>
      </c>
      <c r="BK16" s="56" t="s">
        <v>3132</v>
      </c>
      <c r="BL16" s="56" t="s">
        <v>3133</v>
      </c>
      <c r="BM16" s="56"/>
      <c r="BN16" s="56" t="s">
        <v>3134</v>
      </c>
      <c r="BO16" s="56" t="s">
        <v>3135</v>
      </c>
      <c r="BP16" s="56" t="s">
        <v>3136</v>
      </c>
      <c r="BQ16" s="56" t="s">
        <v>3137</v>
      </c>
      <c r="BR16" s="56" t="s">
        <v>3138</v>
      </c>
      <c r="BS16" s="56" t="s">
        <v>3139</v>
      </c>
      <c r="BT16" s="56" t="s">
        <v>3140</v>
      </c>
      <c r="BU16" s="56" t="s">
        <v>3141</v>
      </c>
      <c r="BV16" s="56" t="s">
        <v>3142</v>
      </c>
      <c r="BW16" s="3"/>
      <c r="BX16" s="3"/>
      <c r="BY16" s="3"/>
      <c r="BZ16" s="58"/>
      <c r="CA16" s="58"/>
      <c r="CB16" s="58"/>
      <c r="CC16" s="58" t="s">
        <v>3143</v>
      </c>
      <c r="CD16" s="58" t="s">
        <v>2980</v>
      </c>
      <c r="CE16" s="58"/>
      <c r="CF16" s="58" t="s">
        <v>3144</v>
      </c>
      <c r="CG16" s="58" t="s">
        <v>3145</v>
      </c>
      <c r="CH16" s="58" t="s">
        <v>2636</v>
      </c>
      <c r="CI16" s="58" t="s">
        <v>3146</v>
      </c>
      <c r="CJ16" s="58" t="s">
        <v>3147</v>
      </c>
      <c r="CK16" s="58" t="s">
        <v>3148</v>
      </c>
      <c r="CL16" s="58" t="s">
        <v>3149</v>
      </c>
      <c r="CM16" s="58" t="s">
        <v>3150</v>
      </c>
      <c r="CN16" s="59" t="s">
        <v>3151</v>
      </c>
      <c r="CO16" s="58" t="s">
        <v>3152</v>
      </c>
      <c r="CP16" s="60" t="s">
        <v>3153</v>
      </c>
      <c r="CQ16" s="58" t="s">
        <v>3154</v>
      </c>
      <c r="CR16" s="58" t="s">
        <v>3155</v>
      </c>
      <c r="CS16" s="58" t="s">
        <v>3156</v>
      </c>
      <c r="CT16" s="58" t="s">
        <v>3157</v>
      </c>
      <c r="CU16" s="58" t="s">
        <v>3158</v>
      </c>
      <c r="CV16" s="58"/>
      <c r="CW16" s="58" t="s">
        <v>3159</v>
      </c>
      <c r="CX16" s="58" t="s">
        <v>3160</v>
      </c>
      <c r="CY16" s="58" t="s">
        <v>3161</v>
      </c>
      <c r="CZ16" s="58" t="s">
        <v>3162</v>
      </c>
      <c r="DA16" s="58" t="s">
        <v>3163</v>
      </c>
      <c r="DB16" s="58" t="s">
        <v>3164</v>
      </c>
      <c r="DC16" s="58" t="s">
        <v>3165</v>
      </c>
      <c r="DD16" s="58" t="s">
        <v>3166</v>
      </c>
      <c r="DE16" s="58" t="s">
        <v>3167</v>
      </c>
    </row>
    <row r="17" spans="1:109" ht="48" customHeight="1">
      <c r="A17" s="9"/>
      <c r="B17" s="28"/>
      <c r="C17" s="402" t="s">
        <v>1606</v>
      </c>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79"/>
      <c r="AE17" s="74"/>
      <c r="AH17" s="49" t="s">
        <v>3168</v>
      </c>
      <c r="AI17" s="49" t="s">
        <v>2370</v>
      </c>
      <c r="AL17" s="55" t="str">
        <f t="shared" si="3"/>
        <v/>
      </c>
      <c r="AM17" s="55" t="str">
        <f t="shared" si="0"/>
        <v/>
      </c>
      <c r="AN17" t="str">
        <f t="shared" si="1"/>
        <v/>
      </c>
      <c r="AO17" s="3" t="str">
        <f t="shared" si="2"/>
        <v/>
      </c>
      <c r="AP17" s="3">
        <v>15</v>
      </c>
      <c r="AQ17" s="56"/>
      <c r="AR17" s="56"/>
      <c r="AS17" s="56"/>
      <c r="AT17" s="61" t="s">
        <v>3169</v>
      </c>
      <c r="AU17" s="56" t="s">
        <v>3170</v>
      </c>
      <c r="AV17" s="56"/>
      <c r="AW17" s="56" t="s">
        <v>3171</v>
      </c>
      <c r="AX17" s="56" t="s">
        <v>3172</v>
      </c>
      <c r="AY17" s="56" t="s">
        <v>3173</v>
      </c>
      <c r="AZ17" s="56" t="s">
        <v>3174</v>
      </c>
      <c r="BA17" s="56" t="s">
        <v>3175</v>
      </c>
      <c r="BB17" s="56" t="s">
        <v>3176</v>
      </c>
      <c r="BC17" s="56" t="s">
        <v>3177</v>
      </c>
      <c r="BD17" s="56" t="s">
        <v>3178</v>
      </c>
      <c r="BE17" s="57" t="s">
        <v>3179</v>
      </c>
      <c r="BF17" s="56" t="s">
        <v>3180</v>
      </c>
      <c r="BG17" s="56" t="s">
        <v>3181</v>
      </c>
      <c r="BH17" s="56" t="s">
        <v>3182</v>
      </c>
      <c r="BI17" s="56" t="s">
        <v>3183</v>
      </c>
      <c r="BJ17" s="56" t="s">
        <v>3184</v>
      </c>
      <c r="BK17" s="56" t="s">
        <v>3185</v>
      </c>
      <c r="BL17" s="56" t="s">
        <v>3186</v>
      </c>
      <c r="BM17" s="56"/>
      <c r="BN17" s="56" t="s">
        <v>3187</v>
      </c>
      <c r="BO17" s="56" t="s">
        <v>3188</v>
      </c>
      <c r="BP17" s="56" t="s">
        <v>3189</v>
      </c>
      <c r="BQ17" s="56" t="s">
        <v>3190</v>
      </c>
      <c r="BR17" s="56" t="s">
        <v>3191</v>
      </c>
      <c r="BS17" s="56" t="s">
        <v>3192</v>
      </c>
      <c r="BT17" s="56" t="s">
        <v>3193</v>
      </c>
      <c r="BU17" s="56" t="s">
        <v>3194</v>
      </c>
      <c r="BV17" s="56" t="s">
        <v>3195</v>
      </c>
      <c r="BW17" s="3"/>
      <c r="BX17" s="3"/>
      <c r="BY17" s="3"/>
      <c r="BZ17" s="58"/>
      <c r="CA17" s="58"/>
      <c r="CB17" s="58"/>
      <c r="CC17" s="58" t="s">
        <v>281</v>
      </c>
      <c r="CD17" s="58" t="s">
        <v>3196</v>
      </c>
      <c r="CE17" s="58"/>
      <c r="CF17" s="58" t="s">
        <v>3197</v>
      </c>
      <c r="CG17" s="58" t="s">
        <v>3198</v>
      </c>
      <c r="CH17" s="58" t="s">
        <v>2675</v>
      </c>
      <c r="CI17" s="58" t="s">
        <v>3199</v>
      </c>
      <c r="CJ17" s="58" t="s">
        <v>3200</v>
      </c>
      <c r="CK17" s="58" t="s">
        <v>2636</v>
      </c>
      <c r="CL17" s="58" t="s">
        <v>3201</v>
      </c>
      <c r="CM17" s="58" t="s">
        <v>3202</v>
      </c>
      <c r="CN17" s="59" t="s">
        <v>3203</v>
      </c>
      <c r="CO17" s="58" t="s">
        <v>3204</v>
      </c>
      <c r="CP17" s="58" t="s">
        <v>3205</v>
      </c>
      <c r="CQ17" s="58" t="s">
        <v>3206</v>
      </c>
      <c r="CR17" s="58" t="s">
        <v>3207</v>
      </c>
      <c r="CS17" s="58" t="s">
        <v>3208</v>
      </c>
      <c r="CT17" s="58" t="s">
        <v>3209</v>
      </c>
      <c r="CU17" s="58" t="s">
        <v>3210</v>
      </c>
      <c r="CV17" s="58"/>
      <c r="CW17" s="58" t="s">
        <v>3211</v>
      </c>
      <c r="CX17" s="58" t="s">
        <v>3212</v>
      </c>
      <c r="CY17" s="58" t="s">
        <v>3213</v>
      </c>
      <c r="CZ17" s="58" t="s">
        <v>3214</v>
      </c>
      <c r="DA17" s="58" t="s">
        <v>3061</v>
      </c>
      <c r="DB17" s="58" t="s">
        <v>3215</v>
      </c>
      <c r="DC17" s="58" t="s">
        <v>3216</v>
      </c>
      <c r="DD17" s="58" t="s">
        <v>3217</v>
      </c>
      <c r="DE17" s="58" t="s">
        <v>3218</v>
      </c>
    </row>
    <row r="18" spans="1:109" ht="6.75" customHeight="1">
      <c r="A18" s="9"/>
      <c r="B18" s="28"/>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79"/>
      <c r="AE18" s="74"/>
      <c r="AH18" s="49" t="s">
        <v>3219</v>
      </c>
      <c r="AI18" s="49" t="s">
        <v>2371</v>
      </c>
      <c r="AL18" s="55" t="str">
        <f t="shared" si="3"/>
        <v/>
      </c>
      <c r="AM18" s="55" t="str">
        <f t="shared" si="0"/>
        <v/>
      </c>
      <c r="AN18" t="str">
        <f t="shared" si="1"/>
        <v/>
      </c>
      <c r="AO18" s="3" t="str">
        <f t="shared" si="2"/>
        <v/>
      </c>
      <c r="AP18" s="3">
        <v>16</v>
      </c>
      <c r="AQ18" s="56"/>
      <c r="AR18" s="56"/>
      <c r="AS18" s="56"/>
      <c r="AT18" s="56"/>
      <c r="AU18" s="56" t="s">
        <v>3220</v>
      </c>
      <c r="AV18" s="56"/>
      <c r="AW18" s="56" t="s">
        <v>3221</v>
      </c>
      <c r="AX18" s="56" t="s">
        <v>3222</v>
      </c>
      <c r="AY18" s="56" t="s">
        <v>3223</v>
      </c>
      <c r="AZ18" s="56" t="s">
        <v>3224</v>
      </c>
      <c r="BA18" s="56" t="s">
        <v>3225</v>
      </c>
      <c r="BB18" s="56" t="s">
        <v>3226</v>
      </c>
      <c r="BC18" s="56" t="s">
        <v>3227</v>
      </c>
      <c r="BD18" s="56" t="s">
        <v>3228</v>
      </c>
      <c r="BE18" s="57" t="s">
        <v>3229</v>
      </c>
      <c r="BF18" s="56" t="s">
        <v>3230</v>
      </c>
      <c r="BG18" s="56" t="s">
        <v>3231</v>
      </c>
      <c r="BH18" s="56" t="s">
        <v>3232</v>
      </c>
      <c r="BI18" s="56" t="s">
        <v>3233</v>
      </c>
      <c r="BJ18" s="56" t="s">
        <v>3234</v>
      </c>
      <c r="BK18" s="56" t="s">
        <v>3235</v>
      </c>
      <c r="BL18" s="56" t="s">
        <v>3236</v>
      </c>
      <c r="BM18" s="56"/>
      <c r="BN18" s="56" t="s">
        <v>3237</v>
      </c>
      <c r="BO18" s="56" t="s">
        <v>3238</v>
      </c>
      <c r="BP18" s="56" t="s">
        <v>3239</v>
      </c>
      <c r="BQ18" s="56" t="s">
        <v>3240</v>
      </c>
      <c r="BR18" s="56" t="s">
        <v>3241</v>
      </c>
      <c r="BS18" s="56" t="s">
        <v>3242</v>
      </c>
      <c r="BT18" s="56" t="s">
        <v>3243</v>
      </c>
      <c r="BU18" s="56" t="s">
        <v>3244</v>
      </c>
      <c r="BV18" s="56" t="s">
        <v>3245</v>
      </c>
      <c r="BW18" s="3"/>
      <c r="BX18" s="3"/>
      <c r="BY18" s="3"/>
      <c r="BZ18" s="58"/>
      <c r="CA18" s="58"/>
      <c r="CB18" s="58"/>
      <c r="CC18" s="58"/>
      <c r="CD18" s="58" t="s">
        <v>3246</v>
      </c>
      <c r="CE18" s="58"/>
      <c r="CF18" s="58" t="s">
        <v>3247</v>
      </c>
      <c r="CG18" s="58" t="s">
        <v>3248</v>
      </c>
      <c r="CH18" s="58" t="s">
        <v>3249</v>
      </c>
      <c r="CI18" s="58" t="s">
        <v>3250</v>
      </c>
      <c r="CJ18" s="58" t="s">
        <v>3002</v>
      </c>
      <c r="CK18" s="58" t="s">
        <v>3251</v>
      </c>
      <c r="CL18" s="58" t="s">
        <v>3252</v>
      </c>
      <c r="CM18" s="58" t="s">
        <v>3253</v>
      </c>
      <c r="CN18" s="59" t="s">
        <v>3254</v>
      </c>
      <c r="CO18" s="58" t="s">
        <v>3255</v>
      </c>
      <c r="CP18" s="58" t="s">
        <v>3256</v>
      </c>
      <c r="CQ18" s="58" t="s">
        <v>3257</v>
      </c>
      <c r="CR18" s="58" t="s">
        <v>3258</v>
      </c>
      <c r="CS18" s="58" t="s">
        <v>3259</v>
      </c>
      <c r="CT18" s="58" t="s">
        <v>3260</v>
      </c>
      <c r="CU18" s="58" t="s">
        <v>3261</v>
      </c>
      <c r="CV18" s="58"/>
      <c r="CW18" s="58" t="s">
        <v>3262</v>
      </c>
      <c r="CX18" s="58" t="s">
        <v>3263</v>
      </c>
      <c r="CY18" s="58" t="s">
        <v>3264</v>
      </c>
      <c r="CZ18" s="58" t="s">
        <v>3265</v>
      </c>
      <c r="DA18" s="58" t="s">
        <v>3266</v>
      </c>
      <c r="DB18" s="58" t="s">
        <v>3267</v>
      </c>
      <c r="DC18" s="58" t="s">
        <v>3268</v>
      </c>
      <c r="DD18" s="58" t="s">
        <v>3269</v>
      </c>
      <c r="DE18" s="58" t="s">
        <v>3270</v>
      </c>
    </row>
    <row r="19" spans="1:109" ht="36" customHeight="1">
      <c r="A19" s="9"/>
      <c r="B19" s="28"/>
      <c r="C19" s="396" t="s">
        <v>16</v>
      </c>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c r="AB19" s="396"/>
      <c r="AC19" s="396"/>
      <c r="AD19" s="79"/>
      <c r="AE19" s="74"/>
      <c r="AH19" s="49" t="s">
        <v>3271</v>
      </c>
      <c r="AI19" s="49" t="s">
        <v>2372</v>
      </c>
      <c r="AL19" s="55" t="str">
        <f t="shared" si="3"/>
        <v/>
      </c>
      <c r="AM19" s="55" t="str">
        <f t="shared" si="0"/>
        <v/>
      </c>
      <c r="AN19" t="str">
        <f t="shared" si="1"/>
        <v/>
      </c>
      <c r="AO19" s="3" t="str">
        <f t="shared" si="2"/>
        <v/>
      </c>
      <c r="AP19" s="3">
        <v>17</v>
      </c>
      <c r="AQ19" s="56"/>
      <c r="AR19" s="56"/>
      <c r="AS19" s="56"/>
      <c r="AT19" s="56"/>
      <c r="AU19" s="56" t="s">
        <v>3272</v>
      </c>
      <c r="AV19" s="56"/>
      <c r="AW19" s="56" t="s">
        <v>3273</v>
      </c>
      <c r="AX19" s="56" t="s">
        <v>3274</v>
      </c>
      <c r="AY19" s="56" t="s">
        <v>3275</v>
      </c>
      <c r="AZ19" s="56" t="s">
        <v>3276</v>
      </c>
      <c r="BA19" s="56" t="s">
        <v>3277</v>
      </c>
      <c r="BB19" s="56" t="s">
        <v>3278</v>
      </c>
      <c r="BC19" s="56" t="s">
        <v>3279</v>
      </c>
      <c r="BD19" s="56" t="s">
        <v>3280</v>
      </c>
      <c r="BE19" s="57" t="s">
        <v>3281</v>
      </c>
      <c r="BF19" s="56" t="s">
        <v>3282</v>
      </c>
      <c r="BG19" s="56" t="s">
        <v>3283</v>
      </c>
      <c r="BH19" s="56" t="s">
        <v>3284</v>
      </c>
      <c r="BI19" s="56" t="s">
        <v>3285</v>
      </c>
      <c r="BJ19" s="56" t="s">
        <v>3286</v>
      </c>
      <c r="BK19" s="56" t="s">
        <v>3287</v>
      </c>
      <c r="BL19" s="56" t="s">
        <v>3288</v>
      </c>
      <c r="BM19" s="56"/>
      <c r="BN19" s="56" t="s">
        <v>3289</v>
      </c>
      <c r="BO19" s="56" t="s">
        <v>3290</v>
      </c>
      <c r="BP19" s="56" t="s">
        <v>3291</v>
      </c>
      <c r="BQ19" s="56" t="s">
        <v>3292</v>
      </c>
      <c r="BR19" s="56" t="s">
        <v>3293</v>
      </c>
      <c r="BS19" s="56" t="s">
        <v>3294</v>
      </c>
      <c r="BT19" s="56" t="s">
        <v>3295</v>
      </c>
      <c r="BU19" s="56" t="s">
        <v>3296</v>
      </c>
      <c r="BV19" s="56" t="s">
        <v>3297</v>
      </c>
      <c r="BW19" s="3"/>
      <c r="BX19" s="3"/>
      <c r="BY19" s="3"/>
      <c r="BZ19" s="58"/>
      <c r="CA19" s="58"/>
      <c r="CB19" s="58"/>
      <c r="CC19" s="58"/>
      <c r="CD19" s="58" t="s">
        <v>3298</v>
      </c>
      <c r="CE19" s="58"/>
      <c r="CF19" s="58" t="s">
        <v>3299</v>
      </c>
      <c r="CG19" s="58" t="s">
        <v>3300</v>
      </c>
      <c r="CH19" s="58" t="s">
        <v>3301</v>
      </c>
      <c r="CI19" s="58" t="s">
        <v>3302</v>
      </c>
      <c r="CJ19" s="58" t="s">
        <v>3303</v>
      </c>
      <c r="CK19" s="58" t="s">
        <v>3304</v>
      </c>
      <c r="CL19" s="58" t="s">
        <v>3305</v>
      </c>
      <c r="CM19" s="58" t="s">
        <v>3306</v>
      </c>
      <c r="CN19" s="59" t="s">
        <v>3307</v>
      </c>
      <c r="CO19" s="58" t="s">
        <v>3308</v>
      </c>
      <c r="CP19" s="58" t="s">
        <v>3309</v>
      </c>
      <c r="CQ19" s="58" t="s">
        <v>3310</v>
      </c>
      <c r="CR19" s="58" t="s">
        <v>3311</v>
      </c>
      <c r="CS19" s="58" t="s">
        <v>3312</v>
      </c>
      <c r="CT19" s="58" t="s">
        <v>3313</v>
      </c>
      <c r="CU19" s="58" t="s">
        <v>3314</v>
      </c>
      <c r="CV19" s="58"/>
      <c r="CW19" s="58" t="s">
        <v>3315</v>
      </c>
      <c r="CX19" s="58" t="s">
        <v>3316</v>
      </c>
      <c r="CY19" s="58" t="s">
        <v>3317</v>
      </c>
      <c r="CZ19" s="58" t="s">
        <v>3318</v>
      </c>
      <c r="DA19" s="58" t="s">
        <v>2980</v>
      </c>
      <c r="DB19" s="58" t="s">
        <v>3319</v>
      </c>
      <c r="DC19" s="58" t="s">
        <v>3320</v>
      </c>
      <c r="DD19" s="58" t="s">
        <v>3321</v>
      </c>
      <c r="DE19" s="58" t="s">
        <v>3322</v>
      </c>
    </row>
    <row r="20" spans="1:109" ht="6.75" customHeight="1">
      <c r="A20" s="9"/>
      <c r="B20" s="28"/>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79"/>
      <c r="AE20" s="74"/>
      <c r="AH20" s="49" t="s">
        <v>3323</v>
      </c>
      <c r="AI20" s="49" t="s">
        <v>2373</v>
      </c>
      <c r="AL20" s="55" t="str">
        <f t="shared" si="3"/>
        <v/>
      </c>
      <c r="AM20" s="55" t="str">
        <f t="shared" si="0"/>
        <v/>
      </c>
      <c r="AN20" t="str">
        <f t="shared" si="1"/>
        <v/>
      </c>
      <c r="AO20" s="3" t="str">
        <f t="shared" si="2"/>
        <v/>
      </c>
      <c r="AP20" s="3">
        <v>18</v>
      </c>
      <c r="AQ20" s="56"/>
      <c r="AR20" s="56"/>
      <c r="AS20" s="56"/>
      <c r="AT20" s="56"/>
      <c r="AU20" s="56" t="s">
        <v>3324</v>
      </c>
      <c r="AV20" s="56"/>
      <c r="AW20" s="56" t="s">
        <v>3325</v>
      </c>
      <c r="AX20" s="56" t="s">
        <v>3326</v>
      </c>
      <c r="AY20" s="61" t="s">
        <v>3327</v>
      </c>
      <c r="AZ20" s="56" t="s">
        <v>3328</v>
      </c>
      <c r="BA20" s="56" t="s">
        <v>3329</v>
      </c>
      <c r="BB20" s="56" t="s">
        <v>3330</v>
      </c>
      <c r="BC20" s="56" t="s">
        <v>3331</v>
      </c>
      <c r="BD20" s="56" t="s">
        <v>3332</v>
      </c>
      <c r="BE20" s="57" t="s">
        <v>3333</v>
      </c>
      <c r="BF20" s="56" t="s">
        <v>3334</v>
      </c>
      <c r="BG20" s="56" t="s">
        <v>3335</v>
      </c>
      <c r="BH20" s="56" t="s">
        <v>3336</v>
      </c>
      <c r="BI20" s="56" t="s">
        <v>3337</v>
      </c>
      <c r="BJ20" s="56" t="s">
        <v>3338</v>
      </c>
      <c r="BK20" s="56" t="s">
        <v>3339</v>
      </c>
      <c r="BL20" s="56" t="s">
        <v>3340</v>
      </c>
      <c r="BM20" s="56"/>
      <c r="BN20" s="56" t="s">
        <v>3341</v>
      </c>
      <c r="BO20" s="56" t="s">
        <v>3342</v>
      </c>
      <c r="BP20" s="56" t="s">
        <v>3343</v>
      </c>
      <c r="BQ20" s="56" t="s">
        <v>3344</v>
      </c>
      <c r="BR20" s="56" t="s">
        <v>3345</v>
      </c>
      <c r="BS20" s="56" t="s">
        <v>3346</v>
      </c>
      <c r="BT20" s="56" t="s">
        <v>3347</v>
      </c>
      <c r="BU20" s="56" t="s">
        <v>3348</v>
      </c>
      <c r="BV20" s="56" t="s">
        <v>3349</v>
      </c>
      <c r="BW20" s="3"/>
      <c r="BX20" s="3"/>
      <c r="BY20" s="3"/>
      <c r="BZ20" s="58"/>
      <c r="CA20" s="58"/>
      <c r="CB20" s="58"/>
      <c r="CC20" s="58"/>
      <c r="CD20" s="58" t="s">
        <v>3350</v>
      </c>
      <c r="CE20" s="58"/>
      <c r="CF20" s="58" t="s">
        <v>3351</v>
      </c>
      <c r="CG20" s="58" t="s">
        <v>2675</v>
      </c>
      <c r="CH20" s="58" t="s">
        <v>281</v>
      </c>
      <c r="CI20" s="58" t="s">
        <v>3352</v>
      </c>
      <c r="CJ20" s="58" t="s">
        <v>3353</v>
      </c>
      <c r="CK20" s="58" t="s">
        <v>3354</v>
      </c>
      <c r="CL20" s="58" t="s">
        <v>3355</v>
      </c>
      <c r="CM20" s="58" t="s">
        <v>3356</v>
      </c>
      <c r="CN20" s="59" t="s">
        <v>3357</v>
      </c>
      <c r="CO20" s="58" t="s">
        <v>3358</v>
      </c>
      <c r="CP20" s="58" t="s">
        <v>3359</v>
      </c>
      <c r="CQ20" s="58" t="s">
        <v>3360</v>
      </c>
      <c r="CR20" s="58" t="s">
        <v>3361</v>
      </c>
      <c r="CS20" s="58" t="s">
        <v>3362</v>
      </c>
      <c r="CT20" s="58" t="s">
        <v>3363</v>
      </c>
      <c r="CU20" s="58" t="s">
        <v>3364</v>
      </c>
      <c r="CV20" s="58"/>
      <c r="CW20" s="58" t="s">
        <v>3365</v>
      </c>
      <c r="CX20" s="58" t="s">
        <v>3366</v>
      </c>
      <c r="CY20" s="58" t="s">
        <v>3367</v>
      </c>
      <c r="CZ20" s="58" t="s">
        <v>3368</v>
      </c>
      <c r="DA20" s="58" t="s">
        <v>3369</v>
      </c>
      <c r="DB20" s="58" t="s">
        <v>3370</v>
      </c>
      <c r="DC20" s="58" t="s">
        <v>3371</v>
      </c>
      <c r="DD20" s="58" t="s">
        <v>3372</v>
      </c>
      <c r="DE20" s="58" t="s">
        <v>80</v>
      </c>
    </row>
    <row r="21" spans="1:109" ht="15" customHeight="1">
      <c r="A21" s="9"/>
      <c r="B21" s="28"/>
      <c r="C21" s="396" t="s">
        <v>17</v>
      </c>
      <c r="D21" s="396"/>
      <c r="E21" s="396"/>
      <c r="F21" s="396"/>
      <c r="G21" s="396"/>
      <c r="H21" s="396"/>
      <c r="I21" s="396"/>
      <c r="J21" s="396"/>
      <c r="K21" s="396"/>
      <c r="L21" s="396"/>
      <c r="M21" s="396"/>
      <c r="N21" s="396"/>
      <c r="O21" s="396"/>
      <c r="P21" s="396"/>
      <c r="Q21" s="396"/>
      <c r="R21" s="396"/>
      <c r="S21" s="396"/>
      <c r="T21" s="396"/>
      <c r="U21" s="396"/>
      <c r="V21" s="396"/>
      <c r="W21" s="396"/>
      <c r="X21" s="396"/>
      <c r="Y21" s="396"/>
      <c r="Z21" s="396"/>
      <c r="AA21" s="396"/>
      <c r="AB21" s="396"/>
      <c r="AC21" s="396"/>
      <c r="AD21" s="79"/>
      <c r="AE21" s="74"/>
      <c r="AH21" s="49" t="s">
        <v>3373</v>
      </c>
      <c r="AI21" s="49" t="s">
        <v>2374</v>
      </c>
      <c r="AL21" s="55" t="str">
        <f t="shared" si="3"/>
        <v/>
      </c>
      <c r="AM21" s="55" t="str">
        <f t="shared" si="0"/>
        <v/>
      </c>
      <c r="AN21" t="str">
        <f t="shared" si="1"/>
        <v/>
      </c>
      <c r="AO21" s="3" t="str">
        <f t="shared" si="2"/>
        <v/>
      </c>
      <c r="AP21" s="3">
        <v>19</v>
      </c>
      <c r="AQ21" s="56"/>
      <c r="AR21" s="56"/>
      <c r="AS21" s="56"/>
      <c r="AT21" s="56"/>
      <c r="AU21" s="56" t="s">
        <v>3374</v>
      </c>
      <c r="AV21" s="56"/>
      <c r="AW21" s="56" t="s">
        <v>3375</v>
      </c>
      <c r="AX21" s="56" t="s">
        <v>3376</v>
      </c>
      <c r="AY21" s="56"/>
      <c r="AZ21" s="56" t="s">
        <v>3377</v>
      </c>
      <c r="BA21" s="56" t="s">
        <v>3378</v>
      </c>
      <c r="BB21" s="56" t="s">
        <v>3379</v>
      </c>
      <c r="BC21" s="56" t="s">
        <v>3380</v>
      </c>
      <c r="BD21" s="56" t="s">
        <v>3381</v>
      </c>
      <c r="BE21" s="57" t="s">
        <v>3382</v>
      </c>
      <c r="BF21" s="56" t="s">
        <v>3383</v>
      </c>
      <c r="BG21" s="56" t="s">
        <v>3384</v>
      </c>
      <c r="BH21" s="56" t="s">
        <v>3385</v>
      </c>
      <c r="BI21" s="56" t="s">
        <v>3386</v>
      </c>
      <c r="BJ21" s="56" t="s">
        <v>3387</v>
      </c>
      <c r="BK21" s="56" t="s">
        <v>3388</v>
      </c>
      <c r="BL21" s="56" t="s">
        <v>3389</v>
      </c>
      <c r="BM21" s="56"/>
      <c r="BN21" s="56" t="s">
        <v>3390</v>
      </c>
      <c r="BO21" s="56" t="s">
        <v>3391</v>
      </c>
      <c r="BP21" s="56" t="s">
        <v>3392</v>
      </c>
      <c r="BQ21" s="56">
        <v>27099</v>
      </c>
      <c r="BR21" s="56" t="s">
        <v>3393</v>
      </c>
      <c r="BS21" s="56" t="s">
        <v>3394</v>
      </c>
      <c r="BT21" s="56" t="s">
        <v>3395</v>
      </c>
      <c r="BU21" s="56" t="s">
        <v>3396</v>
      </c>
      <c r="BV21" s="56" t="s">
        <v>3397</v>
      </c>
      <c r="BW21" s="3"/>
      <c r="BX21" s="3"/>
      <c r="BY21" s="3"/>
      <c r="BZ21" s="58"/>
      <c r="CA21" s="58"/>
      <c r="CB21" s="58"/>
      <c r="CC21" s="58"/>
      <c r="CD21" s="58" t="s">
        <v>3398</v>
      </c>
      <c r="CE21" s="58"/>
      <c r="CF21" s="58" t="s">
        <v>3399</v>
      </c>
      <c r="CG21" s="58" t="s">
        <v>3400</v>
      </c>
      <c r="CH21" s="58"/>
      <c r="CI21" s="58" t="s">
        <v>3401</v>
      </c>
      <c r="CJ21" s="58" t="s">
        <v>3402</v>
      </c>
      <c r="CK21" s="58" t="s">
        <v>3403</v>
      </c>
      <c r="CL21" s="58" t="s">
        <v>3404</v>
      </c>
      <c r="CM21" s="58" t="s">
        <v>3405</v>
      </c>
      <c r="CN21" s="59" t="s">
        <v>3406</v>
      </c>
      <c r="CO21" s="58" t="s">
        <v>3407</v>
      </c>
      <c r="CP21" s="58" t="s">
        <v>3408</v>
      </c>
      <c r="CQ21" s="58" t="s">
        <v>3409</v>
      </c>
      <c r="CR21" s="58" t="s">
        <v>82</v>
      </c>
      <c r="CS21" s="58" t="s">
        <v>3410</v>
      </c>
      <c r="CT21" s="58" t="s">
        <v>3411</v>
      </c>
      <c r="CU21" s="58" t="s">
        <v>3412</v>
      </c>
      <c r="CV21" s="58"/>
      <c r="CW21" s="58" t="s">
        <v>3413</v>
      </c>
      <c r="CX21" s="58" t="s">
        <v>3414</v>
      </c>
      <c r="CY21" s="58" t="s">
        <v>3415</v>
      </c>
      <c r="CZ21" s="58" t="s">
        <v>281</v>
      </c>
      <c r="DA21" s="58" t="s">
        <v>3196</v>
      </c>
      <c r="DB21" s="58" t="s">
        <v>3416</v>
      </c>
      <c r="DC21" s="58" t="s">
        <v>2870</v>
      </c>
      <c r="DD21" s="58" t="s">
        <v>3417</v>
      </c>
      <c r="DE21" s="58" t="s">
        <v>3418</v>
      </c>
    </row>
    <row r="22" spans="1:109" ht="6.75" customHeight="1">
      <c r="A22" s="9"/>
      <c r="B22" s="28"/>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79"/>
      <c r="AE22" s="74"/>
      <c r="AH22" s="49" t="s">
        <v>3419</v>
      </c>
      <c r="AI22" s="49" t="s">
        <v>2375</v>
      </c>
      <c r="AL22" s="55" t="str">
        <f t="shared" si="3"/>
        <v/>
      </c>
      <c r="AM22" s="55" t="str">
        <f t="shared" si="0"/>
        <v/>
      </c>
      <c r="AN22" t="str">
        <f t="shared" si="1"/>
        <v/>
      </c>
      <c r="AO22" s="3" t="str">
        <f t="shared" si="2"/>
        <v/>
      </c>
      <c r="AP22" s="3">
        <v>20</v>
      </c>
      <c r="AQ22" s="56"/>
      <c r="AR22" s="56"/>
      <c r="AS22" s="56"/>
      <c r="AT22" s="56"/>
      <c r="AU22" s="56" t="s">
        <v>3420</v>
      </c>
      <c r="AV22" s="56"/>
      <c r="AW22" s="56" t="s">
        <v>3421</v>
      </c>
      <c r="AX22" s="56" t="s">
        <v>3422</v>
      </c>
      <c r="AY22" s="56"/>
      <c r="AZ22" s="56" t="s">
        <v>3423</v>
      </c>
      <c r="BA22" s="56" t="s">
        <v>3424</v>
      </c>
      <c r="BB22" s="56" t="s">
        <v>3425</v>
      </c>
      <c r="BC22" s="56" t="s">
        <v>3426</v>
      </c>
      <c r="BD22" s="56" t="s">
        <v>3427</v>
      </c>
      <c r="BE22" s="57" t="s">
        <v>3428</v>
      </c>
      <c r="BF22" s="56" t="s">
        <v>3429</v>
      </c>
      <c r="BG22" s="56" t="s">
        <v>3430</v>
      </c>
      <c r="BH22" s="56" t="s">
        <v>3431</v>
      </c>
      <c r="BI22" s="56" t="s">
        <v>3432</v>
      </c>
      <c r="BJ22" s="56" t="s">
        <v>3433</v>
      </c>
      <c r="BK22" s="56" t="s">
        <v>3434</v>
      </c>
      <c r="BL22" s="56">
        <v>22099</v>
      </c>
      <c r="BM22" s="56"/>
      <c r="BN22" s="56" t="s">
        <v>3435</v>
      </c>
      <c r="BO22" s="56">
        <v>25099</v>
      </c>
      <c r="BP22" s="56" t="s">
        <v>3436</v>
      </c>
      <c r="BQ22" s="56"/>
      <c r="BR22" s="56" t="s">
        <v>3437</v>
      </c>
      <c r="BS22" s="56" t="s">
        <v>3438</v>
      </c>
      <c r="BT22" s="56" t="s">
        <v>3439</v>
      </c>
      <c r="BU22" s="56" t="s">
        <v>3440</v>
      </c>
      <c r="BV22" s="56" t="s">
        <v>3441</v>
      </c>
      <c r="BW22" s="3"/>
      <c r="BX22" s="3"/>
      <c r="BY22" s="3"/>
      <c r="BZ22" s="58"/>
      <c r="CA22" s="58"/>
      <c r="CB22" s="58"/>
      <c r="CC22" s="58"/>
      <c r="CD22" s="58" t="s">
        <v>3323</v>
      </c>
      <c r="CE22" s="58"/>
      <c r="CF22" s="58" t="s">
        <v>3442</v>
      </c>
      <c r="CG22" s="58" t="s">
        <v>2825</v>
      </c>
      <c r="CH22" s="58"/>
      <c r="CI22" s="58" t="s">
        <v>3443</v>
      </c>
      <c r="CJ22" s="58" t="s">
        <v>3444</v>
      </c>
      <c r="CK22" s="58" t="s">
        <v>3445</v>
      </c>
      <c r="CL22" s="58" t="s">
        <v>3446</v>
      </c>
      <c r="CM22" s="58" t="s">
        <v>3447</v>
      </c>
      <c r="CN22" s="59" t="s">
        <v>3448</v>
      </c>
      <c r="CO22" s="58" t="s">
        <v>3449</v>
      </c>
      <c r="CP22" s="58" t="s">
        <v>3450</v>
      </c>
      <c r="CQ22" s="58" t="s">
        <v>3451</v>
      </c>
      <c r="CR22" s="58" t="s">
        <v>3452</v>
      </c>
      <c r="CS22" s="58" t="s">
        <v>3453</v>
      </c>
      <c r="CT22" s="58" t="s">
        <v>3454</v>
      </c>
      <c r="CU22" s="58" t="s">
        <v>281</v>
      </c>
      <c r="CV22" s="58"/>
      <c r="CW22" s="58" t="s">
        <v>3455</v>
      </c>
      <c r="CX22" s="58" t="s">
        <v>281</v>
      </c>
      <c r="CY22" s="58" t="s">
        <v>3456</v>
      </c>
      <c r="CZ22" s="58"/>
      <c r="DA22" s="58" t="s">
        <v>3457</v>
      </c>
      <c r="DB22" s="58" t="s">
        <v>3458</v>
      </c>
      <c r="DC22" s="58" t="s">
        <v>3459</v>
      </c>
      <c r="DD22" s="58" t="s">
        <v>3460</v>
      </c>
      <c r="DE22" s="58" t="s">
        <v>3461</v>
      </c>
    </row>
    <row r="23" spans="1:109" ht="48" customHeight="1">
      <c r="A23" s="9"/>
      <c r="B23" s="28"/>
      <c r="C23" s="12"/>
      <c r="D23" s="402" t="s">
        <v>18</v>
      </c>
      <c r="E23" s="402"/>
      <c r="F23" s="402"/>
      <c r="G23" s="402"/>
      <c r="H23" s="402"/>
      <c r="I23" s="402"/>
      <c r="J23" s="402"/>
      <c r="K23" s="402"/>
      <c r="L23" s="402"/>
      <c r="M23" s="402"/>
      <c r="N23" s="402"/>
      <c r="O23" s="402"/>
      <c r="P23" s="402"/>
      <c r="Q23" s="402"/>
      <c r="R23" s="402"/>
      <c r="S23" s="402"/>
      <c r="T23" s="402"/>
      <c r="U23" s="402"/>
      <c r="V23" s="402"/>
      <c r="W23" s="402"/>
      <c r="X23" s="402"/>
      <c r="Y23" s="402"/>
      <c r="Z23" s="402"/>
      <c r="AA23" s="402"/>
      <c r="AB23" s="402"/>
      <c r="AC23" s="402"/>
      <c r="AD23" s="79"/>
      <c r="AE23" s="74"/>
      <c r="AH23" s="49" t="s">
        <v>3462</v>
      </c>
      <c r="AI23" s="49" t="s">
        <v>2376</v>
      </c>
      <c r="AL23" s="55" t="str">
        <f t="shared" si="3"/>
        <v/>
      </c>
      <c r="AM23" s="55" t="str">
        <f t="shared" si="0"/>
        <v/>
      </c>
      <c r="AN23" t="str">
        <f t="shared" si="1"/>
        <v/>
      </c>
      <c r="AO23" s="3" t="str">
        <f t="shared" si="2"/>
        <v/>
      </c>
      <c r="AP23" s="3">
        <v>21</v>
      </c>
      <c r="AQ23" s="56"/>
      <c r="AR23" s="56"/>
      <c r="AS23" s="56"/>
      <c r="AT23" s="56"/>
      <c r="AU23" s="56" t="s">
        <v>3463</v>
      </c>
      <c r="AV23" s="56"/>
      <c r="AW23" s="56" t="s">
        <v>3464</v>
      </c>
      <c r="AX23" s="56" t="s">
        <v>3465</v>
      </c>
      <c r="AY23" s="56"/>
      <c r="AZ23" s="56" t="s">
        <v>3466</v>
      </c>
      <c r="BA23" s="56" t="s">
        <v>3467</v>
      </c>
      <c r="BB23" s="56" t="s">
        <v>3468</v>
      </c>
      <c r="BC23" s="56" t="s">
        <v>3469</v>
      </c>
      <c r="BD23" s="56" t="s">
        <v>3470</v>
      </c>
      <c r="BE23" s="57" t="s">
        <v>3471</v>
      </c>
      <c r="BF23" s="56" t="s">
        <v>3472</v>
      </c>
      <c r="BG23" s="56" t="s">
        <v>3473</v>
      </c>
      <c r="BH23" s="56" t="s">
        <v>3474</v>
      </c>
      <c r="BI23" s="56" t="s">
        <v>3475</v>
      </c>
      <c r="BJ23" s="56" t="s">
        <v>3476</v>
      </c>
      <c r="BK23" s="56" t="s">
        <v>3477</v>
      </c>
      <c r="BL23" s="56"/>
      <c r="BM23" s="56"/>
      <c r="BN23" s="56" t="s">
        <v>3478</v>
      </c>
      <c r="BO23" s="56"/>
      <c r="BP23" s="56" t="s">
        <v>3479</v>
      </c>
      <c r="BQ23" s="56"/>
      <c r="BR23" s="56" t="s">
        <v>3480</v>
      </c>
      <c r="BS23" s="56" t="s">
        <v>3481</v>
      </c>
      <c r="BT23" s="56" t="s">
        <v>3482</v>
      </c>
      <c r="BU23" s="56" t="s">
        <v>3483</v>
      </c>
      <c r="BV23" s="56" t="s">
        <v>3484</v>
      </c>
      <c r="BW23" s="3"/>
      <c r="BX23" s="3"/>
      <c r="BY23" s="3"/>
      <c r="BZ23" s="58"/>
      <c r="CA23" s="58"/>
      <c r="CB23" s="58"/>
      <c r="CC23" s="58"/>
      <c r="CD23" s="58" t="s">
        <v>3485</v>
      </c>
      <c r="CE23" s="58"/>
      <c r="CF23" s="58" t="s">
        <v>3486</v>
      </c>
      <c r="CG23" s="58" t="s">
        <v>3487</v>
      </c>
      <c r="CH23" s="58"/>
      <c r="CI23" s="58" t="s">
        <v>3488</v>
      </c>
      <c r="CJ23" s="58" t="s">
        <v>3489</v>
      </c>
      <c r="CK23" s="58" t="s">
        <v>3490</v>
      </c>
      <c r="CL23" s="58" t="s">
        <v>3491</v>
      </c>
      <c r="CM23" s="58" t="s">
        <v>3492</v>
      </c>
      <c r="CN23" s="59" t="s">
        <v>3493</v>
      </c>
      <c r="CO23" s="58" t="s">
        <v>3494</v>
      </c>
      <c r="CP23" s="58" t="s">
        <v>3495</v>
      </c>
      <c r="CQ23" s="58" t="s">
        <v>3496</v>
      </c>
      <c r="CR23" s="58" t="s">
        <v>3497</v>
      </c>
      <c r="CS23" s="58" t="s">
        <v>3498</v>
      </c>
      <c r="CT23" s="58" t="s">
        <v>3499</v>
      </c>
      <c r="CU23" s="58"/>
      <c r="CV23" s="58"/>
      <c r="CW23" s="58" t="s">
        <v>3500</v>
      </c>
      <c r="CX23" s="58"/>
      <c r="CY23" s="58" t="s">
        <v>3501</v>
      </c>
      <c r="CZ23" s="58"/>
      <c r="DA23" s="58" t="s">
        <v>3502</v>
      </c>
      <c r="DB23" s="58" t="s">
        <v>3503</v>
      </c>
      <c r="DC23" s="58" t="s">
        <v>3504</v>
      </c>
      <c r="DD23" s="58" t="s">
        <v>3505</v>
      </c>
      <c r="DE23" s="58" t="s">
        <v>3506</v>
      </c>
    </row>
    <row r="24" spans="1:109" ht="6.75" customHeight="1">
      <c r="A24" s="9"/>
      <c r="B24" s="28"/>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79"/>
      <c r="AE24" s="74"/>
      <c r="AH24" s="49" t="s">
        <v>3507</v>
      </c>
      <c r="AI24" s="49" t="s">
        <v>2377</v>
      </c>
      <c r="AL24" s="55" t="str">
        <f t="shared" si="3"/>
        <v/>
      </c>
      <c r="AM24" s="55" t="str">
        <f t="shared" si="0"/>
        <v/>
      </c>
      <c r="AN24" t="str">
        <f t="shared" si="1"/>
        <v/>
      </c>
      <c r="AO24" s="3" t="str">
        <f t="shared" si="2"/>
        <v/>
      </c>
      <c r="AP24" s="3">
        <v>22</v>
      </c>
      <c r="AQ24" s="56"/>
      <c r="AR24" s="56"/>
      <c r="AS24" s="56"/>
      <c r="AT24" s="56"/>
      <c r="AU24" s="56" t="s">
        <v>3508</v>
      </c>
      <c r="AV24" s="56"/>
      <c r="AW24" s="56" t="s">
        <v>3509</v>
      </c>
      <c r="AX24" s="56" t="s">
        <v>3510</v>
      </c>
      <c r="AY24" s="56"/>
      <c r="AZ24" s="56" t="s">
        <v>3511</v>
      </c>
      <c r="BA24" s="56" t="s">
        <v>3512</v>
      </c>
      <c r="BB24" s="56" t="s">
        <v>3513</v>
      </c>
      <c r="BC24" s="56" t="s">
        <v>3514</v>
      </c>
      <c r="BD24" s="56" t="s">
        <v>3515</v>
      </c>
      <c r="BE24" s="57" t="s">
        <v>3516</v>
      </c>
      <c r="BF24" s="56" t="s">
        <v>3517</v>
      </c>
      <c r="BG24" s="56" t="s">
        <v>3518</v>
      </c>
      <c r="BH24" s="56">
        <v>18099</v>
      </c>
      <c r="BI24" s="56" t="s">
        <v>3519</v>
      </c>
      <c r="BJ24" s="56" t="s">
        <v>3520</v>
      </c>
      <c r="BK24" s="56" t="s">
        <v>3521</v>
      </c>
      <c r="BL24" s="56"/>
      <c r="BM24" s="56"/>
      <c r="BN24" s="56" t="s">
        <v>3522</v>
      </c>
      <c r="BO24" s="56"/>
      <c r="BP24" s="56" t="s">
        <v>3523</v>
      </c>
      <c r="BQ24" s="56"/>
      <c r="BR24" s="56" t="s">
        <v>3524</v>
      </c>
      <c r="BS24" s="56" t="s">
        <v>3525</v>
      </c>
      <c r="BT24" s="56" t="s">
        <v>3526</v>
      </c>
      <c r="BU24" s="56" t="s">
        <v>3527</v>
      </c>
      <c r="BV24" s="56" t="s">
        <v>3528</v>
      </c>
      <c r="BW24" s="3"/>
      <c r="BX24" s="3"/>
      <c r="BY24" s="3"/>
      <c r="BZ24" s="58"/>
      <c r="CA24" s="58"/>
      <c r="CB24" s="58"/>
      <c r="CC24" s="58"/>
      <c r="CD24" s="58" t="s">
        <v>3529</v>
      </c>
      <c r="CE24" s="58"/>
      <c r="CF24" s="58" t="s">
        <v>3530</v>
      </c>
      <c r="CG24" s="58" t="s">
        <v>3531</v>
      </c>
      <c r="CH24" s="58"/>
      <c r="CI24" s="58" t="s">
        <v>3532</v>
      </c>
      <c r="CJ24" s="58" t="s">
        <v>3533</v>
      </c>
      <c r="CK24" s="58" t="s">
        <v>3534</v>
      </c>
      <c r="CL24" s="58" t="s">
        <v>2819</v>
      </c>
      <c r="CM24" s="58" t="s">
        <v>3535</v>
      </c>
      <c r="CN24" s="59" t="s">
        <v>3536</v>
      </c>
      <c r="CO24" s="58" t="s">
        <v>3537</v>
      </c>
      <c r="CP24" s="58" t="s">
        <v>3538</v>
      </c>
      <c r="CQ24" s="58" t="s">
        <v>281</v>
      </c>
      <c r="CR24" s="58" t="s">
        <v>3539</v>
      </c>
      <c r="CS24" s="58" t="s">
        <v>3540</v>
      </c>
      <c r="CT24" s="58" t="s">
        <v>3541</v>
      </c>
      <c r="CU24" s="58"/>
      <c r="CV24" s="58"/>
      <c r="CW24" s="58" t="s">
        <v>3542</v>
      </c>
      <c r="CX24" s="58"/>
      <c r="CY24" s="58" t="s">
        <v>3543</v>
      </c>
      <c r="CZ24" s="58"/>
      <c r="DA24" s="58" t="s">
        <v>3544</v>
      </c>
      <c r="DB24" s="58" t="s">
        <v>3545</v>
      </c>
      <c r="DC24" s="58" t="s">
        <v>3202</v>
      </c>
      <c r="DD24" s="58" t="s">
        <v>3546</v>
      </c>
      <c r="DE24" s="58" t="s">
        <v>3547</v>
      </c>
    </row>
    <row r="25" spans="1:109" ht="36" customHeight="1">
      <c r="A25" s="9"/>
      <c r="B25" s="28"/>
      <c r="C25" s="396" t="s">
        <v>1797</v>
      </c>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79"/>
      <c r="AE25" s="74"/>
      <c r="AH25" s="49" t="s">
        <v>3210</v>
      </c>
      <c r="AI25" s="49" t="s">
        <v>2378</v>
      </c>
      <c r="AL25" s="55" t="str">
        <f t="shared" si="3"/>
        <v/>
      </c>
      <c r="AM25" s="55" t="str">
        <f t="shared" si="0"/>
        <v/>
      </c>
      <c r="AN25" t="str">
        <f t="shared" si="1"/>
        <v/>
      </c>
      <c r="AO25" s="3" t="str">
        <f t="shared" si="2"/>
        <v/>
      </c>
      <c r="AP25" s="3">
        <v>23</v>
      </c>
      <c r="AQ25" s="56"/>
      <c r="AR25" s="56"/>
      <c r="AS25" s="56"/>
      <c r="AT25" s="56"/>
      <c r="AU25" s="56" t="s">
        <v>3548</v>
      </c>
      <c r="AV25" s="56"/>
      <c r="AW25" s="56" t="s">
        <v>3549</v>
      </c>
      <c r="AX25" s="56" t="s">
        <v>3550</v>
      </c>
      <c r="AY25" s="56"/>
      <c r="AZ25" s="56" t="s">
        <v>3551</v>
      </c>
      <c r="BA25" s="56" t="s">
        <v>3552</v>
      </c>
      <c r="BB25" s="56" t="s">
        <v>3553</v>
      </c>
      <c r="BC25" s="56" t="s">
        <v>3554</v>
      </c>
      <c r="BD25" s="56" t="s">
        <v>3555</v>
      </c>
      <c r="BE25" s="57" t="s">
        <v>3556</v>
      </c>
      <c r="BF25" s="56" t="s">
        <v>3557</v>
      </c>
      <c r="BG25" s="56" t="s">
        <v>3558</v>
      </c>
      <c r="BH25" s="56"/>
      <c r="BI25" s="56" t="s">
        <v>3559</v>
      </c>
      <c r="BJ25" s="56" t="s">
        <v>3560</v>
      </c>
      <c r="BK25" s="56" t="s">
        <v>3561</v>
      </c>
      <c r="BL25" s="56"/>
      <c r="BM25" s="56"/>
      <c r="BN25" s="56" t="s">
        <v>3562</v>
      </c>
      <c r="BO25" s="56"/>
      <c r="BP25" s="56" t="s">
        <v>3563</v>
      </c>
      <c r="BQ25" s="56"/>
      <c r="BR25" s="56" t="s">
        <v>3564</v>
      </c>
      <c r="BS25" s="56" t="s">
        <v>3565</v>
      </c>
      <c r="BT25" s="56" t="s">
        <v>3566</v>
      </c>
      <c r="BU25" s="56" t="s">
        <v>3567</v>
      </c>
      <c r="BV25" s="56" t="s">
        <v>3568</v>
      </c>
      <c r="BW25" s="3"/>
      <c r="BX25" s="3"/>
      <c r="BY25" s="3"/>
      <c r="BZ25" s="58"/>
      <c r="CA25" s="58"/>
      <c r="CB25" s="58"/>
      <c r="CC25" s="58"/>
      <c r="CD25" s="58" t="s">
        <v>3569</v>
      </c>
      <c r="CE25" s="58"/>
      <c r="CF25" s="58" t="s">
        <v>3570</v>
      </c>
      <c r="CG25" s="58" t="s">
        <v>3571</v>
      </c>
      <c r="CH25" s="58"/>
      <c r="CI25" s="58" t="s">
        <v>3572</v>
      </c>
      <c r="CJ25" s="58" t="s">
        <v>3352</v>
      </c>
      <c r="CK25" s="58" t="s">
        <v>3573</v>
      </c>
      <c r="CL25" s="58" t="s">
        <v>3574</v>
      </c>
      <c r="CM25" s="58" t="s">
        <v>3575</v>
      </c>
      <c r="CN25" s="59" t="s">
        <v>3576</v>
      </c>
      <c r="CO25" s="58" t="s">
        <v>3577</v>
      </c>
      <c r="CP25" s="58" t="s">
        <v>3578</v>
      </c>
      <c r="CQ25" s="58"/>
      <c r="CR25" s="58" t="s">
        <v>3579</v>
      </c>
      <c r="CS25" s="58" t="s">
        <v>3580</v>
      </c>
      <c r="CT25" s="58" t="s">
        <v>3581</v>
      </c>
      <c r="CU25" s="58"/>
      <c r="CV25" s="58"/>
      <c r="CW25" s="58" t="s">
        <v>3582</v>
      </c>
      <c r="CX25" s="58"/>
      <c r="CY25" s="58" t="s">
        <v>3583</v>
      </c>
      <c r="CZ25" s="58"/>
      <c r="DA25" s="58" t="s">
        <v>3350</v>
      </c>
      <c r="DB25" s="58" t="s">
        <v>3584</v>
      </c>
      <c r="DC25" s="58" t="s">
        <v>3585</v>
      </c>
      <c r="DD25" s="58" t="s">
        <v>3586</v>
      </c>
      <c r="DE25" s="58" t="s">
        <v>3587</v>
      </c>
    </row>
    <row r="26" spans="1:109" ht="6.75" customHeight="1">
      <c r="A26" s="9"/>
      <c r="B26" s="80"/>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81"/>
      <c r="AE26" s="74"/>
      <c r="AH26" s="49" t="s">
        <v>3588</v>
      </c>
      <c r="AI26" s="49" t="s">
        <v>2379</v>
      </c>
      <c r="AL26" s="55" t="str">
        <f t="shared" si="3"/>
        <v/>
      </c>
      <c r="AM26" s="55" t="str">
        <f t="shared" si="0"/>
        <v/>
      </c>
      <c r="AN26" t="str">
        <f t="shared" si="1"/>
        <v/>
      </c>
      <c r="AO26" s="3" t="str">
        <f t="shared" si="2"/>
        <v/>
      </c>
      <c r="AP26" s="3">
        <v>24</v>
      </c>
      <c r="AQ26" s="56"/>
      <c r="AR26" s="56"/>
      <c r="AS26" s="56"/>
      <c r="AT26" s="56"/>
      <c r="AU26" s="56" t="s">
        <v>3589</v>
      </c>
      <c r="AV26" s="56"/>
      <c r="AW26" s="56" t="s">
        <v>3590</v>
      </c>
      <c r="AX26" s="56" t="s">
        <v>3591</v>
      </c>
      <c r="AY26" s="56"/>
      <c r="AZ26" s="56" t="s">
        <v>3592</v>
      </c>
      <c r="BA26" s="56" t="s">
        <v>3593</v>
      </c>
      <c r="BB26" s="56" t="s">
        <v>3594</v>
      </c>
      <c r="BC26" s="56" t="s">
        <v>3595</v>
      </c>
      <c r="BD26" s="56" t="s">
        <v>3596</v>
      </c>
      <c r="BE26" s="57" t="s">
        <v>3597</v>
      </c>
      <c r="BF26" s="56" t="s">
        <v>3598</v>
      </c>
      <c r="BG26" s="56" t="s">
        <v>3599</v>
      </c>
      <c r="BH26" s="56"/>
      <c r="BI26" s="56" t="s">
        <v>3600</v>
      </c>
      <c r="BJ26" s="56" t="s">
        <v>3601</v>
      </c>
      <c r="BK26" s="56" t="s">
        <v>3602</v>
      </c>
      <c r="BL26" s="56"/>
      <c r="BM26" s="56"/>
      <c r="BN26" s="56" t="s">
        <v>3603</v>
      </c>
      <c r="BO26" s="56"/>
      <c r="BP26" s="56" t="s">
        <v>3604</v>
      </c>
      <c r="BQ26" s="56"/>
      <c r="BR26" s="56" t="s">
        <v>3605</v>
      </c>
      <c r="BS26" s="56" t="s">
        <v>3606</v>
      </c>
      <c r="BT26" s="56" t="s">
        <v>3607</v>
      </c>
      <c r="BU26" s="56" t="s">
        <v>3608</v>
      </c>
      <c r="BV26" s="56" t="s">
        <v>3609</v>
      </c>
      <c r="BW26" s="3"/>
      <c r="BX26" s="3"/>
      <c r="BY26" s="3"/>
      <c r="BZ26" s="58"/>
      <c r="CA26" s="58"/>
      <c r="CB26" s="58"/>
      <c r="CC26" s="58"/>
      <c r="CD26" s="58" t="s">
        <v>3352</v>
      </c>
      <c r="CE26" s="58"/>
      <c r="CF26" s="58" t="s">
        <v>3610</v>
      </c>
      <c r="CG26" s="58" t="s">
        <v>3361</v>
      </c>
      <c r="CH26" s="58"/>
      <c r="CI26" s="58" t="s">
        <v>3611</v>
      </c>
      <c r="CJ26" s="58" t="s">
        <v>3612</v>
      </c>
      <c r="CK26" s="58" t="s">
        <v>3613</v>
      </c>
      <c r="CL26" s="58" t="s">
        <v>2917</v>
      </c>
      <c r="CM26" s="58" t="s">
        <v>3614</v>
      </c>
      <c r="CN26" s="59" t="s">
        <v>3615</v>
      </c>
      <c r="CO26" s="58" t="s">
        <v>3616</v>
      </c>
      <c r="CP26" s="58" t="s">
        <v>3617</v>
      </c>
      <c r="CQ26" s="58"/>
      <c r="CR26" s="58" t="s">
        <v>3618</v>
      </c>
      <c r="CS26" s="58" t="s">
        <v>3619</v>
      </c>
      <c r="CT26" s="58" t="s">
        <v>3620</v>
      </c>
      <c r="CU26" s="58"/>
      <c r="CV26" s="58"/>
      <c r="CW26" s="58" t="s">
        <v>3621</v>
      </c>
      <c r="CX26" s="58"/>
      <c r="CY26" s="58" t="s">
        <v>3622</v>
      </c>
      <c r="CZ26" s="58"/>
      <c r="DA26" s="58" t="s">
        <v>3623</v>
      </c>
      <c r="DB26" s="58" t="s">
        <v>3624</v>
      </c>
      <c r="DC26" s="58" t="s">
        <v>3625</v>
      </c>
      <c r="DD26" s="58" t="s">
        <v>3626</v>
      </c>
      <c r="DE26" s="58" t="s">
        <v>3627</v>
      </c>
    </row>
    <row r="27" spans="1:109" ht="60" customHeight="1">
      <c r="A27" s="9"/>
      <c r="B27" s="28"/>
      <c r="C27" s="396" t="s">
        <v>19</v>
      </c>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79"/>
      <c r="AE27" s="74"/>
      <c r="AH27" s="49" t="s">
        <v>3628</v>
      </c>
      <c r="AI27" s="49" t="s">
        <v>2380</v>
      </c>
      <c r="AL27" s="55" t="str">
        <f t="shared" si="3"/>
        <v/>
      </c>
      <c r="AM27" s="55" t="str">
        <f t="shared" si="0"/>
        <v/>
      </c>
      <c r="AN27" t="str">
        <f t="shared" si="1"/>
        <v/>
      </c>
      <c r="AO27" s="3" t="str">
        <f t="shared" si="2"/>
        <v/>
      </c>
      <c r="AP27" s="3">
        <v>25</v>
      </c>
      <c r="AQ27" s="83"/>
      <c r="AR27" s="83"/>
      <c r="AS27" s="83"/>
      <c r="AT27" s="83"/>
      <c r="AU27" s="56" t="s">
        <v>3629</v>
      </c>
      <c r="AV27" s="83"/>
      <c r="AW27" s="56" t="s">
        <v>3630</v>
      </c>
      <c r="AX27" s="56" t="s">
        <v>3631</v>
      </c>
      <c r="AY27" s="83"/>
      <c r="AZ27" s="56" t="s">
        <v>3632</v>
      </c>
      <c r="BA27" s="56" t="s">
        <v>3633</v>
      </c>
      <c r="BB27" s="56" t="s">
        <v>3634</v>
      </c>
      <c r="BC27" s="56" t="s">
        <v>3635</v>
      </c>
      <c r="BD27" s="56" t="s">
        <v>3636</v>
      </c>
      <c r="BE27" s="57" t="s">
        <v>3637</v>
      </c>
      <c r="BF27" s="56" t="s">
        <v>3638</v>
      </c>
      <c r="BG27" s="56" t="s">
        <v>3639</v>
      </c>
      <c r="BH27" s="83"/>
      <c r="BI27" s="56" t="s">
        <v>3640</v>
      </c>
      <c r="BJ27" s="56" t="s">
        <v>3641</v>
      </c>
      <c r="BK27" s="56" t="s">
        <v>3642</v>
      </c>
      <c r="BL27" s="83"/>
      <c r="BM27" s="83"/>
      <c r="BN27" s="56" t="s">
        <v>3643</v>
      </c>
      <c r="BO27" s="83"/>
      <c r="BP27" s="56" t="s">
        <v>3644</v>
      </c>
      <c r="BQ27" s="83"/>
      <c r="BR27" s="56" t="s">
        <v>3645</v>
      </c>
      <c r="BS27" s="56" t="s">
        <v>3646</v>
      </c>
      <c r="BT27" s="56" t="s">
        <v>3647</v>
      </c>
      <c r="BU27" s="56" t="s">
        <v>3648</v>
      </c>
      <c r="BV27" s="56" t="s">
        <v>3649</v>
      </c>
      <c r="BW27" s="82"/>
      <c r="BX27" s="82"/>
      <c r="BY27" s="82"/>
      <c r="BZ27" s="84"/>
      <c r="CA27" s="84"/>
      <c r="CB27" s="84"/>
      <c r="CC27" s="84"/>
      <c r="CD27" s="58" t="s">
        <v>3650</v>
      </c>
      <c r="CE27" s="84"/>
      <c r="CF27" s="58" t="s">
        <v>3651</v>
      </c>
      <c r="CG27" s="58" t="s">
        <v>3652</v>
      </c>
      <c r="CH27" s="84"/>
      <c r="CI27" s="58" t="s">
        <v>3653</v>
      </c>
      <c r="CJ27" s="58" t="s">
        <v>3611</v>
      </c>
      <c r="CK27" s="58" t="s">
        <v>3654</v>
      </c>
      <c r="CL27" s="58" t="s">
        <v>3655</v>
      </c>
      <c r="CM27" s="58" t="s">
        <v>3354</v>
      </c>
      <c r="CN27" s="59" t="s">
        <v>3656</v>
      </c>
      <c r="CO27" s="58" t="s">
        <v>3657</v>
      </c>
      <c r="CP27" s="58" t="s">
        <v>3658</v>
      </c>
      <c r="CQ27" s="84"/>
      <c r="CR27" s="58" t="s">
        <v>3659</v>
      </c>
      <c r="CS27" s="58" t="s">
        <v>3660</v>
      </c>
      <c r="CT27" s="58" t="s">
        <v>3661</v>
      </c>
      <c r="CU27" s="84"/>
      <c r="CV27" s="84"/>
      <c r="CW27" s="58" t="s">
        <v>3662</v>
      </c>
      <c r="CX27" s="84"/>
      <c r="CY27" s="58" t="s">
        <v>3663</v>
      </c>
      <c r="CZ27" s="84"/>
      <c r="DA27" s="58" t="s">
        <v>3664</v>
      </c>
      <c r="DB27" s="58" t="s">
        <v>3665</v>
      </c>
      <c r="DC27" s="58" t="s">
        <v>3666</v>
      </c>
      <c r="DD27" s="58" t="s">
        <v>3667</v>
      </c>
      <c r="DE27" s="58" t="s">
        <v>2672</v>
      </c>
    </row>
    <row r="28" spans="1:109" ht="6.75" customHeight="1">
      <c r="A28" s="9"/>
      <c r="B28" s="28"/>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79"/>
      <c r="AE28" s="74"/>
      <c r="AH28" s="49" t="s">
        <v>3366</v>
      </c>
      <c r="AI28" s="49" t="s">
        <v>2381</v>
      </c>
      <c r="AL28" s="55" t="str">
        <f t="shared" si="3"/>
        <v/>
      </c>
      <c r="AM28" s="55" t="str">
        <f t="shared" si="0"/>
        <v/>
      </c>
      <c r="AN28" t="str">
        <f t="shared" si="1"/>
        <v/>
      </c>
      <c r="AO28" s="3" t="str">
        <f t="shared" si="2"/>
        <v/>
      </c>
      <c r="AP28" s="3">
        <v>26</v>
      </c>
      <c r="AQ28" s="83"/>
      <c r="AR28" s="83"/>
      <c r="AS28" s="83"/>
      <c r="AT28" s="83"/>
      <c r="AU28" s="56" t="s">
        <v>3668</v>
      </c>
      <c r="AV28" s="83"/>
      <c r="AW28" s="56" t="s">
        <v>3669</v>
      </c>
      <c r="AX28" s="56" t="s">
        <v>3670</v>
      </c>
      <c r="AY28" s="83"/>
      <c r="AZ28" s="56" t="s">
        <v>3671</v>
      </c>
      <c r="BA28" s="56" t="s">
        <v>3672</v>
      </c>
      <c r="BB28" s="56" t="s">
        <v>3673</v>
      </c>
      <c r="BC28" s="56" t="s">
        <v>3674</v>
      </c>
      <c r="BD28" s="56" t="s">
        <v>3675</v>
      </c>
      <c r="BE28" s="57" t="s">
        <v>3676</v>
      </c>
      <c r="BF28" s="56" t="s">
        <v>3677</v>
      </c>
      <c r="BG28" s="56" t="s">
        <v>3678</v>
      </c>
      <c r="BH28" s="83"/>
      <c r="BI28" s="56" t="s">
        <v>3679</v>
      </c>
      <c r="BJ28" s="56" t="s">
        <v>3680</v>
      </c>
      <c r="BK28" s="56" t="s">
        <v>3681</v>
      </c>
      <c r="BL28" s="83"/>
      <c r="BM28" s="83"/>
      <c r="BN28" s="56" t="s">
        <v>3682</v>
      </c>
      <c r="BO28" s="83"/>
      <c r="BP28" s="56" t="s">
        <v>3683</v>
      </c>
      <c r="BQ28" s="83"/>
      <c r="BR28" s="56" t="s">
        <v>3684</v>
      </c>
      <c r="BS28" s="56" t="s">
        <v>3685</v>
      </c>
      <c r="BT28" s="56" t="s">
        <v>3686</v>
      </c>
      <c r="BU28" s="56" t="s">
        <v>3687</v>
      </c>
      <c r="BV28" s="56" t="s">
        <v>3688</v>
      </c>
      <c r="BW28" s="82"/>
      <c r="BX28" s="82"/>
      <c r="BY28" s="82"/>
      <c r="BZ28" s="84"/>
      <c r="CA28" s="84"/>
      <c r="CB28" s="84"/>
      <c r="CC28" s="84"/>
      <c r="CD28" s="58" t="s">
        <v>3689</v>
      </c>
      <c r="CE28" s="84"/>
      <c r="CF28" s="58" t="s">
        <v>3690</v>
      </c>
      <c r="CG28" s="58" t="s">
        <v>3056</v>
      </c>
      <c r="CH28" s="84"/>
      <c r="CI28" s="58" t="s">
        <v>3691</v>
      </c>
      <c r="CJ28" s="58" t="s">
        <v>3692</v>
      </c>
      <c r="CK28" s="58" t="s">
        <v>3693</v>
      </c>
      <c r="CL28" s="58" t="s">
        <v>3694</v>
      </c>
      <c r="CM28" s="58" t="s">
        <v>3695</v>
      </c>
      <c r="CN28" s="59" t="s">
        <v>3696</v>
      </c>
      <c r="CO28" s="58" t="s">
        <v>3697</v>
      </c>
      <c r="CP28" s="58" t="s">
        <v>3698</v>
      </c>
      <c r="CQ28" s="84"/>
      <c r="CR28" s="58" t="s">
        <v>3699</v>
      </c>
      <c r="CS28" s="58" t="s">
        <v>3700</v>
      </c>
      <c r="CT28" s="58" t="s">
        <v>3701</v>
      </c>
      <c r="CU28" s="84"/>
      <c r="CV28" s="84"/>
      <c r="CW28" s="58" t="s">
        <v>3702</v>
      </c>
      <c r="CX28" s="84"/>
      <c r="CY28" s="58" t="s">
        <v>3703</v>
      </c>
      <c r="CZ28" s="84"/>
      <c r="DA28" s="58" t="s">
        <v>3704</v>
      </c>
      <c r="DB28" s="58" t="s">
        <v>3705</v>
      </c>
      <c r="DC28" s="58" t="s">
        <v>3706</v>
      </c>
      <c r="DD28" s="60" t="s">
        <v>3707</v>
      </c>
      <c r="DE28" s="58" t="s">
        <v>3708</v>
      </c>
    </row>
    <row r="29" spans="1:109" ht="48" customHeight="1">
      <c r="A29" s="9"/>
      <c r="B29" s="28"/>
      <c r="C29" s="402" t="s">
        <v>1798</v>
      </c>
      <c r="D29" s="402"/>
      <c r="E29" s="402"/>
      <c r="F29" s="402"/>
      <c r="G29" s="402"/>
      <c r="H29" s="402"/>
      <c r="I29" s="402"/>
      <c r="J29" s="402"/>
      <c r="K29" s="402"/>
      <c r="L29" s="402"/>
      <c r="M29" s="402"/>
      <c r="N29" s="402"/>
      <c r="O29" s="402"/>
      <c r="P29" s="402"/>
      <c r="Q29" s="402"/>
      <c r="R29" s="402"/>
      <c r="S29" s="402"/>
      <c r="T29" s="402"/>
      <c r="U29" s="402"/>
      <c r="V29" s="402"/>
      <c r="W29" s="402"/>
      <c r="X29" s="402"/>
      <c r="Y29" s="402"/>
      <c r="Z29" s="402"/>
      <c r="AA29" s="402"/>
      <c r="AB29" s="402"/>
      <c r="AC29" s="402"/>
      <c r="AD29" s="79"/>
      <c r="AE29" s="74"/>
      <c r="AH29" s="49" t="s">
        <v>3709</v>
      </c>
      <c r="AI29" s="49" t="s">
        <v>2382</v>
      </c>
      <c r="AL29" s="55" t="str">
        <f t="shared" si="3"/>
        <v/>
      </c>
      <c r="AM29" s="55" t="str">
        <f t="shared" si="0"/>
        <v/>
      </c>
      <c r="AN29" t="str">
        <f t="shared" si="1"/>
        <v/>
      </c>
      <c r="AO29" s="3" t="str">
        <f t="shared" si="2"/>
        <v/>
      </c>
      <c r="AP29" s="3">
        <v>27</v>
      </c>
      <c r="AQ29" s="83"/>
      <c r="AR29" s="83"/>
      <c r="AS29" s="83"/>
      <c r="AT29" s="83"/>
      <c r="AU29" s="56" t="s">
        <v>3710</v>
      </c>
      <c r="AV29" s="83"/>
      <c r="AW29" s="56" t="s">
        <v>3711</v>
      </c>
      <c r="AX29" s="56" t="s">
        <v>3712</v>
      </c>
      <c r="AY29" s="83"/>
      <c r="AZ29" s="56" t="s">
        <v>3713</v>
      </c>
      <c r="BA29" s="56" t="s">
        <v>3714</v>
      </c>
      <c r="BB29" s="56" t="s">
        <v>3715</v>
      </c>
      <c r="BC29" s="56" t="s">
        <v>3716</v>
      </c>
      <c r="BD29" s="56" t="s">
        <v>3717</v>
      </c>
      <c r="BE29" s="57" t="s">
        <v>3718</v>
      </c>
      <c r="BF29" s="56" t="s">
        <v>3719</v>
      </c>
      <c r="BG29" s="56" t="s">
        <v>3720</v>
      </c>
      <c r="BH29" s="83"/>
      <c r="BI29" s="56" t="s">
        <v>3721</v>
      </c>
      <c r="BJ29" s="56" t="s">
        <v>3722</v>
      </c>
      <c r="BK29" s="56" t="s">
        <v>3723</v>
      </c>
      <c r="BL29" s="83"/>
      <c r="BM29" s="83"/>
      <c r="BN29" s="56" t="s">
        <v>3724</v>
      </c>
      <c r="BO29" s="83"/>
      <c r="BP29" s="56" t="s">
        <v>3725</v>
      </c>
      <c r="BQ29" s="83"/>
      <c r="BR29" s="56" t="s">
        <v>3726</v>
      </c>
      <c r="BS29" s="56" t="s">
        <v>3727</v>
      </c>
      <c r="BT29" s="56" t="s">
        <v>3728</v>
      </c>
      <c r="BU29" s="56" t="s">
        <v>3729</v>
      </c>
      <c r="BV29" s="56" t="s">
        <v>3730</v>
      </c>
      <c r="BW29" s="82"/>
      <c r="BX29" s="82"/>
      <c r="BY29" s="82"/>
      <c r="BZ29" s="84"/>
      <c r="CA29" s="84"/>
      <c r="CB29" s="84"/>
      <c r="CC29" s="84"/>
      <c r="CD29" s="58" t="s">
        <v>3731</v>
      </c>
      <c r="CE29" s="84"/>
      <c r="CF29" s="58" t="s">
        <v>3732</v>
      </c>
      <c r="CG29" s="58" t="s">
        <v>3733</v>
      </c>
      <c r="CH29" s="84"/>
      <c r="CI29" s="58" t="s">
        <v>3734</v>
      </c>
      <c r="CJ29" s="58" t="s">
        <v>3735</v>
      </c>
      <c r="CK29" s="58" t="s">
        <v>3736</v>
      </c>
      <c r="CL29" s="58" t="s">
        <v>3737</v>
      </c>
      <c r="CM29" s="58" t="s">
        <v>3738</v>
      </c>
      <c r="CN29" s="59" t="s">
        <v>3739</v>
      </c>
      <c r="CO29" s="58" t="s">
        <v>3740</v>
      </c>
      <c r="CP29" s="58" t="s">
        <v>3741</v>
      </c>
      <c r="CQ29" s="84"/>
      <c r="CR29" s="58" t="s">
        <v>80</v>
      </c>
      <c r="CS29" s="58" t="s">
        <v>3742</v>
      </c>
      <c r="CT29" s="58" t="s">
        <v>3743</v>
      </c>
      <c r="CU29" s="84"/>
      <c r="CV29" s="84"/>
      <c r="CW29" s="58" t="s">
        <v>3744</v>
      </c>
      <c r="CX29" s="84"/>
      <c r="CY29" s="58" t="s">
        <v>3745</v>
      </c>
      <c r="CZ29" s="84"/>
      <c r="DA29" s="58" t="s">
        <v>3746</v>
      </c>
      <c r="DB29" s="58" t="s">
        <v>3747</v>
      </c>
      <c r="DC29" s="58" t="s">
        <v>3748</v>
      </c>
      <c r="DD29" s="58" t="s">
        <v>3749</v>
      </c>
      <c r="DE29" s="58" t="s">
        <v>3750</v>
      </c>
    </row>
    <row r="30" spans="1:109" ht="6.75" customHeight="1">
      <c r="A30" s="9"/>
      <c r="B30" s="28"/>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79"/>
      <c r="AE30" s="74"/>
      <c r="AH30" s="49" t="s">
        <v>3751</v>
      </c>
      <c r="AI30" s="49" t="s">
        <v>2383</v>
      </c>
      <c r="AL30" s="55" t="str">
        <f t="shared" si="3"/>
        <v/>
      </c>
      <c r="AM30" s="55" t="str">
        <f t="shared" si="0"/>
        <v/>
      </c>
      <c r="AN30" t="str">
        <f t="shared" si="1"/>
        <v/>
      </c>
      <c r="AO30" s="3" t="str">
        <f t="shared" si="2"/>
        <v/>
      </c>
      <c r="AP30" s="3">
        <v>28</v>
      </c>
      <c r="AQ30" s="83"/>
      <c r="AR30" s="83"/>
      <c r="AS30" s="83"/>
      <c r="AT30" s="83"/>
      <c r="AU30" s="56" t="s">
        <v>3752</v>
      </c>
      <c r="AV30" s="83"/>
      <c r="AW30" s="56" t="s">
        <v>3753</v>
      </c>
      <c r="AX30" s="56" t="s">
        <v>3754</v>
      </c>
      <c r="AY30" s="83"/>
      <c r="AZ30" s="56" t="s">
        <v>3755</v>
      </c>
      <c r="BA30" s="56" t="s">
        <v>3756</v>
      </c>
      <c r="BB30" s="56" t="s">
        <v>3757</v>
      </c>
      <c r="BC30" s="56" t="s">
        <v>3758</v>
      </c>
      <c r="BD30" s="56" t="s">
        <v>3759</v>
      </c>
      <c r="BE30" s="57" t="s">
        <v>3760</v>
      </c>
      <c r="BF30" s="56" t="s">
        <v>3761</v>
      </c>
      <c r="BG30" s="56" t="s">
        <v>3762</v>
      </c>
      <c r="BH30" s="83"/>
      <c r="BI30" s="56" t="s">
        <v>3763</v>
      </c>
      <c r="BJ30" s="56" t="s">
        <v>3764</v>
      </c>
      <c r="BK30" s="56" t="s">
        <v>3765</v>
      </c>
      <c r="BL30" s="83"/>
      <c r="BM30" s="83"/>
      <c r="BN30" s="56" t="s">
        <v>3766</v>
      </c>
      <c r="BO30" s="83"/>
      <c r="BP30" s="56" t="s">
        <v>3767</v>
      </c>
      <c r="BQ30" s="83"/>
      <c r="BR30" s="56" t="s">
        <v>3768</v>
      </c>
      <c r="BS30" s="56" t="s">
        <v>3769</v>
      </c>
      <c r="BT30" s="56" t="s">
        <v>3770</v>
      </c>
      <c r="BU30" s="56" t="s">
        <v>3771</v>
      </c>
      <c r="BV30" s="56" t="s">
        <v>3772</v>
      </c>
      <c r="BW30" s="82"/>
      <c r="BX30" s="82"/>
      <c r="BY30" s="82"/>
      <c r="BZ30" s="84"/>
      <c r="CA30" s="84"/>
      <c r="CB30" s="84"/>
      <c r="CC30" s="84"/>
      <c r="CD30" s="58" t="s">
        <v>3773</v>
      </c>
      <c r="CE30" s="84"/>
      <c r="CF30" s="58" t="s">
        <v>3774</v>
      </c>
      <c r="CG30" s="58" t="s">
        <v>3775</v>
      </c>
      <c r="CH30" s="84"/>
      <c r="CI30" s="58" t="s">
        <v>3776</v>
      </c>
      <c r="CJ30" s="58" t="s">
        <v>3777</v>
      </c>
      <c r="CK30" s="58" t="s">
        <v>3778</v>
      </c>
      <c r="CL30" s="58" t="s">
        <v>3779</v>
      </c>
      <c r="CM30" s="58" t="s">
        <v>3780</v>
      </c>
      <c r="CN30" s="59" t="s">
        <v>3781</v>
      </c>
      <c r="CO30" s="58" t="s">
        <v>3782</v>
      </c>
      <c r="CP30" s="58" t="s">
        <v>3783</v>
      </c>
      <c r="CQ30" s="84"/>
      <c r="CR30" s="58" t="s">
        <v>3784</v>
      </c>
      <c r="CS30" s="58" t="s">
        <v>3785</v>
      </c>
      <c r="CT30" s="58" t="s">
        <v>3786</v>
      </c>
      <c r="CU30" s="84"/>
      <c r="CV30" s="84"/>
      <c r="CW30" s="58" t="s">
        <v>3787</v>
      </c>
      <c r="CX30" s="84"/>
      <c r="CY30" s="58" t="s">
        <v>3788</v>
      </c>
      <c r="CZ30" s="84"/>
      <c r="DA30" s="58" t="s">
        <v>3789</v>
      </c>
      <c r="DB30" s="58" t="s">
        <v>3790</v>
      </c>
      <c r="DC30" s="58" t="s">
        <v>2636</v>
      </c>
      <c r="DD30" s="58" t="s">
        <v>3791</v>
      </c>
      <c r="DE30" s="58" t="s">
        <v>3792</v>
      </c>
    </row>
    <row r="31" spans="1:109" ht="48" customHeight="1">
      <c r="A31" s="9"/>
      <c r="B31" s="28"/>
      <c r="C31" s="396" t="s">
        <v>20</v>
      </c>
      <c r="D31" s="396"/>
      <c r="E31" s="396"/>
      <c r="F31" s="396"/>
      <c r="G31" s="396"/>
      <c r="H31" s="396"/>
      <c r="I31" s="396"/>
      <c r="J31" s="396"/>
      <c r="K31" s="396"/>
      <c r="L31" s="396"/>
      <c r="M31" s="396"/>
      <c r="N31" s="396"/>
      <c r="O31" s="396"/>
      <c r="P31" s="396"/>
      <c r="Q31" s="396"/>
      <c r="R31" s="396"/>
      <c r="S31" s="396"/>
      <c r="T31" s="396"/>
      <c r="U31" s="396"/>
      <c r="V31" s="396"/>
      <c r="W31" s="396"/>
      <c r="X31" s="396"/>
      <c r="Y31" s="396"/>
      <c r="Z31" s="396"/>
      <c r="AA31" s="396"/>
      <c r="AB31" s="396"/>
      <c r="AC31" s="396"/>
      <c r="AD31" s="79"/>
      <c r="AE31" s="74"/>
      <c r="AH31" s="49" t="s">
        <v>3793</v>
      </c>
      <c r="AI31" s="49" t="s">
        <v>2384</v>
      </c>
      <c r="AL31" s="55" t="str">
        <f t="shared" si="3"/>
        <v/>
      </c>
      <c r="AM31" s="55" t="str">
        <f t="shared" si="0"/>
        <v/>
      </c>
      <c r="AN31" t="str">
        <f t="shared" si="1"/>
        <v/>
      </c>
      <c r="AO31" s="3" t="str">
        <f t="shared" si="2"/>
        <v/>
      </c>
      <c r="AP31" s="3">
        <v>29</v>
      </c>
      <c r="AQ31" s="83"/>
      <c r="AR31" s="83"/>
      <c r="AS31" s="83"/>
      <c r="AT31" s="83"/>
      <c r="AU31" s="56" t="s">
        <v>3794</v>
      </c>
      <c r="AV31" s="83"/>
      <c r="AW31" s="56" t="s">
        <v>3795</v>
      </c>
      <c r="AX31" s="56" t="s">
        <v>3796</v>
      </c>
      <c r="AY31" s="83"/>
      <c r="AZ31" s="56" t="s">
        <v>3797</v>
      </c>
      <c r="BA31" s="56" t="s">
        <v>3798</v>
      </c>
      <c r="BB31" s="56" t="s">
        <v>3799</v>
      </c>
      <c r="BC31" s="56" t="s">
        <v>3800</v>
      </c>
      <c r="BD31" s="56" t="s">
        <v>3801</v>
      </c>
      <c r="BE31" s="57" t="s">
        <v>3802</v>
      </c>
      <c r="BF31" s="56" t="s">
        <v>3803</v>
      </c>
      <c r="BG31" s="56" t="s">
        <v>3804</v>
      </c>
      <c r="BH31" s="83"/>
      <c r="BI31" s="56" t="s">
        <v>3805</v>
      </c>
      <c r="BJ31" s="56" t="s">
        <v>3806</v>
      </c>
      <c r="BK31" s="56" t="s">
        <v>3807</v>
      </c>
      <c r="BL31" s="83"/>
      <c r="BM31" s="83"/>
      <c r="BN31" s="56" t="s">
        <v>3808</v>
      </c>
      <c r="BO31" s="83"/>
      <c r="BP31" s="56" t="s">
        <v>3809</v>
      </c>
      <c r="BQ31" s="83"/>
      <c r="BR31" s="56" t="s">
        <v>3810</v>
      </c>
      <c r="BS31" s="56" t="s">
        <v>3811</v>
      </c>
      <c r="BT31" s="56" t="s">
        <v>3812</v>
      </c>
      <c r="BU31" s="56" t="s">
        <v>3813</v>
      </c>
      <c r="BV31" s="56" t="s">
        <v>3814</v>
      </c>
      <c r="BW31" s="82"/>
      <c r="BX31" s="82"/>
      <c r="BY31" s="82"/>
      <c r="BZ31" s="84"/>
      <c r="CA31" s="84"/>
      <c r="CB31" s="84"/>
      <c r="CC31" s="84"/>
      <c r="CD31" s="58" t="s">
        <v>3815</v>
      </c>
      <c r="CE31" s="84"/>
      <c r="CF31" s="58" t="s">
        <v>3816</v>
      </c>
      <c r="CG31" s="58" t="s">
        <v>80</v>
      </c>
      <c r="CH31" s="84"/>
      <c r="CI31" s="58" t="s">
        <v>3314</v>
      </c>
      <c r="CJ31" s="58" t="s">
        <v>3817</v>
      </c>
      <c r="CK31" s="58" t="s">
        <v>3818</v>
      </c>
      <c r="CL31" s="58" t="s">
        <v>3819</v>
      </c>
      <c r="CM31" s="58" t="s">
        <v>2747</v>
      </c>
      <c r="CN31" s="59" t="s">
        <v>3820</v>
      </c>
      <c r="CO31" s="58" t="s">
        <v>3821</v>
      </c>
      <c r="CP31" s="58" t="s">
        <v>3822</v>
      </c>
      <c r="CQ31" s="84"/>
      <c r="CR31" s="58" t="s">
        <v>3823</v>
      </c>
      <c r="CS31" s="58" t="s">
        <v>3824</v>
      </c>
      <c r="CT31" s="58" t="s">
        <v>3825</v>
      </c>
      <c r="CU31" s="84"/>
      <c r="CV31" s="84"/>
      <c r="CW31" s="58" t="s">
        <v>3628</v>
      </c>
      <c r="CX31" s="84"/>
      <c r="CY31" s="58" t="s">
        <v>3826</v>
      </c>
      <c r="CZ31" s="84"/>
      <c r="DA31" s="58" t="s">
        <v>3827</v>
      </c>
      <c r="DB31" s="58" t="s">
        <v>3828</v>
      </c>
      <c r="DC31" s="58" t="s">
        <v>3829</v>
      </c>
      <c r="DD31" s="58" t="s">
        <v>3830</v>
      </c>
      <c r="DE31" s="58" t="s">
        <v>3831</v>
      </c>
    </row>
    <row r="32" spans="1:109" ht="6.75" customHeight="1">
      <c r="A32" s="9"/>
      <c r="B32" s="28"/>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79"/>
      <c r="AE32" s="74"/>
      <c r="AH32" s="49" t="s">
        <v>3832</v>
      </c>
      <c r="AI32" s="49" t="s">
        <v>2385</v>
      </c>
      <c r="AL32" s="55" t="str">
        <f t="shared" si="3"/>
        <v/>
      </c>
      <c r="AM32" s="55" t="str">
        <f t="shared" si="0"/>
        <v/>
      </c>
      <c r="AN32" t="str">
        <f t="shared" si="1"/>
        <v/>
      </c>
      <c r="AO32" s="3" t="str">
        <f t="shared" si="2"/>
        <v/>
      </c>
      <c r="AP32" s="3">
        <v>30</v>
      </c>
      <c r="AQ32" s="83"/>
      <c r="AR32" s="83"/>
      <c r="AS32" s="83"/>
      <c r="AT32" s="83"/>
      <c r="AU32" s="56" t="s">
        <v>3833</v>
      </c>
      <c r="AV32" s="83"/>
      <c r="AW32" s="56" t="s">
        <v>3834</v>
      </c>
      <c r="AX32" s="56" t="s">
        <v>3835</v>
      </c>
      <c r="AY32" s="83"/>
      <c r="AZ32" s="56" t="s">
        <v>3836</v>
      </c>
      <c r="BA32" s="56" t="s">
        <v>3837</v>
      </c>
      <c r="BB32" s="56" t="s">
        <v>3838</v>
      </c>
      <c r="BC32" s="56" t="s">
        <v>3839</v>
      </c>
      <c r="BD32" s="56" t="s">
        <v>3840</v>
      </c>
      <c r="BE32" s="57" t="s">
        <v>3841</v>
      </c>
      <c r="BF32" s="56" t="s">
        <v>3842</v>
      </c>
      <c r="BG32" s="56" t="s">
        <v>3843</v>
      </c>
      <c r="BH32" s="83"/>
      <c r="BI32" s="56" t="s">
        <v>3844</v>
      </c>
      <c r="BJ32" s="56" t="s">
        <v>3845</v>
      </c>
      <c r="BK32" s="56" t="s">
        <v>3846</v>
      </c>
      <c r="BL32" s="83"/>
      <c r="BM32" s="83"/>
      <c r="BN32" s="56" t="s">
        <v>3847</v>
      </c>
      <c r="BO32" s="83"/>
      <c r="BP32" s="56" t="s">
        <v>3848</v>
      </c>
      <c r="BQ32" s="83"/>
      <c r="BR32" s="56" t="s">
        <v>3849</v>
      </c>
      <c r="BS32" s="56" t="s">
        <v>3850</v>
      </c>
      <c r="BT32" s="56" t="s">
        <v>3851</v>
      </c>
      <c r="BU32" s="56" t="s">
        <v>3852</v>
      </c>
      <c r="BV32" s="56" t="s">
        <v>3853</v>
      </c>
      <c r="BW32" s="82"/>
      <c r="BX32" s="82"/>
      <c r="BY32" s="82"/>
      <c r="BZ32" s="84"/>
      <c r="CA32" s="84"/>
      <c r="CB32" s="84"/>
      <c r="CC32" s="84"/>
      <c r="CD32" s="58" t="s">
        <v>3854</v>
      </c>
      <c r="CE32" s="84"/>
      <c r="CF32" s="58" t="s">
        <v>3855</v>
      </c>
      <c r="CG32" s="58" t="s">
        <v>3856</v>
      </c>
      <c r="CH32" s="84"/>
      <c r="CI32" s="58" t="s">
        <v>3857</v>
      </c>
      <c r="CJ32" s="58" t="s">
        <v>3858</v>
      </c>
      <c r="CK32" s="58" t="s">
        <v>3859</v>
      </c>
      <c r="CL32" s="58" t="s">
        <v>3860</v>
      </c>
      <c r="CM32" s="58" t="s">
        <v>3861</v>
      </c>
      <c r="CN32" s="59" t="s">
        <v>3862</v>
      </c>
      <c r="CO32" s="58" t="s">
        <v>3863</v>
      </c>
      <c r="CP32" s="58" t="s">
        <v>3864</v>
      </c>
      <c r="CQ32" s="84"/>
      <c r="CR32" s="58" t="s">
        <v>3865</v>
      </c>
      <c r="CS32" s="58" t="s">
        <v>3866</v>
      </c>
      <c r="CT32" s="58" t="s">
        <v>3867</v>
      </c>
      <c r="CU32" s="84"/>
      <c r="CV32" s="84"/>
      <c r="CW32" s="58" t="s">
        <v>3868</v>
      </c>
      <c r="CX32" s="84"/>
      <c r="CY32" s="58" t="s">
        <v>3869</v>
      </c>
      <c r="CZ32" s="84"/>
      <c r="DA32" s="58" t="s">
        <v>3352</v>
      </c>
      <c r="DB32" s="58" t="s">
        <v>3870</v>
      </c>
      <c r="DC32" s="58" t="s">
        <v>3871</v>
      </c>
      <c r="DD32" s="58" t="s">
        <v>3872</v>
      </c>
      <c r="DE32" s="58" t="s">
        <v>3873</v>
      </c>
    </row>
    <row r="33" spans="1:109" ht="84" customHeight="1">
      <c r="A33" s="9"/>
      <c r="B33" s="28"/>
      <c r="C33" s="396" t="s">
        <v>21</v>
      </c>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79"/>
      <c r="AE33" s="74"/>
      <c r="AH33" s="49" t="s">
        <v>3874</v>
      </c>
      <c r="AI33" s="49" t="s">
        <v>2386</v>
      </c>
      <c r="AL33" s="55" t="str">
        <f t="shared" si="3"/>
        <v/>
      </c>
      <c r="AM33" s="55" t="str">
        <f t="shared" si="0"/>
        <v/>
      </c>
      <c r="AN33" t="str">
        <f t="shared" si="1"/>
        <v/>
      </c>
      <c r="AO33" s="3" t="str">
        <f t="shared" si="2"/>
        <v/>
      </c>
      <c r="AP33" s="3">
        <v>31</v>
      </c>
      <c r="AQ33" s="83"/>
      <c r="AR33" s="83"/>
      <c r="AS33" s="83"/>
      <c r="AT33" s="83"/>
      <c r="AU33" s="56" t="s">
        <v>3875</v>
      </c>
      <c r="AV33" s="83"/>
      <c r="AW33" s="56" t="s">
        <v>3876</v>
      </c>
      <c r="AX33" s="56" t="s">
        <v>3877</v>
      </c>
      <c r="AY33" s="83"/>
      <c r="AZ33" s="56" t="s">
        <v>3878</v>
      </c>
      <c r="BA33" s="56" t="s">
        <v>3879</v>
      </c>
      <c r="BB33" s="56" t="s">
        <v>3880</v>
      </c>
      <c r="BC33" s="56" t="s">
        <v>3881</v>
      </c>
      <c r="BD33" s="56" t="s">
        <v>3882</v>
      </c>
      <c r="BE33" s="57" t="s">
        <v>3883</v>
      </c>
      <c r="BF33" s="56" t="s">
        <v>3884</v>
      </c>
      <c r="BG33" s="56" t="s">
        <v>3885</v>
      </c>
      <c r="BH33" s="83"/>
      <c r="BI33" s="56" t="s">
        <v>3886</v>
      </c>
      <c r="BJ33" s="56" t="s">
        <v>3887</v>
      </c>
      <c r="BK33" s="56" t="s">
        <v>3888</v>
      </c>
      <c r="BL33" s="83"/>
      <c r="BM33" s="83"/>
      <c r="BN33" s="56" t="s">
        <v>3889</v>
      </c>
      <c r="BO33" s="83"/>
      <c r="BP33" s="56" t="s">
        <v>3890</v>
      </c>
      <c r="BQ33" s="83"/>
      <c r="BR33" s="56" t="s">
        <v>3891</v>
      </c>
      <c r="BS33" s="56" t="s">
        <v>3892</v>
      </c>
      <c r="BT33" s="56" t="s">
        <v>3893</v>
      </c>
      <c r="BU33" s="56" t="s">
        <v>3894</v>
      </c>
      <c r="BV33" s="56" t="s">
        <v>3895</v>
      </c>
      <c r="BW33" s="82"/>
      <c r="BX33" s="82"/>
      <c r="BY33" s="82"/>
      <c r="BZ33" s="84"/>
      <c r="CA33" s="84"/>
      <c r="CB33" s="84"/>
      <c r="CC33" s="84"/>
      <c r="CD33" s="58" t="s">
        <v>3896</v>
      </c>
      <c r="CE33" s="84"/>
      <c r="CF33" s="58" t="s">
        <v>3897</v>
      </c>
      <c r="CG33" s="58" t="s">
        <v>3898</v>
      </c>
      <c r="CH33" s="84"/>
      <c r="CI33" s="58" t="s">
        <v>3899</v>
      </c>
      <c r="CJ33" s="58" t="s">
        <v>2795</v>
      </c>
      <c r="CK33" s="58" t="s">
        <v>3900</v>
      </c>
      <c r="CL33" s="58" t="s">
        <v>3901</v>
      </c>
      <c r="CM33" s="58" t="s">
        <v>3902</v>
      </c>
      <c r="CN33" s="59" t="s">
        <v>3903</v>
      </c>
      <c r="CO33" s="58" t="s">
        <v>3904</v>
      </c>
      <c r="CP33" s="58" t="s">
        <v>3905</v>
      </c>
      <c r="CQ33" s="84"/>
      <c r="CR33" s="58" t="s">
        <v>3906</v>
      </c>
      <c r="CS33" s="58" t="s">
        <v>3907</v>
      </c>
      <c r="CT33" s="58" t="s">
        <v>3908</v>
      </c>
      <c r="CU33" s="84"/>
      <c r="CV33" s="84"/>
      <c r="CW33" s="58" t="s">
        <v>3909</v>
      </c>
      <c r="CX33" s="84"/>
      <c r="CY33" s="58" t="s">
        <v>3910</v>
      </c>
      <c r="CZ33" s="84"/>
      <c r="DA33" s="58" t="s">
        <v>3911</v>
      </c>
      <c r="DB33" s="58" t="s">
        <v>3912</v>
      </c>
      <c r="DC33" s="58" t="s">
        <v>3913</v>
      </c>
      <c r="DD33" s="58" t="s">
        <v>3914</v>
      </c>
      <c r="DE33" s="58" t="s">
        <v>3915</v>
      </c>
    </row>
    <row r="34" spans="1:109" ht="6.75" customHeight="1">
      <c r="A34" s="9"/>
      <c r="B34" s="80"/>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81"/>
      <c r="AE34" s="74"/>
      <c r="AH34" s="49" t="s">
        <v>3916</v>
      </c>
      <c r="AI34" s="49" t="s">
        <v>2387</v>
      </c>
      <c r="AL34" s="55" t="str">
        <f t="shared" si="3"/>
        <v/>
      </c>
      <c r="AM34" s="55" t="str">
        <f t="shared" si="0"/>
        <v/>
      </c>
      <c r="AN34" t="str">
        <f t="shared" si="1"/>
        <v/>
      </c>
      <c r="AO34" s="3" t="str">
        <f t="shared" si="2"/>
        <v/>
      </c>
      <c r="AP34" s="3">
        <v>32</v>
      </c>
      <c r="AQ34" s="83"/>
      <c r="AR34" s="83"/>
      <c r="AS34" s="83"/>
      <c r="AT34" s="83"/>
      <c r="AU34" s="56" t="s">
        <v>3917</v>
      </c>
      <c r="AV34" s="83"/>
      <c r="AW34" s="56" t="s">
        <v>3918</v>
      </c>
      <c r="AX34" s="56" t="s">
        <v>3919</v>
      </c>
      <c r="AY34" s="83"/>
      <c r="AZ34" s="56" t="s">
        <v>3920</v>
      </c>
      <c r="BA34" s="56" t="s">
        <v>3921</v>
      </c>
      <c r="BB34" s="56" t="s">
        <v>3922</v>
      </c>
      <c r="BC34" s="56" t="s">
        <v>3923</v>
      </c>
      <c r="BD34" s="56" t="s">
        <v>3924</v>
      </c>
      <c r="BE34" s="57" t="s">
        <v>3925</v>
      </c>
      <c r="BF34" s="56" t="s">
        <v>3926</v>
      </c>
      <c r="BG34" s="56" t="s">
        <v>3927</v>
      </c>
      <c r="BH34" s="83"/>
      <c r="BI34" s="56" t="s">
        <v>3928</v>
      </c>
      <c r="BJ34" s="56" t="s">
        <v>3929</v>
      </c>
      <c r="BK34" s="56" t="s">
        <v>3930</v>
      </c>
      <c r="BL34" s="83"/>
      <c r="BM34" s="83"/>
      <c r="BN34" s="56" t="s">
        <v>3931</v>
      </c>
      <c r="BO34" s="83"/>
      <c r="BP34" s="56" t="s">
        <v>3932</v>
      </c>
      <c r="BQ34" s="83"/>
      <c r="BR34" s="56" t="s">
        <v>3933</v>
      </c>
      <c r="BS34" s="56" t="s">
        <v>3934</v>
      </c>
      <c r="BT34" s="56" t="s">
        <v>3935</v>
      </c>
      <c r="BU34" s="56" t="s">
        <v>3936</v>
      </c>
      <c r="BV34" s="56" t="s">
        <v>3937</v>
      </c>
      <c r="BW34" s="82"/>
      <c r="BX34" s="82"/>
      <c r="BY34" s="82"/>
      <c r="BZ34" s="84"/>
      <c r="CA34" s="84"/>
      <c r="CB34" s="84"/>
      <c r="CC34" s="84"/>
      <c r="CD34" s="58" t="s">
        <v>3938</v>
      </c>
      <c r="CE34" s="84"/>
      <c r="CF34" s="58" t="s">
        <v>3939</v>
      </c>
      <c r="CG34" s="58" t="s">
        <v>3061</v>
      </c>
      <c r="CH34" s="84"/>
      <c r="CI34" s="58" t="s">
        <v>3940</v>
      </c>
      <c r="CJ34" s="58" t="s">
        <v>3941</v>
      </c>
      <c r="CK34" s="58" t="s">
        <v>3942</v>
      </c>
      <c r="CL34" s="58" t="s">
        <v>3943</v>
      </c>
      <c r="CM34" s="58" t="s">
        <v>3944</v>
      </c>
      <c r="CN34" s="59" t="s">
        <v>3945</v>
      </c>
      <c r="CO34" s="58" t="s">
        <v>3946</v>
      </c>
      <c r="CP34" s="58" t="s">
        <v>3947</v>
      </c>
      <c r="CQ34" s="84"/>
      <c r="CR34" s="58" t="s">
        <v>3246</v>
      </c>
      <c r="CS34" s="58" t="s">
        <v>3948</v>
      </c>
      <c r="CT34" s="58" t="s">
        <v>3949</v>
      </c>
      <c r="CU34" s="84"/>
      <c r="CV34" s="84"/>
      <c r="CW34" s="58" t="s">
        <v>3950</v>
      </c>
      <c r="CX34" s="84"/>
      <c r="CY34" s="58" t="s">
        <v>3951</v>
      </c>
      <c r="CZ34" s="84"/>
      <c r="DA34" s="58" t="s">
        <v>3952</v>
      </c>
      <c r="DB34" s="58" t="s">
        <v>3953</v>
      </c>
      <c r="DC34" s="58" t="s">
        <v>3954</v>
      </c>
      <c r="DD34" s="58" t="s">
        <v>3955</v>
      </c>
      <c r="DE34" s="58" t="s">
        <v>3956</v>
      </c>
    </row>
    <row r="35" spans="1:109" ht="36" customHeight="1">
      <c r="A35" s="9"/>
      <c r="B35" s="28"/>
      <c r="C35" s="396" t="s">
        <v>22</v>
      </c>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81"/>
      <c r="AE35" s="74"/>
      <c r="AH35" s="49" t="s">
        <v>3957</v>
      </c>
      <c r="AI35" s="49" t="s">
        <v>2388</v>
      </c>
      <c r="AL35" s="55" t="str">
        <f t="shared" si="3"/>
        <v/>
      </c>
      <c r="AM35" s="55" t="str">
        <f t="shared" si="0"/>
        <v/>
      </c>
      <c r="AN35" t="str">
        <f t="shared" si="1"/>
        <v/>
      </c>
      <c r="AO35" s="3" t="str">
        <f t="shared" si="2"/>
        <v/>
      </c>
      <c r="AP35" s="3">
        <v>33</v>
      </c>
      <c r="AQ35" s="83"/>
      <c r="AR35" s="83"/>
      <c r="AS35" s="83"/>
      <c r="AT35" s="83"/>
      <c r="AU35" s="56" t="s">
        <v>3958</v>
      </c>
      <c r="AV35" s="83"/>
      <c r="AW35" s="56" t="s">
        <v>3959</v>
      </c>
      <c r="AX35" s="56" t="s">
        <v>3960</v>
      </c>
      <c r="AY35" s="83"/>
      <c r="AZ35" s="56" t="s">
        <v>3961</v>
      </c>
      <c r="BA35" s="56" t="s">
        <v>3962</v>
      </c>
      <c r="BB35" s="56" t="s">
        <v>3963</v>
      </c>
      <c r="BC35" s="56" t="s">
        <v>3964</v>
      </c>
      <c r="BD35" s="56" t="s">
        <v>3965</v>
      </c>
      <c r="BE35" s="57" t="s">
        <v>3966</v>
      </c>
      <c r="BF35" s="56" t="s">
        <v>3967</v>
      </c>
      <c r="BG35" s="56" t="s">
        <v>3968</v>
      </c>
      <c r="BH35" s="83"/>
      <c r="BI35" s="56" t="s">
        <v>3969</v>
      </c>
      <c r="BJ35" s="56" t="s">
        <v>3970</v>
      </c>
      <c r="BK35" s="56" t="s">
        <v>3971</v>
      </c>
      <c r="BL35" s="83"/>
      <c r="BM35" s="83"/>
      <c r="BN35" s="56" t="s">
        <v>3972</v>
      </c>
      <c r="BO35" s="83"/>
      <c r="BP35" s="56" t="s">
        <v>3973</v>
      </c>
      <c r="BQ35" s="83"/>
      <c r="BR35" s="56" t="s">
        <v>3974</v>
      </c>
      <c r="BS35" s="56" t="s">
        <v>3975</v>
      </c>
      <c r="BT35" s="56" t="s">
        <v>3976</v>
      </c>
      <c r="BU35" s="56" t="s">
        <v>3977</v>
      </c>
      <c r="BV35" s="56" t="s">
        <v>3978</v>
      </c>
      <c r="BW35" s="82"/>
      <c r="BX35" s="82"/>
      <c r="BY35" s="82"/>
      <c r="BZ35" s="84"/>
      <c r="CA35" s="84"/>
      <c r="CB35" s="84"/>
      <c r="CC35" s="84"/>
      <c r="CD35" s="58" t="s">
        <v>3979</v>
      </c>
      <c r="CE35" s="84"/>
      <c r="CF35" s="58" t="s">
        <v>3980</v>
      </c>
      <c r="CG35" s="58" t="s">
        <v>3981</v>
      </c>
      <c r="CH35" s="84"/>
      <c r="CI35" s="58" t="s">
        <v>3982</v>
      </c>
      <c r="CJ35" s="58" t="s">
        <v>3983</v>
      </c>
      <c r="CK35" s="58" t="s">
        <v>3984</v>
      </c>
      <c r="CL35" s="58" t="s">
        <v>3985</v>
      </c>
      <c r="CM35" s="58" t="s">
        <v>3986</v>
      </c>
      <c r="CN35" s="59" t="s">
        <v>3987</v>
      </c>
      <c r="CO35" s="58" t="s">
        <v>3988</v>
      </c>
      <c r="CP35" s="58" t="s">
        <v>3989</v>
      </c>
      <c r="CQ35" s="84"/>
      <c r="CR35" s="58" t="s">
        <v>3990</v>
      </c>
      <c r="CS35" s="58" t="s">
        <v>3991</v>
      </c>
      <c r="CT35" s="58" t="s">
        <v>3992</v>
      </c>
      <c r="CU35" s="84"/>
      <c r="CV35" s="84"/>
      <c r="CW35" s="58" t="s">
        <v>3993</v>
      </c>
      <c r="CX35" s="84"/>
      <c r="CY35" s="58" t="s">
        <v>3994</v>
      </c>
      <c r="CZ35" s="84"/>
      <c r="DA35" s="58" t="s">
        <v>3995</v>
      </c>
      <c r="DB35" s="58" t="s">
        <v>3996</v>
      </c>
      <c r="DC35" s="58" t="s">
        <v>3997</v>
      </c>
      <c r="DD35" s="58" t="s">
        <v>3998</v>
      </c>
      <c r="DE35" s="58" t="s">
        <v>3323</v>
      </c>
    </row>
    <row r="36" spans="1:109" ht="6.75" customHeight="1">
      <c r="A36" s="9"/>
      <c r="B36" s="80"/>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81"/>
      <c r="AE36" s="74"/>
      <c r="AL36" s="55" t="str">
        <f t="shared" si="3"/>
        <v/>
      </c>
      <c r="AM36" s="55" t="str">
        <f t="shared" si="0"/>
        <v/>
      </c>
      <c r="AN36" t="str">
        <f t="shared" si="1"/>
        <v/>
      </c>
      <c r="AO36" s="3" t="str">
        <f t="shared" si="2"/>
        <v/>
      </c>
      <c r="AP36" s="3">
        <v>34</v>
      </c>
      <c r="AQ36" s="83"/>
      <c r="AR36" s="83"/>
      <c r="AS36" s="83"/>
      <c r="AT36" s="83"/>
      <c r="AU36" s="56" t="s">
        <v>3999</v>
      </c>
      <c r="AV36" s="83"/>
      <c r="AW36" s="56" t="s">
        <v>4000</v>
      </c>
      <c r="AX36" s="56" t="s">
        <v>4001</v>
      </c>
      <c r="AY36" s="83"/>
      <c r="AZ36" s="56" t="s">
        <v>4002</v>
      </c>
      <c r="BA36" s="56" t="s">
        <v>4003</v>
      </c>
      <c r="BB36" s="56" t="s">
        <v>4004</v>
      </c>
      <c r="BC36" s="56" t="s">
        <v>4005</v>
      </c>
      <c r="BD36" s="56" t="s">
        <v>4006</v>
      </c>
      <c r="BE36" s="57" t="s">
        <v>4007</v>
      </c>
      <c r="BF36" s="56" t="s">
        <v>4008</v>
      </c>
      <c r="BG36" s="56" t="s">
        <v>4009</v>
      </c>
      <c r="BH36" s="83"/>
      <c r="BI36" s="56" t="s">
        <v>4010</v>
      </c>
      <c r="BJ36" s="56" t="s">
        <v>4011</v>
      </c>
      <c r="BK36" s="56" t="s">
        <v>4012</v>
      </c>
      <c r="BL36" s="83"/>
      <c r="BM36" s="83"/>
      <c r="BN36" s="56" t="s">
        <v>4013</v>
      </c>
      <c r="BO36" s="83"/>
      <c r="BP36" s="56" t="s">
        <v>4014</v>
      </c>
      <c r="BQ36" s="83"/>
      <c r="BR36" s="56" t="s">
        <v>4015</v>
      </c>
      <c r="BS36" s="56" t="s">
        <v>4016</v>
      </c>
      <c r="BT36" s="56" t="s">
        <v>4017</v>
      </c>
      <c r="BU36" s="56" t="s">
        <v>4018</v>
      </c>
      <c r="BV36" s="56" t="s">
        <v>4019</v>
      </c>
      <c r="BW36" s="82"/>
      <c r="BX36" s="82"/>
      <c r="BY36" s="82"/>
      <c r="BZ36" s="84"/>
      <c r="CA36" s="84"/>
      <c r="CB36" s="84"/>
      <c r="CC36" s="84"/>
      <c r="CD36" s="58" t="s">
        <v>4020</v>
      </c>
      <c r="CE36" s="84"/>
      <c r="CF36" s="58" t="s">
        <v>4021</v>
      </c>
      <c r="CG36" s="58" t="s">
        <v>4022</v>
      </c>
      <c r="CH36" s="84"/>
      <c r="CI36" s="58" t="s">
        <v>4023</v>
      </c>
      <c r="CJ36" s="58" t="s">
        <v>4024</v>
      </c>
      <c r="CK36" s="58" t="s">
        <v>4025</v>
      </c>
      <c r="CL36" s="58" t="s">
        <v>4026</v>
      </c>
      <c r="CM36" s="58" t="s">
        <v>4027</v>
      </c>
      <c r="CN36" s="59" t="s">
        <v>4028</v>
      </c>
      <c r="CO36" s="58" t="s">
        <v>4029</v>
      </c>
      <c r="CP36" s="58" t="s">
        <v>4030</v>
      </c>
      <c r="CQ36" s="84"/>
      <c r="CR36" s="58" t="s">
        <v>4031</v>
      </c>
      <c r="CS36" s="58" t="s">
        <v>4032</v>
      </c>
      <c r="CT36" s="58" t="s">
        <v>4033</v>
      </c>
      <c r="CU36" s="84"/>
      <c r="CV36" s="84"/>
      <c r="CW36" s="58" t="s">
        <v>4034</v>
      </c>
      <c r="CX36" s="84"/>
      <c r="CY36" s="58" t="s">
        <v>4035</v>
      </c>
      <c r="CZ36" s="84"/>
      <c r="DA36" s="58" t="s">
        <v>4036</v>
      </c>
      <c r="DB36" s="58" t="s">
        <v>3832</v>
      </c>
      <c r="DC36" s="58" t="s">
        <v>4037</v>
      </c>
      <c r="DD36" s="58" t="s">
        <v>4038</v>
      </c>
      <c r="DE36" s="58" t="s">
        <v>4039</v>
      </c>
    </row>
    <row r="37" spans="1:109" ht="36" customHeight="1">
      <c r="A37" s="9"/>
      <c r="B37" s="80"/>
      <c r="C37" s="12"/>
      <c r="D37" s="396" t="s">
        <v>23</v>
      </c>
      <c r="E37" s="396"/>
      <c r="F37" s="396"/>
      <c r="G37" s="396"/>
      <c r="H37" s="396"/>
      <c r="I37" s="396"/>
      <c r="J37" s="396"/>
      <c r="K37" s="396"/>
      <c r="L37" s="396"/>
      <c r="M37" s="396"/>
      <c r="N37" s="396"/>
      <c r="O37" s="396"/>
      <c r="P37" s="396"/>
      <c r="Q37" s="396"/>
      <c r="R37" s="396"/>
      <c r="S37" s="396"/>
      <c r="T37" s="396"/>
      <c r="U37" s="396"/>
      <c r="V37" s="396"/>
      <c r="W37" s="396"/>
      <c r="X37" s="396"/>
      <c r="Y37" s="396"/>
      <c r="Z37" s="396"/>
      <c r="AA37" s="396"/>
      <c r="AB37" s="396"/>
      <c r="AC37" s="396"/>
      <c r="AD37" s="81"/>
      <c r="AE37" s="74"/>
      <c r="AL37" s="55" t="str">
        <f t="shared" si="3"/>
        <v/>
      </c>
      <c r="AM37" s="55" t="str">
        <f t="shared" si="0"/>
        <v/>
      </c>
      <c r="AN37" t="str">
        <f t="shared" si="1"/>
        <v/>
      </c>
      <c r="AO37" s="3" t="str">
        <f t="shared" si="2"/>
        <v/>
      </c>
      <c r="AP37" s="3">
        <v>35</v>
      </c>
      <c r="AQ37" s="56"/>
      <c r="AR37" s="56"/>
      <c r="AS37" s="56"/>
      <c r="AT37" s="56"/>
      <c r="AU37" s="56" t="s">
        <v>4040</v>
      </c>
      <c r="AV37" s="56"/>
      <c r="AW37" s="56" t="s">
        <v>4041</v>
      </c>
      <c r="AX37" s="56" t="s">
        <v>4042</v>
      </c>
      <c r="AY37" s="56"/>
      <c r="AZ37" s="56" t="s">
        <v>4043</v>
      </c>
      <c r="BA37" s="56" t="s">
        <v>4044</v>
      </c>
      <c r="BB37" s="56" t="s">
        <v>4045</v>
      </c>
      <c r="BC37" s="56" t="s">
        <v>4046</v>
      </c>
      <c r="BD37" s="56" t="s">
        <v>4047</v>
      </c>
      <c r="BE37" s="57" t="s">
        <v>4048</v>
      </c>
      <c r="BF37" s="56" t="s">
        <v>4049</v>
      </c>
      <c r="BG37" s="75" t="s">
        <v>4050</v>
      </c>
      <c r="BH37" s="56"/>
      <c r="BI37" s="56" t="s">
        <v>4051</v>
      </c>
      <c r="BJ37" s="56" t="s">
        <v>4052</v>
      </c>
      <c r="BK37" s="56" t="s">
        <v>4053</v>
      </c>
      <c r="BL37" s="56"/>
      <c r="BM37" s="56"/>
      <c r="BN37" s="56" t="s">
        <v>4054</v>
      </c>
      <c r="BO37" s="56"/>
      <c r="BP37" s="56" t="s">
        <v>4055</v>
      </c>
      <c r="BQ37" s="56"/>
      <c r="BR37" s="56" t="s">
        <v>4056</v>
      </c>
      <c r="BS37" s="56" t="s">
        <v>4057</v>
      </c>
      <c r="BT37" s="56" t="s">
        <v>4058</v>
      </c>
      <c r="BU37" s="56" t="s">
        <v>4059</v>
      </c>
      <c r="BV37" s="56" t="s">
        <v>4060</v>
      </c>
      <c r="BW37" s="3"/>
      <c r="BX37" s="3"/>
      <c r="BY37" s="3"/>
      <c r="BZ37" s="58"/>
      <c r="CA37" s="58"/>
      <c r="CB37" s="58"/>
      <c r="CC37" s="58"/>
      <c r="CD37" s="58" t="s">
        <v>4061</v>
      </c>
      <c r="CE37" s="58"/>
      <c r="CF37" s="58" t="s">
        <v>4062</v>
      </c>
      <c r="CG37" s="58" t="s">
        <v>4063</v>
      </c>
      <c r="CH37" s="58"/>
      <c r="CI37" s="58" t="s">
        <v>4064</v>
      </c>
      <c r="CJ37" s="58" t="s">
        <v>3950</v>
      </c>
      <c r="CK37" s="58" t="s">
        <v>4065</v>
      </c>
      <c r="CL37" s="58" t="s">
        <v>4066</v>
      </c>
      <c r="CM37" s="58" t="s">
        <v>4067</v>
      </c>
      <c r="CN37" s="59" t="s">
        <v>4068</v>
      </c>
      <c r="CO37" s="58" t="s">
        <v>2980</v>
      </c>
      <c r="CP37" s="58" t="s">
        <v>4069</v>
      </c>
      <c r="CQ37" s="58"/>
      <c r="CR37" s="58" t="s">
        <v>4070</v>
      </c>
      <c r="CS37" s="58" t="s">
        <v>4071</v>
      </c>
      <c r="CT37" s="58" t="s">
        <v>4072</v>
      </c>
      <c r="CU37" s="58"/>
      <c r="CV37" s="58"/>
      <c r="CW37" s="58" t="s">
        <v>4073</v>
      </c>
      <c r="CX37" s="58"/>
      <c r="CY37" s="58" t="s">
        <v>4074</v>
      </c>
      <c r="CZ37" s="58"/>
      <c r="DA37" s="58" t="s">
        <v>4075</v>
      </c>
      <c r="DB37" s="58" t="s">
        <v>4076</v>
      </c>
      <c r="DC37" s="58" t="s">
        <v>4077</v>
      </c>
      <c r="DD37" s="58" t="s">
        <v>4078</v>
      </c>
      <c r="DE37" s="58" t="s">
        <v>4079</v>
      </c>
    </row>
    <row r="38" spans="1:109" ht="6.75" customHeight="1">
      <c r="A38" s="9"/>
      <c r="B38" s="80"/>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81"/>
      <c r="AE38" s="74"/>
      <c r="AL38" s="55" t="str">
        <f t="shared" si="3"/>
        <v/>
      </c>
      <c r="AM38" s="55" t="str">
        <f t="shared" si="0"/>
        <v/>
      </c>
      <c r="AN38" t="str">
        <f t="shared" si="1"/>
        <v/>
      </c>
      <c r="AO38" s="3" t="str">
        <f t="shared" si="2"/>
        <v/>
      </c>
      <c r="AP38" s="3">
        <v>36</v>
      </c>
      <c r="AQ38" s="83"/>
      <c r="AR38" s="83"/>
      <c r="AS38" s="83"/>
      <c r="AT38" s="83"/>
      <c r="AU38" s="56" t="s">
        <v>4080</v>
      </c>
      <c r="AV38" s="83"/>
      <c r="AW38" s="56" t="s">
        <v>4081</v>
      </c>
      <c r="AX38" s="56" t="s">
        <v>4082</v>
      </c>
      <c r="AY38" s="83"/>
      <c r="AZ38" s="56" t="s">
        <v>4083</v>
      </c>
      <c r="BA38" s="56" t="s">
        <v>4084</v>
      </c>
      <c r="BB38" s="56" t="s">
        <v>4085</v>
      </c>
      <c r="BC38" s="56" t="s">
        <v>4086</v>
      </c>
      <c r="BD38" s="56" t="s">
        <v>4087</v>
      </c>
      <c r="BE38" s="57" t="s">
        <v>4088</v>
      </c>
      <c r="BF38" s="56" t="s">
        <v>4089</v>
      </c>
      <c r="BG38" s="75" t="s">
        <v>4090</v>
      </c>
      <c r="BH38" s="83"/>
      <c r="BI38" s="56" t="s">
        <v>4091</v>
      </c>
      <c r="BJ38" s="56" t="s">
        <v>4092</v>
      </c>
      <c r="BK38" s="56" t="s">
        <v>4093</v>
      </c>
      <c r="BL38" s="83"/>
      <c r="BM38" s="83"/>
      <c r="BN38" s="56" t="s">
        <v>4094</v>
      </c>
      <c r="BO38" s="83"/>
      <c r="BP38" s="56" t="s">
        <v>4095</v>
      </c>
      <c r="BQ38" s="83"/>
      <c r="BR38" s="56" t="s">
        <v>4096</v>
      </c>
      <c r="BS38" s="56" t="s">
        <v>4097</v>
      </c>
      <c r="BT38" s="56" t="s">
        <v>4098</v>
      </c>
      <c r="BU38" s="56" t="s">
        <v>4099</v>
      </c>
      <c r="BV38" s="56" t="s">
        <v>4100</v>
      </c>
      <c r="BW38" s="82"/>
      <c r="BX38" s="82"/>
      <c r="BY38" s="82"/>
      <c r="BZ38" s="84"/>
      <c r="CA38" s="84"/>
      <c r="CB38" s="84"/>
      <c r="CC38" s="84"/>
      <c r="CD38" s="58" t="s">
        <v>4101</v>
      </c>
      <c r="CE38" s="84"/>
      <c r="CF38" s="58" t="s">
        <v>4102</v>
      </c>
      <c r="CG38" s="58" t="s">
        <v>4103</v>
      </c>
      <c r="CH38" s="84"/>
      <c r="CI38" s="58" t="s">
        <v>4104</v>
      </c>
      <c r="CJ38" s="58" t="s">
        <v>4105</v>
      </c>
      <c r="CK38" s="58" t="s">
        <v>4106</v>
      </c>
      <c r="CL38" s="58" t="s">
        <v>4107</v>
      </c>
      <c r="CM38" s="58" t="s">
        <v>4108</v>
      </c>
      <c r="CN38" s="59" t="s">
        <v>4109</v>
      </c>
      <c r="CO38" s="58" t="s">
        <v>4110</v>
      </c>
      <c r="CP38" s="58" t="s">
        <v>4111</v>
      </c>
      <c r="CQ38" s="84"/>
      <c r="CR38" s="58" t="s">
        <v>3792</v>
      </c>
      <c r="CS38" s="58" t="s">
        <v>4112</v>
      </c>
      <c r="CT38" s="58" t="s">
        <v>3211</v>
      </c>
      <c r="CU38" s="84"/>
      <c r="CV38" s="84"/>
      <c r="CW38" s="58" t="s">
        <v>4113</v>
      </c>
      <c r="CX38" s="84"/>
      <c r="CY38" s="58" t="s">
        <v>4114</v>
      </c>
      <c r="CZ38" s="84"/>
      <c r="DA38" s="58" t="s">
        <v>4115</v>
      </c>
      <c r="DB38" s="58" t="s">
        <v>4116</v>
      </c>
      <c r="DC38" s="58" t="s">
        <v>4117</v>
      </c>
      <c r="DD38" s="58" t="s">
        <v>4118</v>
      </c>
      <c r="DE38" s="58" t="s">
        <v>4119</v>
      </c>
    </row>
    <row r="39" spans="1:109" ht="72" customHeight="1">
      <c r="A39"/>
      <c r="B39" s="28"/>
      <c r="C39" s="396" t="s">
        <v>1763</v>
      </c>
      <c r="D39" s="396"/>
      <c r="E39" s="396"/>
      <c r="F39" s="396"/>
      <c r="G39" s="396"/>
      <c r="H39" s="396"/>
      <c r="I39" s="396"/>
      <c r="J39" s="396"/>
      <c r="K39" s="396"/>
      <c r="L39" s="396"/>
      <c r="M39" s="396"/>
      <c r="N39" s="396"/>
      <c r="O39" s="396"/>
      <c r="P39" s="396"/>
      <c r="Q39" s="396"/>
      <c r="R39" s="396"/>
      <c r="S39" s="396"/>
      <c r="T39" s="396"/>
      <c r="U39" s="396"/>
      <c r="V39" s="396"/>
      <c r="W39" s="396"/>
      <c r="X39" s="396"/>
      <c r="Y39" s="396"/>
      <c r="Z39" s="396"/>
      <c r="AA39" s="396"/>
      <c r="AB39" s="396"/>
      <c r="AC39" s="396"/>
      <c r="AD39" s="79"/>
      <c r="AE39"/>
      <c r="AL39" s="55" t="str">
        <f t="shared" si="3"/>
        <v/>
      </c>
      <c r="AM39" s="55" t="str">
        <f t="shared" si="0"/>
        <v/>
      </c>
      <c r="AN39" t="str">
        <f t="shared" si="1"/>
        <v/>
      </c>
      <c r="AO39" s="3" t="str">
        <f t="shared" si="2"/>
        <v/>
      </c>
      <c r="AP39" s="3">
        <v>37</v>
      </c>
      <c r="AQ39" s="83"/>
      <c r="AR39" s="83"/>
      <c r="AS39" s="83"/>
      <c r="AT39" s="83"/>
      <c r="AU39" s="56" t="s">
        <v>4120</v>
      </c>
      <c r="AV39" s="83"/>
      <c r="AW39" s="56" t="s">
        <v>4121</v>
      </c>
      <c r="AX39" s="56" t="s">
        <v>4122</v>
      </c>
      <c r="AY39" s="83"/>
      <c r="AZ39" s="56" t="s">
        <v>4123</v>
      </c>
      <c r="BA39" s="56" t="s">
        <v>4124</v>
      </c>
      <c r="BB39" s="56" t="s">
        <v>4125</v>
      </c>
      <c r="BC39" s="56" t="s">
        <v>4126</v>
      </c>
      <c r="BD39" s="56" t="s">
        <v>4127</v>
      </c>
      <c r="BE39" s="57" t="s">
        <v>4128</v>
      </c>
      <c r="BF39" s="56" t="s">
        <v>4129</v>
      </c>
      <c r="BG39" s="75" t="s">
        <v>4130</v>
      </c>
      <c r="BH39" s="83"/>
      <c r="BI39" s="56" t="s">
        <v>4131</v>
      </c>
      <c r="BJ39" s="56" t="s">
        <v>4132</v>
      </c>
      <c r="BK39" s="56" t="s">
        <v>4133</v>
      </c>
      <c r="BL39" s="83"/>
      <c r="BM39" s="83"/>
      <c r="BN39" s="56" t="s">
        <v>4134</v>
      </c>
      <c r="BO39" s="83"/>
      <c r="BP39" s="56" t="s">
        <v>4135</v>
      </c>
      <c r="BQ39" s="83"/>
      <c r="BR39" s="56" t="s">
        <v>4136</v>
      </c>
      <c r="BS39" s="56" t="s">
        <v>4137</v>
      </c>
      <c r="BT39" s="56" t="s">
        <v>4138</v>
      </c>
      <c r="BU39" s="56" t="s">
        <v>4139</v>
      </c>
      <c r="BV39" s="56" t="s">
        <v>4140</v>
      </c>
      <c r="BW39" s="82"/>
      <c r="BX39" s="82"/>
      <c r="BY39" s="82"/>
      <c r="BZ39" s="84"/>
      <c r="CA39" s="84"/>
      <c r="CB39" s="84"/>
      <c r="CC39" s="84"/>
      <c r="CD39" s="58" t="s">
        <v>4141</v>
      </c>
      <c r="CE39" s="84"/>
      <c r="CF39" s="58" t="s">
        <v>4142</v>
      </c>
      <c r="CG39" s="58" t="s">
        <v>3196</v>
      </c>
      <c r="CH39" s="84"/>
      <c r="CI39" s="58" t="s">
        <v>4143</v>
      </c>
      <c r="CJ39" s="58" t="s">
        <v>4144</v>
      </c>
      <c r="CK39" s="58" t="s">
        <v>4145</v>
      </c>
      <c r="CL39" s="58" t="s">
        <v>4146</v>
      </c>
      <c r="CM39" s="58" t="s">
        <v>4147</v>
      </c>
      <c r="CN39" s="59" t="s">
        <v>4148</v>
      </c>
      <c r="CO39" s="58" t="s">
        <v>4149</v>
      </c>
      <c r="CP39" s="60" t="s">
        <v>4150</v>
      </c>
      <c r="CQ39" s="84"/>
      <c r="CR39" s="58" t="s">
        <v>4151</v>
      </c>
      <c r="CS39" s="58" t="s">
        <v>4152</v>
      </c>
      <c r="CT39" s="58" t="s">
        <v>4153</v>
      </c>
      <c r="CU39" s="84"/>
      <c r="CV39" s="84"/>
      <c r="CW39" s="58" t="s">
        <v>4154</v>
      </c>
      <c r="CX39" s="84"/>
      <c r="CY39" s="58" t="s">
        <v>4155</v>
      </c>
      <c r="CZ39" s="84"/>
      <c r="DA39" s="58" t="s">
        <v>4156</v>
      </c>
      <c r="DB39" s="58" t="s">
        <v>4157</v>
      </c>
      <c r="DC39" s="58" t="s">
        <v>4158</v>
      </c>
      <c r="DD39" s="58" t="s">
        <v>4159</v>
      </c>
      <c r="DE39" s="58" t="s">
        <v>4160</v>
      </c>
    </row>
    <row r="40" spans="1:109" ht="6.75" customHeight="1">
      <c r="A40"/>
      <c r="B40" s="28"/>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79"/>
      <c r="AE40"/>
      <c r="AL40" s="55" t="str">
        <f t="shared" si="3"/>
        <v/>
      </c>
      <c r="AM40" s="55" t="str">
        <f t="shared" si="0"/>
        <v/>
      </c>
      <c r="AN40" t="str">
        <f t="shared" si="1"/>
        <v/>
      </c>
      <c r="AO40" s="3" t="str">
        <f t="shared" si="2"/>
        <v/>
      </c>
      <c r="AP40" s="3">
        <v>38</v>
      </c>
      <c r="AQ40" s="83"/>
      <c r="AR40" s="83"/>
      <c r="AS40" s="83"/>
      <c r="AT40" s="83"/>
      <c r="AU40" s="56" t="s">
        <v>4161</v>
      </c>
      <c r="AV40" s="83"/>
      <c r="AW40" s="56" t="s">
        <v>4162</v>
      </c>
      <c r="AX40" s="56" t="s">
        <v>4163</v>
      </c>
      <c r="AY40" s="83"/>
      <c r="AZ40" s="56" t="s">
        <v>4164</v>
      </c>
      <c r="BA40" s="56" t="s">
        <v>4165</v>
      </c>
      <c r="BB40" s="56" t="s">
        <v>4166</v>
      </c>
      <c r="BC40" s="56" t="s">
        <v>4167</v>
      </c>
      <c r="BD40" s="56" t="s">
        <v>4168</v>
      </c>
      <c r="BE40" s="57" t="s">
        <v>4169</v>
      </c>
      <c r="BF40" s="56" t="s">
        <v>4170</v>
      </c>
      <c r="BG40" s="56">
        <v>17099</v>
      </c>
      <c r="BH40" s="83"/>
      <c r="BI40" s="56" t="s">
        <v>4171</v>
      </c>
      <c r="BJ40" s="56" t="s">
        <v>4172</v>
      </c>
      <c r="BK40" s="56" t="s">
        <v>4173</v>
      </c>
      <c r="BL40" s="83"/>
      <c r="BM40" s="83"/>
      <c r="BN40" s="56" t="s">
        <v>4174</v>
      </c>
      <c r="BO40" s="83"/>
      <c r="BP40" s="56" t="s">
        <v>4175</v>
      </c>
      <c r="BQ40" s="83"/>
      <c r="BR40" s="56" t="s">
        <v>4176</v>
      </c>
      <c r="BS40" s="56" t="s">
        <v>4177</v>
      </c>
      <c r="BT40" s="56" t="s">
        <v>4178</v>
      </c>
      <c r="BU40" s="56" t="s">
        <v>4179</v>
      </c>
      <c r="BV40" s="56" t="s">
        <v>4180</v>
      </c>
      <c r="BW40" s="82"/>
      <c r="BX40" s="82"/>
      <c r="BY40" s="82"/>
      <c r="BZ40" s="84"/>
      <c r="CA40" s="84"/>
      <c r="CB40" s="84"/>
      <c r="CC40" s="84"/>
      <c r="CD40" s="58" t="s">
        <v>4181</v>
      </c>
      <c r="CE40" s="84"/>
      <c r="CF40" s="58" t="s">
        <v>4182</v>
      </c>
      <c r="CG40" s="58" t="s">
        <v>3246</v>
      </c>
      <c r="CH40" s="84"/>
      <c r="CI40" s="58" t="s">
        <v>4183</v>
      </c>
      <c r="CJ40" s="60" t="s">
        <v>4184</v>
      </c>
      <c r="CK40" s="58" t="s">
        <v>4185</v>
      </c>
      <c r="CL40" s="58" t="s">
        <v>4186</v>
      </c>
      <c r="CM40" s="58" t="s">
        <v>4187</v>
      </c>
      <c r="CN40" s="59" t="s">
        <v>4188</v>
      </c>
      <c r="CO40" s="58" t="s">
        <v>4189</v>
      </c>
      <c r="CP40" s="58" t="s">
        <v>281</v>
      </c>
      <c r="CQ40" s="84"/>
      <c r="CR40" s="58" t="s">
        <v>4190</v>
      </c>
      <c r="CS40" s="58" t="s">
        <v>4191</v>
      </c>
      <c r="CT40" s="58" t="s">
        <v>3615</v>
      </c>
      <c r="CU40" s="84"/>
      <c r="CV40" s="84"/>
      <c r="CW40" s="58" t="s">
        <v>4192</v>
      </c>
      <c r="CX40" s="84"/>
      <c r="CY40" s="58" t="s">
        <v>4193</v>
      </c>
      <c r="CZ40" s="84"/>
      <c r="DA40" s="58" t="s">
        <v>4194</v>
      </c>
      <c r="DB40" s="58" t="s">
        <v>4195</v>
      </c>
      <c r="DC40" s="58" t="s">
        <v>4196</v>
      </c>
      <c r="DD40" s="58" t="s">
        <v>4197</v>
      </c>
      <c r="DE40" s="58" t="s">
        <v>4198</v>
      </c>
    </row>
    <row r="41" spans="1:109" ht="60" customHeight="1">
      <c r="A41"/>
      <c r="B41" s="28"/>
      <c r="C41" s="396" t="s">
        <v>1764</v>
      </c>
      <c r="D41" s="396"/>
      <c r="E41" s="396"/>
      <c r="F41" s="396"/>
      <c r="G41" s="396"/>
      <c r="H41" s="396"/>
      <c r="I41" s="396"/>
      <c r="J41" s="396"/>
      <c r="K41" s="396"/>
      <c r="L41" s="396"/>
      <c r="M41" s="396"/>
      <c r="N41" s="396"/>
      <c r="O41" s="396"/>
      <c r="P41" s="396"/>
      <c r="Q41" s="396"/>
      <c r="R41" s="396"/>
      <c r="S41" s="396"/>
      <c r="T41" s="396"/>
      <c r="U41" s="396"/>
      <c r="V41" s="396"/>
      <c r="W41" s="396"/>
      <c r="X41" s="396"/>
      <c r="Y41" s="396"/>
      <c r="Z41" s="396"/>
      <c r="AA41" s="396"/>
      <c r="AB41" s="396"/>
      <c r="AC41" s="396"/>
      <c r="AD41" s="79"/>
      <c r="AE41"/>
      <c r="AL41" s="55" t="str">
        <f t="shared" si="3"/>
        <v/>
      </c>
      <c r="AM41" s="55" t="str">
        <f t="shared" si="0"/>
        <v/>
      </c>
      <c r="AN41" t="str">
        <f t="shared" si="1"/>
        <v/>
      </c>
      <c r="AO41" s="3" t="str">
        <f t="shared" si="2"/>
        <v/>
      </c>
      <c r="AP41" s="3">
        <v>39</v>
      </c>
      <c r="AQ41" s="83"/>
      <c r="AR41" s="83"/>
      <c r="AS41" s="83"/>
      <c r="AT41" s="83"/>
      <c r="AU41" s="56" t="s">
        <v>4199</v>
      </c>
      <c r="AV41" s="83"/>
      <c r="AW41" s="56" t="s">
        <v>4200</v>
      </c>
      <c r="AX41" s="56" t="s">
        <v>4201</v>
      </c>
      <c r="AY41" s="83"/>
      <c r="AZ41" s="56" t="s">
        <v>4202</v>
      </c>
      <c r="BA41" s="56" t="s">
        <v>4203</v>
      </c>
      <c r="BB41" s="56" t="s">
        <v>4204</v>
      </c>
      <c r="BC41" s="56" t="s">
        <v>4205</v>
      </c>
      <c r="BD41" s="56" t="s">
        <v>4206</v>
      </c>
      <c r="BE41" s="57" t="s">
        <v>4207</v>
      </c>
      <c r="BF41" s="56" t="s">
        <v>4208</v>
      </c>
      <c r="BG41" s="83"/>
      <c r="BH41" s="83"/>
      <c r="BI41" s="56" t="s">
        <v>4209</v>
      </c>
      <c r="BJ41" s="56" t="s">
        <v>4210</v>
      </c>
      <c r="BK41" s="56" t="s">
        <v>4211</v>
      </c>
      <c r="BL41" s="83"/>
      <c r="BM41" s="83"/>
      <c r="BN41" s="56" t="s">
        <v>4212</v>
      </c>
      <c r="BO41" s="83"/>
      <c r="BP41" s="56" t="s">
        <v>4213</v>
      </c>
      <c r="BQ41" s="83"/>
      <c r="BR41" s="56" t="s">
        <v>4214</v>
      </c>
      <c r="BS41" s="56" t="s">
        <v>4215</v>
      </c>
      <c r="BT41" s="56" t="s">
        <v>4216</v>
      </c>
      <c r="BU41" s="56" t="s">
        <v>4217</v>
      </c>
      <c r="BV41" s="56" t="s">
        <v>4218</v>
      </c>
      <c r="BW41" s="82"/>
      <c r="BX41" s="82"/>
      <c r="BY41" s="82"/>
      <c r="BZ41" s="84"/>
      <c r="CA41" s="84"/>
      <c r="CB41" s="84"/>
      <c r="CC41" s="84"/>
      <c r="CD41" s="58" t="s">
        <v>4219</v>
      </c>
      <c r="CE41" s="84"/>
      <c r="CF41" s="58" t="s">
        <v>4220</v>
      </c>
      <c r="CG41" s="58" t="s">
        <v>4221</v>
      </c>
      <c r="CH41" s="84"/>
      <c r="CI41" s="58" t="s">
        <v>4222</v>
      </c>
      <c r="CJ41" s="58" t="s">
        <v>4223</v>
      </c>
      <c r="CK41" s="58" t="s">
        <v>4224</v>
      </c>
      <c r="CL41" s="58" t="s">
        <v>4225</v>
      </c>
      <c r="CM41" s="58" t="s">
        <v>4226</v>
      </c>
      <c r="CN41" s="59" t="s">
        <v>4227</v>
      </c>
      <c r="CO41" s="58" t="s">
        <v>4228</v>
      </c>
      <c r="CP41" s="84"/>
      <c r="CQ41" s="84"/>
      <c r="CR41" s="58" t="s">
        <v>4229</v>
      </c>
      <c r="CS41" s="58" t="s">
        <v>4230</v>
      </c>
      <c r="CT41" s="58" t="s">
        <v>4231</v>
      </c>
      <c r="CU41" s="84"/>
      <c r="CV41" s="84"/>
      <c r="CW41" s="58" t="s">
        <v>4232</v>
      </c>
      <c r="CX41" s="84"/>
      <c r="CY41" s="58" t="s">
        <v>3582</v>
      </c>
      <c r="CZ41" s="84"/>
      <c r="DA41" s="58" t="s">
        <v>4233</v>
      </c>
      <c r="DB41" s="58" t="s">
        <v>4234</v>
      </c>
      <c r="DC41" s="58" t="s">
        <v>3908</v>
      </c>
      <c r="DD41" s="58" t="s">
        <v>4235</v>
      </c>
      <c r="DE41" s="58" t="s">
        <v>4236</v>
      </c>
    </row>
    <row r="42" spans="1:109" ht="6.75" customHeight="1">
      <c r="A42" s="9"/>
      <c r="B42" s="85"/>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86"/>
      <c r="AE42" s="74"/>
      <c r="AL42" s="55" t="str">
        <f t="shared" si="3"/>
        <v/>
      </c>
      <c r="AM42" s="55" t="str">
        <f t="shared" si="0"/>
        <v/>
      </c>
      <c r="AN42" t="str">
        <f t="shared" si="1"/>
        <v/>
      </c>
      <c r="AO42" s="3" t="str">
        <f t="shared" si="2"/>
        <v/>
      </c>
      <c r="AP42" s="3">
        <v>40</v>
      </c>
      <c r="AQ42" s="83"/>
      <c r="AR42" s="83"/>
      <c r="AS42" s="83"/>
      <c r="AT42" s="83"/>
      <c r="AU42" s="87" t="s">
        <v>4237</v>
      </c>
      <c r="AV42" s="83"/>
      <c r="AW42" s="56" t="s">
        <v>4238</v>
      </c>
      <c r="AX42" s="56" t="s">
        <v>4239</v>
      </c>
      <c r="AY42" s="83"/>
      <c r="AZ42" s="56" t="s">
        <v>4240</v>
      </c>
      <c r="BA42" s="56" t="s">
        <v>4241</v>
      </c>
      <c r="BB42" s="56" t="s">
        <v>4242</v>
      </c>
      <c r="BC42" s="56" t="s">
        <v>4243</v>
      </c>
      <c r="BD42" s="56" t="s">
        <v>4244</v>
      </c>
      <c r="BE42" s="57" t="s">
        <v>4245</v>
      </c>
      <c r="BF42" s="56" t="s">
        <v>4246</v>
      </c>
      <c r="BG42" s="83"/>
      <c r="BH42" s="83"/>
      <c r="BI42" s="56" t="s">
        <v>4247</v>
      </c>
      <c r="BJ42" s="56" t="s">
        <v>4248</v>
      </c>
      <c r="BK42" s="56" t="s">
        <v>4249</v>
      </c>
      <c r="BL42" s="83"/>
      <c r="BM42" s="83"/>
      <c r="BN42" s="56" t="s">
        <v>4250</v>
      </c>
      <c r="BO42" s="83"/>
      <c r="BP42" s="56" t="s">
        <v>4251</v>
      </c>
      <c r="BQ42" s="83"/>
      <c r="BR42" s="56" t="s">
        <v>4252</v>
      </c>
      <c r="BS42" s="56" t="s">
        <v>4253</v>
      </c>
      <c r="BT42" s="56" t="s">
        <v>4254</v>
      </c>
      <c r="BU42" s="56" t="s">
        <v>4255</v>
      </c>
      <c r="BV42" s="56" t="s">
        <v>4256</v>
      </c>
      <c r="BW42" s="82"/>
      <c r="BX42" s="82"/>
      <c r="BY42" s="82"/>
      <c r="BZ42" s="84"/>
      <c r="CA42" s="84"/>
      <c r="CB42" s="84"/>
      <c r="CC42" s="84"/>
      <c r="CD42" s="58" t="s">
        <v>281</v>
      </c>
      <c r="CE42" s="84"/>
      <c r="CF42" s="58" t="s">
        <v>4257</v>
      </c>
      <c r="CG42" s="58" t="s">
        <v>4258</v>
      </c>
      <c r="CH42" s="84"/>
      <c r="CI42" s="58" t="s">
        <v>4259</v>
      </c>
      <c r="CJ42" s="58" t="s">
        <v>4260</v>
      </c>
      <c r="CK42" s="58" t="s">
        <v>4261</v>
      </c>
      <c r="CL42" s="58" t="s">
        <v>4262</v>
      </c>
      <c r="CM42" s="58" t="s">
        <v>4263</v>
      </c>
      <c r="CN42" s="59" t="s">
        <v>4264</v>
      </c>
      <c r="CO42" s="58" t="s">
        <v>4265</v>
      </c>
      <c r="CP42" s="84"/>
      <c r="CQ42" s="84"/>
      <c r="CR42" s="58" t="s">
        <v>4266</v>
      </c>
      <c r="CS42" s="58" t="s">
        <v>4267</v>
      </c>
      <c r="CT42" s="58" t="s">
        <v>4268</v>
      </c>
      <c r="CU42" s="84"/>
      <c r="CV42" s="84"/>
      <c r="CW42" s="58" t="s">
        <v>4269</v>
      </c>
      <c r="CX42" s="84"/>
      <c r="CY42" s="58" t="s">
        <v>4270</v>
      </c>
      <c r="CZ42" s="84"/>
      <c r="DA42" s="58" t="s">
        <v>4271</v>
      </c>
      <c r="DB42" s="58" t="s">
        <v>4272</v>
      </c>
      <c r="DC42" s="58" t="s">
        <v>4273</v>
      </c>
      <c r="DD42" s="58" t="s">
        <v>4274</v>
      </c>
      <c r="DE42" s="58" t="s">
        <v>4275</v>
      </c>
    </row>
    <row r="43" spans="1:109" ht="24" customHeight="1">
      <c r="A43" s="9"/>
      <c r="B43" s="85"/>
      <c r="C43" s="396" t="s">
        <v>1799</v>
      </c>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86"/>
      <c r="AE43" s="74"/>
      <c r="AL43" s="55" t="str">
        <f t="shared" si="3"/>
        <v/>
      </c>
      <c r="AM43" s="55" t="str">
        <f t="shared" si="0"/>
        <v/>
      </c>
      <c r="AN43" t="str">
        <f t="shared" si="1"/>
        <v/>
      </c>
      <c r="AO43" s="3" t="str">
        <f t="shared" si="2"/>
        <v/>
      </c>
      <c r="AP43" s="3">
        <v>41</v>
      </c>
      <c r="AQ43" s="83"/>
      <c r="AR43" s="83"/>
      <c r="AS43" s="83"/>
      <c r="AT43" s="83"/>
      <c r="AU43" s="83"/>
      <c r="AV43" s="83"/>
      <c r="AW43" s="56" t="s">
        <v>4276</v>
      </c>
      <c r="AX43" s="56" t="s">
        <v>4277</v>
      </c>
      <c r="AY43" s="83"/>
      <c r="AZ43" s="83">
        <v>10099</v>
      </c>
      <c r="BA43" s="56" t="s">
        <v>4278</v>
      </c>
      <c r="BB43" s="56" t="s">
        <v>4279</v>
      </c>
      <c r="BC43" s="56" t="s">
        <v>4280</v>
      </c>
      <c r="BD43" s="56" t="s">
        <v>4281</v>
      </c>
      <c r="BE43" s="57" t="s">
        <v>4282</v>
      </c>
      <c r="BF43" s="56" t="s">
        <v>4283</v>
      </c>
      <c r="BG43" s="83"/>
      <c r="BH43" s="83"/>
      <c r="BI43" s="56" t="s">
        <v>4284</v>
      </c>
      <c r="BJ43" s="56" t="s">
        <v>4285</v>
      </c>
      <c r="BK43" s="56" t="s">
        <v>4286</v>
      </c>
      <c r="BL43" s="83"/>
      <c r="BM43" s="83"/>
      <c r="BN43" s="56" t="s">
        <v>4287</v>
      </c>
      <c r="BO43" s="83"/>
      <c r="BP43" s="56" t="s">
        <v>4288</v>
      </c>
      <c r="BQ43" s="83"/>
      <c r="BR43" s="56" t="s">
        <v>4289</v>
      </c>
      <c r="BS43" s="56" t="s">
        <v>4290</v>
      </c>
      <c r="BT43" s="56" t="s">
        <v>4291</v>
      </c>
      <c r="BU43" s="56" t="s">
        <v>4292</v>
      </c>
      <c r="BV43" s="56" t="s">
        <v>4293</v>
      </c>
      <c r="BW43" s="82"/>
      <c r="BX43" s="82"/>
      <c r="BY43" s="82"/>
      <c r="BZ43" s="84"/>
      <c r="CA43" s="84"/>
      <c r="CB43" s="84"/>
      <c r="CC43" s="84"/>
      <c r="CD43" s="84"/>
      <c r="CE43" s="84"/>
      <c r="CF43" s="58" t="s">
        <v>4294</v>
      </c>
      <c r="CG43" s="58" t="s">
        <v>4295</v>
      </c>
      <c r="CH43" s="84"/>
      <c r="CI43" s="58" t="s">
        <v>281</v>
      </c>
      <c r="CJ43" s="58" t="s">
        <v>4296</v>
      </c>
      <c r="CK43" s="58" t="s">
        <v>4297</v>
      </c>
      <c r="CL43" s="58" t="s">
        <v>4298</v>
      </c>
      <c r="CM43" s="58" t="s">
        <v>4299</v>
      </c>
      <c r="CN43" s="59" t="s">
        <v>4300</v>
      </c>
      <c r="CO43" s="58" t="s">
        <v>4301</v>
      </c>
      <c r="CP43" s="84"/>
      <c r="CQ43" s="84"/>
      <c r="CR43" s="58" t="s">
        <v>4302</v>
      </c>
      <c r="CS43" s="58" t="s">
        <v>4303</v>
      </c>
      <c r="CT43" s="58" t="s">
        <v>4304</v>
      </c>
      <c r="CU43" s="84"/>
      <c r="CV43" s="84"/>
      <c r="CW43" s="58" t="s">
        <v>4305</v>
      </c>
      <c r="CX43" s="84"/>
      <c r="CY43" s="58" t="s">
        <v>4306</v>
      </c>
      <c r="CZ43" s="84"/>
      <c r="DA43" s="58" t="s">
        <v>4307</v>
      </c>
      <c r="DB43" s="58" t="s">
        <v>4308</v>
      </c>
      <c r="DC43" s="58" t="s">
        <v>4309</v>
      </c>
      <c r="DD43" s="58" t="s">
        <v>4310</v>
      </c>
      <c r="DE43" s="58" t="s">
        <v>4311</v>
      </c>
    </row>
    <row r="44" spans="1:109" ht="6.75" customHeight="1">
      <c r="A44" s="9"/>
      <c r="B44" s="8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86"/>
      <c r="AE44" s="74"/>
      <c r="AL44" s="55" t="str">
        <f t="shared" si="3"/>
        <v/>
      </c>
      <c r="AM44" s="55" t="str">
        <f t="shared" si="0"/>
        <v/>
      </c>
      <c r="AN44" t="str">
        <f t="shared" si="1"/>
        <v/>
      </c>
      <c r="AO44" s="3" t="str">
        <f t="shared" si="2"/>
        <v/>
      </c>
      <c r="AP44" s="3">
        <v>42</v>
      </c>
      <c r="AQ44" s="83"/>
      <c r="AR44" s="83"/>
      <c r="AS44" s="83"/>
      <c r="AT44" s="83"/>
      <c r="AU44" s="83"/>
      <c r="AV44" s="83"/>
      <c r="AW44" s="56" t="s">
        <v>4312</v>
      </c>
      <c r="AX44" s="56" t="s">
        <v>4313</v>
      </c>
      <c r="AY44" s="83"/>
      <c r="AZ44" s="83"/>
      <c r="BA44" s="56" t="s">
        <v>4314</v>
      </c>
      <c r="BB44" s="56" t="s">
        <v>4315</v>
      </c>
      <c r="BC44" s="56" t="s">
        <v>4316</v>
      </c>
      <c r="BD44" s="56" t="s">
        <v>4317</v>
      </c>
      <c r="BE44" s="57" t="s">
        <v>4318</v>
      </c>
      <c r="BF44" s="56" t="s">
        <v>4319</v>
      </c>
      <c r="BG44" s="83"/>
      <c r="BH44" s="83"/>
      <c r="BI44" s="56" t="s">
        <v>4320</v>
      </c>
      <c r="BJ44" s="56" t="s">
        <v>4321</v>
      </c>
      <c r="BK44" s="56" t="s">
        <v>4322</v>
      </c>
      <c r="BL44" s="83"/>
      <c r="BM44" s="83"/>
      <c r="BN44" s="56" t="s">
        <v>4323</v>
      </c>
      <c r="BO44" s="83"/>
      <c r="BP44" s="56" t="s">
        <v>4324</v>
      </c>
      <c r="BQ44" s="83"/>
      <c r="BR44" s="56" t="s">
        <v>4325</v>
      </c>
      <c r="BS44" s="56" t="s">
        <v>4326</v>
      </c>
      <c r="BT44" s="56" t="s">
        <v>4327</v>
      </c>
      <c r="BU44" s="56" t="s">
        <v>4328</v>
      </c>
      <c r="BV44" s="56" t="s">
        <v>4329</v>
      </c>
      <c r="BW44" s="82"/>
      <c r="BX44" s="82"/>
      <c r="BY44" s="82"/>
      <c r="BZ44" s="84"/>
      <c r="CA44" s="84"/>
      <c r="CB44" s="84"/>
      <c r="CC44" s="84"/>
      <c r="CD44" s="84"/>
      <c r="CE44" s="84"/>
      <c r="CF44" s="58" t="s">
        <v>4330</v>
      </c>
      <c r="CG44" s="58" t="s">
        <v>4331</v>
      </c>
      <c r="CH44" s="84"/>
      <c r="CI44" s="84"/>
      <c r="CJ44" s="58" t="s">
        <v>4332</v>
      </c>
      <c r="CK44" s="58" t="s">
        <v>4333</v>
      </c>
      <c r="CL44" s="58" t="s">
        <v>4334</v>
      </c>
      <c r="CM44" s="58" t="s">
        <v>4335</v>
      </c>
      <c r="CN44" s="59" t="s">
        <v>4336</v>
      </c>
      <c r="CO44" s="58" t="s">
        <v>4337</v>
      </c>
      <c r="CP44" s="84"/>
      <c r="CQ44" s="84"/>
      <c r="CR44" s="58" t="s">
        <v>4338</v>
      </c>
      <c r="CS44" s="58" t="s">
        <v>4339</v>
      </c>
      <c r="CT44" s="58" t="s">
        <v>4340</v>
      </c>
      <c r="CU44" s="84"/>
      <c r="CV44" s="84"/>
      <c r="CW44" s="58" t="s">
        <v>4341</v>
      </c>
      <c r="CX44" s="84"/>
      <c r="CY44" s="58" t="s">
        <v>4342</v>
      </c>
      <c r="CZ44" s="84"/>
      <c r="DA44" s="58" t="s">
        <v>4343</v>
      </c>
      <c r="DB44" s="58" t="s">
        <v>4344</v>
      </c>
      <c r="DC44" s="58" t="s">
        <v>4345</v>
      </c>
      <c r="DD44" s="58" t="s">
        <v>4346</v>
      </c>
      <c r="DE44" s="58" t="s">
        <v>4347</v>
      </c>
    </row>
    <row r="45" spans="1:109" ht="84" customHeight="1">
      <c r="A45" s="9"/>
      <c r="B45" s="85"/>
      <c r="C45" s="402" t="s">
        <v>1765</v>
      </c>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86"/>
      <c r="AE45" s="74"/>
      <c r="AL45" s="55" t="str">
        <f t="shared" si="3"/>
        <v/>
      </c>
      <c r="AM45" s="55" t="str">
        <f t="shared" si="0"/>
        <v/>
      </c>
      <c r="AN45" t="str">
        <f t="shared" si="1"/>
        <v/>
      </c>
      <c r="AO45" s="3" t="str">
        <f t="shared" si="2"/>
        <v/>
      </c>
      <c r="AP45" s="3">
        <v>43</v>
      </c>
      <c r="AQ45" s="83"/>
      <c r="AR45" s="83"/>
      <c r="AS45" s="83"/>
      <c r="AT45" s="83"/>
      <c r="AU45" s="83"/>
      <c r="AV45" s="83"/>
      <c r="AW45" s="56" t="s">
        <v>4348</v>
      </c>
      <c r="AX45" s="56" t="s">
        <v>4349</v>
      </c>
      <c r="AY45" s="83"/>
      <c r="AZ45" s="83"/>
      <c r="BA45" s="56" t="s">
        <v>4350</v>
      </c>
      <c r="BB45" s="56" t="s">
        <v>4351</v>
      </c>
      <c r="BC45" s="56" t="s">
        <v>4352</v>
      </c>
      <c r="BD45" s="56" t="s">
        <v>4353</v>
      </c>
      <c r="BE45" s="57" t="s">
        <v>4354</v>
      </c>
      <c r="BF45" s="56" t="s">
        <v>4355</v>
      </c>
      <c r="BG45" s="83"/>
      <c r="BH45" s="83"/>
      <c r="BI45" s="56" t="s">
        <v>4356</v>
      </c>
      <c r="BJ45" s="56" t="s">
        <v>4357</v>
      </c>
      <c r="BK45" s="56" t="s">
        <v>4358</v>
      </c>
      <c r="BL45" s="83"/>
      <c r="BM45" s="83"/>
      <c r="BN45" s="56" t="s">
        <v>4359</v>
      </c>
      <c r="BO45" s="83"/>
      <c r="BP45" s="56" t="s">
        <v>4360</v>
      </c>
      <c r="BQ45" s="83"/>
      <c r="BR45" s="56" t="s">
        <v>4361</v>
      </c>
      <c r="BS45" s="56" t="s">
        <v>4362</v>
      </c>
      <c r="BT45" s="56" t="s">
        <v>4363</v>
      </c>
      <c r="BU45" s="56" t="s">
        <v>4364</v>
      </c>
      <c r="BV45" s="56" t="s">
        <v>4365</v>
      </c>
      <c r="BW45" s="82"/>
      <c r="BX45" s="82"/>
      <c r="BY45" s="82"/>
      <c r="BZ45" s="84"/>
      <c r="CA45" s="84"/>
      <c r="CB45" s="84"/>
      <c r="CC45" s="84"/>
      <c r="CD45" s="84"/>
      <c r="CE45" s="84"/>
      <c r="CF45" s="58" t="s">
        <v>4366</v>
      </c>
      <c r="CG45" s="58" t="s">
        <v>4367</v>
      </c>
      <c r="CH45" s="84"/>
      <c r="CI45" s="84"/>
      <c r="CJ45" s="58" t="s">
        <v>4368</v>
      </c>
      <c r="CK45" s="58" t="s">
        <v>4369</v>
      </c>
      <c r="CL45" s="58" t="s">
        <v>4370</v>
      </c>
      <c r="CM45" s="58" t="s">
        <v>4371</v>
      </c>
      <c r="CN45" s="59" t="s">
        <v>4372</v>
      </c>
      <c r="CO45" s="58" t="s">
        <v>4373</v>
      </c>
      <c r="CP45" s="84"/>
      <c r="CQ45" s="84"/>
      <c r="CR45" s="58" t="s">
        <v>4374</v>
      </c>
      <c r="CS45" s="58" t="s">
        <v>4375</v>
      </c>
      <c r="CT45" s="58" t="s">
        <v>4376</v>
      </c>
      <c r="CU45" s="84"/>
      <c r="CV45" s="84"/>
      <c r="CW45" s="58" t="s">
        <v>4377</v>
      </c>
      <c r="CX45" s="84"/>
      <c r="CY45" s="58" t="s">
        <v>4378</v>
      </c>
      <c r="CZ45" s="84"/>
      <c r="DA45" s="58" t="s">
        <v>4379</v>
      </c>
      <c r="DB45" s="58" t="s">
        <v>4380</v>
      </c>
      <c r="DC45" s="58" t="s">
        <v>4381</v>
      </c>
      <c r="DD45" s="58" t="s">
        <v>4382</v>
      </c>
      <c r="DE45" s="58" t="s">
        <v>4383</v>
      </c>
    </row>
    <row r="46" spans="1:109" ht="6.75" customHeight="1">
      <c r="A46" s="9"/>
      <c r="B46" s="85"/>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86"/>
      <c r="AE46" s="74"/>
      <c r="AL46" s="55" t="str">
        <f t="shared" si="3"/>
        <v/>
      </c>
      <c r="AM46" s="55" t="str">
        <f t="shared" si="0"/>
        <v/>
      </c>
      <c r="AN46" t="str">
        <f t="shared" si="1"/>
        <v/>
      </c>
      <c r="AO46" s="3" t="str">
        <f t="shared" si="2"/>
        <v/>
      </c>
      <c r="AP46" s="3">
        <v>44</v>
      </c>
      <c r="AQ46" s="83"/>
      <c r="AR46" s="83"/>
      <c r="AS46" s="83"/>
      <c r="AT46" s="83"/>
      <c r="AU46" s="83"/>
      <c r="AV46" s="83"/>
      <c r="AW46" s="56" t="s">
        <v>4384</v>
      </c>
      <c r="AX46" s="56" t="s">
        <v>4385</v>
      </c>
      <c r="AY46" s="83"/>
      <c r="AZ46" s="83"/>
      <c r="BA46" s="56" t="s">
        <v>4386</v>
      </c>
      <c r="BB46" s="56" t="s">
        <v>4387</v>
      </c>
      <c r="BC46" s="56" t="s">
        <v>4388</v>
      </c>
      <c r="BD46" s="56" t="s">
        <v>4389</v>
      </c>
      <c r="BE46" s="57" t="s">
        <v>4390</v>
      </c>
      <c r="BF46" s="56" t="s">
        <v>4391</v>
      </c>
      <c r="BG46" s="83"/>
      <c r="BH46" s="83"/>
      <c r="BI46" s="56" t="s">
        <v>4392</v>
      </c>
      <c r="BJ46" s="56" t="s">
        <v>4393</v>
      </c>
      <c r="BK46" s="56" t="s">
        <v>4394</v>
      </c>
      <c r="BL46" s="83"/>
      <c r="BM46" s="83"/>
      <c r="BN46" s="56" t="s">
        <v>4395</v>
      </c>
      <c r="BO46" s="83"/>
      <c r="BP46" s="56" t="s">
        <v>4396</v>
      </c>
      <c r="BQ46" s="83"/>
      <c r="BR46" s="56" t="s">
        <v>4397</v>
      </c>
      <c r="BS46" s="56" t="s">
        <v>4398</v>
      </c>
      <c r="BT46" s="56" t="s">
        <v>4399</v>
      </c>
      <c r="BU46" s="56" t="s">
        <v>4400</v>
      </c>
      <c r="BV46" s="56" t="s">
        <v>4401</v>
      </c>
      <c r="BW46" s="82"/>
      <c r="BX46" s="82"/>
      <c r="BY46" s="82"/>
      <c r="BZ46" s="84"/>
      <c r="CA46" s="84"/>
      <c r="CB46" s="84"/>
      <c r="CC46" s="84"/>
      <c r="CD46" s="84"/>
      <c r="CE46" s="84"/>
      <c r="CF46" s="58" t="s">
        <v>4402</v>
      </c>
      <c r="CG46" s="58" t="s">
        <v>4403</v>
      </c>
      <c r="CH46" s="84"/>
      <c r="CI46" s="84"/>
      <c r="CJ46" s="58" t="s">
        <v>4343</v>
      </c>
      <c r="CK46" s="58" t="s">
        <v>4404</v>
      </c>
      <c r="CL46" s="58" t="s">
        <v>4405</v>
      </c>
      <c r="CM46" s="58" t="s">
        <v>4406</v>
      </c>
      <c r="CN46" s="59" t="s">
        <v>4407</v>
      </c>
      <c r="CO46" s="58" t="s">
        <v>4408</v>
      </c>
      <c r="CP46" s="84"/>
      <c r="CQ46" s="84"/>
      <c r="CR46" s="58" t="s">
        <v>4409</v>
      </c>
      <c r="CS46" s="60" t="s">
        <v>4410</v>
      </c>
      <c r="CT46" s="58" t="s">
        <v>4411</v>
      </c>
      <c r="CU46" s="84"/>
      <c r="CV46" s="84"/>
      <c r="CW46" s="58" t="s">
        <v>4412</v>
      </c>
      <c r="CX46" s="84"/>
      <c r="CY46" s="58" t="s">
        <v>4413</v>
      </c>
      <c r="CZ46" s="84"/>
      <c r="DA46" s="58" t="s">
        <v>4414</v>
      </c>
      <c r="DB46" s="58" t="s">
        <v>4415</v>
      </c>
      <c r="DC46" s="58" t="s">
        <v>4416</v>
      </c>
      <c r="DD46" s="58" t="s">
        <v>4417</v>
      </c>
      <c r="DE46" s="58" t="s">
        <v>4418</v>
      </c>
    </row>
    <row r="47" spans="1:109" ht="108" customHeight="1">
      <c r="A47" s="9"/>
      <c r="B47" s="85"/>
      <c r="C47" s="402" t="s">
        <v>1766</v>
      </c>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86"/>
      <c r="AE47" s="74"/>
      <c r="AL47" s="55" t="str">
        <f t="shared" si="3"/>
        <v/>
      </c>
      <c r="AM47" s="55" t="str">
        <f t="shared" si="0"/>
        <v/>
      </c>
      <c r="AN47" t="str">
        <f t="shared" si="1"/>
        <v/>
      </c>
      <c r="AO47" s="3" t="str">
        <f t="shared" si="2"/>
        <v/>
      </c>
      <c r="AP47" s="3">
        <v>45</v>
      </c>
      <c r="AQ47" s="83"/>
      <c r="AR47" s="83"/>
      <c r="AS47" s="83"/>
      <c r="AT47" s="83"/>
      <c r="AU47" s="83"/>
      <c r="AV47" s="83"/>
      <c r="AW47" s="56" t="s">
        <v>4419</v>
      </c>
      <c r="AX47" s="56" t="s">
        <v>4420</v>
      </c>
      <c r="AY47" s="83"/>
      <c r="AZ47" s="83"/>
      <c r="BA47" s="56" t="s">
        <v>4421</v>
      </c>
      <c r="BB47" s="56" t="s">
        <v>4422</v>
      </c>
      <c r="BC47" s="56" t="s">
        <v>4423</v>
      </c>
      <c r="BD47" s="56" t="s">
        <v>4424</v>
      </c>
      <c r="BE47" s="57" t="s">
        <v>4425</v>
      </c>
      <c r="BF47" s="56" t="s">
        <v>4426</v>
      </c>
      <c r="BG47" s="83"/>
      <c r="BH47" s="83"/>
      <c r="BI47" s="56" t="s">
        <v>4427</v>
      </c>
      <c r="BJ47" s="56" t="s">
        <v>4428</v>
      </c>
      <c r="BK47" s="56" t="s">
        <v>4429</v>
      </c>
      <c r="BL47" s="83"/>
      <c r="BM47" s="83"/>
      <c r="BN47" s="56" t="s">
        <v>4430</v>
      </c>
      <c r="BO47" s="83"/>
      <c r="BP47" s="56" t="s">
        <v>4431</v>
      </c>
      <c r="BQ47" s="83"/>
      <c r="BR47" s="83">
        <v>28099</v>
      </c>
      <c r="BS47" s="56" t="s">
        <v>4432</v>
      </c>
      <c r="BT47" s="56" t="s">
        <v>4433</v>
      </c>
      <c r="BU47" s="56" t="s">
        <v>4434</v>
      </c>
      <c r="BV47" s="56" t="s">
        <v>4435</v>
      </c>
      <c r="BW47" s="82"/>
      <c r="BX47" s="82"/>
      <c r="BY47" s="82"/>
      <c r="BZ47" s="84"/>
      <c r="CA47" s="84"/>
      <c r="CB47" s="84"/>
      <c r="CC47" s="84"/>
      <c r="CD47" s="84"/>
      <c r="CE47" s="84"/>
      <c r="CF47" s="58" t="s">
        <v>4436</v>
      </c>
      <c r="CG47" s="58" t="s">
        <v>3350</v>
      </c>
      <c r="CH47" s="84"/>
      <c r="CI47" s="84"/>
      <c r="CJ47" s="58" t="s">
        <v>4379</v>
      </c>
      <c r="CK47" s="58" t="s">
        <v>4437</v>
      </c>
      <c r="CL47" s="58" t="s">
        <v>4438</v>
      </c>
      <c r="CM47" s="58" t="s">
        <v>4439</v>
      </c>
      <c r="CN47" s="59" t="s">
        <v>4440</v>
      </c>
      <c r="CO47" s="58" t="s">
        <v>3196</v>
      </c>
      <c r="CP47" s="84"/>
      <c r="CQ47" s="84"/>
      <c r="CR47" s="58" t="s">
        <v>4441</v>
      </c>
      <c r="CS47" s="58" t="s">
        <v>4442</v>
      </c>
      <c r="CT47" s="58" t="s">
        <v>4443</v>
      </c>
      <c r="CU47" s="84"/>
      <c r="CV47" s="84"/>
      <c r="CW47" s="58" t="s">
        <v>4444</v>
      </c>
      <c r="CX47" s="84"/>
      <c r="CY47" s="60" t="s">
        <v>4445</v>
      </c>
      <c r="CZ47" s="84"/>
      <c r="DA47" s="58" t="s">
        <v>281</v>
      </c>
      <c r="DB47" s="58" t="s">
        <v>4446</v>
      </c>
      <c r="DC47" s="58" t="s">
        <v>4447</v>
      </c>
      <c r="DD47" s="58" t="s">
        <v>4448</v>
      </c>
      <c r="DE47" s="58" t="s">
        <v>3751</v>
      </c>
    </row>
    <row r="48" spans="1:109" ht="6.75" customHeight="1">
      <c r="A48" s="9"/>
      <c r="B48" s="85"/>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86"/>
      <c r="AE48" s="74"/>
      <c r="AL48" s="55" t="str">
        <f t="shared" si="3"/>
        <v/>
      </c>
      <c r="AM48" s="55" t="str">
        <f t="shared" si="0"/>
        <v/>
      </c>
      <c r="AN48" t="str">
        <f t="shared" si="1"/>
        <v/>
      </c>
      <c r="AO48" s="3" t="str">
        <f t="shared" si="2"/>
        <v/>
      </c>
      <c r="AP48" s="3">
        <v>46</v>
      </c>
      <c r="AQ48" s="83"/>
      <c r="AR48" s="83"/>
      <c r="AS48" s="83"/>
      <c r="AT48" s="83"/>
      <c r="AU48" s="83"/>
      <c r="AV48" s="83"/>
      <c r="AW48" s="56" t="s">
        <v>4449</v>
      </c>
      <c r="AX48" s="56" t="s">
        <v>4450</v>
      </c>
      <c r="AY48" s="83"/>
      <c r="AZ48" s="83"/>
      <c r="BA48" s="56" t="s">
        <v>4451</v>
      </c>
      <c r="BB48" s="56" t="s">
        <v>4452</v>
      </c>
      <c r="BC48" s="56" t="s">
        <v>4453</v>
      </c>
      <c r="BD48" s="56" t="s">
        <v>4454</v>
      </c>
      <c r="BE48" s="57" t="s">
        <v>4455</v>
      </c>
      <c r="BF48" s="56" t="s">
        <v>4456</v>
      </c>
      <c r="BG48" s="83"/>
      <c r="BH48" s="83"/>
      <c r="BI48" s="56" t="s">
        <v>4457</v>
      </c>
      <c r="BJ48" s="56" t="s">
        <v>4458</v>
      </c>
      <c r="BK48" s="56" t="s">
        <v>4459</v>
      </c>
      <c r="BL48" s="83"/>
      <c r="BM48" s="83"/>
      <c r="BN48" s="56" t="s">
        <v>4460</v>
      </c>
      <c r="BO48" s="83"/>
      <c r="BP48" s="56" t="s">
        <v>4461</v>
      </c>
      <c r="BQ48" s="83"/>
      <c r="BR48" s="83"/>
      <c r="BS48" s="56" t="s">
        <v>4462</v>
      </c>
      <c r="BT48" s="56" t="s">
        <v>4463</v>
      </c>
      <c r="BU48" s="56" t="s">
        <v>4464</v>
      </c>
      <c r="BV48" s="56" t="s">
        <v>4465</v>
      </c>
      <c r="BW48" s="82"/>
      <c r="BX48" s="82"/>
      <c r="BY48" s="82"/>
      <c r="BZ48" s="84"/>
      <c r="CA48" s="84"/>
      <c r="CB48" s="84"/>
      <c r="CC48" s="84"/>
      <c r="CD48" s="84"/>
      <c r="CE48" s="84"/>
      <c r="CF48" s="58" t="s">
        <v>4466</v>
      </c>
      <c r="CG48" s="58" t="s">
        <v>4467</v>
      </c>
      <c r="CH48" s="84"/>
      <c r="CI48" s="84"/>
      <c r="CJ48" s="58" t="s">
        <v>4468</v>
      </c>
      <c r="CK48" s="58" t="s">
        <v>4469</v>
      </c>
      <c r="CL48" s="58" t="s">
        <v>4470</v>
      </c>
      <c r="CM48" s="58" t="s">
        <v>4471</v>
      </c>
      <c r="CN48" s="59" t="s">
        <v>4472</v>
      </c>
      <c r="CO48" s="58" t="s">
        <v>4473</v>
      </c>
      <c r="CP48" s="84"/>
      <c r="CQ48" s="84"/>
      <c r="CR48" s="58" t="s">
        <v>4474</v>
      </c>
      <c r="CS48" s="58" t="s">
        <v>4475</v>
      </c>
      <c r="CT48" s="58" t="s">
        <v>4476</v>
      </c>
      <c r="CU48" s="84"/>
      <c r="CV48" s="84"/>
      <c r="CW48" s="58" t="s">
        <v>4477</v>
      </c>
      <c r="CX48" s="84"/>
      <c r="CY48" s="58" t="s">
        <v>4478</v>
      </c>
      <c r="CZ48" s="84"/>
      <c r="DA48" s="84"/>
      <c r="DB48" s="58" t="s">
        <v>2636</v>
      </c>
      <c r="DC48" s="58" t="s">
        <v>4479</v>
      </c>
      <c r="DD48" s="58" t="s">
        <v>4480</v>
      </c>
      <c r="DE48" s="58" t="s">
        <v>4481</v>
      </c>
    </row>
    <row r="49" spans="1:109" ht="48" customHeight="1">
      <c r="A49" s="9"/>
      <c r="B49" s="85"/>
      <c r="C49" s="396" t="s">
        <v>1767</v>
      </c>
      <c r="D49" s="396"/>
      <c r="E49" s="396"/>
      <c r="F49" s="396"/>
      <c r="G49" s="396"/>
      <c r="H49" s="396"/>
      <c r="I49" s="396"/>
      <c r="J49" s="396"/>
      <c r="K49" s="396"/>
      <c r="L49" s="396"/>
      <c r="M49" s="396"/>
      <c r="N49" s="396"/>
      <c r="O49" s="396"/>
      <c r="P49" s="396"/>
      <c r="Q49" s="396"/>
      <c r="R49" s="396"/>
      <c r="S49" s="396"/>
      <c r="T49" s="396"/>
      <c r="U49" s="396"/>
      <c r="V49" s="396"/>
      <c r="W49" s="396"/>
      <c r="X49" s="396"/>
      <c r="Y49" s="396"/>
      <c r="Z49" s="396"/>
      <c r="AA49" s="396"/>
      <c r="AB49" s="396"/>
      <c r="AC49" s="396"/>
      <c r="AD49" s="86"/>
      <c r="AE49" s="74"/>
      <c r="AL49" s="55" t="str">
        <f t="shared" si="3"/>
        <v/>
      </c>
      <c r="AM49" s="55" t="str">
        <f t="shared" si="0"/>
        <v/>
      </c>
      <c r="AN49" t="str">
        <f t="shared" si="1"/>
        <v/>
      </c>
      <c r="AO49" s="3" t="str">
        <f t="shared" si="2"/>
        <v/>
      </c>
      <c r="AP49" s="3">
        <v>47</v>
      </c>
      <c r="AQ49" s="83"/>
      <c r="AR49" s="83"/>
      <c r="AS49" s="83"/>
      <c r="AT49" s="83"/>
      <c r="AU49" s="83"/>
      <c r="AV49" s="83"/>
      <c r="AW49" s="56" t="s">
        <v>4482</v>
      </c>
      <c r="AX49" s="56" t="s">
        <v>4483</v>
      </c>
      <c r="AY49" s="83"/>
      <c r="AZ49" s="83"/>
      <c r="BA49" s="56" t="s">
        <v>4484</v>
      </c>
      <c r="BB49" s="56" t="s">
        <v>4485</v>
      </c>
      <c r="BC49" s="56" t="s">
        <v>4486</v>
      </c>
      <c r="BD49" s="56" t="s">
        <v>4487</v>
      </c>
      <c r="BE49" s="57" t="s">
        <v>4488</v>
      </c>
      <c r="BF49" s="56" t="s">
        <v>4489</v>
      </c>
      <c r="BG49" s="83"/>
      <c r="BH49" s="83"/>
      <c r="BI49" s="56" t="s">
        <v>4490</v>
      </c>
      <c r="BJ49" s="56" t="s">
        <v>4491</v>
      </c>
      <c r="BK49" s="56" t="s">
        <v>4492</v>
      </c>
      <c r="BL49" s="83"/>
      <c r="BM49" s="83"/>
      <c r="BN49" s="56" t="s">
        <v>4493</v>
      </c>
      <c r="BO49" s="83"/>
      <c r="BP49" s="56" t="s">
        <v>4494</v>
      </c>
      <c r="BQ49" s="83"/>
      <c r="BR49" s="83"/>
      <c r="BS49" s="56" t="s">
        <v>4495</v>
      </c>
      <c r="BT49" s="56" t="s">
        <v>4496</v>
      </c>
      <c r="BU49" s="56" t="s">
        <v>4497</v>
      </c>
      <c r="BV49" s="56" t="s">
        <v>4498</v>
      </c>
      <c r="BW49" s="82"/>
      <c r="BX49" s="82"/>
      <c r="BY49" s="82"/>
      <c r="BZ49" s="84"/>
      <c r="CA49" s="84"/>
      <c r="CB49" s="84"/>
      <c r="CC49" s="84"/>
      <c r="CD49" s="84"/>
      <c r="CE49" s="84"/>
      <c r="CF49" s="58" t="s">
        <v>4499</v>
      </c>
      <c r="CG49" s="58" t="s">
        <v>3323</v>
      </c>
      <c r="CH49" s="84"/>
      <c r="CI49" s="84"/>
      <c r="CJ49" s="58" t="s">
        <v>4500</v>
      </c>
      <c r="CK49" s="58" t="s">
        <v>4501</v>
      </c>
      <c r="CL49" s="58" t="s">
        <v>4502</v>
      </c>
      <c r="CM49" s="58" t="s">
        <v>4503</v>
      </c>
      <c r="CN49" s="59" t="s">
        <v>4504</v>
      </c>
      <c r="CO49" s="58" t="s">
        <v>3246</v>
      </c>
      <c r="CP49" s="84"/>
      <c r="CQ49" s="84"/>
      <c r="CR49" s="58" t="s">
        <v>4505</v>
      </c>
      <c r="CS49" s="58" t="s">
        <v>4506</v>
      </c>
      <c r="CT49" s="58" t="s">
        <v>4507</v>
      </c>
      <c r="CU49" s="84"/>
      <c r="CV49" s="84"/>
      <c r="CW49" s="58" t="s">
        <v>4508</v>
      </c>
      <c r="CX49" s="84"/>
      <c r="CY49" s="58" t="s">
        <v>4509</v>
      </c>
      <c r="CZ49" s="84"/>
      <c r="DA49" s="84"/>
      <c r="DB49" s="58" t="s">
        <v>2819</v>
      </c>
      <c r="DC49" s="58" t="s">
        <v>4510</v>
      </c>
      <c r="DD49" s="58" t="s">
        <v>4511</v>
      </c>
      <c r="DE49" s="58" t="s">
        <v>4512</v>
      </c>
    </row>
    <row r="50" spans="1:109" ht="6.75" customHeight="1">
      <c r="A50" s="9"/>
      <c r="B50" s="85"/>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86"/>
      <c r="AE50" s="74"/>
      <c r="AL50" s="55" t="str">
        <f t="shared" si="3"/>
        <v/>
      </c>
      <c r="AM50" s="55" t="str">
        <f t="shared" si="0"/>
        <v/>
      </c>
      <c r="AN50" t="str">
        <f t="shared" si="1"/>
        <v/>
      </c>
      <c r="AO50" s="3" t="str">
        <f t="shared" si="2"/>
        <v/>
      </c>
      <c r="AP50" s="3">
        <v>48</v>
      </c>
      <c r="AQ50" s="83"/>
      <c r="AR50" s="83"/>
      <c r="AS50" s="83"/>
      <c r="AT50" s="83"/>
      <c r="AU50" s="83"/>
      <c r="AV50" s="83"/>
      <c r="AW50" s="56" t="s">
        <v>4513</v>
      </c>
      <c r="AX50" s="56" t="s">
        <v>4514</v>
      </c>
      <c r="AY50" s="83"/>
      <c r="AZ50" s="83"/>
      <c r="BA50" s="83">
        <v>11099</v>
      </c>
      <c r="BB50" s="56" t="s">
        <v>4515</v>
      </c>
      <c r="BC50" s="56" t="s">
        <v>4516</v>
      </c>
      <c r="BD50" s="56" t="s">
        <v>4517</v>
      </c>
      <c r="BE50" s="57" t="s">
        <v>4518</v>
      </c>
      <c r="BF50" s="56" t="s">
        <v>4519</v>
      </c>
      <c r="BG50" s="83"/>
      <c r="BH50" s="83"/>
      <c r="BI50" s="56" t="s">
        <v>4520</v>
      </c>
      <c r="BJ50" s="56" t="s">
        <v>4521</v>
      </c>
      <c r="BK50" s="56" t="s">
        <v>4522</v>
      </c>
      <c r="BL50" s="83"/>
      <c r="BM50" s="83"/>
      <c r="BN50" s="56" t="s">
        <v>4523</v>
      </c>
      <c r="BO50" s="83"/>
      <c r="BP50" s="56" t="s">
        <v>4524</v>
      </c>
      <c r="BQ50" s="83"/>
      <c r="BR50" s="83"/>
      <c r="BS50" s="56" t="s">
        <v>4525</v>
      </c>
      <c r="BT50" s="56" t="s">
        <v>4526</v>
      </c>
      <c r="BU50" s="56" t="s">
        <v>4527</v>
      </c>
      <c r="BV50" s="56" t="s">
        <v>4528</v>
      </c>
      <c r="BW50" s="82"/>
      <c r="BX50" s="82"/>
      <c r="BY50" s="82"/>
      <c r="BZ50" s="84"/>
      <c r="CA50" s="84"/>
      <c r="CB50" s="84"/>
      <c r="CC50" s="84"/>
      <c r="CD50" s="84"/>
      <c r="CE50" s="84"/>
      <c r="CF50" s="58" t="s">
        <v>4529</v>
      </c>
      <c r="CG50" s="58" t="s">
        <v>4530</v>
      </c>
      <c r="CH50" s="84"/>
      <c r="CI50" s="84"/>
      <c r="CJ50" s="58" t="s">
        <v>281</v>
      </c>
      <c r="CK50" s="58" t="s">
        <v>4531</v>
      </c>
      <c r="CL50" s="58" t="s">
        <v>4532</v>
      </c>
      <c r="CM50" s="58" t="s">
        <v>4533</v>
      </c>
      <c r="CN50" s="59" t="s">
        <v>4534</v>
      </c>
      <c r="CO50" s="58" t="s">
        <v>4535</v>
      </c>
      <c r="CP50" s="84"/>
      <c r="CQ50" s="84"/>
      <c r="CR50" s="58" t="s">
        <v>2980</v>
      </c>
      <c r="CS50" s="58" t="s">
        <v>4536</v>
      </c>
      <c r="CT50" s="58" t="s">
        <v>3820</v>
      </c>
      <c r="CU50" s="84"/>
      <c r="CV50" s="84"/>
      <c r="CW50" s="58" t="s">
        <v>4537</v>
      </c>
      <c r="CX50" s="84"/>
      <c r="CY50" s="58" t="s">
        <v>4538</v>
      </c>
      <c r="CZ50" s="84"/>
      <c r="DA50" s="84"/>
      <c r="DB50" s="58" t="s">
        <v>2815</v>
      </c>
      <c r="DC50" s="58" t="s">
        <v>4539</v>
      </c>
      <c r="DD50" s="58" t="s">
        <v>4540</v>
      </c>
      <c r="DE50" s="58" t="s">
        <v>4541</v>
      </c>
    </row>
    <row r="51" spans="1:109" ht="60" customHeight="1">
      <c r="A51" s="9"/>
      <c r="B51" s="28"/>
      <c r="C51" s="396" t="s">
        <v>1800</v>
      </c>
      <c r="D51" s="396"/>
      <c r="E51" s="396"/>
      <c r="F51" s="396"/>
      <c r="G51" s="396"/>
      <c r="H51" s="396"/>
      <c r="I51" s="396"/>
      <c r="J51" s="396"/>
      <c r="K51" s="396"/>
      <c r="L51" s="396"/>
      <c r="M51" s="396"/>
      <c r="N51" s="396"/>
      <c r="O51" s="396"/>
      <c r="P51" s="396"/>
      <c r="Q51" s="396"/>
      <c r="R51" s="396"/>
      <c r="S51" s="396"/>
      <c r="T51" s="396"/>
      <c r="U51" s="396"/>
      <c r="V51" s="396"/>
      <c r="W51" s="396"/>
      <c r="X51" s="396"/>
      <c r="Y51" s="396"/>
      <c r="Z51" s="396"/>
      <c r="AA51" s="396"/>
      <c r="AB51" s="396"/>
      <c r="AC51" s="396"/>
      <c r="AD51" s="79"/>
      <c r="AE51" s="74"/>
      <c r="AL51" s="55" t="str">
        <f t="shared" si="3"/>
        <v/>
      </c>
      <c r="AM51" s="55" t="str">
        <f t="shared" si="0"/>
        <v/>
      </c>
      <c r="AN51" t="str">
        <f t="shared" si="1"/>
        <v/>
      </c>
      <c r="AO51" s="3" t="str">
        <f t="shared" si="2"/>
        <v/>
      </c>
      <c r="AP51" s="3">
        <v>49</v>
      </c>
      <c r="AQ51" s="83"/>
      <c r="AR51" s="83"/>
      <c r="AS51" s="83"/>
      <c r="AT51" s="83"/>
      <c r="AU51" s="83"/>
      <c r="AV51" s="83"/>
      <c r="AW51" s="56" t="s">
        <v>4542</v>
      </c>
      <c r="AX51" s="56" t="s">
        <v>4543</v>
      </c>
      <c r="AY51" s="83"/>
      <c r="AZ51" s="83"/>
      <c r="BA51" s="83"/>
      <c r="BB51" s="56" t="s">
        <v>4544</v>
      </c>
      <c r="BC51" s="56" t="s">
        <v>4545</v>
      </c>
      <c r="BD51" s="56" t="s">
        <v>4546</v>
      </c>
      <c r="BE51" s="57" t="s">
        <v>4547</v>
      </c>
      <c r="BF51" s="56" t="s">
        <v>4548</v>
      </c>
      <c r="BG51" s="83"/>
      <c r="BH51" s="83"/>
      <c r="BI51" s="56" t="s">
        <v>4549</v>
      </c>
      <c r="BJ51" s="56" t="s">
        <v>4550</v>
      </c>
      <c r="BK51" s="56" t="s">
        <v>4551</v>
      </c>
      <c r="BL51" s="83"/>
      <c r="BM51" s="83"/>
      <c r="BN51" s="56" t="s">
        <v>4552</v>
      </c>
      <c r="BO51" s="83"/>
      <c r="BP51" s="56" t="s">
        <v>4553</v>
      </c>
      <c r="BQ51" s="83"/>
      <c r="BR51" s="83"/>
      <c r="BS51" s="56" t="s">
        <v>4554</v>
      </c>
      <c r="BT51" s="56" t="s">
        <v>4555</v>
      </c>
      <c r="BU51" s="56" t="s">
        <v>4556</v>
      </c>
      <c r="BV51" s="56" t="s">
        <v>4557</v>
      </c>
      <c r="BW51" s="82"/>
      <c r="BX51" s="82"/>
      <c r="BY51" s="82"/>
      <c r="BZ51" s="84"/>
      <c r="CA51" s="84"/>
      <c r="CB51" s="84"/>
      <c r="CC51" s="84"/>
      <c r="CD51" s="84"/>
      <c r="CE51" s="84"/>
      <c r="CF51" s="58" t="s">
        <v>3246</v>
      </c>
      <c r="CG51" s="58" t="s">
        <v>4558</v>
      </c>
      <c r="CH51" s="84"/>
      <c r="CI51" s="84"/>
      <c r="CJ51" s="84"/>
      <c r="CK51" s="58" t="s">
        <v>4559</v>
      </c>
      <c r="CL51" s="58" t="s">
        <v>4560</v>
      </c>
      <c r="CM51" s="58" t="s">
        <v>2670</v>
      </c>
      <c r="CN51" s="59" t="s">
        <v>4561</v>
      </c>
      <c r="CO51" s="58" t="s">
        <v>3455</v>
      </c>
      <c r="CP51" s="84"/>
      <c r="CQ51" s="84"/>
      <c r="CR51" s="58" t="s">
        <v>3950</v>
      </c>
      <c r="CS51" s="58" t="s">
        <v>4562</v>
      </c>
      <c r="CT51" s="58" t="s">
        <v>4563</v>
      </c>
      <c r="CU51" s="84"/>
      <c r="CV51" s="84"/>
      <c r="CW51" s="58" t="s">
        <v>4564</v>
      </c>
      <c r="CX51" s="84"/>
      <c r="CY51" s="58" t="s">
        <v>4565</v>
      </c>
      <c r="CZ51" s="84"/>
      <c r="DA51" s="84"/>
      <c r="DB51" s="58" t="s">
        <v>4566</v>
      </c>
      <c r="DC51" s="58" t="s">
        <v>4567</v>
      </c>
      <c r="DD51" s="58" t="s">
        <v>4568</v>
      </c>
      <c r="DE51" s="58" t="s">
        <v>4569</v>
      </c>
    </row>
    <row r="52" spans="1:109" ht="6.75" customHeight="1">
      <c r="A52" s="9"/>
      <c r="B52" s="28"/>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79"/>
      <c r="AE52" s="74"/>
      <c r="AL52" s="55" t="str">
        <f t="shared" si="3"/>
        <v/>
      </c>
      <c r="AM52" s="55" t="str">
        <f t="shared" si="0"/>
        <v/>
      </c>
      <c r="AN52" t="str">
        <f t="shared" si="1"/>
        <v/>
      </c>
      <c r="AO52" s="3" t="str">
        <f t="shared" si="2"/>
        <v/>
      </c>
      <c r="AP52" s="3">
        <v>50</v>
      </c>
      <c r="AQ52" s="83"/>
      <c r="AR52" s="83"/>
      <c r="AS52" s="83"/>
      <c r="AT52" s="83"/>
      <c r="AU52" s="83"/>
      <c r="AV52" s="83"/>
      <c r="AW52" s="56" t="s">
        <v>4570</v>
      </c>
      <c r="AX52" s="56" t="s">
        <v>4571</v>
      </c>
      <c r="AY52" s="83"/>
      <c r="AZ52" s="83"/>
      <c r="BA52" s="83"/>
      <c r="BB52" s="56" t="s">
        <v>4572</v>
      </c>
      <c r="BC52" s="56" t="s">
        <v>4573</v>
      </c>
      <c r="BD52" s="56" t="s">
        <v>4574</v>
      </c>
      <c r="BE52" s="57" t="s">
        <v>4575</v>
      </c>
      <c r="BF52" s="56" t="s">
        <v>4576</v>
      </c>
      <c r="BG52" s="83"/>
      <c r="BH52" s="83"/>
      <c r="BI52" s="56" t="s">
        <v>4577</v>
      </c>
      <c r="BJ52" s="56" t="s">
        <v>4578</v>
      </c>
      <c r="BK52" s="56" t="s">
        <v>4579</v>
      </c>
      <c r="BL52" s="83"/>
      <c r="BM52" s="83"/>
      <c r="BN52" s="56" t="s">
        <v>4580</v>
      </c>
      <c r="BO52" s="83"/>
      <c r="BP52" s="56" t="s">
        <v>4581</v>
      </c>
      <c r="BQ52" s="83"/>
      <c r="BR52" s="83"/>
      <c r="BS52" s="56" t="s">
        <v>4582</v>
      </c>
      <c r="BT52" s="56" t="s">
        <v>4583</v>
      </c>
      <c r="BU52" s="56" t="s">
        <v>4584</v>
      </c>
      <c r="BV52" s="56" t="s">
        <v>4585</v>
      </c>
      <c r="BW52" s="82"/>
      <c r="BX52" s="82"/>
      <c r="BY52" s="82"/>
      <c r="BZ52" s="84"/>
      <c r="CA52" s="84"/>
      <c r="CB52" s="84"/>
      <c r="CC52" s="84"/>
      <c r="CD52" s="84"/>
      <c r="CE52" s="84"/>
      <c r="CF52" s="58" t="s">
        <v>4586</v>
      </c>
      <c r="CG52" s="58" t="s">
        <v>4587</v>
      </c>
      <c r="CH52" s="84"/>
      <c r="CI52" s="84"/>
      <c r="CJ52" s="84"/>
      <c r="CK52" s="58" t="s">
        <v>4588</v>
      </c>
      <c r="CL52" s="58" t="s">
        <v>4589</v>
      </c>
      <c r="CM52" s="58" t="s">
        <v>4590</v>
      </c>
      <c r="CN52" s="59" t="s">
        <v>4591</v>
      </c>
      <c r="CO52" s="58" t="s">
        <v>4592</v>
      </c>
      <c r="CP52" s="84"/>
      <c r="CQ52" s="84"/>
      <c r="CR52" s="58" t="s">
        <v>4593</v>
      </c>
      <c r="CS52" s="58" t="s">
        <v>4594</v>
      </c>
      <c r="CT52" s="58" t="s">
        <v>4595</v>
      </c>
      <c r="CU52" s="84"/>
      <c r="CV52" s="84"/>
      <c r="CW52" s="58" t="s">
        <v>4596</v>
      </c>
      <c r="CX52" s="84"/>
      <c r="CY52" s="58" t="s">
        <v>4597</v>
      </c>
      <c r="CZ52" s="84"/>
      <c r="DA52" s="84"/>
      <c r="DB52" s="58" t="s">
        <v>4598</v>
      </c>
      <c r="DC52" s="58" t="s">
        <v>4599</v>
      </c>
      <c r="DD52" s="58" t="s">
        <v>4600</v>
      </c>
      <c r="DE52" s="58" t="s">
        <v>4601</v>
      </c>
    </row>
    <row r="53" spans="1:109" ht="15" customHeight="1">
      <c r="A53" s="9"/>
      <c r="B53" s="28"/>
      <c r="C53" s="396" t="s">
        <v>1636</v>
      </c>
      <c r="D53" s="396"/>
      <c r="E53" s="396"/>
      <c r="F53" s="396"/>
      <c r="G53" s="396"/>
      <c r="H53" s="396"/>
      <c r="I53" s="396"/>
      <c r="J53" s="396"/>
      <c r="K53" s="396"/>
      <c r="L53" s="396"/>
      <c r="M53" s="396"/>
      <c r="N53" s="396"/>
      <c r="O53" s="396"/>
      <c r="P53" s="396"/>
      <c r="Q53" s="396"/>
      <c r="R53" s="396"/>
      <c r="S53" s="396"/>
      <c r="T53" s="396"/>
      <c r="U53" s="396"/>
      <c r="V53" s="396"/>
      <c r="W53" s="396"/>
      <c r="X53" s="396"/>
      <c r="Y53" s="396"/>
      <c r="Z53" s="396"/>
      <c r="AA53" s="396"/>
      <c r="AB53" s="396"/>
      <c r="AC53" s="396"/>
      <c r="AD53" s="79"/>
      <c r="AE53" s="74"/>
      <c r="AL53" s="55" t="str">
        <f t="shared" si="3"/>
        <v/>
      </c>
      <c r="AM53" s="55" t="str">
        <f t="shared" si="0"/>
        <v/>
      </c>
      <c r="AN53" t="str">
        <f t="shared" si="1"/>
        <v/>
      </c>
      <c r="AO53" s="3" t="str">
        <f t="shared" si="2"/>
        <v/>
      </c>
      <c r="AP53" s="3">
        <v>51</v>
      </c>
      <c r="AQ53" s="83"/>
      <c r="AR53" s="83"/>
      <c r="AS53" s="83"/>
      <c r="AT53" s="83"/>
      <c r="AU53" s="83"/>
      <c r="AV53" s="83"/>
      <c r="AW53" s="56" t="s">
        <v>4602</v>
      </c>
      <c r="AX53" s="56" t="s">
        <v>4603</v>
      </c>
      <c r="AY53" s="83"/>
      <c r="AZ53" s="83"/>
      <c r="BA53" s="83"/>
      <c r="BB53" s="56" t="s">
        <v>4604</v>
      </c>
      <c r="BC53" s="56" t="s">
        <v>4605</v>
      </c>
      <c r="BD53" s="56" t="s">
        <v>4606</v>
      </c>
      <c r="BE53" s="57" t="s">
        <v>4607</v>
      </c>
      <c r="BF53" s="56" t="s">
        <v>4608</v>
      </c>
      <c r="BG53" s="83"/>
      <c r="BH53" s="83"/>
      <c r="BI53" s="56" t="s">
        <v>4609</v>
      </c>
      <c r="BJ53" s="56" t="s">
        <v>4610</v>
      </c>
      <c r="BK53" s="56" t="s">
        <v>4611</v>
      </c>
      <c r="BL53" s="83"/>
      <c r="BM53" s="83"/>
      <c r="BN53" s="56" t="s">
        <v>4612</v>
      </c>
      <c r="BO53" s="83"/>
      <c r="BP53" s="56" t="s">
        <v>4613</v>
      </c>
      <c r="BQ53" s="83"/>
      <c r="BR53" s="83"/>
      <c r="BS53" s="56" t="s">
        <v>4614</v>
      </c>
      <c r="BT53" s="56" t="s">
        <v>4615</v>
      </c>
      <c r="BU53" s="56" t="s">
        <v>4616</v>
      </c>
      <c r="BV53" s="56" t="s">
        <v>4617</v>
      </c>
      <c r="BW53" s="82"/>
      <c r="BX53" s="82"/>
      <c r="BY53" s="82"/>
      <c r="BZ53" s="84"/>
      <c r="CA53" s="84"/>
      <c r="CB53" s="84"/>
      <c r="CC53" s="84"/>
      <c r="CD53" s="84"/>
      <c r="CE53" s="84"/>
      <c r="CF53" s="58" t="s">
        <v>4618</v>
      </c>
      <c r="CG53" s="58" t="s">
        <v>4619</v>
      </c>
      <c r="CH53" s="84"/>
      <c r="CI53" s="84"/>
      <c r="CJ53" s="84"/>
      <c r="CK53" s="58" t="s">
        <v>4620</v>
      </c>
      <c r="CL53" s="58" t="s">
        <v>4621</v>
      </c>
      <c r="CM53" s="58" t="s">
        <v>4622</v>
      </c>
      <c r="CN53" s="59" t="s">
        <v>4623</v>
      </c>
      <c r="CO53" s="58" t="s">
        <v>4624</v>
      </c>
      <c r="CP53" s="84"/>
      <c r="CQ53" s="84"/>
      <c r="CR53" s="58" t="s">
        <v>4625</v>
      </c>
      <c r="CS53" s="58" t="s">
        <v>4626</v>
      </c>
      <c r="CT53" s="58" t="s">
        <v>4627</v>
      </c>
      <c r="CU53" s="84"/>
      <c r="CV53" s="84"/>
      <c r="CW53" s="58" t="s">
        <v>4628</v>
      </c>
      <c r="CX53" s="84"/>
      <c r="CY53" s="58" t="s">
        <v>3621</v>
      </c>
      <c r="CZ53" s="84"/>
      <c r="DA53" s="84"/>
      <c r="DB53" s="58" t="s">
        <v>4629</v>
      </c>
      <c r="DC53" s="58" t="s">
        <v>4630</v>
      </c>
      <c r="DD53" s="58" t="s">
        <v>4631</v>
      </c>
      <c r="DE53" s="58" t="s">
        <v>4632</v>
      </c>
    </row>
    <row r="54" spans="1:109" ht="6.75" customHeight="1">
      <c r="A54" s="9"/>
      <c r="B54" s="88"/>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90"/>
      <c r="AE54" s="74"/>
      <c r="AL54" s="55" t="str">
        <f t="shared" si="3"/>
        <v/>
      </c>
      <c r="AM54" s="55" t="str">
        <f t="shared" si="0"/>
        <v/>
      </c>
      <c r="AN54" t="str">
        <f t="shared" si="1"/>
        <v/>
      </c>
      <c r="AO54" s="3" t="str">
        <f t="shared" si="2"/>
        <v/>
      </c>
      <c r="AP54" s="3">
        <v>52</v>
      </c>
      <c r="AQ54" s="83"/>
      <c r="AR54" s="83"/>
      <c r="AS54" s="83"/>
      <c r="AT54" s="83"/>
      <c r="AU54" s="83"/>
      <c r="AV54" s="83"/>
      <c r="AW54" s="56" t="s">
        <v>4633</v>
      </c>
      <c r="AX54" s="56" t="s">
        <v>4634</v>
      </c>
      <c r="AY54" s="83"/>
      <c r="AZ54" s="83"/>
      <c r="BA54" s="83"/>
      <c r="BB54" s="56" t="s">
        <v>4635</v>
      </c>
      <c r="BC54" s="56" t="s">
        <v>4636</v>
      </c>
      <c r="BD54" s="56" t="s">
        <v>4637</v>
      </c>
      <c r="BE54" s="57" t="s">
        <v>4638</v>
      </c>
      <c r="BF54" s="56" t="s">
        <v>4639</v>
      </c>
      <c r="BG54" s="83"/>
      <c r="BH54" s="83"/>
      <c r="BI54" s="56" t="s">
        <v>4640</v>
      </c>
      <c r="BJ54" s="56" t="s">
        <v>4641</v>
      </c>
      <c r="BK54" s="56" t="s">
        <v>4642</v>
      </c>
      <c r="BL54" s="83"/>
      <c r="BM54" s="83"/>
      <c r="BN54" s="56" t="s">
        <v>4643</v>
      </c>
      <c r="BO54" s="83"/>
      <c r="BP54" s="56" t="s">
        <v>4644</v>
      </c>
      <c r="BQ54" s="83"/>
      <c r="BR54" s="83"/>
      <c r="BS54" s="56" t="s">
        <v>4645</v>
      </c>
      <c r="BT54" s="56" t="s">
        <v>4646</v>
      </c>
      <c r="BU54" s="56" t="s">
        <v>4647</v>
      </c>
      <c r="BV54" s="56" t="s">
        <v>4648</v>
      </c>
      <c r="BW54" s="82"/>
      <c r="BX54" s="82"/>
      <c r="BY54" s="82"/>
      <c r="BZ54" s="84"/>
      <c r="CA54" s="84"/>
      <c r="CB54" s="84"/>
      <c r="CC54" s="84"/>
      <c r="CD54" s="84"/>
      <c r="CE54" s="84"/>
      <c r="CF54" s="58" t="s">
        <v>4649</v>
      </c>
      <c r="CG54" s="58" t="s">
        <v>3352</v>
      </c>
      <c r="CH54" s="84"/>
      <c r="CI54" s="84"/>
      <c r="CJ54" s="84"/>
      <c r="CK54" s="58" t="s">
        <v>4650</v>
      </c>
      <c r="CL54" s="58" t="s">
        <v>4651</v>
      </c>
      <c r="CM54" s="58" t="s">
        <v>4652</v>
      </c>
      <c r="CN54" s="59" t="s">
        <v>4653</v>
      </c>
      <c r="CO54" s="58" t="s">
        <v>4654</v>
      </c>
      <c r="CP54" s="84"/>
      <c r="CQ54" s="84"/>
      <c r="CR54" s="58" t="s">
        <v>4655</v>
      </c>
      <c r="CS54" s="58" t="s">
        <v>4656</v>
      </c>
      <c r="CT54" s="58" t="s">
        <v>4657</v>
      </c>
      <c r="CU54" s="84"/>
      <c r="CV54" s="84"/>
      <c r="CW54" s="58" t="s">
        <v>4230</v>
      </c>
      <c r="CX54" s="84"/>
      <c r="CY54" s="58" t="s">
        <v>3212</v>
      </c>
      <c r="CZ54" s="84"/>
      <c r="DA54" s="84"/>
      <c r="DB54" s="58" t="s">
        <v>4658</v>
      </c>
      <c r="DC54" s="58" t="s">
        <v>4659</v>
      </c>
      <c r="DD54" s="58" t="s">
        <v>4660</v>
      </c>
      <c r="DE54" s="58" t="s">
        <v>4661</v>
      </c>
    </row>
    <row r="55" spans="1:109" ht="72" customHeight="1">
      <c r="A55" s="9"/>
      <c r="B55" s="28"/>
      <c r="C55" s="89"/>
      <c r="D55" s="402" t="s">
        <v>1768</v>
      </c>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79"/>
      <c r="AE55" s="74"/>
      <c r="AL55" s="55" t="str">
        <f t="shared" si="3"/>
        <v/>
      </c>
      <c r="AM55" s="55" t="str">
        <f t="shared" si="0"/>
        <v/>
      </c>
      <c r="AN55" t="str">
        <f t="shared" si="1"/>
        <v/>
      </c>
      <c r="AO55" s="3" t="str">
        <f t="shared" si="2"/>
        <v/>
      </c>
      <c r="AP55" s="3">
        <v>53</v>
      </c>
      <c r="AQ55" s="83"/>
      <c r="AR55" s="83"/>
      <c r="AS55" s="83"/>
      <c r="AT55" s="83"/>
      <c r="AU55" s="83"/>
      <c r="AV55" s="83"/>
      <c r="AW55" s="56" t="s">
        <v>4662</v>
      </c>
      <c r="AX55" s="56" t="s">
        <v>4663</v>
      </c>
      <c r="AY55" s="83"/>
      <c r="AZ55" s="83"/>
      <c r="BA55" s="83"/>
      <c r="BB55" s="56" t="s">
        <v>4664</v>
      </c>
      <c r="BC55" s="56" t="s">
        <v>4665</v>
      </c>
      <c r="BD55" s="56" t="s">
        <v>4666</v>
      </c>
      <c r="BE55" s="57" t="s">
        <v>4667</v>
      </c>
      <c r="BF55" s="56" t="s">
        <v>4668</v>
      </c>
      <c r="BG55" s="83"/>
      <c r="BH55" s="83"/>
      <c r="BI55" s="83">
        <v>19099</v>
      </c>
      <c r="BJ55" s="56" t="s">
        <v>4669</v>
      </c>
      <c r="BK55" s="56" t="s">
        <v>4670</v>
      </c>
      <c r="BL55" s="83"/>
      <c r="BM55" s="83"/>
      <c r="BN55" s="56" t="s">
        <v>4671</v>
      </c>
      <c r="BO55" s="83"/>
      <c r="BP55" s="56" t="s">
        <v>4672</v>
      </c>
      <c r="BQ55" s="83"/>
      <c r="BR55" s="83"/>
      <c r="BS55" s="56" t="s">
        <v>4673</v>
      </c>
      <c r="BT55" s="56" t="s">
        <v>4674</v>
      </c>
      <c r="BU55" s="56" t="s">
        <v>4675</v>
      </c>
      <c r="BV55" s="56" t="s">
        <v>4676</v>
      </c>
      <c r="BW55" s="82"/>
      <c r="BX55" s="82"/>
      <c r="BY55" s="82"/>
      <c r="BZ55" s="84"/>
      <c r="CA55" s="84"/>
      <c r="CB55" s="84"/>
      <c r="CC55" s="84"/>
      <c r="CD55" s="84"/>
      <c r="CE55" s="84"/>
      <c r="CF55" s="58" t="s">
        <v>4677</v>
      </c>
      <c r="CG55" s="58" t="s">
        <v>4678</v>
      </c>
      <c r="CH55" s="84"/>
      <c r="CI55" s="84"/>
      <c r="CJ55" s="84"/>
      <c r="CK55" s="58" t="s">
        <v>4679</v>
      </c>
      <c r="CL55" s="58" t="s">
        <v>4680</v>
      </c>
      <c r="CM55" s="58" t="s">
        <v>4681</v>
      </c>
      <c r="CN55" s="59" t="s">
        <v>4682</v>
      </c>
      <c r="CO55" s="58" t="s">
        <v>2815</v>
      </c>
      <c r="CP55" s="84"/>
      <c r="CQ55" s="84"/>
      <c r="CR55" s="58" t="s">
        <v>281</v>
      </c>
      <c r="CS55" s="58" t="s">
        <v>4683</v>
      </c>
      <c r="CT55" s="58" t="s">
        <v>4684</v>
      </c>
      <c r="CU55" s="84"/>
      <c r="CV55" s="84"/>
      <c r="CW55" s="58" t="s">
        <v>4685</v>
      </c>
      <c r="CX55" s="84"/>
      <c r="CY55" s="58" t="s">
        <v>4686</v>
      </c>
      <c r="CZ55" s="84"/>
      <c r="DA55" s="84"/>
      <c r="DB55" s="58" t="s">
        <v>4687</v>
      </c>
      <c r="DC55" s="58" t="s">
        <v>4688</v>
      </c>
      <c r="DD55" s="58" t="s">
        <v>4689</v>
      </c>
      <c r="DE55" s="58" t="s">
        <v>4690</v>
      </c>
    </row>
    <row r="56" spans="1:109" ht="6.75" customHeight="1">
      <c r="A56" s="9"/>
      <c r="B56" s="80"/>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81"/>
      <c r="AE56" s="74"/>
      <c r="AL56" s="55" t="str">
        <f t="shared" si="3"/>
        <v/>
      </c>
      <c r="AM56" s="55" t="str">
        <f t="shared" si="0"/>
        <v/>
      </c>
      <c r="AN56" t="str">
        <f t="shared" si="1"/>
        <v/>
      </c>
      <c r="AO56" s="3" t="str">
        <f t="shared" si="2"/>
        <v/>
      </c>
      <c r="AP56" s="3">
        <v>54</v>
      </c>
      <c r="AQ56" s="83"/>
      <c r="AR56" s="83"/>
      <c r="AS56" s="83"/>
      <c r="AT56" s="83"/>
      <c r="AU56" s="83"/>
      <c r="AV56" s="83"/>
      <c r="AW56" s="56" t="s">
        <v>4691</v>
      </c>
      <c r="AX56" s="56" t="s">
        <v>4692</v>
      </c>
      <c r="AY56" s="83"/>
      <c r="AZ56" s="83"/>
      <c r="BA56" s="83"/>
      <c r="BB56" s="56" t="s">
        <v>4693</v>
      </c>
      <c r="BC56" s="56" t="s">
        <v>4694</v>
      </c>
      <c r="BD56" s="56" t="s">
        <v>4695</v>
      </c>
      <c r="BE56" s="57" t="s">
        <v>4696</v>
      </c>
      <c r="BF56" s="56" t="s">
        <v>4697</v>
      </c>
      <c r="BG56" s="83"/>
      <c r="BH56" s="83"/>
      <c r="BI56" s="83"/>
      <c r="BJ56" s="56" t="s">
        <v>4698</v>
      </c>
      <c r="BK56" s="56" t="s">
        <v>4699</v>
      </c>
      <c r="BL56" s="83"/>
      <c r="BM56" s="83"/>
      <c r="BN56" s="56" t="s">
        <v>4700</v>
      </c>
      <c r="BO56" s="83"/>
      <c r="BP56" s="56" t="s">
        <v>4701</v>
      </c>
      <c r="BQ56" s="83"/>
      <c r="BR56" s="83"/>
      <c r="BS56" s="56" t="s">
        <v>4702</v>
      </c>
      <c r="BT56" s="56" t="s">
        <v>4703</v>
      </c>
      <c r="BU56" s="56" t="s">
        <v>4704</v>
      </c>
      <c r="BV56" s="56" t="s">
        <v>4705</v>
      </c>
      <c r="BW56" s="82"/>
      <c r="BX56" s="82"/>
      <c r="BY56" s="82"/>
      <c r="BZ56" s="84"/>
      <c r="CA56" s="84"/>
      <c r="CB56" s="84"/>
      <c r="CC56" s="84"/>
      <c r="CD56" s="84"/>
      <c r="CE56" s="84"/>
      <c r="CF56" s="58" t="s">
        <v>4706</v>
      </c>
      <c r="CG56" s="58" t="s">
        <v>4707</v>
      </c>
      <c r="CH56" s="84"/>
      <c r="CI56" s="84"/>
      <c r="CJ56" s="84"/>
      <c r="CK56" s="58" t="s">
        <v>4708</v>
      </c>
      <c r="CL56" s="58" t="s">
        <v>4709</v>
      </c>
      <c r="CM56" s="58" t="s">
        <v>4710</v>
      </c>
      <c r="CN56" s="59" t="s">
        <v>3792</v>
      </c>
      <c r="CO56" s="58" t="s">
        <v>4711</v>
      </c>
      <c r="CP56" s="84"/>
      <c r="CQ56" s="84"/>
      <c r="CR56" s="84"/>
      <c r="CS56" s="58" t="s">
        <v>4712</v>
      </c>
      <c r="CT56" s="58" t="s">
        <v>4713</v>
      </c>
      <c r="CU56" s="84"/>
      <c r="CV56" s="84"/>
      <c r="CW56" s="58" t="s">
        <v>4714</v>
      </c>
      <c r="CX56" s="84"/>
      <c r="CY56" s="58" t="s">
        <v>4715</v>
      </c>
      <c r="CZ56" s="84"/>
      <c r="DA56" s="84"/>
      <c r="DB56" s="58" t="s">
        <v>4716</v>
      </c>
      <c r="DC56" s="58" t="s">
        <v>4717</v>
      </c>
      <c r="DD56" s="58" t="s">
        <v>4718</v>
      </c>
      <c r="DE56" s="58" t="s">
        <v>4719</v>
      </c>
    </row>
    <row r="57" spans="1:109" ht="15" customHeight="1">
      <c r="A57" s="9"/>
      <c r="B57" s="80"/>
      <c r="C57" s="396" t="s">
        <v>24</v>
      </c>
      <c r="D57" s="396"/>
      <c r="E57" s="396"/>
      <c r="F57" s="396"/>
      <c r="G57" s="396"/>
      <c r="H57" s="396"/>
      <c r="I57" s="396"/>
      <c r="J57" s="396"/>
      <c r="K57" s="396"/>
      <c r="L57" s="396"/>
      <c r="M57" s="396"/>
      <c r="N57" s="396"/>
      <c r="O57" s="396"/>
      <c r="P57" s="396"/>
      <c r="Q57" s="396"/>
      <c r="R57" s="396"/>
      <c r="S57" s="396"/>
      <c r="T57" s="396"/>
      <c r="U57" s="396"/>
      <c r="V57" s="396"/>
      <c r="W57" s="396"/>
      <c r="X57" s="396"/>
      <c r="Y57" s="396"/>
      <c r="Z57" s="396"/>
      <c r="AA57" s="396"/>
      <c r="AB57" s="396"/>
      <c r="AC57" s="396"/>
      <c r="AD57" s="81"/>
      <c r="AE57" s="74"/>
      <c r="AL57" s="55" t="str">
        <f t="shared" si="3"/>
        <v/>
      </c>
      <c r="AM57" s="55" t="str">
        <f t="shared" si="0"/>
        <v/>
      </c>
      <c r="AN57" t="str">
        <f t="shared" si="1"/>
        <v/>
      </c>
      <c r="AO57" s="3" t="str">
        <f t="shared" si="2"/>
        <v/>
      </c>
      <c r="AP57" s="3">
        <v>55</v>
      </c>
      <c r="AQ57" s="83"/>
      <c r="AR57" s="83"/>
      <c r="AS57" s="83"/>
      <c r="AT57" s="83"/>
      <c r="AU57" s="83"/>
      <c r="AV57" s="83"/>
      <c r="AW57" s="56" t="s">
        <v>4720</v>
      </c>
      <c r="AX57" s="56" t="s">
        <v>4721</v>
      </c>
      <c r="AY57" s="83"/>
      <c r="AZ57" s="83"/>
      <c r="BA57" s="83"/>
      <c r="BB57" s="56" t="s">
        <v>4722</v>
      </c>
      <c r="BC57" s="56" t="s">
        <v>4723</v>
      </c>
      <c r="BD57" s="56" t="s">
        <v>4724</v>
      </c>
      <c r="BE57" s="57" t="s">
        <v>4725</v>
      </c>
      <c r="BF57" s="56" t="s">
        <v>4726</v>
      </c>
      <c r="BG57" s="83"/>
      <c r="BH57" s="83"/>
      <c r="BI57" s="83"/>
      <c r="BJ57" s="56" t="s">
        <v>4727</v>
      </c>
      <c r="BK57" s="56" t="s">
        <v>4728</v>
      </c>
      <c r="BL57" s="83"/>
      <c r="BM57" s="83"/>
      <c r="BN57" s="56" t="s">
        <v>4729</v>
      </c>
      <c r="BO57" s="83"/>
      <c r="BP57" s="56" t="s">
        <v>4730</v>
      </c>
      <c r="BQ57" s="83"/>
      <c r="BR57" s="83"/>
      <c r="BS57" s="56" t="s">
        <v>4731</v>
      </c>
      <c r="BT57" s="56" t="s">
        <v>4732</v>
      </c>
      <c r="BU57" s="56" t="s">
        <v>4733</v>
      </c>
      <c r="BV57" s="56" t="s">
        <v>4734</v>
      </c>
      <c r="BW57" s="82"/>
      <c r="BX57" s="82"/>
      <c r="BY57" s="82"/>
      <c r="BZ57" s="84"/>
      <c r="CA57" s="84"/>
      <c r="CB57" s="84"/>
      <c r="CC57" s="84"/>
      <c r="CD57" s="84"/>
      <c r="CE57" s="84"/>
      <c r="CF57" s="58" t="s">
        <v>4193</v>
      </c>
      <c r="CG57" s="58" t="s">
        <v>4735</v>
      </c>
      <c r="CH57" s="84"/>
      <c r="CI57" s="84"/>
      <c r="CJ57" s="84"/>
      <c r="CK57" s="58" t="s">
        <v>4736</v>
      </c>
      <c r="CL57" s="58" t="s">
        <v>4737</v>
      </c>
      <c r="CM57" s="58" t="s">
        <v>4738</v>
      </c>
      <c r="CN57" s="59" t="s">
        <v>4107</v>
      </c>
      <c r="CO57" s="58" t="s">
        <v>3323</v>
      </c>
      <c r="CP57" s="84"/>
      <c r="CQ57" s="84"/>
      <c r="CR57" s="84"/>
      <c r="CS57" s="58" t="s">
        <v>4739</v>
      </c>
      <c r="CT57" s="58" t="s">
        <v>4740</v>
      </c>
      <c r="CU57" s="84"/>
      <c r="CV57" s="84"/>
      <c r="CW57" s="58" t="s">
        <v>4741</v>
      </c>
      <c r="CX57" s="84"/>
      <c r="CY57" s="58" t="s">
        <v>4742</v>
      </c>
      <c r="CZ57" s="84"/>
      <c r="DA57" s="84"/>
      <c r="DB57" s="58" t="s">
        <v>4743</v>
      </c>
      <c r="DC57" s="58" t="s">
        <v>4744</v>
      </c>
      <c r="DD57" s="58" t="s">
        <v>4745</v>
      </c>
      <c r="DE57" s="58" t="s">
        <v>4230</v>
      </c>
    </row>
    <row r="58" spans="1:109" ht="6.75" customHeight="1">
      <c r="A58" s="9"/>
      <c r="B58" s="80"/>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81"/>
      <c r="AE58" s="74"/>
      <c r="AL58" s="55" t="str">
        <f t="shared" si="3"/>
        <v/>
      </c>
      <c r="AM58" s="55" t="str">
        <f t="shared" si="0"/>
        <v/>
      </c>
      <c r="AN58" t="str">
        <f t="shared" si="1"/>
        <v/>
      </c>
      <c r="AO58" s="3" t="str">
        <f t="shared" si="2"/>
        <v/>
      </c>
      <c r="AP58" s="3">
        <v>56</v>
      </c>
      <c r="AQ58" s="83"/>
      <c r="AR58" s="83"/>
      <c r="AS58" s="83"/>
      <c r="AT58" s="83"/>
      <c r="AU58" s="83"/>
      <c r="AV58" s="83"/>
      <c r="AW58" s="56" t="s">
        <v>4746</v>
      </c>
      <c r="AX58" s="56" t="s">
        <v>4747</v>
      </c>
      <c r="AY58" s="83"/>
      <c r="AZ58" s="83"/>
      <c r="BA58" s="83"/>
      <c r="BB58" s="56" t="s">
        <v>4748</v>
      </c>
      <c r="BC58" s="56" t="s">
        <v>4749</v>
      </c>
      <c r="BD58" s="56" t="s">
        <v>4750</v>
      </c>
      <c r="BE58" s="57" t="s">
        <v>4751</v>
      </c>
      <c r="BF58" s="56" t="s">
        <v>4752</v>
      </c>
      <c r="BG58" s="83"/>
      <c r="BH58" s="83"/>
      <c r="BI58" s="83"/>
      <c r="BJ58" s="56" t="s">
        <v>4753</v>
      </c>
      <c r="BK58" s="56" t="s">
        <v>4754</v>
      </c>
      <c r="BL58" s="83"/>
      <c r="BM58" s="83"/>
      <c r="BN58" s="56" t="s">
        <v>4755</v>
      </c>
      <c r="BO58" s="83"/>
      <c r="BP58" s="56" t="s">
        <v>4756</v>
      </c>
      <c r="BQ58" s="83"/>
      <c r="BR58" s="83"/>
      <c r="BS58" s="56" t="s">
        <v>4757</v>
      </c>
      <c r="BT58" s="56" t="s">
        <v>4758</v>
      </c>
      <c r="BU58" s="56" t="s">
        <v>4759</v>
      </c>
      <c r="BV58" s="56" t="s">
        <v>4760</v>
      </c>
      <c r="BW58" s="82"/>
      <c r="BX58" s="82"/>
      <c r="BY58" s="82"/>
      <c r="BZ58" s="84"/>
      <c r="CA58" s="84"/>
      <c r="CB58" s="84"/>
      <c r="CC58" s="84"/>
      <c r="CD58" s="84"/>
      <c r="CE58" s="84"/>
      <c r="CF58" s="58" t="s">
        <v>4761</v>
      </c>
      <c r="CG58" s="58" t="s">
        <v>4762</v>
      </c>
      <c r="CH58" s="84"/>
      <c r="CI58" s="84"/>
      <c r="CJ58" s="84"/>
      <c r="CK58" s="58" t="s">
        <v>4763</v>
      </c>
      <c r="CL58" s="58" t="s">
        <v>4764</v>
      </c>
      <c r="CM58" s="58" t="s">
        <v>4155</v>
      </c>
      <c r="CN58" s="59" t="s">
        <v>4765</v>
      </c>
      <c r="CO58" s="58" t="s">
        <v>4766</v>
      </c>
      <c r="CP58" s="84"/>
      <c r="CQ58" s="84"/>
      <c r="CR58" s="84"/>
      <c r="CS58" s="58" t="s">
        <v>4767</v>
      </c>
      <c r="CT58" s="58" t="s">
        <v>4768</v>
      </c>
      <c r="CU58" s="84"/>
      <c r="CV58" s="84"/>
      <c r="CW58" s="58" t="s">
        <v>4219</v>
      </c>
      <c r="CX58" s="84"/>
      <c r="CY58" s="58" t="s">
        <v>4769</v>
      </c>
      <c r="CZ58" s="84"/>
      <c r="DA58" s="84"/>
      <c r="DB58" s="58" t="s">
        <v>4770</v>
      </c>
      <c r="DC58" s="58" t="s">
        <v>4771</v>
      </c>
      <c r="DD58" s="58" t="s">
        <v>4772</v>
      </c>
      <c r="DE58" s="58" t="s">
        <v>4773</v>
      </c>
    </row>
    <row r="59" spans="1:109" ht="24" customHeight="1">
      <c r="A59" s="9"/>
      <c r="B59" s="80"/>
      <c r="C59" s="12"/>
      <c r="D59" s="396" t="s">
        <v>25</v>
      </c>
      <c r="E59" s="396"/>
      <c r="F59" s="396"/>
      <c r="G59" s="396"/>
      <c r="H59" s="396"/>
      <c r="I59" s="396"/>
      <c r="J59" s="396"/>
      <c r="K59" s="396"/>
      <c r="L59" s="396"/>
      <c r="M59" s="396"/>
      <c r="N59" s="396"/>
      <c r="O59" s="396"/>
      <c r="P59" s="396"/>
      <c r="Q59" s="396"/>
      <c r="R59" s="396"/>
      <c r="S59" s="396"/>
      <c r="T59" s="396"/>
      <c r="U59" s="396"/>
      <c r="V59" s="396"/>
      <c r="W59" s="396"/>
      <c r="X59" s="396"/>
      <c r="Y59" s="396"/>
      <c r="Z59" s="396"/>
      <c r="AA59" s="396"/>
      <c r="AB59" s="396"/>
      <c r="AC59" s="396"/>
      <c r="AD59" s="81"/>
      <c r="AE59" s="74"/>
      <c r="AL59" s="55" t="str">
        <f t="shared" si="3"/>
        <v/>
      </c>
      <c r="AM59" s="55" t="str">
        <f t="shared" si="0"/>
        <v/>
      </c>
      <c r="AN59" t="str">
        <f t="shared" si="1"/>
        <v/>
      </c>
      <c r="AO59" s="3" t="str">
        <f t="shared" si="2"/>
        <v/>
      </c>
      <c r="AP59" s="3">
        <v>57</v>
      </c>
      <c r="AQ59" s="83"/>
      <c r="AR59" s="83"/>
      <c r="AS59" s="83"/>
      <c r="AT59" s="83"/>
      <c r="AU59" s="83"/>
      <c r="AV59" s="83"/>
      <c r="AW59" s="56" t="s">
        <v>4774</v>
      </c>
      <c r="AX59" s="56" t="s">
        <v>4775</v>
      </c>
      <c r="AY59" s="83"/>
      <c r="AZ59" s="83"/>
      <c r="BA59" s="83"/>
      <c r="BB59" s="56" t="s">
        <v>4776</v>
      </c>
      <c r="BC59" s="56" t="s">
        <v>4777</v>
      </c>
      <c r="BD59" s="56" t="s">
        <v>4778</v>
      </c>
      <c r="BE59" s="57" t="s">
        <v>4779</v>
      </c>
      <c r="BF59" s="56" t="s">
        <v>4780</v>
      </c>
      <c r="BG59" s="83"/>
      <c r="BH59" s="83"/>
      <c r="BI59" s="83"/>
      <c r="BJ59" s="56" t="s">
        <v>4781</v>
      </c>
      <c r="BK59" s="56" t="s">
        <v>4782</v>
      </c>
      <c r="BL59" s="83"/>
      <c r="BM59" s="83"/>
      <c r="BN59" s="56" t="s">
        <v>4783</v>
      </c>
      <c r="BO59" s="83"/>
      <c r="BP59" s="56" t="s">
        <v>4784</v>
      </c>
      <c r="BQ59" s="83"/>
      <c r="BR59" s="83"/>
      <c r="BS59" s="56" t="s">
        <v>4785</v>
      </c>
      <c r="BT59" s="56" t="s">
        <v>4786</v>
      </c>
      <c r="BU59" s="56" t="s">
        <v>4787</v>
      </c>
      <c r="BV59" s="56" t="s">
        <v>4788</v>
      </c>
      <c r="BW59" s="82"/>
      <c r="BX59" s="82"/>
      <c r="BY59" s="82"/>
      <c r="BZ59" s="84"/>
      <c r="CA59" s="84"/>
      <c r="CB59" s="84"/>
      <c r="CC59" s="84"/>
      <c r="CD59" s="84"/>
      <c r="CE59" s="84"/>
      <c r="CF59" s="58" t="s">
        <v>4789</v>
      </c>
      <c r="CG59" s="58" t="s">
        <v>3212</v>
      </c>
      <c r="CH59" s="84"/>
      <c r="CI59" s="84"/>
      <c r="CJ59" s="84"/>
      <c r="CK59" s="58" t="s">
        <v>4790</v>
      </c>
      <c r="CL59" s="58" t="s">
        <v>4791</v>
      </c>
      <c r="CM59" s="58" t="s">
        <v>3206</v>
      </c>
      <c r="CN59" s="59" t="s">
        <v>3323</v>
      </c>
      <c r="CO59" s="58" t="s">
        <v>4792</v>
      </c>
      <c r="CP59" s="84"/>
      <c r="CQ59" s="84"/>
      <c r="CR59" s="84"/>
      <c r="CS59" s="58" t="s">
        <v>4793</v>
      </c>
      <c r="CT59" s="58" t="s">
        <v>4794</v>
      </c>
      <c r="CU59" s="84"/>
      <c r="CV59" s="84"/>
      <c r="CW59" s="58" t="s">
        <v>4795</v>
      </c>
      <c r="CX59" s="84"/>
      <c r="CY59" s="58" t="s">
        <v>4796</v>
      </c>
      <c r="CZ59" s="84"/>
      <c r="DA59" s="84"/>
      <c r="DB59" s="58" t="s">
        <v>4797</v>
      </c>
      <c r="DC59" s="58" t="s">
        <v>4798</v>
      </c>
      <c r="DD59" s="58" t="s">
        <v>4799</v>
      </c>
      <c r="DE59" s="58" t="s">
        <v>3957</v>
      </c>
    </row>
    <row r="60" spans="1:109" ht="6.75" customHeight="1">
      <c r="A60" s="9"/>
      <c r="B60" s="80"/>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81"/>
      <c r="AE60" s="74"/>
      <c r="AL60" s="55" t="str">
        <f t="shared" si="3"/>
        <v/>
      </c>
      <c r="AM60" s="55" t="str">
        <f t="shared" si="0"/>
        <v/>
      </c>
      <c r="AN60" t="str">
        <f t="shared" si="1"/>
        <v/>
      </c>
      <c r="AO60" s="3" t="str">
        <f t="shared" si="2"/>
        <v/>
      </c>
      <c r="AP60" s="3">
        <v>58</v>
      </c>
      <c r="AQ60" s="83"/>
      <c r="AR60" s="83"/>
      <c r="AS60" s="83"/>
      <c r="AT60" s="83"/>
      <c r="AU60" s="83"/>
      <c r="AV60" s="83"/>
      <c r="AW60" s="56" t="s">
        <v>4800</v>
      </c>
      <c r="AX60" s="56" t="s">
        <v>4801</v>
      </c>
      <c r="AY60" s="83"/>
      <c r="AZ60" s="83"/>
      <c r="BA60" s="83"/>
      <c r="BB60" s="56" t="s">
        <v>4802</v>
      </c>
      <c r="BC60" s="56" t="s">
        <v>4803</v>
      </c>
      <c r="BD60" s="56" t="s">
        <v>4804</v>
      </c>
      <c r="BE60" s="57" t="s">
        <v>4805</v>
      </c>
      <c r="BF60" s="56" t="s">
        <v>4806</v>
      </c>
      <c r="BG60" s="83"/>
      <c r="BH60" s="83"/>
      <c r="BI60" s="83"/>
      <c r="BJ60" s="56" t="s">
        <v>4807</v>
      </c>
      <c r="BK60" s="56" t="s">
        <v>4808</v>
      </c>
      <c r="BL60" s="83"/>
      <c r="BM60" s="83"/>
      <c r="BN60" s="56" t="s">
        <v>4809</v>
      </c>
      <c r="BO60" s="83"/>
      <c r="BP60" s="56" t="s">
        <v>4810</v>
      </c>
      <c r="BQ60" s="83"/>
      <c r="BR60" s="83"/>
      <c r="BS60" s="56" t="s">
        <v>4811</v>
      </c>
      <c r="BT60" s="56" t="s">
        <v>4812</v>
      </c>
      <c r="BU60" s="56" t="s">
        <v>4813</v>
      </c>
      <c r="BV60" s="56" t="s">
        <v>4814</v>
      </c>
      <c r="BW60" s="82"/>
      <c r="BX60" s="82"/>
      <c r="BY60" s="82"/>
      <c r="BZ60" s="84"/>
      <c r="CA60" s="84"/>
      <c r="CB60" s="84"/>
      <c r="CC60" s="84"/>
      <c r="CD60" s="84"/>
      <c r="CE60" s="84"/>
      <c r="CF60" s="58" t="s">
        <v>4815</v>
      </c>
      <c r="CG60" s="58" t="s">
        <v>4816</v>
      </c>
      <c r="CH60" s="84"/>
      <c r="CI60" s="84"/>
      <c r="CJ60" s="84"/>
      <c r="CK60" s="58" t="s">
        <v>4817</v>
      </c>
      <c r="CL60" s="58" t="s">
        <v>4818</v>
      </c>
      <c r="CM60" s="58" t="s">
        <v>4819</v>
      </c>
      <c r="CN60" s="59" t="s">
        <v>4820</v>
      </c>
      <c r="CO60" s="58" t="s">
        <v>4821</v>
      </c>
      <c r="CP60" s="84"/>
      <c r="CQ60" s="84"/>
      <c r="CR60" s="84"/>
      <c r="CS60" s="58" t="s">
        <v>4822</v>
      </c>
      <c r="CT60" s="58" t="s">
        <v>4823</v>
      </c>
      <c r="CU60" s="84"/>
      <c r="CV60" s="84"/>
      <c r="CW60" s="58" t="s">
        <v>4824</v>
      </c>
      <c r="CX60" s="84"/>
      <c r="CY60" s="58" t="s">
        <v>4825</v>
      </c>
      <c r="CZ60" s="84"/>
      <c r="DA60" s="84"/>
      <c r="DB60" s="58" t="s">
        <v>4826</v>
      </c>
      <c r="DC60" s="58" t="s">
        <v>4827</v>
      </c>
      <c r="DD60" s="58" t="s">
        <v>4828</v>
      </c>
      <c r="DE60" s="58" t="s">
        <v>4829</v>
      </c>
    </row>
    <row r="61" spans="1:109" ht="24" customHeight="1">
      <c r="A61" s="9"/>
      <c r="B61" s="80"/>
      <c r="C61" s="12"/>
      <c r="D61" s="396" t="s">
        <v>26</v>
      </c>
      <c r="E61" s="396"/>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81"/>
      <c r="AE61" s="74"/>
      <c r="AL61" s="55" t="str">
        <f t="shared" si="3"/>
        <v/>
      </c>
      <c r="AM61" s="55" t="str">
        <f t="shared" si="0"/>
        <v/>
      </c>
      <c r="AN61" t="str">
        <f t="shared" si="1"/>
        <v/>
      </c>
      <c r="AO61" s="3" t="str">
        <f t="shared" si="2"/>
        <v/>
      </c>
      <c r="AP61" s="3">
        <v>59</v>
      </c>
      <c r="AQ61" s="83"/>
      <c r="AR61" s="83"/>
      <c r="AS61" s="83"/>
      <c r="AT61" s="83"/>
      <c r="AU61" s="83"/>
      <c r="AV61" s="83"/>
      <c r="AW61" s="56" t="s">
        <v>4830</v>
      </c>
      <c r="AX61" s="56" t="s">
        <v>4831</v>
      </c>
      <c r="AY61" s="83"/>
      <c r="AZ61" s="83"/>
      <c r="BA61" s="83"/>
      <c r="BB61" s="56" t="s">
        <v>4832</v>
      </c>
      <c r="BC61" s="56" t="s">
        <v>4833</v>
      </c>
      <c r="BD61" s="56" t="s">
        <v>4834</v>
      </c>
      <c r="BE61" s="57" t="s">
        <v>4835</v>
      </c>
      <c r="BF61" s="56" t="s">
        <v>4836</v>
      </c>
      <c r="BG61" s="83"/>
      <c r="BH61" s="83"/>
      <c r="BI61" s="83"/>
      <c r="BJ61" s="56" t="s">
        <v>4837</v>
      </c>
      <c r="BK61" s="56" t="s">
        <v>4838</v>
      </c>
      <c r="BL61" s="83"/>
      <c r="BM61" s="83"/>
      <c r="BN61" s="56" t="s">
        <v>4839</v>
      </c>
      <c r="BO61" s="83"/>
      <c r="BP61" s="56" t="s">
        <v>4840</v>
      </c>
      <c r="BQ61" s="83"/>
      <c r="BR61" s="83"/>
      <c r="BS61" s="56" t="s">
        <v>4841</v>
      </c>
      <c r="BT61" s="56" t="s">
        <v>4842</v>
      </c>
      <c r="BU61" s="56" t="s">
        <v>4843</v>
      </c>
      <c r="BV61" s="56" t="s">
        <v>4844</v>
      </c>
      <c r="BW61" s="82"/>
      <c r="BX61" s="82"/>
      <c r="BY61" s="82"/>
      <c r="BZ61" s="84"/>
      <c r="CA61" s="84"/>
      <c r="CB61" s="84"/>
      <c r="CC61" s="84"/>
      <c r="CD61" s="84"/>
      <c r="CE61" s="84"/>
      <c r="CF61" s="58" t="s">
        <v>4845</v>
      </c>
      <c r="CG61" s="58" t="s">
        <v>4846</v>
      </c>
      <c r="CH61" s="84"/>
      <c r="CI61" s="84"/>
      <c r="CJ61" s="84"/>
      <c r="CK61" s="58" t="s">
        <v>4847</v>
      </c>
      <c r="CL61" s="58" t="s">
        <v>4848</v>
      </c>
      <c r="CM61" s="58" t="s">
        <v>4849</v>
      </c>
      <c r="CN61" s="59" t="s">
        <v>4850</v>
      </c>
      <c r="CO61" s="58" t="s">
        <v>4851</v>
      </c>
      <c r="CP61" s="84"/>
      <c r="CQ61" s="84"/>
      <c r="CR61" s="84"/>
      <c r="CS61" s="58" t="s">
        <v>4852</v>
      </c>
      <c r="CT61" s="58" t="s">
        <v>4853</v>
      </c>
      <c r="CU61" s="84"/>
      <c r="CV61" s="84"/>
      <c r="CW61" s="58" t="s">
        <v>4854</v>
      </c>
      <c r="CX61" s="84"/>
      <c r="CY61" s="58" t="s">
        <v>4855</v>
      </c>
      <c r="CZ61" s="84"/>
      <c r="DA61" s="84"/>
      <c r="DB61" s="58" t="s">
        <v>4856</v>
      </c>
      <c r="DC61" s="58" t="s">
        <v>4857</v>
      </c>
      <c r="DD61" s="58" t="s">
        <v>4858</v>
      </c>
      <c r="DE61" s="58" t="s">
        <v>4859</v>
      </c>
    </row>
    <row r="62" spans="1:109" ht="6.75" customHeight="1">
      <c r="A62" s="9"/>
      <c r="B62" s="80"/>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81"/>
      <c r="AE62" s="74"/>
      <c r="AL62" s="55" t="str">
        <f t="shared" si="3"/>
        <v/>
      </c>
      <c r="AM62" s="55" t="str">
        <f t="shared" si="0"/>
        <v/>
      </c>
      <c r="AN62" t="str">
        <f t="shared" si="1"/>
        <v/>
      </c>
      <c r="AO62" s="3" t="str">
        <f t="shared" si="2"/>
        <v/>
      </c>
      <c r="AP62" s="3">
        <v>60</v>
      </c>
      <c r="AQ62" s="83"/>
      <c r="AR62" s="83"/>
      <c r="AS62" s="83"/>
      <c r="AT62" s="83"/>
      <c r="AU62" s="83"/>
      <c r="AV62" s="83"/>
      <c r="AW62" s="56" t="s">
        <v>4860</v>
      </c>
      <c r="AX62" s="56" t="s">
        <v>4861</v>
      </c>
      <c r="AY62" s="83"/>
      <c r="AZ62" s="83"/>
      <c r="BA62" s="83"/>
      <c r="BB62" s="56" t="s">
        <v>4862</v>
      </c>
      <c r="BC62" s="56" t="s">
        <v>4863</v>
      </c>
      <c r="BD62" s="56" t="s">
        <v>4864</v>
      </c>
      <c r="BE62" s="57" t="s">
        <v>4865</v>
      </c>
      <c r="BF62" s="56" t="s">
        <v>4866</v>
      </c>
      <c r="BG62" s="83"/>
      <c r="BH62" s="83"/>
      <c r="BI62" s="83"/>
      <c r="BJ62" s="56" t="s">
        <v>4867</v>
      </c>
      <c r="BK62" s="56" t="s">
        <v>4868</v>
      </c>
      <c r="BL62" s="83"/>
      <c r="BM62" s="83"/>
      <c r="BN62" s="83">
        <v>24099</v>
      </c>
      <c r="BO62" s="83"/>
      <c r="BP62" s="56" t="s">
        <v>4869</v>
      </c>
      <c r="BQ62" s="83"/>
      <c r="BR62" s="83"/>
      <c r="BS62" s="56" t="s">
        <v>4870</v>
      </c>
      <c r="BT62" s="56" t="s">
        <v>4871</v>
      </c>
      <c r="BU62" s="56" t="s">
        <v>4872</v>
      </c>
      <c r="BV62" s="83">
        <v>32099</v>
      </c>
      <c r="BW62" s="82"/>
      <c r="BX62" s="82"/>
      <c r="BY62" s="82"/>
      <c r="BZ62" s="84"/>
      <c r="CA62" s="84"/>
      <c r="CB62" s="84"/>
      <c r="CC62" s="84"/>
      <c r="CD62" s="84"/>
      <c r="CE62" s="84"/>
      <c r="CF62" s="58" t="s">
        <v>4873</v>
      </c>
      <c r="CG62" s="58" t="s">
        <v>4874</v>
      </c>
      <c r="CH62" s="84"/>
      <c r="CI62" s="84"/>
      <c r="CJ62" s="84"/>
      <c r="CK62" s="58" t="s">
        <v>4875</v>
      </c>
      <c r="CL62" s="58" t="s">
        <v>4876</v>
      </c>
      <c r="CM62" s="58" t="s">
        <v>4877</v>
      </c>
      <c r="CN62" s="59" t="s">
        <v>4878</v>
      </c>
      <c r="CO62" s="58" t="s">
        <v>4879</v>
      </c>
      <c r="CP62" s="84"/>
      <c r="CQ62" s="84"/>
      <c r="CR62" s="84"/>
      <c r="CS62" s="58" t="s">
        <v>4880</v>
      </c>
      <c r="CT62" s="58" t="s">
        <v>4881</v>
      </c>
      <c r="CU62" s="84"/>
      <c r="CV62" s="84"/>
      <c r="CW62" s="58" t="s">
        <v>281</v>
      </c>
      <c r="CX62" s="84"/>
      <c r="CY62" s="58" t="s">
        <v>4882</v>
      </c>
      <c r="CZ62" s="84"/>
      <c r="DA62" s="84"/>
      <c r="DB62" s="58" t="s">
        <v>4883</v>
      </c>
      <c r="DC62" s="58" t="s">
        <v>4884</v>
      </c>
      <c r="DD62" s="58" t="s">
        <v>3731</v>
      </c>
      <c r="DE62" s="58" t="s">
        <v>281</v>
      </c>
    </row>
    <row r="63" spans="1:109" ht="24" customHeight="1">
      <c r="A63" s="9"/>
      <c r="B63" s="80"/>
      <c r="C63" s="12"/>
      <c r="D63" s="396" t="s">
        <v>1801</v>
      </c>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81"/>
      <c r="AE63" s="74"/>
      <c r="AL63" s="55" t="str">
        <f t="shared" si="3"/>
        <v/>
      </c>
      <c r="AM63" s="55" t="str">
        <f t="shared" si="0"/>
        <v/>
      </c>
      <c r="AN63" t="str">
        <f t="shared" si="1"/>
        <v/>
      </c>
      <c r="AO63" s="3" t="str">
        <f t="shared" si="2"/>
        <v/>
      </c>
      <c r="AP63" s="3">
        <v>61</v>
      </c>
      <c r="AQ63" s="83"/>
      <c r="AR63" s="83"/>
      <c r="AS63" s="83"/>
      <c r="AT63" s="83"/>
      <c r="AU63" s="83"/>
      <c r="AV63" s="83"/>
      <c r="AW63" s="56" t="s">
        <v>4885</v>
      </c>
      <c r="AX63" s="56" t="s">
        <v>4886</v>
      </c>
      <c r="AY63" s="83"/>
      <c r="AZ63" s="83"/>
      <c r="BA63" s="83"/>
      <c r="BB63" s="56" t="s">
        <v>4887</v>
      </c>
      <c r="BC63" s="56" t="s">
        <v>4888</v>
      </c>
      <c r="BD63" s="56" t="s">
        <v>4889</v>
      </c>
      <c r="BE63" s="57" t="s">
        <v>4890</v>
      </c>
      <c r="BF63" s="56" t="s">
        <v>4891</v>
      </c>
      <c r="BG63" s="83"/>
      <c r="BH63" s="83"/>
      <c r="BI63" s="83"/>
      <c r="BJ63" s="56" t="s">
        <v>4892</v>
      </c>
      <c r="BK63" s="56" t="s">
        <v>4893</v>
      </c>
      <c r="BL63" s="83"/>
      <c r="BM63" s="83"/>
      <c r="BN63" s="83"/>
      <c r="BO63" s="83"/>
      <c r="BP63" s="56" t="s">
        <v>4894</v>
      </c>
      <c r="BQ63" s="83"/>
      <c r="BR63" s="83"/>
      <c r="BS63" s="56" t="s">
        <v>4895</v>
      </c>
      <c r="BT63" s="56" t="s">
        <v>4896</v>
      </c>
      <c r="BU63" s="56" t="s">
        <v>4897</v>
      </c>
      <c r="BV63" s="83"/>
      <c r="BW63" s="82"/>
      <c r="BX63" s="82"/>
      <c r="BY63" s="82"/>
      <c r="BZ63" s="84"/>
      <c r="CA63" s="84"/>
      <c r="CB63" s="84"/>
      <c r="CC63" s="84"/>
      <c r="CD63" s="84"/>
      <c r="CE63" s="84"/>
      <c r="CF63" s="58" t="s">
        <v>4898</v>
      </c>
      <c r="CG63" s="58" t="s">
        <v>4899</v>
      </c>
      <c r="CH63" s="84"/>
      <c r="CI63" s="84"/>
      <c r="CJ63" s="84"/>
      <c r="CK63" s="58" t="s">
        <v>4900</v>
      </c>
      <c r="CL63" s="58" t="s">
        <v>4901</v>
      </c>
      <c r="CM63" s="58" t="s">
        <v>4902</v>
      </c>
      <c r="CN63" s="59" t="s">
        <v>4903</v>
      </c>
      <c r="CO63" s="58" t="s">
        <v>4904</v>
      </c>
      <c r="CP63" s="84"/>
      <c r="CQ63" s="84"/>
      <c r="CR63" s="84"/>
      <c r="CS63" s="58" t="s">
        <v>4905</v>
      </c>
      <c r="CT63" s="58" t="s">
        <v>4906</v>
      </c>
      <c r="CU63" s="84"/>
      <c r="CV63" s="84"/>
      <c r="CW63" s="84"/>
      <c r="CX63" s="84"/>
      <c r="CY63" s="58" t="s">
        <v>4907</v>
      </c>
      <c r="CZ63" s="84"/>
      <c r="DA63" s="84"/>
      <c r="DB63" s="58" t="s">
        <v>4908</v>
      </c>
      <c r="DC63" s="58" t="s">
        <v>4909</v>
      </c>
      <c r="DD63" s="58" t="s">
        <v>3588</v>
      </c>
      <c r="DE63" s="84"/>
    </row>
    <row r="64" spans="1:109" ht="6.75" customHeight="1">
      <c r="A64" s="9"/>
      <c r="B64" s="80"/>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81"/>
      <c r="AE64" s="74"/>
      <c r="AL64" s="55" t="str">
        <f t="shared" si="3"/>
        <v/>
      </c>
      <c r="AM64" s="55" t="str">
        <f t="shared" si="0"/>
        <v/>
      </c>
      <c r="AN64" t="str">
        <f t="shared" si="1"/>
        <v/>
      </c>
      <c r="AO64" s="3" t="str">
        <f t="shared" si="2"/>
        <v/>
      </c>
      <c r="AP64" s="3">
        <v>62</v>
      </c>
      <c r="AQ64" s="83"/>
      <c r="AR64" s="83"/>
      <c r="AS64" s="83"/>
      <c r="AT64" s="83"/>
      <c r="AU64" s="83"/>
      <c r="AV64" s="83"/>
      <c r="AW64" s="56" t="s">
        <v>4910</v>
      </c>
      <c r="AX64" s="56" t="s">
        <v>4911</v>
      </c>
      <c r="AY64" s="83"/>
      <c r="AZ64" s="83"/>
      <c r="BA64" s="83"/>
      <c r="BB64" s="56" t="s">
        <v>4912</v>
      </c>
      <c r="BC64" s="56" t="s">
        <v>4913</v>
      </c>
      <c r="BD64" s="56" t="s">
        <v>4914</v>
      </c>
      <c r="BE64" s="57" t="s">
        <v>4915</v>
      </c>
      <c r="BF64" s="56" t="s">
        <v>4916</v>
      </c>
      <c r="BG64" s="83"/>
      <c r="BH64" s="83"/>
      <c r="BI64" s="83"/>
      <c r="BJ64" s="56" t="s">
        <v>4917</v>
      </c>
      <c r="BK64" s="56" t="s">
        <v>4918</v>
      </c>
      <c r="BL64" s="83"/>
      <c r="BM64" s="83"/>
      <c r="BN64" s="83"/>
      <c r="BO64" s="83"/>
      <c r="BP64" s="56" t="s">
        <v>4919</v>
      </c>
      <c r="BQ64" s="83"/>
      <c r="BR64" s="83"/>
      <c r="BS64" s="83">
        <v>29099</v>
      </c>
      <c r="BT64" s="56" t="s">
        <v>4920</v>
      </c>
      <c r="BU64" s="56" t="s">
        <v>4921</v>
      </c>
      <c r="BV64" s="83"/>
      <c r="BW64" s="82"/>
      <c r="BX64" s="82"/>
      <c r="BY64" s="82"/>
      <c r="BZ64" s="84"/>
      <c r="CA64" s="84"/>
      <c r="CB64" s="84"/>
      <c r="CC64" s="84"/>
      <c r="CD64" s="84"/>
      <c r="CE64" s="84"/>
      <c r="CF64" s="58" t="s">
        <v>4922</v>
      </c>
      <c r="CG64" s="58" t="s">
        <v>4923</v>
      </c>
      <c r="CH64" s="84"/>
      <c r="CI64" s="84"/>
      <c r="CJ64" s="84"/>
      <c r="CK64" s="58" t="s">
        <v>4924</v>
      </c>
      <c r="CL64" s="58" t="s">
        <v>4925</v>
      </c>
      <c r="CM64" s="58" t="s">
        <v>4926</v>
      </c>
      <c r="CN64" s="59" t="s">
        <v>4927</v>
      </c>
      <c r="CO64" s="58" t="s">
        <v>3352</v>
      </c>
      <c r="CP64" s="84"/>
      <c r="CQ64" s="84"/>
      <c r="CR64" s="84"/>
      <c r="CS64" s="58" t="s">
        <v>4928</v>
      </c>
      <c r="CT64" s="58" t="s">
        <v>3491</v>
      </c>
      <c r="CU64" s="84"/>
      <c r="CV64" s="84"/>
      <c r="CW64" s="84"/>
      <c r="CX64" s="84"/>
      <c r="CY64" s="58" t="s">
        <v>4929</v>
      </c>
      <c r="CZ64" s="84"/>
      <c r="DA64" s="84"/>
      <c r="DB64" s="58" t="s">
        <v>281</v>
      </c>
      <c r="DC64" s="58" t="s">
        <v>4930</v>
      </c>
      <c r="DD64" s="58" t="s">
        <v>4931</v>
      </c>
      <c r="DE64" s="84"/>
    </row>
    <row r="65" spans="1:109" ht="36" customHeight="1">
      <c r="A65" s="9"/>
      <c r="B65" s="80"/>
      <c r="C65" s="12"/>
      <c r="D65" s="396" t="s">
        <v>27</v>
      </c>
      <c r="E65" s="396"/>
      <c r="F65" s="396"/>
      <c r="G65" s="396"/>
      <c r="H65" s="396"/>
      <c r="I65" s="396"/>
      <c r="J65" s="396"/>
      <c r="K65" s="396"/>
      <c r="L65" s="396"/>
      <c r="M65" s="396"/>
      <c r="N65" s="396"/>
      <c r="O65" s="396"/>
      <c r="P65" s="396"/>
      <c r="Q65" s="396"/>
      <c r="R65" s="396"/>
      <c r="S65" s="396"/>
      <c r="T65" s="396"/>
      <c r="U65" s="396"/>
      <c r="V65" s="396"/>
      <c r="W65" s="396"/>
      <c r="X65" s="396"/>
      <c r="Y65" s="396"/>
      <c r="Z65" s="396"/>
      <c r="AA65" s="396"/>
      <c r="AB65" s="396"/>
      <c r="AC65" s="396"/>
      <c r="AD65" s="81"/>
      <c r="AE65" s="74"/>
      <c r="AL65" s="55" t="str">
        <f t="shared" si="3"/>
        <v/>
      </c>
      <c r="AM65" s="55" t="str">
        <f t="shared" si="0"/>
        <v/>
      </c>
      <c r="AN65" t="str">
        <f t="shared" si="1"/>
        <v/>
      </c>
      <c r="AO65" s="3" t="str">
        <f t="shared" si="2"/>
        <v/>
      </c>
      <c r="AP65" s="3">
        <v>63</v>
      </c>
      <c r="AQ65" s="83"/>
      <c r="AR65" s="83"/>
      <c r="AS65" s="83"/>
      <c r="AT65" s="83"/>
      <c r="AU65" s="83"/>
      <c r="AV65" s="83"/>
      <c r="AW65" s="56" t="s">
        <v>4932</v>
      </c>
      <c r="AX65" s="56" t="s">
        <v>4933</v>
      </c>
      <c r="AY65" s="83"/>
      <c r="AZ65" s="83"/>
      <c r="BA65" s="83"/>
      <c r="BB65" s="56" t="s">
        <v>4934</v>
      </c>
      <c r="BC65" s="56" t="s">
        <v>4935</v>
      </c>
      <c r="BD65" s="56" t="s">
        <v>4936</v>
      </c>
      <c r="BE65" s="57" t="s">
        <v>4937</v>
      </c>
      <c r="BF65" s="56" t="s">
        <v>4938</v>
      </c>
      <c r="BG65" s="83"/>
      <c r="BH65" s="83"/>
      <c r="BI65" s="83"/>
      <c r="BJ65" s="56" t="s">
        <v>4939</v>
      </c>
      <c r="BK65" s="56" t="s">
        <v>4940</v>
      </c>
      <c r="BL65" s="83"/>
      <c r="BM65" s="83"/>
      <c r="BN65" s="83"/>
      <c r="BO65" s="83"/>
      <c r="BP65" s="56" t="s">
        <v>4941</v>
      </c>
      <c r="BQ65" s="83"/>
      <c r="BR65" s="83"/>
      <c r="BS65" s="83"/>
      <c r="BT65" s="56" t="s">
        <v>4942</v>
      </c>
      <c r="BU65" s="56" t="s">
        <v>4943</v>
      </c>
      <c r="BV65" s="83"/>
      <c r="BW65" s="82"/>
      <c r="BX65" s="82"/>
      <c r="BY65" s="82"/>
      <c r="BZ65" s="84"/>
      <c r="CA65" s="84"/>
      <c r="CB65" s="84"/>
      <c r="CC65" s="84"/>
      <c r="CD65" s="84"/>
      <c r="CE65" s="84"/>
      <c r="CF65" s="58" t="s">
        <v>4944</v>
      </c>
      <c r="CG65" s="58" t="s">
        <v>4945</v>
      </c>
      <c r="CH65" s="84"/>
      <c r="CI65" s="84"/>
      <c r="CJ65" s="84"/>
      <c r="CK65" s="58" t="s">
        <v>4946</v>
      </c>
      <c r="CL65" s="58" t="s">
        <v>4947</v>
      </c>
      <c r="CM65" s="58" t="s">
        <v>4948</v>
      </c>
      <c r="CN65" s="59" t="s">
        <v>4949</v>
      </c>
      <c r="CO65" s="58" t="s">
        <v>4950</v>
      </c>
      <c r="CP65" s="84"/>
      <c r="CQ65" s="84"/>
      <c r="CR65" s="84"/>
      <c r="CS65" s="58" t="s">
        <v>4951</v>
      </c>
      <c r="CT65" s="58" t="s">
        <v>4952</v>
      </c>
      <c r="CU65" s="84"/>
      <c r="CV65" s="84"/>
      <c r="CW65" s="84"/>
      <c r="CX65" s="84"/>
      <c r="CY65" s="58" t="s">
        <v>4953</v>
      </c>
      <c r="CZ65" s="84"/>
      <c r="DA65" s="84"/>
      <c r="DB65" s="84"/>
      <c r="DC65" s="58" t="s">
        <v>4954</v>
      </c>
      <c r="DD65" s="58" t="s">
        <v>4955</v>
      </c>
      <c r="DE65" s="84"/>
    </row>
    <row r="66" spans="1:109" ht="6.75" customHeight="1">
      <c r="A66" s="9"/>
      <c r="B66" s="80"/>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81"/>
      <c r="AE66" s="74"/>
      <c r="AL66" s="55" t="str">
        <f t="shared" si="3"/>
        <v/>
      </c>
      <c r="AM66" s="55" t="str">
        <f t="shared" si="0"/>
        <v/>
      </c>
      <c r="AN66" t="str">
        <f t="shared" si="1"/>
        <v/>
      </c>
      <c r="AO66" s="3" t="str">
        <f t="shared" si="2"/>
        <v/>
      </c>
      <c r="AP66" s="3">
        <v>64</v>
      </c>
      <c r="AQ66" s="83"/>
      <c r="AR66" s="83"/>
      <c r="AS66" s="83"/>
      <c r="AT66" s="83"/>
      <c r="AU66" s="83"/>
      <c r="AV66" s="83"/>
      <c r="AW66" s="56" t="s">
        <v>4956</v>
      </c>
      <c r="AX66" s="56" t="s">
        <v>4957</v>
      </c>
      <c r="AY66" s="83"/>
      <c r="AZ66" s="83"/>
      <c r="BA66" s="83"/>
      <c r="BB66" s="56" t="s">
        <v>4958</v>
      </c>
      <c r="BC66" s="56" t="s">
        <v>4959</v>
      </c>
      <c r="BD66" s="56" t="s">
        <v>4960</v>
      </c>
      <c r="BE66" s="57" t="s">
        <v>4961</v>
      </c>
      <c r="BF66" s="56" t="s">
        <v>4962</v>
      </c>
      <c r="BG66" s="83"/>
      <c r="BH66" s="83"/>
      <c r="BI66" s="83"/>
      <c r="BJ66" s="56" t="s">
        <v>4963</v>
      </c>
      <c r="BK66" s="56" t="s">
        <v>4964</v>
      </c>
      <c r="BL66" s="83"/>
      <c r="BM66" s="83"/>
      <c r="BN66" s="83"/>
      <c r="BO66" s="83"/>
      <c r="BP66" s="56" t="s">
        <v>4965</v>
      </c>
      <c r="BQ66" s="83"/>
      <c r="BR66" s="83"/>
      <c r="BS66" s="83"/>
      <c r="BT66" s="56" t="s">
        <v>4966</v>
      </c>
      <c r="BU66" s="56" t="s">
        <v>4967</v>
      </c>
      <c r="BV66" s="83"/>
      <c r="BW66" s="82"/>
      <c r="BX66" s="82"/>
      <c r="BY66" s="82"/>
      <c r="BZ66" s="84"/>
      <c r="CA66" s="84"/>
      <c r="CB66" s="84"/>
      <c r="CC66" s="84"/>
      <c r="CD66" s="84"/>
      <c r="CE66" s="84"/>
      <c r="CF66" s="58" t="s">
        <v>4968</v>
      </c>
      <c r="CG66" s="58" t="s">
        <v>4969</v>
      </c>
      <c r="CH66" s="84"/>
      <c r="CI66" s="84"/>
      <c r="CJ66" s="84"/>
      <c r="CK66" s="58" t="s">
        <v>4970</v>
      </c>
      <c r="CL66" s="58" t="s">
        <v>4971</v>
      </c>
      <c r="CM66" s="58" t="s">
        <v>4972</v>
      </c>
      <c r="CN66" s="59" t="s">
        <v>4973</v>
      </c>
      <c r="CO66" s="58" t="s">
        <v>4974</v>
      </c>
      <c r="CP66" s="84"/>
      <c r="CQ66" s="84"/>
      <c r="CR66" s="84"/>
      <c r="CS66" s="58" t="s">
        <v>4975</v>
      </c>
      <c r="CT66" s="58" t="s">
        <v>4976</v>
      </c>
      <c r="CU66" s="84"/>
      <c r="CV66" s="84"/>
      <c r="CW66" s="84"/>
      <c r="CX66" s="84"/>
      <c r="CY66" s="58" t="s">
        <v>4977</v>
      </c>
      <c r="CZ66" s="84"/>
      <c r="DA66" s="84"/>
      <c r="DB66" s="84"/>
      <c r="DC66" s="58" t="s">
        <v>4978</v>
      </c>
      <c r="DD66" s="58" t="s">
        <v>4979</v>
      </c>
      <c r="DE66" s="84"/>
    </row>
    <row r="67" spans="1:109" ht="15" customHeight="1">
      <c r="A67" s="9"/>
      <c r="B67" s="80"/>
      <c r="C67" s="12"/>
      <c r="D67" s="396" t="s">
        <v>28</v>
      </c>
      <c r="E67" s="396"/>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81"/>
      <c r="AE67" s="74"/>
      <c r="AL67" s="55" t="str">
        <f t="shared" si="3"/>
        <v/>
      </c>
      <c r="AM67" s="55" t="str">
        <f t="shared" si="0"/>
        <v/>
      </c>
      <c r="AN67" t="str">
        <f t="shared" si="1"/>
        <v/>
      </c>
      <c r="AO67" s="3" t="str">
        <f t="shared" si="2"/>
        <v/>
      </c>
      <c r="AP67" s="3">
        <v>65</v>
      </c>
      <c r="AQ67" s="83"/>
      <c r="AR67" s="83"/>
      <c r="AS67" s="83"/>
      <c r="AT67" s="83"/>
      <c r="AU67" s="83"/>
      <c r="AV67" s="83"/>
      <c r="AW67" s="56" t="s">
        <v>4980</v>
      </c>
      <c r="AX67" s="56" t="s">
        <v>4981</v>
      </c>
      <c r="AY67" s="83"/>
      <c r="AZ67" s="83"/>
      <c r="BA67" s="83"/>
      <c r="BB67" s="56" t="s">
        <v>4982</v>
      </c>
      <c r="BC67" s="56" t="s">
        <v>4983</v>
      </c>
      <c r="BD67" s="56" t="s">
        <v>4984</v>
      </c>
      <c r="BE67" s="57" t="s">
        <v>4985</v>
      </c>
      <c r="BF67" s="56" t="s">
        <v>4986</v>
      </c>
      <c r="BG67" s="83"/>
      <c r="BH67" s="83"/>
      <c r="BI67" s="83"/>
      <c r="BJ67" s="56" t="s">
        <v>4987</v>
      </c>
      <c r="BK67" s="56" t="s">
        <v>4988</v>
      </c>
      <c r="BL67" s="83"/>
      <c r="BM67" s="83"/>
      <c r="BN67" s="83"/>
      <c r="BO67" s="83"/>
      <c r="BP67" s="56" t="s">
        <v>4989</v>
      </c>
      <c r="BQ67" s="83"/>
      <c r="BR67" s="83"/>
      <c r="BS67" s="83"/>
      <c r="BT67" s="56" t="s">
        <v>4990</v>
      </c>
      <c r="BU67" s="56" t="s">
        <v>4991</v>
      </c>
      <c r="BV67" s="83"/>
      <c r="BW67" s="82"/>
      <c r="BX67" s="82"/>
      <c r="BY67" s="82"/>
      <c r="BZ67" s="84"/>
      <c r="CA67" s="84"/>
      <c r="CB67" s="84"/>
      <c r="CC67" s="84"/>
      <c r="CD67" s="84"/>
      <c r="CE67" s="84"/>
      <c r="CF67" s="58" t="s">
        <v>4992</v>
      </c>
      <c r="CG67" s="58" t="s">
        <v>4993</v>
      </c>
      <c r="CH67" s="84"/>
      <c r="CI67" s="84"/>
      <c r="CJ67" s="84"/>
      <c r="CK67" s="58" t="s">
        <v>4994</v>
      </c>
      <c r="CL67" s="58" t="s">
        <v>4995</v>
      </c>
      <c r="CM67" s="58" t="s">
        <v>4996</v>
      </c>
      <c r="CN67" s="59" t="s">
        <v>3401</v>
      </c>
      <c r="CO67" s="58" t="s">
        <v>4997</v>
      </c>
      <c r="CP67" s="84"/>
      <c r="CQ67" s="84"/>
      <c r="CR67" s="84"/>
      <c r="CS67" s="58" t="s">
        <v>4998</v>
      </c>
      <c r="CT67" s="58" t="s">
        <v>4999</v>
      </c>
      <c r="CU67" s="84"/>
      <c r="CV67" s="84"/>
      <c r="CW67" s="84"/>
      <c r="CX67" s="84"/>
      <c r="CY67" s="58" t="s">
        <v>5000</v>
      </c>
      <c r="CZ67" s="84"/>
      <c r="DA67" s="84"/>
      <c r="DB67" s="84"/>
      <c r="DC67" s="58" t="s">
        <v>5001</v>
      </c>
      <c r="DD67" s="58" t="s">
        <v>5002</v>
      </c>
      <c r="DE67" s="84"/>
    </row>
    <row r="68" spans="1:109" ht="6.75" customHeight="1">
      <c r="A68" s="9"/>
      <c r="B68" s="80"/>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81"/>
      <c r="AE68" s="74"/>
      <c r="AL68" s="55" t="str">
        <f t="shared" si="3"/>
        <v/>
      </c>
      <c r="AM68" s="55" t="str">
        <f t="shared" ref="AM68:AM131" si="4">IFERROR(IF(AL68="", "", HLOOKUP($N$8, $AQ$3:$BV$574, AP68, FALSE)), "")</f>
        <v/>
      </c>
      <c r="AN68" t="str">
        <f t="shared" si="1"/>
        <v/>
      </c>
      <c r="AO68" s="3" t="str">
        <f t="shared" si="2"/>
        <v/>
      </c>
      <c r="AP68" s="3">
        <v>66</v>
      </c>
      <c r="AQ68" s="83"/>
      <c r="AR68" s="83"/>
      <c r="AS68" s="83"/>
      <c r="AT68" s="83"/>
      <c r="AU68" s="83"/>
      <c r="AV68" s="83"/>
      <c r="AW68" s="56" t="s">
        <v>5003</v>
      </c>
      <c r="AX68" s="56" t="s">
        <v>5004</v>
      </c>
      <c r="AY68" s="83"/>
      <c r="AZ68" s="83"/>
      <c r="BA68" s="83"/>
      <c r="BB68" s="56" t="s">
        <v>5005</v>
      </c>
      <c r="BC68" s="56" t="s">
        <v>5006</v>
      </c>
      <c r="BD68" s="56" t="s">
        <v>5007</v>
      </c>
      <c r="BE68" s="57" t="s">
        <v>5008</v>
      </c>
      <c r="BF68" s="56" t="s">
        <v>5009</v>
      </c>
      <c r="BG68" s="83"/>
      <c r="BH68" s="83"/>
      <c r="BI68" s="83"/>
      <c r="BJ68" s="56" t="s">
        <v>5010</v>
      </c>
      <c r="BK68" s="56" t="s">
        <v>5011</v>
      </c>
      <c r="BL68" s="83"/>
      <c r="BM68" s="83"/>
      <c r="BN68" s="83"/>
      <c r="BO68" s="83"/>
      <c r="BP68" s="56" t="s">
        <v>5012</v>
      </c>
      <c r="BQ68" s="83"/>
      <c r="BR68" s="83"/>
      <c r="BS68" s="83"/>
      <c r="BT68" s="56" t="s">
        <v>5013</v>
      </c>
      <c r="BU68" s="56" t="s">
        <v>5014</v>
      </c>
      <c r="BV68" s="83"/>
      <c r="BW68" s="82"/>
      <c r="BX68" s="82"/>
      <c r="BY68" s="82"/>
      <c r="BZ68" s="84"/>
      <c r="CA68" s="84"/>
      <c r="CB68" s="84"/>
      <c r="CC68" s="84"/>
      <c r="CD68" s="84"/>
      <c r="CE68" s="84"/>
      <c r="CF68" s="58" t="s">
        <v>5015</v>
      </c>
      <c r="CG68" s="58" t="s">
        <v>5016</v>
      </c>
      <c r="CH68" s="84"/>
      <c r="CI68" s="84"/>
      <c r="CJ68" s="84"/>
      <c r="CK68" s="58" t="s">
        <v>5017</v>
      </c>
      <c r="CL68" s="58" t="s">
        <v>5018</v>
      </c>
      <c r="CM68" s="58" t="s">
        <v>5019</v>
      </c>
      <c r="CN68" s="59" t="s">
        <v>5020</v>
      </c>
      <c r="CO68" s="58" t="s">
        <v>5021</v>
      </c>
      <c r="CP68" s="84"/>
      <c r="CQ68" s="84"/>
      <c r="CR68" s="84"/>
      <c r="CS68" s="58" t="s">
        <v>5022</v>
      </c>
      <c r="CT68" s="58" t="s">
        <v>5023</v>
      </c>
      <c r="CU68" s="84"/>
      <c r="CV68" s="84"/>
      <c r="CW68" s="84"/>
      <c r="CX68" s="84"/>
      <c r="CY68" s="58" t="s">
        <v>5024</v>
      </c>
      <c r="CZ68" s="84"/>
      <c r="DA68" s="84"/>
      <c r="DB68" s="84"/>
      <c r="DC68" s="58" t="s">
        <v>2819</v>
      </c>
      <c r="DD68" s="58" t="s">
        <v>2795</v>
      </c>
      <c r="DE68" s="84"/>
    </row>
    <row r="69" spans="1:109" ht="36" customHeight="1">
      <c r="A69" s="9"/>
      <c r="B69" s="80"/>
      <c r="C69" s="396" t="s">
        <v>29</v>
      </c>
      <c r="D69" s="396"/>
      <c r="E69" s="396"/>
      <c r="F69" s="396"/>
      <c r="G69" s="396"/>
      <c r="H69" s="396"/>
      <c r="I69" s="396"/>
      <c r="J69" s="396"/>
      <c r="K69" s="396"/>
      <c r="L69" s="396"/>
      <c r="M69" s="396"/>
      <c r="N69" s="396"/>
      <c r="O69" s="396"/>
      <c r="P69" s="396"/>
      <c r="Q69" s="396"/>
      <c r="R69" s="396"/>
      <c r="S69" s="396"/>
      <c r="T69" s="396"/>
      <c r="U69" s="396"/>
      <c r="V69" s="396"/>
      <c r="W69" s="396"/>
      <c r="X69" s="396"/>
      <c r="Y69" s="396"/>
      <c r="Z69" s="396"/>
      <c r="AA69" s="396"/>
      <c r="AB69" s="396"/>
      <c r="AC69" s="396"/>
      <c r="AD69" s="81"/>
      <c r="AE69" s="74"/>
      <c r="AL69" s="55" t="str">
        <f t="shared" si="3"/>
        <v/>
      </c>
      <c r="AM69" s="55" t="str">
        <f t="shared" si="4"/>
        <v/>
      </c>
      <c r="AN69" t="str">
        <f t="shared" ref="AN69:AN132" si="5">IF(AL69="No identificado","",IF(AL69="","",AL69))</f>
        <v/>
      </c>
      <c r="AO69" s="3" t="str">
        <f t="shared" ref="AO69:AO132" si="6">IF(AL69="No identificado","",IFERROR(IF(AL69="", "", HLOOKUP($N$8, $AQ$3:$BV$574, AP69, FALSE)), ""))</f>
        <v/>
      </c>
      <c r="AP69" s="3">
        <v>67</v>
      </c>
      <c r="AQ69" s="83"/>
      <c r="AR69" s="83"/>
      <c r="AS69" s="83"/>
      <c r="AT69" s="83"/>
      <c r="AU69" s="83"/>
      <c r="AV69" s="83"/>
      <c r="AW69" s="56" t="s">
        <v>5025</v>
      </c>
      <c r="AX69" s="56" t="s">
        <v>5026</v>
      </c>
      <c r="AY69" s="83"/>
      <c r="AZ69" s="83"/>
      <c r="BA69" s="83"/>
      <c r="BB69" s="56" t="s">
        <v>5027</v>
      </c>
      <c r="BC69" s="56" t="s">
        <v>5028</v>
      </c>
      <c r="BD69" s="56" t="s">
        <v>5029</v>
      </c>
      <c r="BE69" s="57" t="s">
        <v>5030</v>
      </c>
      <c r="BF69" s="56" t="s">
        <v>5031</v>
      </c>
      <c r="BG69" s="83"/>
      <c r="BH69" s="83"/>
      <c r="BI69" s="83"/>
      <c r="BJ69" s="56" t="s">
        <v>5032</v>
      </c>
      <c r="BK69" s="56" t="s">
        <v>5033</v>
      </c>
      <c r="BL69" s="83"/>
      <c r="BM69" s="83"/>
      <c r="BN69" s="83"/>
      <c r="BO69" s="83"/>
      <c r="BP69" s="56" t="s">
        <v>5034</v>
      </c>
      <c r="BQ69" s="83"/>
      <c r="BR69" s="83"/>
      <c r="BS69" s="83"/>
      <c r="BT69" s="56" t="s">
        <v>5035</v>
      </c>
      <c r="BU69" s="56" t="s">
        <v>5036</v>
      </c>
      <c r="BV69" s="83"/>
      <c r="BW69" s="82"/>
      <c r="BX69" s="82"/>
      <c r="BY69" s="82"/>
      <c r="BZ69" s="84"/>
      <c r="CA69" s="84"/>
      <c r="CB69" s="84"/>
      <c r="CC69" s="84"/>
      <c r="CD69" s="84"/>
      <c r="CE69" s="84"/>
      <c r="CF69" s="58" t="s">
        <v>5037</v>
      </c>
      <c r="CG69" s="58" t="s">
        <v>5038</v>
      </c>
      <c r="CH69" s="84"/>
      <c r="CI69" s="84"/>
      <c r="CJ69" s="84"/>
      <c r="CK69" s="58" t="s">
        <v>5039</v>
      </c>
      <c r="CL69" s="58" t="s">
        <v>5040</v>
      </c>
      <c r="CM69" s="58" t="s">
        <v>5041</v>
      </c>
      <c r="CN69" s="59" t="s">
        <v>5042</v>
      </c>
      <c r="CO69" s="58" t="s">
        <v>5043</v>
      </c>
      <c r="CP69" s="84"/>
      <c r="CQ69" s="84"/>
      <c r="CR69" s="84"/>
      <c r="CS69" s="58" t="s">
        <v>5044</v>
      </c>
      <c r="CT69" s="58" t="s">
        <v>80</v>
      </c>
      <c r="CU69" s="84"/>
      <c r="CV69" s="84"/>
      <c r="CW69" s="84"/>
      <c r="CX69" s="84"/>
      <c r="CY69" s="58" t="s">
        <v>5045</v>
      </c>
      <c r="CZ69" s="84"/>
      <c r="DA69" s="84"/>
      <c r="DB69" s="84"/>
      <c r="DC69" s="58" t="s">
        <v>5046</v>
      </c>
      <c r="DD69" s="58" t="s">
        <v>5047</v>
      </c>
      <c r="DE69" s="84"/>
    </row>
    <row r="70" spans="1:109" ht="6.75" customHeight="1">
      <c r="A70" s="9"/>
      <c r="B70" s="80"/>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81"/>
      <c r="AE70" s="74"/>
      <c r="AL70" s="55" t="str">
        <f t="shared" ref="AL70:AL133" si="7">IFERROR(IF(HLOOKUP($N$8, $BZ$3:$DE$574, $AP70, FALSE )="", "", HLOOKUP($N$8, $BZ$3:$DE$574, $AP70, FALSE)), "")</f>
        <v/>
      </c>
      <c r="AM70" s="55" t="str">
        <f t="shared" si="4"/>
        <v/>
      </c>
      <c r="AN70" t="str">
        <f t="shared" si="5"/>
        <v/>
      </c>
      <c r="AO70" s="3" t="str">
        <f t="shared" si="6"/>
        <v/>
      </c>
      <c r="AP70" s="3">
        <v>68</v>
      </c>
      <c r="AQ70" s="83"/>
      <c r="AR70" s="83"/>
      <c r="AS70" s="83"/>
      <c r="AT70" s="83"/>
      <c r="AU70" s="83"/>
      <c r="AV70" s="83"/>
      <c r="AW70" s="56" t="s">
        <v>5048</v>
      </c>
      <c r="AX70" s="56" t="s">
        <v>5049</v>
      </c>
      <c r="AY70" s="83"/>
      <c r="AZ70" s="83"/>
      <c r="BA70" s="83"/>
      <c r="BB70" s="56" t="s">
        <v>5050</v>
      </c>
      <c r="BC70" s="56" t="s">
        <v>5051</v>
      </c>
      <c r="BD70" s="56" t="s">
        <v>5052</v>
      </c>
      <c r="BE70" s="57" t="s">
        <v>5053</v>
      </c>
      <c r="BF70" s="56" t="s">
        <v>5054</v>
      </c>
      <c r="BG70" s="83"/>
      <c r="BH70" s="83"/>
      <c r="BI70" s="83"/>
      <c r="BJ70" s="56" t="s">
        <v>5055</v>
      </c>
      <c r="BK70" s="56" t="s">
        <v>5056</v>
      </c>
      <c r="BL70" s="83"/>
      <c r="BM70" s="83"/>
      <c r="BN70" s="83"/>
      <c r="BO70" s="83"/>
      <c r="BP70" s="56" t="s">
        <v>5057</v>
      </c>
      <c r="BQ70" s="83"/>
      <c r="BR70" s="83"/>
      <c r="BS70" s="83"/>
      <c r="BT70" s="56" t="s">
        <v>5058</v>
      </c>
      <c r="BU70" s="56" t="s">
        <v>5059</v>
      </c>
      <c r="BV70" s="83"/>
      <c r="BW70" s="82"/>
      <c r="BX70" s="82"/>
      <c r="BY70" s="82"/>
      <c r="BZ70" s="84"/>
      <c r="CA70" s="84"/>
      <c r="CB70" s="84"/>
      <c r="CC70" s="84"/>
      <c r="CD70" s="84"/>
      <c r="CE70" s="84"/>
      <c r="CF70" s="58" t="s">
        <v>5060</v>
      </c>
      <c r="CG70" s="58" t="s">
        <v>5061</v>
      </c>
      <c r="CH70" s="84"/>
      <c r="CI70" s="84"/>
      <c r="CJ70" s="84"/>
      <c r="CK70" s="58" t="s">
        <v>5062</v>
      </c>
      <c r="CL70" s="58" t="s">
        <v>5063</v>
      </c>
      <c r="CM70" s="58" t="s">
        <v>5064</v>
      </c>
      <c r="CN70" s="59" t="s">
        <v>5065</v>
      </c>
      <c r="CO70" s="58" t="s">
        <v>5066</v>
      </c>
      <c r="CP70" s="84"/>
      <c r="CQ70" s="84"/>
      <c r="CR70" s="84"/>
      <c r="CS70" s="58" t="s">
        <v>5067</v>
      </c>
      <c r="CT70" s="58" t="s">
        <v>2864</v>
      </c>
      <c r="CU70" s="84"/>
      <c r="CV70" s="84"/>
      <c r="CW70" s="84"/>
      <c r="CX70" s="84"/>
      <c r="CY70" s="58" t="s">
        <v>4230</v>
      </c>
      <c r="CZ70" s="84"/>
      <c r="DA70" s="84"/>
      <c r="DB70" s="84"/>
      <c r="DC70" s="58" t="s">
        <v>5068</v>
      </c>
      <c r="DD70" s="58" t="s">
        <v>5069</v>
      </c>
      <c r="DE70" s="84"/>
    </row>
    <row r="71" spans="1:109" ht="60" customHeight="1">
      <c r="A71" s="9"/>
      <c r="B71" s="80"/>
      <c r="C71" s="402" t="s">
        <v>1813</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81"/>
      <c r="AE71" s="74"/>
      <c r="AL71" s="55" t="str">
        <f t="shared" si="7"/>
        <v/>
      </c>
      <c r="AM71" s="55" t="str">
        <f t="shared" si="4"/>
        <v/>
      </c>
      <c r="AN71" t="str">
        <f t="shared" si="5"/>
        <v/>
      </c>
      <c r="AO71" s="3" t="str">
        <f t="shared" si="6"/>
        <v/>
      </c>
      <c r="AP71" s="3">
        <v>69</v>
      </c>
      <c r="AQ71" s="83"/>
      <c r="AR71" s="83"/>
      <c r="AS71" s="83"/>
      <c r="AT71" s="83"/>
      <c r="AU71" s="83"/>
      <c r="AV71" s="83"/>
      <c r="AW71" s="56" t="s">
        <v>5070</v>
      </c>
      <c r="AX71" s="87" t="s">
        <v>5071</v>
      </c>
      <c r="AY71" s="83"/>
      <c r="AZ71" s="83"/>
      <c r="BA71" s="83"/>
      <c r="BB71" s="56" t="s">
        <v>5072</v>
      </c>
      <c r="BC71" s="56" t="s">
        <v>5073</v>
      </c>
      <c r="BD71" s="56" t="s">
        <v>5074</v>
      </c>
      <c r="BE71" s="57" t="s">
        <v>5075</v>
      </c>
      <c r="BF71" s="56" t="s">
        <v>5076</v>
      </c>
      <c r="BG71" s="83"/>
      <c r="BH71" s="83"/>
      <c r="BI71" s="83"/>
      <c r="BJ71" s="56" t="s">
        <v>5077</v>
      </c>
      <c r="BK71" s="56" t="s">
        <v>5078</v>
      </c>
      <c r="BL71" s="83"/>
      <c r="BM71" s="83"/>
      <c r="BN71" s="83"/>
      <c r="BO71" s="83"/>
      <c r="BP71" s="56" t="s">
        <v>5079</v>
      </c>
      <c r="BQ71" s="83"/>
      <c r="BR71" s="83"/>
      <c r="BS71" s="83"/>
      <c r="BT71" s="56" t="s">
        <v>5080</v>
      </c>
      <c r="BU71" s="56" t="s">
        <v>5081</v>
      </c>
      <c r="BV71" s="83"/>
      <c r="BW71" s="82"/>
      <c r="BX71" s="82"/>
      <c r="BY71" s="82"/>
      <c r="BZ71" s="84"/>
      <c r="CA71" s="84"/>
      <c r="CB71" s="84"/>
      <c r="CC71" s="84"/>
      <c r="CD71" s="84"/>
      <c r="CE71" s="84"/>
      <c r="CF71" s="58" t="s">
        <v>5082</v>
      </c>
      <c r="CG71" s="58" t="s">
        <v>281</v>
      </c>
      <c r="CH71" s="84"/>
      <c r="CI71" s="84"/>
      <c r="CJ71" s="84"/>
      <c r="CK71" s="58" t="s">
        <v>5083</v>
      </c>
      <c r="CL71" s="58" t="s">
        <v>5084</v>
      </c>
      <c r="CM71" s="58" t="s">
        <v>5085</v>
      </c>
      <c r="CN71" s="59" t="s">
        <v>5086</v>
      </c>
      <c r="CO71" s="58" t="s">
        <v>5087</v>
      </c>
      <c r="CP71" s="84"/>
      <c r="CQ71" s="84"/>
      <c r="CR71" s="84"/>
      <c r="CS71" s="58" t="s">
        <v>5088</v>
      </c>
      <c r="CT71" s="58" t="s">
        <v>5089</v>
      </c>
      <c r="CU71" s="84"/>
      <c r="CV71" s="84"/>
      <c r="CW71" s="84"/>
      <c r="CX71" s="84"/>
      <c r="CY71" s="58" t="s">
        <v>5090</v>
      </c>
      <c r="CZ71" s="84"/>
      <c r="DA71" s="84"/>
      <c r="DB71" s="84"/>
      <c r="DC71" s="58" t="s">
        <v>5091</v>
      </c>
      <c r="DD71" s="58" t="s">
        <v>5092</v>
      </c>
      <c r="DE71" s="84"/>
    </row>
    <row r="72" spans="1:109" ht="6.75" customHeight="1">
      <c r="A72" s="9"/>
      <c r="B72" s="8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81"/>
      <c r="AE72" s="74"/>
      <c r="AL72" s="55" t="str">
        <f t="shared" si="7"/>
        <v/>
      </c>
      <c r="AM72" s="55" t="str">
        <f t="shared" si="4"/>
        <v/>
      </c>
      <c r="AN72" t="str">
        <f t="shared" si="5"/>
        <v/>
      </c>
      <c r="AO72" s="3" t="str">
        <f t="shared" si="6"/>
        <v/>
      </c>
      <c r="AP72" s="3">
        <v>70</v>
      </c>
      <c r="AQ72" s="83"/>
      <c r="AR72" s="83"/>
      <c r="AS72" s="83"/>
      <c r="AT72" s="83"/>
      <c r="AU72" s="83"/>
      <c r="AV72" s="83"/>
      <c r="AW72" s="56" t="s">
        <v>5093</v>
      </c>
      <c r="AX72" s="83"/>
      <c r="AY72" s="83"/>
      <c r="AZ72" s="83"/>
      <c r="BA72" s="83"/>
      <c r="BB72" s="56" t="s">
        <v>5094</v>
      </c>
      <c r="BC72" s="56" t="s">
        <v>5095</v>
      </c>
      <c r="BD72" s="56" t="s">
        <v>5096</v>
      </c>
      <c r="BE72" s="57" t="s">
        <v>5097</v>
      </c>
      <c r="BF72" s="56" t="s">
        <v>5098</v>
      </c>
      <c r="BG72" s="83"/>
      <c r="BH72" s="83"/>
      <c r="BI72" s="83"/>
      <c r="BJ72" s="56" t="s">
        <v>5099</v>
      </c>
      <c r="BK72" s="56" t="s">
        <v>5100</v>
      </c>
      <c r="BL72" s="83"/>
      <c r="BM72" s="83"/>
      <c r="BN72" s="83"/>
      <c r="BO72" s="83"/>
      <c r="BP72" s="56" t="s">
        <v>5101</v>
      </c>
      <c r="BQ72" s="83"/>
      <c r="BR72" s="83"/>
      <c r="BS72" s="83"/>
      <c r="BT72" s="56" t="s">
        <v>5102</v>
      </c>
      <c r="BU72" s="56" t="s">
        <v>5103</v>
      </c>
      <c r="BV72" s="83"/>
      <c r="BW72" s="82"/>
      <c r="BX72" s="82"/>
      <c r="BY72" s="82"/>
      <c r="BZ72" s="84"/>
      <c r="CA72" s="84"/>
      <c r="CB72" s="84"/>
      <c r="CC72" s="84"/>
      <c r="CD72" s="84"/>
      <c r="CE72" s="84"/>
      <c r="CF72" s="58" t="s">
        <v>5104</v>
      </c>
      <c r="CG72" s="84"/>
      <c r="CH72" s="84"/>
      <c r="CI72" s="84"/>
      <c r="CJ72" s="84"/>
      <c r="CK72" s="58" t="s">
        <v>5105</v>
      </c>
      <c r="CL72" s="58" t="s">
        <v>5106</v>
      </c>
      <c r="CM72" s="58" t="s">
        <v>5107</v>
      </c>
      <c r="CN72" s="59" t="s">
        <v>5108</v>
      </c>
      <c r="CO72" s="58" t="s">
        <v>5109</v>
      </c>
      <c r="CP72" s="84"/>
      <c r="CQ72" s="84"/>
      <c r="CR72" s="84"/>
      <c r="CS72" s="58" t="s">
        <v>5110</v>
      </c>
      <c r="CT72" s="58" t="s">
        <v>5111</v>
      </c>
      <c r="CU72" s="84"/>
      <c r="CV72" s="84"/>
      <c r="CW72" s="84"/>
      <c r="CX72" s="84"/>
      <c r="CY72" s="58" t="s">
        <v>5112</v>
      </c>
      <c r="CZ72" s="84"/>
      <c r="DA72" s="84"/>
      <c r="DB72" s="84"/>
      <c r="DC72" s="58" t="s">
        <v>5113</v>
      </c>
      <c r="DD72" s="58" t="s">
        <v>5114</v>
      </c>
      <c r="DE72" s="84"/>
    </row>
    <row r="73" spans="1:109" ht="15" customHeight="1">
      <c r="A73" s="9"/>
      <c r="B73" s="80"/>
      <c r="C73" s="402" t="s">
        <v>2187</v>
      </c>
      <c r="D73" s="402"/>
      <c r="E73" s="402"/>
      <c r="F73" s="402"/>
      <c r="G73" s="402"/>
      <c r="H73" s="402"/>
      <c r="I73" s="402"/>
      <c r="J73" s="402"/>
      <c r="K73" s="402"/>
      <c r="L73" s="402"/>
      <c r="M73" s="402"/>
      <c r="N73" s="402"/>
      <c r="O73" s="402"/>
      <c r="P73" s="402"/>
      <c r="Q73" s="402"/>
      <c r="R73" s="402"/>
      <c r="S73" s="402"/>
      <c r="T73" s="402"/>
      <c r="U73" s="402"/>
      <c r="V73" s="402"/>
      <c r="W73" s="402"/>
      <c r="X73" s="402"/>
      <c r="Y73" s="402"/>
      <c r="Z73" s="402"/>
      <c r="AA73" s="402"/>
      <c r="AB73" s="402"/>
      <c r="AC73" s="402"/>
      <c r="AD73" s="81"/>
      <c r="AE73" s="74"/>
      <c r="AL73" s="55" t="str">
        <f t="shared" si="7"/>
        <v/>
      </c>
      <c r="AM73" s="55" t="str">
        <f t="shared" si="4"/>
        <v/>
      </c>
      <c r="AN73" t="str">
        <f t="shared" si="5"/>
        <v/>
      </c>
      <c r="AO73" s="3" t="str">
        <f t="shared" si="6"/>
        <v/>
      </c>
      <c r="AP73" s="3">
        <v>71</v>
      </c>
      <c r="AQ73" s="83"/>
      <c r="AR73" s="83"/>
      <c r="AS73" s="83"/>
      <c r="AT73" s="83"/>
      <c r="AU73" s="83"/>
      <c r="AV73" s="83"/>
      <c r="AW73" s="56" t="s">
        <v>5115</v>
      </c>
      <c r="AX73" s="83"/>
      <c r="AY73" s="83"/>
      <c r="AZ73" s="83"/>
      <c r="BA73" s="83"/>
      <c r="BB73" s="56" t="s">
        <v>5116</v>
      </c>
      <c r="BC73" s="56" t="s">
        <v>5117</v>
      </c>
      <c r="BD73" s="56" t="s">
        <v>5118</v>
      </c>
      <c r="BE73" s="57" t="s">
        <v>5119</v>
      </c>
      <c r="BF73" s="56" t="s">
        <v>5120</v>
      </c>
      <c r="BG73" s="83"/>
      <c r="BH73" s="83"/>
      <c r="BI73" s="83"/>
      <c r="BJ73" s="56" t="s">
        <v>5121</v>
      </c>
      <c r="BK73" s="56" t="s">
        <v>5122</v>
      </c>
      <c r="BL73" s="83"/>
      <c r="BM73" s="83"/>
      <c r="BN73" s="83"/>
      <c r="BO73" s="83"/>
      <c r="BP73" s="56" t="s">
        <v>5123</v>
      </c>
      <c r="BQ73" s="83"/>
      <c r="BR73" s="83"/>
      <c r="BS73" s="83"/>
      <c r="BT73" s="56" t="s">
        <v>5124</v>
      </c>
      <c r="BU73" s="56" t="s">
        <v>5125</v>
      </c>
      <c r="BV73" s="83"/>
      <c r="BW73" s="82"/>
      <c r="BX73" s="82"/>
      <c r="BY73" s="82"/>
      <c r="BZ73" s="84"/>
      <c r="CA73" s="84"/>
      <c r="CB73" s="84"/>
      <c r="CC73" s="84"/>
      <c r="CD73" s="84"/>
      <c r="CE73" s="84"/>
      <c r="CF73" s="58" t="s">
        <v>5126</v>
      </c>
      <c r="CG73" s="84"/>
      <c r="CH73" s="84"/>
      <c r="CI73" s="84"/>
      <c r="CJ73" s="84"/>
      <c r="CK73" s="58" t="s">
        <v>5127</v>
      </c>
      <c r="CL73" s="58" t="s">
        <v>5128</v>
      </c>
      <c r="CM73" s="58" t="s">
        <v>5129</v>
      </c>
      <c r="CN73" s="59" t="s">
        <v>2547</v>
      </c>
      <c r="CO73" s="58" t="s">
        <v>5130</v>
      </c>
      <c r="CP73" s="84"/>
      <c r="CQ73" s="84"/>
      <c r="CR73" s="84"/>
      <c r="CS73" s="58" t="s">
        <v>5131</v>
      </c>
      <c r="CT73" s="58" t="s">
        <v>5132</v>
      </c>
      <c r="CU73" s="84"/>
      <c r="CV73" s="84"/>
      <c r="CW73" s="84"/>
      <c r="CX73" s="84"/>
      <c r="CY73" s="58" t="s">
        <v>5133</v>
      </c>
      <c r="CZ73" s="84"/>
      <c r="DA73" s="84"/>
      <c r="DB73" s="84"/>
      <c r="DC73" s="58" t="s">
        <v>5134</v>
      </c>
      <c r="DD73" s="58" t="s">
        <v>5135</v>
      </c>
      <c r="DE73" s="84"/>
    </row>
    <row r="74" spans="1:109" ht="6.75" customHeight="1">
      <c r="A74" s="9"/>
      <c r="B74" s="8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81"/>
      <c r="AE74" s="74"/>
      <c r="AL74" s="55" t="str">
        <f t="shared" si="7"/>
        <v/>
      </c>
      <c r="AM74" s="55" t="str">
        <f t="shared" si="4"/>
        <v/>
      </c>
      <c r="AN74" t="str">
        <f t="shared" si="5"/>
        <v/>
      </c>
      <c r="AO74" s="3" t="str">
        <f t="shared" si="6"/>
        <v/>
      </c>
      <c r="AP74" s="3">
        <v>72</v>
      </c>
      <c r="AQ74" s="83"/>
      <c r="AR74" s="83"/>
      <c r="AS74" s="83"/>
      <c r="AT74" s="83"/>
      <c r="AU74" s="83"/>
      <c r="AV74" s="83"/>
      <c r="AW74" s="56" t="s">
        <v>5136</v>
      </c>
      <c r="AX74" s="83"/>
      <c r="AY74" s="83"/>
      <c r="AZ74" s="83"/>
      <c r="BA74" s="83"/>
      <c r="BB74" s="56" t="s">
        <v>5137</v>
      </c>
      <c r="BC74" s="56" t="s">
        <v>5138</v>
      </c>
      <c r="BD74" s="56" t="s">
        <v>5139</v>
      </c>
      <c r="BE74" s="57" t="s">
        <v>5140</v>
      </c>
      <c r="BF74" s="56" t="s">
        <v>5141</v>
      </c>
      <c r="BG74" s="83"/>
      <c r="BH74" s="83"/>
      <c r="BI74" s="83"/>
      <c r="BJ74" s="56" t="s">
        <v>5142</v>
      </c>
      <c r="BK74" s="56" t="s">
        <v>5143</v>
      </c>
      <c r="BL74" s="83"/>
      <c r="BM74" s="83"/>
      <c r="BN74" s="83"/>
      <c r="BO74" s="83"/>
      <c r="BP74" s="56" t="s">
        <v>5144</v>
      </c>
      <c r="BQ74" s="83"/>
      <c r="BR74" s="83"/>
      <c r="BS74" s="83"/>
      <c r="BT74" s="56" t="s">
        <v>5145</v>
      </c>
      <c r="BU74" s="56" t="s">
        <v>5146</v>
      </c>
      <c r="BV74" s="83"/>
      <c r="BW74" s="82"/>
      <c r="BX74" s="82"/>
      <c r="BY74" s="82"/>
      <c r="BZ74" s="84"/>
      <c r="CA74" s="84"/>
      <c r="CB74" s="84"/>
      <c r="CC74" s="84"/>
      <c r="CD74" s="84"/>
      <c r="CE74" s="84"/>
      <c r="CF74" s="58" t="s">
        <v>5147</v>
      </c>
      <c r="CG74" s="84"/>
      <c r="CH74" s="84"/>
      <c r="CI74" s="84"/>
      <c r="CJ74" s="84"/>
      <c r="CK74" s="58" t="s">
        <v>5148</v>
      </c>
      <c r="CL74" s="58" t="s">
        <v>5149</v>
      </c>
      <c r="CM74" s="58" t="s">
        <v>5150</v>
      </c>
      <c r="CN74" s="59" t="s">
        <v>5151</v>
      </c>
      <c r="CO74" s="58" t="s">
        <v>5152</v>
      </c>
      <c r="CP74" s="84"/>
      <c r="CQ74" s="84"/>
      <c r="CR74" s="84"/>
      <c r="CS74" s="58" t="s">
        <v>5153</v>
      </c>
      <c r="CT74" s="58" t="s">
        <v>5154</v>
      </c>
      <c r="CU74" s="84"/>
      <c r="CV74" s="84"/>
      <c r="CW74" s="84"/>
      <c r="CX74" s="84"/>
      <c r="CY74" s="58" t="s">
        <v>2636</v>
      </c>
      <c r="CZ74" s="84"/>
      <c r="DA74" s="84"/>
      <c r="DB74" s="84"/>
      <c r="DC74" s="58" t="s">
        <v>5155</v>
      </c>
      <c r="DD74" s="58" t="s">
        <v>5156</v>
      </c>
      <c r="DE74" s="84"/>
    </row>
    <row r="75" spans="1:109" ht="120" customHeight="1">
      <c r="A75" s="9"/>
      <c r="B75" s="80"/>
      <c r="C75" s="10"/>
      <c r="D75" s="402" t="s">
        <v>2218</v>
      </c>
      <c r="E75" s="402"/>
      <c r="F75" s="402"/>
      <c r="G75" s="402"/>
      <c r="H75" s="402"/>
      <c r="I75" s="402"/>
      <c r="J75" s="402"/>
      <c r="K75" s="402"/>
      <c r="L75" s="402"/>
      <c r="M75" s="402"/>
      <c r="N75" s="402"/>
      <c r="O75" s="402"/>
      <c r="P75" s="402"/>
      <c r="Q75" s="402"/>
      <c r="R75" s="402"/>
      <c r="S75" s="402"/>
      <c r="T75" s="402"/>
      <c r="U75" s="402"/>
      <c r="V75" s="402"/>
      <c r="W75" s="402"/>
      <c r="X75" s="402"/>
      <c r="Y75" s="402"/>
      <c r="Z75" s="402"/>
      <c r="AA75" s="402"/>
      <c r="AB75" s="402"/>
      <c r="AC75" s="402"/>
      <c r="AD75" s="81"/>
      <c r="AE75" s="74"/>
      <c r="AL75" s="55" t="str">
        <f t="shared" si="7"/>
        <v/>
      </c>
      <c r="AM75" s="55" t="str">
        <f t="shared" si="4"/>
        <v/>
      </c>
      <c r="AN75" t="str">
        <f t="shared" si="5"/>
        <v/>
      </c>
      <c r="AO75" s="3" t="str">
        <f t="shared" si="6"/>
        <v/>
      </c>
      <c r="AP75" s="3">
        <v>73</v>
      </c>
      <c r="AQ75" s="83"/>
      <c r="AR75" s="83"/>
      <c r="AS75" s="83"/>
      <c r="AT75" s="83"/>
      <c r="AU75" s="83"/>
      <c r="AV75" s="83"/>
      <c r="AW75" s="56" t="s">
        <v>5157</v>
      </c>
      <c r="AX75" s="83"/>
      <c r="AY75" s="83"/>
      <c r="AZ75" s="83"/>
      <c r="BA75" s="83"/>
      <c r="BB75" s="56" t="s">
        <v>5158</v>
      </c>
      <c r="BC75" s="56" t="s">
        <v>5159</v>
      </c>
      <c r="BD75" s="56" t="s">
        <v>5160</v>
      </c>
      <c r="BE75" s="57" t="s">
        <v>5161</v>
      </c>
      <c r="BF75" s="56" t="s">
        <v>5162</v>
      </c>
      <c r="BG75" s="83"/>
      <c r="BH75" s="83"/>
      <c r="BI75" s="83"/>
      <c r="BJ75" s="56" t="s">
        <v>5163</v>
      </c>
      <c r="BK75" s="56" t="s">
        <v>5164</v>
      </c>
      <c r="BL75" s="83"/>
      <c r="BM75" s="83"/>
      <c r="BN75" s="83"/>
      <c r="BO75" s="83"/>
      <c r="BP75" s="56" t="s">
        <v>5165</v>
      </c>
      <c r="BQ75" s="83"/>
      <c r="BR75" s="83"/>
      <c r="BS75" s="83"/>
      <c r="BT75" s="56" t="s">
        <v>5166</v>
      </c>
      <c r="BU75" s="56" t="s">
        <v>5167</v>
      </c>
      <c r="BV75" s="83"/>
      <c r="BW75" s="82"/>
      <c r="BX75" s="82"/>
      <c r="BY75" s="82"/>
      <c r="BZ75" s="84"/>
      <c r="CA75" s="84"/>
      <c r="CB75" s="84"/>
      <c r="CC75" s="84"/>
      <c r="CD75" s="84"/>
      <c r="CE75" s="84"/>
      <c r="CF75" s="58" t="s">
        <v>5168</v>
      </c>
      <c r="CG75" s="84"/>
      <c r="CH75" s="84"/>
      <c r="CI75" s="84"/>
      <c r="CJ75" s="84"/>
      <c r="CK75" s="58" t="s">
        <v>5169</v>
      </c>
      <c r="CL75" s="58" t="s">
        <v>5170</v>
      </c>
      <c r="CM75" s="58" t="s">
        <v>5171</v>
      </c>
      <c r="CN75" s="59" t="s">
        <v>3621</v>
      </c>
      <c r="CO75" s="58" t="s">
        <v>5172</v>
      </c>
      <c r="CP75" s="84"/>
      <c r="CQ75" s="84"/>
      <c r="CR75" s="84"/>
      <c r="CS75" s="58" t="s">
        <v>5173</v>
      </c>
      <c r="CT75" s="58" t="s">
        <v>3779</v>
      </c>
      <c r="CU75" s="84"/>
      <c r="CV75" s="84"/>
      <c r="CW75" s="84"/>
      <c r="CX75" s="84"/>
      <c r="CY75" s="58" t="s">
        <v>5174</v>
      </c>
      <c r="CZ75" s="84"/>
      <c r="DA75" s="84"/>
      <c r="DB75" s="84"/>
      <c r="DC75" s="58" t="s">
        <v>5175</v>
      </c>
      <c r="DD75" s="58" t="s">
        <v>5176</v>
      </c>
      <c r="DE75" s="84"/>
    </row>
    <row r="76" spans="1:109" ht="6.75" customHeight="1">
      <c r="A76" s="9"/>
      <c r="B76" s="80"/>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81"/>
      <c r="AE76" s="74"/>
      <c r="AL76" s="55" t="str">
        <f t="shared" si="7"/>
        <v/>
      </c>
      <c r="AM76" s="55" t="str">
        <f t="shared" si="4"/>
        <v/>
      </c>
      <c r="AN76" t="str">
        <f t="shared" si="5"/>
        <v/>
      </c>
      <c r="AO76" s="3" t="str">
        <f t="shared" si="6"/>
        <v/>
      </c>
      <c r="AP76" s="3">
        <v>74</v>
      </c>
      <c r="AQ76" s="83"/>
      <c r="AR76" s="83"/>
      <c r="AS76" s="83"/>
      <c r="AT76" s="83"/>
      <c r="AU76" s="83"/>
      <c r="AV76" s="83"/>
      <c r="AW76" s="56" t="s">
        <v>5177</v>
      </c>
      <c r="AX76" s="83"/>
      <c r="AY76" s="83"/>
      <c r="AZ76" s="83"/>
      <c r="BA76" s="83"/>
      <c r="BB76" s="56" t="s">
        <v>5178</v>
      </c>
      <c r="BC76" s="56" t="s">
        <v>5179</v>
      </c>
      <c r="BD76" s="56" t="s">
        <v>5180</v>
      </c>
      <c r="BE76" s="57" t="s">
        <v>5181</v>
      </c>
      <c r="BF76" s="56" t="s">
        <v>5182</v>
      </c>
      <c r="BG76" s="83"/>
      <c r="BH76" s="83"/>
      <c r="BI76" s="83"/>
      <c r="BJ76" s="56" t="s">
        <v>5183</v>
      </c>
      <c r="BK76" s="56" t="s">
        <v>5184</v>
      </c>
      <c r="BL76" s="83"/>
      <c r="BM76" s="83"/>
      <c r="BN76" s="83"/>
      <c r="BO76" s="83"/>
      <c r="BP76" s="83">
        <v>26099</v>
      </c>
      <c r="BQ76" s="83"/>
      <c r="BR76" s="83"/>
      <c r="BS76" s="83"/>
      <c r="BT76" s="56" t="s">
        <v>5185</v>
      </c>
      <c r="BU76" s="56" t="s">
        <v>5186</v>
      </c>
      <c r="BV76" s="83"/>
      <c r="BW76" s="82"/>
      <c r="BX76" s="82"/>
      <c r="BY76" s="82"/>
      <c r="BZ76" s="84"/>
      <c r="CA76" s="84"/>
      <c r="CB76" s="84"/>
      <c r="CC76" s="84"/>
      <c r="CD76" s="84"/>
      <c r="CE76" s="84"/>
      <c r="CF76" s="58" t="s">
        <v>3621</v>
      </c>
      <c r="CG76" s="84"/>
      <c r="CH76" s="84"/>
      <c r="CI76" s="84"/>
      <c r="CJ76" s="84"/>
      <c r="CK76" s="58" t="s">
        <v>5187</v>
      </c>
      <c r="CL76" s="58" t="s">
        <v>5188</v>
      </c>
      <c r="CM76" s="58" t="s">
        <v>5189</v>
      </c>
      <c r="CN76" s="59" t="s">
        <v>5190</v>
      </c>
      <c r="CO76" s="58" t="s">
        <v>5191</v>
      </c>
      <c r="CP76" s="84"/>
      <c r="CQ76" s="84"/>
      <c r="CR76" s="84"/>
      <c r="CS76" s="58" t="s">
        <v>5192</v>
      </c>
      <c r="CT76" s="58" t="s">
        <v>5193</v>
      </c>
      <c r="CU76" s="84"/>
      <c r="CV76" s="84"/>
      <c r="CW76" s="84"/>
      <c r="CX76" s="84"/>
      <c r="CY76" s="58" t="s">
        <v>281</v>
      </c>
      <c r="CZ76" s="84"/>
      <c r="DA76" s="84"/>
      <c r="DB76" s="84"/>
      <c r="DC76" s="58" t="s">
        <v>5194</v>
      </c>
      <c r="DD76" s="58" t="s">
        <v>5195</v>
      </c>
      <c r="DE76" s="84"/>
    </row>
    <row r="77" spans="1:109" ht="60" customHeight="1">
      <c r="A77" s="9"/>
      <c r="B77" s="80"/>
      <c r="C77" s="396" t="s">
        <v>1665</v>
      </c>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81"/>
      <c r="AE77" s="74"/>
      <c r="AL77" s="55" t="str">
        <f t="shared" si="7"/>
        <v/>
      </c>
      <c r="AM77" s="55" t="str">
        <f t="shared" si="4"/>
        <v/>
      </c>
      <c r="AN77" t="str">
        <f t="shared" si="5"/>
        <v/>
      </c>
      <c r="AO77" s="3" t="str">
        <f t="shared" si="6"/>
        <v/>
      </c>
      <c r="AP77" s="3">
        <v>75</v>
      </c>
      <c r="AQ77" s="83"/>
      <c r="AR77" s="83"/>
      <c r="AS77" s="83"/>
      <c r="AT77" s="83"/>
      <c r="AU77" s="83"/>
      <c r="AV77" s="83"/>
      <c r="AW77" s="56" t="s">
        <v>5196</v>
      </c>
      <c r="AX77" s="83"/>
      <c r="AY77" s="83"/>
      <c r="AZ77" s="83"/>
      <c r="BA77" s="83"/>
      <c r="BB77" s="56" t="s">
        <v>5197</v>
      </c>
      <c r="BC77" s="56" t="s">
        <v>5198</v>
      </c>
      <c r="BD77" s="56" t="s">
        <v>5199</v>
      </c>
      <c r="BE77" s="57" t="s">
        <v>5200</v>
      </c>
      <c r="BF77" s="56" t="s">
        <v>5201</v>
      </c>
      <c r="BG77" s="83"/>
      <c r="BH77" s="83"/>
      <c r="BI77" s="83"/>
      <c r="BJ77" s="56" t="s">
        <v>5202</v>
      </c>
      <c r="BK77" s="56" t="s">
        <v>5203</v>
      </c>
      <c r="BL77" s="83"/>
      <c r="BM77" s="83"/>
      <c r="BN77" s="83"/>
      <c r="BO77" s="83"/>
      <c r="BP77" s="83"/>
      <c r="BQ77" s="83"/>
      <c r="BR77" s="83"/>
      <c r="BS77" s="83"/>
      <c r="BT77" s="56" t="s">
        <v>5204</v>
      </c>
      <c r="BU77" s="56" t="s">
        <v>5205</v>
      </c>
      <c r="BV77" s="83"/>
      <c r="BW77" s="82"/>
      <c r="BX77" s="82"/>
      <c r="BY77" s="82"/>
      <c r="BZ77" s="84"/>
      <c r="CA77" s="84"/>
      <c r="CB77" s="84"/>
      <c r="CC77" s="84"/>
      <c r="CD77" s="84"/>
      <c r="CE77" s="84"/>
      <c r="CF77" s="58" t="s">
        <v>5206</v>
      </c>
      <c r="CG77" s="84"/>
      <c r="CH77" s="84"/>
      <c r="CI77" s="84"/>
      <c r="CJ77" s="84"/>
      <c r="CK77" s="58" t="s">
        <v>5207</v>
      </c>
      <c r="CL77" s="58" t="s">
        <v>5208</v>
      </c>
      <c r="CM77" s="58" t="s">
        <v>5209</v>
      </c>
      <c r="CN77" s="59" t="s">
        <v>5210</v>
      </c>
      <c r="CO77" s="58" t="s">
        <v>5211</v>
      </c>
      <c r="CP77" s="84"/>
      <c r="CQ77" s="84"/>
      <c r="CR77" s="84"/>
      <c r="CS77" s="58" t="s">
        <v>5212</v>
      </c>
      <c r="CT77" s="58" t="s">
        <v>5213</v>
      </c>
      <c r="CU77" s="84"/>
      <c r="CV77" s="84"/>
      <c r="CW77" s="84"/>
      <c r="CX77" s="84"/>
      <c r="CY77" s="84"/>
      <c r="CZ77" s="84"/>
      <c r="DA77" s="84"/>
      <c r="DB77" s="84"/>
      <c r="DC77" s="58" t="s">
        <v>5214</v>
      </c>
      <c r="DD77" s="58" t="s">
        <v>5215</v>
      </c>
      <c r="DE77" s="84"/>
    </row>
    <row r="78" spans="1:109" ht="6.75" customHeight="1">
      <c r="A78" s="9"/>
      <c r="B78" s="80"/>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81"/>
      <c r="AE78" s="74"/>
      <c r="AL78" s="55" t="str">
        <f t="shared" si="7"/>
        <v/>
      </c>
      <c r="AM78" s="55" t="str">
        <f t="shared" si="4"/>
        <v/>
      </c>
      <c r="AN78" t="str">
        <f t="shared" si="5"/>
        <v/>
      </c>
      <c r="AO78" s="3" t="str">
        <f t="shared" si="6"/>
        <v/>
      </c>
      <c r="AP78" s="3">
        <v>76</v>
      </c>
      <c r="AQ78" s="83"/>
      <c r="AR78" s="83"/>
      <c r="AS78" s="83"/>
      <c r="AT78" s="83"/>
      <c r="AU78" s="83"/>
      <c r="AV78" s="83"/>
      <c r="AW78" s="56" t="s">
        <v>5216</v>
      </c>
      <c r="AX78" s="83"/>
      <c r="AY78" s="83"/>
      <c r="AZ78" s="83"/>
      <c r="BA78" s="83"/>
      <c r="BB78" s="56" t="s">
        <v>5217</v>
      </c>
      <c r="BC78" s="56" t="s">
        <v>5218</v>
      </c>
      <c r="BD78" s="56" t="s">
        <v>5219</v>
      </c>
      <c r="BE78" s="57" t="s">
        <v>5220</v>
      </c>
      <c r="BF78" s="56" t="s">
        <v>5221</v>
      </c>
      <c r="BG78" s="83"/>
      <c r="BH78" s="83"/>
      <c r="BI78" s="83"/>
      <c r="BJ78" s="56" t="s">
        <v>5222</v>
      </c>
      <c r="BK78" s="56" t="s">
        <v>5223</v>
      </c>
      <c r="BL78" s="83"/>
      <c r="BM78" s="83"/>
      <c r="BN78" s="83"/>
      <c r="BO78" s="83"/>
      <c r="BP78" s="83"/>
      <c r="BQ78" s="83"/>
      <c r="BR78" s="83"/>
      <c r="BS78" s="83"/>
      <c r="BT78" s="56" t="s">
        <v>5224</v>
      </c>
      <c r="BU78" s="56" t="s">
        <v>5225</v>
      </c>
      <c r="BV78" s="83"/>
      <c r="BW78" s="82"/>
      <c r="BX78" s="82"/>
      <c r="BY78" s="82"/>
      <c r="BZ78" s="84"/>
      <c r="CA78" s="84"/>
      <c r="CB78" s="84"/>
      <c r="CC78" s="84"/>
      <c r="CD78" s="84"/>
      <c r="CE78" s="84"/>
      <c r="CF78" s="58" t="s">
        <v>5226</v>
      </c>
      <c r="CG78" s="84"/>
      <c r="CH78" s="84"/>
      <c r="CI78" s="84"/>
      <c r="CJ78" s="84"/>
      <c r="CK78" s="58" t="s">
        <v>5227</v>
      </c>
      <c r="CL78" s="58" t="s">
        <v>5228</v>
      </c>
      <c r="CM78" s="58" t="s">
        <v>4708</v>
      </c>
      <c r="CN78" s="59" t="s">
        <v>5229</v>
      </c>
      <c r="CO78" s="58" t="s">
        <v>5230</v>
      </c>
      <c r="CP78" s="84"/>
      <c r="CQ78" s="84"/>
      <c r="CR78" s="84"/>
      <c r="CS78" s="58" t="s">
        <v>5231</v>
      </c>
      <c r="CT78" s="58" t="s">
        <v>4150</v>
      </c>
      <c r="CU78" s="84"/>
      <c r="CV78" s="84"/>
      <c r="CW78" s="84"/>
      <c r="CX78" s="84"/>
      <c r="CY78" s="84"/>
      <c r="CZ78" s="84"/>
      <c r="DA78" s="84"/>
      <c r="DB78" s="84"/>
      <c r="DC78" s="58" t="s">
        <v>5232</v>
      </c>
      <c r="DD78" s="58" t="s">
        <v>5233</v>
      </c>
      <c r="DE78" s="84"/>
    </row>
    <row r="79" spans="1:109" ht="60" customHeight="1">
      <c r="A79" s="9"/>
      <c r="B79" s="80"/>
      <c r="C79" s="396" t="s">
        <v>1769</v>
      </c>
      <c r="D79" s="396"/>
      <c r="E79" s="396"/>
      <c r="F79" s="396"/>
      <c r="G79" s="396"/>
      <c r="H79" s="396"/>
      <c r="I79" s="396"/>
      <c r="J79" s="396"/>
      <c r="K79" s="396"/>
      <c r="L79" s="396"/>
      <c r="M79" s="396"/>
      <c r="N79" s="396"/>
      <c r="O79" s="396"/>
      <c r="P79" s="396"/>
      <c r="Q79" s="396"/>
      <c r="R79" s="396"/>
      <c r="S79" s="396"/>
      <c r="T79" s="396"/>
      <c r="U79" s="396"/>
      <c r="V79" s="396"/>
      <c r="W79" s="396"/>
      <c r="X79" s="396"/>
      <c r="Y79" s="396"/>
      <c r="Z79" s="396"/>
      <c r="AA79" s="396"/>
      <c r="AB79" s="396"/>
      <c r="AC79" s="396"/>
      <c r="AD79" s="81"/>
      <c r="AE79" s="74"/>
      <c r="AL79" s="55" t="str">
        <f t="shared" si="7"/>
        <v/>
      </c>
      <c r="AM79" s="55" t="str">
        <f t="shared" si="4"/>
        <v/>
      </c>
      <c r="AN79" t="str">
        <f t="shared" si="5"/>
        <v/>
      </c>
      <c r="AO79" s="3" t="str">
        <f t="shared" si="6"/>
        <v/>
      </c>
      <c r="AP79" s="3">
        <v>77</v>
      </c>
      <c r="AQ79" s="83"/>
      <c r="AR79" s="83"/>
      <c r="AS79" s="83"/>
      <c r="AT79" s="83"/>
      <c r="AU79" s="83"/>
      <c r="AV79" s="83"/>
      <c r="AW79" s="56" t="s">
        <v>5234</v>
      </c>
      <c r="AX79" s="83"/>
      <c r="AY79" s="83"/>
      <c r="AZ79" s="83"/>
      <c r="BA79" s="83"/>
      <c r="BB79" s="56" t="s">
        <v>5235</v>
      </c>
      <c r="BC79" s="56" t="s">
        <v>5236</v>
      </c>
      <c r="BD79" s="56" t="s">
        <v>5237</v>
      </c>
      <c r="BE79" s="57" t="s">
        <v>5238</v>
      </c>
      <c r="BF79" s="56" t="s">
        <v>5239</v>
      </c>
      <c r="BG79" s="83"/>
      <c r="BH79" s="83"/>
      <c r="BI79" s="83"/>
      <c r="BJ79" s="56" t="s">
        <v>5240</v>
      </c>
      <c r="BK79" s="56" t="s">
        <v>5241</v>
      </c>
      <c r="BL79" s="83"/>
      <c r="BM79" s="83"/>
      <c r="BN79" s="83"/>
      <c r="BO79" s="83"/>
      <c r="BP79" s="83"/>
      <c r="BQ79" s="83"/>
      <c r="BR79" s="83"/>
      <c r="BS79" s="83"/>
      <c r="BT79" s="56" t="s">
        <v>5242</v>
      </c>
      <c r="BU79" s="56" t="s">
        <v>5243</v>
      </c>
      <c r="BV79" s="83"/>
      <c r="BW79" s="82"/>
      <c r="BX79" s="82"/>
      <c r="BY79" s="82"/>
      <c r="BZ79" s="84"/>
      <c r="CA79" s="84"/>
      <c r="CB79" s="84"/>
      <c r="CC79" s="84"/>
      <c r="CD79" s="84"/>
      <c r="CE79" s="84"/>
      <c r="CF79" s="58" t="s">
        <v>5244</v>
      </c>
      <c r="CG79" s="84"/>
      <c r="CH79" s="84"/>
      <c r="CI79" s="84"/>
      <c r="CJ79" s="84"/>
      <c r="CK79" s="58" t="s">
        <v>5245</v>
      </c>
      <c r="CL79" s="58" t="s">
        <v>5246</v>
      </c>
      <c r="CM79" s="58" t="s">
        <v>5247</v>
      </c>
      <c r="CN79" s="59" t="s">
        <v>5248</v>
      </c>
      <c r="CO79" s="58" t="s">
        <v>5249</v>
      </c>
      <c r="CP79" s="84"/>
      <c r="CQ79" s="84"/>
      <c r="CR79" s="84"/>
      <c r="CS79" s="58" t="s">
        <v>5250</v>
      </c>
      <c r="CT79" s="58" t="s">
        <v>5251</v>
      </c>
      <c r="CU79" s="84"/>
      <c r="CV79" s="84"/>
      <c r="CW79" s="84"/>
      <c r="CX79" s="84"/>
      <c r="CY79" s="84"/>
      <c r="CZ79" s="84"/>
      <c r="DA79" s="84"/>
      <c r="DB79" s="84"/>
      <c r="DC79" s="58" t="s">
        <v>5252</v>
      </c>
      <c r="DD79" s="58" t="s">
        <v>5253</v>
      </c>
      <c r="DE79" s="84"/>
    </row>
    <row r="80" spans="1:109" ht="6.75" customHeight="1">
      <c r="A80" s="9"/>
      <c r="B80" s="80"/>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81"/>
      <c r="AE80" s="74"/>
      <c r="AL80" s="55" t="str">
        <f t="shared" si="7"/>
        <v/>
      </c>
      <c r="AM80" s="55" t="str">
        <f t="shared" si="4"/>
        <v/>
      </c>
      <c r="AN80" t="str">
        <f t="shared" si="5"/>
        <v/>
      </c>
      <c r="AO80" s="3" t="str">
        <f t="shared" si="6"/>
        <v/>
      </c>
      <c r="AP80" s="3">
        <v>78</v>
      </c>
      <c r="AQ80" s="83"/>
      <c r="AR80" s="83"/>
      <c r="AS80" s="83"/>
      <c r="AT80" s="83"/>
      <c r="AU80" s="83"/>
      <c r="AV80" s="83"/>
      <c r="AW80" s="56" t="s">
        <v>5254</v>
      </c>
      <c r="AX80" s="83"/>
      <c r="AY80" s="83"/>
      <c r="AZ80" s="83"/>
      <c r="BA80" s="83"/>
      <c r="BB80" s="56" t="s">
        <v>5255</v>
      </c>
      <c r="BC80" s="56" t="s">
        <v>5256</v>
      </c>
      <c r="BD80" s="56" t="s">
        <v>5257</v>
      </c>
      <c r="BE80" s="57" t="s">
        <v>5258</v>
      </c>
      <c r="BF80" s="56" t="s">
        <v>5259</v>
      </c>
      <c r="BG80" s="83"/>
      <c r="BH80" s="83"/>
      <c r="BI80" s="83"/>
      <c r="BJ80" s="56" t="s">
        <v>5260</v>
      </c>
      <c r="BK80" s="56" t="s">
        <v>5261</v>
      </c>
      <c r="BL80" s="83"/>
      <c r="BM80" s="83"/>
      <c r="BN80" s="83"/>
      <c r="BO80" s="83"/>
      <c r="BP80" s="83"/>
      <c r="BQ80" s="83"/>
      <c r="BR80" s="83"/>
      <c r="BS80" s="83"/>
      <c r="BT80" s="56" t="s">
        <v>5262</v>
      </c>
      <c r="BU80" s="56" t="s">
        <v>5263</v>
      </c>
      <c r="BV80" s="83"/>
      <c r="BW80" s="82"/>
      <c r="BX80" s="82"/>
      <c r="BY80" s="82"/>
      <c r="BZ80" s="84"/>
      <c r="CA80" s="84"/>
      <c r="CB80" s="84"/>
      <c r="CC80" s="84"/>
      <c r="CD80" s="84"/>
      <c r="CE80" s="84"/>
      <c r="CF80" s="58" t="s">
        <v>5264</v>
      </c>
      <c r="CG80" s="84"/>
      <c r="CH80" s="84"/>
      <c r="CI80" s="84"/>
      <c r="CJ80" s="84"/>
      <c r="CK80" s="58" t="s">
        <v>5265</v>
      </c>
      <c r="CL80" s="58" t="s">
        <v>5266</v>
      </c>
      <c r="CM80" s="58" t="s">
        <v>5267</v>
      </c>
      <c r="CN80" s="59" t="s">
        <v>5268</v>
      </c>
      <c r="CO80" s="58" t="s">
        <v>5269</v>
      </c>
      <c r="CP80" s="84"/>
      <c r="CQ80" s="84"/>
      <c r="CR80" s="84"/>
      <c r="CS80" s="58" t="s">
        <v>5270</v>
      </c>
      <c r="CT80" s="58" t="s">
        <v>5271</v>
      </c>
      <c r="CU80" s="84"/>
      <c r="CV80" s="84"/>
      <c r="CW80" s="84"/>
      <c r="CX80" s="84"/>
      <c r="CY80" s="84"/>
      <c r="CZ80" s="84"/>
      <c r="DA80" s="84"/>
      <c r="DB80" s="84"/>
      <c r="DC80" s="58" t="s">
        <v>5272</v>
      </c>
      <c r="DD80" s="58" t="s">
        <v>5273</v>
      </c>
      <c r="DE80" s="84"/>
    </row>
    <row r="81" spans="1:109" ht="36" customHeight="1">
      <c r="A81" s="9"/>
      <c r="B81" s="80"/>
      <c r="C81" s="396" t="s">
        <v>1666</v>
      </c>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81"/>
      <c r="AE81" s="74"/>
      <c r="AL81" s="55" t="str">
        <f t="shared" si="7"/>
        <v/>
      </c>
      <c r="AM81" s="55" t="str">
        <f t="shared" si="4"/>
        <v/>
      </c>
      <c r="AN81" t="str">
        <f t="shared" si="5"/>
        <v/>
      </c>
      <c r="AO81" s="3" t="str">
        <f t="shared" si="6"/>
        <v/>
      </c>
      <c r="AP81" s="3">
        <v>79</v>
      </c>
      <c r="AQ81" s="83"/>
      <c r="AR81" s="83"/>
      <c r="AS81" s="83"/>
      <c r="AT81" s="83"/>
      <c r="AU81" s="83"/>
      <c r="AV81" s="83"/>
      <c r="AW81" s="56" t="s">
        <v>5274</v>
      </c>
      <c r="AX81" s="83"/>
      <c r="AY81" s="83"/>
      <c r="AZ81" s="83"/>
      <c r="BA81" s="83"/>
      <c r="BB81" s="56" t="s">
        <v>5275</v>
      </c>
      <c r="BC81" s="56" t="s">
        <v>5276</v>
      </c>
      <c r="BD81" s="56" t="s">
        <v>5277</v>
      </c>
      <c r="BE81" s="57" t="s">
        <v>5278</v>
      </c>
      <c r="BF81" s="56" t="s">
        <v>5279</v>
      </c>
      <c r="BG81" s="83"/>
      <c r="BH81" s="83"/>
      <c r="BI81" s="83"/>
      <c r="BJ81" s="56" t="s">
        <v>5280</v>
      </c>
      <c r="BK81" s="56" t="s">
        <v>5281</v>
      </c>
      <c r="BL81" s="83"/>
      <c r="BM81" s="83"/>
      <c r="BN81" s="83"/>
      <c r="BO81" s="83"/>
      <c r="BP81" s="83"/>
      <c r="BQ81" s="83"/>
      <c r="BR81" s="83"/>
      <c r="BS81" s="83"/>
      <c r="BT81" s="56" t="s">
        <v>5282</v>
      </c>
      <c r="BU81" s="56" t="s">
        <v>5283</v>
      </c>
      <c r="BV81" s="83"/>
      <c r="BW81" s="82"/>
      <c r="BX81" s="82"/>
      <c r="BY81" s="82"/>
      <c r="BZ81" s="84"/>
      <c r="CA81" s="84"/>
      <c r="CB81" s="84"/>
      <c r="CC81" s="84"/>
      <c r="CD81" s="84"/>
      <c r="CE81" s="84"/>
      <c r="CF81" s="58" t="s">
        <v>5284</v>
      </c>
      <c r="CG81" s="84"/>
      <c r="CH81" s="84"/>
      <c r="CI81" s="84"/>
      <c r="CJ81" s="84"/>
      <c r="CK81" s="58" t="s">
        <v>5285</v>
      </c>
      <c r="CL81" s="58" t="s">
        <v>5286</v>
      </c>
      <c r="CM81" s="58" t="s">
        <v>5287</v>
      </c>
      <c r="CN81" s="59" t="s">
        <v>5288</v>
      </c>
      <c r="CO81" s="58" t="s">
        <v>5289</v>
      </c>
      <c r="CP81" s="84"/>
      <c r="CQ81" s="84"/>
      <c r="CR81" s="84"/>
      <c r="CS81" s="58" t="s">
        <v>5290</v>
      </c>
      <c r="CT81" s="58" t="s">
        <v>5291</v>
      </c>
      <c r="CU81" s="84"/>
      <c r="CV81" s="84"/>
      <c r="CW81" s="84"/>
      <c r="CX81" s="84"/>
      <c r="CY81" s="84"/>
      <c r="CZ81" s="84"/>
      <c r="DA81" s="84"/>
      <c r="DB81" s="84"/>
      <c r="DC81" s="58" t="s">
        <v>5292</v>
      </c>
      <c r="DD81" s="58" t="s">
        <v>5293</v>
      </c>
      <c r="DE81" s="84"/>
    </row>
    <row r="82" spans="1:109" ht="15" customHeight="1" thickBot="1">
      <c r="A82" s="9"/>
      <c r="B82" s="91"/>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3"/>
      <c r="AE82" s="74"/>
      <c r="AL82" s="55" t="str">
        <f t="shared" si="7"/>
        <v/>
      </c>
      <c r="AM82" s="55" t="str">
        <f t="shared" si="4"/>
        <v/>
      </c>
      <c r="AN82" t="str">
        <f t="shared" si="5"/>
        <v/>
      </c>
      <c r="AO82" s="3" t="str">
        <f t="shared" si="6"/>
        <v/>
      </c>
      <c r="AP82" s="3">
        <v>80</v>
      </c>
      <c r="AQ82" s="83"/>
      <c r="AR82" s="83"/>
      <c r="AS82" s="83"/>
      <c r="AT82" s="83"/>
      <c r="AU82" s="83"/>
      <c r="AV82" s="83"/>
      <c r="AW82" s="56" t="s">
        <v>5294</v>
      </c>
      <c r="AX82" s="83"/>
      <c r="AY82" s="83"/>
      <c r="AZ82" s="83"/>
      <c r="BA82" s="83"/>
      <c r="BB82" s="56" t="s">
        <v>5295</v>
      </c>
      <c r="BC82" s="56" t="s">
        <v>5296</v>
      </c>
      <c r="BD82" s="56" t="s">
        <v>5297</v>
      </c>
      <c r="BE82" s="57" t="s">
        <v>5298</v>
      </c>
      <c r="BF82" s="56" t="s">
        <v>5299</v>
      </c>
      <c r="BG82" s="83"/>
      <c r="BH82" s="83"/>
      <c r="BI82" s="83"/>
      <c r="BJ82" s="56" t="s">
        <v>5300</v>
      </c>
      <c r="BK82" s="56" t="s">
        <v>5301</v>
      </c>
      <c r="BL82" s="83"/>
      <c r="BM82" s="83"/>
      <c r="BN82" s="83"/>
      <c r="BO82" s="83"/>
      <c r="BP82" s="83"/>
      <c r="BQ82" s="83"/>
      <c r="BR82" s="83"/>
      <c r="BS82" s="83"/>
      <c r="BT82" s="56" t="s">
        <v>5302</v>
      </c>
      <c r="BU82" s="56" t="s">
        <v>5303</v>
      </c>
      <c r="BV82" s="83"/>
      <c r="BW82" s="82"/>
      <c r="BX82" s="82"/>
      <c r="BY82" s="82"/>
      <c r="BZ82" s="84"/>
      <c r="CA82" s="84"/>
      <c r="CB82" s="84"/>
      <c r="CC82" s="84"/>
      <c r="CD82" s="84"/>
      <c r="CE82" s="84"/>
      <c r="CF82" s="58" t="s">
        <v>4115</v>
      </c>
      <c r="CG82" s="84"/>
      <c r="CH82" s="84"/>
      <c r="CI82" s="84"/>
      <c r="CJ82" s="84"/>
      <c r="CK82" s="58" t="s">
        <v>5304</v>
      </c>
      <c r="CL82" s="58" t="s">
        <v>5305</v>
      </c>
      <c r="CM82" s="58" t="s">
        <v>3056</v>
      </c>
      <c r="CN82" s="59" t="s">
        <v>5306</v>
      </c>
      <c r="CO82" s="58" t="s">
        <v>5307</v>
      </c>
      <c r="CP82" s="84"/>
      <c r="CQ82" s="84"/>
      <c r="CR82" s="84"/>
      <c r="CS82" s="58" t="s">
        <v>5308</v>
      </c>
      <c r="CT82" s="58" t="s">
        <v>5309</v>
      </c>
      <c r="CU82" s="84"/>
      <c r="CV82" s="84"/>
      <c r="CW82" s="84"/>
      <c r="CX82" s="84"/>
      <c r="CY82" s="84"/>
      <c r="CZ82" s="84"/>
      <c r="DA82" s="84"/>
      <c r="DB82" s="84"/>
      <c r="DC82" s="58" t="s">
        <v>5310</v>
      </c>
      <c r="DD82" s="58" t="s">
        <v>5311</v>
      </c>
      <c r="DE82" s="84"/>
    </row>
    <row r="83" spans="1:109" ht="15" customHeight="1" thickBot="1">
      <c r="AL83" s="55" t="str">
        <f t="shared" si="7"/>
        <v/>
      </c>
      <c r="AM83" s="55" t="str">
        <f t="shared" si="4"/>
        <v/>
      </c>
      <c r="AN83" t="str">
        <f t="shared" si="5"/>
        <v/>
      </c>
      <c r="AO83" s="3" t="str">
        <f t="shared" si="6"/>
        <v/>
      </c>
      <c r="AP83" s="3">
        <v>81</v>
      </c>
      <c r="AQ83" s="83"/>
      <c r="AR83" s="83"/>
      <c r="AS83" s="83"/>
      <c r="AT83" s="83"/>
      <c r="AU83" s="83"/>
      <c r="AV83" s="83"/>
      <c r="AW83" s="56" t="s">
        <v>5312</v>
      </c>
      <c r="AX83" s="83"/>
      <c r="AY83" s="83"/>
      <c r="AZ83" s="83"/>
      <c r="BA83" s="83"/>
      <c r="BB83" s="56" t="s">
        <v>5313</v>
      </c>
      <c r="BC83" s="56" t="s">
        <v>5314</v>
      </c>
      <c r="BD83" s="56" t="s">
        <v>5315</v>
      </c>
      <c r="BE83" s="57" t="s">
        <v>5316</v>
      </c>
      <c r="BF83" s="56" t="s">
        <v>5317</v>
      </c>
      <c r="BG83" s="83"/>
      <c r="BH83" s="83"/>
      <c r="BI83" s="83"/>
      <c r="BJ83" s="56" t="s">
        <v>5318</v>
      </c>
      <c r="BK83" s="56" t="s">
        <v>5319</v>
      </c>
      <c r="BL83" s="83"/>
      <c r="BM83" s="83"/>
      <c r="BN83" s="83"/>
      <c r="BO83" s="83"/>
      <c r="BP83" s="83"/>
      <c r="BQ83" s="83"/>
      <c r="BR83" s="83"/>
      <c r="BS83" s="83"/>
      <c r="BT83" s="56" t="s">
        <v>5320</v>
      </c>
      <c r="BU83" s="56" t="s">
        <v>5321</v>
      </c>
      <c r="BV83" s="83"/>
      <c r="BW83" s="82"/>
      <c r="BX83" s="82"/>
      <c r="BY83" s="82"/>
      <c r="BZ83" s="84"/>
      <c r="CA83" s="84"/>
      <c r="CB83" s="84"/>
      <c r="CC83" s="84"/>
      <c r="CD83" s="84"/>
      <c r="CE83" s="84"/>
      <c r="CF83" s="58" t="s">
        <v>5322</v>
      </c>
      <c r="CG83" s="84"/>
      <c r="CH83" s="84"/>
      <c r="CI83" s="84"/>
      <c r="CJ83" s="84"/>
      <c r="CK83" s="58" t="s">
        <v>5323</v>
      </c>
      <c r="CL83" s="58" t="s">
        <v>5324</v>
      </c>
      <c r="CM83" s="58" t="s">
        <v>5325</v>
      </c>
      <c r="CN83" s="59" t="s">
        <v>5326</v>
      </c>
      <c r="CO83" s="58" t="s">
        <v>5327</v>
      </c>
      <c r="CP83" s="84"/>
      <c r="CQ83" s="84"/>
      <c r="CR83" s="84"/>
      <c r="CS83" s="58" t="s">
        <v>5328</v>
      </c>
      <c r="CT83" s="58" t="s">
        <v>5329</v>
      </c>
      <c r="CU83" s="84"/>
      <c r="CV83" s="84"/>
      <c r="CW83" s="84"/>
      <c r="CX83" s="84"/>
      <c r="CY83" s="84"/>
      <c r="CZ83" s="84"/>
      <c r="DA83" s="84"/>
      <c r="DB83" s="84"/>
      <c r="DC83" s="58" t="s">
        <v>5330</v>
      </c>
      <c r="DD83" s="58" t="s">
        <v>5331</v>
      </c>
      <c r="DE83" s="84"/>
    </row>
    <row r="84" spans="1:109" ht="15" customHeight="1">
      <c r="A84" s="6"/>
      <c r="B84" s="76"/>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94"/>
      <c r="AE84" s="74"/>
      <c r="AL84" s="55" t="str">
        <f t="shared" si="7"/>
        <v/>
      </c>
      <c r="AM84" s="55" t="str">
        <f t="shared" si="4"/>
        <v/>
      </c>
      <c r="AN84" t="str">
        <f t="shared" si="5"/>
        <v/>
      </c>
      <c r="AO84" s="3" t="str">
        <f t="shared" si="6"/>
        <v/>
      </c>
      <c r="AP84" s="3">
        <v>82</v>
      </c>
      <c r="AQ84" s="83"/>
      <c r="AR84" s="83"/>
      <c r="AS84" s="83"/>
      <c r="AT84" s="83"/>
      <c r="AU84" s="83"/>
      <c r="AV84" s="83"/>
      <c r="AW84" s="56" t="s">
        <v>5332</v>
      </c>
      <c r="AX84" s="83"/>
      <c r="AY84" s="83"/>
      <c r="AZ84" s="83"/>
      <c r="BA84" s="83"/>
      <c r="BB84" s="56" t="s">
        <v>5333</v>
      </c>
      <c r="BC84" s="56" t="s">
        <v>5334</v>
      </c>
      <c r="BD84" s="56" t="s">
        <v>5335</v>
      </c>
      <c r="BE84" s="57" t="s">
        <v>5336</v>
      </c>
      <c r="BF84" s="56" t="s">
        <v>5337</v>
      </c>
      <c r="BG84" s="83"/>
      <c r="BH84" s="83"/>
      <c r="BI84" s="83"/>
      <c r="BJ84" s="56" t="s">
        <v>5338</v>
      </c>
      <c r="BK84" s="56" t="s">
        <v>5339</v>
      </c>
      <c r="BL84" s="83"/>
      <c r="BM84" s="83"/>
      <c r="BN84" s="83"/>
      <c r="BO84" s="83"/>
      <c r="BP84" s="83"/>
      <c r="BQ84" s="83"/>
      <c r="BR84" s="83"/>
      <c r="BS84" s="83"/>
      <c r="BT84" s="56" t="s">
        <v>5340</v>
      </c>
      <c r="BU84" s="56" t="s">
        <v>5341</v>
      </c>
      <c r="BV84" s="83"/>
      <c r="BW84" s="82"/>
      <c r="BX84" s="82"/>
      <c r="BY84" s="82"/>
      <c r="BZ84" s="84"/>
      <c r="CA84" s="84"/>
      <c r="CB84" s="84"/>
      <c r="CC84" s="84"/>
      <c r="CD84" s="84"/>
      <c r="CE84" s="84"/>
      <c r="CF84" s="58" t="s">
        <v>5342</v>
      </c>
      <c r="CG84" s="84"/>
      <c r="CH84" s="84"/>
      <c r="CI84" s="84"/>
      <c r="CJ84" s="84"/>
      <c r="CK84" s="58" t="s">
        <v>5343</v>
      </c>
      <c r="CL84" s="58" t="s">
        <v>5344</v>
      </c>
      <c r="CM84" s="58" t="s">
        <v>5345</v>
      </c>
      <c r="CN84" s="59" t="s">
        <v>5346</v>
      </c>
      <c r="CO84" s="58" t="s">
        <v>5347</v>
      </c>
      <c r="CP84" s="84"/>
      <c r="CQ84" s="84"/>
      <c r="CR84" s="84"/>
      <c r="CS84" s="58" t="s">
        <v>5348</v>
      </c>
      <c r="CT84" s="58" t="s">
        <v>5349</v>
      </c>
      <c r="CU84" s="84"/>
      <c r="CV84" s="84"/>
      <c r="CW84" s="84"/>
      <c r="CX84" s="84"/>
      <c r="CY84" s="84"/>
      <c r="CZ84" s="84"/>
      <c r="DA84" s="84"/>
      <c r="DB84" s="84"/>
      <c r="DC84" s="58" t="s">
        <v>5350</v>
      </c>
      <c r="DD84" s="58" t="s">
        <v>5351</v>
      </c>
      <c r="DE84" s="84"/>
    </row>
    <row r="85" spans="1:109" ht="36" customHeight="1">
      <c r="A85" s="6"/>
      <c r="B85" s="28"/>
      <c r="C85" s="396" t="s">
        <v>1667</v>
      </c>
      <c r="D85" s="396"/>
      <c r="E85" s="396"/>
      <c r="F85" s="396"/>
      <c r="G85" s="396"/>
      <c r="H85" s="396"/>
      <c r="I85" s="396"/>
      <c r="J85" s="396"/>
      <c r="K85" s="396"/>
      <c r="L85" s="396"/>
      <c r="M85" s="396"/>
      <c r="N85" s="396"/>
      <c r="O85" s="396"/>
      <c r="P85" s="396"/>
      <c r="Q85" s="396"/>
      <c r="R85" s="396"/>
      <c r="S85" s="396"/>
      <c r="T85" s="396"/>
      <c r="U85" s="396"/>
      <c r="V85" s="396"/>
      <c r="W85" s="396"/>
      <c r="X85" s="396"/>
      <c r="Y85" s="396"/>
      <c r="Z85" s="396"/>
      <c r="AA85" s="396"/>
      <c r="AB85" s="396"/>
      <c r="AC85" s="396"/>
      <c r="AD85" s="95"/>
      <c r="AE85" s="74"/>
      <c r="AL85" s="55" t="str">
        <f t="shared" si="7"/>
        <v/>
      </c>
      <c r="AM85" s="55" t="str">
        <f t="shared" si="4"/>
        <v/>
      </c>
      <c r="AN85" t="str">
        <f t="shared" si="5"/>
        <v/>
      </c>
      <c r="AO85" s="3" t="str">
        <f t="shared" si="6"/>
        <v/>
      </c>
      <c r="AP85" s="3">
        <v>83</v>
      </c>
      <c r="AQ85" s="56"/>
      <c r="AR85" s="56"/>
      <c r="AS85" s="56"/>
      <c r="AT85" s="56"/>
      <c r="AU85" s="56"/>
      <c r="AV85" s="56"/>
      <c r="AW85" s="56" t="s">
        <v>5352</v>
      </c>
      <c r="AX85" s="56"/>
      <c r="AY85" s="56"/>
      <c r="AZ85" s="56"/>
      <c r="BA85" s="56"/>
      <c r="BB85" s="75" t="s">
        <v>5353</v>
      </c>
      <c r="BC85" s="56" t="s">
        <v>5354</v>
      </c>
      <c r="BD85" s="56" t="s">
        <v>5355</v>
      </c>
      <c r="BE85" s="57" t="s">
        <v>5356</v>
      </c>
      <c r="BF85" s="56" t="s">
        <v>5357</v>
      </c>
      <c r="BG85" s="56"/>
      <c r="BH85" s="56"/>
      <c r="BI85" s="56"/>
      <c r="BJ85" s="56" t="s">
        <v>5358</v>
      </c>
      <c r="BK85" s="56" t="s">
        <v>5359</v>
      </c>
      <c r="BL85" s="56"/>
      <c r="BM85" s="56"/>
      <c r="BN85" s="56"/>
      <c r="BO85" s="56"/>
      <c r="BP85" s="56"/>
      <c r="BQ85" s="56"/>
      <c r="BR85" s="56"/>
      <c r="BS85" s="56"/>
      <c r="BT85" s="56" t="s">
        <v>5360</v>
      </c>
      <c r="BU85" s="56" t="s">
        <v>5361</v>
      </c>
      <c r="BV85" s="56"/>
      <c r="BW85" s="3"/>
      <c r="BX85" s="3"/>
      <c r="BY85" s="3"/>
      <c r="BZ85" s="58"/>
      <c r="CA85" s="58"/>
      <c r="CB85" s="58"/>
      <c r="CC85" s="58"/>
      <c r="CD85" s="58"/>
      <c r="CE85" s="58"/>
      <c r="CF85" s="58" t="s">
        <v>5362</v>
      </c>
      <c r="CG85" s="58"/>
      <c r="CH85" s="58"/>
      <c r="CI85" s="58"/>
      <c r="CJ85" s="58"/>
      <c r="CK85" s="60" t="s">
        <v>5363</v>
      </c>
      <c r="CL85" s="58" t="s">
        <v>5364</v>
      </c>
      <c r="CM85" s="58" t="s">
        <v>5365</v>
      </c>
      <c r="CN85" s="59" t="s">
        <v>5366</v>
      </c>
      <c r="CO85" s="58" t="s">
        <v>5367</v>
      </c>
      <c r="CP85" s="58"/>
      <c r="CQ85" s="58"/>
      <c r="CR85" s="58"/>
      <c r="CS85" s="58" t="s">
        <v>5368</v>
      </c>
      <c r="CT85" s="58" t="s">
        <v>5369</v>
      </c>
      <c r="CU85" s="58"/>
      <c r="CV85" s="58"/>
      <c r="CW85" s="58"/>
      <c r="CX85" s="58"/>
      <c r="CY85" s="58"/>
      <c r="CZ85" s="58"/>
      <c r="DA85" s="58"/>
      <c r="DB85" s="58"/>
      <c r="DC85" s="58" t="s">
        <v>5370</v>
      </c>
      <c r="DD85" s="58" t="s">
        <v>5371</v>
      </c>
      <c r="DE85" s="58"/>
    </row>
    <row r="86" spans="1:109" ht="6.75" customHeight="1">
      <c r="A86" s="6"/>
      <c r="B86" s="2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95"/>
      <c r="AE86" s="74"/>
      <c r="AL86" s="55" t="str">
        <f t="shared" si="7"/>
        <v/>
      </c>
      <c r="AM86" s="55" t="str">
        <f t="shared" si="4"/>
        <v/>
      </c>
      <c r="AN86" t="str">
        <f t="shared" si="5"/>
        <v/>
      </c>
      <c r="AO86" s="3" t="str">
        <f t="shared" si="6"/>
        <v/>
      </c>
      <c r="AP86" s="3">
        <v>84</v>
      </c>
      <c r="AQ86" s="83"/>
      <c r="AR86" s="83"/>
      <c r="AS86" s="83"/>
      <c r="AT86" s="83"/>
      <c r="AU86" s="83"/>
      <c r="AV86" s="83"/>
      <c r="AW86" s="56" t="s">
        <v>5372</v>
      </c>
      <c r="AX86" s="83"/>
      <c r="AY86" s="83"/>
      <c r="AZ86" s="83"/>
      <c r="BA86" s="83"/>
      <c r="BB86" s="75" t="s">
        <v>5373</v>
      </c>
      <c r="BC86" s="56" t="s">
        <v>5374</v>
      </c>
      <c r="BD86" s="56" t="s">
        <v>5375</v>
      </c>
      <c r="BE86" s="57" t="s">
        <v>5376</v>
      </c>
      <c r="BF86" s="56" t="s">
        <v>5377</v>
      </c>
      <c r="BG86" s="83"/>
      <c r="BH86" s="83"/>
      <c r="BI86" s="83"/>
      <c r="BJ86" s="56" t="s">
        <v>5378</v>
      </c>
      <c r="BK86" s="56" t="s">
        <v>5379</v>
      </c>
      <c r="BL86" s="83"/>
      <c r="BM86" s="83"/>
      <c r="BN86" s="83"/>
      <c r="BO86" s="83"/>
      <c r="BP86" s="83"/>
      <c r="BQ86" s="83"/>
      <c r="BR86" s="83"/>
      <c r="BS86" s="83"/>
      <c r="BT86" s="56" t="s">
        <v>5380</v>
      </c>
      <c r="BU86" s="56" t="s">
        <v>5381</v>
      </c>
      <c r="BV86" s="83"/>
      <c r="BW86" s="82"/>
      <c r="BX86" s="82"/>
      <c r="BY86" s="82"/>
      <c r="BZ86" s="84"/>
      <c r="CA86" s="84"/>
      <c r="CB86" s="84"/>
      <c r="CC86" s="84"/>
      <c r="CD86" s="84"/>
      <c r="CE86" s="84"/>
      <c r="CF86" s="58" t="s">
        <v>5382</v>
      </c>
      <c r="CG86" s="84"/>
      <c r="CH86" s="84"/>
      <c r="CI86" s="84"/>
      <c r="CJ86" s="84"/>
      <c r="CK86" s="96" t="s">
        <v>5383</v>
      </c>
      <c r="CL86" s="58" t="s">
        <v>5384</v>
      </c>
      <c r="CM86" s="58" t="s">
        <v>5385</v>
      </c>
      <c r="CN86" s="59" t="s">
        <v>5386</v>
      </c>
      <c r="CO86" s="58" t="s">
        <v>5387</v>
      </c>
      <c r="CP86" s="84"/>
      <c r="CQ86" s="84"/>
      <c r="CR86" s="84"/>
      <c r="CS86" s="58" t="s">
        <v>5388</v>
      </c>
      <c r="CT86" s="58" t="s">
        <v>5389</v>
      </c>
      <c r="CU86" s="84"/>
      <c r="CV86" s="84"/>
      <c r="CW86" s="84"/>
      <c r="CX86" s="84"/>
      <c r="CY86" s="84"/>
      <c r="CZ86" s="84"/>
      <c r="DA86" s="84"/>
      <c r="DB86" s="84"/>
      <c r="DC86" s="58" t="s">
        <v>5390</v>
      </c>
      <c r="DD86" s="58" t="s">
        <v>5391</v>
      </c>
      <c r="DE86" s="84"/>
    </row>
    <row r="87" spans="1:109" ht="84" customHeight="1">
      <c r="A87" s="6"/>
      <c r="B87" s="28"/>
      <c r="C87" s="396" t="s">
        <v>1756</v>
      </c>
      <c r="D87" s="396"/>
      <c r="E87" s="396"/>
      <c r="F87" s="396"/>
      <c r="G87" s="396"/>
      <c r="H87" s="396"/>
      <c r="I87" s="396"/>
      <c r="J87" s="396"/>
      <c r="K87" s="396"/>
      <c r="L87" s="396"/>
      <c r="M87" s="396"/>
      <c r="N87" s="396"/>
      <c r="O87" s="396"/>
      <c r="P87" s="396"/>
      <c r="Q87" s="396"/>
      <c r="R87" s="396"/>
      <c r="S87" s="396"/>
      <c r="T87" s="396"/>
      <c r="U87" s="396"/>
      <c r="V87" s="396"/>
      <c r="W87" s="396"/>
      <c r="X87" s="396"/>
      <c r="Y87" s="396"/>
      <c r="Z87" s="396"/>
      <c r="AA87" s="396"/>
      <c r="AB87" s="396"/>
      <c r="AC87" s="396"/>
      <c r="AD87" s="95"/>
      <c r="AE87" s="74"/>
      <c r="AL87" s="55" t="str">
        <f t="shared" si="7"/>
        <v/>
      </c>
      <c r="AM87" s="55" t="str">
        <f t="shared" si="4"/>
        <v/>
      </c>
      <c r="AN87" t="str">
        <f t="shared" si="5"/>
        <v/>
      </c>
      <c r="AO87" s="3" t="str">
        <f t="shared" si="6"/>
        <v/>
      </c>
      <c r="AP87" s="3">
        <v>85</v>
      </c>
      <c r="AQ87" s="83"/>
      <c r="AR87" s="83"/>
      <c r="AS87" s="83"/>
      <c r="AT87" s="83"/>
      <c r="AU87" s="83"/>
      <c r="AV87" s="83"/>
      <c r="AW87" s="56" t="s">
        <v>5392</v>
      </c>
      <c r="AX87" s="83"/>
      <c r="AY87" s="83"/>
      <c r="AZ87" s="83"/>
      <c r="BA87" s="83"/>
      <c r="BB87" s="75" t="s">
        <v>5393</v>
      </c>
      <c r="BC87" s="56" t="s">
        <v>5394</v>
      </c>
      <c r="BD87" s="56" t="s">
        <v>5395</v>
      </c>
      <c r="BE87" s="57" t="s">
        <v>5396</v>
      </c>
      <c r="BF87" s="56" t="s">
        <v>5397</v>
      </c>
      <c r="BG87" s="83"/>
      <c r="BH87" s="83"/>
      <c r="BI87" s="83"/>
      <c r="BJ87" s="56" t="s">
        <v>5398</v>
      </c>
      <c r="BK87" s="56" t="s">
        <v>5399</v>
      </c>
      <c r="BL87" s="83"/>
      <c r="BM87" s="83"/>
      <c r="BN87" s="83"/>
      <c r="BO87" s="83"/>
      <c r="BP87" s="83"/>
      <c r="BQ87" s="83"/>
      <c r="BR87" s="83"/>
      <c r="BS87" s="83"/>
      <c r="BT87" s="56" t="s">
        <v>5400</v>
      </c>
      <c r="BU87" s="56" t="s">
        <v>5401</v>
      </c>
      <c r="BV87" s="83"/>
      <c r="BW87" s="82"/>
      <c r="BX87" s="82"/>
      <c r="BY87" s="82"/>
      <c r="BZ87" s="84"/>
      <c r="CA87" s="84"/>
      <c r="CB87" s="84"/>
      <c r="CC87" s="84"/>
      <c r="CD87" s="84"/>
      <c r="CE87" s="84"/>
      <c r="CF87" s="58" t="s">
        <v>5402</v>
      </c>
      <c r="CG87" s="84"/>
      <c r="CH87" s="84"/>
      <c r="CI87" s="84"/>
      <c r="CJ87" s="84"/>
      <c r="CK87" s="96" t="s">
        <v>5403</v>
      </c>
      <c r="CL87" s="58" t="s">
        <v>5404</v>
      </c>
      <c r="CM87" s="58" t="s">
        <v>5405</v>
      </c>
      <c r="CN87" s="59" t="s">
        <v>5406</v>
      </c>
      <c r="CO87" s="58" t="s">
        <v>5407</v>
      </c>
      <c r="CP87" s="84"/>
      <c r="CQ87" s="84"/>
      <c r="CR87" s="84"/>
      <c r="CS87" s="58" t="s">
        <v>5408</v>
      </c>
      <c r="CT87" s="58" t="s">
        <v>5409</v>
      </c>
      <c r="CU87" s="84"/>
      <c r="CV87" s="84"/>
      <c r="CW87" s="84"/>
      <c r="CX87" s="84"/>
      <c r="CY87" s="84"/>
      <c r="CZ87" s="84"/>
      <c r="DA87" s="84"/>
      <c r="DB87" s="84"/>
      <c r="DC87" s="58" t="s">
        <v>5410</v>
      </c>
      <c r="DD87" s="58" t="s">
        <v>5411</v>
      </c>
      <c r="DE87" s="84"/>
    </row>
    <row r="88" spans="1:109" ht="6.75" customHeight="1">
      <c r="A88" s="6"/>
      <c r="B88" s="2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95"/>
      <c r="AE88" s="74"/>
      <c r="AL88" s="55" t="str">
        <f t="shared" si="7"/>
        <v/>
      </c>
      <c r="AM88" s="55" t="str">
        <f t="shared" si="4"/>
        <v/>
      </c>
      <c r="AN88" t="str">
        <f t="shared" si="5"/>
        <v/>
      </c>
      <c r="AO88" s="3" t="str">
        <f t="shared" si="6"/>
        <v/>
      </c>
      <c r="AP88" s="3">
        <v>86</v>
      </c>
      <c r="AQ88" s="83"/>
      <c r="AR88" s="83"/>
      <c r="AS88" s="83"/>
      <c r="AT88" s="83"/>
      <c r="AU88" s="83"/>
      <c r="AV88" s="83"/>
      <c r="AW88" s="56" t="s">
        <v>5412</v>
      </c>
      <c r="AX88" s="83"/>
      <c r="AY88" s="83"/>
      <c r="AZ88" s="83"/>
      <c r="BA88" s="83"/>
      <c r="BB88" s="75" t="s">
        <v>5413</v>
      </c>
      <c r="BC88" s="83">
        <v>13099</v>
      </c>
      <c r="BD88" s="56" t="s">
        <v>5414</v>
      </c>
      <c r="BE88" s="57" t="s">
        <v>5415</v>
      </c>
      <c r="BF88" s="56" t="s">
        <v>5416</v>
      </c>
      <c r="BG88" s="83"/>
      <c r="BH88" s="83"/>
      <c r="BI88" s="83"/>
      <c r="BJ88" s="56" t="s">
        <v>5417</v>
      </c>
      <c r="BK88" s="56" t="s">
        <v>5418</v>
      </c>
      <c r="BL88" s="83"/>
      <c r="BM88" s="83"/>
      <c r="BN88" s="83"/>
      <c r="BO88" s="83"/>
      <c r="BP88" s="83"/>
      <c r="BQ88" s="83"/>
      <c r="BR88" s="83"/>
      <c r="BS88" s="83"/>
      <c r="BT88" s="56" t="s">
        <v>5419</v>
      </c>
      <c r="BU88" s="56" t="s">
        <v>5420</v>
      </c>
      <c r="BV88" s="83"/>
      <c r="BW88" s="82"/>
      <c r="BX88" s="82"/>
      <c r="BY88" s="82"/>
      <c r="BZ88" s="84"/>
      <c r="CA88" s="84"/>
      <c r="CB88" s="84"/>
      <c r="CC88" s="84"/>
      <c r="CD88" s="84"/>
      <c r="CE88" s="84"/>
      <c r="CF88" s="58" t="s">
        <v>5421</v>
      </c>
      <c r="CG88" s="84"/>
      <c r="CH88" s="84"/>
      <c r="CI88" s="84"/>
      <c r="CJ88" s="84"/>
      <c r="CK88" s="96" t="s">
        <v>4156</v>
      </c>
      <c r="CL88" s="58" t="s">
        <v>281</v>
      </c>
      <c r="CM88" s="58" t="s">
        <v>5422</v>
      </c>
      <c r="CN88" s="59" t="s">
        <v>5423</v>
      </c>
      <c r="CO88" s="58" t="s">
        <v>5424</v>
      </c>
      <c r="CP88" s="84"/>
      <c r="CQ88" s="84"/>
      <c r="CR88" s="84"/>
      <c r="CS88" s="58" t="s">
        <v>5425</v>
      </c>
      <c r="CT88" s="58" t="s">
        <v>5426</v>
      </c>
      <c r="CU88" s="84"/>
      <c r="CV88" s="84"/>
      <c r="CW88" s="84"/>
      <c r="CX88" s="84"/>
      <c r="CY88" s="84"/>
      <c r="CZ88" s="84"/>
      <c r="DA88" s="84"/>
      <c r="DB88" s="84"/>
      <c r="DC88" s="58" t="s">
        <v>5427</v>
      </c>
      <c r="DD88" s="58" t="s">
        <v>5428</v>
      </c>
      <c r="DE88" s="84"/>
    </row>
    <row r="89" spans="1:109" ht="96" customHeight="1">
      <c r="A89" s="9"/>
      <c r="B89" s="28"/>
      <c r="C89" s="396" t="s">
        <v>1757</v>
      </c>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81"/>
      <c r="AE89" s="74"/>
      <c r="AL89" s="55" t="str">
        <f t="shared" si="7"/>
        <v/>
      </c>
      <c r="AM89" s="55" t="str">
        <f t="shared" si="4"/>
        <v/>
      </c>
      <c r="AN89" t="str">
        <f t="shared" si="5"/>
        <v/>
      </c>
      <c r="AO89" s="3" t="str">
        <f t="shared" si="6"/>
        <v/>
      </c>
      <c r="AP89" s="3">
        <v>87</v>
      </c>
      <c r="AQ89" s="83"/>
      <c r="AR89" s="83"/>
      <c r="AS89" s="83"/>
      <c r="AT89" s="83"/>
      <c r="AU89" s="83"/>
      <c r="AV89" s="83"/>
      <c r="AW89" s="56" t="s">
        <v>5429</v>
      </c>
      <c r="AX89" s="83"/>
      <c r="AY89" s="83"/>
      <c r="AZ89" s="83"/>
      <c r="BA89" s="83"/>
      <c r="BB89" s="56">
        <v>12099</v>
      </c>
      <c r="BC89" s="83"/>
      <c r="BD89" s="56" t="s">
        <v>5430</v>
      </c>
      <c r="BE89" s="57" t="s">
        <v>5431</v>
      </c>
      <c r="BF89" s="56" t="s">
        <v>5432</v>
      </c>
      <c r="BG89" s="83"/>
      <c r="BH89" s="83"/>
      <c r="BI89" s="83"/>
      <c r="BJ89" s="56" t="s">
        <v>5433</v>
      </c>
      <c r="BK89" s="56" t="s">
        <v>5434</v>
      </c>
      <c r="BL89" s="83"/>
      <c r="BM89" s="83"/>
      <c r="BN89" s="83"/>
      <c r="BO89" s="83"/>
      <c r="BP89" s="83"/>
      <c r="BQ89" s="83"/>
      <c r="BR89" s="83"/>
      <c r="BS89" s="83"/>
      <c r="BT89" s="56" t="s">
        <v>5435</v>
      </c>
      <c r="BU89" s="56" t="s">
        <v>5436</v>
      </c>
      <c r="BV89" s="83"/>
      <c r="BW89" s="82"/>
      <c r="BX89" s="82"/>
      <c r="BY89" s="82"/>
      <c r="BZ89" s="84"/>
      <c r="CA89" s="84"/>
      <c r="CB89" s="84"/>
      <c r="CC89" s="84"/>
      <c r="CD89" s="84"/>
      <c r="CE89" s="84"/>
      <c r="CF89" s="58" t="s">
        <v>5437</v>
      </c>
      <c r="CG89" s="84"/>
      <c r="CH89" s="84"/>
      <c r="CI89" s="84"/>
      <c r="CJ89" s="84"/>
      <c r="CK89" s="58" t="s">
        <v>281</v>
      </c>
      <c r="CL89" s="84"/>
      <c r="CM89" s="58" t="s">
        <v>5438</v>
      </c>
      <c r="CN89" s="59" t="s">
        <v>5439</v>
      </c>
      <c r="CO89" s="58" t="s">
        <v>5440</v>
      </c>
      <c r="CP89" s="84"/>
      <c r="CQ89" s="84"/>
      <c r="CR89" s="84"/>
      <c r="CS89" s="58" t="s">
        <v>5441</v>
      </c>
      <c r="CT89" s="58" t="s">
        <v>5442</v>
      </c>
      <c r="CU89" s="84"/>
      <c r="CV89" s="84"/>
      <c r="CW89" s="84"/>
      <c r="CX89" s="84"/>
      <c r="CY89" s="84"/>
      <c r="CZ89" s="84"/>
      <c r="DA89" s="84"/>
      <c r="DB89" s="84"/>
      <c r="DC89" s="58" t="s">
        <v>5443</v>
      </c>
      <c r="DD89" s="58" t="s">
        <v>5444</v>
      </c>
      <c r="DE89" s="84"/>
    </row>
    <row r="90" spans="1:109" ht="6.75" customHeight="1">
      <c r="A90" s="9"/>
      <c r="B90" s="2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81"/>
      <c r="AE90" s="74"/>
      <c r="AL90" s="55" t="str">
        <f t="shared" si="7"/>
        <v/>
      </c>
      <c r="AM90" s="55" t="str">
        <f t="shared" si="4"/>
        <v/>
      </c>
      <c r="AN90" t="str">
        <f t="shared" si="5"/>
        <v/>
      </c>
      <c r="AO90" s="3" t="str">
        <f t="shared" si="6"/>
        <v/>
      </c>
      <c r="AP90" s="3">
        <v>88</v>
      </c>
      <c r="AQ90" s="83"/>
      <c r="AR90" s="83"/>
      <c r="AS90" s="83"/>
      <c r="AT90" s="83"/>
      <c r="AU90" s="83"/>
      <c r="AV90" s="83"/>
      <c r="AW90" s="56" t="s">
        <v>5445</v>
      </c>
      <c r="AX90" s="83"/>
      <c r="AY90" s="83"/>
      <c r="AZ90" s="83"/>
      <c r="BA90" s="83"/>
      <c r="BB90" s="83"/>
      <c r="BC90" s="83"/>
      <c r="BD90" s="56" t="s">
        <v>5446</v>
      </c>
      <c r="BE90" s="57" t="s">
        <v>5447</v>
      </c>
      <c r="BF90" s="56" t="s">
        <v>5448</v>
      </c>
      <c r="BG90" s="83"/>
      <c r="BH90" s="83"/>
      <c r="BI90" s="83"/>
      <c r="BJ90" s="56" t="s">
        <v>5449</v>
      </c>
      <c r="BK90" s="56" t="s">
        <v>5450</v>
      </c>
      <c r="BL90" s="83"/>
      <c r="BM90" s="83"/>
      <c r="BN90" s="83"/>
      <c r="BO90" s="83"/>
      <c r="BP90" s="83"/>
      <c r="BQ90" s="83"/>
      <c r="BR90" s="83"/>
      <c r="BS90" s="83"/>
      <c r="BT90" s="56" t="s">
        <v>5451</v>
      </c>
      <c r="BU90" s="56" t="s">
        <v>5452</v>
      </c>
      <c r="BV90" s="83"/>
      <c r="BW90" s="82"/>
      <c r="BX90" s="82"/>
      <c r="BY90" s="82"/>
      <c r="BZ90" s="84"/>
      <c r="CA90" s="84"/>
      <c r="CB90" s="84"/>
      <c r="CC90" s="84"/>
      <c r="CD90" s="84"/>
      <c r="CE90" s="84"/>
      <c r="CF90" s="58" t="s">
        <v>5453</v>
      </c>
      <c r="CG90" s="84"/>
      <c r="CH90" s="84"/>
      <c r="CI90" s="84"/>
      <c r="CJ90" s="84"/>
      <c r="CK90" s="84"/>
      <c r="CL90" s="84"/>
      <c r="CM90" s="58" t="s">
        <v>5454</v>
      </c>
      <c r="CN90" s="59" t="s">
        <v>5455</v>
      </c>
      <c r="CO90" s="58" t="s">
        <v>5456</v>
      </c>
      <c r="CP90" s="84"/>
      <c r="CQ90" s="84"/>
      <c r="CR90" s="84"/>
      <c r="CS90" s="58" t="s">
        <v>5457</v>
      </c>
      <c r="CT90" s="58" t="s">
        <v>5458</v>
      </c>
      <c r="CU90" s="84"/>
      <c r="CV90" s="84"/>
      <c r="CW90" s="84"/>
      <c r="CX90" s="84"/>
      <c r="CY90" s="84"/>
      <c r="CZ90" s="84"/>
      <c r="DA90" s="84"/>
      <c r="DB90" s="84"/>
      <c r="DC90" s="58" t="s">
        <v>5459</v>
      </c>
      <c r="DD90" s="58" t="s">
        <v>5460</v>
      </c>
      <c r="DE90" s="84"/>
    </row>
    <row r="91" spans="1:109" ht="36" customHeight="1">
      <c r="A91" s="9"/>
      <c r="B91" s="28"/>
      <c r="C91" s="411" t="s">
        <v>7285</v>
      </c>
      <c r="D91" s="411"/>
      <c r="E91" s="411"/>
      <c r="F91" s="411"/>
      <c r="G91" s="411"/>
      <c r="H91" s="411"/>
      <c r="I91" s="411"/>
      <c r="J91" s="411"/>
      <c r="K91" s="411"/>
      <c r="L91" s="411"/>
      <c r="M91" s="411"/>
      <c r="N91" s="411"/>
      <c r="O91" s="411"/>
      <c r="P91" s="411"/>
      <c r="Q91" s="411"/>
      <c r="R91" s="411"/>
      <c r="S91" s="411"/>
      <c r="T91" s="411"/>
      <c r="U91" s="411"/>
      <c r="V91" s="411"/>
      <c r="W91" s="411"/>
      <c r="X91" s="411"/>
      <c r="Y91" s="411"/>
      <c r="Z91" s="411"/>
      <c r="AA91" s="411"/>
      <c r="AB91" s="411"/>
      <c r="AC91" s="411"/>
      <c r="AD91" s="81"/>
      <c r="AE91" s="74"/>
      <c r="AL91" s="55" t="str">
        <f t="shared" si="7"/>
        <v/>
      </c>
      <c r="AM91" s="55" t="str">
        <f t="shared" si="4"/>
        <v/>
      </c>
      <c r="AN91" t="str">
        <f t="shared" si="5"/>
        <v/>
      </c>
      <c r="AO91" s="3" t="str">
        <f t="shared" si="6"/>
        <v/>
      </c>
      <c r="AP91" s="3">
        <v>89</v>
      </c>
      <c r="AQ91" s="83"/>
      <c r="AR91" s="83"/>
      <c r="AS91" s="83"/>
      <c r="AT91" s="83"/>
      <c r="AU91" s="83"/>
      <c r="AV91" s="83"/>
      <c r="AW91" s="56" t="s">
        <v>5461</v>
      </c>
      <c r="AX91" s="83"/>
      <c r="AY91" s="83"/>
      <c r="AZ91" s="83"/>
      <c r="BA91" s="83"/>
      <c r="BB91" s="83"/>
      <c r="BC91" s="83"/>
      <c r="BD91" s="56" t="s">
        <v>5462</v>
      </c>
      <c r="BE91" s="57" t="s">
        <v>5463</v>
      </c>
      <c r="BF91" s="56" t="s">
        <v>5464</v>
      </c>
      <c r="BG91" s="83"/>
      <c r="BH91" s="83"/>
      <c r="BI91" s="83"/>
      <c r="BJ91" s="56" t="s">
        <v>5465</v>
      </c>
      <c r="BK91" s="56" t="s">
        <v>5466</v>
      </c>
      <c r="BL91" s="83"/>
      <c r="BM91" s="83"/>
      <c r="BN91" s="83"/>
      <c r="BO91" s="83"/>
      <c r="BP91" s="83"/>
      <c r="BQ91" s="83"/>
      <c r="BR91" s="83"/>
      <c r="BS91" s="83"/>
      <c r="BT91" s="56" t="s">
        <v>5467</v>
      </c>
      <c r="BU91" s="56" t="s">
        <v>5468</v>
      </c>
      <c r="BV91" s="83"/>
      <c r="BW91" s="82"/>
      <c r="BX91" s="82"/>
      <c r="BY91" s="82"/>
      <c r="BZ91" s="84"/>
      <c r="CA91" s="84"/>
      <c r="CB91" s="84"/>
      <c r="CC91" s="84"/>
      <c r="CD91" s="84"/>
      <c r="CE91" s="84"/>
      <c r="CF91" s="58" t="s">
        <v>5469</v>
      </c>
      <c r="CG91" s="84"/>
      <c r="CH91" s="84"/>
      <c r="CI91" s="84"/>
      <c r="CJ91" s="84"/>
      <c r="CK91" s="84"/>
      <c r="CL91" s="84"/>
      <c r="CM91" s="58" t="s">
        <v>5470</v>
      </c>
      <c r="CN91" s="59" t="s">
        <v>3790</v>
      </c>
      <c r="CO91" s="58" t="s">
        <v>5471</v>
      </c>
      <c r="CP91" s="84"/>
      <c r="CQ91" s="84"/>
      <c r="CR91" s="84"/>
      <c r="CS91" s="58" t="s">
        <v>5472</v>
      </c>
      <c r="CT91" s="58" t="s">
        <v>5473</v>
      </c>
      <c r="CU91" s="84"/>
      <c r="CV91" s="84"/>
      <c r="CW91" s="84"/>
      <c r="CX91" s="84"/>
      <c r="CY91" s="84"/>
      <c r="CZ91" s="84"/>
      <c r="DA91" s="84"/>
      <c r="DB91" s="84"/>
      <c r="DC91" s="58" t="s">
        <v>5474</v>
      </c>
      <c r="DD91" s="58" t="s">
        <v>5475</v>
      </c>
      <c r="DE91" s="84"/>
    </row>
    <row r="92" spans="1:109" ht="6.75" customHeight="1">
      <c r="A92" s="9"/>
      <c r="B92" s="8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81"/>
      <c r="AE92" s="74"/>
      <c r="AL92" s="55" t="str">
        <f t="shared" si="7"/>
        <v/>
      </c>
      <c r="AM92" s="55" t="str">
        <f t="shared" si="4"/>
        <v/>
      </c>
      <c r="AN92" t="str">
        <f t="shared" si="5"/>
        <v/>
      </c>
      <c r="AO92" s="3" t="str">
        <f t="shared" si="6"/>
        <v/>
      </c>
      <c r="AP92" s="3">
        <v>90</v>
      </c>
      <c r="AQ92" s="83"/>
      <c r="AR92" s="83"/>
      <c r="AS92" s="83"/>
      <c r="AT92" s="83"/>
      <c r="AU92" s="83"/>
      <c r="AV92" s="83"/>
      <c r="AW92" s="56" t="s">
        <v>5476</v>
      </c>
      <c r="AX92" s="83"/>
      <c r="AY92" s="83"/>
      <c r="AZ92" s="83"/>
      <c r="BA92" s="83"/>
      <c r="BB92" s="83"/>
      <c r="BC92" s="83"/>
      <c r="BD92" s="56" t="s">
        <v>5477</v>
      </c>
      <c r="BE92" s="57" t="s">
        <v>5478</v>
      </c>
      <c r="BF92" s="56" t="s">
        <v>5479</v>
      </c>
      <c r="BG92" s="83"/>
      <c r="BH92" s="83"/>
      <c r="BI92" s="83"/>
      <c r="BJ92" s="56" t="s">
        <v>5480</v>
      </c>
      <c r="BK92" s="56" t="s">
        <v>5481</v>
      </c>
      <c r="BL92" s="83"/>
      <c r="BM92" s="83"/>
      <c r="BN92" s="83"/>
      <c r="BO92" s="83"/>
      <c r="BP92" s="83"/>
      <c r="BQ92" s="83"/>
      <c r="BR92" s="83"/>
      <c r="BS92" s="83"/>
      <c r="BT92" s="56" t="s">
        <v>5482</v>
      </c>
      <c r="BU92" s="56" t="s">
        <v>5483</v>
      </c>
      <c r="BV92" s="83"/>
      <c r="BW92" s="82"/>
      <c r="BX92" s="82"/>
      <c r="BY92" s="82"/>
      <c r="BZ92" s="84"/>
      <c r="CA92" s="84"/>
      <c r="CB92" s="84"/>
      <c r="CC92" s="84"/>
      <c r="CD92" s="84"/>
      <c r="CE92" s="84"/>
      <c r="CF92" s="58" t="s">
        <v>5484</v>
      </c>
      <c r="CG92" s="84"/>
      <c r="CH92" s="84"/>
      <c r="CI92" s="84"/>
      <c r="CJ92" s="84"/>
      <c r="CK92" s="84"/>
      <c r="CL92" s="84"/>
      <c r="CM92" s="58" t="s">
        <v>5485</v>
      </c>
      <c r="CN92" s="59" t="s">
        <v>5486</v>
      </c>
      <c r="CO92" s="58" t="s">
        <v>5487</v>
      </c>
      <c r="CP92" s="84"/>
      <c r="CQ92" s="84"/>
      <c r="CR92" s="84"/>
      <c r="CS92" s="58" t="s">
        <v>5488</v>
      </c>
      <c r="CT92" s="58" t="s">
        <v>5489</v>
      </c>
      <c r="CU92" s="84"/>
      <c r="CV92" s="84"/>
      <c r="CW92" s="84"/>
      <c r="CX92" s="84"/>
      <c r="CY92" s="84"/>
      <c r="CZ92" s="84"/>
      <c r="DA92" s="84"/>
      <c r="DB92" s="84"/>
      <c r="DC92" s="58" t="s">
        <v>5490</v>
      </c>
      <c r="DD92" s="58" t="s">
        <v>5491</v>
      </c>
      <c r="DE92" s="84"/>
    </row>
    <row r="93" spans="1:109" ht="15" customHeight="1">
      <c r="A93" s="9"/>
      <c r="B93" s="80"/>
      <c r="C93" s="396" t="s">
        <v>1668</v>
      </c>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81"/>
      <c r="AE93" s="74"/>
      <c r="AL93" s="55" t="str">
        <f t="shared" si="7"/>
        <v/>
      </c>
      <c r="AM93" s="55" t="str">
        <f t="shared" si="4"/>
        <v/>
      </c>
      <c r="AN93" t="str">
        <f t="shared" si="5"/>
        <v/>
      </c>
      <c r="AO93" s="3" t="str">
        <f t="shared" si="6"/>
        <v/>
      </c>
      <c r="AP93" s="3">
        <v>91</v>
      </c>
      <c r="AQ93" s="83"/>
      <c r="AR93" s="83"/>
      <c r="AS93" s="83"/>
      <c r="AT93" s="83"/>
      <c r="AU93" s="83"/>
      <c r="AV93" s="83"/>
      <c r="AW93" s="56" t="s">
        <v>5492</v>
      </c>
      <c r="AX93" s="83"/>
      <c r="AY93" s="83"/>
      <c r="AZ93" s="83"/>
      <c r="BA93" s="83"/>
      <c r="BB93" s="83"/>
      <c r="BC93" s="83"/>
      <c r="BD93" s="56" t="s">
        <v>5493</v>
      </c>
      <c r="BE93" s="57" t="s">
        <v>5494</v>
      </c>
      <c r="BF93" s="56" t="s">
        <v>5495</v>
      </c>
      <c r="BG93" s="83"/>
      <c r="BH93" s="83"/>
      <c r="BI93" s="83"/>
      <c r="BJ93" s="56" t="s">
        <v>5496</v>
      </c>
      <c r="BK93" s="56" t="s">
        <v>5497</v>
      </c>
      <c r="BL93" s="83"/>
      <c r="BM93" s="83"/>
      <c r="BN93" s="83"/>
      <c r="BO93" s="83"/>
      <c r="BP93" s="83"/>
      <c r="BQ93" s="83"/>
      <c r="BR93" s="83"/>
      <c r="BS93" s="83"/>
      <c r="BT93" s="56" t="s">
        <v>5498</v>
      </c>
      <c r="BU93" s="56" t="s">
        <v>5499</v>
      </c>
      <c r="BV93" s="83"/>
      <c r="BW93" s="82"/>
      <c r="BX93" s="82"/>
      <c r="BY93" s="82"/>
      <c r="BZ93" s="84"/>
      <c r="CA93" s="84"/>
      <c r="CB93" s="84"/>
      <c r="CC93" s="84"/>
      <c r="CD93" s="84"/>
      <c r="CE93" s="84"/>
      <c r="CF93" s="58" t="s">
        <v>5500</v>
      </c>
      <c r="CG93" s="84"/>
      <c r="CH93" s="84"/>
      <c r="CI93" s="84"/>
      <c r="CJ93" s="84"/>
      <c r="CK93" s="84"/>
      <c r="CL93" s="84"/>
      <c r="CM93" s="58" t="s">
        <v>5501</v>
      </c>
      <c r="CN93" s="59" t="s">
        <v>5502</v>
      </c>
      <c r="CO93" s="58" t="s">
        <v>5503</v>
      </c>
      <c r="CP93" s="84"/>
      <c r="CQ93" s="84"/>
      <c r="CR93" s="84"/>
      <c r="CS93" s="58" t="s">
        <v>5504</v>
      </c>
      <c r="CT93" s="58" t="s">
        <v>5505</v>
      </c>
      <c r="CU93" s="84"/>
      <c r="CV93" s="84"/>
      <c r="CW93" s="84"/>
      <c r="CX93" s="84"/>
      <c r="CY93" s="84"/>
      <c r="CZ93" s="84"/>
      <c r="DA93" s="84"/>
      <c r="DB93" s="84"/>
      <c r="DC93" s="58" t="s">
        <v>5506</v>
      </c>
      <c r="DD93" s="58" t="s">
        <v>5507</v>
      </c>
      <c r="DE93" s="84"/>
    </row>
    <row r="94" spans="1:109" ht="6.75" customHeight="1">
      <c r="A94" s="9"/>
      <c r="B94" s="80"/>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81"/>
      <c r="AE94" s="74"/>
      <c r="AL94" s="55" t="str">
        <f t="shared" si="7"/>
        <v/>
      </c>
      <c r="AM94" s="55" t="str">
        <f t="shared" si="4"/>
        <v/>
      </c>
      <c r="AN94" t="str">
        <f t="shared" si="5"/>
        <v/>
      </c>
      <c r="AO94" s="3" t="str">
        <f t="shared" si="6"/>
        <v/>
      </c>
      <c r="AP94" s="3">
        <v>92</v>
      </c>
      <c r="AQ94" s="83"/>
      <c r="AR94" s="83"/>
      <c r="AS94" s="83"/>
      <c r="AT94" s="83"/>
      <c r="AU94" s="83"/>
      <c r="AV94" s="83"/>
      <c r="AW94" s="56" t="s">
        <v>5508</v>
      </c>
      <c r="AX94" s="83"/>
      <c r="AY94" s="83"/>
      <c r="AZ94" s="83"/>
      <c r="BA94" s="83"/>
      <c r="BB94" s="83"/>
      <c r="BC94" s="83"/>
      <c r="BD94" s="56" t="s">
        <v>5509</v>
      </c>
      <c r="BE94" s="57" t="s">
        <v>5510</v>
      </c>
      <c r="BF94" s="56" t="s">
        <v>5511</v>
      </c>
      <c r="BG94" s="83"/>
      <c r="BH94" s="83"/>
      <c r="BI94" s="83"/>
      <c r="BJ94" s="56" t="s">
        <v>5512</v>
      </c>
      <c r="BK94" s="56" t="s">
        <v>5513</v>
      </c>
      <c r="BL94" s="83"/>
      <c r="BM94" s="83"/>
      <c r="BN94" s="83"/>
      <c r="BO94" s="83"/>
      <c r="BP94" s="83"/>
      <c r="BQ94" s="83"/>
      <c r="BR94" s="83"/>
      <c r="BS94" s="83"/>
      <c r="BT94" s="56" t="s">
        <v>5514</v>
      </c>
      <c r="BU94" s="56" t="s">
        <v>5515</v>
      </c>
      <c r="BV94" s="83"/>
      <c r="BW94" s="82"/>
      <c r="BX94" s="82"/>
      <c r="BY94" s="82"/>
      <c r="BZ94" s="84"/>
      <c r="CA94" s="84"/>
      <c r="CB94" s="84"/>
      <c r="CC94" s="84"/>
      <c r="CD94" s="84"/>
      <c r="CE94" s="84"/>
      <c r="CF94" s="58" t="s">
        <v>5516</v>
      </c>
      <c r="CG94" s="84"/>
      <c r="CH94" s="84"/>
      <c r="CI94" s="84"/>
      <c r="CJ94" s="84"/>
      <c r="CK94" s="84"/>
      <c r="CL94" s="84"/>
      <c r="CM94" s="58" t="s">
        <v>5517</v>
      </c>
      <c r="CN94" s="59" t="s">
        <v>5518</v>
      </c>
      <c r="CO94" s="58" t="s">
        <v>5519</v>
      </c>
      <c r="CP94" s="84"/>
      <c r="CQ94" s="84"/>
      <c r="CR94" s="84"/>
      <c r="CS94" s="58" t="s">
        <v>5520</v>
      </c>
      <c r="CT94" s="58" t="s">
        <v>5521</v>
      </c>
      <c r="CU94" s="84"/>
      <c r="CV94" s="84"/>
      <c r="CW94" s="84"/>
      <c r="CX94" s="84"/>
      <c r="CY94" s="84"/>
      <c r="CZ94" s="84"/>
      <c r="DA94" s="84"/>
      <c r="DB94" s="84"/>
      <c r="DC94" s="58" t="s">
        <v>5522</v>
      </c>
      <c r="DD94" s="58" t="s">
        <v>5523</v>
      </c>
      <c r="DE94" s="84"/>
    </row>
    <row r="95" spans="1:109" ht="15" customHeight="1">
      <c r="A95" s="9"/>
      <c r="B95" s="80"/>
      <c r="C95" s="11"/>
      <c r="D95" s="11"/>
      <c r="E95" s="11"/>
      <c r="F95" s="407" t="s">
        <v>30</v>
      </c>
      <c r="G95" s="408"/>
      <c r="H95" s="408"/>
      <c r="I95" s="408"/>
      <c r="J95" s="409"/>
      <c r="K95" s="410" t="s">
        <v>31</v>
      </c>
      <c r="L95" s="410"/>
      <c r="M95" s="410"/>
      <c r="N95" s="410"/>
      <c r="O95" s="410"/>
      <c r="P95" s="410"/>
      <c r="Q95" s="410"/>
      <c r="R95" s="410"/>
      <c r="S95" s="410"/>
      <c r="T95" s="410"/>
      <c r="U95" s="410"/>
      <c r="V95" s="410"/>
      <c r="W95" s="410"/>
      <c r="X95" s="410"/>
      <c r="Y95" s="410"/>
      <c r="Z95" s="410"/>
      <c r="AA95" s="11"/>
      <c r="AB95" s="11"/>
      <c r="AC95" s="11"/>
      <c r="AD95" s="81"/>
      <c r="AE95" s="74"/>
      <c r="AF95" s="23"/>
      <c r="AG95" s="23"/>
      <c r="AL95" s="55" t="str">
        <f t="shared" si="7"/>
        <v/>
      </c>
      <c r="AM95" s="55" t="str">
        <f t="shared" si="4"/>
        <v/>
      </c>
      <c r="AN95" t="str">
        <f t="shared" si="5"/>
        <v/>
      </c>
      <c r="AO95" s="3" t="str">
        <f t="shared" si="6"/>
        <v/>
      </c>
      <c r="AP95" s="3">
        <v>93</v>
      </c>
      <c r="AQ95" s="83"/>
      <c r="AR95" s="83"/>
      <c r="AS95" s="83"/>
      <c r="AT95" s="83"/>
      <c r="AU95" s="83"/>
      <c r="AV95" s="83"/>
      <c r="AW95" s="56" t="s">
        <v>5524</v>
      </c>
      <c r="AX95" s="83"/>
      <c r="AY95" s="83"/>
      <c r="AZ95" s="83"/>
      <c r="BA95" s="83"/>
      <c r="BB95" s="83"/>
      <c r="BC95" s="83"/>
      <c r="BD95" s="56" t="s">
        <v>5525</v>
      </c>
      <c r="BE95" s="57" t="s">
        <v>5526</v>
      </c>
      <c r="BF95" s="56" t="s">
        <v>5527</v>
      </c>
      <c r="BG95" s="83"/>
      <c r="BH95" s="83"/>
      <c r="BI95" s="83"/>
      <c r="BJ95" s="56" t="s">
        <v>5528</v>
      </c>
      <c r="BK95" s="56" t="s">
        <v>5529</v>
      </c>
      <c r="BL95" s="83"/>
      <c r="BM95" s="83"/>
      <c r="BN95" s="83"/>
      <c r="BO95" s="83"/>
      <c r="BP95" s="83"/>
      <c r="BQ95" s="83"/>
      <c r="BR95" s="83"/>
      <c r="BS95" s="83"/>
      <c r="BT95" s="56" t="s">
        <v>5530</v>
      </c>
      <c r="BU95" s="56" t="s">
        <v>5531</v>
      </c>
      <c r="BV95" s="83"/>
      <c r="BW95" s="82"/>
      <c r="BX95" s="82"/>
      <c r="BY95" s="82"/>
      <c r="BZ95" s="84"/>
      <c r="CA95" s="84"/>
      <c r="CB95" s="84"/>
      <c r="CC95" s="84"/>
      <c r="CD95" s="84"/>
      <c r="CE95" s="84"/>
      <c r="CF95" s="58" t="s">
        <v>5532</v>
      </c>
      <c r="CG95" s="84"/>
      <c r="CH95" s="84"/>
      <c r="CI95" s="84"/>
      <c r="CJ95" s="84"/>
      <c r="CK95" s="84"/>
      <c r="CL95" s="84"/>
      <c r="CM95" s="58" t="s">
        <v>5533</v>
      </c>
      <c r="CN95" s="59" t="s">
        <v>5534</v>
      </c>
      <c r="CO95" s="58" t="s">
        <v>5535</v>
      </c>
      <c r="CP95" s="84"/>
      <c r="CQ95" s="84"/>
      <c r="CR95" s="84"/>
      <c r="CS95" s="58" t="s">
        <v>5536</v>
      </c>
      <c r="CT95" s="58" t="s">
        <v>5537</v>
      </c>
      <c r="CU95" s="84"/>
      <c r="CV95" s="84"/>
      <c r="CW95" s="84"/>
      <c r="CX95" s="84"/>
      <c r="CY95" s="84"/>
      <c r="CZ95" s="84"/>
      <c r="DA95" s="84"/>
      <c r="DB95" s="84"/>
      <c r="DC95" s="58" t="s">
        <v>5538</v>
      </c>
      <c r="DD95" s="58" t="s">
        <v>5539</v>
      </c>
      <c r="DE95" s="84"/>
    </row>
    <row r="96" spans="1:109" ht="24" customHeight="1">
      <c r="A96" s="9"/>
      <c r="B96" s="80"/>
      <c r="C96" s="11"/>
      <c r="D96" s="11"/>
      <c r="E96" s="11"/>
      <c r="F96" s="412" t="s">
        <v>7286</v>
      </c>
      <c r="G96" s="393"/>
      <c r="H96" s="393"/>
      <c r="I96" s="393"/>
      <c r="J96" s="413"/>
      <c r="K96" s="414" t="s">
        <v>32</v>
      </c>
      <c r="L96" s="414"/>
      <c r="M96" s="414"/>
      <c r="N96" s="414"/>
      <c r="O96" s="414"/>
      <c r="P96" s="414"/>
      <c r="Q96" s="414"/>
      <c r="R96" s="414"/>
      <c r="S96" s="414"/>
      <c r="T96" s="414"/>
      <c r="U96" s="414"/>
      <c r="V96" s="414"/>
      <c r="W96" s="414"/>
      <c r="X96" s="414"/>
      <c r="Y96" s="414"/>
      <c r="Z96" s="414"/>
      <c r="AA96" s="11"/>
      <c r="AB96" s="11"/>
      <c r="AC96" s="11"/>
      <c r="AD96" s="81"/>
      <c r="AE96" s="74"/>
      <c r="AL96" s="55" t="str">
        <f t="shared" si="7"/>
        <v/>
      </c>
      <c r="AM96" s="55" t="str">
        <f t="shared" si="4"/>
        <v/>
      </c>
      <c r="AN96" t="str">
        <f t="shared" si="5"/>
        <v/>
      </c>
      <c r="AO96" s="3" t="str">
        <f t="shared" si="6"/>
        <v/>
      </c>
      <c r="AP96" s="3">
        <v>94</v>
      </c>
      <c r="AQ96" s="83"/>
      <c r="AR96" s="83"/>
      <c r="AS96" s="83"/>
      <c r="AT96" s="83"/>
      <c r="AU96" s="83"/>
      <c r="AV96" s="83"/>
      <c r="AW96" s="56" t="s">
        <v>5540</v>
      </c>
      <c r="AX96" s="83"/>
      <c r="AY96" s="83"/>
      <c r="AZ96" s="83"/>
      <c r="BA96" s="83"/>
      <c r="BB96" s="83"/>
      <c r="BC96" s="83"/>
      <c r="BD96" s="56" t="s">
        <v>5541</v>
      </c>
      <c r="BE96" s="57" t="s">
        <v>5542</v>
      </c>
      <c r="BF96" s="56" t="s">
        <v>5543</v>
      </c>
      <c r="BG96" s="83"/>
      <c r="BH96" s="83"/>
      <c r="BI96" s="83"/>
      <c r="BJ96" s="56" t="s">
        <v>5544</v>
      </c>
      <c r="BK96" s="56" t="s">
        <v>5545</v>
      </c>
      <c r="BL96" s="83"/>
      <c r="BM96" s="83"/>
      <c r="BN96" s="83"/>
      <c r="BO96" s="83"/>
      <c r="BP96" s="83"/>
      <c r="BQ96" s="83"/>
      <c r="BR96" s="83"/>
      <c r="BS96" s="83"/>
      <c r="BT96" s="56" t="s">
        <v>5546</v>
      </c>
      <c r="BU96" s="56" t="s">
        <v>5547</v>
      </c>
      <c r="BV96" s="83"/>
      <c r="BW96" s="82"/>
      <c r="BX96" s="82"/>
      <c r="BY96" s="82"/>
      <c r="BZ96" s="84"/>
      <c r="CA96" s="84"/>
      <c r="CB96" s="84"/>
      <c r="CC96" s="84"/>
      <c r="CD96" s="84"/>
      <c r="CE96" s="84"/>
      <c r="CF96" s="58" t="s">
        <v>5548</v>
      </c>
      <c r="CG96" s="84"/>
      <c r="CH96" s="84"/>
      <c r="CI96" s="84"/>
      <c r="CJ96" s="84"/>
      <c r="CK96" s="84"/>
      <c r="CL96" s="84"/>
      <c r="CM96" s="58" t="s">
        <v>5549</v>
      </c>
      <c r="CN96" s="59" t="s">
        <v>5550</v>
      </c>
      <c r="CO96" s="58" t="s">
        <v>5551</v>
      </c>
      <c r="CP96" s="84"/>
      <c r="CQ96" s="84"/>
      <c r="CR96" s="84"/>
      <c r="CS96" s="58" t="s">
        <v>5552</v>
      </c>
      <c r="CT96" s="58" t="s">
        <v>5553</v>
      </c>
      <c r="CU96" s="84"/>
      <c r="CV96" s="84"/>
      <c r="CW96" s="84"/>
      <c r="CX96" s="84"/>
      <c r="CY96" s="84"/>
      <c r="CZ96" s="84"/>
      <c r="DA96" s="84"/>
      <c r="DB96" s="84"/>
      <c r="DC96" s="58" t="s">
        <v>4472</v>
      </c>
      <c r="DD96" s="58" t="s">
        <v>5554</v>
      </c>
      <c r="DE96" s="84"/>
    </row>
    <row r="97" spans="1:109" ht="36" customHeight="1">
      <c r="A97" s="9"/>
      <c r="B97" s="80"/>
      <c r="C97" s="11"/>
      <c r="D97" s="11"/>
      <c r="E97" s="11"/>
      <c r="F97" s="412" t="s">
        <v>7287</v>
      </c>
      <c r="G97" s="393"/>
      <c r="H97" s="393"/>
      <c r="I97" s="393"/>
      <c r="J97" s="413"/>
      <c r="K97" s="414" t="s">
        <v>33</v>
      </c>
      <c r="L97" s="414"/>
      <c r="M97" s="414"/>
      <c r="N97" s="414"/>
      <c r="O97" s="414"/>
      <c r="P97" s="414"/>
      <c r="Q97" s="414"/>
      <c r="R97" s="414"/>
      <c r="S97" s="414"/>
      <c r="T97" s="414"/>
      <c r="U97" s="414"/>
      <c r="V97" s="414"/>
      <c r="W97" s="414"/>
      <c r="X97" s="414"/>
      <c r="Y97" s="414"/>
      <c r="Z97" s="414"/>
      <c r="AA97" s="11"/>
      <c r="AB97" s="11"/>
      <c r="AC97" s="11"/>
      <c r="AD97" s="81"/>
      <c r="AE97" s="74"/>
      <c r="AL97" s="55" t="str">
        <f t="shared" si="7"/>
        <v/>
      </c>
      <c r="AM97" s="55" t="str">
        <f t="shared" si="4"/>
        <v/>
      </c>
      <c r="AN97" t="str">
        <f t="shared" si="5"/>
        <v/>
      </c>
      <c r="AO97" s="3" t="str">
        <f t="shared" si="6"/>
        <v/>
      </c>
      <c r="AP97" s="3">
        <v>95</v>
      </c>
      <c r="AQ97" s="83"/>
      <c r="AR97" s="83"/>
      <c r="AS97" s="83"/>
      <c r="AT97" s="83"/>
      <c r="AU97" s="83"/>
      <c r="AV97" s="83"/>
      <c r="AW97" s="56" t="s">
        <v>5555</v>
      </c>
      <c r="AX97" s="83"/>
      <c r="AY97" s="83"/>
      <c r="AZ97" s="83"/>
      <c r="BA97" s="83"/>
      <c r="BB97" s="83"/>
      <c r="BC97" s="83"/>
      <c r="BD97" s="56" t="s">
        <v>5556</v>
      </c>
      <c r="BE97" s="57" t="s">
        <v>5557</v>
      </c>
      <c r="BF97" s="56" t="s">
        <v>5558</v>
      </c>
      <c r="BG97" s="83"/>
      <c r="BH97" s="83"/>
      <c r="BI97" s="83"/>
      <c r="BJ97" s="56" t="s">
        <v>5559</v>
      </c>
      <c r="BK97" s="56" t="s">
        <v>5560</v>
      </c>
      <c r="BL97" s="83"/>
      <c r="BM97" s="83"/>
      <c r="BN97" s="83"/>
      <c r="BO97" s="83"/>
      <c r="BP97" s="83"/>
      <c r="BQ97" s="83"/>
      <c r="BR97" s="83"/>
      <c r="BS97" s="83"/>
      <c r="BT97" s="56" t="s">
        <v>5561</v>
      </c>
      <c r="BU97" s="56" t="s">
        <v>5562</v>
      </c>
      <c r="BV97" s="83"/>
      <c r="BW97" s="82"/>
      <c r="BX97" s="82"/>
      <c r="BY97" s="82"/>
      <c r="BZ97" s="84"/>
      <c r="CA97" s="84"/>
      <c r="CB97" s="84"/>
      <c r="CC97" s="84"/>
      <c r="CD97" s="84"/>
      <c r="CE97" s="84"/>
      <c r="CF97" s="58" t="s">
        <v>5563</v>
      </c>
      <c r="CG97" s="84"/>
      <c r="CH97" s="84"/>
      <c r="CI97" s="84"/>
      <c r="CJ97" s="84"/>
      <c r="CK97" s="84"/>
      <c r="CL97" s="84"/>
      <c r="CM97" s="58" t="s">
        <v>5564</v>
      </c>
      <c r="CN97" s="59" t="s">
        <v>5565</v>
      </c>
      <c r="CO97" s="58" t="s">
        <v>5566</v>
      </c>
      <c r="CP97" s="84"/>
      <c r="CQ97" s="84"/>
      <c r="CR97" s="84"/>
      <c r="CS97" s="58" t="s">
        <v>5567</v>
      </c>
      <c r="CT97" s="58" t="s">
        <v>5568</v>
      </c>
      <c r="CU97" s="84"/>
      <c r="CV97" s="84"/>
      <c r="CW97" s="84"/>
      <c r="CX97" s="84"/>
      <c r="CY97" s="84"/>
      <c r="CZ97" s="84"/>
      <c r="DA97" s="84"/>
      <c r="DB97" s="84"/>
      <c r="DC97" s="58" t="s">
        <v>5569</v>
      </c>
      <c r="DD97" s="58" t="s">
        <v>5570</v>
      </c>
      <c r="DE97" s="84"/>
    </row>
    <row r="98" spans="1:109" ht="36" customHeight="1">
      <c r="A98" s="9"/>
      <c r="B98" s="80"/>
      <c r="C98" s="11"/>
      <c r="D98" s="11"/>
      <c r="E98" s="11"/>
      <c r="F98" s="412" t="s">
        <v>7288</v>
      </c>
      <c r="G98" s="393"/>
      <c r="H98" s="393"/>
      <c r="I98" s="393"/>
      <c r="J98" s="413"/>
      <c r="K98" s="414" t="s">
        <v>34</v>
      </c>
      <c r="L98" s="414"/>
      <c r="M98" s="414"/>
      <c r="N98" s="414"/>
      <c r="O98" s="414"/>
      <c r="P98" s="414"/>
      <c r="Q98" s="414"/>
      <c r="R98" s="414"/>
      <c r="S98" s="414"/>
      <c r="T98" s="414"/>
      <c r="U98" s="414"/>
      <c r="V98" s="414"/>
      <c r="W98" s="414"/>
      <c r="X98" s="414"/>
      <c r="Y98" s="414"/>
      <c r="Z98" s="414"/>
      <c r="AA98" s="11"/>
      <c r="AB98" s="11"/>
      <c r="AC98" s="11"/>
      <c r="AD98" s="81"/>
      <c r="AE98" s="74"/>
      <c r="AL98" s="55" t="str">
        <f t="shared" si="7"/>
        <v/>
      </c>
      <c r="AM98" s="55" t="str">
        <f t="shared" si="4"/>
        <v/>
      </c>
      <c r="AN98" t="str">
        <f t="shared" si="5"/>
        <v/>
      </c>
      <c r="AO98" s="3" t="str">
        <f t="shared" si="6"/>
        <v/>
      </c>
      <c r="AP98" s="3">
        <v>96</v>
      </c>
      <c r="AQ98" s="83"/>
      <c r="AR98" s="83"/>
      <c r="AS98" s="83"/>
      <c r="AT98" s="83"/>
      <c r="AU98" s="83"/>
      <c r="AV98" s="83"/>
      <c r="AW98" s="56" t="s">
        <v>5571</v>
      </c>
      <c r="AX98" s="83"/>
      <c r="AY98" s="83"/>
      <c r="AZ98" s="83"/>
      <c r="BA98" s="83"/>
      <c r="BB98" s="83"/>
      <c r="BC98" s="83"/>
      <c r="BD98" s="56" t="s">
        <v>5572</v>
      </c>
      <c r="BE98" s="57" t="s">
        <v>5573</v>
      </c>
      <c r="BF98" s="56" t="s">
        <v>5574</v>
      </c>
      <c r="BG98" s="83"/>
      <c r="BH98" s="83"/>
      <c r="BI98" s="83"/>
      <c r="BJ98" s="56" t="s">
        <v>5575</v>
      </c>
      <c r="BK98" s="56" t="s">
        <v>5576</v>
      </c>
      <c r="BL98" s="83"/>
      <c r="BM98" s="83"/>
      <c r="BN98" s="83"/>
      <c r="BO98" s="83"/>
      <c r="BP98" s="83"/>
      <c r="BQ98" s="83"/>
      <c r="BR98" s="83"/>
      <c r="BS98" s="83"/>
      <c r="BT98" s="56" t="s">
        <v>5577</v>
      </c>
      <c r="BU98" s="56" t="s">
        <v>5578</v>
      </c>
      <c r="BV98" s="83"/>
      <c r="BW98" s="82"/>
      <c r="BX98" s="82"/>
      <c r="BY98" s="82"/>
      <c r="BZ98" s="84"/>
      <c r="CA98" s="84"/>
      <c r="CB98" s="84"/>
      <c r="CC98" s="84"/>
      <c r="CD98" s="84"/>
      <c r="CE98" s="84"/>
      <c r="CF98" s="58" t="s">
        <v>5579</v>
      </c>
      <c r="CG98" s="84"/>
      <c r="CH98" s="84"/>
      <c r="CI98" s="84"/>
      <c r="CJ98" s="84"/>
      <c r="CK98" s="84"/>
      <c r="CL98" s="84"/>
      <c r="CM98" s="58" t="s">
        <v>5580</v>
      </c>
      <c r="CN98" s="59" t="s">
        <v>5581</v>
      </c>
      <c r="CO98" s="58" t="s">
        <v>5582</v>
      </c>
      <c r="CP98" s="84"/>
      <c r="CQ98" s="84"/>
      <c r="CR98" s="84"/>
      <c r="CS98" s="58" t="s">
        <v>5583</v>
      </c>
      <c r="CT98" s="58" t="s">
        <v>5584</v>
      </c>
      <c r="CU98" s="84"/>
      <c r="CV98" s="84"/>
      <c r="CW98" s="84"/>
      <c r="CX98" s="84"/>
      <c r="CY98" s="84"/>
      <c r="CZ98" s="84"/>
      <c r="DA98" s="84"/>
      <c r="DB98" s="84"/>
      <c r="DC98" s="58" t="s">
        <v>5585</v>
      </c>
      <c r="DD98" s="58" t="s">
        <v>5586</v>
      </c>
      <c r="DE98" s="84"/>
    </row>
    <row r="99" spans="1:109" ht="24" customHeight="1">
      <c r="A99" s="9"/>
      <c r="B99" s="80"/>
      <c r="C99" s="11"/>
      <c r="D99" s="11"/>
      <c r="E99" s="11"/>
      <c r="F99" s="412" t="s">
        <v>7289</v>
      </c>
      <c r="G99" s="393"/>
      <c r="H99" s="393"/>
      <c r="I99" s="393"/>
      <c r="J99" s="413"/>
      <c r="K99" s="414" t="s">
        <v>35</v>
      </c>
      <c r="L99" s="414"/>
      <c r="M99" s="414"/>
      <c r="N99" s="414"/>
      <c r="O99" s="414"/>
      <c r="P99" s="414"/>
      <c r="Q99" s="414"/>
      <c r="R99" s="414"/>
      <c r="S99" s="414"/>
      <c r="T99" s="414"/>
      <c r="U99" s="414"/>
      <c r="V99" s="414"/>
      <c r="W99" s="414"/>
      <c r="X99" s="414"/>
      <c r="Y99" s="414"/>
      <c r="Z99" s="414"/>
      <c r="AA99" s="11"/>
      <c r="AB99" s="11"/>
      <c r="AC99" s="11"/>
      <c r="AD99" s="81"/>
      <c r="AE99" s="74"/>
      <c r="AL99" s="55" t="str">
        <f t="shared" si="7"/>
        <v/>
      </c>
      <c r="AM99" s="55" t="str">
        <f t="shared" si="4"/>
        <v/>
      </c>
      <c r="AN99" t="str">
        <f t="shared" si="5"/>
        <v/>
      </c>
      <c r="AO99" s="3" t="str">
        <f t="shared" si="6"/>
        <v/>
      </c>
      <c r="AP99" s="3">
        <v>97</v>
      </c>
      <c r="AQ99" s="83"/>
      <c r="AR99" s="83"/>
      <c r="AS99" s="83"/>
      <c r="AT99" s="83"/>
      <c r="AU99" s="83"/>
      <c r="AV99" s="83"/>
      <c r="AW99" s="56" t="s">
        <v>5587</v>
      </c>
      <c r="AX99" s="83"/>
      <c r="AY99" s="83"/>
      <c r="AZ99" s="83"/>
      <c r="BA99" s="83"/>
      <c r="BB99" s="83"/>
      <c r="BC99" s="83"/>
      <c r="BD99" s="56" t="s">
        <v>5588</v>
      </c>
      <c r="BE99" s="57" t="s">
        <v>5589</v>
      </c>
      <c r="BF99" s="56" t="s">
        <v>5590</v>
      </c>
      <c r="BG99" s="83"/>
      <c r="BH99" s="83"/>
      <c r="BI99" s="83"/>
      <c r="BJ99" s="56" t="s">
        <v>5591</v>
      </c>
      <c r="BK99" s="56" t="s">
        <v>5592</v>
      </c>
      <c r="BL99" s="83"/>
      <c r="BM99" s="83"/>
      <c r="BN99" s="83"/>
      <c r="BO99" s="83"/>
      <c r="BP99" s="83"/>
      <c r="BQ99" s="83"/>
      <c r="BR99" s="83"/>
      <c r="BS99" s="83"/>
      <c r="BT99" s="56" t="s">
        <v>5593</v>
      </c>
      <c r="BU99" s="56" t="s">
        <v>5594</v>
      </c>
      <c r="BV99" s="83"/>
      <c r="BW99" s="82"/>
      <c r="BX99" s="82"/>
      <c r="BY99" s="82"/>
      <c r="BZ99" s="84"/>
      <c r="CA99" s="84"/>
      <c r="CB99" s="84"/>
      <c r="CC99" s="84"/>
      <c r="CD99" s="84"/>
      <c r="CE99" s="84"/>
      <c r="CF99" s="58" t="s">
        <v>5595</v>
      </c>
      <c r="CG99" s="84"/>
      <c r="CH99" s="84"/>
      <c r="CI99" s="84"/>
      <c r="CJ99" s="84"/>
      <c r="CK99" s="84"/>
      <c r="CL99" s="84"/>
      <c r="CM99" s="58" t="s">
        <v>5596</v>
      </c>
      <c r="CN99" s="59" t="s">
        <v>5597</v>
      </c>
      <c r="CO99" s="58" t="s">
        <v>5598</v>
      </c>
      <c r="CP99" s="84"/>
      <c r="CQ99" s="84"/>
      <c r="CR99" s="84"/>
      <c r="CS99" s="58" t="s">
        <v>5599</v>
      </c>
      <c r="CT99" s="58" t="s">
        <v>5600</v>
      </c>
      <c r="CU99" s="84"/>
      <c r="CV99" s="84"/>
      <c r="CW99" s="84"/>
      <c r="CX99" s="84"/>
      <c r="CY99" s="84"/>
      <c r="CZ99" s="84"/>
      <c r="DA99" s="84"/>
      <c r="DB99" s="84"/>
      <c r="DC99" s="58" t="s">
        <v>5601</v>
      </c>
      <c r="DD99" s="58" t="s">
        <v>5602</v>
      </c>
      <c r="DE99" s="84"/>
    </row>
    <row r="100" spans="1:109" ht="6.75" customHeight="1">
      <c r="A100" s="9"/>
      <c r="B100" s="80"/>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81"/>
      <c r="AE100" s="74"/>
      <c r="AL100" s="55" t="str">
        <f t="shared" si="7"/>
        <v/>
      </c>
      <c r="AM100" s="55" t="str">
        <f t="shared" si="4"/>
        <v/>
      </c>
      <c r="AN100" t="str">
        <f t="shared" si="5"/>
        <v/>
      </c>
      <c r="AO100" s="3" t="str">
        <f t="shared" si="6"/>
        <v/>
      </c>
      <c r="AP100" s="3">
        <v>98</v>
      </c>
      <c r="AQ100" s="83"/>
      <c r="AR100" s="83"/>
      <c r="AS100" s="83"/>
      <c r="AT100" s="83"/>
      <c r="AU100" s="83"/>
      <c r="AV100" s="83"/>
      <c r="AW100" s="56" t="s">
        <v>5603</v>
      </c>
      <c r="AX100" s="83"/>
      <c r="AY100" s="83"/>
      <c r="AZ100" s="83"/>
      <c r="BA100" s="83"/>
      <c r="BB100" s="83"/>
      <c r="BC100" s="83"/>
      <c r="BD100" s="56" t="s">
        <v>5604</v>
      </c>
      <c r="BE100" s="57" t="s">
        <v>5605</v>
      </c>
      <c r="BF100" s="56" t="s">
        <v>5606</v>
      </c>
      <c r="BG100" s="83"/>
      <c r="BH100" s="83"/>
      <c r="BI100" s="83"/>
      <c r="BJ100" s="56" t="s">
        <v>5607</v>
      </c>
      <c r="BK100" s="56" t="s">
        <v>5608</v>
      </c>
      <c r="BL100" s="83"/>
      <c r="BM100" s="83"/>
      <c r="BN100" s="83"/>
      <c r="BO100" s="83"/>
      <c r="BP100" s="83"/>
      <c r="BQ100" s="83"/>
      <c r="BR100" s="83"/>
      <c r="BS100" s="83"/>
      <c r="BT100" s="56" t="s">
        <v>5609</v>
      </c>
      <c r="BU100" s="56" t="s">
        <v>5610</v>
      </c>
      <c r="BV100" s="83"/>
      <c r="BW100" s="82"/>
      <c r="BX100" s="82"/>
      <c r="BY100" s="82"/>
      <c r="BZ100" s="84"/>
      <c r="CA100" s="84"/>
      <c r="CB100" s="84"/>
      <c r="CC100" s="84"/>
      <c r="CD100" s="84"/>
      <c r="CE100" s="84"/>
      <c r="CF100" s="58" t="s">
        <v>5611</v>
      </c>
      <c r="CG100" s="84"/>
      <c r="CH100" s="84"/>
      <c r="CI100" s="84"/>
      <c r="CJ100" s="84"/>
      <c r="CK100" s="84"/>
      <c r="CL100" s="84"/>
      <c r="CM100" s="58" t="s">
        <v>5612</v>
      </c>
      <c r="CN100" s="59" t="s">
        <v>5613</v>
      </c>
      <c r="CO100" s="58" t="s">
        <v>5614</v>
      </c>
      <c r="CP100" s="84"/>
      <c r="CQ100" s="84"/>
      <c r="CR100" s="84"/>
      <c r="CS100" s="58" t="s">
        <v>5615</v>
      </c>
      <c r="CT100" s="58" t="s">
        <v>5616</v>
      </c>
      <c r="CU100" s="84"/>
      <c r="CV100" s="84"/>
      <c r="CW100" s="84"/>
      <c r="CX100" s="84"/>
      <c r="CY100" s="84"/>
      <c r="CZ100" s="84"/>
      <c r="DA100" s="84"/>
      <c r="DB100" s="84"/>
      <c r="DC100" s="58" t="s">
        <v>5617</v>
      </c>
      <c r="DD100" s="58" t="s">
        <v>5618</v>
      </c>
      <c r="DE100" s="84"/>
    </row>
    <row r="101" spans="1:109" ht="36" customHeight="1">
      <c r="A101" s="9"/>
      <c r="B101" s="80"/>
      <c r="C101" s="396" t="s">
        <v>1789</v>
      </c>
      <c r="D101" s="396"/>
      <c r="E101" s="396"/>
      <c r="F101" s="396"/>
      <c r="G101" s="396"/>
      <c r="H101" s="396"/>
      <c r="I101" s="396"/>
      <c r="J101" s="396"/>
      <c r="K101" s="396"/>
      <c r="L101" s="396"/>
      <c r="M101" s="396"/>
      <c r="N101" s="396"/>
      <c r="O101" s="396"/>
      <c r="P101" s="396"/>
      <c r="Q101" s="396"/>
      <c r="R101" s="396"/>
      <c r="S101" s="396"/>
      <c r="T101" s="396"/>
      <c r="U101" s="396"/>
      <c r="V101" s="396"/>
      <c r="W101" s="396"/>
      <c r="X101" s="396"/>
      <c r="Y101" s="396"/>
      <c r="Z101" s="396"/>
      <c r="AA101" s="396"/>
      <c r="AB101" s="396"/>
      <c r="AC101" s="396"/>
      <c r="AD101" s="81"/>
      <c r="AE101" s="74"/>
      <c r="AL101" s="55" t="str">
        <f t="shared" si="7"/>
        <v/>
      </c>
      <c r="AM101" s="55" t="str">
        <f t="shared" si="4"/>
        <v/>
      </c>
      <c r="AN101" t="str">
        <f t="shared" si="5"/>
        <v/>
      </c>
      <c r="AO101" s="3" t="str">
        <f t="shared" si="6"/>
        <v/>
      </c>
      <c r="AP101" s="3">
        <v>99</v>
      </c>
      <c r="AQ101" s="83"/>
      <c r="AR101" s="83"/>
      <c r="AS101" s="83"/>
      <c r="AT101" s="83"/>
      <c r="AU101" s="83"/>
      <c r="AV101" s="83"/>
      <c r="AW101" s="56" t="s">
        <v>5619</v>
      </c>
      <c r="AX101" s="83"/>
      <c r="AY101" s="83"/>
      <c r="AZ101" s="83"/>
      <c r="BA101" s="83"/>
      <c r="BB101" s="83"/>
      <c r="BC101" s="83"/>
      <c r="BD101" s="56" t="s">
        <v>5620</v>
      </c>
      <c r="BE101" s="57" t="s">
        <v>5621</v>
      </c>
      <c r="BF101" s="56" t="s">
        <v>5622</v>
      </c>
      <c r="BG101" s="83"/>
      <c r="BH101" s="83"/>
      <c r="BI101" s="83"/>
      <c r="BJ101" s="56" t="s">
        <v>5623</v>
      </c>
      <c r="BK101" s="56" t="s">
        <v>5624</v>
      </c>
      <c r="BL101" s="83"/>
      <c r="BM101" s="83"/>
      <c r="BN101" s="83"/>
      <c r="BO101" s="83"/>
      <c r="BP101" s="83"/>
      <c r="BQ101" s="83"/>
      <c r="BR101" s="83"/>
      <c r="BS101" s="83"/>
      <c r="BT101" s="56" t="s">
        <v>5625</v>
      </c>
      <c r="BU101" s="56" t="s">
        <v>5626</v>
      </c>
      <c r="BV101" s="83"/>
      <c r="BW101" s="82"/>
      <c r="BX101" s="82"/>
      <c r="BY101" s="82"/>
      <c r="BZ101" s="84"/>
      <c r="CA101" s="84"/>
      <c r="CB101" s="84"/>
      <c r="CC101" s="84"/>
      <c r="CD101" s="84"/>
      <c r="CE101" s="84"/>
      <c r="CF101" s="58" t="s">
        <v>5627</v>
      </c>
      <c r="CG101" s="84"/>
      <c r="CH101" s="84"/>
      <c r="CI101" s="84"/>
      <c r="CJ101" s="84"/>
      <c r="CK101" s="84"/>
      <c r="CL101" s="84"/>
      <c r="CM101" s="58" t="s">
        <v>5628</v>
      </c>
      <c r="CN101" s="59" t="s">
        <v>5629</v>
      </c>
      <c r="CO101" s="58" t="s">
        <v>3409</v>
      </c>
      <c r="CP101" s="84"/>
      <c r="CQ101" s="84"/>
      <c r="CR101" s="84"/>
      <c r="CS101" s="58" t="s">
        <v>5630</v>
      </c>
      <c r="CT101" s="58" t="s">
        <v>5631</v>
      </c>
      <c r="CU101" s="84"/>
      <c r="CV101" s="84"/>
      <c r="CW101" s="84"/>
      <c r="CX101" s="84"/>
      <c r="CY101" s="84"/>
      <c r="CZ101" s="84"/>
      <c r="DA101" s="84"/>
      <c r="DB101" s="84"/>
      <c r="DC101" s="58" t="s">
        <v>4155</v>
      </c>
      <c r="DD101" s="58" t="s">
        <v>5632</v>
      </c>
      <c r="DE101" s="84"/>
    </row>
    <row r="102" spans="1:109" ht="6.75" customHeight="1">
      <c r="A102" s="9"/>
      <c r="B102" s="80"/>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81"/>
      <c r="AE102" s="74"/>
      <c r="AL102" s="55" t="str">
        <f t="shared" si="7"/>
        <v/>
      </c>
      <c r="AM102" s="55" t="str">
        <f t="shared" si="4"/>
        <v/>
      </c>
      <c r="AN102" t="str">
        <f t="shared" si="5"/>
        <v/>
      </c>
      <c r="AO102" s="3" t="str">
        <f t="shared" si="6"/>
        <v/>
      </c>
      <c r="AP102" s="3">
        <v>100</v>
      </c>
      <c r="AQ102" s="83"/>
      <c r="AR102" s="83"/>
      <c r="AS102" s="83"/>
      <c r="AT102" s="83"/>
      <c r="AU102" s="83"/>
      <c r="AV102" s="83"/>
      <c r="AW102" s="56" t="s">
        <v>5633</v>
      </c>
      <c r="AX102" s="83"/>
      <c r="AY102" s="83"/>
      <c r="AZ102" s="83"/>
      <c r="BA102" s="83"/>
      <c r="BB102" s="83"/>
      <c r="BC102" s="83"/>
      <c r="BD102" s="56" t="s">
        <v>5634</v>
      </c>
      <c r="BE102" s="57" t="s">
        <v>5635</v>
      </c>
      <c r="BF102" s="56" t="s">
        <v>5636</v>
      </c>
      <c r="BG102" s="83"/>
      <c r="BH102" s="83"/>
      <c r="BI102" s="83"/>
      <c r="BJ102" s="56" t="s">
        <v>5637</v>
      </c>
      <c r="BK102" s="56" t="s">
        <v>5638</v>
      </c>
      <c r="BL102" s="83"/>
      <c r="BM102" s="83"/>
      <c r="BN102" s="83"/>
      <c r="BO102" s="83"/>
      <c r="BP102" s="83"/>
      <c r="BQ102" s="83"/>
      <c r="BR102" s="83"/>
      <c r="BS102" s="83"/>
      <c r="BT102" s="56" t="s">
        <v>5639</v>
      </c>
      <c r="BU102" s="56" t="s">
        <v>5640</v>
      </c>
      <c r="BV102" s="83"/>
      <c r="BW102" s="82"/>
      <c r="BX102" s="82"/>
      <c r="BY102" s="82"/>
      <c r="BZ102" s="84"/>
      <c r="CA102" s="84"/>
      <c r="CB102" s="84"/>
      <c r="CC102" s="84"/>
      <c r="CD102" s="84"/>
      <c r="CE102" s="84"/>
      <c r="CF102" s="58" t="s">
        <v>5641</v>
      </c>
      <c r="CG102" s="84"/>
      <c r="CH102" s="84"/>
      <c r="CI102" s="84"/>
      <c r="CJ102" s="84"/>
      <c r="CK102" s="84"/>
      <c r="CL102" s="84"/>
      <c r="CM102" s="58" t="s">
        <v>3412</v>
      </c>
      <c r="CN102" s="59" t="s">
        <v>5642</v>
      </c>
      <c r="CO102" s="58" t="s">
        <v>5643</v>
      </c>
      <c r="CP102" s="84"/>
      <c r="CQ102" s="84"/>
      <c r="CR102" s="84"/>
      <c r="CS102" s="58" t="s">
        <v>5644</v>
      </c>
      <c r="CT102" s="58" t="s">
        <v>5645</v>
      </c>
      <c r="CU102" s="84"/>
      <c r="CV102" s="84"/>
      <c r="CW102" s="84"/>
      <c r="CX102" s="84"/>
      <c r="CY102" s="84"/>
      <c r="CZ102" s="84"/>
      <c r="DA102" s="84"/>
      <c r="DB102" s="84"/>
      <c r="DC102" s="58" t="s">
        <v>5646</v>
      </c>
      <c r="DD102" s="58" t="s">
        <v>5647</v>
      </c>
      <c r="DE102" s="84"/>
    </row>
    <row r="103" spans="1:109" ht="15" customHeight="1">
      <c r="A103" s="9"/>
      <c r="B103" s="80"/>
      <c r="C103" s="12"/>
      <c r="D103" s="14" t="s">
        <v>36</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81"/>
      <c r="AE103" s="74"/>
      <c r="AL103" s="55" t="str">
        <f t="shared" si="7"/>
        <v/>
      </c>
      <c r="AM103" s="55" t="str">
        <f t="shared" si="4"/>
        <v/>
      </c>
      <c r="AN103" t="str">
        <f t="shared" si="5"/>
        <v/>
      </c>
      <c r="AO103" s="3" t="str">
        <f t="shared" si="6"/>
        <v/>
      </c>
      <c r="AP103" s="3">
        <v>101</v>
      </c>
      <c r="AQ103" s="83"/>
      <c r="AR103" s="83"/>
      <c r="AS103" s="83"/>
      <c r="AT103" s="83"/>
      <c r="AU103" s="83"/>
      <c r="AV103" s="83"/>
      <c r="AW103" s="56" t="s">
        <v>5648</v>
      </c>
      <c r="AX103" s="83"/>
      <c r="AY103" s="83"/>
      <c r="AZ103" s="83"/>
      <c r="BA103" s="83"/>
      <c r="BB103" s="83"/>
      <c r="BC103" s="83"/>
      <c r="BD103" s="56" t="s">
        <v>5649</v>
      </c>
      <c r="BE103" s="57" t="s">
        <v>5650</v>
      </c>
      <c r="BF103" s="56" t="s">
        <v>5651</v>
      </c>
      <c r="BG103" s="83"/>
      <c r="BH103" s="83"/>
      <c r="BI103" s="83"/>
      <c r="BJ103" s="56" t="s">
        <v>5652</v>
      </c>
      <c r="BK103" s="56" t="s">
        <v>5653</v>
      </c>
      <c r="BL103" s="83"/>
      <c r="BM103" s="83"/>
      <c r="BN103" s="83"/>
      <c r="BO103" s="83"/>
      <c r="BP103" s="83"/>
      <c r="BQ103" s="83"/>
      <c r="BR103" s="83"/>
      <c r="BS103" s="83"/>
      <c r="BT103" s="56" t="s">
        <v>5654</v>
      </c>
      <c r="BU103" s="56" t="s">
        <v>5655</v>
      </c>
      <c r="BV103" s="83"/>
      <c r="BW103" s="82"/>
      <c r="BX103" s="82"/>
      <c r="BY103" s="82"/>
      <c r="BZ103" s="84"/>
      <c r="CA103" s="84"/>
      <c r="CB103" s="84"/>
      <c r="CC103" s="84"/>
      <c r="CD103" s="84"/>
      <c r="CE103" s="84"/>
      <c r="CF103" s="58" t="s">
        <v>5656</v>
      </c>
      <c r="CG103" s="84"/>
      <c r="CH103" s="84"/>
      <c r="CI103" s="84"/>
      <c r="CJ103" s="84"/>
      <c r="CK103" s="84"/>
      <c r="CL103" s="84"/>
      <c r="CM103" s="58" t="s">
        <v>5657</v>
      </c>
      <c r="CN103" s="59" t="s">
        <v>5658</v>
      </c>
      <c r="CO103" s="58" t="s">
        <v>5659</v>
      </c>
      <c r="CP103" s="84"/>
      <c r="CQ103" s="84"/>
      <c r="CR103" s="84"/>
      <c r="CS103" s="58" t="s">
        <v>5660</v>
      </c>
      <c r="CT103" s="58" t="s">
        <v>5661</v>
      </c>
      <c r="CU103" s="84"/>
      <c r="CV103" s="84"/>
      <c r="CW103" s="84"/>
      <c r="CX103" s="84"/>
      <c r="CY103" s="84"/>
      <c r="CZ103" s="84"/>
      <c r="DA103" s="84"/>
      <c r="DB103" s="84"/>
      <c r="DC103" s="58" t="s">
        <v>5662</v>
      </c>
      <c r="DD103" s="58" t="s">
        <v>5663</v>
      </c>
      <c r="DE103" s="84"/>
    </row>
    <row r="104" spans="1:109" ht="6.75" customHeight="1">
      <c r="A104" s="9"/>
      <c r="B104" s="80"/>
      <c r="C104" s="12"/>
      <c r="D104" s="14"/>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81"/>
      <c r="AE104" s="74"/>
      <c r="AL104" s="55" t="str">
        <f t="shared" si="7"/>
        <v/>
      </c>
      <c r="AM104" s="55" t="str">
        <f t="shared" si="4"/>
        <v/>
      </c>
      <c r="AN104" t="str">
        <f t="shared" si="5"/>
        <v/>
      </c>
      <c r="AO104" s="3" t="str">
        <f t="shared" si="6"/>
        <v/>
      </c>
      <c r="AP104" s="3">
        <v>102</v>
      </c>
      <c r="AQ104" s="83"/>
      <c r="AR104" s="83"/>
      <c r="AS104" s="83"/>
      <c r="AT104" s="83"/>
      <c r="AU104" s="83"/>
      <c r="AV104" s="83"/>
      <c r="AW104" s="56" t="s">
        <v>5664</v>
      </c>
      <c r="AX104" s="83"/>
      <c r="AY104" s="83"/>
      <c r="AZ104" s="83"/>
      <c r="BA104" s="83"/>
      <c r="BB104" s="83"/>
      <c r="BC104" s="83"/>
      <c r="BD104" s="56" t="s">
        <v>5665</v>
      </c>
      <c r="BE104" s="57" t="s">
        <v>5666</v>
      </c>
      <c r="BF104" s="56" t="s">
        <v>5667</v>
      </c>
      <c r="BG104" s="83"/>
      <c r="BH104" s="83"/>
      <c r="BI104" s="83"/>
      <c r="BJ104" s="56" t="s">
        <v>5668</v>
      </c>
      <c r="BK104" s="56" t="s">
        <v>5669</v>
      </c>
      <c r="BL104" s="83"/>
      <c r="BM104" s="83"/>
      <c r="BN104" s="83"/>
      <c r="BO104" s="83"/>
      <c r="BP104" s="83"/>
      <c r="BQ104" s="83"/>
      <c r="BR104" s="83"/>
      <c r="BS104" s="83"/>
      <c r="BT104" s="56" t="s">
        <v>5670</v>
      </c>
      <c r="BU104" s="56" t="s">
        <v>5671</v>
      </c>
      <c r="BV104" s="83"/>
      <c r="BW104" s="82"/>
      <c r="BX104" s="82"/>
      <c r="BY104" s="82"/>
      <c r="BZ104" s="84"/>
      <c r="CA104" s="84"/>
      <c r="CB104" s="84"/>
      <c r="CC104" s="84"/>
      <c r="CD104" s="84"/>
      <c r="CE104" s="84"/>
      <c r="CF104" s="58" t="s">
        <v>5672</v>
      </c>
      <c r="CG104" s="84"/>
      <c r="CH104" s="84"/>
      <c r="CI104" s="84"/>
      <c r="CJ104" s="84"/>
      <c r="CK104" s="84"/>
      <c r="CL104" s="84"/>
      <c r="CM104" s="58" t="s">
        <v>5595</v>
      </c>
      <c r="CN104" s="59" t="s">
        <v>5673</v>
      </c>
      <c r="CO104" s="58" t="s">
        <v>5674</v>
      </c>
      <c r="CP104" s="84"/>
      <c r="CQ104" s="84"/>
      <c r="CR104" s="84"/>
      <c r="CS104" s="58" t="s">
        <v>5675</v>
      </c>
      <c r="CT104" s="58" t="s">
        <v>5676</v>
      </c>
      <c r="CU104" s="84"/>
      <c r="CV104" s="84"/>
      <c r="CW104" s="84"/>
      <c r="CX104" s="84"/>
      <c r="CY104" s="84"/>
      <c r="CZ104" s="84"/>
      <c r="DA104" s="84"/>
      <c r="DB104" s="84"/>
      <c r="DC104" s="58" t="s">
        <v>5677</v>
      </c>
      <c r="DD104" s="58" t="s">
        <v>5678</v>
      </c>
      <c r="DE104" s="84"/>
    </row>
    <row r="105" spans="1:109" ht="24" customHeight="1">
      <c r="A105" s="9"/>
      <c r="B105" s="80"/>
      <c r="C105" s="12"/>
      <c r="D105" s="411" t="s">
        <v>7290</v>
      </c>
      <c r="E105" s="411"/>
      <c r="F105" s="411"/>
      <c r="G105" s="411"/>
      <c r="H105" s="411"/>
      <c r="I105" s="411"/>
      <c r="J105" s="411"/>
      <c r="K105" s="411"/>
      <c r="L105" s="411"/>
      <c r="M105" s="411"/>
      <c r="N105" s="411"/>
      <c r="O105" s="411"/>
      <c r="P105" s="411"/>
      <c r="Q105" s="411"/>
      <c r="R105" s="411"/>
      <c r="S105" s="411"/>
      <c r="T105" s="411"/>
      <c r="U105" s="411"/>
      <c r="V105" s="411"/>
      <c r="W105" s="411"/>
      <c r="X105" s="411"/>
      <c r="Y105" s="411"/>
      <c r="Z105" s="411"/>
      <c r="AA105" s="411"/>
      <c r="AB105" s="411"/>
      <c r="AC105" s="411"/>
      <c r="AD105" s="81"/>
      <c r="AE105" s="74"/>
      <c r="AL105" s="55" t="str">
        <f t="shared" si="7"/>
        <v/>
      </c>
      <c r="AM105" s="55" t="str">
        <f t="shared" si="4"/>
        <v/>
      </c>
      <c r="AN105" t="str">
        <f t="shared" si="5"/>
        <v/>
      </c>
      <c r="AO105" s="3" t="str">
        <f t="shared" si="6"/>
        <v/>
      </c>
      <c r="AP105" s="3">
        <v>103</v>
      </c>
      <c r="AQ105" s="83"/>
      <c r="AR105" s="83"/>
      <c r="AS105" s="83"/>
      <c r="AT105" s="83"/>
      <c r="AU105" s="83"/>
      <c r="AV105" s="83"/>
      <c r="AW105" s="56" t="s">
        <v>5679</v>
      </c>
      <c r="AX105" s="83"/>
      <c r="AY105" s="83"/>
      <c r="AZ105" s="83"/>
      <c r="BA105" s="83"/>
      <c r="BB105" s="83"/>
      <c r="BC105" s="83"/>
      <c r="BD105" s="56" t="s">
        <v>5680</v>
      </c>
      <c r="BE105" s="57" t="s">
        <v>5681</v>
      </c>
      <c r="BF105" s="56" t="s">
        <v>5682</v>
      </c>
      <c r="BG105" s="83"/>
      <c r="BH105" s="83"/>
      <c r="BI105" s="83"/>
      <c r="BJ105" s="56" t="s">
        <v>5683</v>
      </c>
      <c r="BK105" s="56" t="s">
        <v>5684</v>
      </c>
      <c r="BL105" s="83"/>
      <c r="BM105" s="83"/>
      <c r="BN105" s="83"/>
      <c r="BO105" s="83"/>
      <c r="BP105" s="83"/>
      <c r="BQ105" s="83"/>
      <c r="BR105" s="83"/>
      <c r="BS105" s="83"/>
      <c r="BT105" s="56" t="s">
        <v>5685</v>
      </c>
      <c r="BU105" s="56" t="s">
        <v>5686</v>
      </c>
      <c r="BV105" s="83"/>
      <c r="BW105" s="82"/>
      <c r="BX105" s="82"/>
      <c r="BY105" s="82"/>
      <c r="BZ105" s="84"/>
      <c r="CA105" s="84"/>
      <c r="CB105" s="84"/>
      <c r="CC105" s="84"/>
      <c r="CD105" s="84"/>
      <c r="CE105" s="84"/>
      <c r="CF105" s="58" t="s">
        <v>5687</v>
      </c>
      <c r="CG105" s="84"/>
      <c r="CH105" s="84"/>
      <c r="CI105" s="84"/>
      <c r="CJ105" s="84"/>
      <c r="CK105" s="84"/>
      <c r="CL105" s="84"/>
      <c r="CM105" s="58" t="s">
        <v>5688</v>
      </c>
      <c r="CN105" s="59" t="s">
        <v>5689</v>
      </c>
      <c r="CO105" s="58" t="s">
        <v>5690</v>
      </c>
      <c r="CP105" s="84"/>
      <c r="CQ105" s="84"/>
      <c r="CR105" s="84"/>
      <c r="CS105" s="58" t="s">
        <v>5691</v>
      </c>
      <c r="CT105" s="58" t="s">
        <v>5692</v>
      </c>
      <c r="CU105" s="84"/>
      <c r="CV105" s="84"/>
      <c r="CW105" s="84"/>
      <c r="CX105" s="84"/>
      <c r="CY105" s="84"/>
      <c r="CZ105" s="84"/>
      <c r="DA105" s="84"/>
      <c r="DB105" s="84"/>
      <c r="DC105" s="58" t="s">
        <v>5693</v>
      </c>
      <c r="DD105" s="58" t="s">
        <v>5694</v>
      </c>
      <c r="DE105" s="84"/>
    </row>
    <row r="106" spans="1:109" ht="6.75" customHeight="1">
      <c r="A106" s="9"/>
      <c r="B106" s="80"/>
      <c r="C106" s="12"/>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81"/>
      <c r="AE106" s="74"/>
      <c r="AL106" s="55" t="str">
        <f t="shared" si="7"/>
        <v/>
      </c>
      <c r="AM106" s="55" t="str">
        <f t="shared" si="4"/>
        <v/>
      </c>
      <c r="AN106" t="str">
        <f t="shared" si="5"/>
        <v/>
      </c>
      <c r="AO106" s="3" t="str">
        <f t="shared" si="6"/>
        <v/>
      </c>
      <c r="AP106" s="3">
        <v>104</v>
      </c>
      <c r="AQ106" s="83"/>
      <c r="AR106" s="83"/>
      <c r="AS106" s="83"/>
      <c r="AT106" s="83"/>
      <c r="AU106" s="83"/>
      <c r="AV106" s="83"/>
      <c r="AW106" s="56" t="s">
        <v>5695</v>
      </c>
      <c r="AX106" s="83"/>
      <c r="AY106" s="83"/>
      <c r="AZ106" s="83"/>
      <c r="BA106" s="83"/>
      <c r="BB106" s="83"/>
      <c r="BC106" s="83"/>
      <c r="BD106" s="56" t="s">
        <v>5696</v>
      </c>
      <c r="BE106" s="57" t="s">
        <v>5697</v>
      </c>
      <c r="BF106" s="56" t="s">
        <v>5698</v>
      </c>
      <c r="BG106" s="83"/>
      <c r="BH106" s="83"/>
      <c r="BI106" s="83"/>
      <c r="BJ106" s="56" t="s">
        <v>5699</v>
      </c>
      <c r="BK106" s="56" t="s">
        <v>5700</v>
      </c>
      <c r="BL106" s="83"/>
      <c r="BM106" s="83"/>
      <c r="BN106" s="83"/>
      <c r="BO106" s="83"/>
      <c r="BP106" s="83"/>
      <c r="BQ106" s="83"/>
      <c r="BR106" s="83"/>
      <c r="BS106" s="83"/>
      <c r="BT106" s="56" t="s">
        <v>5701</v>
      </c>
      <c r="BU106" s="56" t="s">
        <v>5702</v>
      </c>
      <c r="BV106" s="83"/>
      <c r="BW106" s="82"/>
      <c r="BX106" s="82"/>
      <c r="BY106" s="82"/>
      <c r="BZ106" s="84"/>
      <c r="CA106" s="84"/>
      <c r="CB106" s="84"/>
      <c r="CC106" s="84"/>
      <c r="CD106" s="84"/>
      <c r="CE106" s="84"/>
      <c r="CF106" s="58" t="s">
        <v>5703</v>
      </c>
      <c r="CG106" s="84"/>
      <c r="CH106" s="84"/>
      <c r="CI106" s="84"/>
      <c r="CJ106" s="84"/>
      <c r="CK106" s="84"/>
      <c r="CL106" s="84"/>
      <c r="CM106" s="58" t="s">
        <v>5704</v>
      </c>
      <c r="CN106" s="59" t="s">
        <v>5705</v>
      </c>
      <c r="CO106" s="58" t="s">
        <v>3301</v>
      </c>
      <c r="CP106" s="84"/>
      <c r="CQ106" s="84"/>
      <c r="CR106" s="84"/>
      <c r="CS106" s="58" t="s">
        <v>5706</v>
      </c>
      <c r="CT106" s="58" t="s">
        <v>5707</v>
      </c>
      <c r="CU106" s="84"/>
      <c r="CV106" s="84"/>
      <c r="CW106" s="84"/>
      <c r="CX106" s="84"/>
      <c r="CY106" s="84"/>
      <c r="CZ106" s="84"/>
      <c r="DA106" s="84"/>
      <c r="DB106" s="84"/>
      <c r="DC106" s="58" t="s">
        <v>5708</v>
      </c>
      <c r="DD106" s="58" t="s">
        <v>5709</v>
      </c>
      <c r="DE106" s="84"/>
    </row>
    <row r="107" spans="1:109" ht="15" customHeight="1">
      <c r="A107" s="9"/>
      <c r="B107" s="80"/>
      <c r="C107" s="12"/>
      <c r="D107" s="14" t="s">
        <v>37</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81"/>
      <c r="AE107" s="74"/>
      <c r="AL107" s="55" t="str">
        <f t="shared" si="7"/>
        <v/>
      </c>
      <c r="AM107" s="55" t="str">
        <f t="shared" si="4"/>
        <v/>
      </c>
      <c r="AN107" t="str">
        <f t="shared" si="5"/>
        <v/>
      </c>
      <c r="AO107" s="3" t="str">
        <f t="shared" si="6"/>
        <v/>
      </c>
      <c r="AP107" s="3">
        <v>105</v>
      </c>
      <c r="AQ107" s="83"/>
      <c r="AR107" s="83"/>
      <c r="AS107" s="83"/>
      <c r="AT107" s="83"/>
      <c r="AU107" s="83"/>
      <c r="AV107" s="83"/>
      <c r="AW107" s="56" t="s">
        <v>5710</v>
      </c>
      <c r="AX107" s="83"/>
      <c r="AY107" s="83"/>
      <c r="AZ107" s="83"/>
      <c r="BA107" s="83"/>
      <c r="BB107" s="83"/>
      <c r="BC107" s="83"/>
      <c r="BD107" s="56" t="s">
        <v>5711</v>
      </c>
      <c r="BE107" s="57" t="s">
        <v>5712</v>
      </c>
      <c r="BF107" s="56" t="s">
        <v>5713</v>
      </c>
      <c r="BG107" s="83"/>
      <c r="BH107" s="83"/>
      <c r="BI107" s="83"/>
      <c r="BJ107" s="56" t="s">
        <v>5714</v>
      </c>
      <c r="BK107" s="56" t="s">
        <v>5715</v>
      </c>
      <c r="BL107" s="83"/>
      <c r="BM107" s="83"/>
      <c r="BN107" s="83"/>
      <c r="BO107" s="83"/>
      <c r="BP107" s="83"/>
      <c r="BQ107" s="83"/>
      <c r="BR107" s="83"/>
      <c r="BS107" s="83"/>
      <c r="BT107" s="56" t="s">
        <v>5716</v>
      </c>
      <c r="BU107" s="56" t="s">
        <v>5717</v>
      </c>
      <c r="BV107" s="83"/>
      <c r="BW107" s="82"/>
      <c r="BX107" s="82"/>
      <c r="BY107" s="82"/>
      <c r="BZ107" s="84"/>
      <c r="CA107" s="84"/>
      <c r="CB107" s="84"/>
      <c r="CC107" s="84"/>
      <c r="CD107" s="84"/>
      <c r="CE107" s="84"/>
      <c r="CF107" s="58" t="s">
        <v>5718</v>
      </c>
      <c r="CG107" s="84"/>
      <c r="CH107" s="84"/>
      <c r="CI107" s="84"/>
      <c r="CJ107" s="84"/>
      <c r="CK107" s="84"/>
      <c r="CL107" s="84"/>
      <c r="CM107" s="58" t="s">
        <v>5719</v>
      </c>
      <c r="CN107" s="59" t="s">
        <v>5720</v>
      </c>
      <c r="CO107" s="58" t="s">
        <v>5721</v>
      </c>
      <c r="CP107" s="84"/>
      <c r="CQ107" s="84"/>
      <c r="CR107" s="84"/>
      <c r="CS107" s="58" t="s">
        <v>5722</v>
      </c>
      <c r="CT107" s="58" t="s">
        <v>5723</v>
      </c>
      <c r="CU107" s="84"/>
      <c r="CV107" s="84"/>
      <c r="CW107" s="84"/>
      <c r="CX107" s="84"/>
      <c r="CY107" s="84"/>
      <c r="CZ107" s="84"/>
      <c r="DA107" s="84"/>
      <c r="DB107" s="84"/>
      <c r="DC107" s="58" t="s">
        <v>5724</v>
      </c>
      <c r="DD107" s="58" t="s">
        <v>5725</v>
      </c>
      <c r="DE107" s="84"/>
    </row>
    <row r="108" spans="1:109" ht="6.75" customHeight="1">
      <c r="A108" s="9"/>
      <c r="B108" s="80"/>
      <c r="C108" s="12"/>
      <c r="D108" s="14"/>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81"/>
      <c r="AE108" s="74"/>
      <c r="AL108" s="55" t="str">
        <f t="shared" si="7"/>
        <v/>
      </c>
      <c r="AM108" s="55" t="str">
        <f t="shared" si="4"/>
        <v/>
      </c>
      <c r="AN108" t="str">
        <f t="shared" si="5"/>
        <v/>
      </c>
      <c r="AO108" s="3" t="str">
        <f t="shared" si="6"/>
        <v/>
      </c>
      <c r="AP108" s="3">
        <v>106</v>
      </c>
      <c r="AQ108" s="83"/>
      <c r="AR108" s="83"/>
      <c r="AS108" s="83"/>
      <c r="AT108" s="83"/>
      <c r="AU108" s="83"/>
      <c r="AV108" s="83"/>
      <c r="AW108" s="56" t="s">
        <v>5726</v>
      </c>
      <c r="AX108" s="83"/>
      <c r="AY108" s="83"/>
      <c r="AZ108" s="83"/>
      <c r="BA108" s="83"/>
      <c r="BB108" s="83"/>
      <c r="BC108" s="83"/>
      <c r="BD108" s="56" t="s">
        <v>5727</v>
      </c>
      <c r="BE108" s="57" t="s">
        <v>5728</v>
      </c>
      <c r="BF108" s="56" t="s">
        <v>5729</v>
      </c>
      <c r="BG108" s="83"/>
      <c r="BH108" s="83"/>
      <c r="BI108" s="83"/>
      <c r="BJ108" s="56" t="s">
        <v>5730</v>
      </c>
      <c r="BK108" s="56" t="s">
        <v>5731</v>
      </c>
      <c r="BL108" s="83"/>
      <c r="BM108" s="83"/>
      <c r="BN108" s="83"/>
      <c r="BO108" s="83"/>
      <c r="BP108" s="83"/>
      <c r="BQ108" s="83"/>
      <c r="BR108" s="83"/>
      <c r="BS108" s="83"/>
      <c r="BT108" s="56" t="s">
        <v>5732</v>
      </c>
      <c r="BU108" s="56" t="s">
        <v>5733</v>
      </c>
      <c r="BV108" s="83"/>
      <c r="BW108" s="82"/>
      <c r="BX108" s="82"/>
      <c r="BY108" s="82"/>
      <c r="BZ108" s="84"/>
      <c r="CA108" s="84"/>
      <c r="CB108" s="84"/>
      <c r="CC108" s="84"/>
      <c r="CD108" s="84"/>
      <c r="CE108" s="84"/>
      <c r="CF108" s="58" t="s">
        <v>3301</v>
      </c>
      <c r="CG108" s="84"/>
      <c r="CH108" s="84"/>
      <c r="CI108" s="84"/>
      <c r="CJ108" s="84"/>
      <c r="CK108" s="84"/>
      <c r="CL108" s="84"/>
      <c r="CM108" s="58" t="s">
        <v>5734</v>
      </c>
      <c r="CN108" s="59" t="s">
        <v>5735</v>
      </c>
      <c r="CO108" s="58" t="s">
        <v>5736</v>
      </c>
      <c r="CP108" s="84"/>
      <c r="CQ108" s="84"/>
      <c r="CR108" s="84"/>
      <c r="CS108" s="58" t="s">
        <v>5737</v>
      </c>
      <c r="CT108" s="58" t="s">
        <v>4898</v>
      </c>
      <c r="CU108" s="84"/>
      <c r="CV108" s="84"/>
      <c r="CW108" s="84"/>
      <c r="CX108" s="84"/>
      <c r="CY108" s="84"/>
      <c r="CZ108" s="84"/>
      <c r="DA108" s="84"/>
      <c r="DB108" s="84"/>
      <c r="DC108" s="58" t="s">
        <v>5738</v>
      </c>
      <c r="DD108" s="58" t="s">
        <v>5739</v>
      </c>
      <c r="DE108" s="84"/>
    </row>
    <row r="109" spans="1:109" ht="24" customHeight="1">
      <c r="A109" s="9"/>
      <c r="B109" s="80"/>
      <c r="C109" s="12"/>
      <c r="D109" s="396" t="s">
        <v>1814</v>
      </c>
      <c r="E109" s="396"/>
      <c r="F109" s="396"/>
      <c r="G109" s="396"/>
      <c r="H109" s="396"/>
      <c r="I109" s="396"/>
      <c r="J109" s="396"/>
      <c r="K109" s="396"/>
      <c r="L109" s="396"/>
      <c r="M109" s="396"/>
      <c r="N109" s="396"/>
      <c r="O109" s="396"/>
      <c r="P109" s="396"/>
      <c r="Q109" s="396"/>
      <c r="R109" s="396"/>
      <c r="S109" s="396"/>
      <c r="T109" s="396"/>
      <c r="U109" s="396"/>
      <c r="V109" s="396"/>
      <c r="W109" s="396"/>
      <c r="X109" s="396"/>
      <c r="Y109" s="396"/>
      <c r="Z109" s="396"/>
      <c r="AA109" s="396"/>
      <c r="AB109" s="396"/>
      <c r="AC109" s="396"/>
      <c r="AD109" s="81"/>
      <c r="AE109" s="74"/>
      <c r="AL109" s="55" t="str">
        <f t="shared" si="7"/>
        <v/>
      </c>
      <c r="AM109" s="55" t="str">
        <f t="shared" si="4"/>
        <v/>
      </c>
      <c r="AN109" t="str">
        <f t="shared" si="5"/>
        <v/>
      </c>
      <c r="AO109" s="3" t="str">
        <f t="shared" si="6"/>
        <v/>
      </c>
      <c r="AP109" s="3">
        <v>107</v>
      </c>
      <c r="AQ109" s="83"/>
      <c r="AR109" s="83"/>
      <c r="AS109" s="83"/>
      <c r="AT109" s="83"/>
      <c r="AU109" s="83"/>
      <c r="AV109" s="83"/>
      <c r="AW109" s="56" t="s">
        <v>5740</v>
      </c>
      <c r="AX109" s="83"/>
      <c r="AY109" s="83"/>
      <c r="AZ109" s="83"/>
      <c r="BA109" s="83"/>
      <c r="BB109" s="83"/>
      <c r="BC109" s="83"/>
      <c r="BD109" s="56" t="s">
        <v>5741</v>
      </c>
      <c r="BE109" s="57" t="s">
        <v>5742</v>
      </c>
      <c r="BF109" s="56" t="s">
        <v>5743</v>
      </c>
      <c r="BG109" s="83"/>
      <c r="BH109" s="83"/>
      <c r="BI109" s="83"/>
      <c r="BJ109" s="56" t="s">
        <v>5744</v>
      </c>
      <c r="BK109" s="56" t="s">
        <v>5745</v>
      </c>
      <c r="BL109" s="83"/>
      <c r="BM109" s="83"/>
      <c r="BN109" s="83"/>
      <c r="BO109" s="83"/>
      <c r="BP109" s="83"/>
      <c r="BQ109" s="83"/>
      <c r="BR109" s="83"/>
      <c r="BS109" s="83"/>
      <c r="BT109" s="56" t="s">
        <v>5746</v>
      </c>
      <c r="BU109" s="56" t="s">
        <v>5747</v>
      </c>
      <c r="BV109" s="83"/>
      <c r="BW109" s="82"/>
      <c r="BX109" s="82"/>
      <c r="BY109" s="82"/>
      <c r="BZ109" s="84"/>
      <c r="CA109" s="84"/>
      <c r="CB109" s="84"/>
      <c r="CC109" s="84"/>
      <c r="CD109" s="84"/>
      <c r="CE109" s="84"/>
      <c r="CF109" s="58" t="s">
        <v>5748</v>
      </c>
      <c r="CG109" s="84"/>
      <c r="CH109" s="84"/>
      <c r="CI109" s="84"/>
      <c r="CJ109" s="84"/>
      <c r="CK109" s="84"/>
      <c r="CL109" s="84"/>
      <c r="CM109" s="58" t="s">
        <v>5749</v>
      </c>
      <c r="CN109" s="59" t="s">
        <v>5750</v>
      </c>
      <c r="CO109" s="58" t="s">
        <v>5751</v>
      </c>
      <c r="CP109" s="84"/>
      <c r="CQ109" s="84"/>
      <c r="CR109" s="84"/>
      <c r="CS109" s="58" t="s">
        <v>5752</v>
      </c>
      <c r="CT109" s="58" t="s">
        <v>5753</v>
      </c>
      <c r="CU109" s="84"/>
      <c r="CV109" s="84"/>
      <c r="CW109" s="84"/>
      <c r="CX109" s="84"/>
      <c r="CY109" s="84"/>
      <c r="CZ109" s="84"/>
      <c r="DA109" s="84"/>
      <c r="DB109" s="84"/>
      <c r="DC109" s="58" t="s">
        <v>5754</v>
      </c>
      <c r="DD109" s="58" t="s">
        <v>5755</v>
      </c>
      <c r="DE109" s="84"/>
    </row>
    <row r="110" spans="1:109" ht="6.75" customHeight="1">
      <c r="A110" s="9"/>
      <c r="B110" s="80"/>
      <c r="C110" s="12"/>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81"/>
      <c r="AE110" s="74"/>
      <c r="AL110" s="55" t="str">
        <f t="shared" si="7"/>
        <v/>
      </c>
      <c r="AM110" s="55" t="str">
        <f t="shared" si="4"/>
        <v/>
      </c>
      <c r="AN110" t="str">
        <f t="shared" si="5"/>
        <v/>
      </c>
      <c r="AO110" s="3" t="str">
        <f t="shared" si="6"/>
        <v/>
      </c>
      <c r="AP110" s="3">
        <v>108</v>
      </c>
      <c r="AQ110" s="83"/>
      <c r="AR110" s="83"/>
      <c r="AS110" s="83"/>
      <c r="AT110" s="83"/>
      <c r="AU110" s="83"/>
      <c r="AV110" s="83"/>
      <c r="AW110" s="56" t="s">
        <v>5756</v>
      </c>
      <c r="AX110" s="83"/>
      <c r="AY110" s="83"/>
      <c r="AZ110" s="83"/>
      <c r="BA110" s="83"/>
      <c r="BB110" s="83"/>
      <c r="BC110" s="83"/>
      <c r="BD110" s="56" t="s">
        <v>5757</v>
      </c>
      <c r="BE110" s="57" t="s">
        <v>5758</v>
      </c>
      <c r="BF110" s="56" t="s">
        <v>5759</v>
      </c>
      <c r="BG110" s="83"/>
      <c r="BH110" s="83"/>
      <c r="BI110" s="83"/>
      <c r="BJ110" s="56" t="s">
        <v>5760</v>
      </c>
      <c r="BK110" s="56" t="s">
        <v>5761</v>
      </c>
      <c r="BL110" s="83"/>
      <c r="BM110" s="83"/>
      <c r="BN110" s="83"/>
      <c r="BO110" s="83"/>
      <c r="BP110" s="83"/>
      <c r="BQ110" s="83"/>
      <c r="BR110" s="83"/>
      <c r="BS110" s="83"/>
      <c r="BT110" s="56" t="s">
        <v>5762</v>
      </c>
      <c r="BU110" s="83">
        <v>31999</v>
      </c>
      <c r="BV110" s="83"/>
      <c r="BW110" s="82"/>
      <c r="BX110" s="82"/>
      <c r="BY110" s="82"/>
      <c r="BZ110" s="84"/>
      <c r="CA110" s="84"/>
      <c r="CB110" s="84"/>
      <c r="CC110" s="84"/>
      <c r="CD110" s="84"/>
      <c r="CE110" s="84"/>
      <c r="CF110" s="58" t="s">
        <v>5763</v>
      </c>
      <c r="CG110" s="84"/>
      <c r="CH110" s="84"/>
      <c r="CI110" s="84"/>
      <c r="CJ110" s="84"/>
      <c r="CK110" s="84"/>
      <c r="CL110" s="84"/>
      <c r="CM110" s="58" t="s">
        <v>5764</v>
      </c>
      <c r="CN110" s="59" t="s">
        <v>5765</v>
      </c>
      <c r="CO110" s="58" t="s">
        <v>5766</v>
      </c>
      <c r="CP110" s="84"/>
      <c r="CQ110" s="84"/>
      <c r="CR110" s="84"/>
      <c r="CS110" s="58" t="s">
        <v>5767</v>
      </c>
      <c r="CT110" s="58" t="s">
        <v>5768</v>
      </c>
      <c r="CU110" s="84"/>
      <c r="CV110" s="84"/>
      <c r="CW110" s="84"/>
      <c r="CX110" s="84"/>
      <c r="CY110" s="84"/>
      <c r="CZ110" s="84"/>
      <c r="DA110" s="84"/>
      <c r="DB110" s="84"/>
      <c r="DC110" s="58" t="s">
        <v>5769</v>
      </c>
      <c r="DD110" s="58" t="s">
        <v>281</v>
      </c>
      <c r="DE110" s="84"/>
    </row>
    <row r="111" spans="1:109" ht="15" customHeight="1">
      <c r="A111" s="9"/>
      <c r="B111" s="80"/>
      <c r="C111" s="12"/>
      <c r="D111" s="14" t="s">
        <v>1669</v>
      </c>
      <c r="E111" s="16"/>
      <c r="F111" s="16"/>
      <c r="G111" s="97"/>
      <c r="H111" s="388" t="s">
        <v>7291</v>
      </c>
      <c r="I111" s="388"/>
      <c r="J111" s="388"/>
      <c r="K111" s="388"/>
      <c r="L111" s="388"/>
      <c r="M111" s="388"/>
      <c r="N111" s="388"/>
      <c r="O111" s="388"/>
      <c r="P111" s="388"/>
      <c r="Q111" s="388"/>
      <c r="R111" s="388"/>
      <c r="S111" s="388"/>
      <c r="T111" s="388"/>
      <c r="U111" s="388"/>
      <c r="V111" s="388"/>
      <c r="W111" s="388"/>
      <c r="X111" s="388"/>
      <c r="Y111" s="388"/>
      <c r="Z111" s="388"/>
      <c r="AA111" s="388"/>
      <c r="AB111" s="388"/>
      <c r="AC111" s="388"/>
      <c r="AD111" s="81"/>
      <c r="AE111" s="74"/>
      <c r="AL111" s="55" t="str">
        <f t="shared" si="7"/>
        <v/>
      </c>
      <c r="AM111" s="55" t="str">
        <f t="shared" si="4"/>
        <v/>
      </c>
      <c r="AN111" t="str">
        <f t="shared" si="5"/>
        <v/>
      </c>
      <c r="AO111" s="3" t="str">
        <f t="shared" si="6"/>
        <v/>
      </c>
      <c r="AP111" s="3">
        <v>109</v>
      </c>
      <c r="AQ111" s="83"/>
      <c r="AR111" s="83"/>
      <c r="AS111" s="83"/>
      <c r="AT111" s="83"/>
      <c r="AU111" s="83"/>
      <c r="AV111" s="83"/>
      <c r="AW111" s="56" t="s">
        <v>5770</v>
      </c>
      <c r="AX111" s="83"/>
      <c r="AY111" s="83"/>
      <c r="AZ111" s="83"/>
      <c r="BA111" s="83"/>
      <c r="BB111" s="83"/>
      <c r="BC111" s="83"/>
      <c r="BD111" s="56" t="s">
        <v>5771</v>
      </c>
      <c r="BE111" s="57" t="s">
        <v>5772</v>
      </c>
      <c r="BF111" s="56" t="s">
        <v>5773</v>
      </c>
      <c r="BG111" s="83"/>
      <c r="BH111" s="83"/>
      <c r="BI111" s="83"/>
      <c r="BJ111" s="56" t="s">
        <v>5774</v>
      </c>
      <c r="BK111" s="56" t="s">
        <v>5775</v>
      </c>
      <c r="BL111" s="83"/>
      <c r="BM111" s="83"/>
      <c r="BN111" s="83"/>
      <c r="BO111" s="83"/>
      <c r="BP111" s="83"/>
      <c r="BQ111" s="83"/>
      <c r="BR111" s="83"/>
      <c r="BS111" s="83"/>
      <c r="BT111" s="56" t="s">
        <v>5776</v>
      </c>
      <c r="BU111" s="83"/>
      <c r="BV111" s="83"/>
      <c r="BW111" s="82"/>
      <c r="BX111" s="82"/>
      <c r="BY111" s="82"/>
      <c r="BZ111" s="84"/>
      <c r="CA111" s="84"/>
      <c r="CB111" s="84"/>
      <c r="CC111" s="84"/>
      <c r="CD111" s="84"/>
      <c r="CE111" s="84"/>
      <c r="CF111" s="58" t="s">
        <v>5777</v>
      </c>
      <c r="CG111" s="84"/>
      <c r="CH111" s="84"/>
      <c r="CI111" s="84"/>
      <c r="CJ111" s="84"/>
      <c r="CK111" s="84"/>
      <c r="CL111" s="84"/>
      <c r="CM111" s="58" t="s">
        <v>3409</v>
      </c>
      <c r="CN111" s="59" t="s">
        <v>5778</v>
      </c>
      <c r="CO111" s="58" t="s">
        <v>5779</v>
      </c>
      <c r="CP111" s="84"/>
      <c r="CQ111" s="84"/>
      <c r="CR111" s="84"/>
      <c r="CS111" s="58" t="s">
        <v>5780</v>
      </c>
      <c r="CT111" s="58" t="s">
        <v>5781</v>
      </c>
      <c r="CU111" s="84"/>
      <c r="CV111" s="84"/>
      <c r="CW111" s="84"/>
      <c r="CX111" s="84"/>
      <c r="CY111" s="84"/>
      <c r="CZ111" s="84"/>
      <c r="DA111" s="84"/>
      <c r="DB111" s="84"/>
      <c r="DC111" s="58" t="s">
        <v>2860</v>
      </c>
      <c r="DD111" s="84"/>
      <c r="DE111" s="84"/>
    </row>
    <row r="112" spans="1:109" ht="6.75" customHeight="1">
      <c r="A112" s="9"/>
      <c r="B112" s="80"/>
      <c r="C112" s="12"/>
      <c r="D112" s="17"/>
      <c r="E112" s="17"/>
      <c r="F112" s="17"/>
      <c r="G112" s="18"/>
      <c r="H112" s="24"/>
      <c r="I112" s="18"/>
      <c r="J112" s="18"/>
      <c r="K112" s="18"/>
      <c r="L112" s="18"/>
      <c r="M112" s="18"/>
      <c r="N112" s="18"/>
      <c r="O112" s="18"/>
      <c r="P112" s="18"/>
      <c r="Q112" s="18"/>
      <c r="R112" s="18"/>
      <c r="S112" s="18"/>
      <c r="T112" s="18"/>
      <c r="U112" s="18"/>
      <c r="V112" s="18"/>
      <c r="W112" s="18"/>
      <c r="X112" s="18"/>
      <c r="Y112" s="18"/>
      <c r="Z112" s="18"/>
      <c r="AA112" s="18"/>
      <c r="AB112" s="18"/>
      <c r="AC112" s="18"/>
      <c r="AD112" s="81"/>
      <c r="AE112" s="74"/>
      <c r="AL112" s="55" t="str">
        <f t="shared" si="7"/>
        <v/>
      </c>
      <c r="AM112" s="55" t="str">
        <f t="shared" si="4"/>
        <v/>
      </c>
      <c r="AN112" t="str">
        <f t="shared" si="5"/>
        <v/>
      </c>
      <c r="AO112" s="3" t="str">
        <f t="shared" si="6"/>
        <v/>
      </c>
      <c r="AP112" s="3">
        <v>110</v>
      </c>
      <c r="AQ112" s="83"/>
      <c r="AR112" s="83"/>
      <c r="AS112" s="83"/>
      <c r="AT112" s="83"/>
      <c r="AU112" s="83"/>
      <c r="AV112" s="83"/>
      <c r="AW112" s="56" t="s">
        <v>5782</v>
      </c>
      <c r="AX112" s="83"/>
      <c r="AY112" s="83"/>
      <c r="AZ112" s="83"/>
      <c r="BA112" s="83"/>
      <c r="BB112" s="83"/>
      <c r="BC112" s="83"/>
      <c r="BD112" s="56" t="s">
        <v>5783</v>
      </c>
      <c r="BE112" s="57" t="s">
        <v>5784</v>
      </c>
      <c r="BF112" s="56" t="s">
        <v>5785</v>
      </c>
      <c r="BG112" s="83"/>
      <c r="BH112" s="83"/>
      <c r="BI112" s="83"/>
      <c r="BJ112" s="56" t="s">
        <v>5786</v>
      </c>
      <c r="BK112" s="56" t="s">
        <v>5787</v>
      </c>
      <c r="BL112" s="83"/>
      <c r="BM112" s="83"/>
      <c r="BN112" s="83"/>
      <c r="BO112" s="83"/>
      <c r="BP112" s="83"/>
      <c r="BQ112" s="83"/>
      <c r="BR112" s="83"/>
      <c r="BS112" s="83"/>
      <c r="BT112" s="56" t="s">
        <v>5788</v>
      </c>
      <c r="BU112" s="83"/>
      <c r="BV112" s="83"/>
      <c r="BW112" s="82"/>
      <c r="BX112" s="82"/>
      <c r="BY112" s="82"/>
      <c r="BZ112" s="84"/>
      <c r="CA112" s="84"/>
      <c r="CB112" s="84"/>
      <c r="CC112" s="84"/>
      <c r="CD112" s="84"/>
      <c r="CE112" s="84"/>
      <c r="CF112" s="58" t="s">
        <v>5269</v>
      </c>
      <c r="CG112" s="84"/>
      <c r="CH112" s="84"/>
      <c r="CI112" s="84"/>
      <c r="CJ112" s="84"/>
      <c r="CK112" s="84"/>
      <c r="CL112" s="84"/>
      <c r="CM112" s="58" t="s">
        <v>5789</v>
      </c>
      <c r="CN112" s="59" t="s">
        <v>5790</v>
      </c>
      <c r="CO112" s="58" t="s">
        <v>5791</v>
      </c>
      <c r="CP112" s="84"/>
      <c r="CQ112" s="84"/>
      <c r="CR112" s="84"/>
      <c r="CS112" s="58" t="s">
        <v>5792</v>
      </c>
      <c r="CT112" s="58" t="s">
        <v>5793</v>
      </c>
      <c r="CU112" s="84"/>
      <c r="CV112" s="84"/>
      <c r="CW112" s="84"/>
      <c r="CX112" s="84"/>
      <c r="CY112" s="84"/>
      <c r="CZ112" s="84"/>
      <c r="DA112" s="84"/>
      <c r="DB112" s="84"/>
      <c r="DC112" s="58" t="s">
        <v>5794</v>
      </c>
      <c r="DD112" s="84"/>
      <c r="DE112" s="84"/>
    </row>
    <row r="113" spans="1:109" ht="15" customHeight="1">
      <c r="A113" s="9"/>
      <c r="B113" s="80"/>
      <c r="C113" s="12"/>
      <c r="D113" s="14" t="s">
        <v>38</v>
      </c>
      <c r="E113" s="14"/>
      <c r="F113" s="14"/>
      <c r="G113" s="19"/>
      <c r="H113" s="388" t="s">
        <v>7292</v>
      </c>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81"/>
      <c r="AE113" s="74"/>
      <c r="AL113" s="55" t="str">
        <f t="shared" si="7"/>
        <v/>
      </c>
      <c r="AM113" s="55" t="str">
        <f t="shared" si="4"/>
        <v/>
      </c>
      <c r="AN113" t="str">
        <f t="shared" si="5"/>
        <v/>
      </c>
      <c r="AO113" s="3" t="str">
        <f t="shared" si="6"/>
        <v/>
      </c>
      <c r="AP113" s="3">
        <v>111</v>
      </c>
      <c r="AQ113" s="83"/>
      <c r="AR113" s="83"/>
      <c r="AS113" s="83"/>
      <c r="AT113" s="83"/>
      <c r="AU113" s="83"/>
      <c r="AV113" s="83"/>
      <c r="AW113" s="56" t="s">
        <v>5795</v>
      </c>
      <c r="AX113" s="83"/>
      <c r="AY113" s="83"/>
      <c r="AZ113" s="83"/>
      <c r="BA113" s="83"/>
      <c r="BB113" s="83"/>
      <c r="BC113" s="83"/>
      <c r="BD113" s="56" t="s">
        <v>5796</v>
      </c>
      <c r="BE113" s="57" t="s">
        <v>5797</v>
      </c>
      <c r="BF113" s="56" t="s">
        <v>5798</v>
      </c>
      <c r="BG113" s="83"/>
      <c r="BH113" s="83"/>
      <c r="BI113" s="83"/>
      <c r="BJ113" s="56" t="s">
        <v>5799</v>
      </c>
      <c r="BK113" s="56" t="s">
        <v>5800</v>
      </c>
      <c r="BL113" s="83"/>
      <c r="BM113" s="83"/>
      <c r="BN113" s="83"/>
      <c r="BO113" s="83"/>
      <c r="BP113" s="83"/>
      <c r="BQ113" s="83"/>
      <c r="BR113" s="83"/>
      <c r="BS113" s="83"/>
      <c r="BT113" s="56" t="s">
        <v>5801</v>
      </c>
      <c r="BU113" s="83"/>
      <c r="BV113" s="83"/>
      <c r="BW113" s="82"/>
      <c r="BX113" s="82"/>
      <c r="BY113" s="82"/>
      <c r="BZ113" s="84"/>
      <c r="CA113" s="84"/>
      <c r="CB113" s="84"/>
      <c r="CC113" s="84"/>
      <c r="CD113" s="84"/>
      <c r="CE113" s="84"/>
      <c r="CF113" s="58" t="s">
        <v>5802</v>
      </c>
      <c r="CG113" s="84"/>
      <c r="CH113" s="84"/>
      <c r="CI113" s="84"/>
      <c r="CJ113" s="84"/>
      <c r="CK113" s="84"/>
      <c r="CL113" s="84"/>
      <c r="CM113" s="58" t="s">
        <v>5803</v>
      </c>
      <c r="CN113" s="59" t="s">
        <v>5804</v>
      </c>
      <c r="CO113" s="58" t="s">
        <v>5805</v>
      </c>
      <c r="CP113" s="84"/>
      <c r="CQ113" s="84"/>
      <c r="CR113" s="84"/>
      <c r="CS113" s="58" t="s">
        <v>5806</v>
      </c>
      <c r="CT113" s="58" t="s">
        <v>5807</v>
      </c>
      <c r="CU113" s="84"/>
      <c r="CV113" s="84"/>
      <c r="CW113" s="84"/>
      <c r="CX113" s="84"/>
      <c r="CY113" s="84"/>
      <c r="CZ113" s="84"/>
      <c r="DA113" s="84"/>
      <c r="DB113" s="84"/>
      <c r="DC113" s="58" t="s">
        <v>5808</v>
      </c>
      <c r="DD113" s="84"/>
      <c r="DE113" s="84"/>
    </row>
    <row r="114" spans="1:109" ht="15" customHeight="1" thickBot="1">
      <c r="A114" s="6"/>
      <c r="B114" s="98"/>
      <c r="C114" s="99"/>
      <c r="D114" s="99"/>
      <c r="E114" s="99"/>
      <c r="F114" s="99"/>
      <c r="G114" s="99"/>
      <c r="H114" s="99"/>
      <c r="I114" s="99"/>
      <c r="J114" s="99"/>
      <c r="K114" s="99"/>
      <c r="L114" s="99"/>
      <c r="M114" s="92"/>
      <c r="N114" s="99"/>
      <c r="O114" s="99"/>
      <c r="P114" s="99"/>
      <c r="Q114" s="99"/>
      <c r="R114" s="99"/>
      <c r="S114" s="99"/>
      <c r="T114" s="99"/>
      <c r="U114" s="99"/>
      <c r="V114" s="99"/>
      <c r="W114" s="99"/>
      <c r="X114" s="99"/>
      <c r="Y114" s="99"/>
      <c r="Z114" s="99"/>
      <c r="AA114" s="99"/>
      <c r="AB114" s="99"/>
      <c r="AC114" s="99"/>
      <c r="AD114" s="100"/>
      <c r="AE114" s="74"/>
      <c r="AL114" s="55" t="str">
        <f t="shared" si="7"/>
        <v/>
      </c>
      <c r="AM114" s="55" t="str">
        <f t="shared" si="4"/>
        <v/>
      </c>
      <c r="AN114" t="str">
        <f t="shared" si="5"/>
        <v/>
      </c>
      <c r="AO114" s="3" t="str">
        <f t="shared" si="6"/>
        <v/>
      </c>
      <c r="AP114" s="3">
        <v>112</v>
      </c>
      <c r="AQ114" s="83"/>
      <c r="AR114" s="83"/>
      <c r="AS114" s="83"/>
      <c r="AT114" s="83"/>
      <c r="AU114" s="83"/>
      <c r="AV114" s="83"/>
      <c r="AW114" s="56" t="s">
        <v>5809</v>
      </c>
      <c r="AX114" s="83"/>
      <c r="AY114" s="83"/>
      <c r="AZ114" s="83"/>
      <c r="BA114" s="83"/>
      <c r="BB114" s="83"/>
      <c r="BC114" s="83"/>
      <c r="BD114" s="56" t="s">
        <v>5810</v>
      </c>
      <c r="BE114" s="57" t="s">
        <v>5811</v>
      </c>
      <c r="BF114" s="56" t="s">
        <v>5812</v>
      </c>
      <c r="BG114" s="83"/>
      <c r="BH114" s="83"/>
      <c r="BI114" s="83"/>
      <c r="BJ114" s="56" t="s">
        <v>5813</v>
      </c>
      <c r="BK114" s="56" t="s">
        <v>5814</v>
      </c>
      <c r="BL114" s="83"/>
      <c r="BM114" s="83"/>
      <c r="BN114" s="83"/>
      <c r="BO114" s="83"/>
      <c r="BP114" s="83"/>
      <c r="BQ114" s="83"/>
      <c r="BR114" s="83"/>
      <c r="BS114" s="83"/>
      <c r="BT114" s="56" t="s">
        <v>5815</v>
      </c>
      <c r="BU114" s="83"/>
      <c r="BV114" s="83"/>
      <c r="BW114" s="82"/>
      <c r="BX114" s="82"/>
      <c r="BY114" s="82"/>
      <c r="BZ114" s="84"/>
      <c r="CA114" s="84"/>
      <c r="CB114" s="84"/>
      <c r="CC114" s="84"/>
      <c r="CD114" s="84"/>
      <c r="CE114" s="84"/>
      <c r="CF114" s="58" t="s">
        <v>5816</v>
      </c>
      <c r="CG114" s="84"/>
      <c r="CH114" s="84"/>
      <c r="CI114" s="84"/>
      <c r="CJ114" s="84"/>
      <c r="CK114" s="84"/>
      <c r="CL114" s="84"/>
      <c r="CM114" s="58" t="s">
        <v>5817</v>
      </c>
      <c r="CN114" s="59" t="s">
        <v>5818</v>
      </c>
      <c r="CO114" s="58" t="s">
        <v>5819</v>
      </c>
      <c r="CP114" s="84"/>
      <c r="CQ114" s="84"/>
      <c r="CR114" s="84"/>
      <c r="CS114" s="58" t="s">
        <v>5820</v>
      </c>
      <c r="CT114" s="58" t="s">
        <v>5060</v>
      </c>
      <c r="CU114" s="84"/>
      <c r="CV114" s="84"/>
      <c r="CW114" s="84"/>
      <c r="CX114" s="84"/>
      <c r="CY114" s="84"/>
      <c r="CZ114" s="84"/>
      <c r="DA114" s="84"/>
      <c r="DB114" s="84"/>
      <c r="DC114" s="58" t="s">
        <v>5821</v>
      </c>
      <c r="DD114" s="84"/>
      <c r="DE114" s="84"/>
    </row>
    <row r="115" spans="1:109" ht="15" customHeight="1" thickBot="1">
      <c r="AL115" s="55" t="str">
        <f t="shared" si="7"/>
        <v/>
      </c>
      <c r="AM115" s="55" t="str">
        <f t="shared" si="4"/>
        <v/>
      </c>
      <c r="AN115" t="str">
        <f t="shared" si="5"/>
        <v/>
      </c>
      <c r="AO115" s="3" t="str">
        <f t="shared" si="6"/>
        <v/>
      </c>
      <c r="AP115" s="3">
        <v>113</v>
      </c>
      <c r="AQ115" s="83"/>
      <c r="AR115" s="83"/>
      <c r="AS115" s="83"/>
      <c r="AT115" s="83"/>
      <c r="AU115" s="83"/>
      <c r="AV115" s="83"/>
      <c r="AW115" s="56" t="s">
        <v>5822</v>
      </c>
      <c r="AX115" s="83"/>
      <c r="AY115" s="83"/>
      <c r="AZ115" s="83"/>
      <c r="BA115" s="83"/>
      <c r="BB115" s="83"/>
      <c r="BC115" s="83"/>
      <c r="BD115" s="56" t="s">
        <v>5823</v>
      </c>
      <c r="BE115" s="57" t="s">
        <v>5824</v>
      </c>
      <c r="BF115" s="56" t="s">
        <v>5825</v>
      </c>
      <c r="BG115" s="83"/>
      <c r="BH115" s="83"/>
      <c r="BI115" s="83"/>
      <c r="BJ115" s="56" t="s">
        <v>5826</v>
      </c>
      <c r="BK115" s="56" t="s">
        <v>5827</v>
      </c>
      <c r="BL115" s="83"/>
      <c r="BM115" s="83"/>
      <c r="BN115" s="83"/>
      <c r="BO115" s="83"/>
      <c r="BP115" s="83"/>
      <c r="BQ115" s="83"/>
      <c r="BR115" s="83"/>
      <c r="BS115" s="83"/>
      <c r="BT115" s="56" t="s">
        <v>5828</v>
      </c>
      <c r="BU115" s="83"/>
      <c r="BV115" s="83"/>
      <c r="BW115" s="82"/>
      <c r="BX115" s="82"/>
      <c r="BY115" s="82"/>
      <c r="BZ115" s="84"/>
      <c r="CA115" s="84"/>
      <c r="CB115" s="84"/>
      <c r="CC115" s="84"/>
      <c r="CD115" s="84"/>
      <c r="CE115" s="84"/>
      <c r="CF115" s="58" t="s">
        <v>2489</v>
      </c>
      <c r="CG115" s="84"/>
      <c r="CH115" s="84"/>
      <c r="CI115" s="84"/>
      <c r="CJ115" s="84"/>
      <c r="CK115" s="84"/>
      <c r="CL115" s="84"/>
      <c r="CM115" s="58" t="s">
        <v>5829</v>
      </c>
      <c r="CN115" s="59" t="s">
        <v>5830</v>
      </c>
      <c r="CO115" s="58" t="s">
        <v>5831</v>
      </c>
      <c r="CP115" s="84"/>
      <c r="CQ115" s="84"/>
      <c r="CR115" s="84"/>
      <c r="CS115" s="58" t="s">
        <v>5832</v>
      </c>
      <c r="CT115" s="58" t="s">
        <v>5833</v>
      </c>
      <c r="CU115" s="84"/>
      <c r="CV115" s="84"/>
      <c r="CW115" s="84"/>
      <c r="CX115" s="84"/>
      <c r="CY115" s="84"/>
      <c r="CZ115" s="84"/>
      <c r="DA115" s="84"/>
      <c r="DB115" s="84"/>
      <c r="DC115" s="58" t="s">
        <v>5834</v>
      </c>
      <c r="DD115" s="84"/>
      <c r="DE115" s="84"/>
    </row>
    <row r="116" spans="1:109" ht="15" customHeight="1">
      <c r="A116" s="9"/>
      <c r="B116" s="101"/>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3"/>
      <c r="AE116" s="74"/>
      <c r="AL116" s="55" t="str">
        <f t="shared" si="7"/>
        <v/>
      </c>
      <c r="AM116" s="55" t="str">
        <f t="shared" si="4"/>
        <v/>
      </c>
      <c r="AN116" t="str">
        <f t="shared" si="5"/>
        <v/>
      </c>
      <c r="AO116" s="3" t="str">
        <f t="shared" si="6"/>
        <v/>
      </c>
      <c r="AP116" s="3">
        <v>114</v>
      </c>
      <c r="AQ116" s="83"/>
      <c r="AR116" s="83"/>
      <c r="AS116" s="83"/>
      <c r="AT116" s="83"/>
      <c r="AU116" s="83"/>
      <c r="AV116" s="83"/>
      <c r="AW116" s="56" t="s">
        <v>5835</v>
      </c>
      <c r="AX116" s="83"/>
      <c r="AY116" s="83"/>
      <c r="AZ116" s="83"/>
      <c r="BA116" s="83"/>
      <c r="BB116" s="83"/>
      <c r="BC116" s="83"/>
      <c r="BD116" s="56" t="s">
        <v>5836</v>
      </c>
      <c r="BE116" s="57" t="s">
        <v>5837</v>
      </c>
      <c r="BF116" s="56" t="s">
        <v>5838</v>
      </c>
      <c r="BG116" s="83"/>
      <c r="BH116" s="83"/>
      <c r="BI116" s="83"/>
      <c r="BJ116" s="56" t="s">
        <v>5839</v>
      </c>
      <c r="BK116" s="56" t="s">
        <v>5840</v>
      </c>
      <c r="BL116" s="83"/>
      <c r="BM116" s="83"/>
      <c r="BN116" s="83"/>
      <c r="BO116" s="83"/>
      <c r="BP116" s="83"/>
      <c r="BQ116" s="83"/>
      <c r="BR116" s="83"/>
      <c r="BS116" s="83"/>
      <c r="BT116" s="56" t="s">
        <v>5841</v>
      </c>
      <c r="BU116" s="83"/>
      <c r="BV116" s="83"/>
      <c r="BW116" s="82"/>
      <c r="BX116" s="82"/>
      <c r="BY116" s="82"/>
      <c r="BZ116" s="84"/>
      <c r="CA116" s="84"/>
      <c r="CB116" s="84"/>
      <c r="CC116" s="84"/>
      <c r="CD116" s="84"/>
      <c r="CE116" s="84"/>
      <c r="CF116" s="58" t="s">
        <v>5842</v>
      </c>
      <c r="CG116" s="84"/>
      <c r="CH116" s="84"/>
      <c r="CI116" s="84"/>
      <c r="CJ116" s="84"/>
      <c r="CK116" s="84"/>
      <c r="CL116" s="84"/>
      <c r="CM116" s="58" t="s">
        <v>5843</v>
      </c>
      <c r="CN116" s="59" t="s">
        <v>5844</v>
      </c>
      <c r="CO116" s="58" t="s">
        <v>5845</v>
      </c>
      <c r="CP116" s="84"/>
      <c r="CQ116" s="84"/>
      <c r="CR116" s="84"/>
      <c r="CS116" s="58" t="s">
        <v>5846</v>
      </c>
      <c r="CT116" s="58" t="s">
        <v>5847</v>
      </c>
      <c r="CU116" s="84"/>
      <c r="CV116" s="84"/>
      <c r="CW116" s="84"/>
      <c r="CX116" s="84"/>
      <c r="CY116" s="84"/>
      <c r="CZ116" s="84"/>
      <c r="DA116" s="84"/>
      <c r="DB116" s="84"/>
      <c r="DC116" s="58" t="s">
        <v>5848</v>
      </c>
      <c r="DD116" s="84"/>
      <c r="DE116" s="84"/>
    </row>
    <row r="117" spans="1:109" ht="24" customHeight="1">
      <c r="A117" s="9"/>
      <c r="B117" s="80"/>
      <c r="C117" s="396" t="s">
        <v>1670</v>
      </c>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81"/>
      <c r="AE117" s="74"/>
      <c r="AL117" s="55" t="str">
        <f t="shared" si="7"/>
        <v/>
      </c>
      <c r="AM117" s="55" t="str">
        <f t="shared" si="4"/>
        <v/>
      </c>
      <c r="AN117" t="str">
        <f t="shared" si="5"/>
        <v/>
      </c>
      <c r="AO117" s="3" t="str">
        <f t="shared" si="6"/>
        <v/>
      </c>
      <c r="AP117" s="3">
        <v>115</v>
      </c>
      <c r="AQ117" s="83"/>
      <c r="AR117" s="83"/>
      <c r="AS117" s="83"/>
      <c r="AT117" s="83"/>
      <c r="AU117" s="83"/>
      <c r="AV117" s="83"/>
      <c r="AW117" s="56" t="s">
        <v>5849</v>
      </c>
      <c r="AX117" s="83"/>
      <c r="AY117" s="83"/>
      <c r="AZ117" s="83"/>
      <c r="BA117" s="83"/>
      <c r="BB117" s="83"/>
      <c r="BC117" s="83"/>
      <c r="BD117" s="56" t="s">
        <v>5850</v>
      </c>
      <c r="BE117" s="57" t="s">
        <v>5851</v>
      </c>
      <c r="BF117" s="83">
        <v>16999</v>
      </c>
      <c r="BG117" s="83"/>
      <c r="BH117" s="83"/>
      <c r="BI117" s="83"/>
      <c r="BJ117" s="56" t="s">
        <v>5852</v>
      </c>
      <c r="BK117" s="56" t="s">
        <v>5853</v>
      </c>
      <c r="BL117" s="83"/>
      <c r="BM117" s="83"/>
      <c r="BN117" s="83"/>
      <c r="BO117" s="83"/>
      <c r="BP117" s="83"/>
      <c r="BQ117" s="83"/>
      <c r="BR117" s="83"/>
      <c r="BS117" s="83"/>
      <c r="BT117" s="56" t="s">
        <v>5854</v>
      </c>
      <c r="BU117" s="83"/>
      <c r="BV117" s="83"/>
      <c r="BW117" s="82"/>
      <c r="BX117" s="82"/>
      <c r="BY117" s="82"/>
      <c r="BZ117" s="84"/>
      <c r="CA117" s="84"/>
      <c r="CB117" s="84"/>
      <c r="CC117" s="84"/>
      <c r="CD117" s="84"/>
      <c r="CE117" s="84"/>
      <c r="CF117" s="58" t="s">
        <v>5855</v>
      </c>
      <c r="CG117" s="84"/>
      <c r="CH117" s="84"/>
      <c r="CI117" s="84"/>
      <c r="CJ117" s="84"/>
      <c r="CK117" s="84"/>
      <c r="CL117" s="84"/>
      <c r="CM117" s="58" t="s">
        <v>5856</v>
      </c>
      <c r="CN117" s="59" t="s">
        <v>5857</v>
      </c>
      <c r="CO117" s="58" t="s">
        <v>281</v>
      </c>
      <c r="CP117" s="84"/>
      <c r="CQ117" s="84"/>
      <c r="CR117" s="84"/>
      <c r="CS117" s="58" t="s">
        <v>5858</v>
      </c>
      <c r="CT117" s="58" t="s">
        <v>3507</v>
      </c>
      <c r="CU117" s="84"/>
      <c r="CV117" s="84"/>
      <c r="CW117" s="84"/>
      <c r="CX117" s="84"/>
      <c r="CY117" s="84"/>
      <c r="CZ117" s="84"/>
      <c r="DA117" s="84"/>
      <c r="DB117" s="84"/>
      <c r="DC117" s="58" t="s">
        <v>5859</v>
      </c>
      <c r="DD117" s="84"/>
      <c r="DE117" s="84"/>
    </row>
    <row r="118" spans="1:109" ht="6.75" customHeight="1">
      <c r="A118" s="9"/>
      <c r="B118" s="80"/>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81"/>
      <c r="AE118" s="74"/>
      <c r="AL118" s="55" t="str">
        <f t="shared" si="7"/>
        <v/>
      </c>
      <c r="AM118" s="55" t="str">
        <f t="shared" si="4"/>
        <v/>
      </c>
      <c r="AN118" t="str">
        <f t="shared" si="5"/>
        <v/>
      </c>
      <c r="AO118" s="3" t="str">
        <f t="shared" si="6"/>
        <v/>
      </c>
      <c r="AP118" s="3">
        <v>116</v>
      </c>
      <c r="AQ118" s="83"/>
      <c r="AR118" s="83"/>
      <c r="AS118" s="83"/>
      <c r="AT118" s="83"/>
      <c r="AU118" s="83"/>
      <c r="AV118" s="83"/>
      <c r="AW118" s="56" t="s">
        <v>5860</v>
      </c>
      <c r="AX118" s="83"/>
      <c r="AY118" s="83"/>
      <c r="AZ118" s="83"/>
      <c r="BA118" s="83"/>
      <c r="BB118" s="83"/>
      <c r="BC118" s="83"/>
      <c r="BD118" s="56" t="s">
        <v>5861</v>
      </c>
      <c r="BE118" s="57" t="s">
        <v>5862</v>
      </c>
      <c r="BF118" s="83"/>
      <c r="BG118" s="83"/>
      <c r="BH118" s="83"/>
      <c r="BI118" s="83"/>
      <c r="BJ118" s="56" t="s">
        <v>5863</v>
      </c>
      <c r="BK118" s="56" t="s">
        <v>5864</v>
      </c>
      <c r="BL118" s="83"/>
      <c r="BM118" s="83"/>
      <c r="BN118" s="83"/>
      <c r="BO118" s="83"/>
      <c r="BP118" s="83"/>
      <c r="BQ118" s="83"/>
      <c r="BR118" s="83"/>
      <c r="BS118" s="83"/>
      <c r="BT118" s="56" t="s">
        <v>5865</v>
      </c>
      <c r="BU118" s="83"/>
      <c r="BV118" s="83"/>
      <c r="BW118" s="82"/>
      <c r="BX118" s="82"/>
      <c r="BY118" s="82"/>
      <c r="BZ118" s="84"/>
      <c r="CA118" s="84"/>
      <c r="CB118" s="84"/>
      <c r="CC118" s="84"/>
      <c r="CD118" s="84"/>
      <c r="CE118" s="84"/>
      <c r="CF118" s="58" t="s">
        <v>5866</v>
      </c>
      <c r="CG118" s="84"/>
      <c r="CH118" s="84"/>
      <c r="CI118" s="84"/>
      <c r="CJ118" s="84"/>
      <c r="CK118" s="84"/>
      <c r="CL118" s="84"/>
      <c r="CM118" s="58" t="s">
        <v>5844</v>
      </c>
      <c r="CN118" s="59" t="s">
        <v>5867</v>
      </c>
      <c r="CO118" s="84"/>
      <c r="CP118" s="84"/>
      <c r="CQ118" s="84"/>
      <c r="CR118" s="84"/>
      <c r="CS118" s="58" t="s">
        <v>5868</v>
      </c>
      <c r="CT118" s="58" t="s">
        <v>5869</v>
      </c>
      <c r="CU118" s="84"/>
      <c r="CV118" s="84"/>
      <c r="CW118" s="84"/>
      <c r="CX118" s="84"/>
      <c r="CY118" s="84"/>
      <c r="CZ118" s="84"/>
      <c r="DA118" s="84"/>
      <c r="DB118" s="84"/>
      <c r="DC118" s="58" t="s">
        <v>4413</v>
      </c>
      <c r="DD118" s="84"/>
      <c r="DE118" s="84"/>
    </row>
    <row r="119" spans="1:109" ht="15" customHeight="1">
      <c r="A119" s="9"/>
      <c r="B119" s="80"/>
      <c r="C119" s="12"/>
      <c r="D119" s="20" t="s">
        <v>39</v>
      </c>
      <c r="E119" s="12"/>
      <c r="F119" s="12"/>
      <c r="G119" s="388" t="s">
        <v>7293</v>
      </c>
      <c r="H119" s="388"/>
      <c r="I119" s="388"/>
      <c r="J119" s="388"/>
      <c r="K119" s="388"/>
      <c r="L119" s="388"/>
      <c r="M119" s="388"/>
      <c r="N119" s="388"/>
      <c r="O119" s="388"/>
      <c r="P119" s="388"/>
      <c r="Q119" s="388"/>
      <c r="R119" s="388"/>
      <c r="S119" s="388"/>
      <c r="T119" s="388"/>
      <c r="U119" s="388"/>
      <c r="V119" s="388"/>
      <c r="W119" s="388"/>
      <c r="X119" s="388"/>
      <c r="Y119" s="388"/>
      <c r="Z119" s="388"/>
      <c r="AA119" s="388"/>
      <c r="AB119" s="388"/>
      <c r="AC119" s="388"/>
      <c r="AD119" s="81"/>
      <c r="AE119" s="74"/>
      <c r="AL119" s="55" t="str">
        <f t="shared" si="7"/>
        <v/>
      </c>
      <c r="AM119" s="55" t="str">
        <f t="shared" si="4"/>
        <v/>
      </c>
      <c r="AN119" t="str">
        <f t="shared" si="5"/>
        <v/>
      </c>
      <c r="AO119" s="3" t="str">
        <f t="shared" si="6"/>
        <v/>
      </c>
      <c r="AP119" s="3">
        <v>117</v>
      </c>
      <c r="AQ119" s="83"/>
      <c r="AR119" s="83"/>
      <c r="AS119" s="83"/>
      <c r="AT119" s="83"/>
      <c r="AU119" s="83"/>
      <c r="AV119" s="83"/>
      <c r="AW119" s="56" t="s">
        <v>5870</v>
      </c>
      <c r="AX119" s="83"/>
      <c r="AY119" s="83"/>
      <c r="AZ119" s="83"/>
      <c r="BA119" s="83"/>
      <c r="BB119" s="83"/>
      <c r="BC119" s="83"/>
      <c r="BD119" s="56" t="s">
        <v>5871</v>
      </c>
      <c r="BE119" s="57" t="s">
        <v>5872</v>
      </c>
      <c r="BF119" s="83"/>
      <c r="BG119" s="83"/>
      <c r="BH119" s="83"/>
      <c r="BI119" s="83"/>
      <c r="BJ119" s="56" t="s">
        <v>5873</v>
      </c>
      <c r="BK119" s="56" t="s">
        <v>5874</v>
      </c>
      <c r="BL119" s="83"/>
      <c r="BM119" s="83"/>
      <c r="BN119" s="83"/>
      <c r="BO119" s="83"/>
      <c r="BP119" s="83"/>
      <c r="BQ119" s="83"/>
      <c r="BR119" s="83"/>
      <c r="BS119" s="83"/>
      <c r="BT119" s="56" t="s">
        <v>5875</v>
      </c>
      <c r="BU119" s="83"/>
      <c r="BV119" s="83"/>
      <c r="BW119" s="82"/>
      <c r="BX119" s="82"/>
      <c r="BY119" s="82"/>
      <c r="BZ119" s="84"/>
      <c r="CA119" s="84"/>
      <c r="CB119" s="84"/>
      <c r="CC119" s="84"/>
      <c r="CD119" s="84"/>
      <c r="CE119" s="84"/>
      <c r="CF119" s="58" t="s">
        <v>5876</v>
      </c>
      <c r="CG119" s="84"/>
      <c r="CH119" s="84"/>
      <c r="CI119" s="84"/>
      <c r="CJ119" s="84"/>
      <c r="CK119" s="84"/>
      <c r="CL119" s="84"/>
      <c r="CM119" s="58" t="s">
        <v>4230</v>
      </c>
      <c r="CN119" s="59" t="s">
        <v>5877</v>
      </c>
      <c r="CO119" s="84"/>
      <c r="CP119" s="84"/>
      <c r="CQ119" s="84"/>
      <c r="CR119" s="84"/>
      <c r="CS119" s="58" t="s">
        <v>5878</v>
      </c>
      <c r="CT119" s="58" t="s">
        <v>5879</v>
      </c>
      <c r="CU119" s="84"/>
      <c r="CV119" s="84"/>
      <c r="CW119" s="84"/>
      <c r="CX119" s="84"/>
      <c r="CY119" s="84"/>
      <c r="CZ119" s="84"/>
      <c r="DA119" s="84"/>
      <c r="DB119" s="84"/>
      <c r="DC119" s="58" t="s">
        <v>5880</v>
      </c>
      <c r="DD119" s="84"/>
      <c r="DE119" s="84"/>
    </row>
    <row r="120" spans="1:109" ht="15" customHeight="1">
      <c r="A120" s="9"/>
      <c r="B120" s="80"/>
      <c r="C120" s="12"/>
      <c r="D120" s="20" t="s">
        <v>40</v>
      </c>
      <c r="E120" s="12"/>
      <c r="F120" s="12"/>
      <c r="G120" s="12"/>
      <c r="H120" s="12"/>
      <c r="I120" s="12"/>
      <c r="J120" s="12"/>
      <c r="K120" s="393" t="s">
        <v>7294</v>
      </c>
      <c r="L120" s="393"/>
      <c r="M120" s="393"/>
      <c r="N120" s="393"/>
      <c r="O120" s="393"/>
      <c r="P120" s="393"/>
      <c r="Q120" s="393"/>
      <c r="R120" s="393"/>
      <c r="S120" s="393"/>
      <c r="T120" s="393"/>
      <c r="U120" s="393"/>
      <c r="V120" s="393"/>
      <c r="W120" s="393"/>
      <c r="X120" s="393"/>
      <c r="Y120" s="393"/>
      <c r="Z120" s="393"/>
      <c r="AA120" s="393"/>
      <c r="AB120" s="393"/>
      <c r="AC120" s="393"/>
      <c r="AD120" s="81"/>
      <c r="AE120" s="74"/>
      <c r="AL120" s="55" t="str">
        <f t="shared" si="7"/>
        <v/>
      </c>
      <c r="AM120" s="55" t="str">
        <f t="shared" si="4"/>
        <v/>
      </c>
      <c r="AN120" t="str">
        <f t="shared" si="5"/>
        <v/>
      </c>
      <c r="AO120" s="3" t="str">
        <f t="shared" si="6"/>
        <v/>
      </c>
      <c r="AP120" s="3">
        <v>118</v>
      </c>
      <c r="AQ120" s="83"/>
      <c r="AR120" s="83"/>
      <c r="AS120" s="83"/>
      <c r="AT120" s="83"/>
      <c r="AU120" s="83"/>
      <c r="AV120" s="83"/>
      <c r="AW120" s="56" t="s">
        <v>5881</v>
      </c>
      <c r="AX120" s="83"/>
      <c r="AY120" s="83"/>
      <c r="AZ120" s="83"/>
      <c r="BA120" s="83"/>
      <c r="BB120" s="83"/>
      <c r="BC120" s="83"/>
      <c r="BD120" s="56" t="s">
        <v>5882</v>
      </c>
      <c r="BE120" s="57" t="s">
        <v>5883</v>
      </c>
      <c r="BF120" s="83"/>
      <c r="BG120" s="83"/>
      <c r="BH120" s="83"/>
      <c r="BI120" s="83"/>
      <c r="BJ120" s="56" t="s">
        <v>5884</v>
      </c>
      <c r="BK120" s="56" t="s">
        <v>5885</v>
      </c>
      <c r="BL120" s="83"/>
      <c r="BM120" s="83"/>
      <c r="BN120" s="83"/>
      <c r="BO120" s="83"/>
      <c r="BP120" s="83"/>
      <c r="BQ120" s="83"/>
      <c r="BR120" s="83"/>
      <c r="BS120" s="83"/>
      <c r="BT120" s="56" t="s">
        <v>5886</v>
      </c>
      <c r="BU120" s="83"/>
      <c r="BV120" s="83"/>
      <c r="BW120" s="82"/>
      <c r="BX120" s="82"/>
      <c r="BY120" s="82"/>
      <c r="BZ120" s="84"/>
      <c r="CA120" s="84"/>
      <c r="CB120" s="84"/>
      <c r="CC120" s="84"/>
      <c r="CD120" s="84"/>
      <c r="CE120" s="84"/>
      <c r="CF120" s="58" t="s">
        <v>5887</v>
      </c>
      <c r="CG120" s="84"/>
      <c r="CH120" s="84"/>
      <c r="CI120" s="84"/>
      <c r="CJ120" s="84"/>
      <c r="CK120" s="84"/>
      <c r="CL120" s="84"/>
      <c r="CM120" s="58" t="s">
        <v>5888</v>
      </c>
      <c r="CN120" s="59" t="s">
        <v>5889</v>
      </c>
      <c r="CO120" s="84"/>
      <c r="CP120" s="84"/>
      <c r="CQ120" s="84"/>
      <c r="CR120" s="84"/>
      <c r="CS120" s="58" t="s">
        <v>5890</v>
      </c>
      <c r="CT120" s="58" t="s">
        <v>5891</v>
      </c>
      <c r="CU120" s="84"/>
      <c r="CV120" s="84"/>
      <c r="CW120" s="84"/>
      <c r="CX120" s="84"/>
      <c r="CY120" s="84"/>
      <c r="CZ120" s="84"/>
      <c r="DA120" s="84"/>
      <c r="DB120" s="84"/>
      <c r="DC120" s="58" t="s">
        <v>5892</v>
      </c>
      <c r="DD120" s="84"/>
      <c r="DE120" s="84"/>
    </row>
    <row r="121" spans="1:109" ht="15" customHeight="1">
      <c r="A121" s="9"/>
      <c r="B121" s="80"/>
      <c r="C121" s="12"/>
      <c r="D121" s="20" t="s">
        <v>41</v>
      </c>
      <c r="E121" s="12"/>
      <c r="F121" s="12"/>
      <c r="G121" s="388" t="s">
        <v>7295</v>
      </c>
      <c r="H121" s="388"/>
      <c r="I121" s="388"/>
      <c r="J121" s="388"/>
      <c r="K121" s="388"/>
      <c r="L121" s="388"/>
      <c r="M121" s="388"/>
      <c r="N121" s="388"/>
      <c r="O121" s="388"/>
      <c r="P121" s="388"/>
      <c r="Q121" s="388"/>
      <c r="R121" s="388"/>
      <c r="S121" s="388"/>
      <c r="T121" s="388"/>
      <c r="U121" s="388"/>
      <c r="V121" s="388"/>
      <c r="W121" s="388"/>
      <c r="X121" s="388"/>
      <c r="Y121" s="388"/>
      <c r="Z121" s="388"/>
      <c r="AA121" s="388"/>
      <c r="AB121" s="388"/>
      <c r="AC121" s="388"/>
      <c r="AD121" s="81"/>
      <c r="AE121" s="74"/>
      <c r="AL121" s="55" t="str">
        <f t="shared" si="7"/>
        <v/>
      </c>
      <c r="AM121" s="55" t="str">
        <f t="shared" si="4"/>
        <v/>
      </c>
      <c r="AN121" t="str">
        <f t="shared" si="5"/>
        <v/>
      </c>
      <c r="AO121" s="3" t="str">
        <f t="shared" si="6"/>
        <v/>
      </c>
      <c r="AP121" s="3">
        <v>119</v>
      </c>
      <c r="AQ121" s="83"/>
      <c r="AR121" s="83"/>
      <c r="AS121" s="83"/>
      <c r="AT121" s="83"/>
      <c r="AU121" s="83"/>
      <c r="AV121" s="83"/>
      <c r="AW121" s="56" t="s">
        <v>5893</v>
      </c>
      <c r="AX121" s="83"/>
      <c r="AY121" s="83"/>
      <c r="AZ121" s="83"/>
      <c r="BA121" s="83"/>
      <c r="BB121" s="83"/>
      <c r="BC121" s="83"/>
      <c r="BD121" s="56" t="s">
        <v>5894</v>
      </c>
      <c r="BE121" s="57" t="s">
        <v>5895</v>
      </c>
      <c r="BF121" s="83"/>
      <c r="BG121" s="83"/>
      <c r="BH121" s="83"/>
      <c r="BI121" s="83"/>
      <c r="BJ121" s="56" t="s">
        <v>5896</v>
      </c>
      <c r="BK121" s="56" t="s">
        <v>5897</v>
      </c>
      <c r="BL121" s="83"/>
      <c r="BM121" s="83"/>
      <c r="BN121" s="83"/>
      <c r="BO121" s="83"/>
      <c r="BP121" s="83"/>
      <c r="BQ121" s="83"/>
      <c r="BR121" s="83"/>
      <c r="BS121" s="83"/>
      <c r="BT121" s="56" t="s">
        <v>5898</v>
      </c>
      <c r="BU121" s="83"/>
      <c r="BV121" s="83"/>
      <c r="BW121" s="82"/>
      <c r="BX121" s="82"/>
      <c r="BY121" s="82"/>
      <c r="BZ121" s="84"/>
      <c r="CA121" s="84"/>
      <c r="CB121" s="84"/>
      <c r="CC121" s="84"/>
      <c r="CD121" s="84"/>
      <c r="CE121" s="84"/>
      <c r="CF121" s="58" t="s">
        <v>5899</v>
      </c>
      <c r="CG121" s="84"/>
      <c r="CH121" s="84"/>
      <c r="CI121" s="84"/>
      <c r="CJ121" s="84"/>
      <c r="CK121" s="84"/>
      <c r="CL121" s="84"/>
      <c r="CM121" s="58" t="s">
        <v>5900</v>
      </c>
      <c r="CN121" s="59" t="s">
        <v>5901</v>
      </c>
      <c r="CO121" s="84"/>
      <c r="CP121" s="84"/>
      <c r="CQ121" s="84"/>
      <c r="CR121" s="84"/>
      <c r="CS121" s="58" t="s">
        <v>5902</v>
      </c>
      <c r="CT121" s="58" t="s">
        <v>5903</v>
      </c>
      <c r="CU121" s="84"/>
      <c r="CV121" s="84"/>
      <c r="CW121" s="84"/>
      <c r="CX121" s="84"/>
      <c r="CY121" s="84"/>
      <c r="CZ121" s="84"/>
      <c r="DA121" s="84"/>
      <c r="DB121" s="84"/>
      <c r="DC121" s="58" t="s">
        <v>5904</v>
      </c>
      <c r="DD121" s="84"/>
      <c r="DE121" s="84"/>
    </row>
    <row r="122" spans="1:109" ht="15" customHeight="1">
      <c r="A122" s="9"/>
      <c r="B122" s="80"/>
      <c r="C122" s="12"/>
      <c r="D122" s="20" t="s">
        <v>42</v>
      </c>
      <c r="E122" s="12"/>
      <c r="F122" s="12"/>
      <c r="G122" s="12"/>
      <c r="H122" s="12"/>
      <c r="I122" s="393" t="s">
        <v>7296</v>
      </c>
      <c r="J122" s="393"/>
      <c r="K122" s="393"/>
      <c r="L122" s="393"/>
      <c r="M122" s="393"/>
      <c r="N122" s="393"/>
      <c r="O122" s="393"/>
      <c r="P122" s="393"/>
      <c r="Q122" s="393"/>
      <c r="R122" s="393"/>
      <c r="S122" s="393"/>
      <c r="T122" s="393"/>
      <c r="U122" s="393"/>
      <c r="V122" s="393"/>
      <c r="W122" s="393"/>
      <c r="X122" s="393"/>
      <c r="Y122" s="393"/>
      <c r="Z122" s="393"/>
      <c r="AA122" s="393"/>
      <c r="AB122" s="393"/>
      <c r="AC122" s="393"/>
      <c r="AD122" s="81"/>
      <c r="AE122" s="74"/>
      <c r="AL122" s="55" t="str">
        <f t="shared" si="7"/>
        <v/>
      </c>
      <c r="AM122" s="55" t="str">
        <f t="shared" si="4"/>
        <v/>
      </c>
      <c r="AN122" t="str">
        <f t="shared" si="5"/>
        <v/>
      </c>
      <c r="AO122" s="3" t="str">
        <f t="shared" si="6"/>
        <v/>
      </c>
      <c r="AP122" s="3">
        <v>120</v>
      </c>
      <c r="AQ122" s="83"/>
      <c r="AR122" s="83"/>
      <c r="AS122" s="83"/>
      <c r="AT122" s="83"/>
      <c r="AU122" s="83"/>
      <c r="AV122" s="83"/>
      <c r="AW122" s="56" t="s">
        <v>5905</v>
      </c>
      <c r="AX122" s="83"/>
      <c r="AY122" s="83"/>
      <c r="AZ122" s="83"/>
      <c r="BA122" s="83"/>
      <c r="BB122" s="83"/>
      <c r="BC122" s="83"/>
      <c r="BD122" s="56" t="s">
        <v>5906</v>
      </c>
      <c r="BE122" s="57" t="s">
        <v>5907</v>
      </c>
      <c r="BF122" s="83"/>
      <c r="BG122" s="83"/>
      <c r="BH122" s="83"/>
      <c r="BI122" s="83"/>
      <c r="BJ122" s="56" t="s">
        <v>5908</v>
      </c>
      <c r="BK122" s="56" t="s">
        <v>5909</v>
      </c>
      <c r="BL122" s="83"/>
      <c r="BM122" s="83"/>
      <c r="BN122" s="83"/>
      <c r="BO122" s="83"/>
      <c r="BP122" s="83"/>
      <c r="BQ122" s="83"/>
      <c r="BR122" s="83"/>
      <c r="BS122" s="83"/>
      <c r="BT122" s="56" t="s">
        <v>5910</v>
      </c>
      <c r="BU122" s="83"/>
      <c r="BV122" s="83"/>
      <c r="BW122" s="82"/>
      <c r="BX122" s="82"/>
      <c r="BY122" s="82"/>
      <c r="BZ122" s="84"/>
      <c r="CA122" s="84"/>
      <c r="CB122" s="84"/>
      <c r="CC122" s="84"/>
      <c r="CD122" s="84"/>
      <c r="CE122" s="84"/>
      <c r="CF122" s="104" t="s">
        <v>5911</v>
      </c>
      <c r="CG122" s="84"/>
      <c r="CH122" s="84"/>
      <c r="CI122" s="84"/>
      <c r="CJ122" s="84"/>
      <c r="CK122" s="84"/>
      <c r="CL122" s="84"/>
      <c r="CM122" s="58" t="s">
        <v>5912</v>
      </c>
      <c r="CN122" s="59" t="s">
        <v>5913</v>
      </c>
      <c r="CO122" s="84"/>
      <c r="CP122" s="84"/>
      <c r="CQ122" s="84"/>
      <c r="CR122" s="84"/>
      <c r="CS122" s="58" t="s">
        <v>5914</v>
      </c>
      <c r="CT122" s="58" t="s">
        <v>5915</v>
      </c>
      <c r="CU122" s="84"/>
      <c r="CV122" s="84"/>
      <c r="CW122" s="84"/>
      <c r="CX122" s="84"/>
      <c r="CY122" s="84"/>
      <c r="CZ122" s="84"/>
      <c r="DA122" s="84"/>
      <c r="DB122" s="84"/>
      <c r="DC122" s="58" t="s">
        <v>5916</v>
      </c>
      <c r="DD122" s="84"/>
      <c r="DE122" s="84"/>
    </row>
    <row r="123" spans="1:109" ht="15" customHeight="1">
      <c r="A123" s="9"/>
      <c r="B123" s="80"/>
      <c r="C123" s="12"/>
      <c r="D123" s="20" t="s">
        <v>43</v>
      </c>
      <c r="E123" s="12"/>
      <c r="F123" s="12"/>
      <c r="G123" s="388">
        <v>2222235631</v>
      </c>
      <c r="H123" s="388"/>
      <c r="I123" s="388"/>
      <c r="J123" s="388"/>
      <c r="K123" s="388"/>
      <c r="L123" s="388"/>
      <c r="M123" s="388"/>
      <c r="N123" s="388"/>
      <c r="O123" s="388"/>
      <c r="P123" s="388"/>
      <c r="Q123" s="388"/>
      <c r="R123" s="20" t="s">
        <v>44</v>
      </c>
      <c r="S123" s="20"/>
      <c r="T123" s="20"/>
      <c r="U123" s="393" t="s">
        <v>7297</v>
      </c>
      <c r="V123" s="393"/>
      <c r="W123" s="393"/>
      <c r="X123" s="393"/>
      <c r="Y123" s="393"/>
      <c r="Z123" s="393"/>
      <c r="AA123" s="393"/>
      <c r="AB123" s="393"/>
      <c r="AC123" s="393"/>
      <c r="AD123" s="81"/>
      <c r="AE123" s="74"/>
      <c r="AL123" s="55" t="str">
        <f t="shared" si="7"/>
        <v/>
      </c>
      <c r="AM123" s="55" t="str">
        <f t="shared" si="4"/>
        <v/>
      </c>
      <c r="AN123" t="str">
        <f t="shared" si="5"/>
        <v/>
      </c>
      <c r="AO123" s="3" t="str">
        <f t="shared" si="6"/>
        <v/>
      </c>
      <c r="AP123" s="3">
        <v>121</v>
      </c>
      <c r="AQ123" s="83"/>
      <c r="AR123" s="83"/>
      <c r="AS123" s="83"/>
      <c r="AT123" s="83"/>
      <c r="AU123" s="83"/>
      <c r="AV123" s="83"/>
      <c r="AW123" s="56" t="s">
        <v>5917</v>
      </c>
      <c r="AX123" s="83"/>
      <c r="AY123" s="83"/>
      <c r="AZ123" s="83"/>
      <c r="BA123" s="83"/>
      <c r="BB123" s="83"/>
      <c r="BC123" s="83"/>
      <c r="BD123" s="56" t="s">
        <v>5918</v>
      </c>
      <c r="BE123" s="57" t="s">
        <v>5919</v>
      </c>
      <c r="BF123" s="83"/>
      <c r="BG123" s="83"/>
      <c r="BH123" s="83"/>
      <c r="BI123" s="83"/>
      <c r="BJ123" s="56" t="s">
        <v>5920</v>
      </c>
      <c r="BK123" s="56" t="s">
        <v>5921</v>
      </c>
      <c r="BL123" s="83"/>
      <c r="BM123" s="83"/>
      <c r="BN123" s="83"/>
      <c r="BO123" s="83"/>
      <c r="BP123" s="83"/>
      <c r="BQ123" s="83"/>
      <c r="BR123" s="83"/>
      <c r="BS123" s="83"/>
      <c r="BT123" s="56" t="s">
        <v>5922</v>
      </c>
      <c r="BU123" s="83"/>
      <c r="BV123" s="83"/>
      <c r="BW123" s="82"/>
      <c r="BX123" s="82"/>
      <c r="BY123" s="82"/>
      <c r="BZ123" s="84"/>
      <c r="CA123" s="84"/>
      <c r="CB123" s="84"/>
      <c r="CC123" s="84"/>
      <c r="CD123" s="84"/>
      <c r="CE123" s="84"/>
      <c r="CF123" s="104" t="s">
        <v>5923</v>
      </c>
      <c r="CG123" s="84"/>
      <c r="CH123" s="84"/>
      <c r="CI123" s="84"/>
      <c r="CJ123" s="84"/>
      <c r="CK123" s="84"/>
      <c r="CL123" s="84"/>
      <c r="CM123" s="58" t="s">
        <v>5924</v>
      </c>
      <c r="CN123" s="59" t="s">
        <v>5925</v>
      </c>
      <c r="CO123" s="84"/>
      <c r="CP123" s="84"/>
      <c r="CQ123" s="84"/>
      <c r="CR123" s="84"/>
      <c r="CS123" s="58" t="s">
        <v>5926</v>
      </c>
      <c r="CT123" s="58" t="s">
        <v>5927</v>
      </c>
      <c r="CU123" s="84"/>
      <c r="CV123" s="84"/>
      <c r="CW123" s="84"/>
      <c r="CX123" s="84"/>
      <c r="CY123" s="84"/>
      <c r="CZ123" s="84"/>
      <c r="DA123" s="84"/>
      <c r="DB123" s="84"/>
      <c r="DC123" s="58" t="s">
        <v>5928</v>
      </c>
      <c r="DD123" s="84"/>
      <c r="DE123" s="84"/>
    </row>
    <row r="124" spans="1:109" ht="15" customHeight="1" thickBot="1">
      <c r="A124" s="9"/>
      <c r="B124" s="91"/>
      <c r="C124" s="92"/>
      <c r="D124" s="92"/>
      <c r="E124" s="92"/>
      <c r="F124" s="92"/>
      <c r="G124" s="92"/>
      <c r="H124" s="92"/>
      <c r="I124" s="92"/>
      <c r="J124" s="92"/>
      <c r="K124" s="92"/>
      <c r="L124" s="92"/>
      <c r="M124" s="92"/>
      <c r="N124" s="92"/>
      <c r="O124" s="92"/>
      <c r="P124" s="92"/>
      <c r="Q124" s="92"/>
      <c r="R124" s="92"/>
      <c r="S124" s="92"/>
      <c r="T124" s="92"/>
      <c r="U124" s="92"/>
      <c r="V124" s="92"/>
      <c r="W124" s="92"/>
      <c r="X124" s="92"/>
      <c r="Y124" s="92"/>
      <c r="Z124" s="92"/>
      <c r="AA124" s="92"/>
      <c r="AB124" s="92"/>
      <c r="AC124" s="92"/>
      <c r="AD124" s="93"/>
      <c r="AE124" s="74"/>
      <c r="AL124" s="55" t="str">
        <f t="shared" si="7"/>
        <v/>
      </c>
      <c r="AM124" s="55" t="str">
        <f t="shared" si="4"/>
        <v/>
      </c>
      <c r="AN124" t="str">
        <f t="shared" si="5"/>
        <v/>
      </c>
      <c r="AO124" s="3" t="str">
        <f t="shared" si="6"/>
        <v/>
      </c>
      <c r="AP124" s="3">
        <v>122</v>
      </c>
      <c r="AQ124" s="83"/>
      <c r="AR124" s="83"/>
      <c r="AS124" s="83"/>
      <c r="AT124" s="83"/>
      <c r="AU124" s="83"/>
      <c r="AV124" s="83"/>
      <c r="AW124" s="56" t="s">
        <v>5929</v>
      </c>
      <c r="AX124" s="83"/>
      <c r="AY124" s="83"/>
      <c r="AZ124" s="83"/>
      <c r="BA124" s="83"/>
      <c r="BB124" s="83"/>
      <c r="BC124" s="83"/>
      <c r="BD124" s="56" t="s">
        <v>5930</v>
      </c>
      <c r="BE124" s="57" t="s">
        <v>5931</v>
      </c>
      <c r="BF124" s="83"/>
      <c r="BG124" s="83"/>
      <c r="BH124" s="83"/>
      <c r="BI124" s="83"/>
      <c r="BJ124" s="56" t="s">
        <v>5932</v>
      </c>
      <c r="BK124" s="56" t="s">
        <v>5933</v>
      </c>
      <c r="BL124" s="83"/>
      <c r="BM124" s="83"/>
      <c r="BN124" s="83"/>
      <c r="BO124" s="83"/>
      <c r="BP124" s="83"/>
      <c r="BQ124" s="83"/>
      <c r="BR124" s="83"/>
      <c r="BS124" s="83"/>
      <c r="BT124" s="56" t="s">
        <v>5934</v>
      </c>
      <c r="BU124" s="83"/>
      <c r="BV124" s="83"/>
      <c r="BW124" s="82"/>
      <c r="BX124" s="82"/>
      <c r="BY124" s="82"/>
      <c r="BZ124" s="84"/>
      <c r="CA124" s="84"/>
      <c r="CB124" s="84"/>
      <c r="CC124" s="84"/>
      <c r="CD124" s="84"/>
      <c r="CE124" s="84"/>
      <c r="CF124" s="104" t="s">
        <v>5935</v>
      </c>
      <c r="CG124" s="84"/>
      <c r="CH124" s="84"/>
      <c r="CI124" s="84"/>
      <c r="CJ124" s="84"/>
      <c r="CK124" s="84"/>
      <c r="CL124" s="84"/>
      <c r="CM124" s="58" t="s">
        <v>5936</v>
      </c>
      <c r="CN124" s="59" t="s">
        <v>5937</v>
      </c>
      <c r="CO124" s="84"/>
      <c r="CP124" s="84"/>
      <c r="CQ124" s="84"/>
      <c r="CR124" s="84"/>
      <c r="CS124" s="58" t="s">
        <v>5938</v>
      </c>
      <c r="CT124" s="58" t="s">
        <v>5939</v>
      </c>
      <c r="CU124" s="84"/>
      <c r="CV124" s="84"/>
      <c r="CW124" s="84"/>
      <c r="CX124" s="84"/>
      <c r="CY124" s="84"/>
      <c r="CZ124" s="84"/>
      <c r="DA124" s="84"/>
      <c r="DB124" s="84"/>
      <c r="DC124" s="58" t="s">
        <v>5940</v>
      </c>
      <c r="DD124" s="84"/>
      <c r="DE124" s="84"/>
    </row>
    <row r="125" spans="1:109" ht="15" customHeight="1">
      <c r="AL125" s="55" t="str">
        <f t="shared" si="7"/>
        <v/>
      </c>
      <c r="AM125" s="55" t="str">
        <f t="shared" si="4"/>
        <v/>
      </c>
      <c r="AN125" t="str">
        <f t="shared" si="5"/>
        <v/>
      </c>
      <c r="AO125" s="3" t="str">
        <f t="shared" si="6"/>
        <v/>
      </c>
      <c r="AP125" s="3">
        <v>123</v>
      </c>
      <c r="AQ125" s="83"/>
      <c r="AR125" s="83"/>
      <c r="AS125" s="83"/>
      <c r="AT125" s="83"/>
      <c r="AU125" s="83"/>
      <c r="AV125" s="83"/>
      <c r="AW125" s="56" t="s">
        <v>5941</v>
      </c>
      <c r="AX125" s="83"/>
      <c r="AY125" s="83"/>
      <c r="AZ125" s="83"/>
      <c r="BA125" s="83"/>
      <c r="BB125" s="83"/>
      <c r="BC125" s="83"/>
      <c r="BD125" s="56" t="s">
        <v>5942</v>
      </c>
      <c r="BE125" s="57" t="s">
        <v>5943</v>
      </c>
      <c r="BF125" s="83"/>
      <c r="BG125" s="83"/>
      <c r="BH125" s="83"/>
      <c r="BI125" s="83"/>
      <c r="BJ125" s="56" t="s">
        <v>5944</v>
      </c>
      <c r="BK125" s="56" t="s">
        <v>5945</v>
      </c>
      <c r="BL125" s="83"/>
      <c r="BM125" s="83"/>
      <c r="BN125" s="83"/>
      <c r="BO125" s="83"/>
      <c r="BP125" s="83"/>
      <c r="BQ125" s="83"/>
      <c r="BR125" s="83"/>
      <c r="BS125" s="83"/>
      <c r="BT125" s="56" t="s">
        <v>5946</v>
      </c>
      <c r="BU125" s="83"/>
      <c r="BV125" s="83"/>
      <c r="BW125" s="82"/>
      <c r="BX125" s="82"/>
      <c r="BY125" s="82"/>
      <c r="BZ125" s="84"/>
      <c r="CA125" s="84"/>
      <c r="CB125" s="84"/>
      <c r="CC125" s="84"/>
      <c r="CD125" s="84"/>
      <c r="CE125" s="84"/>
      <c r="CF125" s="104" t="s">
        <v>2819</v>
      </c>
      <c r="CG125" s="84"/>
      <c r="CH125" s="84"/>
      <c r="CI125" s="84"/>
      <c r="CJ125" s="84"/>
      <c r="CK125" s="84"/>
      <c r="CL125" s="84"/>
      <c r="CM125" s="58" t="s">
        <v>5947</v>
      </c>
      <c r="CN125" s="59" t="s">
        <v>5948</v>
      </c>
      <c r="CO125" s="84"/>
      <c r="CP125" s="84"/>
      <c r="CQ125" s="84"/>
      <c r="CR125" s="84"/>
      <c r="CS125" s="58" t="s">
        <v>5949</v>
      </c>
      <c r="CT125" s="58" t="s">
        <v>5950</v>
      </c>
      <c r="CU125" s="84"/>
      <c r="CV125" s="84"/>
      <c r="CW125" s="84"/>
      <c r="CX125" s="84"/>
      <c r="CY125" s="84"/>
      <c r="CZ125" s="84"/>
      <c r="DA125" s="84"/>
      <c r="DB125" s="84"/>
      <c r="DC125" s="58" t="s">
        <v>5951</v>
      </c>
      <c r="DD125" s="84"/>
      <c r="DE125" s="84"/>
    </row>
    <row r="126" spans="1:109" ht="15" customHeight="1">
      <c r="AL126" s="55" t="str">
        <f t="shared" si="7"/>
        <v/>
      </c>
      <c r="AM126" s="55" t="str">
        <f t="shared" si="4"/>
        <v/>
      </c>
      <c r="AN126" t="str">
        <f t="shared" si="5"/>
        <v/>
      </c>
      <c r="AO126" s="3" t="str">
        <f t="shared" si="6"/>
        <v/>
      </c>
      <c r="AP126" s="3">
        <v>124</v>
      </c>
      <c r="AQ126" s="83"/>
      <c r="AR126" s="83"/>
      <c r="AS126" s="83"/>
      <c r="AT126" s="83"/>
      <c r="AU126" s="83"/>
      <c r="AV126" s="83"/>
      <c r="AW126" s="56" t="s">
        <v>5952</v>
      </c>
      <c r="AX126" s="83"/>
      <c r="AY126" s="83"/>
      <c r="AZ126" s="83"/>
      <c r="BA126" s="83"/>
      <c r="BB126" s="83"/>
      <c r="BC126" s="83"/>
      <c r="BD126" s="56" t="s">
        <v>5953</v>
      </c>
      <c r="BE126" s="57" t="s">
        <v>5954</v>
      </c>
      <c r="BF126" s="83"/>
      <c r="BG126" s="83"/>
      <c r="BH126" s="83"/>
      <c r="BI126" s="83"/>
      <c r="BJ126" s="56" t="s">
        <v>5955</v>
      </c>
      <c r="BK126" s="56" t="s">
        <v>5956</v>
      </c>
      <c r="BL126" s="83"/>
      <c r="BM126" s="83"/>
      <c r="BN126" s="83"/>
      <c r="BO126" s="83"/>
      <c r="BP126" s="83"/>
      <c r="BQ126" s="83"/>
      <c r="BR126" s="83"/>
      <c r="BS126" s="83"/>
      <c r="BT126" s="56" t="s">
        <v>5957</v>
      </c>
      <c r="BU126" s="83"/>
      <c r="BV126" s="83"/>
      <c r="BW126" s="82"/>
      <c r="BX126" s="82"/>
      <c r="BY126" s="82"/>
      <c r="BZ126" s="84"/>
      <c r="CA126" s="84"/>
      <c r="CB126" s="84"/>
      <c r="CC126" s="84"/>
      <c r="CD126" s="84"/>
      <c r="CE126" s="84"/>
      <c r="CF126" s="104" t="s">
        <v>5958</v>
      </c>
      <c r="CG126" s="84"/>
      <c r="CH126" s="84"/>
      <c r="CI126" s="84"/>
      <c r="CJ126" s="84"/>
      <c r="CK126" s="84"/>
      <c r="CL126" s="84"/>
      <c r="CM126" s="58" t="s">
        <v>5959</v>
      </c>
      <c r="CN126" s="59" t="s">
        <v>5960</v>
      </c>
      <c r="CO126" s="84"/>
      <c r="CP126" s="84"/>
      <c r="CQ126" s="84"/>
      <c r="CR126" s="84"/>
      <c r="CS126" s="58" t="s">
        <v>5961</v>
      </c>
      <c r="CT126" s="58" t="s">
        <v>5962</v>
      </c>
      <c r="CU126" s="84"/>
      <c r="CV126" s="84"/>
      <c r="CW126" s="84"/>
      <c r="CX126" s="84"/>
      <c r="CY126" s="84"/>
      <c r="CZ126" s="84"/>
      <c r="DA126" s="84"/>
      <c r="DB126" s="84"/>
      <c r="DC126" s="58" t="s">
        <v>4198</v>
      </c>
      <c r="DD126" s="84"/>
      <c r="DE126" s="84"/>
    </row>
    <row r="127" spans="1:109" ht="15" customHeight="1">
      <c r="AL127" s="55" t="str">
        <f t="shared" si="7"/>
        <v/>
      </c>
      <c r="AM127" s="55" t="str">
        <f t="shared" si="4"/>
        <v/>
      </c>
      <c r="AN127" t="str">
        <f t="shared" si="5"/>
        <v/>
      </c>
      <c r="AO127" s="3" t="str">
        <f t="shared" si="6"/>
        <v/>
      </c>
      <c r="AP127" s="3">
        <v>125</v>
      </c>
      <c r="AQ127" s="83"/>
      <c r="AR127" s="83"/>
      <c r="AS127" s="83"/>
      <c r="AT127" s="83"/>
      <c r="AU127" s="83"/>
      <c r="AV127" s="83"/>
      <c r="AW127" s="56" t="s">
        <v>5963</v>
      </c>
      <c r="AX127" s="83"/>
      <c r="AY127" s="83"/>
      <c r="AZ127" s="83"/>
      <c r="BA127" s="83"/>
      <c r="BB127" s="83"/>
      <c r="BC127" s="83"/>
      <c r="BD127" s="56" t="s">
        <v>5964</v>
      </c>
      <c r="BE127" s="57" t="s">
        <v>5965</v>
      </c>
      <c r="BF127" s="83"/>
      <c r="BG127" s="83"/>
      <c r="BH127" s="83"/>
      <c r="BI127" s="83"/>
      <c r="BJ127" s="56" t="s">
        <v>5966</v>
      </c>
      <c r="BK127" s="56" t="s">
        <v>5967</v>
      </c>
      <c r="BL127" s="83"/>
      <c r="BM127" s="83"/>
      <c r="BN127" s="83"/>
      <c r="BO127" s="83"/>
      <c r="BP127" s="83"/>
      <c r="BQ127" s="83"/>
      <c r="BR127" s="83"/>
      <c r="BS127" s="83"/>
      <c r="BT127" s="56" t="s">
        <v>5968</v>
      </c>
      <c r="BU127" s="83"/>
      <c r="BV127" s="83"/>
      <c r="BW127" s="82"/>
      <c r="BX127" s="82"/>
      <c r="BY127" s="82"/>
      <c r="BZ127" s="84"/>
      <c r="CA127" s="84"/>
      <c r="CB127" s="84"/>
      <c r="CC127" s="84"/>
      <c r="CD127" s="84"/>
      <c r="CE127" s="84"/>
      <c r="CF127" s="104" t="s">
        <v>5969</v>
      </c>
      <c r="CG127" s="84"/>
      <c r="CH127" s="84"/>
      <c r="CI127" s="84"/>
      <c r="CJ127" s="84"/>
      <c r="CK127" s="84"/>
      <c r="CL127" s="84"/>
      <c r="CM127" s="58" t="s">
        <v>5970</v>
      </c>
      <c r="CN127" s="59" t="s">
        <v>5971</v>
      </c>
      <c r="CO127" s="84"/>
      <c r="CP127" s="84"/>
      <c r="CQ127" s="84"/>
      <c r="CR127" s="84"/>
      <c r="CS127" s="58" t="s">
        <v>5972</v>
      </c>
      <c r="CT127" s="58" t="s">
        <v>5973</v>
      </c>
      <c r="CU127" s="84"/>
      <c r="CV127" s="84"/>
      <c r="CW127" s="84"/>
      <c r="CX127" s="84"/>
      <c r="CY127" s="84"/>
      <c r="CZ127" s="84"/>
      <c r="DA127" s="84"/>
      <c r="DB127" s="84"/>
      <c r="DC127" s="58" t="s">
        <v>5974</v>
      </c>
      <c r="DD127" s="84"/>
      <c r="DE127" s="84"/>
    </row>
    <row r="128" spans="1:109" ht="15" customHeight="1">
      <c r="AL128" s="55" t="str">
        <f t="shared" si="7"/>
        <v/>
      </c>
      <c r="AM128" s="55" t="str">
        <f t="shared" si="4"/>
        <v/>
      </c>
      <c r="AN128" t="str">
        <f t="shared" si="5"/>
        <v/>
      </c>
      <c r="AO128" s="3" t="str">
        <f t="shared" si="6"/>
        <v/>
      </c>
      <c r="AP128" s="3">
        <v>126</v>
      </c>
      <c r="AQ128" s="83"/>
      <c r="AR128" s="83"/>
      <c r="AS128" s="83"/>
      <c r="AT128" s="83"/>
      <c r="AU128" s="83"/>
      <c r="AV128" s="83"/>
      <c r="AW128" s="87" t="s">
        <v>5975</v>
      </c>
      <c r="AX128" s="83"/>
      <c r="AY128" s="83"/>
      <c r="AZ128" s="83"/>
      <c r="BA128" s="83"/>
      <c r="BB128" s="83"/>
      <c r="BC128" s="83"/>
      <c r="BD128" s="56" t="s">
        <v>5976</v>
      </c>
      <c r="BE128" s="57" t="s">
        <v>5977</v>
      </c>
      <c r="BF128" s="83"/>
      <c r="BG128" s="83"/>
      <c r="BH128" s="83"/>
      <c r="BI128" s="83"/>
      <c r="BJ128" s="56" t="s">
        <v>5978</v>
      </c>
      <c r="BK128" s="56" t="s">
        <v>5979</v>
      </c>
      <c r="BL128" s="83"/>
      <c r="BM128" s="83"/>
      <c r="BN128" s="83"/>
      <c r="BO128" s="83"/>
      <c r="BP128" s="83"/>
      <c r="BQ128" s="83"/>
      <c r="BR128" s="83"/>
      <c r="BS128" s="83"/>
      <c r="BT128" s="56" t="s">
        <v>5980</v>
      </c>
      <c r="BU128" s="83"/>
      <c r="BV128" s="83"/>
      <c r="BW128" s="82"/>
      <c r="BX128" s="82"/>
      <c r="BY128" s="82"/>
      <c r="BZ128" s="84"/>
      <c r="CA128" s="84"/>
      <c r="CB128" s="84"/>
      <c r="CC128" s="84"/>
      <c r="CD128" s="84"/>
      <c r="CE128" s="84"/>
      <c r="CF128" s="58" t="s">
        <v>281</v>
      </c>
      <c r="CG128" s="84"/>
      <c r="CH128" s="84"/>
      <c r="CI128" s="84"/>
      <c r="CJ128" s="84"/>
      <c r="CK128" s="84"/>
      <c r="CL128" s="84"/>
      <c r="CM128" s="58" t="s">
        <v>5981</v>
      </c>
      <c r="CN128" s="59" t="s">
        <v>5982</v>
      </c>
      <c r="CO128" s="84"/>
      <c r="CP128" s="84"/>
      <c r="CQ128" s="84"/>
      <c r="CR128" s="84"/>
      <c r="CS128" s="58" t="s">
        <v>5983</v>
      </c>
      <c r="CT128" s="58" t="s">
        <v>5984</v>
      </c>
      <c r="CU128" s="84"/>
      <c r="CV128" s="84"/>
      <c r="CW128" s="84"/>
      <c r="CX128" s="84"/>
      <c r="CY128" s="84"/>
      <c r="CZ128" s="84"/>
      <c r="DA128" s="84"/>
      <c r="DB128" s="84"/>
      <c r="DC128" s="58" t="s">
        <v>5985</v>
      </c>
      <c r="DD128" s="84"/>
      <c r="DE128" s="84"/>
    </row>
    <row r="129" spans="38:109" ht="15" customHeight="1">
      <c r="AL129" s="55" t="str">
        <f t="shared" si="7"/>
        <v/>
      </c>
      <c r="AM129" s="55" t="str">
        <f t="shared" si="4"/>
        <v/>
      </c>
      <c r="AN129" t="str">
        <f t="shared" si="5"/>
        <v/>
      </c>
      <c r="AO129" s="3" t="str">
        <f t="shared" si="6"/>
        <v/>
      </c>
      <c r="AP129" s="3">
        <v>127</v>
      </c>
      <c r="AQ129" s="83"/>
      <c r="AR129" s="83"/>
      <c r="AS129" s="83"/>
      <c r="AT129" s="83"/>
      <c r="AU129" s="83"/>
      <c r="AV129" s="83"/>
      <c r="AW129" s="83"/>
      <c r="AX129" s="83"/>
      <c r="AY129" s="83"/>
      <c r="AZ129" s="83"/>
      <c r="BA129" s="83"/>
      <c r="BB129" s="83"/>
      <c r="BC129" s="83"/>
      <c r="BD129" s="83">
        <v>14999</v>
      </c>
      <c r="BE129" s="83">
        <v>15999</v>
      </c>
      <c r="BF129" s="83"/>
      <c r="BG129" s="83"/>
      <c r="BH129" s="83"/>
      <c r="BI129" s="83"/>
      <c r="BJ129" s="56" t="s">
        <v>5986</v>
      </c>
      <c r="BK129" s="56" t="s">
        <v>5987</v>
      </c>
      <c r="BL129" s="83"/>
      <c r="BM129" s="83"/>
      <c r="BN129" s="83"/>
      <c r="BO129" s="83"/>
      <c r="BP129" s="83"/>
      <c r="BQ129" s="83"/>
      <c r="BR129" s="83"/>
      <c r="BS129" s="83"/>
      <c r="BT129" s="56" t="s">
        <v>5988</v>
      </c>
      <c r="BU129" s="83"/>
      <c r="BV129" s="83"/>
      <c r="BW129" s="82"/>
      <c r="BX129" s="82"/>
      <c r="BY129" s="82"/>
      <c r="BZ129" s="84"/>
      <c r="CA129" s="84"/>
      <c r="CB129" s="84"/>
      <c r="CC129" s="84"/>
      <c r="CD129" s="84"/>
      <c r="CE129" s="84"/>
      <c r="CF129" s="84"/>
      <c r="CG129" s="84"/>
      <c r="CH129" s="84"/>
      <c r="CI129" s="84"/>
      <c r="CJ129" s="84"/>
      <c r="CK129" s="84"/>
      <c r="CL129" s="84"/>
      <c r="CM129" s="58" t="s">
        <v>281</v>
      </c>
      <c r="CN129" s="58" t="s">
        <v>281</v>
      </c>
      <c r="CO129" s="84"/>
      <c r="CP129" s="84"/>
      <c r="CQ129" s="84"/>
      <c r="CR129" s="84"/>
      <c r="CS129" s="58" t="s">
        <v>5989</v>
      </c>
      <c r="CT129" s="58" t="s">
        <v>5990</v>
      </c>
      <c r="CU129" s="84"/>
      <c r="CV129" s="84"/>
      <c r="CW129" s="84"/>
      <c r="CX129" s="84"/>
      <c r="CY129" s="84"/>
      <c r="CZ129" s="84"/>
      <c r="DA129" s="84"/>
      <c r="DB129" s="84"/>
      <c r="DC129" s="58" t="s">
        <v>5991</v>
      </c>
      <c r="DD129" s="84"/>
      <c r="DE129" s="84"/>
    </row>
    <row r="130" spans="38:109" ht="15" customHeight="1">
      <c r="AL130" s="55" t="str">
        <f t="shared" si="7"/>
        <v/>
      </c>
      <c r="AM130" s="55" t="str">
        <f t="shared" si="4"/>
        <v/>
      </c>
      <c r="AN130" t="str">
        <f t="shared" si="5"/>
        <v/>
      </c>
      <c r="AO130" s="3" t="str">
        <f t="shared" si="6"/>
        <v/>
      </c>
      <c r="AP130" s="3">
        <v>128</v>
      </c>
      <c r="AQ130" s="83"/>
      <c r="AR130" s="83"/>
      <c r="AS130" s="83"/>
      <c r="AT130" s="83"/>
      <c r="AU130" s="83"/>
      <c r="AV130" s="83"/>
      <c r="AW130" s="83"/>
      <c r="AX130" s="83"/>
      <c r="AY130" s="83"/>
      <c r="AZ130" s="83"/>
      <c r="BA130" s="83"/>
      <c r="BB130" s="83"/>
      <c r="BC130" s="83"/>
      <c r="BD130" s="83"/>
      <c r="BE130" s="83"/>
      <c r="BF130" s="83"/>
      <c r="BG130" s="83"/>
      <c r="BH130" s="83"/>
      <c r="BI130" s="83"/>
      <c r="BJ130" s="56" t="s">
        <v>5992</v>
      </c>
      <c r="BK130" s="56" t="s">
        <v>5993</v>
      </c>
      <c r="BL130" s="83"/>
      <c r="BM130" s="83"/>
      <c r="BN130" s="83"/>
      <c r="BO130" s="83"/>
      <c r="BP130" s="83"/>
      <c r="BQ130" s="83"/>
      <c r="BR130" s="83"/>
      <c r="BS130" s="83"/>
      <c r="BT130" s="56" t="s">
        <v>5994</v>
      </c>
      <c r="BU130" s="83"/>
      <c r="BV130" s="83"/>
      <c r="BW130" s="82"/>
      <c r="BX130" s="82"/>
      <c r="BY130" s="82"/>
      <c r="BZ130" s="84"/>
      <c r="CA130" s="84"/>
      <c r="CB130" s="84"/>
      <c r="CC130" s="84"/>
      <c r="CD130" s="84"/>
      <c r="CE130" s="84"/>
      <c r="CF130" s="84"/>
      <c r="CG130" s="84"/>
      <c r="CH130" s="84"/>
      <c r="CI130" s="84"/>
      <c r="CJ130" s="84"/>
      <c r="CK130" s="84"/>
      <c r="CL130" s="84"/>
      <c r="CM130" s="84"/>
      <c r="CN130" s="84"/>
      <c r="CO130" s="84"/>
      <c r="CP130" s="84"/>
      <c r="CQ130" s="84"/>
      <c r="CR130" s="84"/>
      <c r="CS130" s="58" t="s">
        <v>5995</v>
      </c>
      <c r="CT130" s="58" t="s">
        <v>5996</v>
      </c>
      <c r="CU130" s="84"/>
      <c r="CV130" s="84"/>
      <c r="CW130" s="84"/>
      <c r="CX130" s="84"/>
      <c r="CY130" s="84"/>
      <c r="CZ130" s="84"/>
      <c r="DA130" s="84"/>
      <c r="DB130" s="84"/>
      <c r="DC130" s="58" t="s">
        <v>5997</v>
      </c>
      <c r="DD130" s="84"/>
      <c r="DE130" s="84"/>
    </row>
    <row r="131" spans="38:109" ht="15" hidden="1" customHeight="1">
      <c r="AL131" s="55" t="str">
        <f t="shared" si="7"/>
        <v/>
      </c>
      <c r="AM131" s="55" t="str">
        <f t="shared" si="4"/>
        <v/>
      </c>
      <c r="AN131" t="str">
        <f t="shared" si="5"/>
        <v/>
      </c>
      <c r="AO131" s="3" t="str">
        <f t="shared" si="6"/>
        <v/>
      </c>
      <c r="AP131" s="3">
        <v>129</v>
      </c>
      <c r="AQ131" s="83"/>
      <c r="AR131" s="83"/>
      <c r="AS131" s="83"/>
      <c r="AT131" s="83"/>
      <c r="AU131" s="83"/>
      <c r="AV131" s="83"/>
      <c r="AW131" s="83"/>
      <c r="AX131" s="83"/>
      <c r="AY131" s="83"/>
      <c r="AZ131" s="83"/>
      <c r="BA131" s="83"/>
      <c r="BB131" s="83"/>
      <c r="BC131" s="83"/>
      <c r="BD131" s="83"/>
      <c r="BE131" s="83"/>
      <c r="BF131" s="83"/>
      <c r="BG131" s="83"/>
      <c r="BH131" s="83"/>
      <c r="BI131" s="83"/>
      <c r="BJ131" s="56" t="s">
        <v>5998</v>
      </c>
      <c r="BK131" s="56" t="s">
        <v>5999</v>
      </c>
      <c r="BL131" s="83"/>
      <c r="BM131" s="83"/>
      <c r="BN131" s="83"/>
      <c r="BO131" s="83"/>
      <c r="BP131" s="83"/>
      <c r="BQ131" s="83"/>
      <c r="BR131" s="83"/>
      <c r="BS131" s="83"/>
      <c r="BT131" s="56" t="s">
        <v>6000</v>
      </c>
      <c r="BU131" s="83"/>
      <c r="BV131" s="83"/>
      <c r="BW131" s="82"/>
      <c r="BX131" s="82"/>
      <c r="BY131" s="82"/>
      <c r="BZ131" s="84"/>
      <c r="CA131" s="84"/>
      <c r="CB131" s="84"/>
      <c r="CC131" s="84"/>
      <c r="CD131" s="84"/>
      <c r="CE131" s="84"/>
      <c r="CF131" s="84"/>
      <c r="CG131" s="84"/>
      <c r="CH131" s="84"/>
      <c r="CI131" s="84"/>
      <c r="CJ131" s="84"/>
      <c r="CK131" s="84"/>
      <c r="CL131" s="84"/>
      <c r="CM131" s="84"/>
      <c r="CN131" s="84"/>
      <c r="CO131" s="84"/>
      <c r="CP131" s="84"/>
      <c r="CQ131" s="84"/>
      <c r="CR131" s="84"/>
      <c r="CS131" s="58" t="s">
        <v>6001</v>
      </c>
      <c r="CT131" s="58" t="s">
        <v>6002</v>
      </c>
      <c r="CU131" s="84"/>
      <c r="CV131" s="84"/>
      <c r="CW131" s="84"/>
      <c r="CX131" s="84"/>
      <c r="CY131" s="84"/>
      <c r="CZ131" s="84"/>
      <c r="DA131" s="84"/>
      <c r="DB131" s="84"/>
      <c r="DC131" s="58" t="s">
        <v>6003</v>
      </c>
      <c r="DD131" s="84"/>
      <c r="DE131" s="84"/>
    </row>
    <row r="132" spans="38:109" ht="15" hidden="1" customHeight="1">
      <c r="AL132" s="55" t="str">
        <f t="shared" si="7"/>
        <v/>
      </c>
      <c r="AM132" s="55" t="str">
        <f t="shared" ref="AM132:AM195" si="8">IFERROR(IF(AL132="", "", HLOOKUP($N$8, $AQ$3:$BV$574, AP132, FALSE)), "")</f>
        <v/>
      </c>
      <c r="AN132" t="str">
        <f t="shared" si="5"/>
        <v/>
      </c>
      <c r="AO132" s="3" t="str">
        <f t="shared" si="6"/>
        <v/>
      </c>
      <c r="AP132" s="3">
        <v>130</v>
      </c>
      <c r="AQ132" s="83"/>
      <c r="AR132" s="83"/>
      <c r="AS132" s="83"/>
      <c r="AT132" s="83"/>
      <c r="AU132" s="83"/>
      <c r="AV132" s="83"/>
      <c r="AW132" s="83"/>
      <c r="AX132" s="83"/>
      <c r="AY132" s="83"/>
      <c r="AZ132" s="83"/>
      <c r="BA132" s="83"/>
      <c r="BB132" s="83"/>
      <c r="BC132" s="83"/>
      <c r="BD132" s="83"/>
      <c r="BE132" s="83"/>
      <c r="BF132" s="83"/>
      <c r="BG132" s="83"/>
      <c r="BH132" s="83"/>
      <c r="BI132" s="83"/>
      <c r="BJ132" s="56" t="s">
        <v>6004</v>
      </c>
      <c r="BK132" s="56" t="s">
        <v>6005</v>
      </c>
      <c r="BL132" s="83"/>
      <c r="BM132" s="83"/>
      <c r="BN132" s="83"/>
      <c r="BO132" s="83"/>
      <c r="BP132" s="83"/>
      <c r="BQ132" s="83"/>
      <c r="BR132" s="83"/>
      <c r="BS132" s="83"/>
      <c r="BT132" s="56" t="s">
        <v>6006</v>
      </c>
      <c r="BU132" s="83"/>
      <c r="BV132" s="83"/>
      <c r="BW132" s="82"/>
      <c r="BX132" s="82"/>
      <c r="BY132" s="82"/>
      <c r="BZ132" s="84"/>
      <c r="CA132" s="84"/>
      <c r="CB132" s="84"/>
      <c r="CC132" s="84"/>
      <c r="CD132" s="84"/>
      <c r="CE132" s="84"/>
      <c r="CF132" s="84"/>
      <c r="CG132" s="84"/>
      <c r="CH132" s="84"/>
      <c r="CI132" s="84"/>
      <c r="CJ132" s="84"/>
      <c r="CK132" s="84"/>
      <c r="CL132" s="84"/>
      <c r="CM132" s="84"/>
      <c r="CN132" s="84"/>
      <c r="CO132" s="84"/>
      <c r="CP132" s="84"/>
      <c r="CQ132" s="84"/>
      <c r="CR132" s="84"/>
      <c r="CS132" s="58" t="s">
        <v>6007</v>
      </c>
      <c r="CT132" s="58" t="s">
        <v>6008</v>
      </c>
      <c r="CU132" s="84"/>
      <c r="CV132" s="84"/>
      <c r="CW132" s="84"/>
      <c r="CX132" s="84"/>
      <c r="CY132" s="84"/>
      <c r="CZ132" s="84"/>
      <c r="DA132" s="84"/>
      <c r="DB132" s="84"/>
      <c r="DC132" s="58" t="s">
        <v>6009</v>
      </c>
      <c r="DD132" s="84"/>
      <c r="DE132" s="84"/>
    </row>
    <row r="133" spans="38:109" ht="15" hidden="1" customHeight="1">
      <c r="AL133" s="55" t="str">
        <f t="shared" si="7"/>
        <v/>
      </c>
      <c r="AM133" s="55" t="str">
        <f t="shared" si="8"/>
        <v/>
      </c>
      <c r="AN133" t="str">
        <f t="shared" ref="AN133:AN196" si="9">IF(AL133="No identificado","",IF(AL133="","",AL133))</f>
        <v/>
      </c>
      <c r="AO133" s="3" t="str">
        <f t="shared" ref="AO133:AO196" si="10">IF(AL133="No identificado","",IFERROR(IF(AL133="", "", HLOOKUP($N$8, $AQ$3:$BV$574, AP133, FALSE)), ""))</f>
        <v/>
      </c>
      <c r="AP133" s="3">
        <v>131</v>
      </c>
      <c r="AQ133" s="83"/>
      <c r="AR133" s="83"/>
      <c r="AS133" s="83"/>
      <c r="AT133" s="83"/>
      <c r="AU133" s="83"/>
      <c r="AV133" s="83"/>
      <c r="AW133" s="83"/>
      <c r="AX133" s="83"/>
      <c r="AY133" s="83"/>
      <c r="AZ133" s="83"/>
      <c r="BA133" s="83"/>
      <c r="BB133" s="83"/>
      <c r="BC133" s="83"/>
      <c r="BD133" s="83"/>
      <c r="BE133" s="83"/>
      <c r="BF133" s="83"/>
      <c r="BG133" s="83"/>
      <c r="BH133" s="83"/>
      <c r="BI133" s="83"/>
      <c r="BJ133" s="56" t="s">
        <v>6010</v>
      </c>
      <c r="BK133" s="56" t="s">
        <v>6011</v>
      </c>
      <c r="BL133" s="83"/>
      <c r="BM133" s="83"/>
      <c r="BN133" s="83"/>
      <c r="BO133" s="83"/>
      <c r="BP133" s="83"/>
      <c r="BQ133" s="83"/>
      <c r="BR133" s="83"/>
      <c r="BS133" s="83"/>
      <c r="BT133" s="56" t="s">
        <v>6012</v>
      </c>
      <c r="BU133" s="83"/>
      <c r="BV133" s="83"/>
      <c r="BW133" s="82"/>
      <c r="BX133" s="82"/>
      <c r="BY133" s="82"/>
      <c r="BZ133" s="84"/>
      <c r="CA133" s="84"/>
      <c r="CB133" s="84"/>
      <c r="CC133" s="84"/>
      <c r="CD133" s="84"/>
      <c r="CE133" s="84"/>
      <c r="CF133" s="84"/>
      <c r="CG133" s="84"/>
      <c r="CH133" s="84"/>
      <c r="CI133" s="84"/>
      <c r="CJ133" s="84"/>
      <c r="CK133" s="84"/>
      <c r="CL133" s="84"/>
      <c r="CM133" s="84"/>
      <c r="CN133" s="84"/>
      <c r="CO133" s="84"/>
      <c r="CP133" s="84"/>
      <c r="CQ133" s="84"/>
      <c r="CR133" s="84"/>
      <c r="CS133" s="58" t="s">
        <v>6013</v>
      </c>
      <c r="CT133" s="58" t="s">
        <v>6014</v>
      </c>
      <c r="CU133" s="84"/>
      <c r="CV133" s="84"/>
      <c r="CW133" s="84"/>
      <c r="CX133" s="84"/>
      <c r="CY133" s="84"/>
      <c r="CZ133" s="84"/>
      <c r="DA133" s="84"/>
      <c r="DB133" s="84"/>
      <c r="DC133" s="58" t="s">
        <v>6015</v>
      </c>
      <c r="DD133" s="84"/>
      <c r="DE133" s="84"/>
    </row>
    <row r="134" spans="38:109" ht="15" hidden="1" customHeight="1">
      <c r="AL134" s="55" t="str">
        <f t="shared" ref="AL134:AL197" si="11">IFERROR(IF(HLOOKUP($N$8, $BZ$3:$DE$574, $AP134, FALSE )="", "", HLOOKUP($N$8, $BZ$3:$DE$574, $AP134, FALSE)), "")</f>
        <v/>
      </c>
      <c r="AM134" s="55" t="str">
        <f t="shared" si="8"/>
        <v/>
      </c>
      <c r="AN134" t="str">
        <f t="shared" si="9"/>
        <v/>
      </c>
      <c r="AO134" s="3" t="str">
        <f t="shared" si="10"/>
        <v/>
      </c>
      <c r="AP134" s="3">
        <v>132</v>
      </c>
      <c r="AQ134" s="83"/>
      <c r="AR134" s="83"/>
      <c r="AS134" s="83"/>
      <c r="AT134" s="83"/>
      <c r="AU134" s="83"/>
      <c r="AV134" s="83"/>
      <c r="AW134" s="83"/>
      <c r="AX134" s="83"/>
      <c r="AY134" s="83"/>
      <c r="AZ134" s="83"/>
      <c r="BA134" s="83"/>
      <c r="BB134" s="83"/>
      <c r="BC134" s="83"/>
      <c r="BD134" s="83"/>
      <c r="BE134" s="83"/>
      <c r="BF134" s="83"/>
      <c r="BG134" s="83"/>
      <c r="BH134" s="83"/>
      <c r="BI134" s="83"/>
      <c r="BJ134" s="56" t="s">
        <v>6016</v>
      </c>
      <c r="BK134" s="56" t="s">
        <v>6017</v>
      </c>
      <c r="BL134" s="83"/>
      <c r="BM134" s="83"/>
      <c r="BN134" s="83"/>
      <c r="BO134" s="83"/>
      <c r="BP134" s="83"/>
      <c r="BQ134" s="83"/>
      <c r="BR134" s="83"/>
      <c r="BS134" s="83"/>
      <c r="BT134" s="56" t="s">
        <v>6018</v>
      </c>
      <c r="BU134" s="83"/>
      <c r="BV134" s="83"/>
      <c r="BW134" s="82"/>
      <c r="BX134" s="82"/>
      <c r="BY134" s="82"/>
      <c r="BZ134" s="84"/>
      <c r="CA134" s="84"/>
      <c r="CB134" s="84"/>
      <c r="CC134" s="84"/>
      <c r="CD134" s="84"/>
      <c r="CE134" s="84"/>
      <c r="CF134" s="84"/>
      <c r="CG134" s="84"/>
      <c r="CH134" s="84"/>
      <c r="CI134" s="84"/>
      <c r="CJ134" s="84"/>
      <c r="CK134" s="84"/>
      <c r="CL134" s="84"/>
      <c r="CM134" s="84"/>
      <c r="CN134" s="84"/>
      <c r="CO134" s="84"/>
      <c r="CP134" s="84"/>
      <c r="CQ134" s="84"/>
      <c r="CR134" s="84"/>
      <c r="CS134" s="58" t="s">
        <v>6019</v>
      </c>
      <c r="CT134" s="58" t="s">
        <v>6020</v>
      </c>
      <c r="CU134" s="84"/>
      <c r="CV134" s="84"/>
      <c r="CW134" s="84"/>
      <c r="CX134" s="84"/>
      <c r="CY134" s="84"/>
      <c r="CZ134" s="84"/>
      <c r="DA134" s="84"/>
      <c r="DB134" s="84"/>
      <c r="DC134" s="58" t="s">
        <v>6021</v>
      </c>
      <c r="DD134" s="84"/>
      <c r="DE134" s="84"/>
    </row>
    <row r="135" spans="38:109" ht="15" hidden="1" customHeight="1">
      <c r="AL135" s="55" t="str">
        <f t="shared" si="11"/>
        <v/>
      </c>
      <c r="AM135" s="55" t="str">
        <f t="shared" si="8"/>
        <v/>
      </c>
      <c r="AN135" t="str">
        <f t="shared" si="9"/>
        <v/>
      </c>
      <c r="AO135" s="3" t="str">
        <f t="shared" si="10"/>
        <v/>
      </c>
      <c r="AP135" s="3">
        <v>133</v>
      </c>
      <c r="AQ135" s="83"/>
      <c r="AR135" s="83"/>
      <c r="AS135" s="83"/>
      <c r="AT135" s="83"/>
      <c r="AU135" s="83"/>
      <c r="AV135" s="83"/>
      <c r="AW135" s="83"/>
      <c r="AX135" s="83"/>
      <c r="AY135" s="83"/>
      <c r="AZ135" s="83"/>
      <c r="BA135" s="83"/>
      <c r="BB135" s="83"/>
      <c r="BC135" s="83"/>
      <c r="BD135" s="83"/>
      <c r="BE135" s="83"/>
      <c r="BF135" s="83"/>
      <c r="BG135" s="83"/>
      <c r="BH135" s="83"/>
      <c r="BI135" s="83"/>
      <c r="BJ135" s="56" t="s">
        <v>6022</v>
      </c>
      <c r="BK135" s="56" t="s">
        <v>6023</v>
      </c>
      <c r="BL135" s="83"/>
      <c r="BM135" s="83"/>
      <c r="BN135" s="83"/>
      <c r="BO135" s="83"/>
      <c r="BP135" s="83"/>
      <c r="BQ135" s="83"/>
      <c r="BR135" s="83"/>
      <c r="BS135" s="83"/>
      <c r="BT135" s="56" t="s">
        <v>6024</v>
      </c>
      <c r="BU135" s="83"/>
      <c r="BV135" s="83"/>
      <c r="BW135" s="82"/>
      <c r="BX135" s="82"/>
      <c r="BY135" s="82"/>
      <c r="BZ135" s="84"/>
      <c r="CA135" s="84"/>
      <c r="CB135" s="84"/>
      <c r="CC135" s="84"/>
      <c r="CD135" s="84"/>
      <c r="CE135" s="84"/>
      <c r="CF135" s="84"/>
      <c r="CG135" s="84"/>
      <c r="CH135" s="84"/>
      <c r="CI135" s="84"/>
      <c r="CJ135" s="84"/>
      <c r="CK135" s="84"/>
      <c r="CL135" s="84"/>
      <c r="CM135" s="84"/>
      <c r="CN135" s="84"/>
      <c r="CO135" s="84"/>
      <c r="CP135" s="84"/>
      <c r="CQ135" s="84"/>
      <c r="CR135" s="84"/>
      <c r="CS135" s="58" t="s">
        <v>6025</v>
      </c>
      <c r="CT135" s="58" t="s">
        <v>6026</v>
      </c>
      <c r="CU135" s="84"/>
      <c r="CV135" s="84"/>
      <c r="CW135" s="84"/>
      <c r="CX135" s="84"/>
      <c r="CY135" s="84"/>
      <c r="CZ135" s="84"/>
      <c r="DA135" s="84"/>
      <c r="DB135" s="84"/>
      <c r="DC135" s="58" t="s">
        <v>6027</v>
      </c>
      <c r="DD135" s="84"/>
      <c r="DE135" s="84"/>
    </row>
    <row r="136" spans="38:109" ht="15" hidden="1" customHeight="1">
      <c r="AL136" s="55" t="str">
        <f t="shared" si="11"/>
        <v/>
      </c>
      <c r="AM136" s="55" t="str">
        <f t="shared" si="8"/>
        <v/>
      </c>
      <c r="AN136" t="str">
        <f t="shared" si="9"/>
        <v/>
      </c>
      <c r="AO136" s="3" t="str">
        <f t="shared" si="10"/>
        <v/>
      </c>
      <c r="AP136" s="3">
        <v>134</v>
      </c>
      <c r="AQ136" s="83"/>
      <c r="AR136" s="83"/>
      <c r="AS136" s="83"/>
      <c r="AT136" s="83"/>
      <c r="AU136" s="83"/>
      <c r="AV136" s="83"/>
      <c r="AW136" s="83"/>
      <c r="AX136" s="83"/>
      <c r="AY136" s="83"/>
      <c r="AZ136" s="83"/>
      <c r="BA136" s="83"/>
      <c r="BB136" s="83"/>
      <c r="BC136" s="83"/>
      <c r="BD136" s="83"/>
      <c r="BE136" s="83"/>
      <c r="BF136" s="83"/>
      <c r="BG136" s="83"/>
      <c r="BH136" s="83"/>
      <c r="BI136" s="83"/>
      <c r="BJ136" s="56" t="s">
        <v>6028</v>
      </c>
      <c r="BK136" s="56" t="s">
        <v>6029</v>
      </c>
      <c r="BL136" s="83"/>
      <c r="BM136" s="83"/>
      <c r="BN136" s="83"/>
      <c r="BO136" s="83"/>
      <c r="BP136" s="83"/>
      <c r="BQ136" s="83"/>
      <c r="BR136" s="83"/>
      <c r="BS136" s="83"/>
      <c r="BT136" s="56" t="s">
        <v>6030</v>
      </c>
      <c r="BU136" s="83"/>
      <c r="BV136" s="83"/>
      <c r="BW136" s="82"/>
      <c r="BX136" s="82"/>
      <c r="BY136" s="82"/>
      <c r="BZ136" s="84"/>
      <c r="CA136" s="84"/>
      <c r="CB136" s="84"/>
      <c r="CC136" s="84"/>
      <c r="CD136" s="84"/>
      <c r="CE136" s="84"/>
      <c r="CF136" s="84"/>
      <c r="CG136" s="84"/>
      <c r="CH136" s="84"/>
      <c r="CI136" s="84"/>
      <c r="CJ136" s="84"/>
      <c r="CK136" s="84"/>
      <c r="CL136" s="84"/>
      <c r="CM136" s="84"/>
      <c r="CN136" s="84"/>
      <c r="CO136" s="84"/>
      <c r="CP136" s="84"/>
      <c r="CQ136" s="84"/>
      <c r="CR136" s="84"/>
      <c r="CS136" s="58" t="s">
        <v>6031</v>
      </c>
      <c r="CT136" s="58" t="s">
        <v>6032</v>
      </c>
      <c r="CU136" s="84"/>
      <c r="CV136" s="84"/>
      <c r="CW136" s="84"/>
      <c r="CX136" s="84"/>
      <c r="CY136" s="84"/>
      <c r="CZ136" s="84"/>
      <c r="DA136" s="84"/>
      <c r="DB136" s="84"/>
      <c r="DC136" s="58" t="s">
        <v>6033</v>
      </c>
      <c r="DD136" s="84"/>
      <c r="DE136" s="84"/>
    </row>
    <row r="137" spans="38:109" ht="15" hidden="1" customHeight="1">
      <c r="AL137" s="55" t="str">
        <f t="shared" si="11"/>
        <v/>
      </c>
      <c r="AM137" s="55" t="str">
        <f t="shared" si="8"/>
        <v/>
      </c>
      <c r="AN137" t="str">
        <f t="shared" si="9"/>
        <v/>
      </c>
      <c r="AO137" s="3" t="str">
        <f t="shared" si="10"/>
        <v/>
      </c>
      <c r="AP137" s="3">
        <v>135</v>
      </c>
      <c r="AQ137" s="83"/>
      <c r="AR137" s="83"/>
      <c r="AS137" s="83"/>
      <c r="AT137" s="83"/>
      <c r="AU137" s="83"/>
      <c r="AV137" s="83"/>
      <c r="AW137" s="83"/>
      <c r="AX137" s="83"/>
      <c r="AY137" s="83"/>
      <c r="AZ137" s="83"/>
      <c r="BA137" s="83"/>
      <c r="BB137" s="83"/>
      <c r="BC137" s="83"/>
      <c r="BD137" s="83"/>
      <c r="BE137" s="83"/>
      <c r="BF137" s="83"/>
      <c r="BG137" s="83"/>
      <c r="BH137" s="83"/>
      <c r="BI137" s="83"/>
      <c r="BJ137" s="56" t="s">
        <v>6034</v>
      </c>
      <c r="BK137" s="56" t="s">
        <v>6035</v>
      </c>
      <c r="BL137" s="83"/>
      <c r="BM137" s="83"/>
      <c r="BN137" s="83"/>
      <c r="BO137" s="83"/>
      <c r="BP137" s="83"/>
      <c r="BQ137" s="83"/>
      <c r="BR137" s="83"/>
      <c r="BS137" s="83"/>
      <c r="BT137" s="56" t="s">
        <v>6036</v>
      </c>
      <c r="BU137" s="83"/>
      <c r="BV137" s="83"/>
      <c r="BW137" s="82"/>
      <c r="BX137" s="82"/>
      <c r="BY137" s="82"/>
      <c r="BZ137" s="84"/>
      <c r="CA137" s="84"/>
      <c r="CB137" s="84"/>
      <c r="CC137" s="84"/>
      <c r="CD137" s="84"/>
      <c r="CE137" s="84"/>
      <c r="CF137" s="84"/>
      <c r="CG137" s="84"/>
      <c r="CH137" s="84"/>
      <c r="CI137" s="84"/>
      <c r="CJ137" s="84"/>
      <c r="CK137" s="84"/>
      <c r="CL137" s="84"/>
      <c r="CM137" s="84"/>
      <c r="CN137" s="84"/>
      <c r="CO137" s="84"/>
      <c r="CP137" s="84"/>
      <c r="CQ137" s="84"/>
      <c r="CR137" s="84"/>
      <c r="CS137" s="58" t="s">
        <v>6037</v>
      </c>
      <c r="CT137" s="58" t="s">
        <v>6038</v>
      </c>
      <c r="CU137" s="84"/>
      <c r="CV137" s="84"/>
      <c r="CW137" s="84"/>
      <c r="CX137" s="84"/>
      <c r="CY137" s="84"/>
      <c r="CZ137" s="84"/>
      <c r="DA137" s="84"/>
      <c r="DB137" s="84"/>
      <c r="DC137" s="58" t="s">
        <v>6039</v>
      </c>
      <c r="DD137" s="84"/>
      <c r="DE137" s="84"/>
    </row>
    <row r="138" spans="38:109" ht="15" hidden="1" customHeight="1">
      <c r="AL138" s="55" t="str">
        <f t="shared" si="11"/>
        <v/>
      </c>
      <c r="AM138" s="55" t="str">
        <f t="shared" si="8"/>
        <v/>
      </c>
      <c r="AN138" t="str">
        <f t="shared" si="9"/>
        <v/>
      </c>
      <c r="AO138" s="3" t="str">
        <f t="shared" si="10"/>
        <v/>
      </c>
      <c r="AP138" s="3">
        <v>136</v>
      </c>
      <c r="AQ138" s="83"/>
      <c r="AR138" s="83"/>
      <c r="AS138" s="83"/>
      <c r="AT138" s="83"/>
      <c r="AU138" s="83"/>
      <c r="AV138" s="83"/>
      <c r="AW138" s="83"/>
      <c r="AX138" s="83"/>
      <c r="AY138" s="83"/>
      <c r="AZ138" s="83"/>
      <c r="BA138" s="83"/>
      <c r="BB138" s="83"/>
      <c r="BC138" s="83"/>
      <c r="BD138" s="83"/>
      <c r="BE138" s="83"/>
      <c r="BF138" s="83"/>
      <c r="BG138" s="83"/>
      <c r="BH138" s="83"/>
      <c r="BI138" s="83"/>
      <c r="BJ138" s="56" t="s">
        <v>6040</v>
      </c>
      <c r="BK138" s="56" t="s">
        <v>6041</v>
      </c>
      <c r="BL138" s="83"/>
      <c r="BM138" s="83"/>
      <c r="BN138" s="83"/>
      <c r="BO138" s="83"/>
      <c r="BP138" s="83"/>
      <c r="BQ138" s="83"/>
      <c r="BR138" s="83"/>
      <c r="BS138" s="83"/>
      <c r="BT138" s="56" t="s">
        <v>6042</v>
      </c>
      <c r="BU138" s="83"/>
      <c r="BV138" s="83"/>
      <c r="BW138" s="82"/>
      <c r="BX138" s="82"/>
      <c r="BY138" s="82"/>
      <c r="BZ138" s="84"/>
      <c r="CA138" s="84"/>
      <c r="CB138" s="84"/>
      <c r="CC138" s="84"/>
      <c r="CD138" s="84"/>
      <c r="CE138" s="84"/>
      <c r="CF138" s="84"/>
      <c r="CG138" s="84"/>
      <c r="CH138" s="84"/>
      <c r="CI138" s="84"/>
      <c r="CJ138" s="84"/>
      <c r="CK138" s="84"/>
      <c r="CL138" s="84"/>
      <c r="CM138" s="84"/>
      <c r="CN138" s="84"/>
      <c r="CO138" s="84"/>
      <c r="CP138" s="84"/>
      <c r="CQ138" s="84"/>
      <c r="CR138" s="84"/>
      <c r="CS138" s="58" t="s">
        <v>6043</v>
      </c>
      <c r="CT138" s="58" t="s">
        <v>6044</v>
      </c>
      <c r="CU138" s="84"/>
      <c r="CV138" s="84"/>
      <c r="CW138" s="84"/>
      <c r="CX138" s="84"/>
      <c r="CY138" s="84"/>
      <c r="CZ138" s="84"/>
      <c r="DA138" s="84"/>
      <c r="DB138" s="84"/>
      <c r="DC138" s="58" t="s">
        <v>6045</v>
      </c>
      <c r="DD138" s="84"/>
      <c r="DE138" s="84"/>
    </row>
    <row r="139" spans="38:109" ht="15" hidden="1" customHeight="1">
      <c r="AL139" s="55" t="str">
        <f t="shared" si="11"/>
        <v/>
      </c>
      <c r="AM139" s="55" t="str">
        <f t="shared" si="8"/>
        <v/>
      </c>
      <c r="AN139" t="str">
        <f t="shared" si="9"/>
        <v/>
      </c>
      <c r="AO139" s="3" t="str">
        <f t="shared" si="10"/>
        <v/>
      </c>
      <c r="AP139" s="3">
        <v>137</v>
      </c>
      <c r="AQ139" s="83"/>
      <c r="AR139" s="83"/>
      <c r="AS139" s="83"/>
      <c r="AT139" s="83"/>
      <c r="AU139" s="83"/>
      <c r="AV139" s="83"/>
      <c r="AW139" s="83"/>
      <c r="AX139" s="83"/>
      <c r="AY139" s="83"/>
      <c r="AZ139" s="83"/>
      <c r="BA139" s="83"/>
      <c r="BB139" s="83"/>
      <c r="BC139" s="83"/>
      <c r="BD139" s="83"/>
      <c r="BE139" s="83"/>
      <c r="BF139" s="83"/>
      <c r="BG139" s="83"/>
      <c r="BH139" s="83"/>
      <c r="BI139" s="83"/>
      <c r="BJ139" s="56" t="s">
        <v>6046</v>
      </c>
      <c r="BK139" s="56" t="s">
        <v>6047</v>
      </c>
      <c r="BL139" s="83"/>
      <c r="BM139" s="83"/>
      <c r="BN139" s="83"/>
      <c r="BO139" s="83"/>
      <c r="BP139" s="83"/>
      <c r="BQ139" s="83"/>
      <c r="BR139" s="83"/>
      <c r="BS139" s="83"/>
      <c r="BT139" s="56" t="s">
        <v>6048</v>
      </c>
      <c r="BU139" s="83"/>
      <c r="BV139" s="83"/>
      <c r="BW139" s="82"/>
      <c r="BX139" s="82"/>
      <c r="BY139" s="82"/>
      <c r="BZ139" s="84"/>
      <c r="CA139" s="84"/>
      <c r="CB139" s="84"/>
      <c r="CC139" s="84"/>
      <c r="CD139" s="84"/>
      <c r="CE139" s="84"/>
      <c r="CF139" s="84"/>
      <c r="CG139" s="84"/>
      <c r="CH139" s="84"/>
      <c r="CI139" s="84"/>
      <c r="CJ139" s="84"/>
      <c r="CK139" s="84"/>
      <c r="CL139" s="84"/>
      <c r="CM139" s="84"/>
      <c r="CN139" s="84"/>
      <c r="CO139" s="84"/>
      <c r="CP139" s="84"/>
      <c r="CQ139" s="84"/>
      <c r="CR139" s="84"/>
      <c r="CS139" s="58" t="s">
        <v>6049</v>
      </c>
      <c r="CT139" s="58" t="s">
        <v>6050</v>
      </c>
      <c r="CU139" s="84"/>
      <c r="CV139" s="84"/>
      <c r="CW139" s="84"/>
      <c r="CX139" s="84"/>
      <c r="CY139" s="84"/>
      <c r="CZ139" s="84"/>
      <c r="DA139" s="84"/>
      <c r="DB139" s="84"/>
      <c r="DC139" s="58" t="s">
        <v>6051</v>
      </c>
      <c r="DD139" s="84"/>
      <c r="DE139" s="84"/>
    </row>
    <row r="140" spans="38:109" ht="15" hidden="1" customHeight="1">
      <c r="AL140" s="55" t="str">
        <f t="shared" si="11"/>
        <v/>
      </c>
      <c r="AM140" s="55" t="str">
        <f t="shared" si="8"/>
        <v/>
      </c>
      <c r="AN140" t="str">
        <f t="shared" si="9"/>
        <v/>
      </c>
      <c r="AO140" s="3" t="str">
        <f t="shared" si="10"/>
        <v/>
      </c>
      <c r="AP140" s="3">
        <v>138</v>
      </c>
      <c r="AQ140" s="83"/>
      <c r="AR140" s="83"/>
      <c r="AS140" s="83"/>
      <c r="AT140" s="83"/>
      <c r="AU140" s="83"/>
      <c r="AV140" s="83"/>
      <c r="AW140" s="83"/>
      <c r="AX140" s="83"/>
      <c r="AY140" s="83"/>
      <c r="AZ140" s="83"/>
      <c r="BA140" s="83"/>
      <c r="BB140" s="83"/>
      <c r="BC140" s="83"/>
      <c r="BD140" s="83"/>
      <c r="BE140" s="83"/>
      <c r="BF140" s="83"/>
      <c r="BG140" s="83"/>
      <c r="BH140" s="83"/>
      <c r="BI140" s="83"/>
      <c r="BJ140" s="56" t="s">
        <v>6052</v>
      </c>
      <c r="BK140" s="56" t="s">
        <v>6053</v>
      </c>
      <c r="BL140" s="83"/>
      <c r="BM140" s="83"/>
      <c r="BN140" s="83"/>
      <c r="BO140" s="83"/>
      <c r="BP140" s="83"/>
      <c r="BQ140" s="83"/>
      <c r="BR140" s="83"/>
      <c r="BS140" s="83"/>
      <c r="BT140" s="56" t="s">
        <v>6054</v>
      </c>
      <c r="BU140" s="83"/>
      <c r="BV140" s="83"/>
      <c r="BW140" s="82"/>
      <c r="BX140" s="82"/>
      <c r="BY140" s="82"/>
      <c r="BZ140" s="84"/>
      <c r="CA140" s="84"/>
      <c r="CB140" s="84"/>
      <c r="CC140" s="84"/>
      <c r="CD140" s="84"/>
      <c r="CE140" s="84"/>
      <c r="CF140" s="84"/>
      <c r="CG140" s="84"/>
      <c r="CH140" s="84"/>
      <c r="CI140" s="84"/>
      <c r="CJ140" s="84"/>
      <c r="CK140" s="84"/>
      <c r="CL140" s="84"/>
      <c r="CM140" s="84"/>
      <c r="CN140" s="84"/>
      <c r="CO140" s="84"/>
      <c r="CP140" s="84"/>
      <c r="CQ140" s="84"/>
      <c r="CR140" s="84"/>
      <c r="CS140" s="58" t="s">
        <v>6055</v>
      </c>
      <c r="CT140" s="58" t="s">
        <v>6056</v>
      </c>
      <c r="CU140" s="84"/>
      <c r="CV140" s="84"/>
      <c r="CW140" s="84"/>
      <c r="CX140" s="84"/>
      <c r="CY140" s="84"/>
      <c r="CZ140" s="84"/>
      <c r="DA140" s="84"/>
      <c r="DB140" s="84"/>
      <c r="DC140" s="58" t="s">
        <v>5230</v>
      </c>
      <c r="DD140" s="84"/>
      <c r="DE140" s="84"/>
    </row>
    <row r="141" spans="38:109" ht="15" hidden="1" customHeight="1">
      <c r="AL141" s="55" t="str">
        <f t="shared" si="11"/>
        <v/>
      </c>
      <c r="AM141" s="55" t="str">
        <f t="shared" si="8"/>
        <v/>
      </c>
      <c r="AN141" t="str">
        <f t="shared" si="9"/>
        <v/>
      </c>
      <c r="AO141" s="3" t="str">
        <f t="shared" si="10"/>
        <v/>
      </c>
      <c r="AP141" s="3">
        <v>139</v>
      </c>
      <c r="AQ141" s="83"/>
      <c r="AR141" s="83"/>
      <c r="AS141" s="83"/>
      <c r="AT141" s="83"/>
      <c r="AU141" s="83"/>
      <c r="AV141" s="83"/>
      <c r="AW141" s="83"/>
      <c r="AX141" s="83"/>
      <c r="AY141" s="83"/>
      <c r="AZ141" s="83"/>
      <c r="BA141" s="83"/>
      <c r="BB141" s="83"/>
      <c r="BC141" s="83"/>
      <c r="BD141" s="83"/>
      <c r="BE141" s="83"/>
      <c r="BF141" s="83"/>
      <c r="BG141" s="83"/>
      <c r="BH141" s="83"/>
      <c r="BI141" s="83"/>
      <c r="BJ141" s="56" t="s">
        <v>6057</v>
      </c>
      <c r="BK141" s="56" t="s">
        <v>6058</v>
      </c>
      <c r="BL141" s="83"/>
      <c r="BM141" s="83"/>
      <c r="BN141" s="83"/>
      <c r="BO141" s="83"/>
      <c r="BP141" s="83"/>
      <c r="BQ141" s="83"/>
      <c r="BR141" s="83"/>
      <c r="BS141" s="83"/>
      <c r="BT141" s="56" t="s">
        <v>6059</v>
      </c>
      <c r="BU141" s="83"/>
      <c r="BV141" s="83"/>
      <c r="BW141" s="82"/>
      <c r="BX141" s="82"/>
      <c r="BY141" s="82"/>
      <c r="BZ141" s="84"/>
      <c r="CA141" s="84"/>
      <c r="CB141" s="84"/>
      <c r="CC141" s="84"/>
      <c r="CD141" s="84"/>
      <c r="CE141" s="84"/>
      <c r="CF141" s="84"/>
      <c r="CG141" s="84"/>
      <c r="CH141" s="84"/>
      <c r="CI141" s="84"/>
      <c r="CJ141" s="84"/>
      <c r="CK141" s="84"/>
      <c r="CL141" s="84"/>
      <c r="CM141" s="84"/>
      <c r="CN141" s="84"/>
      <c r="CO141" s="84"/>
      <c r="CP141" s="84"/>
      <c r="CQ141" s="84"/>
      <c r="CR141" s="84"/>
      <c r="CS141" s="58" t="s">
        <v>6060</v>
      </c>
      <c r="CT141" s="58" t="s">
        <v>6061</v>
      </c>
      <c r="CU141" s="84"/>
      <c r="CV141" s="84"/>
      <c r="CW141" s="84"/>
      <c r="CX141" s="84"/>
      <c r="CY141" s="84"/>
      <c r="CZ141" s="84"/>
      <c r="DA141" s="84"/>
      <c r="DB141" s="84"/>
      <c r="DC141" s="58" t="s">
        <v>6062</v>
      </c>
      <c r="DD141" s="84"/>
      <c r="DE141" s="84"/>
    </row>
    <row r="142" spans="38:109" ht="15" hidden="1" customHeight="1">
      <c r="AL142" s="55" t="str">
        <f t="shared" si="11"/>
        <v/>
      </c>
      <c r="AM142" s="55" t="str">
        <f t="shared" si="8"/>
        <v/>
      </c>
      <c r="AN142" t="str">
        <f t="shared" si="9"/>
        <v/>
      </c>
      <c r="AO142" s="3" t="str">
        <f t="shared" si="10"/>
        <v/>
      </c>
      <c r="AP142" s="3">
        <v>140</v>
      </c>
      <c r="AQ142" s="83"/>
      <c r="AR142" s="83"/>
      <c r="AS142" s="83"/>
      <c r="AT142" s="83"/>
      <c r="AU142" s="83"/>
      <c r="AV142" s="83"/>
      <c r="AW142" s="83"/>
      <c r="AX142" s="83"/>
      <c r="AY142" s="83"/>
      <c r="AZ142" s="83"/>
      <c r="BA142" s="83"/>
      <c r="BB142" s="83"/>
      <c r="BC142" s="83"/>
      <c r="BD142" s="83"/>
      <c r="BE142" s="83"/>
      <c r="BF142" s="83"/>
      <c r="BG142" s="83"/>
      <c r="BH142" s="83"/>
      <c r="BI142" s="83"/>
      <c r="BJ142" s="56" t="s">
        <v>6063</v>
      </c>
      <c r="BK142" s="56" t="s">
        <v>6064</v>
      </c>
      <c r="BL142" s="83"/>
      <c r="BM142" s="83"/>
      <c r="BN142" s="83"/>
      <c r="BO142" s="83"/>
      <c r="BP142" s="83"/>
      <c r="BQ142" s="83"/>
      <c r="BR142" s="83"/>
      <c r="BS142" s="83"/>
      <c r="BT142" s="56" t="s">
        <v>6065</v>
      </c>
      <c r="BU142" s="83"/>
      <c r="BV142" s="83"/>
      <c r="BW142" s="82"/>
      <c r="BX142" s="82"/>
      <c r="BY142" s="82"/>
      <c r="BZ142" s="84"/>
      <c r="CA142" s="84"/>
      <c r="CB142" s="84"/>
      <c r="CC142" s="84"/>
      <c r="CD142" s="84"/>
      <c r="CE142" s="84"/>
      <c r="CF142" s="84"/>
      <c r="CG142" s="84"/>
      <c r="CH142" s="84"/>
      <c r="CI142" s="84"/>
      <c r="CJ142" s="84"/>
      <c r="CK142" s="84"/>
      <c r="CL142" s="84"/>
      <c r="CM142" s="84"/>
      <c r="CN142" s="84"/>
      <c r="CO142" s="84"/>
      <c r="CP142" s="84"/>
      <c r="CQ142" s="84"/>
      <c r="CR142" s="84"/>
      <c r="CS142" s="58" t="s">
        <v>6066</v>
      </c>
      <c r="CT142" s="58" t="s">
        <v>6067</v>
      </c>
      <c r="CU142" s="84"/>
      <c r="CV142" s="84"/>
      <c r="CW142" s="84"/>
      <c r="CX142" s="84"/>
      <c r="CY142" s="84"/>
      <c r="CZ142" s="84"/>
      <c r="DA142" s="84"/>
      <c r="DB142" s="84"/>
      <c r="DC142" s="58" t="s">
        <v>6068</v>
      </c>
      <c r="DD142" s="84"/>
      <c r="DE142" s="84"/>
    </row>
    <row r="143" spans="38:109" ht="15" hidden="1" customHeight="1">
      <c r="AL143" s="55" t="str">
        <f t="shared" si="11"/>
        <v/>
      </c>
      <c r="AM143" s="55" t="str">
        <f t="shared" si="8"/>
        <v/>
      </c>
      <c r="AN143" t="str">
        <f t="shared" si="9"/>
        <v/>
      </c>
      <c r="AO143" s="3" t="str">
        <f t="shared" si="10"/>
        <v/>
      </c>
      <c r="AP143" s="3">
        <v>141</v>
      </c>
      <c r="AQ143" s="83"/>
      <c r="AR143" s="83"/>
      <c r="AS143" s="83"/>
      <c r="AT143" s="83"/>
      <c r="AU143" s="83"/>
      <c r="AV143" s="83"/>
      <c r="AW143" s="83"/>
      <c r="AX143" s="83"/>
      <c r="AY143" s="83"/>
      <c r="AZ143" s="83"/>
      <c r="BA143" s="83"/>
      <c r="BB143" s="83"/>
      <c r="BC143" s="83"/>
      <c r="BD143" s="83"/>
      <c r="BE143" s="83"/>
      <c r="BF143" s="83"/>
      <c r="BG143" s="83"/>
      <c r="BH143" s="83"/>
      <c r="BI143" s="83"/>
      <c r="BJ143" s="56" t="s">
        <v>6069</v>
      </c>
      <c r="BK143" s="56" t="s">
        <v>6070</v>
      </c>
      <c r="BL143" s="83"/>
      <c r="BM143" s="83"/>
      <c r="BN143" s="83"/>
      <c r="BO143" s="83"/>
      <c r="BP143" s="83"/>
      <c r="BQ143" s="83"/>
      <c r="BR143" s="83"/>
      <c r="BS143" s="83"/>
      <c r="BT143" s="56" t="s">
        <v>6071</v>
      </c>
      <c r="BU143" s="83"/>
      <c r="BV143" s="83"/>
      <c r="BW143" s="82"/>
      <c r="BX143" s="82"/>
      <c r="BY143" s="82"/>
      <c r="BZ143" s="84"/>
      <c r="CA143" s="84"/>
      <c r="CB143" s="84"/>
      <c r="CC143" s="84"/>
      <c r="CD143" s="84"/>
      <c r="CE143" s="84"/>
      <c r="CF143" s="84"/>
      <c r="CG143" s="84"/>
      <c r="CH143" s="84"/>
      <c r="CI143" s="84"/>
      <c r="CJ143" s="84"/>
      <c r="CK143" s="84"/>
      <c r="CL143" s="84"/>
      <c r="CM143" s="84"/>
      <c r="CN143" s="84"/>
      <c r="CO143" s="84"/>
      <c r="CP143" s="84"/>
      <c r="CQ143" s="84"/>
      <c r="CR143" s="84"/>
      <c r="CS143" s="58" t="s">
        <v>6072</v>
      </c>
      <c r="CT143" s="58" t="s">
        <v>6073</v>
      </c>
      <c r="CU143" s="84"/>
      <c r="CV143" s="84"/>
      <c r="CW143" s="84"/>
      <c r="CX143" s="84"/>
      <c r="CY143" s="84"/>
      <c r="CZ143" s="84"/>
      <c r="DA143" s="84"/>
      <c r="DB143" s="84"/>
      <c r="DC143" s="58" t="s">
        <v>6074</v>
      </c>
      <c r="DD143" s="84"/>
      <c r="DE143" s="84"/>
    </row>
    <row r="144" spans="38:109" ht="15" hidden="1" customHeight="1">
      <c r="AL144" s="55" t="str">
        <f t="shared" si="11"/>
        <v/>
      </c>
      <c r="AM144" s="55" t="str">
        <f t="shared" si="8"/>
        <v/>
      </c>
      <c r="AN144" t="str">
        <f t="shared" si="9"/>
        <v/>
      </c>
      <c r="AO144" s="3" t="str">
        <f t="shared" si="10"/>
        <v/>
      </c>
      <c r="AP144" s="3">
        <v>142</v>
      </c>
      <c r="AQ144" s="83"/>
      <c r="AR144" s="83"/>
      <c r="AS144" s="83"/>
      <c r="AT144" s="83"/>
      <c r="AU144" s="83"/>
      <c r="AV144" s="83"/>
      <c r="AW144" s="83"/>
      <c r="AX144" s="83"/>
      <c r="AY144" s="83"/>
      <c r="AZ144" s="83"/>
      <c r="BA144" s="83"/>
      <c r="BB144" s="83"/>
      <c r="BC144" s="83"/>
      <c r="BD144" s="83"/>
      <c r="BE144" s="83"/>
      <c r="BF144" s="83"/>
      <c r="BG144" s="83"/>
      <c r="BH144" s="83"/>
      <c r="BI144" s="83"/>
      <c r="BJ144" s="56" t="s">
        <v>6075</v>
      </c>
      <c r="BK144" s="56" t="s">
        <v>6076</v>
      </c>
      <c r="BL144" s="83"/>
      <c r="BM144" s="83"/>
      <c r="BN144" s="83"/>
      <c r="BO144" s="83"/>
      <c r="BP144" s="83"/>
      <c r="BQ144" s="83"/>
      <c r="BR144" s="83"/>
      <c r="BS144" s="83"/>
      <c r="BT144" s="56" t="s">
        <v>6077</v>
      </c>
      <c r="BU144" s="83"/>
      <c r="BV144" s="83"/>
      <c r="BW144" s="82"/>
      <c r="BX144" s="82"/>
      <c r="BY144" s="82"/>
      <c r="BZ144" s="84"/>
      <c r="CA144" s="84"/>
      <c r="CB144" s="84"/>
      <c r="CC144" s="84"/>
      <c r="CD144" s="84"/>
      <c r="CE144" s="84"/>
      <c r="CF144" s="84"/>
      <c r="CG144" s="84"/>
      <c r="CH144" s="84"/>
      <c r="CI144" s="84"/>
      <c r="CJ144" s="84"/>
      <c r="CK144" s="84"/>
      <c r="CL144" s="84"/>
      <c r="CM144" s="84"/>
      <c r="CN144" s="84"/>
      <c r="CO144" s="84"/>
      <c r="CP144" s="84"/>
      <c r="CQ144" s="84"/>
      <c r="CR144" s="84"/>
      <c r="CS144" s="58" t="s">
        <v>6078</v>
      </c>
      <c r="CT144" s="58" t="s">
        <v>6079</v>
      </c>
      <c r="CU144" s="84"/>
      <c r="CV144" s="84"/>
      <c r="CW144" s="84"/>
      <c r="CX144" s="84"/>
      <c r="CY144" s="84"/>
      <c r="CZ144" s="84"/>
      <c r="DA144" s="84"/>
      <c r="DB144" s="84"/>
      <c r="DC144" s="58" t="s">
        <v>6080</v>
      </c>
      <c r="DD144" s="84"/>
      <c r="DE144" s="84"/>
    </row>
    <row r="145" spans="38:109" ht="15" hidden="1" customHeight="1">
      <c r="AL145" s="55" t="str">
        <f t="shared" si="11"/>
        <v/>
      </c>
      <c r="AM145" s="55" t="str">
        <f t="shared" si="8"/>
        <v/>
      </c>
      <c r="AN145" t="str">
        <f t="shared" si="9"/>
        <v/>
      </c>
      <c r="AO145" s="3" t="str">
        <f t="shared" si="10"/>
        <v/>
      </c>
      <c r="AP145" s="3">
        <v>143</v>
      </c>
      <c r="AQ145" s="83"/>
      <c r="AR145" s="83"/>
      <c r="AS145" s="83"/>
      <c r="AT145" s="83"/>
      <c r="AU145" s="83"/>
      <c r="AV145" s="83"/>
      <c r="AW145" s="83"/>
      <c r="AX145" s="83"/>
      <c r="AY145" s="83"/>
      <c r="AZ145" s="83"/>
      <c r="BA145" s="83"/>
      <c r="BB145" s="83"/>
      <c r="BC145" s="83"/>
      <c r="BD145" s="83"/>
      <c r="BE145" s="83"/>
      <c r="BF145" s="83"/>
      <c r="BG145" s="83"/>
      <c r="BH145" s="83"/>
      <c r="BI145" s="83"/>
      <c r="BJ145" s="56" t="s">
        <v>6081</v>
      </c>
      <c r="BK145" s="56" t="s">
        <v>6082</v>
      </c>
      <c r="BL145" s="83"/>
      <c r="BM145" s="83"/>
      <c r="BN145" s="83"/>
      <c r="BO145" s="83"/>
      <c r="BP145" s="83"/>
      <c r="BQ145" s="83"/>
      <c r="BR145" s="83"/>
      <c r="BS145" s="83"/>
      <c r="BT145" s="56" t="s">
        <v>6083</v>
      </c>
      <c r="BU145" s="83"/>
      <c r="BV145" s="83"/>
      <c r="BW145" s="82"/>
      <c r="BX145" s="82"/>
      <c r="BY145" s="82"/>
      <c r="BZ145" s="84"/>
      <c r="CA145" s="84"/>
      <c r="CB145" s="84"/>
      <c r="CC145" s="84"/>
      <c r="CD145" s="84"/>
      <c r="CE145" s="84"/>
      <c r="CF145" s="84"/>
      <c r="CG145" s="84"/>
      <c r="CH145" s="84"/>
      <c r="CI145" s="84"/>
      <c r="CJ145" s="84"/>
      <c r="CK145" s="84"/>
      <c r="CL145" s="84"/>
      <c r="CM145" s="84"/>
      <c r="CN145" s="84"/>
      <c r="CO145" s="84"/>
      <c r="CP145" s="84"/>
      <c r="CQ145" s="84"/>
      <c r="CR145" s="84"/>
      <c r="CS145" s="58" t="s">
        <v>6084</v>
      </c>
      <c r="CT145" s="58" t="s">
        <v>6085</v>
      </c>
      <c r="CU145" s="84"/>
      <c r="CV145" s="84"/>
      <c r="CW145" s="84"/>
      <c r="CX145" s="84"/>
      <c r="CY145" s="84"/>
      <c r="CZ145" s="84"/>
      <c r="DA145" s="84"/>
      <c r="DB145" s="84"/>
      <c r="DC145" s="58" t="s">
        <v>6086</v>
      </c>
      <c r="DD145" s="84"/>
      <c r="DE145" s="84"/>
    </row>
    <row r="146" spans="38:109" ht="15" hidden="1" customHeight="1">
      <c r="AL146" s="55" t="str">
        <f t="shared" si="11"/>
        <v/>
      </c>
      <c r="AM146" s="55" t="str">
        <f t="shared" si="8"/>
        <v/>
      </c>
      <c r="AN146" t="str">
        <f t="shared" si="9"/>
        <v/>
      </c>
      <c r="AO146" s="3" t="str">
        <f t="shared" si="10"/>
        <v/>
      </c>
      <c r="AP146" s="3">
        <v>144</v>
      </c>
      <c r="AQ146" s="83"/>
      <c r="AR146" s="83"/>
      <c r="AS146" s="83"/>
      <c r="AT146" s="83"/>
      <c r="AU146" s="83"/>
      <c r="AV146" s="83"/>
      <c r="AW146" s="83"/>
      <c r="AX146" s="83"/>
      <c r="AY146" s="83"/>
      <c r="AZ146" s="83"/>
      <c r="BA146" s="83"/>
      <c r="BB146" s="83"/>
      <c r="BC146" s="83"/>
      <c r="BD146" s="83"/>
      <c r="BE146" s="83"/>
      <c r="BF146" s="83"/>
      <c r="BG146" s="83"/>
      <c r="BH146" s="83"/>
      <c r="BI146" s="83"/>
      <c r="BJ146" s="56" t="s">
        <v>6087</v>
      </c>
      <c r="BK146" s="56" t="s">
        <v>6088</v>
      </c>
      <c r="BL146" s="83"/>
      <c r="BM146" s="83"/>
      <c r="BN146" s="83"/>
      <c r="BO146" s="83"/>
      <c r="BP146" s="83"/>
      <c r="BQ146" s="83"/>
      <c r="BR146" s="83"/>
      <c r="BS146" s="83"/>
      <c r="BT146" s="56" t="s">
        <v>6089</v>
      </c>
      <c r="BU146" s="83"/>
      <c r="BV146" s="83"/>
      <c r="BW146" s="82"/>
      <c r="BX146" s="82"/>
      <c r="BY146" s="82"/>
      <c r="BZ146" s="84"/>
      <c r="CA146" s="84"/>
      <c r="CB146" s="84"/>
      <c r="CC146" s="84"/>
      <c r="CD146" s="84"/>
      <c r="CE146" s="84"/>
      <c r="CF146" s="84"/>
      <c r="CG146" s="84"/>
      <c r="CH146" s="84"/>
      <c r="CI146" s="84"/>
      <c r="CJ146" s="84"/>
      <c r="CK146" s="84"/>
      <c r="CL146" s="84"/>
      <c r="CM146" s="84"/>
      <c r="CN146" s="84"/>
      <c r="CO146" s="84"/>
      <c r="CP146" s="84"/>
      <c r="CQ146" s="84"/>
      <c r="CR146" s="84"/>
      <c r="CS146" s="58" t="s">
        <v>6090</v>
      </c>
      <c r="CT146" s="58" t="s">
        <v>6091</v>
      </c>
      <c r="CU146" s="84"/>
      <c r="CV146" s="84"/>
      <c r="CW146" s="84"/>
      <c r="CX146" s="84"/>
      <c r="CY146" s="84"/>
      <c r="CZ146" s="84"/>
      <c r="DA146" s="84"/>
      <c r="DB146" s="84"/>
      <c r="DC146" s="58" t="s">
        <v>6092</v>
      </c>
      <c r="DD146" s="84"/>
      <c r="DE146" s="84"/>
    </row>
    <row r="147" spans="38:109" ht="15" hidden="1" customHeight="1">
      <c r="AL147" s="55" t="str">
        <f t="shared" si="11"/>
        <v/>
      </c>
      <c r="AM147" s="55" t="str">
        <f t="shared" si="8"/>
        <v/>
      </c>
      <c r="AN147" t="str">
        <f t="shared" si="9"/>
        <v/>
      </c>
      <c r="AO147" s="3" t="str">
        <f t="shared" si="10"/>
        <v/>
      </c>
      <c r="AP147" s="3">
        <v>145</v>
      </c>
      <c r="AQ147" s="83"/>
      <c r="AR147" s="83"/>
      <c r="AS147" s="83"/>
      <c r="AT147" s="83"/>
      <c r="AU147" s="83"/>
      <c r="AV147" s="83"/>
      <c r="AW147" s="83"/>
      <c r="AX147" s="83"/>
      <c r="AY147" s="83"/>
      <c r="AZ147" s="83"/>
      <c r="BA147" s="83"/>
      <c r="BB147" s="83"/>
      <c r="BC147" s="83"/>
      <c r="BD147" s="83"/>
      <c r="BE147" s="83"/>
      <c r="BF147" s="83"/>
      <c r="BG147" s="83"/>
      <c r="BH147" s="83"/>
      <c r="BI147" s="83"/>
      <c r="BJ147" s="56" t="s">
        <v>6093</v>
      </c>
      <c r="BK147" s="56" t="s">
        <v>6094</v>
      </c>
      <c r="BL147" s="83"/>
      <c r="BM147" s="83"/>
      <c r="BN147" s="83"/>
      <c r="BO147" s="83"/>
      <c r="BP147" s="83"/>
      <c r="BQ147" s="83"/>
      <c r="BR147" s="83"/>
      <c r="BS147" s="83"/>
      <c r="BT147" s="56" t="s">
        <v>6095</v>
      </c>
      <c r="BU147" s="83"/>
      <c r="BV147" s="83"/>
      <c r="BW147" s="82"/>
      <c r="BX147" s="82"/>
      <c r="BY147" s="82"/>
      <c r="BZ147" s="84"/>
      <c r="CA147" s="84"/>
      <c r="CB147" s="84"/>
      <c r="CC147" s="84"/>
      <c r="CD147" s="84"/>
      <c r="CE147" s="84"/>
      <c r="CF147" s="84"/>
      <c r="CG147" s="84"/>
      <c r="CH147" s="84"/>
      <c r="CI147" s="84"/>
      <c r="CJ147" s="84"/>
      <c r="CK147" s="84"/>
      <c r="CL147" s="84"/>
      <c r="CM147" s="84"/>
      <c r="CN147" s="84"/>
      <c r="CO147" s="84"/>
      <c r="CP147" s="84"/>
      <c r="CQ147" s="84"/>
      <c r="CR147" s="84"/>
      <c r="CS147" s="58" t="s">
        <v>6096</v>
      </c>
      <c r="CT147" s="58" t="s">
        <v>6097</v>
      </c>
      <c r="CU147" s="84"/>
      <c r="CV147" s="84"/>
      <c r="CW147" s="84"/>
      <c r="CX147" s="84"/>
      <c r="CY147" s="84"/>
      <c r="CZ147" s="84"/>
      <c r="DA147" s="84"/>
      <c r="DB147" s="84"/>
      <c r="DC147" s="58" t="s">
        <v>6098</v>
      </c>
      <c r="DD147" s="84"/>
      <c r="DE147" s="84"/>
    </row>
    <row r="148" spans="38:109" ht="15" hidden="1" customHeight="1">
      <c r="AL148" s="55" t="str">
        <f t="shared" si="11"/>
        <v/>
      </c>
      <c r="AM148" s="55" t="str">
        <f t="shared" si="8"/>
        <v/>
      </c>
      <c r="AN148" t="str">
        <f t="shared" si="9"/>
        <v/>
      </c>
      <c r="AO148" s="3" t="str">
        <f t="shared" si="10"/>
        <v/>
      </c>
      <c r="AP148" s="3">
        <v>146</v>
      </c>
      <c r="AQ148" s="83"/>
      <c r="AR148" s="83"/>
      <c r="AS148" s="83"/>
      <c r="AT148" s="83"/>
      <c r="AU148" s="83"/>
      <c r="AV148" s="83"/>
      <c r="AW148" s="83"/>
      <c r="AX148" s="83"/>
      <c r="AY148" s="83"/>
      <c r="AZ148" s="83"/>
      <c r="BA148" s="83"/>
      <c r="BB148" s="83"/>
      <c r="BC148" s="83"/>
      <c r="BD148" s="83"/>
      <c r="BE148" s="83"/>
      <c r="BF148" s="83"/>
      <c r="BG148" s="83"/>
      <c r="BH148" s="83"/>
      <c r="BI148" s="83"/>
      <c r="BJ148" s="56" t="s">
        <v>6099</v>
      </c>
      <c r="BK148" s="56" t="s">
        <v>6100</v>
      </c>
      <c r="BL148" s="83"/>
      <c r="BM148" s="83"/>
      <c r="BN148" s="83"/>
      <c r="BO148" s="83"/>
      <c r="BP148" s="83"/>
      <c r="BQ148" s="83"/>
      <c r="BR148" s="83"/>
      <c r="BS148" s="83"/>
      <c r="BT148" s="56" t="s">
        <v>6101</v>
      </c>
      <c r="BU148" s="83"/>
      <c r="BV148" s="83"/>
      <c r="BW148" s="82"/>
      <c r="BX148" s="82"/>
      <c r="BY148" s="82"/>
      <c r="BZ148" s="84"/>
      <c r="CA148" s="84"/>
      <c r="CB148" s="84"/>
      <c r="CC148" s="84"/>
      <c r="CD148" s="84"/>
      <c r="CE148" s="84"/>
      <c r="CF148" s="84"/>
      <c r="CG148" s="84"/>
      <c r="CH148" s="84"/>
      <c r="CI148" s="84"/>
      <c r="CJ148" s="84"/>
      <c r="CK148" s="84"/>
      <c r="CL148" s="84"/>
      <c r="CM148" s="84"/>
      <c r="CN148" s="84"/>
      <c r="CO148" s="84"/>
      <c r="CP148" s="84"/>
      <c r="CQ148" s="84"/>
      <c r="CR148" s="84"/>
      <c r="CS148" s="58" t="s">
        <v>6102</v>
      </c>
      <c r="CT148" s="58" t="s">
        <v>6103</v>
      </c>
      <c r="CU148" s="84"/>
      <c r="CV148" s="84"/>
      <c r="CW148" s="84"/>
      <c r="CX148" s="84"/>
      <c r="CY148" s="84"/>
      <c r="CZ148" s="84"/>
      <c r="DA148" s="84"/>
      <c r="DB148" s="84"/>
      <c r="DC148" s="58" t="s">
        <v>6104</v>
      </c>
      <c r="DD148" s="84"/>
      <c r="DE148" s="84"/>
    </row>
    <row r="149" spans="38:109" ht="15" hidden="1" customHeight="1">
      <c r="AL149" s="55" t="str">
        <f t="shared" si="11"/>
        <v/>
      </c>
      <c r="AM149" s="55" t="str">
        <f t="shared" si="8"/>
        <v/>
      </c>
      <c r="AN149" t="str">
        <f t="shared" si="9"/>
        <v/>
      </c>
      <c r="AO149" s="3" t="str">
        <f t="shared" si="10"/>
        <v/>
      </c>
      <c r="AP149" s="3">
        <v>147</v>
      </c>
      <c r="AQ149" s="83"/>
      <c r="AR149" s="83"/>
      <c r="AS149" s="83"/>
      <c r="AT149" s="83"/>
      <c r="AU149" s="83"/>
      <c r="AV149" s="83"/>
      <c r="AW149" s="83"/>
      <c r="AX149" s="83"/>
      <c r="AY149" s="83"/>
      <c r="AZ149" s="83"/>
      <c r="BA149" s="83"/>
      <c r="BB149" s="83"/>
      <c r="BC149" s="83"/>
      <c r="BD149" s="83"/>
      <c r="BE149" s="83"/>
      <c r="BF149" s="83"/>
      <c r="BG149" s="83"/>
      <c r="BH149" s="83"/>
      <c r="BI149" s="83"/>
      <c r="BJ149" s="56" t="s">
        <v>6105</v>
      </c>
      <c r="BK149" s="56" t="s">
        <v>6106</v>
      </c>
      <c r="BL149" s="83"/>
      <c r="BM149" s="83"/>
      <c r="BN149" s="83"/>
      <c r="BO149" s="83"/>
      <c r="BP149" s="83"/>
      <c r="BQ149" s="83"/>
      <c r="BR149" s="83"/>
      <c r="BS149" s="83"/>
      <c r="BT149" s="56" t="s">
        <v>6107</v>
      </c>
      <c r="BU149" s="83"/>
      <c r="BV149" s="83"/>
      <c r="BW149" s="82"/>
      <c r="BX149" s="82"/>
      <c r="BY149" s="82"/>
      <c r="BZ149" s="84"/>
      <c r="CA149" s="84"/>
      <c r="CB149" s="84"/>
      <c r="CC149" s="84"/>
      <c r="CD149" s="84"/>
      <c r="CE149" s="84"/>
      <c r="CF149" s="84"/>
      <c r="CG149" s="84"/>
      <c r="CH149" s="84"/>
      <c r="CI149" s="84"/>
      <c r="CJ149" s="84"/>
      <c r="CK149" s="84"/>
      <c r="CL149" s="84"/>
      <c r="CM149" s="84"/>
      <c r="CN149" s="84"/>
      <c r="CO149" s="84"/>
      <c r="CP149" s="84"/>
      <c r="CQ149" s="84"/>
      <c r="CR149" s="84"/>
      <c r="CS149" s="58" t="s">
        <v>6108</v>
      </c>
      <c r="CT149" s="58" t="s">
        <v>6109</v>
      </c>
      <c r="CU149" s="84"/>
      <c r="CV149" s="84"/>
      <c r="CW149" s="84"/>
      <c r="CX149" s="84"/>
      <c r="CY149" s="84"/>
      <c r="CZ149" s="84"/>
      <c r="DA149" s="84"/>
      <c r="DB149" s="84"/>
      <c r="DC149" s="58" t="s">
        <v>6110</v>
      </c>
      <c r="DD149" s="84"/>
      <c r="DE149" s="84"/>
    </row>
    <row r="150" spans="38:109" ht="15" hidden="1" customHeight="1">
      <c r="AL150" s="55" t="str">
        <f t="shared" si="11"/>
        <v/>
      </c>
      <c r="AM150" s="55" t="str">
        <f t="shared" si="8"/>
        <v/>
      </c>
      <c r="AN150" t="str">
        <f t="shared" si="9"/>
        <v/>
      </c>
      <c r="AO150" s="3" t="str">
        <f t="shared" si="10"/>
        <v/>
      </c>
      <c r="AP150" s="3">
        <v>148</v>
      </c>
      <c r="AQ150" s="83"/>
      <c r="AR150" s="83"/>
      <c r="AS150" s="83"/>
      <c r="AT150" s="83"/>
      <c r="AU150" s="83"/>
      <c r="AV150" s="83"/>
      <c r="AW150" s="83"/>
      <c r="AX150" s="83"/>
      <c r="AY150" s="83"/>
      <c r="AZ150" s="83"/>
      <c r="BA150" s="83"/>
      <c r="BB150" s="83"/>
      <c r="BC150" s="83"/>
      <c r="BD150" s="83"/>
      <c r="BE150" s="83"/>
      <c r="BF150" s="83"/>
      <c r="BG150" s="83"/>
      <c r="BH150" s="83"/>
      <c r="BI150" s="83"/>
      <c r="BJ150" s="56" t="s">
        <v>6111</v>
      </c>
      <c r="BK150" s="56" t="s">
        <v>6112</v>
      </c>
      <c r="BL150" s="83"/>
      <c r="BM150" s="83"/>
      <c r="BN150" s="83"/>
      <c r="BO150" s="83"/>
      <c r="BP150" s="83"/>
      <c r="BQ150" s="83"/>
      <c r="BR150" s="83"/>
      <c r="BS150" s="83"/>
      <c r="BT150" s="56" t="s">
        <v>6113</v>
      </c>
      <c r="BU150" s="83"/>
      <c r="BV150" s="83"/>
      <c r="BW150" s="82"/>
      <c r="BX150" s="82"/>
      <c r="BY150" s="82"/>
      <c r="BZ150" s="84"/>
      <c r="CA150" s="84"/>
      <c r="CB150" s="84"/>
      <c r="CC150" s="84"/>
      <c r="CD150" s="84"/>
      <c r="CE150" s="84"/>
      <c r="CF150" s="84"/>
      <c r="CG150" s="84"/>
      <c r="CH150" s="84"/>
      <c r="CI150" s="84"/>
      <c r="CJ150" s="84"/>
      <c r="CK150" s="84"/>
      <c r="CL150" s="84"/>
      <c r="CM150" s="84"/>
      <c r="CN150" s="84"/>
      <c r="CO150" s="84"/>
      <c r="CP150" s="84"/>
      <c r="CQ150" s="84"/>
      <c r="CR150" s="84"/>
      <c r="CS150" s="58" t="s">
        <v>6114</v>
      </c>
      <c r="CT150" s="58" t="s">
        <v>6115</v>
      </c>
      <c r="CU150" s="84"/>
      <c r="CV150" s="84"/>
      <c r="CW150" s="84"/>
      <c r="CX150" s="84"/>
      <c r="CY150" s="84"/>
      <c r="CZ150" s="84"/>
      <c r="DA150" s="84"/>
      <c r="DB150" s="84"/>
      <c r="DC150" s="58" t="s">
        <v>6116</v>
      </c>
      <c r="DD150" s="84"/>
      <c r="DE150" s="84"/>
    </row>
    <row r="151" spans="38:109" ht="15" hidden="1" customHeight="1">
      <c r="AL151" s="55" t="str">
        <f t="shared" si="11"/>
        <v/>
      </c>
      <c r="AM151" s="55" t="str">
        <f t="shared" si="8"/>
        <v/>
      </c>
      <c r="AN151" t="str">
        <f t="shared" si="9"/>
        <v/>
      </c>
      <c r="AO151" s="3" t="str">
        <f t="shared" si="10"/>
        <v/>
      </c>
      <c r="AP151" s="3">
        <v>149</v>
      </c>
      <c r="AQ151" s="83"/>
      <c r="AR151" s="83"/>
      <c r="AS151" s="83"/>
      <c r="AT151" s="83"/>
      <c r="AU151" s="83"/>
      <c r="AV151" s="83"/>
      <c r="AW151" s="83"/>
      <c r="AX151" s="83"/>
      <c r="AY151" s="83"/>
      <c r="AZ151" s="83"/>
      <c r="BA151" s="83"/>
      <c r="BB151" s="83"/>
      <c r="BC151" s="83"/>
      <c r="BD151" s="83"/>
      <c r="BE151" s="83"/>
      <c r="BF151" s="83"/>
      <c r="BG151" s="83"/>
      <c r="BH151" s="83"/>
      <c r="BI151" s="83"/>
      <c r="BJ151" s="56" t="s">
        <v>6117</v>
      </c>
      <c r="BK151" s="56" t="s">
        <v>6118</v>
      </c>
      <c r="BL151" s="83"/>
      <c r="BM151" s="83"/>
      <c r="BN151" s="83"/>
      <c r="BO151" s="83"/>
      <c r="BP151" s="83"/>
      <c r="BQ151" s="83"/>
      <c r="BR151" s="83"/>
      <c r="BS151" s="83"/>
      <c r="BT151" s="56" t="s">
        <v>6119</v>
      </c>
      <c r="BU151" s="83"/>
      <c r="BV151" s="83"/>
      <c r="BW151" s="82"/>
      <c r="BX151" s="82"/>
      <c r="BY151" s="82"/>
      <c r="BZ151" s="84"/>
      <c r="CA151" s="84"/>
      <c r="CB151" s="84"/>
      <c r="CC151" s="84"/>
      <c r="CD151" s="84"/>
      <c r="CE151" s="84"/>
      <c r="CF151" s="84"/>
      <c r="CG151" s="84"/>
      <c r="CH151" s="84"/>
      <c r="CI151" s="84"/>
      <c r="CJ151" s="84"/>
      <c r="CK151" s="84"/>
      <c r="CL151" s="84"/>
      <c r="CM151" s="84"/>
      <c r="CN151" s="84"/>
      <c r="CO151" s="84"/>
      <c r="CP151" s="84"/>
      <c r="CQ151" s="84"/>
      <c r="CR151" s="84"/>
      <c r="CS151" s="58" t="s">
        <v>6120</v>
      </c>
      <c r="CT151" s="58" t="s">
        <v>6121</v>
      </c>
      <c r="CU151" s="84"/>
      <c r="CV151" s="84"/>
      <c r="CW151" s="84"/>
      <c r="CX151" s="84"/>
      <c r="CY151" s="84"/>
      <c r="CZ151" s="84"/>
      <c r="DA151" s="84"/>
      <c r="DB151" s="84"/>
      <c r="DC151" s="58" t="s">
        <v>6122</v>
      </c>
      <c r="DD151" s="84"/>
      <c r="DE151" s="84"/>
    </row>
    <row r="152" spans="38:109" ht="15" hidden="1" customHeight="1">
      <c r="AL152" s="55" t="str">
        <f t="shared" si="11"/>
        <v/>
      </c>
      <c r="AM152" s="55" t="str">
        <f t="shared" si="8"/>
        <v/>
      </c>
      <c r="AN152" t="str">
        <f t="shared" si="9"/>
        <v/>
      </c>
      <c r="AO152" s="3" t="str">
        <f t="shared" si="10"/>
        <v/>
      </c>
      <c r="AP152" s="3">
        <v>150</v>
      </c>
      <c r="AQ152" s="83"/>
      <c r="AR152" s="83"/>
      <c r="AS152" s="83"/>
      <c r="AT152" s="83"/>
      <c r="AU152" s="83"/>
      <c r="AV152" s="83"/>
      <c r="AW152" s="83"/>
      <c r="AX152" s="83"/>
      <c r="AY152" s="83"/>
      <c r="AZ152" s="83"/>
      <c r="BA152" s="83"/>
      <c r="BB152" s="83"/>
      <c r="BC152" s="83"/>
      <c r="BD152" s="83"/>
      <c r="BE152" s="83"/>
      <c r="BF152" s="83"/>
      <c r="BG152" s="83"/>
      <c r="BH152" s="83"/>
      <c r="BI152" s="83"/>
      <c r="BJ152" s="56" t="s">
        <v>6123</v>
      </c>
      <c r="BK152" s="56" t="s">
        <v>6124</v>
      </c>
      <c r="BL152" s="83"/>
      <c r="BM152" s="83"/>
      <c r="BN152" s="83"/>
      <c r="BO152" s="83"/>
      <c r="BP152" s="83"/>
      <c r="BQ152" s="83"/>
      <c r="BR152" s="83"/>
      <c r="BS152" s="83"/>
      <c r="BT152" s="56" t="s">
        <v>6125</v>
      </c>
      <c r="BU152" s="83"/>
      <c r="BV152" s="83"/>
      <c r="BW152" s="82"/>
      <c r="BX152" s="82"/>
      <c r="BY152" s="82"/>
      <c r="BZ152" s="84"/>
      <c r="CA152" s="84"/>
      <c r="CB152" s="84"/>
      <c r="CC152" s="84"/>
      <c r="CD152" s="84"/>
      <c r="CE152" s="84"/>
      <c r="CF152" s="84"/>
      <c r="CG152" s="84"/>
      <c r="CH152" s="84"/>
      <c r="CI152" s="84"/>
      <c r="CJ152" s="84"/>
      <c r="CK152" s="84"/>
      <c r="CL152" s="84"/>
      <c r="CM152" s="84"/>
      <c r="CN152" s="84"/>
      <c r="CO152" s="84"/>
      <c r="CP152" s="84"/>
      <c r="CQ152" s="84"/>
      <c r="CR152" s="84"/>
      <c r="CS152" s="58" t="s">
        <v>6126</v>
      </c>
      <c r="CT152" s="58" t="s">
        <v>6127</v>
      </c>
      <c r="CU152" s="84"/>
      <c r="CV152" s="84"/>
      <c r="CW152" s="84"/>
      <c r="CX152" s="84"/>
      <c r="CY152" s="84"/>
      <c r="CZ152" s="84"/>
      <c r="DA152" s="84"/>
      <c r="DB152" s="84"/>
      <c r="DC152" s="58" t="s">
        <v>6128</v>
      </c>
      <c r="DD152" s="84"/>
      <c r="DE152" s="84"/>
    </row>
    <row r="153" spans="38:109" ht="15" hidden="1" customHeight="1">
      <c r="AL153" s="55" t="str">
        <f t="shared" si="11"/>
        <v/>
      </c>
      <c r="AM153" s="55" t="str">
        <f t="shared" si="8"/>
        <v/>
      </c>
      <c r="AN153" t="str">
        <f t="shared" si="9"/>
        <v/>
      </c>
      <c r="AO153" s="3" t="str">
        <f t="shared" si="10"/>
        <v/>
      </c>
      <c r="AP153" s="3">
        <v>151</v>
      </c>
      <c r="AQ153" s="83"/>
      <c r="AR153" s="83"/>
      <c r="AS153" s="83"/>
      <c r="AT153" s="83"/>
      <c r="AU153" s="83"/>
      <c r="AV153" s="83"/>
      <c r="AW153" s="83"/>
      <c r="AX153" s="83"/>
      <c r="AY153" s="83"/>
      <c r="AZ153" s="83"/>
      <c r="BA153" s="83"/>
      <c r="BB153" s="83"/>
      <c r="BC153" s="83"/>
      <c r="BD153" s="83"/>
      <c r="BE153" s="83"/>
      <c r="BF153" s="83"/>
      <c r="BG153" s="83"/>
      <c r="BH153" s="83"/>
      <c r="BI153" s="83"/>
      <c r="BJ153" s="56" t="s">
        <v>6129</v>
      </c>
      <c r="BK153" s="56" t="s">
        <v>6130</v>
      </c>
      <c r="BL153" s="83"/>
      <c r="BM153" s="83"/>
      <c r="BN153" s="83"/>
      <c r="BO153" s="83"/>
      <c r="BP153" s="83"/>
      <c r="BQ153" s="83"/>
      <c r="BR153" s="83"/>
      <c r="BS153" s="83"/>
      <c r="BT153" s="56" t="s">
        <v>6131</v>
      </c>
      <c r="BU153" s="83"/>
      <c r="BV153" s="83"/>
      <c r="BW153" s="82"/>
      <c r="BX153" s="82"/>
      <c r="BY153" s="82"/>
      <c r="BZ153" s="84"/>
      <c r="CA153" s="84"/>
      <c r="CB153" s="84"/>
      <c r="CC153" s="84"/>
      <c r="CD153" s="84"/>
      <c r="CE153" s="84"/>
      <c r="CF153" s="84"/>
      <c r="CG153" s="84"/>
      <c r="CH153" s="84"/>
      <c r="CI153" s="84"/>
      <c r="CJ153" s="84"/>
      <c r="CK153" s="84"/>
      <c r="CL153" s="84"/>
      <c r="CM153" s="84"/>
      <c r="CN153" s="84"/>
      <c r="CO153" s="84"/>
      <c r="CP153" s="84"/>
      <c r="CQ153" s="84"/>
      <c r="CR153" s="84"/>
      <c r="CS153" s="58" t="s">
        <v>6132</v>
      </c>
      <c r="CT153" s="58" t="s">
        <v>6133</v>
      </c>
      <c r="CU153" s="84"/>
      <c r="CV153" s="84"/>
      <c r="CW153" s="84"/>
      <c r="CX153" s="84"/>
      <c r="CY153" s="84"/>
      <c r="CZ153" s="84"/>
      <c r="DA153" s="84"/>
      <c r="DB153" s="84"/>
      <c r="DC153" s="58" t="s">
        <v>6134</v>
      </c>
      <c r="DD153" s="84"/>
      <c r="DE153" s="84"/>
    </row>
    <row r="154" spans="38:109" ht="15" hidden="1" customHeight="1">
      <c r="AL154" s="55" t="str">
        <f t="shared" si="11"/>
        <v/>
      </c>
      <c r="AM154" s="55" t="str">
        <f t="shared" si="8"/>
        <v/>
      </c>
      <c r="AN154" t="str">
        <f t="shared" si="9"/>
        <v/>
      </c>
      <c r="AO154" s="3" t="str">
        <f t="shared" si="10"/>
        <v/>
      </c>
      <c r="AP154" s="3">
        <v>152</v>
      </c>
      <c r="AQ154" s="83"/>
      <c r="AR154" s="83"/>
      <c r="AS154" s="83"/>
      <c r="AT154" s="83"/>
      <c r="AU154" s="83"/>
      <c r="AV154" s="83"/>
      <c r="AW154" s="83"/>
      <c r="AX154" s="83"/>
      <c r="AY154" s="83"/>
      <c r="AZ154" s="83"/>
      <c r="BA154" s="83"/>
      <c r="BB154" s="83"/>
      <c r="BC154" s="83"/>
      <c r="BD154" s="83"/>
      <c r="BE154" s="83"/>
      <c r="BF154" s="83"/>
      <c r="BG154" s="83"/>
      <c r="BH154" s="83"/>
      <c r="BI154" s="83"/>
      <c r="BJ154" s="56" t="s">
        <v>6135</v>
      </c>
      <c r="BK154" s="56" t="s">
        <v>6136</v>
      </c>
      <c r="BL154" s="83"/>
      <c r="BM154" s="83"/>
      <c r="BN154" s="83"/>
      <c r="BO154" s="83"/>
      <c r="BP154" s="83"/>
      <c r="BQ154" s="83"/>
      <c r="BR154" s="83"/>
      <c r="BS154" s="83"/>
      <c r="BT154" s="56" t="s">
        <v>6137</v>
      </c>
      <c r="BU154" s="83"/>
      <c r="BV154" s="83"/>
      <c r="BW154" s="82"/>
      <c r="BX154" s="82"/>
      <c r="BY154" s="82"/>
      <c r="BZ154" s="84"/>
      <c r="CA154" s="84"/>
      <c r="CB154" s="84"/>
      <c r="CC154" s="84"/>
      <c r="CD154" s="84"/>
      <c r="CE154" s="84"/>
      <c r="CF154" s="84"/>
      <c r="CG154" s="84"/>
      <c r="CH154" s="84"/>
      <c r="CI154" s="84"/>
      <c r="CJ154" s="84"/>
      <c r="CK154" s="84"/>
      <c r="CL154" s="84"/>
      <c r="CM154" s="84"/>
      <c r="CN154" s="84"/>
      <c r="CO154" s="84"/>
      <c r="CP154" s="84"/>
      <c r="CQ154" s="84"/>
      <c r="CR154" s="84"/>
      <c r="CS154" s="58" t="s">
        <v>6138</v>
      </c>
      <c r="CT154" s="58" t="s">
        <v>6139</v>
      </c>
      <c r="CU154" s="84"/>
      <c r="CV154" s="84"/>
      <c r="CW154" s="84"/>
      <c r="CX154" s="84"/>
      <c r="CY154" s="84"/>
      <c r="CZ154" s="84"/>
      <c r="DA154" s="84"/>
      <c r="DB154" s="84"/>
      <c r="DC154" s="58" t="s">
        <v>6140</v>
      </c>
      <c r="DD154" s="84"/>
      <c r="DE154" s="84"/>
    </row>
    <row r="155" spans="38:109" ht="15" hidden="1" customHeight="1">
      <c r="AL155" s="55" t="str">
        <f t="shared" si="11"/>
        <v/>
      </c>
      <c r="AM155" s="55" t="str">
        <f t="shared" si="8"/>
        <v/>
      </c>
      <c r="AN155" t="str">
        <f t="shared" si="9"/>
        <v/>
      </c>
      <c r="AO155" s="3" t="str">
        <f t="shared" si="10"/>
        <v/>
      </c>
      <c r="AP155" s="3">
        <v>153</v>
      </c>
      <c r="AQ155" s="83"/>
      <c r="AR155" s="83"/>
      <c r="AS155" s="83"/>
      <c r="AT155" s="83"/>
      <c r="AU155" s="83"/>
      <c r="AV155" s="83"/>
      <c r="AW155" s="83"/>
      <c r="AX155" s="83"/>
      <c r="AY155" s="83"/>
      <c r="AZ155" s="83"/>
      <c r="BA155" s="83"/>
      <c r="BB155" s="83"/>
      <c r="BC155" s="83"/>
      <c r="BD155" s="83"/>
      <c r="BE155" s="83"/>
      <c r="BF155" s="83"/>
      <c r="BG155" s="83"/>
      <c r="BH155" s="83"/>
      <c r="BI155" s="83"/>
      <c r="BJ155" s="56" t="s">
        <v>6141</v>
      </c>
      <c r="BK155" s="56" t="s">
        <v>6142</v>
      </c>
      <c r="BL155" s="83"/>
      <c r="BM155" s="83"/>
      <c r="BN155" s="83"/>
      <c r="BO155" s="83"/>
      <c r="BP155" s="83"/>
      <c r="BQ155" s="83"/>
      <c r="BR155" s="83"/>
      <c r="BS155" s="83"/>
      <c r="BT155" s="56" t="s">
        <v>6143</v>
      </c>
      <c r="BU155" s="83"/>
      <c r="BV155" s="83"/>
      <c r="BW155" s="82"/>
      <c r="BX155" s="82"/>
      <c r="BY155" s="82"/>
      <c r="BZ155" s="84"/>
      <c r="CA155" s="84"/>
      <c r="CB155" s="84"/>
      <c r="CC155" s="84"/>
      <c r="CD155" s="84"/>
      <c r="CE155" s="84"/>
      <c r="CF155" s="84"/>
      <c r="CG155" s="84"/>
      <c r="CH155" s="84"/>
      <c r="CI155" s="84"/>
      <c r="CJ155" s="84"/>
      <c r="CK155" s="84"/>
      <c r="CL155" s="84"/>
      <c r="CM155" s="84"/>
      <c r="CN155" s="84"/>
      <c r="CO155" s="84"/>
      <c r="CP155" s="84"/>
      <c r="CQ155" s="84"/>
      <c r="CR155" s="84"/>
      <c r="CS155" s="58" t="s">
        <v>6144</v>
      </c>
      <c r="CT155" s="58" t="s">
        <v>6145</v>
      </c>
      <c r="CU155" s="84"/>
      <c r="CV155" s="84"/>
      <c r="CW155" s="84"/>
      <c r="CX155" s="84"/>
      <c r="CY155" s="84"/>
      <c r="CZ155" s="84"/>
      <c r="DA155" s="84"/>
      <c r="DB155" s="84"/>
      <c r="DC155" s="58" t="s">
        <v>6146</v>
      </c>
      <c r="DD155" s="84"/>
      <c r="DE155" s="84"/>
    </row>
    <row r="156" spans="38:109" ht="15" hidden="1" customHeight="1">
      <c r="AL156" s="55" t="str">
        <f t="shared" si="11"/>
        <v/>
      </c>
      <c r="AM156" s="55" t="str">
        <f t="shared" si="8"/>
        <v/>
      </c>
      <c r="AN156" t="str">
        <f t="shared" si="9"/>
        <v/>
      </c>
      <c r="AO156" s="3" t="str">
        <f t="shared" si="10"/>
        <v/>
      </c>
      <c r="AP156" s="3">
        <v>154</v>
      </c>
      <c r="AQ156" s="83"/>
      <c r="AR156" s="83"/>
      <c r="AS156" s="83"/>
      <c r="AT156" s="83"/>
      <c r="AU156" s="83"/>
      <c r="AV156" s="83"/>
      <c r="AW156" s="83"/>
      <c r="AX156" s="83"/>
      <c r="AY156" s="83"/>
      <c r="AZ156" s="83"/>
      <c r="BA156" s="83"/>
      <c r="BB156" s="83"/>
      <c r="BC156" s="83"/>
      <c r="BD156" s="83"/>
      <c r="BE156" s="83"/>
      <c r="BF156" s="83"/>
      <c r="BG156" s="83"/>
      <c r="BH156" s="83"/>
      <c r="BI156" s="83"/>
      <c r="BJ156" s="56" t="s">
        <v>6147</v>
      </c>
      <c r="BK156" s="56" t="s">
        <v>6148</v>
      </c>
      <c r="BL156" s="83"/>
      <c r="BM156" s="83"/>
      <c r="BN156" s="83"/>
      <c r="BO156" s="83"/>
      <c r="BP156" s="83"/>
      <c r="BQ156" s="83"/>
      <c r="BR156" s="83"/>
      <c r="BS156" s="83"/>
      <c r="BT156" s="56" t="s">
        <v>6149</v>
      </c>
      <c r="BU156" s="83"/>
      <c r="BV156" s="83"/>
      <c r="BW156" s="82"/>
      <c r="BX156" s="82"/>
      <c r="BY156" s="82"/>
      <c r="BZ156" s="84"/>
      <c r="CA156" s="84"/>
      <c r="CB156" s="84"/>
      <c r="CC156" s="84"/>
      <c r="CD156" s="84"/>
      <c r="CE156" s="84"/>
      <c r="CF156" s="84"/>
      <c r="CG156" s="84"/>
      <c r="CH156" s="84"/>
      <c r="CI156" s="84"/>
      <c r="CJ156" s="84"/>
      <c r="CK156" s="84"/>
      <c r="CL156" s="84"/>
      <c r="CM156" s="84"/>
      <c r="CN156" s="84"/>
      <c r="CO156" s="84"/>
      <c r="CP156" s="84"/>
      <c r="CQ156" s="84"/>
      <c r="CR156" s="84"/>
      <c r="CS156" s="58" t="s">
        <v>6150</v>
      </c>
      <c r="CT156" s="58" t="s">
        <v>6151</v>
      </c>
      <c r="CU156" s="84"/>
      <c r="CV156" s="84"/>
      <c r="CW156" s="84"/>
      <c r="CX156" s="84"/>
      <c r="CY156" s="84"/>
      <c r="CZ156" s="84"/>
      <c r="DA156" s="84"/>
      <c r="DB156" s="84"/>
      <c r="DC156" s="58" t="s">
        <v>6152</v>
      </c>
      <c r="DD156" s="84"/>
      <c r="DE156" s="84"/>
    </row>
    <row r="157" spans="38:109" ht="15" hidden="1" customHeight="1">
      <c r="AL157" s="55" t="str">
        <f t="shared" si="11"/>
        <v/>
      </c>
      <c r="AM157" s="55" t="str">
        <f t="shared" si="8"/>
        <v/>
      </c>
      <c r="AN157" t="str">
        <f t="shared" si="9"/>
        <v/>
      </c>
      <c r="AO157" s="3" t="str">
        <f t="shared" si="10"/>
        <v/>
      </c>
      <c r="AP157" s="3">
        <v>155</v>
      </c>
      <c r="AQ157" s="83"/>
      <c r="AR157" s="83"/>
      <c r="AS157" s="83"/>
      <c r="AT157" s="83"/>
      <c r="AU157" s="83"/>
      <c r="AV157" s="83"/>
      <c r="AW157" s="83"/>
      <c r="AX157" s="83"/>
      <c r="AY157" s="83"/>
      <c r="AZ157" s="83"/>
      <c r="BA157" s="83"/>
      <c r="BB157" s="83"/>
      <c r="BC157" s="83"/>
      <c r="BD157" s="83"/>
      <c r="BE157" s="83"/>
      <c r="BF157" s="83"/>
      <c r="BG157" s="83"/>
      <c r="BH157" s="83"/>
      <c r="BI157" s="83"/>
      <c r="BJ157" s="56" t="s">
        <v>6153</v>
      </c>
      <c r="BK157" s="56" t="s">
        <v>6154</v>
      </c>
      <c r="BL157" s="83"/>
      <c r="BM157" s="83"/>
      <c r="BN157" s="83"/>
      <c r="BO157" s="83"/>
      <c r="BP157" s="83"/>
      <c r="BQ157" s="83"/>
      <c r="BR157" s="83"/>
      <c r="BS157" s="83"/>
      <c r="BT157" s="56" t="s">
        <v>6155</v>
      </c>
      <c r="BU157" s="83"/>
      <c r="BV157" s="83"/>
      <c r="BW157" s="82"/>
      <c r="BX157" s="82"/>
      <c r="BY157" s="82"/>
      <c r="BZ157" s="84"/>
      <c r="CA157" s="84"/>
      <c r="CB157" s="84"/>
      <c r="CC157" s="84"/>
      <c r="CD157" s="84"/>
      <c r="CE157" s="84"/>
      <c r="CF157" s="84"/>
      <c r="CG157" s="84"/>
      <c r="CH157" s="84"/>
      <c r="CI157" s="84"/>
      <c r="CJ157" s="84"/>
      <c r="CK157" s="84"/>
      <c r="CL157" s="84"/>
      <c r="CM157" s="84"/>
      <c r="CN157" s="84"/>
      <c r="CO157" s="84"/>
      <c r="CP157" s="84"/>
      <c r="CQ157" s="84"/>
      <c r="CR157" s="84"/>
      <c r="CS157" s="58" t="s">
        <v>6156</v>
      </c>
      <c r="CT157" s="58" t="s">
        <v>6157</v>
      </c>
      <c r="CU157" s="84"/>
      <c r="CV157" s="84"/>
      <c r="CW157" s="84"/>
      <c r="CX157" s="84"/>
      <c r="CY157" s="84"/>
      <c r="CZ157" s="84"/>
      <c r="DA157" s="84"/>
      <c r="DB157" s="84"/>
      <c r="DC157" s="58" t="s">
        <v>6158</v>
      </c>
      <c r="DD157" s="84"/>
      <c r="DE157" s="84"/>
    </row>
    <row r="158" spans="38:109" ht="15" hidden="1" customHeight="1">
      <c r="AL158" s="55" t="str">
        <f t="shared" si="11"/>
        <v/>
      </c>
      <c r="AM158" s="55" t="str">
        <f t="shared" si="8"/>
        <v/>
      </c>
      <c r="AN158" t="str">
        <f t="shared" si="9"/>
        <v/>
      </c>
      <c r="AO158" s="3" t="str">
        <f t="shared" si="10"/>
        <v/>
      </c>
      <c r="AP158" s="3">
        <v>156</v>
      </c>
      <c r="AQ158" s="83"/>
      <c r="AR158" s="83"/>
      <c r="AS158" s="83"/>
      <c r="AT158" s="83"/>
      <c r="AU158" s="83"/>
      <c r="AV158" s="83"/>
      <c r="AW158" s="83"/>
      <c r="AX158" s="83"/>
      <c r="AY158" s="83"/>
      <c r="AZ158" s="83"/>
      <c r="BA158" s="83"/>
      <c r="BB158" s="83"/>
      <c r="BC158" s="83"/>
      <c r="BD158" s="83"/>
      <c r="BE158" s="83"/>
      <c r="BF158" s="83"/>
      <c r="BG158" s="83"/>
      <c r="BH158" s="83"/>
      <c r="BI158" s="83"/>
      <c r="BJ158" s="56" t="s">
        <v>6159</v>
      </c>
      <c r="BK158" s="56" t="s">
        <v>6160</v>
      </c>
      <c r="BL158" s="83"/>
      <c r="BM158" s="83"/>
      <c r="BN158" s="83"/>
      <c r="BO158" s="83"/>
      <c r="BP158" s="83"/>
      <c r="BQ158" s="83"/>
      <c r="BR158" s="83"/>
      <c r="BS158" s="83"/>
      <c r="BT158" s="56" t="s">
        <v>6161</v>
      </c>
      <c r="BU158" s="83"/>
      <c r="BV158" s="83"/>
      <c r="BW158" s="82"/>
      <c r="BX158" s="82"/>
      <c r="BY158" s="82"/>
      <c r="BZ158" s="84"/>
      <c r="CA158" s="84"/>
      <c r="CB158" s="84"/>
      <c r="CC158" s="84"/>
      <c r="CD158" s="84"/>
      <c r="CE158" s="84"/>
      <c r="CF158" s="84"/>
      <c r="CG158" s="84"/>
      <c r="CH158" s="84"/>
      <c r="CI158" s="84"/>
      <c r="CJ158" s="84"/>
      <c r="CK158" s="84"/>
      <c r="CL158" s="84"/>
      <c r="CM158" s="84"/>
      <c r="CN158" s="84"/>
      <c r="CO158" s="84"/>
      <c r="CP158" s="84"/>
      <c r="CQ158" s="84"/>
      <c r="CR158" s="84"/>
      <c r="CS158" s="58" t="s">
        <v>6162</v>
      </c>
      <c r="CT158" s="58" t="s">
        <v>6163</v>
      </c>
      <c r="CU158" s="84"/>
      <c r="CV158" s="84"/>
      <c r="CW158" s="84"/>
      <c r="CX158" s="84"/>
      <c r="CY158" s="84"/>
      <c r="CZ158" s="84"/>
      <c r="DA158" s="84"/>
      <c r="DB158" s="84"/>
      <c r="DC158" s="58" t="s">
        <v>6164</v>
      </c>
      <c r="DD158" s="84"/>
      <c r="DE158" s="84"/>
    </row>
    <row r="159" spans="38:109" ht="15" hidden="1" customHeight="1">
      <c r="AL159" s="55" t="str">
        <f t="shared" si="11"/>
        <v/>
      </c>
      <c r="AM159" s="55" t="str">
        <f t="shared" si="8"/>
        <v/>
      </c>
      <c r="AN159" t="str">
        <f t="shared" si="9"/>
        <v/>
      </c>
      <c r="AO159" s="3" t="str">
        <f t="shared" si="10"/>
        <v/>
      </c>
      <c r="AP159" s="3">
        <v>157</v>
      </c>
      <c r="AQ159" s="83"/>
      <c r="AR159" s="83"/>
      <c r="AS159" s="83"/>
      <c r="AT159" s="83"/>
      <c r="AU159" s="83"/>
      <c r="AV159" s="83"/>
      <c r="AW159" s="83"/>
      <c r="AX159" s="83"/>
      <c r="AY159" s="83"/>
      <c r="AZ159" s="83"/>
      <c r="BA159" s="83"/>
      <c r="BB159" s="83"/>
      <c r="BC159" s="83"/>
      <c r="BD159" s="83"/>
      <c r="BE159" s="83"/>
      <c r="BF159" s="83"/>
      <c r="BG159" s="83"/>
      <c r="BH159" s="83"/>
      <c r="BI159" s="83"/>
      <c r="BJ159" s="56" t="s">
        <v>6165</v>
      </c>
      <c r="BK159" s="56" t="s">
        <v>6166</v>
      </c>
      <c r="BL159" s="83"/>
      <c r="BM159" s="83"/>
      <c r="BN159" s="83"/>
      <c r="BO159" s="83"/>
      <c r="BP159" s="83"/>
      <c r="BQ159" s="83"/>
      <c r="BR159" s="83"/>
      <c r="BS159" s="83"/>
      <c r="BT159" s="56" t="s">
        <v>6167</v>
      </c>
      <c r="BU159" s="83"/>
      <c r="BV159" s="83"/>
      <c r="BW159" s="82"/>
      <c r="BX159" s="82"/>
      <c r="BY159" s="82"/>
      <c r="BZ159" s="84"/>
      <c r="CA159" s="84"/>
      <c r="CB159" s="84"/>
      <c r="CC159" s="84"/>
      <c r="CD159" s="84"/>
      <c r="CE159" s="84"/>
      <c r="CF159" s="84"/>
      <c r="CG159" s="84"/>
      <c r="CH159" s="84"/>
      <c r="CI159" s="84"/>
      <c r="CJ159" s="84"/>
      <c r="CK159" s="84"/>
      <c r="CL159" s="84"/>
      <c r="CM159" s="84"/>
      <c r="CN159" s="84"/>
      <c r="CO159" s="84"/>
      <c r="CP159" s="84"/>
      <c r="CQ159" s="84"/>
      <c r="CR159" s="84"/>
      <c r="CS159" s="58" t="s">
        <v>6168</v>
      </c>
      <c r="CT159" s="58" t="s">
        <v>6169</v>
      </c>
      <c r="CU159" s="84"/>
      <c r="CV159" s="84"/>
      <c r="CW159" s="84"/>
      <c r="CX159" s="84"/>
      <c r="CY159" s="84"/>
      <c r="CZ159" s="84"/>
      <c r="DA159" s="84"/>
      <c r="DB159" s="84"/>
      <c r="DC159" s="58" t="s">
        <v>6170</v>
      </c>
      <c r="DD159" s="84"/>
      <c r="DE159" s="84"/>
    </row>
    <row r="160" spans="38:109" ht="15" hidden="1" customHeight="1">
      <c r="AL160" s="55" t="str">
        <f t="shared" si="11"/>
        <v/>
      </c>
      <c r="AM160" s="55" t="str">
        <f t="shared" si="8"/>
        <v/>
      </c>
      <c r="AN160" t="str">
        <f t="shared" si="9"/>
        <v/>
      </c>
      <c r="AO160" s="3" t="str">
        <f t="shared" si="10"/>
        <v/>
      </c>
      <c r="AP160" s="3">
        <v>158</v>
      </c>
      <c r="AQ160" s="83"/>
      <c r="AR160" s="83"/>
      <c r="AS160" s="83"/>
      <c r="AT160" s="83"/>
      <c r="AU160" s="83"/>
      <c r="AV160" s="83"/>
      <c r="AW160" s="83"/>
      <c r="AX160" s="83"/>
      <c r="AY160" s="83"/>
      <c r="AZ160" s="83"/>
      <c r="BA160" s="83"/>
      <c r="BB160" s="83"/>
      <c r="BC160" s="83"/>
      <c r="BD160" s="83"/>
      <c r="BE160" s="83"/>
      <c r="BF160" s="83"/>
      <c r="BG160" s="83"/>
      <c r="BH160" s="83"/>
      <c r="BI160" s="83"/>
      <c r="BJ160" s="56" t="s">
        <v>6171</v>
      </c>
      <c r="BK160" s="56" t="s">
        <v>6172</v>
      </c>
      <c r="BL160" s="83"/>
      <c r="BM160" s="83"/>
      <c r="BN160" s="83"/>
      <c r="BO160" s="83"/>
      <c r="BP160" s="83"/>
      <c r="BQ160" s="83"/>
      <c r="BR160" s="83"/>
      <c r="BS160" s="83"/>
      <c r="BT160" s="56" t="s">
        <v>6173</v>
      </c>
      <c r="BU160" s="83"/>
      <c r="BV160" s="83"/>
      <c r="BW160" s="82"/>
      <c r="BX160" s="82"/>
      <c r="BY160" s="82"/>
      <c r="BZ160" s="84"/>
      <c r="CA160" s="84"/>
      <c r="CB160" s="84"/>
      <c r="CC160" s="84"/>
      <c r="CD160" s="84"/>
      <c r="CE160" s="84"/>
      <c r="CF160" s="84"/>
      <c r="CG160" s="84"/>
      <c r="CH160" s="84"/>
      <c r="CI160" s="84"/>
      <c r="CJ160" s="84"/>
      <c r="CK160" s="84"/>
      <c r="CL160" s="84"/>
      <c r="CM160" s="84"/>
      <c r="CN160" s="84"/>
      <c r="CO160" s="84"/>
      <c r="CP160" s="84"/>
      <c r="CQ160" s="84"/>
      <c r="CR160" s="84"/>
      <c r="CS160" s="58" t="s">
        <v>6174</v>
      </c>
      <c r="CT160" s="58" t="s">
        <v>6175</v>
      </c>
      <c r="CU160" s="84"/>
      <c r="CV160" s="84"/>
      <c r="CW160" s="84"/>
      <c r="CX160" s="84"/>
      <c r="CY160" s="84"/>
      <c r="CZ160" s="84"/>
      <c r="DA160" s="84"/>
      <c r="DB160" s="84"/>
      <c r="DC160" s="58" t="s">
        <v>6176</v>
      </c>
      <c r="DD160" s="84"/>
      <c r="DE160" s="84"/>
    </row>
    <row r="161" spans="38:109" ht="15" hidden="1" customHeight="1">
      <c r="AL161" s="55" t="str">
        <f t="shared" si="11"/>
        <v/>
      </c>
      <c r="AM161" s="55" t="str">
        <f t="shared" si="8"/>
        <v/>
      </c>
      <c r="AN161" t="str">
        <f t="shared" si="9"/>
        <v/>
      </c>
      <c r="AO161" s="3" t="str">
        <f t="shared" si="10"/>
        <v/>
      </c>
      <c r="AP161" s="3">
        <v>159</v>
      </c>
      <c r="AQ161" s="83"/>
      <c r="AR161" s="83"/>
      <c r="AS161" s="83"/>
      <c r="AT161" s="83"/>
      <c r="AU161" s="83"/>
      <c r="AV161" s="83"/>
      <c r="AW161" s="83"/>
      <c r="AX161" s="83"/>
      <c r="AY161" s="83"/>
      <c r="AZ161" s="83"/>
      <c r="BA161" s="83"/>
      <c r="BB161" s="83"/>
      <c r="BC161" s="83"/>
      <c r="BD161" s="83"/>
      <c r="BE161" s="83"/>
      <c r="BF161" s="83"/>
      <c r="BG161" s="83"/>
      <c r="BH161" s="83"/>
      <c r="BI161" s="83"/>
      <c r="BJ161" s="56" t="s">
        <v>6177</v>
      </c>
      <c r="BK161" s="56" t="s">
        <v>6178</v>
      </c>
      <c r="BL161" s="83"/>
      <c r="BM161" s="83"/>
      <c r="BN161" s="83"/>
      <c r="BO161" s="83"/>
      <c r="BP161" s="83"/>
      <c r="BQ161" s="83"/>
      <c r="BR161" s="83"/>
      <c r="BS161" s="83"/>
      <c r="BT161" s="56" t="s">
        <v>6179</v>
      </c>
      <c r="BU161" s="83"/>
      <c r="BV161" s="83"/>
      <c r="BW161" s="82"/>
      <c r="BX161" s="82"/>
      <c r="BY161" s="82"/>
      <c r="BZ161" s="84"/>
      <c r="CA161" s="84"/>
      <c r="CB161" s="84"/>
      <c r="CC161" s="84"/>
      <c r="CD161" s="84"/>
      <c r="CE161" s="84"/>
      <c r="CF161" s="84"/>
      <c r="CG161" s="84"/>
      <c r="CH161" s="84"/>
      <c r="CI161" s="84"/>
      <c r="CJ161" s="84"/>
      <c r="CK161" s="84"/>
      <c r="CL161" s="84"/>
      <c r="CM161" s="84"/>
      <c r="CN161" s="84"/>
      <c r="CO161" s="84"/>
      <c r="CP161" s="84"/>
      <c r="CQ161" s="84"/>
      <c r="CR161" s="84"/>
      <c r="CS161" s="58" t="s">
        <v>6180</v>
      </c>
      <c r="CT161" s="58" t="s">
        <v>6181</v>
      </c>
      <c r="CU161" s="84"/>
      <c r="CV161" s="84"/>
      <c r="CW161" s="84"/>
      <c r="CX161" s="84"/>
      <c r="CY161" s="84"/>
      <c r="CZ161" s="84"/>
      <c r="DA161" s="84"/>
      <c r="DB161" s="84"/>
      <c r="DC161" s="58" t="s">
        <v>6182</v>
      </c>
      <c r="DD161" s="84"/>
      <c r="DE161" s="84"/>
    </row>
    <row r="162" spans="38:109" ht="15" hidden="1" customHeight="1">
      <c r="AL162" s="55" t="str">
        <f t="shared" si="11"/>
        <v/>
      </c>
      <c r="AM162" s="55" t="str">
        <f t="shared" si="8"/>
        <v/>
      </c>
      <c r="AN162" t="str">
        <f t="shared" si="9"/>
        <v/>
      </c>
      <c r="AO162" s="3" t="str">
        <f t="shared" si="10"/>
        <v/>
      </c>
      <c r="AP162" s="3">
        <v>160</v>
      </c>
      <c r="AQ162" s="83"/>
      <c r="AR162" s="83"/>
      <c r="AS162" s="83"/>
      <c r="AT162" s="83"/>
      <c r="AU162" s="83"/>
      <c r="AV162" s="83"/>
      <c r="AW162" s="83"/>
      <c r="AX162" s="83"/>
      <c r="AY162" s="83"/>
      <c r="AZ162" s="83"/>
      <c r="BA162" s="83"/>
      <c r="BB162" s="83"/>
      <c r="BC162" s="83"/>
      <c r="BD162" s="83"/>
      <c r="BE162" s="83"/>
      <c r="BF162" s="83"/>
      <c r="BG162" s="83"/>
      <c r="BH162" s="83"/>
      <c r="BI162" s="83"/>
      <c r="BJ162" s="56" t="s">
        <v>6183</v>
      </c>
      <c r="BK162" s="56" t="s">
        <v>6184</v>
      </c>
      <c r="BL162" s="83"/>
      <c r="BM162" s="83"/>
      <c r="BN162" s="83"/>
      <c r="BO162" s="83"/>
      <c r="BP162" s="83"/>
      <c r="BQ162" s="83"/>
      <c r="BR162" s="83"/>
      <c r="BS162" s="83"/>
      <c r="BT162" s="56" t="s">
        <v>6185</v>
      </c>
      <c r="BU162" s="83"/>
      <c r="BV162" s="83"/>
      <c r="BW162" s="82"/>
      <c r="BX162" s="82"/>
      <c r="BY162" s="82"/>
      <c r="BZ162" s="84"/>
      <c r="CA162" s="84"/>
      <c r="CB162" s="84"/>
      <c r="CC162" s="84"/>
      <c r="CD162" s="84"/>
      <c r="CE162" s="84"/>
      <c r="CF162" s="84"/>
      <c r="CG162" s="84"/>
      <c r="CH162" s="84"/>
      <c r="CI162" s="84"/>
      <c r="CJ162" s="84"/>
      <c r="CK162" s="84"/>
      <c r="CL162" s="84"/>
      <c r="CM162" s="84"/>
      <c r="CN162" s="84"/>
      <c r="CO162" s="84"/>
      <c r="CP162" s="84"/>
      <c r="CQ162" s="84"/>
      <c r="CR162" s="84"/>
      <c r="CS162" s="58" t="s">
        <v>6186</v>
      </c>
      <c r="CT162" s="58" t="s">
        <v>6187</v>
      </c>
      <c r="CU162" s="84"/>
      <c r="CV162" s="84"/>
      <c r="CW162" s="84"/>
      <c r="CX162" s="84"/>
      <c r="CY162" s="84"/>
      <c r="CZ162" s="84"/>
      <c r="DA162" s="84"/>
      <c r="DB162" s="84"/>
      <c r="DC162" s="58" t="s">
        <v>6188</v>
      </c>
      <c r="DD162" s="84"/>
      <c r="DE162" s="84"/>
    </row>
    <row r="163" spans="38:109" ht="15" hidden="1" customHeight="1">
      <c r="AL163" s="55" t="str">
        <f t="shared" si="11"/>
        <v/>
      </c>
      <c r="AM163" s="55" t="str">
        <f t="shared" si="8"/>
        <v/>
      </c>
      <c r="AN163" t="str">
        <f t="shared" si="9"/>
        <v/>
      </c>
      <c r="AO163" s="3" t="str">
        <f t="shared" si="10"/>
        <v/>
      </c>
      <c r="AP163" s="3">
        <v>161</v>
      </c>
      <c r="AQ163" s="83"/>
      <c r="AR163" s="83"/>
      <c r="AS163" s="83"/>
      <c r="AT163" s="83"/>
      <c r="AU163" s="83"/>
      <c r="AV163" s="83"/>
      <c r="AW163" s="83"/>
      <c r="AX163" s="83"/>
      <c r="AY163" s="83"/>
      <c r="AZ163" s="83"/>
      <c r="BA163" s="83"/>
      <c r="BB163" s="83"/>
      <c r="BC163" s="83"/>
      <c r="BD163" s="83"/>
      <c r="BE163" s="83"/>
      <c r="BF163" s="83"/>
      <c r="BG163" s="83"/>
      <c r="BH163" s="83"/>
      <c r="BI163" s="83"/>
      <c r="BJ163" s="56" t="s">
        <v>6189</v>
      </c>
      <c r="BK163" s="56" t="s">
        <v>6190</v>
      </c>
      <c r="BL163" s="83"/>
      <c r="BM163" s="83"/>
      <c r="BN163" s="83"/>
      <c r="BO163" s="83"/>
      <c r="BP163" s="83"/>
      <c r="BQ163" s="83"/>
      <c r="BR163" s="83"/>
      <c r="BS163" s="83"/>
      <c r="BT163" s="56" t="s">
        <v>6191</v>
      </c>
      <c r="BU163" s="83"/>
      <c r="BV163" s="83"/>
      <c r="BW163" s="82"/>
      <c r="BX163" s="82"/>
      <c r="BY163" s="82"/>
      <c r="BZ163" s="84"/>
      <c r="CA163" s="84"/>
      <c r="CB163" s="84"/>
      <c r="CC163" s="84"/>
      <c r="CD163" s="84"/>
      <c r="CE163" s="84"/>
      <c r="CF163" s="84"/>
      <c r="CG163" s="84"/>
      <c r="CH163" s="84"/>
      <c r="CI163" s="84"/>
      <c r="CJ163" s="84"/>
      <c r="CK163" s="84"/>
      <c r="CL163" s="84"/>
      <c r="CM163" s="84"/>
      <c r="CN163" s="84"/>
      <c r="CO163" s="84"/>
      <c r="CP163" s="84"/>
      <c r="CQ163" s="84"/>
      <c r="CR163" s="84"/>
      <c r="CS163" s="58" t="s">
        <v>6192</v>
      </c>
      <c r="CT163" s="58" t="s">
        <v>6193</v>
      </c>
      <c r="CU163" s="84"/>
      <c r="CV163" s="84"/>
      <c r="CW163" s="84"/>
      <c r="CX163" s="84"/>
      <c r="CY163" s="84"/>
      <c r="CZ163" s="84"/>
      <c r="DA163" s="84"/>
      <c r="DB163" s="84"/>
      <c r="DC163" s="58" t="s">
        <v>6194</v>
      </c>
      <c r="DD163" s="84"/>
      <c r="DE163" s="84"/>
    </row>
    <row r="164" spans="38:109" ht="15" hidden="1" customHeight="1">
      <c r="AL164" s="55" t="str">
        <f t="shared" si="11"/>
        <v/>
      </c>
      <c r="AM164" s="55" t="str">
        <f t="shared" si="8"/>
        <v/>
      </c>
      <c r="AN164" t="str">
        <f t="shared" si="9"/>
        <v/>
      </c>
      <c r="AO164" s="3" t="str">
        <f t="shared" si="10"/>
        <v/>
      </c>
      <c r="AP164" s="3">
        <v>162</v>
      </c>
      <c r="AQ164" s="83"/>
      <c r="AR164" s="83"/>
      <c r="AS164" s="83"/>
      <c r="AT164" s="83"/>
      <c r="AU164" s="83"/>
      <c r="AV164" s="83"/>
      <c r="AW164" s="83"/>
      <c r="AX164" s="83"/>
      <c r="AY164" s="83"/>
      <c r="AZ164" s="83"/>
      <c r="BA164" s="83"/>
      <c r="BB164" s="83"/>
      <c r="BC164" s="83"/>
      <c r="BD164" s="83"/>
      <c r="BE164" s="83"/>
      <c r="BF164" s="83"/>
      <c r="BG164" s="83"/>
      <c r="BH164" s="83"/>
      <c r="BI164" s="83"/>
      <c r="BJ164" s="56" t="s">
        <v>6195</v>
      </c>
      <c r="BK164" s="56" t="s">
        <v>6196</v>
      </c>
      <c r="BL164" s="83"/>
      <c r="BM164" s="83"/>
      <c r="BN164" s="83"/>
      <c r="BO164" s="83"/>
      <c r="BP164" s="83"/>
      <c r="BQ164" s="83"/>
      <c r="BR164" s="83"/>
      <c r="BS164" s="83"/>
      <c r="BT164" s="56" t="s">
        <v>6197</v>
      </c>
      <c r="BU164" s="83"/>
      <c r="BV164" s="83"/>
      <c r="BW164" s="82"/>
      <c r="BX164" s="82"/>
      <c r="BY164" s="82"/>
      <c r="BZ164" s="84"/>
      <c r="CA164" s="84"/>
      <c r="CB164" s="84"/>
      <c r="CC164" s="84"/>
      <c r="CD164" s="84"/>
      <c r="CE164" s="84"/>
      <c r="CF164" s="84"/>
      <c r="CG164" s="84"/>
      <c r="CH164" s="84"/>
      <c r="CI164" s="84"/>
      <c r="CJ164" s="84"/>
      <c r="CK164" s="84"/>
      <c r="CL164" s="84"/>
      <c r="CM164" s="84"/>
      <c r="CN164" s="84"/>
      <c r="CO164" s="84"/>
      <c r="CP164" s="84"/>
      <c r="CQ164" s="84"/>
      <c r="CR164" s="84"/>
      <c r="CS164" s="58" t="s">
        <v>6198</v>
      </c>
      <c r="CT164" s="58" t="s">
        <v>6199</v>
      </c>
      <c r="CU164" s="84"/>
      <c r="CV164" s="84"/>
      <c r="CW164" s="84"/>
      <c r="CX164" s="84"/>
      <c r="CY164" s="84"/>
      <c r="CZ164" s="84"/>
      <c r="DA164" s="84"/>
      <c r="DB164" s="84"/>
      <c r="DC164" s="58" t="s">
        <v>6200</v>
      </c>
      <c r="DD164" s="84"/>
      <c r="DE164" s="84"/>
    </row>
    <row r="165" spans="38:109" ht="15" hidden="1" customHeight="1">
      <c r="AL165" s="55" t="str">
        <f t="shared" si="11"/>
        <v/>
      </c>
      <c r="AM165" s="55" t="str">
        <f t="shared" si="8"/>
        <v/>
      </c>
      <c r="AN165" t="str">
        <f t="shared" si="9"/>
        <v/>
      </c>
      <c r="AO165" s="3" t="str">
        <f t="shared" si="10"/>
        <v/>
      </c>
      <c r="AP165" s="3">
        <v>163</v>
      </c>
      <c r="AQ165" s="83"/>
      <c r="AR165" s="83"/>
      <c r="AS165" s="83"/>
      <c r="AT165" s="83"/>
      <c r="AU165" s="83"/>
      <c r="AV165" s="83"/>
      <c r="AW165" s="83"/>
      <c r="AX165" s="83"/>
      <c r="AY165" s="83"/>
      <c r="AZ165" s="83"/>
      <c r="BA165" s="83"/>
      <c r="BB165" s="83"/>
      <c r="BC165" s="83"/>
      <c r="BD165" s="83"/>
      <c r="BE165" s="83"/>
      <c r="BF165" s="83"/>
      <c r="BG165" s="83"/>
      <c r="BH165" s="83"/>
      <c r="BI165" s="83"/>
      <c r="BJ165" s="56" t="s">
        <v>6201</v>
      </c>
      <c r="BK165" s="56" t="s">
        <v>6202</v>
      </c>
      <c r="BL165" s="83"/>
      <c r="BM165" s="83"/>
      <c r="BN165" s="83"/>
      <c r="BO165" s="83"/>
      <c r="BP165" s="83"/>
      <c r="BQ165" s="83"/>
      <c r="BR165" s="83"/>
      <c r="BS165" s="83"/>
      <c r="BT165" s="56" t="s">
        <v>6203</v>
      </c>
      <c r="BU165" s="83"/>
      <c r="BV165" s="83"/>
      <c r="BW165" s="82"/>
      <c r="BX165" s="82"/>
      <c r="BY165" s="82"/>
      <c r="BZ165" s="84"/>
      <c r="CA165" s="84"/>
      <c r="CB165" s="84"/>
      <c r="CC165" s="84"/>
      <c r="CD165" s="84"/>
      <c r="CE165" s="84"/>
      <c r="CF165" s="84"/>
      <c r="CG165" s="84"/>
      <c r="CH165" s="84"/>
      <c r="CI165" s="84"/>
      <c r="CJ165" s="84"/>
      <c r="CK165" s="84"/>
      <c r="CL165" s="84"/>
      <c r="CM165" s="84"/>
      <c r="CN165" s="84"/>
      <c r="CO165" s="84"/>
      <c r="CP165" s="84"/>
      <c r="CQ165" s="84"/>
      <c r="CR165" s="84"/>
      <c r="CS165" s="58" t="s">
        <v>6204</v>
      </c>
      <c r="CT165" s="58" t="s">
        <v>6205</v>
      </c>
      <c r="CU165" s="84"/>
      <c r="CV165" s="84"/>
      <c r="CW165" s="84"/>
      <c r="CX165" s="84"/>
      <c r="CY165" s="84"/>
      <c r="CZ165" s="84"/>
      <c r="DA165" s="84"/>
      <c r="DB165" s="84"/>
      <c r="DC165" s="58" t="s">
        <v>6206</v>
      </c>
      <c r="DD165" s="84"/>
      <c r="DE165" s="84"/>
    </row>
    <row r="166" spans="38:109" ht="15" hidden="1" customHeight="1">
      <c r="AL166" s="55" t="str">
        <f t="shared" si="11"/>
        <v/>
      </c>
      <c r="AM166" s="55" t="str">
        <f t="shared" si="8"/>
        <v/>
      </c>
      <c r="AN166" t="str">
        <f t="shared" si="9"/>
        <v/>
      </c>
      <c r="AO166" s="3" t="str">
        <f t="shared" si="10"/>
        <v/>
      </c>
      <c r="AP166" s="3">
        <v>164</v>
      </c>
      <c r="AQ166" s="83"/>
      <c r="AR166" s="83"/>
      <c r="AS166" s="83"/>
      <c r="AT166" s="83"/>
      <c r="AU166" s="83"/>
      <c r="AV166" s="83"/>
      <c r="AW166" s="83"/>
      <c r="AX166" s="83"/>
      <c r="AY166" s="83"/>
      <c r="AZ166" s="83"/>
      <c r="BA166" s="83"/>
      <c r="BB166" s="83"/>
      <c r="BC166" s="83"/>
      <c r="BD166" s="83"/>
      <c r="BE166" s="83"/>
      <c r="BF166" s="83"/>
      <c r="BG166" s="83"/>
      <c r="BH166" s="83"/>
      <c r="BI166" s="83"/>
      <c r="BJ166" s="56" t="s">
        <v>6207</v>
      </c>
      <c r="BK166" s="56" t="s">
        <v>6208</v>
      </c>
      <c r="BL166" s="83"/>
      <c r="BM166" s="83"/>
      <c r="BN166" s="83"/>
      <c r="BO166" s="83"/>
      <c r="BP166" s="83"/>
      <c r="BQ166" s="83"/>
      <c r="BR166" s="83"/>
      <c r="BS166" s="83"/>
      <c r="BT166" s="56" t="s">
        <v>6209</v>
      </c>
      <c r="BU166" s="83"/>
      <c r="BV166" s="83"/>
      <c r="BW166" s="82"/>
      <c r="BX166" s="82"/>
      <c r="BY166" s="82"/>
      <c r="BZ166" s="84"/>
      <c r="CA166" s="84"/>
      <c r="CB166" s="84"/>
      <c r="CC166" s="84"/>
      <c r="CD166" s="84"/>
      <c r="CE166" s="84"/>
      <c r="CF166" s="84"/>
      <c r="CG166" s="84"/>
      <c r="CH166" s="84"/>
      <c r="CI166" s="84"/>
      <c r="CJ166" s="84"/>
      <c r="CK166" s="84"/>
      <c r="CL166" s="84"/>
      <c r="CM166" s="84"/>
      <c r="CN166" s="84"/>
      <c r="CO166" s="84"/>
      <c r="CP166" s="84"/>
      <c r="CQ166" s="84"/>
      <c r="CR166" s="84"/>
      <c r="CS166" s="58" t="s">
        <v>6210</v>
      </c>
      <c r="CT166" s="58" t="s">
        <v>6211</v>
      </c>
      <c r="CU166" s="84"/>
      <c r="CV166" s="84"/>
      <c r="CW166" s="84"/>
      <c r="CX166" s="84"/>
      <c r="CY166" s="84"/>
      <c r="CZ166" s="84"/>
      <c r="DA166" s="84"/>
      <c r="DB166" s="84"/>
      <c r="DC166" s="58" t="s">
        <v>6212</v>
      </c>
      <c r="DD166" s="84"/>
      <c r="DE166" s="84"/>
    </row>
    <row r="167" spans="38:109" ht="15" hidden="1" customHeight="1">
      <c r="AL167" s="55" t="str">
        <f t="shared" si="11"/>
        <v/>
      </c>
      <c r="AM167" s="55" t="str">
        <f t="shared" si="8"/>
        <v/>
      </c>
      <c r="AN167" t="str">
        <f t="shared" si="9"/>
        <v/>
      </c>
      <c r="AO167" s="3" t="str">
        <f t="shared" si="10"/>
        <v/>
      </c>
      <c r="AP167" s="3">
        <v>165</v>
      </c>
      <c r="AQ167" s="83"/>
      <c r="AR167" s="83"/>
      <c r="AS167" s="83"/>
      <c r="AT167" s="83"/>
      <c r="AU167" s="83"/>
      <c r="AV167" s="83"/>
      <c r="AW167" s="83"/>
      <c r="AX167" s="83"/>
      <c r="AY167" s="83"/>
      <c r="AZ167" s="83"/>
      <c r="BA167" s="83"/>
      <c r="BB167" s="83"/>
      <c r="BC167" s="83"/>
      <c r="BD167" s="83"/>
      <c r="BE167" s="83"/>
      <c r="BF167" s="83"/>
      <c r="BG167" s="83"/>
      <c r="BH167" s="83"/>
      <c r="BI167" s="83"/>
      <c r="BJ167" s="56" t="s">
        <v>6213</v>
      </c>
      <c r="BK167" s="56" t="s">
        <v>6214</v>
      </c>
      <c r="BL167" s="83"/>
      <c r="BM167" s="83"/>
      <c r="BN167" s="83"/>
      <c r="BO167" s="83"/>
      <c r="BP167" s="83"/>
      <c r="BQ167" s="83"/>
      <c r="BR167" s="83"/>
      <c r="BS167" s="83"/>
      <c r="BT167" s="56" t="s">
        <v>6215</v>
      </c>
      <c r="BU167" s="83"/>
      <c r="BV167" s="83"/>
      <c r="BW167" s="82"/>
      <c r="BX167" s="82"/>
      <c r="BY167" s="82"/>
      <c r="BZ167" s="84"/>
      <c r="CA167" s="84"/>
      <c r="CB167" s="84"/>
      <c r="CC167" s="84"/>
      <c r="CD167" s="84"/>
      <c r="CE167" s="84"/>
      <c r="CF167" s="84"/>
      <c r="CG167" s="84"/>
      <c r="CH167" s="84"/>
      <c r="CI167" s="84"/>
      <c r="CJ167" s="84"/>
      <c r="CK167" s="84"/>
      <c r="CL167" s="84"/>
      <c r="CM167" s="84"/>
      <c r="CN167" s="84"/>
      <c r="CO167" s="84"/>
      <c r="CP167" s="84"/>
      <c r="CQ167" s="84"/>
      <c r="CR167" s="84"/>
      <c r="CS167" s="58" t="s">
        <v>6216</v>
      </c>
      <c r="CT167" s="58" t="s">
        <v>6217</v>
      </c>
      <c r="CU167" s="84"/>
      <c r="CV167" s="84"/>
      <c r="CW167" s="84"/>
      <c r="CX167" s="84"/>
      <c r="CY167" s="84"/>
      <c r="CZ167" s="84"/>
      <c r="DA167" s="84"/>
      <c r="DB167" s="84"/>
      <c r="DC167" s="58" t="s">
        <v>6218</v>
      </c>
      <c r="DD167" s="84"/>
      <c r="DE167" s="84"/>
    </row>
    <row r="168" spans="38:109" ht="15" hidden="1" customHeight="1">
      <c r="AL168" s="55" t="str">
        <f t="shared" si="11"/>
        <v/>
      </c>
      <c r="AM168" s="55" t="str">
        <f t="shared" si="8"/>
        <v/>
      </c>
      <c r="AN168" t="str">
        <f t="shared" si="9"/>
        <v/>
      </c>
      <c r="AO168" s="3" t="str">
        <f t="shared" si="10"/>
        <v/>
      </c>
      <c r="AP168" s="3">
        <v>166</v>
      </c>
      <c r="AQ168" s="83"/>
      <c r="AR168" s="83"/>
      <c r="AS168" s="83"/>
      <c r="AT168" s="83"/>
      <c r="AU168" s="83"/>
      <c r="AV168" s="83"/>
      <c r="AW168" s="83"/>
      <c r="AX168" s="83"/>
      <c r="AY168" s="83"/>
      <c r="AZ168" s="83"/>
      <c r="BA168" s="83"/>
      <c r="BB168" s="83"/>
      <c r="BC168" s="83"/>
      <c r="BD168" s="83"/>
      <c r="BE168" s="83"/>
      <c r="BF168" s="83"/>
      <c r="BG168" s="83"/>
      <c r="BH168" s="83"/>
      <c r="BI168" s="83"/>
      <c r="BJ168" s="56" t="s">
        <v>6219</v>
      </c>
      <c r="BK168" s="56" t="s">
        <v>6220</v>
      </c>
      <c r="BL168" s="83"/>
      <c r="BM168" s="83"/>
      <c r="BN168" s="83"/>
      <c r="BO168" s="83"/>
      <c r="BP168" s="83"/>
      <c r="BQ168" s="83"/>
      <c r="BR168" s="83"/>
      <c r="BS168" s="83"/>
      <c r="BT168" s="56" t="s">
        <v>6221</v>
      </c>
      <c r="BU168" s="83"/>
      <c r="BV168" s="83"/>
      <c r="BW168" s="82"/>
      <c r="BX168" s="82"/>
      <c r="BY168" s="82"/>
      <c r="BZ168" s="84"/>
      <c r="CA168" s="84"/>
      <c r="CB168" s="84"/>
      <c r="CC168" s="84"/>
      <c r="CD168" s="84"/>
      <c r="CE168" s="84"/>
      <c r="CF168" s="84"/>
      <c r="CG168" s="84"/>
      <c r="CH168" s="84"/>
      <c r="CI168" s="84"/>
      <c r="CJ168" s="84"/>
      <c r="CK168" s="84"/>
      <c r="CL168" s="84"/>
      <c r="CM168" s="84"/>
      <c r="CN168" s="84"/>
      <c r="CO168" s="84"/>
      <c r="CP168" s="84"/>
      <c r="CQ168" s="84"/>
      <c r="CR168" s="84"/>
      <c r="CS168" s="58" t="s">
        <v>6222</v>
      </c>
      <c r="CT168" s="58" t="s">
        <v>6223</v>
      </c>
      <c r="CU168" s="84"/>
      <c r="CV168" s="84"/>
      <c r="CW168" s="84"/>
      <c r="CX168" s="84"/>
      <c r="CY168" s="84"/>
      <c r="CZ168" s="84"/>
      <c r="DA168" s="84"/>
      <c r="DB168" s="84"/>
      <c r="DC168" s="58" t="s">
        <v>6224</v>
      </c>
      <c r="DD168" s="84"/>
      <c r="DE168" s="84"/>
    </row>
    <row r="169" spans="38:109" ht="15" hidden="1" customHeight="1">
      <c r="AL169" s="55" t="str">
        <f t="shared" si="11"/>
        <v/>
      </c>
      <c r="AM169" s="55" t="str">
        <f t="shared" si="8"/>
        <v/>
      </c>
      <c r="AN169" t="str">
        <f t="shared" si="9"/>
        <v/>
      </c>
      <c r="AO169" s="3" t="str">
        <f t="shared" si="10"/>
        <v/>
      </c>
      <c r="AP169" s="3">
        <v>167</v>
      </c>
      <c r="AQ169" s="83"/>
      <c r="AR169" s="83"/>
      <c r="AS169" s="83"/>
      <c r="AT169" s="83"/>
      <c r="AU169" s="83"/>
      <c r="AV169" s="83"/>
      <c r="AW169" s="83"/>
      <c r="AX169" s="83"/>
      <c r="AY169" s="83"/>
      <c r="AZ169" s="83"/>
      <c r="BA169" s="83"/>
      <c r="BB169" s="83"/>
      <c r="BC169" s="83"/>
      <c r="BD169" s="83"/>
      <c r="BE169" s="83"/>
      <c r="BF169" s="83"/>
      <c r="BG169" s="83"/>
      <c r="BH169" s="83"/>
      <c r="BI169" s="83"/>
      <c r="BJ169" s="56" t="s">
        <v>6225</v>
      </c>
      <c r="BK169" s="56" t="s">
        <v>6226</v>
      </c>
      <c r="BL169" s="83"/>
      <c r="BM169" s="83"/>
      <c r="BN169" s="83"/>
      <c r="BO169" s="83"/>
      <c r="BP169" s="83"/>
      <c r="BQ169" s="83"/>
      <c r="BR169" s="83"/>
      <c r="BS169" s="83"/>
      <c r="BT169" s="56" t="s">
        <v>6227</v>
      </c>
      <c r="BU169" s="83"/>
      <c r="BV169" s="83"/>
      <c r="BW169" s="82"/>
      <c r="BX169" s="82"/>
      <c r="BY169" s="82"/>
      <c r="BZ169" s="84"/>
      <c r="CA169" s="84"/>
      <c r="CB169" s="84"/>
      <c r="CC169" s="84"/>
      <c r="CD169" s="84"/>
      <c r="CE169" s="84"/>
      <c r="CF169" s="84"/>
      <c r="CG169" s="84"/>
      <c r="CH169" s="84"/>
      <c r="CI169" s="84"/>
      <c r="CJ169" s="84"/>
      <c r="CK169" s="84"/>
      <c r="CL169" s="84"/>
      <c r="CM169" s="84"/>
      <c r="CN169" s="84"/>
      <c r="CO169" s="84"/>
      <c r="CP169" s="84"/>
      <c r="CQ169" s="84"/>
      <c r="CR169" s="84"/>
      <c r="CS169" s="58" t="s">
        <v>6228</v>
      </c>
      <c r="CT169" s="58" t="s">
        <v>6229</v>
      </c>
      <c r="CU169" s="84"/>
      <c r="CV169" s="84"/>
      <c r="CW169" s="84"/>
      <c r="CX169" s="84"/>
      <c r="CY169" s="84"/>
      <c r="CZ169" s="84"/>
      <c r="DA169" s="84"/>
      <c r="DB169" s="84"/>
      <c r="DC169" s="58" t="s">
        <v>6230</v>
      </c>
      <c r="DD169" s="84"/>
      <c r="DE169" s="84"/>
    </row>
    <row r="170" spans="38:109" ht="15" hidden="1" customHeight="1">
      <c r="AL170" s="55" t="str">
        <f t="shared" si="11"/>
        <v/>
      </c>
      <c r="AM170" s="55" t="str">
        <f t="shared" si="8"/>
        <v/>
      </c>
      <c r="AN170" t="str">
        <f t="shared" si="9"/>
        <v/>
      </c>
      <c r="AO170" s="3" t="str">
        <f t="shared" si="10"/>
        <v/>
      </c>
      <c r="AP170" s="3">
        <v>168</v>
      </c>
      <c r="AQ170" s="83"/>
      <c r="AR170" s="83"/>
      <c r="AS170" s="83"/>
      <c r="AT170" s="83"/>
      <c r="AU170" s="83"/>
      <c r="AV170" s="83"/>
      <c r="AW170" s="83"/>
      <c r="AX170" s="83"/>
      <c r="AY170" s="83"/>
      <c r="AZ170" s="83"/>
      <c r="BA170" s="83"/>
      <c r="BB170" s="83"/>
      <c r="BC170" s="83"/>
      <c r="BD170" s="83"/>
      <c r="BE170" s="83"/>
      <c r="BF170" s="83"/>
      <c r="BG170" s="83"/>
      <c r="BH170" s="83"/>
      <c r="BI170" s="83"/>
      <c r="BJ170" s="56" t="s">
        <v>6231</v>
      </c>
      <c r="BK170" s="56" t="s">
        <v>6232</v>
      </c>
      <c r="BL170" s="83"/>
      <c r="BM170" s="83"/>
      <c r="BN170" s="83"/>
      <c r="BO170" s="83"/>
      <c r="BP170" s="83"/>
      <c r="BQ170" s="83"/>
      <c r="BR170" s="83"/>
      <c r="BS170" s="83"/>
      <c r="BT170" s="56" t="s">
        <v>6233</v>
      </c>
      <c r="BU170" s="83"/>
      <c r="BV170" s="83"/>
      <c r="BW170" s="82"/>
      <c r="BX170" s="82"/>
      <c r="BY170" s="82"/>
      <c r="BZ170" s="84"/>
      <c r="CA170" s="84"/>
      <c r="CB170" s="84"/>
      <c r="CC170" s="84"/>
      <c r="CD170" s="84"/>
      <c r="CE170" s="84"/>
      <c r="CF170" s="84"/>
      <c r="CG170" s="84"/>
      <c r="CH170" s="84"/>
      <c r="CI170" s="84"/>
      <c r="CJ170" s="84"/>
      <c r="CK170" s="84"/>
      <c r="CL170" s="84"/>
      <c r="CM170" s="84"/>
      <c r="CN170" s="84"/>
      <c r="CO170" s="84"/>
      <c r="CP170" s="84"/>
      <c r="CQ170" s="84"/>
      <c r="CR170" s="84"/>
      <c r="CS170" s="58" t="s">
        <v>6234</v>
      </c>
      <c r="CT170" s="58" t="s">
        <v>6235</v>
      </c>
      <c r="CU170" s="84"/>
      <c r="CV170" s="84"/>
      <c r="CW170" s="84"/>
      <c r="CX170" s="84"/>
      <c r="CY170" s="84"/>
      <c r="CZ170" s="84"/>
      <c r="DA170" s="84"/>
      <c r="DB170" s="84"/>
      <c r="DC170" s="58" t="s">
        <v>6235</v>
      </c>
      <c r="DD170" s="84"/>
      <c r="DE170" s="84"/>
    </row>
    <row r="171" spans="38:109" ht="15" hidden="1" customHeight="1">
      <c r="AL171" s="55" t="str">
        <f t="shared" si="11"/>
        <v/>
      </c>
      <c r="AM171" s="55" t="str">
        <f t="shared" si="8"/>
        <v/>
      </c>
      <c r="AN171" t="str">
        <f t="shared" si="9"/>
        <v/>
      </c>
      <c r="AO171" s="3" t="str">
        <f t="shared" si="10"/>
        <v/>
      </c>
      <c r="AP171" s="3">
        <v>169</v>
      </c>
      <c r="AQ171" s="83"/>
      <c r="AR171" s="83"/>
      <c r="AS171" s="83"/>
      <c r="AT171" s="83"/>
      <c r="AU171" s="83"/>
      <c r="AV171" s="83"/>
      <c r="AW171" s="83"/>
      <c r="AX171" s="83"/>
      <c r="AY171" s="83"/>
      <c r="AZ171" s="83"/>
      <c r="BA171" s="83"/>
      <c r="BB171" s="83"/>
      <c r="BC171" s="83"/>
      <c r="BD171" s="83"/>
      <c r="BE171" s="83"/>
      <c r="BF171" s="83"/>
      <c r="BG171" s="83"/>
      <c r="BH171" s="83"/>
      <c r="BI171" s="83"/>
      <c r="BJ171" s="56" t="s">
        <v>6236</v>
      </c>
      <c r="BK171" s="56" t="s">
        <v>6237</v>
      </c>
      <c r="BL171" s="83"/>
      <c r="BM171" s="83"/>
      <c r="BN171" s="83"/>
      <c r="BO171" s="83"/>
      <c r="BP171" s="83"/>
      <c r="BQ171" s="83"/>
      <c r="BR171" s="83"/>
      <c r="BS171" s="83"/>
      <c r="BT171" s="56" t="s">
        <v>6238</v>
      </c>
      <c r="BU171" s="83"/>
      <c r="BV171" s="83"/>
      <c r="BW171" s="82"/>
      <c r="BX171" s="82"/>
      <c r="BY171" s="82"/>
      <c r="BZ171" s="84"/>
      <c r="CA171" s="84"/>
      <c r="CB171" s="84"/>
      <c r="CC171" s="84"/>
      <c r="CD171" s="84"/>
      <c r="CE171" s="84"/>
      <c r="CF171" s="84"/>
      <c r="CG171" s="84"/>
      <c r="CH171" s="84"/>
      <c r="CI171" s="84"/>
      <c r="CJ171" s="84"/>
      <c r="CK171" s="84"/>
      <c r="CL171" s="84"/>
      <c r="CM171" s="84"/>
      <c r="CN171" s="84"/>
      <c r="CO171" s="84"/>
      <c r="CP171" s="84"/>
      <c r="CQ171" s="84"/>
      <c r="CR171" s="84"/>
      <c r="CS171" s="58" t="s">
        <v>6239</v>
      </c>
      <c r="CT171" s="58" t="s">
        <v>6240</v>
      </c>
      <c r="CU171" s="84"/>
      <c r="CV171" s="84"/>
      <c r="CW171" s="84"/>
      <c r="CX171" s="84"/>
      <c r="CY171" s="84"/>
      <c r="CZ171" s="84"/>
      <c r="DA171" s="84"/>
      <c r="DB171" s="84"/>
      <c r="DC171" s="58" t="s">
        <v>5564</v>
      </c>
      <c r="DD171" s="84"/>
      <c r="DE171" s="84"/>
    </row>
    <row r="172" spans="38:109" ht="15" hidden="1" customHeight="1">
      <c r="AL172" s="55" t="str">
        <f t="shared" si="11"/>
        <v/>
      </c>
      <c r="AM172" s="55" t="str">
        <f t="shared" si="8"/>
        <v/>
      </c>
      <c r="AN172" t="str">
        <f t="shared" si="9"/>
        <v/>
      </c>
      <c r="AO172" s="3" t="str">
        <f t="shared" si="10"/>
        <v/>
      </c>
      <c r="AP172" s="3">
        <v>170</v>
      </c>
      <c r="AQ172" s="83"/>
      <c r="AR172" s="83"/>
      <c r="AS172" s="83"/>
      <c r="AT172" s="83"/>
      <c r="AU172" s="83"/>
      <c r="AV172" s="83"/>
      <c r="AW172" s="83"/>
      <c r="AX172" s="83"/>
      <c r="AY172" s="83"/>
      <c r="AZ172" s="83"/>
      <c r="BA172" s="83"/>
      <c r="BB172" s="83"/>
      <c r="BC172" s="83"/>
      <c r="BD172" s="83"/>
      <c r="BE172" s="83"/>
      <c r="BF172" s="83"/>
      <c r="BG172" s="83"/>
      <c r="BH172" s="83"/>
      <c r="BI172" s="83"/>
      <c r="BJ172" s="56" t="s">
        <v>6241</v>
      </c>
      <c r="BK172" s="56" t="s">
        <v>6242</v>
      </c>
      <c r="BL172" s="83"/>
      <c r="BM172" s="83"/>
      <c r="BN172" s="83"/>
      <c r="BO172" s="83"/>
      <c r="BP172" s="83"/>
      <c r="BQ172" s="83"/>
      <c r="BR172" s="83"/>
      <c r="BS172" s="83"/>
      <c r="BT172" s="56" t="s">
        <v>6243</v>
      </c>
      <c r="BU172" s="83"/>
      <c r="BV172" s="83"/>
      <c r="BW172" s="82"/>
      <c r="BX172" s="82"/>
      <c r="BY172" s="82"/>
      <c r="BZ172" s="84"/>
      <c r="CA172" s="84"/>
      <c r="CB172" s="84"/>
      <c r="CC172" s="84"/>
      <c r="CD172" s="84"/>
      <c r="CE172" s="84"/>
      <c r="CF172" s="84"/>
      <c r="CG172" s="84"/>
      <c r="CH172" s="84"/>
      <c r="CI172" s="84"/>
      <c r="CJ172" s="84"/>
      <c r="CK172" s="84"/>
      <c r="CL172" s="84"/>
      <c r="CM172" s="84"/>
      <c r="CN172" s="84"/>
      <c r="CO172" s="84"/>
      <c r="CP172" s="84"/>
      <c r="CQ172" s="84"/>
      <c r="CR172" s="84"/>
      <c r="CS172" s="58" t="s">
        <v>6244</v>
      </c>
      <c r="CT172" s="58" t="s">
        <v>6245</v>
      </c>
      <c r="CU172" s="84"/>
      <c r="CV172" s="84"/>
      <c r="CW172" s="84"/>
      <c r="CX172" s="84"/>
      <c r="CY172" s="84"/>
      <c r="CZ172" s="84"/>
      <c r="DA172" s="84"/>
      <c r="DB172" s="84"/>
      <c r="DC172" s="58" t="s">
        <v>6246</v>
      </c>
      <c r="DD172" s="84"/>
      <c r="DE172" s="84"/>
    </row>
    <row r="173" spans="38:109" ht="15" hidden="1" customHeight="1">
      <c r="AL173" s="55" t="str">
        <f t="shared" si="11"/>
        <v/>
      </c>
      <c r="AM173" s="55" t="str">
        <f t="shared" si="8"/>
        <v/>
      </c>
      <c r="AN173" t="str">
        <f t="shared" si="9"/>
        <v/>
      </c>
      <c r="AO173" s="3" t="str">
        <f t="shared" si="10"/>
        <v/>
      </c>
      <c r="AP173" s="3">
        <v>171</v>
      </c>
      <c r="AQ173" s="83"/>
      <c r="AR173" s="83"/>
      <c r="AS173" s="83"/>
      <c r="AT173" s="83"/>
      <c r="AU173" s="83"/>
      <c r="AV173" s="83"/>
      <c r="AW173" s="83"/>
      <c r="AX173" s="83"/>
      <c r="AY173" s="83"/>
      <c r="AZ173" s="83"/>
      <c r="BA173" s="83"/>
      <c r="BB173" s="83"/>
      <c r="BC173" s="83"/>
      <c r="BD173" s="83"/>
      <c r="BE173" s="83"/>
      <c r="BF173" s="83"/>
      <c r="BG173" s="83"/>
      <c r="BH173" s="83"/>
      <c r="BI173" s="83"/>
      <c r="BJ173" s="56" t="s">
        <v>6247</v>
      </c>
      <c r="BK173" s="56" t="s">
        <v>6248</v>
      </c>
      <c r="BL173" s="83"/>
      <c r="BM173" s="83"/>
      <c r="BN173" s="83"/>
      <c r="BO173" s="83"/>
      <c r="BP173" s="83"/>
      <c r="BQ173" s="83"/>
      <c r="BR173" s="83"/>
      <c r="BS173" s="83"/>
      <c r="BT173" s="56" t="s">
        <v>6249</v>
      </c>
      <c r="BU173" s="83"/>
      <c r="BV173" s="83"/>
      <c r="BW173" s="82"/>
      <c r="BX173" s="82"/>
      <c r="BY173" s="82"/>
      <c r="BZ173" s="84"/>
      <c r="CA173" s="84"/>
      <c r="CB173" s="84"/>
      <c r="CC173" s="84"/>
      <c r="CD173" s="84"/>
      <c r="CE173" s="84"/>
      <c r="CF173" s="84"/>
      <c r="CG173" s="84"/>
      <c r="CH173" s="84"/>
      <c r="CI173" s="84"/>
      <c r="CJ173" s="84"/>
      <c r="CK173" s="84"/>
      <c r="CL173" s="84"/>
      <c r="CM173" s="84"/>
      <c r="CN173" s="84"/>
      <c r="CO173" s="84"/>
      <c r="CP173" s="84"/>
      <c r="CQ173" s="84"/>
      <c r="CR173" s="84"/>
      <c r="CS173" s="58" t="s">
        <v>6250</v>
      </c>
      <c r="CT173" s="58" t="s">
        <v>6251</v>
      </c>
      <c r="CU173" s="84"/>
      <c r="CV173" s="84"/>
      <c r="CW173" s="84"/>
      <c r="CX173" s="84"/>
      <c r="CY173" s="84"/>
      <c r="CZ173" s="84"/>
      <c r="DA173" s="84"/>
      <c r="DB173" s="84"/>
      <c r="DC173" s="58" t="s">
        <v>6252</v>
      </c>
      <c r="DD173" s="84"/>
      <c r="DE173" s="84"/>
    </row>
    <row r="174" spans="38:109" ht="15" hidden="1" customHeight="1">
      <c r="AL174" s="55" t="str">
        <f t="shared" si="11"/>
        <v/>
      </c>
      <c r="AM174" s="55" t="str">
        <f t="shared" si="8"/>
        <v/>
      </c>
      <c r="AN174" t="str">
        <f t="shared" si="9"/>
        <v/>
      </c>
      <c r="AO174" s="3" t="str">
        <f t="shared" si="10"/>
        <v/>
      </c>
      <c r="AP174" s="3">
        <v>172</v>
      </c>
      <c r="AQ174" s="83"/>
      <c r="AR174" s="83"/>
      <c r="AS174" s="83"/>
      <c r="AT174" s="83"/>
      <c r="AU174" s="83"/>
      <c r="AV174" s="83"/>
      <c r="AW174" s="83"/>
      <c r="AX174" s="83"/>
      <c r="AY174" s="83"/>
      <c r="AZ174" s="83"/>
      <c r="BA174" s="83"/>
      <c r="BB174" s="83"/>
      <c r="BC174" s="83"/>
      <c r="BD174" s="83"/>
      <c r="BE174" s="83"/>
      <c r="BF174" s="83"/>
      <c r="BG174" s="83"/>
      <c r="BH174" s="83"/>
      <c r="BI174" s="83"/>
      <c r="BJ174" s="56" t="s">
        <v>6253</v>
      </c>
      <c r="BK174" s="56" t="s">
        <v>6254</v>
      </c>
      <c r="BL174" s="83"/>
      <c r="BM174" s="83"/>
      <c r="BN174" s="83"/>
      <c r="BO174" s="83"/>
      <c r="BP174" s="83"/>
      <c r="BQ174" s="83"/>
      <c r="BR174" s="83"/>
      <c r="BS174" s="83"/>
      <c r="BT174" s="56" t="s">
        <v>6255</v>
      </c>
      <c r="BU174" s="83"/>
      <c r="BV174" s="83"/>
      <c r="BW174" s="82"/>
      <c r="BX174" s="82"/>
      <c r="BY174" s="82"/>
      <c r="BZ174" s="84"/>
      <c r="CA174" s="84"/>
      <c r="CB174" s="84"/>
      <c r="CC174" s="84"/>
      <c r="CD174" s="84"/>
      <c r="CE174" s="84"/>
      <c r="CF174" s="84"/>
      <c r="CG174" s="84"/>
      <c r="CH174" s="84"/>
      <c r="CI174" s="84"/>
      <c r="CJ174" s="84"/>
      <c r="CK174" s="84"/>
      <c r="CL174" s="84"/>
      <c r="CM174" s="84"/>
      <c r="CN174" s="84"/>
      <c r="CO174" s="84"/>
      <c r="CP174" s="84"/>
      <c r="CQ174" s="84"/>
      <c r="CR174" s="84"/>
      <c r="CS174" s="58" t="s">
        <v>6256</v>
      </c>
      <c r="CT174" s="58" t="s">
        <v>6257</v>
      </c>
      <c r="CU174" s="84"/>
      <c r="CV174" s="84"/>
      <c r="CW174" s="84"/>
      <c r="CX174" s="84"/>
      <c r="CY174" s="84"/>
      <c r="CZ174" s="84"/>
      <c r="DA174" s="84"/>
      <c r="DB174" s="84"/>
      <c r="DC174" s="58" t="s">
        <v>6258</v>
      </c>
      <c r="DD174" s="84"/>
      <c r="DE174" s="84"/>
    </row>
    <row r="175" spans="38:109" ht="15" hidden="1" customHeight="1">
      <c r="AL175" s="55" t="str">
        <f t="shared" si="11"/>
        <v/>
      </c>
      <c r="AM175" s="55" t="str">
        <f t="shared" si="8"/>
        <v/>
      </c>
      <c r="AN175" t="str">
        <f t="shared" si="9"/>
        <v/>
      </c>
      <c r="AO175" s="3" t="str">
        <f t="shared" si="10"/>
        <v/>
      </c>
      <c r="AP175" s="3">
        <v>173</v>
      </c>
      <c r="AQ175" s="83"/>
      <c r="AR175" s="83"/>
      <c r="AS175" s="83"/>
      <c r="AT175" s="83"/>
      <c r="AU175" s="83"/>
      <c r="AV175" s="83"/>
      <c r="AW175" s="83"/>
      <c r="AX175" s="83"/>
      <c r="AY175" s="83"/>
      <c r="AZ175" s="83"/>
      <c r="BA175" s="83"/>
      <c r="BB175" s="83"/>
      <c r="BC175" s="83"/>
      <c r="BD175" s="83"/>
      <c r="BE175" s="83"/>
      <c r="BF175" s="83"/>
      <c r="BG175" s="83"/>
      <c r="BH175" s="83"/>
      <c r="BI175" s="83"/>
      <c r="BJ175" s="56" t="s">
        <v>6259</v>
      </c>
      <c r="BK175" s="56" t="s">
        <v>6260</v>
      </c>
      <c r="BL175" s="83"/>
      <c r="BM175" s="83"/>
      <c r="BN175" s="83"/>
      <c r="BO175" s="83"/>
      <c r="BP175" s="83"/>
      <c r="BQ175" s="83"/>
      <c r="BR175" s="83"/>
      <c r="BS175" s="83"/>
      <c r="BT175" s="56" t="s">
        <v>6261</v>
      </c>
      <c r="BU175" s="83"/>
      <c r="BV175" s="83"/>
      <c r="BW175" s="82"/>
      <c r="BX175" s="82"/>
      <c r="BY175" s="82"/>
      <c r="BZ175" s="84"/>
      <c r="CA175" s="84"/>
      <c r="CB175" s="84"/>
      <c r="CC175" s="84"/>
      <c r="CD175" s="84"/>
      <c r="CE175" s="84"/>
      <c r="CF175" s="84"/>
      <c r="CG175" s="84"/>
      <c r="CH175" s="84"/>
      <c r="CI175" s="84"/>
      <c r="CJ175" s="84"/>
      <c r="CK175" s="84"/>
      <c r="CL175" s="84"/>
      <c r="CM175" s="84"/>
      <c r="CN175" s="84"/>
      <c r="CO175" s="84"/>
      <c r="CP175" s="84"/>
      <c r="CQ175" s="84"/>
      <c r="CR175" s="84"/>
      <c r="CS175" s="58" t="s">
        <v>6262</v>
      </c>
      <c r="CT175" s="58" t="s">
        <v>6263</v>
      </c>
      <c r="CU175" s="84"/>
      <c r="CV175" s="84"/>
      <c r="CW175" s="84"/>
      <c r="CX175" s="84"/>
      <c r="CY175" s="84"/>
      <c r="CZ175" s="84"/>
      <c r="DA175" s="84"/>
      <c r="DB175" s="84"/>
      <c r="DC175" s="58" t="s">
        <v>6264</v>
      </c>
      <c r="DD175" s="84"/>
      <c r="DE175" s="84"/>
    </row>
    <row r="176" spans="38:109" ht="15" hidden="1" customHeight="1">
      <c r="AL176" s="55" t="str">
        <f t="shared" si="11"/>
        <v/>
      </c>
      <c r="AM176" s="55" t="str">
        <f t="shared" si="8"/>
        <v/>
      </c>
      <c r="AN176" t="str">
        <f t="shared" si="9"/>
        <v/>
      </c>
      <c r="AO176" s="3" t="str">
        <f t="shared" si="10"/>
        <v/>
      </c>
      <c r="AP176" s="3">
        <v>174</v>
      </c>
      <c r="AQ176" s="83"/>
      <c r="AR176" s="83"/>
      <c r="AS176" s="83"/>
      <c r="AT176" s="83"/>
      <c r="AU176" s="83"/>
      <c r="AV176" s="83"/>
      <c r="AW176" s="83"/>
      <c r="AX176" s="83"/>
      <c r="AY176" s="83"/>
      <c r="AZ176" s="83"/>
      <c r="BA176" s="83"/>
      <c r="BB176" s="83"/>
      <c r="BC176" s="83"/>
      <c r="BD176" s="83"/>
      <c r="BE176" s="83"/>
      <c r="BF176" s="83"/>
      <c r="BG176" s="83"/>
      <c r="BH176" s="83"/>
      <c r="BI176" s="83"/>
      <c r="BJ176" s="56" t="s">
        <v>6265</v>
      </c>
      <c r="BK176" s="56" t="s">
        <v>6266</v>
      </c>
      <c r="BL176" s="83"/>
      <c r="BM176" s="83"/>
      <c r="BN176" s="83"/>
      <c r="BO176" s="83"/>
      <c r="BP176" s="83"/>
      <c r="BQ176" s="83"/>
      <c r="BR176" s="83"/>
      <c r="BS176" s="83"/>
      <c r="BT176" s="56" t="s">
        <v>6267</v>
      </c>
      <c r="BU176" s="83"/>
      <c r="BV176" s="83"/>
      <c r="BW176" s="82"/>
      <c r="BX176" s="82"/>
      <c r="BY176" s="82"/>
      <c r="BZ176" s="84"/>
      <c r="CA176" s="84"/>
      <c r="CB176" s="84"/>
      <c r="CC176" s="84"/>
      <c r="CD176" s="84"/>
      <c r="CE176" s="84"/>
      <c r="CF176" s="84"/>
      <c r="CG176" s="84"/>
      <c r="CH176" s="84"/>
      <c r="CI176" s="84"/>
      <c r="CJ176" s="84"/>
      <c r="CK176" s="84"/>
      <c r="CL176" s="84"/>
      <c r="CM176" s="84"/>
      <c r="CN176" s="84"/>
      <c r="CO176" s="84"/>
      <c r="CP176" s="84"/>
      <c r="CQ176" s="84"/>
      <c r="CR176" s="84"/>
      <c r="CS176" s="58" t="s">
        <v>6268</v>
      </c>
      <c r="CT176" s="60" t="s">
        <v>6269</v>
      </c>
      <c r="CU176" s="84"/>
      <c r="CV176" s="84"/>
      <c r="CW176" s="84"/>
      <c r="CX176" s="84"/>
      <c r="CY176" s="84"/>
      <c r="CZ176" s="84"/>
      <c r="DA176" s="84"/>
      <c r="DB176" s="84"/>
      <c r="DC176" s="58" t="s">
        <v>6270</v>
      </c>
      <c r="DD176" s="84"/>
      <c r="DE176" s="84"/>
    </row>
    <row r="177" spans="38:109" ht="15" hidden="1" customHeight="1">
      <c r="AL177" s="55" t="str">
        <f t="shared" si="11"/>
        <v/>
      </c>
      <c r="AM177" s="55" t="str">
        <f t="shared" si="8"/>
        <v/>
      </c>
      <c r="AN177" t="str">
        <f t="shared" si="9"/>
        <v/>
      </c>
      <c r="AO177" s="3" t="str">
        <f t="shared" si="10"/>
        <v/>
      </c>
      <c r="AP177" s="3">
        <v>175</v>
      </c>
      <c r="AQ177" s="83"/>
      <c r="AR177" s="83"/>
      <c r="AS177" s="83"/>
      <c r="AT177" s="83"/>
      <c r="AU177" s="83"/>
      <c r="AV177" s="83"/>
      <c r="AW177" s="83"/>
      <c r="AX177" s="83"/>
      <c r="AY177" s="83"/>
      <c r="AZ177" s="83"/>
      <c r="BA177" s="83"/>
      <c r="BB177" s="83"/>
      <c r="BC177" s="83"/>
      <c r="BD177" s="83"/>
      <c r="BE177" s="83"/>
      <c r="BF177" s="83"/>
      <c r="BG177" s="83"/>
      <c r="BH177" s="83"/>
      <c r="BI177" s="83"/>
      <c r="BJ177" s="56" t="s">
        <v>6271</v>
      </c>
      <c r="BK177" s="56" t="s">
        <v>6272</v>
      </c>
      <c r="BL177" s="83"/>
      <c r="BM177" s="83"/>
      <c r="BN177" s="83"/>
      <c r="BO177" s="83"/>
      <c r="BP177" s="83"/>
      <c r="BQ177" s="83"/>
      <c r="BR177" s="83"/>
      <c r="BS177" s="83"/>
      <c r="BT177" s="56" t="s">
        <v>6273</v>
      </c>
      <c r="BU177" s="83"/>
      <c r="BV177" s="83"/>
      <c r="BW177" s="82"/>
      <c r="BX177" s="82"/>
      <c r="BY177" s="82"/>
      <c r="BZ177" s="84"/>
      <c r="CA177" s="84"/>
      <c r="CB177" s="84"/>
      <c r="CC177" s="84"/>
      <c r="CD177" s="84"/>
      <c r="CE177" s="84"/>
      <c r="CF177" s="84"/>
      <c r="CG177" s="84"/>
      <c r="CH177" s="84"/>
      <c r="CI177" s="84"/>
      <c r="CJ177" s="84"/>
      <c r="CK177" s="84"/>
      <c r="CL177" s="84"/>
      <c r="CM177" s="84"/>
      <c r="CN177" s="84"/>
      <c r="CO177" s="84"/>
      <c r="CP177" s="84"/>
      <c r="CQ177" s="84"/>
      <c r="CR177" s="84"/>
      <c r="CS177" s="58" t="s">
        <v>6274</v>
      </c>
      <c r="CT177" s="58" t="s">
        <v>6275</v>
      </c>
      <c r="CU177" s="84"/>
      <c r="CV177" s="84"/>
      <c r="CW177" s="84"/>
      <c r="CX177" s="84"/>
      <c r="CY177" s="84"/>
      <c r="CZ177" s="84"/>
      <c r="DA177" s="84"/>
      <c r="DB177" s="84"/>
      <c r="DC177" s="58" t="s">
        <v>4296</v>
      </c>
      <c r="DD177" s="84"/>
      <c r="DE177" s="84"/>
    </row>
    <row r="178" spans="38:109" ht="15" hidden="1" customHeight="1">
      <c r="AL178" s="55" t="str">
        <f t="shared" si="11"/>
        <v/>
      </c>
      <c r="AM178" s="55" t="str">
        <f t="shared" si="8"/>
        <v/>
      </c>
      <c r="AN178" t="str">
        <f t="shared" si="9"/>
        <v/>
      </c>
      <c r="AO178" s="3" t="str">
        <f t="shared" si="10"/>
        <v/>
      </c>
      <c r="AP178" s="3">
        <v>176</v>
      </c>
      <c r="AQ178" s="83"/>
      <c r="AR178" s="83"/>
      <c r="AS178" s="83"/>
      <c r="AT178" s="83"/>
      <c r="AU178" s="83"/>
      <c r="AV178" s="83"/>
      <c r="AW178" s="83"/>
      <c r="AX178" s="83"/>
      <c r="AY178" s="83"/>
      <c r="AZ178" s="83"/>
      <c r="BA178" s="83"/>
      <c r="BB178" s="83"/>
      <c r="BC178" s="83"/>
      <c r="BD178" s="83"/>
      <c r="BE178" s="83"/>
      <c r="BF178" s="83"/>
      <c r="BG178" s="83"/>
      <c r="BH178" s="83"/>
      <c r="BI178" s="83"/>
      <c r="BJ178" s="56" t="s">
        <v>6276</v>
      </c>
      <c r="BK178" s="56" t="s">
        <v>6277</v>
      </c>
      <c r="BL178" s="83"/>
      <c r="BM178" s="83"/>
      <c r="BN178" s="83"/>
      <c r="BO178" s="83"/>
      <c r="BP178" s="83"/>
      <c r="BQ178" s="83"/>
      <c r="BR178" s="83"/>
      <c r="BS178" s="83"/>
      <c r="BT178" s="56" t="s">
        <v>6278</v>
      </c>
      <c r="BU178" s="83"/>
      <c r="BV178" s="83"/>
      <c r="BW178" s="82"/>
      <c r="BX178" s="82"/>
      <c r="BY178" s="82"/>
      <c r="BZ178" s="84"/>
      <c r="CA178" s="84"/>
      <c r="CB178" s="84"/>
      <c r="CC178" s="84"/>
      <c r="CD178" s="84"/>
      <c r="CE178" s="84"/>
      <c r="CF178" s="84"/>
      <c r="CG178" s="84"/>
      <c r="CH178" s="84"/>
      <c r="CI178" s="84"/>
      <c r="CJ178" s="84"/>
      <c r="CK178" s="84"/>
      <c r="CL178" s="84"/>
      <c r="CM178" s="84"/>
      <c r="CN178" s="84"/>
      <c r="CO178" s="84"/>
      <c r="CP178" s="84"/>
      <c r="CQ178" s="84"/>
      <c r="CR178" s="84"/>
      <c r="CS178" s="58" t="s">
        <v>6279</v>
      </c>
      <c r="CT178" s="58" t="s">
        <v>6280</v>
      </c>
      <c r="CU178" s="84"/>
      <c r="CV178" s="84"/>
      <c r="CW178" s="84"/>
      <c r="CX178" s="84"/>
      <c r="CY178" s="84"/>
      <c r="CZ178" s="84"/>
      <c r="DA178" s="84"/>
      <c r="DB178" s="84"/>
      <c r="DC178" s="58" t="s">
        <v>6281</v>
      </c>
      <c r="DD178" s="84"/>
      <c r="DE178" s="84"/>
    </row>
    <row r="179" spans="38:109" ht="15" hidden="1" customHeight="1">
      <c r="AL179" s="55" t="str">
        <f t="shared" si="11"/>
        <v/>
      </c>
      <c r="AM179" s="55" t="str">
        <f t="shared" si="8"/>
        <v/>
      </c>
      <c r="AN179" t="str">
        <f t="shared" si="9"/>
        <v/>
      </c>
      <c r="AO179" s="3" t="str">
        <f t="shared" si="10"/>
        <v/>
      </c>
      <c r="AP179" s="3">
        <v>177</v>
      </c>
      <c r="AQ179" s="83"/>
      <c r="AR179" s="83"/>
      <c r="AS179" s="83"/>
      <c r="AT179" s="83"/>
      <c r="AU179" s="83"/>
      <c r="AV179" s="83"/>
      <c r="AW179" s="83"/>
      <c r="AX179" s="83"/>
      <c r="AY179" s="83"/>
      <c r="AZ179" s="83"/>
      <c r="BA179" s="83"/>
      <c r="BB179" s="83"/>
      <c r="BC179" s="83"/>
      <c r="BD179" s="83"/>
      <c r="BE179" s="83"/>
      <c r="BF179" s="83"/>
      <c r="BG179" s="83"/>
      <c r="BH179" s="83"/>
      <c r="BI179" s="83"/>
      <c r="BJ179" s="56" t="s">
        <v>6282</v>
      </c>
      <c r="BK179" s="56" t="s">
        <v>6283</v>
      </c>
      <c r="BL179" s="83"/>
      <c r="BM179" s="83"/>
      <c r="BN179" s="83"/>
      <c r="BO179" s="83"/>
      <c r="BP179" s="83"/>
      <c r="BQ179" s="83"/>
      <c r="BR179" s="83"/>
      <c r="BS179" s="83"/>
      <c r="BT179" s="56" t="s">
        <v>6284</v>
      </c>
      <c r="BU179" s="83"/>
      <c r="BV179" s="83"/>
      <c r="BW179" s="82"/>
      <c r="BX179" s="82"/>
      <c r="BY179" s="82"/>
      <c r="BZ179" s="84"/>
      <c r="CA179" s="84"/>
      <c r="CB179" s="84"/>
      <c r="CC179" s="84"/>
      <c r="CD179" s="84"/>
      <c r="CE179" s="84"/>
      <c r="CF179" s="84"/>
      <c r="CG179" s="84"/>
      <c r="CH179" s="84"/>
      <c r="CI179" s="84"/>
      <c r="CJ179" s="84"/>
      <c r="CK179" s="84"/>
      <c r="CL179" s="84"/>
      <c r="CM179" s="84"/>
      <c r="CN179" s="84"/>
      <c r="CO179" s="84"/>
      <c r="CP179" s="84"/>
      <c r="CQ179" s="84"/>
      <c r="CR179" s="84"/>
      <c r="CS179" s="58" t="s">
        <v>6285</v>
      </c>
      <c r="CT179" s="58" t="s">
        <v>6286</v>
      </c>
      <c r="CU179" s="84"/>
      <c r="CV179" s="84"/>
      <c r="CW179" s="84"/>
      <c r="CX179" s="84"/>
      <c r="CY179" s="84"/>
      <c r="CZ179" s="84"/>
      <c r="DA179" s="84"/>
      <c r="DB179" s="84"/>
      <c r="DC179" s="58" t="s">
        <v>6287</v>
      </c>
      <c r="DD179" s="84"/>
      <c r="DE179" s="84"/>
    </row>
    <row r="180" spans="38:109" ht="15" hidden="1" customHeight="1">
      <c r="AL180" s="55" t="str">
        <f t="shared" si="11"/>
        <v/>
      </c>
      <c r="AM180" s="55" t="str">
        <f t="shared" si="8"/>
        <v/>
      </c>
      <c r="AN180" t="str">
        <f t="shared" si="9"/>
        <v/>
      </c>
      <c r="AO180" s="3" t="str">
        <f t="shared" si="10"/>
        <v/>
      </c>
      <c r="AP180" s="3">
        <v>178</v>
      </c>
      <c r="AQ180" s="83"/>
      <c r="AR180" s="83"/>
      <c r="AS180" s="83"/>
      <c r="AT180" s="83"/>
      <c r="AU180" s="83"/>
      <c r="AV180" s="83"/>
      <c r="AW180" s="83"/>
      <c r="AX180" s="83"/>
      <c r="AY180" s="83"/>
      <c r="AZ180" s="83"/>
      <c r="BA180" s="83"/>
      <c r="BB180" s="83"/>
      <c r="BC180" s="83"/>
      <c r="BD180" s="83"/>
      <c r="BE180" s="83"/>
      <c r="BF180" s="83"/>
      <c r="BG180" s="83"/>
      <c r="BH180" s="83"/>
      <c r="BI180" s="83"/>
      <c r="BJ180" s="56" t="s">
        <v>6288</v>
      </c>
      <c r="BK180" s="56" t="s">
        <v>6289</v>
      </c>
      <c r="BL180" s="83"/>
      <c r="BM180" s="83"/>
      <c r="BN180" s="83"/>
      <c r="BO180" s="83"/>
      <c r="BP180" s="83"/>
      <c r="BQ180" s="83"/>
      <c r="BR180" s="83"/>
      <c r="BS180" s="83"/>
      <c r="BT180" s="56" t="s">
        <v>6290</v>
      </c>
      <c r="BU180" s="83"/>
      <c r="BV180" s="83"/>
      <c r="BW180" s="82"/>
      <c r="BX180" s="82"/>
      <c r="BY180" s="82"/>
      <c r="BZ180" s="84"/>
      <c r="CA180" s="84"/>
      <c r="CB180" s="84"/>
      <c r="CC180" s="84"/>
      <c r="CD180" s="84"/>
      <c r="CE180" s="84"/>
      <c r="CF180" s="84"/>
      <c r="CG180" s="84"/>
      <c r="CH180" s="84"/>
      <c r="CI180" s="84"/>
      <c r="CJ180" s="84"/>
      <c r="CK180" s="84"/>
      <c r="CL180" s="84"/>
      <c r="CM180" s="84"/>
      <c r="CN180" s="84"/>
      <c r="CO180" s="84"/>
      <c r="CP180" s="84"/>
      <c r="CQ180" s="84"/>
      <c r="CR180" s="84"/>
      <c r="CS180" s="58" t="s">
        <v>6291</v>
      </c>
      <c r="CT180" s="58" t="s">
        <v>6292</v>
      </c>
      <c r="CU180" s="84"/>
      <c r="CV180" s="84"/>
      <c r="CW180" s="84"/>
      <c r="CX180" s="84"/>
      <c r="CY180" s="84"/>
      <c r="CZ180" s="84"/>
      <c r="DA180" s="84"/>
      <c r="DB180" s="84"/>
      <c r="DC180" s="58" t="s">
        <v>6293</v>
      </c>
      <c r="DD180" s="84"/>
      <c r="DE180" s="84"/>
    </row>
    <row r="181" spans="38:109" ht="15" hidden="1" customHeight="1">
      <c r="AL181" s="55" t="str">
        <f t="shared" si="11"/>
        <v/>
      </c>
      <c r="AM181" s="55" t="str">
        <f t="shared" si="8"/>
        <v/>
      </c>
      <c r="AN181" t="str">
        <f t="shared" si="9"/>
        <v/>
      </c>
      <c r="AO181" s="3" t="str">
        <f t="shared" si="10"/>
        <v/>
      </c>
      <c r="AP181" s="3">
        <v>179</v>
      </c>
      <c r="AQ181" s="83"/>
      <c r="AR181" s="83"/>
      <c r="AS181" s="83"/>
      <c r="AT181" s="83"/>
      <c r="AU181" s="83"/>
      <c r="AV181" s="83"/>
      <c r="AW181" s="83"/>
      <c r="AX181" s="83"/>
      <c r="AY181" s="83"/>
      <c r="AZ181" s="83"/>
      <c r="BA181" s="83"/>
      <c r="BB181" s="83"/>
      <c r="BC181" s="83"/>
      <c r="BD181" s="83"/>
      <c r="BE181" s="83"/>
      <c r="BF181" s="83"/>
      <c r="BG181" s="83"/>
      <c r="BH181" s="83"/>
      <c r="BI181" s="83"/>
      <c r="BJ181" s="56" t="s">
        <v>6294</v>
      </c>
      <c r="BK181" s="56" t="s">
        <v>6295</v>
      </c>
      <c r="BL181" s="83"/>
      <c r="BM181" s="83"/>
      <c r="BN181" s="83"/>
      <c r="BO181" s="83"/>
      <c r="BP181" s="83"/>
      <c r="BQ181" s="83"/>
      <c r="BR181" s="83"/>
      <c r="BS181" s="83"/>
      <c r="BT181" s="56" t="s">
        <v>6296</v>
      </c>
      <c r="BU181" s="83"/>
      <c r="BV181" s="83"/>
      <c r="BW181" s="82"/>
      <c r="BX181" s="82"/>
      <c r="BY181" s="82"/>
      <c r="BZ181" s="84"/>
      <c r="CA181" s="84"/>
      <c r="CB181" s="84"/>
      <c r="CC181" s="84"/>
      <c r="CD181" s="84"/>
      <c r="CE181" s="84"/>
      <c r="CF181" s="84"/>
      <c r="CG181" s="84"/>
      <c r="CH181" s="84"/>
      <c r="CI181" s="84"/>
      <c r="CJ181" s="84"/>
      <c r="CK181" s="84"/>
      <c r="CL181" s="84"/>
      <c r="CM181" s="84"/>
      <c r="CN181" s="84"/>
      <c r="CO181" s="84"/>
      <c r="CP181" s="84"/>
      <c r="CQ181" s="84"/>
      <c r="CR181" s="84"/>
      <c r="CS181" s="58" t="s">
        <v>6297</v>
      </c>
      <c r="CT181" s="58" t="s">
        <v>6298</v>
      </c>
      <c r="CU181" s="84"/>
      <c r="CV181" s="84"/>
      <c r="CW181" s="84"/>
      <c r="CX181" s="84"/>
      <c r="CY181" s="84"/>
      <c r="CZ181" s="84"/>
      <c r="DA181" s="84"/>
      <c r="DB181" s="84"/>
      <c r="DC181" s="58" t="s">
        <v>6299</v>
      </c>
      <c r="DD181" s="84"/>
      <c r="DE181" s="84"/>
    </row>
    <row r="182" spans="38:109" ht="15" hidden="1" customHeight="1">
      <c r="AL182" s="55" t="str">
        <f t="shared" si="11"/>
        <v/>
      </c>
      <c r="AM182" s="55" t="str">
        <f t="shared" si="8"/>
        <v/>
      </c>
      <c r="AN182" t="str">
        <f t="shared" si="9"/>
        <v/>
      </c>
      <c r="AO182" s="3" t="str">
        <f t="shared" si="10"/>
        <v/>
      </c>
      <c r="AP182" s="3">
        <v>180</v>
      </c>
      <c r="AQ182" s="83"/>
      <c r="AR182" s="83"/>
      <c r="AS182" s="83"/>
      <c r="AT182" s="83"/>
      <c r="AU182" s="83"/>
      <c r="AV182" s="83"/>
      <c r="AW182" s="83"/>
      <c r="AX182" s="83"/>
      <c r="AY182" s="83"/>
      <c r="AZ182" s="83"/>
      <c r="BA182" s="83"/>
      <c r="BB182" s="83"/>
      <c r="BC182" s="83"/>
      <c r="BD182" s="83"/>
      <c r="BE182" s="83"/>
      <c r="BF182" s="83"/>
      <c r="BG182" s="83"/>
      <c r="BH182" s="83"/>
      <c r="BI182" s="83"/>
      <c r="BJ182" s="56" t="s">
        <v>6300</v>
      </c>
      <c r="BK182" s="56" t="s">
        <v>6301</v>
      </c>
      <c r="BL182" s="83"/>
      <c r="BM182" s="83"/>
      <c r="BN182" s="83"/>
      <c r="BO182" s="83"/>
      <c r="BP182" s="83"/>
      <c r="BQ182" s="83"/>
      <c r="BR182" s="83"/>
      <c r="BS182" s="83"/>
      <c r="BT182" s="56" t="s">
        <v>6302</v>
      </c>
      <c r="BU182" s="83"/>
      <c r="BV182" s="83"/>
      <c r="BW182" s="82"/>
      <c r="BX182" s="82"/>
      <c r="BY182" s="82"/>
      <c r="BZ182" s="84"/>
      <c r="CA182" s="84"/>
      <c r="CB182" s="84"/>
      <c r="CC182" s="84"/>
      <c r="CD182" s="84"/>
      <c r="CE182" s="84"/>
      <c r="CF182" s="84"/>
      <c r="CG182" s="84"/>
      <c r="CH182" s="84"/>
      <c r="CI182" s="84"/>
      <c r="CJ182" s="84"/>
      <c r="CK182" s="84"/>
      <c r="CL182" s="84"/>
      <c r="CM182" s="84"/>
      <c r="CN182" s="84"/>
      <c r="CO182" s="84"/>
      <c r="CP182" s="84"/>
      <c r="CQ182" s="84"/>
      <c r="CR182" s="84"/>
      <c r="CS182" s="58" t="s">
        <v>6303</v>
      </c>
      <c r="CT182" s="58" t="s">
        <v>6304</v>
      </c>
      <c r="CU182" s="84"/>
      <c r="CV182" s="84"/>
      <c r="CW182" s="84"/>
      <c r="CX182" s="84"/>
      <c r="CY182" s="84"/>
      <c r="CZ182" s="84"/>
      <c r="DA182" s="84"/>
      <c r="DB182" s="84"/>
      <c r="DC182" s="58" t="s">
        <v>6305</v>
      </c>
      <c r="DD182" s="84"/>
      <c r="DE182" s="84"/>
    </row>
    <row r="183" spans="38:109" ht="15" hidden="1" customHeight="1">
      <c r="AL183" s="55" t="str">
        <f t="shared" si="11"/>
        <v/>
      </c>
      <c r="AM183" s="55" t="str">
        <f t="shared" si="8"/>
        <v/>
      </c>
      <c r="AN183" t="str">
        <f t="shared" si="9"/>
        <v/>
      </c>
      <c r="AO183" s="3" t="str">
        <f t="shared" si="10"/>
        <v/>
      </c>
      <c r="AP183" s="3">
        <v>181</v>
      </c>
      <c r="AQ183" s="83"/>
      <c r="AR183" s="83"/>
      <c r="AS183" s="83"/>
      <c r="AT183" s="83"/>
      <c r="AU183" s="83"/>
      <c r="AV183" s="83"/>
      <c r="AW183" s="83"/>
      <c r="AX183" s="83"/>
      <c r="AY183" s="83"/>
      <c r="AZ183" s="83"/>
      <c r="BA183" s="83"/>
      <c r="BB183" s="83"/>
      <c r="BC183" s="83"/>
      <c r="BD183" s="83"/>
      <c r="BE183" s="83"/>
      <c r="BF183" s="83"/>
      <c r="BG183" s="83"/>
      <c r="BH183" s="83"/>
      <c r="BI183" s="83"/>
      <c r="BJ183" s="56" t="s">
        <v>6306</v>
      </c>
      <c r="BK183" s="56" t="s">
        <v>6307</v>
      </c>
      <c r="BL183" s="83"/>
      <c r="BM183" s="83"/>
      <c r="BN183" s="83"/>
      <c r="BO183" s="83"/>
      <c r="BP183" s="83"/>
      <c r="BQ183" s="83"/>
      <c r="BR183" s="83"/>
      <c r="BS183" s="83"/>
      <c r="BT183" s="56" t="s">
        <v>6308</v>
      </c>
      <c r="BU183" s="83"/>
      <c r="BV183" s="83"/>
      <c r="BW183" s="82"/>
      <c r="BX183" s="82"/>
      <c r="BY183" s="82"/>
      <c r="BZ183" s="84"/>
      <c r="CA183" s="84"/>
      <c r="CB183" s="84"/>
      <c r="CC183" s="84"/>
      <c r="CD183" s="84"/>
      <c r="CE183" s="84"/>
      <c r="CF183" s="84"/>
      <c r="CG183" s="84"/>
      <c r="CH183" s="84"/>
      <c r="CI183" s="84"/>
      <c r="CJ183" s="84"/>
      <c r="CK183" s="84"/>
      <c r="CL183" s="84"/>
      <c r="CM183" s="84"/>
      <c r="CN183" s="84"/>
      <c r="CO183" s="84"/>
      <c r="CP183" s="84"/>
      <c r="CQ183" s="84"/>
      <c r="CR183" s="84"/>
      <c r="CS183" s="58" t="s">
        <v>6309</v>
      </c>
      <c r="CT183" s="58" t="s">
        <v>6310</v>
      </c>
      <c r="CU183" s="84"/>
      <c r="CV183" s="84"/>
      <c r="CW183" s="84"/>
      <c r="CX183" s="84"/>
      <c r="CY183" s="84"/>
      <c r="CZ183" s="84"/>
      <c r="DA183" s="84"/>
      <c r="DB183" s="84"/>
      <c r="DC183" s="58" t="s">
        <v>6311</v>
      </c>
      <c r="DD183" s="84"/>
      <c r="DE183" s="84"/>
    </row>
    <row r="184" spans="38:109" ht="15" hidden="1" customHeight="1">
      <c r="AL184" s="55" t="str">
        <f t="shared" si="11"/>
        <v/>
      </c>
      <c r="AM184" s="55" t="str">
        <f t="shared" si="8"/>
        <v/>
      </c>
      <c r="AN184" t="str">
        <f t="shared" si="9"/>
        <v/>
      </c>
      <c r="AO184" s="3" t="str">
        <f t="shared" si="10"/>
        <v/>
      </c>
      <c r="AP184" s="3">
        <v>182</v>
      </c>
      <c r="AQ184" s="83"/>
      <c r="AR184" s="83"/>
      <c r="AS184" s="83"/>
      <c r="AT184" s="83"/>
      <c r="AU184" s="83"/>
      <c r="AV184" s="83"/>
      <c r="AW184" s="83"/>
      <c r="AX184" s="83"/>
      <c r="AY184" s="83"/>
      <c r="AZ184" s="83"/>
      <c r="BA184" s="83"/>
      <c r="BB184" s="83"/>
      <c r="BC184" s="83"/>
      <c r="BD184" s="83"/>
      <c r="BE184" s="83"/>
      <c r="BF184" s="83"/>
      <c r="BG184" s="83"/>
      <c r="BH184" s="83"/>
      <c r="BI184" s="83"/>
      <c r="BJ184" s="56" t="s">
        <v>6312</v>
      </c>
      <c r="BK184" s="56" t="s">
        <v>6313</v>
      </c>
      <c r="BL184" s="83"/>
      <c r="BM184" s="83"/>
      <c r="BN184" s="83"/>
      <c r="BO184" s="83"/>
      <c r="BP184" s="83"/>
      <c r="BQ184" s="83"/>
      <c r="BR184" s="83"/>
      <c r="BS184" s="83"/>
      <c r="BT184" s="56" t="s">
        <v>6314</v>
      </c>
      <c r="BU184" s="83"/>
      <c r="BV184" s="83"/>
      <c r="BW184" s="82"/>
      <c r="BX184" s="82"/>
      <c r="BY184" s="82"/>
      <c r="BZ184" s="84"/>
      <c r="CA184" s="84"/>
      <c r="CB184" s="84"/>
      <c r="CC184" s="84"/>
      <c r="CD184" s="84"/>
      <c r="CE184" s="84"/>
      <c r="CF184" s="84"/>
      <c r="CG184" s="84"/>
      <c r="CH184" s="84"/>
      <c r="CI184" s="84"/>
      <c r="CJ184" s="84"/>
      <c r="CK184" s="84"/>
      <c r="CL184" s="84"/>
      <c r="CM184" s="84"/>
      <c r="CN184" s="84"/>
      <c r="CO184" s="84"/>
      <c r="CP184" s="84"/>
      <c r="CQ184" s="84"/>
      <c r="CR184" s="84"/>
      <c r="CS184" s="58" t="s">
        <v>6315</v>
      </c>
      <c r="CT184" s="58" t="s">
        <v>6316</v>
      </c>
      <c r="CU184" s="84"/>
      <c r="CV184" s="84"/>
      <c r="CW184" s="84"/>
      <c r="CX184" s="84"/>
      <c r="CY184" s="84"/>
      <c r="CZ184" s="84"/>
      <c r="DA184" s="84"/>
      <c r="DB184" s="84"/>
      <c r="DC184" s="58" t="s">
        <v>6317</v>
      </c>
      <c r="DD184" s="84"/>
      <c r="DE184" s="84"/>
    </row>
    <row r="185" spans="38:109" ht="15" hidden="1" customHeight="1">
      <c r="AL185" s="55" t="str">
        <f t="shared" si="11"/>
        <v/>
      </c>
      <c r="AM185" s="55" t="str">
        <f t="shared" si="8"/>
        <v/>
      </c>
      <c r="AN185" t="str">
        <f t="shared" si="9"/>
        <v/>
      </c>
      <c r="AO185" s="3" t="str">
        <f t="shared" si="10"/>
        <v/>
      </c>
      <c r="AP185" s="3">
        <v>183</v>
      </c>
      <c r="AQ185" s="83"/>
      <c r="AR185" s="83"/>
      <c r="AS185" s="83"/>
      <c r="AT185" s="83"/>
      <c r="AU185" s="83"/>
      <c r="AV185" s="83"/>
      <c r="AW185" s="83"/>
      <c r="AX185" s="83"/>
      <c r="AY185" s="83"/>
      <c r="AZ185" s="83"/>
      <c r="BA185" s="83"/>
      <c r="BB185" s="83"/>
      <c r="BC185" s="83"/>
      <c r="BD185" s="83"/>
      <c r="BE185" s="83"/>
      <c r="BF185" s="83"/>
      <c r="BG185" s="83"/>
      <c r="BH185" s="83"/>
      <c r="BI185" s="83"/>
      <c r="BJ185" s="56" t="s">
        <v>6318</v>
      </c>
      <c r="BK185" s="56" t="s">
        <v>6319</v>
      </c>
      <c r="BL185" s="83"/>
      <c r="BM185" s="83"/>
      <c r="BN185" s="83"/>
      <c r="BO185" s="83"/>
      <c r="BP185" s="83"/>
      <c r="BQ185" s="83"/>
      <c r="BR185" s="83"/>
      <c r="BS185" s="83"/>
      <c r="BT185" s="56" t="s">
        <v>6320</v>
      </c>
      <c r="BU185" s="83"/>
      <c r="BV185" s="83"/>
      <c r="BW185" s="82"/>
      <c r="BX185" s="82"/>
      <c r="BY185" s="82"/>
      <c r="BZ185" s="84"/>
      <c r="CA185" s="84"/>
      <c r="CB185" s="84"/>
      <c r="CC185" s="84"/>
      <c r="CD185" s="84"/>
      <c r="CE185" s="84"/>
      <c r="CF185" s="84"/>
      <c r="CG185" s="84"/>
      <c r="CH185" s="84"/>
      <c r="CI185" s="84"/>
      <c r="CJ185" s="84"/>
      <c r="CK185" s="84"/>
      <c r="CL185" s="84"/>
      <c r="CM185" s="84"/>
      <c r="CN185" s="84"/>
      <c r="CO185" s="84"/>
      <c r="CP185" s="84"/>
      <c r="CQ185" s="84"/>
      <c r="CR185" s="84"/>
      <c r="CS185" s="58" t="s">
        <v>6321</v>
      </c>
      <c r="CT185" s="58" t="s">
        <v>6322</v>
      </c>
      <c r="CU185" s="84"/>
      <c r="CV185" s="84"/>
      <c r="CW185" s="84"/>
      <c r="CX185" s="84"/>
      <c r="CY185" s="84"/>
      <c r="CZ185" s="84"/>
      <c r="DA185" s="84"/>
      <c r="DB185" s="84"/>
      <c r="DC185" s="58" t="s">
        <v>6323</v>
      </c>
      <c r="DD185" s="84"/>
      <c r="DE185" s="84"/>
    </row>
    <row r="186" spans="38:109" ht="15" hidden="1" customHeight="1">
      <c r="AL186" s="55" t="str">
        <f t="shared" si="11"/>
        <v/>
      </c>
      <c r="AM186" s="55" t="str">
        <f t="shared" si="8"/>
        <v/>
      </c>
      <c r="AN186" t="str">
        <f t="shared" si="9"/>
        <v/>
      </c>
      <c r="AO186" s="3" t="str">
        <f t="shared" si="10"/>
        <v/>
      </c>
      <c r="AP186" s="3">
        <v>184</v>
      </c>
      <c r="AQ186" s="83"/>
      <c r="AR186" s="83"/>
      <c r="AS186" s="83"/>
      <c r="AT186" s="83"/>
      <c r="AU186" s="83"/>
      <c r="AV186" s="83"/>
      <c r="AW186" s="83"/>
      <c r="AX186" s="83"/>
      <c r="AY186" s="83"/>
      <c r="AZ186" s="83"/>
      <c r="BA186" s="83"/>
      <c r="BB186" s="83"/>
      <c r="BC186" s="83"/>
      <c r="BD186" s="83"/>
      <c r="BE186" s="83"/>
      <c r="BF186" s="83"/>
      <c r="BG186" s="83"/>
      <c r="BH186" s="83"/>
      <c r="BI186" s="83"/>
      <c r="BJ186" s="56" t="s">
        <v>6324</v>
      </c>
      <c r="BK186" s="56" t="s">
        <v>6325</v>
      </c>
      <c r="BL186" s="83"/>
      <c r="BM186" s="83"/>
      <c r="BN186" s="83"/>
      <c r="BO186" s="83"/>
      <c r="BP186" s="83"/>
      <c r="BQ186" s="83"/>
      <c r="BR186" s="83"/>
      <c r="BS186" s="83"/>
      <c r="BT186" s="56" t="s">
        <v>6326</v>
      </c>
      <c r="BU186" s="83"/>
      <c r="BV186" s="83"/>
      <c r="BW186" s="82"/>
      <c r="BX186" s="82"/>
      <c r="BY186" s="82"/>
      <c r="BZ186" s="84"/>
      <c r="CA186" s="84"/>
      <c r="CB186" s="84"/>
      <c r="CC186" s="84"/>
      <c r="CD186" s="84"/>
      <c r="CE186" s="84"/>
      <c r="CF186" s="84"/>
      <c r="CG186" s="84"/>
      <c r="CH186" s="84"/>
      <c r="CI186" s="84"/>
      <c r="CJ186" s="84"/>
      <c r="CK186" s="84"/>
      <c r="CL186" s="84"/>
      <c r="CM186" s="84"/>
      <c r="CN186" s="84"/>
      <c r="CO186" s="84"/>
      <c r="CP186" s="84"/>
      <c r="CQ186" s="84"/>
      <c r="CR186" s="84"/>
      <c r="CS186" s="58" t="s">
        <v>6327</v>
      </c>
      <c r="CT186" s="58" t="s">
        <v>6328</v>
      </c>
      <c r="CU186" s="84"/>
      <c r="CV186" s="84"/>
      <c r="CW186" s="84"/>
      <c r="CX186" s="84"/>
      <c r="CY186" s="84"/>
      <c r="CZ186" s="84"/>
      <c r="DA186" s="84"/>
      <c r="DB186" s="84"/>
      <c r="DC186" s="58" t="s">
        <v>6329</v>
      </c>
      <c r="DD186" s="84"/>
      <c r="DE186" s="84"/>
    </row>
    <row r="187" spans="38:109" ht="15" hidden="1" customHeight="1">
      <c r="AL187" s="55" t="str">
        <f t="shared" si="11"/>
        <v/>
      </c>
      <c r="AM187" s="55" t="str">
        <f t="shared" si="8"/>
        <v/>
      </c>
      <c r="AN187" t="str">
        <f t="shared" si="9"/>
        <v/>
      </c>
      <c r="AO187" s="3" t="str">
        <f t="shared" si="10"/>
        <v/>
      </c>
      <c r="AP187" s="3">
        <v>185</v>
      </c>
      <c r="AQ187" s="83"/>
      <c r="AR187" s="83"/>
      <c r="AS187" s="83"/>
      <c r="AT187" s="83"/>
      <c r="AU187" s="83"/>
      <c r="AV187" s="83"/>
      <c r="AW187" s="83"/>
      <c r="AX187" s="83"/>
      <c r="AY187" s="83"/>
      <c r="AZ187" s="83"/>
      <c r="BA187" s="83"/>
      <c r="BB187" s="83"/>
      <c r="BC187" s="83"/>
      <c r="BD187" s="83"/>
      <c r="BE187" s="83"/>
      <c r="BF187" s="83"/>
      <c r="BG187" s="83"/>
      <c r="BH187" s="83"/>
      <c r="BI187" s="83"/>
      <c r="BJ187" s="56" t="s">
        <v>6330</v>
      </c>
      <c r="BK187" s="56" t="s">
        <v>6331</v>
      </c>
      <c r="BL187" s="83"/>
      <c r="BM187" s="83"/>
      <c r="BN187" s="83"/>
      <c r="BO187" s="83"/>
      <c r="BP187" s="83"/>
      <c r="BQ187" s="83"/>
      <c r="BR187" s="83"/>
      <c r="BS187" s="83"/>
      <c r="BT187" s="56" t="s">
        <v>6332</v>
      </c>
      <c r="BU187" s="83"/>
      <c r="BV187" s="83"/>
      <c r="BW187" s="82"/>
      <c r="BX187" s="82"/>
      <c r="BY187" s="82"/>
      <c r="BZ187" s="84"/>
      <c r="CA187" s="84"/>
      <c r="CB187" s="84"/>
      <c r="CC187" s="84"/>
      <c r="CD187" s="84"/>
      <c r="CE187" s="84"/>
      <c r="CF187" s="84"/>
      <c r="CG187" s="84"/>
      <c r="CH187" s="84"/>
      <c r="CI187" s="84"/>
      <c r="CJ187" s="84"/>
      <c r="CK187" s="84"/>
      <c r="CL187" s="84"/>
      <c r="CM187" s="84"/>
      <c r="CN187" s="84"/>
      <c r="CO187" s="84"/>
      <c r="CP187" s="84"/>
      <c r="CQ187" s="84"/>
      <c r="CR187" s="84"/>
      <c r="CS187" s="58" t="s">
        <v>6333</v>
      </c>
      <c r="CT187" s="58" t="s">
        <v>6334</v>
      </c>
      <c r="CU187" s="84"/>
      <c r="CV187" s="84"/>
      <c r="CW187" s="84"/>
      <c r="CX187" s="84"/>
      <c r="CY187" s="84"/>
      <c r="CZ187" s="84"/>
      <c r="DA187" s="84"/>
      <c r="DB187" s="84"/>
      <c r="DC187" s="58" t="s">
        <v>6335</v>
      </c>
      <c r="DD187" s="84"/>
      <c r="DE187" s="84"/>
    </row>
    <row r="188" spans="38:109" ht="15" hidden="1" customHeight="1">
      <c r="AL188" s="55" t="str">
        <f t="shared" si="11"/>
        <v/>
      </c>
      <c r="AM188" s="55" t="str">
        <f t="shared" si="8"/>
        <v/>
      </c>
      <c r="AN188" t="str">
        <f t="shared" si="9"/>
        <v/>
      </c>
      <c r="AO188" s="3" t="str">
        <f t="shared" si="10"/>
        <v/>
      </c>
      <c r="AP188" s="3">
        <v>186</v>
      </c>
      <c r="AQ188" s="83"/>
      <c r="AR188" s="83"/>
      <c r="AS188" s="83"/>
      <c r="AT188" s="83"/>
      <c r="AU188" s="83"/>
      <c r="AV188" s="83"/>
      <c r="AW188" s="83"/>
      <c r="AX188" s="83"/>
      <c r="AY188" s="83"/>
      <c r="AZ188" s="83"/>
      <c r="BA188" s="83"/>
      <c r="BB188" s="83"/>
      <c r="BC188" s="83"/>
      <c r="BD188" s="83"/>
      <c r="BE188" s="83"/>
      <c r="BF188" s="83"/>
      <c r="BG188" s="83"/>
      <c r="BH188" s="83"/>
      <c r="BI188" s="83"/>
      <c r="BJ188" s="56" t="s">
        <v>6336</v>
      </c>
      <c r="BK188" s="56" t="s">
        <v>6337</v>
      </c>
      <c r="BL188" s="83"/>
      <c r="BM188" s="83"/>
      <c r="BN188" s="83"/>
      <c r="BO188" s="83"/>
      <c r="BP188" s="83"/>
      <c r="BQ188" s="83"/>
      <c r="BR188" s="83"/>
      <c r="BS188" s="83"/>
      <c r="BT188" s="56" t="s">
        <v>6338</v>
      </c>
      <c r="BU188" s="83"/>
      <c r="BV188" s="83"/>
      <c r="BW188" s="82"/>
      <c r="BX188" s="82"/>
      <c r="BY188" s="82"/>
      <c r="BZ188" s="84"/>
      <c r="CA188" s="84"/>
      <c r="CB188" s="84"/>
      <c r="CC188" s="84"/>
      <c r="CD188" s="84"/>
      <c r="CE188" s="84"/>
      <c r="CF188" s="84"/>
      <c r="CG188" s="84"/>
      <c r="CH188" s="84"/>
      <c r="CI188" s="84"/>
      <c r="CJ188" s="84"/>
      <c r="CK188" s="84"/>
      <c r="CL188" s="84"/>
      <c r="CM188" s="84"/>
      <c r="CN188" s="84"/>
      <c r="CO188" s="84"/>
      <c r="CP188" s="84"/>
      <c r="CQ188" s="84"/>
      <c r="CR188" s="84"/>
      <c r="CS188" s="58" t="s">
        <v>6339</v>
      </c>
      <c r="CT188" s="58" t="s">
        <v>6340</v>
      </c>
      <c r="CU188" s="84"/>
      <c r="CV188" s="84"/>
      <c r="CW188" s="84"/>
      <c r="CX188" s="84"/>
      <c r="CY188" s="84"/>
      <c r="CZ188" s="84"/>
      <c r="DA188" s="84"/>
      <c r="DB188" s="84"/>
      <c r="DC188" s="58" t="s">
        <v>6341</v>
      </c>
      <c r="DD188" s="84"/>
      <c r="DE188" s="84"/>
    </row>
    <row r="189" spans="38:109" ht="15" hidden="1" customHeight="1">
      <c r="AL189" s="55" t="str">
        <f t="shared" si="11"/>
        <v/>
      </c>
      <c r="AM189" s="55" t="str">
        <f t="shared" si="8"/>
        <v/>
      </c>
      <c r="AN189" t="str">
        <f t="shared" si="9"/>
        <v/>
      </c>
      <c r="AO189" s="3" t="str">
        <f t="shared" si="10"/>
        <v/>
      </c>
      <c r="AP189" s="3">
        <v>187</v>
      </c>
      <c r="AQ189" s="83"/>
      <c r="AR189" s="83"/>
      <c r="AS189" s="83"/>
      <c r="AT189" s="83"/>
      <c r="AU189" s="83"/>
      <c r="AV189" s="83"/>
      <c r="AW189" s="83"/>
      <c r="AX189" s="83"/>
      <c r="AY189" s="83"/>
      <c r="AZ189" s="83"/>
      <c r="BA189" s="83"/>
      <c r="BB189" s="83"/>
      <c r="BC189" s="83"/>
      <c r="BD189" s="83"/>
      <c r="BE189" s="83"/>
      <c r="BF189" s="83"/>
      <c r="BG189" s="83"/>
      <c r="BH189" s="83"/>
      <c r="BI189" s="83"/>
      <c r="BJ189" s="56" t="s">
        <v>6342</v>
      </c>
      <c r="BK189" s="56" t="s">
        <v>6343</v>
      </c>
      <c r="BL189" s="83"/>
      <c r="BM189" s="83"/>
      <c r="BN189" s="83"/>
      <c r="BO189" s="83"/>
      <c r="BP189" s="83"/>
      <c r="BQ189" s="83"/>
      <c r="BR189" s="83"/>
      <c r="BS189" s="83"/>
      <c r="BT189" s="56" t="s">
        <v>6344</v>
      </c>
      <c r="BU189" s="83"/>
      <c r="BV189" s="83"/>
      <c r="BW189" s="82"/>
      <c r="BX189" s="82"/>
      <c r="BY189" s="82"/>
      <c r="BZ189" s="84"/>
      <c r="CA189" s="84"/>
      <c r="CB189" s="84"/>
      <c r="CC189" s="84"/>
      <c r="CD189" s="84"/>
      <c r="CE189" s="84"/>
      <c r="CF189" s="84"/>
      <c r="CG189" s="84"/>
      <c r="CH189" s="84"/>
      <c r="CI189" s="84"/>
      <c r="CJ189" s="84"/>
      <c r="CK189" s="84"/>
      <c r="CL189" s="84"/>
      <c r="CM189" s="84"/>
      <c r="CN189" s="84"/>
      <c r="CO189" s="84"/>
      <c r="CP189" s="84"/>
      <c r="CQ189" s="84"/>
      <c r="CR189" s="84"/>
      <c r="CS189" s="58" t="s">
        <v>6345</v>
      </c>
      <c r="CT189" s="58" t="s">
        <v>6346</v>
      </c>
      <c r="CU189" s="84"/>
      <c r="CV189" s="84"/>
      <c r="CW189" s="84"/>
      <c r="CX189" s="84"/>
      <c r="CY189" s="84"/>
      <c r="CZ189" s="84"/>
      <c r="DA189" s="84"/>
      <c r="DB189" s="84"/>
      <c r="DC189" s="58" t="s">
        <v>5657</v>
      </c>
      <c r="DD189" s="84"/>
      <c r="DE189" s="84"/>
    </row>
    <row r="190" spans="38:109" ht="15" hidden="1" customHeight="1">
      <c r="AL190" s="55" t="str">
        <f t="shared" si="11"/>
        <v/>
      </c>
      <c r="AM190" s="55" t="str">
        <f t="shared" si="8"/>
        <v/>
      </c>
      <c r="AN190" t="str">
        <f t="shared" si="9"/>
        <v/>
      </c>
      <c r="AO190" s="3" t="str">
        <f t="shared" si="10"/>
        <v/>
      </c>
      <c r="AP190" s="3">
        <v>188</v>
      </c>
      <c r="AQ190" s="83"/>
      <c r="AR190" s="83"/>
      <c r="AS190" s="83"/>
      <c r="AT190" s="83"/>
      <c r="AU190" s="83"/>
      <c r="AV190" s="83"/>
      <c r="AW190" s="83"/>
      <c r="AX190" s="83"/>
      <c r="AY190" s="83"/>
      <c r="AZ190" s="83"/>
      <c r="BA190" s="83"/>
      <c r="BB190" s="83"/>
      <c r="BC190" s="83"/>
      <c r="BD190" s="83"/>
      <c r="BE190" s="83"/>
      <c r="BF190" s="83"/>
      <c r="BG190" s="83"/>
      <c r="BH190" s="83"/>
      <c r="BI190" s="83"/>
      <c r="BJ190" s="56" t="s">
        <v>6347</v>
      </c>
      <c r="BK190" s="56" t="s">
        <v>6348</v>
      </c>
      <c r="BL190" s="83"/>
      <c r="BM190" s="83"/>
      <c r="BN190" s="83"/>
      <c r="BO190" s="83"/>
      <c r="BP190" s="83"/>
      <c r="BQ190" s="83"/>
      <c r="BR190" s="83"/>
      <c r="BS190" s="83"/>
      <c r="BT190" s="56" t="s">
        <v>6349</v>
      </c>
      <c r="BU190" s="83"/>
      <c r="BV190" s="83"/>
      <c r="BW190" s="82"/>
      <c r="BX190" s="82"/>
      <c r="BY190" s="82"/>
      <c r="BZ190" s="84"/>
      <c r="CA190" s="84"/>
      <c r="CB190" s="84"/>
      <c r="CC190" s="84"/>
      <c r="CD190" s="84"/>
      <c r="CE190" s="84"/>
      <c r="CF190" s="84"/>
      <c r="CG190" s="84"/>
      <c r="CH190" s="84"/>
      <c r="CI190" s="84"/>
      <c r="CJ190" s="84"/>
      <c r="CK190" s="84"/>
      <c r="CL190" s="84"/>
      <c r="CM190" s="84"/>
      <c r="CN190" s="84"/>
      <c r="CO190" s="84"/>
      <c r="CP190" s="84"/>
      <c r="CQ190" s="84"/>
      <c r="CR190" s="84"/>
      <c r="CS190" s="58" t="s">
        <v>6350</v>
      </c>
      <c r="CT190" s="58" t="s">
        <v>4076</v>
      </c>
      <c r="CU190" s="84"/>
      <c r="CV190" s="84"/>
      <c r="CW190" s="84"/>
      <c r="CX190" s="84"/>
      <c r="CY190" s="84"/>
      <c r="CZ190" s="84"/>
      <c r="DA190" s="84"/>
      <c r="DB190" s="84"/>
      <c r="DC190" s="58" t="s">
        <v>6351</v>
      </c>
      <c r="DD190" s="84"/>
      <c r="DE190" s="84"/>
    </row>
    <row r="191" spans="38:109" ht="15" hidden="1" customHeight="1">
      <c r="AL191" s="55" t="str">
        <f t="shared" si="11"/>
        <v/>
      </c>
      <c r="AM191" s="55" t="str">
        <f t="shared" si="8"/>
        <v/>
      </c>
      <c r="AN191" t="str">
        <f t="shared" si="9"/>
        <v/>
      </c>
      <c r="AO191" s="3" t="str">
        <f t="shared" si="10"/>
        <v/>
      </c>
      <c r="AP191" s="3">
        <v>189</v>
      </c>
      <c r="AQ191" s="83"/>
      <c r="AR191" s="83"/>
      <c r="AS191" s="83"/>
      <c r="AT191" s="83"/>
      <c r="AU191" s="83"/>
      <c r="AV191" s="83"/>
      <c r="AW191" s="83"/>
      <c r="AX191" s="83"/>
      <c r="AY191" s="83"/>
      <c r="AZ191" s="83"/>
      <c r="BA191" s="83"/>
      <c r="BB191" s="83"/>
      <c r="BC191" s="83"/>
      <c r="BD191" s="83"/>
      <c r="BE191" s="83"/>
      <c r="BF191" s="83"/>
      <c r="BG191" s="83"/>
      <c r="BH191" s="83"/>
      <c r="BI191" s="83"/>
      <c r="BJ191" s="56" t="s">
        <v>6352</v>
      </c>
      <c r="BK191" s="56" t="s">
        <v>6353</v>
      </c>
      <c r="BL191" s="83"/>
      <c r="BM191" s="83"/>
      <c r="BN191" s="83"/>
      <c r="BO191" s="83"/>
      <c r="BP191" s="83"/>
      <c r="BQ191" s="83"/>
      <c r="BR191" s="83"/>
      <c r="BS191" s="83"/>
      <c r="BT191" s="56" t="s">
        <v>6354</v>
      </c>
      <c r="BU191" s="83"/>
      <c r="BV191" s="83"/>
      <c r="BW191" s="82"/>
      <c r="BX191" s="82"/>
      <c r="BY191" s="82"/>
      <c r="BZ191" s="84"/>
      <c r="CA191" s="84"/>
      <c r="CB191" s="84"/>
      <c r="CC191" s="84"/>
      <c r="CD191" s="84"/>
      <c r="CE191" s="84"/>
      <c r="CF191" s="84"/>
      <c r="CG191" s="84"/>
      <c r="CH191" s="84"/>
      <c r="CI191" s="84"/>
      <c r="CJ191" s="84"/>
      <c r="CK191" s="84"/>
      <c r="CL191" s="84"/>
      <c r="CM191" s="84"/>
      <c r="CN191" s="84"/>
      <c r="CO191" s="84"/>
      <c r="CP191" s="84"/>
      <c r="CQ191" s="84"/>
      <c r="CR191" s="84"/>
      <c r="CS191" s="58" t="s">
        <v>6355</v>
      </c>
      <c r="CT191" s="58" t="s">
        <v>6356</v>
      </c>
      <c r="CU191" s="84"/>
      <c r="CV191" s="84"/>
      <c r="CW191" s="84"/>
      <c r="CX191" s="84"/>
      <c r="CY191" s="84"/>
      <c r="CZ191" s="84"/>
      <c r="DA191" s="84"/>
      <c r="DB191" s="84"/>
      <c r="DC191" s="58" t="s">
        <v>6357</v>
      </c>
      <c r="DD191" s="84"/>
      <c r="DE191" s="84"/>
    </row>
    <row r="192" spans="38:109" ht="15" hidden="1" customHeight="1">
      <c r="AL192" s="55" t="str">
        <f t="shared" si="11"/>
        <v/>
      </c>
      <c r="AM192" s="55" t="str">
        <f t="shared" si="8"/>
        <v/>
      </c>
      <c r="AN192" t="str">
        <f t="shared" si="9"/>
        <v/>
      </c>
      <c r="AO192" s="3" t="str">
        <f t="shared" si="10"/>
        <v/>
      </c>
      <c r="AP192" s="3">
        <v>190</v>
      </c>
      <c r="AQ192" s="83"/>
      <c r="AR192" s="83"/>
      <c r="AS192" s="83"/>
      <c r="AT192" s="83"/>
      <c r="AU192" s="83"/>
      <c r="AV192" s="83"/>
      <c r="AW192" s="83"/>
      <c r="AX192" s="83"/>
      <c r="AY192" s="83"/>
      <c r="AZ192" s="83"/>
      <c r="BA192" s="83"/>
      <c r="BB192" s="83"/>
      <c r="BC192" s="83"/>
      <c r="BD192" s="83"/>
      <c r="BE192" s="83"/>
      <c r="BF192" s="83"/>
      <c r="BG192" s="83"/>
      <c r="BH192" s="83"/>
      <c r="BI192" s="83"/>
      <c r="BJ192" s="56" t="s">
        <v>6358</v>
      </c>
      <c r="BK192" s="56" t="s">
        <v>6359</v>
      </c>
      <c r="BL192" s="83"/>
      <c r="BM192" s="83"/>
      <c r="BN192" s="83"/>
      <c r="BO192" s="83"/>
      <c r="BP192" s="83"/>
      <c r="BQ192" s="83"/>
      <c r="BR192" s="83"/>
      <c r="BS192" s="83"/>
      <c r="BT192" s="56" t="s">
        <v>6360</v>
      </c>
      <c r="BU192" s="83"/>
      <c r="BV192" s="83"/>
      <c r="BW192" s="82"/>
      <c r="BX192" s="82"/>
      <c r="BY192" s="82"/>
      <c r="BZ192" s="84"/>
      <c r="CA192" s="84"/>
      <c r="CB192" s="84"/>
      <c r="CC192" s="84"/>
      <c r="CD192" s="84"/>
      <c r="CE192" s="84"/>
      <c r="CF192" s="84"/>
      <c r="CG192" s="84"/>
      <c r="CH192" s="84"/>
      <c r="CI192" s="84"/>
      <c r="CJ192" s="84"/>
      <c r="CK192" s="84"/>
      <c r="CL192" s="84"/>
      <c r="CM192" s="84"/>
      <c r="CN192" s="84"/>
      <c r="CO192" s="84"/>
      <c r="CP192" s="84"/>
      <c r="CQ192" s="84"/>
      <c r="CR192" s="84"/>
      <c r="CS192" s="58" t="s">
        <v>6361</v>
      </c>
      <c r="CT192" s="58" t="s">
        <v>6362</v>
      </c>
      <c r="CU192" s="84"/>
      <c r="CV192" s="84"/>
      <c r="CW192" s="84"/>
      <c r="CX192" s="84"/>
      <c r="CY192" s="84"/>
      <c r="CZ192" s="84"/>
      <c r="DA192" s="84"/>
      <c r="DB192" s="84"/>
      <c r="DC192" s="58" t="s">
        <v>3409</v>
      </c>
      <c r="DD192" s="84"/>
      <c r="DE192" s="84"/>
    </row>
    <row r="193" spans="38:109" ht="15" hidden="1" customHeight="1">
      <c r="AL193" s="55" t="str">
        <f t="shared" si="11"/>
        <v/>
      </c>
      <c r="AM193" s="55" t="str">
        <f t="shared" si="8"/>
        <v/>
      </c>
      <c r="AN193" t="str">
        <f t="shared" si="9"/>
        <v/>
      </c>
      <c r="AO193" s="3" t="str">
        <f t="shared" si="10"/>
        <v/>
      </c>
      <c r="AP193" s="3">
        <v>191</v>
      </c>
      <c r="AQ193" s="83"/>
      <c r="AR193" s="83"/>
      <c r="AS193" s="83"/>
      <c r="AT193" s="83"/>
      <c r="AU193" s="83"/>
      <c r="AV193" s="83"/>
      <c r="AW193" s="83"/>
      <c r="AX193" s="83"/>
      <c r="AY193" s="83"/>
      <c r="AZ193" s="83"/>
      <c r="BA193" s="83"/>
      <c r="BB193" s="83"/>
      <c r="BC193" s="83"/>
      <c r="BD193" s="83"/>
      <c r="BE193" s="83"/>
      <c r="BF193" s="83"/>
      <c r="BG193" s="83"/>
      <c r="BH193" s="83"/>
      <c r="BI193" s="83"/>
      <c r="BJ193" s="56" t="s">
        <v>6363</v>
      </c>
      <c r="BK193" s="56" t="s">
        <v>6364</v>
      </c>
      <c r="BL193" s="83"/>
      <c r="BM193" s="83"/>
      <c r="BN193" s="83"/>
      <c r="BO193" s="83"/>
      <c r="BP193" s="83"/>
      <c r="BQ193" s="83"/>
      <c r="BR193" s="83"/>
      <c r="BS193" s="83"/>
      <c r="BT193" s="56" t="s">
        <v>6365</v>
      </c>
      <c r="BU193" s="83"/>
      <c r="BV193" s="83"/>
      <c r="BW193" s="82"/>
      <c r="BX193" s="82"/>
      <c r="BY193" s="82"/>
      <c r="BZ193" s="84"/>
      <c r="CA193" s="84"/>
      <c r="CB193" s="84"/>
      <c r="CC193" s="84"/>
      <c r="CD193" s="84"/>
      <c r="CE193" s="84"/>
      <c r="CF193" s="84"/>
      <c r="CG193" s="84"/>
      <c r="CH193" s="84"/>
      <c r="CI193" s="84"/>
      <c r="CJ193" s="84"/>
      <c r="CK193" s="84"/>
      <c r="CL193" s="84"/>
      <c r="CM193" s="84"/>
      <c r="CN193" s="84"/>
      <c r="CO193" s="84"/>
      <c r="CP193" s="84"/>
      <c r="CQ193" s="84"/>
      <c r="CR193" s="84"/>
      <c r="CS193" s="58" t="s">
        <v>6366</v>
      </c>
      <c r="CT193" s="58" t="s">
        <v>6367</v>
      </c>
      <c r="CU193" s="84"/>
      <c r="CV193" s="84"/>
      <c r="CW193" s="84"/>
      <c r="CX193" s="84"/>
      <c r="CY193" s="84"/>
      <c r="CZ193" s="84"/>
      <c r="DA193" s="84"/>
      <c r="DB193" s="84"/>
      <c r="DC193" s="58" t="s">
        <v>6368</v>
      </c>
      <c r="DD193" s="84"/>
      <c r="DE193" s="84"/>
    </row>
    <row r="194" spans="38:109" ht="15" hidden="1" customHeight="1">
      <c r="AL194" s="55" t="str">
        <f t="shared" si="11"/>
        <v/>
      </c>
      <c r="AM194" s="55" t="str">
        <f t="shared" si="8"/>
        <v/>
      </c>
      <c r="AN194" t="str">
        <f t="shared" si="9"/>
        <v/>
      </c>
      <c r="AO194" s="3" t="str">
        <f t="shared" si="10"/>
        <v/>
      </c>
      <c r="AP194" s="3">
        <v>192</v>
      </c>
      <c r="AQ194" s="83"/>
      <c r="AR194" s="83"/>
      <c r="AS194" s="83"/>
      <c r="AT194" s="83"/>
      <c r="AU194" s="83"/>
      <c r="AV194" s="83"/>
      <c r="AW194" s="83"/>
      <c r="AX194" s="83"/>
      <c r="AY194" s="83"/>
      <c r="AZ194" s="83"/>
      <c r="BA194" s="83"/>
      <c r="BB194" s="83"/>
      <c r="BC194" s="83"/>
      <c r="BD194" s="83"/>
      <c r="BE194" s="83"/>
      <c r="BF194" s="83"/>
      <c r="BG194" s="83"/>
      <c r="BH194" s="83"/>
      <c r="BI194" s="83"/>
      <c r="BJ194" s="56" t="s">
        <v>6369</v>
      </c>
      <c r="BK194" s="56" t="s">
        <v>6370</v>
      </c>
      <c r="BL194" s="83"/>
      <c r="BM194" s="83"/>
      <c r="BN194" s="83"/>
      <c r="BO194" s="83"/>
      <c r="BP194" s="83"/>
      <c r="BQ194" s="83"/>
      <c r="BR194" s="83"/>
      <c r="BS194" s="83"/>
      <c r="BT194" s="56" t="s">
        <v>6371</v>
      </c>
      <c r="BU194" s="83"/>
      <c r="BV194" s="83"/>
      <c r="BW194" s="82"/>
      <c r="BX194" s="82"/>
      <c r="BY194" s="82"/>
      <c r="BZ194" s="84"/>
      <c r="CA194" s="84"/>
      <c r="CB194" s="84"/>
      <c r="CC194" s="84"/>
      <c r="CD194" s="84"/>
      <c r="CE194" s="84"/>
      <c r="CF194" s="84"/>
      <c r="CG194" s="84"/>
      <c r="CH194" s="84"/>
      <c r="CI194" s="84"/>
      <c r="CJ194" s="84"/>
      <c r="CK194" s="84"/>
      <c r="CL194" s="84"/>
      <c r="CM194" s="84"/>
      <c r="CN194" s="84"/>
      <c r="CO194" s="84"/>
      <c r="CP194" s="84"/>
      <c r="CQ194" s="84"/>
      <c r="CR194" s="84"/>
      <c r="CS194" s="58" t="s">
        <v>6372</v>
      </c>
      <c r="CT194" s="58" t="s">
        <v>6373</v>
      </c>
      <c r="CU194" s="84"/>
      <c r="CV194" s="84"/>
      <c r="CW194" s="84"/>
      <c r="CX194" s="84"/>
      <c r="CY194" s="84"/>
      <c r="CZ194" s="84"/>
      <c r="DA194" s="84"/>
      <c r="DB194" s="84"/>
      <c r="DC194" s="58" t="s">
        <v>6374</v>
      </c>
      <c r="DD194" s="84"/>
      <c r="DE194" s="84"/>
    </row>
    <row r="195" spans="38:109" ht="15" hidden="1" customHeight="1">
      <c r="AL195" s="55" t="str">
        <f t="shared" si="11"/>
        <v/>
      </c>
      <c r="AM195" s="55" t="str">
        <f t="shared" si="8"/>
        <v/>
      </c>
      <c r="AN195" t="str">
        <f t="shared" si="9"/>
        <v/>
      </c>
      <c r="AO195" s="3" t="str">
        <f t="shared" si="10"/>
        <v/>
      </c>
      <c r="AP195" s="3">
        <v>193</v>
      </c>
      <c r="AQ195" s="83"/>
      <c r="AR195" s="83"/>
      <c r="AS195" s="83"/>
      <c r="AT195" s="83"/>
      <c r="AU195" s="83"/>
      <c r="AV195" s="83"/>
      <c r="AW195" s="83"/>
      <c r="AX195" s="83"/>
      <c r="AY195" s="83"/>
      <c r="AZ195" s="83"/>
      <c r="BA195" s="83"/>
      <c r="BB195" s="83"/>
      <c r="BC195" s="83"/>
      <c r="BD195" s="83"/>
      <c r="BE195" s="83"/>
      <c r="BF195" s="83"/>
      <c r="BG195" s="83"/>
      <c r="BH195" s="83"/>
      <c r="BI195" s="83"/>
      <c r="BJ195" s="56" t="s">
        <v>6375</v>
      </c>
      <c r="BK195" s="56" t="s">
        <v>6376</v>
      </c>
      <c r="BL195" s="83"/>
      <c r="BM195" s="83"/>
      <c r="BN195" s="83"/>
      <c r="BO195" s="83"/>
      <c r="BP195" s="83"/>
      <c r="BQ195" s="83"/>
      <c r="BR195" s="83"/>
      <c r="BS195" s="83"/>
      <c r="BT195" s="56" t="s">
        <v>6377</v>
      </c>
      <c r="BU195" s="83"/>
      <c r="BV195" s="83"/>
      <c r="BW195" s="82"/>
      <c r="BX195" s="82"/>
      <c r="BY195" s="82"/>
      <c r="BZ195" s="84"/>
      <c r="CA195" s="84"/>
      <c r="CB195" s="84"/>
      <c r="CC195" s="84"/>
      <c r="CD195" s="84"/>
      <c r="CE195" s="84"/>
      <c r="CF195" s="84"/>
      <c r="CG195" s="84"/>
      <c r="CH195" s="84"/>
      <c r="CI195" s="84"/>
      <c r="CJ195" s="84"/>
      <c r="CK195" s="84"/>
      <c r="CL195" s="84"/>
      <c r="CM195" s="84"/>
      <c r="CN195" s="84"/>
      <c r="CO195" s="84"/>
      <c r="CP195" s="84"/>
      <c r="CQ195" s="84"/>
      <c r="CR195" s="84"/>
      <c r="CS195" s="58" t="s">
        <v>6378</v>
      </c>
      <c r="CT195" s="58" t="s">
        <v>6379</v>
      </c>
      <c r="CU195" s="84"/>
      <c r="CV195" s="84"/>
      <c r="CW195" s="84"/>
      <c r="CX195" s="84"/>
      <c r="CY195" s="84"/>
      <c r="CZ195" s="84"/>
      <c r="DA195" s="84"/>
      <c r="DB195" s="84"/>
      <c r="DC195" s="58" t="s">
        <v>6380</v>
      </c>
      <c r="DD195" s="84"/>
      <c r="DE195" s="84"/>
    </row>
    <row r="196" spans="38:109" ht="15" hidden="1" customHeight="1">
      <c r="AL196" s="55" t="str">
        <f t="shared" si="11"/>
        <v/>
      </c>
      <c r="AM196" s="55" t="str">
        <f t="shared" ref="AM196:AM259" si="12">IFERROR(IF(AL196="", "", HLOOKUP($N$8, $AQ$3:$BV$574, AP196, FALSE)), "")</f>
        <v/>
      </c>
      <c r="AN196" t="str">
        <f t="shared" si="9"/>
        <v/>
      </c>
      <c r="AO196" s="3" t="str">
        <f t="shared" si="10"/>
        <v/>
      </c>
      <c r="AP196" s="3">
        <v>194</v>
      </c>
      <c r="AQ196" s="83"/>
      <c r="AR196" s="83"/>
      <c r="AS196" s="83"/>
      <c r="AT196" s="83"/>
      <c r="AU196" s="83"/>
      <c r="AV196" s="83"/>
      <c r="AW196" s="83"/>
      <c r="AX196" s="83"/>
      <c r="AY196" s="83"/>
      <c r="AZ196" s="83"/>
      <c r="BA196" s="83"/>
      <c r="BB196" s="83"/>
      <c r="BC196" s="83"/>
      <c r="BD196" s="83"/>
      <c r="BE196" s="83"/>
      <c r="BF196" s="83"/>
      <c r="BG196" s="83"/>
      <c r="BH196" s="83"/>
      <c r="BI196" s="83"/>
      <c r="BJ196" s="56" t="s">
        <v>6381</v>
      </c>
      <c r="BK196" s="56" t="s">
        <v>6382</v>
      </c>
      <c r="BL196" s="83"/>
      <c r="BM196" s="83"/>
      <c r="BN196" s="83"/>
      <c r="BO196" s="83"/>
      <c r="BP196" s="83"/>
      <c r="BQ196" s="83"/>
      <c r="BR196" s="83"/>
      <c r="BS196" s="83"/>
      <c r="BT196" s="56" t="s">
        <v>6383</v>
      </c>
      <c r="BU196" s="83"/>
      <c r="BV196" s="83"/>
      <c r="BW196" s="82"/>
      <c r="BX196" s="82"/>
      <c r="BY196" s="82"/>
      <c r="BZ196" s="84"/>
      <c r="CA196" s="84"/>
      <c r="CB196" s="84"/>
      <c r="CC196" s="84"/>
      <c r="CD196" s="84"/>
      <c r="CE196" s="84"/>
      <c r="CF196" s="84"/>
      <c r="CG196" s="84"/>
      <c r="CH196" s="84"/>
      <c r="CI196" s="84"/>
      <c r="CJ196" s="84"/>
      <c r="CK196" s="84"/>
      <c r="CL196" s="84"/>
      <c r="CM196" s="84"/>
      <c r="CN196" s="84"/>
      <c r="CO196" s="84"/>
      <c r="CP196" s="84"/>
      <c r="CQ196" s="84"/>
      <c r="CR196" s="84"/>
      <c r="CS196" s="58" t="s">
        <v>6384</v>
      </c>
      <c r="CT196" s="58" t="s">
        <v>6385</v>
      </c>
      <c r="CU196" s="84"/>
      <c r="CV196" s="84"/>
      <c r="CW196" s="84"/>
      <c r="CX196" s="84"/>
      <c r="CY196" s="84"/>
      <c r="CZ196" s="84"/>
      <c r="DA196" s="84"/>
      <c r="DB196" s="84"/>
      <c r="DC196" s="58" t="s">
        <v>6386</v>
      </c>
      <c r="DD196" s="84"/>
      <c r="DE196" s="84"/>
    </row>
    <row r="197" spans="38:109" ht="15" hidden="1" customHeight="1">
      <c r="AL197" s="55" t="str">
        <f t="shared" si="11"/>
        <v/>
      </c>
      <c r="AM197" s="55" t="str">
        <f t="shared" si="12"/>
        <v/>
      </c>
      <c r="AN197" t="str">
        <f t="shared" ref="AN197:AN260" si="13">IF(AL197="No identificado","",IF(AL197="","",AL197))</f>
        <v/>
      </c>
      <c r="AO197" s="3" t="str">
        <f t="shared" ref="AO197:AO260" si="14">IF(AL197="No identificado","",IFERROR(IF(AL197="", "", HLOOKUP($N$8, $AQ$3:$BV$574, AP197, FALSE)), ""))</f>
        <v/>
      </c>
      <c r="AP197" s="3">
        <v>195</v>
      </c>
      <c r="AQ197" s="83"/>
      <c r="AR197" s="83"/>
      <c r="AS197" s="83"/>
      <c r="AT197" s="83"/>
      <c r="AU197" s="83"/>
      <c r="AV197" s="83"/>
      <c r="AW197" s="83"/>
      <c r="AX197" s="83"/>
      <c r="AY197" s="83"/>
      <c r="AZ197" s="83"/>
      <c r="BA197" s="83"/>
      <c r="BB197" s="83"/>
      <c r="BC197" s="83"/>
      <c r="BD197" s="83"/>
      <c r="BE197" s="83"/>
      <c r="BF197" s="83"/>
      <c r="BG197" s="83"/>
      <c r="BH197" s="83"/>
      <c r="BI197" s="83"/>
      <c r="BJ197" s="56" t="s">
        <v>6387</v>
      </c>
      <c r="BK197" s="56" t="s">
        <v>6388</v>
      </c>
      <c r="BL197" s="83"/>
      <c r="BM197" s="83"/>
      <c r="BN197" s="83"/>
      <c r="BO197" s="83"/>
      <c r="BP197" s="83"/>
      <c r="BQ197" s="83"/>
      <c r="BR197" s="83"/>
      <c r="BS197" s="83"/>
      <c r="BT197" s="56" t="s">
        <v>6389</v>
      </c>
      <c r="BU197" s="83"/>
      <c r="BV197" s="83"/>
      <c r="BW197" s="82"/>
      <c r="BX197" s="82"/>
      <c r="BY197" s="82"/>
      <c r="BZ197" s="84"/>
      <c r="CA197" s="84"/>
      <c r="CB197" s="84"/>
      <c r="CC197" s="84"/>
      <c r="CD197" s="84"/>
      <c r="CE197" s="84"/>
      <c r="CF197" s="84"/>
      <c r="CG197" s="84"/>
      <c r="CH197" s="84"/>
      <c r="CI197" s="84"/>
      <c r="CJ197" s="84"/>
      <c r="CK197" s="84"/>
      <c r="CL197" s="84"/>
      <c r="CM197" s="84"/>
      <c r="CN197" s="84"/>
      <c r="CO197" s="84"/>
      <c r="CP197" s="84"/>
      <c r="CQ197" s="84"/>
      <c r="CR197" s="84"/>
      <c r="CS197" s="58" t="s">
        <v>3314</v>
      </c>
      <c r="CT197" s="58" t="s">
        <v>3301</v>
      </c>
      <c r="CU197" s="84"/>
      <c r="CV197" s="84"/>
      <c r="CW197" s="84"/>
      <c r="CX197" s="84"/>
      <c r="CY197" s="84"/>
      <c r="CZ197" s="84"/>
      <c r="DA197" s="84"/>
      <c r="DB197" s="84"/>
      <c r="DC197" s="58" t="s">
        <v>6390</v>
      </c>
      <c r="DD197" s="84"/>
      <c r="DE197" s="84"/>
    </row>
    <row r="198" spans="38:109" ht="15" hidden="1" customHeight="1">
      <c r="AL198" s="55" t="str">
        <f t="shared" ref="AL198:AL261" si="15">IFERROR(IF(HLOOKUP($N$8, $BZ$3:$DE$574, $AP198, FALSE )="", "", HLOOKUP($N$8, $BZ$3:$DE$574, $AP198, FALSE)), "")</f>
        <v/>
      </c>
      <c r="AM198" s="55" t="str">
        <f t="shared" si="12"/>
        <v/>
      </c>
      <c r="AN198" t="str">
        <f t="shared" si="13"/>
        <v/>
      </c>
      <c r="AO198" s="3" t="str">
        <f t="shared" si="14"/>
        <v/>
      </c>
      <c r="AP198" s="3">
        <v>196</v>
      </c>
      <c r="AQ198" s="83"/>
      <c r="AR198" s="83"/>
      <c r="AS198" s="83"/>
      <c r="AT198" s="83"/>
      <c r="AU198" s="83"/>
      <c r="AV198" s="83"/>
      <c r="AW198" s="83"/>
      <c r="AX198" s="83"/>
      <c r="AY198" s="83"/>
      <c r="AZ198" s="83"/>
      <c r="BA198" s="83"/>
      <c r="BB198" s="83"/>
      <c r="BC198" s="83"/>
      <c r="BD198" s="83"/>
      <c r="BE198" s="83"/>
      <c r="BF198" s="83"/>
      <c r="BG198" s="83"/>
      <c r="BH198" s="83"/>
      <c r="BI198" s="83"/>
      <c r="BJ198" s="56" t="s">
        <v>6391</v>
      </c>
      <c r="BK198" s="56" t="s">
        <v>6392</v>
      </c>
      <c r="BL198" s="83"/>
      <c r="BM198" s="83"/>
      <c r="BN198" s="83"/>
      <c r="BO198" s="83"/>
      <c r="BP198" s="83"/>
      <c r="BQ198" s="83"/>
      <c r="BR198" s="83"/>
      <c r="BS198" s="83"/>
      <c r="BT198" s="56" t="s">
        <v>6393</v>
      </c>
      <c r="BU198" s="83"/>
      <c r="BV198" s="83"/>
      <c r="BW198" s="82"/>
      <c r="BX198" s="82"/>
      <c r="BY198" s="82"/>
      <c r="BZ198" s="84"/>
      <c r="CA198" s="84"/>
      <c r="CB198" s="84"/>
      <c r="CC198" s="84"/>
      <c r="CD198" s="84"/>
      <c r="CE198" s="84"/>
      <c r="CF198" s="84"/>
      <c r="CG198" s="84"/>
      <c r="CH198" s="84"/>
      <c r="CI198" s="84"/>
      <c r="CJ198" s="84"/>
      <c r="CK198" s="84"/>
      <c r="CL198" s="84"/>
      <c r="CM198" s="84"/>
      <c r="CN198" s="84"/>
      <c r="CO198" s="84"/>
      <c r="CP198" s="84"/>
      <c r="CQ198" s="84"/>
      <c r="CR198" s="84"/>
      <c r="CS198" s="58" t="s">
        <v>6394</v>
      </c>
      <c r="CT198" s="58" t="s">
        <v>4222</v>
      </c>
      <c r="CU198" s="84"/>
      <c r="CV198" s="84"/>
      <c r="CW198" s="84"/>
      <c r="CX198" s="84"/>
      <c r="CY198" s="84"/>
      <c r="CZ198" s="84"/>
      <c r="DA198" s="84"/>
      <c r="DB198" s="84"/>
      <c r="DC198" s="58" t="s">
        <v>4111</v>
      </c>
      <c r="DD198" s="84"/>
      <c r="DE198" s="84"/>
    </row>
    <row r="199" spans="38:109" ht="15" hidden="1" customHeight="1">
      <c r="AL199" s="55" t="str">
        <f t="shared" si="15"/>
        <v/>
      </c>
      <c r="AM199" s="55" t="str">
        <f t="shared" si="12"/>
        <v/>
      </c>
      <c r="AN199" t="str">
        <f t="shared" si="13"/>
        <v/>
      </c>
      <c r="AO199" s="3" t="str">
        <f t="shared" si="14"/>
        <v/>
      </c>
      <c r="AP199" s="3">
        <v>197</v>
      </c>
      <c r="AQ199" s="83"/>
      <c r="AR199" s="83"/>
      <c r="AS199" s="83"/>
      <c r="AT199" s="83"/>
      <c r="AU199" s="83"/>
      <c r="AV199" s="83"/>
      <c r="AW199" s="83"/>
      <c r="AX199" s="83"/>
      <c r="AY199" s="83"/>
      <c r="AZ199" s="83"/>
      <c r="BA199" s="83"/>
      <c r="BB199" s="83"/>
      <c r="BC199" s="83"/>
      <c r="BD199" s="83"/>
      <c r="BE199" s="83"/>
      <c r="BF199" s="83"/>
      <c r="BG199" s="83"/>
      <c r="BH199" s="83"/>
      <c r="BI199" s="83"/>
      <c r="BJ199" s="56" t="s">
        <v>6395</v>
      </c>
      <c r="BK199" s="56" t="s">
        <v>6396</v>
      </c>
      <c r="BL199" s="83"/>
      <c r="BM199" s="83"/>
      <c r="BN199" s="83"/>
      <c r="BO199" s="83"/>
      <c r="BP199" s="83"/>
      <c r="BQ199" s="83"/>
      <c r="BR199" s="83"/>
      <c r="BS199" s="83"/>
      <c r="BT199" s="56" t="s">
        <v>6397</v>
      </c>
      <c r="BU199" s="83"/>
      <c r="BV199" s="83"/>
      <c r="BW199" s="82"/>
      <c r="BX199" s="82"/>
      <c r="BY199" s="82"/>
      <c r="BZ199" s="84"/>
      <c r="CA199" s="84"/>
      <c r="CB199" s="84"/>
      <c r="CC199" s="84"/>
      <c r="CD199" s="84"/>
      <c r="CE199" s="84"/>
      <c r="CF199" s="84"/>
      <c r="CG199" s="84"/>
      <c r="CH199" s="84"/>
      <c r="CI199" s="84"/>
      <c r="CJ199" s="84"/>
      <c r="CK199" s="84"/>
      <c r="CL199" s="84"/>
      <c r="CM199" s="84"/>
      <c r="CN199" s="84"/>
      <c r="CO199" s="84"/>
      <c r="CP199" s="84"/>
      <c r="CQ199" s="84"/>
      <c r="CR199" s="84"/>
      <c r="CS199" s="58" t="s">
        <v>6398</v>
      </c>
      <c r="CT199" s="58" t="s">
        <v>6399</v>
      </c>
      <c r="CU199" s="84"/>
      <c r="CV199" s="84"/>
      <c r="CW199" s="84"/>
      <c r="CX199" s="84"/>
      <c r="CY199" s="84"/>
      <c r="CZ199" s="84"/>
      <c r="DA199" s="84"/>
      <c r="DB199" s="84"/>
      <c r="DC199" s="58" t="s">
        <v>6400</v>
      </c>
      <c r="DD199" s="84"/>
      <c r="DE199" s="84"/>
    </row>
    <row r="200" spans="38:109" ht="15" hidden="1" customHeight="1">
      <c r="AL200" s="55" t="str">
        <f t="shared" si="15"/>
        <v/>
      </c>
      <c r="AM200" s="55" t="str">
        <f t="shared" si="12"/>
        <v/>
      </c>
      <c r="AN200" t="str">
        <f t="shared" si="13"/>
        <v/>
      </c>
      <c r="AO200" s="3" t="str">
        <f t="shared" si="14"/>
        <v/>
      </c>
      <c r="AP200" s="3">
        <v>198</v>
      </c>
      <c r="AQ200" s="83"/>
      <c r="AR200" s="83"/>
      <c r="AS200" s="83"/>
      <c r="AT200" s="83"/>
      <c r="AU200" s="83"/>
      <c r="AV200" s="83"/>
      <c r="AW200" s="83"/>
      <c r="AX200" s="83"/>
      <c r="AY200" s="83"/>
      <c r="AZ200" s="83"/>
      <c r="BA200" s="83"/>
      <c r="BB200" s="83"/>
      <c r="BC200" s="83"/>
      <c r="BD200" s="83"/>
      <c r="BE200" s="83"/>
      <c r="BF200" s="83"/>
      <c r="BG200" s="83"/>
      <c r="BH200" s="83"/>
      <c r="BI200" s="83"/>
      <c r="BJ200" s="56" t="s">
        <v>6401</v>
      </c>
      <c r="BK200" s="56" t="s">
        <v>6402</v>
      </c>
      <c r="BL200" s="83"/>
      <c r="BM200" s="83"/>
      <c r="BN200" s="83"/>
      <c r="BO200" s="83"/>
      <c r="BP200" s="83"/>
      <c r="BQ200" s="83"/>
      <c r="BR200" s="83"/>
      <c r="BS200" s="83"/>
      <c r="BT200" s="56" t="s">
        <v>6403</v>
      </c>
      <c r="BU200" s="83"/>
      <c r="BV200" s="83"/>
      <c r="BW200" s="82"/>
      <c r="BX200" s="82"/>
      <c r="BY200" s="82"/>
      <c r="BZ200" s="84"/>
      <c r="CA200" s="84"/>
      <c r="CB200" s="84"/>
      <c r="CC200" s="84"/>
      <c r="CD200" s="84"/>
      <c r="CE200" s="84"/>
      <c r="CF200" s="84"/>
      <c r="CG200" s="84"/>
      <c r="CH200" s="84"/>
      <c r="CI200" s="84"/>
      <c r="CJ200" s="84"/>
      <c r="CK200" s="84"/>
      <c r="CL200" s="84"/>
      <c r="CM200" s="84"/>
      <c r="CN200" s="84"/>
      <c r="CO200" s="84"/>
      <c r="CP200" s="84"/>
      <c r="CQ200" s="84"/>
      <c r="CR200" s="84"/>
      <c r="CS200" s="58" t="s">
        <v>6404</v>
      </c>
      <c r="CT200" s="58" t="s">
        <v>6405</v>
      </c>
      <c r="CU200" s="84"/>
      <c r="CV200" s="84"/>
      <c r="CW200" s="84"/>
      <c r="CX200" s="84"/>
      <c r="CY200" s="84"/>
      <c r="CZ200" s="84"/>
      <c r="DA200" s="84"/>
      <c r="DB200" s="84"/>
      <c r="DC200" s="58" t="s">
        <v>6406</v>
      </c>
      <c r="DD200" s="84"/>
      <c r="DE200" s="84"/>
    </row>
    <row r="201" spans="38:109" ht="15" hidden="1" customHeight="1">
      <c r="AL201" s="55" t="str">
        <f t="shared" si="15"/>
        <v/>
      </c>
      <c r="AM201" s="55" t="str">
        <f t="shared" si="12"/>
        <v/>
      </c>
      <c r="AN201" t="str">
        <f t="shared" si="13"/>
        <v/>
      </c>
      <c r="AO201" s="3" t="str">
        <f t="shared" si="14"/>
        <v/>
      </c>
      <c r="AP201" s="3">
        <v>199</v>
      </c>
      <c r="AQ201" s="83"/>
      <c r="AR201" s="83"/>
      <c r="AS201" s="83"/>
      <c r="AT201" s="83"/>
      <c r="AU201" s="83"/>
      <c r="AV201" s="83"/>
      <c r="AW201" s="83"/>
      <c r="AX201" s="83"/>
      <c r="AY201" s="83"/>
      <c r="AZ201" s="83"/>
      <c r="BA201" s="83"/>
      <c r="BB201" s="83"/>
      <c r="BC201" s="83"/>
      <c r="BD201" s="83"/>
      <c r="BE201" s="83"/>
      <c r="BF201" s="83"/>
      <c r="BG201" s="83"/>
      <c r="BH201" s="83"/>
      <c r="BI201" s="83"/>
      <c r="BJ201" s="56" t="s">
        <v>6407</v>
      </c>
      <c r="BK201" s="56" t="s">
        <v>6408</v>
      </c>
      <c r="BL201" s="83"/>
      <c r="BM201" s="83"/>
      <c r="BN201" s="83"/>
      <c r="BO201" s="83"/>
      <c r="BP201" s="83"/>
      <c r="BQ201" s="83"/>
      <c r="BR201" s="83"/>
      <c r="BS201" s="83"/>
      <c r="BT201" s="56" t="s">
        <v>6409</v>
      </c>
      <c r="BU201" s="83"/>
      <c r="BV201" s="83"/>
      <c r="BW201" s="82"/>
      <c r="BX201" s="82"/>
      <c r="BY201" s="82"/>
      <c r="BZ201" s="84"/>
      <c r="CA201" s="84"/>
      <c r="CB201" s="84"/>
      <c r="CC201" s="84"/>
      <c r="CD201" s="84"/>
      <c r="CE201" s="84"/>
      <c r="CF201" s="84"/>
      <c r="CG201" s="84"/>
      <c r="CH201" s="84"/>
      <c r="CI201" s="84"/>
      <c r="CJ201" s="84"/>
      <c r="CK201" s="84"/>
      <c r="CL201" s="84"/>
      <c r="CM201" s="84"/>
      <c r="CN201" s="84"/>
      <c r="CO201" s="84"/>
      <c r="CP201" s="84"/>
      <c r="CQ201" s="84"/>
      <c r="CR201" s="84"/>
      <c r="CS201" s="58" t="s">
        <v>6410</v>
      </c>
      <c r="CT201" s="58" t="s">
        <v>6411</v>
      </c>
      <c r="CU201" s="84"/>
      <c r="CV201" s="84"/>
      <c r="CW201" s="84"/>
      <c r="CX201" s="84"/>
      <c r="CY201" s="84"/>
      <c r="CZ201" s="84"/>
      <c r="DA201" s="84"/>
      <c r="DB201" s="84"/>
      <c r="DC201" s="58" t="s">
        <v>5889</v>
      </c>
      <c r="DD201" s="84"/>
      <c r="DE201" s="84"/>
    </row>
    <row r="202" spans="38:109" ht="15" hidden="1" customHeight="1">
      <c r="AL202" s="55" t="str">
        <f t="shared" si="15"/>
        <v/>
      </c>
      <c r="AM202" s="55" t="str">
        <f t="shared" si="12"/>
        <v/>
      </c>
      <c r="AN202" t="str">
        <f t="shared" si="13"/>
        <v/>
      </c>
      <c r="AO202" s="3" t="str">
        <f t="shared" si="14"/>
        <v/>
      </c>
      <c r="AP202" s="3">
        <v>200</v>
      </c>
      <c r="AQ202" s="83"/>
      <c r="AR202" s="83"/>
      <c r="AS202" s="83"/>
      <c r="AT202" s="83"/>
      <c r="AU202" s="83"/>
      <c r="AV202" s="83"/>
      <c r="AW202" s="83"/>
      <c r="AX202" s="83"/>
      <c r="AY202" s="83"/>
      <c r="AZ202" s="83"/>
      <c r="BA202" s="83"/>
      <c r="BB202" s="83"/>
      <c r="BC202" s="83"/>
      <c r="BD202" s="83"/>
      <c r="BE202" s="83"/>
      <c r="BF202" s="83"/>
      <c r="BG202" s="83"/>
      <c r="BH202" s="83"/>
      <c r="BI202" s="83"/>
      <c r="BJ202" s="56" t="s">
        <v>6412</v>
      </c>
      <c r="BK202" s="56" t="s">
        <v>6413</v>
      </c>
      <c r="BL202" s="83"/>
      <c r="BM202" s="83"/>
      <c r="BN202" s="83"/>
      <c r="BO202" s="83"/>
      <c r="BP202" s="83"/>
      <c r="BQ202" s="83"/>
      <c r="BR202" s="83"/>
      <c r="BS202" s="83"/>
      <c r="BT202" s="56" t="s">
        <v>6414</v>
      </c>
      <c r="BU202" s="83"/>
      <c r="BV202" s="83"/>
      <c r="BW202" s="82"/>
      <c r="BX202" s="82"/>
      <c r="BY202" s="82"/>
      <c r="BZ202" s="84"/>
      <c r="CA202" s="84"/>
      <c r="CB202" s="84"/>
      <c r="CC202" s="84"/>
      <c r="CD202" s="84"/>
      <c r="CE202" s="84"/>
      <c r="CF202" s="84"/>
      <c r="CG202" s="84"/>
      <c r="CH202" s="84"/>
      <c r="CI202" s="84"/>
      <c r="CJ202" s="84"/>
      <c r="CK202" s="84"/>
      <c r="CL202" s="84"/>
      <c r="CM202" s="84"/>
      <c r="CN202" s="84"/>
      <c r="CO202" s="84"/>
      <c r="CP202" s="84"/>
      <c r="CQ202" s="84"/>
      <c r="CR202" s="84"/>
      <c r="CS202" s="58" t="s">
        <v>6415</v>
      </c>
      <c r="CT202" s="58" t="s">
        <v>6416</v>
      </c>
      <c r="CU202" s="84"/>
      <c r="CV202" s="84"/>
      <c r="CW202" s="84"/>
      <c r="CX202" s="84"/>
      <c r="CY202" s="84"/>
      <c r="CZ202" s="84"/>
      <c r="DA202" s="84"/>
      <c r="DB202" s="84"/>
      <c r="DC202" s="58" t="s">
        <v>4219</v>
      </c>
      <c r="DD202" s="84"/>
      <c r="DE202" s="84"/>
    </row>
    <row r="203" spans="38:109" ht="15" hidden="1" customHeight="1">
      <c r="AL203" s="55" t="str">
        <f t="shared" si="15"/>
        <v/>
      </c>
      <c r="AM203" s="55" t="str">
        <f t="shared" si="12"/>
        <v/>
      </c>
      <c r="AN203" t="str">
        <f t="shared" si="13"/>
        <v/>
      </c>
      <c r="AO203" s="3" t="str">
        <f t="shared" si="14"/>
        <v/>
      </c>
      <c r="AP203" s="3">
        <v>201</v>
      </c>
      <c r="AQ203" s="83"/>
      <c r="AR203" s="83"/>
      <c r="AS203" s="83"/>
      <c r="AT203" s="83"/>
      <c r="AU203" s="83"/>
      <c r="AV203" s="83"/>
      <c r="AW203" s="83"/>
      <c r="AX203" s="83"/>
      <c r="AY203" s="83"/>
      <c r="AZ203" s="83"/>
      <c r="BA203" s="83"/>
      <c r="BB203" s="83"/>
      <c r="BC203" s="83"/>
      <c r="BD203" s="83"/>
      <c r="BE203" s="83"/>
      <c r="BF203" s="83"/>
      <c r="BG203" s="83"/>
      <c r="BH203" s="83"/>
      <c r="BI203" s="83"/>
      <c r="BJ203" s="56" t="s">
        <v>6417</v>
      </c>
      <c r="BK203" s="56" t="s">
        <v>6418</v>
      </c>
      <c r="BL203" s="83"/>
      <c r="BM203" s="83"/>
      <c r="BN203" s="83"/>
      <c r="BO203" s="83"/>
      <c r="BP203" s="83"/>
      <c r="BQ203" s="83"/>
      <c r="BR203" s="83"/>
      <c r="BS203" s="83"/>
      <c r="BT203" s="56" t="s">
        <v>6419</v>
      </c>
      <c r="BU203" s="83"/>
      <c r="BV203" s="83"/>
      <c r="BW203" s="82"/>
      <c r="BX203" s="82"/>
      <c r="BY203" s="82"/>
      <c r="BZ203" s="84"/>
      <c r="CA203" s="84"/>
      <c r="CB203" s="84"/>
      <c r="CC203" s="84"/>
      <c r="CD203" s="84"/>
      <c r="CE203" s="84"/>
      <c r="CF203" s="84"/>
      <c r="CG203" s="84"/>
      <c r="CH203" s="84"/>
      <c r="CI203" s="84"/>
      <c r="CJ203" s="84"/>
      <c r="CK203" s="84"/>
      <c r="CL203" s="84"/>
      <c r="CM203" s="84"/>
      <c r="CN203" s="84"/>
      <c r="CO203" s="84"/>
      <c r="CP203" s="84"/>
      <c r="CQ203" s="84"/>
      <c r="CR203" s="84"/>
      <c r="CS203" s="58" t="s">
        <v>6420</v>
      </c>
      <c r="CT203" s="58" t="s">
        <v>6421</v>
      </c>
      <c r="CU203" s="84"/>
      <c r="CV203" s="84"/>
      <c r="CW203" s="84"/>
      <c r="CX203" s="84"/>
      <c r="CY203" s="84"/>
      <c r="CZ203" s="84"/>
      <c r="DA203" s="84"/>
      <c r="DB203" s="84"/>
      <c r="DC203" s="58" t="s">
        <v>6422</v>
      </c>
      <c r="DD203" s="84"/>
      <c r="DE203" s="84"/>
    </row>
    <row r="204" spans="38:109" ht="15" hidden="1" customHeight="1">
      <c r="AL204" s="55" t="str">
        <f t="shared" si="15"/>
        <v/>
      </c>
      <c r="AM204" s="55" t="str">
        <f t="shared" si="12"/>
        <v/>
      </c>
      <c r="AN204" t="str">
        <f t="shared" si="13"/>
        <v/>
      </c>
      <c r="AO204" s="3" t="str">
        <f t="shared" si="14"/>
        <v/>
      </c>
      <c r="AP204" s="3">
        <v>202</v>
      </c>
      <c r="AQ204" s="83"/>
      <c r="AR204" s="83"/>
      <c r="AS204" s="83"/>
      <c r="AT204" s="83"/>
      <c r="AU204" s="83"/>
      <c r="AV204" s="83"/>
      <c r="AW204" s="83"/>
      <c r="AX204" s="83"/>
      <c r="AY204" s="83"/>
      <c r="AZ204" s="83"/>
      <c r="BA204" s="83"/>
      <c r="BB204" s="83"/>
      <c r="BC204" s="83"/>
      <c r="BD204" s="83"/>
      <c r="BE204" s="83"/>
      <c r="BF204" s="83"/>
      <c r="BG204" s="83"/>
      <c r="BH204" s="83"/>
      <c r="BI204" s="83"/>
      <c r="BJ204" s="56" t="s">
        <v>6423</v>
      </c>
      <c r="BK204" s="56" t="s">
        <v>6424</v>
      </c>
      <c r="BL204" s="83"/>
      <c r="BM204" s="83"/>
      <c r="BN204" s="83"/>
      <c r="BO204" s="83"/>
      <c r="BP204" s="83"/>
      <c r="BQ204" s="83"/>
      <c r="BR204" s="83"/>
      <c r="BS204" s="83"/>
      <c r="BT204" s="56" t="s">
        <v>6425</v>
      </c>
      <c r="BU204" s="83"/>
      <c r="BV204" s="83"/>
      <c r="BW204" s="82"/>
      <c r="BX204" s="82"/>
      <c r="BY204" s="82"/>
      <c r="BZ204" s="84"/>
      <c r="CA204" s="84"/>
      <c r="CB204" s="84"/>
      <c r="CC204" s="84"/>
      <c r="CD204" s="84"/>
      <c r="CE204" s="84"/>
      <c r="CF204" s="84"/>
      <c r="CG204" s="84"/>
      <c r="CH204" s="84"/>
      <c r="CI204" s="84"/>
      <c r="CJ204" s="84"/>
      <c r="CK204" s="84"/>
      <c r="CL204" s="84"/>
      <c r="CM204" s="84"/>
      <c r="CN204" s="84"/>
      <c r="CO204" s="84"/>
      <c r="CP204" s="84"/>
      <c r="CQ204" s="84"/>
      <c r="CR204" s="84"/>
      <c r="CS204" s="58" t="s">
        <v>6426</v>
      </c>
      <c r="CT204" s="58" t="s">
        <v>6427</v>
      </c>
      <c r="CU204" s="84"/>
      <c r="CV204" s="84"/>
      <c r="CW204" s="84"/>
      <c r="CX204" s="84"/>
      <c r="CY204" s="84"/>
      <c r="CZ204" s="84"/>
      <c r="DA204" s="84"/>
      <c r="DB204" s="84"/>
      <c r="DC204" s="58" t="s">
        <v>6428</v>
      </c>
      <c r="DD204" s="84"/>
      <c r="DE204" s="84"/>
    </row>
    <row r="205" spans="38:109" ht="15" hidden="1" customHeight="1">
      <c r="AL205" s="55" t="str">
        <f t="shared" si="15"/>
        <v/>
      </c>
      <c r="AM205" s="55" t="str">
        <f t="shared" si="12"/>
        <v/>
      </c>
      <c r="AN205" t="str">
        <f t="shared" si="13"/>
        <v/>
      </c>
      <c r="AO205" s="3" t="str">
        <f t="shared" si="14"/>
        <v/>
      </c>
      <c r="AP205" s="3">
        <v>203</v>
      </c>
      <c r="AQ205" s="83"/>
      <c r="AR205" s="83"/>
      <c r="AS205" s="83"/>
      <c r="AT205" s="83"/>
      <c r="AU205" s="83"/>
      <c r="AV205" s="83"/>
      <c r="AW205" s="83"/>
      <c r="AX205" s="83"/>
      <c r="AY205" s="83"/>
      <c r="AZ205" s="83"/>
      <c r="BA205" s="83"/>
      <c r="BB205" s="83"/>
      <c r="BC205" s="83"/>
      <c r="BD205" s="83"/>
      <c r="BE205" s="83"/>
      <c r="BF205" s="83"/>
      <c r="BG205" s="83"/>
      <c r="BH205" s="83"/>
      <c r="BI205" s="83"/>
      <c r="BJ205" s="56" t="s">
        <v>6429</v>
      </c>
      <c r="BK205" s="56" t="s">
        <v>6430</v>
      </c>
      <c r="BL205" s="83"/>
      <c r="BM205" s="83"/>
      <c r="BN205" s="83"/>
      <c r="BO205" s="83"/>
      <c r="BP205" s="83"/>
      <c r="BQ205" s="83"/>
      <c r="BR205" s="83"/>
      <c r="BS205" s="83"/>
      <c r="BT205" s="56" t="s">
        <v>6431</v>
      </c>
      <c r="BU205" s="83"/>
      <c r="BV205" s="83"/>
      <c r="BW205" s="82"/>
      <c r="BX205" s="82"/>
      <c r="BY205" s="82"/>
      <c r="BZ205" s="84"/>
      <c r="CA205" s="84"/>
      <c r="CB205" s="84"/>
      <c r="CC205" s="84"/>
      <c r="CD205" s="84"/>
      <c r="CE205" s="84"/>
      <c r="CF205" s="84"/>
      <c r="CG205" s="84"/>
      <c r="CH205" s="84"/>
      <c r="CI205" s="84"/>
      <c r="CJ205" s="84"/>
      <c r="CK205" s="84"/>
      <c r="CL205" s="84"/>
      <c r="CM205" s="84"/>
      <c r="CN205" s="84"/>
      <c r="CO205" s="84"/>
      <c r="CP205" s="84"/>
      <c r="CQ205" s="84"/>
      <c r="CR205" s="84"/>
      <c r="CS205" s="58" t="s">
        <v>6432</v>
      </c>
      <c r="CT205" s="58" t="s">
        <v>6433</v>
      </c>
      <c r="CU205" s="84"/>
      <c r="CV205" s="84"/>
      <c r="CW205" s="84"/>
      <c r="CX205" s="84"/>
      <c r="CY205" s="84"/>
      <c r="CZ205" s="84"/>
      <c r="DA205" s="84"/>
      <c r="DB205" s="84"/>
      <c r="DC205" s="58" t="s">
        <v>6434</v>
      </c>
      <c r="DD205" s="84"/>
      <c r="DE205" s="84"/>
    </row>
    <row r="206" spans="38:109" ht="15" hidden="1" customHeight="1">
      <c r="AL206" s="55" t="str">
        <f t="shared" si="15"/>
        <v/>
      </c>
      <c r="AM206" s="55" t="str">
        <f t="shared" si="12"/>
        <v/>
      </c>
      <c r="AN206" t="str">
        <f t="shared" si="13"/>
        <v/>
      </c>
      <c r="AO206" s="3" t="str">
        <f t="shared" si="14"/>
        <v/>
      </c>
      <c r="AP206" s="3">
        <v>204</v>
      </c>
      <c r="AQ206" s="83"/>
      <c r="AR206" s="83"/>
      <c r="AS206" s="83"/>
      <c r="AT206" s="83"/>
      <c r="AU206" s="83"/>
      <c r="AV206" s="83"/>
      <c r="AW206" s="83"/>
      <c r="AX206" s="83"/>
      <c r="AY206" s="83"/>
      <c r="AZ206" s="83"/>
      <c r="BA206" s="83"/>
      <c r="BB206" s="83"/>
      <c r="BC206" s="83"/>
      <c r="BD206" s="83"/>
      <c r="BE206" s="83"/>
      <c r="BF206" s="83"/>
      <c r="BG206" s="83"/>
      <c r="BH206" s="83"/>
      <c r="BI206" s="83"/>
      <c r="BJ206" s="56" t="s">
        <v>6435</v>
      </c>
      <c r="BK206" s="56" t="s">
        <v>6436</v>
      </c>
      <c r="BL206" s="83"/>
      <c r="BM206" s="83"/>
      <c r="BN206" s="83"/>
      <c r="BO206" s="83"/>
      <c r="BP206" s="83"/>
      <c r="BQ206" s="83"/>
      <c r="BR206" s="83"/>
      <c r="BS206" s="83"/>
      <c r="BT206" s="56" t="s">
        <v>6437</v>
      </c>
      <c r="BU206" s="83"/>
      <c r="BV206" s="83"/>
      <c r="BW206" s="82"/>
      <c r="BX206" s="82"/>
      <c r="BY206" s="82"/>
      <c r="BZ206" s="84"/>
      <c r="CA206" s="84"/>
      <c r="CB206" s="84"/>
      <c r="CC206" s="84"/>
      <c r="CD206" s="84"/>
      <c r="CE206" s="84"/>
      <c r="CF206" s="84"/>
      <c r="CG206" s="84"/>
      <c r="CH206" s="84"/>
      <c r="CI206" s="84"/>
      <c r="CJ206" s="84"/>
      <c r="CK206" s="84"/>
      <c r="CL206" s="84"/>
      <c r="CM206" s="84"/>
      <c r="CN206" s="84"/>
      <c r="CO206" s="84"/>
      <c r="CP206" s="84"/>
      <c r="CQ206" s="84"/>
      <c r="CR206" s="84"/>
      <c r="CS206" s="58" t="s">
        <v>6438</v>
      </c>
      <c r="CT206" s="58" t="s">
        <v>6439</v>
      </c>
      <c r="CU206" s="84"/>
      <c r="CV206" s="84"/>
      <c r="CW206" s="84"/>
      <c r="CX206" s="84"/>
      <c r="CY206" s="84"/>
      <c r="CZ206" s="84"/>
      <c r="DA206" s="84"/>
      <c r="DB206" s="84"/>
      <c r="DC206" s="58" t="s">
        <v>6440</v>
      </c>
      <c r="DD206" s="84"/>
      <c r="DE206" s="84"/>
    </row>
    <row r="207" spans="38:109" ht="15" hidden="1" customHeight="1">
      <c r="AL207" s="55" t="str">
        <f t="shared" si="15"/>
        <v/>
      </c>
      <c r="AM207" s="55" t="str">
        <f t="shared" si="12"/>
        <v/>
      </c>
      <c r="AN207" t="str">
        <f t="shared" si="13"/>
        <v/>
      </c>
      <c r="AO207" s="3" t="str">
        <f t="shared" si="14"/>
        <v/>
      </c>
      <c r="AP207" s="3">
        <v>205</v>
      </c>
      <c r="AQ207" s="83"/>
      <c r="AR207" s="83"/>
      <c r="AS207" s="83"/>
      <c r="AT207" s="83"/>
      <c r="AU207" s="83"/>
      <c r="AV207" s="83"/>
      <c r="AW207" s="83"/>
      <c r="AX207" s="83"/>
      <c r="AY207" s="83"/>
      <c r="AZ207" s="83"/>
      <c r="BA207" s="83"/>
      <c r="BB207" s="83"/>
      <c r="BC207" s="83"/>
      <c r="BD207" s="83"/>
      <c r="BE207" s="83"/>
      <c r="BF207" s="83"/>
      <c r="BG207" s="83"/>
      <c r="BH207" s="83"/>
      <c r="BI207" s="83"/>
      <c r="BJ207" s="56" t="s">
        <v>6441</v>
      </c>
      <c r="BK207" s="56" t="s">
        <v>6442</v>
      </c>
      <c r="BL207" s="83"/>
      <c r="BM207" s="83"/>
      <c r="BN207" s="83"/>
      <c r="BO207" s="83"/>
      <c r="BP207" s="83"/>
      <c r="BQ207" s="83"/>
      <c r="BR207" s="83"/>
      <c r="BS207" s="83"/>
      <c r="BT207" s="56" t="s">
        <v>6443</v>
      </c>
      <c r="BU207" s="83"/>
      <c r="BV207" s="83"/>
      <c r="BW207" s="82"/>
      <c r="BX207" s="82"/>
      <c r="BY207" s="82"/>
      <c r="BZ207" s="84"/>
      <c r="CA207" s="84"/>
      <c r="CB207" s="84"/>
      <c r="CC207" s="84"/>
      <c r="CD207" s="84"/>
      <c r="CE207" s="84"/>
      <c r="CF207" s="84"/>
      <c r="CG207" s="84"/>
      <c r="CH207" s="84"/>
      <c r="CI207" s="84"/>
      <c r="CJ207" s="84"/>
      <c r="CK207" s="84"/>
      <c r="CL207" s="84"/>
      <c r="CM207" s="84"/>
      <c r="CN207" s="84"/>
      <c r="CO207" s="84"/>
      <c r="CP207" s="84"/>
      <c r="CQ207" s="84"/>
      <c r="CR207" s="84"/>
      <c r="CS207" s="58" t="s">
        <v>6444</v>
      </c>
      <c r="CT207" s="58" t="s">
        <v>6445</v>
      </c>
      <c r="CU207" s="84"/>
      <c r="CV207" s="84"/>
      <c r="CW207" s="84"/>
      <c r="CX207" s="84"/>
      <c r="CY207" s="84"/>
      <c r="CZ207" s="84"/>
      <c r="DA207" s="84"/>
      <c r="DB207" s="84"/>
      <c r="DC207" s="58" t="s">
        <v>6446</v>
      </c>
      <c r="DD207" s="84"/>
      <c r="DE207" s="84"/>
    </row>
    <row r="208" spans="38:109" ht="15" hidden="1" customHeight="1">
      <c r="AL208" s="55" t="str">
        <f t="shared" si="15"/>
        <v/>
      </c>
      <c r="AM208" s="55" t="str">
        <f t="shared" si="12"/>
        <v/>
      </c>
      <c r="AN208" t="str">
        <f t="shared" si="13"/>
        <v/>
      </c>
      <c r="AO208" s="3" t="str">
        <f t="shared" si="14"/>
        <v/>
      </c>
      <c r="AP208" s="3">
        <v>206</v>
      </c>
      <c r="AQ208" s="83"/>
      <c r="AR208" s="83"/>
      <c r="AS208" s="83"/>
      <c r="AT208" s="83"/>
      <c r="AU208" s="83"/>
      <c r="AV208" s="83"/>
      <c r="AW208" s="83"/>
      <c r="AX208" s="83"/>
      <c r="AY208" s="83"/>
      <c r="AZ208" s="83"/>
      <c r="BA208" s="83"/>
      <c r="BB208" s="83"/>
      <c r="BC208" s="83"/>
      <c r="BD208" s="83"/>
      <c r="BE208" s="83"/>
      <c r="BF208" s="83"/>
      <c r="BG208" s="83"/>
      <c r="BH208" s="83"/>
      <c r="BI208" s="83"/>
      <c r="BJ208" s="56" t="s">
        <v>6447</v>
      </c>
      <c r="BK208" s="56" t="s">
        <v>6448</v>
      </c>
      <c r="BL208" s="83"/>
      <c r="BM208" s="83"/>
      <c r="BN208" s="83"/>
      <c r="BO208" s="83"/>
      <c r="BP208" s="83"/>
      <c r="BQ208" s="83"/>
      <c r="BR208" s="83"/>
      <c r="BS208" s="83"/>
      <c r="BT208" s="56" t="s">
        <v>6449</v>
      </c>
      <c r="BU208" s="83"/>
      <c r="BV208" s="83"/>
      <c r="BW208" s="82"/>
      <c r="BX208" s="82"/>
      <c r="BY208" s="82"/>
      <c r="BZ208" s="84"/>
      <c r="CA208" s="84"/>
      <c r="CB208" s="84"/>
      <c r="CC208" s="84"/>
      <c r="CD208" s="84"/>
      <c r="CE208" s="84"/>
      <c r="CF208" s="84"/>
      <c r="CG208" s="84"/>
      <c r="CH208" s="84"/>
      <c r="CI208" s="84"/>
      <c r="CJ208" s="84"/>
      <c r="CK208" s="84"/>
      <c r="CL208" s="84"/>
      <c r="CM208" s="84"/>
      <c r="CN208" s="84"/>
      <c r="CO208" s="84"/>
      <c r="CP208" s="84"/>
      <c r="CQ208" s="84"/>
      <c r="CR208" s="84"/>
      <c r="CS208" s="58" t="s">
        <v>6450</v>
      </c>
      <c r="CT208" s="58" t="s">
        <v>6451</v>
      </c>
      <c r="CU208" s="84"/>
      <c r="CV208" s="84"/>
      <c r="CW208" s="84"/>
      <c r="CX208" s="84"/>
      <c r="CY208" s="84"/>
      <c r="CZ208" s="84"/>
      <c r="DA208" s="84"/>
      <c r="DB208" s="84"/>
      <c r="DC208" s="58" t="s">
        <v>6452</v>
      </c>
      <c r="DD208" s="84"/>
      <c r="DE208" s="84"/>
    </row>
    <row r="209" spans="38:109" ht="15" hidden="1" customHeight="1">
      <c r="AL209" s="55" t="str">
        <f t="shared" si="15"/>
        <v/>
      </c>
      <c r="AM209" s="55" t="str">
        <f t="shared" si="12"/>
        <v/>
      </c>
      <c r="AN209" t="str">
        <f t="shared" si="13"/>
        <v/>
      </c>
      <c r="AO209" s="3" t="str">
        <f t="shared" si="14"/>
        <v/>
      </c>
      <c r="AP209" s="3">
        <v>207</v>
      </c>
      <c r="AQ209" s="83"/>
      <c r="AR209" s="83"/>
      <c r="AS209" s="83"/>
      <c r="AT209" s="83"/>
      <c r="AU209" s="83"/>
      <c r="AV209" s="83"/>
      <c r="AW209" s="83"/>
      <c r="AX209" s="83"/>
      <c r="AY209" s="83"/>
      <c r="AZ209" s="83"/>
      <c r="BA209" s="83"/>
      <c r="BB209" s="83"/>
      <c r="BC209" s="83"/>
      <c r="BD209" s="83"/>
      <c r="BE209" s="83"/>
      <c r="BF209" s="83"/>
      <c r="BG209" s="83"/>
      <c r="BH209" s="83"/>
      <c r="BI209" s="83"/>
      <c r="BJ209" s="56" t="s">
        <v>6453</v>
      </c>
      <c r="BK209" s="56" t="s">
        <v>6454</v>
      </c>
      <c r="BL209" s="83"/>
      <c r="BM209" s="83"/>
      <c r="BN209" s="83"/>
      <c r="BO209" s="83"/>
      <c r="BP209" s="83"/>
      <c r="BQ209" s="83"/>
      <c r="BR209" s="83"/>
      <c r="BS209" s="83"/>
      <c r="BT209" s="56" t="s">
        <v>6455</v>
      </c>
      <c r="BU209" s="83"/>
      <c r="BV209" s="83"/>
      <c r="BW209" s="82"/>
      <c r="BX209" s="82"/>
      <c r="BY209" s="82"/>
      <c r="BZ209" s="84"/>
      <c r="CA209" s="84"/>
      <c r="CB209" s="84"/>
      <c r="CC209" s="84"/>
      <c r="CD209" s="84"/>
      <c r="CE209" s="84"/>
      <c r="CF209" s="84"/>
      <c r="CG209" s="84"/>
      <c r="CH209" s="84"/>
      <c r="CI209" s="84"/>
      <c r="CJ209" s="84"/>
      <c r="CK209" s="84"/>
      <c r="CL209" s="84"/>
      <c r="CM209" s="84"/>
      <c r="CN209" s="84"/>
      <c r="CO209" s="84"/>
      <c r="CP209" s="84"/>
      <c r="CQ209" s="84"/>
      <c r="CR209" s="84"/>
      <c r="CS209" s="58" t="s">
        <v>6456</v>
      </c>
      <c r="CT209" s="58" t="s">
        <v>6457</v>
      </c>
      <c r="CU209" s="84"/>
      <c r="CV209" s="84"/>
      <c r="CW209" s="84"/>
      <c r="CX209" s="84"/>
      <c r="CY209" s="84"/>
      <c r="CZ209" s="84"/>
      <c r="DA209" s="84"/>
      <c r="DB209" s="84"/>
      <c r="DC209" s="58" t="s">
        <v>6458</v>
      </c>
      <c r="DD209" s="84"/>
      <c r="DE209" s="84"/>
    </row>
    <row r="210" spans="38:109" ht="15" hidden="1" customHeight="1">
      <c r="AL210" s="55" t="str">
        <f t="shared" si="15"/>
        <v/>
      </c>
      <c r="AM210" s="55" t="str">
        <f t="shared" si="12"/>
        <v/>
      </c>
      <c r="AN210" t="str">
        <f t="shared" si="13"/>
        <v/>
      </c>
      <c r="AO210" s="3" t="str">
        <f t="shared" si="14"/>
        <v/>
      </c>
      <c r="AP210" s="3">
        <v>208</v>
      </c>
      <c r="AQ210" s="83"/>
      <c r="AR210" s="83"/>
      <c r="AS210" s="83"/>
      <c r="AT210" s="83"/>
      <c r="AU210" s="83"/>
      <c r="AV210" s="83"/>
      <c r="AW210" s="83"/>
      <c r="AX210" s="83"/>
      <c r="AY210" s="83"/>
      <c r="AZ210" s="83"/>
      <c r="BA210" s="83"/>
      <c r="BB210" s="83"/>
      <c r="BC210" s="83"/>
      <c r="BD210" s="83"/>
      <c r="BE210" s="83"/>
      <c r="BF210" s="83"/>
      <c r="BG210" s="83"/>
      <c r="BH210" s="83"/>
      <c r="BI210" s="83"/>
      <c r="BJ210" s="56" t="s">
        <v>6459</v>
      </c>
      <c r="BK210" s="56" t="s">
        <v>6460</v>
      </c>
      <c r="BL210" s="83"/>
      <c r="BM210" s="83"/>
      <c r="BN210" s="83"/>
      <c r="BO210" s="83"/>
      <c r="BP210" s="83"/>
      <c r="BQ210" s="83"/>
      <c r="BR210" s="83"/>
      <c r="BS210" s="83"/>
      <c r="BT210" s="56" t="s">
        <v>6461</v>
      </c>
      <c r="BU210" s="83"/>
      <c r="BV210" s="83"/>
      <c r="BW210" s="82"/>
      <c r="BX210" s="82"/>
      <c r="BY210" s="82"/>
      <c r="BZ210" s="84"/>
      <c r="CA210" s="84"/>
      <c r="CB210" s="84"/>
      <c r="CC210" s="84"/>
      <c r="CD210" s="84"/>
      <c r="CE210" s="84"/>
      <c r="CF210" s="84"/>
      <c r="CG210" s="84"/>
      <c r="CH210" s="84"/>
      <c r="CI210" s="84"/>
      <c r="CJ210" s="84"/>
      <c r="CK210" s="84"/>
      <c r="CL210" s="84"/>
      <c r="CM210" s="84"/>
      <c r="CN210" s="84"/>
      <c r="CO210" s="84"/>
      <c r="CP210" s="84"/>
      <c r="CQ210" s="84"/>
      <c r="CR210" s="84"/>
      <c r="CS210" s="58" t="s">
        <v>6462</v>
      </c>
      <c r="CT210" s="58" t="s">
        <v>6463</v>
      </c>
      <c r="CU210" s="84"/>
      <c r="CV210" s="84"/>
      <c r="CW210" s="84"/>
      <c r="CX210" s="84"/>
      <c r="CY210" s="84"/>
      <c r="CZ210" s="84"/>
      <c r="DA210" s="84"/>
      <c r="DB210" s="84"/>
      <c r="DC210" s="58" t="s">
        <v>6464</v>
      </c>
      <c r="DD210" s="84"/>
      <c r="DE210" s="84"/>
    </row>
    <row r="211" spans="38:109" ht="15" hidden="1" customHeight="1">
      <c r="AL211" s="55" t="str">
        <f t="shared" si="15"/>
        <v/>
      </c>
      <c r="AM211" s="55" t="str">
        <f t="shared" si="12"/>
        <v/>
      </c>
      <c r="AN211" t="str">
        <f t="shared" si="13"/>
        <v/>
      </c>
      <c r="AO211" s="3" t="str">
        <f t="shared" si="14"/>
        <v/>
      </c>
      <c r="AP211" s="3">
        <v>209</v>
      </c>
      <c r="AQ211" s="83"/>
      <c r="AR211" s="83"/>
      <c r="AS211" s="83"/>
      <c r="AT211" s="83"/>
      <c r="AU211" s="83"/>
      <c r="AV211" s="83"/>
      <c r="AW211" s="83"/>
      <c r="AX211" s="83"/>
      <c r="AY211" s="83"/>
      <c r="AZ211" s="83"/>
      <c r="BA211" s="83"/>
      <c r="BB211" s="83"/>
      <c r="BC211" s="83"/>
      <c r="BD211" s="83"/>
      <c r="BE211" s="83"/>
      <c r="BF211" s="83"/>
      <c r="BG211" s="83"/>
      <c r="BH211" s="83"/>
      <c r="BI211" s="83"/>
      <c r="BJ211" s="56" t="s">
        <v>6465</v>
      </c>
      <c r="BK211" s="56" t="s">
        <v>6466</v>
      </c>
      <c r="BL211" s="83"/>
      <c r="BM211" s="83"/>
      <c r="BN211" s="83"/>
      <c r="BO211" s="83"/>
      <c r="BP211" s="83"/>
      <c r="BQ211" s="83"/>
      <c r="BR211" s="83"/>
      <c r="BS211" s="83"/>
      <c r="BT211" s="56" t="s">
        <v>6467</v>
      </c>
      <c r="BU211" s="83"/>
      <c r="BV211" s="83"/>
      <c r="BW211" s="82"/>
      <c r="BX211" s="82"/>
      <c r="BY211" s="82"/>
      <c r="BZ211" s="84"/>
      <c r="CA211" s="84"/>
      <c r="CB211" s="84"/>
      <c r="CC211" s="84"/>
      <c r="CD211" s="84"/>
      <c r="CE211" s="84"/>
      <c r="CF211" s="84"/>
      <c r="CG211" s="84"/>
      <c r="CH211" s="84"/>
      <c r="CI211" s="84"/>
      <c r="CJ211" s="84"/>
      <c r="CK211" s="84"/>
      <c r="CL211" s="84"/>
      <c r="CM211" s="84"/>
      <c r="CN211" s="84"/>
      <c r="CO211" s="84"/>
      <c r="CP211" s="84"/>
      <c r="CQ211" s="84"/>
      <c r="CR211" s="84"/>
      <c r="CS211" s="105" t="s">
        <v>6468</v>
      </c>
      <c r="CT211" s="58" t="s">
        <v>6469</v>
      </c>
      <c r="CU211" s="84"/>
      <c r="CV211" s="84"/>
      <c r="CW211" s="84"/>
      <c r="CX211" s="84"/>
      <c r="CY211" s="84"/>
      <c r="CZ211" s="84"/>
      <c r="DA211" s="84"/>
      <c r="DB211" s="84"/>
      <c r="DC211" s="58" t="s">
        <v>6470</v>
      </c>
      <c r="DD211" s="84"/>
      <c r="DE211" s="84"/>
    </row>
    <row r="212" spans="38:109" ht="15" hidden="1" customHeight="1">
      <c r="AL212" s="55" t="str">
        <f t="shared" si="15"/>
        <v/>
      </c>
      <c r="AM212" s="55" t="str">
        <f t="shared" si="12"/>
        <v/>
      </c>
      <c r="AN212" t="str">
        <f t="shared" si="13"/>
        <v/>
      </c>
      <c r="AO212" s="3" t="str">
        <f t="shared" si="14"/>
        <v/>
      </c>
      <c r="AP212" s="3">
        <v>210</v>
      </c>
      <c r="AQ212" s="83"/>
      <c r="AR212" s="83"/>
      <c r="AS212" s="83"/>
      <c r="AT212" s="83"/>
      <c r="AU212" s="83"/>
      <c r="AV212" s="83"/>
      <c r="AW212" s="83"/>
      <c r="AX212" s="83"/>
      <c r="AY212" s="83"/>
      <c r="AZ212" s="83"/>
      <c r="BA212" s="83"/>
      <c r="BB212" s="83"/>
      <c r="BC212" s="83"/>
      <c r="BD212" s="83"/>
      <c r="BE212" s="83"/>
      <c r="BF212" s="83"/>
      <c r="BG212" s="83"/>
      <c r="BH212" s="83"/>
      <c r="BI212" s="83"/>
      <c r="BJ212" s="56" t="s">
        <v>6471</v>
      </c>
      <c r="BK212" s="56" t="s">
        <v>6472</v>
      </c>
      <c r="BL212" s="83"/>
      <c r="BM212" s="83"/>
      <c r="BN212" s="83"/>
      <c r="BO212" s="83"/>
      <c r="BP212" s="83"/>
      <c r="BQ212" s="83"/>
      <c r="BR212" s="83"/>
      <c r="BS212" s="83"/>
      <c r="BT212" s="56" t="s">
        <v>6473</v>
      </c>
      <c r="BU212" s="83"/>
      <c r="BV212" s="83"/>
      <c r="BW212" s="82"/>
      <c r="BX212" s="82"/>
      <c r="BY212" s="82"/>
      <c r="BZ212" s="84"/>
      <c r="CA212" s="84"/>
      <c r="CB212" s="84"/>
      <c r="CC212" s="84"/>
      <c r="CD212" s="84"/>
      <c r="CE212" s="84"/>
      <c r="CF212" s="84"/>
      <c r="CG212" s="84"/>
      <c r="CH212" s="84"/>
      <c r="CI212" s="84"/>
      <c r="CJ212" s="84"/>
      <c r="CK212" s="84"/>
      <c r="CL212" s="84"/>
      <c r="CM212" s="84"/>
      <c r="CN212" s="84"/>
      <c r="CO212" s="84"/>
      <c r="CP212" s="84"/>
      <c r="CQ212" s="84"/>
      <c r="CR212" s="84"/>
      <c r="CS212" s="105" t="s">
        <v>6474</v>
      </c>
      <c r="CT212" s="58" t="s">
        <v>6475</v>
      </c>
      <c r="CU212" s="84"/>
      <c r="CV212" s="84"/>
      <c r="CW212" s="84"/>
      <c r="CX212" s="84"/>
      <c r="CY212" s="84"/>
      <c r="CZ212" s="84"/>
      <c r="DA212" s="84"/>
      <c r="DB212" s="84"/>
      <c r="DC212" s="58" t="s">
        <v>6476</v>
      </c>
      <c r="DD212" s="84"/>
      <c r="DE212" s="84"/>
    </row>
    <row r="213" spans="38:109" ht="15" hidden="1" customHeight="1">
      <c r="AL213" s="55" t="str">
        <f t="shared" si="15"/>
        <v/>
      </c>
      <c r="AM213" s="55" t="str">
        <f t="shared" si="12"/>
        <v/>
      </c>
      <c r="AN213" t="str">
        <f t="shared" si="13"/>
        <v/>
      </c>
      <c r="AO213" s="3" t="str">
        <f t="shared" si="14"/>
        <v/>
      </c>
      <c r="AP213" s="3">
        <v>211</v>
      </c>
      <c r="AQ213" s="83"/>
      <c r="AR213" s="83"/>
      <c r="AS213" s="83"/>
      <c r="AT213" s="83"/>
      <c r="AU213" s="83"/>
      <c r="AV213" s="83"/>
      <c r="AW213" s="83"/>
      <c r="AX213" s="83"/>
      <c r="AY213" s="83"/>
      <c r="AZ213" s="83"/>
      <c r="BA213" s="83"/>
      <c r="BB213" s="83"/>
      <c r="BC213" s="83"/>
      <c r="BD213" s="83"/>
      <c r="BE213" s="83"/>
      <c r="BF213" s="83"/>
      <c r="BG213" s="83"/>
      <c r="BH213" s="83"/>
      <c r="BI213" s="83"/>
      <c r="BJ213" s="56" t="s">
        <v>6477</v>
      </c>
      <c r="BK213" s="56" t="s">
        <v>6478</v>
      </c>
      <c r="BL213" s="83"/>
      <c r="BM213" s="83"/>
      <c r="BN213" s="83"/>
      <c r="BO213" s="83"/>
      <c r="BP213" s="83"/>
      <c r="BQ213" s="83"/>
      <c r="BR213" s="83"/>
      <c r="BS213" s="83"/>
      <c r="BT213" s="56" t="s">
        <v>6479</v>
      </c>
      <c r="BU213" s="83"/>
      <c r="BV213" s="83"/>
      <c r="BW213" s="82"/>
      <c r="BX213" s="82"/>
      <c r="BY213" s="82"/>
      <c r="BZ213" s="84"/>
      <c r="CA213" s="84"/>
      <c r="CB213" s="84"/>
      <c r="CC213" s="84"/>
      <c r="CD213" s="84"/>
      <c r="CE213" s="84"/>
      <c r="CF213" s="84"/>
      <c r="CG213" s="84"/>
      <c r="CH213" s="84"/>
      <c r="CI213" s="84"/>
      <c r="CJ213" s="84"/>
      <c r="CK213" s="84"/>
      <c r="CL213" s="84"/>
      <c r="CM213" s="84"/>
      <c r="CN213" s="84"/>
      <c r="CO213" s="84"/>
      <c r="CP213" s="84"/>
      <c r="CQ213" s="84"/>
      <c r="CR213" s="84"/>
      <c r="CS213" s="58" t="s">
        <v>6480</v>
      </c>
      <c r="CT213" s="58" t="s">
        <v>6481</v>
      </c>
      <c r="CU213" s="84"/>
      <c r="CV213" s="84"/>
      <c r="CW213" s="84"/>
      <c r="CX213" s="84"/>
      <c r="CY213" s="84"/>
      <c r="CZ213" s="84"/>
      <c r="DA213" s="84"/>
      <c r="DB213" s="84"/>
      <c r="DC213" s="58" t="s">
        <v>6482</v>
      </c>
      <c r="DD213" s="84"/>
      <c r="DE213" s="84"/>
    </row>
    <row r="214" spans="38:109" ht="15" hidden="1" customHeight="1">
      <c r="AL214" s="55" t="str">
        <f t="shared" si="15"/>
        <v/>
      </c>
      <c r="AM214" s="55" t="str">
        <f t="shared" si="12"/>
        <v/>
      </c>
      <c r="AN214" t="str">
        <f t="shared" si="13"/>
        <v/>
      </c>
      <c r="AO214" s="3" t="str">
        <f t="shared" si="14"/>
        <v/>
      </c>
      <c r="AP214" s="3">
        <v>212</v>
      </c>
      <c r="AQ214" s="83"/>
      <c r="AR214" s="83"/>
      <c r="AS214" s="83"/>
      <c r="AT214" s="83"/>
      <c r="AU214" s="83"/>
      <c r="AV214" s="83"/>
      <c r="AW214" s="83"/>
      <c r="AX214" s="83"/>
      <c r="AY214" s="83"/>
      <c r="AZ214" s="83"/>
      <c r="BA214" s="83"/>
      <c r="BB214" s="83"/>
      <c r="BC214" s="83"/>
      <c r="BD214" s="83"/>
      <c r="BE214" s="83"/>
      <c r="BF214" s="83"/>
      <c r="BG214" s="83"/>
      <c r="BH214" s="83"/>
      <c r="BI214" s="83"/>
      <c r="BJ214" s="56" t="s">
        <v>6483</v>
      </c>
      <c r="BK214" s="56" t="s">
        <v>6484</v>
      </c>
      <c r="BL214" s="83"/>
      <c r="BM214" s="83"/>
      <c r="BN214" s="83"/>
      <c r="BO214" s="83"/>
      <c r="BP214" s="83"/>
      <c r="BQ214" s="83"/>
      <c r="BR214" s="83"/>
      <c r="BS214" s="83"/>
      <c r="BT214" s="56" t="s">
        <v>6485</v>
      </c>
      <c r="BU214" s="83"/>
      <c r="BV214" s="83"/>
      <c r="BW214" s="82"/>
      <c r="BX214" s="82"/>
      <c r="BY214" s="82"/>
      <c r="BZ214" s="84"/>
      <c r="CA214" s="84"/>
      <c r="CB214" s="84"/>
      <c r="CC214" s="84"/>
      <c r="CD214" s="84"/>
      <c r="CE214" s="84"/>
      <c r="CF214" s="84"/>
      <c r="CG214" s="84"/>
      <c r="CH214" s="84"/>
      <c r="CI214" s="84"/>
      <c r="CJ214" s="84"/>
      <c r="CK214" s="84"/>
      <c r="CL214" s="84"/>
      <c r="CM214" s="84"/>
      <c r="CN214" s="84"/>
      <c r="CO214" s="84"/>
      <c r="CP214" s="84"/>
      <c r="CQ214" s="84"/>
      <c r="CR214" s="84"/>
      <c r="CS214" s="58" t="s">
        <v>6486</v>
      </c>
      <c r="CT214" s="58" t="s">
        <v>4219</v>
      </c>
      <c r="CU214" s="84"/>
      <c r="CV214" s="84"/>
      <c r="CW214" s="84"/>
      <c r="CX214" s="84"/>
      <c r="CY214" s="84"/>
      <c r="CZ214" s="84"/>
      <c r="DA214" s="84"/>
      <c r="DB214" s="84"/>
      <c r="DC214" s="58" t="s">
        <v>6487</v>
      </c>
      <c r="DD214" s="84"/>
      <c r="DE214" s="84"/>
    </row>
    <row r="215" spans="38:109" ht="15" hidden="1" customHeight="1">
      <c r="AL215" s="55" t="str">
        <f t="shared" si="15"/>
        <v/>
      </c>
      <c r="AM215" s="55" t="str">
        <f t="shared" si="12"/>
        <v/>
      </c>
      <c r="AN215" t="str">
        <f t="shared" si="13"/>
        <v/>
      </c>
      <c r="AO215" s="3" t="str">
        <f t="shared" si="14"/>
        <v/>
      </c>
      <c r="AP215" s="3">
        <v>213</v>
      </c>
      <c r="AQ215" s="83"/>
      <c r="AR215" s="83"/>
      <c r="AS215" s="83"/>
      <c r="AT215" s="83"/>
      <c r="AU215" s="83"/>
      <c r="AV215" s="83"/>
      <c r="AW215" s="83"/>
      <c r="AX215" s="83"/>
      <c r="AY215" s="83"/>
      <c r="AZ215" s="83"/>
      <c r="BA215" s="83"/>
      <c r="BB215" s="83"/>
      <c r="BC215" s="83"/>
      <c r="BD215" s="83"/>
      <c r="BE215" s="83"/>
      <c r="BF215" s="83"/>
      <c r="BG215" s="83"/>
      <c r="BH215" s="83"/>
      <c r="BI215" s="83"/>
      <c r="BJ215" s="56" t="s">
        <v>6488</v>
      </c>
      <c r="BK215" s="56" t="s">
        <v>6489</v>
      </c>
      <c r="BL215" s="83"/>
      <c r="BM215" s="83"/>
      <c r="BN215" s="83"/>
      <c r="BO215" s="83"/>
      <c r="BP215" s="83"/>
      <c r="BQ215" s="83"/>
      <c r="BR215" s="83"/>
      <c r="BS215" s="83"/>
      <c r="BT215" s="56" t="s">
        <v>6490</v>
      </c>
      <c r="BU215" s="83"/>
      <c r="BV215" s="83"/>
      <c r="BW215" s="82"/>
      <c r="BX215" s="82"/>
      <c r="BY215" s="82"/>
      <c r="BZ215" s="84"/>
      <c r="CA215" s="84"/>
      <c r="CB215" s="84"/>
      <c r="CC215" s="84"/>
      <c r="CD215" s="84"/>
      <c r="CE215" s="84"/>
      <c r="CF215" s="84"/>
      <c r="CG215" s="84"/>
      <c r="CH215" s="84"/>
      <c r="CI215" s="84"/>
      <c r="CJ215" s="84"/>
      <c r="CK215" s="84"/>
      <c r="CL215" s="84"/>
      <c r="CM215" s="84"/>
      <c r="CN215" s="84"/>
      <c r="CO215" s="84"/>
      <c r="CP215" s="84"/>
      <c r="CQ215" s="84"/>
      <c r="CR215" s="84"/>
      <c r="CS215" s="58" t="s">
        <v>6491</v>
      </c>
      <c r="CT215" s="58" t="s">
        <v>6492</v>
      </c>
      <c r="CU215" s="84"/>
      <c r="CV215" s="84"/>
      <c r="CW215" s="84"/>
      <c r="CX215" s="84"/>
      <c r="CY215" s="84"/>
      <c r="CZ215" s="84"/>
      <c r="DA215" s="84"/>
      <c r="DB215" s="84"/>
      <c r="DC215" s="58" t="s">
        <v>6493</v>
      </c>
      <c r="DD215" s="84"/>
      <c r="DE215" s="84"/>
    </row>
    <row r="216" spans="38:109" ht="15" hidden="1" customHeight="1">
      <c r="AL216" s="55" t="str">
        <f t="shared" si="15"/>
        <v/>
      </c>
      <c r="AM216" s="55" t="str">
        <f t="shared" si="12"/>
        <v/>
      </c>
      <c r="AN216" t="str">
        <f t="shared" si="13"/>
        <v/>
      </c>
      <c r="AO216" s="3" t="str">
        <f t="shared" si="14"/>
        <v/>
      </c>
      <c r="AP216" s="3">
        <v>214</v>
      </c>
      <c r="AQ216" s="83"/>
      <c r="AR216" s="83"/>
      <c r="AS216" s="83"/>
      <c r="AT216" s="83"/>
      <c r="AU216" s="83"/>
      <c r="AV216" s="83"/>
      <c r="AW216" s="83"/>
      <c r="AX216" s="83"/>
      <c r="AY216" s="83"/>
      <c r="AZ216" s="83"/>
      <c r="BA216" s="83"/>
      <c r="BB216" s="83"/>
      <c r="BC216" s="83"/>
      <c r="BD216" s="83"/>
      <c r="BE216" s="83"/>
      <c r="BF216" s="83"/>
      <c r="BG216" s="83"/>
      <c r="BH216" s="83"/>
      <c r="BI216" s="83"/>
      <c r="BJ216" s="56" t="s">
        <v>6494</v>
      </c>
      <c r="BK216" s="56" t="s">
        <v>6495</v>
      </c>
      <c r="BL216" s="83"/>
      <c r="BM216" s="83"/>
      <c r="BN216" s="83"/>
      <c r="BO216" s="83"/>
      <c r="BP216" s="83"/>
      <c r="BQ216" s="83"/>
      <c r="BR216" s="83"/>
      <c r="BS216" s="83"/>
      <c r="BT216" s="83">
        <v>30999</v>
      </c>
      <c r="BU216" s="83"/>
      <c r="BV216" s="83"/>
      <c r="BW216" s="82"/>
      <c r="BX216" s="82"/>
      <c r="BY216" s="82"/>
      <c r="BZ216" s="84"/>
      <c r="CA216" s="84"/>
      <c r="CB216" s="84"/>
      <c r="CC216" s="84"/>
      <c r="CD216" s="84"/>
      <c r="CE216" s="84"/>
      <c r="CF216" s="84"/>
      <c r="CG216" s="84"/>
      <c r="CH216" s="84"/>
      <c r="CI216" s="84"/>
      <c r="CJ216" s="84"/>
      <c r="CK216" s="84"/>
      <c r="CL216" s="84"/>
      <c r="CM216" s="84"/>
      <c r="CN216" s="84"/>
      <c r="CO216" s="84"/>
      <c r="CP216" s="84"/>
      <c r="CQ216" s="84"/>
      <c r="CR216" s="84"/>
      <c r="CS216" s="58" t="s">
        <v>6496</v>
      </c>
      <c r="CT216" s="58" t="s">
        <v>6497</v>
      </c>
      <c r="CU216" s="84"/>
      <c r="CV216" s="84"/>
      <c r="CW216" s="84"/>
      <c r="CX216" s="84"/>
      <c r="CY216" s="84"/>
      <c r="CZ216" s="84"/>
      <c r="DA216" s="84"/>
      <c r="DB216" s="84"/>
      <c r="DC216" s="58" t="s">
        <v>281</v>
      </c>
      <c r="DD216" s="84"/>
      <c r="DE216" s="84"/>
    </row>
    <row r="217" spans="38:109" ht="15" hidden="1" customHeight="1">
      <c r="AL217" s="55" t="str">
        <f t="shared" si="15"/>
        <v/>
      </c>
      <c r="AM217" s="55" t="str">
        <f t="shared" si="12"/>
        <v/>
      </c>
      <c r="AN217" t="str">
        <f t="shared" si="13"/>
        <v/>
      </c>
      <c r="AO217" s="3" t="str">
        <f t="shared" si="14"/>
        <v/>
      </c>
      <c r="AP217" s="3">
        <v>215</v>
      </c>
      <c r="AQ217" s="83"/>
      <c r="AR217" s="83"/>
      <c r="AS217" s="83"/>
      <c r="AT217" s="83"/>
      <c r="AU217" s="83"/>
      <c r="AV217" s="83"/>
      <c r="AW217" s="83"/>
      <c r="AX217" s="83"/>
      <c r="AY217" s="83"/>
      <c r="AZ217" s="83"/>
      <c r="BA217" s="83"/>
      <c r="BB217" s="83"/>
      <c r="BC217" s="83"/>
      <c r="BD217" s="83"/>
      <c r="BE217" s="83"/>
      <c r="BF217" s="83"/>
      <c r="BG217" s="83"/>
      <c r="BH217" s="83"/>
      <c r="BI217" s="83"/>
      <c r="BJ217" s="56" t="s">
        <v>6498</v>
      </c>
      <c r="BK217" s="56" t="s">
        <v>6499</v>
      </c>
      <c r="BL217" s="83"/>
      <c r="BM217" s="83"/>
      <c r="BN217" s="83"/>
      <c r="BO217" s="83"/>
      <c r="BP217" s="83"/>
      <c r="BQ217" s="83"/>
      <c r="BR217" s="83"/>
      <c r="BS217" s="83"/>
      <c r="BT217" s="83"/>
      <c r="BU217" s="83"/>
      <c r="BV217" s="83"/>
      <c r="BW217" s="82"/>
      <c r="BX217" s="82"/>
      <c r="BY217" s="82"/>
      <c r="BZ217" s="84"/>
      <c r="CA217" s="84"/>
      <c r="CB217" s="84"/>
      <c r="CC217" s="84"/>
      <c r="CD217" s="84"/>
      <c r="CE217" s="84"/>
      <c r="CF217" s="84"/>
      <c r="CG217" s="84"/>
      <c r="CH217" s="84"/>
      <c r="CI217" s="84"/>
      <c r="CJ217" s="84"/>
      <c r="CK217" s="84"/>
      <c r="CL217" s="84"/>
      <c r="CM217" s="84"/>
      <c r="CN217" s="84"/>
      <c r="CO217" s="84"/>
      <c r="CP217" s="84"/>
      <c r="CQ217" s="84"/>
      <c r="CR217" s="84"/>
      <c r="CS217" s="58" t="s">
        <v>6500</v>
      </c>
      <c r="CT217" s="58" t="s">
        <v>6501</v>
      </c>
      <c r="CU217" s="84"/>
      <c r="CV217" s="84"/>
      <c r="CW217" s="84"/>
      <c r="CX217" s="84"/>
      <c r="CY217" s="84"/>
      <c r="CZ217" s="84"/>
      <c r="DA217" s="84"/>
      <c r="DB217" s="84"/>
      <c r="DC217" s="84"/>
      <c r="DD217" s="84"/>
      <c r="DE217" s="84"/>
    </row>
    <row r="218" spans="38:109" ht="15" hidden="1" customHeight="1">
      <c r="AL218" s="55" t="str">
        <f t="shared" si="15"/>
        <v/>
      </c>
      <c r="AM218" s="55" t="str">
        <f t="shared" si="12"/>
        <v/>
      </c>
      <c r="AN218" t="str">
        <f t="shared" si="13"/>
        <v/>
      </c>
      <c r="AO218" s="3" t="str">
        <f t="shared" si="14"/>
        <v/>
      </c>
      <c r="AP218" s="3">
        <v>216</v>
      </c>
      <c r="AQ218" s="83"/>
      <c r="AR218" s="83"/>
      <c r="AS218" s="83"/>
      <c r="AT218" s="83"/>
      <c r="AU218" s="83"/>
      <c r="AV218" s="83"/>
      <c r="AW218" s="83"/>
      <c r="AX218" s="83"/>
      <c r="AY218" s="83"/>
      <c r="AZ218" s="83"/>
      <c r="BA218" s="83"/>
      <c r="BB218" s="83"/>
      <c r="BC218" s="83"/>
      <c r="BD218" s="83"/>
      <c r="BE218" s="83"/>
      <c r="BF218" s="83"/>
      <c r="BG218" s="83"/>
      <c r="BH218" s="83"/>
      <c r="BI218" s="83"/>
      <c r="BJ218" s="56" t="s">
        <v>6502</v>
      </c>
      <c r="BK218" s="56" t="s">
        <v>6503</v>
      </c>
      <c r="BL218" s="83"/>
      <c r="BM218" s="83"/>
      <c r="BN218" s="83"/>
      <c r="BO218" s="83"/>
      <c r="BP218" s="83"/>
      <c r="BQ218" s="83"/>
      <c r="BR218" s="83"/>
      <c r="BS218" s="83"/>
      <c r="BT218" s="83"/>
      <c r="BU218" s="83"/>
      <c r="BV218" s="83"/>
      <c r="BW218" s="82"/>
      <c r="BX218" s="82"/>
      <c r="BY218" s="82"/>
      <c r="BZ218" s="84"/>
      <c r="CA218" s="84"/>
      <c r="CB218" s="84"/>
      <c r="CC218" s="84"/>
      <c r="CD218" s="84"/>
      <c r="CE218" s="84"/>
      <c r="CF218" s="84"/>
      <c r="CG218" s="84"/>
      <c r="CH218" s="84"/>
      <c r="CI218" s="84"/>
      <c r="CJ218" s="84"/>
      <c r="CK218" s="84"/>
      <c r="CL218" s="84"/>
      <c r="CM218" s="84"/>
      <c r="CN218" s="84"/>
      <c r="CO218" s="84"/>
      <c r="CP218" s="84"/>
      <c r="CQ218" s="84"/>
      <c r="CR218" s="84"/>
      <c r="CS218" s="58" t="s">
        <v>6504</v>
      </c>
      <c r="CT218" s="58" t="s">
        <v>6505</v>
      </c>
      <c r="CU218" s="84"/>
      <c r="CV218" s="84"/>
      <c r="CW218" s="84"/>
      <c r="CX218" s="84"/>
      <c r="CY218" s="84"/>
      <c r="CZ218" s="84"/>
      <c r="DA218" s="84"/>
      <c r="DB218" s="84"/>
      <c r="DC218" s="84"/>
      <c r="DD218" s="84"/>
      <c r="DE218" s="84"/>
    </row>
    <row r="219" spans="38:109" ht="15" hidden="1" customHeight="1">
      <c r="AL219" s="55" t="str">
        <f t="shared" si="15"/>
        <v/>
      </c>
      <c r="AM219" s="55" t="str">
        <f t="shared" si="12"/>
        <v/>
      </c>
      <c r="AN219" t="str">
        <f t="shared" si="13"/>
        <v/>
      </c>
      <c r="AO219" s="3" t="str">
        <f t="shared" si="14"/>
        <v/>
      </c>
      <c r="AP219" s="3">
        <v>217</v>
      </c>
      <c r="AQ219" s="83"/>
      <c r="AR219" s="83"/>
      <c r="AS219" s="83"/>
      <c r="AT219" s="83"/>
      <c r="AU219" s="83"/>
      <c r="AV219" s="83"/>
      <c r="AW219" s="83"/>
      <c r="AX219" s="83"/>
      <c r="AY219" s="83"/>
      <c r="AZ219" s="83"/>
      <c r="BA219" s="83"/>
      <c r="BB219" s="83"/>
      <c r="BC219" s="83"/>
      <c r="BD219" s="83"/>
      <c r="BE219" s="83"/>
      <c r="BF219" s="83"/>
      <c r="BG219" s="83"/>
      <c r="BH219" s="83"/>
      <c r="BI219" s="83"/>
      <c r="BJ219" s="56" t="s">
        <v>6506</v>
      </c>
      <c r="BK219" s="56" t="s">
        <v>6507</v>
      </c>
      <c r="BL219" s="83"/>
      <c r="BM219" s="83"/>
      <c r="BN219" s="83"/>
      <c r="BO219" s="83"/>
      <c r="BP219" s="83"/>
      <c r="BQ219" s="83"/>
      <c r="BR219" s="83"/>
      <c r="BS219" s="83"/>
      <c r="BT219" s="83"/>
      <c r="BU219" s="83"/>
      <c r="BV219" s="83"/>
      <c r="BW219" s="82"/>
      <c r="BX219" s="82"/>
      <c r="BY219" s="82"/>
      <c r="BZ219" s="84"/>
      <c r="CA219" s="84"/>
      <c r="CB219" s="84"/>
      <c r="CC219" s="84"/>
      <c r="CD219" s="84"/>
      <c r="CE219" s="84"/>
      <c r="CF219" s="84"/>
      <c r="CG219" s="84"/>
      <c r="CH219" s="84"/>
      <c r="CI219" s="84"/>
      <c r="CJ219" s="84"/>
      <c r="CK219" s="84"/>
      <c r="CL219" s="84"/>
      <c r="CM219" s="84"/>
      <c r="CN219" s="84"/>
      <c r="CO219" s="84"/>
      <c r="CP219" s="84"/>
      <c r="CQ219" s="84"/>
      <c r="CR219" s="84"/>
      <c r="CS219" s="58" t="s">
        <v>6508</v>
      </c>
      <c r="CT219" s="58" t="s">
        <v>6509</v>
      </c>
      <c r="CU219" s="84"/>
      <c r="CV219" s="84"/>
      <c r="CW219" s="84"/>
      <c r="CX219" s="84"/>
      <c r="CY219" s="84"/>
      <c r="CZ219" s="84"/>
      <c r="DA219" s="84"/>
      <c r="DB219" s="84"/>
      <c r="DC219" s="84"/>
      <c r="DD219" s="84"/>
      <c r="DE219" s="84"/>
    </row>
    <row r="220" spans="38:109" ht="15" hidden="1" customHeight="1">
      <c r="AL220" s="55" t="str">
        <f t="shared" si="15"/>
        <v/>
      </c>
      <c r="AM220" s="55" t="str">
        <f t="shared" si="12"/>
        <v/>
      </c>
      <c r="AN220" t="str">
        <f t="shared" si="13"/>
        <v/>
      </c>
      <c r="AO220" s="3" t="str">
        <f t="shared" si="14"/>
        <v/>
      </c>
      <c r="AP220" s="3">
        <v>218</v>
      </c>
      <c r="AQ220" s="83"/>
      <c r="AR220" s="83"/>
      <c r="AS220" s="83"/>
      <c r="AT220" s="83"/>
      <c r="AU220" s="83"/>
      <c r="AV220" s="83"/>
      <c r="AW220" s="83"/>
      <c r="AX220" s="83"/>
      <c r="AY220" s="83"/>
      <c r="AZ220" s="83"/>
      <c r="BA220" s="83"/>
      <c r="BB220" s="83"/>
      <c r="BC220" s="83"/>
      <c r="BD220" s="83"/>
      <c r="BE220" s="83"/>
      <c r="BF220" s="83"/>
      <c r="BG220" s="83"/>
      <c r="BH220" s="83"/>
      <c r="BI220" s="83"/>
      <c r="BJ220" s="56" t="s">
        <v>6510</v>
      </c>
      <c r="BK220" s="56" t="s">
        <v>6511</v>
      </c>
      <c r="BL220" s="83"/>
      <c r="BM220" s="83"/>
      <c r="BN220" s="83"/>
      <c r="BO220" s="83"/>
      <c r="BP220" s="83"/>
      <c r="BQ220" s="83"/>
      <c r="BR220" s="83"/>
      <c r="BS220" s="83"/>
      <c r="BT220" s="83"/>
      <c r="BU220" s="83"/>
      <c r="BV220" s="83"/>
      <c r="BW220" s="82"/>
      <c r="BX220" s="82"/>
      <c r="BY220" s="82"/>
      <c r="BZ220" s="84"/>
      <c r="CA220" s="84"/>
      <c r="CB220" s="84"/>
      <c r="CC220" s="84"/>
      <c r="CD220" s="84"/>
      <c r="CE220" s="84"/>
      <c r="CF220" s="84"/>
      <c r="CG220" s="84"/>
      <c r="CH220" s="84"/>
      <c r="CI220" s="84"/>
      <c r="CJ220" s="84"/>
      <c r="CK220" s="84"/>
      <c r="CL220" s="84"/>
      <c r="CM220" s="84"/>
      <c r="CN220" s="84"/>
      <c r="CO220" s="84"/>
      <c r="CP220" s="84"/>
      <c r="CQ220" s="84"/>
      <c r="CR220" s="84"/>
      <c r="CS220" s="58" t="s">
        <v>6512</v>
      </c>
      <c r="CT220" s="58" t="s">
        <v>6513</v>
      </c>
      <c r="CU220" s="84"/>
      <c r="CV220" s="84"/>
      <c r="CW220" s="84"/>
      <c r="CX220" s="84"/>
      <c r="CY220" s="84"/>
      <c r="CZ220" s="84"/>
      <c r="DA220" s="84"/>
      <c r="DB220" s="84"/>
      <c r="DC220" s="84"/>
      <c r="DD220" s="84"/>
      <c r="DE220" s="84"/>
    </row>
    <row r="221" spans="38:109" ht="15" hidden="1" customHeight="1">
      <c r="AL221" s="55" t="str">
        <f t="shared" si="15"/>
        <v/>
      </c>
      <c r="AM221" s="55" t="str">
        <f t="shared" si="12"/>
        <v/>
      </c>
      <c r="AN221" t="str">
        <f t="shared" si="13"/>
        <v/>
      </c>
      <c r="AO221" s="3" t="str">
        <f t="shared" si="14"/>
        <v/>
      </c>
      <c r="AP221" s="3">
        <v>219</v>
      </c>
      <c r="AQ221" s="83"/>
      <c r="AR221" s="83"/>
      <c r="AS221" s="83"/>
      <c r="AT221" s="83"/>
      <c r="AU221" s="83"/>
      <c r="AV221" s="83"/>
      <c r="AW221" s="83"/>
      <c r="AX221" s="83"/>
      <c r="AY221" s="83"/>
      <c r="AZ221" s="83"/>
      <c r="BA221" s="83"/>
      <c r="BB221" s="83"/>
      <c r="BC221" s="83"/>
      <c r="BD221" s="83"/>
      <c r="BE221" s="83"/>
      <c r="BF221" s="83"/>
      <c r="BG221" s="83"/>
      <c r="BH221" s="83"/>
      <c r="BI221" s="83"/>
      <c r="BJ221" s="56" t="s">
        <v>6514</v>
      </c>
      <c r="BK221" s="83">
        <v>21999</v>
      </c>
      <c r="BL221" s="83"/>
      <c r="BM221" s="83"/>
      <c r="BN221" s="83"/>
      <c r="BO221" s="83"/>
      <c r="BP221" s="83"/>
      <c r="BQ221" s="83"/>
      <c r="BR221" s="83"/>
      <c r="BS221" s="83"/>
      <c r="BT221" s="83"/>
      <c r="BU221" s="83"/>
      <c r="BV221" s="83"/>
      <c r="BW221" s="82"/>
      <c r="BX221" s="82"/>
      <c r="BY221" s="82"/>
      <c r="BZ221" s="84"/>
      <c r="CA221" s="84"/>
      <c r="CB221" s="84"/>
      <c r="CC221" s="84"/>
      <c r="CD221" s="84"/>
      <c r="CE221" s="84"/>
      <c r="CF221" s="84"/>
      <c r="CG221" s="84"/>
      <c r="CH221" s="84"/>
      <c r="CI221" s="84"/>
      <c r="CJ221" s="84"/>
      <c r="CK221" s="84"/>
      <c r="CL221" s="84"/>
      <c r="CM221" s="84"/>
      <c r="CN221" s="84"/>
      <c r="CO221" s="84"/>
      <c r="CP221" s="84"/>
      <c r="CQ221" s="84"/>
      <c r="CR221" s="84"/>
      <c r="CS221" s="58" t="s">
        <v>6515</v>
      </c>
      <c r="CT221" s="58" t="s">
        <v>281</v>
      </c>
      <c r="CU221" s="84"/>
      <c r="CV221" s="84"/>
      <c r="CW221" s="84"/>
      <c r="CX221" s="84"/>
      <c r="CY221" s="84"/>
      <c r="CZ221" s="84"/>
      <c r="DA221" s="84"/>
      <c r="DB221" s="84"/>
      <c r="DC221" s="84"/>
      <c r="DD221" s="84"/>
      <c r="DE221" s="84"/>
    </row>
    <row r="222" spans="38:109" ht="15" hidden="1" customHeight="1">
      <c r="AL222" s="55" t="str">
        <f t="shared" si="15"/>
        <v/>
      </c>
      <c r="AM222" s="55" t="str">
        <f t="shared" si="12"/>
        <v/>
      </c>
      <c r="AN222" t="str">
        <f t="shared" si="13"/>
        <v/>
      </c>
      <c r="AO222" s="3" t="str">
        <f t="shared" si="14"/>
        <v/>
      </c>
      <c r="AP222" s="3">
        <v>220</v>
      </c>
      <c r="AQ222" s="83"/>
      <c r="AR222" s="83"/>
      <c r="AS222" s="83"/>
      <c r="AT222" s="83"/>
      <c r="AU222" s="83"/>
      <c r="AV222" s="83"/>
      <c r="AW222" s="83"/>
      <c r="AX222" s="83"/>
      <c r="AY222" s="83"/>
      <c r="AZ222" s="83"/>
      <c r="BA222" s="83"/>
      <c r="BB222" s="83"/>
      <c r="BC222" s="83"/>
      <c r="BD222" s="83"/>
      <c r="BE222" s="83"/>
      <c r="BF222" s="83"/>
      <c r="BG222" s="83"/>
      <c r="BH222" s="83"/>
      <c r="BI222" s="83"/>
      <c r="BJ222" s="56" t="s">
        <v>6516</v>
      </c>
      <c r="BK222" s="83"/>
      <c r="BL222" s="83"/>
      <c r="BM222" s="83"/>
      <c r="BN222" s="83"/>
      <c r="BO222" s="83"/>
      <c r="BP222" s="83"/>
      <c r="BQ222" s="83"/>
      <c r="BR222" s="83"/>
      <c r="BS222" s="83"/>
      <c r="BT222" s="83"/>
      <c r="BU222" s="83"/>
      <c r="BV222" s="83"/>
      <c r="BW222" s="82"/>
      <c r="BX222" s="82"/>
      <c r="BY222" s="82"/>
      <c r="BZ222" s="84"/>
      <c r="CA222" s="84"/>
      <c r="CB222" s="84"/>
      <c r="CC222" s="84"/>
      <c r="CD222" s="84"/>
      <c r="CE222" s="84"/>
      <c r="CF222" s="84"/>
      <c r="CG222" s="84"/>
      <c r="CH222" s="84"/>
      <c r="CI222" s="84"/>
      <c r="CJ222" s="84"/>
      <c r="CK222" s="84"/>
      <c r="CL222" s="84"/>
      <c r="CM222" s="84"/>
      <c r="CN222" s="84"/>
      <c r="CO222" s="84"/>
      <c r="CP222" s="84"/>
      <c r="CQ222" s="84"/>
      <c r="CR222" s="84"/>
      <c r="CS222" s="58" t="s">
        <v>6517</v>
      </c>
      <c r="CT222" s="84"/>
      <c r="CU222" s="84"/>
      <c r="CV222" s="84"/>
      <c r="CW222" s="84"/>
      <c r="CX222" s="84"/>
      <c r="CY222" s="84"/>
      <c r="CZ222" s="84"/>
      <c r="DA222" s="84"/>
      <c r="DB222" s="84"/>
      <c r="DC222" s="84"/>
      <c r="DD222" s="84"/>
      <c r="DE222" s="84"/>
    </row>
    <row r="223" spans="38:109" ht="15" hidden="1" customHeight="1">
      <c r="AL223" s="55" t="str">
        <f t="shared" si="15"/>
        <v/>
      </c>
      <c r="AM223" s="55" t="str">
        <f t="shared" si="12"/>
        <v/>
      </c>
      <c r="AN223" t="str">
        <f t="shared" si="13"/>
        <v/>
      </c>
      <c r="AO223" s="3" t="str">
        <f t="shared" si="14"/>
        <v/>
      </c>
      <c r="AP223" s="3">
        <v>221</v>
      </c>
      <c r="AQ223" s="83"/>
      <c r="AR223" s="83"/>
      <c r="AS223" s="83"/>
      <c r="AT223" s="83"/>
      <c r="AU223" s="83"/>
      <c r="AV223" s="83"/>
      <c r="AW223" s="83"/>
      <c r="AX223" s="83"/>
      <c r="AY223" s="83"/>
      <c r="AZ223" s="83"/>
      <c r="BA223" s="83"/>
      <c r="BB223" s="83"/>
      <c r="BC223" s="83"/>
      <c r="BD223" s="83"/>
      <c r="BE223" s="83"/>
      <c r="BF223" s="83"/>
      <c r="BG223" s="83"/>
      <c r="BH223" s="83"/>
      <c r="BI223" s="83"/>
      <c r="BJ223" s="56" t="s">
        <v>6518</v>
      </c>
      <c r="BK223" s="83"/>
      <c r="BL223" s="83"/>
      <c r="BM223" s="83"/>
      <c r="BN223" s="83"/>
      <c r="BO223" s="83"/>
      <c r="BP223" s="83"/>
      <c r="BQ223" s="83"/>
      <c r="BR223" s="83"/>
      <c r="BS223" s="83"/>
      <c r="BT223" s="83"/>
      <c r="BU223" s="83"/>
      <c r="BV223" s="83"/>
      <c r="BW223" s="82"/>
      <c r="BX223" s="82"/>
      <c r="BY223" s="82"/>
      <c r="BZ223" s="84"/>
      <c r="CA223" s="84"/>
      <c r="CB223" s="84"/>
      <c r="CC223" s="84"/>
      <c r="CD223" s="84"/>
      <c r="CE223" s="84"/>
      <c r="CF223" s="84"/>
      <c r="CG223" s="84"/>
      <c r="CH223" s="84"/>
      <c r="CI223" s="84"/>
      <c r="CJ223" s="84"/>
      <c r="CK223" s="84"/>
      <c r="CL223" s="84"/>
      <c r="CM223" s="84"/>
      <c r="CN223" s="84"/>
      <c r="CO223" s="84"/>
      <c r="CP223" s="84"/>
      <c r="CQ223" s="84"/>
      <c r="CR223" s="84"/>
      <c r="CS223" s="58" t="s">
        <v>6519</v>
      </c>
      <c r="CT223" s="84"/>
      <c r="CU223" s="84"/>
      <c r="CV223" s="84"/>
      <c r="CW223" s="84"/>
      <c r="CX223" s="84"/>
      <c r="CY223" s="84"/>
      <c r="CZ223" s="84"/>
      <c r="DA223" s="84"/>
      <c r="DB223" s="84"/>
      <c r="DC223" s="84"/>
      <c r="DD223" s="84"/>
      <c r="DE223" s="84"/>
    </row>
    <row r="224" spans="38:109" ht="15" hidden="1" customHeight="1">
      <c r="AL224" s="55" t="str">
        <f t="shared" si="15"/>
        <v/>
      </c>
      <c r="AM224" s="55" t="str">
        <f t="shared" si="12"/>
        <v/>
      </c>
      <c r="AN224" t="str">
        <f t="shared" si="13"/>
        <v/>
      </c>
      <c r="AO224" s="3" t="str">
        <f t="shared" si="14"/>
        <v/>
      </c>
      <c r="AP224" s="3">
        <v>222</v>
      </c>
      <c r="AQ224" s="83"/>
      <c r="AR224" s="83"/>
      <c r="AS224" s="83"/>
      <c r="AT224" s="83"/>
      <c r="AU224" s="83"/>
      <c r="AV224" s="83"/>
      <c r="AW224" s="83"/>
      <c r="AX224" s="83"/>
      <c r="AY224" s="83"/>
      <c r="AZ224" s="83"/>
      <c r="BA224" s="83"/>
      <c r="BB224" s="83"/>
      <c r="BC224" s="83"/>
      <c r="BD224" s="83"/>
      <c r="BE224" s="83"/>
      <c r="BF224" s="83"/>
      <c r="BG224" s="83"/>
      <c r="BH224" s="83"/>
      <c r="BI224" s="83"/>
      <c r="BJ224" s="56" t="s">
        <v>6520</v>
      </c>
      <c r="BK224" s="83"/>
      <c r="BL224" s="83"/>
      <c r="BM224" s="83"/>
      <c r="BN224" s="83"/>
      <c r="BO224" s="83"/>
      <c r="BP224" s="83"/>
      <c r="BQ224" s="83"/>
      <c r="BR224" s="83"/>
      <c r="BS224" s="83"/>
      <c r="BT224" s="83"/>
      <c r="BU224" s="83"/>
      <c r="BV224" s="83"/>
      <c r="BW224" s="82"/>
      <c r="BX224" s="82"/>
      <c r="BY224" s="82"/>
      <c r="BZ224" s="84"/>
      <c r="CA224" s="84"/>
      <c r="CB224" s="84"/>
      <c r="CC224" s="84"/>
      <c r="CD224" s="84"/>
      <c r="CE224" s="84"/>
      <c r="CF224" s="84"/>
      <c r="CG224" s="84"/>
      <c r="CH224" s="84"/>
      <c r="CI224" s="84"/>
      <c r="CJ224" s="84"/>
      <c r="CK224" s="84"/>
      <c r="CL224" s="84"/>
      <c r="CM224" s="84"/>
      <c r="CN224" s="84"/>
      <c r="CO224" s="84"/>
      <c r="CP224" s="84"/>
      <c r="CQ224" s="84"/>
      <c r="CR224" s="84"/>
      <c r="CS224" s="58" t="s">
        <v>6521</v>
      </c>
      <c r="CT224" s="84"/>
      <c r="CU224" s="84"/>
      <c r="CV224" s="84"/>
      <c r="CW224" s="84"/>
      <c r="CX224" s="84"/>
      <c r="CY224" s="84"/>
      <c r="CZ224" s="84"/>
      <c r="DA224" s="84"/>
      <c r="DB224" s="84"/>
      <c r="DC224" s="84"/>
      <c r="DD224" s="84"/>
      <c r="DE224" s="84"/>
    </row>
    <row r="225" spans="38:109" ht="15" hidden="1" customHeight="1">
      <c r="AL225" s="55" t="str">
        <f t="shared" si="15"/>
        <v/>
      </c>
      <c r="AM225" s="55" t="str">
        <f t="shared" si="12"/>
        <v/>
      </c>
      <c r="AN225" t="str">
        <f t="shared" si="13"/>
        <v/>
      </c>
      <c r="AO225" s="3" t="str">
        <f t="shared" si="14"/>
        <v/>
      </c>
      <c r="AP225" s="3">
        <v>223</v>
      </c>
      <c r="AQ225" s="83"/>
      <c r="AR225" s="83"/>
      <c r="AS225" s="83"/>
      <c r="AT225" s="83"/>
      <c r="AU225" s="83"/>
      <c r="AV225" s="83"/>
      <c r="AW225" s="83"/>
      <c r="AX225" s="83"/>
      <c r="AY225" s="83"/>
      <c r="AZ225" s="83"/>
      <c r="BA225" s="83"/>
      <c r="BB225" s="83"/>
      <c r="BC225" s="83"/>
      <c r="BD225" s="83"/>
      <c r="BE225" s="83"/>
      <c r="BF225" s="83"/>
      <c r="BG225" s="83"/>
      <c r="BH225" s="83"/>
      <c r="BI225" s="83"/>
      <c r="BJ225" s="56" t="s">
        <v>6522</v>
      </c>
      <c r="BK225" s="83"/>
      <c r="BL225" s="83"/>
      <c r="BM225" s="83"/>
      <c r="BN225" s="83"/>
      <c r="BO225" s="83"/>
      <c r="BP225" s="83"/>
      <c r="BQ225" s="83"/>
      <c r="BR225" s="83"/>
      <c r="BS225" s="83"/>
      <c r="BT225" s="83"/>
      <c r="BU225" s="83"/>
      <c r="BV225" s="83"/>
      <c r="BW225" s="82"/>
      <c r="BX225" s="82"/>
      <c r="BY225" s="82"/>
      <c r="BZ225" s="84"/>
      <c r="CA225" s="84"/>
      <c r="CB225" s="84"/>
      <c r="CC225" s="84"/>
      <c r="CD225" s="84"/>
      <c r="CE225" s="84"/>
      <c r="CF225" s="84"/>
      <c r="CG225" s="84"/>
      <c r="CH225" s="84"/>
      <c r="CI225" s="84"/>
      <c r="CJ225" s="84"/>
      <c r="CK225" s="84"/>
      <c r="CL225" s="84"/>
      <c r="CM225" s="84"/>
      <c r="CN225" s="84"/>
      <c r="CO225" s="84"/>
      <c r="CP225" s="84"/>
      <c r="CQ225" s="84"/>
      <c r="CR225" s="84"/>
      <c r="CS225" s="58" t="s">
        <v>6523</v>
      </c>
      <c r="CT225" s="84"/>
      <c r="CU225" s="84"/>
      <c r="CV225" s="84"/>
      <c r="CW225" s="84"/>
      <c r="CX225" s="84"/>
      <c r="CY225" s="84"/>
      <c r="CZ225" s="84"/>
      <c r="DA225" s="84"/>
      <c r="DB225" s="84"/>
      <c r="DC225" s="84"/>
      <c r="DD225" s="84"/>
      <c r="DE225" s="84"/>
    </row>
    <row r="226" spans="38:109" ht="15" hidden="1" customHeight="1">
      <c r="AL226" s="55" t="str">
        <f t="shared" si="15"/>
        <v/>
      </c>
      <c r="AM226" s="55" t="str">
        <f t="shared" si="12"/>
        <v/>
      </c>
      <c r="AN226" t="str">
        <f t="shared" si="13"/>
        <v/>
      </c>
      <c r="AO226" s="3" t="str">
        <f t="shared" si="14"/>
        <v/>
      </c>
      <c r="AP226" s="3">
        <v>224</v>
      </c>
      <c r="AQ226" s="83"/>
      <c r="AR226" s="83"/>
      <c r="AS226" s="83"/>
      <c r="AT226" s="83"/>
      <c r="AU226" s="83"/>
      <c r="AV226" s="83"/>
      <c r="AW226" s="83"/>
      <c r="AX226" s="83"/>
      <c r="AY226" s="83"/>
      <c r="AZ226" s="83"/>
      <c r="BA226" s="83"/>
      <c r="BB226" s="83"/>
      <c r="BC226" s="83"/>
      <c r="BD226" s="83"/>
      <c r="BE226" s="83"/>
      <c r="BF226" s="83"/>
      <c r="BG226" s="83"/>
      <c r="BH226" s="83"/>
      <c r="BI226" s="83"/>
      <c r="BJ226" s="56" t="s">
        <v>6524</v>
      </c>
      <c r="BK226" s="83"/>
      <c r="BL226" s="83"/>
      <c r="BM226" s="83"/>
      <c r="BN226" s="83"/>
      <c r="BO226" s="83"/>
      <c r="BP226" s="83"/>
      <c r="BQ226" s="83"/>
      <c r="BR226" s="83"/>
      <c r="BS226" s="83"/>
      <c r="BT226" s="83"/>
      <c r="BU226" s="83"/>
      <c r="BV226" s="83"/>
      <c r="BW226" s="82"/>
      <c r="BX226" s="82"/>
      <c r="BY226" s="82"/>
      <c r="BZ226" s="84"/>
      <c r="CA226" s="84"/>
      <c r="CB226" s="84"/>
      <c r="CC226" s="84"/>
      <c r="CD226" s="84"/>
      <c r="CE226" s="84"/>
      <c r="CF226" s="84"/>
      <c r="CG226" s="84"/>
      <c r="CH226" s="84"/>
      <c r="CI226" s="84"/>
      <c r="CJ226" s="84"/>
      <c r="CK226" s="84"/>
      <c r="CL226" s="84"/>
      <c r="CM226" s="84"/>
      <c r="CN226" s="84"/>
      <c r="CO226" s="84"/>
      <c r="CP226" s="84"/>
      <c r="CQ226" s="84"/>
      <c r="CR226" s="84"/>
      <c r="CS226" s="58" t="s">
        <v>6525</v>
      </c>
      <c r="CT226" s="84"/>
      <c r="CU226" s="84"/>
      <c r="CV226" s="84"/>
      <c r="CW226" s="84"/>
      <c r="CX226" s="84"/>
      <c r="CY226" s="84"/>
      <c r="CZ226" s="84"/>
      <c r="DA226" s="84"/>
      <c r="DB226" s="84"/>
      <c r="DC226" s="84"/>
      <c r="DD226" s="84"/>
      <c r="DE226" s="84"/>
    </row>
    <row r="227" spans="38:109" ht="15" hidden="1" customHeight="1">
      <c r="AL227" s="55" t="str">
        <f t="shared" si="15"/>
        <v/>
      </c>
      <c r="AM227" s="55" t="str">
        <f t="shared" si="12"/>
        <v/>
      </c>
      <c r="AN227" t="str">
        <f t="shared" si="13"/>
        <v/>
      </c>
      <c r="AO227" s="3" t="str">
        <f t="shared" si="14"/>
        <v/>
      </c>
      <c r="AP227" s="3">
        <v>225</v>
      </c>
      <c r="AQ227" s="83"/>
      <c r="AR227" s="83"/>
      <c r="AS227" s="83"/>
      <c r="AT227" s="83"/>
      <c r="AU227" s="83"/>
      <c r="AV227" s="83"/>
      <c r="AW227" s="83"/>
      <c r="AX227" s="83"/>
      <c r="AY227" s="83"/>
      <c r="AZ227" s="83"/>
      <c r="BA227" s="83"/>
      <c r="BB227" s="83"/>
      <c r="BC227" s="83"/>
      <c r="BD227" s="83"/>
      <c r="BE227" s="83"/>
      <c r="BF227" s="83"/>
      <c r="BG227" s="83"/>
      <c r="BH227" s="83"/>
      <c r="BI227" s="83"/>
      <c r="BJ227" s="56" t="s">
        <v>6526</v>
      </c>
      <c r="BK227" s="83"/>
      <c r="BL227" s="83"/>
      <c r="BM227" s="83"/>
      <c r="BN227" s="83"/>
      <c r="BO227" s="83"/>
      <c r="BP227" s="83"/>
      <c r="BQ227" s="83"/>
      <c r="BR227" s="83"/>
      <c r="BS227" s="83"/>
      <c r="BT227" s="83"/>
      <c r="BU227" s="83"/>
      <c r="BV227" s="83"/>
      <c r="BW227" s="82"/>
      <c r="BX227" s="82"/>
      <c r="BY227" s="82"/>
      <c r="BZ227" s="84"/>
      <c r="CA227" s="84"/>
      <c r="CB227" s="84"/>
      <c r="CC227" s="84"/>
      <c r="CD227" s="84"/>
      <c r="CE227" s="84"/>
      <c r="CF227" s="84"/>
      <c r="CG227" s="84"/>
      <c r="CH227" s="84"/>
      <c r="CI227" s="84"/>
      <c r="CJ227" s="84"/>
      <c r="CK227" s="84"/>
      <c r="CL227" s="84"/>
      <c r="CM227" s="84"/>
      <c r="CN227" s="84"/>
      <c r="CO227" s="84"/>
      <c r="CP227" s="84"/>
      <c r="CQ227" s="84"/>
      <c r="CR227" s="84"/>
      <c r="CS227" s="58" t="s">
        <v>6527</v>
      </c>
      <c r="CT227" s="84"/>
      <c r="CU227" s="84"/>
      <c r="CV227" s="84"/>
      <c r="CW227" s="84"/>
      <c r="CX227" s="84"/>
      <c r="CY227" s="84"/>
      <c r="CZ227" s="84"/>
      <c r="DA227" s="84"/>
      <c r="DB227" s="84"/>
      <c r="DC227" s="84"/>
      <c r="DD227" s="84"/>
      <c r="DE227" s="84"/>
    </row>
    <row r="228" spans="38:109" ht="15" hidden="1" customHeight="1">
      <c r="AL228" s="55" t="str">
        <f t="shared" si="15"/>
        <v/>
      </c>
      <c r="AM228" s="55" t="str">
        <f t="shared" si="12"/>
        <v/>
      </c>
      <c r="AN228" t="str">
        <f t="shared" si="13"/>
        <v/>
      </c>
      <c r="AO228" s="3" t="str">
        <f t="shared" si="14"/>
        <v/>
      </c>
      <c r="AP228" s="3">
        <v>226</v>
      </c>
      <c r="AQ228" s="83"/>
      <c r="AR228" s="83"/>
      <c r="AS228" s="83"/>
      <c r="AT228" s="83"/>
      <c r="AU228" s="83"/>
      <c r="AV228" s="83"/>
      <c r="AW228" s="83"/>
      <c r="AX228" s="83"/>
      <c r="AY228" s="83"/>
      <c r="AZ228" s="83"/>
      <c r="BA228" s="83"/>
      <c r="BB228" s="83"/>
      <c r="BC228" s="83"/>
      <c r="BD228" s="83"/>
      <c r="BE228" s="83"/>
      <c r="BF228" s="83"/>
      <c r="BG228" s="83"/>
      <c r="BH228" s="83"/>
      <c r="BI228" s="83"/>
      <c r="BJ228" s="56" t="s">
        <v>6528</v>
      </c>
      <c r="BK228" s="83"/>
      <c r="BL228" s="83"/>
      <c r="BM228" s="83"/>
      <c r="BN228" s="83"/>
      <c r="BO228" s="83"/>
      <c r="BP228" s="83"/>
      <c r="BQ228" s="83"/>
      <c r="BR228" s="83"/>
      <c r="BS228" s="83"/>
      <c r="BT228" s="83"/>
      <c r="BU228" s="83"/>
      <c r="BV228" s="83"/>
      <c r="BW228" s="82"/>
      <c r="BX228" s="82"/>
      <c r="BY228" s="82"/>
      <c r="BZ228" s="84"/>
      <c r="CA228" s="84"/>
      <c r="CB228" s="84"/>
      <c r="CC228" s="84"/>
      <c r="CD228" s="84"/>
      <c r="CE228" s="84"/>
      <c r="CF228" s="84"/>
      <c r="CG228" s="84"/>
      <c r="CH228" s="84"/>
      <c r="CI228" s="84"/>
      <c r="CJ228" s="84"/>
      <c r="CK228" s="84"/>
      <c r="CL228" s="84"/>
      <c r="CM228" s="84"/>
      <c r="CN228" s="84"/>
      <c r="CO228" s="84"/>
      <c r="CP228" s="84"/>
      <c r="CQ228" s="84"/>
      <c r="CR228" s="84"/>
      <c r="CS228" s="58" t="s">
        <v>6529</v>
      </c>
      <c r="CT228" s="84"/>
      <c r="CU228" s="84"/>
      <c r="CV228" s="84"/>
      <c r="CW228" s="84"/>
      <c r="CX228" s="84"/>
      <c r="CY228" s="84"/>
      <c r="CZ228" s="84"/>
      <c r="DA228" s="84"/>
      <c r="DB228" s="84"/>
      <c r="DC228" s="84"/>
      <c r="DD228" s="84"/>
      <c r="DE228" s="84"/>
    </row>
    <row r="229" spans="38:109" ht="15" hidden="1" customHeight="1">
      <c r="AL229" s="55" t="str">
        <f t="shared" si="15"/>
        <v/>
      </c>
      <c r="AM229" s="55" t="str">
        <f t="shared" si="12"/>
        <v/>
      </c>
      <c r="AN229" t="str">
        <f t="shared" si="13"/>
        <v/>
      </c>
      <c r="AO229" s="3" t="str">
        <f t="shared" si="14"/>
        <v/>
      </c>
      <c r="AP229" s="3">
        <v>227</v>
      </c>
      <c r="AQ229" s="83"/>
      <c r="AR229" s="83"/>
      <c r="AS229" s="83"/>
      <c r="AT229" s="83"/>
      <c r="AU229" s="83"/>
      <c r="AV229" s="83"/>
      <c r="AW229" s="83"/>
      <c r="AX229" s="83"/>
      <c r="AY229" s="83"/>
      <c r="AZ229" s="83"/>
      <c r="BA229" s="83"/>
      <c r="BB229" s="83"/>
      <c r="BC229" s="83"/>
      <c r="BD229" s="83"/>
      <c r="BE229" s="83"/>
      <c r="BF229" s="83"/>
      <c r="BG229" s="83"/>
      <c r="BH229" s="83"/>
      <c r="BI229" s="83"/>
      <c r="BJ229" s="56" t="s">
        <v>6530</v>
      </c>
      <c r="BK229" s="83"/>
      <c r="BL229" s="83"/>
      <c r="BM229" s="83"/>
      <c r="BN229" s="83"/>
      <c r="BO229" s="83"/>
      <c r="BP229" s="83"/>
      <c r="BQ229" s="83"/>
      <c r="BR229" s="83"/>
      <c r="BS229" s="83"/>
      <c r="BT229" s="83"/>
      <c r="BU229" s="83"/>
      <c r="BV229" s="83"/>
      <c r="BW229" s="82"/>
      <c r="BX229" s="82"/>
      <c r="BY229" s="82"/>
      <c r="BZ229" s="84"/>
      <c r="CA229" s="84"/>
      <c r="CB229" s="84"/>
      <c r="CC229" s="84"/>
      <c r="CD229" s="84"/>
      <c r="CE229" s="84"/>
      <c r="CF229" s="84"/>
      <c r="CG229" s="84"/>
      <c r="CH229" s="84"/>
      <c r="CI229" s="84"/>
      <c r="CJ229" s="84"/>
      <c r="CK229" s="84"/>
      <c r="CL229" s="84"/>
      <c r="CM229" s="84"/>
      <c r="CN229" s="84"/>
      <c r="CO229" s="84"/>
      <c r="CP229" s="84"/>
      <c r="CQ229" s="84"/>
      <c r="CR229" s="84"/>
      <c r="CS229" s="58" t="s">
        <v>6531</v>
      </c>
      <c r="CT229" s="84"/>
      <c r="CU229" s="84"/>
      <c r="CV229" s="84"/>
      <c r="CW229" s="84"/>
      <c r="CX229" s="84"/>
      <c r="CY229" s="84"/>
      <c r="CZ229" s="84"/>
      <c r="DA229" s="84"/>
      <c r="DB229" s="84"/>
      <c r="DC229" s="84"/>
      <c r="DD229" s="84"/>
      <c r="DE229" s="84"/>
    </row>
    <row r="230" spans="38:109" ht="15" hidden="1" customHeight="1">
      <c r="AL230" s="55" t="str">
        <f t="shared" si="15"/>
        <v/>
      </c>
      <c r="AM230" s="55" t="str">
        <f t="shared" si="12"/>
        <v/>
      </c>
      <c r="AN230" t="str">
        <f t="shared" si="13"/>
        <v/>
      </c>
      <c r="AO230" s="3" t="str">
        <f t="shared" si="14"/>
        <v/>
      </c>
      <c r="AP230" s="3">
        <v>228</v>
      </c>
      <c r="AQ230" s="83"/>
      <c r="AR230" s="83"/>
      <c r="AS230" s="83"/>
      <c r="AT230" s="83"/>
      <c r="AU230" s="83"/>
      <c r="AV230" s="83"/>
      <c r="AW230" s="83"/>
      <c r="AX230" s="83"/>
      <c r="AY230" s="83"/>
      <c r="AZ230" s="83"/>
      <c r="BA230" s="83"/>
      <c r="BB230" s="83"/>
      <c r="BC230" s="83"/>
      <c r="BD230" s="83"/>
      <c r="BE230" s="83"/>
      <c r="BF230" s="83"/>
      <c r="BG230" s="83"/>
      <c r="BH230" s="83"/>
      <c r="BI230" s="83"/>
      <c r="BJ230" s="56" t="s">
        <v>6532</v>
      </c>
      <c r="BK230" s="83"/>
      <c r="BL230" s="83"/>
      <c r="BM230" s="83"/>
      <c r="BN230" s="83"/>
      <c r="BO230" s="83"/>
      <c r="BP230" s="83"/>
      <c r="BQ230" s="83"/>
      <c r="BR230" s="83"/>
      <c r="BS230" s="83"/>
      <c r="BT230" s="83"/>
      <c r="BU230" s="83"/>
      <c r="BV230" s="83"/>
      <c r="BW230" s="82"/>
      <c r="BX230" s="82"/>
      <c r="BY230" s="82"/>
      <c r="BZ230" s="84"/>
      <c r="CA230" s="84"/>
      <c r="CB230" s="84"/>
      <c r="CC230" s="84"/>
      <c r="CD230" s="84"/>
      <c r="CE230" s="84"/>
      <c r="CF230" s="84"/>
      <c r="CG230" s="84"/>
      <c r="CH230" s="84"/>
      <c r="CI230" s="84"/>
      <c r="CJ230" s="84"/>
      <c r="CK230" s="84"/>
      <c r="CL230" s="84"/>
      <c r="CM230" s="84"/>
      <c r="CN230" s="84"/>
      <c r="CO230" s="84"/>
      <c r="CP230" s="84"/>
      <c r="CQ230" s="84"/>
      <c r="CR230" s="84"/>
      <c r="CS230" s="58" t="s">
        <v>6533</v>
      </c>
      <c r="CT230" s="84"/>
      <c r="CU230" s="84"/>
      <c r="CV230" s="84"/>
      <c r="CW230" s="84"/>
      <c r="CX230" s="84"/>
      <c r="CY230" s="84"/>
      <c r="CZ230" s="84"/>
      <c r="DA230" s="84"/>
      <c r="DB230" s="84"/>
      <c r="DC230" s="84"/>
      <c r="DD230" s="84"/>
      <c r="DE230" s="84"/>
    </row>
    <row r="231" spans="38:109" ht="15" hidden="1" customHeight="1">
      <c r="AL231" s="55" t="str">
        <f t="shared" si="15"/>
        <v/>
      </c>
      <c r="AM231" s="55" t="str">
        <f t="shared" si="12"/>
        <v/>
      </c>
      <c r="AN231" t="str">
        <f t="shared" si="13"/>
        <v/>
      </c>
      <c r="AO231" s="3" t="str">
        <f t="shared" si="14"/>
        <v/>
      </c>
      <c r="AP231" s="3">
        <v>229</v>
      </c>
      <c r="AQ231" s="83"/>
      <c r="AR231" s="83"/>
      <c r="AS231" s="83"/>
      <c r="AT231" s="83"/>
      <c r="AU231" s="83"/>
      <c r="AV231" s="83"/>
      <c r="AW231" s="83"/>
      <c r="AX231" s="83"/>
      <c r="AY231" s="83"/>
      <c r="AZ231" s="83"/>
      <c r="BA231" s="83"/>
      <c r="BB231" s="83"/>
      <c r="BC231" s="83"/>
      <c r="BD231" s="83"/>
      <c r="BE231" s="83"/>
      <c r="BF231" s="83"/>
      <c r="BG231" s="83"/>
      <c r="BH231" s="83"/>
      <c r="BI231" s="83"/>
      <c r="BJ231" s="56" t="s">
        <v>6534</v>
      </c>
      <c r="BK231" s="83"/>
      <c r="BL231" s="83"/>
      <c r="BM231" s="83"/>
      <c r="BN231" s="83"/>
      <c r="BO231" s="83"/>
      <c r="BP231" s="83"/>
      <c r="BQ231" s="83"/>
      <c r="BR231" s="83"/>
      <c r="BS231" s="83"/>
      <c r="BT231" s="83"/>
      <c r="BU231" s="83"/>
      <c r="BV231" s="83"/>
      <c r="BW231" s="82"/>
      <c r="BX231" s="82"/>
      <c r="BY231" s="82"/>
      <c r="BZ231" s="84"/>
      <c r="CA231" s="84"/>
      <c r="CB231" s="84"/>
      <c r="CC231" s="84"/>
      <c r="CD231" s="84"/>
      <c r="CE231" s="84"/>
      <c r="CF231" s="84"/>
      <c r="CG231" s="84"/>
      <c r="CH231" s="84"/>
      <c r="CI231" s="84"/>
      <c r="CJ231" s="84"/>
      <c r="CK231" s="84"/>
      <c r="CL231" s="84"/>
      <c r="CM231" s="84"/>
      <c r="CN231" s="84"/>
      <c r="CO231" s="84"/>
      <c r="CP231" s="84"/>
      <c r="CQ231" s="84"/>
      <c r="CR231" s="84"/>
      <c r="CS231" s="58" t="s">
        <v>6535</v>
      </c>
      <c r="CT231" s="84"/>
      <c r="CU231" s="84"/>
      <c r="CV231" s="84"/>
      <c r="CW231" s="84"/>
      <c r="CX231" s="84"/>
      <c r="CY231" s="84"/>
      <c r="CZ231" s="84"/>
      <c r="DA231" s="84"/>
      <c r="DB231" s="84"/>
      <c r="DC231" s="84"/>
      <c r="DD231" s="84"/>
      <c r="DE231" s="84"/>
    </row>
    <row r="232" spans="38:109" ht="15" hidden="1" customHeight="1">
      <c r="AL232" s="55" t="str">
        <f t="shared" si="15"/>
        <v/>
      </c>
      <c r="AM232" s="55" t="str">
        <f t="shared" si="12"/>
        <v/>
      </c>
      <c r="AN232" t="str">
        <f t="shared" si="13"/>
        <v/>
      </c>
      <c r="AO232" s="3" t="str">
        <f t="shared" si="14"/>
        <v/>
      </c>
      <c r="AP232" s="3">
        <v>230</v>
      </c>
      <c r="AQ232" s="83"/>
      <c r="AR232" s="83"/>
      <c r="AS232" s="83"/>
      <c r="AT232" s="83"/>
      <c r="AU232" s="83"/>
      <c r="AV232" s="83"/>
      <c r="AW232" s="83"/>
      <c r="AX232" s="83"/>
      <c r="AY232" s="83"/>
      <c r="AZ232" s="83"/>
      <c r="BA232" s="83"/>
      <c r="BB232" s="83"/>
      <c r="BC232" s="83"/>
      <c r="BD232" s="83"/>
      <c r="BE232" s="83"/>
      <c r="BF232" s="83"/>
      <c r="BG232" s="83"/>
      <c r="BH232" s="83"/>
      <c r="BI232" s="83"/>
      <c r="BJ232" s="56" t="s">
        <v>6536</v>
      </c>
      <c r="BK232" s="83"/>
      <c r="BL232" s="83"/>
      <c r="BM232" s="83"/>
      <c r="BN232" s="83"/>
      <c r="BO232" s="83"/>
      <c r="BP232" s="83"/>
      <c r="BQ232" s="83"/>
      <c r="BR232" s="83"/>
      <c r="BS232" s="83"/>
      <c r="BT232" s="83"/>
      <c r="BU232" s="83"/>
      <c r="BV232" s="83"/>
      <c r="BW232" s="82"/>
      <c r="BX232" s="82"/>
      <c r="BY232" s="82"/>
      <c r="BZ232" s="84"/>
      <c r="CA232" s="84"/>
      <c r="CB232" s="84"/>
      <c r="CC232" s="84"/>
      <c r="CD232" s="84"/>
      <c r="CE232" s="84"/>
      <c r="CF232" s="84"/>
      <c r="CG232" s="84"/>
      <c r="CH232" s="84"/>
      <c r="CI232" s="84"/>
      <c r="CJ232" s="84"/>
      <c r="CK232" s="84"/>
      <c r="CL232" s="84"/>
      <c r="CM232" s="84"/>
      <c r="CN232" s="84"/>
      <c r="CO232" s="84"/>
      <c r="CP232" s="84"/>
      <c r="CQ232" s="84"/>
      <c r="CR232" s="84"/>
      <c r="CS232" s="58" t="s">
        <v>6537</v>
      </c>
      <c r="CT232" s="84"/>
      <c r="CU232" s="84"/>
      <c r="CV232" s="84"/>
      <c r="CW232" s="84"/>
      <c r="CX232" s="84"/>
      <c r="CY232" s="84"/>
      <c r="CZ232" s="84"/>
      <c r="DA232" s="84"/>
      <c r="DB232" s="84"/>
      <c r="DC232" s="84"/>
      <c r="DD232" s="84"/>
      <c r="DE232" s="84"/>
    </row>
    <row r="233" spans="38:109" ht="15" hidden="1" customHeight="1">
      <c r="AL233" s="55" t="str">
        <f t="shared" si="15"/>
        <v/>
      </c>
      <c r="AM233" s="55" t="str">
        <f t="shared" si="12"/>
        <v/>
      </c>
      <c r="AN233" t="str">
        <f t="shared" si="13"/>
        <v/>
      </c>
      <c r="AO233" s="3" t="str">
        <f t="shared" si="14"/>
        <v/>
      </c>
      <c r="AP233" s="3">
        <v>231</v>
      </c>
      <c r="AQ233" s="83"/>
      <c r="AR233" s="83"/>
      <c r="AS233" s="83"/>
      <c r="AT233" s="83"/>
      <c r="AU233" s="83"/>
      <c r="AV233" s="83"/>
      <c r="AW233" s="83"/>
      <c r="AX233" s="83"/>
      <c r="AY233" s="83"/>
      <c r="AZ233" s="83"/>
      <c r="BA233" s="83"/>
      <c r="BB233" s="83"/>
      <c r="BC233" s="83"/>
      <c r="BD233" s="83"/>
      <c r="BE233" s="83"/>
      <c r="BF233" s="83"/>
      <c r="BG233" s="83"/>
      <c r="BH233" s="83"/>
      <c r="BI233" s="83"/>
      <c r="BJ233" s="56" t="s">
        <v>6538</v>
      </c>
      <c r="BK233" s="83"/>
      <c r="BL233" s="83"/>
      <c r="BM233" s="83"/>
      <c r="BN233" s="83"/>
      <c r="BO233" s="83"/>
      <c r="BP233" s="83"/>
      <c r="BQ233" s="83"/>
      <c r="BR233" s="83"/>
      <c r="BS233" s="83"/>
      <c r="BT233" s="83"/>
      <c r="BU233" s="83"/>
      <c r="BV233" s="83"/>
      <c r="BW233" s="82"/>
      <c r="BX233" s="82"/>
      <c r="BY233" s="82"/>
      <c r="BZ233" s="84"/>
      <c r="CA233" s="84"/>
      <c r="CB233" s="84"/>
      <c r="CC233" s="84"/>
      <c r="CD233" s="84"/>
      <c r="CE233" s="84"/>
      <c r="CF233" s="84"/>
      <c r="CG233" s="84"/>
      <c r="CH233" s="84"/>
      <c r="CI233" s="84"/>
      <c r="CJ233" s="84"/>
      <c r="CK233" s="84"/>
      <c r="CL233" s="84"/>
      <c r="CM233" s="84"/>
      <c r="CN233" s="84"/>
      <c r="CO233" s="84"/>
      <c r="CP233" s="84"/>
      <c r="CQ233" s="84"/>
      <c r="CR233" s="84"/>
      <c r="CS233" s="58" t="s">
        <v>6539</v>
      </c>
      <c r="CT233" s="84"/>
      <c r="CU233" s="84"/>
      <c r="CV233" s="84"/>
      <c r="CW233" s="84"/>
      <c r="CX233" s="84"/>
      <c r="CY233" s="84"/>
      <c r="CZ233" s="84"/>
      <c r="DA233" s="84"/>
      <c r="DB233" s="84"/>
      <c r="DC233" s="84"/>
      <c r="DD233" s="84"/>
      <c r="DE233" s="84"/>
    </row>
    <row r="234" spans="38:109" ht="15" hidden="1" customHeight="1">
      <c r="AL234" s="55" t="str">
        <f t="shared" si="15"/>
        <v/>
      </c>
      <c r="AM234" s="55" t="str">
        <f t="shared" si="12"/>
        <v/>
      </c>
      <c r="AN234" t="str">
        <f t="shared" si="13"/>
        <v/>
      </c>
      <c r="AO234" s="3" t="str">
        <f t="shared" si="14"/>
        <v/>
      </c>
      <c r="AP234" s="3">
        <v>232</v>
      </c>
      <c r="AQ234" s="83"/>
      <c r="AR234" s="83"/>
      <c r="AS234" s="83"/>
      <c r="AT234" s="83"/>
      <c r="AU234" s="83"/>
      <c r="AV234" s="83"/>
      <c r="AW234" s="83"/>
      <c r="AX234" s="83"/>
      <c r="AY234" s="83"/>
      <c r="AZ234" s="83"/>
      <c r="BA234" s="83"/>
      <c r="BB234" s="83"/>
      <c r="BC234" s="83"/>
      <c r="BD234" s="83"/>
      <c r="BE234" s="83"/>
      <c r="BF234" s="83"/>
      <c r="BG234" s="83"/>
      <c r="BH234" s="83"/>
      <c r="BI234" s="83"/>
      <c r="BJ234" s="56" t="s">
        <v>6540</v>
      </c>
      <c r="BK234" s="83"/>
      <c r="BL234" s="83"/>
      <c r="BM234" s="83"/>
      <c r="BN234" s="83"/>
      <c r="BO234" s="83"/>
      <c r="BP234" s="83"/>
      <c r="BQ234" s="83"/>
      <c r="BR234" s="83"/>
      <c r="BS234" s="83"/>
      <c r="BT234" s="83"/>
      <c r="BU234" s="83"/>
      <c r="BV234" s="83"/>
      <c r="BW234" s="82"/>
      <c r="BX234" s="82"/>
      <c r="BY234" s="82"/>
      <c r="BZ234" s="84"/>
      <c r="CA234" s="84"/>
      <c r="CB234" s="84"/>
      <c r="CC234" s="84"/>
      <c r="CD234" s="84"/>
      <c r="CE234" s="84"/>
      <c r="CF234" s="84"/>
      <c r="CG234" s="84"/>
      <c r="CH234" s="84"/>
      <c r="CI234" s="84"/>
      <c r="CJ234" s="84"/>
      <c r="CK234" s="84"/>
      <c r="CL234" s="84"/>
      <c r="CM234" s="84"/>
      <c r="CN234" s="84"/>
      <c r="CO234" s="84"/>
      <c r="CP234" s="84"/>
      <c r="CQ234" s="84"/>
      <c r="CR234" s="84"/>
      <c r="CS234" s="58" t="s">
        <v>6541</v>
      </c>
      <c r="CT234" s="84"/>
      <c r="CU234" s="84"/>
      <c r="CV234" s="84"/>
      <c r="CW234" s="84"/>
      <c r="CX234" s="84"/>
      <c r="CY234" s="84"/>
      <c r="CZ234" s="84"/>
      <c r="DA234" s="84"/>
      <c r="DB234" s="84"/>
      <c r="DC234" s="84"/>
      <c r="DD234" s="84"/>
      <c r="DE234" s="84"/>
    </row>
    <row r="235" spans="38:109" ht="15" hidden="1" customHeight="1">
      <c r="AL235" s="55" t="str">
        <f t="shared" si="15"/>
        <v/>
      </c>
      <c r="AM235" s="55" t="str">
        <f t="shared" si="12"/>
        <v/>
      </c>
      <c r="AN235" t="str">
        <f t="shared" si="13"/>
        <v/>
      </c>
      <c r="AO235" s="3" t="str">
        <f t="shared" si="14"/>
        <v/>
      </c>
      <c r="AP235" s="3">
        <v>233</v>
      </c>
      <c r="AQ235" s="83"/>
      <c r="AR235" s="83"/>
      <c r="AS235" s="83"/>
      <c r="AT235" s="83"/>
      <c r="AU235" s="83"/>
      <c r="AV235" s="83"/>
      <c r="AW235" s="83"/>
      <c r="AX235" s="83"/>
      <c r="AY235" s="83"/>
      <c r="AZ235" s="83"/>
      <c r="BA235" s="83"/>
      <c r="BB235" s="83"/>
      <c r="BC235" s="83"/>
      <c r="BD235" s="83"/>
      <c r="BE235" s="83"/>
      <c r="BF235" s="83"/>
      <c r="BG235" s="83"/>
      <c r="BH235" s="83"/>
      <c r="BI235" s="83"/>
      <c r="BJ235" s="56" t="s">
        <v>6542</v>
      </c>
      <c r="BK235" s="83"/>
      <c r="BL235" s="83"/>
      <c r="BM235" s="83"/>
      <c r="BN235" s="83"/>
      <c r="BO235" s="83"/>
      <c r="BP235" s="83"/>
      <c r="BQ235" s="83"/>
      <c r="BR235" s="83"/>
      <c r="BS235" s="83"/>
      <c r="BT235" s="83"/>
      <c r="BU235" s="83"/>
      <c r="BV235" s="83"/>
      <c r="BW235" s="82"/>
      <c r="BX235" s="82"/>
      <c r="BY235" s="82"/>
      <c r="BZ235" s="84"/>
      <c r="CA235" s="84"/>
      <c r="CB235" s="84"/>
      <c r="CC235" s="84"/>
      <c r="CD235" s="84"/>
      <c r="CE235" s="84"/>
      <c r="CF235" s="84"/>
      <c r="CG235" s="84"/>
      <c r="CH235" s="84"/>
      <c r="CI235" s="84"/>
      <c r="CJ235" s="84"/>
      <c r="CK235" s="84"/>
      <c r="CL235" s="84"/>
      <c r="CM235" s="84"/>
      <c r="CN235" s="84"/>
      <c r="CO235" s="84"/>
      <c r="CP235" s="84"/>
      <c r="CQ235" s="84"/>
      <c r="CR235" s="84"/>
      <c r="CS235" s="58" t="s">
        <v>6543</v>
      </c>
      <c r="CT235" s="84"/>
      <c r="CU235" s="84"/>
      <c r="CV235" s="84"/>
      <c r="CW235" s="84"/>
      <c r="CX235" s="84"/>
      <c r="CY235" s="84"/>
      <c r="CZ235" s="84"/>
      <c r="DA235" s="84"/>
      <c r="DB235" s="84"/>
      <c r="DC235" s="84"/>
      <c r="DD235" s="84"/>
      <c r="DE235" s="84"/>
    </row>
    <row r="236" spans="38:109" ht="15" hidden="1" customHeight="1">
      <c r="AL236" s="55" t="str">
        <f t="shared" si="15"/>
        <v/>
      </c>
      <c r="AM236" s="55" t="str">
        <f t="shared" si="12"/>
        <v/>
      </c>
      <c r="AN236" t="str">
        <f t="shared" si="13"/>
        <v/>
      </c>
      <c r="AO236" s="3" t="str">
        <f t="shared" si="14"/>
        <v/>
      </c>
      <c r="AP236" s="3">
        <v>234</v>
      </c>
      <c r="AQ236" s="83"/>
      <c r="AR236" s="83"/>
      <c r="AS236" s="83"/>
      <c r="AT236" s="83"/>
      <c r="AU236" s="83"/>
      <c r="AV236" s="83"/>
      <c r="AW236" s="83"/>
      <c r="AX236" s="83"/>
      <c r="AY236" s="83"/>
      <c r="AZ236" s="83"/>
      <c r="BA236" s="83"/>
      <c r="BB236" s="83"/>
      <c r="BC236" s="83"/>
      <c r="BD236" s="83"/>
      <c r="BE236" s="83"/>
      <c r="BF236" s="83"/>
      <c r="BG236" s="83"/>
      <c r="BH236" s="83"/>
      <c r="BI236" s="83"/>
      <c r="BJ236" s="56" t="s">
        <v>6544</v>
      </c>
      <c r="BK236" s="83"/>
      <c r="BL236" s="83"/>
      <c r="BM236" s="83"/>
      <c r="BN236" s="83"/>
      <c r="BO236" s="83"/>
      <c r="BP236" s="83"/>
      <c r="BQ236" s="83"/>
      <c r="BR236" s="83"/>
      <c r="BS236" s="83"/>
      <c r="BT236" s="83"/>
      <c r="BU236" s="83"/>
      <c r="BV236" s="83"/>
      <c r="BW236" s="82"/>
      <c r="BX236" s="82"/>
      <c r="BY236" s="82"/>
      <c r="BZ236" s="84"/>
      <c r="CA236" s="84"/>
      <c r="CB236" s="84"/>
      <c r="CC236" s="84"/>
      <c r="CD236" s="84"/>
      <c r="CE236" s="84"/>
      <c r="CF236" s="84"/>
      <c r="CG236" s="84"/>
      <c r="CH236" s="84"/>
      <c r="CI236" s="84"/>
      <c r="CJ236" s="84"/>
      <c r="CK236" s="84"/>
      <c r="CL236" s="84"/>
      <c r="CM236" s="84"/>
      <c r="CN236" s="84"/>
      <c r="CO236" s="84"/>
      <c r="CP236" s="84"/>
      <c r="CQ236" s="84"/>
      <c r="CR236" s="84"/>
      <c r="CS236" s="58" t="s">
        <v>6545</v>
      </c>
      <c r="CT236" s="84"/>
      <c r="CU236" s="84"/>
      <c r="CV236" s="84"/>
      <c r="CW236" s="84"/>
      <c r="CX236" s="84"/>
      <c r="CY236" s="84"/>
      <c r="CZ236" s="84"/>
      <c r="DA236" s="84"/>
      <c r="DB236" s="84"/>
      <c r="DC236" s="84"/>
      <c r="DD236" s="84"/>
      <c r="DE236" s="84"/>
    </row>
    <row r="237" spans="38:109" ht="15" hidden="1" customHeight="1">
      <c r="AL237" s="55" t="str">
        <f t="shared" si="15"/>
        <v/>
      </c>
      <c r="AM237" s="55" t="str">
        <f t="shared" si="12"/>
        <v/>
      </c>
      <c r="AN237" t="str">
        <f t="shared" si="13"/>
        <v/>
      </c>
      <c r="AO237" s="3" t="str">
        <f t="shared" si="14"/>
        <v/>
      </c>
      <c r="AP237" s="3">
        <v>235</v>
      </c>
      <c r="AQ237" s="83"/>
      <c r="AR237" s="83"/>
      <c r="AS237" s="83"/>
      <c r="AT237" s="83"/>
      <c r="AU237" s="83"/>
      <c r="AV237" s="83"/>
      <c r="AW237" s="83"/>
      <c r="AX237" s="83"/>
      <c r="AY237" s="83"/>
      <c r="AZ237" s="83"/>
      <c r="BA237" s="83"/>
      <c r="BB237" s="83"/>
      <c r="BC237" s="83"/>
      <c r="BD237" s="83"/>
      <c r="BE237" s="83"/>
      <c r="BF237" s="83"/>
      <c r="BG237" s="83"/>
      <c r="BH237" s="83"/>
      <c r="BI237" s="83"/>
      <c r="BJ237" s="56" t="s">
        <v>6546</v>
      </c>
      <c r="BK237" s="83"/>
      <c r="BL237" s="83"/>
      <c r="BM237" s="83"/>
      <c r="BN237" s="83"/>
      <c r="BO237" s="83"/>
      <c r="BP237" s="83"/>
      <c r="BQ237" s="83"/>
      <c r="BR237" s="83"/>
      <c r="BS237" s="83"/>
      <c r="BT237" s="83"/>
      <c r="BU237" s="83"/>
      <c r="BV237" s="83"/>
      <c r="BW237" s="82"/>
      <c r="BX237" s="82"/>
      <c r="BY237" s="82"/>
      <c r="BZ237" s="84"/>
      <c r="CA237" s="84"/>
      <c r="CB237" s="84"/>
      <c r="CC237" s="84"/>
      <c r="CD237" s="84"/>
      <c r="CE237" s="84"/>
      <c r="CF237" s="84"/>
      <c r="CG237" s="84"/>
      <c r="CH237" s="84"/>
      <c r="CI237" s="84"/>
      <c r="CJ237" s="84"/>
      <c r="CK237" s="84"/>
      <c r="CL237" s="84"/>
      <c r="CM237" s="84"/>
      <c r="CN237" s="84"/>
      <c r="CO237" s="84"/>
      <c r="CP237" s="84"/>
      <c r="CQ237" s="84"/>
      <c r="CR237" s="84"/>
      <c r="CS237" s="58" t="s">
        <v>6547</v>
      </c>
      <c r="CT237" s="84"/>
      <c r="CU237" s="84"/>
      <c r="CV237" s="84"/>
      <c r="CW237" s="84"/>
      <c r="CX237" s="84"/>
      <c r="CY237" s="84"/>
      <c r="CZ237" s="84"/>
      <c r="DA237" s="84"/>
      <c r="DB237" s="84"/>
      <c r="DC237" s="84"/>
      <c r="DD237" s="84"/>
      <c r="DE237" s="84"/>
    </row>
    <row r="238" spans="38:109" ht="15" hidden="1" customHeight="1">
      <c r="AL238" s="55" t="str">
        <f t="shared" si="15"/>
        <v/>
      </c>
      <c r="AM238" s="55" t="str">
        <f t="shared" si="12"/>
        <v/>
      </c>
      <c r="AN238" t="str">
        <f t="shared" si="13"/>
        <v/>
      </c>
      <c r="AO238" s="3" t="str">
        <f t="shared" si="14"/>
        <v/>
      </c>
      <c r="AP238" s="3">
        <v>236</v>
      </c>
      <c r="AQ238" s="83"/>
      <c r="AR238" s="83"/>
      <c r="AS238" s="83"/>
      <c r="AT238" s="83"/>
      <c r="AU238" s="83"/>
      <c r="AV238" s="83"/>
      <c r="AW238" s="83"/>
      <c r="AX238" s="83"/>
      <c r="AY238" s="83"/>
      <c r="AZ238" s="83"/>
      <c r="BA238" s="83"/>
      <c r="BB238" s="83"/>
      <c r="BC238" s="83"/>
      <c r="BD238" s="83"/>
      <c r="BE238" s="83"/>
      <c r="BF238" s="83"/>
      <c r="BG238" s="83"/>
      <c r="BH238" s="83"/>
      <c r="BI238" s="83"/>
      <c r="BJ238" s="56" t="s">
        <v>6548</v>
      </c>
      <c r="BK238" s="83"/>
      <c r="BL238" s="83"/>
      <c r="BM238" s="83"/>
      <c r="BN238" s="83"/>
      <c r="BO238" s="83"/>
      <c r="BP238" s="83"/>
      <c r="BQ238" s="83"/>
      <c r="BR238" s="83"/>
      <c r="BS238" s="83"/>
      <c r="BT238" s="83"/>
      <c r="BU238" s="83"/>
      <c r="BV238" s="83"/>
      <c r="BW238" s="82"/>
      <c r="BX238" s="82"/>
      <c r="BY238" s="82"/>
      <c r="BZ238" s="84"/>
      <c r="CA238" s="84"/>
      <c r="CB238" s="84"/>
      <c r="CC238" s="84"/>
      <c r="CD238" s="84"/>
      <c r="CE238" s="84"/>
      <c r="CF238" s="84"/>
      <c r="CG238" s="84"/>
      <c r="CH238" s="84"/>
      <c r="CI238" s="84"/>
      <c r="CJ238" s="84"/>
      <c r="CK238" s="84"/>
      <c r="CL238" s="84"/>
      <c r="CM238" s="84"/>
      <c r="CN238" s="84"/>
      <c r="CO238" s="84"/>
      <c r="CP238" s="84"/>
      <c r="CQ238" s="84"/>
      <c r="CR238" s="84"/>
      <c r="CS238" s="58" t="s">
        <v>6549</v>
      </c>
      <c r="CT238" s="84"/>
      <c r="CU238" s="84"/>
      <c r="CV238" s="84"/>
      <c r="CW238" s="84"/>
      <c r="CX238" s="84"/>
      <c r="CY238" s="84"/>
      <c r="CZ238" s="84"/>
      <c r="DA238" s="84"/>
      <c r="DB238" s="84"/>
      <c r="DC238" s="84"/>
      <c r="DD238" s="84"/>
      <c r="DE238" s="84"/>
    </row>
    <row r="239" spans="38:109" ht="15" hidden="1" customHeight="1">
      <c r="AL239" s="55" t="str">
        <f t="shared" si="15"/>
        <v/>
      </c>
      <c r="AM239" s="55" t="str">
        <f t="shared" si="12"/>
        <v/>
      </c>
      <c r="AN239" t="str">
        <f t="shared" si="13"/>
        <v/>
      </c>
      <c r="AO239" s="3" t="str">
        <f t="shared" si="14"/>
        <v/>
      </c>
      <c r="AP239" s="3">
        <v>237</v>
      </c>
      <c r="AQ239" s="83"/>
      <c r="AR239" s="83"/>
      <c r="AS239" s="83"/>
      <c r="AT239" s="83"/>
      <c r="AU239" s="83"/>
      <c r="AV239" s="83"/>
      <c r="AW239" s="83"/>
      <c r="AX239" s="83"/>
      <c r="AY239" s="83"/>
      <c r="AZ239" s="83"/>
      <c r="BA239" s="83"/>
      <c r="BB239" s="83"/>
      <c r="BC239" s="83"/>
      <c r="BD239" s="83"/>
      <c r="BE239" s="83"/>
      <c r="BF239" s="83"/>
      <c r="BG239" s="83"/>
      <c r="BH239" s="83"/>
      <c r="BI239" s="83"/>
      <c r="BJ239" s="56" t="s">
        <v>6550</v>
      </c>
      <c r="BK239" s="83"/>
      <c r="BL239" s="83"/>
      <c r="BM239" s="83"/>
      <c r="BN239" s="83"/>
      <c r="BO239" s="83"/>
      <c r="BP239" s="83"/>
      <c r="BQ239" s="83"/>
      <c r="BR239" s="83"/>
      <c r="BS239" s="83"/>
      <c r="BT239" s="83"/>
      <c r="BU239" s="83"/>
      <c r="BV239" s="83"/>
      <c r="BW239" s="82"/>
      <c r="BX239" s="82"/>
      <c r="BY239" s="82"/>
      <c r="BZ239" s="84"/>
      <c r="CA239" s="84"/>
      <c r="CB239" s="84"/>
      <c r="CC239" s="84"/>
      <c r="CD239" s="84"/>
      <c r="CE239" s="84"/>
      <c r="CF239" s="84"/>
      <c r="CG239" s="84"/>
      <c r="CH239" s="84"/>
      <c r="CI239" s="84"/>
      <c r="CJ239" s="84"/>
      <c r="CK239" s="84"/>
      <c r="CL239" s="84"/>
      <c r="CM239" s="84"/>
      <c r="CN239" s="84"/>
      <c r="CO239" s="84"/>
      <c r="CP239" s="84"/>
      <c r="CQ239" s="84"/>
      <c r="CR239" s="84"/>
      <c r="CS239" s="58" t="s">
        <v>6551</v>
      </c>
      <c r="CT239" s="84"/>
      <c r="CU239" s="84"/>
      <c r="CV239" s="84"/>
      <c r="CW239" s="84"/>
      <c r="CX239" s="84"/>
      <c r="CY239" s="84"/>
      <c r="CZ239" s="84"/>
      <c r="DA239" s="84"/>
      <c r="DB239" s="84"/>
      <c r="DC239" s="84"/>
      <c r="DD239" s="84"/>
      <c r="DE239" s="84"/>
    </row>
    <row r="240" spans="38:109" ht="15" hidden="1" customHeight="1">
      <c r="AL240" s="55" t="str">
        <f t="shared" si="15"/>
        <v/>
      </c>
      <c r="AM240" s="55" t="str">
        <f t="shared" si="12"/>
        <v/>
      </c>
      <c r="AN240" t="str">
        <f t="shared" si="13"/>
        <v/>
      </c>
      <c r="AO240" s="3" t="str">
        <f t="shared" si="14"/>
        <v/>
      </c>
      <c r="AP240" s="3">
        <v>238</v>
      </c>
      <c r="AQ240" s="83"/>
      <c r="AR240" s="83"/>
      <c r="AS240" s="83"/>
      <c r="AT240" s="83"/>
      <c r="AU240" s="83"/>
      <c r="AV240" s="83"/>
      <c r="AW240" s="83"/>
      <c r="AX240" s="83"/>
      <c r="AY240" s="83"/>
      <c r="AZ240" s="83"/>
      <c r="BA240" s="83"/>
      <c r="BB240" s="83"/>
      <c r="BC240" s="83"/>
      <c r="BD240" s="83"/>
      <c r="BE240" s="83"/>
      <c r="BF240" s="83"/>
      <c r="BG240" s="83"/>
      <c r="BH240" s="83"/>
      <c r="BI240" s="83"/>
      <c r="BJ240" s="56" t="s">
        <v>6552</v>
      </c>
      <c r="BK240" s="83"/>
      <c r="BL240" s="83"/>
      <c r="BM240" s="83"/>
      <c r="BN240" s="83"/>
      <c r="BO240" s="83"/>
      <c r="BP240" s="83"/>
      <c r="BQ240" s="83"/>
      <c r="BR240" s="83"/>
      <c r="BS240" s="83"/>
      <c r="BT240" s="83"/>
      <c r="BU240" s="83"/>
      <c r="BV240" s="83"/>
      <c r="BW240" s="82"/>
      <c r="BX240" s="82"/>
      <c r="BY240" s="82"/>
      <c r="BZ240" s="84"/>
      <c r="CA240" s="84"/>
      <c r="CB240" s="84"/>
      <c r="CC240" s="84"/>
      <c r="CD240" s="84"/>
      <c r="CE240" s="84"/>
      <c r="CF240" s="84"/>
      <c r="CG240" s="84"/>
      <c r="CH240" s="84"/>
      <c r="CI240" s="84"/>
      <c r="CJ240" s="84"/>
      <c r="CK240" s="84"/>
      <c r="CL240" s="84"/>
      <c r="CM240" s="84"/>
      <c r="CN240" s="84"/>
      <c r="CO240" s="84"/>
      <c r="CP240" s="84"/>
      <c r="CQ240" s="84"/>
      <c r="CR240" s="84"/>
      <c r="CS240" s="58" t="s">
        <v>6553</v>
      </c>
      <c r="CT240" s="84"/>
      <c r="CU240" s="84"/>
      <c r="CV240" s="84"/>
      <c r="CW240" s="84"/>
      <c r="CX240" s="84"/>
      <c r="CY240" s="84"/>
      <c r="CZ240" s="84"/>
      <c r="DA240" s="84"/>
      <c r="DB240" s="84"/>
      <c r="DC240" s="84"/>
      <c r="DD240" s="84"/>
      <c r="DE240" s="84"/>
    </row>
    <row r="241" spans="38:109" ht="15" hidden="1" customHeight="1">
      <c r="AL241" s="55" t="str">
        <f t="shared" si="15"/>
        <v/>
      </c>
      <c r="AM241" s="55" t="str">
        <f t="shared" si="12"/>
        <v/>
      </c>
      <c r="AN241" t="str">
        <f t="shared" si="13"/>
        <v/>
      </c>
      <c r="AO241" s="3" t="str">
        <f t="shared" si="14"/>
        <v/>
      </c>
      <c r="AP241" s="3">
        <v>239</v>
      </c>
      <c r="AQ241" s="83"/>
      <c r="AR241" s="83"/>
      <c r="AS241" s="83"/>
      <c r="AT241" s="83"/>
      <c r="AU241" s="83"/>
      <c r="AV241" s="83"/>
      <c r="AW241" s="83"/>
      <c r="AX241" s="83"/>
      <c r="AY241" s="83"/>
      <c r="AZ241" s="83"/>
      <c r="BA241" s="83"/>
      <c r="BB241" s="83"/>
      <c r="BC241" s="83"/>
      <c r="BD241" s="83"/>
      <c r="BE241" s="83"/>
      <c r="BF241" s="83"/>
      <c r="BG241" s="83"/>
      <c r="BH241" s="83"/>
      <c r="BI241" s="83"/>
      <c r="BJ241" s="56" t="s">
        <v>6554</v>
      </c>
      <c r="BK241" s="83"/>
      <c r="BL241" s="83"/>
      <c r="BM241" s="83"/>
      <c r="BN241" s="83"/>
      <c r="BO241" s="83"/>
      <c r="BP241" s="83"/>
      <c r="BQ241" s="83"/>
      <c r="BR241" s="83"/>
      <c r="BS241" s="83"/>
      <c r="BT241" s="83"/>
      <c r="BU241" s="83"/>
      <c r="BV241" s="83"/>
      <c r="BW241" s="82"/>
      <c r="BX241" s="82"/>
      <c r="BY241" s="82"/>
      <c r="BZ241" s="84"/>
      <c r="CA241" s="84"/>
      <c r="CB241" s="84"/>
      <c r="CC241" s="84"/>
      <c r="CD241" s="84"/>
      <c r="CE241" s="84"/>
      <c r="CF241" s="84"/>
      <c r="CG241" s="84"/>
      <c r="CH241" s="84"/>
      <c r="CI241" s="84"/>
      <c r="CJ241" s="84"/>
      <c r="CK241" s="84"/>
      <c r="CL241" s="84"/>
      <c r="CM241" s="84"/>
      <c r="CN241" s="84"/>
      <c r="CO241" s="84"/>
      <c r="CP241" s="84"/>
      <c r="CQ241" s="84"/>
      <c r="CR241" s="84"/>
      <c r="CS241" s="58" t="s">
        <v>6555</v>
      </c>
      <c r="CT241" s="84"/>
      <c r="CU241" s="84"/>
      <c r="CV241" s="84"/>
      <c r="CW241" s="84"/>
      <c r="CX241" s="84"/>
      <c r="CY241" s="84"/>
      <c r="CZ241" s="84"/>
      <c r="DA241" s="84"/>
      <c r="DB241" s="84"/>
      <c r="DC241" s="84"/>
      <c r="DD241" s="84"/>
      <c r="DE241" s="84"/>
    </row>
    <row r="242" spans="38:109" ht="15" hidden="1" customHeight="1">
      <c r="AL242" s="55" t="str">
        <f t="shared" si="15"/>
        <v/>
      </c>
      <c r="AM242" s="55" t="str">
        <f t="shared" si="12"/>
        <v/>
      </c>
      <c r="AN242" t="str">
        <f t="shared" si="13"/>
        <v/>
      </c>
      <c r="AO242" s="3" t="str">
        <f t="shared" si="14"/>
        <v/>
      </c>
      <c r="AP242" s="3">
        <v>240</v>
      </c>
      <c r="AQ242" s="83"/>
      <c r="AR242" s="83"/>
      <c r="AS242" s="83"/>
      <c r="AT242" s="83"/>
      <c r="AU242" s="83"/>
      <c r="AV242" s="83"/>
      <c r="AW242" s="83"/>
      <c r="AX242" s="83"/>
      <c r="AY242" s="83"/>
      <c r="AZ242" s="83"/>
      <c r="BA242" s="83"/>
      <c r="BB242" s="83"/>
      <c r="BC242" s="83"/>
      <c r="BD242" s="83"/>
      <c r="BE242" s="83"/>
      <c r="BF242" s="83"/>
      <c r="BG242" s="83"/>
      <c r="BH242" s="83"/>
      <c r="BI242" s="83"/>
      <c r="BJ242" s="56" t="s">
        <v>6556</v>
      </c>
      <c r="BK242" s="83"/>
      <c r="BL242" s="83"/>
      <c r="BM242" s="83"/>
      <c r="BN242" s="83"/>
      <c r="BO242" s="83"/>
      <c r="BP242" s="83"/>
      <c r="BQ242" s="83"/>
      <c r="BR242" s="83"/>
      <c r="BS242" s="83"/>
      <c r="BT242" s="83"/>
      <c r="BU242" s="83"/>
      <c r="BV242" s="83"/>
      <c r="BW242" s="82"/>
      <c r="BX242" s="82"/>
      <c r="BY242" s="82"/>
      <c r="BZ242" s="84"/>
      <c r="CA242" s="84"/>
      <c r="CB242" s="84"/>
      <c r="CC242" s="84"/>
      <c r="CD242" s="84"/>
      <c r="CE242" s="84"/>
      <c r="CF242" s="84"/>
      <c r="CG242" s="84"/>
      <c r="CH242" s="84"/>
      <c r="CI242" s="84"/>
      <c r="CJ242" s="84"/>
      <c r="CK242" s="84"/>
      <c r="CL242" s="84"/>
      <c r="CM242" s="84"/>
      <c r="CN242" s="84"/>
      <c r="CO242" s="84"/>
      <c r="CP242" s="84"/>
      <c r="CQ242" s="84"/>
      <c r="CR242" s="84"/>
      <c r="CS242" s="58" t="s">
        <v>6557</v>
      </c>
      <c r="CT242" s="84"/>
      <c r="CU242" s="84"/>
      <c r="CV242" s="84"/>
      <c r="CW242" s="84"/>
      <c r="CX242" s="84"/>
      <c r="CY242" s="84"/>
      <c r="CZ242" s="84"/>
      <c r="DA242" s="84"/>
      <c r="DB242" s="84"/>
      <c r="DC242" s="84"/>
      <c r="DD242" s="84"/>
      <c r="DE242" s="84"/>
    </row>
    <row r="243" spans="38:109" ht="15" hidden="1" customHeight="1">
      <c r="AL243" s="55" t="str">
        <f t="shared" si="15"/>
        <v/>
      </c>
      <c r="AM243" s="55" t="str">
        <f t="shared" si="12"/>
        <v/>
      </c>
      <c r="AN243" t="str">
        <f t="shared" si="13"/>
        <v/>
      </c>
      <c r="AO243" s="3" t="str">
        <f t="shared" si="14"/>
        <v/>
      </c>
      <c r="AP243" s="3">
        <v>241</v>
      </c>
      <c r="AQ243" s="83"/>
      <c r="AR243" s="83"/>
      <c r="AS243" s="83"/>
      <c r="AT243" s="83"/>
      <c r="AU243" s="83"/>
      <c r="AV243" s="83"/>
      <c r="AW243" s="83"/>
      <c r="AX243" s="83"/>
      <c r="AY243" s="83"/>
      <c r="AZ243" s="83"/>
      <c r="BA243" s="83"/>
      <c r="BB243" s="83"/>
      <c r="BC243" s="83"/>
      <c r="BD243" s="83"/>
      <c r="BE243" s="83"/>
      <c r="BF243" s="83"/>
      <c r="BG243" s="83"/>
      <c r="BH243" s="83"/>
      <c r="BI243" s="83"/>
      <c r="BJ243" s="56" t="s">
        <v>6558</v>
      </c>
      <c r="BK243" s="83"/>
      <c r="BL243" s="83"/>
      <c r="BM243" s="83"/>
      <c r="BN243" s="83"/>
      <c r="BO243" s="83"/>
      <c r="BP243" s="83"/>
      <c r="BQ243" s="83"/>
      <c r="BR243" s="83"/>
      <c r="BS243" s="83"/>
      <c r="BT243" s="83"/>
      <c r="BU243" s="83"/>
      <c r="BV243" s="83"/>
      <c r="BW243" s="82"/>
      <c r="BX243" s="82"/>
      <c r="BY243" s="82"/>
      <c r="BZ243" s="84"/>
      <c r="CA243" s="84"/>
      <c r="CB243" s="84"/>
      <c r="CC243" s="84"/>
      <c r="CD243" s="84"/>
      <c r="CE243" s="84"/>
      <c r="CF243" s="84"/>
      <c r="CG243" s="84"/>
      <c r="CH243" s="84"/>
      <c r="CI243" s="84"/>
      <c r="CJ243" s="84"/>
      <c r="CK243" s="84"/>
      <c r="CL243" s="84"/>
      <c r="CM243" s="84"/>
      <c r="CN243" s="84"/>
      <c r="CO243" s="84"/>
      <c r="CP243" s="84"/>
      <c r="CQ243" s="84"/>
      <c r="CR243" s="84"/>
      <c r="CS243" s="58" t="s">
        <v>6559</v>
      </c>
      <c r="CT243" s="84"/>
      <c r="CU243" s="84"/>
      <c r="CV243" s="84"/>
      <c r="CW243" s="84"/>
      <c r="CX243" s="84"/>
      <c r="CY243" s="84"/>
      <c r="CZ243" s="84"/>
      <c r="DA243" s="84"/>
      <c r="DB243" s="84"/>
      <c r="DC243" s="84"/>
      <c r="DD243" s="84"/>
      <c r="DE243" s="84"/>
    </row>
    <row r="244" spans="38:109" ht="15" hidden="1" customHeight="1">
      <c r="AL244" s="55" t="str">
        <f t="shared" si="15"/>
        <v/>
      </c>
      <c r="AM244" s="55" t="str">
        <f t="shared" si="12"/>
        <v/>
      </c>
      <c r="AN244" t="str">
        <f t="shared" si="13"/>
        <v/>
      </c>
      <c r="AO244" s="3" t="str">
        <f t="shared" si="14"/>
        <v/>
      </c>
      <c r="AP244" s="3">
        <v>242</v>
      </c>
      <c r="AQ244" s="83"/>
      <c r="AR244" s="83"/>
      <c r="AS244" s="83"/>
      <c r="AT244" s="83"/>
      <c r="AU244" s="83"/>
      <c r="AV244" s="83"/>
      <c r="AW244" s="83"/>
      <c r="AX244" s="83"/>
      <c r="AY244" s="83"/>
      <c r="AZ244" s="83"/>
      <c r="BA244" s="83"/>
      <c r="BB244" s="83"/>
      <c r="BC244" s="83"/>
      <c r="BD244" s="83"/>
      <c r="BE244" s="83"/>
      <c r="BF244" s="83"/>
      <c r="BG244" s="83"/>
      <c r="BH244" s="83"/>
      <c r="BI244" s="83"/>
      <c r="BJ244" s="56" t="s">
        <v>6560</v>
      </c>
      <c r="BK244" s="83"/>
      <c r="BL244" s="83"/>
      <c r="BM244" s="83"/>
      <c r="BN244" s="83"/>
      <c r="BO244" s="83"/>
      <c r="BP244" s="83"/>
      <c r="BQ244" s="83"/>
      <c r="BR244" s="83"/>
      <c r="BS244" s="83"/>
      <c r="BT244" s="83"/>
      <c r="BU244" s="83"/>
      <c r="BV244" s="83"/>
      <c r="BW244" s="82"/>
      <c r="BX244" s="82"/>
      <c r="BY244" s="82"/>
      <c r="BZ244" s="84"/>
      <c r="CA244" s="84"/>
      <c r="CB244" s="84"/>
      <c r="CC244" s="84"/>
      <c r="CD244" s="84"/>
      <c r="CE244" s="84"/>
      <c r="CF244" s="84"/>
      <c r="CG244" s="84"/>
      <c r="CH244" s="84"/>
      <c r="CI244" s="84"/>
      <c r="CJ244" s="84"/>
      <c r="CK244" s="84"/>
      <c r="CL244" s="84"/>
      <c r="CM244" s="84"/>
      <c r="CN244" s="84"/>
      <c r="CO244" s="84"/>
      <c r="CP244" s="84"/>
      <c r="CQ244" s="84"/>
      <c r="CR244" s="84"/>
      <c r="CS244" s="58" t="s">
        <v>6561</v>
      </c>
      <c r="CT244" s="84"/>
      <c r="CU244" s="84"/>
      <c r="CV244" s="84"/>
      <c r="CW244" s="84"/>
      <c r="CX244" s="84"/>
      <c r="CY244" s="84"/>
      <c r="CZ244" s="84"/>
      <c r="DA244" s="84"/>
      <c r="DB244" s="84"/>
      <c r="DC244" s="84"/>
      <c r="DD244" s="84"/>
      <c r="DE244" s="84"/>
    </row>
    <row r="245" spans="38:109" ht="15" hidden="1" customHeight="1">
      <c r="AL245" s="55" t="str">
        <f t="shared" si="15"/>
        <v/>
      </c>
      <c r="AM245" s="55" t="str">
        <f t="shared" si="12"/>
        <v/>
      </c>
      <c r="AN245" t="str">
        <f t="shared" si="13"/>
        <v/>
      </c>
      <c r="AO245" s="3" t="str">
        <f t="shared" si="14"/>
        <v/>
      </c>
      <c r="AP245" s="3">
        <v>243</v>
      </c>
      <c r="AQ245" s="83"/>
      <c r="AR245" s="83"/>
      <c r="AS245" s="83"/>
      <c r="AT245" s="83"/>
      <c r="AU245" s="83"/>
      <c r="AV245" s="83"/>
      <c r="AW245" s="83"/>
      <c r="AX245" s="83"/>
      <c r="AY245" s="83"/>
      <c r="AZ245" s="83"/>
      <c r="BA245" s="83"/>
      <c r="BB245" s="83"/>
      <c r="BC245" s="83"/>
      <c r="BD245" s="83"/>
      <c r="BE245" s="83"/>
      <c r="BF245" s="83"/>
      <c r="BG245" s="83"/>
      <c r="BH245" s="83"/>
      <c r="BI245" s="83"/>
      <c r="BJ245" s="56" t="s">
        <v>6562</v>
      </c>
      <c r="BK245" s="83"/>
      <c r="BL245" s="83"/>
      <c r="BM245" s="83"/>
      <c r="BN245" s="83"/>
      <c r="BO245" s="83"/>
      <c r="BP245" s="83"/>
      <c r="BQ245" s="83"/>
      <c r="BR245" s="83"/>
      <c r="BS245" s="83"/>
      <c r="BT245" s="83"/>
      <c r="BU245" s="83"/>
      <c r="BV245" s="83"/>
      <c r="BW245" s="82"/>
      <c r="BX245" s="82"/>
      <c r="BY245" s="82"/>
      <c r="BZ245" s="84"/>
      <c r="CA245" s="84"/>
      <c r="CB245" s="84"/>
      <c r="CC245" s="84"/>
      <c r="CD245" s="84"/>
      <c r="CE245" s="84"/>
      <c r="CF245" s="84"/>
      <c r="CG245" s="84"/>
      <c r="CH245" s="84"/>
      <c r="CI245" s="84"/>
      <c r="CJ245" s="84"/>
      <c r="CK245" s="84"/>
      <c r="CL245" s="84"/>
      <c r="CM245" s="84"/>
      <c r="CN245" s="84"/>
      <c r="CO245" s="84"/>
      <c r="CP245" s="84"/>
      <c r="CQ245" s="84"/>
      <c r="CR245" s="84"/>
      <c r="CS245" s="58" t="s">
        <v>6563</v>
      </c>
      <c r="CT245" s="84"/>
      <c r="CU245" s="84"/>
      <c r="CV245" s="84"/>
      <c r="CW245" s="84"/>
      <c r="CX245" s="84"/>
      <c r="CY245" s="84"/>
      <c r="CZ245" s="84"/>
      <c r="DA245" s="84"/>
      <c r="DB245" s="84"/>
      <c r="DC245" s="84"/>
      <c r="DD245" s="84"/>
      <c r="DE245" s="84"/>
    </row>
    <row r="246" spans="38:109" ht="15" hidden="1" customHeight="1">
      <c r="AL246" s="55" t="str">
        <f t="shared" si="15"/>
        <v/>
      </c>
      <c r="AM246" s="55" t="str">
        <f t="shared" si="12"/>
        <v/>
      </c>
      <c r="AN246" t="str">
        <f t="shared" si="13"/>
        <v/>
      </c>
      <c r="AO246" s="3" t="str">
        <f t="shared" si="14"/>
        <v/>
      </c>
      <c r="AP246" s="3">
        <v>244</v>
      </c>
      <c r="AQ246" s="83"/>
      <c r="AR246" s="83"/>
      <c r="AS246" s="83"/>
      <c r="AT246" s="83"/>
      <c r="AU246" s="83"/>
      <c r="AV246" s="83"/>
      <c r="AW246" s="83"/>
      <c r="AX246" s="83"/>
      <c r="AY246" s="83"/>
      <c r="AZ246" s="83"/>
      <c r="BA246" s="83"/>
      <c r="BB246" s="83"/>
      <c r="BC246" s="83"/>
      <c r="BD246" s="83"/>
      <c r="BE246" s="83"/>
      <c r="BF246" s="83"/>
      <c r="BG246" s="83"/>
      <c r="BH246" s="83"/>
      <c r="BI246" s="83"/>
      <c r="BJ246" s="56" t="s">
        <v>6564</v>
      </c>
      <c r="BK246" s="83"/>
      <c r="BL246" s="83"/>
      <c r="BM246" s="83"/>
      <c r="BN246" s="83"/>
      <c r="BO246" s="83"/>
      <c r="BP246" s="83"/>
      <c r="BQ246" s="83"/>
      <c r="BR246" s="83"/>
      <c r="BS246" s="83"/>
      <c r="BT246" s="83"/>
      <c r="BU246" s="83"/>
      <c r="BV246" s="83"/>
      <c r="BW246" s="82"/>
      <c r="BX246" s="82"/>
      <c r="BY246" s="82"/>
      <c r="BZ246" s="84"/>
      <c r="CA246" s="84"/>
      <c r="CB246" s="84"/>
      <c r="CC246" s="84"/>
      <c r="CD246" s="84"/>
      <c r="CE246" s="84"/>
      <c r="CF246" s="84"/>
      <c r="CG246" s="84"/>
      <c r="CH246" s="84"/>
      <c r="CI246" s="84"/>
      <c r="CJ246" s="84"/>
      <c r="CK246" s="84"/>
      <c r="CL246" s="84"/>
      <c r="CM246" s="84"/>
      <c r="CN246" s="84"/>
      <c r="CO246" s="84"/>
      <c r="CP246" s="84"/>
      <c r="CQ246" s="84"/>
      <c r="CR246" s="84"/>
      <c r="CS246" s="58" t="s">
        <v>6565</v>
      </c>
      <c r="CT246" s="84"/>
      <c r="CU246" s="84"/>
      <c r="CV246" s="84"/>
      <c r="CW246" s="84"/>
      <c r="CX246" s="84"/>
      <c r="CY246" s="84"/>
      <c r="CZ246" s="84"/>
      <c r="DA246" s="84"/>
      <c r="DB246" s="84"/>
      <c r="DC246" s="84"/>
      <c r="DD246" s="84"/>
      <c r="DE246" s="84"/>
    </row>
    <row r="247" spans="38:109" ht="15" hidden="1" customHeight="1">
      <c r="AL247" s="55" t="str">
        <f t="shared" si="15"/>
        <v/>
      </c>
      <c r="AM247" s="55" t="str">
        <f t="shared" si="12"/>
        <v/>
      </c>
      <c r="AN247" t="str">
        <f t="shared" si="13"/>
        <v/>
      </c>
      <c r="AO247" s="3" t="str">
        <f t="shared" si="14"/>
        <v/>
      </c>
      <c r="AP247" s="3">
        <v>245</v>
      </c>
      <c r="AQ247" s="83"/>
      <c r="AR247" s="83"/>
      <c r="AS247" s="83"/>
      <c r="AT247" s="83"/>
      <c r="AU247" s="83"/>
      <c r="AV247" s="83"/>
      <c r="AW247" s="83"/>
      <c r="AX247" s="83"/>
      <c r="AY247" s="83"/>
      <c r="AZ247" s="83"/>
      <c r="BA247" s="83"/>
      <c r="BB247" s="83"/>
      <c r="BC247" s="83"/>
      <c r="BD247" s="83"/>
      <c r="BE247" s="83"/>
      <c r="BF247" s="83"/>
      <c r="BG247" s="83"/>
      <c r="BH247" s="83"/>
      <c r="BI247" s="83"/>
      <c r="BJ247" s="56" t="s">
        <v>6566</v>
      </c>
      <c r="BK247" s="83"/>
      <c r="BL247" s="83"/>
      <c r="BM247" s="83"/>
      <c r="BN247" s="83"/>
      <c r="BO247" s="83"/>
      <c r="BP247" s="83"/>
      <c r="BQ247" s="83"/>
      <c r="BR247" s="83"/>
      <c r="BS247" s="83"/>
      <c r="BT247" s="83"/>
      <c r="BU247" s="83"/>
      <c r="BV247" s="83"/>
      <c r="BW247" s="82"/>
      <c r="BX247" s="82"/>
      <c r="BY247" s="82"/>
      <c r="BZ247" s="84"/>
      <c r="CA247" s="84"/>
      <c r="CB247" s="84"/>
      <c r="CC247" s="84"/>
      <c r="CD247" s="84"/>
      <c r="CE247" s="84"/>
      <c r="CF247" s="84"/>
      <c r="CG247" s="84"/>
      <c r="CH247" s="84"/>
      <c r="CI247" s="84"/>
      <c r="CJ247" s="84"/>
      <c r="CK247" s="84"/>
      <c r="CL247" s="84"/>
      <c r="CM247" s="84"/>
      <c r="CN247" s="84"/>
      <c r="CO247" s="84"/>
      <c r="CP247" s="84"/>
      <c r="CQ247" s="84"/>
      <c r="CR247" s="84"/>
      <c r="CS247" s="58" t="s">
        <v>6567</v>
      </c>
      <c r="CT247" s="84"/>
      <c r="CU247" s="84"/>
      <c r="CV247" s="84"/>
      <c r="CW247" s="84"/>
      <c r="CX247" s="84"/>
      <c r="CY247" s="84"/>
      <c r="CZ247" s="84"/>
      <c r="DA247" s="84"/>
      <c r="DB247" s="84"/>
      <c r="DC247" s="84"/>
      <c r="DD247" s="84"/>
      <c r="DE247" s="84"/>
    </row>
    <row r="248" spans="38:109" ht="15" hidden="1" customHeight="1">
      <c r="AL248" s="55" t="str">
        <f t="shared" si="15"/>
        <v/>
      </c>
      <c r="AM248" s="55" t="str">
        <f t="shared" si="12"/>
        <v/>
      </c>
      <c r="AN248" t="str">
        <f t="shared" si="13"/>
        <v/>
      </c>
      <c r="AO248" s="3" t="str">
        <f t="shared" si="14"/>
        <v/>
      </c>
      <c r="AP248" s="3">
        <v>246</v>
      </c>
      <c r="AQ248" s="83"/>
      <c r="AR248" s="83"/>
      <c r="AS248" s="83"/>
      <c r="AT248" s="83"/>
      <c r="AU248" s="83"/>
      <c r="AV248" s="83"/>
      <c r="AW248" s="83"/>
      <c r="AX248" s="83"/>
      <c r="AY248" s="83"/>
      <c r="AZ248" s="83"/>
      <c r="BA248" s="83"/>
      <c r="BB248" s="83"/>
      <c r="BC248" s="83"/>
      <c r="BD248" s="83"/>
      <c r="BE248" s="83"/>
      <c r="BF248" s="83"/>
      <c r="BG248" s="83"/>
      <c r="BH248" s="83"/>
      <c r="BI248" s="83"/>
      <c r="BJ248" s="56" t="s">
        <v>6568</v>
      </c>
      <c r="BK248" s="83"/>
      <c r="BL248" s="83"/>
      <c r="BM248" s="83"/>
      <c r="BN248" s="83"/>
      <c r="BO248" s="83"/>
      <c r="BP248" s="83"/>
      <c r="BQ248" s="83"/>
      <c r="BR248" s="83"/>
      <c r="BS248" s="83"/>
      <c r="BT248" s="83"/>
      <c r="BU248" s="83"/>
      <c r="BV248" s="83"/>
      <c r="BW248" s="82"/>
      <c r="BX248" s="82"/>
      <c r="BY248" s="82"/>
      <c r="BZ248" s="84"/>
      <c r="CA248" s="84"/>
      <c r="CB248" s="84"/>
      <c r="CC248" s="84"/>
      <c r="CD248" s="84"/>
      <c r="CE248" s="84"/>
      <c r="CF248" s="84"/>
      <c r="CG248" s="84"/>
      <c r="CH248" s="84"/>
      <c r="CI248" s="84"/>
      <c r="CJ248" s="84"/>
      <c r="CK248" s="84"/>
      <c r="CL248" s="84"/>
      <c r="CM248" s="84"/>
      <c r="CN248" s="84"/>
      <c r="CO248" s="84"/>
      <c r="CP248" s="84"/>
      <c r="CQ248" s="84"/>
      <c r="CR248" s="84"/>
      <c r="CS248" s="58" t="s">
        <v>6569</v>
      </c>
      <c r="CT248" s="84"/>
      <c r="CU248" s="84"/>
      <c r="CV248" s="84"/>
      <c r="CW248" s="84"/>
      <c r="CX248" s="84"/>
      <c r="CY248" s="84"/>
      <c r="CZ248" s="84"/>
      <c r="DA248" s="84"/>
      <c r="DB248" s="84"/>
      <c r="DC248" s="84"/>
      <c r="DD248" s="84"/>
      <c r="DE248" s="84"/>
    </row>
    <row r="249" spans="38:109" ht="15" hidden="1" customHeight="1">
      <c r="AL249" s="55" t="str">
        <f t="shared" si="15"/>
        <v/>
      </c>
      <c r="AM249" s="55" t="str">
        <f t="shared" si="12"/>
        <v/>
      </c>
      <c r="AN249" t="str">
        <f t="shared" si="13"/>
        <v/>
      </c>
      <c r="AO249" s="3" t="str">
        <f t="shared" si="14"/>
        <v/>
      </c>
      <c r="AP249" s="3">
        <v>247</v>
      </c>
      <c r="AQ249" s="83"/>
      <c r="AR249" s="83"/>
      <c r="AS249" s="83"/>
      <c r="AT249" s="83"/>
      <c r="AU249" s="83"/>
      <c r="AV249" s="83"/>
      <c r="AW249" s="83"/>
      <c r="AX249" s="83"/>
      <c r="AY249" s="83"/>
      <c r="AZ249" s="83"/>
      <c r="BA249" s="83"/>
      <c r="BB249" s="83"/>
      <c r="BC249" s="83"/>
      <c r="BD249" s="83"/>
      <c r="BE249" s="83"/>
      <c r="BF249" s="83"/>
      <c r="BG249" s="83"/>
      <c r="BH249" s="83"/>
      <c r="BI249" s="83"/>
      <c r="BJ249" s="56" t="s">
        <v>6570</v>
      </c>
      <c r="BK249" s="83"/>
      <c r="BL249" s="83"/>
      <c r="BM249" s="83"/>
      <c r="BN249" s="83"/>
      <c r="BO249" s="83"/>
      <c r="BP249" s="83"/>
      <c r="BQ249" s="83"/>
      <c r="BR249" s="83"/>
      <c r="BS249" s="83"/>
      <c r="BT249" s="83"/>
      <c r="BU249" s="83"/>
      <c r="BV249" s="83"/>
      <c r="BW249" s="82"/>
      <c r="BX249" s="82"/>
      <c r="BY249" s="82"/>
      <c r="BZ249" s="84"/>
      <c r="CA249" s="84"/>
      <c r="CB249" s="84"/>
      <c r="CC249" s="84"/>
      <c r="CD249" s="84"/>
      <c r="CE249" s="84"/>
      <c r="CF249" s="84"/>
      <c r="CG249" s="84"/>
      <c r="CH249" s="84"/>
      <c r="CI249" s="84"/>
      <c r="CJ249" s="84"/>
      <c r="CK249" s="84"/>
      <c r="CL249" s="84"/>
      <c r="CM249" s="84"/>
      <c r="CN249" s="84"/>
      <c r="CO249" s="84"/>
      <c r="CP249" s="84"/>
      <c r="CQ249" s="84"/>
      <c r="CR249" s="84"/>
      <c r="CS249" s="58" t="s">
        <v>6571</v>
      </c>
      <c r="CT249" s="84"/>
      <c r="CU249" s="84"/>
      <c r="CV249" s="84"/>
      <c r="CW249" s="84"/>
      <c r="CX249" s="84"/>
      <c r="CY249" s="84"/>
      <c r="CZ249" s="84"/>
      <c r="DA249" s="84"/>
      <c r="DB249" s="84"/>
      <c r="DC249" s="84"/>
      <c r="DD249" s="84"/>
      <c r="DE249" s="84"/>
    </row>
    <row r="250" spans="38:109" ht="15" hidden="1" customHeight="1">
      <c r="AL250" s="55" t="str">
        <f t="shared" si="15"/>
        <v/>
      </c>
      <c r="AM250" s="55" t="str">
        <f t="shared" si="12"/>
        <v/>
      </c>
      <c r="AN250" t="str">
        <f t="shared" si="13"/>
        <v/>
      </c>
      <c r="AO250" s="3" t="str">
        <f t="shared" si="14"/>
        <v/>
      </c>
      <c r="AP250" s="3">
        <v>248</v>
      </c>
      <c r="AQ250" s="83"/>
      <c r="AR250" s="83"/>
      <c r="AS250" s="83"/>
      <c r="AT250" s="83"/>
      <c r="AU250" s="83"/>
      <c r="AV250" s="83"/>
      <c r="AW250" s="83"/>
      <c r="AX250" s="83"/>
      <c r="AY250" s="83"/>
      <c r="AZ250" s="83"/>
      <c r="BA250" s="83"/>
      <c r="BB250" s="83"/>
      <c r="BC250" s="83"/>
      <c r="BD250" s="83"/>
      <c r="BE250" s="83"/>
      <c r="BF250" s="83"/>
      <c r="BG250" s="83"/>
      <c r="BH250" s="83"/>
      <c r="BI250" s="83"/>
      <c r="BJ250" s="56" t="s">
        <v>6572</v>
      </c>
      <c r="BK250" s="83"/>
      <c r="BL250" s="83"/>
      <c r="BM250" s="83"/>
      <c r="BN250" s="83"/>
      <c r="BO250" s="83"/>
      <c r="BP250" s="83"/>
      <c r="BQ250" s="83"/>
      <c r="BR250" s="83"/>
      <c r="BS250" s="83"/>
      <c r="BT250" s="83"/>
      <c r="BU250" s="83"/>
      <c r="BV250" s="83"/>
      <c r="BW250" s="82"/>
      <c r="BX250" s="82"/>
      <c r="BY250" s="82"/>
      <c r="BZ250" s="84"/>
      <c r="CA250" s="84"/>
      <c r="CB250" s="84"/>
      <c r="CC250" s="84"/>
      <c r="CD250" s="84"/>
      <c r="CE250" s="84"/>
      <c r="CF250" s="84"/>
      <c r="CG250" s="84"/>
      <c r="CH250" s="84"/>
      <c r="CI250" s="84"/>
      <c r="CJ250" s="84"/>
      <c r="CK250" s="84"/>
      <c r="CL250" s="84"/>
      <c r="CM250" s="84"/>
      <c r="CN250" s="84"/>
      <c r="CO250" s="84"/>
      <c r="CP250" s="84"/>
      <c r="CQ250" s="84"/>
      <c r="CR250" s="84"/>
      <c r="CS250" s="58" t="s">
        <v>6573</v>
      </c>
      <c r="CT250" s="84"/>
      <c r="CU250" s="84"/>
      <c r="CV250" s="84"/>
      <c r="CW250" s="84"/>
      <c r="CX250" s="84"/>
      <c r="CY250" s="84"/>
      <c r="CZ250" s="84"/>
      <c r="DA250" s="84"/>
      <c r="DB250" s="84"/>
      <c r="DC250" s="84"/>
      <c r="DD250" s="84"/>
      <c r="DE250" s="84"/>
    </row>
    <row r="251" spans="38:109" ht="15" hidden="1" customHeight="1">
      <c r="AL251" s="55" t="str">
        <f t="shared" si="15"/>
        <v/>
      </c>
      <c r="AM251" s="55" t="str">
        <f t="shared" si="12"/>
        <v/>
      </c>
      <c r="AN251" t="str">
        <f t="shared" si="13"/>
        <v/>
      </c>
      <c r="AO251" s="3" t="str">
        <f t="shared" si="14"/>
        <v/>
      </c>
      <c r="AP251" s="3">
        <v>249</v>
      </c>
      <c r="AQ251" s="83"/>
      <c r="AR251" s="83"/>
      <c r="AS251" s="83"/>
      <c r="AT251" s="83"/>
      <c r="AU251" s="83"/>
      <c r="AV251" s="83"/>
      <c r="AW251" s="83"/>
      <c r="AX251" s="83"/>
      <c r="AY251" s="83"/>
      <c r="AZ251" s="83"/>
      <c r="BA251" s="83"/>
      <c r="BB251" s="83"/>
      <c r="BC251" s="83"/>
      <c r="BD251" s="83"/>
      <c r="BE251" s="83"/>
      <c r="BF251" s="83"/>
      <c r="BG251" s="83"/>
      <c r="BH251" s="83"/>
      <c r="BI251" s="83"/>
      <c r="BJ251" s="56" t="s">
        <v>6574</v>
      </c>
      <c r="BK251" s="83"/>
      <c r="BL251" s="83"/>
      <c r="BM251" s="83"/>
      <c r="BN251" s="83"/>
      <c r="BO251" s="83"/>
      <c r="BP251" s="83"/>
      <c r="BQ251" s="83"/>
      <c r="BR251" s="83"/>
      <c r="BS251" s="83"/>
      <c r="BT251" s="83"/>
      <c r="BU251" s="83"/>
      <c r="BV251" s="83"/>
      <c r="BW251" s="82"/>
      <c r="BX251" s="82"/>
      <c r="BY251" s="82"/>
      <c r="BZ251" s="84"/>
      <c r="CA251" s="84"/>
      <c r="CB251" s="84"/>
      <c r="CC251" s="84"/>
      <c r="CD251" s="84"/>
      <c r="CE251" s="84"/>
      <c r="CF251" s="84"/>
      <c r="CG251" s="84"/>
      <c r="CH251" s="84"/>
      <c r="CI251" s="84"/>
      <c r="CJ251" s="84"/>
      <c r="CK251" s="84"/>
      <c r="CL251" s="84"/>
      <c r="CM251" s="84"/>
      <c r="CN251" s="84"/>
      <c r="CO251" s="84"/>
      <c r="CP251" s="84"/>
      <c r="CQ251" s="84"/>
      <c r="CR251" s="84"/>
      <c r="CS251" s="58" t="s">
        <v>6575</v>
      </c>
      <c r="CT251" s="84"/>
      <c r="CU251" s="84"/>
      <c r="CV251" s="84"/>
      <c r="CW251" s="84"/>
      <c r="CX251" s="84"/>
      <c r="CY251" s="84"/>
      <c r="CZ251" s="84"/>
      <c r="DA251" s="84"/>
      <c r="DB251" s="84"/>
      <c r="DC251" s="84"/>
      <c r="DD251" s="84"/>
      <c r="DE251" s="84"/>
    </row>
    <row r="252" spans="38:109" ht="15" hidden="1" customHeight="1">
      <c r="AL252" s="55" t="str">
        <f t="shared" si="15"/>
        <v/>
      </c>
      <c r="AM252" s="55" t="str">
        <f t="shared" si="12"/>
        <v/>
      </c>
      <c r="AN252" t="str">
        <f t="shared" si="13"/>
        <v/>
      </c>
      <c r="AO252" s="3" t="str">
        <f t="shared" si="14"/>
        <v/>
      </c>
      <c r="AP252" s="3">
        <v>250</v>
      </c>
      <c r="AQ252" s="83"/>
      <c r="AR252" s="83"/>
      <c r="AS252" s="83"/>
      <c r="AT252" s="83"/>
      <c r="AU252" s="83"/>
      <c r="AV252" s="83"/>
      <c r="AW252" s="83"/>
      <c r="AX252" s="83"/>
      <c r="AY252" s="83"/>
      <c r="AZ252" s="83"/>
      <c r="BA252" s="83"/>
      <c r="BB252" s="83"/>
      <c r="BC252" s="83"/>
      <c r="BD252" s="83"/>
      <c r="BE252" s="83"/>
      <c r="BF252" s="83"/>
      <c r="BG252" s="83"/>
      <c r="BH252" s="83"/>
      <c r="BI252" s="83"/>
      <c r="BJ252" s="56" t="s">
        <v>6576</v>
      </c>
      <c r="BK252" s="83"/>
      <c r="BL252" s="83"/>
      <c r="BM252" s="83"/>
      <c r="BN252" s="83"/>
      <c r="BO252" s="83"/>
      <c r="BP252" s="83"/>
      <c r="BQ252" s="83"/>
      <c r="BR252" s="83"/>
      <c r="BS252" s="83"/>
      <c r="BT252" s="83"/>
      <c r="BU252" s="83"/>
      <c r="BV252" s="83"/>
      <c r="BW252" s="82"/>
      <c r="BX252" s="82"/>
      <c r="BY252" s="82"/>
      <c r="BZ252" s="84"/>
      <c r="CA252" s="84"/>
      <c r="CB252" s="84"/>
      <c r="CC252" s="84"/>
      <c r="CD252" s="84"/>
      <c r="CE252" s="84"/>
      <c r="CF252" s="84"/>
      <c r="CG252" s="84"/>
      <c r="CH252" s="84"/>
      <c r="CI252" s="84"/>
      <c r="CJ252" s="84"/>
      <c r="CK252" s="84"/>
      <c r="CL252" s="84"/>
      <c r="CM252" s="84"/>
      <c r="CN252" s="84"/>
      <c r="CO252" s="84"/>
      <c r="CP252" s="84"/>
      <c r="CQ252" s="84"/>
      <c r="CR252" s="84"/>
      <c r="CS252" s="58" t="s">
        <v>6577</v>
      </c>
      <c r="CT252" s="84"/>
      <c r="CU252" s="84"/>
      <c r="CV252" s="84"/>
      <c r="CW252" s="84"/>
      <c r="CX252" s="84"/>
      <c r="CY252" s="84"/>
      <c r="CZ252" s="84"/>
      <c r="DA252" s="84"/>
      <c r="DB252" s="84"/>
      <c r="DC252" s="84"/>
      <c r="DD252" s="84"/>
      <c r="DE252" s="84"/>
    </row>
    <row r="253" spans="38:109" ht="15" hidden="1" customHeight="1">
      <c r="AL253" s="55" t="str">
        <f t="shared" si="15"/>
        <v/>
      </c>
      <c r="AM253" s="55" t="str">
        <f t="shared" si="12"/>
        <v/>
      </c>
      <c r="AN253" t="str">
        <f t="shared" si="13"/>
        <v/>
      </c>
      <c r="AO253" s="3" t="str">
        <f t="shared" si="14"/>
        <v/>
      </c>
      <c r="AP253" s="3">
        <v>251</v>
      </c>
      <c r="AQ253" s="83"/>
      <c r="AR253" s="83"/>
      <c r="AS253" s="83"/>
      <c r="AT253" s="83"/>
      <c r="AU253" s="83"/>
      <c r="AV253" s="83"/>
      <c r="AW253" s="83"/>
      <c r="AX253" s="83"/>
      <c r="AY253" s="83"/>
      <c r="AZ253" s="83"/>
      <c r="BA253" s="83"/>
      <c r="BB253" s="83"/>
      <c r="BC253" s="83"/>
      <c r="BD253" s="83"/>
      <c r="BE253" s="83"/>
      <c r="BF253" s="83"/>
      <c r="BG253" s="83"/>
      <c r="BH253" s="83"/>
      <c r="BI253" s="83"/>
      <c r="BJ253" s="56" t="s">
        <v>6578</v>
      </c>
      <c r="BK253" s="83"/>
      <c r="BL253" s="83"/>
      <c r="BM253" s="83"/>
      <c r="BN253" s="83"/>
      <c r="BO253" s="83"/>
      <c r="BP253" s="83"/>
      <c r="BQ253" s="83"/>
      <c r="BR253" s="83"/>
      <c r="BS253" s="83"/>
      <c r="BT253" s="83"/>
      <c r="BU253" s="83"/>
      <c r="BV253" s="83"/>
      <c r="BW253" s="82"/>
      <c r="BX253" s="82"/>
      <c r="BY253" s="82"/>
      <c r="BZ253" s="84"/>
      <c r="CA253" s="84"/>
      <c r="CB253" s="84"/>
      <c r="CC253" s="84"/>
      <c r="CD253" s="84"/>
      <c r="CE253" s="84"/>
      <c r="CF253" s="84"/>
      <c r="CG253" s="84"/>
      <c r="CH253" s="84"/>
      <c r="CI253" s="84"/>
      <c r="CJ253" s="84"/>
      <c r="CK253" s="84"/>
      <c r="CL253" s="84"/>
      <c r="CM253" s="84"/>
      <c r="CN253" s="84"/>
      <c r="CO253" s="84"/>
      <c r="CP253" s="84"/>
      <c r="CQ253" s="84"/>
      <c r="CR253" s="84"/>
      <c r="CS253" s="58" t="s">
        <v>6579</v>
      </c>
      <c r="CT253" s="84"/>
      <c r="CU253" s="84"/>
      <c r="CV253" s="84"/>
      <c r="CW253" s="84"/>
      <c r="CX253" s="84"/>
      <c r="CY253" s="84"/>
      <c r="CZ253" s="84"/>
      <c r="DA253" s="84"/>
      <c r="DB253" s="84"/>
      <c r="DC253" s="84"/>
      <c r="DD253" s="84"/>
      <c r="DE253" s="84"/>
    </row>
    <row r="254" spans="38:109" ht="15" hidden="1" customHeight="1">
      <c r="AL254" s="55" t="str">
        <f t="shared" si="15"/>
        <v/>
      </c>
      <c r="AM254" s="55" t="str">
        <f t="shared" si="12"/>
        <v/>
      </c>
      <c r="AN254" t="str">
        <f t="shared" si="13"/>
        <v/>
      </c>
      <c r="AO254" s="3" t="str">
        <f t="shared" si="14"/>
        <v/>
      </c>
      <c r="AP254" s="3">
        <v>252</v>
      </c>
      <c r="AQ254" s="83"/>
      <c r="AR254" s="83"/>
      <c r="AS254" s="83"/>
      <c r="AT254" s="83"/>
      <c r="AU254" s="83"/>
      <c r="AV254" s="83"/>
      <c r="AW254" s="83"/>
      <c r="AX254" s="83"/>
      <c r="AY254" s="83"/>
      <c r="AZ254" s="83"/>
      <c r="BA254" s="83"/>
      <c r="BB254" s="83"/>
      <c r="BC254" s="83"/>
      <c r="BD254" s="83"/>
      <c r="BE254" s="83"/>
      <c r="BF254" s="83"/>
      <c r="BG254" s="83"/>
      <c r="BH254" s="83"/>
      <c r="BI254" s="83"/>
      <c r="BJ254" s="56" t="s">
        <v>6580</v>
      </c>
      <c r="BK254" s="83"/>
      <c r="BL254" s="83"/>
      <c r="BM254" s="83"/>
      <c r="BN254" s="83"/>
      <c r="BO254" s="83"/>
      <c r="BP254" s="83"/>
      <c r="BQ254" s="83"/>
      <c r="BR254" s="83"/>
      <c r="BS254" s="83"/>
      <c r="BT254" s="83"/>
      <c r="BU254" s="83"/>
      <c r="BV254" s="83"/>
      <c r="BW254" s="82"/>
      <c r="BX254" s="82"/>
      <c r="BY254" s="82"/>
      <c r="BZ254" s="84"/>
      <c r="CA254" s="84"/>
      <c r="CB254" s="84"/>
      <c r="CC254" s="84"/>
      <c r="CD254" s="84"/>
      <c r="CE254" s="84"/>
      <c r="CF254" s="84"/>
      <c r="CG254" s="84"/>
      <c r="CH254" s="84"/>
      <c r="CI254" s="84"/>
      <c r="CJ254" s="84"/>
      <c r="CK254" s="84"/>
      <c r="CL254" s="84"/>
      <c r="CM254" s="84"/>
      <c r="CN254" s="84"/>
      <c r="CO254" s="84"/>
      <c r="CP254" s="84"/>
      <c r="CQ254" s="84"/>
      <c r="CR254" s="84"/>
      <c r="CS254" s="58" t="s">
        <v>6581</v>
      </c>
      <c r="CT254" s="84"/>
      <c r="CU254" s="84"/>
      <c r="CV254" s="84"/>
      <c r="CW254" s="84"/>
      <c r="CX254" s="84"/>
      <c r="CY254" s="84"/>
      <c r="CZ254" s="84"/>
      <c r="DA254" s="84"/>
      <c r="DB254" s="84"/>
      <c r="DC254" s="84"/>
      <c r="DD254" s="84"/>
      <c r="DE254" s="84"/>
    </row>
    <row r="255" spans="38:109" ht="15" hidden="1" customHeight="1">
      <c r="AL255" s="55" t="str">
        <f t="shared" si="15"/>
        <v/>
      </c>
      <c r="AM255" s="55" t="str">
        <f t="shared" si="12"/>
        <v/>
      </c>
      <c r="AN255" t="str">
        <f t="shared" si="13"/>
        <v/>
      </c>
      <c r="AO255" s="3" t="str">
        <f t="shared" si="14"/>
        <v/>
      </c>
      <c r="AP255" s="3">
        <v>253</v>
      </c>
      <c r="AQ255" s="83"/>
      <c r="AR255" s="83"/>
      <c r="AS255" s="83"/>
      <c r="AT255" s="83"/>
      <c r="AU255" s="83"/>
      <c r="AV255" s="83"/>
      <c r="AW255" s="83"/>
      <c r="AX255" s="83"/>
      <c r="AY255" s="83"/>
      <c r="AZ255" s="83"/>
      <c r="BA255" s="83"/>
      <c r="BB255" s="83"/>
      <c r="BC255" s="83"/>
      <c r="BD255" s="83"/>
      <c r="BE255" s="83"/>
      <c r="BF255" s="83"/>
      <c r="BG255" s="83"/>
      <c r="BH255" s="83"/>
      <c r="BI255" s="83"/>
      <c r="BJ255" s="56" t="s">
        <v>6582</v>
      </c>
      <c r="BK255" s="83"/>
      <c r="BL255" s="83"/>
      <c r="BM255" s="83"/>
      <c r="BN255" s="83"/>
      <c r="BO255" s="83"/>
      <c r="BP255" s="83"/>
      <c r="BQ255" s="83"/>
      <c r="BR255" s="83"/>
      <c r="BS255" s="83"/>
      <c r="BT255" s="83"/>
      <c r="BU255" s="83"/>
      <c r="BV255" s="83"/>
      <c r="BW255" s="82"/>
      <c r="BX255" s="82"/>
      <c r="BY255" s="82"/>
      <c r="BZ255" s="84"/>
      <c r="CA255" s="84"/>
      <c r="CB255" s="84"/>
      <c r="CC255" s="84"/>
      <c r="CD255" s="84"/>
      <c r="CE255" s="84"/>
      <c r="CF255" s="84"/>
      <c r="CG255" s="84"/>
      <c r="CH255" s="84"/>
      <c r="CI255" s="84"/>
      <c r="CJ255" s="84"/>
      <c r="CK255" s="84"/>
      <c r="CL255" s="84"/>
      <c r="CM255" s="84"/>
      <c r="CN255" s="84"/>
      <c r="CO255" s="84"/>
      <c r="CP255" s="84"/>
      <c r="CQ255" s="84"/>
      <c r="CR255" s="84"/>
      <c r="CS255" s="58" t="s">
        <v>6583</v>
      </c>
      <c r="CT255" s="84"/>
      <c r="CU255" s="84"/>
      <c r="CV255" s="84"/>
      <c r="CW255" s="84"/>
      <c r="CX255" s="84"/>
      <c r="CY255" s="84"/>
      <c r="CZ255" s="84"/>
      <c r="DA255" s="84"/>
      <c r="DB255" s="84"/>
      <c r="DC255" s="84"/>
      <c r="DD255" s="84"/>
      <c r="DE255" s="84"/>
    </row>
    <row r="256" spans="38:109" ht="15" hidden="1" customHeight="1">
      <c r="AL256" s="55" t="str">
        <f t="shared" si="15"/>
        <v/>
      </c>
      <c r="AM256" s="55" t="str">
        <f t="shared" si="12"/>
        <v/>
      </c>
      <c r="AN256" t="str">
        <f t="shared" si="13"/>
        <v/>
      </c>
      <c r="AO256" s="3" t="str">
        <f t="shared" si="14"/>
        <v/>
      </c>
      <c r="AP256" s="3">
        <v>254</v>
      </c>
      <c r="AQ256" s="83"/>
      <c r="AR256" s="83"/>
      <c r="AS256" s="83"/>
      <c r="AT256" s="83"/>
      <c r="AU256" s="83"/>
      <c r="AV256" s="83"/>
      <c r="AW256" s="83"/>
      <c r="AX256" s="83"/>
      <c r="AY256" s="83"/>
      <c r="AZ256" s="83"/>
      <c r="BA256" s="83"/>
      <c r="BB256" s="83"/>
      <c r="BC256" s="83"/>
      <c r="BD256" s="83"/>
      <c r="BE256" s="83"/>
      <c r="BF256" s="83"/>
      <c r="BG256" s="83"/>
      <c r="BH256" s="83"/>
      <c r="BI256" s="83"/>
      <c r="BJ256" s="56" t="s">
        <v>6584</v>
      </c>
      <c r="BK256" s="83"/>
      <c r="BL256" s="83"/>
      <c r="BM256" s="83"/>
      <c r="BN256" s="83"/>
      <c r="BO256" s="83"/>
      <c r="BP256" s="83"/>
      <c r="BQ256" s="83"/>
      <c r="BR256" s="83"/>
      <c r="BS256" s="83"/>
      <c r="BT256" s="83"/>
      <c r="BU256" s="83"/>
      <c r="BV256" s="83"/>
      <c r="BW256" s="82"/>
      <c r="BX256" s="82"/>
      <c r="BY256" s="82"/>
      <c r="BZ256" s="84"/>
      <c r="CA256" s="84"/>
      <c r="CB256" s="84"/>
      <c r="CC256" s="84"/>
      <c r="CD256" s="84"/>
      <c r="CE256" s="84"/>
      <c r="CF256" s="84"/>
      <c r="CG256" s="84"/>
      <c r="CH256" s="84"/>
      <c r="CI256" s="84"/>
      <c r="CJ256" s="84"/>
      <c r="CK256" s="84"/>
      <c r="CL256" s="84"/>
      <c r="CM256" s="84"/>
      <c r="CN256" s="84"/>
      <c r="CO256" s="84"/>
      <c r="CP256" s="84"/>
      <c r="CQ256" s="84"/>
      <c r="CR256" s="84"/>
      <c r="CS256" s="58" t="s">
        <v>6585</v>
      </c>
      <c r="CT256" s="84"/>
      <c r="CU256" s="84"/>
      <c r="CV256" s="84"/>
      <c r="CW256" s="84"/>
      <c r="CX256" s="84"/>
      <c r="CY256" s="84"/>
      <c r="CZ256" s="84"/>
      <c r="DA256" s="84"/>
      <c r="DB256" s="84"/>
      <c r="DC256" s="84"/>
      <c r="DD256" s="84"/>
      <c r="DE256" s="84"/>
    </row>
    <row r="257" spans="38:109" ht="15" hidden="1" customHeight="1">
      <c r="AL257" s="55" t="str">
        <f t="shared" si="15"/>
        <v/>
      </c>
      <c r="AM257" s="55" t="str">
        <f t="shared" si="12"/>
        <v/>
      </c>
      <c r="AN257" t="str">
        <f t="shared" si="13"/>
        <v/>
      </c>
      <c r="AO257" s="3" t="str">
        <f t="shared" si="14"/>
        <v/>
      </c>
      <c r="AP257" s="3">
        <v>255</v>
      </c>
      <c r="AQ257" s="83"/>
      <c r="AR257" s="83"/>
      <c r="AS257" s="83"/>
      <c r="AT257" s="83"/>
      <c r="AU257" s="83"/>
      <c r="AV257" s="83"/>
      <c r="AW257" s="83"/>
      <c r="AX257" s="83"/>
      <c r="AY257" s="83"/>
      <c r="AZ257" s="83"/>
      <c r="BA257" s="83"/>
      <c r="BB257" s="83"/>
      <c r="BC257" s="83"/>
      <c r="BD257" s="83"/>
      <c r="BE257" s="83"/>
      <c r="BF257" s="83"/>
      <c r="BG257" s="83"/>
      <c r="BH257" s="83"/>
      <c r="BI257" s="83"/>
      <c r="BJ257" s="56" t="s">
        <v>6586</v>
      </c>
      <c r="BK257" s="83"/>
      <c r="BL257" s="83"/>
      <c r="BM257" s="83"/>
      <c r="BN257" s="83"/>
      <c r="BO257" s="83"/>
      <c r="BP257" s="83"/>
      <c r="BQ257" s="83"/>
      <c r="BR257" s="83"/>
      <c r="BS257" s="83"/>
      <c r="BT257" s="83"/>
      <c r="BU257" s="83"/>
      <c r="BV257" s="83"/>
      <c r="BW257" s="82"/>
      <c r="BX257" s="82"/>
      <c r="BY257" s="82"/>
      <c r="BZ257" s="84"/>
      <c r="CA257" s="84"/>
      <c r="CB257" s="84"/>
      <c r="CC257" s="84"/>
      <c r="CD257" s="84"/>
      <c r="CE257" s="84"/>
      <c r="CF257" s="84"/>
      <c r="CG257" s="84"/>
      <c r="CH257" s="84"/>
      <c r="CI257" s="84"/>
      <c r="CJ257" s="84"/>
      <c r="CK257" s="84"/>
      <c r="CL257" s="84"/>
      <c r="CM257" s="84"/>
      <c r="CN257" s="84"/>
      <c r="CO257" s="84"/>
      <c r="CP257" s="84"/>
      <c r="CQ257" s="84"/>
      <c r="CR257" s="84"/>
      <c r="CS257" s="58" t="s">
        <v>6587</v>
      </c>
      <c r="CT257" s="84"/>
      <c r="CU257" s="84"/>
      <c r="CV257" s="84"/>
      <c r="CW257" s="84"/>
      <c r="CX257" s="84"/>
      <c r="CY257" s="84"/>
      <c r="CZ257" s="84"/>
      <c r="DA257" s="84"/>
      <c r="DB257" s="84"/>
      <c r="DC257" s="84"/>
      <c r="DD257" s="84"/>
      <c r="DE257" s="84"/>
    </row>
    <row r="258" spans="38:109" ht="15" hidden="1" customHeight="1">
      <c r="AL258" s="55" t="str">
        <f t="shared" si="15"/>
        <v/>
      </c>
      <c r="AM258" s="55" t="str">
        <f t="shared" si="12"/>
        <v/>
      </c>
      <c r="AN258" t="str">
        <f t="shared" si="13"/>
        <v/>
      </c>
      <c r="AO258" s="3" t="str">
        <f t="shared" si="14"/>
        <v/>
      </c>
      <c r="AP258" s="3">
        <v>256</v>
      </c>
      <c r="AQ258" s="83"/>
      <c r="AR258" s="83"/>
      <c r="AS258" s="83"/>
      <c r="AT258" s="83"/>
      <c r="AU258" s="83"/>
      <c r="AV258" s="83"/>
      <c r="AW258" s="83"/>
      <c r="AX258" s="83"/>
      <c r="AY258" s="83"/>
      <c r="AZ258" s="83"/>
      <c r="BA258" s="83"/>
      <c r="BB258" s="83"/>
      <c r="BC258" s="83"/>
      <c r="BD258" s="83"/>
      <c r="BE258" s="83"/>
      <c r="BF258" s="83"/>
      <c r="BG258" s="83"/>
      <c r="BH258" s="83"/>
      <c r="BI258" s="83"/>
      <c r="BJ258" s="56" t="s">
        <v>6588</v>
      </c>
      <c r="BK258" s="83"/>
      <c r="BL258" s="83"/>
      <c r="BM258" s="83"/>
      <c r="BN258" s="83"/>
      <c r="BO258" s="83"/>
      <c r="BP258" s="83"/>
      <c r="BQ258" s="83"/>
      <c r="BR258" s="83"/>
      <c r="BS258" s="83"/>
      <c r="BT258" s="83"/>
      <c r="BU258" s="83"/>
      <c r="BV258" s="83"/>
      <c r="BW258" s="82"/>
      <c r="BX258" s="82"/>
      <c r="BY258" s="82"/>
      <c r="BZ258" s="84"/>
      <c r="CA258" s="84"/>
      <c r="CB258" s="84"/>
      <c r="CC258" s="84"/>
      <c r="CD258" s="84"/>
      <c r="CE258" s="84"/>
      <c r="CF258" s="84"/>
      <c r="CG258" s="84"/>
      <c r="CH258" s="84"/>
      <c r="CI258" s="84"/>
      <c r="CJ258" s="84"/>
      <c r="CK258" s="84"/>
      <c r="CL258" s="84"/>
      <c r="CM258" s="84"/>
      <c r="CN258" s="84"/>
      <c r="CO258" s="84"/>
      <c r="CP258" s="84"/>
      <c r="CQ258" s="84"/>
      <c r="CR258" s="84"/>
      <c r="CS258" s="58" t="s">
        <v>6589</v>
      </c>
      <c r="CT258" s="84"/>
      <c r="CU258" s="84"/>
      <c r="CV258" s="84"/>
      <c r="CW258" s="84"/>
      <c r="CX258" s="84"/>
      <c r="CY258" s="84"/>
      <c r="CZ258" s="84"/>
      <c r="DA258" s="84"/>
      <c r="DB258" s="84"/>
      <c r="DC258" s="84"/>
      <c r="DD258" s="84"/>
      <c r="DE258" s="84"/>
    </row>
    <row r="259" spans="38:109" ht="15" hidden="1" customHeight="1">
      <c r="AL259" s="55" t="str">
        <f t="shared" si="15"/>
        <v/>
      </c>
      <c r="AM259" s="55" t="str">
        <f t="shared" si="12"/>
        <v/>
      </c>
      <c r="AN259" t="str">
        <f t="shared" si="13"/>
        <v/>
      </c>
      <c r="AO259" s="3" t="str">
        <f t="shared" si="14"/>
        <v/>
      </c>
      <c r="AP259" s="3">
        <v>257</v>
      </c>
      <c r="AQ259" s="83"/>
      <c r="AR259" s="83"/>
      <c r="AS259" s="83"/>
      <c r="AT259" s="83"/>
      <c r="AU259" s="83"/>
      <c r="AV259" s="83"/>
      <c r="AW259" s="83"/>
      <c r="AX259" s="83"/>
      <c r="AY259" s="83"/>
      <c r="AZ259" s="83"/>
      <c r="BA259" s="83"/>
      <c r="BB259" s="83"/>
      <c r="BC259" s="83"/>
      <c r="BD259" s="83"/>
      <c r="BE259" s="83"/>
      <c r="BF259" s="83"/>
      <c r="BG259" s="83"/>
      <c r="BH259" s="83"/>
      <c r="BI259" s="83"/>
      <c r="BJ259" s="56" t="s">
        <v>6590</v>
      </c>
      <c r="BK259" s="83"/>
      <c r="BL259" s="83"/>
      <c r="BM259" s="83"/>
      <c r="BN259" s="83"/>
      <c r="BO259" s="83"/>
      <c r="BP259" s="83"/>
      <c r="BQ259" s="83"/>
      <c r="BR259" s="83"/>
      <c r="BS259" s="83"/>
      <c r="BT259" s="83"/>
      <c r="BU259" s="83"/>
      <c r="BV259" s="83"/>
      <c r="BW259" s="82"/>
      <c r="BX259" s="82"/>
      <c r="BY259" s="82"/>
      <c r="BZ259" s="84"/>
      <c r="CA259" s="84"/>
      <c r="CB259" s="84"/>
      <c r="CC259" s="84"/>
      <c r="CD259" s="84"/>
      <c r="CE259" s="84"/>
      <c r="CF259" s="84"/>
      <c r="CG259" s="84"/>
      <c r="CH259" s="84"/>
      <c r="CI259" s="84"/>
      <c r="CJ259" s="84"/>
      <c r="CK259" s="84"/>
      <c r="CL259" s="84"/>
      <c r="CM259" s="84"/>
      <c r="CN259" s="84"/>
      <c r="CO259" s="84"/>
      <c r="CP259" s="84"/>
      <c r="CQ259" s="84"/>
      <c r="CR259" s="84"/>
      <c r="CS259" s="58" t="s">
        <v>6591</v>
      </c>
      <c r="CT259" s="84"/>
      <c r="CU259" s="84"/>
      <c r="CV259" s="84"/>
      <c r="CW259" s="84"/>
      <c r="CX259" s="84"/>
      <c r="CY259" s="84"/>
      <c r="CZ259" s="84"/>
      <c r="DA259" s="84"/>
      <c r="DB259" s="84"/>
      <c r="DC259" s="84"/>
      <c r="DD259" s="84"/>
      <c r="DE259" s="84"/>
    </row>
    <row r="260" spans="38:109" ht="15" hidden="1" customHeight="1">
      <c r="AL260" s="55" t="str">
        <f t="shared" si="15"/>
        <v/>
      </c>
      <c r="AM260" s="55" t="str">
        <f t="shared" ref="AM260:AM323" si="16">IFERROR(IF(AL260="", "", HLOOKUP($N$8, $AQ$3:$BV$574, AP260, FALSE)), "")</f>
        <v/>
      </c>
      <c r="AN260" t="str">
        <f t="shared" si="13"/>
        <v/>
      </c>
      <c r="AO260" s="3" t="str">
        <f t="shared" si="14"/>
        <v/>
      </c>
      <c r="AP260" s="3">
        <v>258</v>
      </c>
      <c r="AQ260" s="83"/>
      <c r="AR260" s="83"/>
      <c r="AS260" s="83"/>
      <c r="AT260" s="83"/>
      <c r="AU260" s="83"/>
      <c r="AV260" s="83"/>
      <c r="AW260" s="83"/>
      <c r="AX260" s="83"/>
      <c r="AY260" s="83"/>
      <c r="AZ260" s="83"/>
      <c r="BA260" s="83"/>
      <c r="BB260" s="83"/>
      <c r="BC260" s="83"/>
      <c r="BD260" s="83"/>
      <c r="BE260" s="83"/>
      <c r="BF260" s="83"/>
      <c r="BG260" s="83"/>
      <c r="BH260" s="83"/>
      <c r="BI260" s="83"/>
      <c r="BJ260" s="56" t="s">
        <v>6592</v>
      </c>
      <c r="BK260" s="83"/>
      <c r="BL260" s="83"/>
      <c r="BM260" s="83"/>
      <c r="BN260" s="83"/>
      <c r="BO260" s="83"/>
      <c r="BP260" s="83"/>
      <c r="BQ260" s="83"/>
      <c r="BR260" s="83"/>
      <c r="BS260" s="83"/>
      <c r="BT260" s="83"/>
      <c r="BU260" s="83"/>
      <c r="BV260" s="83"/>
      <c r="BW260" s="82"/>
      <c r="BX260" s="82"/>
      <c r="BY260" s="82"/>
      <c r="BZ260" s="84"/>
      <c r="CA260" s="84"/>
      <c r="CB260" s="84"/>
      <c r="CC260" s="84"/>
      <c r="CD260" s="84"/>
      <c r="CE260" s="84"/>
      <c r="CF260" s="84"/>
      <c r="CG260" s="84"/>
      <c r="CH260" s="84"/>
      <c r="CI260" s="84"/>
      <c r="CJ260" s="84"/>
      <c r="CK260" s="84"/>
      <c r="CL260" s="84"/>
      <c r="CM260" s="84"/>
      <c r="CN260" s="84"/>
      <c r="CO260" s="84"/>
      <c r="CP260" s="84"/>
      <c r="CQ260" s="84"/>
      <c r="CR260" s="84"/>
      <c r="CS260" s="58" t="s">
        <v>6593</v>
      </c>
      <c r="CT260" s="84"/>
      <c r="CU260" s="84"/>
      <c r="CV260" s="84"/>
      <c r="CW260" s="84"/>
      <c r="CX260" s="84"/>
      <c r="CY260" s="84"/>
      <c r="CZ260" s="84"/>
      <c r="DA260" s="84"/>
      <c r="DB260" s="84"/>
      <c r="DC260" s="84"/>
      <c r="DD260" s="84"/>
      <c r="DE260" s="84"/>
    </row>
    <row r="261" spans="38:109" ht="15" hidden="1" customHeight="1">
      <c r="AL261" s="55" t="str">
        <f t="shared" si="15"/>
        <v/>
      </c>
      <c r="AM261" s="55" t="str">
        <f t="shared" si="16"/>
        <v/>
      </c>
      <c r="AN261" t="str">
        <f t="shared" ref="AN261:AN324" si="17">IF(AL261="No identificado","",IF(AL261="","",AL261))</f>
        <v/>
      </c>
      <c r="AO261" s="3" t="str">
        <f t="shared" ref="AO261:AO324" si="18">IF(AL261="No identificado","",IFERROR(IF(AL261="", "", HLOOKUP($N$8, $AQ$3:$BV$574, AP261, FALSE)), ""))</f>
        <v/>
      </c>
      <c r="AP261" s="3">
        <v>259</v>
      </c>
      <c r="AQ261" s="83"/>
      <c r="AR261" s="83"/>
      <c r="AS261" s="83"/>
      <c r="AT261" s="83"/>
      <c r="AU261" s="83"/>
      <c r="AV261" s="83"/>
      <c r="AW261" s="83"/>
      <c r="AX261" s="83"/>
      <c r="AY261" s="83"/>
      <c r="AZ261" s="83"/>
      <c r="BA261" s="83"/>
      <c r="BB261" s="83"/>
      <c r="BC261" s="83"/>
      <c r="BD261" s="83"/>
      <c r="BE261" s="83"/>
      <c r="BF261" s="83"/>
      <c r="BG261" s="83"/>
      <c r="BH261" s="83"/>
      <c r="BI261" s="83"/>
      <c r="BJ261" s="56" t="s">
        <v>6594</v>
      </c>
      <c r="BK261" s="83"/>
      <c r="BL261" s="83"/>
      <c r="BM261" s="83"/>
      <c r="BN261" s="83"/>
      <c r="BO261" s="83"/>
      <c r="BP261" s="83"/>
      <c r="BQ261" s="83"/>
      <c r="BR261" s="83"/>
      <c r="BS261" s="83"/>
      <c r="BT261" s="83"/>
      <c r="BU261" s="83"/>
      <c r="BV261" s="83"/>
      <c r="BW261" s="82"/>
      <c r="BX261" s="82"/>
      <c r="BY261" s="82"/>
      <c r="BZ261" s="84"/>
      <c r="CA261" s="84"/>
      <c r="CB261" s="84"/>
      <c r="CC261" s="84"/>
      <c r="CD261" s="84"/>
      <c r="CE261" s="84"/>
      <c r="CF261" s="84"/>
      <c r="CG261" s="84"/>
      <c r="CH261" s="84"/>
      <c r="CI261" s="84"/>
      <c r="CJ261" s="84"/>
      <c r="CK261" s="84"/>
      <c r="CL261" s="84"/>
      <c r="CM261" s="84"/>
      <c r="CN261" s="84"/>
      <c r="CO261" s="84"/>
      <c r="CP261" s="84"/>
      <c r="CQ261" s="84"/>
      <c r="CR261" s="84"/>
      <c r="CS261" s="58" t="s">
        <v>6595</v>
      </c>
      <c r="CT261" s="84"/>
      <c r="CU261" s="84"/>
      <c r="CV261" s="84"/>
      <c r="CW261" s="84"/>
      <c r="CX261" s="84"/>
      <c r="CY261" s="84"/>
      <c r="CZ261" s="84"/>
      <c r="DA261" s="84"/>
      <c r="DB261" s="84"/>
      <c r="DC261" s="84"/>
      <c r="DD261" s="84"/>
      <c r="DE261" s="84"/>
    </row>
    <row r="262" spans="38:109" ht="15" hidden="1" customHeight="1">
      <c r="AL262" s="55" t="str">
        <f t="shared" ref="AL262:AL325" si="19">IFERROR(IF(HLOOKUP($N$8, $BZ$3:$DE$574, $AP262, FALSE )="", "", HLOOKUP($N$8, $BZ$3:$DE$574, $AP262, FALSE)), "")</f>
        <v/>
      </c>
      <c r="AM262" s="55" t="str">
        <f t="shared" si="16"/>
        <v/>
      </c>
      <c r="AN262" t="str">
        <f t="shared" si="17"/>
        <v/>
      </c>
      <c r="AO262" s="3" t="str">
        <f t="shared" si="18"/>
        <v/>
      </c>
      <c r="AP262" s="3">
        <v>260</v>
      </c>
      <c r="AQ262" s="83"/>
      <c r="AR262" s="83"/>
      <c r="AS262" s="83"/>
      <c r="AT262" s="83"/>
      <c r="AU262" s="83"/>
      <c r="AV262" s="83"/>
      <c r="AW262" s="83"/>
      <c r="AX262" s="83"/>
      <c r="AY262" s="83"/>
      <c r="AZ262" s="83"/>
      <c r="BA262" s="83"/>
      <c r="BB262" s="83"/>
      <c r="BC262" s="83"/>
      <c r="BD262" s="83"/>
      <c r="BE262" s="83"/>
      <c r="BF262" s="83"/>
      <c r="BG262" s="83"/>
      <c r="BH262" s="83"/>
      <c r="BI262" s="83"/>
      <c r="BJ262" s="56" t="s">
        <v>6596</v>
      </c>
      <c r="BK262" s="83"/>
      <c r="BL262" s="83"/>
      <c r="BM262" s="83"/>
      <c r="BN262" s="83"/>
      <c r="BO262" s="83"/>
      <c r="BP262" s="83"/>
      <c r="BQ262" s="83"/>
      <c r="BR262" s="83"/>
      <c r="BS262" s="83"/>
      <c r="BT262" s="83"/>
      <c r="BU262" s="83"/>
      <c r="BV262" s="83"/>
      <c r="BW262" s="82"/>
      <c r="BX262" s="82"/>
      <c r="BY262" s="82"/>
      <c r="BZ262" s="84"/>
      <c r="CA262" s="84"/>
      <c r="CB262" s="84"/>
      <c r="CC262" s="84"/>
      <c r="CD262" s="84"/>
      <c r="CE262" s="84"/>
      <c r="CF262" s="84"/>
      <c r="CG262" s="84"/>
      <c r="CH262" s="84"/>
      <c r="CI262" s="84"/>
      <c r="CJ262" s="84"/>
      <c r="CK262" s="84"/>
      <c r="CL262" s="84"/>
      <c r="CM262" s="84"/>
      <c r="CN262" s="84"/>
      <c r="CO262" s="84"/>
      <c r="CP262" s="84"/>
      <c r="CQ262" s="84"/>
      <c r="CR262" s="84"/>
      <c r="CS262" s="58" t="s">
        <v>6597</v>
      </c>
      <c r="CT262" s="84"/>
      <c r="CU262" s="84"/>
      <c r="CV262" s="84"/>
      <c r="CW262" s="84"/>
      <c r="CX262" s="84"/>
      <c r="CY262" s="84"/>
      <c r="CZ262" s="84"/>
      <c r="DA262" s="84"/>
      <c r="DB262" s="84"/>
      <c r="DC262" s="84"/>
      <c r="DD262" s="84"/>
      <c r="DE262" s="84"/>
    </row>
    <row r="263" spans="38:109" ht="15" hidden="1" customHeight="1">
      <c r="AL263" s="55" t="str">
        <f t="shared" si="19"/>
        <v/>
      </c>
      <c r="AM263" s="55" t="str">
        <f t="shared" si="16"/>
        <v/>
      </c>
      <c r="AN263" t="str">
        <f t="shared" si="17"/>
        <v/>
      </c>
      <c r="AO263" s="3" t="str">
        <f t="shared" si="18"/>
        <v/>
      </c>
      <c r="AP263" s="3">
        <v>261</v>
      </c>
      <c r="AQ263" s="83"/>
      <c r="AR263" s="83"/>
      <c r="AS263" s="83"/>
      <c r="AT263" s="83"/>
      <c r="AU263" s="83"/>
      <c r="AV263" s="83"/>
      <c r="AW263" s="83"/>
      <c r="AX263" s="83"/>
      <c r="AY263" s="83"/>
      <c r="AZ263" s="83"/>
      <c r="BA263" s="83"/>
      <c r="BB263" s="83"/>
      <c r="BC263" s="83"/>
      <c r="BD263" s="83"/>
      <c r="BE263" s="83"/>
      <c r="BF263" s="83"/>
      <c r="BG263" s="83"/>
      <c r="BH263" s="83"/>
      <c r="BI263" s="83"/>
      <c r="BJ263" s="56" t="s">
        <v>6598</v>
      </c>
      <c r="BK263" s="83"/>
      <c r="BL263" s="83"/>
      <c r="BM263" s="83"/>
      <c r="BN263" s="83"/>
      <c r="BO263" s="83"/>
      <c r="BP263" s="83"/>
      <c r="BQ263" s="83"/>
      <c r="BR263" s="83"/>
      <c r="BS263" s="83"/>
      <c r="BT263" s="83"/>
      <c r="BU263" s="83"/>
      <c r="BV263" s="83"/>
      <c r="BW263" s="82"/>
      <c r="BX263" s="82"/>
      <c r="BY263" s="82"/>
      <c r="BZ263" s="84"/>
      <c r="CA263" s="84"/>
      <c r="CB263" s="84"/>
      <c r="CC263" s="84"/>
      <c r="CD263" s="84"/>
      <c r="CE263" s="84"/>
      <c r="CF263" s="84"/>
      <c r="CG263" s="84"/>
      <c r="CH263" s="84"/>
      <c r="CI263" s="84"/>
      <c r="CJ263" s="84"/>
      <c r="CK263" s="84"/>
      <c r="CL263" s="84"/>
      <c r="CM263" s="84"/>
      <c r="CN263" s="84"/>
      <c r="CO263" s="84"/>
      <c r="CP263" s="84"/>
      <c r="CQ263" s="84"/>
      <c r="CR263" s="84"/>
      <c r="CS263" s="58" t="s">
        <v>6599</v>
      </c>
      <c r="CT263" s="84"/>
      <c r="CU263" s="84"/>
      <c r="CV263" s="84"/>
      <c r="CW263" s="84"/>
      <c r="CX263" s="84"/>
      <c r="CY263" s="84"/>
      <c r="CZ263" s="84"/>
      <c r="DA263" s="84"/>
      <c r="DB263" s="84"/>
      <c r="DC263" s="84"/>
      <c r="DD263" s="84"/>
      <c r="DE263" s="84"/>
    </row>
    <row r="264" spans="38:109" ht="15" hidden="1" customHeight="1">
      <c r="AL264" s="55" t="str">
        <f t="shared" si="19"/>
        <v/>
      </c>
      <c r="AM264" s="55" t="str">
        <f t="shared" si="16"/>
        <v/>
      </c>
      <c r="AN264" t="str">
        <f t="shared" si="17"/>
        <v/>
      </c>
      <c r="AO264" s="3" t="str">
        <f t="shared" si="18"/>
        <v/>
      </c>
      <c r="AP264" s="3">
        <v>262</v>
      </c>
      <c r="AQ264" s="83"/>
      <c r="AR264" s="83"/>
      <c r="AS264" s="83"/>
      <c r="AT264" s="83"/>
      <c r="AU264" s="83"/>
      <c r="AV264" s="83"/>
      <c r="AW264" s="83"/>
      <c r="AX264" s="83"/>
      <c r="AY264" s="83"/>
      <c r="AZ264" s="83"/>
      <c r="BA264" s="83"/>
      <c r="BB264" s="83"/>
      <c r="BC264" s="83"/>
      <c r="BD264" s="83"/>
      <c r="BE264" s="83"/>
      <c r="BF264" s="83"/>
      <c r="BG264" s="83"/>
      <c r="BH264" s="83"/>
      <c r="BI264" s="83"/>
      <c r="BJ264" s="56" t="s">
        <v>6600</v>
      </c>
      <c r="BK264" s="83"/>
      <c r="BL264" s="83"/>
      <c r="BM264" s="83"/>
      <c r="BN264" s="83"/>
      <c r="BO264" s="83"/>
      <c r="BP264" s="83"/>
      <c r="BQ264" s="83"/>
      <c r="BR264" s="83"/>
      <c r="BS264" s="83"/>
      <c r="BT264" s="83"/>
      <c r="BU264" s="83"/>
      <c r="BV264" s="83"/>
      <c r="BW264" s="82"/>
      <c r="BX264" s="82"/>
      <c r="BY264" s="82"/>
      <c r="BZ264" s="84"/>
      <c r="CA264" s="84"/>
      <c r="CB264" s="84"/>
      <c r="CC264" s="84"/>
      <c r="CD264" s="84"/>
      <c r="CE264" s="84"/>
      <c r="CF264" s="84"/>
      <c r="CG264" s="84"/>
      <c r="CH264" s="84"/>
      <c r="CI264" s="84"/>
      <c r="CJ264" s="84"/>
      <c r="CK264" s="84"/>
      <c r="CL264" s="84"/>
      <c r="CM264" s="84"/>
      <c r="CN264" s="84"/>
      <c r="CO264" s="84"/>
      <c r="CP264" s="84"/>
      <c r="CQ264" s="84"/>
      <c r="CR264" s="84"/>
      <c r="CS264" s="58" t="s">
        <v>6601</v>
      </c>
      <c r="CT264" s="84"/>
      <c r="CU264" s="84"/>
      <c r="CV264" s="84"/>
      <c r="CW264" s="84"/>
      <c r="CX264" s="84"/>
      <c r="CY264" s="84"/>
      <c r="CZ264" s="84"/>
      <c r="DA264" s="84"/>
      <c r="DB264" s="84"/>
      <c r="DC264" s="84"/>
      <c r="DD264" s="84"/>
      <c r="DE264" s="84"/>
    </row>
    <row r="265" spans="38:109" ht="15" hidden="1" customHeight="1">
      <c r="AL265" s="55" t="str">
        <f t="shared" si="19"/>
        <v/>
      </c>
      <c r="AM265" s="55" t="str">
        <f t="shared" si="16"/>
        <v/>
      </c>
      <c r="AN265" t="str">
        <f t="shared" si="17"/>
        <v/>
      </c>
      <c r="AO265" s="3" t="str">
        <f t="shared" si="18"/>
        <v/>
      </c>
      <c r="AP265" s="3">
        <v>263</v>
      </c>
      <c r="AQ265" s="83"/>
      <c r="AR265" s="83"/>
      <c r="AS265" s="83"/>
      <c r="AT265" s="83"/>
      <c r="AU265" s="83"/>
      <c r="AV265" s="83"/>
      <c r="AW265" s="83"/>
      <c r="AX265" s="83"/>
      <c r="AY265" s="83"/>
      <c r="AZ265" s="83"/>
      <c r="BA265" s="83"/>
      <c r="BB265" s="83"/>
      <c r="BC265" s="83"/>
      <c r="BD265" s="83"/>
      <c r="BE265" s="83"/>
      <c r="BF265" s="83"/>
      <c r="BG265" s="83"/>
      <c r="BH265" s="83"/>
      <c r="BI265" s="83"/>
      <c r="BJ265" s="56" t="s">
        <v>6602</v>
      </c>
      <c r="BK265" s="83"/>
      <c r="BL265" s="83"/>
      <c r="BM265" s="83"/>
      <c r="BN265" s="83"/>
      <c r="BO265" s="83"/>
      <c r="BP265" s="83"/>
      <c r="BQ265" s="83"/>
      <c r="BR265" s="83"/>
      <c r="BS265" s="83"/>
      <c r="BT265" s="83"/>
      <c r="BU265" s="83"/>
      <c r="BV265" s="83"/>
      <c r="BW265" s="82"/>
      <c r="BX265" s="82"/>
      <c r="BY265" s="82"/>
      <c r="BZ265" s="84"/>
      <c r="CA265" s="84"/>
      <c r="CB265" s="84"/>
      <c r="CC265" s="84"/>
      <c r="CD265" s="84"/>
      <c r="CE265" s="84"/>
      <c r="CF265" s="84"/>
      <c r="CG265" s="84"/>
      <c r="CH265" s="84"/>
      <c r="CI265" s="84"/>
      <c r="CJ265" s="84"/>
      <c r="CK265" s="84"/>
      <c r="CL265" s="84"/>
      <c r="CM265" s="84"/>
      <c r="CN265" s="84"/>
      <c r="CO265" s="84"/>
      <c r="CP265" s="84"/>
      <c r="CQ265" s="84"/>
      <c r="CR265" s="84"/>
      <c r="CS265" s="58" t="s">
        <v>6603</v>
      </c>
      <c r="CT265" s="84"/>
      <c r="CU265" s="84"/>
      <c r="CV265" s="84"/>
      <c r="CW265" s="84"/>
      <c r="CX265" s="84"/>
      <c r="CY265" s="84"/>
      <c r="CZ265" s="84"/>
      <c r="DA265" s="84"/>
      <c r="DB265" s="84"/>
      <c r="DC265" s="84"/>
      <c r="DD265" s="84"/>
      <c r="DE265" s="84"/>
    </row>
    <row r="266" spans="38:109" ht="15" hidden="1" customHeight="1">
      <c r="AL266" s="55" t="str">
        <f t="shared" si="19"/>
        <v/>
      </c>
      <c r="AM266" s="55" t="str">
        <f t="shared" si="16"/>
        <v/>
      </c>
      <c r="AN266" t="str">
        <f t="shared" si="17"/>
        <v/>
      </c>
      <c r="AO266" s="3" t="str">
        <f t="shared" si="18"/>
        <v/>
      </c>
      <c r="AP266" s="3">
        <v>264</v>
      </c>
      <c r="AQ266" s="83"/>
      <c r="AR266" s="83"/>
      <c r="AS266" s="83"/>
      <c r="AT266" s="83"/>
      <c r="AU266" s="83"/>
      <c r="AV266" s="83"/>
      <c r="AW266" s="83"/>
      <c r="AX266" s="83"/>
      <c r="AY266" s="83"/>
      <c r="AZ266" s="83"/>
      <c r="BA266" s="83"/>
      <c r="BB266" s="83"/>
      <c r="BC266" s="83"/>
      <c r="BD266" s="83"/>
      <c r="BE266" s="83"/>
      <c r="BF266" s="83"/>
      <c r="BG266" s="83"/>
      <c r="BH266" s="83"/>
      <c r="BI266" s="83"/>
      <c r="BJ266" s="56" t="s">
        <v>6604</v>
      </c>
      <c r="BK266" s="83"/>
      <c r="BL266" s="83"/>
      <c r="BM266" s="83"/>
      <c r="BN266" s="83"/>
      <c r="BO266" s="83"/>
      <c r="BP266" s="83"/>
      <c r="BQ266" s="83"/>
      <c r="BR266" s="83"/>
      <c r="BS266" s="83"/>
      <c r="BT266" s="83"/>
      <c r="BU266" s="83"/>
      <c r="BV266" s="83"/>
      <c r="BW266" s="82"/>
      <c r="BX266" s="82"/>
      <c r="BY266" s="82"/>
      <c r="BZ266" s="84"/>
      <c r="CA266" s="84"/>
      <c r="CB266" s="84"/>
      <c r="CC266" s="84"/>
      <c r="CD266" s="84"/>
      <c r="CE266" s="84"/>
      <c r="CF266" s="84"/>
      <c r="CG266" s="84"/>
      <c r="CH266" s="84"/>
      <c r="CI266" s="84"/>
      <c r="CJ266" s="84"/>
      <c r="CK266" s="84"/>
      <c r="CL266" s="84"/>
      <c r="CM266" s="84"/>
      <c r="CN266" s="84"/>
      <c r="CO266" s="84"/>
      <c r="CP266" s="84"/>
      <c r="CQ266" s="84"/>
      <c r="CR266" s="84"/>
      <c r="CS266" s="58" t="s">
        <v>6605</v>
      </c>
      <c r="CT266" s="84"/>
      <c r="CU266" s="84"/>
      <c r="CV266" s="84"/>
      <c r="CW266" s="84"/>
      <c r="CX266" s="84"/>
      <c r="CY266" s="84"/>
      <c r="CZ266" s="84"/>
      <c r="DA266" s="84"/>
      <c r="DB266" s="84"/>
      <c r="DC266" s="84"/>
      <c r="DD266" s="84"/>
      <c r="DE266" s="84"/>
    </row>
    <row r="267" spans="38:109" ht="15" hidden="1" customHeight="1">
      <c r="AL267" s="55" t="str">
        <f t="shared" si="19"/>
        <v/>
      </c>
      <c r="AM267" s="55" t="str">
        <f t="shared" si="16"/>
        <v/>
      </c>
      <c r="AN267" t="str">
        <f t="shared" si="17"/>
        <v/>
      </c>
      <c r="AO267" s="3" t="str">
        <f t="shared" si="18"/>
        <v/>
      </c>
      <c r="AP267" s="3">
        <v>265</v>
      </c>
      <c r="AQ267" s="83"/>
      <c r="AR267" s="83"/>
      <c r="AS267" s="83"/>
      <c r="AT267" s="83"/>
      <c r="AU267" s="83"/>
      <c r="AV267" s="83"/>
      <c r="AW267" s="83"/>
      <c r="AX267" s="83"/>
      <c r="AY267" s="83"/>
      <c r="AZ267" s="83"/>
      <c r="BA267" s="83"/>
      <c r="BB267" s="83"/>
      <c r="BC267" s="83"/>
      <c r="BD267" s="83"/>
      <c r="BE267" s="83"/>
      <c r="BF267" s="83"/>
      <c r="BG267" s="83"/>
      <c r="BH267" s="83"/>
      <c r="BI267" s="83"/>
      <c r="BJ267" s="56" t="s">
        <v>6606</v>
      </c>
      <c r="BK267" s="83"/>
      <c r="BL267" s="83"/>
      <c r="BM267" s="83"/>
      <c r="BN267" s="83"/>
      <c r="BO267" s="83"/>
      <c r="BP267" s="83"/>
      <c r="BQ267" s="83"/>
      <c r="BR267" s="83"/>
      <c r="BS267" s="83"/>
      <c r="BT267" s="83"/>
      <c r="BU267" s="83"/>
      <c r="BV267" s="83"/>
      <c r="BW267" s="82"/>
      <c r="BX267" s="82"/>
      <c r="BY267" s="82"/>
      <c r="BZ267" s="84"/>
      <c r="CA267" s="84"/>
      <c r="CB267" s="84"/>
      <c r="CC267" s="84"/>
      <c r="CD267" s="84"/>
      <c r="CE267" s="84"/>
      <c r="CF267" s="84"/>
      <c r="CG267" s="84"/>
      <c r="CH267" s="84"/>
      <c r="CI267" s="84"/>
      <c r="CJ267" s="84"/>
      <c r="CK267" s="84"/>
      <c r="CL267" s="84"/>
      <c r="CM267" s="84"/>
      <c r="CN267" s="84"/>
      <c r="CO267" s="84"/>
      <c r="CP267" s="84"/>
      <c r="CQ267" s="84"/>
      <c r="CR267" s="84"/>
      <c r="CS267" s="58" t="s">
        <v>6607</v>
      </c>
      <c r="CT267" s="84"/>
      <c r="CU267" s="84"/>
      <c r="CV267" s="84"/>
      <c r="CW267" s="84"/>
      <c r="CX267" s="84"/>
      <c r="CY267" s="84"/>
      <c r="CZ267" s="84"/>
      <c r="DA267" s="84"/>
      <c r="DB267" s="84"/>
      <c r="DC267" s="84"/>
      <c r="DD267" s="84"/>
      <c r="DE267" s="84"/>
    </row>
    <row r="268" spans="38:109" ht="15" hidden="1" customHeight="1">
      <c r="AL268" s="55" t="str">
        <f t="shared" si="19"/>
        <v/>
      </c>
      <c r="AM268" s="55" t="str">
        <f t="shared" si="16"/>
        <v/>
      </c>
      <c r="AN268" t="str">
        <f t="shared" si="17"/>
        <v/>
      </c>
      <c r="AO268" s="3" t="str">
        <f t="shared" si="18"/>
        <v/>
      </c>
      <c r="AP268" s="3">
        <v>266</v>
      </c>
      <c r="AQ268" s="83"/>
      <c r="AR268" s="83"/>
      <c r="AS268" s="83"/>
      <c r="AT268" s="83"/>
      <c r="AU268" s="83"/>
      <c r="AV268" s="83"/>
      <c r="AW268" s="83"/>
      <c r="AX268" s="83"/>
      <c r="AY268" s="83"/>
      <c r="AZ268" s="83"/>
      <c r="BA268" s="83"/>
      <c r="BB268" s="83"/>
      <c r="BC268" s="83"/>
      <c r="BD268" s="83"/>
      <c r="BE268" s="83"/>
      <c r="BF268" s="83"/>
      <c r="BG268" s="83"/>
      <c r="BH268" s="83"/>
      <c r="BI268" s="83"/>
      <c r="BJ268" s="56" t="s">
        <v>6608</v>
      </c>
      <c r="BK268" s="83"/>
      <c r="BL268" s="83"/>
      <c r="BM268" s="83"/>
      <c r="BN268" s="83"/>
      <c r="BO268" s="83"/>
      <c r="BP268" s="83"/>
      <c r="BQ268" s="83"/>
      <c r="BR268" s="83"/>
      <c r="BS268" s="83"/>
      <c r="BT268" s="83"/>
      <c r="BU268" s="83"/>
      <c r="BV268" s="83"/>
      <c r="BW268" s="82"/>
      <c r="BX268" s="82"/>
      <c r="BY268" s="82"/>
      <c r="BZ268" s="84"/>
      <c r="CA268" s="84"/>
      <c r="CB268" s="84"/>
      <c r="CC268" s="84"/>
      <c r="CD268" s="84"/>
      <c r="CE268" s="84"/>
      <c r="CF268" s="84"/>
      <c r="CG268" s="84"/>
      <c r="CH268" s="84"/>
      <c r="CI268" s="84"/>
      <c r="CJ268" s="84"/>
      <c r="CK268" s="84"/>
      <c r="CL268" s="84"/>
      <c r="CM268" s="84"/>
      <c r="CN268" s="84"/>
      <c r="CO268" s="84"/>
      <c r="CP268" s="84"/>
      <c r="CQ268" s="84"/>
      <c r="CR268" s="84"/>
      <c r="CS268" s="58" t="s">
        <v>6609</v>
      </c>
      <c r="CT268" s="84"/>
      <c r="CU268" s="84"/>
      <c r="CV268" s="84"/>
      <c r="CW268" s="84"/>
      <c r="CX268" s="84"/>
      <c r="CY268" s="84"/>
      <c r="CZ268" s="84"/>
      <c r="DA268" s="84"/>
      <c r="DB268" s="84"/>
      <c r="DC268" s="84"/>
      <c r="DD268" s="84"/>
      <c r="DE268" s="84"/>
    </row>
    <row r="269" spans="38:109" ht="15" hidden="1" customHeight="1">
      <c r="AL269" s="55" t="str">
        <f t="shared" si="19"/>
        <v/>
      </c>
      <c r="AM269" s="55" t="str">
        <f t="shared" si="16"/>
        <v/>
      </c>
      <c r="AN269" t="str">
        <f t="shared" si="17"/>
        <v/>
      </c>
      <c r="AO269" s="3" t="str">
        <f t="shared" si="18"/>
        <v/>
      </c>
      <c r="AP269" s="3">
        <v>267</v>
      </c>
      <c r="AQ269" s="83"/>
      <c r="AR269" s="83"/>
      <c r="AS269" s="83"/>
      <c r="AT269" s="83"/>
      <c r="AU269" s="83"/>
      <c r="AV269" s="83"/>
      <c r="AW269" s="83"/>
      <c r="AX269" s="83"/>
      <c r="AY269" s="83"/>
      <c r="AZ269" s="83"/>
      <c r="BA269" s="83"/>
      <c r="BB269" s="83"/>
      <c r="BC269" s="83"/>
      <c r="BD269" s="83"/>
      <c r="BE269" s="83"/>
      <c r="BF269" s="83"/>
      <c r="BG269" s="83"/>
      <c r="BH269" s="83"/>
      <c r="BI269" s="83"/>
      <c r="BJ269" s="56" t="s">
        <v>6610</v>
      </c>
      <c r="BK269" s="83"/>
      <c r="BL269" s="83"/>
      <c r="BM269" s="83"/>
      <c r="BN269" s="83"/>
      <c r="BO269" s="83"/>
      <c r="BP269" s="83"/>
      <c r="BQ269" s="83"/>
      <c r="BR269" s="83"/>
      <c r="BS269" s="83"/>
      <c r="BT269" s="83"/>
      <c r="BU269" s="83"/>
      <c r="BV269" s="83"/>
      <c r="BW269" s="82"/>
      <c r="BX269" s="82"/>
      <c r="BY269" s="82"/>
      <c r="BZ269" s="84"/>
      <c r="CA269" s="84"/>
      <c r="CB269" s="84"/>
      <c r="CC269" s="84"/>
      <c r="CD269" s="84"/>
      <c r="CE269" s="84"/>
      <c r="CF269" s="84"/>
      <c r="CG269" s="84"/>
      <c r="CH269" s="84"/>
      <c r="CI269" s="84"/>
      <c r="CJ269" s="84"/>
      <c r="CK269" s="84"/>
      <c r="CL269" s="84"/>
      <c r="CM269" s="84"/>
      <c r="CN269" s="84"/>
      <c r="CO269" s="84"/>
      <c r="CP269" s="84"/>
      <c r="CQ269" s="84"/>
      <c r="CR269" s="84"/>
      <c r="CS269" s="58" t="s">
        <v>6611</v>
      </c>
      <c r="CT269" s="84"/>
      <c r="CU269" s="84"/>
      <c r="CV269" s="84"/>
      <c r="CW269" s="84"/>
      <c r="CX269" s="84"/>
      <c r="CY269" s="84"/>
      <c r="CZ269" s="84"/>
      <c r="DA269" s="84"/>
      <c r="DB269" s="84"/>
      <c r="DC269" s="84"/>
      <c r="DD269" s="84"/>
      <c r="DE269" s="84"/>
    </row>
    <row r="270" spans="38:109" ht="15" hidden="1" customHeight="1">
      <c r="AL270" s="55" t="str">
        <f t="shared" si="19"/>
        <v/>
      </c>
      <c r="AM270" s="55" t="str">
        <f t="shared" si="16"/>
        <v/>
      </c>
      <c r="AN270" t="str">
        <f t="shared" si="17"/>
        <v/>
      </c>
      <c r="AO270" s="3" t="str">
        <f t="shared" si="18"/>
        <v/>
      </c>
      <c r="AP270" s="3">
        <v>268</v>
      </c>
      <c r="AQ270" s="83"/>
      <c r="AR270" s="83"/>
      <c r="AS270" s="83"/>
      <c r="AT270" s="83"/>
      <c r="AU270" s="83"/>
      <c r="AV270" s="83"/>
      <c r="AW270" s="83"/>
      <c r="AX270" s="83"/>
      <c r="AY270" s="83"/>
      <c r="AZ270" s="83"/>
      <c r="BA270" s="83"/>
      <c r="BB270" s="83"/>
      <c r="BC270" s="83"/>
      <c r="BD270" s="83"/>
      <c r="BE270" s="83"/>
      <c r="BF270" s="83"/>
      <c r="BG270" s="83"/>
      <c r="BH270" s="83"/>
      <c r="BI270" s="83"/>
      <c r="BJ270" s="56" t="s">
        <v>6612</v>
      </c>
      <c r="BK270" s="83"/>
      <c r="BL270" s="83"/>
      <c r="BM270" s="83"/>
      <c r="BN270" s="83"/>
      <c r="BO270" s="83"/>
      <c r="BP270" s="83"/>
      <c r="BQ270" s="83"/>
      <c r="BR270" s="83"/>
      <c r="BS270" s="83"/>
      <c r="BT270" s="83"/>
      <c r="BU270" s="83"/>
      <c r="BV270" s="83"/>
      <c r="BW270" s="82"/>
      <c r="BX270" s="82"/>
      <c r="BY270" s="82"/>
      <c r="BZ270" s="84"/>
      <c r="CA270" s="84"/>
      <c r="CB270" s="84"/>
      <c r="CC270" s="84"/>
      <c r="CD270" s="84"/>
      <c r="CE270" s="84"/>
      <c r="CF270" s="84"/>
      <c r="CG270" s="84"/>
      <c r="CH270" s="84"/>
      <c r="CI270" s="84"/>
      <c r="CJ270" s="84"/>
      <c r="CK270" s="84"/>
      <c r="CL270" s="84"/>
      <c r="CM270" s="84"/>
      <c r="CN270" s="84"/>
      <c r="CO270" s="84"/>
      <c r="CP270" s="84"/>
      <c r="CQ270" s="84"/>
      <c r="CR270" s="84"/>
      <c r="CS270" s="58" t="s">
        <v>6613</v>
      </c>
      <c r="CT270" s="84"/>
      <c r="CU270" s="84"/>
      <c r="CV270" s="84"/>
      <c r="CW270" s="84"/>
      <c r="CX270" s="84"/>
      <c r="CY270" s="84"/>
      <c r="CZ270" s="84"/>
      <c r="DA270" s="84"/>
      <c r="DB270" s="84"/>
      <c r="DC270" s="84"/>
      <c r="DD270" s="84"/>
      <c r="DE270" s="84"/>
    </row>
    <row r="271" spans="38:109" ht="15" hidden="1" customHeight="1">
      <c r="AL271" s="55" t="str">
        <f t="shared" si="19"/>
        <v/>
      </c>
      <c r="AM271" s="55" t="str">
        <f t="shared" si="16"/>
        <v/>
      </c>
      <c r="AN271" t="str">
        <f t="shared" si="17"/>
        <v/>
      </c>
      <c r="AO271" s="3" t="str">
        <f t="shared" si="18"/>
        <v/>
      </c>
      <c r="AP271" s="3">
        <v>269</v>
      </c>
      <c r="AQ271" s="83"/>
      <c r="AR271" s="83"/>
      <c r="AS271" s="83"/>
      <c r="AT271" s="83"/>
      <c r="AU271" s="83"/>
      <c r="AV271" s="83"/>
      <c r="AW271" s="83"/>
      <c r="AX271" s="83"/>
      <c r="AY271" s="83"/>
      <c r="AZ271" s="83"/>
      <c r="BA271" s="83"/>
      <c r="BB271" s="83"/>
      <c r="BC271" s="83"/>
      <c r="BD271" s="83"/>
      <c r="BE271" s="83"/>
      <c r="BF271" s="83"/>
      <c r="BG271" s="83"/>
      <c r="BH271" s="83"/>
      <c r="BI271" s="83"/>
      <c r="BJ271" s="56" t="s">
        <v>6614</v>
      </c>
      <c r="BK271" s="83"/>
      <c r="BL271" s="83"/>
      <c r="BM271" s="83"/>
      <c r="BN271" s="83"/>
      <c r="BO271" s="83"/>
      <c r="BP271" s="83"/>
      <c r="BQ271" s="83"/>
      <c r="BR271" s="83"/>
      <c r="BS271" s="83"/>
      <c r="BT271" s="83"/>
      <c r="BU271" s="83"/>
      <c r="BV271" s="83"/>
      <c r="BW271" s="82"/>
      <c r="BX271" s="82"/>
      <c r="BY271" s="82"/>
      <c r="BZ271" s="84"/>
      <c r="CA271" s="84"/>
      <c r="CB271" s="84"/>
      <c r="CC271" s="84"/>
      <c r="CD271" s="84"/>
      <c r="CE271" s="84"/>
      <c r="CF271" s="84"/>
      <c r="CG271" s="84"/>
      <c r="CH271" s="84"/>
      <c r="CI271" s="84"/>
      <c r="CJ271" s="84"/>
      <c r="CK271" s="84"/>
      <c r="CL271" s="84"/>
      <c r="CM271" s="84"/>
      <c r="CN271" s="84"/>
      <c r="CO271" s="84"/>
      <c r="CP271" s="84"/>
      <c r="CQ271" s="84"/>
      <c r="CR271" s="84"/>
      <c r="CS271" s="58" t="s">
        <v>6615</v>
      </c>
      <c r="CT271" s="84"/>
      <c r="CU271" s="84"/>
      <c r="CV271" s="84"/>
      <c r="CW271" s="84"/>
      <c r="CX271" s="84"/>
      <c r="CY271" s="84"/>
      <c r="CZ271" s="84"/>
      <c r="DA271" s="84"/>
      <c r="DB271" s="84"/>
      <c r="DC271" s="84"/>
      <c r="DD271" s="84"/>
      <c r="DE271" s="84"/>
    </row>
    <row r="272" spans="38:109" ht="15" hidden="1" customHeight="1">
      <c r="AL272" s="55" t="str">
        <f t="shared" si="19"/>
        <v/>
      </c>
      <c r="AM272" s="55" t="str">
        <f t="shared" si="16"/>
        <v/>
      </c>
      <c r="AN272" t="str">
        <f t="shared" si="17"/>
        <v/>
      </c>
      <c r="AO272" s="3" t="str">
        <f t="shared" si="18"/>
        <v/>
      </c>
      <c r="AP272" s="3">
        <v>270</v>
      </c>
      <c r="AQ272" s="83"/>
      <c r="AR272" s="83"/>
      <c r="AS272" s="83"/>
      <c r="AT272" s="83"/>
      <c r="AU272" s="83"/>
      <c r="AV272" s="83"/>
      <c r="AW272" s="83"/>
      <c r="AX272" s="83"/>
      <c r="AY272" s="83"/>
      <c r="AZ272" s="83"/>
      <c r="BA272" s="83"/>
      <c r="BB272" s="83"/>
      <c r="BC272" s="83"/>
      <c r="BD272" s="83"/>
      <c r="BE272" s="83"/>
      <c r="BF272" s="83"/>
      <c r="BG272" s="83"/>
      <c r="BH272" s="83"/>
      <c r="BI272" s="83"/>
      <c r="BJ272" s="56" t="s">
        <v>6616</v>
      </c>
      <c r="BK272" s="83"/>
      <c r="BL272" s="83"/>
      <c r="BM272" s="83"/>
      <c r="BN272" s="83"/>
      <c r="BO272" s="83"/>
      <c r="BP272" s="83"/>
      <c r="BQ272" s="83"/>
      <c r="BR272" s="83"/>
      <c r="BS272" s="83"/>
      <c r="BT272" s="83"/>
      <c r="BU272" s="83"/>
      <c r="BV272" s="83"/>
      <c r="BW272" s="82"/>
      <c r="BX272" s="82"/>
      <c r="BY272" s="82"/>
      <c r="BZ272" s="84"/>
      <c r="CA272" s="84"/>
      <c r="CB272" s="84"/>
      <c r="CC272" s="84"/>
      <c r="CD272" s="84"/>
      <c r="CE272" s="84"/>
      <c r="CF272" s="84"/>
      <c r="CG272" s="84"/>
      <c r="CH272" s="84"/>
      <c r="CI272" s="84"/>
      <c r="CJ272" s="84"/>
      <c r="CK272" s="84"/>
      <c r="CL272" s="84"/>
      <c r="CM272" s="84"/>
      <c r="CN272" s="84"/>
      <c r="CO272" s="84"/>
      <c r="CP272" s="84"/>
      <c r="CQ272" s="84"/>
      <c r="CR272" s="84"/>
      <c r="CS272" s="58" t="s">
        <v>6617</v>
      </c>
      <c r="CT272" s="84"/>
      <c r="CU272" s="84"/>
      <c r="CV272" s="84"/>
      <c r="CW272" s="84"/>
      <c r="CX272" s="84"/>
      <c r="CY272" s="84"/>
      <c r="CZ272" s="84"/>
      <c r="DA272" s="84"/>
      <c r="DB272" s="84"/>
      <c r="DC272" s="84"/>
      <c r="DD272" s="84"/>
      <c r="DE272" s="84"/>
    </row>
    <row r="273" spans="38:109" ht="15" hidden="1" customHeight="1">
      <c r="AL273" s="55" t="str">
        <f t="shared" si="19"/>
        <v/>
      </c>
      <c r="AM273" s="55" t="str">
        <f t="shared" si="16"/>
        <v/>
      </c>
      <c r="AN273" t="str">
        <f t="shared" si="17"/>
        <v/>
      </c>
      <c r="AO273" s="3" t="str">
        <f t="shared" si="18"/>
        <v/>
      </c>
      <c r="AP273" s="3">
        <v>271</v>
      </c>
      <c r="AQ273" s="83"/>
      <c r="AR273" s="83"/>
      <c r="AS273" s="83"/>
      <c r="AT273" s="83"/>
      <c r="AU273" s="83"/>
      <c r="AV273" s="83"/>
      <c r="AW273" s="83"/>
      <c r="AX273" s="83"/>
      <c r="AY273" s="83"/>
      <c r="AZ273" s="83"/>
      <c r="BA273" s="83"/>
      <c r="BB273" s="83"/>
      <c r="BC273" s="83"/>
      <c r="BD273" s="83"/>
      <c r="BE273" s="83"/>
      <c r="BF273" s="83"/>
      <c r="BG273" s="83"/>
      <c r="BH273" s="83"/>
      <c r="BI273" s="83"/>
      <c r="BJ273" s="56" t="s">
        <v>6618</v>
      </c>
      <c r="BK273" s="83"/>
      <c r="BL273" s="83"/>
      <c r="BM273" s="83"/>
      <c r="BN273" s="83"/>
      <c r="BO273" s="83"/>
      <c r="BP273" s="83"/>
      <c r="BQ273" s="83"/>
      <c r="BR273" s="83"/>
      <c r="BS273" s="83"/>
      <c r="BT273" s="83"/>
      <c r="BU273" s="83"/>
      <c r="BV273" s="83"/>
      <c r="BW273" s="82"/>
      <c r="BX273" s="82"/>
      <c r="BY273" s="82"/>
      <c r="BZ273" s="84"/>
      <c r="CA273" s="84"/>
      <c r="CB273" s="84"/>
      <c r="CC273" s="84"/>
      <c r="CD273" s="84"/>
      <c r="CE273" s="84"/>
      <c r="CF273" s="84"/>
      <c r="CG273" s="84"/>
      <c r="CH273" s="84"/>
      <c r="CI273" s="84"/>
      <c r="CJ273" s="84"/>
      <c r="CK273" s="84"/>
      <c r="CL273" s="84"/>
      <c r="CM273" s="84"/>
      <c r="CN273" s="84"/>
      <c r="CO273" s="84"/>
      <c r="CP273" s="84"/>
      <c r="CQ273" s="84"/>
      <c r="CR273" s="84"/>
      <c r="CS273" s="58" t="s">
        <v>6619</v>
      </c>
      <c r="CT273" s="84"/>
      <c r="CU273" s="84"/>
      <c r="CV273" s="84"/>
      <c r="CW273" s="84"/>
      <c r="CX273" s="84"/>
      <c r="CY273" s="84"/>
      <c r="CZ273" s="84"/>
      <c r="DA273" s="84"/>
      <c r="DB273" s="84"/>
      <c r="DC273" s="84"/>
      <c r="DD273" s="84"/>
      <c r="DE273" s="84"/>
    </row>
    <row r="274" spans="38:109" ht="15" hidden="1" customHeight="1">
      <c r="AL274" s="55" t="str">
        <f t="shared" si="19"/>
        <v/>
      </c>
      <c r="AM274" s="55" t="str">
        <f t="shared" si="16"/>
        <v/>
      </c>
      <c r="AN274" t="str">
        <f t="shared" si="17"/>
        <v/>
      </c>
      <c r="AO274" s="3" t="str">
        <f t="shared" si="18"/>
        <v/>
      </c>
      <c r="AP274" s="3">
        <v>272</v>
      </c>
      <c r="AQ274" s="83"/>
      <c r="AR274" s="83"/>
      <c r="AS274" s="83"/>
      <c r="AT274" s="83"/>
      <c r="AU274" s="83"/>
      <c r="AV274" s="83"/>
      <c r="AW274" s="83"/>
      <c r="AX274" s="83"/>
      <c r="AY274" s="83"/>
      <c r="AZ274" s="83"/>
      <c r="BA274" s="83"/>
      <c r="BB274" s="83"/>
      <c r="BC274" s="83"/>
      <c r="BD274" s="83"/>
      <c r="BE274" s="83"/>
      <c r="BF274" s="83"/>
      <c r="BG274" s="83"/>
      <c r="BH274" s="83"/>
      <c r="BI274" s="83"/>
      <c r="BJ274" s="56" t="s">
        <v>6620</v>
      </c>
      <c r="BK274" s="83"/>
      <c r="BL274" s="83"/>
      <c r="BM274" s="83"/>
      <c r="BN274" s="83"/>
      <c r="BO274" s="83"/>
      <c r="BP274" s="83"/>
      <c r="BQ274" s="83"/>
      <c r="BR274" s="83"/>
      <c r="BS274" s="83"/>
      <c r="BT274" s="83"/>
      <c r="BU274" s="83"/>
      <c r="BV274" s="83"/>
      <c r="BW274" s="82"/>
      <c r="BX274" s="82"/>
      <c r="BY274" s="82"/>
      <c r="BZ274" s="84"/>
      <c r="CA274" s="84"/>
      <c r="CB274" s="84"/>
      <c r="CC274" s="84"/>
      <c r="CD274" s="84"/>
      <c r="CE274" s="84"/>
      <c r="CF274" s="84"/>
      <c r="CG274" s="84"/>
      <c r="CH274" s="84"/>
      <c r="CI274" s="84"/>
      <c r="CJ274" s="84"/>
      <c r="CK274" s="84"/>
      <c r="CL274" s="84"/>
      <c r="CM274" s="84"/>
      <c r="CN274" s="84"/>
      <c r="CO274" s="84"/>
      <c r="CP274" s="84"/>
      <c r="CQ274" s="84"/>
      <c r="CR274" s="84"/>
      <c r="CS274" s="58" t="s">
        <v>6621</v>
      </c>
      <c r="CT274" s="84"/>
      <c r="CU274" s="84"/>
      <c r="CV274" s="84"/>
      <c r="CW274" s="84"/>
      <c r="CX274" s="84"/>
      <c r="CY274" s="84"/>
      <c r="CZ274" s="84"/>
      <c r="DA274" s="84"/>
      <c r="DB274" s="84"/>
      <c r="DC274" s="84"/>
      <c r="DD274" s="84"/>
      <c r="DE274" s="84"/>
    </row>
    <row r="275" spans="38:109" ht="15" hidden="1" customHeight="1">
      <c r="AL275" s="55" t="str">
        <f t="shared" si="19"/>
        <v/>
      </c>
      <c r="AM275" s="55" t="str">
        <f t="shared" si="16"/>
        <v/>
      </c>
      <c r="AN275" t="str">
        <f t="shared" si="17"/>
        <v/>
      </c>
      <c r="AO275" s="3" t="str">
        <f t="shared" si="18"/>
        <v/>
      </c>
      <c r="AP275" s="3">
        <v>273</v>
      </c>
      <c r="AQ275" s="83"/>
      <c r="AR275" s="83"/>
      <c r="AS275" s="83"/>
      <c r="AT275" s="83"/>
      <c r="AU275" s="83"/>
      <c r="AV275" s="83"/>
      <c r="AW275" s="83"/>
      <c r="AX275" s="83"/>
      <c r="AY275" s="83"/>
      <c r="AZ275" s="83"/>
      <c r="BA275" s="83"/>
      <c r="BB275" s="83"/>
      <c r="BC275" s="83"/>
      <c r="BD275" s="83"/>
      <c r="BE275" s="83"/>
      <c r="BF275" s="83"/>
      <c r="BG275" s="83"/>
      <c r="BH275" s="83"/>
      <c r="BI275" s="83"/>
      <c r="BJ275" s="56" t="s">
        <v>6622</v>
      </c>
      <c r="BK275" s="83"/>
      <c r="BL275" s="83"/>
      <c r="BM275" s="83"/>
      <c r="BN275" s="83"/>
      <c r="BO275" s="83"/>
      <c r="BP275" s="83"/>
      <c r="BQ275" s="83"/>
      <c r="BR275" s="83"/>
      <c r="BS275" s="83"/>
      <c r="BT275" s="83"/>
      <c r="BU275" s="83"/>
      <c r="BV275" s="83"/>
      <c r="BW275" s="82"/>
      <c r="BX275" s="82"/>
      <c r="BY275" s="82"/>
      <c r="BZ275" s="84"/>
      <c r="CA275" s="84"/>
      <c r="CB275" s="84"/>
      <c r="CC275" s="84"/>
      <c r="CD275" s="84"/>
      <c r="CE275" s="84"/>
      <c r="CF275" s="84"/>
      <c r="CG275" s="84"/>
      <c r="CH275" s="84"/>
      <c r="CI275" s="84"/>
      <c r="CJ275" s="84"/>
      <c r="CK275" s="84"/>
      <c r="CL275" s="84"/>
      <c r="CM275" s="84"/>
      <c r="CN275" s="84"/>
      <c r="CO275" s="84"/>
      <c r="CP275" s="84"/>
      <c r="CQ275" s="84"/>
      <c r="CR275" s="84"/>
      <c r="CS275" s="58" t="s">
        <v>6623</v>
      </c>
      <c r="CT275" s="84"/>
      <c r="CU275" s="84"/>
      <c r="CV275" s="84"/>
      <c r="CW275" s="84"/>
      <c r="CX275" s="84"/>
      <c r="CY275" s="84"/>
      <c r="CZ275" s="84"/>
      <c r="DA275" s="84"/>
      <c r="DB275" s="84"/>
      <c r="DC275" s="84"/>
      <c r="DD275" s="84"/>
      <c r="DE275" s="84"/>
    </row>
    <row r="276" spans="38:109" ht="15" hidden="1" customHeight="1">
      <c r="AL276" s="55" t="str">
        <f t="shared" si="19"/>
        <v/>
      </c>
      <c r="AM276" s="55" t="str">
        <f t="shared" si="16"/>
        <v/>
      </c>
      <c r="AN276" t="str">
        <f t="shared" si="17"/>
        <v/>
      </c>
      <c r="AO276" s="3" t="str">
        <f t="shared" si="18"/>
        <v/>
      </c>
      <c r="AP276" s="3">
        <v>274</v>
      </c>
      <c r="AQ276" s="83"/>
      <c r="AR276" s="83"/>
      <c r="AS276" s="83"/>
      <c r="AT276" s="83"/>
      <c r="AU276" s="83"/>
      <c r="AV276" s="83"/>
      <c r="AW276" s="83"/>
      <c r="AX276" s="83"/>
      <c r="AY276" s="83"/>
      <c r="AZ276" s="83"/>
      <c r="BA276" s="83"/>
      <c r="BB276" s="83"/>
      <c r="BC276" s="83"/>
      <c r="BD276" s="83"/>
      <c r="BE276" s="83"/>
      <c r="BF276" s="83"/>
      <c r="BG276" s="83"/>
      <c r="BH276" s="83"/>
      <c r="BI276" s="83"/>
      <c r="BJ276" s="56" t="s">
        <v>6624</v>
      </c>
      <c r="BK276" s="83"/>
      <c r="BL276" s="83"/>
      <c r="BM276" s="83"/>
      <c r="BN276" s="83"/>
      <c r="BO276" s="83"/>
      <c r="BP276" s="83"/>
      <c r="BQ276" s="83"/>
      <c r="BR276" s="83"/>
      <c r="BS276" s="83"/>
      <c r="BT276" s="83"/>
      <c r="BU276" s="83"/>
      <c r="BV276" s="83"/>
      <c r="BW276" s="82"/>
      <c r="BX276" s="82"/>
      <c r="BY276" s="82"/>
      <c r="BZ276" s="84"/>
      <c r="CA276" s="84"/>
      <c r="CB276" s="84"/>
      <c r="CC276" s="84"/>
      <c r="CD276" s="84"/>
      <c r="CE276" s="84"/>
      <c r="CF276" s="84"/>
      <c r="CG276" s="84"/>
      <c r="CH276" s="84"/>
      <c r="CI276" s="84"/>
      <c r="CJ276" s="84"/>
      <c r="CK276" s="84"/>
      <c r="CL276" s="84"/>
      <c r="CM276" s="84"/>
      <c r="CN276" s="84"/>
      <c r="CO276" s="84"/>
      <c r="CP276" s="84"/>
      <c r="CQ276" s="84"/>
      <c r="CR276" s="84"/>
      <c r="CS276" s="58" t="s">
        <v>6625</v>
      </c>
      <c r="CT276" s="84"/>
      <c r="CU276" s="84"/>
      <c r="CV276" s="84"/>
      <c r="CW276" s="84"/>
      <c r="CX276" s="84"/>
      <c r="CY276" s="84"/>
      <c r="CZ276" s="84"/>
      <c r="DA276" s="84"/>
      <c r="DB276" s="84"/>
      <c r="DC276" s="84"/>
      <c r="DD276" s="84"/>
      <c r="DE276" s="84"/>
    </row>
    <row r="277" spans="38:109" ht="15" hidden="1" customHeight="1">
      <c r="AL277" s="55" t="str">
        <f t="shared" si="19"/>
        <v/>
      </c>
      <c r="AM277" s="55" t="str">
        <f t="shared" si="16"/>
        <v/>
      </c>
      <c r="AN277" t="str">
        <f t="shared" si="17"/>
        <v/>
      </c>
      <c r="AO277" s="3" t="str">
        <f t="shared" si="18"/>
        <v/>
      </c>
      <c r="AP277" s="3">
        <v>275</v>
      </c>
      <c r="AQ277" s="83"/>
      <c r="AR277" s="83"/>
      <c r="AS277" s="83"/>
      <c r="AT277" s="83"/>
      <c r="AU277" s="83"/>
      <c r="AV277" s="83"/>
      <c r="AW277" s="83"/>
      <c r="AX277" s="83"/>
      <c r="AY277" s="83"/>
      <c r="AZ277" s="83"/>
      <c r="BA277" s="83"/>
      <c r="BB277" s="83"/>
      <c r="BC277" s="83"/>
      <c r="BD277" s="83"/>
      <c r="BE277" s="83"/>
      <c r="BF277" s="83"/>
      <c r="BG277" s="83"/>
      <c r="BH277" s="83"/>
      <c r="BI277" s="83"/>
      <c r="BJ277" s="56" t="s">
        <v>6626</v>
      </c>
      <c r="BK277" s="83"/>
      <c r="BL277" s="83"/>
      <c r="BM277" s="83"/>
      <c r="BN277" s="83"/>
      <c r="BO277" s="83"/>
      <c r="BP277" s="83"/>
      <c r="BQ277" s="83"/>
      <c r="BR277" s="83"/>
      <c r="BS277" s="83"/>
      <c r="BT277" s="83"/>
      <c r="BU277" s="83"/>
      <c r="BV277" s="83"/>
      <c r="BW277" s="82"/>
      <c r="BX277" s="82"/>
      <c r="BY277" s="82"/>
      <c r="BZ277" s="84"/>
      <c r="CA277" s="84"/>
      <c r="CB277" s="84"/>
      <c r="CC277" s="84"/>
      <c r="CD277" s="84"/>
      <c r="CE277" s="84"/>
      <c r="CF277" s="84"/>
      <c r="CG277" s="84"/>
      <c r="CH277" s="84"/>
      <c r="CI277" s="84"/>
      <c r="CJ277" s="84"/>
      <c r="CK277" s="84"/>
      <c r="CL277" s="84"/>
      <c r="CM277" s="84"/>
      <c r="CN277" s="84"/>
      <c r="CO277" s="84"/>
      <c r="CP277" s="84"/>
      <c r="CQ277" s="84"/>
      <c r="CR277" s="84"/>
      <c r="CS277" s="58" t="s">
        <v>6627</v>
      </c>
      <c r="CT277" s="84"/>
      <c r="CU277" s="84"/>
      <c r="CV277" s="84"/>
      <c r="CW277" s="84"/>
      <c r="CX277" s="84"/>
      <c r="CY277" s="84"/>
      <c r="CZ277" s="84"/>
      <c r="DA277" s="84"/>
      <c r="DB277" s="84"/>
      <c r="DC277" s="84"/>
      <c r="DD277" s="84"/>
      <c r="DE277" s="84"/>
    </row>
    <row r="278" spans="38:109" ht="15" hidden="1" customHeight="1">
      <c r="AL278" s="55" t="str">
        <f t="shared" si="19"/>
        <v/>
      </c>
      <c r="AM278" s="55" t="str">
        <f t="shared" si="16"/>
        <v/>
      </c>
      <c r="AN278" t="str">
        <f t="shared" si="17"/>
        <v/>
      </c>
      <c r="AO278" s="3" t="str">
        <f t="shared" si="18"/>
        <v/>
      </c>
      <c r="AP278" s="3">
        <v>276</v>
      </c>
      <c r="AQ278" s="83"/>
      <c r="AR278" s="83"/>
      <c r="AS278" s="83"/>
      <c r="AT278" s="83"/>
      <c r="AU278" s="83"/>
      <c r="AV278" s="83"/>
      <c r="AW278" s="83"/>
      <c r="AX278" s="83"/>
      <c r="AY278" s="83"/>
      <c r="AZ278" s="83"/>
      <c r="BA278" s="83"/>
      <c r="BB278" s="83"/>
      <c r="BC278" s="83"/>
      <c r="BD278" s="83"/>
      <c r="BE278" s="83"/>
      <c r="BF278" s="83"/>
      <c r="BG278" s="83"/>
      <c r="BH278" s="83"/>
      <c r="BI278" s="83"/>
      <c r="BJ278" s="56" t="s">
        <v>6628</v>
      </c>
      <c r="BK278" s="83"/>
      <c r="BL278" s="83"/>
      <c r="BM278" s="83"/>
      <c r="BN278" s="83"/>
      <c r="BO278" s="83"/>
      <c r="BP278" s="83"/>
      <c r="BQ278" s="83"/>
      <c r="BR278" s="83"/>
      <c r="BS278" s="83"/>
      <c r="BT278" s="83"/>
      <c r="BU278" s="83"/>
      <c r="BV278" s="83"/>
      <c r="BW278" s="82"/>
      <c r="BX278" s="82"/>
      <c r="BY278" s="82"/>
      <c r="BZ278" s="84"/>
      <c r="CA278" s="84"/>
      <c r="CB278" s="84"/>
      <c r="CC278" s="84"/>
      <c r="CD278" s="84"/>
      <c r="CE278" s="84"/>
      <c r="CF278" s="84"/>
      <c r="CG278" s="84"/>
      <c r="CH278" s="84"/>
      <c r="CI278" s="84"/>
      <c r="CJ278" s="84"/>
      <c r="CK278" s="84"/>
      <c r="CL278" s="84"/>
      <c r="CM278" s="84"/>
      <c r="CN278" s="84"/>
      <c r="CO278" s="84"/>
      <c r="CP278" s="84"/>
      <c r="CQ278" s="84"/>
      <c r="CR278" s="84"/>
      <c r="CS278" s="58" t="s">
        <v>6629</v>
      </c>
      <c r="CT278" s="84"/>
      <c r="CU278" s="84"/>
      <c r="CV278" s="84"/>
      <c r="CW278" s="84"/>
      <c r="CX278" s="84"/>
      <c r="CY278" s="84"/>
      <c r="CZ278" s="84"/>
      <c r="DA278" s="84"/>
      <c r="DB278" s="84"/>
      <c r="DC278" s="84"/>
      <c r="DD278" s="84"/>
      <c r="DE278" s="84"/>
    </row>
    <row r="279" spans="38:109" ht="15" hidden="1" customHeight="1">
      <c r="AL279" s="55" t="str">
        <f t="shared" si="19"/>
        <v/>
      </c>
      <c r="AM279" s="55" t="str">
        <f t="shared" si="16"/>
        <v/>
      </c>
      <c r="AN279" t="str">
        <f t="shared" si="17"/>
        <v/>
      </c>
      <c r="AO279" s="3" t="str">
        <f t="shared" si="18"/>
        <v/>
      </c>
      <c r="AP279" s="3">
        <v>277</v>
      </c>
      <c r="AQ279" s="83"/>
      <c r="AR279" s="83"/>
      <c r="AS279" s="83"/>
      <c r="AT279" s="83"/>
      <c r="AU279" s="83"/>
      <c r="AV279" s="83"/>
      <c r="AW279" s="83"/>
      <c r="AX279" s="83"/>
      <c r="AY279" s="83"/>
      <c r="AZ279" s="83"/>
      <c r="BA279" s="83"/>
      <c r="BB279" s="83"/>
      <c r="BC279" s="83"/>
      <c r="BD279" s="83"/>
      <c r="BE279" s="83"/>
      <c r="BF279" s="83"/>
      <c r="BG279" s="83"/>
      <c r="BH279" s="83"/>
      <c r="BI279" s="83"/>
      <c r="BJ279" s="56" t="s">
        <v>6630</v>
      </c>
      <c r="BK279" s="83"/>
      <c r="BL279" s="83"/>
      <c r="BM279" s="83"/>
      <c r="BN279" s="83"/>
      <c r="BO279" s="83"/>
      <c r="BP279" s="83"/>
      <c r="BQ279" s="83"/>
      <c r="BR279" s="83"/>
      <c r="BS279" s="83"/>
      <c r="BT279" s="83"/>
      <c r="BU279" s="83"/>
      <c r="BV279" s="83"/>
      <c r="BW279" s="82"/>
      <c r="BX279" s="82"/>
      <c r="BY279" s="82"/>
      <c r="BZ279" s="84"/>
      <c r="CA279" s="84"/>
      <c r="CB279" s="84"/>
      <c r="CC279" s="84"/>
      <c r="CD279" s="84"/>
      <c r="CE279" s="84"/>
      <c r="CF279" s="84"/>
      <c r="CG279" s="84"/>
      <c r="CH279" s="84"/>
      <c r="CI279" s="84"/>
      <c r="CJ279" s="84"/>
      <c r="CK279" s="84"/>
      <c r="CL279" s="84"/>
      <c r="CM279" s="84"/>
      <c r="CN279" s="84"/>
      <c r="CO279" s="84"/>
      <c r="CP279" s="84"/>
      <c r="CQ279" s="84"/>
      <c r="CR279" s="84"/>
      <c r="CS279" s="58" t="s">
        <v>6631</v>
      </c>
      <c r="CT279" s="84"/>
      <c r="CU279" s="84"/>
      <c r="CV279" s="84"/>
      <c r="CW279" s="84"/>
      <c r="CX279" s="84"/>
      <c r="CY279" s="84"/>
      <c r="CZ279" s="84"/>
      <c r="DA279" s="84"/>
      <c r="DB279" s="84"/>
      <c r="DC279" s="84"/>
      <c r="DD279" s="84"/>
      <c r="DE279" s="84"/>
    </row>
    <row r="280" spans="38:109" ht="15" hidden="1" customHeight="1">
      <c r="AL280" s="55" t="str">
        <f t="shared" si="19"/>
        <v/>
      </c>
      <c r="AM280" s="55" t="str">
        <f t="shared" si="16"/>
        <v/>
      </c>
      <c r="AN280" t="str">
        <f t="shared" si="17"/>
        <v/>
      </c>
      <c r="AO280" s="3" t="str">
        <f t="shared" si="18"/>
        <v/>
      </c>
      <c r="AP280" s="3">
        <v>278</v>
      </c>
      <c r="AQ280" s="83"/>
      <c r="AR280" s="83"/>
      <c r="AS280" s="83"/>
      <c r="AT280" s="83"/>
      <c r="AU280" s="83"/>
      <c r="AV280" s="83"/>
      <c r="AW280" s="83"/>
      <c r="AX280" s="83"/>
      <c r="AY280" s="83"/>
      <c r="AZ280" s="83"/>
      <c r="BA280" s="83"/>
      <c r="BB280" s="83"/>
      <c r="BC280" s="83"/>
      <c r="BD280" s="83"/>
      <c r="BE280" s="83"/>
      <c r="BF280" s="83"/>
      <c r="BG280" s="83"/>
      <c r="BH280" s="83"/>
      <c r="BI280" s="83"/>
      <c r="BJ280" s="56" t="s">
        <v>6632</v>
      </c>
      <c r="BK280" s="83"/>
      <c r="BL280" s="83"/>
      <c r="BM280" s="83"/>
      <c r="BN280" s="83"/>
      <c r="BO280" s="83"/>
      <c r="BP280" s="83"/>
      <c r="BQ280" s="83"/>
      <c r="BR280" s="83"/>
      <c r="BS280" s="83"/>
      <c r="BT280" s="83"/>
      <c r="BU280" s="83"/>
      <c r="BV280" s="83"/>
      <c r="BW280" s="82"/>
      <c r="BX280" s="82"/>
      <c r="BY280" s="82"/>
      <c r="BZ280" s="84"/>
      <c r="CA280" s="84"/>
      <c r="CB280" s="84"/>
      <c r="CC280" s="84"/>
      <c r="CD280" s="84"/>
      <c r="CE280" s="84"/>
      <c r="CF280" s="84"/>
      <c r="CG280" s="84"/>
      <c r="CH280" s="84"/>
      <c r="CI280" s="84"/>
      <c r="CJ280" s="84"/>
      <c r="CK280" s="84"/>
      <c r="CL280" s="84"/>
      <c r="CM280" s="84"/>
      <c r="CN280" s="84"/>
      <c r="CO280" s="84"/>
      <c r="CP280" s="84"/>
      <c r="CQ280" s="84"/>
      <c r="CR280" s="84"/>
      <c r="CS280" s="58" t="s">
        <v>6633</v>
      </c>
      <c r="CT280" s="84"/>
      <c r="CU280" s="84"/>
      <c r="CV280" s="84"/>
      <c r="CW280" s="84"/>
      <c r="CX280" s="84"/>
      <c r="CY280" s="84"/>
      <c r="CZ280" s="84"/>
      <c r="DA280" s="84"/>
      <c r="DB280" s="84"/>
      <c r="DC280" s="84"/>
      <c r="DD280" s="84"/>
      <c r="DE280" s="84"/>
    </row>
    <row r="281" spans="38:109" ht="15" hidden="1" customHeight="1">
      <c r="AL281" s="55" t="str">
        <f t="shared" si="19"/>
        <v/>
      </c>
      <c r="AM281" s="55" t="str">
        <f t="shared" si="16"/>
        <v/>
      </c>
      <c r="AN281" t="str">
        <f t="shared" si="17"/>
        <v/>
      </c>
      <c r="AO281" s="3" t="str">
        <f t="shared" si="18"/>
        <v/>
      </c>
      <c r="AP281" s="3">
        <v>279</v>
      </c>
      <c r="AQ281" s="83"/>
      <c r="AR281" s="83"/>
      <c r="AS281" s="83"/>
      <c r="AT281" s="83"/>
      <c r="AU281" s="83"/>
      <c r="AV281" s="83"/>
      <c r="AW281" s="83"/>
      <c r="AX281" s="83"/>
      <c r="AY281" s="83"/>
      <c r="AZ281" s="83"/>
      <c r="BA281" s="83"/>
      <c r="BB281" s="83"/>
      <c r="BC281" s="83"/>
      <c r="BD281" s="83"/>
      <c r="BE281" s="83"/>
      <c r="BF281" s="83"/>
      <c r="BG281" s="83"/>
      <c r="BH281" s="83"/>
      <c r="BI281" s="83"/>
      <c r="BJ281" s="56" t="s">
        <v>6634</v>
      </c>
      <c r="BK281" s="83"/>
      <c r="BL281" s="83"/>
      <c r="BM281" s="83"/>
      <c r="BN281" s="83"/>
      <c r="BO281" s="83"/>
      <c r="BP281" s="83"/>
      <c r="BQ281" s="83"/>
      <c r="BR281" s="83"/>
      <c r="BS281" s="83"/>
      <c r="BT281" s="83"/>
      <c r="BU281" s="83"/>
      <c r="BV281" s="83"/>
      <c r="BW281" s="82"/>
      <c r="BX281" s="82"/>
      <c r="BY281" s="82"/>
      <c r="BZ281" s="84"/>
      <c r="CA281" s="84"/>
      <c r="CB281" s="84"/>
      <c r="CC281" s="84"/>
      <c r="CD281" s="84"/>
      <c r="CE281" s="84"/>
      <c r="CF281" s="84"/>
      <c r="CG281" s="84"/>
      <c r="CH281" s="84"/>
      <c r="CI281" s="84"/>
      <c r="CJ281" s="84"/>
      <c r="CK281" s="84"/>
      <c r="CL281" s="84"/>
      <c r="CM281" s="84"/>
      <c r="CN281" s="84"/>
      <c r="CO281" s="84"/>
      <c r="CP281" s="84"/>
      <c r="CQ281" s="84"/>
      <c r="CR281" s="84"/>
      <c r="CS281" s="58" t="s">
        <v>6635</v>
      </c>
      <c r="CT281" s="84"/>
      <c r="CU281" s="84"/>
      <c r="CV281" s="84"/>
      <c r="CW281" s="84"/>
      <c r="CX281" s="84"/>
      <c r="CY281" s="84"/>
      <c r="CZ281" s="84"/>
      <c r="DA281" s="84"/>
      <c r="DB281" s="84"/>
      <c r="DC281" s="84"/>
      <c r="DD281" s="84"/>
      <c r="DE281" s="84"/>
    </row>
    <row r="282" spans="38:109" ht="15" hidden="1" customHeight="1">
      <c r="AL282" s="55" t="str">
        <f t="shared" si="19"/>
        <v/>
      </c>
      <c r="AM282" s="55" t="str">
        <f t="shared" si="16"/>
        <v/>
      </c>
      <c r="AN282" t="str">
        <f t="shared" si="17"/>
        <v/>
      </c>
      <c r="AO282" s="3" t="str">
        <f t="shared" si="18"/>
        <v/>
      </c>
      <c r="AP282" s="3">
        <v>280</v>
      </c>
      <c r="AQ282" s="83"/>
      <c r="AR282" s="83"/>
      <c r="AS282" s="83"/>
      <c r="AT282" s="83"/>
      <c r="AU282" s="83"/>
      <c r="AV282" s="83"/>
      <c r="AW282" s="83"/>
      <c r="AX282" s="83"/>
      <c r="AY282" s="83"/>
      <c r="AZ282" s="83"/>
      <c r="BA282" s="83"/>
      <c r="BB282" s="83"/>
      <c r="BC282" s="83"/>
      <c r="BD282" s="83"/>
      <c r="BE282" s="83"/>
      <c r="BF282" s="83"/>
      <c r="BG282" s="83"/>
      <c r="BH282" s="83"/>
      <c r="BI282" s="83"/>
      <c r="BJ282" s="56" t="s">
        <v>6636</v>
      </c>
      <c r="BK282" s="83"/>
      <c r="BL282" s="83"/>
      <c r="BM282" s="83"/>
      <c r="BN282" s="83"/>
      <c r="BO282" s="83"/>
      <c r="BP282" s="83"/>
      <c r="BQ282" s="83"/>
      <c r="BR282" s="83"/>
      <c r="BS282" s="83"/>
      <c r="BT282" s="83"/>
      <c r="BU282" s="83"/>
      <c r="BV282" s="83"/>
      <c r="BW282" s="82"/>
      <c r="BX282" s="82"/>
      <c r="BY282" s="82"/>
      <c r="BZ282" s="84"/>
      <c r="CA282" s="84"/>
      <c r="CB282" s="84"/>
      <c r="CC282" s="84"/>
      <c r="CD282" s="84"/>
      <c r="CE282" s="84"/>
      <c r="CF282" s="84"/>
      <c r="CG282" s="84"/>
      <c r="CH282" s="84"/>
      <c r="CI282" s="84"/>
      <c r="CJ282" s="84"/>
      <c r="CK282" s="84"/>
      <c r="CL282" s="84"/>
      <c r="CM282" s="84"/>
      <c r="CN282" s="84"/>
      <c r="CO282" s="84"/>
      <c r="CP282" s="84"/>
      <c r="CQ282" s="84"/>
      <c r="CR282" s="84"/>
      <c r="CS282" s="58" t="s">
        <v>6637</v>
      </c>
      <c r="CT282" s="84"/>
      <c r="CU282" s="84"/>
      <c r="CV282" s="84"/>
      <c r="CW282" s="84"/>
      <c r="CX282" s="84"/>
      <c r="CY282" s="84"/>
      <c r="CZ282" s="84"/>
      <c r="DA282" s="84"/>
      <c r="DB282" s="84"/>
      <c r="DC282" s="84"/>
      <c r="DD282" s="84"/>
      <c r="DE282" s="84"/>
    </row>
    <row r="283" spans="38:109" ht="15" hidden="1" customHeight="1">
      <c r="AL283" s="55" t="str">
        <f t="shared" si="19"/>
        <v/>
      </c>
      <c r="AM283" s="55" t="str">
        <f t="shared" si="16"/>
        <v/>
      </c>
      <c r="AN283" t="str">
        <f t="shared" si="17"/>
        <v/>
      </c>
      <c r="AO283" s="3" t="str">
        <f t="shared" si="18"/>
        <v/>
      </c>
      <c r="AP283" s="3">
        <v>281</v>
      </c>
      <c r="AQ283" s="83"/>
      <c r="AR283" s="83"/>
      <c r="AS283" s="83"/>
      <c r="AT283" s="83"/>
      <c r="AU283" s="83"/>
      <c r="AV283" s="83"/>
      <c r="AW283" s="83"/>
      <c r="AX283" s="83"/>
      <c r="AY283" s="83"/>
      <c r="AZ283" s="83"/>
      <c r="BA283" s="83"/>
      <c r="BB283" s="83"/>
      <c r="BC283" s="83"/>
      <c r="BD283" s="83"/>
      <c r="BE283" s="83"/>
      <c r="BF283" s="83"/>
      <c r="BG283" s="83"/>
      <c r="BH283" s="83"/>
      <c r="BI283" s="83"/>
      <c r="BJ283" s="56" t="s">
        <v>6638</v>
      </c>
      <c r="BK283" s="83"/>
      <c r="BL283" s="83"/>
      <c r="BM283" s="83"/>
      <c r="BN283" s="83"/>
      <c r="BO283" s="83"/>
      <c r="BP283" s="83"/>
      <c r="BQ283" s="83"/>
      <c r="BR283" s="83"/>
      <c r="BS283" s="83"/>
      <c r="BT283" s="83"/>
      <c r="BU283" s="83"/>
      <c r="BV283" s="83"/>
      <c r="BW283" s="82"/>
      <c r="BX283" s="82"/>
      <c r="BY283" s="82"/>
      <c r="BZ283" s="84"/>
      <c r="CA283" s="84"/>
      <c r="CB283" s="84"/>
      <c r="CC283" s="84"/>
      <c r="CD283" s="84"/>
      <c r="CE283" s="84"/>
      <c r="CF283" s="84"/>
      <c r="CG283" s="84"/>
      <c r="CH283" s="84"/>
      <c r="CI283" s="84"/>
      <c r="CJ283" s="84"/>
      <c r="CK283" s="84"/>
      <c r="CL283" s="84"/>
      <c r="CM283" s="84"/>
      <c r="CN283" s="84"/>
      <c r="CO283" s="84"/>
      <c r="CP283" s="84"/>
      <c r="CQ283" s="84"/>
      <c r="CR283" s="84"/>
      <c r="CS283" s="58" t="s">
        <v>6639</v>
      </c>
      <c r="CT283" s="84"/>
      <c r="CU283" s="84"/>
      <c r="CV283" s="84"/>
      <c r="CW283" s="84"/>
      <c r="CX283" s="84"/>
      <c r="CY283" s="84"/>
      <c r="CZ283" s="84"/>
      <c r="DA283" s="84"/>
      <c r="DB283" s="84"/>
      <c r="DC283" s="84"/>
      <c r="DD283" s="84"/>
      <c r="DE283" s="84"/>
    </row>
    <row r="284" spans="38:109" ht="15" hidden="1" customHeight="1">
      <c r="AL284" s="55" t="str">
        <f t="shared" si="19"/>
        <v/>
      </c>
      <c r="AM284" s="55" t="str">
        <f t="shared" si="16"/>
        <v/>
      </c>
      <c r="AN284" t="str">
        <f t="shared" si="17"/>
        <v/>
      </c>
      <c r="AO284" s="3" t="str">
        <f t="shared" si="18"/>
        <v/>
      </c>
      <c r="AP284" s="3">
        <v>282</v>
      </c>
      <c r="AQ284" s="83"/>
      <c r="AR284" s="83"/>
      <c r="AS284" s="83"/>
      <c r="AT284" s="83"/>
      <c r="AU284" s="83"/>
      <c r="AV284" s="83"/>
      <c r="AW284" s="83"/>
      <c r="AX284" s="83"/>
      <c r="AY284" s="83"/>
      <c r="AZ284" s="83"/>
      <c r="BA284" s="83"/>
      <c r="BB284" s="83"/>
      <c r="BC284" s="83"/>
      <c r="BD284" s="83"/>
      <c r="BE284" s="83"/>
      <c r="BF284" s="83"/>
      <c r="BG284" s="83"/>
      <c r="BH284" s="83"/>
      <c r="BI284" s="83"/>
      <c r="BJ284" s="56" t="s">
        <v>6640</v>
      </c>
      <c r="BK284" s="83"/>
      <c r="BL284" s="83"/>
      <c r="BM284" s="83"/>
      <c r="BN284" s="83"/>
      <c r="BO284" s="83"/>
      <c r="BP284" s="83"/>
      <c r="BQ284" s="83"/>
      <c r="BR284" s="83"/>
      <c r="BS284" s="83"/>
      <c r="BT284" s="83"/>
      <c r="BU284" s="83"/>
      <c r="BV284" s="83"/>
      <c r="BW284" s="82"/>
      <c r="BX284" s="82"/>
      <c r="BY284" s="82"/>
      <c r="BZ284" s="84"/>
      <c r="CA284" s="84"/>
      <c r="CB284" s="84"/>
      <c r="CC284" s="84"/>
      <c r="CD284" s="84"/>
      <c r="CE284" s="84"/>
      <c r="CF284" s="84"/>
      <c r="CG284" s="84"/>
      <c r="CH284" s="84"/>
      <c r="CI284" s="84"/>
      <c r="CJ284" s="84"/>
      <c r="CK284" s="84"/>
      <c r="CL284" s="84"/>
      <c r="CM284" s="84"/>
      <c r="CN284" s="84"/>
      <c r="CO284" s="84"/>
      <c r="CP284" s="84"/>
      <c r="CQ284" s="84"/>
      <c r="CR284" s="84"/>
      <c r="CS284" s="58" t="s">
        <v>6641</v>
      </c>
      <c r="CT284" s="84"/>
      <c r="CU284" s="84"/>
      <c r="CV284" s="84"/>
      <c r="CW284" s="84"/>
      <c r="CX284" s="84"/>
      <c r="CY284" s="84"/>
      <c r="CZ284" s="84"/>
      <c r="DA284" s="84"/>
      <c r="DB284" s="84"/>
      <c r="DC284" s="84"/>
      <c r="DD284" s="84"/>
      <c r="DE284" s="84"/>
    </row>
    <row r="285" spans="38:109" ht="15" hidden="1" customHeight="1">
      <c r="AL285" s="55" t="str">
        <f t="shared" si="19"/>
        <v/>
      </c>
      <c r="AM285" s="55" t="str">
        <f t="shared" si="16"/>
        <v/>
      </c>
      <c r="AN285" t="str">
        <f t="shared" si="17"/>
        <v/>
      </c>
      <c r="AO285" s="3" t="str">
        <f t="shared" si="18"/>
        <v/>
      </c>
      <c r="AP285" s="3">
        <v>283</v>
      </c>
      <c r="AQ285" s="83"/>
      <c r="AR285" s="83"/>
      <c r="AS285" s="83"/>
      <c r="AT285" s="83"/>
      <c r="AU285" s="83"/>
      <c r="AV285" s="83"/>
      <c r="AW285" s="83"/>
      <c r="AX285" s="83"/>
      <c r="AY285" s="83"/>
      <c r="AZ285" s="83"/>
      <c r="BA285" s="83"/>
      <c r="BB285" s="83"/>
      <c r="BC285" s="83"/>
      <c r="BD285" s="83"/>
      <c r="BE285" s="83"/>
      <c r="BF285" s="83"/>
      <c r="BG285" s="83"/>
      <c r="BH285" s="83"/>
      <c r="BI285" s="83"/>
      <c r="BJ285" s="56" t="s">
        <v>6642</v>
      </c>
      <c r="BK285" s="83"/>
      <c r="BL285" s="83"/>
      <c r="BM285" s="83"/>
      <c r="BN285" s="83"/>
      <c r="BO285" s="83"/>
      <c r="BP285" s="83"/>
      <c r="BQ285" s="83"/>
      <c r="BR285" s="83"/>
      <c r="BS285" s="83"/>
      <c r="BT285" s="83"/>
      <c r="BU285" s="83"/>
      <c r="BV285" s="83"/>
      <c r="BW285" s="82"/>
      <c r="BX285" s="82"/>
      <c r="BY285" s="82"/>
      <c r="BZ285" s="84"/>
      <c r="CA285" s="84"/>
      <c r="CB285" s="84"/>
      <c r="CC285" s="84"/>
      <c r="CD285" s="84"/>
      <c r="CE285" s="84"/>
      <c r="CF285" s="84"/>
      <c r="CG285" s="84"/>
      <c r="CH285" s="84"/>
      <c r="CI285" s="84"/>
      <c r="CJ285" s="84"/>
      <c r="CK285" s="84"/>
      <c r="CL285" s="84"/>
      <c r="CM285" s="84"/>
      <c r="CN285" s="84"/>
      <c r="CO285" s="84"/>
      <c r="CP285" s="84"/>
      <c r="CQ285" s="84"/>
      <c r="CR285" s="84"/>
      <c r="CS285" s="58" t="s">
        <v>6643</v>
      </c>
      <c r="CT285" s="84"/>
      <c r="CU285" s="84"/>
      <c r="CV285" s="84"/>
      <c r="CW285" s="84"/>
      <c r="CX285" s="84"/>
      <c r="CY285" s="84"/>
      <c r="CZ285" s="84"/>
      <c r="DA285" s="84"/>
      <c r="DB285" s="84"/>
      <c r="DC285" s="84"/>
      <c r="DD285" s="84"/>
      <c r="DE285" s="84"/>
    </row>
    <row r="286" spans="38:109" ht="15" hidden="1" customHeight="1">
      <c r="AL286" s="55" t="str">
        <f t="shared" si="19"/>
        <v/>
      </c>
      <c r="AM286" s="55" t="str">
        <f t="shared" si="16"/>
        <v/>
      </c>
      <c r="AN286" t="str">
        <f t="shared" si="17"/>
        <v/>
      </c>
      <c r="AO286" s="3" t="str">
        <f t="shared" si="18"/>
        <v/>
      </c>
      <c r="AP286" s="3">
        <v>284</v>
      </c>
      <c r="AQ286" s="83"/>
      <c r="AR286" s="83"/>
      <c r="AS286" s="83"/>
      <c r="AT286" s="83"/>
      <c r="AU286" s="83"/>
      <c r="AV286" s="83"/>
      <c r="AW286" s="83"/>
      <c r="AX286" s="83"/>
      <c r="AY286" s="83"/>
      <c r="AZ286" s="83"/>
      <c r="BA286" s="83"/>
      <c r="BB286" s="83"/>
      <c r="BC286" s="83"/>
      <c r="BD286" s="83"/>
      <c r="BE286" s="83"/>
      <c r="BF286" s="83"/>
      <c r="BG286" s="83"/>
      <c r="BH286" s="83"/>
      <c r="BI286" s="83"/>
      <c r="BJ286" s="56" t="s">
        <v>6644</v>
      </c>
      <c r="BK286" s="83"/>
      <c r="BL286" s="83"/>
      <c r="BM286" s="83"/>
      <c r="BN286" s="83"/>
      <c r="BO286" s="83"/>
      <c r="BP286" s="83"/>
      <c r="BQ286" s="83"/>
      <c r="BR286" s="83"/>
      <c r="BS286" s="83"/>
      <c r="BT286" s="83"/>
      <c r="BU286" s="83"/>
      <c r="BV286" s="83"/>
      <c r="BW286" s="82"/>
      <c r="BX286" s="82"/>
      <c r="BY286" s="82"/>
      <c r="BZ286" s="84"/>
      <c r="CA286" s="84"/>
      <c r="CB286" s="84"/>
      <c r="CC286" s="84"/>
      <c r="CD286" s="84"/>
      <c r="CE286" s="84"/>
      <c r="CF286" s="84"/>
      <c r="CG286" s="84"/>
      <c r="CH286" s="84"/>
      <c r="CI286" s="84"/>
      <c r="CJ286" s="84"/>
      <c r="CK286" s="84"/>
      <c r="CL286" s="84"/>
      <c r="CM286" s="84"/>
      <c r="CN286" s="84"/>
      <c r="CO286" s="84"/>
      <c r="CP286" s="84"/>
      <c r="CQ286" s="84"/>
      <c r="CR286" s="84"/>
      <c r="CS286" s="58" t="s">
        <v>6645</v>
      </c>
      <c r="CT286" s="84"/>
      <c r="CU286" s="84"/>
      <c r="CV286" s="84"/>
      <c r="CW286" s="84"/>
      <c r="CX286" s="84"/>
      <c r="CY286" s="84"/>
      <c r="CZ286" s="84"/>
      <c r="DA286" s="84"/>
      <c r="DB286" s="84"/>
      <c r="DC286" s="84"/>
      <c r="DD286" s="84"/>
      <c r="DE286" s="84"/>
    </row>
    <row r="287" spans="38:109" ht="15" hidden="1" customHeight="1">
      <c r="AL287" s="55" t="str">
        <f t="shared" si="19"/>
        <v/>
      </c>
      <c r="AM287" s="55" t="str">
        <f t="shared" si="16"/>
        <v/>
      </c>
      <c r="AN287" t="str">
        <f t="shared" si="17"/>
        <v/>
      </c>
      <c r="AO287" s="3" t="str">
        <f t="shared" si="18"/>
        <v/>
      </c>
      <c r="AP287" s="3">
        <v>285</v>
      </c>
      <c r="AQ287" s="83"/>
      <c r="AR287" s="83"/>
      <c r="AS287" s="83"/>
      <c r="AT287" s="83"/>
      <c r="AU287" s="83"/>
      <c r="AV287" s="83"/>
      <c r="AW287" s="83"/>
      <c r="AX287" s="83"/>
      <c r="AY287" s="83"/>
      <c r="AZ287" s="83"/>
      <c r="BA287" s="83"/>
      <c r="BB287" s="83"/>
      <c r="BC287" s="83"/>
      <c r="BD287" s="83"/>
      <c r="BE287" s="83"/>
      <c r="BF287" s="83"/>
      <c r="BG287" s="83"/>
      <c r="BH287" s="83"/>
      <c r="BI287" s="83"/>
      <c r="BJ287" s="56" t="s">
        <v>6646</v>
      </c>
      <c r="BK287" s="83"/>
      <c r="BL287" s="83"/>
      <c r="BM287" s="83"/>
      <c r="BN287" s="83"/>
      <c r="BO287" s="83"/>
      <c r="BP287" s="83"/>
      <c r="BQ287" s="83"/>
      <c r="BR287" s="83"/>
      <c r="BS287" s="83"/>
      <c r="BT287" s="83"/>
      <c r="BU287" s="83"/>
      <c r="BV287" s="83"/>
      <c r="BW287" s="82"/>
      <c r="BX287" s="82"/>
      <c r="BY287" s="82"/>
      <c r="BZ287" s="84"/>
      <c r="CA287" s="84"/>
      <c r="CB287" s="84"/>
      <c r="CC287" s="84"/>
      <c r="CD287" s="84"/>
      <c r="CE287" s="84"/>
      <c r="CF287" s="84"/>
      <c r="CG287" s="84"/>
      <c r="CH287" s="84"/>
      <c r="CI287" s="84"/>
      <c r="CJ287" s="84"/>
      <c r="CK287" s="84"/>
      <c r="CL287" s="84"/>
      <c r="CM287" s="84"/>
      <c r="CN287" s="84"/>
      <c r="CO287" s="84"/>
      <c r="CP287" s="84"/>
      <c r="CQ287" s="84"/>
      <c r="CR287" s="84"/>
      <c r="CS287" s="58" t="s">
        <v>6647</v>
      </c>
      <c r="CT287" s="84"/>
      <c r="CU287" s="84"/>
      <c r="CV287" s="84"/>
      <c r="CW287" s="84"/>
      <c r="CX287" s="84"/>
      <c r="CY287" s="84"/>
      <c r="CZ287" s="84"/>
      <c r="DA287" s="84"/>
      <c r="DB287" s="84"/>
      <c r="DC287" s="84"/>
      <c r="DD287" s="84"/>
      <c r="DE287" s="84"/>
    </row>
    <row r="288" spans="38:109" ht="15" hidden="1" customHeight="1">
      <c r="AL288" s="55" t="str">
        <f t="shared" si="19"/>
        <v/>
      </c>
      <c r="AM288" s="55" t="str">
        <f t="shared" si="16"/>
        <v/>
      </c>
      <c r="AN288" t="str">
        <f t="shared" si="17"/>
        <v/>
      </c>
      <c r="AO288" s="3" t="str">
        <f t="shared" si="18"/>
        <v/>
      </c>
      <c r="AP288" s="3">
        <v>286</v>
      </c>
      <c r="AQ288" s="83"/>
      <c r="AR288" s="83"/>
      <c r="AS288" s="83"/>
      <c r="AT288" s="83"/>
      <c r="AU288" s="83"/>
      <c r="AV288" s="83"/>
      <c r="AW288" s="83"/>
      <c r="AX288" s="83"/>
      <c r="AY288" s="83"/>
      <c r="AZ288" s="83"/>
      <c r="BA288" s="83"/>
      <c r="BB288" s="83"/>
      <c r="BC288" s="83"/>
      <c r="BD288" s="83"/>
      <c r="BE288" s="83"/>
      <c r="BF288" s="83"/>
      <c r="BG288" s="83"/>
      <c r="BH288" s="83"/>
      <c r="BI288" s="83"/>
      <c r="BJ288" s="56" t="s">
        <v>6648</v>
      </c>
      <c r="BK288" s="83"/>
      <c r="BL288" s="83"/>
      <c r="BM288" s="83"/>
      <c r="BN288" s="83"/>
      <c r="BO288" s="83"/>
      <c r="BP288" s="83"/>
      <c r="BQ288" s="83"/>
      <c r="BR288" s="83"/>
      <c r="BS288" s="83"/>
      <c r="BT288" s="83"/>
      <c r="BU288" s="83"/>
      <c r="BV288" s="83"/>
      <c r="BW288" s="82"/>
      <c r="BX288" s="82"/>
      <c r="BY288" s="82"/>
      <c r="BZ288" s="84"/>
      <c r="CA288" s="84"/>
      <c r="CB288" s="84"/>
      <c r="CC288" s="84"/>
      <c r="CD288" s="84"/>
      <c r="CE288" s="84"/>
      <c r="CF288" s="84"/>
      <c r="CG288" s="84"/>
      <c r="CH288" s="84"/>
      <c r="CI288" s="84"/>
      <c r="CJ288" s="84"/>
      <c r="CK288" s="84"/>
      <c r="CL288" s="84"/>
      <c r="CM288" s="84"/>
      <c r="CN288" s="84"/>
      <c r="CO288" s="84"/>
      <c r="CP288" s="84"/>
      <c r="CQ288" s="84"/>
      <c r="CR288" s="84"/>
      <c r="CS288" s="58" t="s">
        <v>6649</v>
      </c>
      <c r="CT288" s="84"/>
      <c r="CU288" s="84"/>
      <c r="CV288" s="84"/>
      <c r="CW288" s="84"/>
      <c r="CX288" s="84"/>
      <c r="CY288" s="84"/>
      <c r="CZ288" s="84"/>
      <c r="DA288" s="84"/>
      <c r="DB288" s="84"/>
      <c r="DC288" s="84"/>
      <c r="DD288" s="84"/>
      <c r="DE288" s="84"/>
    </row>
    <row r="289" spans="38:109" ht="15" hidden="1" customHeight="1">
      <c r="AL289" s="55" t="str">
        <f t="shared" si="19"/>
        <v/>
      </c>
      <c r="AM289" s="55" t="str">
        <f t="shared" si="16"/>
        <v/>
      </c>
      <c r="AN289" t="str">
        <f t="shared" si="17"/>
        <v/>
      </c>
      <c r="AO289" s="3" t="str">
        <f t="shared" si="18"/>
        <v/>
      </c>
      <c r="AP289" s="3">
        <v>287</v>
      </c>
      <c r="AQ289" s="83"/>
      <c r="AR289" s="83"/>
      <c r="AS289" s="83"/>
      <c r="AT289" s="83"/>
      <c r="AU289" s="83"/>
      <c r="AV289" s="83"/>
      <c r="AW289" s="83"/>
      <c r="AX289" s="83"/>
      <c r="AY289" s="83"/>
      <c r="AZ289" s="83"/>
      <c r="BA289" s="83"/>
      <c r="BB289" s="83"/>
      <c r="BC289" s="83"/>
      <c r="BD289" s="83"/>
      <c r="BE289" s="83"/>
      <c r="BF289" s="83"/>
      <c r="BG289" s="83"/>
      <c r="BH289" s="83"/>
      <c r="BI289" s="83"/>
      <c r="BJ289" s="56" t="s">
        <v>6650</v>
      </c>
      <c r="BK289" s="83"/>
      <c r="BL289" s="83"/>
      <c r="BM289" s="83"/>
      <c r="BN289" s="83"/>
      <c r="BO289" s="83"/>
      <c r="BP289" s="83"/>
      <c r="BQ289" s="83"/>
      <c r="BR289" s="83"/>
      <c r="BS289" s="83"/>
      <c r="BT289" s="83"/>
      <c r="BU289" s="83"/>
      <c r="BV289" s="83"/>
      <c r="BW289" s="82"/>
      <c r="BX289" s="82"/>
      <c r="BY289" s="82"/>
      <c r="BZ289" s="84"/>
      <c r="CA289" s="84"/>
      <c r="CB289" s="84"/>
      <c r="CC289" s="84"/>
      <c r="CD289" s="84"/>
      <c r="CE289" s="84"/>
      <c r="CF289" s="84"/>
      <c r="CG289" s="84"/>
      <c r="CH289" s="84"/>
      <c r="CI289" s="84"/>
      <c r="CJ289" s="84"/>
      <c r="CK289" s="84"/>
      <c r="CL289" s="84"/>
      <c r="CM289" s="84"/>
      <c r="CN289" s="84"/>
      <c r="CO289" s="84"/>
      <c r="CP289" s="84"/>
      <c r="CQ289" s="84"/>
      <c r="CR289" s="84"/>
      <c r="CS289" s="58" t="s">
        <v>6651</v>
      </c>
      <c r="CT289" s="84"/>
      <c r="CU289" s="84"/>
      <c r="CV289" s="84"/>
      <c r="CW289" s="84"/>
      <c r="CX289" s="84"/>
      <c r="CY289" s="84"/>
      <c r="CZ289" s="84"/>
      <c r="DA289" s="84"/>
      <c r="DB289" s="84"/>
      <c r="DC289" s="84"/>
      <c r="DD289" s="84"/>
      <c r="DE289" s="84"/>
    </row>
    <row r="290" spans="38:109" ht="15" hidden="1" customHeight="1">
      <c r="AL290" s="55" t="str">
        <f t="shared" si="19"/>
        <v/>
      </c>
      <c r="AM290" s="55" t="str">
        <f t="shared" si="16"/>
        <v/>
      </c>
      <c r="AN290" t="str">
        <f t="shared" si="17"/>
        <v/>
      </c>
      <c r="AO290" s="3" t="str">
        <f t="shared" si="18"/>
        <v/>
      </c>
      <c r="AP290" s="3">
        <v>288</v>
      </c>
      <c r="AQ290" s="83"/>
      <c r="AR290" s="83"/>
      <c r="AS290" s="83"/>
      <c r="AT290" s="83"/>
      <c r="AU290" s="83"/>
      <c r="AV290" s="83"/>
      <c r="AW290" s="83"/>
      <c r="AX290" s="83"/>
      <c r="AY290" s="83"/>
      <c r="AZ290" s="83"/>
      <c r="BA290" s="83"/>
      <c r="BB290" s="83"/>
      <c r="BC290" s="83"/>
      <c r="BD290" s="83"/>
      <c r="BE290" s="83"/>
      <c r="BF290" s="83"/>
      <c r="BG290" s="83"/>
      <c r="BH290" s="83"/>
      <c r="BI290" s="83"/>
      <c r="BJ290" s="56" t="s">
        <v>6652</v>
      </c>
      <c r="BK290" s="83"/>
      <c r="BL290" s="83"/>
      <c r="BM290" s="83"/>
      <c r="BN290" s="83"/>
      <c r="BO290" s="83"/>
      <c r="BP290" s="83"/>
      <c r="BQ290" s="83"/>
      <c r="BR290" s="83"/>
      <c r="BS290" s="83"/>
      <c r="BT290" s="83"/>
      <c r="BU290" s="83"/>
      <c r="BV290" s="83"/>
      <c r="BW290" s="82"/>
      <c r="BX290" s="82"/>
      <c r="BY290" s="82"/>
      <c r="BZ290" s="84"/>
      <c r="CA290" s="84"/>
      <c r="CB290" s="84"/>
      <c r="CC290" s="84"/>
      <c r="CD290" s="84"/>
      <c r="CE290" s="84"/>
      <c r="CF290" s="84"/>
      <c r="CG290" s="84"/>
      <c r="CH290" s="84"/>
      <c r="CI290" s="84"/>
      <c r="CJ290" s="84"/>
      <c r="CK290" s="84"/>
      <c r="CL290" s="84"/>
      <c r="CM290" s="84"/>
      <c r="CN290" s="84"/>
      <c r="CO290" s="84"/>
      <c r="CP290" s="84"/>
      <c r="CQ290" s="84"/>
      <c r="CR290" s="84"/>
      <c r="CS290" s="58" t="s">
        <v>6653</v>
      </c>
      <c r="CT290" s="84"/>
      <c r="CU290" s="84"/>
      <c r="CV290" s="84"/>
      <c r="CW290" s="84"/>
      <c r="CX290" s="84"/>
      <c r="CY290" s="84"/>
      <c r="CZ290" s="84"/>
      <c r="DA290" s="84"/>
      <c r="DB290" s="84"/>
      <c r="DC290" s="84"/>
      <c r="DD290" s="84"/>
      <c r="DE290" s="84"/>
    </row>
    <row r="291" spans="38:109" ht="15" hidden="1" customHeight="1">
      <c r="AL291" s="55" t="str">
        <f t="shared" si="19"/>
        <v/>
      </c>
      <c r="AM291" s="55" t="str">
        <f t="shared" si="16"/>
        <v/>
      </c>
      <c r="AN291" t="str">
        <f t="shared" si="17"/>
        <v/>
      </c>
      <c r="AO291" s="3" t="str">
        <f t="shared" si="18"/>
        <v/>
      </c>
      <c r="AP291" s="3">
        <v>289</v>
      </c>
      <c r="AQ291" s="83"/>
      <c r="AR291" s="83"/>
      <c r="AS291" s="83"/>
      <c r="AT291" s="83"/>
      <c r="AU291" s="83"/>
      <c r="AV291" s="83"/>
      <c r="AW291" s="83"/>
      <c r="AX291" s="83"/>
      <c r="AY291" s="83"/>
      <c r="AZ291" s="83"/>
      <c r="BA291" s="83"/>
      <c r="BB291" s="83"/>
      <c r="BC291" s="83"/>
      <c r="BD291" s="83"/>
      <c r="BE291" s="83"/>
      <c r="BF291" s="83"/>
      <c r="BG291" s="83"/>
      <c r="BH291" s="83"/>
      <c r="BI291" s="83"/>
      <c r="BJ291" s="56" t="s">
        <v>6654</v>
      </c>
      <c r="BK291" s="83"/>
      <c r="BL291" s="83"/>
      <c r="BM291" s="83"/>
      <c r="BN291" s="83"/>
      <c r="BO291" s="83"/>
      <c r="BP291" s="83"/>
      <c r="BQ291" s="83"/>
      <c r="BR291" s="83"/>
      <c r="BS291" s="83"/>
      <c r="BT291" s="83"/>
      <c r="BU291" s="83"/>
      <c r="BV291" s="83"/>
      <c r="BW291" s="82"/>
      <c r="BX291" s="82"/>
      <c r="BY291" s="82"/>
      <c r="BZ291" s="84"/>
      <c r="CA291" s="84"/>
      <c r="CB291" s="84"/>
      <c r="CC291" s="84"/>
      <c r="CD291" s="84"/>
      <c r="CE291" s="84"/>
      <c r="CF291" s="84"/>
      <c r="CG291" s="84"/>
      <c r="CH291" s="84"/>
      <c r="CI291" s="84"/>
      <c r="CJ291" s="84"/>
      <c r="CK291" s="84"/>
      <c r="CL291" s="84"/>
      <c r="CM291" s="84"/>
      <c r="CN291" s="84"/>
      <c r="CO291" s="84"/>
      <c r="CP291" s="84"/>
      <c r="CQ291" s="84"/>
      <c r="CR291" s="84"/>
      <c r="CS291" s="58" t="s">
        <v>6655</v>
      </c>
      <c r="CT291" s="84"/>
      <c r="CU291" s="84"/>
      <c r="CV291" s="84"/>
      <c r="CW291" s="84"/>
      <c r="CX291" s="84"/>
      <c r="CY291" s="84"/>
      <c r="CZ291" s="84"/>
      <c r="DA291" s="84"/>
      <c r="DB291" s="84"/>
      <c r="DC291" s="84"/>
      <c r="DD291" s="84"/>
      <c r="DE291" s="84"/>
    </row>
    <row r="292" spans="38:109" ht="15" hidden="1" customHeight="1">
      <c r="AL292" s="55" t="str">
        <f t="shared" si="19"/>
        <v/>
      </c>
      <c r="AM292" s="55" t="str">
        <f t="shared" si="16"/>
        <v/>
      </c>
      <c r="AN292" t="str">
        <f t="shared" si="17"/>
        <v/>
      </c>
      <c r="AO292" s="3" t="str">
        <f t="shared" si="18"/>
        <v/>
      </c>
      <c r="AP292" s="3">
        <v>290</v>
      </c>
      <c r="AQ292" s="83"/>
      <c r="AR292" s="83"/>
      <c r="AS292" s="83"/>
      <c r="AT292" s="83"/>
      <c r="AU292" s="83"/>
      <c r="AV292" s="83"/>
      <c r="AW292" s="83"/>
      <c r="AX292" s="83"/>
      <c r="AY292" s="83"/>
      <c r="AZ292" s="83"/>
      <c r="BA292" s="83"/>
      <c r="BB292" s="83"/>
      <c r="BC292" s="83"/>
      <c r="BD292" s="83"/>
      <c r="BE292" s="83"/>
      <c r="BF292" s="83"/>
      <c r="BG292" s="83"/>
      <c r="BH292" s="83"/>
      <c r="BI292" s="83"/>
      <c r="BJ292" s="56" t="s">
        <v>6656</v>
      </c>
      <c r="BK292" s="83"/>
      <c r="BL292" s="83"/>
      <c r="BM292" s="83"/>
      <c r="BN292" s="83"/>
      <c r="BO292" s="83"/>
      <c r="BP292" s="83"/>
      <c r="BQ292" s="83"/>
      <c r="BR292" s="83"/>
      <c r="BS292" s="83"/>
      <c r="BT292" s="83"/>
      <c r="BU292" s="83"/>
      <c r="BV292" s="83"/>
      <c r="BW292" s="82"/>
      <c r="BX292" s="82"/>
      <c r="BY292" s="82"/>
      <c r="BZ292" s="84"/>
      <c r="CA292" s="84"/>
      <c r="CB292" s="84"/>
      <c r="CC292" s="84"/>
      <c r="CD292" s="84"/>
      <c r="CE292" s="84"/>
      <c r="CF292" s="84"/>
      <c r="CG292" s="84"/>
      <c r="CH292" s="84"/>
      <c r="CI292" s="84"/>
      <c r="CJ292" s="84"/>
      <c r="CK292" s="84"/>
      <c r="CL292" s="84"/>
      <c r="CM292" s="84"/>
      <c r="CN292" s="84"/>
      <c r="CO292" s="84"/>
      <c r="CP292" s="84"/>
      <c r="CQ292" s="84"/>
      <c r="CR292" s="84"/>
      <c r="CS292" s="58" t="s">
        <v>4156</v>
      </c>
      <c r="CT292" s="84"/>
      <c r="CU292" s="84"/>
      <c r="CV292" s="84"/>
      <c r="CW292" s="84"/>
      <c r="CX292" s="84"/>
      <c r="CY292" s="84"/>
      <c r="CZ292" s="84"/>
      <c r="DA292" s="84"/>
      <c r="DB292" s="84"/>
      <c r="DC292" s="84"/>
      <c r="DD292" s="84"/>
      <c r="DE292" s="84"/>
    </row>
    <row r="293" spans="38:109" ht="15" hidden="1" customHeight="1">
      <c r="AL293" s="55" t="str">
        <f t="shared" si="19"/>
        <v/>
      </c>
      <c r="AM293" s="55" t="str">
        <f t="shared" si="16"/>
        <v/>
      </c>
      <c r="AN293" t="str">
        <f t="shared" si="17"/>
        <v/>
      </c>
      <c r="AO293" s="3" t="str">
        <f t="shared" si="18"/>
        <v/>
      </c>
      <c r="AP293" s="3">
        <v>291</v>
      </c>
      <c r="AQ293" s="83"/>
      <c r="AR293" s="83"/>
      <c r="AS293" s="83"/>
      <c r="AT293" s="83"/>
      <c r="AU293" s="83"/>
      <c r="AV293" s="83"/>
      <c r="AW293" s="83"/>
      <c r="AX293" s="83"/>
      <c r="AY293" s="83"/>
      <c r="AZ293" s="83"/>
      <c r="BA293" s="83"/>
      <c r="BB293" s="83"/>
      <c r="BC293" s="83"/>
      <c r="BD293" s="83"/>
      <c r="BE293" s="83"/>
      <c r="BF293" s="83"/>
      <c r="BG293" s="83"/>
      <c r="BH293" s="83"/>
      <c r="BI293" s="83"/>
      <c r="BJ293" s="56" t="s">
        <v>6657</v>
      </c>
      <c r="BK293" s="83"/>
      <c r="BL293" s="83"/>
      <c r="BM293" s="83"/>
      <c r="BN293" s="83"/>
      <c r="BO293" s="83"/>
      <c r="BP293" s="83"/>
      <c r="BQ293" s="83"/>
      <c r="BR293" s="83"/>
      <c r="BS293" s="83"/>
      <c r="BT293" s="83"/>
      <c r="BU293" s="83"/>
      <c r="BV293" s="83"/>
      <c r="BW293" s="82"/>
      <c r="BX293" s="82"/>
      <c r="BY293" s="82"/>
      <c r="BZ293" s="84"/>
      <c r="CA293" s="84"/>
      <c r="CB293" s="84"/>
      <c r="CC293" s="84"/>
      <c r="CD293" s="84"/>
      <c r="CE293" s="84"/>
      <c r="CF293" s="84"/>
      <c r="CG293" s="84"/>
      <c r="CH293" s="84"/>
      <c r="CI293" s="84"/>
      <c r="CJ293" s="84"/>
      <c r="CK293" s="84"/>
      <c r="CL293" s="84"/>
      <c r="CM293" s="84"/>
      <c r="CN293" s="84"/>
      <c r="CO293" s="84"/>
      <c r="CP293" s="84"/>
      <c r="CQ293" s="84"/>
      <c r="CR293" s="84"/>
      <c r="CS293" s="58" t="s">
        <v>6658</v>
      </c>
      <c r="CT293" s="84"/>
      <c r="CU293" s="84"/>
      <c r="CV293" s="84"/>
      <c r="CW293" s="84"/>
      <c r="CX293" s="84"/>
      <c r="CY293" s="84"/>
      <c r="CZ293" s="84"/>
      <c r="DA293" s="84"/>
      <c r="DB293" s="84"/>
      <c r="DC293" s="84"/>
      <c r="DD293" s="84"/>
      <c r="DE293" s="84"/>
    </row>
    <row r="294" spans="38:109" ht="15" hidden="1" customHeight="1">
      <c r="AL294" s="55" t="str">
        <f t="shared" si="19"/>
        <v/>
      </c>
      <c r="AM294" s="55" t="str">
        <f t="shared" si="16"/>
        <v/>
      </c>
      <c r="AN294" t="str">
        <f t="shared" si="17"/>
        <v/>
      </c>
      <c r="AO294" s="3" t="str">
        <f t="shared" si="18"/>
        <v/>
      </c>
      <c r="AP294" s="3">
        <v>292</v>
      </c>
      <c r="AQ294" s="83"/>
      <c r="AR294" s="83"/>
      <c r="AS294" s="83"/>
      <c r="AT294" s="83"/>
      <c r="AU294" s="83"/>
      <c r="AV294" s="83"/>
      <c r="AW294" s="83"/>
      <c r="AX294" s="83"/>
      <c r="AY294" s="83"/>
      <c r="AZ294" s="83"/>
      <c r="BA294" s="83"/>
      <c r="BB294" s="83"/>
      <c r="BC294" s="83"/>
      <c r="BD294" s="83"/>
      <c r="BE294" s="83"/>
      <c r="BF294" s="83"/>
      <c r="BG294" s="83"/>
      <c r="BH294" s="83"/>
      <c r="BI294" s="83"/>
      <c r="BJ294" s="56" t="s">
        <v>6659</v>
      </c>
      <c r="BK294" s="83"/>
      <c r="BL294" s="83"/>
      <c r="BM294" s="83"/>
      <c r="BN294" s="83"/>
      <c r="BO294" s="83"/>
      <c r="BP294" s="83"/>
      <c r="BQ294" s="83"/>
      <c r="BR294" s="83"/>
      <c r="BS294" s="83"/>
      <c r="BT294" s="83"/>
      <c r="BU294" s="83"/>
      <c r="BV294" s="83"/>
      <c r="BW294" s="82"/>
      <c r="BX294" s="82"/>
      <c r="BY294" s="82"/>
      <c r="BZ294" s="84"/>
      <c r="CA294" s="84"/>
      <c r="CB294" s="84"/>
      <c r="CC294" s="84"/>
      <c r="CD294" s="84"/>
      <c r="CE294" s="84"/>
      <c r="CF294" s="84"/>
      <c r="CG294" s="84"/>
      <c r="CH294" s="84"/>
      <c r="CI294" s="84"/>
      <c r="CJ294" s="84"/>
      <c r="CK294" s="84"/>
      <c r="CL294" s="84"/>
      <c r="CM294" s="84"/>
      <c r="CN294" s="84"/>
      <c r="CO294" s="84"/>
      <c r="CP294" s="84"/>
      <c r="CQ294" s="84"/>
      <c r="CR294" s="84"/>
      <c r="CS294" s="58" t="s">
        <v>6660</v>
      </c>
      <c r="CT294" s="84"/>
      <c r="CU294" s="84"/>
      <c r="CV294" s="84"/>
      <c r="CW294" s="84"/>
      <c r="CX294" s="84"/>
      <c r="CY294" s="84"/>
      <c r="CZ294" s="84"/>
      <c r="DA294" s="84"/>
      <c r="DB294" s="84"/>
      <c r="DC294" s="84"/>
      <c r="DD294" s="84"/>
      <c r="DE294" s="84"/>
    </row>
    <row r="295" spans="38:109" ht="15" hidden="1" customHeight="1">
      <c r="AL295" s="55" t="str">
        <f t="shared" si="19"/>
        <v/>
      </c>
      <c r="AM295" s="55" t="str">
        <f t="shared" si="16"/>
        <v/>
      </c>
      <c r="AN295" t="str">
        <f t="shared" si="17"/>
        <v/>
      </c>
      <c r="AO295" s="3" t="str">
        <f t="shared" si="18"/>
        <v/>
      </c>
      <c r="AP295" s="3">
        <v>293</v>
      </c>
      <c r="AQ295" s="83"/>
      <c r="AR295" s="83"/>
      <c r="AS295" s="83"/>
      <c r="AT295" s="83"/>
      <c r="AU295" s="83"/>
      <c r="AV295" s="83"/>
      <c r="AW295" s="83"/>
      <c r="AX295" s="83"/>
      <c r="AY295" s="83"/>
      <c r="AZ295" s="83"/>
      <c r="BA295" s="83"/>
      <c r="BB295" s="83"/>
      <c r="BC295" s="83"/>
      <c r="BD295" s="83"/>
      <c r="BE295" s="83"/>
      <c r="BF295" s="83"/>
      <c r="BG295" s="83"/>
      <c r="BH295" s="83"/>
      <c r="BI295" s="83"/>
      <c r="BJ295" s="56" t="s">
        <v>6661</v>
      </c>
      <c r="BK295" s="83"/>
      <c r="BL295" s="83"/>
      <c r="BM295" s="83"/>
      <c r="BN295" s="83"/>
      <c r="BO295" s="83"/>
      <c r="BP295" s="83"/>
      <c r="BQ295" s="83"/>
      <c r="BR295" s="83"/>
      <c r="BS295" s="83"/>
      <c r="BT295" s="83"/>
      <c r="BU295" s="83"/>
      <c r="BV295" s="83"/>
      <c r="BW295" s="82"/>
      <c r="BX295" s="82"/>
      <c r="BY295" s="82"/>
      <c r="BZ295" s="84"/>
      <c r="CA295" s="84"/>
      <c r="CB295" s="84"/>
      <c r="CC295" s="84"/>
      <c r="CD295" s="84"/>
      <c r="CE295" s="84"/>
      <c r="CF295" s="84"/>
      <c r="CG295" s="84"/>
      <c r="CH295" s="84"/>
      <c r="CI295" s="84"/>
      <c r="CJ295" s="84"/>
      <c r="CK295" s="84"/>
      <c r="CL295" s="84"/>
      <c r="CM295" s="84"/>
      <c r="CN295" s="84"/>
      <c r="CO295" s="84"/>
      <c r="CP295" s="84"/>
      <c r="CQ295" s="84"/>
      <c r="CR295" s="84"/>
      <c r="CS295" s="58" t="s">
        <v>6662</v>
      </c>
      <c r="CT295" s="84"/>
      <c r="CU295" s="84"/>
      <c r="CV295" s="84"/>
      <c r="CW295" s="84"/>
      <c r="CX295" s="84"/>
      <c r="CY295" s="84"/>
      <c r="CZ295" s="84"/>
      <c r="DA295" s="84"/>
      <c r="DB295" s="84"/>
      <c r="DC295" s="84"/>
      <c r="DD295" s="84"/>
      <c r="DE295" s="84"/>
    </row>
    <row r="296" spans="38:109" ht="15" hidden="1" customHeight="1">
      <c r="AL296" s="55" t="str">
        <f t="shared" si="19"/>
        <v/>
      </c>
      <c r="AM296" s="55" t="str">
        <f t="shared" si="16"/>
        <v/>
      </c>
      <c r="AN296" t="str">
        <f t="shared" si="17"/>
        <v/>
      </c>
      <c r="AO296" s="3" t="str">
        <f t="shared" si="18"/>
        <v/>
      </c>
      <c r="AP296" s="3">
        <v>294</v>
      </c>
      <c r="AQ296" s="83"/>
      <c r="AR296" s="83"/>
      <c r="AS296" s="83"/>
      <c r="AT296" s="83"/>
      <c r="AU296" s="83"/>
      <c r="AV296" s="83"/>
      <c r="AW296" s="83"/>
      <c r="AX296" s="83"/>
      <c r="AY296" s="83"/>
      <c r="AZ296" s="83"/>
      <c r="BA296" s="83"/>
      <c r="BB296" s="83"/>
      <c r="BC296" s="83"/>
      <c r="BD296" s="83"/>
      <c r="BE296" s="83"/>
      <c r="BF296" s="83"/>
      <c r="BG296" s="83"/>
      <c r="BH296" s="83"/>
      <c r="BI296" s="83"/>
      <c r="BJ296" s="56" t="s">
        <v>6663</v>
      </c>
      <c r="BK296" s="83"/>
      <c r="BL296" s="83"/>
      <c r="BM296" s="83"/>
      <c r="BN296" s="83"/>
      <c r="BO296" s="83"/>
      <c r="BP296" s="83"/>
      <c r="BQ296" s="83"/>
      <c r="BR296" s="83"/>
      <c r="BS296" s="83"/>
      <c r="BT296" s="83"/>
      <c r="BU296" s="83"/>
      <c r="BV296" s="83"/>
      <c r="BW296" s="82"/>
      <c r="BX296" s="82"/>
      <c r="BY296" s="82"/>
      <c r="BZ296" s="84"/>
      <c r="CA296" s="84"/>
      <c r="CB296" s="84"/>
      <c r="CC296" s="84"/>
      <c r="CD296" s="84"/>
      <c r="CE296" s="84"/>
      <c r="CF296" s="84"/>
      <c r="CG296" s="84"/>
      <c r="CH296" s="84"/>
      <c r="CI296" s="84"/>
      <c r="CJ296" s="84"/>
      <c r="CK296" s="84"/>
      <c r="CL296" s="84"/>
      <c r="CM296" s="84"/>
      <c r="CN296" s="84"/>
      <c r="CO296" s="84"/>
      <c r="CP296" s="84"/>
      <c r="CQ296" s="84"/>
      <c r="CR296" s="84"/>
      <c r="CS296" s="58" t="s">
        <v>6664</v>
      </c>
      <c r="CT296" s="84"/>
      <c r="CU296" s="84"/>
      <c r="CV296" s="84"/>
      <c r="CW296" s="84"/>
      <c r="CX296" s="84"/>
      <c r="CY296" s="84"/>
      <c r="CZ296" s="84"/>
      <c r="DA296" s="84"/>
      <c r="DB296" s="84"/>
      <c r="DC296" s="84"/>
      <c r="DD296" s="84"/>
      <c r="DE296" s="84"/>
    </row>
    <row r="297" spans="38:109" ht="15" hidden="1" customHeight="1">
      <c r="AL297" s="55" t="str">
        <f t="shared" si="19"/>
        <v/>
      </c>
      <c r="AM297" s="55" t="str">
        <f t="shared" si="16"/>
        <v/>
      </c>
      <c r="AN297" t="str">
        <f t="shared" si="17"/>
        <v/>
      </c>
      <c r="AO297" s="3" t="str">
        <f t="shared" si="18"/>
        <v/>
      </c>
      <c r="AP297" s="3">
        <v>295</v>
      </c>
      <c r="AQ297" s="83"/>
      <c r="AR297" s="83"/>
      <c r="AS297" s="83"/>
      <c r="AT297" s="83"/>
      <c r="AU297" s="83"/>
      <c r="AV297" s="83"/>
      <c r="AW297" s="83"/>
      <c r="AX297" s="83"/>
      <c r="AY297" s="83"/>
      <c r="AZ297" s="83"/>
      <c r="BA297" s="83"/>
      <c r="BB297" s="83"/>
      <c r="BC297" s="83"/>
      <c r="BD297" s="83"/>
      <c r="BE297" s="83"/>
      <c r="BF297" s="83"/>
      <c r="BG297" s="83"/>
      <c r="BH297" s="83"/>
      <c r="BI297" s="83"/>
      <c r="BJ297" s="56" t="s">
        <v>6665</v>
      </c>
      <c r="BK297" s="83"/>
      <c r="BL297" s="83"/>
      <c r="BM297" s="83"/>
      <c r="BN297" s="83"/>
      <c r="BO297" s="83"/>
      <c r="BP297" s="83"/>
      <c r="BQ297" s="83"/>
      <c r="BR297" s="83"/>
      <c r="BS297" s="83"/>
      <c r="BT297" s="83"/>
      <c r="BU297" s="83"/>
      <c r="BV297" s="83"/>
      <c r="BW297" s="82"/>
      <c r="BX297" s="82"/>
      <c r="BY297" s="82"/>
      <c r="BZ297" s="84"/>
      <c r="CA297" s="84"/>
      <c r="CB297" s="84"/>
      <c r="CC297" s="84"/>
      <c r="CD297" s="84"/>
      <c r="CE297" s="84"/>
      <c r="CF297" s="84"/>
      <c r="CG297" s="84"/>
      <c r="CH297" s="84"/>
      <c r="CI297" s="84"/>
      <c r="CJ297" s="84"/>
      <c r="CK297" s="84"/>
      <c r="CL297" s="84"/>
      <c r="CM297" s="84"/>
      <c r="CN297" s="84"/>
      <c r="CO297" s="84"/>
      <c r="CP297" s="84"/>
      <c r="CQ297" s="84"/>
      <c r="CR297" s="84"/>
      <c r="CS297" s="58" t="s">
        <v>6666</v>
      </c>
      <c r="CT297" s="84"/>
      <c r="CU297" s="84"/>
      <c r="CV297" s="84"/>
      <c r="CW297" s="84"/>
      <c r="CX297" s="84"/>
      <c r="CY297" s="84"/>
      <c r="CZ297" s="84"/>
      <c r="DA297" s="84"/>
      <c r="DB297" s="84"/>
      <c r="DC297" s="84"/>
      <c r="DD297" s="84"/>
      <c r="DE297" s="84"/>
    </row>
    <row r="298" spans="38:109" ht="15" hidden="1" customHeight="1">
      <c r="AL298" s="55" t="str">
        <f t="shared" si="19"/>
        <v/>
      </c>
      <c r="AM298" s="55" t="str">
        <f t="shared" si="16"/>
        <v/>
      </c>
      <c r="AN298" t="str">
        <f t="shared" si="17"/>
        <v/>
      </c>
      <c r="AO298" s="3" t="str">
        <f t="shared" si="18"/>
        <v/>
      </c>
      <c r="AP298" s="3">
        <v>296</v>
      </c>
      <c r="AQ298" s="83"/>
      <c r="AR298" s="83"/>
      <c r="AS298" s="83"/>
      <c r="AT298" s="83"/>
      <c r="AU298" s="83"/>
      <c r="AV298" s="83"/>
      <c r="AW298" s="83"/>
      <c r="AX298" s="83"/>
      <c r="AY298" s="83"/>
      <c r="AZ298" s="83"/>
      <c r="BA298" s="83"/>
      <c r="BB298" s="83"/>
      <c r="BC298" s="83"/>
      <c r="BD298" s="83"/>
      <c r="BE298" s="83"/>
      <c r="BF298" s="83"/>
      <c r="BG298" s="83"/>
      <c r="BH298" s="83"/>
      <c r="BI298" s="83"/>
      <c r="BJ298" s="56" t="s">
        <v>6667</v>
      </c>
      <c r="BK298" s="83"/>
      <c r="BL298" s="83"/>
      <c r="BM298" s="83"/>
      <c r="BN298" s="83"/>
      <c r="BO298" s="83"/>
      <c r="BP298" s="83"/>
      <c r="BQ298" s="83"/>
      <c r="BR298" s="83"/>
      <c r="BS298" s="83"/>
      <c r="BT298" s="83"/>
      <c r="BU298" s="83"/>
      <c r="BV298" s="83"/>
      <c r="BW298" s="82"/>
      <c r="BX298" s="82"/>
      <c r="BY298" s="82"/>
      <c r="BZ298" s="84"/>
      <c r="CA298" s="84"/>
      <c r="CB298" s="84"/>
      <c r="CC298" s="84"/>
      <c r="CD298" s="84"/>
      <c r="CE298" s="84"/>
      <c r="CF298" s="84"/>
      <c r="CG298" s="84"/>
      <c r="CH298" s="84"/>
      <c r="CI298" s="84"/>
      <c r="CJ298" s="84"/>
      <c r="CK298" s="84"/>
      <c r="CL298" s="84"/>
      <c r="CM298" s="84"/>
      <c r="CN298" s="84"/>
      <c r="CO298" s="84"/>
      <c r="CP298" s="84"/>
      <c r="CQ298" s="84"/>
      <c r="CR298" s="84"/>
      <c r="CS298" s="58" t="s">
        <v>6668</v>
      </c>
      <c r="CT298" s="84"/>
      <c r="CU298" s="84"/>
      <c r="CV298" s="84"/>
      <c r="CW298" s="84"/>
      <c r="CX298" s="84"/>
      <c r="CY298" s="84"/>
      <c r="CZ298" s="84"/>
      <c r="DA298" s="84"/>
      <c r="DB298" s="84"/>
      <c r="DC298" s="84"/>
      <c r="DD298" s="84"/>
      <c r="DE298" s="84"/>
    </row>
    <row r="299" spans="38:109" ht="15" hidden="1" customHeight="1">
      <c r="AL299" s="55" t="str">
        <f t="shared" si="19"/>
        <v/>
      </c>
      <c r="AM299" s="55" t="str">
        <f t="shared" si="16"/>
        <v/>
      </c>
      <c r="AN299" t="str">
        <f t="shared" si="17"/>
        <v/>
      </c>
      <c r="AO299" s="3" t="str">
        <f t="shared" si="18"/>
        <v/>
      </c>
      <c r="AP299" s="3">
        <v>297</v>
      </c>
      <c r="AQ299" s="83"/>
      <c r="AR299" s="83"/>
      <c r="AS299" s="83"/>
      <c r="AT299" s="83"/>
      <c r="AU299" s="83"/>
      <c r="AV299" s="83"/>
      <c r="AW299" s="83"/>
      <c r="AX299" s="83"/>
      <c r="AY299" s="83"/>
      <c r="AZ299" s="83"/>
      <c r="BA299" s="83"/>
      <c r="BB299" s="83"/>
      <c r="BC299" s="83"/>
      <c r="BD299" s="83"/>
      <c r="BE299" s="83"/>
      <c r="BF299" s="83"/>
      <c r="BG299" s="83"/>
      <c r="BH299" s="83"/>
      <c r="BI299" s="83"/>
      <c r="BJ299" s="56" t="s">
        <v>6669</v>
      </c>
      <c r="BK299" s="83"/>
      <c r="BL299" s="83"/>
      <c r="BM299" s="83"/>
      <c r="BN299" s="83"/>
      <c r="BO299" s="83"/>
      <c r="BP299" s="83"/>
      <c r="BQ299" s="83"/>
      <c r="BR299" s="83"/>
      <c r="BS299" s="83"/>
      <c r="BT299" s="83"/>
      <c r="BU299" s="83"/>
      <c r="BV299" s="83"/>
      <c r="BW299" s="82"/>
      <c r="BX299" s="82"/>
      <c r="BY299" s="82"/>
      <c r="BZ299" s="84"/>
      <c r="CA299" s="84"/>
      <c r="CB299" s="84"/>
      <c r="CC299" s="84"/>
      <c r="CD299" s="84"/>
      <c r="CE299" s="84"/>
      <c r="CF299" s="84"/>
      <c r="CG299" s="84"/>
      <c r="CH299" s="84"/>
      <c r="CI299" s="84"/>
      <c r="CJ299" s="84"/>
      <c r="CK299" s="84"/>
      <c r="CL299" s="84"/>
      <c r="CM299" s="84"/>
      <c r="CN299" s="84"/>
      <c r="CO299" s="84"/>
      <c r="CP299" s="84"/>
      <c r="CQ299" s="84"/>
      <c r="CR299" s="84"/>
      <c r="CS299" s="58" t="s">
        <v>6670</v>
      </c>
      <c r="CT299" s="84"/>
      <c r="CU299" s="84"/>
      <c r="CV299" s="84"/>
      <c r="CW299" s="84"/>
      <c r="CX299" s="84"/>
      <c r="CY299" s="84"/>
      <c r="CZ299" s="84"/>
      <c r="DA299" s="84"/>
      <c r="DB299" s="84"/>
      <c r="DC299" s="84"/>
      <c r="DD299" s="84"/>
      <c r="DE299" s="84"/>
    </row>
    <row r="300" spans="38:109" ht="15" hidden="1" customHeight="1">
      <c r="AL300" s="55" t="str">
        <f t="shared" si="19"/>
        <v/>
      </c>
      <c r="AM300" s="55" t="str">
        <f t="shared" si="16"/>
        <v/>
      </c>
      <c r="AN300" t="str">
        <f t="shared" si="17"/>
        <v/>
      </c>
      <c r="AO300" s="3" t="str">
        <f t="shared" si="18"/>
        <v/>
      </c>
      <c r="AP300" s="3">
        <v>298</v>
      </c>
      <c r="AQ300" s="83"/>
      <c r="AR300" s="83"/>
      <c r="AS300" s="83"/>
      <c r="AT300" s="83"/>
      <c r="AU300" s="83"/>
      <c r="AV300" s="83"/>
      <c r="AW300" s="83"/>
      <c r="AX300" s="83"/>
      <c r="AY300" s="83"/>
      <c r="AZ300" s="83"/>
      <c r="BA300" s="83"/>
      <c r="BB300" s="83"/>
      <c r="BC300" s="83"/>
      <c r="BD300" s="83"/>
      <c r="BE300" s="83"/>
      <c r="BF300" s="83"/>
      <c r="BG300" s="83"/>
      <c r="BH300" s="83"/>
      <c r="BI300" s="83"/>
      <c r="BJ300" s="56" t="s">
        <v>6671</v>
      </c>
      <c r="BK300" s="83"/>
      <c r="BL300" s="83"/>
      <c r="BM300" s="83"/>
      <c r="BN300" s="83"/>
      <c r="BO300" s="83"/>
      <c r="BP300" s="83"/>
      <c r="BQ300" s="83"/>
      <c r="BR300" s="83"/>
      <c r="BS300" s="83"/>
      <c r="BT300" s="83"/>
      <c r="BU300" s="83"/>
      <c r="BV300" s="83"/>
      <c r="BW300" s="82"/>
      <c r="BX300" s="82"/>
      <c r="BY300" s="82"/>
      <c r="BZ300" s="84"/>
      <c r="CA300" s="84"/>
      <c r="CB300" s="84"/>
      <c r="CC300" s="84"/>
      <c r="CD300" s="84"/>
      <c r="CE300" s="84"/>
      <c r="CF300" s="84"/>
      <c r="CG300" s="84"/>
      <c r="CH300" s="84"/>
      <c r="CI300" s="84"/>
      <c r="CJ300" s="84"/>
      <c r="CK300" s="84"/>
      <c r="CL300" s="84"/>
      <c r="CM300" s="84"/>
      <c r="CN300" s="84"/>
      <c r="CO300" s="84"/>
      <c r="CP300" s="84"/>
      <c r="CQ300" s="84"/>
      <c r="CR300" s="84"/>
      <c r="CS300" s="58" t="s">
        <v>6672</v>
      </c>
      <c r="CT300" s="84"/>
      <c r="CU300" s="84"/>
      <c r="CV300" s="84"/>
      <c r="CW300" s="84"/>
      <c r="CX300" s="84"/>
      <c r="CY300" s="84"/>
      <c r="CZ300" s="84"/>
      <c r="DA300" s="84"/>
      <c r="DB300" s="84"/>
      <c r="DC300" s="84"/>
      <c r="DD300" s="84"/>
      <c r="DE300" s="84"/>
    </row>
    <row r="301" spans="38:109" ht="15" hidden="1" customHeight="1">
      <c r="AL301" s="55" t="str">
        <f t="shared" si="19"/>
        <v/>
      </c>
      <c r="AM301" s="55" t="str">
        <f t="shared" si="16"/>
        <v/>
      </c>
      <c r="AN301" t="str">
        <f t="shared" si="17"/>
        <v/>
      </c>
      <c r="AO301" s="3" t="str">
        <f t="shared" si="18"/>
        <v/>
      </c>
      <c r="AP301" s="3">
        <v>299</v>
      </c>
      <c r="AQ301" s="83"/>
      <c r="AR301" s="83"/>
      <c r="AS301" s="83"/>
      <c r="AT301" s="83"/>
      <c r="AU301" s="83"/>
      <c r="AV301" s="83"/>
      <c r="AW301" s="83"/>
      <c r="AX301" s="83"/>
      <c r="AY301" s="83"/>
      <c r="AZ301" s="83"/>
      <c r="BA301" s="83"/>
      <c r="BB301" s="83"/>
      <c r="BC301" s="83"/>
      <c r="BD301" s="83"/>
      <c r="BE301" s="83"/>
      <c r="BF301" s="83"/>
      <c r="BG301" s="83"/>
      <c r="BH301" s="83"/>
      <c r="BI301" s="83"/>
      <c r="BJ301" s="56" t="s">
        <v>6673</v>
      </c>
      <c r="BK301" s="83"/>
      <c r="BL301" s="83"/>
      <c r="BM301" s="83"/>
      <c r="BN301" s="83"/>
      <c r="BO301" s="83"/>
      <c r="BP301" s="83"/>
      <c r="BQ301" s="83"/>
      <c r="BR301" s="83"/>
      <c r="BS301" s="83"/>
      <c r="BT301" s="83"/>
      <c r="BU301" s="83"/>
      <c r="BV301" s="83"/>
      <c r="BW301" s="82"/>
      <c r="BX301" s="82"/>
      <c r="BY301" s="82"/>
      <c r="BZ301" s="84"/>
      <c r="CA301" s="84"/>
      <c r="CB301" s="84"/>
      <c r="CC301" s="84"/>
      <c r="CD301" s="84"/>
      <c r="CE301" s="84"/>
      <c r="CF301" s="84"/>
      <c r="CG301" s="84"/>
      <c r="CH301" s="84"/>
      <c r="CI301" s="84"/>
      <c r="CJ301" s="84"/>
      <c r="CK301" s="84"/>
      <c r="CL301" s="84"/>
      <c r="CM301" s="84"/>
      <c r="CN301" s="84"/>
      <c r="CO301" s="84"/>
      <c r="CP301" s="84"/>
      <c r="CQ301" s="84"/>
      <c r="CR301" s="84"/>
      <c r="CS301" s="58" t="s">
        <v>6674</v>
      </c>
      <c r="CT301" s="84"/>
      <c r="CU301" s="84"/>
      <c r="CV301" s="84"/>
      <c r="CW301" s="84"/>
      <c r="CX301" s="84"/>
      <c r="CY301" s="84"/>
      <c r="CZ301" s="84"/>
      <c r="DA301" s="84"/>
      <c r="DB301" s="84"/>
      <c r="DC301" s="84"/>
      <c r="DD301" s="84"/>
      <c r="DE301" s="84"/>
    </row>
    <row r="302" spans="38:109" ht="15" hidden="1" customHeight="1">
      <c r="AL302" s="55" t="str">
        <f t="shared" si="19"/>
        <v/>
      </c>
      <c r="AM302" s="55" t="str">
        <f t="shared" si="16"/>
        <v/>
      </c>
      <c r="AN302" t="str">
        <f t="shared" si="17"/>
        <v/>
      </c>
      <c r="AO302" s="3" t="str">
        <f t="shared" si="18"/>
        <v/>
      </c>
      <c r="AP302" s="3">
        <v>300</v>
      </c>
      <c r="AQ302" s="83"/>
      <c r="AR302" s="83"/>
      <c r="AS302" s="83"/>
      <c r="AT302" s="83"/>
      <c r="AU302" s="83"/>
      <c r="AV302" s="83"/>
      <c r="AW302" s="83"/>
      <c r="AX302" s="83"/>
      <c r="AY302" s="83"/>
      <c r="AZ302" s="83"/>
      <c r="BA302" s="83"/>
      <c r="BB302" s="83"/>
      <c r="BC302" s="83"/>
      <c r="BD302" s="83"/>
      <c r="BE302" s="83"/>
      <c r="BF302" s="83"/>
      <c r="BG302" s="83"/>
      <c r="BH302" s="83"/>
      <c r="BI302" s="83"/>
      <c r="BJ302" s="56" t="s">
        <v>6675</v>
      </c>
      <c r="BK302" s="83"/>
      <c r="BL302" s="83"/>
      <c r="BM302" s="83"/>
      <c r="BN302" s="83"/>
      <c r="BO302" s="83"/>
      <c r="BP302" s="83"/>
      <c r="BQ302" s="83"/>
      <c r="BR302" s="83"/>
      <c r="BS302" s="83"/>
      <c r="BT302" s="83"/>
      <c r="BU302" s="83"/>
      <c r="BV302" s="83"/>
      <c r="BW302" s="82"/>
      <c r="BX302" s="82"/>
      <c r="BY302" s="82"/>
      <c r="BZ302" s="84"/>
      <c r="CA302" s="84"/>
      <c r="CB302" s="84"/>
      <c r="CC302" s="84"/>
      <c r="CD302" s="84"/>
      <c r="CE302" s="84"/>
      <c r="CF302" s="84"/>
      <c r="CG302" s="84"/>
      <c r="CH302" s="84"/>
      <c r="CI302" s="84"/>
      <c r="CJ302" s="84"/>
      <c r="CK302" s="84"/>
      <c r="CL302" s="84"/>
      <c r="CM302" s="84"/>
      <c r="CN302" s="84"/>
      <c r="CO302" s="84"/>
      <c r="CP302" s="84"/>
      <c r="CQ302" s="84"/>
      <c r="CR302" s="84"/>
      <c r="CS302" s="58" t="s">
        <v>6676</v>
      </c>
      <c r="CT302" s="84"/>
      <c r="CU302" s="84"/>
      <c r="CV302" s="84"/>
      <c r="CW302" s="84"/>
      <c r="CX302" s="84"/>
      <c r="CY302" s="84"/>
      <c r="CZ302" s="84"/>
      <c r="DA302" s="84"/>
      <c r="DB302" s="84"/>
      <c r="DC302" s="84"/>
      <c r="DD302" s="84"/>
      <c r="DE302" s="84"/>
    </row>
    <row r="303" spans="38:109" ht="15" hidden="1" customHeight="1">
      <c r="AL303" s="55" t="str">
        <f t="shared" si="19"/>
        <v/>
      </c>
      <c r="AM303" s="55" t="str">
        <f t="shared" si="16"/>
        <v/>
      </c>
      <c r="AN303" t="str">
        <f t="shared" si="17"/>
        <v/>
      </c>
      <c r="AO303" s="3" t="str">
        <f t="shared" si="18"/>
        <v/>
      </c>
      <c r="AP303" s="3">
        <v>301</v>
      </c>
      <c r="AQ303" s="83"/>
      <c r="AR303" s="83"/>
      <c r="AS303" s="83"/>
      <c r="AT303" s="83"/>
      <c r="AU303" s="83"/>
      <c r="AV303" s="83"/>
      <c r="AW303" s="83"/>
      <c r="AX303" s="83"/>
      <c r="AY303" s="83"/>
      <c r="AZ303" s="83"/>
      <c r="BA303" s="83"/>
      <c r="BB303" s="83"/>
      <c r="BC303" s="83"/>
      <c r="BD303" s="83"/>
      <c r="BE303" s="83"/>
      <c r="BF303" s="83"/>
      <c r="BG303" s="83"/>
      <c r="BH303" s="83"/>
      <c r="BI303" s="83"/>
      <c r="BJ303" s="56" t="s">
        <v>6677</v>
      </c>
      <c r="BK303" s="83"/>
      <c r="BL303" s="83"/>
      <c r="BM303" s="83"/>
      <c r="BN303" s="83"/>
      <c r="BO303" s="83"/>
      <c r="BP303" s="83"/>
      <c r="BQ303" s="83"/>
      <c r="BR303" s="83"/>
      <c r="BS303" s="83"/>
      <c r="BT303" s="83"/>
      <c r="BU303" s="83"/>
      <c r="BV303" s="83"/>
      <c r="BW303" s="82"/>
      <c r="BX303" s="82"/>
      <c r="BY303" s="82"/>
      <c r="BZ303" s="84"/>
      <c r="CA303" s="84"/>
      <c r="CB303" s="84"/>
      <c r="CC303" s="84"/>
      <c r="CD303" s="84"/>
      <c r="CE303" s="84"/>
      <c r="CF303" s="84"/>
      <c r="CG303" s="84"/>
      <c r="CH303" s="84"/>
      <c r="CI303" s="84"/>
      <c r="CJ303" s="84"/>
      <c r="CK303" s="84"/>
      <c r="CL303" s="84"/>
      <c r="CM303" s="84"/>
      <c r="CN303" s="84"/>
      <c r="CO303" s="84"/>
      <c r="CP303" s="84"/>
      <c r="CQ303" s="84"/>
      <c r="CR303" s="84"/>
      <c r="CS303" s="58" t="s">
        <v>6678</v>
      </c>
      <c r="CT303" s="84"/>
      <c r="CU303" s="84"/>
      <c r="CV303" s="84"/>
      <c r="CW303" s="84"/>
      <c r="CX303" s="84"/>
      <c r="CY303" s="84"/>
      <c r="CZ303" s="84"/>
      <c r="DA303" s="84"/>
      <c r="DB303" s="84"/>
      <c r="DC303" s="84"/>
      <c r="DD303" s="84"/>
      <c r="DE303" s="84"/>
    </row>
    <row r="304" spans="38:109" ht="15" hidden="1" customHeight="1">
      <c r="AL304" s="55" t="str">
        <f t="shared" si="19"/>
        <v/>
      </c>
      <c r="AM304" s="55" t="str">
        <f t="shared" si="16"/>
        <v/>
      </c>
      <c r="AN304" t="str">
        <f t="shared" si="17"/>
        <v/>
      </c>
      <c r="AO304" s="3" t="str">
        <f t="shared" si="18"/>
        <v/>
      </c>
      <c r="AP304" s="3">
        <v>302</v>
      </c>
      <c r="AQ304" s="83"/>
      <c r="AR304" s="83"/>
      <c r="AS304" s="83"/>
      <c r="AT304" s="83"/>
      <c r="AU304" s="83"/>
      <c r="AV304" s="83"/>
      <c r="AW304" s="83"/>
      <c r="AX304" s="83"/>
      <c r="AY304" s="83"/>
      <c r="AZ304" s="83"/>
      <c r="BA304" s="83"/>
      <c r="BB304" s="83"/>
      <c r="BC304" s="83"/>
      <c r="BD304" s="83"/>
      <c r="BE304" s="83"/>
      <c r="BF304" s="83"/>
      <c r="BG304" s="83"/>
      <c r="BH304" s="83"/>
      <c r="BI304" s="83"/>
      <c r="BJ304" s="56" t="s">
        <v>6679</v>
      </c>
      <c r="BK304" s="83"/>
      <c r="BL304" s="83"/>
      <c r="BM304" s="83"/>
      <c r="BN304" s="83"/>
      <c r="BO304" s="83"/>
      <c r="BP304" s="83"/>
      <c r="BQ304" s="83"/>
      <c r="BR304" s="83"/>
      <c r="BS304" s="83"/>
      <c r="BT304" s="83"/>
      <c r="BU304" s="83"/>
      <c r="BV304" s="83"/>
      <c r="BW304" s="82"/>
      <c r="BX304" s="82"/>
      <c r="BY304" s="82"/>
      <c r="BZ304" s="84"/>
      <c r="CA304" s="84"/>
      <c r="CB304" s="84"/>
      <c r="CC304" s="84"/>
      <c r="CD304" s="84"/>
      <c r="CE304" s="84"/>
      <c r="CF304" s="84"/>
      <c r="CG304" s="84"/>
      <c r="CH304" s="84"/>
      <c r="CI304" s="84"/>
      <c r="CJ304" s="84"/>
      <c r="CK304" s="84"/>
      <c r="CL304" s="84"/>
      <c r="CM304" s="84"/>
      <c r="CN304" s="84"/>
      <c r="CO304" s="84"/>
      <c r="CP304" s="84"/>
      <c r="CQ304" s="84"/>
      <c r="CR304" s="84"/>
      <c r="CS304" s="58" t="s">
        <v>6680</v>
      </c>
      <c r="CT304" s="84"/>
      <c r="CU304" s="84"/>
      <c r="CV304" s="84"/>
      <c r="CW304" s="84"/>
      <c r="CX304" s="84"/>
      <c r="CY304" s="84"/>
      <c r="CZ304" s="84"/>
      <c r="DA304" s="84"/>
      <c r="DB304" s="84"/>
      <c r="DC304" s="84"/>
      <c r="DD304" s="84"/>
      <c r="DE304" s="84"/>
    </row>
    <row r="305" spans="38:109" ht="15" hidden="1" customHeight="1">
      <c r="AL305" s="55" t="str">
        <f t="shared" si="19"/>
        <v/>
      </c>
      <c r="AM305" s="55" t="str">
        <f t="shared" si="16"/>
        <v/>
      </c>
      <c r="AN305" t="str">
        <f t="shared" si="17"/>
        <v/>
      </c>
      <c r="AO305" s="3" t="str">
        <f t="shared" si="18"/>
        <v/>
      </c>
      <c r="AP305" s="3">
        <v>303</v>
      </c>
      <c r="AQ305" s="83"/>
      <c r="AR305" s="83"/>
      <c r="AS305" s="83"/>
      <c r="AT305" s="83"/>
      <c r="AU305" s="83"/>
      <c r="AV305" s="83"/>
      <c r="AW305" s="83"/>
      <c r="AX305" s="83"/>
      <c r="AY305" s="83"/>
      <c r="AZ305" s="83"/>
      <c r="BA305" s="83"/>
      <c r="BB305" s="83"/>
      <c r="BC305" s="83"/>
      <c r="BD305" s="83"/>
      <c r="BE305" s="83"/>
      <c r="BF305" s="83"/>
      <c r="BG305" s="83"/>
      <c r="BH305" s="83"/>
      <c r="BI305" s="83"/>
      <c r="BJ305" s="56" t="s">
        <v>6681</v>
      </c>
      <c r="BK305" s="83"/>
      <c r="BL305" s="83"/>
      <c r="BM305" s="83"/>
      <c r="BN305" s="83"/>
      <c r="BO305" s="83"/>
      <c r="BP305" s="83"/>
      <c r="BQ305" s="83"/>
      <c r="BR305" s="83"/>
      <c r="BS305" s="83"/>
      <c r="BT305" s="83"/>
      <c r="BU305" s="83"/>
      <c r="BV305" s="83"/>
      <c r="BW305" s="82"/>
      <c r="BX305" s="82"/>
      <c r="BY305" s="82"/>
      <c r="BZ305" s="84"/>
      <c r="CA305" s="84"/>
      <c r="CB305" s="84"/>
      <c r="CC305" s="84"/>
      <c r="CD305" s="84"/>
      <c r="CE305" s="84"/>
      <c r="CF305" s="84"/>
      <c r="CG305" s="84"/>
      <c r="CH305" s="84"/>
      <c r="CI305" s="84"/>
      <c r="CJ305" s="84"/>
      <c r="CK305" s="84"/>
      <c r="CL305" s="84"/>
      <c r="CM305" s="84"/>
      <c r="CN305" s="84"/>
      <c r="CO305" s="84"/>
      <c r="CP305" s="84"/>
      <c r="CQ305" s="84"/>
      <c r="CR305" s="84"/>
      <c r="CS305" s="58" t="s">
        <v>6682</v>
      </c>
      <c r="CT305" s="84"/>
      <c r="CU305" s="84"/>
      <c r="CV305" s="84"/>
      <c r="CW305" s="84"/>
      <c r="CX305" s="84"/>
      <c r="CY305" s="84"/>
      <c r="CZ305" s="84"/>
      <c r="DA305" s="84"/>
      <c r="DB305" s="84"/>
      <c r="DC305" s="84"/>
      <c r="DD305" s="84"/>
      <c r="DE305" s="84"/>
    </row>
    <row r="306" spans="38:109" ht="15" hidden="1" customHeight="1">
      <c r="AL306" s="55" t="str">
        <f t="shared" si="19"/>
        <v/>
      </c>
      <c r="AM306" s="55" t="str">
        <f t="shared" si="16"/>
        <v/>
      </c>
      <c r="AN306" t="str">
        <f t="shared" si="17"/>
        <v/>
      </c>
      <c r="AO306" s="3" t="str">
        <f t="shared" si="18"/>
        <v/>
      </c>
      <c r="AP306" s="3">
        <v>304</v>
      </c>
      <c r="AQ306" s="83"/>
      <c r="AR306" s="83"/>
      <c r="AS306" s="83"/>
      <c r="AT306" s="83"/>
      <c r="AU306" s="83"/>
      <c r="AV306" s="83"/>
      <c r="AW306" s="83"/>
      <c r="AX306" s="83"/>
      <c r="AY306" s="83"/>
      <c r="AZ306" s="83"/>
      <c r="BA306" s="83"/>
      <c r="BB306" s="83"/>
      <c r="BC306" s="83"/>
      <c r="BD306" s="83"/>
      <c r="BE306" s="83"/>
      <c r="BF306" s="83"/>
      <c r="BG306" s="83"/>
      <c r="BH306" s="83"/>
      <c r="BI306" s="83"/>
      <c r="BJ306" s="56" t="s">
        <v>6683</v>
      </c>
      <c r="BK306" s="83"/>
      <c r="BL306" s="83"/>
      <c r="BM306" s="83"/>
      <c r="BN306" s="83"/>
      <c r="BO306" s="83"/>
      <c r="BP306" s="83"/>
      <c r="BQ306" s="83"/>
      <c r="BR306" s="83"/>
      <c r="BS306" s="83"/>
      <c r="BT306" s="83"/>
      <c r="BU306" s="83"/>
      <c r="BV306" s="83"/>
      <c r="BW306" s="82"/>
      <c r="BX306" s="82"/>
      <c r="BY306" s="82"/>
      <c r="BZ306" s="84"/>
      <c r="CA306" s="84"/>
      <c r="CB306" s="84"/>
      <c r="CC306" s="84"/>
      <c r="CD306" s="84"/>
      <c r="CE306" s="84"/>
      <c r="CF306" s="84"/>
      <c r="CG306" s="84"/>
      <c r="CH306" s="84"/>
      <c r="CI306" s="84"/>
      <c r="CJ306" s="84"/>
      <c r="CK306" s="84"/>
      <c r="CL306" s="84"/>
      <c r="CM306" s="84"/>
      <c r="CN306" s="84"/>
      <c r="CO306" s="84"/>
      <c r="CP306" s="84"/>
      <c r="CQ306" s="84"/>
      <c r="CR306" s="84"/>
      <c r="CS306" s="58" t="s">
        <v>6684</v>
      </c>
      <c r="CT306" s="84"/>
      <c r="CU306" s="84"/>
      <c r="CV306" s="84"/>
      <c r="CW306" s="84"/>
      <c r="CX306" s="84"/>
      <c r="CY306" s="84"/>
      <c r="CZ306" s="84"/>
      <c r="DA306" s="84"/>
      <c r="DB306" s="84"/>
      <c r="DC306" s="84"/>
      <c r="DD306" s="84"/>
      <c r="DE306" s="84"/>
    </row>
    <row r="307" spans="38:109" ht="15" hidden="1" customHeight="1">
      <c r="AL307" s="55" t="str">
        <f t="shared" si="19"/>
        <v/>
      </c>
      <c r="AM307" s="55" t="str">
        <f t="shared" si="16"/>
        <v/>
      </c>
      <c r="AN307" t="str">
        <f t="shared" si="17"/>
        <v/>
      </c>
      <c r="AO307" s="3" t="str">
        <f t="shared" si="18"/>
        <v/>
      </c>
      <c r="AP307" s="3">
        <v>305</v>
      </c>
      <c r="AQ307" s="83"/>
      <c r="AR307" s="83"/>
      <c r="AS307" s="83"/>
      <c r="AT307" s="83"/>
      <c r="AU307" s="83"/>
      <c r="AV307" s="83"/>
      <c r="AW307" s="83"/>
      <c r="AX307" s="83"/>
      <c r="AY307" s="83"/>
      <c r="AZ307" s="83"/>
      <c r="BA307" s="83"/>
      <c r="BB307" s="83"/>
      <c r="BC307" s="83"/>
      <c r="BD307" s="83"/>
      <c r="BE307" s="83"/>
      <c r="BF307" s="83"/>
      <c r="BG307" s="83"/>
      <c r="BH307" s="83"/>
      <c r="BI307" s="83"/>
      <c r="BJ307" s="56" t="s">
        <v>6685</v>
      </c>
      <c r="BK307" s="83"/>
      <c r="BL307" s="83"/>
      <c r="BM307" s="83"/>
      <c r="BN307" s="83"/>
      <c r="BO307" s="83"/>
      <c r="BP307" s="83"/>
      <c r="BQ307" s="83"/>
      <c r="BR307" s="83"/>
      <c r="BS307" s="83"/>
      <c r="BT307" s="83"/>
      <c r="BU307" s="83"/>
      <c r="BV307" s="83"/>
      <c r="BW307" s="82"/>
      <c r="BX307" s="82"/>
      <c r="BY307" s="82"/>
      <c r="BZ307" s="84"/>
      <c r="CA307" s="84"/>
      <c r="CB307" s="84"/>
      <c r="CC307" s="84"/>
      <c r="CD307" s="84"/>
      <c r="CE307" s="84"/>
      <c r="CF307" s="84"/>
      <c r="CG307" s="84"/>
      <c r="CH307" s="84"/>
      <c r="CI307" s="84"/>
      <c r="CJ307" s="84"/>
      <c r="CK307" s="84"/>
      <c r="CL307" s="84"/>
      <c r="CM307" s="84"/>
      <c r="CN307" s="84"/>
      <c r="CO307" s="84"/>
      <c r="CP307" s="84"/>
      <c r="CQ307" s="84"/>
      <c r="CR307" s="84"/>
      <c r="CS307" s="58" t="s">
        <v>6686</v>
      </c>
      <c r="CT307" s="84"/>
      <c r="CU307" s="84"/>
      <c r="CV307" s="84"/>
      <c r="CW307" s="84"/>
      <c r="CX307" s="84"/>
      <c r="CY307" s="84"/>
      <c r="CZ307" s="84"/>
      <c r="DA307" s="84"/>
      <c r="DB307" s="84"/>
      <c r="DC307" s="84"/>
      <c r="DD307" s="84"/>
      <c r="DE307" s="84"/>
    </row>
    <row r="308" spans="38:109" ht="15" hidden="1" customHeight="1">
      <c r="AL308" s="55" t="str">
        <f t="shared" si="19"/>
        <v/>
      </c>
      <c r="AM308" s="55" t="str">
        <f t="shared" si="16"/>
        <v/>
      </c>
      <c r="AN308" t="str">
        <f t="shared" si="17"/>
        <v/>
      </c>
      <c r="AO308" s="3" t="str">
        <f t="shared" si="18"/>
        <v/>
      </c>
      <c r="AP308" s="3">
        <v>306</v>
      </c>
      <c r="AQ308" s="83"/>
      <c r="AR308" s="83"/>
      <c r="AS308" s="83"/>
      <c r="AT308" s="83"/>
      <c r="AU308" s="83"/>
      <c r="AV308" s="83"/>
      <c r="AW308" s="83"/>
      <c r="AX308" s="83"/>
      <c r="AY308" s="83"/>
      <c r="AZ308" s="83"/>
      <c r="BA308" s="83"/>
      <c r="BB308" s="83"/>
      <c r="BC308" s="83"/>
      <c r="BD308" s="83"/>
      <c r="BE308" s="83"/>
      <c r="BF308" s="83"/>
      <c r="BG308" s="83"/>
      <c r="BH308" s="83"/>
      <c r="BI308" s="83"/>
      <c r="BJ308" s="56" t="s">
        <v>6687</v>
      </c>
      <c r="BK308" s="83"/>
      <c r="BL308" s="83"/>
      <c r="BM308" s="83"/>
      <c r="BN308" s="83"/>
      <c r="BO308" s="83"/>
      <c r="BP308" s="83"/>
      <c r="BQ308" s="83"/>
      <c r="BR308" s="83"/>
      <c r="BS308" s="83"/>
      <c r="BT308" s="83"/>
      <c r="BU308" s="83"/>
      <c r="BV308" s="83"/>
      <c r="BW308" s="82"/>
      <c r="BX308" s="82"/>
      <c r="BY308" s="82"/>
      <c r="BZ308" s="84"/>
      <c r="CA308" s="84"/>
      <c r="CB308" s="84"/>
      <c r="CC308" s="84"/>
      <c r="CD308" s="84"/>
      <c r="CE308" s="84"/>
      <c r="CF308" s="84"/>
      <c r="CG308" s="84"/>
      <c r="CH308" s="84"/>
      <c r="CI308" s="84"/>
      <c r="CJ308" s="84"/>
      <c r="CK308" s="84"/>
      <c r="CL308" s="84"/>
      <c r="CM308" s="84"/>
      <c r="CN308" s="84"/>
      <c r="CO308" s="84"/>
      <c r="CP308" s="84"/>
      <c r="CQ308" s="84"/>
      <c r="CR308" s="84"/>
      <c r="CS308" s="58" t="s">
        <v>6688</v>
      </c>
      <c r="CT308" s="84"/>
      <c r="CU308" s="84"/>
      <c r="CV308" s="84"/>
      <c r="CW308" s="84"/>
      <c r="CX308" s="84"/>
      <c r="CY308" s="84"/>
      <c r="CZ308" s="84"/>
      <c r="DA308" s="84"/>
      <c r="DB308" s="84"/>
      <c r="DC308" s="84"/>
      <c r="DD308" s="84"/>
      <c r="DE308" s="84"/>
    </row>
    <row r="309" spans="38:109" ht="15" hidden="1" customHeight="1">
      <c r="AL309" s="55" t="str">
        <f t="shared" si="19"/>
        <v/>
      </c>
      <c r="AM309" s="55" t="str">
        <f t="shared" si="16"/>
        <v/>
      </c>
      <c r="AN309" t="str">
        <f t="shared" si="17"/>
        <v/>
      </c>
      <c r="AO309" s="3" t="str">
        <f t="shared" si="18"/>
        <v/>
      </c>
      <c r="AP309" s="3">
        <v>307</v>
      </c>
      <c r="AQ309" s="83"/>
      <c r="AR309" s="83"/>
      <c r="AS309" s="83"/>
      <c r="AT309" s="83"/>
      <c r="AU309" s="83"/>
      <c r="AV309" s="83"/>
      <c r="AW309" s="83"/>
      <c r="AX309" s="83"/>
      <c r="AY309" s="83"/>
      <c r="AZ309" s="83"/>
      <c r="BA309" s="83"/>
      <c r="BB309" s="83"/>
      <c r="BC309" s="83"/>
      <c r="BD309" s="83"/>
      <c r="BE309" s="83"/>
      <c r="BF309" s="83"/>
      <c r="BG309" s="83"/>
      <c r="BH309" s="83"/>
      <c r="BI309" s="83"/>
      <c r="BJ309" s="56" t="s">
        <v>6689</v>
      </c>
      <c r="BK309" s="83"/>
      <c r="BL309" s="83"/>
      <c r="BM309" s="83"/>
      <c r="BN309" s="83"/>
      <c r="BO309" s="83"/>
      <c r="BP309" s="83"/>
      <c r="BQ309" s="83"/>
      <c r="BR309" s="83"/>
      <c r="BS309" s="83"/>
      <c r="BT309" s="83"/>
      <c r="BU309" s="83"/>
      <c r="BV309" s="83"/>
      <c r="BW309" s="82"/>
      <c r="BX309" s="82"/>
      <c r="BY309" s="82"/>
      <c r="BZ309" s="84"/>
      <c r="CA309" s="84"/>
      <c r="CB309" s="84"/>
      <c r="CC309" s="84"/>
      <c r="CD309" s="84"/>
      <c r="CE309" s="84"/>
      <c r="CF309" s="84"/>
      <c r="CG309" s="84"/>
      <c r="CH309" s="84"/>
      <c r="CI309" s="84"/>
      <c r="CJ309" s="84"/>
      <c r="CK309" s="84"/>
      <c r="CL309" s="84"/>
      <c r="CM309" s="84"/>
      <c r="CN309" s="84"/>
      <c r="CO309" s="84"/>
      <c r="CP309" s="84"/>
      <c r="CQ309" s="84"/>
      <c r="CR309" s="84"/>
      <c r="CS309" s="58" t="s">
        <v>6690</v>
      </c>
      <c r="CT309" s="84"/>
      <c r="CU309" s="84"/>
      <c r="CV309" s="84"/>
      <c r="CW309" s="84"/>
      <c r="CX309" s="84"/>
      <c r="CY309" s="84"/>
      <c r="CZ309" s="84"/>
      <c r="DA309" s="84"/>
      <c r="DB309" s="84"/>
      <c r="DC309" s="84"/>
      <c r="DD309" s="84"/>
      <c r="DE309" s="84"/>
    </row>
    <row r="310" spans="38:109" ht="15" hidden="1" customHeight="1">
      <c r="AL310" s="55" t="str">
        <f t="shared" si="19"/>
        <v/>
      </c>
      <c r="AM310" s="55" t="str">
        <f t="shared" si="16"/>
        <v/>
      </c>
      <c r="AN310" t="str">
        <f t="shared" si="17"/>
        <v/>
      </c>
      <c r="AO310" s="3" t="str">
        <f t="shared" si="18"/>
        <v/>
      </c>
      <c r="AP310" s="3">
        <v>308</v>
      </c>
      <c r="AQ310" s="83"/>
      <c r="AR310" s="83"/>
      <c r="AS310" s="83"/>
      <c r="AT310" s="83"/>
      <c r="AU310" s="83"/>
      <c r="AV310" s="83"/>
      <c r="AW310" s="83"/>
      <c r="AX310" s="83"/>
      <c r="AY310" s="83"/>
      <c r="AZ310" s="83"/>
      <c r="BA310" s="83"/>
      <c r="BB310" s="83"/>
      <c r="BC310" s="83"/>
      <c r="BD310" s="83"/>
      <c r="BE310" s="83"/>
      <c r="BF310" s="83"/>
      <c r="BG310" s="83"/>
      <c r="BH310" s="83"/>
      <c r="BI310" s="83"/>
      <c r="BJ310" s="56" t="s">
        <v>6691</v>
      </c>
      <c r="BK310" s="83"/>
      <c r="BL310" s="83"/>
      <c r="BM310" s="83"/>
      <c r="BN310" s="83"/>
      <c r="BO310" s="83"/>
      <c r="BP310" s="83"/>
      <c r="BQ310" s="83"/>
      <c r="BR310" s="83"/>
      <c r="BS310" s="83"/>
      <c r="BT310" s="83"/>
      <c r="BU310" s="83"/>
      <c r="BV310" s="83"/>
      <c r="BW310" s="82"/>
      <c r="BX310" s="82"/>
      <c r="BY310" s="82"/>
      <c r="BZ310" s="84"/>
      <c r="CA310" s="84"/>
      <c r="CB310" s="84"/>
      <c r="CC310" s="84"/>
      <c r="CD310" s="84"/>
      <c r="CE310" s="84"/>
      <c r="CF310" s="84"/>
      <c r="CG310" s="84"/>
      <c r="CH310" s="84"/>
      <c r="CI310" s="84"/>
      <c r="CJ310" s="84"/>
      <c r="CK310" s="84"/>
      <c r="CL310" s="84"/>
      <c r="CM310" s="84"/>
      <c r="CN310" s="84"/>
      <c r="CO310" s="84"/>
      <c r="CP310" s="84"/>
      <c r="CQ310" s="84"/>
      <c r="CR310" s="84"/>
      <c r="CS310" s="58" t="s">
        <v>6692</v>
      </c>
      <c r="CT310" s="84"/>
      <c r="CU310" s="84"/>
      <c r="CV310" s="84"/>
      <c r="CW310" s="84"/>
      <c r="CX310" s="84"/>
      <c r="CY310" s="84"/>
      <c r="CZ310" s="84"/>
      <c r="DA310" s="84"/>
      <c r="DB310" s="84"/>
      <c r="DC310" s="84"/>
      <c r="DD310" s="84"/>
      <c r="DE310" s="84"/>
    </row>
    <row r="311" spans="38:109" ht="15" hidden="1" customHeight="1">
      <c r="AL311" s="55" t="str">
        <f t="shared" si="19"/>
        <v/>
      </c>
      <c r="AM311" s="55" t="str">
        <f t="shared" si="16"/>
        <v/>
      </c>
      <c r="AN311" t="str">
        <f t="shared" si="17"/>
        <v/>
      </c>
      <c r="AO311" s="3" t="str">
        <f t="shared" si="18"/>
        <v/>
      </c>
      <c r="AP311" s="3">
        <v>309</v>
      </c>
      <c r="AQ311" s="83"/>
      <c r="AR311" s="83"/>
      <c r="AS311" s="83"/>
      <c r="AT311" s="83"/>
      <c r="AU311" s="83"/>
      <c r="AV311" s="83"/>
      <c r="AW311" s="83"/>
      <c r="AX311" s="83"/>
      <c r="AY311" s="83"/>
      <c r="AZ311" s="83"/>
      <c r="BA311" s="83"/>
      <c r="BB311" s="83"/>
      <c r="BC311" s="83"/>
      <c r="BD311" s="83"/>
      <c r="BE311" s="83"/>
      <c r="BF311" s="83"/>
      <c r="BG311" s="83"/>
      <c r="BH311" s="83"/>
      <c r="BI311" s="83"/>
      <c r="BJ311" s="56" t="s">
        <v>6693</v>
      </c>
      <c r="BK311" s="83"/>
      <c r="BL311" s="83"/>
      <c r="BM311" s="83"/>
      <c r="BN311" s="83"/>
      <c r="BO311" s="83"/>
      <c r="BP311" s="83"/>
      <c r="BQ311" s="83"/>
      <c r="BR311" s="83"/>
      <c r="BS311" s="83"/>
      <c r="BT311" s="83"/>
      <c r="BU311" s="83"/>
      <c r="BV311" s="83"/>
      <c r="BW311" s="82"/>
      <c r="BX311" s="82"/>
      <c r="BY311" s="82"/>
      <c r="BZ311" s="84"/>
      <c r="CA311" s="84"/>
      <c r="CB311" s="84"/>
      <c r="CC311" s="84"/>
      <c r="CD311" s="84"/>
      <c r="CE311" s="84"/>
      <c r="CF311" s="84"/>
      <c r="CG311" s="84"/>
      <c r="CH311" s="84"/>
      <c r="CI311" s="84"/>
      <c r="CJ311" s="84"/>
      <c r="CK311" s="84"/>
      <c r="CL311" s="84"/>
      <c r="CM311" s="84"/>
      <c r="CN311" s="84"/>
      <c r="CO311" s="84"/>
      <c r="CP311" s="84"/>
      <c r="CQ311" s="84"/>
      <c r="CR311" s="84"/>
      <c r="CS311" s="58" t="s">
        <v>6694</v>
      </c>
      <c r="CT311" s="84"/>
      <c r="CU311" s="84"/>
      <c r="CV311" s="84"/>
      <c r="CW311" s="84"/>
      <c r="CX311" s="84"/>
      <c r="CY311" s="84"/>
      <c r="CZ311" s="84"/>
      <c r="DA311" s="84"/>
      <c r="DB311" s="84"/>
      <c r="DC311" s="84"/>
      <c r="DD311" s="84"/>
      <c r="DE311" s="84"/>
    </row>
    <row r="312" spans="38:109" ht="15" hidden="1" customHeight="1">
      <c r="AL312" s="55" t="str">
        <f t="shared" si="19"/>
        <v/>
      </c>
      <c r="AM312" s="55" t="str">
        <f t="shared" si="16"/>
        <v/>
      </c>
      <c r="AN312" t="str">
        <f t="shared" si="17"/>
        <v/>
      </c>
      <c r="AO312" s="3" t="str">
        <f t="shared" si="18"/>
        <v/>
      </c>
      <c r="AP312" s="3">
        <v>310</v>
      </c>
      <c r="AQ312" s="83"/>
      <c r="AR312" s="83"/>
      <c r="AS312" s="83"/>
      <c r="AT312" s="83"/>
      <c r="AU312" s="83"/>
      <c r="AV312" s="83"/>
      <c r="AW312" s="83"/>
      <c r="AX312" s="83"/>
      <c r="AY312" s="83"/>
      <c r="AZ312" s="83"/>
      <c r="BA312" s="83"/>
      <c r="BB312" s="83"/>
      <c r="BC312" s="83"/>
      <c r="BD312" s="83"/>
      <c r="BE312" s="83"/>
      <c r="BF312" s="83"/>
      <c r="BG312" s="83"/>
      <c r="BH312" s="83"/>
      <c r="BI312" s="83"/>
      <c r="BJ312" s="56" t="s">
        <v>6695</v>
      </c>
      <c r="BK312" s="83"/>
      <c r="BL312" s="83"/>
      <c r="BM312" s="83"/>
      <c r="BN312" s="83"/>
      <c r="BO312" s="83"/>
      <c r="BP312" s="83"/>
      <c r="BQ312" s="83"/>
      <c r="BR312" s="83"/>
      <c r="BS312" s="83"/>
      <c r="BT312" s="83"/>
      <c r="BU312" s="83"/>
      <c r="BV312" s="83"/>
      <c r="BW312" s="82"/>
      <c r="BX312" s="82"/>
      <c r="BY312" s="82"/>
      <c r="BZ312" s="84"/>
      <c r="CA312" s="84"/>
      <c r="CB312" s="84"/>
      <c r="CC312" s="84"/>
      <c r="CD312" s="84"/>
      <c r="CE312" s="84"/>
      <c r="CF312" s="84"/>
      <c r="CG312" s="84"/>
      <c r="CH312" s="84"/>
      <c r="CI312" s="84"/>
      <c r="CJ312" s="84"/>
      <c r="CK312" s="84"/>
      <c r="CL312" s="84"/>
      <c r="CM312" s="84"/>
      <c r="CN312" s="84"/>
      <c r="CO312" s="84"/>
      <c r="CP312" s="84"/>
      <c r="CQ312" s="84"/>
      <c r="CR312" s="84"/>
      <c r="CS312" s="58" t="s">
        <v>6696</v>
      </c>
      <c r="CT312" s="84"/>
      <c r="CU312" s="84"/>
      <c r="CV312" s="84"/>
      <c r="CW312" s="84"/>
      <c r="CX312" s="84"/>
      <c r="CY312" s="84"/>
      <c r="CZ312" s="84"/>
      <c r="DA312" s="84"/>
      <c r="DB312" s="84"/>
      <c r="DC312" s="84"/>
      <c r="DD312" s="84"/>
      <c r="DE312" s="84"/>
    </row>
    <row r="313" spans="38:109" ht="15" hidden="1" customHeight="1">
      <c r="AL313" s="55" t="str">
        <f t="shared" si="19"/>
        <v/>
      </c>
      <c r="AM313" s="55" t="str">
        <f t="shared" si="16"/>
        <v/>
      </c>
      <c r="AN313" t="str">
        <f t="shared" si="17"/>
        <v/>
      </c>
      <c r="AO313" s="3" t="str">
        <f t="shared" si="18"/>
        <v/>
      </c>
      <c r="AP313" s="3">
        <v>311</v>
      </c>
      <c r="AQ313" s="83"/>
      <c r="AR313" s="83"/>
      <c r="AS313" s="83"/>
      <c r="AT313" s="83"/>
      <c r="AU313" s="83"/>
      <c r="AV313" s="83"/>
      <c r="AW313" s="83"/>
      <c r="AX313" s="83"/>
      <c r="AY313" s="83"/>
      <c r="AZ313" s="83"/>
      <c r="BA313" s="83"/>
      <c r="BB313" s="83"/>
      <c r="BC313" s="83"/>
      <c r="BD313" s="83"/>
      <c r="BE313" s="83"/>
      <c r="BF313" s="83"/>
      <c r="BG313" s="83"/>
      <c r="BH313" s="83"/>
      <c r="BI313" s="83"/>
      <c r="BJ313" s="56" t="s">
        <v>6697</v>
      </c>
      <c r="BK313" s="83"/>
      <c r="BL313" s="83"/>
      <c r="BM313" s="83"/>
      <c r="BN313" s="83"/>
      <c r="BO313" s="83"/>
      <c r="BP313" s="83"/>
      <c r="BQ313" s="83"/>
      <c r="BR313" s="83"/>
      <c r="BS313" s="83"/>
      <c r="BT313" s="83"/>
      <c r="BU313" s="83"/>
      <c r="BV313" s="83"/>
      <c r="BW313" s="82"/>
      <c r="BX313" s="82"/>
      <c r="BY313" s="82"/>
      <c r="BZ313" s="84"/>
      <c r="CA313" s="84"/>
      <c r="CB313" s="84"/>
      <c r="CC313" s="84"/>
      <c r="CD313" s="84"/>
      <c r="CE313" s="84"/>
      <c r="CF313" s="84"/>
      <c r="CG313" s="84"/>
      <c r="CH313" s="84"/>
      <c r="CI313" s="84"/>
      <c r="CJ313" s="84"/>
      <c r="CK313" s="84"/>
      <c r="CL313" s="84"/>
      <c r="CM313" s="84"/>
      <c r="CN313" s="84"/>
      <c r="CO313" s="84"/>
      <c r="CP313" s="84"/>
      <c r="CQ313" s="84"/>
      <c r="CR313" s="84"/>
      <c r="CS313" s="58" t="s">
        <v>6698</v>
      </c>
      <c r="CT313" s="84"/>
      <c r="CU313" s="84"/>
      <c r="CV313" s="84"/>
      <c r="CW313" s="84"/>
      <c r="CX313" s="84"/>
      <c r="CY313" s="84"/>
      <c r="CZ313" s="84"/>
      <c r="DA313" s="84"/>
      <c r="DB313" s="84"/>
      <c r="DC313" s="84"/>
      <c r="DD313" s="84"/>
      <c r="DE313" s="84"/>
    </row>
    <row r="314" spans="38:109" ht="15" hidden="1" customHeight="1">
      <c r="AL314" s="55" t="str">
        <f t="shared" si="19"/>
        <v/>
      </c>
      <c r="AM314" s="55" t="str">
        <f t="shared" si="16"/>
        <v/>
      </c>
      <c r="AN314" t="str">
        <f t="shared" si="17"/>
        <v/>
      </c>
      <c r="AO314" s="3" t="str">
        <f t="shared" si="18"/>
        <v/>
      </c>
      <c r="AP314" s="3">
        <v>312</v>
      </c>
      <c r="AQ314" s="83"/>
      <c r="AR314" s="83"/>
      <c r="AS314" s="83"/>
      <c r="AT314" s="83"/>
      <c r="AU314" s="83"/>
      <c r="AV314" s="83"/>
      <c r="AW314" s="83"/>
      <c r="AX314" s="83"/>
      <c r="AY314" s="83"/>
      <c r="AZ314" s="83"/>
      <c r="BA314" s="83"/>
      <c r="BB314" s="83"/>
      <c r="BC314" s="83"/>
      <c r="BD314" s="83"/>
      <c r="BE314" s="83"/>
      <c r="BF314" s="83"/>
      <c r="BG314" s="83"/>
      <c r="BH314" s="83"/>
      <c r="BI314" s="83"/>
      <c r="BJ314" s="56" t="s">
        <v>6699</v>
      </c>
      <c r="BK314" s="83"/>
      <c r="BL314" s="83"/>
      <c r="BM314" s="83"/>
      <c r="BN314" s="83"/>
      <c r="BO314" s="83"/>
      <c r="BP314" s="83"/>
      <c r="BQ314" s="83"/>
      <c r="BR314" s="83"/>
      <c r="BS314" s="83"/>
      <c r="BT314" s="83"/>
      <c r="BU314" s="83"/>
      <c r="BV314" s="83"/>
      <c r="BW314" s="82"/>
      <c r="BX314" s="82"/>
      <c r="BY314" s="82"/>
      <c r="BZ314" s="84"/>
      <c r="CA314" s="84"/>
      <c r="CB314" s="84"/>
      <c r="CC314" s="84"/>
      <c r="CD314" s="84"/>
      <c r="CE314" s="84"/>
      <c r="CF314" s="84"/>
      <c r="CG314" s="84"/>
      <c r="CH314" s="84"/>
      <c r="CI314" s="84"/>
      <c r="CJ314" s="84"/>
      <c r="CK314" s="84"/>
      <c r="CL314" s="84"/>
      <c r="CM314" s="84"/>
      <c r="CN314" s="84"/>
      <c r="CO314" s="84"/>
      <c r="CP314" s="84"/>
      <c r="CQ314" s="84"/>
      <c r="CR314" s="84"/>
      <c r="CS314" s="58" t="s">
        <v>6700</v>
      </c>
      <c r="CT314" s="84"/>
      <c r="CU314" s="84"/>
      <c r="CV314" s="84"/>
      <c r="CW314" s="84"/>
      <c r="CX314" s="84"/>
      <c r="CY314" s="84"/>
      <c r="CZ314" s="84"/>
      <c r="DA314" s="84"/>
      <c r="DB314" s="84"/>
      <c r="DC314" s="84"/>
      <c r="DD314" s="84"/>
      <c r="DE314" s="84"/>
    </row>
    <row r="315" spans="38:109" ht="15" hidden="1" customHeight="1">
      <c r="AL315" s="55" t="str">
        <f t="shared" si="19"/>
        <v/>
      </c>
      <c r="AM315" s="55" t="str">
        <f t="shared" si="16"/>
        <v/>
      </c>
      <c r="AN315" t="str">
        <f t="shared" si="17"/>
        <v/>
      </c>
      <c r="AO315" s="3" t="str">
        <f t="shared" si="18"/>
        <v/>
      </c>
      <c r="AP315" s="3">
        <v>313</v>
      </c>
      <c r="AQ315" s="83"/>
      <c r="AR315" s="83"/>
      <c r="AS315" s="83"/>
      <c r="AT315" s="83"/>
      <c r="AU315" s="83"/>
      <c r="AV315" s="83"/>
      <c r="AW315" s="83"/>
      <c r="AX315" s="83"/>
      <c r="AY315" s="83"/>
      <c r="AZ315" s="83"/>
      <c r="BA315" s="83"/>
      <c r="BB315" s="83"/>
      <c r="BC315" s="83"/>
      <c r="BD315" s="83"/>
      <c r="BE315" s="83"/>
      <c r="BF315" s="83"/>
      <c r="BG315" s="83"/>
      <c r="BH315" s="83"/>
      <c r="BI315" s="83"/>
      <c r="BJ315" s="56" t="s">
        <v>6701</v>
      </c>
      <c r="BK315" s="83"/>
      <c r="BL315" s="83"/>
      <c r="BM315" s="83"/>
      <c r="BN315" s="83"/>
      <c r="BO315" s="83"/>
      <c r="BP315" s="83"/>
      <c r="BQ315" s="83"/>
      <c r="BR315" s="83"/>
      <c r="BS315" s="83"/>
      <c r="BT315" s="83"/>
      <c r="BU315" s="83"/>
      <c r="BV315" s="83"/>
      <c r="BW315" s="82"/>
      <c r="BX315" s="82"/>
      <c r="BY315" s="82"/>
      <c r="BZ315" s="84"/>
      <c r="CA315" s="84"/>
      <c r="CB315" s="84"/>
      <c r="CC315" s="84"/>
      <c r="CD315" s="84"/>
      <c r="CE315" s="84"/>
      <c r="CF315" s="84"/>
      <c r="CG315" s="84"/>
      <c r="CH315" s="84"/>
      <c r="CI315" s="84"/>
      <c r="CJ315" s="84"/>
      <c r="CK315" s="84"/>
      <c r="CL315" s="84"/>
      <c r="CM315" s="84"/>
      <c r="CN315" s="84"/>
      <c r="CO315" s="84"/>
      <c r="CP315" s="84"/>
      <c r="CQ315" s="84"/>
      <c r="CR315" s="84"/>
      <c r="CS315" s="58" t="s">
        <v>6702</v>
      </c>
      <c r="CT315" s="84"/>
      <c r="CU315" s="84"/>
      <c r="CV315" s="84"/>
      <c r="CW315" s="84"/>
      <c r="CX315" s="84"/>
      <c r="CY315" s="84"/>
      <c r="CZ315" s="84"/>
      <c r="DA315" s="84"/>
      <c r="DB315" s="84"/>
      <c r="DC315" s="84"/>
      <c r="DD315" s="84"/>
      <c r="DE315" s="84"/>
    </row>
    <row r="316" spans="38:109" ht="15" hidden="1" customHeight="1">
      <c r="AL316" s="55" t="str">
        <f t="shared" si="19"/>
        <v/>
      </c>
      <c r="AM316" s="55" t="str">
        <f t="shared" si="16"/>
        <v/>
      </c>
      <c r="AN316" t="str">
        <f t="shared" si="17"/>
        <v/>
      </c>
      <c r="AO316" s="3" t="str">
        <f t="shared" si="18"/>
        <v/>
      </c>
      <c r="AP316" s="3">
        <v>314</v>
      </c>
      <c r="AQ316" s="83"/>
      <c r="AR316" s="83"/>
      <c r="AS316" s="83"/>
      <c r="AT316" s="83"/>
      <c r="AU316" s="83"/>
      <c r="AV316" s="83"/>
      <c r="AW316" s="83"/>
      <c r="AX316" s="83"/>
      <c r="AY316" s="83"/>
      <c r="AZ316" s="83"/>
      <c r="BA316" s="83"/>
      <c r="BB316" s="83"/>
      <c r="BC316" s="83"/>
      <c r="BD316" s="83"/>
      <c r="BE316" s="83"/>
      <c r="BF316" s="83"/>
      <c r="BG316" s="83"/>
      <c r="BH316" s="83"/>
      <c r="BI316" s="83"/>
      <c r="BJ316" s="56" t="s">
        <v>6703</v>
      </c>
      <c r="BK316" s="83"/>
      <c r="BL316" s="83"/>
      <c r="BM316" s="83"/>
      <c r="BN316" s="83"/>
      <c r="BO316" s="83"/>
      <c r="BP316" s="83"/>
      <c r="BQ316" s="83"/>
      <c r="BR316" s="83"/>
      <c r="BS316" s="83"/>
      <c r="BT316" s="83"/>
      <c r="BU316" s="83"/>
      <c r="BV316" s="83"/>
      <c r="BW316" s="82"/>
      <c r="BX316" s="82"/>
      <c r="BY316" s="82"/>
      <c r="BZ316" s="84"/>
      <c r="CA316" s="84"/>
      <c r="CB316" s="84"/>
      <c r="CC316" s="84"/>
      <c r="CD316" s="84"/>
      <c r="CE316" s="84"/>
      <c r="CF316" s="84"/>
      <c r="CG316" s="84"/>
      <c r="CH316" s="84"/>
      <c r="CI316" s="84"/>
      <c r="CJ316" s="84"/>
      <c r="CK316" s="84"/>
      <c r="CL316" s="84"/>
      <c r="CM316" s="84"/>
      <c r="CN316" s="84"/>
      <c r="CO316" s="84"/>
      <c r="CP316" s="84"/>
      <c r="CQ316" s="84"/>
      <c r="CR316" s="84"/>
      <c r="CS316" s="58" t="s">
        <v>6704</v>
      </c>
      <c r="CT316" s="84"/>
      <c r="CU316" s="84"/>
      <c r="CV316" s="84"/>
      <c r="CW316" s="84"/>
      <c r="CX316" s="84"/>
      <c r="CY316" s="84"/>
      <c r="CZ316" s="84"/>
      <c r="DA316" s="84"/>
      <c r="DB316" s="84"/>
      <c r="DC316" s="84"/>
      <c r="DD316" s="84"/>
      <c r="DE316" s="84"/>
    </row>
    <row r="317" spans="38:109" ht="15" hidden="1" customHeight="1">
      <c r="AL317" s="55" t="str">
        <f t="shared" si="19"/>
        <v/>
      </c>
      <c r="AM317" s="55" t="str">
        <f t="shared" si="16"/>
        <v/>
      </c>
      <c r="AN317" t="str">
        <f t="shared" si="17"/>
        <v/>
      </c>
      <c r="AO317" s="3" t="str">
        <f t="shared" si="18"/>
        <v/>
      </c>
      <c r="AP317" s="3">
        <v>315</v>
      </c>
      <c r="AQ317" s="83"/>
      <c r="AR317" s="83"/>
      <c r="AS317" s="83"/>
      <c r="AT317" s="83"/>
      <c r="AU317" s="83"/>
      <c r="AV317" s="83"/>
      <c r="AW317" s="83"/>
      <c r="AX317" s="83"/>
      <c r="AY317" s="83"/>
      <c r="AZ317" s="83"/>
      <c r="BA317" s="83"/>
      <c r="BB317" s="83"/>
      <c r="BC317" s="83"/>
      <c r="BD317" s="83"/>
      <c r="BE317" s="83"/>
      <c r="BF317" s="83"/>
      <c r="BG317" s="83"/>
      <c r="BH317" s="83"/>
      <c r="BI317" s="83"/>
      <c r="BJ317" s="56" t="s">
        <v>6705</v>
      </c>
      <c r="BK317" s="83"/>
      <c r="BL317" s="83"/>
      <c r="BM317" s="83"/>
      <c r="BN317" s="83"/>
      <c r="BO317" s="83"/>
      <c r="BP317" s="83"/>
      <c r="BQ317" s="83"/>
      <c r="BR317" s="83"/>
      <c r="BS317" s="83"/>
      <c r="BT317" s="83"/>
      <c r="BU317" s="83"/>
      <c r="BV317" s="83"/>
      <c r="BW317" s="82"/>
      <c r="BX317" s="82"/>
      <c r="BY317" s="82"/>
      <c r="BZ317" s="84"/>
      <c r="CA317" s="84"/>
      <c r="CB317" s="84"/>
      <c r="CC317" s="84"/>
      <c r="CD317" s="84"/>
      <c r="CE317" s="84"/>
      <c r="CF317" s="84"/>
      <c r="CG317" s="84"/>
      <c r="CH317" s="84"/>
      <c r="CI317" s="84"/>
      <c r="CJ317" s="84"/>
      <c r="CK317" s="84"/>
      <c r="CL317" s="84"/>
      <c r="CM317" s="84"/>
      <c r="CN317" s="84"/>
      <c r="CO317" s="84"/>
      <c r="CP317" s="84"/>
      <c r="CQ317" s="84"/>
      <c r="CR317" s="84"/>
      <c r="CS317" s="58" t="s">
        <v>6706</v>
      </c>
      <c r="CT317" s="84"/>
      <c r="CU317" s="84"/>
      <c r="CV317" s="84"/>
      <c r="CW317" s="84"/>
      <c r="CX317" s="84"/>
      <c r="CY317" s="84"/>
      <c r="CZ317" s="84"/>
      <c r="DA317" s="84"/>
      <c r="DB317" s="84"/>
      <c r="DC317" s="84"/>
      <c r="DD317" s="84"/>
      <c r="DE317" s="84"/>
    </row>
    <row r="318" spans="38:109" ht="15" hidden="1" customHeight="1">
      <c r="AL318" s="55" t="str">
        <f t="shared" si="19"/>
        <v/>
      </c>
      <c r="AM318" s="55" t="str">
        <f t="shared" si="16"/>
        <v/>
      </c>
      <c r="AN318" t="str">
        <f t="shared" si="17"/>
        <v/>
      </c>
      <c r="AO318" s="3" t="str">
        <f t="shared" si="18"/>
        <v/>
      </c>
      <c r="AP318" s="3">
        <v>316</v>
      </c>
      <c r="AQ318" s="83"/>
      <c r="AR318" s="83"/>
      <c r="AS318" s="83"/>
      <c r="AT318" s="83"/>
      <c r="AU318" s="83"/>
      <c r="AV318" s="83"/>
      <c r="AW318" s="83"/>
      <c r="AX318" s="83"/>
      <c r="AY318" s="83"/>
      <c r="AZ318" s="83"/>
      <c r="BA318" s="83"/>
      <c r="BB318" s="83"/>
      <c r="BC318" s="83"/>
      <c r="BD318" s="83"/>
      <c r="BE318" s="83"/>
      <c r="BF318" s="83"/>
      <c r="BG318" s="83"/>
      <c r="BH318" s="83"/>
      <c r="BI318" s="83"/>
      <c r="BJ318" s="56" t="s">
        <v>6707</v>
      </c>
      <c r="BK318" s="83"/>
      <c r="BL318" s="83"/>
      <c r="BM318" s="83"/>
      <c r="BN318" s="83"/>
      <c r="BO318" s="83"/>
      <c r="BP318" s="83"/>
      <c r="BQ318" s="83"/>
      <c r="BR318" s="83"/>
      <c r="BS318" s="83"/>
      <c r="BT318" s="83"/>
      <c r="BU318" s="83"/>
      <c r="BV318" s="83"/>
      <c r="BW318" s="82"/>
      <c r="BX318" s="82"/>
      <c r="BY318" s="82"/>
      <c r="BZ318" s="84"/>
      <c r="CA318" s="84"/>
      <c r="CB318" s="84"/>
      <c r="CC318" s="84"/>
      <c r="CD318" s="84"/>
      <c r="CE318" s="84"/>
      <c r="CF318" s="84"/>
      <c r="CG318" s="84"/>
      <c r="CH318" s="84"/>
      <c r="CI318" s="84"/>
      <c r="CJ318" s="84"/>
      <c r="CK318" s="84"/>
      <c r="CL318" s="84"/>
      <c r="CM318" s="84"/>
      <c r="CN318" s="84"/>
      <c r="CO318" s="84"/>
      <c r="CP318" s="84"/>
      <c r="CQ318" s="84"/>
      <c r="CR318" s="84"/>
      <c r="CS318" s="58" t="s">
        <v>6708</v>
      </c>
      <c r="CT318" s="84"/>
      <c r="CU318" s="84"/>
      <c r="CV318" s="84"/>
      <c r="CW318" s="84"/>
      <c r="CX318" s="84"/>
      <c r="CY318" s="84"/>
      <c r="CZ318" s="84"/>
      <c r="DA318" s="84"/>
      <c r="DB318" s="84"/>
      <c r="DC318" s="84"/>
      <c r="DD318" s="84"/>
      <c r="DE318" s="84"/>
    </row>
    <row r="319" spans="38:109" ht="15" hidden="1" customHeight="1">
      <c r="AL319" s="55" t="str">
        <f t="shared" si="19"/>
        <v/>
      </c>
      <c r="AM319" s="55" t="str">
        <f t="shared" si="16"/>
        <v/>
      </c>
      <c r="AN319" t="str">
        <f t="shared" si="17"/>
        <v/>
      </c>
      <c r="AO319" s="3" t="str">
        <f t="shared" si="18"/>
        <v/>
      </c>
      <c r="AP319" s="3">
        <v>317</v>
      </c>
      <c r="AQ319" s="83"/>
      <c r="AR319" s="83"/>
      <c r="AS319" s="83"/>
      <c r="AT319" s="83"/>
      <c r="AU319" s="83"/>
      <c r="AV319" s="83"/>
      <c r="AW319" s="83"/>
      <c r="AX319" s="83"/>
      <c r="AY319" s="83"/>
      <c r="AZ319" s="83"/>
      <c r="BA319" s="83"/>
      <c r="BB319" s="83"/>
      <c r="BC319" s="83"/>
      <c r="BD319" s="83"/>
      <c r="BE319" s="83"/>
      <c r="BF319" s="83"/>
      <c r="BG319" s="83"/>
      <c r="BH319" s="83"/>
      <c r="BI319" s="83"/>
      <c r="BJ319" s="56" t="s">
        <v>6709</v>
      </c>
      <c r="BK319" s="83"/>
      <c r="BL319" s="83"/>
      <c r="BM319" s="83"/>
      <c r="BN319" s="83"/>
      <c r="BO319" s="83"/>
      <c r="BP319" s="83"/>
      <c r="BQ319" s="83"/>
      <c r="BR319" s="83"/>
      <c r="BS319" s="83"/>
      <c r="BT319" s="83"/>
      <c r="BU319" s="83"/>
      <c r="BV319" s="83"/>
      <c r="BW319" s="82"/>
      <c r="BX319" s="82"/>
      <c r="BY319" s="82"/>
      <c r="BZ319" s="84"/>
      <c r="CA319" s="84"/>
      <c r="CB319" s="84"/>
      <c r="CC319" s="84"/>
      <c r="CD319" s="84"/>
      <c r="CE319" s="84"/>
      <c r="CF319" s="84"/>
      <c r="CG319" s="84"/>
      <c r="CH319" s="84"/>
      <c r="CI319" s="84"/>
      <c r="CJ319" s="84"/>
      <c r="CK319" s="84"/>
      <c r="CL319" s="84"/>
      <c r="CM319" s="84"/>
      <c r="CN319" s="84"/>
      <c r="CO319" s="84"/>
      <c r="CP319" s="84"/>
      <c r="CQ319" s="84"/>
      <c r="CR319" s="84"/>
      <c r="CS319" s="58" t="s">
        <v>6710</v>
      </c>
      <c r="CT319" s="84"/>
      <c r="CU319" s="84"/>
      <c r="CV319" s="84"/>
      <c r="CW319" s="84"/>
      <c r="CX319" s="84"/>
      <c r="CY319" s="84"/>
      <c r="CZ319" s="84"/>
      <c r="DA319" s="84"/>
      <c r="DB319" s="84"/>
      <c r="DC319" s="84"/>
      <c r="DD319" s="84"/>
      <c r="DE319" s="84"/>
    </row>
    <row r="320" spans="38:109" ht="15" hidden="1" customHeight="1">
      <c r="AL320" s="55" t="str">
        <f t="shared" si="19"/>
        <v/>
      </c>
      <c r="AM320" s="55" t="str">
        <f t="shared" si="16"/>
        <v/>
      </c>
      <c r="AN320" t="str">
        <f t="shared" si="17"/>
        <v/>
      </c>
      <c r="AO320" s="3" t="str">
        <f t="shared" si="18"/>
        <v/>
      </c>
      <c r="AP320" s="3">
        <v>318</v>
      </c>
      <c r="AQ320" s="83"/>
      <c r="AR320" s="83"/>
      <c r="AS320" s="83"/>
      <c r="AT320" s="83"/>
      <c r="AU320" s="83"/>
      <c r="AV320" s="83"/>
      <c r="AW320" s="83"/>
      <c r="AX320" s="83"/>
      <c r="AY320" s="83"/>
      <c r="AZ320" s="83"/>
      <c r="BA320" s="83"/>
      <c r="BB320" s="83"/>
      <c r="BC320" s="83"/>
      <c r="BD320" s="83"/>
      <c r="BE320" s="83"/>
      <c r="BF320" s="83"/>
      <c r="BG320" s="83"/>
      <c r="BH320" s="83"/>
      <c r="BI320" s="83"/>
      <c r="BJ320" s="56" t="s">
        <v>6711</v>
      </c>
      <c r="BK320" s="83"/>
      <c r="BL320" s="83"/>
      <c r="BM320" s="83"/>
      <c r="BN320" s="83"/>
      <c r="BO320" s="83"/>
      <c r="BP320" s="83"/>
      <c r="BQ320" s="83"/>
      <c r="BR320" s="83"/>
      <c r="BS320" s="83"/>
      <c r="BT320" s="83"/>
      <c r="BU320" s="83"/>
      <c r="BV320" s="83"/>
      <c r="BW320" s="82"/>
      <c r="BX320" s="82"/>
      <c r="BY320" s="82"/>
      <c r="BZ320" s="84"/>
      <c r="CA320" s="84"/>
      <c r="CB320" s="84"/>
      <c r="CC320" s="84"/>
      <c r="CD320" s="84"/>
      <c r="CE320" s="84"/>
      <c r="CF320" s="84"/>
      <c r="CG320" s="84"/>
      <c r="CH320" s="84"/>
      <c r="CI320" s="84"/>
      <c r="CJ320" s="84"/>
      <c r="CK320" s="84"/>
      <c r="CL320" s="84"/>
      <c r="CM320" s="84"/>
      <c r="CN320" s="84"/>
      <c r="CO320" s="84"/>
      <c r="CP320" s="84"/>
      <c r="CQ320" s="84"/>
      <c r="CR320" s="84"/>
      <c r="CS320" s="58" t="s">
        <v>6712</v>
      </c>
      <c r="CT320" s="84"/>
      <c r="CU320" s="84"/>
      <c r="CV320" s="84"/>
      <c r="CW320" s="84"/>
      <c r="CX320" s="84"/>
      <c r="CY320" s="84"/>
      <c r="CZ320" s="84"/>
      <c r="DA320" s="84"/>
      <c r="DB320" s="84"/>
      <c r="DC320" s="84"/>
      <c r="DD320" s="84"/>
      <c r="DE320" s="84"/>
    </row>
    <row r="321" spans="38:109" ht="15" hidden="1" customHeight="1">
      <c r="AL321" s="55" t="str">
        <f t="shared" si="19"/>
        <v/>
      </c>
      <c r="AM321" s="55" t="str">
        <f t="shared" si="16"/>
        <v/>
      </c>
      <c r="AN321" t="str">
        <f t="shared" si="17"/>
        <v/>
      </c>
      <c r="AO321" s="3" t="str">
        <f t="shared" si="18"/>
        <v/>
      </c>
      <c r="AP321" s="3">
        <v>319</v>
      </c>
      <c r="AQ321" s="83"/>
      <c r="AR321" s="83"/>
      <c r="AS321" s="83"/>
      <c r="AT321" s="83"/>
      <c r="AU321" s="83"/>
      <c r="AV321" s="83"/>
      <c r="AW321" s="83"/>
      <c r="AX321" s="83"/>
      <c r="AY321" s="83"/>
      <c r="AZ321" s="83"/>
      <c r="BA321" s="83"/>
      <c r="BB321" s="83"/>
      <c r="BC321" s="83"/>
      <c r="BD321" s="83"/>
      <c r="BE321" s="83"/>
      <c r="BF321" s="83"/>
      <c r="BG321" s="83"/>
      <c r="BH321" s="83"/>
      <c r="BI321" s="83"/>
      <c r="BJ321" s="56" t="s">
        <v>6713</v>
      </c>
      <c r="BK321" s="83"/>
      <c r="BL321" s="83"/>
      <c r="BM321" s="83"/>
      <c r="BN321" s="83"/>
      <c r="BO321" s="83"/>
      <c r="BP321" s="83"/>
      <c r="BQ321" s="83"/>
      <c r="BR321" s="83"/>
      <c r="BS321" s="83"/>
      <c r="BT321" s="83"/>
      <c r="BU321" s="83"/>
      <c r="BV321" s="83"/>
      <c r="BW321" s="82"/>
      <c r="BX321" s="82"/>
      <c r="BY321" s="82"/>
      <c r="BZ321" s="84"/>
      <c r="CA321" s="84"/>
      <c r="CB321" s="84"/>
      <c r="CC321" s="84"/>
      <c r="CD321" s="84"/>
      <c r="CE321" s="84"/>
      <c r="CF321" s="84"/>
      <c r="CG321" s="84"/>
      <c r="CH321" s="84"/>
      <c r="CI321" s="84"/>
      <c r="CJ321" s="84"/>
      <c r="CK321" s="84"/>
      <c r="CL321" s="84"/>
      <c r="CM321" s="84"/>
      <c r="CN321" s="84"/>
      <c r="CO321" s="84"/>
      <c r="CP321" s="84"/>
      <c r="CQ321" s="84"/>
      <c r="CR321" s="84"/>
      <c r="CS321" s="105" t="s">
        <v>6714</v>
      </c>
      <c r="CT321" s="84"/>
      <c r="CU321" s="84"/>
      <c r="CV321" s="84"/>
      <c r="CW321" s="84"/>
      <c r="CX321" s="84"/>
      <c r="CY321" s="84"/>
      <c r="CZ321" s="84"/>
      <c r="DA321" s="84"/>
      <c r="DB321" s="84"/>
      <c r="DC321" s="84"/>
      <c r="DD321" s="84"/>
      <c r="DE321" s="84"/>
    </row>
    <row r="322" spans="38:109" ht="15" hidden="1" customHeight="1">
      <c r="AL322" s="55" t="str">
        <f t="shared" si="19"/>
        <v/>
      </c>
      <c r="AM322" s="55" t="str">
        <f t="shared" si="16"/>
        <v/>
      </c>
      <c r="AN322" t="str">
        <f t="shared" si="17"/>
        <v/>
      </c>
      <c r="AO322" s="3" t="str">
        <f t="shared" si="18"/>
        <v/>
      </c>
      <c r="AP322" s="3">
        <v>320</v>
      </c>
      <c r="AQ322" s="83"/>
      <c r="AR322" s="83"/>
      <c r="AS322" s="83"/>
      <c r="AT322" s="83"/>
      <c r="AU322" s="83"/>
      <c r="AV322" s="83"/>
      <c r="AW322" s="83"/>
      <c r="AX322" s="83"/>
      <c r="AY322" s="83"/>
      <c r="AZ322" s="83"/>
      <c r="BA322" s="83"/>
      <c r="BB322" s="83"/>
      <c r="BC322" s="83"/>
      <c r="BD322" s="83"/>
      <c r="BE322" s="83"/>
      <c r="BF322" s="83"/>
      <c r="BG322" s="83"/>
      <c r="BH322" s="83"/>
      <c r="BI322" s="83"/>
      <c r="BJ322" s="56" t="s">
        <v>6715</v>
      </c>
      <c r="BK322" s="83"/>
      <c r="BL322" s="83"/>
      <c r="BM322" s="83"/>
      <c r="BN322" s="83"/>
      <c r="BO322" s="83"/>
      <c r="BP322" s="83"/>
      <c r="BQ322" s="83"/>
      <c r="BR322" s="83"/>
      <c r="BS322" s="83"/>
      <c r="BT322" s="83"/>
      <c r="BU322" s="83"/>
      <c r="BV322" s="83"/>
      <c r="BW322" s="82"/>
      <c r="BX322" s="82"/>
      <c r="BY322" s="82"/>
      <c r="BZ322" s="84"/>
      <c r="CA322" s="84"/>
      <c r="CB322" s="84"/>
      <c r="CC322" s="84"/>
      <c r="CD322" s="84"/>
      <c r="CE322" s="84"/>
      <c r="CF322" s="84"/>
      <c r="CG322" s="84"/>
      <c r="CH322" s="84"/>
      <c r="CI322" s="84"/>
      <c r="CJ322" s="84"/>
      <c r="CK322" s="84"/>
      <c r="CL322" s="84"/>
      <c r="CM322" s="84"/>
      <c r="CN322" s="84"/>
      <c r="CO322" s="84"/>
      <c r="CP322" s="84"/>
      <c r="CQ322" s="84"/>
      <c r="CR322" s="84"/>
      <c r="CS322" s="105" t="s">
        <v>6716</v>
      </c>
      <c r="CT322" s="84"/>
      <c r="CU322" s="84"/>
      <c r="CV322" s="84"/>
      <c r="CW322" s="84"/>
      <c r="CX322" s="84"/>
      <c r="CY322" s="84"/>
      <c r="CZ322" s="84"/>
      <c r="DA322" s="84"/>
      <c r="DB322" s="84"/>
      <c r="DC322" s="84"/>
      <c r="DD322" s="84"/>
      <c r="DE322" s="84"/>
    </row>
    <row r="323" spans="38:109" ht="15" hidden="1" customHeight="1">
      <c r="AL323" s="55" t="str">
        <f t="shared" si="19"/>
        <v/>
      </c>
      <c r="AM323" s="55" t="str">
        <f t="shared" si="16"/>
        <v/>
      </c>
      <c r="AN323" t="str">
        <f t="shared" si="17"/>
        <v/>
      </c>
      <c r="AO323" s="3" t="str">
        <f t="shared" si="18"/>
        <v/>
      </c>
      <c r="AP323" s="3">
        <v>321</v>
      </c>
      <c r="AQ323" s="83"/>
      <c r="AR323" s="83"/>
      <c r="AS323" s="83"/>
      <c r="AT323" s="83"/>
      <c r="AU323" s="83"/>
      <c r="AV323" s="83"/>
      <c r="AW323" s="83"/>
      <c r="AX323" s="83"/>
      <c r="AY323" s="83"/>
      <c r="AZ323" s="83"/>
      <c r="BA323" s="83"/>
      <c r="BB323" s="83"/>
      <c r="BC323" s="83"/>
      <c r="BD323" s="83"/>
      <c r="BE323" s="83"/>
      <c r="BF323" s="83"/>
      <c r="BG323" s="83"/>
      <c r="BH323" s="83"/>
      <c r="BI323" s="83"/>
      <c r="BJ323" s="56" t="s">
        <v>6717</v>
      </c>
      <c r="BK323" s="83"/>
      <c r="BL323" s="83"/>
      <c r="BM323" s="83"/>
      <c r="BN323" s="83"/>
      <c r="BO323" s="83"/>
      <c r="BP323" s="83"/>
      <c r="BQ323" s="83"/>
      <c r="BR323" s="83"/>
      <c r="BS323" s="83"/>
      <c r="BT323" s="83"/>
      <c r="BU323" s="83"/>
      <c r="BV323" s="83"/>
      <c r="BW323" s="82"/>
      <c r="BX323" s="82"/>
      <c r="BY323" s="82"/>
      <c r="BZ323" s="84"/>
      <c r="CA323" s="84"/>
      <c r="CB323" s="84"/>
      <c r="CC323" s="84"/>
      <c r="CD323" s="84"/>
      <c r="CE323" s="84"/>
      <c r="CF323" s="84"/>
      <c r="CG323" s="84"/>
      <c r="CH323" s="84"/>
      <c r="CI323" s="84"/>
      <c r="CJ323" s="84"/>
      <c r="CK323" s="84"/>
      <c r="CL323" s="84"/>
      <c r="CM323" s="84"/>
      <c r="CN323" s="84"/>
      <c r="CO323" s="84"/>
      <c r="CP323" s="84"/>
      <c r="CQ323" s="84"/>
      <c r="CR323" s="84"/>
      <c r="CS323" s="58" t="s">
        <v>6718</v>
      </c>
      <c r="CT323" s="84"/>
      <c r="CU323" s="84"/>
      <c r="CV323" s="84"/>
      <c r="CW323" s="84"/>
      <c r="CX323" s="84"/>
      <c r="CY323" s="84"/>
      <c r="CZ323" s="84"/>
      <c r="DA323" s="84"/>
      <c r="DB323" s="84"/>
      <c r="DC323" s="84"/>
      <c r="DD323" s="84"/>
      <c r="DE323" s="84"/>
    </row>
    <row r="324" spans="38:109" ht="15" hidden="1" customHeight="1">
      <c r="AL324" s="55" t="str">
        <f t="shared" si="19"/>
        <v/>
      </c>
      <c r="AM324" s="55" t="str">
        <f t="shared" ref="AM324:AM387" si="20">IFERROR(IF(AL324="", "", HLOOKUP($N$8, $AQ$3:$BV$574, AP324, FALSE)), "")</f>
        <v/>
      </c>
      <c r="AN324" t="str">
        <f t="shared" si="17"/>
        <v/>
      </c>
      <c r="AO324" s="3" t="str">
        <f t="shared" si="18"/>
        <v/>
      </c>
      <c r="AP324" s="3">
        <v>322</v>
      </c>
      <c r="AQ324" s="83"/>
      <c r="AR324" s="83"/>
      <c r="AS324" s="83"/>
      <c r="AT324" s="83"/>
      <c r="AU324" s="83"/>
      <c r="AV324" s="83"/>
      <c r="AW324" s="83"/>
      <c r="AX324" s="83"/>
      <c r="AY324" s="83"/>
      <c r="AZ324" s="83"/>
      <c r="BA324" s="83"/>
      <c r="BB324" s="83"/>
      <c r="BC324" s="83"/>
      <c r="BD324" s="83"/>
      <c r="BE324" s="83"/>
      <c r="BF324" s="83"/>
      <c r="BG324" s="83"/>
      <c r="BH324" s="83"/>
      <c r="BI324" s="83"/>
      <c r="BJ324" s="56" t="s">
        <v>6719</v>
      </c>
      <c r="BK324" s="83"/>
      <c r="BL324" s="83"/>
      <c r="BM324" s="83"/>
      <c r="BN324" s="83"/>
      <c r="BO324" s="83"/>
      <c r="BP324" s="83"/>
      <c r="BQ324" s="83"/>
      <c r="BR324" s="83"/>
      <c r="BS324" s="83"/>
      <c r="BT324" s="83"/>
      <c r="BU324" s="83"/>
      <c r="BV324" s="83"/>
      <c r="BW324" s="82"/>
      <c r="BX324" s="82"/>
      <c r="BY324" s="82"/>
      <c r="BZ324" s="84"/>
      <c r="CA324" s="84"/>
      <c r="CB324" s="84"/>
      <c r="CC324" s="84"/>
      <c r="CD324" s="84"/>
      <c r="CE324" s="84"/>
      <c r="CF324" s="84"/>
      <c r="CG324" s="84"/>
      <c r="CH324" s="84"/>
      <c r="CI324" s="84"/>
      <c r="CJ324" s="84"/>
      <c r="CK324" s="84"/>
      <c r="CL324" s="84"/>
      <c r="CM324" s="84"/>
      <c r="CN324" s="84"/>
      <c r="CO324" s="84"/>
      <c r="CP324" s="84"/>
      <c r="CQ324" s="84"/>
      <c r="CR324" s="84"/>
      <c r="CS324" s="58" t="s">
        <v>6720</v>
      </c>
      <c r="CT324" s="84"/>
      <c r="CU324" s="84"/>
      <c r="CV324" s="84"/>
      <c r="CW324" s="84"/>
      <c r="CX324" s="84"/>
      <c r="CY324" s="84"/>
      <c r="CZ324" s="84"/>
      <c r="DA324" s="84"/>
      <c r="DB324" s="84"/>
      <c r="DC324" s="84"/>
      <c r="DD324" s="84"/>
      <c r="DE324" s="84"/>
    </row>
    <row r="325" spans="38:109" ht="15" hidden="1" customHeight="1">
      <c r="AL325" s="55" t="str">
        <f t="shared" si="19"/>
        <v/>
      </c>
      <c r="AM325" s="55" t="str">
        <f t="shared" si="20"/>
        <v/>
      </c>
      <c r="AN325" t="str">
        <f t="shared" ref="AN325:AN388" si="21">IF(AL325="No identificado","",IF(AL325="","",AL325))</f>
        <v/>
      </c>
      <c r="AO325" s="3" t="str">
        <f t="shared" ref="AO325:AO388" si="22">IF(AL325="No identificado","",IFERROR(IF(AL325="", "", HLOOKUP($N$8, $AQ$3:$BV$574, AP325, FALSE)), ""))</f>
        <v/>
      </c>
      <c r="AP325" s="3">
        <v>323</v>
      </c>
      <c r="AQ325" s="107"/>
      <c r="AR325" s="107"/>
      <c r="AS325" s="107"/>
      <c r="AT325" s="107"/>
      <c r="AU325" s="107"/>
      <c r="AV325" s="107"/>
      <c r="AW325" s="107"/>
      <c r="AX325" s="107"/>
      <c r="AY325" s="107"/>
      <c r="AZ325" s="107"/>
      <c r="BA325" s="107"/>
      <c r="BB325" s="107"/>
      <c r="BC325" s="107"/>
      <c r="BD325" s="107"/>
      <c r="BE325" s="107"/>
      <c r="BF325" s="107"/>
      <c r="BG325" s="107"/>
      <c r="BH325" s="107"/>
      <c r="BI325" s="107"/>
      <c r="BJ325" s="56" t="s">
        <v>6721</v>
      </c>
      <c r="BK325" s="107"/>
      <c r="BL325" s="107"/>
      <c r="BM325" s="107"/>
      <c r="BN325" s="107"/>
      <c r="BO325" s="107"/>
      <c r="BP325" s="107"/>
      <c r="BQ325" s="107"/>
      <c r="BR325" s="107"/>
      <c r="BS325" s="107"/>
      <c r="BT325" s="107"/>
      <c r="BU325" s="107"/>
      <c r="BV325" s="107"/>
      <c r="BW325" s="106"/>
      <c r="BX325" s="106"/>
      <c r="BY325" s="106"/>
      <c r="BZ325" s="108"/>
      <c r="CA325" s="108"/>
      <c r="CB325" s="108"/>
      <c r="CC325" s="108"/>
      <c r="CD325" s="108"/>
      <c r="CE325" s="108"/>
      <c r="CF325" s="108"/>
      <c r="CG325" s="108"/>
      <c r="CH325" s="108"/>
      <c r="CI325" s="108"/>
      <c r="CJ325" s="108"/>
      <c r="CK325" s="108"/>
      <c r="CL325" s="108"/>
      <c r="CM325" s="108"/>
      <c r="CN325" s="108"/>
      <c r="CO325" s="108"/>
      <c r="CP325" s="108"/>
      <c r="CQ325" s="108"/>
      <c r="CR325" s="108"/>
      <c r="CS325" s="58" t="s">
        <v>6722</v>
      </c>
      <c r="CT325" s="108"/>
      <c r="CU325" s="108"/>
      <c r="CV325" s="108"/>
      <c r="CW325" s="108"/>
      <c r="CX325" s="108"/>
      <c r="CY325" s="108"/>
      <c r="CZ325" s="108"/>
      <c r="DA325" s="108"/>
      <c r="DB325" s="108"/>
      <c r="DC325" s="108"/>
      <c r="DD325" s="108"/>
      <c r="DE325" s="108"/>
    </row>
    <row r="326" spans="38:109" ht="15" hidden="1" customHeight="1">
      <c r="AL326" s="55" t="str">
        <f t="shared" ref="AL326:AL389" si="23">IFERROR(IF(HLOOKUP($N$8, $BZ$3:$DE$574, $AP326, FALSE )="", "", HLOOKUP($N$8, $BZ$3:$DE$574, $AP326, FALSE)), "")</f>
        <v/>
      </c>
      <c r="AM326" s="55" t="str">
        <f t="shared" si="20"/>
        <v/>
      </c>
      <c r="AN326" t="str">
        <f t="shared" si="21"/>
        <v/>
      </c>
      <c r="AO326" s="3" t="str">
        <f t="shared" si="22"/>
        <v/>
      </c>
      <c r="AP326" s="3">
        <v>324</v>
      </c>
      <c r="AQ326" s="107"/>
      <c r="AR326" s="107"/>
      <c r="AS326" s="107"/>
      <c r="AT326" s="107"/>
      <c r="AU326" s="107"/>
      <c r="AV326" s="107"/>
      <c r="AW326" s="107"/>
      <c r="AX326" s="107"/>
      <c r="AY326" s="107"/>
      <c r="AZ326" s="107"/>
      <c r="BA326" s="107"/>
      <c r="BB326" s="107"/>
      <c r="BC326" s="107"/>
      <c r="BD326" s="107"/>
      <c r="BE326" s="107"/>
      <c r="BF326" s="107"/>
      <c r="BG326" s="107"/>
      <c r="BH326" s="107"/>
      <c r="BI326" s="107"/>
      <c r="BJ326" s="56" t="s">
        <v>6723</v>
      </c>
      <c r="BK326" s="107"/>
      <c r="BL326" s="107"/>
      <c r="BM326" s="107"/>
      <c r="BN326" s="107"/>
      <c r="BO326" s="107"/>
      <c r="BP326" s="107"/>
      <c r="BQ326" s="107"/>
      <c r="BR326" s="107"/>
      <c r="BS326" s="107"/>
      <c r="BT326" s="107"/>
      <c r="BU326" s="107"/>
      <c r="BV326" s="107"/>
      <c r="BW326" s="106"/>
      <c r="BX326" s="106"/>
      <c r="BY326" s="106"/>
      <c r="BZ326" s="108"/>
      <c r="CA326" s="108"/>
      <c r="CB326" s="108"/>
      <c r="CC326" s="108"/>
      <c r="CD326" s="108"/>
      <c r="CE326" s="108"/>
      <c r="CF326" s="108"/>
      <c r="CG326" s="108"/>
      <c r="CH326" s="108"/>
      <c r="CI326" s="108"/>
      <c r="CJ326" s="108"/>
      <c r="CK326" s="108"/>
      <c r="CL326" s="108"/>
      <c r="CM326" s="108"/>
      <c r="CN326" s="108"/>
      <c r="CO326" s="108"/>
      <c r="CP326" s="108"/>
      <c r="CQ326" s="108"/>
      <c r="CR326" s="108"/>
      <c r="CS326" s="58" t="s">
        <v>6724</v>
      </c>
      <c r="CT326" s="108"/>
      <c r="CU326" s="108"/>
      <c r="CV326" s="108"/>
      <c r="CW326" s="108"/>
      <c r="CX326" s="108"/>
      <c r="CY326" s="108"/>
      <c r="CZ326" s="108"/>
      <c r="DA326" s="108"/>
      <c r="DB326" s="108"/>
      <c r="DC326" s="108"/>
      <c r="DD326" s="108"/>
      <c r="DE326" s="108"/>
    </row>
    <row r="327" spans="38:109" ht="15" hidden="1" customHeight="1">
      <c r="AL327" s="55" t="str">
        <f t="shared" si="23"/>
        <v/>
      </c>
      <c r="AM327" s="55" t="str">
        <f t="shared" si="20"/>
        <v/>
      </c>
      <c r="AN327" t="str">
        <f t="shared" si="21"/>
        <v/>
      </c>
      <c r="AO327" s="3" t="str">
        <f t="shared" si="22"/>
        <v/>
      </c>
      <c r="AP327" s="3">
        <v>325</v>
      </c>
      <c r="AQ327" s="83"/>
      <c r="AR327" s="83"/>
      <c r="AS327" s="83"/>
      <c r="AT327" s="83"/>
      <c r="AU327" s="83"/>
      <c r="AV327" s="83"/>
      <c r="AW327" s="83"/>
      <c r="AX327" s="83"/>
      <c r="AY327" s="83"/>
      <c r="AZ327" s="83"/>
      <c r="BA327" s="83"/>
      <c r="BB327" s="83"/>
      <c r="BC327" s="83"/>
      <c r="BD327" s="83"/>
      <c r="BE327" s="83"/>
      <c r="BF327" s="83"/>
      <c r="BG327" s="83"/>
      <c r="BH327" s="83"/>
      <c r="BI327" s="83"/>
      <c r="BJ327" s="56" t="s">
        <v>6725</v>
      </c>
      <c r="BK327" s="83"/>
      <c r="BL327" s="83"/>
      <c r="BM327" s="83"/>
      <c r="BN327" s="83"/>
      <c r="BO327" s="83"/>
      <c r="BP327" s="83"/>
      <c r="BQ327" s="83"/>
      <c r="BR327" s="83"/>
      <c r="BS327" s="83"/>
      <c r="BT327" s="83"/>
      <c r="BU327" s="83"/>
      <c r="BV327" s="83"/>
      <c r="BW327" s="82"/>
      <c r="BX327" s="82"/>
      <c r="BY327" s="82"/>
      <c r="BZ327" s="84"/>
      <c r="CA327" s="84"/>
      <c r="CB327" s="84"/>
      <c r="CC327" s="84"/>
      <c r="CD327" s="84"/>
      <c r="CE327" s="84"/>
      <c r="CF327" s="84"/>
      <c r="CG327" s="84"/>
      <c r="CH327" s="84"/>
      <c r="CI327" s="84"/>
      <c r="CJ327" s="84"/>
      <c r="CK327" s="84"/>
      <c r="CL327" s="84"/>
      <c r="CM327" s="84"/>
      <c r="CN327" s="84"/>
      <c r="CO327" s="84"/>
      <c r="CP327" s="84"/>
      <c r="CQ327" s="84"/>
      <c r="CR327" s="84"/>
      <c r="CS327" s="58" t="s">
        <v>6726</v>
      </c>
      <c r="CT327" s="84"/>
      <c r="CU327" s="84"/>
      <c r="CV327" s="84"/>
      <c r="CW327" s="84"/>
      <c r="CX327" s="84"/>
      <c r="CY327" s="84"/>
      <c r="CZ327" s="84"/>
      <c r="DA327" s="84"/>
      <c r="DB327" s="84"/>
      <c r="DC327" s="84"/>
      <c r="DD327" s="84"/>
      <c r="DE327" s="84"/>
    </row>
    <row r="328" spans="38:109" ht="15" hidden="1" customHeight="1">
      <c r="AL328" s="55" t="str">
        <f t="shared" si="23"/>
        <v/>
      </c>
      <c r="AM328" s="55" t="str">
        <f t="shared" si="20"/>
        <v/>
      </c>
      <c r="AN328" t="str">
        <f t="shared" si="21"/>
        <v/>
      </c>
      <c r="AO328" s="3" t="str">
        <f t="shared" si="22"/>
        <v/>
      </c>
      <c r="AP328" s="3">
        <v>326</v>
      </c>
      <c r="AQ328" s="83"/>
      <c r="AR328" s="83"/>
      <c r="AS328" s="83"/>
      <c r="AT328" s="83"/>
      <c r="AU328" s="83"/>
      <c r="AV328" s="83"/>
      <c r="AW328" s="83"/>
      <c r="AX328" s="83"/>
      <c r="AY328" s="83"/>
      <c r="AZ328" s="83"/>
      <c r="BA328" s="83"/>
      <c r="BB328" s="83"/>
      <c r="BC328" s="83"/>
      <c r="BD328" s="83"/>
      <c r="BE328" s="83"/>
      <c r="BF328" s="83"/>
      <c r="BG328" s="83"/>
      <c r="BH328" s="83"/>
      <c r="BI328" s="83"/>
      <c r="BJ328" s="56" t="s">
        <v>6727</v>
      </c>
      <c r="BK328" s="83"/>
      <c r="BL328" s="83"/>
      <c r="BM328" s="83"/>
      <c r="BN328" s="83"/>
      <c r="BO328" s="83"/>
      <c r="BP328" s="83"/>
      <c r="BQ328" s="83"/>
      <c r="BR328" s="83"/>
      <c r="BS328" s="83"/>
      <c r="BT328" s="83"/>
      <c r="BU328" s="83"/>
      <c r="BV328" s="83"/>
      <c r="BW328" s="82"/>
      <c r="BX328" s="82"/>
      <c r="BY328" s="82"/>
      <c r="BZ328" s="84"/>
      <c r="CA328" s="84"/>
      <c r="CB328" s="84"/>
      <c r="CC328" s="84"/>
      <c r="CD328" s="84"/>
      <c r="CE328" s="84"/>
      <c r="CF328" s="84"/>
      <c r="CG328" s="84"/>
      <c r="CH328" s="84"/>
      <c r="CI328" s="84"/>
      <c r="CJ328" s="84"/>
      <c r="CK328" s="84"/>
      <c r="CL328" s="84"/>
      <c r="CM328" s="84"/>
      <c r="CN328" s="84"/>
      <c r="CO328" s="84"/>
      <c r="CP328" s="84"/>
      <c r="CQ328" s="84"/>
      <c r="CR328" s="84"/>
      <c r="CS328" s="58" t="s">
        <v>6728</v>
      </c>
      <c r="CT328" s="84"/>
      <c r="CU328" s="84"/>
      <c r="CV328" s="84"/>
      <c r="CW328" s="84"/>
      <c r="CX328" s="84"/>
      <c r="CY328" s="84"/>
      <c r="CZ328" s="84"/>
      <c r="DA328" s="84"/>
      <c r="DB328" s="84"/>
      <c r="DC328" s="84"/>
      <c r="DD328" s="84"/>
      <c r="DE328" s="84"/>
    </row>
    <row r="329" spans="38:109" ht="15" hidden="1" customHeight="1">
      <c r="AL329" s="55" t="str">
        <f t="shared" si="23"/>
        <v/>
      </c>
      <c r="AM329" s="55" t="str">
        <f t="shared" si="20"/>
        <v/>
      </c>
      <c r="AN329" t="str">
        <f t="shared" si="21"/>
        <v/>
      </c>
      <c r="AO329" s="3" t="str">
        <f t="shared" si="22"/>
        <v/>
      </c>
      <c r="AP329" s="3">
        <v>327</v>
      </c>
      <c r="AQ329" s="83"/>
      <c r="AR329" s="83"/>
      <c r="AS329" s="83"/>
      <c r="AT329" s="83"/>
      <c r="AU329" s="83"/>
      <c r="AV329" s="83"/>
      <c r="AW329" s="83"/>
      <c r="AX329" s="83"/>
      <c r="AY329" s="83"/>
      <c r="AZ329" s="83"/>
      <c r="BA329" s="83"/>
      <c r="BB329" s="83"/>
      <c r="BC329" s="83"/>
      <c r="BD329" s="83"/>
      <c r="BE329" s="83"/>
      <c r="BF329" s="83"/>
      <c r="BG329" s="83"/>
      <c r="BH329" s="83"/>
      <c r="BI329" s="83"/>
      <c r="BJ329" s="56" t="s">
        <v>6729</v>
      </c>
      <c r="BK329" s="83"/>
      <c r="BL329" s="83"/>
      <c r="BM329" s="83"/>
      <c r="BN329" s="83"/>
      <c r="BO329" s="83"/>
      <c r="BP329" s="83"/>
      <c r="BQ329" s="83"/>
      <c r="BR329" s="83"/>
      <c r="BS329" s="83"/>
      <c r="BT329" s="83"/>
      <c r="BU329" s="83"/>
      <c r="BV329" s="83"/>
      <c r="BW329" s="82"/>
      <c r="BX329" s="82"/>
      <c r="BY329" s="82"/>
      <c r="BZ329" s="84"/>
      <c r="CA329" s="84"/>
      <c r="CB329" s="84"/>
      <c r="CC329" s="84"/>
      <c r="CD329" s="84"/>
      <c r="CE329" s="84"/>
      <c r="CF329" s="84"/>
      <c r="CG329" s="84"/>
      <c r="CH329" s="84"/>
      <c r="CI329" s="84"/>
      <c r="CJ329" s="84"/>
      <c r="CK329" s="84"/>
      <c r="CL329" s="84"/>
      <c r="CM329" s="84"/>
      <c r="CN329" s="84"/>
      <c r="CO329" s="84"/>
      <c r="CP329" s="84"/>
      <c r="CQ329" s="84"/>
      <c r="CR329" s="84"/>
      <c r="CS329" s="58" t="s">
        <v>6730</v>
      </c>
      <c r="CT329" s="84"/>
      <c r="CU329" s="84"/>
      <c r="CV329" s="84"/>
      <c r="CW329" s="84"/>
      <c r="CX329" s="84"/>
      <c r="CY329" s="84"/>
      <c r="CZ329" s="84"/>
      <c r="DA329" s="84"/>
      <c r="DB329" s="84"/>
      <c r="DC329" s="84"/>
      <c r="DD329" s="84"/>
      <c r="DE329" s="84"/>
    </row>
    <row r="330" spans="38:109" ht="15" hidden="1" customHeight="1">
      <c r="AL330" s="55" t="str">
        <f t="shared" si="23"/>
        <v/>
      </c>
      <c r="AM330" s="55" t="str">
        <f t="shared" si="20"/>
        <v/>
      </c>
      <c r="AN330" t="str">
        <f t="shared" si="21"/>
        <v/>
      </c>
      <c r="AO330" s="3" t="str">
        <f t="shared" si="22"/>
        <v/>
      </c>
      <c r="AP330" s="3">
        <v>328</v>
      </c>
      <c r="AQ330" s="83"/>
      <c r="AR330" s="83"/>
      <c r="AS330" s="83"/>
      <c r="AT330" s="83"/>
      <c r="AU330" s="83"/>
      <c r="AV330" s="83"/>
      <c r="AW330" s="83"/>
      <c r="AX330" s="83"/>
      <c r="AY330" s="83"/>
      <c r="AZ330" s="83"/>
      <c r="BA330" s="83"/>
      <c r="BB330" s="83"/>
      <c r="BC330" s="83"/>
      <c r="BD330" s="83"/>
      <c r="BE330" s="83"/>
      <c r="BF330" s="83"/>
      <c r="BG330" s="83"/>
      <c r="BH330" s="83"/>
      <c r="BI330" s="83"/>
      <c r="BJ330" s="56" t="s">
        <v>6731</v>
      </c>
      <c r="BK330" s="83"/>
      <c r="BL330" s="83"/>
      <c r="BM330" s="83"/>
      <c r="BN330" s="83"/>
      <c r="BO330" s="83"/>
      <c r="BP330" s="83"/>
      <c r="BQ330" s="83"/>
      <c r="BR330" s="83"/>
      <c r="BS330" s="83"/>
      <c r="BT330" s="83"/>
      <c r="BU330" s="83"/>
      <c r="BV330" s="83"/>
      <c r="BW330" s="82"/>
      <c r="BX330" s="82"/>
      <c r="BY330" s="82"/>
      <c r="BZ330" s="84"/>
      <c r="CA330" s="84"/>
      <c r="CB330" s="84"/>
      <c r="CC330" s="84"/>
      <c r="CD330" s="84"/>
      <c r="CE330" s="84"/>
      <c r="CF330" s="84"/>
      <c r="CG330" s="84"/>
      <c r="CH330" s="84"/>
      <c r="CI330" s="84"/>
      <c r="CJ330" s="84"/>
      <c r="CK330" s="84"/>
      <c r="CL330" s="84"/>
      <c r="CM330" s="84"/>
      <c r="CN330" s="84"/>
      <c r="CO330" s="84"/>
      <c r="CP330" s="84"/>
      <c r="CQ330" s="84"/>
      <c r="CR330" s="84"/>
      <c r="CS330" s="58" t="s">
        <v>6732</v>
      </c>
      <c r="CT330" s="84"/>
      <c r="CU330" s="84"/>
      <c r="CV330" s="84"/>
      <c r="CW330" s="84"/>
      <c r="CX330" s="84"/>
      <c r="CY330" s="84"/>
      <c r="CZ330" s="84"/>
      <c r="DA330" s="84"/>
      <c r="DB330" s="84"/>
      <c r="DC330" s="84"/>
      <c r="DD330" s="84"/>
      <c r="DE330" s="84"/>
    </row>
    <row r="331" spans="38:109" ht="15" hidden="1" customHeight="1">
      <c r="AL331" s="55" t="str">
        <f t="shared" si="23"/>
        <v/>
      </c>
      <c r="AM331" s="55" t="str">
        <f t="shared" si="20"/>
        <v/>
      </c>
      <c r="AN331" t="str">
        <f t="shared" si="21"/>
        <v/>
      </c>
      <c r="AO331" s="3" t="str">
        <f t="shared" si="22"/>
        <v/>
      </c>
      <c r="AP331" s="3">
        <v>329</v>
      </c>
      <c r="AQ331" s="83"/>
      <c r="AR331" s="83"/>
      <c r="AS331" s="83"/>
      <c r="AT331" s="83"/>
      <c r="AU331" s="83"/>
      <c r="AV331" s="83"/>
      <c r="AW331" s="83"/>
      <c r="AX331" s="83"/>
      <c r="AY331" s="83"/>
      <c r="AZ331" s="83"/>
      <c r="BA331" s="83"/>
      <c r="BB331" s="83"/>
      <c r="BC331" s="83"/>
      <c r="BD331" s="83"/>
      <c r="BE331" s="83"/>
      <c r="BF331" s="83"/>
      <c r="BG331" s="83"/>
      <c r="BH331" s="83"/>
      <c r="BI331" s="83"/>
      <c r="BJ331" s="56" t="s">
        <v>6733</v>
      </c>
      <c r="BK331" s="83"/>
      <c r="BL331" s="83"/>
      <c r="BM331" s="83"/>
      <c r="BN331" s="83"/>
      <c r="BO331" s="83"/>
      <c r="BP331" s="83"/>
      <c r="BQ331" s="83"/>
      <c r="BR331" s="83"/>
      <c r="BS331" s="83"/>
      <c r="BT331" s="83"/>
      <c r="BU331" s="83"/>
      <c r="BV331" s="83"/>
      <c r="BW331" s="82"/>
      <c r="BX331" s="82"/>
      <c r="BY331" s="82"/>
      <c r="BZ331" s="84"/>
      <c r="CA331" s="84"/>
      <c r="CB331" s="84"/>
      <c r="CC331" s="84"/>
      <c r="CD331" s="84"/>
      <c r="CE331" s="84"/>
      <c r="CF331" s="84"/>
      <c r="CG331" s="84"/>
      <c r="CH331" s="84"/>
      <c r="CI331" s="84"/>
      <c r="CJ331" s="84"/>
      <c r="CK331" s="84"/>
      <c r="CL331" s="84"/>
      <c r="CM331" s="84"/>
      <c r="CN331" s="84"/>
      <c r="CO331" s="84"/>
      <c r="CP331" s="84"/>
      <c r="CQ331" s="84"/>
      <c r="CR331" s="84"/>
      <c r="CS331" s="58" t="s">
        <v>6734</v>
      </c>
      <c r="CT331" s="84"/>
      <c r="CU331" s="84"/>
      <c r="CV331" s="84"/>
      <c r="CW331" s="84"/>
      <c r="CX331" s="84"/>
      <c r="CY331" s="84"/>
      <c r="CZ331" s="84"/>
      <c r="DA331" s="84"/>
      <c r="DB331" s="84"/>
      <c r="DC331" s="84"/>
      <c r="DD331" s="84"/>
      <c r="DE331" s="84"/>
    </row>
    <row r="332" spans="38:109" ht="15" hidden="1" customHeight="1">
      <c r="AL332" s="55" t="str">
        <f t="shared" si="23"/>
        <v/>
      </c>
      <c r="AM332" s="55" t="str">
        <f t="shared" si="20"/>
        <v/>
      </c>
      <c r="AN332" t="str">
        <f t="shared" si="21"/>
        <v/>
      </c>
      <c r="AO332" s="3" t="str">
        <f t="shared" si="22"/>
        <v/>
      </c>
      <c r="AP332" s="3">
        <v>330</v>
      </c>
      <c r="AQ332" s="83"/>
      <c r="AR332" s="83"/>
      <c r="AS332" s="83"/>
      <c r="AT332" s="83"/>
      <c r="AU332" s="83"/>
      <c r="AV332" s="83"/>
      <c r="AW332" s="83"/>
      <c r="AX332" s="83"/>
      <c r="AY332" s="83"/>
      <c r="AZ332" s="83"/>
      <c r="BA332" s="83"/>
      <c r="BB332" s="83"/>
      <c r="BC332" s="83"/>
      <c r="BD332" s="83"/>
      <c r="BE332" s="83"/>
      <c r="BF332" s="83"/>
      <c r="BG332" s="83"/>
      <c r="BH332" s="83"/>
      <c r="BI332" s="83"/>
      <c r="BJ332" s="56" t="s">
        <v>6735</v>
      </c>
      <c r="BK332" s="83"/>
      <c r="BL332" s="83"/>
      <c r="BM332" s="83"/>
      <c r="BN332" s="83"/>
      <c r="BO332" s="83"/>
      <c r="BP332" s="83"/>
      <c r="BQ332" s="83"/>
      <c r="BR332" s="83"/>
      <c r="BS332" s="83"/>
      <c r="BT332" s="83"/>
      <c r="BU332" s="83"/>
      <c r="BV332" s="83"/>
      <c r="BW332" s="82"/>
      <c r="BX332" s="82"/>
      <c r="BY332" s="82"/>
      <c r="BZ332" s="84"/>
      <c r="CA332" s="84"/>
      <c r="CB332" s="84"/>
      <c r="CC332" s="84"/>
      <c r="CD332" s="84"/>
      <c r="CE332" s="84"/>
      <c r="CF332" s="84"/>
      <c r="CG332" s="84"/>
      <c r="CH332" s="84"/>
      <c r="CI332" s="84"/>
      <c r="CJ332" s="84"/>
      <c r="CK332" s="84"/>
      <c r="CL332" s="84"/>
      <c r="CM332" s="84"/>
      <c r="CN332" s="84"/>
      <c r="CO332" s="84"/>
      <c r="CP332" s="84"/>
      <c r="CQ332" s="84"/>
      <c r="CR332" s="84"/>
      <c r="CS332" s="58" t="s">
        <v>6736</v>
      </c>
      <c r="CT332" s="84"/>
      <c r="CU332" s="84"/>
      <c r="CV332" s="84"/>
      <c r="CW332" s="84"/>
      <c r="CX332" s="84"/>
      <c r="CY332" s="84"/>
      <c r="CZ332" s="84"/>
      <c r="DA332" s="84"/>
      <c r="DB332" s="84"/>
      <c r="DC332" s="84"/>
      <c r="DD332" s="84"/>
      <c r="DE332" s="84"/>
    </row>
    <row r="333" spans="38:109" ht="15" hidden="1" customHeight="1">
      <c r="AL333" s="55" t="str">
        <f t="shared" si="23"/>
        <v/>
      </c>
      <c r="AM333" s="55" t="str">
        <f t="shared" si="20"/>
        <v/>
      </c>
      <c r="AN333" t="str">
        <f t="shared" si="21"/>
        <v/>
      </c>
      <c r="AO333" s="3" t="str">
        <f t="shared" si="22"/>
        <v/>
      </c>
      <c r="AP333" s="3">
        <v>331</v>
      </c>
      <c r="AQ333" s="83"/>
      <c r="AR333" s="83"/>
      <c r="AS333" s="83"/>
      <c r="AT333" s="83"/>
      <c r="AU333" s="83"/>
      <c r="AV333" s="83"/>
      <c r="AW333" s="83"/>
      <c r="AX333" s="83"/>
      <c r="AY333" s="83"/>
      <c r="AZ333" s="83"/>
      <c r="BA333" s="83"/>
      <c r="BB333" s="83"/>
      <c r="BC333" s="83"/>
      <c r="BD333" s="83"/>
      <c r="BE333" s="83"/>
      <c r="BF333" s="83"/>
      <c r="BG333" s="83"/>
      <c r="BH333" s="83"/>
      <c r="BI333" s="83"/>
      <c r="BJ333" s="56" t="s">
        <v>6737</v>
      </c>
      <c r="BK333" s="83"/>
      <c r="BL333" s="83"/>
      <c r="BM333" s="83"/>
      <c r="BN333" s="83"/>
      <c r="BO333" s="83"/>
      <c r="BP333" s="83"/>
      <c r="BQ333" s="83"/>
      <c r="BR333" s="83"/>
      <c r="BS333" s="83"/>
      <c r="BT333" s="83"/>
      <c r="BU333" s="83"/>
      <c r="BV333" s="83"/>
      <c r="BW333" s="82"/>
      <c r="BX333" s="82"/>
      <c r="BY333" s="82"/>
      <c r="BZ333" s="84"/>
      <c r="CA333" s="84"/>
      <c r="CB333" s="84"/>
      <c r="CC333" s="84"/>
      <c r="CD333" s="84"/>
      <c r="CE333" s="84"/>
      <c r="CF333" s="84"/>
      <c r="CG333" s="84"/>
      <c r="CH333" s="84"/>
      <c r="CI333" s="84"/>
      <c r="CJ333" s="84"/>
      <c r="CK333" s="84"/>
      <c r="CL333" s="84"/>
      <c r="CM333" s="84"/>
      <c r="CN333" s="84"/>
      <c r="CO333" s="84"/>
      <c r="CP333" s="84"/>
      <c r="CQ333" s="84"/>
      <c r="CR333" s="84"/>
      <c r="CS333" s="58" t="s">
        <v>6738</v>
      </c>
      <c r="CT333" s="84"/>
      <c r="CU333" s="84"/>
      <c r="CV333" s="84"/>
      <c r="CW333" s="84"/>
      <c r="CX333" s="84"/>
      <c r="CY333" s="84"/>
      <c r="CZ333" s="84"/>
      <c r="DA333" s="84"/>
      <c r="DB333" s="84"/>
      <c r="DC333" s="84"/>
      <c r="DD333" s="84"/>
      <c r="DE333" s="84"/>
    </row>
    <row r="334" spans="38:109" ht="15" hidden="1" customHeight="1">
      <c r="AL334" s="55" t="str">
        <f t="shared" si="23"/>
        <v/>
      </c>
      <c r="AM334" s="55" t="str">
        <f t="shared" si="20"/>
        <v/>
      </c>
      <c r="AN334" t="str">
        <f t="shared" si="21"/>
        <v/>
      </c>
      <c r="AO334" s="3" t="str">
        <f t="shared" si="22"/>
        <v/>
      </c>
      <c r="AP334" s="3">
        <v>332</v>
      </c>
      <c r="AQ334" s="83"/>
      <c r="AR334" s="83"/>
      <c r="AS334" s="83"/>
      <c r="AT334" s="83"/>
      <c r="AU334" s="83"/>
      <c r="AV334" s="83"/>
      <c r="AW334" s="83"/>
      <c r="AX334" s="83"/>
      <c r="AY334" s="83"/>
      <c r="AZ334" s="83"/>
      <c r="BA334" s="83"/>
      <c r="BB334" s="83"/>
      <c r="BC334" s="83"/>
      <c r="BD334" s="83"/>
      <c r="BE334" s="83"/>
      <c r="BF334" s="83"/>
      <c r="BG334" s="83"/>
      <c r="BH334" s="83"/>
      <c r="BI334" s="83"/>
      <c r="BJ334" s="56" t="s">
        <v>6739</v>
      </c>
      <c r="BK334" s="83"/>
      <c r="BL334" s="83"/>
      <c r="BM334" s="83"/>
      <c r="BN334" s="83"/>
      <c r="BO334" s="83"/>
      <c r="BP334" s="83"/>
      <c r="BQ334" s="83"/>
      <c r="BR334" s="83"/>
      <c r="BS334" s="83"/>
      <c r="BT334" s="83"/>
      <c r="BU334" s="83"/>
      <c r="BV334" s="83"/>
      <c r="BW334" s="82"/>
      <c r="BX334" s="82"/>
      <c r="BY334" s="82"/>
      <c r="BZ334" s="84"/>
      <c r="CA334" s="84"/>
      <c r="CB334" s="84"/>
      <c r="CC334" s="84"/>
      <c r="CD334" s="84"/>
      <c r="CE334" s="84"/>
      <c r="CF334" s="84"/>
      <c r="CG334" s="84"/>
      <c r="CH334" s="84"/>
      <c r="CI334" s="84"/>
      <c r="CJ334" s="84"/>
      <c r="CK334" s="84"/>
      <c r="CL334" s="84"/>
      <c r="CM334" s="84"/>
      <c r="CN334" s="84"/>
      <c r="CO334" s="84"/>
      <c r="CP334" s="84"/>
      <c r="CQ334" s="84"/>
      <c r="CR334" s="84"/>
      <c r="CS334" s="58" t="s">
        <v>6740</v>
      </c>
      <c r="CT334" s="84"/>
      <c r="CU334" s="84"/>
      <c r="CV334" s="84"/>
      <c r="CW334" s="84"/>
      <c r="CX334" s="84"/>
      <c r="CY334" s="84"/>
      <c r="CZ334" s="84"/>
      <c r="DA334" s="84"/>
      <c r="DB334" s="84"/>
      <c r="DC334" s="84"/>
      <c r="DD334" s="84"/>
      <c r="DE334" s="84"/>
    </row>
    <row r="335" spans="38:109" ht="15" hidden="1" customHeight="1">
      <c r="AL335" s="55" t="str">
        <f t="shared" si="23"/>
        <v/>
      </c>
      <c r="AM335" s="55" t="str">
        <f t="shared" si="20"/>
        <v/>
      </c>
      <c r="AN335" t="str">
        <f t="shared" si="21"/>
        <v/>
      </c>
      <c r="AO335" s="3" t="str">
        <f t="shared" si="22"/>
        <v/>
      </c>
      <c r="AP335" s="3">
        <v>333</v>
      </c>
      <c r="AQ335" s="83"/>
      <c r="AR335" s="83"/>
      <c r="AS335" s="83"/>
      <c r="AT335" s="83"/>
      <c r="AU335" s="83"/>
      <c r="AV335" s="83"/>
      <c r="AW335" s="83"/>
      <c r="AX335" s="83"/>
      <c r="AY335" s="83"/>
      <c r="AZ335" s="83"/>
      <c r="BA335" s="83"/>
      <c r="BB335" s="83"/>
      <c r="BC335" s="83"/>
      <c r="BD335" s="83"/>
      <c r="BE335" s="83"/>
      <c r="BF335" s="83"/>
      <c r="BG335" s="83"/>
      <c r="BH335" s="83"/>
      <c r="BI335" s="83"/>
      <c r="BJ335" s="56" t="s">
        <v>6741</v>
      </c>
      <c r="BK335" s="83"/>
      <c r="BL335" s="83"/>
      <c r="BM335" s="83"/>
      <c r="BN335" s="83"/>
      <c r="BO335" s="83"/>
      <c r="BP335" s="83"/>
      <c r="BQ335" s="83"/>
      <c r="BR335" s="83"/>
      <c r="BS335" s="83"/>
      <c r="BT335" s="83"/>
      <c r="BU335" s="83"/>
      <c r="BV335" s="83"/>
      <c r="BW335" s="82"/>
      <c r="BX335" s="82"/>
      <c r="BY335" s="82"/>
      <c r="BZ335" s="84"/>
      <c r="CA335" s="84"/>
      <c r="CB335" s="84"/>
      <c r="CC335" s="84"/>
      <c r="CD335" s="84"/>
      <c r="CE335" s="84"/>
      <c r="CF335" s="84"/>
      <c r="CG335" s="84"/>
      <c r="CH335" s="84"/>
      <c r="CI335" s="84"/>
      <c r="CJ335" s="84"/>
      <c r="CK335" s="84"/>
      <c r="CL335" s="84"/>
      <c r="CM335" s="84"/>
      <c r="CN335" s="84"/>
      <c r="CO335" s="84"/>
      <c r="CP335" s="84"/>
      <c r="CQ335" s="84"/>
      <c r="CR335" s="84"/>
      <c r="CS335" s="58" t="s">
        <v>6742</v>
      </c>
      <c r="CT335" s="84"/>
      <c r="CU335" s="84"/>
      <c r="CV335" s="84"/>
      <c r="CW335" s="84"/>
      <c r="CX335" s="84"/>
      <c r="CY335" s="84"/>
      <c r="CZ335" s="84"/>
      <c r="DA335" s="84"/>
      <c r="DB335" s="84"/>
      <c r="DC335" s="84"/>
      <c r="DD335" s="84"/>
      <c r="DE335" s="84"/>
    </row>
    <row r="336" spans="38:109" ht="15" hidden="1" customHeight="1">
      <c r="AL336" s="55" t="str">
        <f t="shared" si="23"/>
        <v/>
      </c>
      <c r="AM336" s="55" t="str">
        <f t="shared" si="20"/>
        <v/>
      </c>
      <c r="AN336" t="str">
        <f t="shared" si="21"/>
        <v/>
      </c>
      <c r="AO336" s="3" t="str">
        <f t="shared" si="22"/>
        <v/>
      </c>
      <c r="AP336" s="3">
        <v>334</v>
      </c>
      <c r="AQ336" s="83"/>
      <c r="AR336" s="83"/>
      <c r="AS336" s="83"/>
      <c r="AT336" s="83"/>
      <c r="AU336" s="83"/>
      <c r="AV336" s="83"/>
      <c r="AW336" s="83"/>
      <c r="AX336" s="83"/>
      <c r="AY336" s="83"/>
      <c r="AZ336" s="83"/>
      <c r="BA336" s="83"/>
      <c r="BB336" s="83"/>
      <c r="BC336" s="83"/>
      <c r="BD336" s="83"/>
      <c r="BE336" s="83"/>
      <c r="BF336" s="83"/>
      <c r="BG336" s="83"/>
      <c r="BH336" s="83"/>
      <c r="BI336" s="83"/>
      <c r="BJ336" s="56" t="s">
        <v>6743</v>
      </c>
      <c r="BK336" s="83"/>
      <c r="BL336" s="83"/>
      <c r="BM336" s="83"/>
      <c r="BN336" s="83"/>
      <c r="BO336" s="83"/>
      <c r="BP336" s="83"/>
      <c r="BQ336" s="83"/>
      <c r="BR336" s="83"/>
      <c r="BS336" s="83"/>
      <c r="BT336" s="83"/>
      <c r="BU336" s="83"/>
      <c r="BV336" s="83"/>
      <c r="BW336" s="82"/>
      <c r="BX336" s="82"/>
      <c r="BY336" s="82"/>
      <c r="BZ336" s="84"/>
      <c r="CA336" s="84"/>
      <c r="CB336" s="84"/>
      <c r="CC336" s="84"/>
      <c r="CD336" s="84"/>
      <c r="CE336" s="84"/>
      <c r="CF336" s="84"/>
      <c r="CG336" s="84"/>
      <c r="CH336" s="84"/>
      <c r="CI336" s="84"/>
      <c r="CJ336" s="84"/>
      <c r="CK336" s="84"/>
      <c r="CL336" s="84"/>
      <c r="CM336" s="84"/>
      <c r="CN336" s="84"/>
      <c r="CO336" s="84"/>
      <c r="CP336" s="84"/>
      <c r="CQ336" s="84"/>
      <c r="CR336" s="84"/>
      <c r="CS336" s="58" t="s">
        <v>6744</v>
      </c>
      <c r="CT336" s="84"/>
      <c r="CU336" s="84"/>
      <c r="CV336" s="84"/>
      <c r="CW336" s="84"/>
      <c r="CX336" s="84"/>
      <c r="CY336" s="84"/>
      <c r="CZ336" s="84"/>
      <c r="DA336" s="84"/>
      <c r="DB336" s="84"/>
      <c r="DC336" s="84"/>
      <c r="DD336" s="84"/>
      <c r="DE336" s="84"/>
    </row>
    <row r="337" spans="38:109" ht="15" hidden="1" customHeight="1">
      <c r="AL337" s="55" t="str">
        <f t="shared" si="23"/>
        <v/>
      </c>
      <c r="AM337" s="55" t="str">
        <f t="shared" si="20"/>
        <v/>
      </c>
      <c r="AN337" t="str">
        <f t="shared" si="21"/>
        <v/>
      </c>
      <c r="AO337" s="3" t="str">
        <f t="shared" si="22"/>
        <v/>
      </c>
      <c r="AP337" s="3">
        <v>335</v>
      </c>
      <c r="AQ337" s="83"/>
      <c r="AR337" s="83"/>
      <c r="AS337" s="83"/>
      <c r="AT337" s="83"/>
      <c r="AU337" s="83"/>
      <c r="AV337" s="83"/>
      <c r="AW337" s="83"/>
      <c r="AX337" s="83"/>
      <c r="AY337" s="83"/>
      <c r="AZ337" s="83"/>
      <c r="BA337" s="83"/>
      <c r="BB337" s="83"/>
      <c r="BC337" s="83"/>
      <c r="BD337" s="83"/>
      <c r="BE337" s="83"/>
      <c r="BF337" s="83"/>
      <c r="BG337" s="83"/>
      <c r="BH337" s="83"/>
      <c r="BI337" s="83"/>
      <c r="BJ337" s="56" t="s">
        <v>6745</v>
      </c>
      <c r="BK337" s="83"/>
      <c r="BL337" s="83"/>
      <c r="BM337" s="83"/>
      <c r="BN337" s="83"/>
      <c r="BO337" s="83"/>
      <c r="BP337" s="83"/>
      <c r="BQ337" s="83"/>
      <c r="BR337" s="83"/>
      <c r="BS337" s="83"/>
      <c r="BT337" s="83"/>
      <c r="BU337" s="83"/>
      <c r="BV337" s="83"/>
      <c r="BW337" s="82"/>
      <c r="BX337" s="82"/>
      <c r="BY337" s="82"/>
      <c r="BZ337" s="84"/>
      <c r="CA337" s="84"/>
      <c r="CB337" s="84"/>
      <c r="CC337" s="84"/>
      <c r="CD337" s="84"/>
      <c r="CE337" s="84"/>
      <c r="CF337" s="84"/>
      <c r="CG337" s="84"/>
      <c r="CH337" s="84"/>
      <c r="CI337" s="84"/>
      <c r="CJ337" s="84"/>
      <c r="CK337" s="84"/>
      <c r="CL337" s="84"/>
      <c r="CM337" s="84"/>
      <c r="CN337" s="84"/>
      <c r="CO337" s="84"/>
      <c r="CP337" s="84"/>
      <c r="CQ337" s="84"/>
      <c r="CR337" s="84"/>
      <c r="CS337" s="60" t="s">
        <v>6746</v>
      </c>
      <c r="CT337" s="84"/>
      <c r="CU337" s="84"/>
      <c r="CV337" s="84"/>
      <c r="CW337" s="84"/>
      <c r="CX337" s="84"/>
      <c r="CY337" s="84"/>
      <c r="CZ337" s="84"/>
      <c r="DA337" s="84"/>
      <c r="DB337" s="84"/>
      <c r="DC337" s="84"/>
      <c r="DD337" s="84"/>
      <c r="DE337" s="84"/>
    </row>
    <row r="338" spans="38:109" ht="15" hidden="1" customHeight="1">
      <c r="AL338" s="55" t="str">
        <f t="shared" si="23"/>
        <v/>
      </c>
      <c r="AM338" s="55" t="str">
        <f t="shared" si="20"/>
        <v/>
      </c>
      <c r="AN338" t="str">
        <f t="shared" si="21"/>
        <v/>
      </c>
      <c r="AO338" s="3" t="str">
        <f t="shared" si="22"/>
        <v/>
      </c>
      <c r="AP338" s="3">
        <v>336</v>
      </c>
      <c r="AQ338" s="83"/>
      <c r="AR338" s="83"/>
      <c r="AS338" s="83"/>
      <c r="AT338" s="83"/>
      <c r="AU338" s="83"/>
      <c r="AV338" s="83"/>
      <c r="AW338" s="83"/>
      <c r="AX338" s="83"/>
      <c r="AY338" s="83"/>
      <c r="AZ338" s="83"/>
      <c r="BA338" s="83"/>
      <c r="BB338" s="83"/>
      <c r="BC338" s="83"/>
      <c r="BD338" s="83"/>
      <c r="BE338" s="83"/>
      <c r="BF338" s="83"/>
      <c r="BG338" s="83"/>
      <c r="BH338" s="83"/>
      <c r="BI338" s="83"/>
      <c r="BJ338" s="56" t="s">
        <v>6747</v>
      </c>
      <c r="BK338" s="83"/>
      <c r="BL338" s="83"/>
      <c r="BM338" s="83"/>
      <c r="BN338" s="83"/>
      <c r="BO338" s="83"/>
      <c r="BP338" s="83"/>
      <c r="BQ338" s="83"/>
      <c r="BR338" s="83"/>
      <c r="BS338" s="83"/>
      <c r="BT338" s="83"/>
      <c r="BU338" s="83"/>
      <c r="BV338" s="83"/>
      <c r="BW338" s="82"/>
      <c r="BX338" s="82"/>
      <c r="BY338" s="82"/>
      <c r="BZ338" s="84"/>
      <c r="CA338" s="84"/>
      <c r="CB338" s="84"/>
      <c r="CC338" s="84"/>
      <c r="CD338" s="84"/>
      <c r="CE338" s="84"/>
      <c r="CF338" s="84"/>
      <c r="CG338" s="84"/>
      <c r="CH338" s="84"/>
      <c r="CI338" s="84"/>
      <c r="CJ338" s="84"/>
      <c r="CK338" s="84"/>
      <c r="CL338" s="84"/>
      <c r="CM338" s="84"/>
      <c r="CN338" s="84"/>
      <c r="CO338" s="84"/>
      <c r="CP338" s="84"/>
      <c r="CQ338" s="84"/>
      <c r="CR338" s="84"/>
      <c r="CS338" s="58" t="s">
        <v>6748</v>
      </c>
      <c r="CT338" s="84"/>
      <c r="CU338" s="84"/>
      <c r="CV338" s="84"/>
      <c r="CW338" s="84"/>
      <c r="CX338" s="84"/>
      <c r="CY338" s="84"/>
      <c r="CZ338" s="84"/>
      <c r="DA338" s="84"/>
      <c r="DB338" s="84"/>
      <c r="DC338" s="84"/>
      <c r="DD338" s="84"/>
      <c r="DE338" s="84"/>
    </row>
    <row r="339" spans="38:109" ht="15" hidden="1" customHeight="1">
      <c r="AL339" s="55" t="str">
        <f t="shared" si="23"/>
        <v/>
      </c>
      <c r="AM339" s="55" t="str">
        <f t="shared" si="20"/>
        <v/>
      </c>
      <c r="AN339" t="str">
        <f t="shared" si="21"/>
        <v/>
      </c>
      <c r="AO339" s="3" t="str">
        <f t="shared" si="22"/>
        <v/>
      </c>
      <c r="AP339" s="3">
        <v>337</v>
      </c>
      <c r="AQ339" s="83"/>
      <c r="AR339" s="83"/>
      <c r="AS339" s="83"/>
      <c r="AT339" s="83"/>
      <c r="AU339" s="83"/>
      <c r="AV339" s="83"/>
      <c r="AW339" s="83"/>
      <c r="AX339" s="83"/>
      <c r="AY339" s="83"/>
      <c r="AZ339" s="83"/>
      <c r="BA339" s="83"/>
      <c r="BB339" s="83"/>
      <c r="BC339" s="83"/>
      <c r="BD339" s="83"/>
      <c r="BE339" s="83"/>
      <c r="BF339" s="83"/>
      <c r="BG339" s="83"/>
      <c r="BH339" s="83"/>
      <c r="BI339" s="83"/>
      <c r="BJ339" s="56" t="s">
        <v>6749</v>
      </c>
      <c r="BK339" s="83"/>
      <c r="BL339" s="83"/>
      <c r="BM339" s="83"/>
      <c r="BN339" s="83"/>
      <c r="BO339" s="83"/>
      <c r="BP339" s="83"/>
      <c r="BQ339" s="83"/>
      <c r="BR339" s="83"/>
      <c r="BS339" s="83"/>
      <c r="BT339" s="83"/>
      <c r="BU339" s="83"/>
      <c r="BV339" s="83"/>
      <c r="BW339" s="82"/>
      <c r="BX339" s="82"/>
      <c r="BY339" s="82"/>
      <c r="BZ339" s="84"/>
      <c r="CA339" s="84"/>
      <c r="CB339" s="84"/>
      <c r="CC339" s="84"/>
      <c r="CD339" s="84"/>
      <c r="CE339" s="84"/>
      <c r="CF339" s="84"/>
      <c r="CG339" s="84"/>
      <c r="CH339" s="84"/>
      <c r="CI339" s="84"/>
      <c r="CJ339" s="84"/>
      <c r="CK339" s="84"/>
      <c r="CL339" s="84"/>
      <c r="CM339" s="84"/>
      <c r="CN339" s="84"/>
      <c r="CO339" s="84"/>
      <c r="CP339" s="84"/>
      <c r="CQ339" s="84"/>
      <c r="CR339" s="84"/>
      <c r="CS339" s="58" t="s">
        <v>6750</v>
      </c>
      <c r="CT339" s="84"/>
      <c r="CU339" s="84"/>
      <c r="CV339" s="84"/>
      <c r="CW339" s="84"/>
      <c r="CX339" s="84"/>
      <c r="CY339" s="84"/>
      <c r="CZ339" s="84"/>
      <c r="DA339" s="84"/>
      <c r="DB339" s="84"/>
      <c r="DC339" s="84"/>
      <c r="DD339" s="84"/>
      <c r="DE339" s="84"/>
    </row>
    <row r="340" spans="38:109" ht="15" hidden="1" customHeight="1">
      <c r="AL340" s="55" t="str">
        <f t="shared" si="23"/>
        <v/>
      </c>
      <c r="AM340" s="55" t="str">
        <f t="shared" si="20"/>
        <v/>
      </c>
      <c r="AN340" t="str">
        <f t="shared" si="21"/>
        <v/>
      </c>
      <c r="AO340" s="3" t="str">
        <f t="shared" si="22"/>
        <v/>
      </c>
      <c r="AP340" s="3">
        <v>338</v>
      </c>
      <c r="AQ340" s="83"/>
      <c r="AR340" s="83"/>
      <c r="AS340" s="83"/>
      <c r="AT340" s="83"/>
      <c r="AU340" s="83"/>
      <c r="AV340" s="83"/>
      <c r="AW340" s="83"/>
      <c r="AX340" s="83"/>
      <c r="AY340" s="83"/>
      <c r="AZ340" s="83"/>
      <c r="BA340" s="83"/>
      <c r="BB340" s="83"/>
      <c r="BC340" s="83"/>
      <c r="BD340" s="83"/>
      <c r="BE340" s="83"/>
      <c r="BF340" s="83"/>
      <c r="BG340" s="83"/>
      <c r="BH340" s="83"/>
      <c r="BI340" s="83"/>
      <c r="BJ340" s="56" t="s">
        <v>6751</v>
      </c>
      <c r="BK340" s="83"/>
      <c r="BL340" s="83"/>
      <c r="BM340" s="83"/>
      <c r="BN340" s="83"/>
      <c r="BO340" s="83"/>
      <c r="BP340" s="83"/>
      <c r="BQ340" s="83"/>
      <c r="BR340" s="83"/>
      <c r="BS340" s="83"/>
      <c r="BT340" s="83"/>
      <c r="BU340" s="83"/>
      <c r="BV340" s="83"/>
      <c r="BW340" s="82"/>
      <c r="BX340" s="82"/>
      <c r="BY340" s="82"/>
      <c r="BZ340" s="84"/>
      <c r="CA340" s="84"/>
      <c r="CB340" s="84"/>
      <c r="CC340" s="84"/>
      <c r="CD340" s="84"/>
      <c r="CE340" s="84"/>
      <c r="CF340" s="84"/>
      <c r="CG340" s="84"/>
      <c r="CH340" s="84"/>
      <c r="CI340" s="84"/>
      <c r="CJ340" s="84"/>
      <c r="CK340" s="84"/>
      <c r="CL340" s="84"/>
      <c r="CM340" s="84"/>
      <c r="CN340" s="84"/>
      <c r="CO340" s="84"/>
      <c r="CP340" s="84"/>
      <c r="CQ340" s="84"/>
      <c r="CR340" s="84"/>
      <c r="CS340" s="58" t="s">
        <v>6752</v>
      </c>
      <c r="CT340" s="84"/>
      <c r="CU340" s="84"/>
      <c r="CV340" s="84"/>
      <c r="CW340" s="84"/>
      <c r="CX340" s="84"/>
      <c r="CY340" s="84"/>
      <c r="CZ340" s="84"/>
      <c r="DA340" s="84"/>
      <c r="DB340" s="84"/>
      <c r="DC340" s="84"/>
      <c r="DD340" s="84"/>
      <c r="DE340" s="84"/>
    </row>
    <row r="341" spans="38:109" ht="15" hidden="1" customHeight="1">
      <c r="AL341" s="55" t="str">
        <f t="shared" si="23"/>
        <v/>
      </c>
      <c r="AM341" s="55" t="str">
        <f t="shared" si="20"/>
        <v/>
      </c>
      <c r="AN341" t="str">
        <f t="shared" si="21"/>
        <v/>
      </c>
      <c r="AO341" s="3" t="str">
        <f t="shared" si="22"/>
        <v/>
      </c>
      <c r="AP341" s="3">
        <v>339</v>
      </c>
      <c r="AQ341" s="83"/>
      <c r="AR341" s="83"/>
      <c r="AS341" s="83"/>
      <c r="AT341" s="83"/>
      <c r="AU341" s="83"/>
      <c r="AV341" s="83"/>
      <c r="AW341" s="83"/>
      <c r="AX341" s="83"/>
      <c r="AY341" s="83"/>
      <c r="AZ341" s="83"/>
      <c r="BA341" s="83"/>
      <c r="BB341" s="83"/>
      <c r="BC341" s="83"/>
      <c r="BD341" s="83"/>
      <c r="BE341" s="83"/>
      <c r="BF341" s="83"/>
      <c r="BG341" s="83"/>
      <c r="BH341" s="83"/>
      <c r="BI341" s="83"/>
      <c r="BJ341" s="56" t="s">
        <v>6753</v>
      </c>
      <c r="BK341" s="83"/>
      <c r="BL341" s="83"/>
      <c r="BM341" s="83"/>
      <c r="BN341" s="83"/>
      <c r="BO341" s="83"/>
      <c r="BP341" s="83"/>
      <c r="BQ341" s="83"/>
      <c r="BR341" s="83"/>
      <c r="BS341" s="83"/>
      <c r="BT341" s="83"/>
      <c r="BU341" s="83"/>
      <c r="BV341" s="83"/>
      <c r="BW341" s="82"/>
      <c r="BX341" s="82"/>
      <c r="BY341" s="82"/>
      <c r="BZ341" s="84"/>
      <c r="CA341" s="84"/>
      <c r="CB341" s="84"/>
      <c r="CC341" s="84"/>
      <c r="CD341" s="84"/>
      <c r="CE341" s="84"/>
      <c r="CF341" s="84"/>
      <c r="CG341" s="84"/>
      <c r="CH341" s="84"/>
      <c r="CI341" s="84"/>
      <c r="CJ341" s="84"/>
      <c r="CK341" s="84"/>
      <c r="CL341" s="84"/>
      <c r="CM341" s="84"/>
      <c r="CN341" s="84"/>
      <c r="CO341" s="84"/>
      <c r="CP341" s="84"/>
      <c r="CQ341" s="84"/>
      <c r="CR341" s="84"/>
      <c r="CS341" s="58" t="s">
        <v>6754</v>
      </c>
      <c r="CT341" s="84"/>
      <c r="CU341" s="84"/>
      <c r="CV341" s="84"/>
      <c r="CW341" s="84"/>
      <c r="CX341" s="84"/>
      <c r="CY341" s="84"/>
      <c r="CZ341" s="84"/>
      <c r="DA341" s="84"/>
      <c r="DB341" s="84"/>
      <c r="DC341" s="84"/>
      <c r="DD341" s="84"/>
      <c r="DE341" s="84"/>
    </row>
    <row r="342" spans="38:109" ht="15" hidden="1" customHeight="1">
      <c r="AL342" s="55" t="str">
        <f t="shared" si="23"/>
        <v/>
      </c>
      <c r="AM342" s="55" t="str">
        <f t="shared" si="20"/>
        <v/>
      </c>
      <c r="AN342" t="str">
        <f t="shared" si="21"/>
        <v/>
      </c>
      <c r="AO342" s="3" t="str">
        <f t="shared" si="22"/>
        <v/>
      </c>
      <c r="AP342" s="3">
        <v>340</v>
      </c>
      <c r="AQ342" s="83"/>
      <c r="AR342" s="83"/>
      <c r="AS342" s="83"/>
      <c r="AT342" s="83"/>
      <c r="AU342" s="83"/>
      <c r="AV342" s="83"/>
      <c r="AW342" s="83"/>
      <c r="AX342" s="83"/>
      <c r="AY342" s="83"/>
      <c r="AZ342" s="83"/>
      <c r="BA342" s="83"/>
      <c r="BB342" s="83"/>
      <c r="BC342" s="83"/>
      <c r="BD342" s="83"/>
      <c r="BE342" s="83"/>
      <c r="BF342" s="83"/>
      <c r="BG342" s="83"/>
      <c r="BH342" s="83"/>
      <c r="BI342" s="83"/>
      <c r="BJ342" s="56" t="s">
        <v>6755</v>
      </c>
      <c r="BK342" s="83"/>
      <c r="BL342" s="83"/>
      <c r="BM342" s="83"/>
      <c r="BN342" s="83"/>
      <c r="BO342" s="83"/>
      <c r="BP342" s="83"/>
      <c r="BQ342" s="83"/>
      <c r="BR342" s="83"/>
      <c r="BS342" s="83"/>
      <c r="BT342" s="83"/>
      <c r="BU342" s="83"/>
      <c r="BV342" s="83"/>
      <c r="BW342" s="82"/>
      <c r="BX342" s="82"/>
      <c r="BY342" s="82"/>
      <c r="BZ342" s="84"/>
      <c r="CA342" s="84"/>
      <c r="CB342" s="84"/>
      <c r="CC342" s="84"/>
      <c r="CD342" s="84"/>
      <c r="CE342" s="84"/>
      <c r="CF342" s="84"/>
      <c r="CG342" s="84"/>
      <c r="CH342" s="84"/>
      <c r="CI342" s="84"/>
      <c r="CJ342" s="84"/>
      <c r="CK342" s="84"/>
      <c r="CL342" s="84"/>
      <c r="CM342" s="84"/>
      <c r="CN342" s="84"/>
      <c r="CO342" s="84"/>
      <c r="CP342" s="84"/>
      <c r="CQ342" s="84"/>
      <c r="CR342" s="84"/>
      <c r="CS342" s="58" t="s">
        <v>6756</v>
      </c>
      <c r="CT342" s="84"/>
      <c r="CU342" s="84"/>
      <c r="CV342" s="84"/>
      <c r="CW342" s="84"/>
      <c r="CX342" s="84"/>
      <c r="CY342" s="84"/>
      <c r="CZ342" s="84"/>
      <c r="DA342" s="84"/>
      <c r="DB342" s="84"/>
      <c r="DC342" s="84"/>
      <c r="DD342" s="84"/>
      <c r="DE342" s="84"/>
    </row>
    <row r="343" spans="38:109" ht="15" hidden="1" customHeight="1">
      <c r="AL343" s="55" t="str">
        <f t="shared" si="23"/>
        <v/>
      </c>
      <c r="AM343" s="55" t="str">
        <f t="shared" si="20"/>
        <v/>
      </c>
      <c r="AN343" t="str">
        <f t="shared" si="21"/>
        <v/>
      </c>
      <c r="AO343" s="3" t="str">
        <f t="shared" si="22"/>
        <v/>
      </c>
      <c r="AP343" s="3">
        <v>341</v>
      </c>
      <c r="AQ343" s="83"/>
      <c r="AR343" s="83"/>
      <c r="AS343" s="83"/>
      <c r="AT343" s="83"/>
      <c r="AU343" s="83"/>
      <c r="AV343" s="83"/>
      <c r="AW343" s="83"/>
      <c r="AX343" s="83"/>
      <c r="AY343" s="83"/>
      <c r="AZ343" s="83"/>
      <c r="BA343" s="83"/>
      <c r="BB343" s="83"/>
      <c r="BC343" s="83"/>
      <c r="BD343" s="83"/>
      <c r="BE343" s="83"/>
      <c r="BF343" s="83"/>
      <c r="BG343" s="83"/>
      <c r="BH343" s="83"/>
      <c r="BI343" s="83"/>
      <c r="BJ343" s="56" t="s">
        <v>6757</v>
      </c>
      <c r="BK343" s="83"/>
      <c r="BL343" s="83"/>
      <c r="BM343" s="83"/>
      <c r="BN343" s="83"/>
      <c r="BO343" s="83"/>
      <c r="BP343" s="83"/>
      <c r="BQ343" s="83"/>
      <c r="BR343" s="83"/>
      <c r="BS343" s="83"/>
      <c r="BT343" s="83"/>
      <c r="BU343" s="83"/>
      <c r="BV343" s="83"/>
      <c r="BW343" s="82"/>
      <c r="BX343" s="82"/>
      <c r="BY343" s="82"/>
      <c r="BZ343" s="84"/>
      <c r="CA343" s="84"/>
      <c r="CB343" s="84"/>
      <c r="CC343" s="84"/>
      <c r="CD343" s="84"/>
      <c r="CE343" s="84"/>
      <c r="CF343" s="84"/>
      <c r="CG343" s="84"/>
      <c r="CH343" s="84"/>
      <c r="CI343" s="84"/>
      <c r="CJ343" s="84"/>
      <c r="CK343" s="84"/>
      <c r="CL343" s="84"/>
      <c r="CM343" s="84"/>
      <c r="CN343" s="84"/>
      <c r="CO343" s="84"/>
      <c r="CP343" s="84"/>
      <c r="CQ343" s="84"/>
      <c r="CR343" s="84"/>
      <c r="CS343" s="58" t="s">
        <v>6758</v>
      </c>
      <c r="CT343" s="84"/>
      <c r="CU343" s="84"/>
      <c r="CV343" s="84"/>
      <c r="CW343" s="84"/>
      <c r="CX343" s="84"/>
      <c r="CY343" s="84"/>
      <c r="CZ343" s="84"/>
      <c r="DA343" s="84"/>
      <c r="DB343" s="84"/>
      <c r="DC343" s="84"/>
      <c r="DD343" s="84"/>
      <c r="DE343" s="84"/>
    </row>
    <row r="344" spans="38:109" ht="15" hidden="1" customHeight="1">
      <c r="AL344" s="55" t="str">
        <f t="shared" si="23"/>
        <v/>
      </c>
      <c r="AM344" s="55" t="str">
        <f t="shared" si="20"/>
        <v/>
      </c>
      <c r="AN344" t="str">
        <f t="shared" si="21"/>
        <v/>
      </c>
      <c r="AO344" s="3" t="str">
        <f t="shared" si="22"/>
        <v/>
      </c>
      <c r="AP344" s="3">
        <v>342</v>
      </c>
      <c r="AQ344" s="83"/>
      <c r="AR344" s="83"/>
      <c r="AS344" s="83"/>
      <c r="AT344" s="83"/>
      <c r="AU344" s="83"/>
      <c r="AV344" s="83"/>
      <c r="AW344" s="83"/>
      <c r="AX344" s="83"/>
      <c r="AY344" s="83"/>
      <c r="AZ344" s="83"/>
      <c r="BA344" s="83"/>
      <c r="BB344" s="83"/>
      <c r="BC344" s="83"/>
      <c r="BD344" s="83"/>
      <c r="BE344" s="83"/>
      <c r="BF344" s="83"/>
      <c r="BG344" s="83"/>
      <c r="BH344" s="83"/>
      <c r="BI344" s="83"/>
      <c r="BJ344" s="56" t="s">
        <v>6759</v>
      </c>
      <c r="BK344" s="83"/>
      <c r="BL344" s="83"/>
      <c r="BM344" s="83"/>
      <c r="BN344" s="83"/>
      <c r="BO344" s="83"/>
      <c r="BP344" s="83"/>
      <c r="BQ344" s="83"/>
      <c r="BR344" s="83"/>
      <c r="BS344" s="83"/>
      <c r="BT344" s="83"/>
      <c r="BU344" s="83"/>
      <c r="BV344" s="83"/>
      <c r="BW344" s="82"/>
      <c r="BX344" s="82"/>
      <c r="BY344" s="82"/>
      <c r="BZ344" s="84"/>
      <c r="CA344" s="84"/>
      <c r="CB344" s="84"/>
      <c r="CC344" s="84"/>
      <c r="CD344" s="84"/>
      <c r="CE344" s="84"/>
      <c r="CF344" s="84"/>
      <c r="CG344" s="84"/>
      <c r="CH344" s="84"/>
      <c r="CI344" s="84"/>
      <c r="CJ344" s="84"/>
      <c r="CK344" s="84"/>
      <c r="CL344" s="84"/>
      <c r="CM344" s="84"/>
      <c r="CN344" s="84"/>
      <c r="CO344" s="84"/>
      <c r="CP344" s="84"/>
      <c r="CQ344" s="84"/>
      <c r="CR344" s="84"/>
      <c r="CS344" s="58" t="s">
        <v>6760</v>
      </c>
      <c r="CT344" s="84"/>
      <c r="CU344" s="84"/>
      <c r="CV344" s="84"/>
      <c r="CW344" s="84"/>
      <c r="CX344" s="84"/>
      <c r="CY344" s="84"/>
      <c r="CZ344" s="84"/>
      <c r="DA344" s="84"/>
      <c r="DB344" s="84"/>
      <c r="DC344" s="84"/>
      <c r="DD344" s="84"/>
      <c r="DE344" s="84"/>
    </row>
    <row r="345" spans="38:109" ht="15" hidden="1" customHeight="1">
      <c r="AL345" s="55" t="str">
        <f t="shared" si="23"/>
        <v/>
      </c>
      <c r="AM345" s="55" t="str">
        <f t="shared" si="20"/>
        <v/>
      </c>
      <c r="AN345" t="str">
        <f t="shared" si="21"/>
        <v/>
      </c>
      <c r="AO345" s="3" t="str">
        <f t="shared" si="22"/>
        <v/>
      </c>
      <c r="AP345" s="3">
        <v>343</v>
      </c>
      <c r="AQ345" s="83"/>
      <c r="AR345" s="83"/>
      <c r="AS345" s="83"/>
      <c r="AT345" s="83"/>
      <c r="AU345" s="83"/>
      <c r="AV345" s="83"/>
      <c r="AW345" s="83"/>
      <c r="AX345" s="83"/>
      <c r="AY345" s="83"/>
      <c r="AZ345" s="83"/>
      <c r="BA345" s="83"/>
      <c r="BB345" s="83"/>
      <c r="BC345" s="83"/>
      <c r="BD345" s="83"/>
      <c r="BE345" s="83"/>
      <c r="BF345" s="83"/>
      <c r="BG345" s="83"/>
      <c r="BH345" s="83"/>
      <c r="BI345" s="83"/>
      <c r="BJ345" s="56" t="s">
        <v>6761</v>
      </c>
      <c r="BK345" s="83"/>
      <c r="BL345" s="83"/>
      <c r="BM345" s="83"/>
      <c r="BN345" s="83"/>
      <c r="BO345" s="83"/>
      <c r="BP345" s="83"/>
      <c r="BQ345" s="83"/>
      <c r="BR345" s="83"/>
      <c r="BS345" s="83"/>
      <c r="BT345" s="83"/>
      <c r="BU345" s="83"/>
      <c r="BV345" s="83"/>
      <c r="BW345" s="82"/>
      <c r="BX345" s="82"/>
      <c r="BY345" s="82"/>
      <c r="BZ345" s="84"/>
      <c r="CA345" s="84"/>
      <c r="CB345" s="84"/>
      <c r="CC345" s="84"/>
      <c r="CD345" s="84"/>
      <c r="CE345" s="84"/>
      <c r="CF345" s="84"/>
      <c r="CG345" s="84"/>
      <c r="CH345" s="84"/>
      <c r="CI345" s="84"/>
      <c r="CJ345" s="84"/>
      <c r="CK345" s="84"/>
      <c r="CL345" s="84"/>
      <c r="CM345" s="84"/>
      <c r="CN345" s="84"/>
      <c r="CO345" s="84"/>
      <c r="CP345" s="84"/>
      <c r="CQ345" s="84"/>
      <c r="CR345" s="84"/>
      <c r="CS345" s="58" t="s">
        <v>6762</v>
      </c>
      <c r="CT345" s="84"/>
      <c r="CU345" s="84"/>
      <c r="CV345" s="84"/>
      <c r="CW345" s="84"/>
      <c r="CX345" s="84"/>
      <c r="CY345" s="84"/>
      <c r="CZ345" s="84"/>
      <c r="DA345" s="84"/>
      <c r="DB345" s="84"/>
      <c r="DC345" s="84"/>
      <c r="DD345" s="84"/>
      <c r="DE345" s="84"/>
    </row>
    <row r="346" spans="38:109" ht="15" hidden="1" customHeight="1">
      <c r="AL346" s="55" t="str">
        <f t="shared" si="23"/>
        <v/>
      </c>
      <c r="AM346" s="55" t="str">
        <f t="shared" si="20"/>
        <v/>
      </c>
      <c r="AN346" t="str">
        <f t="shared" si="21"/>
        <v/>
      </c>
      <c r="AO346" s="3" t="str">
        <f t="shared" si="22"/>
        <v/>
      </c>
      <c r="AP346" s="3">
        <v>344</v>
      </c>
      <c r="AQ346" s="83"/>
      <c r="AR346" s="83"/>
      <c r="AS346" s="83"/>
      <c r="AT346" s="83"/>
      <c r="AU346" s="83"/>
      <c r="AV346" s="83"/>
      <c r="AW346" s="83"/>
      <c r="AX346" s="83"/>
      <c r="AY346" s="83"/>
      <c r="AZ346" s="83"/>
      <c r="BA346" s="83"/>
      <c r="BB346" s="83"/>
      <c r="BC346" s="83"/>
      <c r="BD346" s="83"/>
      <c r="BE346" s="83"/>
      <c r="BF346" s="83"/>
      <c r="BG346" s="83"/>
      <c r="BH346" s="83"/>
      <c r="BI346" s="83"/>
      <c r="BJ346" s="56" t="s">
        <v>6763</v>
      </c>
      <c r="BK346" s="83"/>
      <c r="BL346" s="83"/>
      <c r="BM346" s="83"/>
      <c r="BN346" s="83"/>
      <c r="BO346" s="83"/>
      <c r="BP346" s="83"/>
      <c r="BQ346" s="83"/>
      <c r="BR346" s="83"/>
      <c r="BS346" s="83"/>
      <c r="BT346" s="83"/>
      <c r="BU346" s="83"/>
      <c r="BV346" s="83"/>
      <c r="BW346" s="82"/>
      <c r="BX346" s="82"/>
      <c r="BY346" s="82"/>
      <c r="BZ346" s="84"/>
      <c r="CA346" s="84"/>
      <c r="CB346" s="84"/>
      <c r="CC346" s="84"/>
      <c r="CD346" s="84"/>
      <c r="CE346" s="84"/>
      <c r="CF346" s="84"/>
      <c r="CG346" s="84"/>
      <c r="CH346" s="84"/>
      <c r="CI346" s="84"/>
      <c r="CJ346" s="84"/>
      <c r="CK346" s="84"/>
      <c r="CL346" s="84"/>
      <c r="CM346" s="84"/>
      <c r="CN346" s="84"/>
      <c r="CO346" s="84"/>
      <c r="CP346" s="84"/>
      <c r="CQ346" s="84"/>
      <c r="CR346" s="84"/>
      <c r="CS346" s="58" t="s">
        <v>6764</v>
      </c>
      <c r="CT346" s="84"/>
      <c r="CU346" s="84"/>
      <c r="CV346" s="84"/>
      <c r="CW346" s="84"/>
      <c r="CX346" s="84"/>
      <c r="CY346" s="84"/>
      <c r="CZ346" s="84"/>
      <c r="DA346" s="84"/>
      <c r="DB346" s="84"/>
      <c r="DC346" s="84"/>
      <c r="DD346" s="84"/>
      <c r="DE346" s="84"/>
    </row>
    <row r="347" spans="38:109" ht="15" hidden="1" customHeight="1">
      <c r="AL347" s="55" t="str">
        <f t="shared" si="23"/>
        <v/>
      </c>
      <c r="AM347" s="55" t="str">
        <f t="shared" si="20"/>
        <v/>
      </c>
      <c r="AN347" t="str">
        <f t="shared" si="21"/>
        <v/>
      </c>
      <c r="AO347" s="3" t="str">
        <f t="shared" si="22"/>
        <v/>
      </c>
      <c r="AP347" s="3">
        <v>345</v>
      </c>
      <c r="AQ347" s="83"/>
      <c r="AR347" s="83"/>
      <c r="AS347" s="83"/>
      <c r="AT347" s="83"/>
      <c r="AU347" s="83"/>
      <c r="AV347" s="83"/>
      <c r="AW347" s="83"/>
      <c r="AX347" s="83"/>
      <c r="AY347" s="83"/>
      <c r="AZ347" s="83"/>
      <c r="BA347" s="83"/>
      <c r="BB347" s="83"/>
      <c r="BC347" s="83"/>
      <c r="BD347" s="83"/>
      <c r="BE347" s="83"/>
      <c r="BF347" s="83"/>
      <c r="BG347" s="83"/>
      <c r="BH347" s="83"/>
      <c r="BI347" s="83"/>
      <c r="BJ347" s="56" t="s">
        <v>6765</v>
      </c>
      <c r="BK347" s="83"/>
      <c r="BL347" s="83"/>
      <c r="BM347" s="83"/>
      <c r="BN347" s="83"/>
      <c r="BO347" s="83"/>
      <c r="BP347" s="83"/>
      <c r="BQ347" s="83"/>
      <c r="BR347" s="83"/>
      <c r="BS347" s="83"/>
      <c r="BT347" s="83"/>
      <c r="BU347" s="83"/>
      <c r="BV347" s="83"/>
      <c r="BW347" s="82"/>
      <c r="BX347" s="82"/>
      <c r="BY347" s="82"/>
      <c r="BZ347" s="84"/>
      <c r="CA347" s="84"/>
      <c r="CB347" s="84"/>
      <c r="CC347" s="84"/>
      <c r="CD347" s="84"/>
      <c r="CE347" s="84"/>
      <c r="CF347" s="84"/>
      <c r="CG347" s="84"/>
      <c r="CH347" s="84"/>
      <c r="CI347" s="84"/>
      <c r="CJ347" s="84"/>
      <c r="CK347" s="84"/>
      <c r="CL347" s="84"/>
      <c r="CM347" s="84"/>
      <c r="CN347" s="84"/>
      <c r="CO347" s="84"/>
      <c r="CP347" s="84"/>
      <c r="CQ347" s="84"/>
      <c r="CR347" s="84"/>
      <c r="CS347" s="58" t="s">
        <v>6766</v>
      </c>
      <c r="CT347" s="84"/>
      <c r="CU347" s="84"/>
      <c r="CV347" s="84"/>
      <c r="CW347" s="84"/>
      <c r="CX347" s="84"/>
      <c r="CY347" s="84"/>
      <c r="CZ347" s="84"/>
      <c r="DA347" s="84"/>
      <c r="DB347" s="84"/>
      <c r="DC347" s="84"/>
      <c r="DD347" s="84"/>
      <c r="DE347" s="84"/>
    </row>
    <row r="348" spans="38:109" ht="15" hidden="1" customHeight="1">
      <c r="AL348" s="55" t="str">
        <f t="shared" si="23"/>
        <v/>
      </c>
      <c r="AM348" s="55" t="str">
        <f t="shared" si="20"/>
        <v/>
      </c>
      <c r="AN348" t="str">
        <f t="shared" si="21"/>
        <v/>
      </c>
      <c r="AO348" s="3" t="str">
        <f t="shared" si="22"/>
        <v/>
      </c>
      <c r="AP348" s="3">
        <v>346</v>
      </c>
      <c r="AQ348" s="83"/>
      <c r="AR348" s="83"/>
      <c r="AS348" s="83"/>
      <c r="AT348" s="83"/>
      <c r="AU348" s="83"/>
      <c r="AV348" s="83"/>
      <c r="AW348" s="83"/>
      <c r="AX348" s="83"/>
      <c r="AY348" s="83"/>
      <c r="AZ348" s="83"/>
      <c r="BA348" s="83"/>
      <c r="BB348" s="83"/>
      <c r="BC348" s="83"/>
      <c r="BD348" s="83"/>
      <c r="BE348" s="83"/>
      <c r="BF348" s="83"/>
      <c r="BG348" s="83"/>
      <c r="BH348" s="83"/>
      <c r="BI348" s="83"/>
      <c r="BJ348" s="56" t="s">
        <v>6767</v>
      </c>
      <c r="BK348" s="83"/>
      <c r="BL348" s="83"/>
      <c r="BM348" s="83"/>
      <c r="BN348" s="83"/>
      <c r="BO348" s="83"/>
      <c r="BP348" s="83"/>
      <c r="BQ348" s="83"/>
      <c r="BR348" s="83"/>
      <c r="BS348" s="83"/>
      <c r="BT348" s="83"/>
      <c r="BU348" s="83"/>
      <c r="BV348" s="83"/>
      <c r="BW348" s="82"/>
      <c r="BX348" s="82"/>
      <c r="BY348" s="82"/>
      <c r="BZ348" s="84"/>
      <c r="CA348" s="84"/>
      <c r="CB348" s="84"/>
      <c r="CC348" s="84"/>
      <c r="CD348" s="84"/>
      <c r="CE348" s="84"/>
      <c r="CF348" s="84"/>
      <c r="CG348" s="84"/>
      <c r="CH348" s="84"/>
      <c r="CI348" s="84"/>
      <c r="CJ348" s="84"/>
      <c r="CK348" s="84"/>
      <c r="CL348" s="84"/>
      <c r="CM348" s="84"/>
      <c r="CN348" s="84"/>
      <c r="CO348" s="84"/>
      <c r="CP348" s="84"/>
      <c r="CQ348" s="84"/>
      <c r="CR348" s="84"/>
      <c r="CS348" s="58" t="s">
        <v>6768</v>
      </c>
      <c r="CT348" s="84"/>
      <c r="CU348" s="84"/>
      <c r="CV348" s="84"/>
      <c r="CW348" s="84"/>
      <c r="CX348" s="84"/>
      <c r="CY348" s="84"/>
      <c r="CZ348" s="84"/>
      <c r="DA348" s="84"/>
      <c r="DB348" s="84"/>
      <c r="DC348" s="84"/>
      <c r="DD348" s="84"/>
      <c r="DE348" s="84"/>
    </row>
    <row r="349" spans="38:109" ht="15" hidden="1" customHeight="1">
      <c r="AL349" s="55" t="str">
        <f t="shared" si="23"/>
        <v/>
      </c>
      <c r="AM349" s="55" t="str">
        <f t="shared" si="20"/>
        <v/>
      </c>
      <c r="AN349" t="str">
        <f t="shared" si="21"/>
        <v/>
      </c>
      <c r="AO349" s="3" t="str">
        <f t="shared" si="22"/>
        <v/>
      </c>
      <c r="AP349" s="3">
        <v>347</v>
      </c>
      <c r="AQ349" s="83"/>
      <c r="AR349" s="83"/>
      <c r="AS349" s="83"/>
      <c r="AT349" s="83"/>
      <c r="AU349" s="83"/>
      <c r="AV349" s="83"/>
      <c r="AW349" s="83"/>
      <c r="AX349" s="83"/>
      <c r="AY349" s="83"/>
      <c r="AZ349" s="83"/>
      <c r="BA349" s="83"/>
      <c r="BB349" s="83"/>
      <c r="BC349" s="83"/>
      <c r="BD349" s="83"/>
      <c r="BE349" s="83"/>
      <c r="BF349" s="83"/>
      <c r="BG349" s="83"/>
      <c r="BH349" s="83"/>
      <c r="BI349" s="83"/>
      <c r="BJ349" s="56" t="s">
        <v>6769</v>
      </c>
      <c r="BK349" s="83"/>
      <c r="BL349" s="83"/>
      <c r="BM349" s="83"/>
      <c r="BN349" s="83"/>
      <c r="BO349" s="83"/>
      <c r="BP349" s="83"/>
      <c r="BQ349" s="83"/>
      <c r="BR349" s="83"/>
      <c r="BS349" s="83"/>
      <c r="BT349" s="83"/>
      <c r="BU349" s="83"/>
      <c r="BV349" s="83"/>
      <c r="BW349" s="82"/>
      <c r="BX349" s="82"/>
      <c r="BY349" s="82"/>
      <c r="BZ349" s="84"/>
      <c r="CA349" s="84"/>
      <c r="CB349" s="84"/>
      <c r="CC349" s="84"/>
      <c r="CD349" s="84"/>
      <c r="CE349" s="84"/>
      <c r="CF349" s="84"/>
      <c r="CG349" s="84"/>
      <c r="CH349" s="84"/>
      <c r="CI349" s="84"/>
      <c r="CJ349" s="84"/>
      <c r="CK349" s="84"/>
      <c r="CL349" s="84"/>
      <c r="CM349" s="84"/>
      <c r="CN349" s="84"/>
      <c r="CO349" s="84"/>
      <c r="CP349" s="84"/>
      <c r="CQ349" s="84"/>
      <c r="CR349" s="84"/>
      <c r="CS349" s="58" t="s">
        <v>6770</v>
      </c>
      <c r="CT349" s="84"/>
      <c r="CU349" s="84"/>
      <c r="CV349" s="84"/>
      <c r="CW349" s="84"/>
      <c r="CX349" s="84"/>
      <c r="CY349" s="84"/>
      <c r="CZ349" s="84"/>
      <c r="DA349" s="84"/>
      <c r="DB349" s="84"/>
      <c r="DC349" s="84"/>
      <c r="DD349" s="84"/>
      <c r="DE349" s="84"/>
    </row>
    <row r="350" spans="38:109" ht="15" hidden="1" customHeight="1">
      <c r="AL350" s="55" t="str">
        <f t="shared" si="23"/>
        <v/>
      </c>
      <c r="AM350" s="55" t="str">
        <f t="shared" si="20"/>
        <v/>
      </c>
      <c r="AN350" t="str">
        <f t="shared" si="21"/>
        <v/>
      </c>
      <c r="AO350" s="3" t="str">
        <f t="shared" si="22"/>
        <v/>
      </c>
      <c r="AP350" s="3">
        <v>348</v>
      </c>
      <c r="AQ350" s="83"/>
      <c r="AR350" s="83"/>
      <c r="AS350" s="83"/>
      <c r="AT350" s="83"/>
      <c r="AU350" s="83"/>
      <c r="AV350" s="83"/>
      <c r="AW350" s="83"/>
      <c r="AX350" s="83"/>
      <c r="AY350" s="83"/>
      <c r="AZ350" s="83"/>
      <c r="BA350" s="83"/>
      <c r="BB350" s="83"/>
      <c r="BC350" s="83"/>
      <c r="BD350" s="83"/>
      <c r="BE350" s="83"/>
      <c r="BF350" s="83"/>
      <c r="BG350" s="83"/>
      <c r="BH350" s="83"/>
      <c r="BI350" s="83"/>
      <c r="BJ350" s="56" t="s">
        <v>6771</v>
      </c>
      <c r="BK350" s="83"/>
      <c r="BL350" s="83"/>
      <c r="BM350" s="83"/>
      <c r="BN350" s="83"/>
      <c r="BO350" s="83"/>
      <c r="BP350" s="83"/>
      <c r="BQ350" s="83"/>
      <c r="BR350" s="83"/>
      <c r="BS350" s="83"/>
      <c r="BT350" s="83"/>
      <c r="BU350" s="83"/>
      <c r="BV350" s="83"/>
      <c r="BW350" s="82"/>
      <c r="BX350" s="82"/>
      <c r="BY350" s="82"/>
      <c r="BZ350" s="84"/>
      <c r="CA350" s="84"/>
      <c r="CB350" s="84"/>
      <c r="CC350" s="84"/>
      <c r="CD350" s="84"/>
      <c r="CE350" s="84"/>
      <c r="CF350" s="84"/>
      <c r="CG350" s="84"/>
      <c r="CH350" s="84"/>
      <c r="CI350" s="84"/>
      <c r="CJ350" s="84"/>
      <c r="CK350" s="84"/>
      <c r="CL350" s="84"/>
      <c r="CM350" s="84"/>
      <c r="CN350" s="84"/>
      <c r="CO350" s="84"/>
      <c r="CP350" s="84"/>
      <c r="CQ350" s="84"/>
      <c r="CR350" s="84"/>
      <c r="CS350" s="58" t="s">
        <v>6772</v>
      </c>
      <c r="CT350" s="84"/>
      <c r="CU350" s="84"/>
      <c r="CV350" s="84"/>
      <c r="CW350" s="84"/>
      <c r="CX350" s="84"/>
      <c r="CY350" s="84"/>
      <c r="CZ350" s="84"/>
      <c r="DA350" s="84"/>
      <c r="DB350" s="84"/>
      <c r="DC350" s="84"/>
      <c r="DD350" s="84"/>
      <c r="DE350" s="84"/>
    </row>
    <row r="351" spans="38:109" ht="15" hidden="1" customHeight="1">
      <c r="AL351" s="55" t="str">
        <f t="shared" si="23"/>
        <v/>
      </c>
      <c r="AM351" s="55" t="str">
        <f t="shared" si="20"/>
        <v/>
      </c>
      <c r="AN351" t="str">
        <f t="shared" si="21"/>
        <v/>
      </c>
      <c r="AO351" s="3" t="str">
        <f t="shared" si="22"/>
        <v/>
      </c>
      <c r="AP351" s="3">
        <v>349</v>
      </c>
      <c r="AQ351" s="83"/>
      <c r="AR351" s="83"/>
      <c r="AS351" s="83"/>
      <c r="AT351" s="83"/>
      <c r="AU351" s="83"/>
      <c r="AV351" s="83"/>
      <c r="AW351" s="83"/>
      <c r="AX351" s="83"/>
      <c r="AY351" s="83"/>
      <c r="AZ351" s="83"/>
      <c r="BA351" s="83"/>
      <c r="BB351" s="83"/>
      <c r="BC351" s="83"/>
      <c r="BD351" s="83"/>
      <c r="BE351" s="83"/>
      <c r="BF351" s="83"/>
      <c r="BG351" s="83"/>
      <c r="BH351" s="83"/>
      <c r="BI351" s="83"/>
      <c r="BJ351" s="56" t="s">
        <v>6773</v>
      </c>
      <c r="BK351" s="83"/>
      <c r="BL351" s="83"/>
      <c r="BM351" s="83"/>
      <c r="BN351" s="83"/>
      <c r="BO351" s="83"/>
      <c r="BP351" s="83"/>
      <c r="BQ351" s="83"/>
      <c r="BR351" s="83"/>
      <c r="BS351" s="83"/>
      <c r="BT351" s="83"/>
      <c r="BU351" s="83"/>
      <c r="BV351" s="83"/>
      <c r="BW351" s="82"/>
      <c r="BX351" s="82"/>
      <c r="BY351" s="82"/>
      <c r="BZ351" s="84"/>
      <c r="CA351" s="84"/>
      <c r="CB351" s="84"/>
      <c r="CC351" s="84"/>
      <c r="CD351" s="84"/>
      <c r="CE351" s="84"/>
      <c r="CF351" s="84"/>
      <c r="CG351" s="84"/>
      <c r="CH351" s="84"/>
      <c r="CI351" s="84"/>
      <c r="CJ351" s="84"/>
      <c r="CK351" s="84"/>
      <c r="CL351" s="84"/>
      <c r="CM351" s="84"/>
      <c r="CN351" s="84"/>
      <c r="CO351" s="84"/>
      <c r="CP351" s="84"/>
      <c r="CQ351" s="84"/>
      <c r="CR351" s="84"/>
      <c r="CS351" s="58" t="s">
        <v>6774</v>
      </c>
      <c r="CT351" s="84"/>
      <c r="CU351" s="84"/>
      <c r="CV351" s="84"/>
      <c r="CW351" s="84"/>
      <c r="CX351" s="84"/>
      <c r="CY351" s="84"/>
      <c r="CZ351" s="84"/>
      <c r="DA351" s="84"/>
      <c r="DB351" s="84"/>
      <c r="DC351" s="84"/>
      <c r="DD351" s="84"/>
      <c r="DE351" s="84"/>
    </row>
    <row r="352" spans="38:109" ht="15" hidden="1" customHeight="1">
      <c r="AL352" s="55" t="str">
        <f t="shared" si="23"/>
        <v/>
      </c>
      <c r="AM352" s="55" t="str">
        <f t="shared" si="20"/>
        <v/>
      </c>
      <c r="AN352" t="str">
        <f t="shared" si="21"/>
        <v/>
      </c>
      <c r="AO352" s="3" t="str">
        <f t="shared" si="22"/>
        <v/>
      </c>
      <c r="AP352" s="3">
        <v>350</v>
      </c>
      <c r="AQ352" s="83"/>
      <c r="AR352" s="83"/>
      <c r="AS352" s="83"/>
      <c r="AT352" s="83"/>
      <c r="AU352" s="83"/>
      <c r="AV352" s="83"/>
      <c r="AW352" s="83"/>
      <c r="AX352" s="83"/>
      <c r="AY352" s="83"/>
      <c r="AZ352" s="83"/>
      <c r="BA352" s="83"/>
      <c r="BB352" s="83"/>
      <c r="BC352" s="83"/>
      <c r="BD352" s="83"/>
      <c r="BE352" s="83"/>
      <c r="BF352" s="83"/>
      <c r="BG352" s="83"/>
      <c r="BH352" s="83"/>
      <c r="BI352" s="83"/>
      <c r="BJ352" s="56" t="s">
        <v>6775</v>
      </c>
      <c r="BK352" s="83"/>
      <c r="BL352" s="83"/>
      <c r="BM352" s="83"/>
      <c r="BN352" s="83"/>
      <c r="BO352" s="83"/>
      <c r="BP352" s="83"/>
      <c r="BQ352" s="83"/>
      <c r="BR352" s="83"/>
      <c r="BS352" s="83"/>
      <c r="BT352" s="83"/>
      <c r="BU352" s="83"/>
      <c r="BV352" s="83"/>
      <c r="BW352" s="82"/>
      <c r="BX352" s="82"/>
      <c r="BY352" s="82"/>
      <c r="BZ352" s="84"/>
      <c r="CA352" s="84"/>
      <c r="CB352" s="84"/>
      <c r="CC352" s="84"/>
      <c r="CD352" s="84"/>
      <c r="CE352" s="84"/>
      <c r="CF352" s="84"/>
      <c r="CG352" s="84"/>
      <c r="CH352" s="84"/>
      <c r="CI352" s="84"/>
      <c r="CJ352" s="84"/>
      <c r="CK352" s="84"/>
      <c r="CL352" s="84"/>
      <c r="CM352" s="84"/>
      <c r="CN352" s="84"/>
      <c r="CO352" s="84"/>
      <c r="CP352" s="84"/>
      <c r="CQ352" s="84"/>
      <c r="CR352" s="84"/>
      <c r="CS352" s="58" t="s">
        <v>6776</v>
      </c>
      <c r="CT352" s="84"/>
      <c r="CU352" s="84"/>
      <c r="CV352" s="84"/>
      <c r="CW352" s="84"/>
      <c r="CX352" s="84"/>
      <c r="CY352" s="84"/>
      <c r="CZ352" s="84"/>
      <c r="DA352" s="84"/>
      <c r="DB352" s="84"/>
      <c r="DC352" s="84"/>
      <c r="DD352" s="84"/>
      <c r="DE352" s="84"/>
    </row>
    <row r="353" spans="38:109" ht="15" hidden="1" customHeight="1">
      <c r="AL353" s="55" t="str">
        <f t="shared" si="23"/>
        <v/>
      </c>
      <c r="AM353" s="55" t="str">
        <f t="shared" si="20"/>
        <v/>
      </c>
      <c r="AN353" t="str">
        <f t="shared" si="21"/>
        <v/>
      </c>
      <c r="AO353" s="3" t="str">
        <f t="shared" si="22"/>
        <v/>
      </c>
      <c r="AP353" s="3">
        <v>351</v>
      </c>
      <c r="AQ353" s="56"/>
      <c r="AR353" s="56"/>
      <c r="AS353" s="56"/>
      <c r="AT353" s="56"/>
      <c r="AU353" s="56"/>
      <c r="AV353" s="56"/>
      <c r="AW353" s="56"/>
      <c r="AX353" s="56"/>
      <c r="AY353" s="56"/>
      <c r="AZ353" s="56"/>
      <c r="BA353" s="56"/>
      <c r="BB353" s="56"/>
      <c r="BC353" s="56"/>
      <c r="BD353" s="56"/>
      <c r="BE353" s="56"/>
      <c r="BF353" s="56"/>
      <c r="BG353" s="56"/>
      <c r="BH353" s="56"/>
      <c r="BI353" s="56"/>
      <c r="BJ353" s="56" t="s">
        <v>6777</v>
      </c>
      <c r="BK353" s="56"/>
      <c r="BL353" s="56"/>
      <c r="BM353" s="56"/>
      <c r="BN353" s="56"/>
      <c r="BO353" s="56"/>
      <c r="BP353" s="56"/>
      <c r="BQ353" s="56"/>
      <c r="BR353" s="56"/>
      <c r="BS353" s="56"/>
      <c r="BT353" s="56"/>
      <c r="BU353" s="56"/>
      <c r="BV353" s="56"/>
      <c r="BW353" s="3"/>
      <c r="BX353" s="3"/>
      <c r="BY353" s="3"/>
      <c r="BZ353" s="58"/>
      <c r="CA353" s="58"/>
      <c r="CB353" s="58"/>
      <c r="CC353" s="58"/>
      <c r="CD353" s="58"/>
      <c r="CE353" s="58"/>
      <c r="CF353" s="58"/>
      <c r="CG353" s="58"/>
      <c r="CH353" s="58"/>
      <c r="CI353" s="58"/>
      <c r="CJ353" s="58"/>
      <c r="CK353" s="58"/>
      <c r="CL353" s="58"/>
      <c r="CM353" s="58"/>
      <c r="CN353" s="58"/>
      <c r="CO353" s="58"/>
      <c r="CP353" s="58"/>
      <c r="CQ353" s="58"/>
      <c r="CR353" s="58"/>
      <c r="CS353" s="58" t="s">
        <v>6778</v>
      </c>
      <c r="CT353" s="58"/>
      <c r="CU353" s="58"/>
      <c r="CV353" s="58"/>
      <c r="CW353" s="58"/>
      <c r="CX353" s="58"/>
      <c r="CY353" s="58"/>
      <c r="CZ353" s="58"/>
      <c r="DA353" s="58"/>
      <c r="DB353" s="58"/>
      <c r="DC353" s="58"/>
      <c r="DD353" s="58"/>
      <c r="DE353" s="58"/>
    </row>
    <row r="354" spans="38:109" ht="15" hidden="1" customHeight="1">
      <c r="AL354" s="55" t="str">
        <f t="shared" si="23"/>
        <v/>
      </c>
      <c r="AM354" s="55" t="str">
        <f t="shared" si="20"/>
        <v/>
      </c>
      <c r="AN354" t="str">
        <f t="shared" si="21"/>
        <v/>
      </c>
      <c r="AO354" s="3" t="str">
        <f t="shared" si="22"/>
        <v/>
      </c>
      <c r="AP354" s="3">
        <v>352</v>
      </c>
      <c r="AQ354" s="56"/>
      <c r="AR354" s="56"/>
      <c r="AS354" s="56"/>
      <c r="AT354" s="56"/>
      <c r="AU354" s="56"/>
      <c r="AV354" s="56"/>
      <c r="AW354" s="56"/>
      <c r="AX354" s="56"/>
      <c r="AY354" s="56"/>
      <c r="AZ354" s="56"/>
      <c r="BA354" s="56"/>
      <c r="BB354" s="56"/>
      <c r="BC354" s="56"/>
      <c r="BD354" s="56"/>
      <c r="BE354" s="56"/>
      <c r="BF354" s="56"/>
      <c r="BG354" s="56"/>
      <c r="BH354" s="56"/>
      <c r="BI354" s="56"/>
      <c r="BJ354" s="56" t="s">
        <v>6779</v>
      </c>
      <c r="BK354" s="56"/>
      <c r="BL354" s="56"/>
      <c r="BM354" s="56"/>
      <c r="BN354" s="56"/>
      <c r="BO354" s="56"/>
      <c r="BP354" s="56"/>
      <c r="BQ354" s="56"/>
      <c r="BR354" s="56"/>
      <c r="BS354" s="56"/>
      <c r="BT354" s="56"/>
      <c r="BU354" s="56"/>
      <c r="BV354" s="56"/>
      <c r="BW354" s="3"/>
      <c r="BX354" s="3"/>
      <c r="BY354" s="3"/>
      <c r="BZ354" s="58"/>
      <c r="CA354" s="58"/>
      <c r="CB354" s="58"/>
      <c r="CC354" s="58"/>
      <c r="CD354" s="58"/>
      <c r="CE354" s="58"/>
      <c r="CF354" s="58"/>
      <c r="CG354" s="58"/>
      <c r="CH354" s="58"/>
      <c r="CI354" s="58"/>
      <c r="CJ354" s="58"/>
      <c r="CK354" s="58"/>
      <c r="CL354" s="58"/>
      <c r="CM354" s="58"/>
      <c r="CN354" s="58"/>
      <c r="CO354" s="58"/>
      <c r="CP354" s="58"/>
      <c r="CQ354" s="58"/>
      <c r="CR354" s="58"/>
      <c r="CS354" s="58" t="s">
        <v>6780</v>
      </c>
      <c r="CT354" s="58"/>
      <c r="CU354" s="58"/>
      <c r="CV354" s="58"/>
      <c r="CW354" s="58"/>
      <c r="CX354" s="58"/>
      <c r="CY354" s="58"/>
      <c r="CZ354" s="58"/>
      <c r="DA354" s="58"/>
      <c r="DB354" s="58"/>
      <c r="DC354" s="58"/>
      <c r="DD354" s="58"/>
      <c r="DE354" s="58"/>
    </row>
    <row r="355" spans="38:109" ht="15" hidden="1" customHeight="1">
      <c r="AL355" s="55" t="str">
        <f t="shared" si="23"/>
        <v/>
      </c>
      <c r="AM355" s="55" t="str">
        <f t="shared" si="20"/>
        <v/>
      </c>
      <c r="AN355" t="str">
        <f t="shared" si="21"/>
        <v/>
      </c>
      <c r="AO355" s="3" t="str">
        <f t="shared" si="22"/>
        <v/>
      </c>
      <c r="AP355" s="3">
        <v>353</v>
      </c>
      <c r="AQ355" s="56"/>
      <c r="AR355" s="56"/>
      <c r="AS355" s="56"/>
      <c r="AT355" s="56"/>
      <c r="AU355" s="56"/>
      <c r="AV355" s="56"/>
      <c r="AW355" s="56"/>
      <c r="AX355" s="56"/>
      <c r="AY355" s="56"/>
      <c r="AZ355" s="56"/>
      <c r="BA355" s="56"/>
      <c r="BB355" s="56"/>
      <c r="BC355" s="56"/>
      <c r="BD355" s="56"/>
      <c r="BE355" s="56"/>
      <c r="BF355" s="56"/>
      <c r="BG355" s="56"/>
      <c r="BH355" s="56"/>
      <c r="BI355" s="56"/>
      <c r="BJ355" s="56" t="s">
        <v>6781</v>
      </c>
      <c r="BK355" s="56"/>
      <c r="BL355" s="56"/>
      <c r="BM355" s="56"/>
      <c r="BN355" s="56"/>
      <c r="BO355" s="56"/>
      <c r="BP355" s="56"/>
      <c r="BQ355" s="56"/>
      <c r="BR355" s="56"/>
      <c r="BS355" s="56"/>
      <c r="BT355" s="56"/>
      <c r="BU355" s="56"/>
      <c r="BV355" s="56"/>
      <c r="BW355" s="3"/>
      <c r="BX355" s="3"/>
      <c r="BY355" s="3"/>
      <c r="BZ355" s="58"/>
      <c r="CA355" s="58"/>
      <c r="CB355" s="58"/>
      <c r="CC355" s="58"/>
      <c r="CD355" s="58"/>
      <c r="CE355" s="58"/>
      <c r="CF355" s="58"/>
      <c r="CG355" s="58"/>
      <c r="CH355" s="58"/>
      <c r="CI355" s="58"/>
      <c r="CJ355" s="58"/>
      <c r="CK355" s="58"/>
      <c r="CL355" s="58"/>
      <c r="CM355" s="58"/>
      <c r="CN355" s="58"/>
      <c r="CO355" s="58"/>
      <c r="CP355" s="58"/>
      <c r="CQ355" s="58"/>
      <c r="CR355" s="58"/>
      <c r="CS355" s="58" t="s">
        <v>6782</v>
      </c>
      <c r="CT355" s="58"/>
      <c r="CU355" s="58"/>
      <c r="CV355" s="58"/>
      <c r="CW355" s="58"/>
      <c r="CX355" s="58"/>
      <c r="CY355" s="58"/>
      <c r="CZ355" s="58"/>
      <c r="DA355" s="58"/>
      <c r="DB355" s="58"/>
      <c r="DC355" s="58"/>
      <c r="DD355" s="58"/>
      <c r="DE355" s="58"/>
    </row>
    <row r="356" spans="38:109" ht="15" hidden="1" customHeight="1">
      <c r="AL356" s="55" t="str">
        <f t="shared" si="23"/>
        <v/>
      </c>
      <c r="AM356" s="55" t="str">
        <f t="shared" si="20"/>
        <v/>
      </c>
      <c r="AN356" t="str">
        <f t="shared" si="21"/>
        <v/>
      </c>
      <c r="AO356" s="3" t="str">
        <f t="shared" si="22"/>
        <v/>
      </c>
      <c r="AP356" s="3">
        <v>354</v>
      </c>
      <c r="AQ356" s="83"/>
      <c r="AR356" s="83"/>
      <c r="AS356" s="83"/>
      <c r="AT356" s="83"/>
      <c r="AU356" s="83"/>
      <c r="AV356" s="83"/>
      <c r="AW356" s="83"/>
      <c r="AX356" s="83"/>
      <c r="AY356" s="83"/>
      <c r="AZ356" s="83"/>
      <c r="BA356" s="83"/>
      <c r="BB356" s="83"/>
      <c r="BC356" s="83"/>
      <c r="BD356" s="83"/>
      <c r="BE356" s="83"/>
      <c r="BF356" s="83"/>
      <c r="BG356" s="83"/>
      <c r="BH356" s="83"/>
      <c r="BI356" s="83"/>
      <c r="BJ356" s="56" t="s">
        <v>6783</v>
      </c>
      <c r="BK356" s="83"/>
      <c r="BL356" s="83"/>
      <c r="BM356" s="83"/>
      <c r="BN356" s="83"/>
      <c r="BO356" s="83"/>
      <c r="BP356" s="83"/>
      <c r="BQ356" s="83"/>
      <c r="BR356" s="83"/>
      <c r="BS356" s="83"/>
      <c r="BT356" s="83"/>
      <c r="BU356" s="83"/>
      <c r="BV356" s="83"/>
      <c r="BW356" s="82"/>
      <c r="BX356" s="82"/>
      <c r="BY356" s="82"/>
      <c r="BZ356" s="84"/>
      <c r="CA356" s="84"/>
      <c r="CB356" s="84"/>
      <c r="CC356" s="84"/>
      <c r="CD356" s="84"/>
      <c r="CE356" s="84"/>
      <c r="CF356" s="84"/>
      <c r="CG356" s="84"/>
      <c r="CH356" s="84"/>
      <c r="CI356" s="84"/>
      <c r="CJ356" s="84"/>
      <c r="CK356" s="84"/>
      <c r="CL356" s="84"/>
      <c r="CM356" s="84"/>
      <c r="CN356" s="84"/>
      <c r="CO356" s="84"/>
      <c r="CP356" s="84"/>
      <c r="CQ356" s="84"/>
      <c r="CR356" s="84"/>
      <c r="CS356" s="58" t="s">
        <v>4855</v>
      </c>
      <c r="CT356" s="84"/>
      <c r="CU356" s="84"/>
      <c r="CV356" s="84"/>
      <c r="CW356" s="84"/>
      <c r="CX356" s="84"/>
      <c r="CY356" s="84"/>
      <c r="CZ356" s="84"/>
      <c r="DA356" s="84"/>
      <c r="DB356" s="84"/>
      <c r="DC356" s="84"/>
      <c r="DD356" s="84"/>
      <c r="DE356" s="84"/>
    </row>
    <row r="357" spans="38:109" ht="15" hidden="1" customHeight="1">
      <c r="AL357" s="55" t="str">
        <f t="shared" si="23"/>
        <v/>
      </c>
      <c r="AM357" s="55" t="str">
        <f t="shared" si="20"/>
        <v/>
      </c>
      <c r="AN357" t="str">
        <f t="shared" si="21"/>
        <v/>
      </c>
      <c r="AO357" s="3" t="str">
        <f t="shared" si="22"/>
        <v/>
      </c>
      <c r="AP357" s="3">
        <v>355</v>
      </c>
      <c r="AQ357" s="83"/>
      <c r="AR357" s="83"/>
      <c r="AS357" s="83"/>
      <c r="AT357" s="83"/>
      <c r="AU357" s="83"/>
      <c r="AV357" s="83"/>
      <c r="AW357" s="83"/>
      <c r="AX357" s="83"/>
      <c r="AY357" s="83"/>
      <c r="AZ357" s="83"/>
      <c r="BA357" s="83"/>
      <c r="BB357" s="83"/>
      <c r="BC357" s="83"/>
      <c r="BD357" s="83"/>
      <c r="BE357" s="83"/>
      <c r="BF357" s="83"/>
      <c r="BG357" s="83"/>
      <c r="BH357" s="83"/>
      <c r="BI357" s="83"/>
      <c r="BJ357" s="56" t="s">
        <v>6784</v>
      </c>
      <c r="BK357" s="83"/>
      <c r="BL357" s="83"/>
      <c r="BM357" s="83"/>
      <c r="BN357" s="83"/>
      <c r="BO357" s="83"/>
      <c r="BP357" s="83"/>
      <c r="BQ357" s="83"/>
      <c r="BR357" s="83"/>
      <c r="BS357" s="83"/>
      <c r="BT357" s="83"/>
      <c r="BU357" s="83"/>
      <c r="BV357" s="83"/>
      <c r="BW357" s="82"/>
      <c r="BX357" s="82"/>
      <c r="BY357" s="82"/>
      <c r="BZ357" s="84"/>
      <c r="CA357" s="84"/>
      <c r="CB357" s="84"/>
      <c r="CC357" s="84"/>
      <c r="CD357" s="84"/>
      <c r="CE357" s="84"/>
      <c r="CF357" s="84"/>
      <c r="CG357" s="84"/>
      <c r="CH357" s="84"/>
      <c r="CI357" s="84"/>
      <c r="CJ357" s="84"/>
      <c r="CK357" s="84"/>
      <c r="CL357" s="84"/>
      <c r="CM357" s="84"/>
      <c r="CN357" s="84"/>
      <c r="CO357" s="84"/>
      <c r="CP357" s="84"/>
      <c r="CQ357" s="84"/>
      <c r="CR357" s="84"/>
      <c r="CS357" s="58" t="s">
        <v>6785</v>
      </c>
      <c r="CT357" s="84"/>
      <c r="CU357" s="84"/>
      <c r="CV357" s="84"/>
      <c r="CW357" s="84"/>
      <c r="CX357" s="84"/>
      <c r="CY357" s="84"/>
      <c r="CZ357" s="84"/>
      <c r="DA357" s="84"/>
      <c r="DB357" s="84"/>
      <c r="DC357" s="84"/>
      <c r="DD357" s="84"/>
      <c r="DE357" s="84"/>
    </row>
    <row r="358" spans="38:109" ht="15" hidden="1" customHeight="1">
      <c r="AL358" s="55" t="str">
        <f t="shared" si="23"/>
        <v/>
      </c>
      <c r="AM358" s="55" t="str">
        <f t="shared" si="20"/>
        <v/>
      </c>
      <c r="AN358" t="str">
        <f t="shared" si="21"/>
        <v/>
      </c>
      <c r="AO358" s="3" t="str">
        <f t="shared" si="22"/>
        <v/>
      </c>
      <c r="AP358" s="3">
        <v>356</v>
      </c>
      <c r="AQ358" s="83"/>
      <c r="AR358" s="83"/>
      <c r="AS358" s="83"/>
      <c r="AT358" s="83"/>
      <c r="AU358" s="83"/>
      <c r="AV358" s="83"/>
      <c r="AW358" s="83"/>
      <c r="AX358" s="83"/>
      <c r="AY358" s="83"/>
      <c r="AZ358" s="83"/>
      <c r="BA358" s="83"/>
      <c r="BB358" s="83"/>
      <c r="BC358" s="83"/>
      <c r="BD358" s="83"/>
      <c r="BE358" s="83"/>
      <c r="BF358" s="83"/>
      <c r="BG358" s="83"/>
      <c r="BH358" s="83"/>
      <c r="BI358" s="83"/>
      <c r="BJ358" s="56" t="s">
        <v>6786</v>
      </c>
      <c r="BK358" s="83"/>
      <c r="BL358" s="83"/>
      <c r="BM358" s="83"/>
      <c r="BN358" s="83"/>
      <c r="BO358" s="83"/>
      <c r="BP358" s="83"/>
      <c r="BQ358" s="83"/>
      <c r="BR358" s="83"/>
      <c r="BS358" s="83"/>
      <c r="BT358" s="83"/>
      <c r="BU358" s="83"/>
      <c r="BV358" s="83"/>
      <c r="BW358" s="82"/>
      <c r="BX358" s="82"/>
      <c r="BY358" s="82"/>
      <c r="BZ358" s="84"/>
      <c r="CA358" s="84"/>
      <c r="CB358" s="84"/>
      <c r="CC358" s="84"/>
      <c r="CD358" s="84"/>
      <c r="CE358" s="84"/>
      <c r="CF358" s="84"/>
      <c r="CG358" s="84"/>
      <c r="CH358" s="84"/>
      <c r="CI358" s="84"/>
      <c r="CJ358" s="84"/>
      <c r="CK358" s="84"/>
      <c r="CL358" s="84"/>
      <c r="CM358" s="84"/>
      <c r="CN358" s="84"/>
      <c r="CO358" s="84"/>
      <c r="CP358" s="84"/>
      <c r="CQ358" s="84"/>
      <c r="CR358" s="84"/>
      <c r="CS358" s="58" t="s">
        <v>6787</v>
      </c>
      <c r="CT358" s="84"/>
      <c r="CU358" s="84"/>
      <c r="CV358" s="84"/>
      <c r="CW358" s="84"/>
      <c r="CX358" s="84"/>
      <c r="CY358" s="84"/>
      <c r="CZ358" s="84"/>
      <c r="DA358" s="84"/>
      <c r="DB358" s="84"/>
      <c r="DC358" s="84"/>
      <c r="DD358" s="84"/>
      <c r="DE358" s="84"/>
    </row>
    <row r="359" spans="38:109" ht="15" hidden="1" customHeight="1">
      <c r="AL359" s="55" t="str">
        <f t="shared" si="23"/>
        <v/>
      </c>
      <c r="AM359" s="55" t="str">
        <f t="shared" si="20"/>
        <v/>
      </c>
      <c r="AN359" t="str">
        <f t="shared" si="21"/>
        <v/>
      </c>
      <c r="AO359" s="3" t="str">
        <f t="shared" si="22"/>
        <v/>
      </c>
      <c r="AP359" s="3">
        <v>357</v>
      </c>
      <c r="AQ359" s="83"/>
      <c r="AR359" s="83"/>
      <c r="AS359" s="83"/>
      <c r="AT359" s="83"/>
      <c r="AU359" s="83"/>
      <c r="AV359" s="83"/>
      <c r="AW359" s="83"/>
      <c r="AX359" s="83"/>
      <c r="AY359" s="83"/>
      <c r="AZ359" s="83"/>
      <c r="BA359" s="83"/>
      <c r="BB359" s="83"/>
      <c r="BC359" s="83"/>
      <c r="BD359" s="83"/>
      <c r="BE359" s="83"/>
      <c r="BF359" s="83"/>
      <c r="BG359" s="83"/>
      <c r="BH359" s="83"/>
      <c r="BI359" s="83"/>
      <c r="BJ359" s="56" t="s">
        <v>6788</v>
      </c>
      <c r="BK359" s="83"/>
      <c r="BL359" s="83"/>
      <c r="BM359" s="83"/>
      <c r="BN359" s="83"/>
      <c r="BO359" s="83"/>
      <c r="BP359" s="83"/>
      <c r="BQ359" s="83"/>
      <c r="BR359" s="83"/>
      <c r="BS359" s="83"/>
      <c r="BT359" s="83"/>
      <c r="BU359" s="83"/>
      <c r="BV359" s="83"/>
      <c r="BW359" s="82"/>
      <c r="BX359" s="82"/>
      <c r="BY359" s="82"/>
      <c r="BZ359" s="84"/>
      <c r="CA359" s="84"/>
      <c r="CB359" s="84"/>
      <c r="CC359" s="84"/>
      <c r="CD359" s="84"/>
      <c r="CE359" s="84"/>
      <c r="CF359" s="84"/>
      <c r="CG359" s="84"/>
      <c r="CH359" s="84"/>
      <c r="CI359" s="84"/>
      <c r="CJ359" s="84"/>
      <c r="CK359" s="84"/>
      <c r="CL359" s="84"/>
      <c r="CM359" s="84"/>
      <c r="CN359" s="84"/>
      <c r="CO359" s="84"/>
      <c r="CP359" s="84"/>
      <c r="CQ359" s="84"/>
      <c r="CR359" s="84"/>
      <c r="CS359" s="58" t="s">
        <v>6789</v>
      </c>
      <c r="CT359" s="84"/>
      <c r="CU359" s="84"/>
      <c r="CV359" s="84"/>
      <c r="CW359" s="84"/>
      <c r="CX359" s="84"/>
      <c r="CY359" s="84"/>
      <c r="CZ359" s="84"/>
      <c r="DA359" s="84"/>
      <c r="DB359" s="84"/>
      <c r="DC359" s="84"/>
      <c r="DD359" s="84"/>
      <c r="DE359" s="84"/>
    </row>
    <row r="360" spans="38:109" ht="15" hidden="1" customHeight="1">
      <c r="AL360" s="55" t="str">
        <f t="shared" si="23"/>
        <v/>
      </c>
      <c r="AM360" s="55" t="str">
        <f t="shared" si="20"/>
        <v/>
      </c>
      <c r="AN360" t="str">
        <f t="shared" si="21"/>
        <v/>
      </c>
      <c r="AO360" s="3" t="str">
        <f t="shared" si="22"/>
        <v/>
      </c>
      <c r="AP360" s="3">
        <v>358</v>
      </c>
      <c r="AQ360" s="83"/>
      <c r="AR360" s="83"/>
      <c r="AS360" s="83"/>
      <c r="AT360" s="83"/>
      <c r="AU360" s="83"/>
      <c r="AV360" s="83"/>
      <c r="AW360" s="83"/>
      <c r="AX360" s="83"/>
      <c r="AY360" s="83"/>
      <c r="AZ360" s="83"/>
      <c r="BA360" s="83"/>
      <c r="BB360" s="83"/>
      <c r="BC360" s="83"/>
      <c r="BD360" s="83"/>
      <c r="BE360" s="83"/>
      <c r="BF360" s="83"/>
      <c r="BG360" s="83"/>
      <c r="BH360" s="83"/>
      <c r="BI360" s="83"/>
      <c r="BJ360" s="56" t="s">
        <v>6790</v>
      </c>
      <c r="BK360" s="83"/>
      <c r="BL360" s="83"/>
      <c r="BM360" s="83"/>
      <c r="BN360" s="83"/>
      <c r="BO360" s="83"/>
      <c r="BP360" s="83"/>
      <c r="BQ360" s="83"/>
      <c r="BR360" s="83"/>
      <c r="BS360" s="83"/>
      <c r="BT360" s="83"/>
      <c r="BU360" s="83"/>
      <c r="BV360" s="83"/>
      <c r="BW360" s="82"/>
      <c r="BX360" s="82"/>
      <c r="BY360" s="82"/>
      <c r="BZ360" s="84"/>
      <c r="CA360" s="84"/>
      <c r="CB360" s="84"/>
      <c r="CC360" s="84"/>
      <c r="CD360" s="84"/>
      <c r="CE360" s="84"/>
      <c r="CF360" s="84"/>
      <c r="CG360" s="84"/>
      <c r="CH360" s="84"/>
      <c r="CI360" s="84"/>
      <c r="CJ360" s="84"/>
      <c r="CK360" s="84"/>
      <c r="CL360" s="84"/>
      <c r="CM360" s="84"/>
      <c r="CN360" s="84"/>
      <c r="CO360" s="84"/>
      <c r="CP360" s="84"/>
      <c r="CQ360" s="84"/>
      <c r="CR360" s="84"/>
      <c r="CS360" s="58" t="s">
        <v>6791</v>
      </c>
      <c r="CT360" s="84"/>
      <c r="CU360" s="84"/>
      <c r="CV360" s="84"/>
      <c r="CW360" s="84"/>
      <c r="CX360" s="84"/>
      <c r="CY360" s="84"/>
      <c r="CZ360" s="84"/>
      <c r="DA360" s="84"/>
      <c r="DB360" s="84"/>
      <c r="DC360" s="84"/>
      <c r="DD360" s="84"/>
      <c r="DE360" s="84"/>
    </row>
    <row r="361" spans="38:109" ht="15" hidden="1" customHeight="1">
      <c r="AL361" s="55" t="str">
        <f t="shared" si="23"/>
        <v/>
      </c>
      <c r="AM361" s="55" t="str">
        <f t="shared" si="20"/>
        <v/>
      </c>
      <c r="AN361" t="str">
        <f t="shared" si="21"/>
        <v/>
      </c>
      <c r="AO361" s="3" t="str">
        <f t="shared" si="22"/>
        <v/>
      </c>
      <c r="AP361" s="3">
        <v>359</v>
      </c>
      <c r="AQ361" s="83"/>
      <c r="AR361" s="83"/>
      <c r="AS361" s="83"/>
      <c r="AT361" s="83"/>
      <c r="AU361" s="83"/>
      <c r="AV361" s="83"/>
      <c r="AW361" s="83"/>
      <c r="AX361" s="83"/>
      <c r="AY361" s="83"/>
      <c r="AZ361" s="83"/>
      <c r="BA361" s="83"/>
      <c r="BB361" s="83"/>
      <c r="BC361" s="83"/>
      <c r="BD361" s="83"/>
      <c r="BE361" s="83"/>
      <c r="BF361" s="83"/>
      <c r="BG361" s="83"/>
      <c r="BH361" s="83"/>
      <c r="BI361" s="83"/>
      <c r="BJ361" s="56" t="s">
        <v>6792</v>
      </c>
      <c r="BK361" s="83"/>
      <c r="BL361" s="83"/>
      <c r="BM361" s="83"/>
      <c r="BN361" s="83"/>
      <c r="BO361" s="83"/>
      <c r="BP361" s="83"/>
      <c r="BQ361" s="83"/>
      <c r="BR361" s="83"/>
      <c r="BS361" s="83"/>
      <c r="BT361" s="83"/>
      <c r="BU361" s="83"/>
      <c r="BV361" s="83"/>
      <c r="BW361" s="82"/>
      <c r="BX361" s="82"/>
      <c r="BY361" s="82"/>
      <c r="BZ361" s="84"/>
      <c r="CA361" s="84"/>
      <c r="CB361" s="84"/>
      <c r="CC361" s="84"/>
      <c r="CD361" s="84"/>
      <c r="CE361" s="84"/>
      <c r="CF361" s="84"/>
      <c r="CG361" s="84"/>
      <c r="CH361" s="84"/>
      <c r="CI361" s="84"/>
      <c r="CJ361" s="84"/>
      <c r="CK361" s="84"/>
      <c r="CL361" s="84"/>
      <c r="CM361" s="84"/>
      <c r="CN361" s="84"/>
      <c r="CO361" s="84"/>
      <c r="CP361" s="84"/>
      <c r="CQ361" s="84"/>
      <c r="CR361" s="84"/>
      <c r="CS361" s="58" t="s">
        <v>6793</v>
      </c>
      <c r="CT361" s="84"/>
      <c r="CU361" s="84"/>
      <c r="CV361" s="84"/>
      <c r="CW361" s="84"/>
      <c r="CX361" s="84"/>
      <c r="CY361" s="84"/>
      <c r="CZ361" s="84"/>
      <c r="DA361" s="84"/>
      <c r="DB361" s="84"/>
      <c r="DC361" s="84"/>
      <c r="DD361" s="84"/>
      <c r="DE361" s="84"/>
    </row>
    <row r="362" spans="38:109" ht="15" hidden="1" customHeight="1">
      <c r="AL362" s="55" t="str">
        <f t="shared" si="23"/>
        <v/>
      </c>
      <c r="AM362" s="55" t="str">
        <f t="shared" si="20"/>
        <v/>
      </c>
      <c r="AN362" t="str">
        <f t="shared" si="21"/>
        <v/>
      </c>
      <c r="AO362" s="3" t="str">
        <f t="shared" si="22"/>
        <v/>
      </c>
      <c r="AP362" s="3">
        <v>360</v>
      </c>
      <c r="AQ362" s="83"/>
      <c r="AR362" s="83"/>
      <c r="AS362" s="83"/>
      <c r="AT362" s="83"/>
      <c r="AU362" s="83"/>
      <c r="AV362" s="83"/>
      <c r="AW362" s="83"/>
      <c r="AX362" s="83"/>
      <c r="AY362" s="83"/>
      <c r="AZ362" s="83"/>
      <c r="BA362" s="83"/>
      <c r="BB362" s="83"/>
      <c r="BC362" s="83"/>
      <c r="BD362" s="83"/>
      <c r="BE362" s="83"/>
      <c r="BF362" s="83"/>
      <c r="BG362" s="83"/>
      <c r="BH362" s="83"/>
      <c r="BI362" s="83"/>
      <c r="BJ362" s="56" t="s">
        <v>6794</v>
      </c>
      <c r="BK362" s="83"/>
      <c r="BL362" s="83"/>
      <c r="BM362" s="83"/>
      <c r="BN362" s="83"/>
      <c r="BO362" s="83"/>
      <c r="BP362" s="83"/>
      <c r="BQ362" s="83"/>
      <c r="BR362" s="83"/>
      <c r="BS362" s="83"/>
      <c r="BT362" s="83"/>
      <c r="BU362" s="83"/>
      <c r="BV362" s="83"/>
      <c r="BW362" s="82"/>
      <c r="BX362" s="82"/>
      <c r="BY362" s="82"/>
      <c r="BZ362" s="84"/>
      <c r="CA362" s="84"/>
      <c r="CB362" s="84"/>
      <c r="CC362" s="84"/>
      <c r="CD362" s="84"/>
      <c r="CE362" s="84"/>
      <c r="CF362" s="84"/>
      <c r="CG362" s="84"/>
      <c r="CH362" s="84"/>
      <c r="CI362" s="84"/>
      <c r="CJ362" s="84"/>
      <c r="CK362" s="84"/>
      <c r="CL362" s="84"/>
      <c r="CM362" s="84"/>
      <c r="CN362" s="84"/>
      <c r="CO362" s="84"/>
      <c r="CP362" s="84"/>
      <c r="CQ362" s="84"/>
      <c r="CR362" s="84"/>
      <c r="CS362" s="58" t="s">
        <v>6795</v>
      </c>
      <c r="CT362" s="84"/>
      <c r="CU362" s="84"/>
      <c r="CV362" s="84"/>
      <c r="CW362" s="84"/>
      <c r="CX362" s="84"/>
      <c r="CY362" s="84"/>
      <c r="CZ362" s="84"/>
      <c r="DA362" s="84"/>
      <c r="DB362" s="84"/>
      <c r="DC362" s="84"/>
      <c r="DD362" s="84"/>
      <c r="DE362" s="84"/>
    </row>
    <row r="363" spans="38:109" ht="15" hidden="1" customHeight="1">
      <c r="AL363" s="55" t="str">
        <f t="shared" si="23"/>
        <v/>
      </c>
      <c r="AM363" s="55" t="str">
        <f t="shared" si="20"/>
        <v/>
      </c>
      <c r="AN363" t="str">
        <f t="shared" si="21"/>
        <v/>
      </c>
      <c r="AO363" s="3" t="str">
        <f t="shared" si="22"/>
        <v/>
      </c>
      <c r="AP363" s="3">
        <v>361</v>
      </c>
      <c r="AQ363" s="83"/>
      <c r="AR363" s="83"/>
      <c r="AS363" s="83"/>
      <c r="AT363" s="83"/>
      <c r="AU363" s="83"/>
      <c r="AV363" s="83"/>
      <c r="AW363" s="83"/>
      <c r="AX363" s="83"/>
      <c r="AY363" s="83"/>
      <c r="AZ363" s="83"/>
      <c r="BA363" s="83"/>
      <c r="BB363" s="83"/>
      <c r="BC363" s="83"/>
      <c r="BD363" s="83"/>
      <c r="BE363" s="83"/>
      <c r="BF363" s="83"/>
      <c r="BG363" s="83"/>
      <c r="BH363" s="83"/>
      <c r="BI363" s="83"/>
      <c r="BJ363" s="56" t="s">
        <v>6796</v>
      </c>
      <c r="BK363" s="83"/>
      <c r="BL363" s="83"/>
      <c r="BM363" s="83"/>
      <c r="BN363" s="83"/>
      <c r="BO363" s="83"/>
      <c r="BP363" s="83"/>
      <c r="BQ363" s="83"/>
      <c r="BR363" s="83"/>
      <c r="BS363" s="83"/>
      <c r="BT363" s="83"/>
      <c r="BU363" s="83"/>
      <c r="BV363" s="83"/>
      <c r="BW363" s="82"/>
      <c r="BX363" s="82"/>
      <c r="BY363" s="82"/>
      <c r="BZ363" s="84"/>
      <c r="CA363" s="84"/>
      <c r="CB363" s="84"/>
      <c r="CC363" s="84"/>
      <c r="CD363" s="84"/>
      <c r="CE363" s="84"/>
      <c r="CF363" s="84"/>
      <c r="CG363" s="84"/>
      <c r="CH363" s="84"/>
      <c r="CI363" s="84"/>
      <c r="CJ363" s="84"/>
      <c r="CK363" s="84"/>
      <c r="CL363" s="84"/>
      <c r="CM363" s="84"/>
      <c r="CN363" s="84"/>
      <c r="CO363" s="84"/>
      <c r="CP363" s="84"/>
      <c r="CQ363" s="84"/>
      <c r="CR363" s="84"/>
      <c r="CS363" s="58" t="s">
        <v>6797</v>
      </c>
      <c r="CT363" s="84"/>
      <c r="CU363" s="84"/>
      <c r="CV363" s="84"/>
      <c r="CW363" s="84"/>
      <c r="CX363" s="84"/>
      <c r="CY363" s="84"/>
      <c r="CZ363" s="84"/>
      <c r="DA363" s="84"/>
      <c r="DB363" s="84"/>
      <c r="DC363" s="84"/>
      <c r="DD363" s="84"/>
      <c r="DE363" s="84"/>
    </row>
    <row r="364" spans="38:109" ht="15" hidden="1" customHeight="1">
      <c r="AL364" s="55" t="str">
        <f t="shared" si="23"/>
        <v/>
      </c>
      <c r="AM364" s="55" t="str">
        <f t="shared" si="20"/>
        <v/>
      </c>
      <c r="AN364" t="str">
        <f t="shared" si="21"/>
        <v/>
      </c>
      <c r="AO364" s="3" t="str">
        <f t="shared" si="22"/>
        <v/>
      </c>
      <c r="AP364" s="3">
        <v>362</v>
      </c>
      <c r="AQ364" s="83"/>
      <c r="AR364" s="83"/>
      <c r="AS364" s="83"/>
      <c r="AT364" s="83"/>
      <c r="AU364" s="83"/>
      <c r="AV364" s="83"/>
      <c r="AW364" s="83"/>
      <c r="AX364" s="83"/>
      <c r="AY364" s="83"/>
      <c r="AZ364" s="83"/>
      <c r="BA364" s="83"/>
      <c r="BB364" s="83"/>
      <c r="BC364" s="83"/>
      <c r="BD364" s="83"/>
      <c r="BE364" s="83"/>
      <c r="BF364" s="83"/>
      <c r="BG364" s="83"/>
      <c r="BH364" s="83"/>
      <c r="BI364" s="83"/>
      <c r="BJ364" s="56" t="s">
        <v>6798</v>
      </c>
      <c r="BK364" s="83"/>
      <c r="BL364" s="83"/>
      <c r="BM364" s="83"/>
      <c r="BN364" s="83"/>
      <c r="BO364" s="83"/>
      <c r="BP364" s="83"/>
      <c r="BQ364" s="83"/>
      <c r="BR364" s="83"/>
      <c r="BS364" s="83"/>
      <c r="BT364" s="83"/>
      <c r="BU364" s="83"/>
      <c r="BV364" s="83"/>
      <c r="BW364" s="82"/>
      <c r="BX364" s="82"/>
      <c r="BY364" s="82"/>
      <c r="BZ364" s="84"/>
      <c r="CA364" s="84"/>
      <c r="CB364" s="84"/>
      <c r="CC364" s="84"/>
      <c r="CD364" s="84"/>
      <c r="CE364" s="84"/>
      <c r="CF364" s="84"/>
      <c r="CG364" s="84"/>
      <c r="CH364" s="84"/>
      <c r="CI364" s="84"/>
      <c r="CJ364" s="84"/>
      <c r="CK364" s="84"/>
      <c r="CL364" s="84"/>
      <c r="CM364" s="84"/>
      <c r="CN364" s="84"/>
      <c r="CO364" s="84"/>
      <c r="CP364" s="84"/>
      <c r="CQ364" s="84"/>
      <c r="CR364" s="84"/>
      <c r="CS364" s="58" t="s">
        <v>6799</v>
      </c>
      <c r="CT364" s="84"/>
      <c r="CU364" s="84"/>
      <c r="CV364" s="84"/>
      <c r="CW364" s="84"/>
      <c r="CX364" s="84"/>
      <c r="CY364" s="84"/>
      <c r="CZ364" s="84"/>
      <c r="DA364" s="84"/>
      <c r="DB364" s="84"/>
      <c r="DC364" s="84"/>
      <c r="DD364" s="84"/>
      <c r="DE364" s="84"/>
    </row>
    <row r="365" spans="38:109" ht="15" hidden="1" customHeight="1">
      <c r="AL365" s="55" t="str">
        <f t="shared" si="23"/>
        <v/>
      </c>
      <c r="AM365" s="55" t="str">
        <f t="shared" si="20"/>
        <v/>
      </c>
      <c r="AN365" t="str">
        <f t="shared" si="21"/>
        <v/>
      </c>
      <c r="AO365" s="3" t="str">
        <f t="shared" si="22"/>
        <v/>
      </c>
      <c r="AP365" s="3">
        <v>363</v>
      </c>
      <c r="AQ365" s="83"/>
      <c r="AR365" s="83"/>
      <c r="AS365" s="83"/>
      <c r="AT365" s="83"/>
      <c r="AU365" s="83"/>
      <c r="AV365" s="83"/>
      <c r="AW365" s="83"/>
      <c r="AX365" s="83"/>
      <c r="AY365" s="83"/>
      <c r="AZ365" s="83"/>
      <c r="BA365" s="83"/>
      <c r="BB365" s="83"/>
      <c r="BC365" s="83"/>
      <c r="BD365" s="83"/>
      <c r="BE365" s="83"/>
      <c r="BF365" s="83"/>
      <c r="BG365" s="83"/>
      <c r="BH365" s="83"/>
      <c r="BI365" s="83"/>
      <c r="BJ365" s="56" t="s">
        <v>6800</v>
      </c>
      <c r="BK365" s="83"/>
      <c r="BL365" s="83"/>
      <c r="BM365" s="83"/>
      <c r="BN365" s="83"/>
      <c r="BO365" s="83"/>
      <c r="BP365" s="83"/>
      <c r="BQ365" s="83"/>
      <c r="BR365" s="83"/>
      <c r="BS365" s="83"/>
      <c r="BT365" s="83"/>
      <c r="BU365" s="83"/>
      <c r="BV365" s="83"/>
      <c r="BW365" s="82"/>
      <c r="BX365" s="82"/>
      <c r="BY365" s="82"/>
      <c r="BZ365" s="84"/>
      <c r="CA365" s="84"/>
      <c r="CB365" s="84"/>
      <c r="CC365" s="84"/>
      <c r="CD365" s="84"/>
      <c r="CE365" s="84"/>
      <c r="CF365" s="84"/>
      <c r="CG365" s="84"/>
      <c r="CH365" s="84"/>
      <c r="CI365" s="84"/>
      <c r="CJ365" s="84"/>
      <c r="CK365" s="84"/>
      <c r="CL365" s="84"/>
      <c r="CM365" s="84"/>
      <c r="CN365" s="84"/>
      <c r="CO365" s="84"/>
      <c r="CP365" s="84"/>
      <c r="CQ365" s="84"/>
      <c r="CR365" s="84"/>
      <c r="CS365" s="58" t="s">
        <v>6801</v>
      </c>
      <c r="CT365" s="84"/>
      <c r="CU365" s="84"/>
      <c r="CV365" s="84"/>
      <c r="CW365" s="84"/>
      <c r="CX365" s="84"/>
      <c r="CY365" s="84"/>
      <c r="CZ365" s="84"/>
      <c r="DA365" s="84"/>
      <c r="DB365" s="84"/>
      <c r="DC365" s="84"/>
      <c r="DD365" s="84"/>
      <c r="DE365" s="84"/>
    </row>
    <row r="366" spans="38:109" ht="15" hidden="1" customHeight="1">
      <c r="AL366" s="55" t="str">
        <f t="shared" si="23"/>
        <v/>
      </c>
      <c r="AM366" s="55" t="str">
        <f t="shared" si="20"/>
        <v/>
      </c>
      <c r="AN366" t="str">
        <f t="shared" si="21"/>
        <v/>
      </c>
      <c r="AO366" s="3" t="str">
        <f t="shared" si="22"/>
        <v/>
      </c>
      <c r="AP366" s="3">
        <v>364</v>
      </c>
      <c r="AQ366" s="83"/>
      <c r="AR366" s="83"/>
      <c r="AS366" s="83"/>
      <c r="AT366" s="83"/>
      <c r="AU366" s="83"/>
      <c r="AV366" s="83"/>
      <c r="AW366" s="83"/>
      <c r="AX366" s="83"/>
      <c r="AY366" s="83"/>
      <c r="AZ366" s="83"/>
      <c r="BA366" s="83"/>
      <c r="BB366" s="83"/>
      <c r="BC366" s="83"/>
      <c r="BD366" s="83"/>
      <c r="BE366" s="83"/>
      <c r="BF366" s="83"/>
      <c r="BG366" s="83"/>
      <c r="BH366" s="83"/>
      <c r="BI366" s="83"/>
      <c r="BJ366" s="56" t="s">
        <v>6802</v>
      </c>
      <c r="BK366" s="83"/>
      <c r="BL366" s="83"/>
      <c r="BM366" s="83"/>
      <c r="BN366" s="83"/>
      <c r="BO366" s="83"/>
      <c r="BP366" s="83"/>
      <c r="BQ366" s="83"/>
      <c r="BR366" s="83"/>
      <c r="BS366" s="83"/>
      <c r="BT366" s="83"/>
      <c r="BU366" s="83"/>
      <c r="BV366" s="83"/>
      <c r="BW366" s="82"/>
      <c r="BX366" s="82"/>
      <c r="BY366" s="82"/>
      <c r="BZ366" s="84"/>
      <c r="CA366" s="84"/>
      <c r="CB366" s="84"/>
      <c r="CC366" s="84"/>
      <c r="CD366" s="84"/>
      <c r="CE366" s="84"/>
      <c r="CF366" s="84"/>
      <c r="CG366" s="84"/>
      <c r="CH366" s="84"/>
      <c r="CI366" s="84"/>
      <c r="CJ366" s="84"/>
      <c r="CK366" s="84"/>
      <c r="CL366" s="84"/>
      <c r="CM366" s="84"/>
      <c r="CN366" s="84"/>
      <c r="CO366" s="84"/>
      <c r="CP366" s="84"/>
      <c r="CQ366" s="84"/>
      <c r="CR366" s="84"/>
      <c r="CS366" s="58" t="s">
        <v>6803</v>
      </c>
      <c r="CT366" s="84"/>
      <c r="CU366" s="84"/>
      <c r="CV366" s="84"/>
      <c r="CW366" s="84"/>
      <c r="CX366" s="84"/>
      <c r="CY366" s="84"/>
      <c r="CZ366" s="84"/>
      <c r="DA366" s="84"/>
      <c r="DB366" s="84"/>
      <c r="DC366" s="84"/>
      <c r="DD366" s="84"/>
      <c r="DE366" s="84"/>
    </row>
    <row r="367" spans="38:109" ht="15" hidden="1" customHeight="1">
      <c r="AL367" s="55" t="str">
        <f t="shared" si="23"/>
        <v/>
      </c>
      <c r="AM367" s="55" t="str">
        <f t="shared" si="20"/>
        <v/>
      </c>
      <c r="AN367" t="str">
        <f t="shared" si="21"/>
        <v/>
      </c>
      <c r="AO367" s="3" t="str">
        <f t="shared" si="22"/>
        <v/>
      </c>
      <c r="AP367" s="3">
        <v>365</v>
      </c>
      <c r="AQ367" s="83"/>
      <c r="AR367" s="83"/>
      <c r="AS367" s="83"/>
      <c r="AT367" s="83"/>
      <c r="AU367" s="83"/>
      <c r="AV367" s="83"/>
      <c r="AW367" s="83"/>
      <c r="AX367" s="83"/>
      <c r="AY367" s="83"/>
      <c r="AZ367" s="83"/>
      <c r="BA367" s="83"/>
      <c r="BB367" s="83"/>
      <c r="BC367" s="83"/>
      <c r="BD367" s="83"/>
      <c r="BE367" s="83"/>
      <c r="BF367" s="83"/>
      <c r="BG367" s="83"/>
      <c r="BH367" s="83"/>
      <c r="BI367" s="83"/>
      <c r="BJ367" s="56" t="s">
        <v>6804</v>
      </c>
      <c r="BK367" s="83"/>
      <c r="BL367" s="83"/>
      <c r="BM367" s="83"/>
      <c r="BN367" s="83"/>
      <c r="BO367" s="83"/>
      <c r="BP367" s="83"/>
      <c r="BQ367" s="83"/>
      <c r="BR367" s="83"/>
      <c r="BS367" s="83"/>
      <c r="BT367" s="83"/>
      <c r="BU367" s="83"/>
      <c r="BV367" s="83"/>
      <c r="BW367" s="82"/>
      <c r="BX367" s="82"/>
      <c r="BY367" s="82"/>
      <c r="BZ367" s="84"/>
      <c r="CA367" s="84"/>
      <c r="CB367" s="84"/>
      <c r="CC367" s="84"/>
      <c r="CD367" s="84"/>
      <c r="CE367" s="84"/>
      <c r="CF367" s="84"/>
      <c r="CG367" s="84"/>
      <c r="CH367" s="84"/>
      <c r="CI367" s="84"/>
      <c r="CJ367" s="84"/>
      <c r="CK367" s="84"/>
      <c r="CL367" s="84"/>
      <c r="CM367" s="84"/>
      <c r="CN367" s="84"/>
      <c r="CO367" s="84"/>
      <c r="CP367" s="84"/>
      <c r="CQ367" s="84"/>
      <c r="CR367" s="84"/>
      <c r="CS367" s="58" t="s">
        <v>6805</v>
      </c>
      <c r="CT367" s="84"/>
      <c r="CU367" s="84"/>
      <c r="CV367" s="84"/>
      <c r="CW367" s="84"/>
      <c r="CX367" s="84"/>
      <c r="CY367" s="84"/>
      <c r="CZ367" s="84"/>
      <c r="DA367" s="84"/>
      <c r="DB367" s="84"/>
      <c r="DC367" s="84"/>
      <c r="DD367" s="84"/>
      <c r="DE367" s="84"/>
    </row>
    <row r="368" spans="38:109" ht="15" hidden="1" customHeight="1">
      <c r="AL368" s="55" t="str">
        <f t="shared" si="23"/>
        <v/>
      </c>
      <c r="AM368" s="55" t="str">
        <f t="shared" si="20"/>
        <v/>
      </c>
      <c r="AN368" t="str">
        <f t="shared" si="21"/>
        <v/>
      </c>
      <c r="AO368" s="3" t="str">
        <f t="shared" si="22"/>
        <v/>
      </c>
      <c r="AP368" s="3">
        <v>366</v>
      </c>
      <c r="AQ368" s="83"/>
      <c r="AR368" s="83"/>
      <c r="AS368" s="83"/>
      <c r="AT368" s="83"/>
      <c r="AU368" s="83"/>
      <c r="AV368" s="83"/>
      <c r="AW368" s="83"/>
      <c r="AX368" s="83"/>
      <c r="AY368" s="83"/>
      <c r="AZ368" s="83"/>
      <c r="BA368" s="83"/>
      <c r="BB368" s="83"/>
      <c r="BC368" s="83"/>
      <c r="BD368" s="83"/>
      <c r="BE368" s="83"/>
      <c r="BF368" s="83"/>
      <c r="BG368" s="83"/>
      <c r="BH368" s="83"/>
      <c r="BI368" s="83"/>
      <c r="BJ368" s="56" t="s">
        <v>6806</v>
      </c>
      <c r="BK368" s="83"/>
      <c r="BL368" s="83"/>
      <c r="BM368" s="83"/>
      <c r="BN368" s="83"/>
      <c r="BO368" s="83"/>
      <c r="BP368" s="83"/>
      <c r="BQ368" s="83"/>
      <c r="BR368" s="83"/>
      <c r="BS368" s="83"/>
      <c r="BT368" s="83"/>
      <c r="BU368" s="83"/>
      <c r="BV368" s="83"/>
      <c r="BW368" s="82"/>
      <c r="BX368" s="82"/>
      <c r="BY368" s="82"/>
      <c r="BZ368" s="84"/>
      <c r="CA368" s="84"/>
      <c r="CB368" s="84"/>
      <c r="CC368" s="84"/>
      <c r="CD368" s="84"/>
      <c r="CE368" s="84"/>
      <c r="CF368" s="84"/>
      <c r="CG368" s="84"/>
      <c r="CH368" s="84"/>
      <c r="CI368" s="84"/>
      <c r="CJ368" s="84"/>
      <c r="CK368" s="84"/>
      <c r="CL368" s="84"/>
      <c r="CM368" s="84"/>
      <c r="CN368" s="84"/>
      <c r="CO368" s="84"/>
      <c r="CP368" s="84"/>
      <c r="CQ368" s="84"/>
      <c r="CR368" s="84"/>
      <c r="CS368" s="58" t="s">
        <v>6807</v>
      </c>
      <c r="CT368" s="84"/>
      <c r="CU368" s="84"/>
      <c r="CV368" s="84"/>
      <c r="CW368" s="84"/>
      <c r="CX368" s="84"/>
      <c r="CY368" s="84"/>
      <c r="CZ368" s="84"/>
      <c r="DA368" s="84"/>
      <c r="DB368" s="84"/>
      <c r="DC368" s="84"/>
      <c r="DD368" s="84"/>
      <c r="DE368" s="84"/>
    </row>
    <row r="369" spans="38:109" ht="15" hidden="1" customHeight="1">
      <c r="AL369" s="55" t="str">
        <f t="shared" si="23"/>
        <v/>
      </c>
      <c r="AM369" s="55" t="str">
        <f t="shared" si="20"/>
        <v/>
      </c>
      <c r="AN369" t="str">
        <f t="shared" si="21"/>
        <v/>
      </c>
      <c r="AO369" s="3" t="str">
        <f t="shared" si="22"/>
        <v/>
      </c>
      <c r="AP369" s="3">
        <v>367</v>
      </c>
      <c r="AQ369" s="83"/>
      <c r="AR369" s="83"/>
      <c r="AS369" s="83"/>
      <c r="AT369" s="83"/>
      <c r="AU369" s="83"/>
      <c r="AV369" s="83"/>
      <c r="AW369" s="83"/>
      <c r="AX369" s="83"/>
      <c r="AY369" s="83"/>
      <c r="AZ369" s="83"/>
      <c r="BA369" s="83"/>
      <c r="BB369" s="83"/>
      <c r="BC369" s="83"/>
      <c r="BD369" s="83"/>
      <c r="BE369" s="83"/>
      <c r="BF369" s="83"/>
      <c r="BG369" s="83"/>
      <c r="BH369" s="83"/>
      <c r="BI369" s="83"/>
      <c r="BJ369" s="56" t="s">
        <v>6808</v>
      </c>
      <c r="BK369" s="83"/>
      <c r="BL369" s="83"/>
      <c r="BM369" s="83"/>
      <c r="BN369" s="83"/>
      <c r="BO369" s="83"/>
      <c r="BP369" s="83"/>
      <c r="BQ369" s="83"/>
      <c r="BR369" s="83"/>
      <c r="BS369" s="83"/>
      <c r="BT369" s="83"/>
      <c r="BU369" s="83"/>
      <c r="BV369" s="83"/>
      <c r="BW369" s="82"/>
      <c r="BX369" s="82"/>
      <c r="BY369" s="82"/>
      <c r="BZ369" s="84"/>
      <c r="CA369" s="84"/>
      <c r="CB369" s="84"/>
      <c r="CC369" s="84"/>
      <c r="CD369" s="84"/>
      <c r="CE369" s="84"/>
      <c r="CF369" s="84"/>
      <c r="CG369" s="84"/>
      <c r="CH369" s="84"/>
      <c r="CI369" s="84"/>
      <c r="CJ369" s="84"/>
      <c r="CK369" s="84"/>
      <c r="CL369" s="84"/>
      <c r="CM369" s="84"/>
      <c r="CN369" s="84"/>
      <c r="CO369" s="84"/>
      <c r="CP369" s="84"/>
      <c r="CQ369" s="84"/>
      <c r="CR369" s="84"/>
      <c r="CS369" s="58" t="s">
        <v>6809</v>
      </c>
      <c r="CT369" s="84"/>
      <c r="CU369" s="84"/>
      <c r="CV369" s="84"/>
      <c r="CW369" s="84"/>
      <c r="CX369" s="84"/>
      <c r="CY369" s="84"/>
      <c r="CZ369" s="84"/>
      <c r="DA369" s="84"/>
      <c r="DB369" s="84"/>
      <c r="DC369" s="84"/>
      <c r="DD369" s="84"/>
      <c r="DE369" s="84"/>
    </row>
    <row r="370" spans="38:109" ht="15" hidden="1" customHeight="1">
      <c r="AL370" s="55" t="str">
        <f t="shared" si="23"/>
        <v/>
      </c>
      <c r="AM370" s="55" t="str">
        <f t="shared" si="20"/>
        <v/>
      </c>
      <c r="AN370" t="str">
        <f t="shared" si="21"/>
        <v/>
      </c>
      <c r="AO370" s="3" t="str">
        <f t="shared" si="22"/>
        <v/>
      </c>
      <c r="AP370" s="3">
        <v>368</v>
      </c>
      <c r="AQ370" s="83"/>
      <c r="AR370" s="83"/>
      <c r="AS370" s="83"/>
      <c r="AT370" s="83"/>
      <c r="AU370" s="83"/>
      <c r="AV370" s="83"/>
      <c r="AW370" s="83"/>
      <c r="AX370" s="83"/>
      <c r="AY370" s="83"/>
      <c r="AZ370" s="83"/>
      <c r="BA370" s="83"/>
      <c r="BB370" s="83"/>
      <c r="BC370" s="83"/>
      <c r="BD370" s="83"/>
      <c r="BE370" s="83"/>
      <c r="BF370" s="83"/>
      <c r="BG370" s="83"/>
      <c r="BH370" s="83"/>
      <c r="BI370" s="83"/>
      <c r="BJ370" s="56" t="s">
        <v>6810</v>
      </c>
      <c r="BK370" s="83"/>
      <c r="BL370" s="83"/>
      <c r="BM370" s="83"/>
      <c r="BN370" s="83"/>
      <c r="BO370" s="83"/>
      <c r="BP370" s="83"/>
      <c r="BQ370" s="83"/>
      <c r="BR370" s="83"/>
      <c r="BS370" s="83"/>
      <c r="BT370" s="83"/>
      <c r="BU370" s="83"/>
      <c r="BV370" s="83"/>
      <c r="BW370" s="82"/>
      <c r="BX370" s="82"/>
      <c r="BY370" s="82"/>
      <c r="BZ370" s="84"/>
      <c r="CA370" s="84"/>
      <c r="CB370" s="84"/>
      <c r="CC370" s="84"/>
      <c r="CD370" s="84"/>
      <c r="CE370" s="84"/>
      <c r="CF370" s="84"/>
      <c r="CG370" s="84"/>
      <c r="CH370" s="84"/>
      <c r="CI370" s="84"/>
      <c r="CJ370" s="84"/>
      <c r="CK370" s="84"/>
      <c r="CL370" s="84"/>
      <c r="CM370" s="84"/>
      <c r="CN370" s="84"/>
      <c r="CO370" s="84"/>
      <c r="CP370" s="84"/>
      <c r="CQ370" s="84"/>
      <c r="CR370" s="84"/>
      <c r="CS370" s="58" t="s">
        <v>6811</v>
      </c>
      <c r="CT370" s="84"/>
      <c r="CU370" s="84"/>
      <c r="CV370" s="84"/>
      <c r="CW370" s="84"/>
      <c r="CX370" s="84"/>
      <c r="CY370" s="84"/>
      <c r="CZ370" s="84"/>
      <c r="DA370" s="84"/>
      <c r="DB370" s="84"/>
      <c r="DC370" s="84"/>
      <c r="DD370" s="84"/>
      <c r="DE370" s="84"/>
    </row>
    <row r="371" spans="38:109" ht="15" hidden="1" customHeight="1">
      <c r="AL371" s="55" t="str">
        <f t="shared" si="23"/>
        <v/>
      </c>
      <c r="AM371" s="55" t="str">
        <f t="shared" si="20"/>
        <v/>
      </c>
      <c r="AN371" t="str">
        <f t="shared" si="21"/>
        <v/>
      </c>
      <c r="AO371" s="3" t="str">
        <f t="shared" si="22"/>
        <v/>
      </c>
      <c r="AP371" s="3">
        <v>369</v>
      </c>
      <c r="AQ371" s="83"/>
      <c r="AR371" s="83"/>
      <c r="AS371" s="83"/>
      <c r="AT371" s="83"/>
      <c r="AU371" s="83"/>
      <c r="AV371" s="83"/>
      <c r="AW371" s="83"/>
      <c r="AX371" s="83"/>
      <c r="AY371" s="83"/>
      <c r="AZ371" s="83"/>
      <c r="BA371" s="83"/>
      <c r="BB371" s="83"/>
      <c r="BC371" s="83"/>
      <c r="BD371" s="83"/>
      <c r="BE371" s="83"/>
      <c r="BF371" s="83"/>
      <c r="BG371" s="83"/>
      <c r="BH371" s="83"/>
      <c r="BI371" s="83"/>
      <c r="BJ371" s="56" t="s">
        <v>6812</v>
      </c>
      <c r="BK371" s="83"/>
      <c r="BL371" s="83"/>
      <c r="BM371" s="83"/>
      <c r="BN371" s="83"/>
      <c r="BO371" s="83"/>
      <c r="BP371" s="83"/>
      <c r="BQ371" s="83"/>
      <c r="BR371" s="83"/>
      <c r="BS371" s="83"/>
      <c r="BT371" s="83"/>
      <c r="BU371" s="83"/>
      <c r="BV371" s="83"/>
      <c r="BW371" s="82"/>
      <c r="BX371" s="82"/>
      <c r="BY371" s="82"/>
      <c r="BZ371" s="84"/>
      <c r="CA371" s="84"/>
      <c r="CB371" s="84"/>
      <c r="CC371" s="84"/>
      <c r="CD371" s="84"/>
      <c r="CE371" s="84"/>
      <c r="CF371" s="84"/>
      <c r="CG371" s="84"/>
      <c r="CH371" s="84"/>
      <c r="CI371" s="84"/>
      <c r="CJ371" s="84"/>
      <c r="CK371" s="84"/>
      <c r="CL371" s="84"/>
      <c r="CM371" s="84"/>
      <c r="CN371" s="84"/>
      <c r="CO371" s="84"/>
      <c r="CP371" s="84"/>
      <c r="CQ371" s="84"/>
      <c r="CR371" s="84"/>
      <c r="CS371" s="58" t="s">
        <v>6813</v>
      </c>
      <c r="CT371" s="84"/>
      <c r="CU371" s="84"/>
      <c r="CV371" s="84"/>
      <c r="CW371" s="84"/>
      <c r="CX371" s="84"/>
      <c r="CY371" s="84"/>
      <c r="CZ371" s="84"/>
      <c r="DA371" s="84"/>
      <c r="DB371" s="84"/>
      <c r="DC371" s="84"/>
      <c r="DD371" s="84"/>
      <c r="DE371" s="84"/>
    </row>
    <row r="372" spans="38:109" ht="15" hidden="1" customHeight="1">
      <c r="AL372" s="55" t="str">
        <f t="shared" si="23"/>
        <v/>
      </c>
      <c r="AM372" s="55" t="str">
        <f t="shared" si="20"/>
        <v/>
      </c>
      <c r="AN372" t="str">
        <f t="shared" si="21"/>
        <v/>
      </c>
      <c r="AO372" s="3" t="str">
        <f t="shared" si="22"/>
        <v/>
      </c>
      <c r="AP372" s="3">
        <v>370</v>
      </c>
      <c r="AQ372" s="83"/>
      <c r="AR372" s="83"/>
      <c r="AS372" s="83"/>
      <c r="AT372" s="83"/>
      <c r="AU372" s="83"/>
      <c r="AV372" s="83"/>
      <c r="AW372" s="83"/>
      <c r="AX372" s="83"/>
      <c r="AY372" s="83"/>
      <c r="AZ372" s="83"/>
      <c r="BA372" s="83"/>
      <c r="BB372" s="83"/>
      <c r="BC372" s="83"/>
      <c r="BD372" s="83"/>
      <c r="BE372" s="83"/>
      <c r="BF372" s="83"/>
      <c r="BG372" s="83"/>
      <c r="BH372" s="83"/>
      <c r="BI372" s="83"/>
      <c r="BJ372" s="56" t="s">
        <v>6814</v>
      </c>
      <c r="BK372" s="83"/>
      <c r="BL372" s="83"/>
      <c r="BM372" s="83"/>
      <c r="BN372" s="83"/>
      <c r="BO372" s="83"/>
      <c r="BP372" s="83"/>
      <c r="BQ372" s="83"/>
      <c r="BR372" s="83"/>
      <c r="BS372" s="83"/>
      <c r="BT372" s="83"/>
      <c r="BU372" s="83"/>
      <c r="BV372" s="83"/>
      <c r="BW372" s="82"/>
      <c r="BX372" s="82"/>
      <c r="BY372" s="82"/>
      <c r="BZ372" s="84"/>
      <c r="CA372" s="84"/>
      <c r="CB372" s="84"/>
      <c r="CC372" s="84"/>
      <c r="CD372" s="84"/>
      <c r="CE372" s="84"/>
      <c r="CF372" s="84"/>
      <c r="CG372" s="84"/>
      <c r="CH372" s="84"/>
      <c r="CI372" s="84"/>
      <c r="CJ372" s="84"/>
      <c r="CK372" s="84"/>
      <c r="CL372" s="84"/>
      <c r="CM372" s="84"/>
      <c r="CN372" s="84"/>
      <c r="CO372" s="84"/>
      <c r="CP372" s="84"/>
      <c r="CQ372" s="84"/>
      <c r="CR372" s="84"/>
      <c r="CS372" s="58" t="s">
        <v>6815</v>
      </c>
      <c r="CT372" s="84"/>
      <c r="CU372" s="84"/>
      <c r="CV372" s="84"/>
      <c r="CW372" s="84"/>
      <c r="CX372" s="84"/>
      <c r="CY372" s="84"/>
      <c r="CZ372" s="84"/>
      <c r="DA372" s="84"/>
      <c r="DB372" s="84"/>
      <c r="DC372" s="84"/>
      <c r="DD372" s="84"/>
      <c r="DE372" s="84"/>
    </row>
    <row r="373" spans="38:109" ht="15" hidden="1" customHeight="1">
      <c r="AL373" s="55" t="str">
        <f t="shared" si="23"/>
        <v/>
      </c>
      <c r="AM373" s="55" t="str">
        <f t="shared" si="20"/>
        <v/>
      </c>
      <c r="AN373" t="str">
        <f t="shared" si="21"/>
        <v/>
      </c>
      <c r="AO373" s="3" t="str">
        <f t="shared" si="22"/>
        <v/>
      </c>
      <c r="AP373" s="3">
        <v>371</v>
      </c>
      <c r="AQ373" s="83"/>
      <c r="AR373" s="83"/>
      <c r="AS373" s="83"/>
      <c r="AT373" s="83"/>
      <c r="AU373" s="83"/>
      <c r="AV373" s="83"/>
      <c r="AW373" s="83"/>
      <c r="AX373" s="83"/>
      <c r="AY373" s="83"/>
      <c r="AZ373" s="83"/>
      <c r="BA373" s="83"/>
      <c r="BB373" s="83"/>
      <c r="BC373" s="83"/>
      <c r="BD373" s="83"/>
      <c r="BE373" s="83"/>
      <c r="BF373" s="83"/>
      <c r="BG373" s="83"/>
      <c r="BH373" s="83"/>
      <c r="BI373" s="83"/>
      <c r="BJ373" s="56" t="s">
        <v>6816</v>
      </c>
      <c r="BK373" s="83"/>
      <c r="BL373" s="83"/>
      <c r="BM373" s="83"/>
      <c r="BN373" s="83"/>
      <c r="BO373" s="83"/>
      <c r="BP373" s="83"/>
      <c r="BQ373" s="83"/>
      <c r="BR373" s="83"/>
      <c r="BS373" s="83"/>
      <c r="BT373" s="83"/>
      <c r="BU373" s="83"/>
      <c r="BV373" s="83"/>
      <c r="BW373" s="82"/>
      <c r="BX373" s="82"/>
      <c r="BY373" s="82"/>
      <c r="BZ373" s="84"/>
      <c r="CA373" s="84"/>
      <c r="CB373" s="84"/>
      <c r="CC373" s="84"/>
      <c r="CD373" s="84"/>
      <c r="CE373" s="84"/>
      <c r="CF373" s="84"/>
      <c r="CG373" s="84"/>
      <c r="CH373" s="84"/>
      <c r="CI373" s="84"/>
      <c r="CJ373" s="84"/>
      <c r="CK373" s="84"/>
      <c r="CL373" s="84"/>
      <c r="CM373" s="84"/>
      <c r="CN373" s="84"/>
      <c r="CO373" s="84"/>
      <c r="CP373" s="84"/>
      <c r="CQ373" s="84"/>
      <c r="CR373" s="84"/>
      <c r="CS373" s="58" t="s">
        <v>6817</v>
      </c>
      <c r="CT373" s="84"/>
      <c r="CU373" s="84"/>
      <c r="CV373" s="84"/>
      <c r="CW373" s="84"/>
      <c r="CX373" s="84"/>
      <c r="CY373" s="84"/>
      <c r="CZ373" s="84"/>
      <c r="DA373" s="84"/>
      <c r="DB373" s="84"/>
      <c r="DC373" s="84"/>
      <c r="DD373" s="84"/>
      <c r="DE373" s="84"/>
    </row>
    <row r="374" spans="38:109" ht="15" hidden="1" customHeight="1">
      <c r="AL374" s="55" t="str">
        <f t="shared" si="23"/>
        <v/>
      </c>
      <c r="AM374" s="55" t="str">
        <f t="shared" si="20"/>
        <v/>
      </c>
      <c r="AN374" t="str">
        <f t="shared" si="21"/>
        <v/>
      </c>
      <c r="AO374" s="3" t="str">
        <f t="shared" si="22"/>
        <v/>
      </c>
      <c r="AP374" s="3">
        <v>372</v>
      </c>
      <c r="AQ374" s="83"/>
      <c r="AR374" s="83"/>
      <c r="AS374" s="83"/>
      <c r="AT374" s="83"/>
      <c r="AU374" s="83"/>
      <c r="AV374" s="83"/>
      <c r="AW374" s="83"/>
      <c r="AX374" s="83"/>
      <c r="AY374" s="83"/>
      <c r="AZ374" s="83"/>
      <c r="BA374" s="83"/>
      <c r="BB374" s="83"/>
      <c r="BC374" s="83"/>
      <c r="BD374" s="83"/>
      <c r="BE374" s="83"/>
      <c r="BF374" s="83"/>
      <c r="BG374" s="83"/>
      <c r="BH374" s="83"/>
      <c r="BI374" s="83"/>
      <c r="BJ374" s="56" t="s">
        <v>6818</v>
      </c>
      <c r="BK374" s="83"/>
      <c r="BL374" s="83"/>
      <c r="BM374" s="83"/>
      <c r="BN374" s="83"/>
      <c r="BO374" s="83"/>
      <c r="BP374" s="83"/>
      <c r="BQ374" s="83"/>
      <c r="BR374" s="83"/>
      <c r="BS374" s="83"/>
      <c r="BT374" s="83"/>
      <c r="BU374" s="83"/>
      <c r="BV374" s="83"/>
      <c r="BW374" s="82"/>
      <c r="BX374" s="82"/>
      <c r="BY374" s="82"/>
      <c r="BZ374" s="84"/>
      <c r="CA374" s="84"/>
      <c r="CB374" s="84"/>
      <c r="CC374" s="84"/>
      <c r="CD374" s="84"/>
      <c r="CE374" s="84"/>
      <c r="CF374" s="84"/>
      <c r="CG374" s="84"/>
      <c r="CH374" s="84"/>
      <c r="CI374" s="84"/>
      <c r="CJ374" s="84"/>
      <c r="CK374" s="84"/>
      <c r="CL374" s="84"/>
      <c r="CM374" s="84"/>
      <c r="CN374" s="84"/>
      <c r="CO374" s="84"/>
      <c r="CP374" s="84"/>
      <c r="CQ374" s="84"/>
      <c r="CR374" s="84"/>
      <c r="CS374" s="58" t="s">
        <v>6819</v>
      </c>
      <c r="CT374" s="84"/>
      <c r="CU374" s="84"/>
      <c r="CV374" s="84"/>
      <c r="CW374" s="84"/>
      <c r="CX374" s="84"/>
      <c r="CY374" s="84"/>
      <c r="CZ374" s="84"/>
      <c r="DA374" s="84"/>
      <c r="DB374" s="84"/>
      <c r="DC374" s="84"/>
      <c r="DD374" s="84"/>
      <c r="DE374" s="84"/>
    </row>
    <row r="375" spans="38:109" ht="15" hidden="1" customHeight="1">
      <c r="AL375" s="55" t="str">
        <f t="shared" si="23"/>
        <v/>
      </c>
      <c r="AM375" s="55" t="str">
        <f t="shared" si="20"/>
        <v/>
      </c>
      <c r="AN375" t="str">
        <f t="shared" si="21"/>
        <v/>
      </c>
      <c r="AO375" s="3" t="str">
        <f t="shared" si="22"/>
        <v/>
      </c>
      <c r="AP375" s="3">
        <v>373</v>
      </c>
      <c r="AQ375" s="56"/>
      <c r="AR375" s="56"/>
      <c r="AS375" s="56"/>
      <c r="AT375" s="56"/>
      <c r="AU375" s="56"/>
      <c r="AV375" s="56"/>
      <c r="AW375" s="56"/>
      <c r="AX375" s="56"/>
      <c r="AY375" s="56"/>
      <c r="AZ375" s="56"/>
      <c r="BA375" s="56"/>
      <c r="BB375" s="56"/>
      <c r="BC375" s="56"/>
      <c r="BD375" s="56"/>
      <c r="BE375" s="56"/>
      <c r="BF375" s="56"/>
      <c r="BG375" s="56"/>
      <c r="BH375" s="56"/>
      <c r="BI375" s="56"/>
      <c r="BJ375" s="56" t="s">
        <v>6820</v>
      </c>
      <c r="BK375" s="56"/>
      <c r="BL375" s="56"/>
      <c r="BM375" s="56"/>
      <c r="BN375" s="56"/>
      <c r="BO375" s="56"/>
      <c r="BP375" s="56"/>
      <c r="BQ375" s="56"/>
      <c r="BR375" s="56"/>
      <c r="BS375" s="56"/>
      <c r="BT375" s="56"/>
      <c r="BU375" s="56"/>
      <c r="BV375" s="56"/>
      <c r="BW375" s="3"/>
      <c r="BX375" s="3"/>
      <c r="BY375" s="3"/>
      <c r="BZ375" s="58"/>
      <c r="CA375" s="58"/>
      <c r="CB375" s="58"/>
      <c r="CC375" s="58"/>
      <c r="CD375" s="58"/>
      <c r="CE375" s="58"/>
      <c r="CF375" s="58"/>
      <c r="CG375" s="58"/>
      <c r="CH375" s="58"/>
      <c r="CI375" s="58"/>
      <c r="CJ375" s="58"/>
      <c r="CK375" s="58"/>
      <c r="CL375" s="58"/>
      <c r="CM375" s="58"/>
      <c r="CN375" s="58"/>
      <c r="CO375" s="58"/>
      <c r="CP375" s="58"/>
      <c r="CQ375" s="58"/>
      <c r="CR375" s="58"/>
      <c r="CS375" s="58" t="s">
        <v>6821</v>
      </c>
      <c r="CT375" s="58"/>
      <c r="CU375" s="58"/>
      <c r="CV375" s="58"/>
      <c r="CW375" s="58"/>
      <c r="CX375" s="58"/>
      <c r="CY375" s="58"/>
      <c r="CZ375" s="58"/>
      <c r="DA375" s="58"/>
      <c r="DB375" s="58"/>
      <c r="DC375" s="58"/>
      <c r="DD375" s="58"/>
      <c r="DE375" s="58"/>
    </row>
    <row r="376" spans="38:109" ht="15" hidden="1" customHeight="1">
      <c r="AL376" s="55" t="str">
        <f t="shared" si="23"/>
        <v/>
      </c>
      <c r="AM376" s="55" t="str">
        <f t="shared" si="20"/>
        <v/>
      </c>
      <c r="AN376" t="str">
        <f t="shared" si="21"/>
        <v/>
      </c>
      <c r="AO376" s="3" t="str">
        <f t="shared" si="22"/>
        <v/>
      </c>
      <c r="AP376" s="3">
        <v>374</v>
      </c>
      <c r="AQ376" s="56"/>
      <c r="AR376" s="56"/>
      <c r="AS376" s="56"/>
      <c r="AT376" s="56"/>
      <c r="AU376" s="56"/>
      <c r="AV376" s="56"/>
      <c r="AW376" s="56"/>
      <c r="AX376" s="56"/>
      <c r="AY376" s="56"/>
      <c r="AZ376" s="56"/>
      <c r="BA376" s="56"/>
      <c r="BB376" s="56"/>
      <c r="BC376" s="56"/>
      <c r="BD376" s="56"/>
      <c r="BE376" s="56"/>
      <c r="BF376" s="56"/>
      <c r="BG376" s="56"/>
      <c r="BH376" s="56"/>
      <c r="BI376" s="56"/>
      <c r="BJ376" s="56" t="s">
        <v>6822</v>
      </c>
      <c r="BK376" s="56"/>
      <c r="BL376" s="56"/>
      <c r="BM376" s="56"/>
      <c r="BN376" s="56"/>
      <c r="BO376" s="56"/>
      <c r="BP376" s="56"/>
      <c r="BQ376" s="56"/>
      <c r="BR376" s="56"/>
      <c r="BS376" s="56"/>
      <c r="BT376" s="56"/>
      <c r="BU376" s="56"/>
      <c r="BV376" s="56"/>
      <c r="BW376" s="3"/>
      <c r="BX376" s="3"/>
      <c r="BY376" s="3"/>
      <c r="BZ376" s="58"/>
      <c r="CA376" s="58"/>
      <c r="CB376" s="58"/>
      <c r="CC376" s="58"/>
      <c r="CD376" s="58"/>
      <c r="CE376" s="58"/>
      <c r="CF376" s="58"/>
      <c r="CG376" s="58"/>
      <c r="CH376" s="58"/>
      <c r="CI376" s="58"/>
      <c r="CJ376" s="58"/>
      <c r="CK376" s="58"/>
      <c r="CL376" s="58"/>
      <c r="CM376" s="58"/>
      <c r="CN376" s="58"/>
      <c r="CO376" s="58"/>
      <c r="CP376" s="58"/>
      <c r="CQ376" s="58"/>
      <c r="CR376" s="58"/>
      <c r="CS376" s="58" t="s">
        <v>6823</v>
      </c>
      <c r="CT376" s="58"/>
      <c r="CU376" s="58"/>
      <c r="CV376" s="58"/>
      <c r="CW376" s="58"/>
      <c r="CX376" s="58"/>
      <c r="CY376" s="58"/>
      <c r="CZ376" s="58"/>
      <c r="DA376" s="58"/>
      <c r="DB376" s="58"/>
      <c r="DC376" s="58"/>
      <c r="DD376" s="58"/>
      <c r="DE376" s="58"/>
    </row>
    <row r="377" spans="38:109" ht="15" hidden="1" customHeight="1">
      <c r="AL377" s="55" t="str">
        <f t="shared" si="23"/>
        <v/>
      </c>
      <c r="AM377" s="55" t="str">
        <f t="shared" si="20"/>
        <v/>
      </c>
      <c r="AN377" t="str">
        <f t="shared" si="21"/>
        <v/>
      </c>
      <c r="AO377" s="3" t="str">
        <f t="shared" si="22"/>
        <v/>
      </c>
      <c r="AP377" s="3">
        <v>375</v>
      </c>
      <c r="AQ377" s="83"/>
      <c r="AR377" s="83"/>
      <c r="AS377" s="83"/>
      <c r="AT377" s="83"/>
      <c r="AU377" s="83"/>
      <c r="AV377" s="83"/>
      <c r="AW377" s="83"/>
      <c r="AX377" s="83"/>
      <c r="AY377" s="83"/>
      <c r="AZ377" s="83"/>
      <c r="BA377" s="83"/>
      <c r="BB377" s="83"/>
      <c r="BC377" s="83"/>
      <c r="BD377" s="83"/>
      <c r="BE377" s="83"/>
      <c r="BF377" s="83"/>
      <c r="BG377" s="83"/>
      <c r="BH377" s="83"/>
      <c r="BI377" s="83"/>
      <c r="BJ377" s="56" t="s">
        <v>6824</v>
      </c>
      <c r="BK377" s="83"/>
      <c r="BL377" s="83"/>
      <c r="BM377" s="83"/>
      <c r="BN377" s="83"/>
      <c r="BO377" s="83"/>
      <c r="BP377" s="83"/>
      <c r="BQ377" s="83"/>
      <c r="BR377" s="83"/>
      <c r="BS377" s="83"/>
      <c r="BT377" s="83"/>
      <c r="BU377" s="83"/>
      <c r="BV377" s="83"/>
      <c r="BW377" s="82"/>
      <c r="BX377" s="82"/>
      <c r="BY377" s="82"/>
      <c r="BZ377" s="84"/>
      <c r="CA377" s="84"/>
      <c r="CB377" s="84"/>
      <c r="CC377" s="84"/>
      <c r="CD377" s="84"/>
      <c r="CE377" s="84"/>
      <c r="CF377" s="84"/>
      <c r="CG377" s="84"/>
      <c r="CH377" s="84"/>
      <c r="CI377" s="84"/>
      <c r="CJ377" s="84"/>
      <c r="CK377" s="84"/>
      <c r="CL377" s="84"/>
      <c r="CM377" s="84"/>
      <c r="CN377" s="84"/>
      <c r="CO377" s="84"/>
      <c r="CP377" s="84"/>
      <c r="CQ377" s="84"/>
      <c r="CR377" s="84"/>
      <c r="CS377" s="58" t="s">
        <v>6825</v>
      </c>
      <c r="CT377" s="84"/>
      <c r="CU377" s="84"/>
      <c r="CV377" s="84"/>
      <c r="CW377" s="84"/>
      <c r="CX377" s="84"/>
      <c r="CY377" s="84"/>
      <c r="CZ377" s="84"/>
      <c r="DA377" s="84"/>
      <c r="DB377" s="84"/>
      <c r="DC377" s="84"/>
      <c r="DD377" s="84"/>
      <c r="DE377" s="84"/>
    </row>
    <row r="378" spans="38:109" ht="15" hidden="1" customHeight="1">
      <c r="AL378" s="55" t="str">
        <f t="shared" si="23"/>
        <v/>
      </c>
      <c r="AM378" s="55" t="str">
        <f t="shared" si="20"/>
        <v/>
      </c>
      <c r="AN378" t="str">
        <f t="shared" si="21"/>
        <v/>
      </c>
      <c r="AO378" s="3" t="str">
        <f t="shared" si="22"/>
        <v/>
      </c>
      <c r="AP378" s="3">
        <v>376</v>
      </c>
      <c r="AQ378" s="83"/>
      <c r="AR378" s="83"/>
      <c r="AS378" s="83"/>
      <c r="AT378" s="83"/>
      <c r="AU378" s="83"/>
      <c r="AV378" s="83"/>
      <c r="AW378" s="83"/>
      <c r="AX378" s="83"/>
      <c r="AY378" s="83"/>
      <c r="AZ378" s="83"/>
      <c r="BA378" s="83"/>
      <c r="BB378" s="83"/>
      <c r="BC378" s="83"/>
      <c r="BD378" s="83"/>
      <c r="BE378" s="83"/>
      <c r="BF378" s="83"/>
      <c r="BG378" s="83"/>
      <c r="BH378" s="83"/>
      <c r="BI378" s="83"/>
      <c r="BJ378" s="56" t="s">
        <v>6826</v>
      </c>
      <c r="BK378" s="83"/>
      <c r="BL378" s="83"/>
      <c r="BM378" s="83"/>
      <c r="BN378" s="83"/>
      <c r="BO378" s="83"/>
      <c r="BP378" s="83"/>
      <c r="BQ378" s="83"/>
      <c r="BR378" s="83"/>
      <c r="BS378" s="83"/>
      <c r="BT378" s="83"/>
      <c r="BU378" s="83"/>
      <c r="BV378" s="83"/>
      <c r="BW378" s="82"/>
      <c r="BX378" s="82"/>
      <c r="BY378" s="82"/>
      <c r="BZ378" s="84"/>
      <c r="CA378" s="84"/>
      <c r="CB378" s="84"/>
      <c r="CC378" s="84"/>
      <c r="CD378" s="84"/>
      <c r="CE378" s="84"/>
      <c r="CF378" s="84"/>
      <c r="CG378" s="84"/>
      <c r="CH378" s="84"/>
      <c r="CI378" s="84"/>
      <c r="CJ378" s="84"/>
      <c r="CK378" s="84"/>
      <c r="CL378" s="84"/>
      <c r="CM378" s="84"/>
      <c r="CN378" s="84"/>
      <c r="CO378" s="84"/>
      <c r="CP378" s="84"/>
      <c r="CQ378" s="84"/>
      <c r="CR378" s="84"/>
      <c r="CS378" s="58" t="s">
        <v>6827</v>
      </c>
      <c r="CT378" s="84"/>
      <c r="CU378" s="84"/>
      <c r="CV378" s="84"/>
      <c r="CW378" s="84"/>
      <c r="CX378" s="84"/>
      <c r="CY378" s="84"/>
      <c r="CZ378" s="84"/>
      <c r="DA378" s="84"/>
      <c r="DB378" s="84"/>
      <c r="DC378" s="84"/>
      <c r="DD378" s="84"/>
      <c r="DE378" s="84"/>
    </row>
    <row r="379" spans="38:109" ht="15" hidden="1" customHeight="1">
      <c r="AL379" s="55" t="str">
        <f t="shared" si="23"/>
        <v/>
      </c>
      <c r="AM379" s="55" t="str">
        <f t="shared" si="20"/>
        <v/>
      </c>
      <c r="AN379" t="str">
        <f t="shared" si="21"/>
        <v/>
      </c>
      <c r="AO379" s="3" t="str">
        <f t="shared" si="22"/>
        <v/>
      </c>
      <c r="AP379" s="3">
        <v>377</v>
      </c>
      <c r="AQ379" s="83"/>
      <c r="AR379" s="83"/>
      <c r="AS379" s="83"/>
      <c r="AT379" s="83"/>
      <c r="AU379" s="83"/>
      <c r="AV379" s="83"/>
      <c r="AW379" s="83"/>
      <c r="AX379" s="83"/>
      <c r="AY379" s="83"/>
      <c r="AZ379" s="83"/>
      <c r="BA379" s="83"/>
      <c r="BB379" s="83"/>
      <c r="BC379" s="83"/>
      <c r="BD379" s="83"/>
      <c r="BE379" s="83"/>
      <c r="BF379" s="83"/>
      <c r="BG379" s="83"/>
      <c r="BH379" s="83"/>
      <c r="BI379" s="83"/>
      <c r="BJ379" s="56" t="s">
        <v>6828</v>
      </c>
      <c r="BK379" s="83"/>
      <c r="BL379" s="83"/>
      <c r="BM379" s="83"/>
      <c r="BN379" s="83"/>
      <c r="BO379" s="83"/>
      <c r="BP379" s="83"/>
      <c r="BQ379" s="83"/>
      <c r="BR379" s="83"/>
      <c r="BS379" s="83"/>
      <c r="BT379" s="83"/>
      <c r="BU379" s="83"/>
      <c r="BV379" s="83"/>
      <c r="BW379" s="82"/>
      <c r="BX379" s="82"/>
      <c r="BY379" s="82"/>
      <c r="BZ379" s="84"/>
      <c r="CA379" s="84"/>
      <c r="CB379" s="84"/>
      <c r="CC379" s="84"/>
      <c r="CD379" s="84"/>
      <c r="CE379" s="84"/>
      <c r="CF379" s="84"/>
      <c r="CG379" s="84"/>
      <c r="CH379" s="84"/>
      <c r="CI379" s="84"/>
      <c r="CJ379" s="84"/>
      <c r="CK379" s="84"/>
      <c r="CL379" s="84"/>
      <c r="CM379" s="84"/>
      <c r="CN379" s="84"/>
      <c r="CO379" s="84"/>
      <c r="CP379" s="84"/>
      <c r="CQ379" s="84"/>
      <c r="CR379" s="84"/>
      <c r="CS379" s="58" t="s">
        <v>6829</v>
      </c>
      <c r="CT379" s="84"/>
      <c r="CU379" s="84"/>
      <c r="CV379" s="84"/>
      <c r="CW379" s="84"/>
      <c r="CX379" s="84"/>
      <c r="CY379" s="84"/>
      <c r="CZ379" s="84"/>
      <c r="DA379" s="84"/>
      <c r="DB379" s="84"/>
      <c r="DC379" s="84"/>
      <c r="DD379" s="84"/>
      <c r="DE379" s="84"/>
    </row>
    <row r="380" spans="38:109" ht="15" hidden="1" customHeight="1">
      <c r="AL380" s="55" t="str">
        <f t="shared" si="23"/>
        <v/>
      </c>
      <c r="AM380" s="55" t="str">
        <f t="shared" si="20"/>
        <v/>
      </c>
      <c r="AN380" t="str">
        <f t="shared" si="21"/>
        <v/>
      </c>
      <c r="AO380" s="3" t="str">
        <f t="shared" si="22"/>
        <v/>
      </c>
      <c r="AP380" s="3">
        <v>378</v>
      </c>
      <c r="AQ380" s="83"/>
      <c r="AR380" s="83"/>
      <c r="AS380" s="83"/>
      <c r="AT380" s="83"/>
      <c r="AU380" s="83"/>
      <c r="AV380" s="83"/>
      <c r="AW380" s="83"/>
      <c r="AX380" s="83"/>
      <c r="AY380" s="83"/>
      <c r="AZ380" s="83"/>
      <c r="BA380" s="83"/>
      <c r="BB380" s="83"/>
      <c r="BC380" s="83"/>
      <c r="BD380" s="83"/>
      <c r="BE380" s="83"/>
      <c r="BF380" s="83"/>
      <c r="BG380" s="83"/>
      <c r="BH380" s="83"/>
      <c r="BI380" s="83"/>
      <c r="BJ380" s="56" t="s">
        <v>6830</v>
      </c>
      <c r="BK380" s="83"/>
      <c r="BL380" s="83"/>
      <c r="BM380" s="83"/>
      <c r="BN380" s="83"/>
      <c r="BO380" s="83"/>
      <c r="BP380" s="83"/>
      <c r="BQ380" s="83"/>
      <c r="BR380" s="83"/>
      <c r="BS380" s="83"/>
      <c r="BT380" s="83"/>
      <c r="BU380" s="83"/>
      <c r="BV380" s="83"/>
      <c r="BW380" s="82"/>
      <c r="BX380" s="82"/>
      <c r="BY380" s="82"/>
      <c r="BZ380" s="84"/>
      <c r="CA380" s="84"/>
      <c r="CB380" s="84"/>
      <c r="CC380" s="84"/>
      <c r="CD380" s="84"/>
      <c r="CE380" s="84"/>
      <c r="CF380" s="84"/>
      <c r="CG380" s="84"/>
      <c r="CH380" s="84"/>
      <c r="CI380" s="84"/>
      <c r="CJ380" s="84"/>
      <c r="CK380" s="84"/>
      <c r="CL380" s="84"/>
      <c r="CM380" s="84"/>
      <c r="CN380" s="84"/>
      <c r="CO380" s="84"/>
      <c r="CP380" s="84"/>
      <c r="CQ380" s="84"/>
      <c r="CR380" s="84"/>
      <c r="CS380" s="58" t="s">
        <v>6831</v>
      </c>
      <c r="CT380" s="84"/>
      <c r="CU380" s="84"/>
      <c r="CV380" s="84"/>
      <c r="CW380" s="84"/>
      <c r="CX380" s="84"/>
      <c r="CY380" s="84"/>
      <c r="CZ380" s="84"/>
      <c r="DA380" s="84"/>
      <c r="DB380" s="84"/>
      <c r="DC380" s="84"/>
      <c r="DD380" s="84"/>
      <c r="DE380" s="84"/>
    </row>
    <row r="381" spans="38:109" ht="15" hidden="1" customHeight="1">
      <c r="AL381" s="55" t="str">
        <f t="shared" si="23"/>
        <v/>
      </c>
      <c r="AM381" s="55" t="str">
        <f t="shared" si="20"/>
        <v/>
      </c>
      <c r="AN381" t="str">
        <f t="shared" si="21"/>
        <v/>
      </c>
      <c r="AO381" s="3" t="str">
        <f t="shared" si="22"/>
        <v/>
      </c>
      <c r="AP381" s="3">
        <v>379</v>
      </c>
      <c r="AQ381" s="83"/>
      <c r="AR381" s="83"/>
      <c r="AS381" s="83"/>
      <c r="AT381" s="83"/>
      <c r="AU381" s="83"/>
      <c r="AV381" s="83"/>
      <c r="AW381" s="83"/>
      <c r="AX381" s="83"/>
      <c r="AY381" s="83"/>
      <c r="AZ381" s="83"/>
      <c r="BA381" s="83"/>
      <c r="BB381" s="83"/>
      <c r="BC381" s="83"/>
      <c r="BD381" s="83"/>
      <c r="BE381" s="83"/>
      <c r="BF381" s="83"/>
      <c r="BG381" s="83"/>
      <c r="BH381" s="83"/>
      <c r="BI381" s="83"/>
      <c r="BJ381" s="56" t="s">
        <v>6832</v>
      </c>
      <c r="BK381" s="83"/>
      <c r="BL381" s="83"/>
      <c r="BM381" s="83"/>
      <c r="BN381" s="83"/>
      <c r="BO381" s="83"/>
      <c r="BP381" s="83"/>
      <c r="BQ381" s="83"/>
      <c r="BR381" s="83"/>
      <c r="BS381" s="83"/>
      <c r="BT381" s="83"/>
      <c r="BU381" s="83"/>
      <c r="BV381" s="83"/>
      <c r="BW381" s="82"/>
      <c r="BX381" s="82"/>
      <c r="BY381" s="82"/>
      <c r="BZ381" s="84"/>
      <c r="CA381" s="84"/>
      <c r="CB381" s="84"/>
      <c r="CC381" s="84"/>
      <c r="CD381" s="84"/>
      <c r="CE381" s="84"/>
      <c r="CF381" s="84"/>
      <c r="CG381" s="84"/>
      <c r="CH381" s="84"/>
      <c r="CI381" s="84"/>
      <c r="CJ381" s="84"/>
      <c r="CK381" s="84"/>
      <c r="CL381" s="84"/>
      <c r="CM381" s="84"/>
      <c r="CN381" s="84"/>
      <c r="CO381" s="84"/>
      <c r="CP381" s="84"/>
      <c r="CQ381" s="84"/>
      <c r="CR381" s="84"/>
      <c r="CS381" s="58" t="s">
        <v>6833</v>
      </c>
      <c r="CT381" s="84"/>
      <c r="CU381" s="84"/>
      <c r="CV381" s="84"/>
      <c r="CW381" s="84"/>
      <c r="CX381" s="84"/>
      <c r="CY381" s="84"/>
      <c r="CZ381" s="84"/>
      <c r="DA381" s="84"/>
      <c r="DB381" s="84"/>
      <c r="DC381" s="84"/>
      <c r="DD381" s="84"/>
      <c r="DE381" s="84"/>
    </row>
    <row r="382" spans="38:109" ht="15" hidden="1" customHeight="1">
      <c r="AL382" s="55" t="str">
        <f t="shared" si="23"/>
        <v/>
      </c>
      <c r="AM382" s="55" t="str">
        <f t="shared" si="20"/>
        <v/>
      </c>
      <c r="AN382" t="str">
        <f t="shared" si="21"/>
        <v/>
      </c>
      <c r="AO382" s="3" t="str">
        <f t="shared" si="22"/>
        <v/>
      </c>
      <c r="AP382" s="3">
        <v>380</v>
      </c>
      <c r="AQ382" s="83"/>
      <c r="AR382" s="83"/>
      <c r="AS382" s="83"/>
      <c r="AT382" s="83"/>
      <c r="AU382" s="83"/>
      <c r="AV382" s="83"/>
      <c r="AW382" s="83"/>
      <c r="AX382" s="83"/>
      <c r="AY382" s="83"/>
      <c r="AZ382" s="83"/>
      <c r="BA382" s="83"/>
      <c r="BB382" s="83"/>
      <c r="BC382" s="83"/>
      <c r="BD382" s="83"/>
      <c r="BE382" s="83"/>
      <c r="BF382" s="83"/>
      <c r="BG382" s="83"/>
      <c r="BH382" s="83"/>
      <c r="BI382" s="83"/>
      <c r="BJ382" s="56" t="s">
        <v>6834</v>
      </c>
      <c r="BK382" s="83"/>
      <c r="BL382" s="83"/>
      <c r="BM382" s="83"/>
      <c r="BN382" s="83"/>
      <c r="BO382" s="83"/>
      <c r="BP382" s="83"/>
      <c r="BQ382" s="83"/>
      <c r="BR382" s="83"/>
      <c r="BS382" s="83"/>
      <c r="BT382" s="83"/>
      <c r="BU382" s="83"/>
      <c r="BV382" s="83"/>
      <c r="BW382" s="82"/>
      <c r="BX382" s="82"/>
      <c r="BY382" s="82"/>
      <c r="BZ382" s="84"/>
      <c r="CA382" s="84"/>
      <c r="CB382" s="84"/>
      <c r="CC382" s="84"/>
      <c r="CD382" s="84"/>
      <c r="CE382" s="84"/>
      <c r="CF382" s="84"/>
      <c r="CG382" s="84"/>
      <c r="CH382" s="84"/>
      <c r="CI382" s="84"/>
      <c r="CJ382" s="84"/>
      <c r="CK382" s="84"/>
      <c r="CL382" s="84"/>
      <c r="CM382" s="84"/>
      <c r="CN382" s="84"/>
      <c r="CO382" s="84"/>
      <c r="CP382" s="84"/>
      <c r="CQ382" s="84"/>
      <c r="CR382" s="84"/>
      <c r="CS382" s="58" t="s">
        <v>6835</v>
      </c>
      <c r="CT382" s="84"/>
      <c r="CU382" s="84"/>
      <c r="CV382" s="84"/>
      <c r="CW382" s="84"/>
      <c r="CX382" s="84"/>
      <c r="CY382" s="84"/>
      <c r="CZ382" s="84"/>
      <c r="DA382" s="84"/>
      <c r="DB382" s="84"/>
      <c r="DC382" s="84"/>
      <c r="DD382" s="84"/>
      <c r="DE382" s="84"/>
    </row>
    <row r="383" spans="38:109" ht="15" hidden="1" customHeight="1">
      <c r="AL383" s="55" t="str">
        <f t="shared" si="23"/>
        <v/>
      </c>
      <c r="AM383" s="55" t="str">
        <f t="shared" si="20"/>
        <v/>
      </c>
      <c r="AN383" t="str">
        <f t="shared" si="21"/>
        <v/>
      </c>
      <c r="AO383" s="3" t="str">
        <f t="shared" si="22"/>
        <v/>
      </c>
      <c r="AP383" s="3">
        <v>381</v>
      </c>
      <c r="AQ383" s="83"/>
      <c r="AR383" s="83"/>
      <c r="AS383" s="83"/>
      <c r="AT383" s="83"/>
      <c r="AU383" s="83"/>
      <c r="AV383" s="83"/>
      <c r="AW383" s="83"/>
      <c r="AX383" s="83"/>
      <c r="AY383" s="83"/>
      <c r="AZ383" s="83"/>
      <c r="BA383" s="83"/>
      <c r="BB383" s="83"/>
      <c r="BC383" s="83"/>
      <c r="BD383" s="83"/>
      <c r="BE383" s="83"/>
      <c r="BF383" s="83"/>
      <c r="BG383" s="83"/>
      <c r="BH383" s="83"/>
      <c r="BI383" s="83"/>
      <c r="BJ383" s="56" t="s">
        <v>6836</v>
      </c>
      <c r="BK383" s="83"/>
      <c r="BL383" s="83"/>
      <c r="BM383" s="83"/>
      <c r="BN383" s="83"/>
      <c r="BO383" s="83"/>
      <c r="BP383" s="83"/>
      <c r="BQ383" s="83"/>
      <c r="BR383" s="83"/>
      <c r="BS383" s="83"/>
      <c r="BT383" s="83"/>
      <c r="BU383" s="83"/>
      <c r="BV383" s="83"/>
      <c r="BW383" s="82"/>
      <c r="BX383" s="82"/>
      <c r="BY383" s="82"/>
      <c r="BZ383" s="84"/>
      <c r="CA383" s="84"/>
      <c r="CB383" s="84"/>
      <c r="CC383" s="84"/>
      <c r="CD383" s="84"/>
      <c r="CE383" s="84"/>
      <c r="CF383" s="84"/>
      <c r="CG383" s="84"/>
      <c r="CH383" s="84"/>
      <c r="CI383" s="84"/>
      <c r="CJ383" s="84"/>
      <c r="CK383" s="84"/>
      <c r="CL383" s="84"/>
      <c r="CM383" s="84"/>
      <c r="CN383" s="84"/>
      <c r="CO383" s="84"/>
      <c r="CP383" s="84"/>
      <c r="CQ383" s="84"/>
      <c r="CR383" s="84"/>
      <c r="CS383" s="58" t="s">
        <v>6837</v>
      </c>
      <c r="CT383" s="84"/>
      <c r="CU383" s="84"/>
      <c r="CV383" s="84"/>
      <c r="CW383" s="84"/>
      <c r="CX383" s="84"/>
      <c r="CY383" s="84"/>
      <c r="CZ383" s="84"/>
      <c r="DA383" s="84"/>
      <c r="DB383" s="84"/>
      <c r="DC383" s="84"/>
      <c r="DD383" s="84"/>
      <c r="DE383" s="84"/>
    </row>
    <row r="384" spans="38:109" ht="15" hidden="1" customHeight="1">
      <c r="AL384" s="55" t="str">
        <f t="shared" si="23"/>
        <v/>
      </c>
      <c r="AM384" s="55" t="str">
        <f t="shared" si="20"/>
        <v/>
      </c>
      <c r="AN384" t="str">
        <f t="shared" si="21"/>
        <v/>
      </c>
      <c r="AO384" s="3" t="str">
        <f t="shared" si="22"/>
        <v/>
      </c>
      <c r="AP384" s="3">
        <v>382</v>
      </c>
      <c r="AQ384" s="83"/>
      <c r="AR384" s="83"/>
      <c r="AS384" s="83"/>
      <c r="AT384" s="83"/>
      <c r="AU384" s="83"/>
      <c r="AV384" s="83"/>
      <c r="AW384" s="83"/>
      <c r="AX384" s="83"/>
      <c r="AY384" s="83"/>
      <c r="AZ384" s="83"/>
      <c r="BA384" s="83"/>
      <c r="BB384" s="83"/>
      <c r="BC384" s="83"/>
      <c r="BD384" s="83"/>
      <c r="BE384" s="83"/>
      <c r="BF384" s="83"/>
      <c r="BG384" s="83"/>
      <c r="BH384" s="83"/>
      <c r="BI384" s="83"/>
      <c r="BJ384" s="56" t="s">
        <v>6838</v>
      </c>
      <c r="BK384" s="83"/>
      <c r="BL384" s="83"/>
      <c r="BM384" s="83"/>
      <c r="BN384" s="83"/>
      <c r="BO384" s="83"/>
      <c r="BP384" s="83"/>
      <c r="BQ384" s="83"/>
      <c r="BR384" s="83"/>
      <c r="BS384" s="83"/>
      <c r="BT384" s="83"/>
      <c r="BU384" s="83"/>
      <c r="BV384" s="83"/>
      <c r="BW384" s="82"/>
      <c r="BX384" s="82"/>
      <c r="BY384" s="82"/>
      <c r="BZ384" s="84"/>
      <c r="CA384" s="84"/>
      <c r="CB384" s="84"/>
      <c r="CC384" s="84"/>
      <c r="CD384" s="84"/>
      <c r="CE384" s="84"/>
      <c r="CF384" s="84"/>
      <c r="CG384" s="84"/>
      <c r="CH384" s="84"/>
      <c r="CI384" s="84"/>
      <c r="CJ384" s="84"/>
      <c r="CK384" s="84"/>
      <c r="CL384" s="84"/>
      <c r="CM384" s="84"/>
      <c r="CN384" s="84"/>
      <c r="CO384" s="84"/>
      <c r="CP384" s="84"/>
      <c r="CQ384" s="84"/>
      <c r="CR384" s="84"/>
      <c r="CS384" s="58" t="s">
        <v>6839</v>
      </c>
      <c r="CT384" s="84"/>
      <c r="CU384" s="84"/>
      <c r="CV384" s="84"/>
      <c r="CW384" s="84"/>
      <c r="CX384" s="84"/>
      <c r="CY384" s="84"/>
      <c r="CZ384" s="84"/>
      <c r="DA384" s="84"/>
      <c r="DB384" s="84"/>
      <c r="DC384" s="84"/>
      <c r="DD384" s="84"/>
      <c r="DE384" s="84"/>
    </row>
    <row r="385" spans="38:109" ht="15" hidden="1" customHeight="1">
      <c r="AL385" s="55" t="str">
        <f t="shared" si="23"/>
        <v/>
      </c>
      <c r="AM385" s="55" t="str">
        <f t="shared" si="20"/>
        <v/>
      </c>
      <c r="AN385" t="str">
        <f t="shared" si="21"/>
        <v/>
      </c>
      <c r="AO385" s="3" t="str">
        <f t="shared" si="22"/>
        <v/>
      </c>
      <c r="AP385" s="3">
        <v>383</v>
      </c>
      <c r="AQ385" s="83"/>
      <c r="AR385" s="83"/>
      <c r="AS385" s="83"/>
      <c r="AT385" s="83"/>
      <c r="AU385" s="83"/>
      <c r="AV385" s="83"/>
      <c r="AW385" s="83"/>
      <c r="AX385" s="83"/>
      <c r="AY385" s="83"/>
      <c r="AZ385" s="83"/>
      <c r="BA385" s="83"/>
      <c r="BB385" s="83"/>
      <c r="BC385" s="83"/>
      <c r="BD385" s="83"/>
      <c r="BE385" s="83"/>
      <c r="BF385" s="83"/>
      <c r="BG385" s="83"/>
      <c r="BH385" s="83"/>
      <c r="BI385" s="83"/>
      <c r="BJ385" s="56" t="s">
        <v>6840</v>
      </c>
      <c r="BK385" s="83"/>
      <c r="BL385" s="83"/>
      <c r="BM385" s="83"/>
      <c r="BN385" s="83"/>
      <c r="BO385" s="83"/>
      <c r="BP385" s="83"/>
      <c r="BQ385" s="83"/>
      <c r="BR385" s="83"/>
      <c r="BS385" s="83"/>
      <c r="BT385" s="83"/>
      <c r="BU385" s="83"/>
      <c r="BV385" s="83"/>
      <c r="BW385" s="82"/>
      <c r="BX385" s="82"/>
      <c r="BY385" s="82"/>
      <c r="BZ385" s="84"/>
      <c r="CA385" s="84"/>
      <c r="CB385" s="84"/>
      <c r="CC385" s="84"/>
      <c r="CD385" s="84"/>
      <c r="CE385" s="84"/>
      <c r="CF385" s="84"/>
      <c r="CG385" s="84"/>
      <c r="CH385" s="84"/>
      <c r="CI385" s="84"/>
      <c r="CJ385" s="84"/>
      <c r="CK385" s="84"/>
      <c r="CL385" s="84"/>
      <c r="CM385" s="84"/>
      <c r="CN385" s="84"/>
      <c r="CO385" s="84"/>
      <c r="CP385" s="84"/>
      <c r="CQ385" s="84"/>
      <c r="CR385" s="84"/>
      <c r="CS385" s="58" t="s">
        <v>6841</v>
      </c>
      <c r="CT385" s="84"/>
      <c r="CU385" s="84"/>
      <c r="CV385" s="84"/>
      <c r="CW385" s="84"/>
      <c r="CX385" s="84"/>
      <c r="CY385" s="84"/>
      <c r="CZ385" s="84"/>
      <c r="DA385" s="84"/>
      <c r="DB385" s="84"/>
      <c r="DC385" s="84"/>
      <c r="DD385" s="84"/>
      <c r="DE385" s="84"/>
    </row>
    <row r="386" spans="38:109" ht="15" hidden="1" customHeight="1">
      <c r="AL386" s="55" t="str">
        <f t="shared" si="23"/>
        <v/>
      </c>
      <c r="AM386" s="55" t="str">
        <f t="shared" si="20"/>
        <v/>
      </c>
      <c r="AN386" t="str">
        <f t="shared" si="21"/>
        <v/>
      </c>
      <c r="AO386" s="3" t="str">
        <f t="shared" si="22"/>
        <v/>
      </c>
      <c r="AP386" s="3">
        <v>384</v>
      </c>
      <c r="AQ386" s="83"/>
      <c r="AR386" s="83"/>
      <c r="AS386" s="83"/>
      <c r="AT386" s="83"/>
      <c r="AU386" s="83"/>
      <c r="AV386" s="83"/>
      <c r="AW386" s="83"/>
      <c r="AX386" s="83"/>
      <c r="AY386" s="83"/>
      <c r="AZ386" s="83"/>
      <c r="BA386" s="83"/>
      <c r="BB386" s="83"/>
      <c r="BC386" s="83"/>
      <c r="BD386" s="83"/>
      <c r="BE386" s="83"/>
      <c r="BF386" s="83"/>
      <c r="BG386" s="83"/>
      <c r="BH386" s="83"/>
      <c r="BI386" s="83"/>
      <c r="BJ386" s="56" t="s">
        <v>6842</v>
      </c>
      <c r="BK386" s="83"/>
      <c r="BL386" s="83"/>
      <c r="BM386" s="83"/>
      <c r="BN386" s="83"/>
      <c r="BO386" s="83"/>
      <c r="BP386" s="83"/>
      <c r="BQ386" s="83"/>
      <c r="BR386" s="83"/>
      <c r="BS386" s="83"/>
      <c r="BT386" s="83"/>
      <c r="BU386" s="83"/>
      <c r="BV386" s="83"/>
      <c r="BW386" s="82"/>
      <c r="BX386" s="82"/>
      <c r="BY386" s="82"/>
      <c r="BZ386" s="84"/>
      <c r="CA386" s="84"/>
      <c r="CB386" s="84"/>
      <c r="CC386" s="84"/>
      <c r="CD386" s="84"/>
      <c r="CE386" s="84"/>
      <c r="CF386" s="84"/>
      <c r="CG386" s="84"/>
      <c r="CH386" s="84"/>
      <c r="CI386" s="84"/>
      <c r="CJ386" s="84"/>
      <c r="CK386" s="84"/>
      <c r="CL386" s="84"/>
      <c r="CM386" s="84"/>
      <c r="CN386" s="84"/>
      <c r="CO386" s="84"/>
      <c r="CP386" s="84"/>
      <c r="CQ386" s="84"/>
      <c r="CR386" s="84"/>
      <c r="CS386" s="58" t="s">
        <v>6843</v>
      </c>
      <c r="CT386" s="84"/>
      <c r="CU386" s="84"/>
      <c r="CV386" s="84"/>
      <c r="CW386" s="84"/>
      <c r="CX386" s="84"/>
      <c r="CY386" s="84"/>
      <c r="CZ386" s="84"/>
      <c r="DA386" s="84"/>
      <c r="DB386" s="84"/>
      <c r="DC386" s="84"/>
      <c r="DD386" s="84"/>
      <c r="DE386" s="84"/>
    </row>
    <row r="387" spans="38:109" ht="15" hidden="1" customHeight="1">
      <c r="AL387" s="55" t="str">
        <f t="shared" si="23"/>
        <v/>
      </c>
      <c r="AM387" s="55" t="str">
        <f t="shared" si="20"/>
        <v/>
      </c>
      <c r="AN387" t="str">
        <f t="shared" si="21"/>
        <v/>
      </c>
      <c r="AO387" s="3" t="str">
        <f t="shared" si="22"/>
        <v/>
      </c>
      <c r="AP387" s="3">
        <v>385</v>
      </c>
      <c r="AQ387" s="83"/>
      <c r="AR387" s="83"/>
      <c r="AS387" s="83"/>
      <c r="AT387" s="83"/>
      <c r="AU387" s="83"/>
      <c r="AV387" s="83"/>
      <c r="AW387" s="83"/>
      <c r="AX387" s="83"/>
      <c r="AY387" s="83"/>
      <c r="AZ387" s="83"/>
      <c r="BA387" s="83"/>
      <c r="BB387" s="83"/>
      <c r="BC387" s="83"/>
      <c r="BD387" s="83"/>
      <c r="BE387" s="83"/>
      <c r="BF387" s="83"/>
      <c r="BG387" s="83"/>
      <c r="BH387" s="83"/>
      <c r="BI387" s="83"/>
      <c r="BJ387" s="56" t="s">
        <v>6844</v>
      </c>
      <c r="BK387" s="83"/>
      <c r="BL387" s="83"/>
      <c r="BM387" s="83"/>
      <c r="BN387" s="83"/>
      <c r="BO387" s="83"/>
      <c r="BP387" s="83"/>
      <c r="BQ387" s="83"/>
      <c r="BR387" s="83"/>
      <c r="BS387" s="83"/>
      <c r="BT387" s="83"/>
      <c r="BU387" s="83"/>
      <c r="BV387" s="83"/>
      <c r="BW387" s="82"/>
      <c r="BX387" s="82"/>
      <c r="BY387" s="82"/>
      <c r="BZ387" s="84"/>
      <c r="CA387" s="84"/>
      <c r="CB387" s="84"/>
      <c r="CC387" s="84"/>
      <c r="CD387" s="84"/>
      <c r="CE387" s="84"/>
      <c r="CF387" s="84"/>
      <c r="CG387" s="84"/>
      <c r="CH387" s="84"/>
      <c r="CI387" s="84"/>
      <c r="CJ387" s="84"/>
      <c r="CK387" s="84"/>
      <c r="CL387" s="84"/>
      <c r="CM387" s="84"/>
      <c r="CN387" s="84"/>
      <c r="CO387" s="84"/>
      <c r="CP387" s="84"/>
      <c r="CQ387" s="84"/>
      <c r="CR387" s="84"/>
      <c r="CS387" s="58" t="s">
        <v>6845</v>
      </c>
      <c r="CT387" s="84"/>
      <c r="CU387" s="84"/>
      <c r="CV387" s="84"/>
      <c r="CW387" s="84"/>
      <c r="CX387" s="84"/>
      <c r="CY387" s="84"/>
      <c r="CZ387" s="84"/>
      <c r="DA387" s="84"/>
      <c r="DB387" s="84"/>
      <c r="DC387" s="84"/>
      <c r="DD387" s="84"/>
      <c r="DE387" s="84"/>
    </row>
    <row r="388" spans="38:109" ht="15" hidden="1" customHeight="1">
      <c r="AL388" s="55" t="str">
        <f t="shared" si="23"/>
        <v/>
      </c>
      <c r="AM388" s="55" t="str">
        <f t="shared" ref="AM388:AM451" si="24">IFERROR(IF(AL388="", "", HLOOKUP($N$8, $AQ$3:$BV$574, AP388, FALSE)), "")</f>
        <v/>
      </c>
      <c r="AN388" t="str">
        <f t="shared" si="21"/>
        <v/>
      </c>
      <c r="AO388" s="3" t="str">
        <f t="shared" si="22"/>
        <v/>
      </c>
      <c r="AP388" s="3">
        <v>386</v>
      </c>
      <c r="AQ388" s="83"/>
      <c r="AR388" s="83"/>
      <c r="AS388" s="83"/>
      <c r="AT388" s="83"/>
      <c r="AU388" s="83"/>
      <c r="AV388" s="83"/>
      <c r="AW388" s="83"/>
      <c r="AX388" s="83"/>
      <c r="AY388" s="83"/>
      <c r="AZ388" s="83"/>
      <c r="BA388" s="83"/>
      <c r="BB388" s="83"/>
      <c r="BC388" s="83"/>
      <c r="BD388" s="83"/>
      <c r="BE388" s="83"/>
      <c r="BF388" s="83"/>
      <c r="BG388" s="83"/>
      <c r="BH388" s="83"/>
      <c r="BI388" s="83"/>
      <c r="BJ388" s="56" t="s">
        <v>6846</v>
      </c>
      <c r="BK388" s="83"/>
      <c r="BL388" s="83"/>
      <c r="BM388" s="83"/>
      <c r="BN388" s="83"/>
      <c r="BO388" s="83"/>
      <c r="BP388" s="83"/>
      <c r="BQ388" s="83"/>
      <c r="BR388" s="83"/>
      <c r="BS388" s="83"/>
      <c r="BT388" s="83"/>
      <c r="BU388" s="83"/>
      <c r="BV388" s="83"/>
      <c r="BW388" s="82"/>
      <c r="BX388" s="82"/>
      <c r="BY388" s="82"/>
      <c r="BZ388" s="84"/>
      <c r="CA388" s="84"/>
      <c r="CB388" s="84"/>
      <c r="CC388" s="84"/>
      <c r="CD388" s="84"/>
      <c r="CE388" s="84"/>
      <c r="CF388" s="84"/>
      <c r="CG388" s="84"/>
      <c r="CH388" s="84"/>
      <c r="CI388" s="84"/>
      <c r="CJ388" s="84"/>
      <c r="CK388" s="84"/>
      <c r="CL388" s="84"/>
      <c r="CM388" s="84"/>
      <c r="CN388" s="84"/>
      <c r="CO388" s="84"/>
      <c r="CP388" s="84"/>
      <c r="CQ388" s="84"/>
      <c r="CR388" s="84"/>
      <c r="CS388" s="58" t="s">
        <v>6847</v>
      </c>
      <c r="CT388" s="84"/>
      <c r="CU388" s="84"/>
      <c r="CV388" s="84"/>
      <c r="CW388" s="84"/>
      <c r="CX388" s="84"/>
      <c r="CY388" s="84"/>
      <c r="CZ388" s="84"/>
      <c r="DA388" s="84"/>
      <c r="DB388" s="84"/>
      <c r="DC388" s="84"/>
      <c r="DD388" s="84"/>
      <c r="DE388" s="84"/>
    </row>
    <row r="389" spans="38:109" ht="15" hidden="1" customHeight="1">
      <c r="AL389" s="55" t="str">
        <f t="shared" si="23"/>
        <v/>
      </c>
      <c r="AM389" s="55" t="str">
        <f t="shared" si="24"/>
        <v/>
      </c>
      <c r="AN389" t="str">
        <f t="shared" ref="AN389:AN452" si="25">IF(AL389="No identificado","",IF(AL389="","",AL389))</f>
        <v/>
      </c>
      <c r="AO389" s="3" t="str">
        <f t="shared" ref="AO389:AO452" si="26">IF(AL389="No identificado","",IFERROR(IF(AL389="", "", HLOOKUP($N$8, $AQ$3:$BV$574, AP389, FALSE)), ""))</f>
        <v/>
      </c>
      <c r="AP389" s="3">
        <v>387</v>
      </c>
      <c r="AQ389" s="83"/>
      <c r="AR389" s="83"/>
      <c r="AS389" s="83"/>
      <c r="AT389" s="83"/>
      <c r="AU389" s="83"/>
      <c r="AV389" s="83"/>
      <c r="AW389" s="83"/>
      <c r="AX389" s="83"/>
      <c r="AY389" s="83"/>
      <c r="AZ389" s="83"/>
      <c r="BA389" s="83"/>
      <c r="BB389" s="83"/>
      <c r="BC389" s="83"/>
      <c r="BD389" s="83"/>
      <c r="BE389" s="83"/>
      <c r="BF389" s="83"/>
      <c r="BG389" s="83"/>
      <c r="BH389" s="83"/>
      <c r="BI389" s="83"/>
      <c r="BJ389" s="56" t="s">
        <v>6848</v>
      </c>
      <c r="BK389" s="83"/>
      <c r="BL389" s="83"/>
      <c r="BM389" s="83"/>
      <c r="BN389" s="83"/>
      <c r="BO389" s="83"/>
      <c r="BP389" s="83"/>
      <c r="BQ389" s="83"/>
      <c r="BR389" s="83"/>
      <c r="BS389" s="83"/>
      <c r="BT389" s="83"/>
      <c r="BU389" s="83"/>
      <c r="BV389" s="83"/>
      <c r="BW389" s="82"/>
      <c r="BX389" s="82"/>
      <c r="BY389" s="82"/>
      <c r="BZ389" s="84"/>
      <c r="CA389" s="84"/>
      <c r="CB389" s="84"/>
      <c r="CC389" s="84"/>
      <c r="CD389" s="84"/>
      <c r="CE389" s="84"/>
      <c r="CF389" s="84"/>
      <c r="CG389" s="84"/>
      <c r="CH389" s="84"/>
      <c r="CI389" s="84"/>
      <c r="CJ389" s="84"/>
      <c r="CK389" s="84"/>
      <c r="CL389" s="84"/>
      <c r="CM389" s="84"/>
      <c r="CN389" s="84"/>
      <c r="CO389" s="84"/>
      <c r="CP389" s="84"/>
      <c r="CQ389" s="84"/>
      <c r="CR389" s="84"/>
      <c r="CS389" s="58" t="s">
        <v>6849</v>
      </c>
      <c r="CT389" s="84"/>
      <c r="CU389" s="84"/>
      <c r="CV389" s="84"/>
      <c r="CW389" s="84"/>
      <c r="CX389" s="84"/>
      <c r="CY389" s="84"/>
      <c r="CZ389" s="84"/>
      <c r="DA389" s="84"/>
      <c r="DB389" s="84"/>
      <c r="DC389" s="84"/>
      <c r="DD389" s="84"/>
      <c r="DE389" s="84"/>
    </row>
    <row r="390" spans="38:109" ht="15" hidden="1" customHeight="1">
      <c r="AL390" s="55" t="str">
        <f t="shared" ref="AL390:AL453" si="27">IFERROR(IF(HLOOKUP($N$8, $BZ$3:$DE$574, $AP390, FALSE )="", "", HLOOKUP($N$8, $BZ$3:$DE$574, $AP390, FALSE)), "")</f>
        <v/>
      </c>
      <c r="AM390" s="55" t="str">
        <f t="shared" si="24"/>
        <v/>
      </c>
      <c r="AN390" t="str">
        <f t="shared" si="25"/>
        <v/>
      </c>
      <c r="AO390" s="3" t="str">
        <f t="shared" si="26"/>
        <v/>
      </c>
      <c r="AP390" s="3">
        <v>388</v>
      </c>
      <c r="AQ390" s="83"/>
      <c r="AR390" s="83"/>
      <c r="AS390" s="83"/>
      <c r="AT390" s="83"/>
      <c r="AU390" s="83"/>
      <c r="AV390" s="83"/>
      <c r="AW390" s="83"/>
      <c r="AX390" s="83"/>
      <c r="AY390" s="83"/>
      <c r="AZ390" s="83"/>
      <c r="BA390" s="83"/>
      <c r="BB390" s="83"/>
      <c r="BC390" s="83"/>
      <c r="BD390" s="83"/>
      <c r="BE390" s="83"/>
      <c r="BF390" s="83"/>
      <c r="BG390" s="83"/>
      <c r="BH390" s="83"/>
      <c r="BI390" s="83"/>
      <c r="BJ390" s="56" t="s">
        <v>6850</v>
      </c>
      <c r="BK390" s="83"/>
      <c r="BL390" s="83"/>
      <c r="BM390" s="83"/>
      <c r="BN390" s="83"/>
      <c r="BO390" s="83"/>
      <c r="BP390" s="83"/>
      <c r="BQ390" s="83"/>
      <c r="BR390" s="83"/>
      <c r="BS390" s="83"/>
      <c r="BT390" s="83"/>
      <c r="BU390" s="83"/>
      <c r="BV390" s="83"/>
      <c r="BW390" s="82"/>
      <c r="BX390" s="82"/>
      <c r="BY390" s="82"/>
      <c r="BZ390" s="84"/>
      <c r="CA390" s="84"/>
      <c r="CB390" s="84"/>
      <c r="CC390" s="84"/>
      <c r="CD390" s="84"/>
      <c r="CE390" s="84"/>
      <c r="CF390" s="84"/>
      <c r="CG390" s="84"/>
      <c r="CH390" s="84"/>
      <c r="CI390" s="84"/>
      <c r="CJ390" s="84"/>
      <c r="CK390" s="84"/>
      <c r="CL390" s="84"/>
      <c r="CM390" s="84"/>
      <c r="CN390" s="84"/>
      <c r="CO390" s="84"/>
      <c r="CP390" s="84"/>
      <c r="CQ390" s="84"/>
      <c r="CR390" s="84"/>
      <c r="CS390" s="58" t="s">
        <v>6851</v>
      </c>
      <c r="CT390" s="84"/>
      <c r="CU390" s="84"/>
      <c r="CV390" s="84"/>
      <c r="CW390" s="84"/>
      <c r="CX390" s="84"/>
      <c r="CY390" s="84"/>
      <c r="CZ390" s="84"/>
      <c r="DA390" s="84"/>
      <c r="DB390" s="84"/>
      <c r="DC390" s="84"/>
      <c r="DD390" s="84"/>
      <c r="DE390" s="84"/>
    </row>
    <row r="391" spans="38:109" ht="15" hidden="1" customHeight="1">
      <c r="AL391" s="55" t="str">
        <f t="shared" si="27"/>
        <v/>
      </c>
      <c r="AM391" s="55" t="str">
        <f t="shared" si="24"/>
        <v/>
      </c>
      <c r="AN391" t="str">
        <f t="shared" si="25"/>
        <v/>
      </c>
      <c r="AO391" s="3" t="str">
        <f t="shared" si="26"/>
        <v/>
      </c>
      <c r="AP391" s="3">
        <v>389</v>
      </c>
      <c r="AQ391" s="83"/>
      <c r="AR391" s="83"/>
      <c r="AS391" s="83"/>
      <c r="AT391" s="83"/>
      <c r="AU391" s="83"/>
      <c r="AV391" s="83"/>
      <c r="AW391" s="83"/>
      <c r="AX391" s="83"/>
      <c r="AY391" s="83"/>
      <c r="AZ391" s="83"/>
      <c r="BA391" s="83"/>
      <c r="BB391" s="83"/>
      <c r="BC391" s="83"/>
      <c r="BD391" s="83"/>
      <c r="BE391" s="83"/>
      <c r="BF391" s="83"/>
      <c r="BG391" s="83"/>
      <c r="BH391" s="83"/>
      <c r="BI391" s="83"/>
      <c r="BJ391" s="56" t="s">
        <v>6852</v>
      </c>
      <c r="BK391" s="83"/>
      <c r="BL391" s="83"/>
      <c r="BM391" s="83"/>
      <c r="BN391" s="83"/>
      <c r="BO391" s="83"/>
      <c r="BP391" s="83"/>
      <c r="BQ391" s="83"/>
      <c r="BR391" s="83"/>
      <c r="BS391" s="83"/>
      <c r="BT391" s="83"/>
      <c r="BU391" s="83"/>
      <c r="BV391" s="83"/>
      <c r="BW391" s="82"/>
      <c r="BX391" s="82"/>
      <c r="BY391" s="82"/>
      <c r="BZ391" s="84"/>
      <c r="CA391" s="84"/>
      <c r="CB391" s="84"/>
      <c r="CC391" s="84"/>
      <c r="CD391" s="84"/>
      <c r="CE391" s="84"/>
      <c r="CF391" s="84"/>
      <c r="CG391" s="84"/>
      <c r="CH391" s="84"/>
      <c r="CI391" s="84"/>
      <c r="CJ391" s="84"/>
      <c r="CK391" s="84"/>
      <c r="CL391" s="84"/>
      <c r="CM391" s="84"/>
      <c r="CN391" s="84"/>
      <c r="CO391" s="84"/>
      <c r="CP391" s="84"/>
      <c r="CQ391" s="84"/>
      <c r="CR391" s="84"/>
      <c r="CS391" s="58" t="s">
        <v>6853</v>
      </c>
      <c r="CT391" s="84"/>
      <c r="CU391" s="84"/>
      <c r="CV391" s="84"/>
      <c r="CW391" s="84"/>
      <c r="CX391" s="84"/>
      <c r="CY391" s="84"/>
      <c r="CZ391" s="84"/>
      <c r="DA391" s="84"/>
      <c r="DB391" s="84"/>
      <c r="DC391" s="84"/>
      <c r="DD391" s="84"/>
      <c r="DE391" s="84"/>
    </row>
    <row r="392" spans="38:109" ht="15" hidden="1" customHeight="1">
      <c r="AL392" s="55" t="str">
        <f t="shared" si="27"/>
        <v/>
      </c>
      <c r="AM392" s="55" t="str">
        <f t="shared" si="24"/>
        <v/>
      </c>
      <c r="AN392" t="str">
        <f t="shared" si="25"/>
        <v/>
      </c>
      <c r="AO392" s="3" t="str">
        <f t="shared" si="26"/>
        <v/>
      </c>
      <c r="AP392" s="3">
        <v>390</v>
      </c>
      <c r="AQ392" s="83"/>
      <c r="AR392" s="83"/>
      <c r="AS392" s="83"/>
      <c r="AT392" s="83"/>
      <c r="AU392" s="83"/>
      <c r="AV392" s="83"/>
      <c r="AW392" s="83"/>
      <c r="AX392" s="83"/>
      <c r="AY392" s="83"/>
      <c r="AZ392" s="83"/>
      <c r="BA392" s="83"/>
      <c r="BB392" s="83"/>
      <c r="BC392" s="83"/>
      <c r="BD392" s="83"/>
      <c r="BE392" s="83"/>
      <c r="BF392" s="83"/>
      <c r="BG392" s="83"/>
      <c r="BH392" s="83"/>
      <c r="BI392" s="83"/>
      <c r="BJ392" s="56" t="s">
        <v>6854</v>
      </c>
      <c r="BK392" s="83"/>
      <c r="BL392" s="83"/>
      <c r="BM392" s="83"/>
      <c r="BN392" s="83"/>
      <c r="BO392" s="83"/>
      <c r="BP392" s="83"/>
      <c r="BQ392" s="83"/>
      <c r="BR392" s="83"/>
      <c r="BS392" s="83"/>
      <c r="BT392" s="83"/>
      <c r="BU392" s="83"/>
      <c r="BV392" s="83"/>
      <c r="BW392" s="82"/>
      <c r="BX392" s="82"/>
      <c r="BY392" s="82"/>
      <c r="BZ392" s="84"/>
      <c r="CA392" s="84"/>
      <c r="CB392" s="84"/>
      <c r="CC392" s="84"/>
      <c r="CD392" s="84"/>
      <c r="CE392" s="84"/>
      <c r="CF392" s="84"/>
      <c r="CG392" s="84"/>
      <c r="CH392" s="84"/>
      <c r="CI392" s="84"/>
      <c r="CJ392" s="84"/>
      <c r="CK392" s="84"/>
      <c r="CL392" s="84"/>
      <c r="CM392" s="84"/>
      <c r="CN392" s="84"/>
      <c r="CO392" s="84"/>
      <c r="CP392" s="84"/>
      <c r="CQ392" s="84"/>
      <c r="CR392" s="84"/>
      <c r="CS392" s="58" t="s">
        <v>6855</v>
      </c>
      <c r="CT392" s="84"/>
      <c r="CU392" s="84"/>
      <c r="CV392" s="84"/>
      <c r="CW392" s="84"/>
      <c r="CX392" s="84"/>
      <c r="CY392" s="84"/>
      <c r="CZ392" s="84"/>
      <c r="DA392" s="84"/>
      <c r="DB392" s="84"/>
      <c r="DC392" s="84"/>
      <c r="DD392" s="84"/>
      <c r="DE392" s="84"/>
    </row>
    <row r="393" spans="38:109" ht="15" hidden="1" customHeight="1">
      <c r="AL393" s="55" t="str">
        <f t="shared" si="27"/>
        <v/>
      </c>
      <c r="AM393" s="55" t="str">
        <f t="shared" si="24"/>
        <v/>
      </c>
      <c r="AN393" t="str">
        <f t="shared" si="25"/>
        <v/>
      </c>
      <c r="AO393" s="3" t="str">
        <f t="shared" si="26"/>
        <v/>
      </c>
      <c r="AP393" s="3">
        <v>391</v>
      </c>
      <c r="AQ393" s="83"/>
      <c r="AR393" s="83"/>
      <c r="AS393" s="83"/>
      <c r="AT393" s="83"/>
      <c r="AU393" s="83"/>
      <c r="AV393" s="83"/>
      <c r="AW393" s="83"/>
      <c r="AX393" s="83"/>
      <c r="AY393" s="83"/>
      <c r="AZ393" s="83"/>
      <c r="BA393" s="83"/>
      <c r="BB393" s="83"/>
      <c r="BC393" s="83"/>
      <c r="BD393" s="83"/>
      <c r="BE393" s="83"/>
      <c r="BF393" s="83"/>
      <c r="BG393" s="83"/>
      <c r="BH393" s="83"/>
      <c r="BI393" s="83"/>
      <c r="BJ393" s="56" t="s">
        <v>6856</v>
      </c>
      <c r="BK393" s="83"/>
      <c r="BL393" s="83"/>
      <c r="BM393" s="83"/>
      <c r="BN393" s="83"/>
      <c r="BO393" s="83"/>
      <c r="BP393" s="83"/>
      <c r="BQ393" s="83"/>
      <c r="BR393" s="83"/>
      <c r="BS393" s="83"/>
      <c r="BT393" s="83"/>
      <c r="BU393" s="83"/>
      <c r="BV393" s="83"/>
      <c r="BW393" s="82"/>
      <c r="BX393" s="82"/>
      <c r="BY393" s="82"/>
      <c r="BZ393" s="84"/>
      <c r="CA393" s="84"/>
      <c r="CB393" s="84"/>
      <c r="CC393" s="84"/>
      <c r="CD393" s="84"/>
      <c r="CE393" s="84"/>
      <c r="CF393" s="84"/>
      <c r="CG393" s="84"/>
      <c r="CH393" s="84"/>
      <c r="CI393" s="84"/>
      <c r="CJ393" s="84"/>
      <c r="CK393" s="84"/>
      <c r="CL393" s="84"/>
      <c r="CM393" s="84"/>
      <c r="CN393" s="84"/>
      <c r="CO393" s="84"/>
      <c r="CP393" s="84"/>
      <c r="CQ393" s="84"/>
      <c r="CR393" s="84"/>
      <c r="CS393" s="58" t="s">
        <v>6857</v>
      </c>
      <c r="CT393" s="84"/>
      <c r="CU393" s="84"/>
      <c r="CV393" s="84"/>
      <c r="CW393" s="84"/>
      <c r="CX393" s="84"/>
      <c r="CY393" s="84"/>
      <c r="CZ393" s="84"/>
      <c r="DA393" s="84"/>
      <c r="DB393" s="84"/>
      <c r="DC393" s="84"/>
      <c r="DD393" s="84"/>
      <c r="DE393" s="84"/>
    </row>
    <row r="394" spans="38:109" ht="15" hidden="1" customHeight="1">
      <c r="AL394" s="55" t="str">
        <f t="shared" si="27"/>
        <v/>
      </c>
      <c r="AM394" s="55" t="str">
        <f t="shared" si="24"/>
        <v/>
      </c>
      <c r="AN394" t="str">
        <f t="shared" si="25"/>
        <v/>
      </c>
      <c r="AO394" s="3" t="str">
        <f t="shared" si="26"/>
        <v/>
      </c>
      <c r="AP394" s="3">
        <v>392</v>
      </c>
      <c r="AQ394" s="83"/>
      <c r="AR394" s="83"/>
      <c r="AS394" s="83"/>
      <c r="AT394" s="83"/>
      <c r="AU394" s="83"/>
      <c r="AV394" s="83"/>
      <c r="AW394" s="83"/>
      <c r="AX394" s="83"/>
      <c r="AY394" s="83"/>
      <c r="AZ394" s="83"/>
      <c r="BA394" s="83"/>
      <c r="BB394" s="83"/>
      <c r="BC394" s="83"/>
      <c r="BD394" s="83"/>
      <c r="BE394" s="83"/>
      <c r="BF394" s="83"/>
      <c r="BG394" s="83"/>
      <c r="BH394" s="83"/>
      <c r="BI394" s="83"/>
      <c r="BJ394" s="56" t="s">
        <v>6858</v>
      </c>
      <c r="BK394" s="83"/>
      <c r="BL394" s="83"/>
      <c r="BM394" s="83"/>
      <c r="BN394" s="83"/>
      <c r="BO394" s="83"/>
      <c r="BP394" s="83"/>
      <c r="BQ394" s="83"/>
      <c r="BR394" s="83"/>
      <c r="BS394" s="83"/>
      <c r="BT394" s="83"/>
      <c r="BU394" s="83"/>
      <c r="BV394" s="83"/>
      <c r="BW394" s="82"/>
      <c r="BX394" s="82"/>
      <c r="BY394" s="82"/>
      <c r="BZ394" s="84"/>
      <c r="CA394" s="84"/>
      <c r="CB394" s="84"/>
      <c r="CC394" s="84"/>
      <c r="CD394" s="84"/>
      <c r="CE394" s="84"/>
      <c r="CF394" s="84"/>
      <c r="CG394" s="84"/>
      <c r="CH394" s="84"/>
      <c r="CI394" s="84"/>
      <c r="CJ394" s="84"/>
      <c r="CK394" s="84"/>
      <c r="CL394" s="84"/>
      <c r="CM394" s="84"/>
      <c r="CN394" s="84"/>
      <c r="CO394" s="84"/>
      <c r="CP394" s="84"/>
      <c r="CQ394" s="84"/>
      <c r="CR394" s="84"/>
      <c r="CS394" s="58" t="s">
        <v>6859</v>
      </c>
      <c r="CT394" s="84"/>
      <c r="CU394" s="84"/>
      <c r="CV394" s="84"/>
      <c r="CW394" s="84"/>
      <c r="CX394" s="84"/>
      <c r="CY394" s="84"/>
      <c r="CZ394" s="84"/>
      <c r="DA394" s="84"/>
      <c r="DB394" s="84"/>
      <c r="DC394" s="84"/>
      <c r="DD394" s="84"/>
      <c r="DE394" s="84"/>
    </row>
    <row r="395" spans="38:109" ht="15" hidden="1" customHeight="1">
      <c r="AL395" s="55" t="str">
        <f t="shared" si="27"/>
        <v/>
      </c>
      <c r="AM395" s="55" t="str">
        <f t="shared" si="24"/>
        <v/>
      </c>
      <c r="AN395" t="str">
        <f t="shared" si="25"/>
        <v/>
      </c>
      <c r="AO395" s="3" t="str">
        <f t="shared" si="26"/>
        <v/>
      </c>
      <c r="AP395" s="3">
        <v>393</v>
      </c>
      <c r="AQ395" s="83"/>
      <c r="AR395" s="83"/>
      <c r="AS395" s="83"/>
      <c r="AT395" s="83"/>
      <c r="AU395" s="83"/>
      <c r="AV395" s="83"/>
      <c r="AW395" s="83"/>
      <c r="AX395" s="83"/>
      <c r="AY395" s="83"/>
      <c r="AZ395" s="83"/>
      <c r="BA395" s="83"/>
      <c r="BB395" s="83"/>
      <c r="BC395" s="83"/>
      <c r="BD395" s="83"/>
      <c r="BE395" s="83"/>
      <c r="BF395" s="83"/>
      <c r="BG395" s="83"/>
      <c r="BH395" s="83"/>
      <c r="BI395" s="83"/>
      <c r="BJ395" s="56" t="s">
        <v>6860</v>
      </c>
      <c r="BK395" s="83"/>
      <c r="BL395" s="83"/>
      <c r="BM395" s="83"/>
      <c r="BN395" s="83"/>
      <c r="BO395" s="83"/>
      <c r="BP395" s="83"/>
      <c r="BQ395" s="83"/>
      <c r="BR395" s="83"/>
      <c r="BS395" s="83"/>
      <c r="BT395" s="83"/>
      <c r="BU395" s="83"/>
      <c r="BV395" s="83"/>
      <c r="BW395" s="82"/>
      <c r="BX395" s="82"/>
      <c r="BY395" s="82"/>
      <c r="BZ395" s="84"/>
      <c r="CA395" s="84"/>
      <c r="CB395" s="84"/>
      <c r="CC395" s="84"/>
      <c r="CD395" s="84"/>
      <c r="CE395" s="84"/>
      <c r="CF395" s="84"/>
      <c r="CG395" s="84"/>
      <c r="CH395" s="84"/>
      <c r="CI395" s="84"/>
      <c r="CJ395" s="84"/>
      <c r="CK395" s="84"/>
      <c r="CL395" s="84"/>
      <c r="CM395" s="84"/>
      <c r="CN395" s="84"/>
      <c r="CO395" s="84"/>
      <c r="CP395" s="84"/>
      <c r="CQ395" s="84"/>
      <c r="CR395" s="84"/>
      <c r="CS395" s="58" t="s">
        <v>6861</v>
      </c>
      <c r="CT395" s="84"/>
      <c r="CU395" s="84"/>
      <c r="CV395" s="84"/>
      <c r="CW395" s="84"/>
      <c r="CX395" s="84"/>
      <c r="CY395" s="84"/>
      <c r="CZ395" s="84"/>
      <c r="DA395" s="84"/>
      <c r="DB395" s="84"/>
      <c r="DC395" s="84"/>
      <c r="DD395" s="84"/>
      <c r="DE395" s="84"/>
    </row>
    <row r="396" spans="38:109" ht="15" hidden="1" customHeight="1">
      <c r="AL396" s="55" t="str">
        <f t="shared" si="27"/>
        <v/>
      </c>
      <c r="AM396" s="55" t="str">
        <f t="shared" si="24"/>
        <v/>
      </c>
      <c r="AN396" t="str">
        <f t="shared" si="25"/>
        <v/>
      </c>
      <c r="AO396" s="3" t="str">
        <f t="shared" si="26"/>
        <v/>
      </c>
      <c r="AP396" s="3">
        <v>394</v>
      </c>
      <c r="AQ396" s="83"/>
      <c r="AR396" s="83"/>
      <c r="AS396" s="83"/>
      <c r="AT396" s="83"/>
      <c r="AU396" s="83"/>
      <c r="AV396" s="83"/>
      <c r="AW396" s="83"/>
      <c r="AX396" s="83"/>
      <c r="AY396" s="83"/>
      <c r="AZ396" s="83"/>
      <c r="BA396" s="83"/>
      <c r="BB396" s="83"/>
      <c r="BC396" s="83"/>
      <c r="BD396" s="83"/>
      <c r="BE396" s="83"/>
      <c r="BF396" s="83"/>
      <c r="BG396" s="83"/>
      <c r="BH396" s="83"/>
      <c r="BI396" s="83"/>
      <c r="BJ396" s="56" t="s">
        <v>6862</v>
      </c>
      <c r="BK396" s="83"/>
      <c r="BL396" s="83"/>
      <c r="BM396" s="83"/>
      <c r="BN396" s="83"/>
      <c r="BO396" s="83"/>
      <c r="BP396" s="83"/>
      <c r="BQ396" s="83"/>
      <c r="BR396" s="83"/>
      <c r="BS396" s="83"/>
      <c r="BT396" s="83"/>
      <c r="BU396" s="83"/>
      <c r="BV396" s="83"/>
      <c r="BW396" s="82"/>
      <c r="BX396" s="82"/>
      <c r="BY396" s="82"/>
      <c r="BZ396" s="84"/>
      <c r="CA396" s="84"/>
      <c r="CB396" s="84"/>
      <c r="CC396" s="84"/>
      <c r="CD396" s="84"/>
      <c r="CE396" s="84"/>
      <c r="CF396" s="84"/>
      <c r="CG396" s="84"/>
      <c r="CH396" s="84"/>
      <c r="CI396" s="84"/>
      <c r="CJ396" s="84"/>
      <c r="CK396" s="84"/>
      <c r="CL396" s="84"/>
      <c r="CM396" s="84"/>
      <c r="CN396" s="84"/>
      <c r="CO396" s="84"/>
      <c r="CP396" s="84"/>
      <c r="CQ396" s="84"/>
      <c r="CR396" s="84"/>
      <c r="CS396" s="58" t="s">
        <v>6863</v>
      </c>
      <c r="CT396" s="84"/>
      <c r="CU396" s="84"/>
      <c r="CV396" s="84"/>
      <c r="CW396" s="84"/>
      <c r="CX396" s="84"/>
      <c r="CY396" s="84"/>
      <c r="CZ396" s="84"/>
      <c r="DA396" s="84"/>
      <c r="DB396" s="84"/>
      <c r="DC396" s="84"/>
      <c r="DD396" s="84"/>
      <c r="DE396" s="84"/>
    </row>
    <row r="397" spans="38:109" ht="15" hidden="1" customHeight="1">
      <c r="AL397" s="55" t="str">
        <f t="shared" si="27"/>
        <v/>
      </c>
      <c r="AM397" s="55" t="str">
        <f t="shared" si="24"/>
        <v/>
      </c>
      <c r="AN397" t="str">
        <f t="shared" si="25"/>
        <v/>
      </c>
      <c r="AO397" s="3" t="str">
        <f t="shared" si="26"/>
        <v/>
      </c>
      <c r="AP397" s="3">
        <v>395</v>
      </c>
      <c r="AQ397" s="83"/>
      <c r="AR397" s="83"/>
      <c r="AS397" s="83"/>
      <c r="AT397" s="83"/>
      <c r="AU397" s="83"/>
      <c r="AV397" s="83"/>
      <c r="AW397" s="83"/>
      <c r="AX397" s="83"/>
      <c r="AY397" s="83"/>
      <c r="AZ397" s="83"/>
      <c r="BA397" s="83"/>
      <c r="BB397" s="83"/>
      <c r="BC397" s="83"/>
      <c r="BD397" s="83"/>
      <c r="BE397" s="83"/>
      <c r="BF397" s="83"/>
      <c r="BG397" s="83"/>
      <c r="BH397" s="83"/>
      <c r="BI397" s="83"/>
      <c r="BJ397" s="56" t="s">
        <v>6864</v>
      </c>
      <c r="BK397" s="83"/>
      <c r="BL397" s="83"/>
      <c r="BM397" s="83"/>
      <c r="BN397" s="83"/>
      <c r="BO397" s="83"/>
      <c r="BP397" s="83"/>
      <c r="BQ397" s="83"/>
      <c r="BR397" s="83"/>
      <c r="BS397" s="83"/>
      <c r="BT397" s="83"/>
      <c r="BU397" s="83"/>
      <c r="BV397" s="83"/>
      <c r="BW397" s="82"/>
      <c r="BX397" s="82"/>
      <c r="BY397" s="82"/>
      <c r="BZ397" s="84"/>
      <c r="CA397" s="84"/>
      <c r="CB397" s="84"/>
      <c r="CC397" s="84"/>
      <c r="CD397" s="84"/>
      <c r="CE397" s="84"/>
      <c r="CF397" s="84"/>
      <c r="CG397" s="84"/>
      <c r="CH397" s="84"/>
      <c r="CI397" s="84"/>
      <c r="CJ397" s="84"/>
      <c r="CK397" s="84"/>
      <c r="CL397" s="84"/>
      <c r="CM397" s="84"/>
      <c r="CN397" s="84"/>
      <c r="CO397" s="84"/>
      <c r="CP397" s="84"/>
      <c r="CQ397" s="84"/>
      <c r="CR397" s="84"/>
      <c r="CS397" s="58" t="s">
        <v>6865</v>
      </c>
      <c r="CT397" s="84"/>
      <c r="CU397" s="84"/>
      <c r="CV397" s="84"/>
      <c r="CW397" s="84"/>
      <c r="CX397" s="84"/>
      <c r="CY397" s="84"/>
      <c r="CZ397" s="84"/>
      <c r="DA397" s="84"/>
      <c r="DB397" s="84"/>
      <c r="DC397" s="84"/>
      <c r="DD397" s="84"/>
      <c r="DE397" s="84"/>
    </row>
    <row r="398" spans="38:109" ht="15" hidden="1" customHeight="1">
      <c r="AL398" s="55" t="str">
        <f t="shared" si="27"/>
        <v/>
      </c>
      <c r="AM398" s="55" t="str">
        <f t="shared" si="24"/>
        <v/>
      </c>
      <c r="AN398" t="str">
        <f t="shared" si="25"/>
        <v/>
      </c>
      <c r="AO398" s="3" t="str">
        <f t="shared" si="26"/>
        <v/>
      </c>
      <c r="AP398" s="3">
        <v>396</v>
      </c>
      <c r="AQ398" s="83"/>
      <c r="AR398" s="83"/>
      <c r="AS398" s="83"/>
      <c r="AT398" s="83"/>
      <c r="AU398" s="83"/>
      <c r="AV398" s="83"/>
      <c r="AW398" s="83"/>
      <c r="AX398" s="83"/>
      <c r="AY398" s="83"/>
      <c r="AZ398" s="83"/>
      <c r="BA398" s="83"/>
      <c r="BB398" s="83"/>
      <c r="BC398" s="83"/>
      <c r="BD398" s="83"/>
      <c r="BE398" s="83"/>
      <c r="BF398" s="83"/>
      <c r="BG398" s="83"/>
      <c r="BH398" s="83"/>
      <c r="BI398" s="83"/>
      <c r="BJ398" s="56" t="s">
        <v>6866</v>
      </c>
      <c r="BK398" s="83"/>
      <c r="BL398" s="83"/>
      <c r="BM398" s="83"/>
      <c r="BN398" s="83"/>
      <c r="BO398" s="83"/>
      <c r="BP398" s="83"/>
      <c r="BQ398" s="83"/>
      <c r="BR398" s="83"/>
      <c r="BS398" s="83"/>
      <c r="BT398" s="83"/>
      <c r="BU398" s="83"/>
      <c r="BV398" s="83"/>
      <c r="BW398" s="82"/>
      <c r="BX398" s="82"/>
      <c r="BY398" s="82"/>
      <c r="BZ398" s="84"/>
      <c r="CA398" s="84"/>
      <c r="CB398" s="84"/>
      <c r="CC398" s="84"/>
      <c r="CD398" s="84"/>
      <c r="CE398" s="84"/>
      <c r="CF398" s="84"/>
      <c r="CG398" s="84"/>
      <c r="CH398" s="84"/>
      <c r="CI398" s="84"/>
      <c r="CJ398" s="84"/>
      <c r="CK398" s="84"/>
      <c r="CL398" s="84"/>
      <c r="CM398" s="84"/>
      <c r="CN398" s="84"/>
      <c r="CO398" s="84"/>
      <c r="CP398" s="84"/>
      <c r="CQ398" s="84"/>
      <c r="CR398" s="84"/>
      <c r="CS398" s="58" t="s">
        <v>6867</v>
      </c>
      <c r="CT398" s="84"/>
      <c r="CU398" s="84"/>
      <c r="CV398" s="84"/>
      <c r="CW398" s="84"/>
      <c r="CX398" s="84"/>
      <c r="CY398" s="84"/>
      <c r="CZ398" s="84"/>
      <c r="DA398" s="84"/>
      <c r="DB398" s="84"/>
      <c r="DC398" s="84"/>
      <c r="DD398" s="84"/>
      <c r="DE398" s="84"/>
    </row>
    <row r="399" spans="38:109" ht="15" hidden="1" customHeight="1">
      <c r="AL399" s="55" t="str">
        <f t="shared" si="27"/>
        <v/>
      </c>
      <c r="AM399" s="55" t="str">
        <f t="shared" si="24"/>
        <v/>
      </c>
      <c r="AN399" t="str">
        <f t="shared" si="25"/>
        <v/>
      </c>
      <c r="AO399" s="3" t="str">
        <f t="shared" si="26"/>
        <v/>
      </c>
      <c r="AP399" s="3">
        <v>397</v>
      </c>
      <c r="AQ399" s="83"/>
      <c r="AR399" s="83"/>
      <c r="AS399" s="83"/>
      <c r="AT399" s="83"/>
      <c r="AU399" s="83"/>
      <c r="AV399" s="83"/>
      <c r="AW399" s="83"/>
      <c r="AX399" s="83"/>
      <c r="AY399" s="83"/>
      <c r="AZ399" s="83"/>
      <c r="BA399" s="83"/>
      <c r="BB399" s="83"/>
      <c r="BC399" s="83"/>
      <c r="BD399" s="83"/>
      <c r="BE399" s="83"/>
      <c r="BF399" s="83"/>
      <c r="BG399" s="83"/>
      <c r="BH399" s="83"/>
      <c r="BI399" s="83"/>
      <c r="BJ399" s="56" t="s">
        <v>6868</v>
      </c>
      <c r="BK399" s="83"/>
      <c r="BL399" s="83"/>
      <c r="BM399" s="83"/>
      <c r="BN399" s="83"/>
      <c r="BO399" s="83"/>
      <c r="BP399" s="83"/>
      <c r="BQ399" s="83"/>
      <c r="BR399" s="83"/>
      <c r="BS399" s="83"/>
      <c r="BT399" s="83"/>
      <c r="BU399" s="83"/>
      <c r="BV399" s="83"/>
      <c r="BW399" s="82"/>
      <c r="BX399" s="82"/>
      <c r="BY399" s="82"/>
      <c r="BZ399" s="84"/>
      <c r="CA399" s="84"/>
      <c r="CB399" s="84"/>
      <c r="CC399" s="84"/>
      <c r="CD399" s="84"/>
      <c r="CE399" s="84"/>
      <c r="CF399" s="84"/>
      <c r="CG399" s="84"/>
      <c r="CH399" s="84"/>
      <c r="CI399" s="84"/>
      <c r="CJ399" s="84"/>
      <c r="CK399" s="84"/>
      <c r="CL399" s="84"/>
      <c r="CM399" s="84"/>
      <c r="CN399" s="84"/>
      <c r="CO399" s="84"/>
      <c r="CP399" s="84"/>
      <c r="CQ399" s="84"/>
      <c r="CR399" s="84"/>
      <c r="CS399" s="58" t="s">
        <v>6869</v>
      </c>
      <c r="CT399" s="84"/>
      <c r="CU399" s="84"/>
      <c r="CV399" s="84"/>
      <c r="CW399" s="84"/>
      <c r="CX399" s="84"/>
      <c r="CY399" s="84"/>
      <c r="CZ399" s="84"/>
      <c r="DA399" s="84"/>
      <c r="DB399" s="84"/>
      <c r="DC399" s="84"/>
      <c r="DD399" s="84"/>
      <c r="DE399" s="84"/>
    </row>
    <row r="400" spans="38:109" ht="15" hidden="1" customHeight="1">
      <c r="AL400" s="55" t="str">
        <f t="shared" si="27"/>
        <v/>
      </c>
      <c r="AM400" s="55" t="str">
        <f t="shared" si="24"/>
        <v/>
      </c>
      <c r="AN400" t="str">
        <f t="shared" si="25"/>
        <v/>
      </c>
      <c r="AO400" s="3" t="str">
        <f t="shared" si="26"/>
        <v/>
      </c>
      <c r="AP400" s="3">
        <v>398</v>
      </c>
      <c r="AQ400" s="83"/>
      <c r="AR400" s="83"/>
      <c r="AS400" s="83"/>
      <c r="AT400" s="83"/>
      <c r="AU400" s="83"/>
      <c r="AV400" s="83"/>
      <c r="AW400" s="83"/>
      <c r="AX400" s="83"/>
      <c r="AY400" s="83"/>
      <c r="AZ400" s="83"/>
      <c r="BA400" s="83"/>
      <c r="BB400" s="83"/>
      <c r="BC400" s="83"/>
      <c r="BD400" s="83"/>
      <c r="BE400" s="83"/>
      <c r="BF400" s="83"/>
      <c r="BG400" s="83"/>
      <c r="BH400" s="83"/>
      <c r="BI400" s="83"/>
      <c r="BJ400" s="56" t="s">
        <v>6870</v>
      </c>
      <c r="BK400" s="83"/>
      <c r="BL400" s="83"/>
      <c r="BM400" s="83"/>
      <c r="BN400" s="83"/>
      <c r="BO400" s="83"/>
      <c r="BP400" s="83"/>
      <c r="BQ400" s="83"/>
      <c r="BR400" s="83"/>
      <c r="BS400" s="83"/>
      <c r="BT400" s="83"/>
      <c r="BU400" s="83"/>
      <c r="BV400" s="83"/>
      <c r="BW400" s="82"/>
      <c r="BX400" s="82"/>
      <c r="BY400" s="82"/>
      <c r="BZ400" s="84"/>
      <c r="CA400" s="84"/>
      <c r="CB400" s="84"/>
      <c r="CC400" s="84"/>
      <c r="CD400" s="84"/>
      <c r="CE400" s="84"/>
      <c r="CF400" s="84"/>
      <c r="CG400" s="84"/>
      <c r="CH400" s="84"/>
      <c r="CI400" s="84"/>
      <c r="CJ400" s="84"/>
      <c r="CK400" s="84"/>
      <c r="CL400" s="84"/>
      <c r="CM400" s="84"/>
      <c r="CN400" s="84"/>
      <c r="CO400" s="84"/>
      <c r="CP400" s="84"/>
      <c r="CQ400" s="84"/>
      <c r="CR400" s="84"/>
      <c r="CS400" s="58" t="s">
        <v>6871</v>
      </c>
      <c r="CT400" s="84"/>
      <c r="CU400" s="84"/>
      <c r="CV400" s="84"/>
      <c r="CW400" s="84"/>
      <c r="CX400" s="84"/>
      <c r="CY400" s="84"/>
      <c r="CZ400" s="84"/>
      <c r="DA400" s="84"/>
      <c r="DB400" s="84"/>
      <c r="DC400" s="84"/>
      <c r="DD400" s="84"/>
      <c r="DE400" s="84"/>
    </row>
    <row r="401" spans="38:109" ht="15" hidden="1" customHeight="1">
      <c r="AL401" s="55" t="str">
        <f t="shared" si="27"/>
        <v/>
      </c>
      <c r="AM401" s="55" t="str">
        <f t="shared" si="24"/>
        <v/>
      </c>
      <c r="AN401" t="str">
        <f t="shared" si="25"/>
        <v/>
      </c>
      <c r="AO401" s="3" t="str">
        <f t="shared" si="26"/>
        <v/>
      </c>
      <c r="AP401" s="3">
        <v>399</v>
      </c>
      <c r="AQ401" s="83"/>
      <c r="AR401" s="83"/>
      <c r="AS401" s="83"/>
      <c r="AT401" s="83"/>
      <c r="AU401" s="83"/>
      <c r="AV401" s="83"/>
      <c r="AW401" s="83"/>
      <c r="AX401" s="83"/>
      <c r="AY401" s="83"/>
      <c r="AZ401" s="83"/>
      <c r="BA401" s="83"/>
      <c r="BB401" s="83"/>
      <c r="BC401" s="83"/>
      <c r="BD401" s="83"/>
      <c r="BE401" s="83"/>
      <c r="BF401" s="83"/>
      <c r="BG401" s="83"/>
      <c r="BH401" s="83"/>
      <c r="BI401" s="83"/>
      <c r="BJ401" s="56" t="s">
        <v>6872</v>
      </c>
      <c r="BK401" s="83"/>
      <c r="BL401" s="83"/>
      <c r="BM401" s="83"/>
      <c r="BN401" s="83"/>
      <c r="BO401" s="83"/>
      <c r="BP401" s="83"/>
      <c r="BQ401" s="83"/>
      <c r="BR401" s="83"/>
      <c r="BS401" s="83"/>
      <c r="BT401" s="83"/>
      <c r="BU401" s="83"/>
      <c r="BV401" s="83"/>
      <c r="BW401" s="82"/>
      <c r="BX401" s="82"/>
      <c r="BY401" s="82"/>
      <c r="BZ401" s="84"/>
      <c r="CA401" s="84"/>
      <c r="CB401" s="84"/>
      <c r="CC401" s="84"/>
      <c r="CD401" s="84"/>
      <c r="CE401" s="84"/>
      <c r="CF401" s="84"/>
      <c r="CG401" s="84"/>
      <c r="CH401" s="84"/>
      <c r="CI401" s="84"/>
      <c r="CJ401" s="84"/>
      <c r="CK401" s="84"/>
      <c r="CL401" s="84"/>
      <c r="CM401" s="84"/>
      <c r="CN401" s="84"/>
      <c r="CO401" s="84"/>
      <c r="CP401" s="84"/>
      <c r="CQ401" s="84"/>
      <c r="CR401" s="84"/>
      <c r="CS401" s="58" t="s">
        <v>6873</v>
      </c>
      <c r="CT401" s="84"/>
      <c r="CU401" s="84"/>
      <c r="CV401" s="84"/>
      <c r="CW401" s="84"/>
      <c r="CX401" s="84"/>
      <c r="CY401" s="84"/>
      <c r="CZ401" s="84"/>
      <c r="DA401" s="84"/>
      <c r="DB401" s="84"/>
      <c r="DC401" s="84"/>
      <c r="DD401" s="84"/>
      <c r="DE401" s="84"/>
    </row>
    <row r="402" spans="38:109" ht="15" hidden="1" customHeight="1">
      <c r="AL402" s="55" t="str">
        <f t="shared" si="27"/>
        <v/>
      </c>
      <c r="AM402" s="55" t="str">
        <f t="shared" si="24"/>
        <v/>
      </c>
      <c r="AN402" t="str">
        <f t="shared" si="25"/>
        <v/>
      </c>
      <c r="AO402" s="3" t="str">
        <f t="shared" si="26"/>
        <v/>
      </c>
      <c r="AP402" s="3">
        <v>400</v>
      </c>
      <c r="AQ402" s="83"/>
      <c r="AR402" s="83"/>
      <c r="AS402" s="83"/>
      <c r="AT402" s="83"/>
      <c r="AU402" s="83"/>
      <c r="AV402" s="83"/>
      <c r="AW402" s="83"/>
      <c r="AX402" s="83"/>
      <c r="AY402" s="83"/>
      <c r="AZ402" s="83"/>
      <c r="BA402" s="83"/>
      <c r="BB402" s="83"/>
      <c r="BC402" s="83"/>
      <c r="BD402" s="83"/>
      <c r="BE402" s="83"/>
      <c r="BF402" s="83"/>
      <c r="BG402" s="83"/>
      <c r="BH402" s="83"/>
      <c r="BI402" s="83"/>
      <c r="BJ402" s="56" t="s">
        <v>6874</v>
      </c>
      <c r="BK402" s="83"/>
      <c r="BL402" s="83"/>
      <c r="BM402" s="83"/>
      <c r="BN402" s="83"/>
      <c r="BO402" s="83"/>
      <c r="BP402" s="83"/>
      <c r="BQ402" s="83"/>
      <c r="BR402" s="83"/>
      <c r="BS402" s="83"/>
      <c r="BT402" s="83"/>
      <c r="BU402" s="83"/>
      <c r="BV402" s="83"/>
      <c r="BW402" s="82"/>
      <c r="BX402" s="82"/>
      <c r="BY402" s="82"/>
      <c r="BZ402" s="84"/>
      <c r="CA402" s="84"/>
      <c r="CB402" s="84"/>
      <c r="CC402" s="84"/>
      <c r="CD402" s="84"/>
      <c r="CE402" s="84"/>
      <c r="CF402" s="84"/>
      <c r="CG402" s="84"/>
      <c r="CH402" s="84"/>
      <c r="CI402" s="84"/>
      <c r="CJ402" s="84"/>
      <c r="CK402" s="84"/>
      <c r="CL402" s="84"/>
      <c r="CM402" s="84"/>
      <c r="CN402" s="84"/>
      <c r="CO402" s="84"/>
      <c r="CP402" s="84"/>
      <c r="CQ402" s="84"/>
      <c r="CR402" s="84"/>
      <c r="CS402" s="58" t="s">
        <v>6875</v>
      </c>
      <c r="CT402" s="84"/>
      <c r="CU402" s="84"/>
      <c r="CV402" s="84"/>
      <c r="CW402" s="84"/>
      <c r="CX402" s="84"/>
      <c r="CY402" s="84"/>
      <c r="CZ402" s="84"/>
      <c r="DA402" s="84"/>
      <c r="DB402" s="84"/>
      <c r="DC402" s="84"/>
      <c r="DD402" s="84"/>
      <c r="DE402" s="84"/>
    </row>
    <row r="403" spans="38:109" ht="15" hidden="1" customHeight="1">
      <c r="AL403" s="55" t="str">
        <f t="shared" si="27"/>
        <v/>
      </c>
      <c r="AM403" s="55" t="str">
        <f t="shared" si="24"/>
        <v/>
      </c>
      <c r="AN403" t="str">
        <f t="shared" si="25"/>
        <v/>
      </c>
      <c r="AO403" s="3" t="str">
        <f t="shared" si="26"/>
        <v/>
      </c>
      <c r="AP403" s="3">
        <v>401</v>
      </c>
      <c r="AQ403" s="83"/>
      <c r="AR403" s="83"/>
      <c r="AS403" s="83"/>
      <c r="AT403" s="83"/>
      <c r="AU403" s="83"/>
      <c r="AV403" s="83"/>
      <c r="AW403" s="83"/>
      <c r="AX403" s="83"/>
      <c r="AY403" s="83"/>
      <c r="AZ403" s="83"/>
      <c r="BA403" s="83"/>
      <c r="BB403" s="83"/>
      <c r="BC403" s="83"/>
      <c r="BD403" s="83"/>
      <c r="BE403" s="83"/>
      <c r="BF403" s="83"/>
      <c r="BG403" s="83"/>
      <c r="BH403" s="83"/>
      <c r="BI403" s="83"/>
      <c r="BJ403" s="56" t="s">
        <v>6876</v>
      </c>
      <c r="BK403" s="83"/>
      <c r="BL403" s="83"/>
      <c r="BM403" s="83"/>
      <c r="BN403" s="83"/>
      <c r="BO403" s="83"/>
      <c r="BP403" s="83"/>
      <c r="BQ403" s="83"/>
      <c r="BR403" s="83"/>
      <c r="BS403" s="83"/>
      <c r="BT403" s="83"/>
      <c r="BU403" s="83"/>
      <c r="BV403" s="83"/>
      <c r="BW403" s="82"/>
      <c r="BX403" s="82"/>
      <c r="BY403" s="82"/>
      <c r="BZ403" s="84"/>
      <c r="CA403" s="84"/>
      <c r="CB403" s="84"/>
      <c r="CC403" s="84"/>
      <c r="CD403" s="84"/>
      <c r="CE403" s="84"/>
      <c r="CF403" s="84"/>
      <c r="CG403" s="84"/>
      <c r="CH403" s="84"/>
      <c r="CI403" s="84"/>
      <c r="CJ403" s="84"/>
      <c r="CK403" s="84"/>
      <c r="CL403" s="84"/>
      <c r="CM403" s="84"/>
      <c r="CN403" s="84"/>
      <c r="CO403" s="84"/>
      <c r="CP403" s="84"/>
      <c r="CQ403" s="84"/>
      <c r="CR403" s="84"/>
      <c r="CS403" s="58" t="s">
        <v>6877</v>
      </c>
      <c r="CT403" s="84"/>
      <c r="CU403" s="84"/>
      <c r="CV403" s="84"/>
      <c r="CW403" s="84"/>
      <c r="CX403" s="84"/>
      <c r="CY403" s="84"/>
      <c r="CZ403" s="84"/>
      <c r="DA403" s="84"/>
      <c r="DB403" s="84"/>
      <c r="DC403" s="84"/>
      <c r="DD403" s="84"/>
      <c r="DE403" s="84"/>
    </row>
    <row r="404" spans="38:109" ht="15" hidden="1" customHeight="1">
      <c r="AL404" s="55" t="str">
        <f t="shared" si="27"/>
        <v/>
      </c>
      <c r="AM404" s="55" t="str">
        <f t="shared" si="24"/>
        <v/>
      </c>
      <c r="AN404" t="str">
        <f t="shared" si="25"/>
        <v/>
      </c>
      <c r="AO404" s="3" t="str">
        <f t="shared" si="26"/>
        <v/>
      </c>
      <c r="AP404" s="3">
        <v>402</v>
      </c>
      <c r="AQ404" s="83"/>
      <c r="AR404" s="83"/>
      <c r="AS404" s="83"/>
      <c r="AT404" s="83"/>
      <c r="AU404" s="83"/>
      <c r="AV404" s="83"/>
      <c r="AW404" s="83"/>
      <c r="AX404" s="83"/>
      <c r="AY404" s="83"/>
      <c r="AZ404" s="83"/>
      <c r="BA404" s="83"/>
      <c r="BB404" s="83"/>
      <c r="BC404" s="83"/>
      <c r="BD404" s="83"/>
      <c r="BE404" s="83"/>
      <c r="BF404" s="83"/>
      <c r="BG404" s="83"/>
      <c r="BH404" s="83"/>
      <c r="BI404" s="83"/>
      <c r="BJ404" s="56" t="s">
        <v>6878</v>
      </c>
      <c r="BK404" s="83"/>
      <c r="BL404" s="83"/>
      <c r="BM404" s="83"/>
      <c r="BN404" s="83"/>
      <c r="BO404" s="83"/>
      <c r="BP404" s="83"/>
      <c r="BQ404" s="83"/>
      <c r="BR404" s="83"/>
      <c r="BS404" s="83"/>
      <c r="BT404" s="83"/>
      <c r="BU404" s="83"/>
      <c r="BV404" s="83"/>
      <c r="BW404" s="82"/>
      <c r="BX404" s="82"/>
      <c r="BY404" s="82"/>
      <c r="BZ404" s="84"/>
      <c r="CA404" s="84"/>
      <c r="CB404" s="84"/>
      <c r="CC404" s="84"/>
      <c r="CD404" s="84"/>
      <c r="CE404" s="84"/>
      <c r="CF404" s="84"/>
      <c r="CG404" s="84"/>
      <c r="CH404" s="84"/>
      <c r="CI404" s="84"/>
      <c r="CJ404" s="84"/>
      <c r="CK404" s="84"/>
      <c r="CL404" s="84"/>
      <c r="CM404" s="84"/>
      <c r="CN404" s="84"/>
      <c r="CO404" s="84"/>
      <c r="CP404" s="84"/>
      <c r="CQ404" s="84"/>
      <c r="CR404" s="84"/>
      <c r="CS404" s="58" t="s">
        <v>6879</v>
      </c>
      <c r="CT404" s="84"/>
      <c r="CU404" s="84"/>
      <c r="CV404" s="84"/>
      <c r="CW404" s="84"/>
      <c r="CX404" s="84"/>
      <c r="CY404" s="84"/>
      <c r="CZ404" s="84"/>
      <c r="DA404" s="84"/>
      <c r="DB404" s="84"/>
      <c r="DC404" s="84"/>
      <c r="DD404" s="84"/>
      <c r="DE404" s="84"/>
    </row>
    <row r="405" spans="38:109" ht="15" hidden="1" customHeight="1">
      <c r="AL405" s="55" t="str">
        <f t="shared" si="27"/>
        <v/>
      </c>
      <c r="AM405" s="55" t="str">
        <f t="shared" si="24"/>
        <v/>
      </c>
      <c r="AN405" t="str">
        <f t="shared" si="25"/>
        <v/>
      </c>
      <c r="AO405" s="3" t="str">
        <f t="shared" si="26"/>
        <v/>
      </c>
      <c r="AP405" s="3">
        <v>403</v>
      </c>
      <c r="AQ405" s="83"/>
      <c r="AR405" s="83"/>
      <c r="AS405" s="83"/>
      <c r="AT405" s="83"/>
      <c r="AU405" s="83"/>
      <c r="AV405" s="83"/>
      <c r="AW405" s="83"/>
      <c r="AX405" s="83"/>
      <c r="AY405" s="83"/>
      <c r="AZ405" s="83"/>
      <c r="BA405" s="83"/>
      <c r="BB405" s="83"/>
      <c r="BC405" s="83"/>
      <c r="BD405" s="83"/>
      <c r="BE405" s="83"/>
      <c r="BF405" s="83"/>
      <c r="BG405" s="83"/>
      <c r="BH405" s="83"/>
      <c r="BI405" s="83"/>
      <c r="BJ405" s="56" t="s">
        <v>6880</v>
      </c>
      <c r="BK405" s="83"/>
      <c r="BL405" s="83"/>
      <c r="BM405" s="83"/>
      <c r="BN405" s="83"/>
      <c r="BO405" s="83"/>
      <c r="BP405" s="83"/>
      <c r="BQ405" s="83"/>
      <c r="BR405" s="83"/>
      <c r="BS405" s="83"/>
      <c r="BT405" s="83"/>
      <c r="BU405" s="83"/>
      <c r="BV405" s="83"/>
      <c r="BW405" s="82"/>
      <c r="BX405" s="82"/>
      <c r="BY405" s="82"/>
      <c r="BZ405" s="84"/>
      <c r="CA405" s="84"/>
      <c r="CB405" s="84"/>
      <c r="CC405" s="84"/>
      <c r="CD405" s="84"/>
      <c r="CE405" s="84"/>
      <c r="CF405" s="84"/>
      <c r="CG405" s="84"/>
      <c r="CH405" s="84"/>
      <c r="CI405" s="84"/>
      <c r="CJ405" s="84"/>
      <c r="CK405" s="84"/>
      <c r="CL405" s="84"/>
      <c r="CM405" s="84"/>
      <c r="CN405" s="84"/>
      <c r="CO405" s="84"/>
      <c r="CP405" s="84"/>
      <c r="CQ405" s="84"/>
      <c r="CR405" s="84"/>
      <c r="CS405" s="58" t="s">
        <v>6881</v>
      </c>
      <c r="CT405" s="84"/>
      <c r="CU405" s="84"/>
      <c r="CV405" s="84"/>
      <c r="CW405" s="84"/>
      <c r="CX405" s="84"/>
      <c r="CY405" s="84"/>
      <c r="CZ405" s="84"/>
      <c r="DA405" s="84"/>
      <c r="DB405" s="84"/>
      <c r="DC405" s="84"/>
      <c r="DD405" s="84"/>
      <c r="DE405" s="84"/>
    </row>
    <row r="406" spans="38:109" ht="15" hidden="1" customHeight="1">
      <c r="AL406" s="55" t="str">
        <f t="shared" si="27"/>
        <v/>
      </c>
      <c r="AM406" s="55" t="str">
        <f t="shared" si="24"/>
        <v/>
      </c>
      <c r="AN406" t="str">
        <f t="shared" si="25"/>
        <v/>
      </c>
      <c r="AO406" s="3" t="str">
        <f t="shared" si="26"/>
        <v/>
      </c>
      <c r="AP406" s="3">
        <v>404</v>
      </c>
      <c r="AQ406" s="83"/>
      <c r="AR406" s="83"/>
      <c r="AS406" s="83"/>
      <c r="AT406" s="83"/>
      <c r="AU406" s="83"/>
      <c r="AV406" s="83"/>
      <c r="AW406" s="83"/>
      <c r="AX406" s="83"/>
      <c r="AY406" s="83"/>
      <c r="AZ406" s="83"/>
      <c r="BA406" s="83"/>
      <c r="BB406" s="83"/>
      <c r="BC406" s="83"/>
      <c r="BD406" s="83"/>
      <c r="BE406" s="83"/>
      <c r="BF406" s="83"/>
      <c r="BG406" s="83"/>
      <c r="BH406" s="83"/>
      <c r="BI406" s="83"/>
      <c r="BJ406" s="56" t="s">
        <v>6882</v>
      </c>
      <c r="BK406" s="83"/>
      <c r="BL406" s="83"/>
      <c r="BM406" s="83"/>
      <c r="BN406" s="83"/>
      <c r="BO406" s="83"/>
      <c r="BP406" s="83"/>
      <c r="BQ406" s="83"/>
      <c r="BR406" s="83"/>
      <c r="BS406" s="83"/>
      <c r="BT406" s="83"/>
      <c r="BU406" s="83"/>
      <c r="BV406" s="83"/>
      <c r="BW406" s="82"/>
      <c r="BX406" s="82"/>
      <c r="BY406" s="82"/>
      <c r="BZ406" s="84"/>
      <c r="CA406" s="84"/>
      <c r="CB406" s="84"/>
      <c r="CC406" s="84"/>
      <c r="CD406" s="84"/>
      <c r="CE406" s="84"/>
      <c r="CF406" s="84"/>
      <c r="CG406" s="84"/>
      <c r="CH406" s="84"/>
      <c r="CI406" s="84"/>
      <c r="CJ406" s="84"/>
      <c r="CK406" s="84"/>
      <c r="CL406" s="84"/>
      <c r="CM406" s="84"/>
      <c r="CN406" s="84"/>
      <c r="CO406" s="84"/>
      <c r="CP406" s="84"/>
      <c r="CQ406" s="84"/>
      <c r="CR406" s="84"/>
      <c r="CS406" s="58" t="s">
        <v>6883</v>
      </c>
      <c r="CT406" s="84"/>
      <c r="CU406" s="84"/>
      <c r="CV406" s="84"/>
      <c r="CW406" s="84"/>
      <c r="CX406" s="84"/>
      <c r="CY406" s="84"/>
      <c r="CZ406" s="84"/>
      <c r="DA406" s="84"/>
      <c r="DB406" s="84"/>
      <c r="DC406" s="84"/>
      <c r="DD406" s="84"/>
      <c r="DE406" s="84"/>
    </row>
    <row r="407" spans="38:109" ht="15" hidden="1" customHeight="1">
      <c r="AL407" s="55" t="str">
        <f t="shared" si="27"/>
        <v/>
      </c>
      <c r="AM407" s="55" t="str">
        <f t="shared" si="24"/>
        <v/>
      </c>
      <c r="AN407" t="str">
        <f t="shared" si="25"/>
        <v/>
      </c>
      <c r="AO407" s="3" t="str">
        <f t="shared" si="26"/>
        <v/>
      </c>
      <c r="AP407" s="3">
        <v>405</v>
      </c>
      <c r="AQ407" s="83"/>
      <c r="AR407" s="83"/>
      <c r="AS407" s="83"/>
      <c r="AT407" s="83"/>
      <c r="AU407" s="83"/>
      <c r="AV407" s="83"/>
      <c r="AW407" s="83"/>
      <c r="AX407" s="83"/>
      <c r="AY407" s="83"/>
      <c r="AZ407" s="83"/>
      <c r="BA407" s="83"/>
      <c r="BB407" s="83"/>
      <c r="BC407" s="83"/>
      <c r="BD407" s="83"/>
      <c r="BE407" s="83"/>
      <c r="BF407" s="83"/>
      <c r="BG407" s="83"/>
      <c r="BH407" s="83"/>
      <c r="BI407" s="83"/>
      <c r="BJ407" s="56" t="s">
        <v>6884</v>
      </c>
      <c r="BK407" s="83"/>
      <c r="BL407" s="83"/>
      <c r="BM407" s="83"/>
      <c r="BN407" s="83"/>
      <c r="BO407" s="83"/>
      <c r="BP407" s="83"/>
      <c r="BQ407" s="83"/>
      <c r="BR407" s="83"/>
      <c r="BS407" s="83"/>
      <c r="BT407" s="83"/>
      <c r="BU407" s="83"/>
      <c r="BV407" s="83"/>
      <c r="BW407" s="82"/>
      <c r="BX407" s="82"/>
      <c r="BY407" s="82"/>
      <c r="BZ407" s="84"/>
      <c r="CA407" s="84"/>
      <c r="CB407" s="84"/>
      <c r="CC407" s="84"/>
      <c r="CD407" s="84"/>
      <c r="CE407" s="84"/>
      <c r="CF407" s="84"/>
      <c r="CG407" s="84"/>
      <c r="CH407" s="84"/>
      <c r="CI407" s="84"/>
      <c r="CJ407" s="84"/>
      <c r="CK407" s="84"/>
      <c r="CL407" s="84"/>
      <c r="CM407" s="84"/>
      <c r="CN407" s="84"/>
      <c r="CO407" s="84"/>
      <c r="CP407" s="84"/>
      <c r="CQ407" s="84"/>
      <c r="CR407" s="84"/>
      <c r="CS407" s="58" t="s">
        <v>6885</v>
      </c>
      <c r="CT407" s="84"/>
      <c r="CU407" s="84"/>
      <c r="CV407" s="84"/>
      <c r="CW407" s="84"/>
      <c r="CX407" s="84"/>
      <c r="CY407" s="84"/>
      <c r="CZ407" s="84"/>
      <c r="DA407" s="84"/>
      <c r="DB407" s="84"/>
      <c r="DC407" s="84"/>
      <c r="DD407" s="84"/>
      <c r="DE407" s="84"/>
    </row>
    <row r="408" spans="38:109" ht="15" hidden="1" customHeight="1">
      <c r="AL408" s="55" t="str">
        <f t="shared" si="27"/>
        <v/>
      </c>
      <c r="AM408" s="55" t="str">
        <f t="shared" si="24"/>
        <v/>
      </c>
      <c r="AN408" t="str">
        <f t="shared" si="25"/>
        <v/>
      </c>
      <c r="AO408" s="3" t="str">
        <f t="shared" si="26"/>
        <v/>
      </c>
      <c r="AP408" s="3">
        <v>406</v>
      </c>
      <c r="AQ408" s="83"/>
      <c r="AR408" s="83"/>
      <c r="AS408" s="83"/>
      <c r="AT408" s="83"/>
      <c r="AU408" s="83"/>
      <c r="AV408" s="83"/>
      <c r="AW408" s="83"/>
      <c r="AX408" s="83"/>
      <c r="AY408" s="83"/>
      <c r="AZ408" s="83"/>
      <c r="BA408" s="83"/>
      <c r="BB408" s="83"/>
      <c r="BC408" s="83"/>
      <c r="BD408" s="83"/>
      <c r="BE408" s="83"/>
      <c r="BF408" s="83"/>
      <c r="BG408" s="83"/>
      <c r="BH408" s="83"/>
      <c r="BI408" s="83"/>
      <c r="BJ408" s="56" t="s">
        <v>6886</v>
      </c>
      <c r="BK408" s="83"/>
      <c r="BL408" s="83"/>
      <c r="BM408" s="83"/>
      <c r="BN408" s="83"/>
      <c r="BO408" s="83"/>
      <c r="BP408" s="83"/>
      <c r="BQ408" s="83"/>
      <c r="BR408" s="83"/>
      <c r="BS408" s="83"/>
      <c r="BT408" s="83"/>
      <c r="BU408" s="83"/>
      <c r="BV408" s="83"/>
      <c r="BW408" s="82"/>
      <c r="BX408" s="82"/>
      <c r="BY408" s="82"/>
      <c r="BZ408" s="84"/>
      <c r="CA408" s="84"/>
      <c r="CB408" s="84"/>
      <c r="CC408" s="84"/>
      <c r="CD408" s="84"/>
      <c r="CE408" s="84"/>
      <c r="CF408" s="84"/>
      <c r="CG408" s="84"/>
      <c r="CH408" s="84"/>
      <c r="CI408" s="84"/>
      <c r="CJ408" s="84"/>
      <c r="CK408" s="84"/>
      <c r="CL408" s="84"/>
      <c r="CM408" s="84"/>
      <c r="CN408" s="84"/>
      <c r="CO408" s="84"/>
      <c r="CP408" s="84"/>
      <c r="CQ408" s="84"/>
      <c r="CR408" s="84"/>
      <c r="CS408" s="58" t="s">
        <v>6887</v>
      </c>
      <c r="CT408" s="84"/>
      <c r="CU408" s="84"/>
      <c r="CV408" s="84"/>
      <c r="CW408" s="84"/>
      <c r="CX408" s="84"/>
      <c r="CY408" s="84"/>
      <c r="CZ408" s="84"/>
      <c r="DA408" s="84"/>
      <c r="DB408" s="84"/>
      <c r="DC408" s="84"/>
      <c r="DD408" s="84"/>
      <c r="DE408" s="84"/>
    </row>
    <row r="409" spans="38:109" ht="15" hidden="1" customHeight="1">
      <c r="AL409" s="55" t="str">
        <f t="shared" si="27"/>
        <v/>
      </c>
      <c r="AM409" s="55" t="str">
        <f t="shared" si="24"/>
        <v/>
      </c>
      <c r="AN409" t="str">
        <f t="shared" si="25"/>
        <v/>
      </c>
      <c r="AO409" s="3" t="str">
        <f t="shared" si="26"/>
        <v/>
      </c>
      <c r="AP409" s="3">
        <v>407</v>
      </c>
      <c r="AQ409" s="83"/>
      <c r="AR409" s="83"/>
      <c r="AS409" s="83"/>
      <c r="AT409" s="83"/>
      <c r="AU409" s="83"/>
      <c r="AV409" s="83"/>
      <c r="AW409" s="83"/>
      <c r="AX409" s="83"/>
      <c r="AY409" s="83"/>
      <c r="AZ409" s="83"/>
      <c r="BA409" s="83"/>
      <c r="BB409" s="83"/>
      <c r="BC409" s="83"/>
      <c r="BD409" s="83"/>
      <c r="BE409" s="83"/>
      <c r="BF409" s="83"/>
      <c r="BG409" s="83"/>
      <c r="BH409" s="83"/>
      <c r="BI409" s="83"/>
      <c r="BJ409" s="56" t="s">
        <v>6888</v>
      </c>
      <c r="BK409" s="83"/>
      <c r="BL409" s="83"/>
      <c r="BM409" s="83"/>
      <c r="BN409" s="83"/>
      <c r="BO409" s="83"/>
      <c r="BP409" s="83"/>
      <c r="BQ409" s="83"/>
      <c r="BR409" s="83"/>
      <c r="BS409" s="83"/>
      <c r="BT409" s="83"/>
      <c r="BU409" s="83"/>
      <c r="BV409" s="83"/>
      <c r="BW409" s="82"/>
      <c r="BX409" s="82"/>
      <c r="BY409" s="82"/>
      <c r="BZ409" s="84"/>
      <c r="CA409" s="84"/>
      <c r="CB409" s="84"/>
      <c r="CC409" s="84"/>
      <c r="CD409" s="84"/>
      <c r="CE409" s="84"/>
      <c r="CF409" s="84"/>
      <c r="CG409" s="84"/>
      <c r="CH409" s="84"/>
      <c r="CI409" s="84"/>
      <c r="CJ409" s="84"/>
      <c r="CK409" s="84"/>
      <c r="CL409" s="84"/>
      <c r="CM409" s="84"/>
      <c r="CN409" s="84"/>
      <c r="CO409" s="84"/>
      <c r="CP409" s="84"/>
      <c r="CQ409" s="84"/>
      <c r="CR409" s="84"/>
      <c r="CS409" s="58" t="s">
        <v>6889</v>
      </c>
      <c r="CT409" s="84"/>
      <c r="CU409" s="84"/>
      <c r="CV409" s="84"/>
      <c r="CW409" s="84"/>
      <c r="CX409" s="84"/>
      <c r="CY409" s="84"/>
      <c r="CZ409" s="84"/>
      <c r="DA409" s="84"/>
      <c r="DB409" s="84"/>
      <c r="DC409" s="84"/>
      <c r="DD409" s="84"/>
      <c r="DE409" s="84"/>
    </row>
    <row r="410" spans="38:109" ht="15" hidden="1" customHeight="1">
      <c r="AL410" s="55" t="str">
        <f t="shared" si="27"/>
        <v/>
      </c>
      <c r="AM410" s="55" t="str">
        <f t="shared" si="24"/>
        <v/>
      </c>
      <c r="AN410" t="str">
        <f t="shared" si="25"/>
        <v/>
      </c>
      <c r="AO410" s="3" t="str">
        <f t="shared" si="26"/>
        <v/>
      </c>
      <c r="AP410" s="3">
        <v>408</v>
      </c>
      <c r="AQ410" s="83"/>
      <c r="AR410" s="83"/>
      <c r="AS410" s="83"/>
      <c r="AT410" s="83"/>
      <c r="AU410" s="83"/>
      <c r="AV410" s="83"/>
      <c r="AW410" s="83"/>
      <c r="AX410" s="83"/>
      <c r="AY410" s="83"/>
      <c r="AZ410" s="83"/>
      <c r="BA410" s="83"/>
      <c r="BB410" s="83"/>
      <c r="BC410" s="83"/>
      <c r="BD410" s="83"/>
      <c r="BE410" s="83"/>
      <c r="BF410" s="83"/>
      <c r="BG410" s="83"/>
      <c r="BH410" s="83"/>
      <c r="BI410" s="83"/>
      <c r="BJ410" s="56" t="s">
        <v>6890</v>
      </c>
      <c r="BK410" s="83"/>
      <c r="BL410" s="83"/>
      <c r="BM410" s="83"/>
      <c r="BN410" s="83"/>
      <c r="BO410" s="83"/>
      <c r="BP410" s="83"/>
      <c r="BQ410" s="83"/>
      <c r="BR410" s="83"/>
      <c r="BS410" s="83"/>
      <c r="BT410" s="83"/>
      <c r="BU410" s="83"/>
      <c r="BV410" s="83"/>
      <c r="BW410" s="82"/>
      <c r="BX410" s="82"/>
      <c r="BY410" s="82"/>
      <c r="BZ410" s="84"/>
      <c r="CA410" s="84"/>
      <c r="CB410" s="84"/>
      <c r="CC410" s="84"/>
      <c r="CD410" s="84"/>
      <c r="CE410" s="84"/>
      <c r="CF410" s="84"/>
      <c r="CG410" s="84"/>
      <c r="CH410" s="84"/>
      <c r="CI410" s="84"/>
      <c r="CJ410" s="84"/>
      <c r="CK410" s="84"/>
      <c r="CL410" s="84"/>
      <c r="CM410" s="84"/>
      <c r="CN410" s="84"/>
      <c r="CO410" s="84"/>
      <c r="CP410" s="84"/>
      <c r="CQ410" s="84"/>
      <c r="CR410" s="84"/>
      <c r="CS410" s="58" t="s">
        <v>6891</v>
      </c>
      <c r="CT410" s="84"/>
      <c r="CU410" s="84"/>
      <c r="CV410" s="84"/>
      <c r="CW410" s="84"/>
      <c r="CX410" s="84"/>
      <c r="CY410" s="84"/>
      <c r="CZ410" s="84"/>
      <c r="DA410" s="84"/>
      <c r="DB410" s="84"/>
      <c r="DC410" s="84"/>
      <c r="DD410" s="84"/>
      <c r="DE410" s="84"/>
    </row>
    <row r="411" spans="38:109" ht="15" hidden="1" customHeight="1">
      <c r="AL411" s="55" t="str">
        <f t="shared" si="27"/>
        <v/>
      </c>
      <c r="AM411" s="55" t="str">
        <f t="shared" si="24"/>
        <v/>
      </c>
      <c r="AN411" t="str">
        <f t="shared" si="25"/>
        <v/>
      </c>
      <c r="AO411" s="3" t="str">
        <f t="shared" si="26"/>
        <v/>
      </c>
      <c r="AP411" s="3">
        <v>409</v>
      </c>
      <c r="AQ411" s="83"/>
      <c r="AR411" s="83"/>
      <c r="AS411" s="83"/>
      <c r="AT411" s="83"/>
      <c r="AU411" s="83"/>
      <c r="AV411" s="83"/>
      <c r="AW411" s="83"/>
      <c r="AX411" s="83"/>
      <c r="AY411" s="83"/>
      <c r="AZ411" s="83"/>
      <c r="BA411" s="83"/>
      <c r="BB411" s="83"/>
      <c r="BC411" s="83"/>
      <c r="BD411" s="83"/>
      <c r="BE411" s="83"/>
      <c r="BF411" s="83"/>
      <c r="BG411" s="83"/>
      <c r="BH411" s="83"/>
      <c r="BI411" s="83"/>
      <c r="BJ411" s="56" t="s">
        <v>6892</v>
      </c>
      <c r="BK411" s="83"/>
      <c r="BL411" s="83"/>
      <c r="BM411" s="83"/>
      <c r="BN411" s="83"/>
      <c r="BO411" s="83"/>
      <c r="BP411" s="83"/>
      <c r="BQ411" s="83"/>
      <c r="BR411" s="83"/>
      <c r="BS411" s="83"/>
      <c r="BT411" s="83"/>
      <c r="BU411" s="83"/>
      <c r="BV411" s="83"/>
      <c r="BW411" s="82"/>
      <c r="BX411" s="82"/>
      <c r="BY411" s="82"/>
      <c r="BZ411" s="84"/>
      <c r="CA411" s="84"/>
      <c r="CB411" s="84"/>
      <c r="CC411" s="84"/>
      <c r="CD411" s="84"/>
      <c r="CE411" s="84"/>
      <c r="CF411" s="84"/>
      <c r="CG411" s="84"/>
      <c r="CH411" s="84"/>
      <c r="CI411" s="84"/>
      <c r="CJ411" s="84"/>
      <c r="CK411" s="84"/>
      <c r="CL411" s="84"/>
      <c r="CM411" s="84"/>
      <c r="CN411" s="84"/>
      <c r="CO411" s="84"/>
      <c r="CP411" s="84"/>
      <c r="CQ411" s="84"/>
      <c r="CR411" s="84"/>
      <c r="CS411" s="58" t="s">
        <v>6893</v>
      </c>
      <c r="CT411" s="84"/>
      <c r="CU411" s="84"/>
      <c r="CV411" s="84"/>
      <c r="CW411" s="84"/>
      <c r="CX411" s="84"/>
      <c r="CY411" s="84"/>
      <c r="CZ411" s="84"/>
      <c r="DA411" s="84"/>
      <c r="DB411" s="84"/>
      <c r="DC411" s="84"/>
      <c r="DD411" s="84"/>
      <c r="DE411" s="84"/>
    </row>
    <row r="412" spans="38:109" ht="15" hidden="1" customHeight="1">
      <c r="AL412" s="55" t="str">
        <f t="shared" si="27"/>
        <v/>
      </c>
      <c r="AM412" s="55" t="str">
        <f t="shared" si="24"/>
        <v/>
      </c>
      <c r="AN412" t="str">
        <f t="shared" si="25"/>
        <v/>
      </c>
      <c r="AO412" s="3" t="str">
        <f t="shared" si="26"/>
        <v/>
      </c>
      <c r="AP412" s="3">
        <v>410</v>
      </c>
      <c r="AQ412" s="83"/>
      <c r="AR412" s="83"/>
      <c r="AS412" s="83"/>
      <c r="AT412" s="83"/>
      <c r="AU412" s="83"/>
      <c r="AV412" s="83"/>
      <c r="AW412" s="83"/>
      <c r="AX412" s="83"/>
      <c r="AY412" s="83"/>
      <c r="AZ412" s="83"/>
      <c r="BA412" s="83"/>
      <c r="BB412" s="83"/>
      <c r="BC412" s="83"/>
      <c r="BD412" s="83"/>
      <c r="BE412" s="83"/>
      <c r="BF412" s="83"/>
      <c r="BG412" s="83"/>
      <c r="BH412" s="83"/>
      <c r="BI412" s="83"/>
      <c r="BJ412" s="56" t="s">
        <v>6894</v>
      </c>
      <c r="BK412" s="83"/>
      <c r="BL412" s="83"/>
      <c r="BM412" s="83"/>
      <c r="BN412" s="83"/>
      <c r="BO412" s="83"/>
      <c r="BP412" s="83"/>
      <c r="BQ412" s="83"/>
      <c r="BR412" s="83"/>
      <c r="BS412" s="83"/>
      <c r="BT412" s="83"/>
      <c r="BU412" s="83"/>
      <c r="BV412" s="83"/>
      <c r="BW412" s="82"/>
      <c r="BX412" s="82"/>
      <c r="BY412" s="82"/>
      <c r="BZ412" s="84"/>
      <c r="CA412" s="84"/>
      <c r="CB412" s="84"/>
      <c r="CC412" s="84"/>
      <c r="CD412" s="84"/>
      <c r="CE412" s="84"/>
      <c r="CF412" s="84"/>
      <c r="CG412" s="84"/>
      <c r="CH412" s="84"/>
      <c r="CI412" s="84"/>
      <c r="CJ412" s="84"/>
      <c r="CK412" s="84"/>
      <c r="CL412" s="84"/>
      <c r="CM412" s="84"/>
      <c r="CN412" s="84"/>
      <c r="CO412" s="84"/>
      <c r="CP412" s="84"/>
      <c r="CQ412" s="84"/>
      <c r="CR412" s="84"/>
      <c r="CS412" s="58" t="s">
        <v>6895</v>
      </c>
      <c r="CT412" s="84"/>
      <c r="CU412" s="84"/>
      <c r="CV412" s="84"/>
      <c r="CW412" s="84"/>
      <c r="CX412" s="84"/>
      <c r="CY412" s="84"/>
      <c r="CZ412" s="84"/>
      <c r="DA412" s="84"/>
      <c r="DB412" s="84"/>
      <c r="DC412" s="84"/>
      <c r="DD412" s="84"/>
      <c r="DE412" s="84"/>
    </row>
    <row r="413" spans="38:109" ht="15" hidden="1" customHeight="1">
      <c r="AL413" s="55" t="str">
        <f t="shared" si="27"/>
        <v/>
      </c>
      <c r="AM413" s="55" t="str">
        <f t="shared" si="24"/>
        <v/>
      </c>
      <c r="AN413" t="str">
        <f t="shared" si="25"/>
        <v/>
      </c>
      <c r="AO413" s="3" t="str">
        <f t="shared" si="26"/>
        <v/>
      </c>
      <c r="AP413" s="3">
        <v>411</v>
      </c>
      <c r="AQ413" s="83"/>
      <c r="AR413" s="83"/>
      <c r="AS413" s="83"/>
      <c r="AT413" s="83"/>
      <c r="AU413" s="83"/>
      <c r="AV413" s="83"/>
      <c r="AW413" s="83"/>
      <c r="AX413" s="83"/>
      <c r="AY413" s="83"/>
      <c r="AZ413" s="83"/>
      <c r="BA413" s="83"/>
      <c r="BB413" s="83"/>
      <c r="BC413" s="83"/>
      <c r="BD413" s="83"/>
      <c r="BE413" s="83"/>
      <c r="BF413" s="83"/>
      <c r="BG413" s="83"/>
      <c r="BH413" s="83"/>
      <c r="BI413" s="83"/>
      <c r="BJ413" s="56" t="s">
        <v>6896</v>
      </c>
      <c r="BK413" s="83"/>
      <c r="BL413" s="83"/>
      <c r="BM413" s="83"/>
      <c r="BN413" s="83"/>
      <c r="BO413" s="83"/>
      <c r="BP413" s="83"/>
      <c r="BQ413" s="83"/>
      <c r="BR413" s="83"/>
      <c r="BS413" s="83"/>
      <c r="BT413" s="83"/>
      <c r="BU413" s="83"/>
      <c r="BV413" s="83"/>
      <c r="BW413" s="82"/>
      <c r="BX413" s="82"/>
      <c r="BY413" s="82"/>
      <c r="BZ413" s="84"/>
      <c r="CA413" s="84"/>
      <c r="CB413" s="84"/>
      <c r="CC413" s="84"/>
      <c r="CD413" s="84"/>
      <c r="CE413" s="84"/>
      <c r="CF413" s="84"/>
      <c r="CG413" s="84"/>
      <c r="CH413" s="84"/>
      <c r="CI413" s="84"/>
      <c r="CJ413" s="84"/>
      <c r="CK413" s="84"/>
      <c r="CL413" s="84"/>
      <c r="CM413" s="84"/>
      <c r="CN413" s="84"/>
      <c r="CO413" s="84"/>
      <c r="CP413" s="84"/>
      <c r="CQ413" s="84"/>
      <c r="CR413" s="84"/>
      <c r="CS413" s="58" t="s">
        <v>6897</v>
      </c>
      <c r="CT413" s="84"/>
      <c r="CU413" s="84"/>
      <c r="CV413" s="84"/>
      <c r="CW413" s="84"/>
      <c r="CX413" s="84"/>
      <c r="CY413" s="84"/>
      <c r="CZ413" s="84"/>
      <c r="DA413" s="84"/>
      <c r="DB413" s="84"/>
      <c r="DC413" s="84"/>
      <c r="DD413" s="84"/>
      <c r="DE413" s="84"/>
    </row>
    <row r="414" spans="38:109" ht="15" hidden="1" customHeight="1">
      <c r="AL414" s="55" t="str">
        <f t="shared" si="27"/>
        <v/>
      </c>
      <c r="AM414" s="55" t="str">
        <f t="shared" si="24"/>
        <v/>
      </c>
      <c r="AN414" t="str">
        <f t="shared" si="25"/>
        <v/>
      </c>
      <c r="AO414" s="3" t="str">
        <f t="shared" si="26"/>
        <v/>
      </c>
      <c r="AP414" s="3">
        <v>412</v>
      </c>
      <c r="AQ414" s="83"/>
      <c r="AR414" s="83"/>
      <c r="AS414" s="83"/>
      <c r="AT414" s="83"/>
      <c r="AU414" s="83"/>
      <c r="AV414" s="83"/>
      <c r="AW414" s="83"/>
      <c r="AX414" s="83"/>
      <c r="AY414" s="83"/>
      <c r="AZ414" s="83"/>
      <c r="BA414" s="83"/>
      <c r="BB414" s="83"/>
      <c r="BC414" s="83"/>
      <c r="BD414" s="83"/>
      <c r="BE414" s="83"/>
      <c r="BF414" s="83"/>
      <c r="BG414" s="83"/>
      <c r="BH414" s="83"/>
      <c r="BI414" s="83"/>
      <c r="BJ414" s="56" t="s">
        <v>6898</v>
      </c>
      <c r="BK414" s="83"/>
      <c r="BL414" s="83"/>
      <c r="BM414" s="83"/>
      <c r="BN414" s="83"/>
      <c r="BO414" s="83"/>
      <c r="BP414" s="83"/>
      <c r="BQ414" s="83"/>
      <c r="BR414" s="83"/>
      <c r="BS414" s="83"/>
      <c r="BT414" s="83"/>
      <c r="BU414" s="83"/>
      <c r="BV414" s="83"/>
      <c r="BW414" s="82"/>
      <c r="BX414" s="82"/>
      <c r="BY414" s="82"/>
      <c r="BZ414" s="84"/>
      <c r="CA414" s="84"/>
      <c r="CB414" s="84"/>
      <c r="CC414" s="84"/>
      <c r="CD414" s="84"/>
      <c r="CE414" s="84"/>
      <c r="CF414" s="84"/>
      <c r="CG414" s="84"/>
      <c r="CH414" s="84"/>
      <c r="CI414" s="84"/>
      <c r="CJ414" s="84"/>
      <c r="CK414" s="84"/>
      <c r="CL414" s="84"/>
      <c r="CM414" s="84"/>
      <c r="CN414" s="84"/>
      <c r="CO414" s="84"/>
      <c r="CP414" s="84"/>
      <c r="CQ414" s="84"/>
      <c r="CR414" s="84"/>
      <c r="CS414" s="58" t="s">
        <v>6899</v>
      </c>
      <c r="CT414" s="84"/>
      <c r="CU414" s="84"/>
      <c r="CV414" s="84"/>
      <c r="CW414" s="84"/>
      <c r="CX414" s="84"/>
      <c r="CY414" s="84"/>
      <c r="CZ414" s="84"/>
      <c r="DA414" s="84"/>
      <c r="DB414" s="84"/>
      <c r="DC414" s="84"/>
      <c r="DD414" s="84"/>
      <c r="DE414" s="84"/>
    </row>
    <row r="415" spans="38:109" ht="15" hidden="1" customHeight="1">
      <c r="AL415" s="55" t="str">
        <f t="shared" si="27"/>
        <v/>
      </c>
      <c r="AM415" s="55" t="str">
        <f t="shared" si="24"/>
        <v/>
      </c>
      <c r="AN415" t="str">
        <f t="shared" si="25"/>
        <v/>
      </c>
      <c r="AO415" s="3" t="str">
        <f t="shared" si="26"/>
        <v/>
      </c>
      <c r="AP415" s="3">
        <v>413</v>
      </c>
      <c r="AQ415" s="83"/>
      <c r="AR415" s="83"/>
      <c r="AS415" s="83"/>
      <c r="AT415" s="83"/>
      <c r="AU415" s="83"/>
      <c r="AV415" s="83"/>
      <c r="AW415" s="83"/>
      <c r="AX415" s="83"/>
      <c r="AY415" s="83"/>
      <c r="AZ415" s="83"/>
      <c r="BA415" s="83"/>
      <c r="BB415" s="83"/>
      <c r="BC415" s="83"/>
      <c r="BD415" s="83"/>
      <c r="BE415" s="83"/>
      <c r="BF415" s="83"/>
      <c r="BG415" s="83"/>
      <c r="BH415" s="83"/>
      <c r="BI415" s="83"/>
      <c r="BJ415" s="56" t="s">
        <v>6900</v>
      </c>
      <c r="BK415" s="83"/>
      <c r="BL415" s="83"/>
      <c r="BM415" s="83"/>
      <c r="BN415" s="83"/>
      <c r="BO415" s="83"/>
      <c r="BP415" s="83"/>
      <c r="BQ415" s="83"/>
      <c r="BR415" s="83"/>
      <c r="BS415" s="83"/>
      <c r="BT415" s="83"/>
      <c r="BU415" s="83"/>
      <c r="BV415" s="83"/>
      <c r="BW415" s="82"/>
      <c r="BX415" s="82"/>
      <c r="BY415" s="82"/>
      <c r="BZ415" s="84"/>
      <c r="CA415" s="84"/>
      <c r="CB415" s="84"/>
      <c r="CC415" s="84"/>
      <c r="CD415" s="84"/>
      <c r="CE415" s="84"/>
      <c r="CF415" s="84"/>
      <c r="CG415" s="84"/>
      <c r="CH415" s="84"/>
      <c r="CI415" s="84"/>
      <c r="CJ415" s="84"/>
      <c r="CK415" s="84"/>
      <c r="CL415" s="84"/>
      <c r="CM415" s="84"/>
      <c r="CN415" s="84"/>
      <c r="CO415" s="84"/>
      <c r="CP415" s="84"/>
      <c r="CQ415" s="84"/>
      <c r="CR415" s="84"/>
      <c r="CS415" s="58" t="s">
        <v>6901</v>
      </c>
      <c r="CT415" s="84"/>
      <c r="CU415" s="84"/>
      <c r="CV415" s="84"/>
      <c r="CW415" s="84"/>
      <c r="CX415" s="84"/>
      <c r="CY415" s="84"/>
      <c r="CZ415" s="84"/>
      <c r="DA415" s="84"/>
      <c r="DB415" s="84"/>
      <c r="DC415" s="84"/>
      <c r="DD415" s="84"/>
      <c r="DE415" s="84"/>
    </row>
    <row r="416" spans="38:109" ht="15" hidden="1" customHeight="1">
      <c r="AL416" s="55" t="str">
        <f t="shared" si="27"/>
        <v/>
      </c>
      <c r="AM416" s="55" t="str">
        <f t="shared" si="24"/>
        <v/>
      </c>
      <c r="AN416" t="str">
        <f t="shared" si="25"/>
        <v/>
      </c>
      <c r="AO416" s="3" t="str">
        <f t="shared" si="26"/>
        <v/>
      </c>
      <c r="AP416" s="3">
        <v>414</v>
      </c>
      <c r="AQ416" s="83"/>
      <c r="AR416" s="83"/>
      <c r="AS416" s="83"/>
      <c r="AT416" s="83"/>
      <c r="AU416" s="83"/>
      <c r="AV416" s="83"/>
      <c r="AW416" s="83"/>
      <c r="AX416" s="83"/>
      <c r="AY416" s="83"/>
      <c r="AZ416" s="83"/>
      <c r="BA416" s="83"/>
      <c r="BB416" s="83"/>
      <c r="BC416" s="83"/>
      <c r="BD416" s="83"/>
      <c r="BE416" s="83"/>
      <c r="BF416" s="83"/>
      <c r="BG416" s="83"/>
      <c r="BH416" s="83"/>
      <c r="BI416" s="83"/>
      <c r="BJ416" s="56" t="s">
        <v>6902</v>
      </c>
      <c r="BK416" s="83"/>
      <c r="BL416" s="83"/>
      <c r="BM416" s="83"/>
      <c r="BN416" s="83"/>
      <c r="BO416" s="83"/>
      <c r="BP416" s="83"/>
      <c r="BQ416" s="83"/>
      <c r="BR416" s="83"/>
      <c r="BS416" s="83"/>
      <c r="BT416" s="83"/>
      <c r="BU416" s="83"/>
      <c r="BV416" s="83"/>
      <c r="BW416" s="82"/>
      <c r="BX416" s="82"/>
      <c r="BY416" s="82"/>
      <c r="BZ416" s="84"/>
      <c r="CA416" s="84"/>
      <c r="CB416" s="84"/>
      <c r="CC416" s="84"/>
      <c r="CD416" s="84"/>
      <c r="CE416" s="84"/>
      <c r="CF416" s="84"/>
      <c r="CG416" s="84"/>
      <c r="CH416" s="84"/>
      <c r="CI416" s="84"/>
      <c r="CJ416" s="84"/>
      <c r="CK416" s="84"/>
      <c r="CL416" s="84"/>
      <c r="CM416" s="84"/>
      <c r="CN416" s="84"/>
      <c r="CO416" s="84"/>
      <c r="CP416" s="84"/>
      <c r="CQ416" s="84"/>
      <c r="CR416" s="84"/>
      <c r="CS416" s="58" t="s">
        <v>6903</v>
      </c>
      <c r="CT416" s="84"/>
      <c r="CU416" s="84"/>
      <c r="CV416" s="84"/>
      <c r="CW416" s="84"/>
      <c r="CX416" s="84"/>
      <c r="CY416" s="84"/>
      <c r="CZ416" s="84"/>
      <c r="DA416" s="84"/>
      <c r="DB416" s="84"/>
      <c r="DC416" s="84"/>
      <c r="DD416" s="84"/>
      <c r="DE416" s="84"/>
    </row>
    <row r="417" spans="38:109" ht="15" hidden="1" customHeight="1">
      <c r="AL417" s="55" t="str">
        <f t="shared" si="27"/>
        <v/>
      </c>
      <c r="AM417" s="55" t="str">
        <f t="shared" si="24"/>
        <v/>
      </c>
      <c r="AN417" t="str">
        <f t="shared" si="25"/>
        <v/>
      </c>
      <c r="AO417" s="3" t="str">
        <f t="shared" si="26"/>
        <v/>
      </c>
      <c r="AP417" s="3">
        <v>415</v>
      </c>
      <c r="AQ417" s="83"/>
      <c r="AR417" s="83"/>
      <c r="AS417" s="83"/>
      <c r="AT417" s="83"/>
      <c r="AU417" s="83"/>
      <c r="AV417" s="83"/>
      <c r="AW417" s="83"/>
      <c r="AX417" s="83"/>
      <c r="AY417" s="83"/>
      <c r="AZ417" s="83"/>
      <c r="BA417" s="83"/>
      <c r="BB417" s="83"/>
      <c r="BC417" s="83"/>
      <c r="BD417" s="83"/>
      <c r="BE417" s="83"/>
      <c r="BF417" s="83"/>
      <c r="BG417" s="83"/>
      <c r="BH417" s="83"/>
      <c r="BI417" s="83"/>
      <c r="BJ417" s="56" t="s">
        <v>6904</v>
      </c>
      <c r="BK417" s="83"/>
      <c r="BL417" s="83"/>
      <c r="BM417" s="83"/>
      <c r="BN417" s="83"/>
      <c r="BO417" s="83"/>
      <c r="BP417" s="83"/>
      <c r="BQ417" s="83"/>
      <c r="BR417" s="83"/>
      <c r="BS417" s="83"/>
      <c r="BT417" s="83"/>
      <c r="BU417" s="83"/>
      <c r="BV417" s="83"/>
      <c r="BW417" s="82"/>
      <c r="BX417" s="82"/>
      <c r="BY417" s="82"/>
      <c r="BZ417" s="84"/>
      <c r="CA417" s="84"/>
      <c r="CB417" s="84"/>
      <c r="CC417" s="84"/>
      <c r="CD417" s="84"/>
      <c r="CE417" s="84"/>
      <c r="CF417" s="84"/>
      <c r="CG417" s="84"/>
      <c r="CH417" s="84"/>
      <c r="CI417" s="84"/>
      <c r="CJ417" s="84"/>
      <c r="CK417" s="84"/>
      <c r="CL417" s="84"/>
      <c r="CM417" s="84"/>
      <c r="CN417" s="84"/>
      <c r="CO417" s="84"/>
      <c r="CP417" s="84"/>
      <c r="CQ417" s="84"/>
      <c r="CR417" s="84"/>
      <c r="CS417" s="58" t="s">
        <v>6905</v>
      </c>
      <c r="CT417" s="84"/>
      <c r="CU417" s="84"/>
      <c r="CV417" s="84"/>
      <c r="CW417" s="84"/>
      <c r="CX417" s="84"/>
      <c r="CY417" s="84"/>
      <c r="CZ417" s="84"/>
      <c r="DA417" s="84"/>
      <c r="DB417" s="84"/>
      <c r="DC417" s="84"/>
      <c r="DD417" s="84"/>
      <c r="DE417" s="84"/>
    </row>
    <row r="418" spans="38:109" ht="15" hidden="1" customHeight="1">
      <c r="AL418" s="55" t="str">
        <f t="shared" si="27"/>
        <v/>
      </c>
      <c r="AM418" s="55" t="str">
        <f t="shared" si="24"/>
        <v/>
      </c>
      <c r="AN418" t="str">
        <f t="shared" si="25"/>
        <v/>
      </c>
      <c r="AO418" s="3" t="str">
        <f t="shared" si="26"/>
        <v/>
      </c>
      <c r="AP418" s="3">
        <v>416</v>
      </c>
      <c r="AQ418" s="83"/>
      <c r="AR418" s="83"/>
      <c r="AS418" s="83"/>
      <c r="AT418" s="83"/>
      <c r="AU418" s="83"/>
      <c r="AV418" s="83"/>
      <c r="AW418" s="83"/>
      <c r="AX418" s="83"/>
      <c r="AY418" s="83"/>
      <c r="AZ418" s="83"/>
      <c r="BA418" s="83"/>
      <c r="BB418" s="83"/>
      <c r="BC418" s="83"/>
      <c r="BD418" s="83"/>
      <c r="BE418" s="83"/>
      <c r="BF418" s="83"/>
      <c r="BG418" s="83"/>
      <c r="BH418" s="83"/>
      <c r="BI418" s="83"/>
      <c r="BJ418" s="56" t="s">
        <v>6906</v>
      </c>
      <c r="BK418" s="83"/>
      <c r="BL418" s="83"/>
      <c r="BM418" s="83"/>
      <c r="BN418" s="83"/>
      <c r="BO418" s="83"/>
      <c r="BP418" s="83"/>
      <c r="BQ418" s="83"/>
      <c r="BR418" s="83"/>
      <c r="BS418" s="83"/>
      <c r="BT418" s="83"/>
      <c r="BU418" s="83"/>
      <c r="BV418" s="83"/>
      <c r="BW418" s="82"/>
      <c r="BX418" s="82"/>
      <c r="BY418" s="82"/>
      <c r="BZ418" s="84"/>
      <c r="CA418" s="84"/>
      <c r="CB418" s="84"/>
      <c r="CC418" s="84"/>
      <c r="CD418" s="84"/>
      <c r="CE418" s="84"/>
      <c r="CF418" s="84"/>
      <c r="CG418" s="84"/>
      <c r="CH418" s="84"/>
      <c r="CI418" s="84"/>
      <c r="CJ418" s="84"/>
      <c r="CK418" s="84"/>
      <c r="CL418" s="84"/>
      <c r="CM418" s="84"/>
      <c r="CN418" s="84"/>
      <c r="CO418" s="84"/>
      <c r="CP418" s="84"/>
      <c r="CQ418" s="84"/>
      <c r="CR418" s="84"/>
      <c r="CS418" s="58" t="s">
        <v>6907</v>
      </c>
      <c r="CT418" s="84"/>
      <c r="CU418" s="84"/>
      <c r="CV418" s="84"/>
      <c r="CW418" s="84"/>
      <c r="CX418" s="84"/>
      <c r="CY418" s="84"/>
      <c r="CZ418" s="84"/>
      <c r="DA418" s="84"/>
      <c r="DB418" s="84"/>
      <c r="DC418" s="84"/>
      <c r="DD418" s="84"/>
      <c r="DE418" s="84"/>
    </row>
    <row r="419" spans="38:109" ht="15" hidden="1" customHeight="1">
      <c r="AL419" s="55" t="str">
        <f t="shared" si="27"/>
        <v/>
      </c>
      <c r="AM419" s="55" t="str">
        <f t="shared" si="24"/>
        <v/>
      </c>
      <c r="AN419" t="str">
        <f t="shared" si="25"/>
        <v/>
      </c>
      <c r="AO419" s="3" t="str">
        <f t="shared" si="26"/>
        <v/>
      </c>
      <c r="AP419" s="3">
        <v>417</v>
      </c>
      <c r="AQ419" s="83"/>
      <c r="AR419" s="83"/>
      <c r="AS419" s="83"/>
      <c r="AT419" s="83"/>
      <c r="AU419" s="83"/>
      <c r="AV419" s="83"/>
      <c r="AW419" s="83"/>
      <c r="AX419" s="83"/>
      <c r="AY419" s="83"/>
      <c r="AZ419" s="83"/>
      <c r="BA419" s="83"/>
      <c r="BB419" s="83"/>
      <c r="BC419" s="83"/>
      <c r="BD419" s="83"/>
      <c r="BE419" s="83"/>
      <c r="BF419" s="83"/>
      <c r="BG419" s="83"/>
      <c r="BH419" s="83"/>
      <c r="BI419" s="83"/>
      <c r="BJ419" s="56" t="s">
        <v>6908</v>
      </c>
      <c r="BK419" s="83"/>
      <c r="BL419" s="83"/>
      <c r="BM419" s="83"/>
      <c r="BN419" s="83"/>
      <c r="BO419" s="83"/>
      <c r="BP419" s="83"/>
      <c r="BQ419" s="83"/>
      <c r="BR419" s="83"/>
      <c r="BS419" s="83"/>
      <c r="BT419" s="83"/>
      <c r="BU419" s="83"/>
      <c r="BV419" s="83"/>
      <c r="BW419" s="82"/>
      <c r="BX419" s="82"/>
      <c r="BY419" s="82"/>
      <c r="BZ419" s="84"/>
      <c r="CA419" s="84"/>
      <c r="CB419" s="84"/>
      <c r="CC419" s="84"/>
      <c r="CD419" s="84"/>
      <c r="CE419" s="84"/>
      <c r="CF419" s="84"/>
      <c r="CG419" s="84"/>
      <c r="CH419" s="84"/>
      <c r="CI419" s="84"/>
      <c r="CJ419" s="84"/>
      <c r="CK419" s="84"/>
      <c r="CL419" s="84"/>
      <c r="CM419" s="84"/>
      <c r="CN419" s="84"/>
      <c r="CO419" s="84"/>
      <c r="CP419" s="84"/>
      <c r="CQ419" s="84"/>
      <c r="CR419" s="84"/>
      <c r="CS419" s="58" t="s">
        <v>6909</v>
      </c>
      <c r="CT419" s="84"/>
      <c r="CU419" s="84"/>
      <c r="CV419" s="84"/>
      <c r="CW419" s="84"/>
      <c r="CX419" s="84"/>
      <c r="CY419" s="84"/>
      <c r="CZ419" s="84"/>
      <c r="DA419" s="84"/>
      <c r="DB419" s="84"/>
      <c r="DC419" s="84"/>
      <c r="DD419" s="84"/>
      <c r="DE419" s="84"/>
    </row>
    <row r="420" spans="38:109" ht="15" hidden="1" customHeight="1">
      <c r="AL420" s="55" t="str">
        <f t="shared" si="27"/>
        <v/>
      </c>
      <c r="AM420" s="55" t="str">
        <f t="shared" si="24"/>
        <v/>
      </c>
      <c r="AN420" t="str">
        <f t="shared" si="25"/>
        <v/>
      </c>
      <c r="AO420" s="3" t="str">
        <f t="shared" si="26"/>
        <v/>
      </c>
      <c r="AP420" s="3">
        <v>418</v>
      </c>
      <c r="AQ420" s="83"/>
      <c r="AR420" s="83"/>
      <c r="AS420" s="83"/>
      <c r="AT420" s="83"/>
      <c r="AU420" s="83"/>
      <c r="AV420" s="83"/>
      <c r="AW420" s="83"/>
      <c r="AX420" s="83"/>
      <c r="AY420" s="83"/>
      <c r="AZ420" s="83"/>
      <c r="BA420" s="83"/>
      <c r="BB420" s="83"/>
      <c r="BC420" s="83"/>
      <c r="BD420" s="83"/>
      <c r="BE420" s="83"/>
      <c r="BF420" s="83"/>
      <c r="BG420" s="83"/>
      <c r="BH420" s="83"/>
      <c r="BI420" s="83"/>
      <c r="BJ420" s="56" t="s">
        <v>6910</v>
      </c>
      <c r="BK420" s="83"/>
      <c r="BL420" s="83"/>
      <c r="BM420" s="83"/>
      <c r="BN420" s="83"/>
      <c r="BO420" s="83"/>
      <c r="BP420" s="83"/>
      <c r="BQ420" s="83"/>
      <c r="BR420" s="83"/>
      <c r="BS420" s="83"/>
      <c r="BT420" s="83"/>
      <c r="BU420" s="83"/>
      <c r="BV420" s="83"/>
      <c r="BW420" s="82"/>
      <c r="BX420" s="82"/>
      <c r="BY420" s="82"/>
      <c r="BZ420" s="84"/>
      <c r="CA420" s="84"/>
      <c r="CB420" s="84"/>
      <c r="CC420" s="84"/>
      <c r="CD420" s="84"/>
      <c r="CE420" s="84"/>
      <c r="CF420" s="84"/>
      <c r="CG420" s="84"/>
      <c r="CH420" s="84"/>
      <c r="CI420" s="84"/>
      <c r="CJ420" s="84"/>
      <c r="CK420" s="84"/>
      <c r="CL420" s="84"/>
      <c r="CM420" s="84"/>
      <c r="CN420" s="84"/>
      <c r="CO420" s="84"/>
      <c r="CP420" s="84"/>
      <c r="CQ420" s="84"/>
      <c r="CR420" s="84"/>
      <c r="CS420" s="58" t="s">
        <v>6911</v>
      </c>
      <c r="CT420" s="84"/>
      <c r="CU420" s="84"/>
      <c r="CV420" s="84"/>
      <c r="CW420" s="84"/>
      <c r="CX420" s="84"/>
      <c r="CY420" s="84"/>
      <c r="CZ420" s="84"/>
      <c r="DA420" s="84"/>
      <c r="DB420" s="84"/>
      <c r="DC420" s="84"/>
      <c r="DD420" s="84"/>
      <c r="DE420" s="84"/>
    </row>
    <row r="421" spans="38:109" ht="15" hidden="1" customHeight="1">
      <c r="AL421" s="55" t="str">
        <f t="shared" si="27"/>
        <v/>
      </c>
      <c r="AM421" s="55" t="str">
        <f t="shared" si="24"/>
        <v/>
      </c>
      <c r="AN421" t="str">
        <f t="shared" si="25"/>
        <v/>
      </c>
      <c r="AO421" s="3" t="str">
        <f t="shared" si="26"/>
        <v/>
      </c>
      <c r="AP421" s="3">
        <v>419</v>
      </c>
      <c r="AQ421" s="83"/>
      <c r="AR421" s="83"/>
      <c r="AS421" s="83"/>
      <c r="AT421" s="83"/>
      <c r="AU421" s="83"/>
      <c r="AV421" s="83"/>
      <c r="AW421" s="83"/>
      <c r="AX421" s="83"/>
      <c r="AY421" s="83"/>
      <c r="AZ421" s="83"/>
      <c r="BA421" s="83"/>
      <c r="BB421" s="83"/>
      <c r="BC421" s="83"/>
      <c r="BD421" s="83"/>
      <c r="BE421" s="83"/>
      <c r="BF421" s="83"/>
      <c r="BG421" s="83"/>
      <c r="BH421" s="83"/>
      <c r="BI421" s="83"/>
      <c r="BJ421" s="56" t="s">
        <v>6912</v>
      </c>
      <c r="BK421" s="83"/>
      <c r="BL421" s="83"/>
      <c r="BM421" s="83"/>
      <c r="BN421" s="83"/>
      <c r="BO421" s="83"/>
      <c r="BP421" s="83"/>
      <c r="BQ421" s="83"/>
      <c r="BR421" s="83"/>
      <c r="BS421" s="83"/>
      <c r="BT421" s="83"/>
      <c r="BU421" s="83"/>
      <c r="BV421" s="83"/>
      <c r="BW421" s="82"/>
      <c r="BX421" s="82"/>
      <c r="BY421" s="82"/>
      <c r="BZ421" s="84"/>
      <c r="CA421" s="84"/>
      <c r="CB421" s="84"/>
      <c r="CC421" s="84"/>
      <c r="CD421" s="84"/>
      <c r="CE421" s="84"/>
      <c r="CF421" s="84"/>
      <c r="CG421" s="84"/>
      <c r="CH421" s="84"/>
      <c r="CI421" s="84"/>
      <c r="CJ421" s="84"/>
      <c r="CK421" s="84"/>
      <c r="CL421" s="84"/>
      <c r="CM421" s="84"/>
      <c r="CN421" s="84"/>
      <c r="CO421" s="84"/>
      <c r="CP421" s="84"/>
      <c r="CQ421" s="84"/>
      <c r="CR421" s="84"/>
      <c r="CS421" s="58" t="s">
        <v>6913</v>
      </c>
      <c r="CT421" s="84"/>
      <c r="CU421" s="84"/>
      <c r="CV421" s="84"/>
      <c r="CW421" s="84"/>
      <c r="CX421" s="84"/>
      <c r="CY421" s="84"/>
      <c r="CZ421" s="84"/>
      <c r="DA421" s="84"/>
      <c r="DB421" s="84"/>
      <c r="DC421" s="84"/>
      <c r="DD421" s="84"/>
      <c r="DE421" s="84"/>
    </row>
    <row r="422" spans="38:109" ht="15" hidden="1" customHeight="1">
      <c r="AL422" s="55" t="str">
        <f t="shared" si="27"/>
        <v/>
      </c>
      <c r="AM422" s="55" t="str">
        <f t="shared" si="24"/>
        <v/>
      </c>
      <c r="AN422" t="str">
        <f t="shared" si="25"/>
        <v/>
      </c>
      <c r="AO422" s="3" t="str">
        <f t="shared" si="26"/>
        <v/>
      </c>
      <c r="AP422" s="3">
        <v>420</v>
      </c>
      <c r="AQ422" s="83"/>
      <c r="AR422" s="83"/>
      <c r="AS422" s="83"/>
      <c r="AT422" s="83"/>
      <c r="AU422" s="83"/>
      <c r="AV422" s="83"/>
      <c r="AW422" s="83"/>
      <c r="AX422" s="83"/>
      <c r="AY422" s="83"/>
      <c r="AZ422" s="83"/>
      <c r="BA422" s="83"/>
      <c r="BB422" s="83"/>
      <c r="BC422" s="83"/>
      <c r="BD422" s="83"/>
      <c r="BE422" s="83"/>
      <c r="BF422" s="83"/>
      <c r="BG422" s="83"/>
      <c r="BH422" s="83"/>
      <c r="BI422" s="83"/>
      <c r="BJ422" s="56" t="s">
        <v>6914</v>
      </c>
      <c r="BK422" s="83"/>
      <c r="BL422" s="83"/>
      <c r="BM422" s="83"/>
      <c r="BN422" s="83"/>
      <c r="BO422" s="83"/>
      <c r="BP422" s="83"/>
      <c r="BQ422" s="83"/>
      <c r="BR422" s="83"/>
      <c r="BS422" s="83"/>
      <c r="BT422" s="83"/>
      <c r="BU422" s="83"/>
      <c r="BV422" s="83"/>
      <c r="BW422" s="82"/>
      <c r="BX422" s="82"/>
      <c r="BY422" s="82"/>
      <c r="BZ422" s="84"/>
      <c r="CA422" s="84"/>
      <c r="CB422" s="84"/>
      <c r="CC422" s="84"/>
      <c r="CD422" s="84"/>
      <c r="CE422" s="84"/>
      <c r="CF422" s="84"/>
      <c r="CG422" s="84"/>
      <c r="CH422" s="84"/>
      <c r="CI422" s="84"/>
      <c r="CJ422" s="84"/>
      <c r="CK422" s="84"/>
      <c r="CL422" s="84"/>
      <c r="CM422" s="84"/>
      <c r="CN422" s="84"/>
      <c r="CO422" s="84"/>
      <c r="CP422" s="84"/>
      <c r="CQ422" s="84"/>
      <c r="CR422" s="84"/>
      <c r="CS422" s="58" t="s">
        <v>6915</v>
      </c>
      <c r="CT422" s="84"/>
      <c r="CU422" s="84"/>
      <c r="CV422" s="84"/>
      <c r="CW422" s="84"/>
      <c r="CX422" s="84"/>
      <c r="CY422" s="84"/>
      <c r="CZ422" s="84"/>
      <c r="DA422" s="84"/>
      <c r="DB422" s="84"/>
      <c r="DC422" s="84"/>
      <c r="DD422" s="84"/>
      <c r="DE422" s="84"/>
    </row>
    <row r="423" spans="38:109" ht="15" hidden="1" customHeight="1">
      <c r="AL423" s="55" t="str">
        <f t="shared" si="27"/>
        <v/>
      </c>
      <c r="AM423" s="55" t="str">
        <f t="shared" si="24"/>
        <v/>
      </c>
      <c r="AN423" t="str">
        <f t="shared" si="25"/>
        <v/>
      </c>
      <c r="AO423" s="3" t="str">
        <f t="shared" si="26"/>
        <v/>
      </c>
      <c r="AP423" s="3">
        <v>421</v>
      </c>
      <c r="AQ423" s="83"/>
      <c r="AR423" s="83"/>
      <c r="AS423" s="83"/>
      <c r="AT423" s="83"/>
      <c r="AU423" s="83"/>
      <c r="AV423" s="83"/>
      <c r="AW423" s="83"/>
      <c r="AX423" s="83"/>
      <c r="AY423" s="83"/>
      <c r="AZ423" s="83"/>
      <c r="BA423" s="83"/>
      <c r="BB423" s="83"/>
      <c r="BC423" s="83"/>
      <c r="BD423" s="83"/>
      <c r="BE423" s="83"/>
      <c r="BF423" s="83"/>
      <c r="BG423" s="83"/>
      <c r="BH423" s="83"/>
      <c r="BI423" s="83"/>
      <c r="BJ423" s="56" t="s">
        <v>6916</v>
      </c>
      <c r="BK423" s="83"/>
      <c r="BL423" s="83"/>
      <c r="BM423" s="83"/>
      <c r="BN423" s="83"/>
      <c r="BO423" s="83"/>
      <c r="BP423" s="83"/>
      <c r="BQ423" s="83"/>
      <c r="BR423" s="83"/>
      <c r="BS423" s="83"/>
      <c r="BT423" s="83"/>
      <c r="BU423" s="83"/>
      <c r="BV423" s="83"/>
      <c r="BW423" s="82"/>
      <c r="BX423" s="82"/>
      <c r="BY423" s="82"/>
      <c r="BZ423" s="84"/>
      <c r="CA423" s="84"/>
      <c r="CB423" s="84"/>
      <c r="CC423" s="84"/>
      <c r="CD423" s="84"/>
      <c r="CE423" s="84"/>
      <c r="CF423" s="84"/>
      <c r="CG423" s="84"/>
      <c r="CH423" s="84"/>
      <c r="CI423" s="84"/>
      <c r="CJ423" s="84"/>
      <c r="CK423" s="84"/>
      <c r="CL423" s="84"/>
      <c r="CM423" s="84"/>
      <c r="CN423" s="84"/>
      <c r="CO423" s="84"/>
      <c r="CP423" s="84"/>
      <c r="CQ423" s="84"/>
      <c r="CR423" s="84"/>
      <c r="CS423" s="58" t="s">
        <v>6917</v>
      </c>
      <c r="CT423" s="84"/>
      <c r="CU423" s="84"/>
      <c r="CV423" s="84"/>
      <c r="CW423" s="84"/>
      <c r="CX423" s="84"/>
      <c r="CY423" s="84"/>
      <c r="CZ423" s="84"/>
      <c r="DA423" s="84"/>
      <c r="DB423" s="84"/>
      <c r="DC423" s="84"/>
      <c r="DD423" s="84"/>
      <c r="DE423" s="84"/>
    </row>
    <row r="424" spans="38:109" ht="15" hidden="1" customHeight="1">
      <c r="AL424" s="55" t="str">
        <f t="shared" si="27"/>
        <v/>
      </c>
      <c r="AM424" s="55" t="str">
        <f t="shared" si="24"/>
        <v/>
      </c>
      <c r="AN424" t="str">
        <f t="shared" si="25"/>
        <v/>
      </c>
      <c r="AO424" s="3" t="str">
        <f t="shared" si="26"/>
        <v/>
      </c>
      <c r="AP424" s="3">
        <v>422</v>
      </c>
      <c r="AQ424" s="83"/>
      <c r="AR424" s="83"/>
      <c r="AS424" s="83"/>
      <c r="AT424" s="83"/>
      <c r="AU424" s="83"/>
      <c r="AV424" s="83"/>
      <c r="AW424" s="83"/>
      <c r="AX424" s="83"/>
      <c r="AY424" s="83"/>
      <c r="AZ424" s="83"/>
      <c r="BA424" s="83"/>
      <c r="BB424" s="83"/>
      <c r="BC424" s="83"/>
      <c r="BD424" s="83"/>
      <c r="BE424" s="83"/>
      <c r="BF424" s="83"/>
      <c r="BG424" s="83"/>
      <c r="BH424" s="83"/>
      <c r="BI424" s="83"/>
      <c r="BJ424" s="56" t="s">
        <v>6918</v>
      </c>
      <c r="BK424" s="83"/>
      <c r="BL424" s="83"/>
      <c r="BM424" s="83"/>
      <c r="BN424" s="83"/>
      <c r="BO424" s="83"/>
      <c r="BP424" s="83"/>
      <c r="BQ424" s="83"/>
      <c r="BR424" s="83"/>
      <c r="BS424" s="83"/>
      <c r="BT424" s="83"/>
      <c r="BU424" s="83"/>
      <c r="BV424" s="83"/>
      <c r="BW424" s="82"/>
      <c r="BX424" s="82"/>
      <c r="BY424" s="82"/>
      <c r="BZ424" s="84"/>
      <c r="CA424" s="84"/>
      <c r="CB424" s="84"/>
      <c r="CC424" s="84"/>
      <c r="CD424" s="84"/>
      <c r="CE424" s="84"/>
      <c r="CF424" s="84"/>
      <c r="CG424" s="84"/>
      <c r="CH424" s="84"/>
      <c r="CI424" s="84"/>
      <c r="CJ424" s="84"/>
      <c r="CK424" s="84"/>
      <c r="CL424" s="84"/>
      <c r="CM424" s="84"/>
      <c r="CN424" s="84"/>
      <c r="CO424" s="84"/>
      <c r="CP424" s="84"/>
      <c r="CQ424" s="84"/>
      <c r="CR424" s="84"/>
      <c r="CS424" s="58" t="s">
        <v>6919</v>
      </c>
      <c r="CT424" s="84"/>
      <c r="CU424" s="84"/>
      <c r="CV424" s="84"/>
      <c r="CW424" s="84"/>
      <c r="CX424" s="84"/>
      <c r="CY424" s="84"/>
      <c r="CZ424" s="84"/>
      <c r="DA424" s="84"/>
      <c r="DB424" s="84"/>
      <c r="DC424" s="84"/>
      <c r="DD424" s="84"/>
      <c r="DE424" s="84"/>
    </row>
    <row r="425" spans="38:109" ht="15" hidden="1" customHeight="1">
      <c r="AL425" s="55" t="str">
        <f t="shared" si="27"/>
        <v/>
      </c>
      <c r="AM425" s="55" t="str">
        <f t="shared" si="24"/>
        <v/>
      </c>
      <c r="AN425" t="str">
        <f t="shared" si="25"/>
        <v/>
      </c>
      <c r="AO425" s="3" t="str">
        <f t="shared" si="26"/>
        <v/>
      </c>
      <c r="AP425" s="3">
        <v>423</v>
      </c>
      <c r="AQ425" s="83"/>
      <c r="AR425" s="83"/>
      <c r="AS425" s="83"/>
      <c r="AT425" s="83"/>
      <c r="AU425" s="83"/>
      <c r="AV425" s="83"/>
      <c r="AW425" s="83"/>
      <c r="AX425" s="83"/>
      <c r="AY425" s="83"/>
      <c r="AZ425" s="83"/>
      <c r="BA425" s="83"/>
      <c r="BB425" s="83"/>
      <c r="BC425" s="83"/>
      <c r="BD425" s="83"/>
      <c r="BE425" s="83"/>
      <c r="BF425" s="83"/>
      <c r="BG425" s="83"/>
      <c r="BH425" s="83"/>
      <c r="BI425" s="83"/>
      <c r="BJ425" s="56" t="s">
        <v>6920</v>
      </c>
      <c r="BK425" s="83"/>
      <c r="BL425" s="83"/>
      <c r="BM425" s="83"/>
      <c r="BN425" s="83"/>
      <c r="BO425" s="83"/>
      <c r="BP425" s="83"/>
      <c r="BQ425" s="83"/>
      <c r="BR425" s="83"/>
      <c r="BS425" s="83"/>
      <c r="BT425" s="83"/>
      <c r="BU425" s="83"/>
      <c r="BV425" s="83"/>
      <c r="BW425" s="82"/>
      <c r="BX425" s="82"/>
      <c r="BY425" s="82"/>
      <c r="BZ425" s="84"/>
      <c r="CA425" s="84"/>
      <c r="CB425" s="84"/>
      <c r="CC425" s="84"/>
      <c r="CD425" s="84"/>
      <c r="CE425" s="84"/>
      <c r="CF425" s="84"/>
      <c r="CG425" s="84"/>
      <c r="CH425" s="84"/>
      <c r="CI425" s="84"/>
      <c r="CJ425" s="84"/>
      <c r="CK425" s="84"/>
      <c r="CL425" s="84"/>
      <c r="CM425" s="84"/>
      <c r="CN425" s="84"/>
      <c r="CO425" s="84"/>
      <c r="CP425" s="84"/>
      <c r="CQ425" s="84"/>
      <c r="CR425" s="84"/>
      <c r="CS425" s="58" t="s">
        <v>6921</v>
      </c>
      <c r="CT425" s="84"/>
      <c r="CU425" s="84"/>
      <c r="CV425" s="84"/>
      <c r="CW425" s="84"/>
      <c r="CX425" s="84"/>
      <c r="CY425" s="84"/>
      <c r="CZ425" s="84"/>
      <c r="DA425" s="84"/>
      <c r="DB425" s="84"/>
      <c r="DC425" s="84"/>
      <c r="DD425" s="84"/>
      <c r="DE425" s="84"/>
    </row>
    <row r="426" spans="38:109" ht="15" hidden="1" customHeight="1">
      <c r="AL426" s="55" t="str">
        <f t="shared" si="27"/>
        <v/>
      </c>
      <c r="AM426" s="55" t="str">
        <f t="shared" si="24"/>
        <v/>
      </c>
      <c r="AN426" t="str">
        <f t="shared" si="25"/>
        <v/>
      </c>
      <c r="AO426" s="3" t="str">
        <f t="shared" si="26"/>
        <v/>
      </c>
      <c r="AP426" s="3">
        <v>424</v>
      </c>
      <c r="AQ426" s="83"/>
      <c r="AR426" s="83"/>
      <c r="AS426" s="83"/>
      <c r="AT426" s="83"/>
      <c r="AU426" s="83"/>
      <c r="AV426" s="83"/>
      <c r="AW426" s="83"/>
      <c r="AX426" s="83"/>
      <c r="AY426" s="83"/>
      <c r="AZ426" s="83"/>
      <c r="BA426" s="83"/>
      <c r="BB426" s="83"/>
      <c r="BC426" s="83"/>
      <c r="BD426" s="83"/>
      <c r="BE426" s="83"/>
      <c r="BF426" s="83"/>
      <c r="BG426" s="83"/>
      <c r="BH426" s="83"/>
      <c r="BI426" s="83"/>
      <c r="BJ426" s="56" t="s">
        <v>6922</v>
      </c>
      <c r="BK426" s="83"/>
      <c r="BL426" s="83"/>
      <c r="BM426" s="83"/>
      <c r="BN426" s="83"/>
      <c r="BO426" s="83"/>
      <c r="BP426" s="83"/>
      <c r="BQ426" s="83"/>
      <c r="BR426" s="83"/>
      <c r="BS426" s="83"/>
      <c r="BT426" s="83"/>
      <c r="BU426" s="83"/>
      <c r="BV426" s="83"/>
      <c r="BW426" s="82"/>
      <c r="BX426" s="82"/>
      <c r="BY426" s="82"/>
      <c r="BZ426" s="84"/>
      <c r="CA426" s="84"/>
      <c r="CB426" s="84"/>
      <c r="CC426" s="84"/>
      <c r="CD426" s="84"/>
      <c r="CE426" s="84"/>
      <c r="CF426" s="84"/>
      <c r="CG426" s="84"/>
      <c r="CH426" s="84"/>
      <c r="CI426" s="84"/>
      <c r="CJ426" s="84"/>
      <c r="CK426" s="84"/>
      <c r="CL426" s="84"/>
      <c r="CM426" s="84"/>
      <c r="CN426" s="84"/>
      <c r="CO426" s="84"/>
      <c r="CP426" s="84"/>
      <c r="CQ426" s="84"/>
      <c r="CR426" s="84"/>
      <c r="CS426" s="58" t="s">
        <v>6923</v>
      </c>
      <c r="CT426" s="84"/>
      <c r="CU426" s="84"/>
      <c r="CV426" s="84"/>
      <c r="CW426" s="84"/>
      <c r="CX426" s="84"/>
      <c r="CY426" s="84"/>
      <c r="CZ426" s="84"/>
      <c r="DA426" s="84"/>
      <c r="DB426" s="84"/>
      <c r="DC426" s="84"/>
      <c r="DD426" s="84"/>
      <c r="DE426" s="84"/>
    </row>
    <row r="427" spans="38:109" ht="15" hidden="1" customHeight="1">
      <c r="AL427" s="55" t="str">
        <f t="shared" si="27"/>
        <v/>
      </c>
      <c r="AM427" s="55" t="str">
        <f t="shared" si="24"/>
        <v/>
      </c>
      <c r="AN427" t="str">
        <f t="shared" si="25"/>
        <v/>
      </c>
      <c r="AO427" s="3" t="str">
        <f t="shared" si="26"/>
        <v/>
      </c>
      <c r="AP427" s="3">
        <v>425</v>
      </c>
      <c r="AQ427" s="83"/>
      <c r="AR427" s="83"/>
      <c r="AS427" s="83"/>
      <c r="AT427" s="83"/>
      <c r="AU427" s="83"/>
      <c r="AV427" s="83"/>
      <c r="AW427" s="83"/>
      <c r="AX427" s="83"/>
      <c r="AY427" s="83"/>
      <c r="AZ427" s="83"/>
      <c r="BA427" s="83"/>
      <c r="BB427" s="83"/>
      <c r="BC427" s="83"/>
      <c r="BD427" s="83"/>
      <c r="BE427" s="83"/>
      <c r="BF427" s="83"/>
      <c r="BG427" s="83"/>
      <c r="BH427" s="83"/>
      <c r="BI427" s="83"/>
      <c r="BJ427" s="56" t="s">
        <v>6924</v>
      </c>
      <c r="BK427" s="83"/>
      <c r="BL427" s="83"/>
      <c r="BM427" s="83"/>
      <c r="BN427" s="83"/>
      <c r="BO427" s="83"/>
      <c r="BP427" s="83"/>
      <c r="BQ427" s="83"/>
      <c r="BR427" s="83"/>
      <c r="BS427" s="83"/>
      <c r="BT427" s="83"/>
      <c r="BU427" s="83"/>
      <c r="BV427" s="83"/>
      <c r="BW427" s="82"/>
      <c r="BX427" s="82"/>
      <c r="BY427" s="82"/>
      <c r="BZ427" s="84"/>
      <c r="CA427" s="84"/>
      <c r="CB427" s="84"/>
      <c r="CC427" s="84"/>
      <c r="CD427" s="84"/>
      <c r="CE427" s="84"/>
      <c r="CF427" s="84"/>
      <c r="CG427" s="84"/>
      <c r="CH427" s="84"/>
      <c r="CI427" s="84"/>
      <c r="CJ427" s="84"/>
      <c r="CK427" s="84"/>
      <c r="CL427" s="84"/>
      <c r="CM427" s="84"/>
      <c r="CN427" s="84"/>
      <c r="CO427" s="84"/>
      <c r="CP427" s="84"/>
      <c r="CQ427" s="84"/>
      <c r="CR427" s="84"/>
      <c r="CS427" s="58" t="s">
        <v>6925</v>
      </c>
      <c r="CT427" s="84"/>
      <c r="CU427" s="84"/>
      <c r="CV427" s="84"/>
      <c r="CW427" s="84"/>
      <c r="CX427" s="84"/>
      <c r="CY427" s="84"/>
      <c r="CZ427" s="84"/>
      <c r="DA427" s="84"/>
      <c r="DB427" s="84"/>
      <c r="DC427" s="84"/>
      <c r="DD427" s="84"/>
      <c r="DE427" s="84"/>
    </row>
    <row r="428" spans="38:109" ht="15" hidden="1" customHeight="1">
      <c r="AL428" s="55" t="str">
        <f t="shared" si="27"/>
        <v/>
      </c>
      <c r="AM428" s="55" t="str">
        <f t="shared" si="24"/>
        <v/>
      </c>
      <c r="AN428" t="str">
        <f t="shared" si="25"/>
        <v/>
      </c>
      <c r="AO428" s="3" t="str">
        <f t="shared" si="26"/>
        <v/>
      </c>
      <c r="AP428" s="3">
        <v>426</v>
      </c>
      <c r="AQ428" s="83"/>
      <c r="AR428" s="83"/>
      <c r="AS428" s="83"/>
      <c r="AT428" s="83"/>
      <c r="AU428" s="83"/>
      <c r="AV428" s="83"/>
      <c r="AW428" s="83"/>
      <c r="AX428" s="83"/>
      <c r="AY428" s="83"/>
      <c r="AZ428" s="83"/>
      <c r="BA428" s="83"/>
      <c r="BB428" s="83"/>
      <c r="BC428" s="83"/>
      <c r="BD428" s="83"/>
      <c r="BE428" s="83"/>
      <c r="BF428" s="83"/>
      <c r="BG428" s="83"/>
      <c r="BH428" s="83"/>
      <c r="BI428" s="83"/>
      <c r="BJ428" s="56" t="s">
        <v>6926</v>
      </c>
      <c r="BK428" s="83"/>
      <c r="BL428" s="83"/>
      <c r="BM428" s="83"/>
      <c r="BN428" s="83"/>
      <c r="BO428" s="83"/>
      <c r="BP428" s="83"/>
      <c r="BQ428" s="83"/>
      <c r="BR428" s="83"/>
      <c r="BS428" s="83"/>
      <c r="BT428" s="83"/>
      <c r="BU428" s="83"/>
      <c r="BV428" s="83"/>
      <c r="BW428" s="82"/>
      <c r="BX428" s="82"/>
      <c r="BY428" s="82"/>
      <c r="BZ428" s="84"/>
      <c r="CA428" s="84"/>
      <c r="CB428" s="84"/>
      <c r="CC428" s="84"/>
      <c r="CD428" s="84"/>
      <c r="CE428" s="84"/>
      <c r="CF428" s="84"/>
      <c r="CG428" s="84"/>
      <c r="CH428" s="84"/>
      <c r="CI428" s="84"/>
      <c r="CJ428" s="84"/>
      <c r="CK428" s="84"/>
      <c r="CL428" s="84"/>
      <c r="CM428" s="84"/>
      <c r="CN428" s="84"/>
      <c r="CO428" s="84"/>
      <c r="CP428" s="84"/>
      <c r="CQ428" s="84"/>
      <c r="CR428" s="84"/>
      <c r="CS428" s="58" t="s">
        <v>6927</v>
      </c>
      <c r="CT428" s="84"/>
      <c r="CU428" s="84"/>
      <c r="CV428" s="84"/>
      <c r="CW428" s="84"/>
      <c r="CX428" s="84"/>
      <c r="CY428" s="84"/>
      <c r="CZ428" s="84"/>
      <c r="DA428" s="84"/>
      <c r="DB428" s="84"/>
      <c r="DC428" s="84"/>
      <c r="DD428" s="84"/>
      <c r="DE428" s="84"/>
    </row>
    <row r="429" spans="38:109" ht="15" hidden="1" customHeight="1">
      <c r="AL429" s="55" t="str">
        <f t="shared" si="27"/>
        <v/>
      </c>
      <c r="AM429" s="55" t="str">
        <f t="shared" si="24"/>
        <v/>
      </c>
      <c r="AN429" t="str">
        <f t="shared" si="25"/>
        <v/>
      </c>
      <c r="AO429" s="3" t="str">
        <f t="shared" si="26"/>
        <v/>
      </c>
      <c r="AP429" s="3">
        <v>427</v>
      </c>
      <c r="AQ429" s="83"/>
      <c r="AR429" s="83"/>
      <c r="AS429" s="83"/>
      <c r="AT429" s="83"/>
      <c r="AU429" s="83"/>
      <c r="AV429" s="83"/>
      <c r="AW429" s="83"/>
      <c r="AX429" s="83"/>
      <c r="AY429" s="83"/>
      <c r="AZ429" s="83"/>
      <c r="BA429" s="83"/>
      <c r="BB429" s="83"/>
      <c r="BC429" s="83"/>
      <c r="BD429" s="83"/>
      <c r="BE429" s="83"/>
      <c r="BF429" s="83"/>
      <c r="BG429" s="83"/>
      <c r="BH429" s="83"/>
      <c r="BI429" s="83"/>
      <c r="BJ429" s="56" t="s">
        <v>6928</v>
      </c>
      <c r="BK429" s="83"/>
      <c r="BL429" s="83"/>
      <c r="BM429" s="83"/>
      <c r="BN429" s="83"/>
      <c r="BO429" s="83"/>
      <c r="BP429" s="83"/>
      <c r="BQ429" s="83"/>
      <c r="BR429" s="83"/>
      <c r="BS429" s="83"/>
      <c r="BT429" s="83"/>
      <c r="BU429" s="83"/>
      <c r="BV429" s="83"/>
      <c r="BW429" s="82"/>
      <c r="BX429" s="82"/>
      <c r="BY429" s="82"/>
      <c r="BZ429" s="84"/>
      <c r="CA429" s="84"/>
      <c r="CB429" s="84"/>
      <c r="CC429" s="84"/>
      <c r="CD429" s="84"/>
      <c r="CE429" s="84"/>
      <c r="CF429" s="84"/>
      <c r="CG429" s="84"/>
      <c r="CH429" s="84"/>
      <c r="CI429" s="84"/>
      <c r="CJ429" s="84"/>
      <c r="CK429" s="84"/>
      <c r="CL429" s="84"/>
      <c r="CM429" s="84"/>
      <c r="CN429" s="84"/>
      <c r="CO429" s="84"/>
      <c r="CP429" s="84"/>
      <c r="CQ429" s="84"/>
      <c r="CR429" s="84"/>
      <c r="CS429" s="58" t="s">
        <v>6929</v>
      </c>
      <c r="CT429" s="84"/>
      <c r="CU429" s="84"/>
      <c r="CV429" s="84"/>
      <c r="CW429" s="84"/>
      <c r="CX429" s="84"/>
      <c r="CY429" s="84"/>
      <c r="CZ429" s="84"/>
      <c r="DA429" s="84"/>
      <c r="DB429" s="84"/>
      <c r="DC429" s="84"/>
      <c r="DD429" s="84"/>
      <c r="DE429" s="84"/>
    </row>
    <row r="430" spans="38:109" ht="15" hidden="1" customHeight="1">
      <c r="AL430" s="55" t="str">
        <f t="shared" si="27"/>
        <v/>
      </c>
      <c r="AM430" s="55" t="str">
        <f t="shared" si="24"/>
        <v/>
      </c>
      <c r="AN430" t="str">
        <f t="shared" si="25"/>
        <v/>
      </c>
      <c r="AO430" s="3" t="str">
        <f t="shared" si="26"/>
        <v/>
      </c>
      <c r="AP430" s="3">
        <v>428</v>
      </c>
      <c r="AQ430" s="83"/>
      <c r="AR430" s="83"/>
      <c r="AS430" s="83"/>
      <c r="AT430" s="83"/>
      <c r="AU430" s="83"/>
      <c r="AV430" s="83"/>
      <c r="AW430" s="83"/>
      <c r="AX430" s="83"/>
      <c r="AY430" s="83"/>
      <c r="AZ430" s="83"/>
      <c r="BA430" s="83"/>
      <c r="BB430" s="83"/>
      <c r="BC430" s="83"/>
      <c r="BD430" s="83"/>
      <c r="BE430" s="83"/>
      <c r="BF430" s="83"/>
      <c r="BG430" s="83"/>
      <c r="BH430" s="83"/>
      <c r="BI430" s="83"/>
      <c r="BJ430" s="56" t="s">
        <v>6930</v>
      </c>
      <c r="BK430" s="83"/>
      <c r="BL430" s="83"/>
      <c r="BM430" s="83"/>
      <c r="BN430" s="83"/>
      <c r="BO430" s="83"/>
      <c r="BP430" s="83"/>
      <c r="BQ430" s="83"/>
      <c r="BR430" s="83"/>
      <c r="BS430" s="83"/>
      <c r="BT430" s="83"/>
      <c r="BU430" s="83"/>
      <c r="BV430" s="83"/>
      <c r="BW430" s="82"/>
      <c r="BX430" s="82"/>
      <c r="BY430" s="82"/>
      <c r="BZ430" s="84"/>
      <c r="CA430" s="84"/>
      <c r="CB430" s="84"/>
      <c r="CC430" s="84"/>
      <c r="CD430" s="84"/>
      <c r="CE430" s="84"/>
      <c r="CF430" s="84"/>
      <c r="CG430" s="84"/>
      <c r="CH430" s="84"/>
      <c r="CI430" s="84"/>
      <c r="CJ430" s="84"/>
      <c r="CK430" s="84"/>
      <c r="CL430" s="84"/>
      <c r="CM430" s="84"/>
      <c r="CN430" s="84"/>
      <c r="CO430" s="84"/>
      <c r="CP430" s="84"/>
      <c r="CQ430" s="84"/>
      <c r="CR430" s="84"/>
      <c r="CS430" s="58" t="s">
        <v>6931</v>
      </c>
      <c r="CT430" s="84"/>
      <c r="CU430" s="84"/>
      <c r="CV430" s="84"/>
      <c r="CW430" s="84"/>
      <c r="CX430" s="84"/>
      <c r="CY430" s="84"/>
      <c r="CZ430" s="84"/>
      <c r="DA430" s="84"/>
      <c r="DB430" s="84"/>
      <c r="DC430" s="84"/>
      <c r="DD430" s="84"/>
      <c r="DE430" s="84"/>
    </row>
    <row r="431" spans="38:109" ht="15" hidden="1" customHeight="1">
      <c r="AL431" s="55" t="str">
        <f t="shared" si="27"/>
        <v/>
      </c>
      <c r="AM431" s="55" t="str">
        <f t="shared" si="24"/>
        <v/>
      </c>
      <c r="AN431" t="str">
        <f t="shared" si="25"/>
        <v/>
      </c>
      <c r="AO431" s="3" t="str">
        <f t="shared" si="26"/>
        <v/>
      </c>
      <c r="AP431" s="3">
        <v>429</v>
      </c>
      <c r="AQ431" s="83"/>
      <c r="AR431" s="83"/>
      <c r="AS431" s="83"/>
      <c r="AT431" s="83"/>
      <c r="AU431" s="83"/>
      <c r="AV431" s="83"/>
      <c r="AW431" s="83"/>
      <c r="AX431" s="83"/>
      <c r="AY431" s="83"/>
      <c r="AZ431" s="83"/>
      <c r="BA431" s="83"/>
      <c r="BB431" s="83"/>
      <c r="BC431" s="83"/>
      <c r="BD431" s="83"/>
      <c r="BE431" s="83"/>
      <c r="BF431" s="83"/>
      <c r="BG431" s="83"/>
      <c r="BH431" s="83"/>
      <c r="BI431" s="83"/>
      <c r="BJ431" s="56" t="s">
        <v>6932</v>
      </c>
      <c r="BK431" s="83"/>
      <c r="BL431" s="83"/>
      <c r="BM431" s="83"/>
      <c r="BN431" s="83"/>
      <c r="BO431" s="83"/>
      <c r="BP431" s="83"/>
      <c r="BQ431" s="83"/>
      <c r="BR431" s="83"/>
      <c r="BS431" s="83"/>
      <c r="BT431" s="83"/>
      <c r="BU431" s="83"/>
      <c r="BV431" s="83"/>
      <c r="BW431" s="82"/>
      <c r="BX431" s="82"/>
      <c r="BY431" s="82"/>
      <c r="BZ431" s="84"/>
      <c r="CA431" s="84"/>
      <c r="CB431" s="84"/>
      <c r="CC431" s="84"/>
      <c r="CD431" s="84"/>
      <c r="CE431" s="84"/>
      <c r="CF431" s="84"/>
      <c r="CG431" s="84"/>
      <c r="CH431" s="84"/>
      <c r="CI431" s="84"/>
      <c r="CJ431" s="84"/>
      <c r="CK431" s="84"/>
      <c r="CL431" s="84"/>
      <c r="CM431" s="84"/>
      <c r="CN431" s="84"/>
      <c r="CO431" s="84"/>
      <c r="CP431" s="84"/>
      <c r="CQ431" s="84"/>
      <c r="CR431" s="84"/>
      <c r="CS431" s="58" t="s">
        <v>6933</v>
      </c>
      <c r="CT431" s="84"/>
      <c r="CU431" s="84"/>
      <c r="CV431" s="84"/>
      <c r="CW431" s="84"/>
      <c r="CX431" s="84"/>
      <c r="CY431" s="84"/>
      <c r="CZ431" s="84"/>
      <c r="DA431" s="84"/>
      <c r="DB431" s="84"/>
      <c r="DC431" s="84"/>
      <c r="DD431" s="84"/>
      <c r="DE431" s="84"/>
    </row>
    <row r="432" spans="38:109" ht="15" hidden="1" customHeight="1">
      <c r="AL432" s="55" t="str">
        <f t="shared" si="27"/>
        <v/>
      </c>
      <c r="AM432" s="55" t="str">
        <f t="shared" si="24"/>
        <v/>
      </c>
      <c r="AN432" t="str">
        <f t="shared" si="25"/>
        <v/>
      </c>
      <c r="AO432" s="3" t="str">
        <f t="shared" si="26"/>
        <v/>
      </c>
      <c r="AP432" s="3">
        <v>430</v>
      </c>
      <c r="AQ432" s="83"/>
      <c r="AR432" s="83"/>
      <c r="AS432" s="83"/>
      <c r="AT432" s="83"/>
      <c r="AU432" s="83"/>
      <c r="AV432" s="83"/>
      <c r="AW432" s="83"/>
      <c r="AX432" s="83"/>
      <c r="AY432" s="83"/>
      <c r="AZ432" s="83"/>
      <c r="BA432" s="83"/>
      <c r="BB432" s="83"/>
      <c r="BC432" s="83"/>
      <c r="BD432" s="83"/>
      <c r="BE432" s="83"/>
      <c r="BF432" s="83"/>
      <c r="BG432" s="83"/>
      <c r="BH432" s="83"/>
      <c r="BI432" s="83"/>
      <c r="BJ432" s="56" t="s">
        <v>6934</v>
      </c>
      <c r="BK432" s="83"/>
      <c r="BL432" s="83"/>
      <c r="BM432" s="83"/>
      <c r="BN432" s="83"/>
      <c r="BO432" s="83"/>
      <c r="BP432" s="83"/>
      <c r="BQ432" s="83"/>
      <c r="BR432" s="83"/>
      <c r="BS432" s="83"/>
      <c r="BT432" s="83"/>
      <c r="BU432" s="83"/>
      <c r="BV432" s="83"/>
      <c r="BW432" s="82"/>
      <c r="BX432" s="82"/>
      <c r="BY432" s="82"/>
      <c r="BZ432" s="84"/>
      <c r="CA432" s="84"/>
      <c r="CB432" s="84"/>
      <c r="CC432" s="84"/>
      <c r="CD432" s="84"/>
      <c r="CE432" s="84"/>
      <c r="CF432" s="84"/>
      <c r="CG432" s="84"/>
      <c r="CH432" s="84"/>
      <c r="CI432" s="84"/>
      <c r="CJ432" s="84"/>
      <c r="CK432" s="84"/>
      <c r="CL432" s="84"/>
      <c r="CM432" s="84"/>
      <c r="CN432" s="84"/>
      <c r="CO432" s="84"/>
      <c r="CP432" s="84"/>
      <c r="CQ432" s="84"/>
      <c r="CR432" s="84"/>
      <c r="CS432" s="58" t="s">
        <v>6935</v>
      </c>
      <c r="CT432" s="84"/>
      <c r="CU432" s="84"/>
      <c r="CV432" s="84"/>
      <c r="CW432" s="84"/>
      <c r="CX432" s="84"/>
      <c r="CY432" s="84"/>
      <c r="CZ432" s="84"/>
      <c r="DA432" s="84"/>
      <c r="DB432" s="84"/>
      <c r="DC432" s="84"/>
      <c r="DD432" s="84"/>
      <c r="DE432" s="84"/>
    </row>
    <row r="433" spans="38:109" ht="15" hidden="1" customHeight="1">
      <c r="AL433" s="55" t="str">
        <f t="shared" si="27"/>
        <v/>
      </c>
      <c r="AM433" s="55" t="str">
        <f t="shared" si="24"/>
        <v/>
      </c>
      <c r="AN433" t="str">
        <f t="shared" si="25"/>
        <v/>
      </c>
      <c r="AO433" s="3" t="str">
        <f t="shared" si="26"/>
        <v/>
      </c>
      <c r="AP433" s="3">
        <v>431</v>
      </c>
      <c r="AQ433" s="83"/>
      <c r="AR433" s="83"/>
      <c r="AS433" s="83"/>
      <c r="AT433" s="83"/>
      <c r="AU433" s="83"/>
      <c r="AV433" s="83"/>
      <c r="AW433" s="83"/>
      <c r="AX433" s="83"/>
      <c r="AY433" s="83"/>
      <c r="AZ433" s="83"/>
      <c r="BA433" s="83"/>
      <c r="BB433" s="83"/>
      <c r="BC433" s="83"/>
      <c r="BD433" s="83"/>
      <c r="BE433" s="83"/>
      <c r="BF433" s="83"/>
      <c r="BG433" s="83"/>
      <c r="BH433" s="83"/>
      <c r="BI433" s="83"/>
      <c r="BJ433" s="56" t="s">
        <v>6936</v>
      </c>
      <c r="BK433" s="83"/>
      <c r="BL433" s="83"/>
      <c r="BM433" s="83"/>
      <c r="BN433" s="83"/>
      <c r="BO433" s="83"/>
      <c r="BP433" s="83"/>
      <c r="BQ433" s="83"/>
      <c r="BR433" s="83"/>
      <c r="BS433" s="83"/>
      <c r="BT433" s="83"/>
      <c r="BU433" s="83"/>
      <c r="BV433" s="83"/>
      <c r="BW433" s="82"/>
      <c r="BX433" s="82"/>
      <c r="BY433" s="82"/>
      <c r="BZ433" s="84"/>
      <c r="CA433" s="84"/>
      <c r="CB433" s="84"/>
      <c r="CC433" s="84"/>
      <c r="CD433" s="84"/>
      <c r="CE433" s="84"/>
      <c r="CF433" s="84"/>
      <c r="CG433" s="84"/>
      <c r="CH433" s="84"/>
      <c r="CI433" s="84"/>
      <c r="CJ433" s="84"/>
      <c r="CK433" s="84"/>
      <c r="CL433" s="84"/>
      <c r="CM433" s="84"/>
      <c r="CN433" s="84"/>
      <c r="CO433" s="84"/>
      <c r="CP433" s="84"/>
      <c r="CQ433" s="84"/>
      <c r="CR433" s="84"/>
      <c r="CS433" s="58" t="s">
        <v>6937</v>
      </c>
      <c r="CT433" s="84"/>
      <c r="CU433" s="84"/>
      <c r="CV433" s="84"/>
      <c r="CW433" s="84"/>
      <c r="CX433" s="84"/>
      <c r="CY433" s="84"/>
      <c r="CZ433" s="84"/>
      <c r="DA433" s="84"/>
      <c r="DB433" s="84"/>
      <c r="DC433" s="84"/>
      <c r="DD433" s="84"/>
      <c r="DE433" s="84"/>
    </row>
    <row r="434" spans="38:109" ht="15" hidden="1" customHeight="1">
      <c r="AL434" s="55" t="str">
        <f t="shared" si="27"/>
        <v/>
      </c>
      <c r="AM434" s="55" t="str">
        <f t="shared" si="24"/>
        <v/>
      </c>
      <c r="AN434" t="str">
        <f t="shared" si="25"/>
        <v/>
      </c>
      <c r="AO434" s="3" t="str">
        <f t="shared" si="26"/>
        <v/>
      </c>
      <c r="AP434" s="3">
        <v>432</v>
      </c>
      <c r="AQ434" s="83"/>
      <c r="AR434" s="83"/>
      <c r="AS434" s="83"/>
      <c r="AT434" s="83"/>
      <c r="AU434" s="83"/>
      <c r="AV434" s="83"/>
      <c r="AW434" s="83"/>
      <c r="AX434" s="83"/>
      <c r="AY434" s="83"/>
      <c r="AZ434" s="83"/>
      <c r="BA434" s="83"/>
      <c r="BB434" s="83"/>
      <c r="BC434" s="83"/>
      <c r="BD434" s="83"/>
      <c r="BE434" s="83"/>
      <c r="BF434" s="83"/>
      <c r="BG434" s="83"/>
      <c r="BH434" s="83"/>
      <c r="BI434" s="83"/>
      <c r="BJ434" s="56" t="s">
        <v>6938</v>
      </c>
      <c r="BK434" s="83"/>
      <c r="BL434" s="83"/>
      <c r="BM434" s="83"/>
      <c r="BN434" s="83"/>
      <c r="BO434" s="83"/>
      <c r="BP434" s="83"/>
      <c r="BQ434" s="83"/>
      <c r="BR434" s="83"/>
      <c r="BS434" s="83"/>
      <c r="BT434" s="83"/>
      <c r="BU434" s="83"/>
      <c r="BV434" s="83"/>
      <c r="BW434" s="82"/>
      <c r="BX434" s="82"/>
      <c r="BY434" s="82"/>
      <c r="BZ434" s="84"/>
      <c r="CA434" s="84"/>
      <c r="CB434" s="84"/>
      <c r="CC434" s="84"/>
      <c r="CD434" s="84"/>
      <c r="CE434" s="84"/>
      <c r="CF434" s="84"/>
      <c r="CG434" s="84"/>
      <c r="CH434" s="84"/>
      <c r="CI434" s="84"/>
      <c r="CJ434" s="84"/>
      <c r="CK434" s="84"/>
      <c r="CL434" s="84"/>
      <c r="CM434" s="84"/>
      <c r="CN434" s="84"/>
      <c r="CO434" s="84"/>
      <c r="CP434" s="84"/>
      <c r="CQ434" s="84"/>
      <c r="CR434" s="84"/>
      <c r="CS434" s="58" t="s">
        <v>6939</v>
      </c>
      <c r="CT434" s="84"/>
      <c r="CU434" s="84"/>
      <c r="CV434" s="84"/>
      <c r="CW434" s="84"/>
      <c r="CX434" s="84"/>
      <c r="CY434" s="84"/>
      <c r="CZ434" s="84"/>
      <c r="DA434" s="84"/>
      <c r="DB434" s="84"/>
      <c r="DC434" s="84"/>
      <c r="DD434" s="84"/>
      <c r="DE434" s="84"/>
    </row>
    <row r="435" spans="38:109" ht="15" hidden="1" customHeight="1">
      <c r="AL435" s="55" t="str">
        <f t="shared" si="27"/>
        <v/>
      </c>
      <c r="AM435" s="55" t="str">
        <f t="shared" si="24"/>
        <v/>
      </c>
      <c r="AN435" t="str">
        <f t="shared" si="25"/>
        <v/>
      </c>
      <c r="AO435" s="3" t="str">
        <f t="shared" si="26"/>
        <v/>
      </c>
      <c r="AP435" s="3">
        <v>433</v>
      </c>
      <c r="AQ435" s="83"/>
      <c r="AR435" s="83"/>
      <c r="AS435" s="83"/>
      <c r="AT435" s="83"/>
      <c r="AU435" s="83"/>
      <c r="AV435" s="83"/>
      <c r="AW435" s="83"/>
      <c r="AX435" s="83"/>
      <c r="AY435" s="83"/>
      <c r="AZ435" s="83"/>
      <c r="BA435" s="83"/>
      <c r="BB435" s="83"/>
      <c r="BC435" s="83"/>
      <c r="BD435" s="83"/>
      <c r="BE435" s="83"/>
      <c r="BF435" s="83"/>
      <c r="BG435" s="83"/>
      <c r="BH435" s="83"/>
      <c r="BI435" s="83"/>
      <c r="BJ435" s="56" t="s">
        <v>6940</v>
      </c>
      <c r="BK435" s="83"/>
      <c r="BL435" s="83"/>
      <c r="BM435" s="83"/>
      <c r="BN435" s="83"/>
      <c r="BO435" s="83"/>
      <c r="BP435" s="83"/>
      <c r="BQ435" s="83"/>
      <c r="BR435" s="83"/>
      <c r="BS435" s="83"/>
      <c r="BT435" s="83"/>
      <c r="BU435" s="83"/>
      <c r="BV435" s="83"/>
      <c r="BW435" s="82"/>
      <c r="BX435" s="82"/>
      <c r="BY435" s="82"/>
      <c r="BZ435" s="84"/>
      <c r="CA435" s="84"/>
      <c r="CB435" s="84"/>
      <c r="CC435" s="84"/>
      <c r="CD435" s="84"/>
      <c r="CE435" s="84"/>
      <c r="CF435" s="84"/>
      <c r="CG435" s="84"/>
      <c r="CH435" s="84"/>
      <c r="CI435" s="84"/>
      <c r="CJ435" s="84"/>
      <c r="CK435" s="84"/>
      <c r="CL435" s="84"/>
      <c r="CM435" s="84"/>
      <c r="CN435" s="84"/>
      <c r="CO435" s="84"/>
      <c r="CP435" s="84"/>
      <c r="CQ435" s="84"/>
      <c r="CR435" s="84"/>
      <c r="CS435" s="58" t="s">
        <v>6941</v>
      </c>
      <c r="CT435" s="84"/>
      <c r="CU435" s="84"/>
      <c r="CV435" s="84"/>
      <c r="CW435" s="84"/>
      <c r="CX435" s="84"/>
      <c r="CY435" s="84"/>
      <c r="CZ435" s="84"/>
      <c r="DA435" s="84"/>
      <c r="DB435" s="84"/>
      <c r="DC435" s="84"/>
      <c r="DD435" s="84"/>
      <c r="DE435" s="84"/>
    </row>
    <row r="436" spans="38:109" ht="15" hidden="1" customHeight="1">
      <c r="AL436" s="55" t="str">
        <f t="shared" si="27"/>
        <v/>
      </c>
      <c r="AM436" s="55" t="str">
        <f t="shared" si="24"/>
        <v/>
      </c>
      <c r="AN436" t="str">
        <f t="shared" si="25"/>
        <v/>
      </c>
      <c r="AO436" s="3" t="str">
        <f t="shared" si="26"/>
        <v/>
      </c>
      <c r="AP436" s="3">
        <v>434</v>
      </c>
      <c r="AQ436" s="83"/>
      <c r="AR436" s="83"/>
      <c r="AS436" s="83"/>
      <c r="AT436" s="83"/>
      <c r="AU436" s="83"/>
      <c r="AV436" s="83"/>
      <c r="AW436" s="83"/>
      <c r="AX436" s="83"/>
      <c r="AY436" s="83"/>
      <c r="AZ436" s="83"/>
      <c r="BA436" s="83"/>
      <c r="BB436" s="83"/>
      <c r="BC436" s="83"/>
      <c r="BD436" s="83"/>
      <c r="BE436" s="83"/>
      <c r="BF436" s="83"/>
      <c r="BG436" s="83"/>
      <c r="BH436" s="83"/>
      <c r="BI436" s="83"/>
      <c r="BJ436" s="56" t="s">
        <v>6942</v>
      </c>
      <c r="BK436" s="83"/>
      <c r="BL436" s="83"/>
      <c r="BM436" s="83"/>
      <c r="BN436" s="83"/>
      <c r="BO436" s="83"/>
      <c r="BP436" s="83"/>
      <c r="BQ436" s="83"/>
      <c r="BR436" s="83"/>
      <c r="BS436" s="83"/>
      <c r="BT436" s="83"/>
      <c r="BU436" s="83"/>
      <c r="BV436" s="83"/>
      <c r="BW436" s="82"/>
      <c r="BX436" s="82"/>
      <c r="BY436" s="82"/>
      <c r="BZ436" s="84"/>
      <c r="CA436" s="84"/>
      <c r="CB436" s="84"/>
      <c r="CC436" s="84"/>
      <c r="CD436" s="84"/>
      <c r="CE436" s="84"/>
      <c r="CF436" s="84"/>
      <c r="CG436" s="84"/>
      <c r="CH436" s="84"/>
      <c r="CI436" s="84"/>
      <c r="CJ436" s="84"/>
      <c r="CK436" s="84"/>
      <c r="CL436" s="84"/>
      <c r="CM436" s="84"/>
      <c r="CN436" s="84"/>
      <c r="CO436" s="84"/>
      <c r="CP436" s="84"/>
      <c r="CQ436" s="84"/>
      <c r="CR436" s="84"/>
      <c r="CS436" s="58" t="s">
        <v>6943</v>
      </c>
      <c r="CT436" s="84"/>
      <c r="CU436" s="84"/>
      <c r="CV436" s="84"/>
      <c r="CW436" s="84"/>
      <c r="CX436" s="84"/>
      <c r="CY436" s="84"/>
      <c r="CZ436" s="84"/>
      <c r="DA436" s="84"/>
      <c r="DB436" s="84"/>
      <c r="DC436" s="84"/>
      <c r="DD436" s="84"/>
      <c r="DE436" s="84"/>
    </row>
    <row r="437" spans="38:109" ht="15" hidden="1" customHeight="1">
      <c r="AL437" s="55" t="str">
        <f t="shared" si="27"/>
        <v/>
      </c>
      <c r="AM437" s="55" t="str">
        <f t="shared" si="24"/>
        <v/>
      </c>
      <c r="AN437" t="str">
        <f t="shared" si="25"/>
        <v/>
      </c>
      <c r="AO437" s="3" t="str">
        <f t="shared" si="26"/>
        <v/>
      </c>
      <c r="AP437" s="3">
        <v>435</v>
      </c>
      <c r="AQ437" s="83"/>
      <c r="AR437" s="83"/>
      <c r="AS437" s="83"/>
      <c r="AT437" s="83"/>
      <c r="AU437" s="83"/>
      <c r="AV437" s="83"/>
      <c r="AW437" s="83"/>
      <c r="AX437" s="83"/>
      <c r="AY437" s="83"/>
      <c r="AZ437" s="83"/>
      <c r="BA437" s="83"/>
      <c r="BB437" s="83"/>
      <c r="BC437" s="83"/>
      <c r="BD437" s="83"/>
      <c r="BE437" s="83"/>
      <c r="BF437" s="83"/>
      <c r="BG437" s="83"/>
      <c r="BH437" s="83"/>
      <c r="BI437" s="83"/>
      <c r="BJ437" s="56" t="s">
        <v>6944</v>
      </c>
      <c r="BK437" s="83"/>
      <c r="BL437" s="83"/>
      <c r="BM437" s="83"/>
      <c r="BN437" s="83"/>
      <c r="BO437" s="83"/>
      <c r="BP437" s="83"/>
      <c r="BQ437" s="83"/>
      <c r="BR437" s="83"/>
      <c r="BS437" s="83"/>
      <c r="BT437" s="83"/>
      <c r="BU437" s="83"/>
      <c r="BV437" s="83"/>
      <c r="BW437" s="82"/>
      <c r="BX437" s="82"/>
      <c r="BY437" s="82"/>
      <c r="BZ437" s="84"/>
      <c r="CA437" s="84"/>
      <c r="CB437" s="84"/>
      <c r="CC437" s="84"/>
      <c r="CD437" s="84"/>
      <c r="CE437" s="84"/>
      <c r="CF437" s="84"/>
      <c r="CG437" s="84"/>
      <c r="CH437" s="84"/>
      <c r="CI437" s="84"/>
      <c r="CJ437" s="84"/>
      <c r="CK437" s="84"/>
      <c r="CL437" s="84"/>
      <c r="CM437" s="84"/>
      <c r="CN437" s="84"/>
      <c r="CO437" s="84"/>
      <c r="CP437" s="84"/>
      <c r="CQ437" s="84"/>
      <c r="CR437" s="84"/>
      <c r="CS437" s="58" t="s">
        <v>6945</v>
      </c>
      <c r="CT437" s="84"/>
      <c r="CU437" s="84"/>
      <c r="CV437" s="84"/>
      <c r="CW437" s="84"/>
      <c r="CX437" s="84"/>
      <c r="CY437" s="84"/>
      <c r="CZ437" s="84"/>
      <c r="DA437" s="84"/>
      <c r="DB437" s="84"/>
      <c r="DC437" s="84"/>
      <c r="DD437" s="84"/>
      <c r="DE437" s="84"/>
    </row>
    <row r="438" spans="38:109" ht="15" hidden="1" customHeight="1">
      <c r="AL438" s="55" t="str">
        <f t="shared" si="27"/>
        <v/>
      </c>
      <c r="AM438" s="55" t="str">
        <f t="shared" si="24"/>
        <v/>
      </c>
      <c r="AN438" t="str">
        <f t="shared" si="25"/>
        <v/>
      </c>
      <c r="AO438" s="3" t="str">
        <f t="shared" si="26"/>
        <v/>
      </c>
      <c r="AP438" s="3">
        <v>436</v>
      </c>
      <c r="AQ438" s="83"/>
      <c r="AR438" s="83"/>
      <c r="AS438" s="83"/>
      <c r="AT438" s="83"/>
      <c r="AU438" s="83"/>
      <c r="AV438" s="83"/>
      <c r="AW438" s="83"/>
      <c r="AX438" s="83"/>
      <c r="AY438" s="83"/>
      <c r="AZ438" s="83"/>
      <c r="BA438" s="83"/>
      <c r="BB438" s="83"/>
      <c r="BC438" s="83"/>
      <c r="BD438" s="83"/>
      <c r="BE438" s="83"/>
      <c r="BF438" s="83"/>
      <c r="BG438" s="83"/>
      <c r="BH438" s="83"/>
      <c r="BI438" s="83"/>
      <c r="BJ438" s="56" t="s">
        <v>6946</v>
      </c>
      <c r="BK438" s="83"/>
      <c r="BL438" s="83"/>
      <c r="BM438" s="83"/>
      <c r="BN438" s="83"/>
      <c r="BO438" s="83"/>
      <c r="BP438" s="83"/>
      <c r="BQ438" s="83"/>
      <c r="BR438" s="83"/>
      <c r="BS438" s="83"/>
      <c r="BT438" s="83"/>
      <c r="BU438" s="83"/>
      <c r="BV438" s="83"/>
      <c r="BW438" s="82"/>
      <c r="BX438" s="82"/>
      <c r="BY438" s="82"/>
      <c r="BZ438" s="84"/>
      <c r="CA438" s="84"/>
      <c r="CB438" s="84"/>
      <c r="CC438" s="84"/>
      <c r="CD438" s="84"/>
      <c r="CE438" s="84"/>
      <c r="CF438" s="84"/>
      <c r="CG438" s="84"/>
      <c r="CH438" s="84"/>
      <c r="CI438" s="84"/>
      <c r="CJ438" s="84"/>
      <c r="CK438" s="84"/>
      <c r="CL438" s="84"/>
      <c r="CM438" s="84"/>
      <c r="CN438" s="84"/>
      <c r="CO438" s="84"/>
      <c r="CP438" s="84"/>
      <c r="CQ438" s="84"/>
      <c r="CR438" s="84"/>
      <c r="CS438" s="58" t="s">
        <v>6947</v>
      </c>
      <c r="CT438" s="84"/>
      <c r="CU438" s="84"/>
      <c r="CV438" s="84"/>
      <c r="CW438" s="84"/>
      <c r="CX438" s="84"/>
      <c r="CY438" s="84"/>
      <c r="CZ438" s="84"/>
      <c r="DA438" s="84"/>
      <c r="DB438" s="84"/>
      <c r="DC438" s="84"/>
      <c r="DD438" s="84"/>
      <c r="DE438" s="84"/>
    </row>
    <row r="439" spans="38:109" ht="15" hidden="1" customHeight="1">
      <c r="AL439" s="55" t="str">
        <f t="shared" si="27"/>
        <v/>
      </c>
      <c r="AM439" s="55" t="str">
        <f t="shared" si="24"/>
        <v/>
      </c>
      <c r="AN439" t="str">
        <f t="shared" si="25"/>
        <v/>
      </c>
      <c r="AO439" s="3" t="str">
        <f t="shared" si="26"/>
        <v/>
      </c>
      <c r="AP439" s="3">
        <v>437</v>
      </c>
      <c r="AQ439" s="56"/>
      <c r="AR439" s="56"/>
      <c r="AS439" s="56"/>
      <c r="AT439" s="56"/>
      <c r="AU439" s="56"/>
      <c r="AV439" s="56"/>
      <c r="AW439" s="56"/>
      <c r="AX439" s="56"/>
      <c r="AY439" s="56"/>
      <c r="AZ439" s="56"/>
      <c r="BA439" s="56"/>
      <c r="BB439" s="56"/>
      <c r="BC439" s="56"/>
      <c r="BD439" s="56"/>
      <c r="BE439" s="56"/>
      <c r="BF439" s="56"/>
      <c r="BG439" s="56"/>
      <c r="BH439" s="56"/>
      <c r="BI439" s="56"/>
      <c r="BJ439" s="56" t="s">
        <v>6948</v>
      </c>
      <c r="BK439" s="56"/>
      <c r="BL439" s="56"/>
      <c r="BM439" s="56"/>
      <c r="BN439" s="56"/>
      <c r="BO439" s="56"/>
      <c r="BP439" s="56"/>
      <c r="BQ439" s="56"/>
      <c r="BR439" s="56"/>
      <c r="BS439" s="56"/>
      <c r="BT439" s="56"/>
      <c r="BU439" s="56"/>
      <c r="BV439" s="56"/>
      <c r="BW439" s="3"/>
      <c r="BX439" s="3"/>
      <c r="BY439" s="3"/>
      <c r="BZ439" s="58"/>
      <c r="CA439" s="58"/>
      <c r="CB439" s="58"/>
      <c r="CC439" s="58"/>
      <c r="CD439" s="58"/>
      <c r="CE439" s="58"/>
      <c r="CF439" s="58"/>
      <c r="CG439" s="58"/>
      <c r="CH439" s="58"/>
      <c r="CI439" s="58"/>
      <c r="CJ439" s="58"/>
      <c r="CK439" s="58"/>
      <c r="CL439" s="58"/>
      <c r="CM439" s="58"/>
      <c r="CN439" s="58"/>
      <c r="CO439" s="58"/>
      <c r="CP439" s="58"/>
      <c r="CQ439" s="58"/>
      <c r="CR439" s="58"/>
      <c r="CS439" s="58" t="s">
        <v>6949</v>
      </c>
      <c r="CT439" s="58"/>
      <c r="CU439" s="58"/>
      <c r="CV439" s="58"/>
      <c r="CW439" s="58"/>
      <c r="CX439" s="58"/>
      <c r="CY439" s="58"/>
      <c r="CZ439" s="58"/>
      <c r="DA439" s="58"/>
      <c r="DB439" s="58"/>
      <c r="DC439" s="58"/>
      <c r="DD439" s="58"/>
      <c r="DE439" s="58"/>
    </row>
    <row r="440" spans="38:109" ht="15" hidden="1" customHeight="1">
      <c r="AL440" s="55" t="str">
        <f t="shared" si="27"/>
        <v/>
      </c>
      <c r="AM440" s="55" t="str">
        <f t="shared" si="24"/>
        <v/>
      </c>
      <c r="AN440" t="str">
        <f t="shared" si="25"/>
        <v/>
      </c>
      <c r="AO440" s="3" t="str">
        <f t="shared" si="26"/>
        <v/>
      </c>
      <c r="AP440" s="3">
        <v>438</v>
      </c>
      <c r="AQ440" s="83"/>
      <c r="AR440" s="83"/>
      <c r="AS440" s="83"/>
      <c r="AT440" s="83"/>
      <c r="AU440" s="83"/>
      <c r="AV440" s="83"/>
      <c r="AW440" s="83"/>
      <c r="AX440" s="83"/>
      <c r="AY440" s="83"/>
      <c r="AZ440" s="83"/>
      <c r="BA440" s="83"/>
      <c r="BB440" s="83"/>
      <c r="BC440" s="83"/>
      <c r="BD440" s="83"/>
      <c r="BE440" s="83"/>
      <c r="BF440" s="83"/>
      <c r="BG440" s="83"/>
      <c r="BH440" s="83"/>
      <c r="BI440" s="83"/>
      <c r="BJ440" s="56" t="s">
        <v>6950</v>
      </c>
      <c r="BK440" s="83"/>
      <c r="BL440" s="83"/>
      <c r="BM440" s="83"/>
      <c r="BN440" s="83"/>
      <c r="BO440" s="83"/>
      <c r="BP440" s="83"/>
      <c r="BQ440" s="83"/>
      <c r="BR440" s="83"/>
      <c r="BS440" s="83"/>
      <c r="BT440" s="83"/>
      <c r="BU440" s="83"/>
      <c r="BV440" s="83"/>
      <c r="BW440" s="82"/>
      <c r="BX440" s="82"/>
      <c r="BY440" s="82"/>
      <c r="BZ440" s="84"/>
      <c r="CA440" s="84"/>
      <c r="CB440" s="84"/>
      <c r="CC440" s="84"/>
      <c r="CD440" s="84"/>
      <c r="CE440" s="84"/>
      <c r="CF440" s="84"/>
      <c r="CG440" s="84"/>
      <c r="CH440" s="84"/>
      <c r="CI440" s="84"/>
      <c r="CJ440" s="84"/>
      <c r="CK440" s="84"/>
      <c r="CL440" s="84"/>
      <c r="CM440" s="84"/>
      <c r="CN440" s="84"/>
      <c r="CO440" s="84"/>
      <c r="CP440" s="84"/>
      <c r="CQ440" s="84"/>
      <c r="CR440" s="84"/>
      <c r="CS440" s="58" t="s">
        <v>6951</v>
      </c>
      <c r="CT440" s="84"/>
      <c r="CU440" s="84"/>
      <c r="CV440" s="84"/>
      <c r="CW440" s="84"/>
      <c r="CX440" s="84"/>
      <c r="CY440" s="84"/>
      <c r="CZ440" s="84"/>
      <c r="DA440" s="84"/>
      <c r="DB440" s="84"/>
      <c r="DC440" s="84"/>
      <c r="DD440" s="84"/>
      <c r="DE440" s="84"/>
    </row>
    <row r="441" spans="38:109" ht="15" hidden="1" customHeight="1">
      <c r="AL441" s="55" t="str">
        <f t="shared" si="27"/>
        <v/>
      </c>
      <c r="AM441" s="55" t="str">
        <f t="shared" si="24"/>
        <v/>
      </c>
      <c r="AN441" t="str">
        <f t="shared" si="25"/>
        <v/>
      </c>
      <c r="AO441" s="3" t="str">
        <f t="shared" si="26"/>
        <v/>
      </c>
      <c r="AP441" s="3">
        <v>439</v>
      </c>
      <c r="AQ441" s="83"/>
      <c r="AR441" s="83"/>
      <c r="AS441" s="83"/>
      <c r="AT441" s="83"/>
      <c r="AU441" s="83"/>
      <c r="AV441" s="83"/>
      <c r="AW441" s="83"/>
      <c r="AX441" s="83"/>
      <c r="AY441" s="83"/>
      <c r="AZ441" s="83"/>
      <c r="BA441" s="83"/>
      <c r="BB441" s="83"/>
      <c r="BC441" s="83"/>
      <c r="BD441" s="83"/>
      <c r="BE441" s="83"/>
      <c r="BF441" s="83"/>
      <c r="BG441" s="83"/>
      <c r="BH441" s="83"/>
      <c r="BI441" s="83"/>
      <c r="BJ441" s="56" t="s">
        <v>6952</v>
      </c>
      <c r="BK441" s="83"/>
      <c r="BL441" s="83"/>
      <c r="BM441" s="83"/>
      <c r="BN441" s="83"/>
      <c r="BO441" s="83"/>
      <c r="BP441" s="83"/>
      <c r="BQ441" s="83"/>
      <c r="BR441" s="83"/>
      <c r="BS441" s="83"/>
      <c r="BT441" s="83"/>
      <c r="BU441" s="83"/>
      <c r="BV441" s="83"/>
      <c r="BW441" s="82"/>
      <c r="BX441" s="82"/>
      <c r="BY441" s="82"/>
      <c r="BZ441" s="84"/>
      <c r="CA441" s="84"/>
      <c r="CB441" s="84"/>
      <c r="CC441" s="84"/>
      <c r="CD441" s="84"/>
      <c r="CE441" s="84"/>
      <c r="CF441" s="84"/>
      <c r="CG441" s="84"/>
      <c r="CH441" s="84"/>
      <c r="CI441" s="84"/>
      <c r="CJ441" s="84"/>
      <c r="CK441" s="84"/>
      <c r="CL441" s="84"/>
      <c r="CM441" s="84"/>
      <c r="CN441" s="84"/>
      <c r="CO441" s="84"/>
      <c r="CP441" s="84"/>
      <c r="CQ441" s="84"/>
      <c r="CR441" s="84"/>
      <c r="CS441" s="58" t="s">
        <v>6953</v>
      </c>
      <c r="CT441" s="84"/>
      <c r="CU441" s="84"/>
      <c r="CV441" s="84"/>
      <c r="CW441" s="84"/>
      <c r="CX441" s="84"/>
      <c r="CY441" s="84"/>
      <c r="CZ441" s="84"/>
      <c r="DA441" s="84"/>
      <c r="DB441" s="84"/>
      <c r="DC441" s="84"/>
      <c r="DD441" s="84"/>
      <c r="DE441" s="84"/>
    </row>
    <row r="442" spans="38:109" ht="15" hidden="1" customHeight="1">
      <c r="AL442" s="55" t="str">
        <f t="shared" si="27"/>
        <v/>
      </c>
      <c r="AM442" s="55" t="str">
        <f t="shared" si="24"/>
        <v/>
      </c>
      <c r="AN442" t="str">
        <f t="shared" si="25"/>
        <v/>
      </c>
      <c r="AO442" s="3" t="str">
        <f t="shared" si="26"/>
        <v/>
      </c>
      <c r="AP442" s="3">
        <v>440</v>
      </c>
      <c r="AQ442" s="83"/>
      <c r="AR442" s="83"/>
      <c r="AS442" s="83"/>
      <c r="AT442" s="83"/>
      <c r="AU442" s="83"/>
      <c r="AV442" s="83"/>
      <c r="AW442" s="83"/>
      <c r="AX442" s="83"/>
      <c r="AY442" s="83"/>
      <c r="AZ442" s="83"/>
      <c r="BA442" s="83"/>
      <c r="BB442" s="83"/>
      <c r="BC442" s="83"/>
      <c r="BD442" s="83"/>
      <c r="BE442" s="83"/>
      <c r="BF442" s="83"/>
      <c r="BG442" s="83"/>
      <c r="BH442" s="83"/>
      <c r="BI442" s="83"/>
      <c r="BJ442" s="56" t="s">
        <v>6954</v>
      </c>
      <c r="BK442" s="83"/>
      <c r="BL442" s="83"/>
      <c r="BM442" s="83"/>
      <c r="BN442" s="83"/>
      <c r="BO442" s="83"/>
      <c r="BP442" s="83"/>
      <c r="BQ442" s="83"/>
      <c r="BR442" s="83"/>
      <c r="BS442" s="83"/>
      <c r="BT442" s="83"/>
      <c r="BU442" s="83"/>
      <c r="BV442" s="83"/>
      <c r="BW442" s="82"/>
      <c r="BX442" s="82"/>
      <c r="BY442" s="82"/>
      <c r="BZ442" s="84"/>
      <c r="CA442" s="84"/>
      <c r="CB442" s="84"/>
      <c r="CC442" s="84"/>
      <c r="CD442" s="84"/>
      <c r="CE442" s="84"/>
      <c r="CF442" s="84"/>
      <c r="CG442" s="84"/>
      <c r="CH442" s="84"/>
      <c r="CI442" s="84"/>
      <c r="CJ442" s="84"/>
      <c r="CK442" s="84"/>
      <c r="CL442" s="84"/>
      <c r="CM442" s="84"/>
      <c r="CN442" s="84"/>
      <c r="CO442" s="84"/>
      <c r="CP442" s="84"/>
      <c r="CQ442" s="84"/>
      <c r="CR442" s="84"/>
      <c r="CS442" s="58" t="s">
        <v>6955</v>
      </c>
      <c r="CT442" s="84"/>
      <c r="CU442" s="84"/>
      <c r="CV442" s="84"/>
      <c r="CW442" s="84"/>
      <c r="CX442" s="84"/>
      <c r="CY442" s="84"/>
      <c r="CZ442" s="84"/>
      <c r="DA442" s="84"/>
      <c r="DB442" s="84"/>
      <c r="DC442" s="84"/>
      <c r="DD442" s="84"/>
      <c r="DE442" s="84"/>
    </row>
    <row r="443" spans="38:109" ht="15" hidden="1" customHeight="1">
      <c r="AL443" s="55" t="str">
        <f t="shared" si="27"/>
        <v/>
      </c>
      <c r="AM443" s="55" t="str">
        <f t="shared" si="24"/>
        <v/>
      </c>
      <c r="AN443" t="str">
        <f t="shared" si="25"/>
        <v/>
      </c>
      <c r="AO443" s="3" t="str">
        <f t="shared" si="26"/>
        <v/>
      </c>
      <c r="AP443" s="3">
        <v>441</v>
      </c>
      <c r="AQ443" s="83"/>
      <c r="AR443" s="83"/>
      <c r="AS443" s="83"/>
      <c r="AT443" s="83"/>
      <c r="AU443" s="83"/>
      <c r="AV443" s="83"/>
      <c r="AW443" s="83"/>
      <c r="AX443" s="83"/>
      <c r="AY443" s="83"/>
      <c r="AZ443" s="83"/>
      <c r="BA443" s="83"/>
      <c r="BB443" s="83"/>
      <c r="BC443" s="83"/>
      <c r="BD443" s="83"/>
      <c r="BE443" s="83"/>
      <c r="BF443" s="83"/>
      <c r="BG443" s="83"/>
      <c r="BH443" s="83"/>
      <c r="BI443" s="83"/>
      <c r="BJ443" s="56" t="s">
        <v>6956</v>
      </c>
      <c r="BK443" s="83"/>
      <c r="BL443" s="83"/>
      <c r="BM443" s="83"/>
      <c r="BN443" s="83"/>
      <c r="BO443" s="83"/>
      <c r="BP443" s="83"/>
      <c r="BQ443" s="83"/>
      <c r="BR443" s="83"/>
      <c r="BS443" s="83"/>
      <c r="BT443" s="83"/>
      <c r="BU443" s="83"/>
      <c r="BV443" s="83"/>
      <c r="BW443" s="82"/>
      <c r="BX443" s="82"/>
      <c r="BY443" s="82"/>
      <c r="BZ443" s="84"/>
      <c r="CA443" s="84"/>
      <c r="CB443" s="84"/>
      <c r="CC443" s="84"/>
      <c r="CD443" s="84"/>
      <c r="CE443" s="84"/>
      <c r="CF443" s="84"/>
      <c r="CG443" s="84"/>
      <c r="CH443" s="84"/>
      <c r="CI443" s="84"/>
      <c r="CJ443" s="84"/>
      <c r="CK443" s="84"/>
      <c r="CL443" s="84"/>
      <c r="CM443" s="84"/>
      <c r="CN443" s="84"/>
      <c r="CO443" s="84"/>
      <c r="CP443" s="84"/>
      <c r="CQ443" s="84"/>
      <c r="CR443" s="84"/>
      <c r="CS443" s="58" t="s">
        <v>6957</v>
      </c>
      <c r="CT443" s="84"/>
      <c r="CU443" s="84"/>
      <c r="CV443" s="84"/>
      <c r="CW443" s="84"/>
      <c r="CX443" s="84"/>
      <c r="CY443" s="84"/>
      <c r="CZ443" s="84"/>
      <c r="DA443" s="84"/>
      <c r="DB443" s="84"/>
      <c r="DC443" s="84"/>
      <c r="DD443" s="84"/>
      <c r="DE443" s="84"/>
    </row>
    <row r="444" spans="38:109" ht="15" hidden="1" customHeight="1">
      <c r="AL444" s="55" t="str">
        <f t="shared" si="27"/>
        <v/>
      </c>
      <c r="AM444" s="55" t="str">
        <f t="shared" si="24"/>
        <v/>
      </c>
      <c r="AN444" t="str">
        <f t="shared" si="25"/>
        <v/>
      </c>
      <c r="AO444" s="3" t="str">
        <f t="shared" si="26"/>
        <v/>
      </c>
      <c r="AP444" s="3">
        <v>442</v>
      </c>
      <c r="AQ444" s="83"/>
      <c r="AR444" s="83"/>
      <c r="AS444" s="83"/>
      <c r="AT444" s="83"/>
      <c r="AU444" s="83"/>
      <c r="AV444" s="83"/>
      <c r="AW444" s="83"/>
      <c r="AX444" s="83"/>
      <c r="AY444" s="83"/>
      <c r="AZ444" s="83"/>
      <c r="BA444" s="83"/>
      <c r="BB444" s="83"/>
      <c r="BC444" s="83"/>
      <c r="BD444" s="83"/>
      <c r="BE444" s="83"/>
      <c r="BF444" s="83"/>
      <c r="BG444" s="83"/>
      <c r="BH444" s="83"/>
      <c r="BI444" s="83"/>
      <c r="BJ444" s="56" t="s">
        <v>6958</v>
      </c>
      <c r="BK444" s="83"/>
      <c r="BL444" s="83"/>
      <c r="BM444" s="83"/>
      <c r="BN444" s="83"/>
      <c r="BO444" s="83"/>
      <c r="BP444" s="83"/>
      <c r="BQ444" s="83"/>
      <c r="BR444" s="83"/>
      <c r="BS444" s="83"/>
      <c r="BT444" s="83"/>
      <c r="BU444" s="83"/>
      <c r="BV444" s="83"/>
      <c r="BW444" s="82"/>
      <c r="BX444" s="82"/>
      <c r="BY444" s="82"/>
      <c r="BZ444" s="84"/>
      <c r="CA444" s="84"/>
      <c r="CB444" s="84"/>
      <c r="CC444" s="84"/>
      <c r="CD444" s="84"/>
      <c r="CE444" s="84"/>
      <c r="CF444" s="84"/>
      <c r="CG444" s="84"/>
      <c r="CH444" s="84"/>
      <c r="CI444" s="84"/>
      <c r="CJ444" s="84"/>
      <c r="CK444" s="84"/>
      <c r="CL444" s="84"/>
      <c r="CM444" s="84"/>
      <c r="CN444" s="84"/>
      <c r="CO444" s="84"/>
      <c r="CP444" s="84"/>
      <c r="CQ444" s="84"/>
      <c r="CR444" s="84"/>
      <c r="CS444" s="58" t="s">
        <v>6959</v>
      </c>
      <c r="CT444" s="84"/>
      <c r="CU444" s="84"/>
      <c r="CV444" s="84"/>
      <c r="CW444" s="84"/>
      <c r="CX444" s="84"/>
      <c r="CY444" s="84"/>
      <c r="CZ444" s="84"/>
      <c r="DA444" s="84"/>
      <c r="DB444" s="84"/>
      <c r="DC444" s="84"/>
      <c r="DD444" s="84"/>
      <c r="DE444" s="84"/>
    </row>
    <row r="445" spans="38:109" ht="15" hidden="1" customHeight="1">
      <c r="AL445" s="55" t="str">
        <f t="shared" si="27"/>
        <v/>
      </c>
      <c r="AM445" s="55" t="str">
        <f t="shared" si="24"/>
        <v/>
      </c>
      <c r="AN445" t="str">
        <f t="shared" si="25"/>
        <v/>
      </c>
      <c r="AO445" s="3" t="str">
        <f t="shared" si="26"/>
        <v/>
      </c>
      <c r="AP445" s="3">
        <v>443</v>
      </c>
      <c r="AQ445" s="83"/>
      <c r="AR445" s="83"/>
      <c r="AS445" s="83"/>
      <c r="AT445" s="83"/>
      <c r="AU445" s="83"/>
      <c r="AV445" s="83"/>
      <c r="AW445" s="83"/>
      <c r="AX445" s="83"/>
      <c r="AY445" s="83"/>
      <c r="AZ445" s="83"/>
      <c r="BA445" s="83"/>
      <c r="BB445" s="83"/>
      <c r="BC445" s="83"/>
      <c r="BD445" s="83"/>
      <c r="BE445" s="83"/>
      <c r="BF445" s="83"/>
      <c r="BG445" s="83"/>
      <c r="BH445" s="83"/>
      <c r="BI445" s="83"/>
      <c r="BJ445" s="56" t="s">
        <v>6960</v>
      </c>
      <c r="BK445" s="83"/>
      <c r="BL445" s="83"/>
      <c r="BM445" s="83"/>
      <c r="BN445" s="83"/>
      <c r="BO445" s="83"/>
      <c r="BP445" s="83"/>
      <c r="BQ445" s="83"/>
      <c r="BR445" s="83"/>
      <c r="BS445" s="83"/>
      <c r="BT445" s="83"/>
      <c r="BU445" s="83"/>
      <c r="BV445" s="83"/>
      <c r="BW445" s="82"/>
      <c r="BX445" s="82"/>
      <c r="BY445" s="82"/>
      <c r="BZ445" s="84"/>
      <c r="CA445" s="84"/>
      <c r="CB445" s="84"/>
      <c r="CC445" s="84"/>
      <c r="CD445" s="84"/>
      <c r="CE445" s="84"/>
      <c r="CF445" s="84"/>
      <c r="CG445" s="84"/>
      <c r="CH445" s="84"/>
      <c r="CI445" s="84"/>
      <c r="CJ445" s="84"/>
      <c r="CK445" s="84"/>
      <c r="CL445" s="84"/>
      <c r="CM445" s="84"/>
      <c r="CN445" s="84"/>
      <c r="CO445" s="84"/>
      <c r="CP445" s="84"/>
      <c r="CQ445" s="84"/>
      <c r="CR445" s="84"/>
      <c r="CS445" s="58" t="s">
        <v>6961</v>
      </c>
      <c r="CT445" s="84"/>
      <c r="CU445" s="84"/>
      <c r="CV445" s="84"/>
      <c r="CW445" s="84"/>
      <c r="CX445" s="84"/>
      <c r="CY445" s="84"/>
      <c r="CZ445" s="84"/>
      <c r="DA445" s="84"/>
      <c r="DB445" s="84"/>
      <c r="DC445" s="84"/>
      <c r="DD445" s="84"/>
      <c r="DE445" s="84"/>
    </row>
    <row r="446" spans="38:109" ht="15" hidden="1" customHeight="1">
      <c r="AL446" s="55" t="str">
        <f t="shared" si="27"/>
        <v/>
      </c>
      <c r="AM446" s="55" t="str">
        <f t="shared" si="24"/>
        <v/>
      </c>
      <c r="AN446" t="str">
        <f t="shared" si="25"/>
        <v/>
      </c>
      <c r="AO446" s="3" t="str">
        <f t="shared" si="26"/>
        <v/>
      </c>
      <c r="AP446" s="3">
        <v>444</v>
      </c>
      <c r="AQ446" s="83"/>
      <c r="AR446" s="83"/>
      <c r="AS446" s="83"/>
      <c r="AT446" s="83"/>
      <c r="AU446" s="83"/>
      <c r="AV446" s="83"/>
      <c r="AW446" s="83"/>
      <c r="AX446" s="83"/>
      <c r="AY446" s="83"/>
      <c r="AZ446" s="83"/>
      <c r="BA446" s="83"/>
      <c r="BB446" s="83"/>
      <c r="BC446" s="83"/>
      <c r="BD446" s="83"/>
      <c r="BE446" s="83"/>
      <c r="BF446" s="83"/>
      <c r="BG446" s="83"/>
      <c r="BH446" s="83"/>
      <c r="BI446" s="83"/>
      <c r="BJ446" s="56" t="s">
        <v>6962</v>
      </c>
      <c r="BK446" s="83"/>
      <c r="BL446" s="83"/>
      <c r="BM446" s="83"/>
      <c r="BN446" s="83"/>
      <c r="BO446" s="83"/>
      <c r="BP446" s="83"/>
      <c r="BQ446" s="83"/>
      <c r="BR446" s="83"/>
      <c r="BS446" s="83"/>
      <c r="BT446" s="83"/>
      <c r="BU446" s="83"/>
      <c r="BV446" s="83"/>
      <c r="BW446" s="82"/>
      <c r="BX446" s="82"/>
      <c r="BY446" s="82"/>
      <c r="BZ446" s="84"/>
      <c r="CA446" s="84"/>
      <c r="CB446" s="84"/>
      <c r="CC446" s="84"/>
      <c r="CD446" s="84"/>
      <c r="CE446" s="84"/>
      <c r="CF446" s="84"/>
      <c r="CG446" s="84"/>
      <c r="CH446" s="84"/>
      <c r="CI446" s="84"/>
      <c r="CJ446" s="84"/>
      <c r="CK446" s="84"/>
      <c r="CL446" s="84"/>
      <c r="CM446" s="84"/>
      <c r="CN446" s="84"/>
      <c r="CO446" s="84"/>
      <c r="CP446" s="84"/>
      <c r="CQ446" s="84"/>
      <c r="CR446" s="84"/>
      <c r="CS446" s="58" t="s">
        <v>6963</v>
      </c>
      <c r="CT446" s="84"/>
      <c r="CU446" s="84"/>
      <c r="CV446" s="84"/>
      <c r="CW446" s="84"/>
      <c r="CX446" s="84"/>
      <c r="CY446" s="84"/>
      <c r="CZ446" s="84"/>
      <c r="DA446" s="84"/>
      <c r="DB446" s="84"/>
      <c r="DC446" s="84"/>
      <c r="DD446" s="84"/>
      <c r="DE446" s="84"/>
    </row>
    <row r="447" spans="38:109" ht="15" hidden="1" customHeight="1">
      <c r="AL447" s="55" t="str">
        <f t="shared" si="27"/>
        <v/>
      </c>
      <c r="AM447" s="55" t="str">
        <f t="shared" si="24"/>
        <v/>
      </c>
      <c r="AN447" t="str">
        <f t="shared" si="25"/>
        <v/>
      </c>
      <c r="AO447" s="3" t="str">
        <f t="shared" si="26"/>
        <v/>
      </c>
      <c r="AP447" s="3">
        <v>445</v>
      </c>
      <c r="AQ447" s="83"/>
      <c r="AR447" s="83"/>
      <c r="AS447" s="83"/>
      <c r="AT447" s="83"/>
      <c r="AU447" s="83"/>
      <c r="AV447" s="83"/>
      <c r="AW447" s="83"/>
      <c r="AX447" s="83"/>
      <c r="AY447" s="83"/>
      <c r="AZ447" s="83"/>
      <c r="BA447" s="83"/>
      <c r="BB447" s="83"/>
      <c r="BC447" s="83"/>
      <c r="BD447" s="83"/>
      <c r="BE447" s="83"/>
      <c r="BF447" s="83"/>
      <c r="BG447" s="83"/>
      <c r="BH447" s="83"/>
      <c r="BI447" s="83"/>
      <c r="BJ447" s="56" t="s">
        <v>6964</v>
      </c>
      <c r="BK447" s="83"/>
      <c r="BL447" s="83"/>
      <c r="BM447" s="83"/>
      <c r="BN447" s="83"/>
      <c r="BO447" s="83"/>
      <c r="BP447" s="83"/>
      <c r="BQ447" s="83"/>
      <c r="BR447" s="83"/>
      <c r="BS447" s="83"/>
      <c r="BT447" s="83"/>
      <c r="BU447" s="83"/>
      <c r="BV447" s="83"/>
      <c r="BW447" s="82"/>
      <c r="BX447" s="82"/>
      <c r="BY447" s="82"/>
      <c r="BZ447" s="84"/>
      <c r="CA447" s="84"/>
      <c r="CB447" s="84"/>
      <c r="CC447" s="84"/>
      <c r="CD447" s="84"/>
      <c r="CE447" s="84"/>
      <c r="CF447" s="84"/>
      <c r="CG447" s="84"/>
      <c r="CH447" s="84"/>
      <c r="CI447" s="84"/>
      <c r="CJ447" s="84"/>
      <c r="CK447" s="84"/>
      <c r="CL447" s="84"/>
      <c r="CM447" s="84"/>
      <c r="CN447" s="84"/>
      <c r="CO447" s="84"/>
      <c r="CP447" s="84"/>
      <c r="CQ447" s="84"/>
      <c r="CR447" s="84"/>
      <c r="CS447" s="58" t="s">
        <v>6965</v>
      </c>
      <c r="CT447" s="84"/>
      <c r="CU447" s="84"/>
      <c r="CV447" s="84"/>
      <c r="CW447" s="84"/>
      <c r="CX447" s="84"/>
      <c r="CY447" s="84"/>
      <c r="CZ447" s="84"/>
      <c r="DA447" s="84"/>
      <c r="DB447" s="84"/>
      <c r="DC447" s="84"/>
      <c r="DD447" s="84"/>
      <c r="DE447" s="84"/>
    </row>
    <row r="448" spans="38:109" ht="15" hidden="1" customHeight="1">
      <c r="AL448" s="55" t="str">
        <f t="shared" si="27"/>
        <v/>
      </c>
      <c r="AM448" s="55" t="str">
        <f t="shared" si="24"/>
        <v/>
      </c>
      <c r="AN448" t="str">
        <f t="shared" si="25"/>
        <v/>
      </c>
      <c r="AO448" s="3" t="str">
        <f t="shared" si="26"/>
        <v/>
      </c>
      <c r="AP448" s="3">
        <v>446</v>
      </c>
      <c r="AQ448" s="83"/>
      <c r="AR448" s="83"/>
      <c r="AS448" s="83"/>
      <c r="AT448" s="83"/>
      <c r="AU448" s="83"/>
      <c r="AV448" s="83"/>
      <c r="AW448" s="83"/>
      <c r="AX448" s="83"/>
      <c r="AY448" s="83"/>
      <c r="AZ448" s="83"/>
      <c r="BA448" s="83"/>
      <c r="BB448" s="83"/>
      <c r="BC448" s="83"/>
      <c r="BD448" s="83"/>
      <c r="BE448" s="83"/>
      <c r="BF448" s="83"/>
      <c r="BG448" s="83"/>
      <c r="BH448" s="83"/>
      <c r="BI448" s="83"/>
      <c r="BJ448" s="56" t="s">
        <v>6966</v>
      </c>
      <c r="BK448" s="83"/>
      <c r="BL448" s="83"/>
      <c r="BM448" s="83"/>
      <c r="BN448" s="83"/>
      <c r="BO448" s="83"/>
      <c r="BP448" s="83"/>
      <c r="BQ448" s="83"/>
      <c r="BR448" s="83"/>
      <c r="BS448" s="83"/>
      <c r="BT448" s="83"/>
      <c r="BU448" s="83"/>
      <c r="BV448" s="83"/>
      <c r="BW448" s="82"/>
      <c r="BX448" s="82"/>
      <c r="BY448" s="82"/>
      <c r="BZ448" s="84"/>
      <c r="CA448" s="84"/>
      <c r="CB448" s="84"/>
      <c r="CC448" s="84"/>
      <c r="CD448" s="84"/>
      <c r="CE448" s="84"/>
      <c r="CF448" s="84"/>
      <c r="CG448" s="84"/>
      <c r="CH448" s="84"/>
      <c r="CI448" s="84"/>
      <c r="CJ448" s="84"/>
      <c r="CK448" s="84"/>
      <c r="CL448" s="84"/>
      <c r="CM448" s="84"/>
      <c r="CN448" s="84"/>
      <c r="CO448" s="84"/>
      <c r="CP448" s="84"/>
      <c r="CQ448" s="84"/>
      <c r="CR448" s="84"/>
      <c r="CS448" s="58" t="s">
        <v>6967</v>
      </c>
      <c r="CT448" s="84"/>
      <c r="CU448" s="84"/>
      <c r="CV448" s="84"/>
      <c r="CW448" s="84"/>
      <c r="CX448" s="84"/>
      <c r="CY448" s="84"/>
      <c r="CZ448" s="84"/>
      <c r="DA448" s="84"/>
      <c r="DB448" s="84"/>
      <c r="DC448" s="84"/>
      <c r="DD448" s="84"/>
      <c r="DE448" s="84"/>
    </row>
    <row r="449" spans="38:109" ht="15" hidden="1" customHeight="1">
      <c r="AL449" s="55" t="str">
        <f t="shared" si="27"/>
        <v/>
      </c>
      <c r="AM449" s="55" t="str">
        <f t="shared" si="24"/>
        <v/>
      </c>
      <c r="AN449" t="str">
        <f t="shared" si="25"/>
        <v/>
      </c>
      <c r="AO449" s="3" t="str">
        <f t="shared" si="26"/>
        <v/>
      </c>
      <c r="AP449" s="3">
        <v>447</v>
      </c>
      <c r="AQ449" s="83"/>
      <c r="AR449" s="83"/>
      <c r="AS449" s="83"/>
      <c r="AT449" s="83"/>
      <c r="AU449" s="83"/>
      <c r="AV449" s="83"/>
      <c r="AW449" s="83"/>
      <c r="AX449" s="83"/>
      <c r="AY449" s="83"/>
      <c r="AZ449" s="83"/>
      <c r="BA449" s="83"/>
      <c r="BB449" s="83"/>
      <c r="BC449" s="83"/>
      <c r="BD449" s="83"/>
      <c r="BE449" s="83"/>
      <c r="BF449" s="83"/>
      <c r="BG449" s="83"/>
      <c r="BH449" s="83"/>
      <c r="BI449" s="83"/>
      <c r="BJ449" s="56" t="s">
        <v>6968</v>
      </c>
      <c r="BK449" s="83"/>
      <c r="BL449" s="83"/>
      <c r="BM449" s="83"/>
      <c r="BN449" s="83"/>
      <c r="BO449" s="83"/>
      <c r="BP449" s="83"/>
      <c r="BQ449" s="83"/>
      <c r="BR449" s="83"/>
      <c r="BS449" s="83"/>
      <c r="BT449" s="83"/>
      <c r="BU449" s="83"/>
      <c r="BV449" s="83"/>
      <c r="BW449" s="82"/>
      <c r="BX449" s="82"/>
      <c r="BY449" s="82"/>
      <c r="BZ449" s="84"/>
      <c r="CA449" s="84"/>
      <c r="CB449" s="84"/>
      <c r="CC449" s="84"/>
      <c r="CD449" s="84"/>
      <c r="CE449" s="84"/>
      <c r="CF449" s="84"/>
      <c r="CG449" s="84"/>
      <c r="CH449" s="84"/>
      <c r="CI449" s="84"/>
      <c r="CJ449" s="84"/>
      <c r="CK449" s="84"/>
      <c r="CL449" s="84"/>
      <c r="CM449" s="84"/>
      <c r="CN449" s="84"/>
      <c r="CO449" s="84"/>
      <c r="CP449" s="84"/>
      <c r="CQ449" s="84"/>
      <c r="CR449" s="84"/>
      <c r="CS449" s="58" t="s">
        <v>6969</v>
      </c>
      <c r="CT449" s="84"/>
      <c r="CU449" s="84"/>
      <c r="CV449" s="84"/>
      <c r="CW449" s="84"/>
      <c r="CX449" s="84"/>
      <c r="CY449" s="84"/>
      <c r="CZ449" s="84"/>
      <c r="DA449" s="84"/>
      <c r="DB449" s="84"/>
      <c r="DC449" s="84"/>
      <c r="DD449" s="84"/>
      <c r="DE449" s="84"/>
    </row>
    <row r="450" spans="38:109" ht="15" hidden="1" customHeight="1">
      <c r="AL450" s="55" t="str">
        <f t="shared" si="27"/>
        <v/>
      </c>
      <c r="AM450" s="55" t="str">
        <f t="shared" si="24"/>
        <v/>
      </c>
      <c r="AN450" t="str">
        <f t="shared" si="25"/>
        <v/>
      </c>
      <c r="AO450" s="3" t="str">
        <f t="shared" si="26"/>
        <v/>
      </c>
      <c r="AP450" s="3">
        <v>448</v>
      </c>
      <c r="AQ450" s="83"/>
      <c r="AR450" s="83"/>
      <c r="AS450" s="83"/>
      <c r="AT450" s="83"/>
      <c r="AU450" s="83"/>
      <c r="AV450" s="83"/>
      <c r="AW450" s="83"/>
      <c r="AX450" s="83"/>
      <c r="AY450" s="83"/>
      <c r="AZ450" s="83"/>
      <c r="BA450" s="83"/>
      <c r="BB450" s="83"/>
      <c r="BC450" s="83"/>
      <c r="BD450" s="83"/>
      <c r="BE450" s="83"/>
      <c r="BF450" s="83"/>
      <c r="BG450" s="83"/>
      <c r="BH450" s="83"/>
      <c r="BI450" s="83"/>
      <c r="BJ450" s="56" t="s">
        <v>6970</v>
      </c>
      <c r="BK450" s="83"/>
      <c r="BL450" s="83"/>
      <c r="BM450" s="83"/>
      <c r="BN450" s="83"/>
      <c r="BO450" s="83"/>
      <c r="BP450" s="83"/>
      <c r="BQ450" s="83"/>
      <c r="BR450" s="83"/>
      <c r="BS450" s="83"/>
      <c r="BT450" s="83"/>
      <c r="BU450" s="83"/>
      <c r="BV450" s="83"/>
      <c r="BW450" s="82"/>
      <c r="BX450" s="82"/>
      <c r="BY450" s="82"/>
      <c r="BZ450" s="84"/>
      <c r="CA450" s="84"/>
      <c r="CB450" s="84"/>
      <c r="CC450" s="84"/>
      <c r="CD450" s="84"/>
      <c r="CE450" s="84"/>
      <c r="CF450" s="84"/>
      <c r="CG450" s="84"/>
      <c r="CH450" s="84"/>
      <c r="CI450" s="84"/>
      <c r="CJ450" s="84"/>
      <c r="CK450" s="84"/>
      <c r="CL450" s="84"/>
      <c r="CM450" s="84"/>
      <c r="CN450" s="84"/>
      <c r="CO450" s="84"/>
      <c r="CP450" s="84"/>
      <c r="CQ450" s="84"/>
      <c r="CR450" s="84"/>
      <c r="CS450" s="58" t="s">
        <v>6971</v>
      </c>
      <c r="CT450" s="84"/>
      <c r="CU450" s="84"/>
      <c r="CV450" s="84"/>
      <c r="CW450" s="84"/>
      <c r="CX450" s="84"/>
      <c r="CY450" s="84"/>
      <c r="CZ450" s="84"/>
      <c r="DA450" s="84"/>
      <c r="DB450" s="84"/>
      <c r="DC450" s="84"/>
      <c r="DD450" s="84"/>
      <c r="DE450" s="84"/>
    </row>
    <row r="451" spans="38:109" ht="15" hidden="1" customHeight="1">
      <c r="AL451" s="55" t="str">
        <f t="shared" si="27"/>
        <v/>
      </c>
      <c r="AM451" s="55" t="str">
        <f t="shared" si="24"/>
        <v/>
      </c>
      <c r="AN451" t="str">
        <f t="shared" si="25"/>
        <v/>
      </c>
      <c r="AO451" s="3" t="str">
        <f t="shared" si="26"/>
        <v/>
      </c>
      <c r="AP451" s="3">
        <v>449</v>
      </c>
      <c r="AQ451" s="83"/>
      <c r="AR451" s="83"/>
      <c r="AS451" s="83"/>
      <c r="AT451" s="83"/>
      <c r="AU451" s="83"/>
      <c r="AV451" s="83"/>
      <c r="AW451" s="83"/>
      <c r="AX451" s="83"/>
      <c r="AY451" s="83"/>
      <c r="AZ451" s="83"/>
      <c r="BA451" s="83"/>
      <c r="BB451" s="83"/>
      <c r="BC451" s="83"/>
      <c r="BD451" s="83"/>
      <c r="BE451" s="83"/>
      <c r="BF451" s="83"/>
      <c r="BG451" s="83"/>
      <c r="BH451" s="83"/>
      <c r="BI451" s="83"/>
      <c r="BJ451" s="56" t="s">
        <v>6972</v>
      </c>
      <c r="BK451" s="83"/>
      <c r="BL451" s="83"/>
      <c r="BM451" s="83"/>
      <c r="BN451" s="83"/>
      <c r="BO451" s="83"/>
      <c r="BP451" s="83"/>
      <c r="BQ451" s="83"/>
      <c r="BR451" s="83"/>
      <c r="BS451" s="83"/>
      <c r="BT451" s="83"/>
      <c r="BU451" s="83"/>
      <c r="BV451" s="83"/>
      <c r="BW451" s="82"/>
      <c r="BX451" s="82"/>
      <c r="BY451" s="82"/>
      <c r="BZ451" s="84"/>
      <c r="CA451" s="84"/>
      <c r="CB451" s="84"/>
      <c r="CC451" s="84"/>
      <c r="CD451" s="84"/>
      <c r="CE451" s="84"/>
      <c r="CF451" s="84"/>
      <c r="CG451" s="84"/>
      <c r="CH451" s="84"/>
      <c r="CI451" s="84"/>
      <c r="CJ451" s="84"/>
      <c r="CK451" s="84"/>
      <c r="CL451" s="84"/>
      <c r="CM451" s="84"/>
      <c r="CN451" s="84"/>
      <c r="CO451" s="84"/>
      <c r="CP451" s="84"/>
      <c r="CQ451" s="84"/>
      <c r="CR451" s="84"/>
      <c r="CS451" s="58" t="s">
        <v>6973</v>
      </c>
      <c r="CT451" s="84"/>
      <c r="CU451" s="84"/>
      <c r="CV451" s="84"/>
      <c r="CW451" s="84"/>
      <c r="CX451" s="84"/>
      <c r="CY451" s="84"/>
      <c r="CZ451" s="84"/>
      <c r="DA451" s="84"/>
      <c r="DB451" s="84"/>
      <c r="DC451" s="84"/>
      <c r="DD451" s="84"/>
      <c r="DE451" s="84"/>
    </row>
    <row r="452" spans="38:109" ht="15" hidden="1" customHeight="1">
      <c r="AL452" s="55" t="str">
        <f t="shared" si="27"/>
        <v/>
      </c>
      <c r="AM452" s="55" t="str">
        <f t="shared" ref="AM452:AM515" si="28">IFERROR(IF(AL452="", "", HLOOKUP($N$8, $AQ$3:$BV$574, AP452, FALSE)), "")</f>
        <v/>
      </c>
      <c r="AN452" t="str">
        <f t="shared" si="25"/>
        <v/>
      </c>
      <c r="AO452" s="3" t="str">
        <f t="shared" si="26"/>
        <v/>
      </c>
      <c r="AP452" s="3">
        <v>450</v>
      </c>
      <c r="AQ452" s="83"/>
      <c r="AR452" s="83"/>
      <c r="AS452" s="83"/>
      <c r="AT452" s="83"/>
      <c r="AU452" s="83"/>
      <c r="AV452" s="83"/>
      <c r="AW452" s="83"/>
      <c r="AX452" s="83"/>
      <c r="AY452" s="83"/>
      <c r="AZ452" s="83"/>
      <c r="BA452" s="83"/>
      <c r="BB452" s="83"/>
      <c r="BC452" s="83"/>
      <c r="BD452" s="83"/>
      <c r="BE452" s="83"/>
      <c r="BF452" s="83"/>
      <c r="BG452" s="83"/>
      <c r="BH452" s="83"/>
      <c r="BI452" s="83"/>
      <c r="BJ452" s="56" t="s">
        <v>6974</v>
      </c>
      <c r="BK452" s="83"/>
      <c r="BL452" s="83"/>
      <c r="BM452" s="83"/>
      <c r="BN452" s="83"/>
      <c r="BO452" s="83"/>
      <c r="BP452" s="83"/>
      <c r="BQ452" s="83"/>
      <c r="BR452" s="83"/>
      <c r="BS452" s="83"/>
      <c r="BT452" s="83"/>
      <c r="BU452" s="83"/>
      <c r="BV452" s="83"/>
      <c r="BW452" s="82"/>
      <c r="BX452" s="82"/>
      <c r="BY452" s="82"/>
      <c r="BZ452" s="84"/>
      <c r="CA452" s="84"/>
      <c r="CB452" s="84"/>
      <c r="CC452" s="84"/>
      <c r="CD452" s="84"/>
      <c r="CE452" s="84"/>
      <c r="CF452" s="84"/>
      <c r="CG452" s="84"/>
      <c r="CH452" s="84"/>
      <c r="CI452" s="84"/>
      <c r="CJ452" s="84"/>
      <c r="CK452" s="84"/>
      <c r="CL452" s="84"/>
      <c r="CM452" s="84"/>
      <c r="CN452" s="84"/>
      <c r="CO452" s="84"/>
      <c r="CP452" s="84"/>
      <c r="CQ452" s="84"/>
      <c r="CR452" s="84"/>
      <c r="CS452" s="58" t="s">
        <v>6975</v>
      </c>
      <c r="CT452" s="84"/>
      <c r="CU452" s="84"/>
      <c r="CV452" s="84"/>
      <c r="CW452" s="84"/>
      <c r="CX452" s="84"/>
      <c r="CY452" s="84"/>
      <c r="CZ452" s="84"/>
      <c r="DA452" s="84"/>
      <c r="DB452" s="84"/>
      <c r="DC452" s="84"/>
      <c r="DD452" s="84"/>
      <c r="DE452" s="84"/>
    </row>
    <row r="453" spans="38:109" ht="15" hidden="1" customHeight="1">
      <c r="AL453" s="55" t="str">
        <f t="shared" si="27"/>
        <v/>
      </c>
      <c r="AM453" s="55" t="str">
        <f t="shared" si="28"/>
        <v/>
      </c>
      <c r="AN453" t="str">
        <f t="shared" ref="AN453:AN516" si="29">IF(AL453="No identificado","",IF(AL453="","",AL453))</f>
        <v/>
      </c>
      <c r="AO453" s="3" t="str">
        <f t="shared" ref="AO453:AO516" si="30">IF(AL453="No identificado","",IFERROR(IF(AL453="", "", HLOOKUP($N$8, $AQ$3:$BV$574, AP453, FALSE)), ""))</f>
        <v/>
      </c>
      <c r="AP453" s="3">
        <v>451</v>
      </c>
      <c r="AQ453" s="83"/>
      <c r="AR453" s="83"/>
      <c r="AS453" s="83"/>
      <c r="AT453" s="83"/>
      <c r="AU453" s="83"/>
      <c r="AV453" s="83"/>
      <c r="AW453" s="83"/>
      <c r="AX453" s="83"/>
      <c r="AY453" s="83"/>
      <c r="AZ453" s="83"/>
      <c r="BA453" s="83"/>
      <c r="BB453" s="83"/>
      <c r="BC453" s="83"/>
      <c r="BD453" s="83"/>
      <c r="BE453" s="83"/>
      <c r="BF453" s="83"/>
      <c r="BG453" s="83"/>
      <c r="BH453" s="83"/>
      <c r="BI453" s="83"/>
      <c r="BJ453" s="56" t="s">
        <v>6976</v>
      </c>
      <c r="BK453" s="83"/>
      <c r="BL453" s="83"/>
      <c r="BM453" s="83"/>
      <c r="BN453" s="83"/>
      <c r="BO453" s="83"/>
      <c r="BP453" s="83"/>
      <c r="BQ453" s="83"/>
      <c r="BR453" s="83"/>
      <c r="BS453" s="83"/>
      <c r="BT453" s="83"/>
      <c r="BU453" s="83"/>
      <c r="BV453" s="83"/>
      <c r="BW453" s="82"/>
      <c r="BX453" s="82"/>
      <c r="BY453" s="82"/>
      <c r="BZ453" s="84"/>
      <c r="CA453" s="84"/>
      <c r="CB453" s="84"/>
      <c r="CC453" s="84"/>
      <c r="CD453" s="84"/>
      <c r="CE453" s="84"/>
      <c r="CF453" s="84"/>
      <c r="CG453" s="84"/>
      <c r="CH453" s="84"/>
      <c r="CI453" s="84"/>
      <c r="CJ453" s="84"/>
      <c r="CK453" s="84"/>
      <c r="CL453" s="84"/>
      <c r="CM453" s="84"/>
      <c r="CN453" s="84"/>
      <c r="CO453" s="84"/>
      <c r="CP453" s="84"/>
      <c r="CQ453" s="84"/>
      <c r="CR453" s="84"/>
      <c r="CS453" s="58" t="s">
        <v>6977</v>
      </c>
      <c r="CT453" s="84"/>
      <c r="CU453" s="84"/>
      <c r="CV453" s="84"/>
      <c r="CW453" s="84"/>
      <c r="CX453" s="84"/>
      <c r="CY453" s="84"/>
      <c r="CZ453" s="84"/>
      <c r="DA453" s="84"/>
      <c r="DB453" s="84"/>
      <c r="DC453" s="84"/>
      <c r="DD453" s="84"/>
      <c r="DE453" s="84"/>
    </row>
    <row r="454" spans="38:109" ht="15" hidden="1" customHeight="1">
      <c r="AL454" s="55" t="str">
        <f t="shared" ref="AL454:AL517" si="31">IFERROR(IF(HLOOKUP($N$8, $BZ$3:$DE$574, $AP454, FALSE )="", "", HLOOKUP($N$8, $BZ$3:$DE$574, $AP454, FALSE)), "")</f>
        <v/>
      </c>
      <c r="AM454" s="55" t="str">
        <f t="shared" si="28"/>
        <v/>
      </c>
      <c r="AN454" t="str">
        <f t="shared" si="29"/>
        <v/>
      </c>
      <c r="AO454" s="3" t="str">
        <f t="shared" si="30"/>
        <v/>
      </c>
      <c r="AP454" s="3">
        <v>452</v>
      </c>
      <c r="AQ454" s="83"/>
      <c r="AR454" s="83"/>
      <c r="AS454" s="83"/>
      <c r="AT454" s="83"/>
      <c r="AU454" s="83"/>
      <c r="AV454" s="83"/>
      <c r="AW454" s="83"/>
      <c r="AX454" s="83"/>
      <c r="AY454" s="83"/>
      <c r="AZ454" s="83"/>
      <c r="BA454" s="83"/>
      <c r="BB454" s="83"/>
      <c r="BC454" s="83"/>
      <c r="BD454" s="83"/>
      <c r="BE454" s="83"/>
      <c r="BF454" s="83"/>
      <c r="BG454" s="83"/>
      <c r="BH454" s="83"/>
      <c r="BI454" s="83"/>
      <c r="BJ454" s="56" t="s">
        <v>6978</v>
      </c>
      <c r="BK454" s="83"/>
      <c r="BL454" s="83"/>
      <c r="BM454" s="83"/>
      <c r="BN454" s="83"/>
      <c r="BO454" s="83"/>
      <c r="BP454" s="83"/>
      <c r="BQ454" s="83"/>
      <c r="BR454" s="83"/>
      <c r="BS454" s="83"/>
      <c r="BT454" s="83"/>
      <c r="BU454" s="83"/>
      <c r="BV454" s="83"/>
      <c r="BW454" s="82"/>
      <c r="BX454" s="82"/>
      <c r="BY454" s="82"/>
      <c r="BZ454" s="84"/>
      <c r="CA454" s="84"/>
      <c r="CB454" s="84"/>
      <c r="CC454" s="84"/>
      <c r="CD454" s="84"/>
      <c r="CE454" s="84"/>
      <c r="CF454" s="84"/>
      <c r="CG454" s="84"/>
      <c r="CH454" s="84"/>
      <c r="CI454" s="84"/>
      <c r="CJ454" s="84"/>
      <c r="CK454" s="84"/>
      <c r="CL454" s="84"/>
      <c r="CM454" s="84"/>
      <c r="CN454" s="84"/>
      <c r="CO454" s="84"/>
      <c r="CP454" s="84"/>
      <c r="CQ454" s="84"/>
      <c r="CR454" s="84"/>
      <c r="CS454" s="58" t="s">
        <v>6979</v>
      </c>
      <c r="CT454" s="84"/>
      <c r="CU454" s="84"/>
      <c r="CV454" s="84"/>
      <c r="CW454" s="84"/>
      <c r="CX454" s="84"/>
      <c r="CY454" s="84"/>
      <c r="CZ454" s="84"/>
      <c r="DA454" s="84"/>
      <c r="DB454" s="84"/>
      <c r="DC454" s="84"/>
      <c r="DD454" s="84"/>
      <c r="DE454" s="84"/>
    </row>
    <row r="455" spans="38:109" ht="15" hidden="1" customHeight="1">
      <c r="AL455" s="55" t="str">
        <f t="shared" si="31"/>
        <v/>
      </c>
      <c r="AM455" s="55" t="str">
        <f t="shared" si="28"/>
        <v/>
      </c>
      <c r="AN455" t="str">
        <f t="shared" si="29"/>
        <v/>
      </c>
      <c r="AO455" s="3" t="str">
        <f t="shared" si="30"/>
        <v/>
      </c>
      <c r="AP455" s="3">
        <v>453</v>
      </c>
      <c r="AQ455" s="83"/>
      <c r="AR455" s="83"/>
      <c r="AS455" s="83"/>
      <c r="AT455" s="83"/>
      <c r="AU455" s="83"/>
      <c r="AV455" s="83"/>
      <c r="AW455" s="83"/>
      <c r="AX455" s="83"/>
      <c r="AY455" s="83"/>
      <c r="AZ455" s="83"/>
      <c r="BA455" s="83"/>
      <c r="BB455" s="83"/>
      <c r="BC455" s="83"/>
      <c r="BD455" s="83"/>
      <c r="BE455" s="83"/>
      <c r="BF455" s="83"/>
      <c r="BG455" s="83"/>
      <c r="BH455" s="83"/>
      <c r="BI455" s="83"/>
      <c r="BJ455" s="56" t="s">
        <v>6980</v>
      </c>
      <c r="BK455" s="83"/>
      <c r="BL455" s="83"/>
      <c r="BM455" s="83"/>
      <c r="BN455" s="83"/>
      <c r="BO455" s="83"/>
      <c r="BP455" s="83"/>
      <c r="BQ455" s="83"/>
      <c r="BR455" s="83"/>
      <c r="BS455" s="83"/>
      <c r="BT455" s="83"/>
      <c r="BU455" s="83"/>
      <c r="BV455" s="83"/>
      <c r="BW455" s="82"/>
      <c r="BX455" s="82"/>
      <c r="BY455" s="82"/>
      <c r="BZ455" s="84"/>
      <c r="CA455" s="84"/>
      <c r="CB455" s="84"/>
      <c r="CC455" s="84"/>
      <c r="CD455" s="84"/>
      <c r="CE455" s="84"/>
      <c r="CF455" s="84"/>
      <c r="CG455" s="84"/>
      <c r="CH455" s="84"/>
      <c r="CI455" s="84"/>
      <c r="CJ455" s="84"/>
      <c r="CK455" s="84"/>
      <c r="CL455" s="84"/>
      <c r="CM455" s="84"/>
      <c r="CN455" s="84"/>
      <c r="CO455" s="84"/>
      <c r="CP455" s="84"/>
      <c r="CQ455" s="84"/>
      <c r="CR455" s="84"/>
      <c r="CS455" s="58" t="s">
        <v>6981</v>
      </c>
      <c r="CT455" s="84"/>
      <c r="CU455" s="84"/>
      <c r="CV455" s="84"/>
      <c r="CW455" s="84"/>
      <c r="CX455" s="84"/>
      <c r="CY455" s="84"/>
      <c r="CZ455" s="84"/>
      <c r="DA455" s="84"/>
      <c r="DB455" s="84"/>
      <c r="DC455" s="84"/>
      <c r="DD455" s="84"/>
      <c r="DE455" s="84"/>
    </row>
    <row r="456" spans="38:109" ht="15" hidden="1" customHeight="1">
      <c r="AL456" s="55" t="str">
        <f t="shared" si="31"/>
        <v/>
      </c>
      <c r="AM456" s="55" t="str">
        <f t="shared" si="28"/>
        <v/>
      </c>
      <c r="AN456" t="str">
        <f t="shared" si="29"/>
        <v/>
      </c>
      <c r="AO456" s="3" t="str">
        <f t="shared" si="30"/>
        <v/>
      </c>
      <c r="AP456" s="3">
        <v>454</v>
      </c>
      <c r="AQ456" s="83"/>
      <c r="AR456" s="83"/>
      <c r="AS456" s="83"/>
      <c r="AT456" s="83"/>
      <c r="AU456" s="83"/>
      <c r="AV456" s="83"/>
      <c r="AW456" s="83"/>
      <c r="AX456" s="83"/>
      <c r="AY456" s="83"/>
      <c r="AZ456" s="83"/>
      <c r="BA456" s="83"/>
      <c r="BB456" s="83"/>
      <c r="BC456" s="83"/>
      <c r="BD456" s="83"/>
      <c r="BE456" s="83"/>
      <c r="BF456" s="83"/>
      <c r="BG456" s="83"/>
      <c r="BH456" s="83"/>
      <c r="BI456" s="83"/>
      <c r="BJ456" s="56" t="s">
        <v>6982</v>
      </c>
      <c r="BK456" s="83"/>
      <c r="BL456" s="83"/>
      <c r="BM456" s="83"/>
      <c r="BN456" s="83"/>
      <c r="BO456" s="83"/>
      <c r="BP456" s="83"/>
      <c r="BQ456" s="83"/>
      <c r="BR456" s="83"/>
      <c r="BS456" s="83"/>
      <c r="BT456" s="83"/>
      <c r="BU456" s="83"/>
      <c r="BV456" s="83"/>
      <c r="BW456" s="82"/>
      <c r="BX456" s="82"/>
      <c r="BY456" s="82"/>
      <c r="BZ456" s="84"/>
      <c r="CA456" s="84"/>
      <c r="CB456" s="84"/>
      <c r="CC456" s="84"/>
      <c r="CD456" s="84"/>
      <c r="CE456" s="84"/>
      <c r="CF456" s="84"/>
      <c r="CG456" s="84"/>
      <c r="CH456" s="84"/>
      <c r="CI456" s="84"/>
      <c r="CJ456" s="84"/>
      <c r="CK456" s="84"/>
      <c r="CL456" s="84"/>
      <c r="CM456" s="84"/>
      <c r="CN456" s="84"/>
      <c r="CO456" s="84"/>
      <c r="CP456" s="84"/>
      <c r="CQ456" s="84"/>
      <c r="CR456" s="84"/>
      <c r="CS456" s="58" t="s">
        <v>6983</v>
      </c>
      <c r="CT456" s="84"/>
      <c r="CU456" s="84"/>
      <c r="CV456" s="84"/>
      <c r="CW456" s="84"/>
      <c r="CX456" s="84"/>
      <c r="CY456" s="84"/>
      <c r="CZ456" s="84"/>
      <c r="DA456" s="84"/>
      <c r="DB456" s="84"/>
      <c r="DC456" s="84"/>
      <c r="DD456" s="84"/>
      <c r="DE456" s="84"/>
    </row>
    <row r="457" spans="38:109" ht="15" hidden="1" customHeight="1">
      <c r="AL457" s="55" t="str">
        <f t="shared" si="31"/>
        <v/>
      </c>
      <c r="AM457" s="55" t="str">
        <f t="shared" si="28"/>
        <v/>
      </c>
      <c r="AN457" t="str">
        <f t="shared" si="29"/>
        <v/>
      </c>
      <c r="AO457" s="3" t="str">
        <f t="shared" si="30"/>
        <v/>
      </c>
      <c r="AP457" s="3">
        <v>455</v>
      </c>
      <c r="AQ457" s="83"/>
      <c r="AR457" s="83"/>
      <c r="AS457" s="83"/>
      <c r="AT457" s="83"/>
      <c r="AU457" s="83"/>
      <c r="AV457" s="83"/>
      <c r="AW457" s="83"/>
      <c r="AX457" s="83"/>
      <c r="AY457" s="83"/>
      <c r="AZ457" s="83"/>
      <c r="BA457" s="83"/>
      <c r="BB457" s="83"/>
      <c r="BC457" s="83"/>
      <c r="BD457" s="83"/>
      <c r="BE457" s="83"/>
      <c r="BF457" s="83"/>
      <c r="BG457" s="83"/>
      <c r="BH457" s="83"/>
      <c r="BI457" s="83"/>
      <c r="BJ457" s="56" t="s">
        <v>6984</v>
      </c>
      <c r="BK457" s="83"/>
      <c r="BL457" s="83"/>
      <c r="BM457" s="83"/>
      <c r="BN457" s="83"/>
      <c r="BO457" s="83"/>
      <c r="BP457" s="83"/>
      <c r="BQ457" s="83"/>
      <c r="BR457" s="83"/>
      <c r="BS457" s="83"/>
      <c r="BT457" s="83"/>
      <c r="BU457" s="83"/>
      <c r="BV457" s="83"/>
      <c r="BW457" s="82"/>
      <c r="BX457" s="82"/>
      <c r="BY457" s="82"/>
      <c r="BZ457" s="84"/>
      <c r="CA457" s="84"/>
      <c r="CB457" s="84"/>
      <c r="CC457" s="84"/>
      <c r="CD457" s="84"/>
      <c r="CE457" s="84"/>
      <c r="CF457" s="84"/>
      <c r="CG457" s="84"/>
      <c r="CH457" s="84"/>
      <c r="CI457" s="84"/>
      <c r="CJ457" s="84"/>
      <c r="CK457" s="84"/>
      <c r="CL457" s="84"/>
      <c r="CM457" s="84"/>
      <c r="CN457" s="84"/>
      <c r="CO457" s="84"/>
      <c r="CP457" s="84"/>
      <c r="CQ457" s="84"/>
      <c r="CR457" s="84"/>
      <c r="CS457" s="58" t="s">
        <v>6985</v>
      </c>
      <c r="CT457" s="84"/>
      <c r="CU457" s="84"/>
      <c r="CV457" s="84"/>
      <c r="CW457" s="84"/>
      <c r="CX457" s="84"/>
      <c r="CY457" s="84"/>
      <c r="CZ457" s="84"/>
      <c r="DA457" s="84"/>
      <c r="DB457" s="84"/>
      <c r="DC457" s="84"/>
      <c r="DD457" s="84"/>
      <c r="DE457" s="84"/>
    </row>
    <row r="458" spans="38:109" ht="15" hidden="1" customHeight="1">
      <c r="AL458" s="55" t="str">
        <f t="shared" si="31"/>
        <v/>
      </c>
      <c r="AM458" s="55" t="str">
        <f t="shared" si="28"/>
        <v/>
      </c>
      <c r="AN458" t="str">
        <f t="shared" si="29"/>
        <v/>
      </c>
      <c r="AO458" s="3" t="str">
        <f t="shared" si="30"/>
        <v/>
      </c>
      <c r="AP458" s="3">
        <v>456</v>
      </c>
      <c r="AQ458" s="83"/>
      <c r="AR458" s="83"/>
      <c r="AS458" s="83"/>
      <c r="AT458" s="83"/>
      <c r="AU458" s="83"/>
      <c r="AV458" s="83"/>
      <c r="AW458" s="83"/>
      <c r="AX458" s="83"/>
      <c r="AY458" s="83"/>
      <c r="AZ458" s="83"/>
      <c r="BA458" s="83"/>
      <c r="BB458" s="83"/>
      <c r="BC458" s="83"/>
      <c r="BD458" s="83"/>
      <c r="BE458" s="83"/>
      <c r="BF458" s="83"/>
      <c r="BG458" s="83"/>
      <c r="BH458" s="83"/>
      <c r="BI458" s="83"/>
      <c r="BJ458" s="56" t="s">
        <v>6986</v>
      </c>
      <c r="BK458" s="83"/>
      <c r="BL458" s="83"/>
      <c r="BM458" s="83"/>
      <c r="BN458" s="83"/>
      <c r="BO458" s="83"/>
      <c r="BP458" s="83"/>
      <c r="BQ458" s="83"/>
      <c r="BR458" s="83"/>
      <c r="BS458" s="83"/>
      <c r="BT458" s="83"/>
      <c r="BU458" s="83"/>
      <c r="BV458" s="83"/>
      <c r="BW458" s="82"/>
      <c r="BX458" s="82"/>
      <c r="BY458" s="82"/>
      <c r="BZ458" s="84"/>
      <c r="CA458" s="84"/>
      <c r="CB458" s="84"/>
      <c r="CC458" s="84"/>
      <c r="CD458" s="84"/>
      <c r="CE458" s="84"/>
      <c r="CF458" s="84"/>
      <c r="CG458" s="84"/>
      <c r="CH458" s="84"/>
      <c r="CI458" s="84"/>
      <c r="CJ458" s="84"/>
      <c r="CK458" s="84"/>
      <c r="CL458" s="84"/>
      <c r="CM458" s="84"/>
      <c r="CN458" s="84"/>
      <c r="CO458" s="84"/>
      <c r="CP458" s="84"/>
      <c r="CQ458" s="84"/>
      <c r="CR458" s="84"/>
      <c r="CS458" s="58" t="s">
        <v>6987</v>
      </c>
      <c r="CT458" s="84"/>
      <c r="CU458" s="84"/>
      <c r="CV458" s="84"/>
      <c r="CW458" s="84"/>
      <c r="CX458" s="84"/>
      <c r="CY458" s="84"/>
      <c r="CZ458" s="84"/>
      <c r="DA458" s="84"/>
      <c r="DB458" s="84"/>
      <c r="DC458" s="84"/>
      <c r="DD458" s="84"/>
      <c r="DE458" s="84"/>
    </row>
    <row r="459" spans="38:109" ht="15" hidden="1" customHeight="1">
      <c r="AL459" s="55" t="str">
        <f t="shared" si="31"/>
        <v/>
      </c>
      <c r="AM459" s="55" t="str">
        <f t="shared" si="28"/>
        <v/>
      </c>
      <c r="AN459" t="str">
        <f t="shared" si="29"/>
        <v/>
      </c>
      <c r="AO459" s="3" t="str">
        <f t="shared" si="30"/>
        <v/>
      </c>
      <c r="AP459" s="3">
        <v>457</v>
      </c>
      <c r="AQ459" s="83"/>
      <c r="AR459" s="83"/>
      <c r="AS459" s="83"/>
      <c r="AT459" s="83"/>
      <c r="AU459" s="83"/>
      <c r="AV459" s="83"/>
      <c r="AW459" s="83"/>
      <c r="AX459" s="83"/>
      <c r="AY459" s="83"/>
      <c r="AZ459" s="83"/>
      <c r="BA459" s="83"/>
      <c r="BB459" s="83"/>
      <c r="BC459" s="83"/>
      <c r="BD459" s="83"/>
      <c r="BE459" s="83"/>
      <c r="BF459" s="83"/>
      <c r="BG459" s="83"/>
      <c r="BH459" s="83"/>
      <c r="BI459" s="83"/>
      <c r="BJ459" s="56" t="s">
        <v>6988</v>
      </c>
      <c r="BK459" s="83"/>
      <c r="BL459" s="83"/>
      <c r="BM459" s="83"/>
      <c r="BN459" s="83"/>
      <c r="BO459" s="83"/>
      <c r="BP459" s="83"/>
      <c r="BQ459" s="83"/>
      <c r="BR459" s="83"/>
      <c r="BS459" s="83"/>
      <c r="BT459" s="83"/>
      <c r="BU459" s="83"/>
      <c r="BV459" s="83"/>
      <c r="BW459" s="82"/>
      <c r="BX459" s="82"/>
      <c r="BY459" s="82"/>
      <c r="BZ459" s="84"/>
      <c r="CA459" s="84"/>
      <c r="CB459" s="84"/>
      <c r="CC459" s="84"/>
      <c r="CD459" s="84"/>
      <c r="CE459" s="84"/>
      <c r="CF459" s="84"/>
      <c r="CG459" s="84"/>
      <c r="CH459" s="84"/>
      <c r="CI459" s="84"/>
      <c r="CJ459" s="84"/>
      <c r="CK459" s="84"/>
      <c r="CL459" s="84"/>
      <c r="CM459" s="84"/>
      <c r="CN459" s="84"/>
      <c r="CO459" s="84"/>
      <c r="CP459" s="84"/>
      <c r="CQ459" s="84"/>
      <c r="CR459" s="84"/>
      <c r="CS459" s="58" t="s">
        <v>6989</v>
      </c>
      <c r="CT459" s="84"/>
      <c r="CU459" s="84"/>
      <c r="CV459" s="84"/>
      <c r="CW459" s="84"/>
      <c r="CX459" s="84"/>
      <c r="CY459" s="84"/>
      <c r="CZ459" s="84"/>
      <c r="DA459" s="84"/>
      <c r="DB459" s="84"/>
      <c r="DC459" s="84"/>
      <c r="DD459" s="84"/>
      <c r="DE459" s="84"/>
    </row>
    <row r="460" spans="38:109" ht="15" hidden="1" customHeight="1">
      <c r="AL460" s="55" t="str">
        <f t="shared" si="31"/>
        <v/>
      </c>
      <c r="AM460" s="55" t="str">
        <f t="shared" si="28"/>
        <v/>
      </c>
      <c r="AN460" t="str">
        <f t="shared" si="29"/>
        <v/>
      </c>
      <c r="AO460" s="3" t="str">
        <f t="shared" si="30"/>
        <v/>
      </c>
      <c r="AP460" s="3">
        <v>458</v>
      </c>
      <c r="AQ460" s="83"/>
      <c r="AR460" s="83"/>
      <c r="AS460" s="83"/>
      <c r="AT460" s="83"/>
      <c r="AU460" s="83"/>
      <c r="AV460" s="83"/>
      <c r="AW460" s="83"/>
      <c r="AX460" s="83"/>
      <c r="AY460" s="83"/>
      <c r="AZ460" s="83"/>
      <c r="BA460" s="83"/>
      <c r="BB460" s="83"/>
      <c r="BC460" s="83"/>
      <c r="BD460" s="83"/>
      <c r="BE460" s="83"/>
      <c r="BF460" s="83"/>
      <c r="BG460" s="83"/>
      <c r="BH460" s="83"/>
      <c r="BI460" s="83"/>
      <c r="BJ460" s="56" t="s">
        <v>6990</v>
      </c>
      <c r="BK460" s="83"/>
      <c r="BL460" s="83"/>
      <c r="BM460" s="83"/>
      <c r="BN460" s="83"/>
      <c r="BO460" s="83"/>
      <c r="BP460" s="83"/>
      <c r="BQ460" s="83"/>
      <c r="BR460" s="83"/>
      <c r="BS460" s="83"/>
      <c r="BT460" s="83"/>
      <c r="BU460" s="83"/>
      <c r="BV460" s="83"/>
      <c r="BW460" s="82"/>
      <c r="BX460" s="82"/>
      <c r="BY460" s="82"/>
      <c r="BZ460" s="84"/>
      <c r="CA460" s="84"/>
      <c r="CB460" s="84"/>
      <c r="CC460" s="84"/>
      <c r="CD460" s="84"/>
      <c r="CE460" s="84"/>
      <c r="CF460" s="84"/>
      <c r="CG460" s="84"/>
      <c r="CH460" s="84"/>
      <c r="CI460" s="84"/>
      <c r="CJ460" s="84"/>
      <c r="CK460" s="84"/>
      <c r="CL460" s="84"/>
      <c r="CM460" s="84"/>
      <c r="CN460" s="84"/>
      <c r="CO460" s="84"/>
      <c r="CP460" s="84"/>
      <c r="CQ460" s="84"/>
      <c r="CR460" s="84"/>
      <c r="CS460" s="58" t="s">
        <v>6991</v>
      </c>
      <c r="CT460" s="84"/>
      <c r="CU460" s="84"/>
      <c r="CV460" s="84"/>
      <c r="CW460" s="84"/>
      <c r="CX460" s="84"/>
      <c r="CY460" s="84"/>
      <c r="CZ460" s="84"/>
      <c r="DA460" s="84"/>
      <c r="DB460" s="84"/>
      <c r="DC460" s="84"/>
      <c r="DD460" s="84"/>
      <c r="DE460" s="84"/>
    </row>
    <row r="461" spans="38:109" ht="15" hidden="1" customHeight="1">
      <c r="AL461" s="55" t="str">
        <f t="shared" si="31"/>
        <v/>
      </c>
      <c r="AM461" s="55" t="str">
        <f t="shared" si="28"/>
        <v/>
      </c>
      <c r="AN461" t="str">
        <f t="shared" si="29"/>
        <v/>
      </c>
      <c r="AO461" s="3" t="str">
        <f t="shared" si="30"/>
        <v/>
      </c>
      <c r="AP461" s="3">
        <v>459</v>
      </c>
      <c r="AQ461" s="83"/>
      <c r="AR461" s="83"/>
      <c r="AS461" s="83"/>
      <c r="AT461" s="83"/>
      <c r="AU461" s="83"/>
      <c r="AV461" s="83"/>
      <c r="AW461" s="83"/>
      <c r="AX461" s="83"/>
      <c r="AY461" s="83"/>
      <c r="AZ461" s="83"/>
      <c r="BA461" s="83"/>
      <c r="BB461" s="83"/>
      <c r="BC461" s="83"/>
      <c r="BD461" s="83"/>
      <c r="BE461" s="83"/>
      <c r="BF461" s="83"/>
      <c r="BG461" s="83"/>
      <c r="BH461" s="83"/>
      <c r="BI461" s="83"/>
      <c r="BJ461" s="56" t="s">
        <v>6992</v>
      </c>
      <c r="BK461" s="83"/>
      <c r="BL461" s="83"/>
      <c r="BM461" s="83"/>
      <c r="BN461" s="83"/>
      <c r="BO461" s="83"/>
      <c r="BP461" s="83"/>
      <c r="BQ461" s="83"/>
      <c r="BR461" s="83"/>
      <c r="BS461" s="83"/>
      <c r="BT461" s="83"/>
      <c r="BU461" s="83"/>
      <c r="BV461" s="83"/>
      <c r="BW461" s="82"/>
      <c r="BX461" s="82"/>
      <c r="BY461" s="82"/>
      <c r="BZ461" s="84"/>
      <c r="CA461" s="84"/>
      <c r="CB461" s="84"/>
      <c r="CC461" s="84"/>
      <c r="CD461" s="84"/>
      <c r="CE461" s="84"/>
      <c r="CF461" s="84"/>
      <c r="CG461" s="84"/>
      <c r="CH461" s="84"/>
      <c r="CI461" s="84"/>
      <c r="CJ461" s="84"/>
      <c r="CK461" s="84"/>
      <c r="CL461" s="84"/>
      <c r="CM461" s="84"/>
      <c r="CN461" s="84"/>
      <c r="CO461" s="84"/>
      <c r="CP461" s="84"/>
      <c r="CQ461" s="84"/>
      <c r="CR461" s="84"/>
      <c r="CS461" s="58" t="s">
        <v>6993</v>
      </c>
      <c r="CT461" s="84"/>
      <c r="CU461" s="84"/>
      <c r="CV461" s="84"/>
      <c r="CW461" s="84"/>
      <c r="CX461" s="84"/>
      <c r="CY461" s="84"/>
      <c r="CZ461" s="84"/>
      <c r="DA461" s="84"/>
      <c r="DB461" s="84"/>
      <c r="DC461" s="84"/>
      <c r="DD461" s="84"/>
      <c r="DE461" s="84"/>
    </row>
    <row r="462" spans="38:109" ht="15" hidden="1" customHeight="1">
      <c r="AL462" s="55" t="str">
        <f t="shared" si="31"/>
        <v/>
      </c>
      <c r="AM462" s="55" t="str">
        <f t="shared" si="28"/>
        <v/>
      </c>
      <c r="AN462" t="str">
        <f t="shared" si="29"/>
        <v/>
      </c>
      <c r="AO462" s="3" t="str">
        <f t="shared" si="30"/>
        <v/>
      </c>
      <c r="AP462" s="3">
        <v>460</v>
      </c>
      <c r="AQ462" s="83"/>
      <c r="AR462" s="83"/>
      <c r="AS462" s="83"/>
      <c r="AT462" s="83"/>
      <c r="AU462" s="83"/>
      <c r="AV462" s="83"/>
      <c r="AW462" s="83"/>
      <c r="AX462" s="83"/>
      <c r="AY462" s="83"/>
      <c r="AZ462" s="83"/>
      <c r="BA462" s="83"/>
      <c r="BB462" s="83"/>
      <c r="BC462" s="83"/>
      <c r="BD462" s="83"/>
      <c r="BE462" s="83"/>
      <c r="BF462" s="83"/>
      <c r="BG462" s="83"/>
      <c r="BH462" s="83"/>
      <c r="BI462" s="83"/>
      <c r="BJ462" s="56" t="s">
        <v>6994</v>
      </c>
      <c r="BK462" s="83"/>
      <c r="BL462" s="83"/>
      <c r="BM462" s="83"/>
      <c r="BN462" s="83"/>
      <c r="BO462" s="83"/>
      <c r="BP462" s="83"/>
      <c r="BQ462" s="83"/>
      <c r="BR462" s="83"/>
      <c r="BS462" s="83"/>
      <c r="BT462" s="83"/>
      <c r="BU462" s="83"/>
      <c r="BV462" s="83"/>
      <c r="BW462" s="82"/>
      <c r="BX462" s="82"/>
      <c r="BY462" s="82"/>
      <c r="BZ462" s="84"/>
      <c r="CA462" s="84"/>
      <c r="CB462" s="84"/>
      <c r="CC462" s="84"/>
      <c r="CD462" s="84"/>
      <c r="CE462" s="84"/>
      <c r="CF462" s="84"/>
      <c r="CG462" s="84"/>
      <c r="CH462" s="84"/>
      <c r="CI462" s="84"/>
      <c r="CJ462" s="84"/>
      <c r="CK462" s="84"/>
      <c r="CL462" s="84"/>
      <c r="CM462" s="84"/>
      <c r="CN462" s="84"/>
      <c r="CO462" s="84"/>
      <c r="CP462" s="84"/>
      <c r="CQ462" s="84"/>
      <c r="CR462" s="84"/>
      <c r="CS462" s="60" t="s">
        <v>6995</v>
      </c>
      <c r="CT462" s="84"/>
      <c r="CU462" s="84"/>
      <c r="CV462" s="84"/>
      <c r="CW462" s="84"/>
      <c r="CX462" s="84"/>
      <c r="CY462" s="84"/>
      <c r="CZ462" s="84"/>
      <c r="DA462" s="84"/>
      <c r="DB462" s="84"/>
      <c r="DC462" s="84"/>
      <c r="DD462" s="84"/>
      <c r="DE462" s="84"/>
    </row>
    <row r="463" spans="38:109" ht="15" hidden="1" customHeight="1">
      <c r="AL463" s="55" t="str">
        <f t="shared" si="31"/>
        <v/>
      </c>
      <c r="AM463" s="55" t="str">
        <f t="shared" si="28"/>
        <v/>
      </c>
      <c r="AN463" t="str">
        <f t="shared" si="29"/>
        <v/>
      </c>
      <c r="AO463" s="3" t="str">
        <f t="shared" si="30"/>
        <v/>
      </c>
      <c r="AP463" s="3">
        <v>461</v>
      </c>
      <c r="AQ463" s="83"/>
      <c r="AR463" s="83"/>
      <c r="AS463" s="83"/>
      <c r="AT463" s="83"/>
      <c r="AU463" s="83"/>
      <c r="AV463" s="83"/>
      <c r="AW463" s="83"/>
      <c r="AX463" s="83"/>
      <c r="AY463" s="83"/>
      <c r="AZ463" s="83"/>
      <c r="BA463" s="83"/>
      <c r="BB463" s="83"/>
      <c r="BC463" s="83"/>
      <c r="BD463" s="83"/>
      <c r="BE463" s="83"/>
      <c r="BF463" s="83"/>
      <c r="BG463" s="83"/>
      <c r="BH463" s="83"/>
      <c r="BI463" s="83"/>
      <c r="BJ463" s="56" t="s">
        <v>6996</v>
      </c>
      <c r="BK463" s="83"/>
      <c r="BL463" s="83"/>
      <c r="BM463" s="83"/>
      <c r="BN463" s="83"/>
      <c r="BO463" s="83"/>
      <c r="BP463" s="83"/>
      <c r="BQ463" s="83"/>
      <c r="BR463" s="83"/>
      <c r="BS463" s="83"/>
      <c r="BT463" s="83"/>
      <c r="BU463" s="83"/>
      <c r="BV463" s="83"/>
      <c r="BW463" s="82"/>
      <c r="BX463" s="82"/>
      <c r="BY463" s="82"/>
      <c r="BZ463" s="84"/>
      <c r="CA463" s="84"/>
      <c r="CB463" s="84"/>
      <c r="CC463" s="84"/>
      <c r="CD463" s="84"/>
      <c r="CE463" s="84"/>
      <c r="CF463" s="84"/>
      <c r="CG463" s="84"/>
      <c r="CH463" s="84"/>
      <c r="CI463" s="84"/>
      <c r="CJ463" s="84"/>
      <c r="CK463" s="84"/>
      <c r="CL463" s="84"/>
      <c r="CM463" s="84"/>
      <c r="CN463" s="84"/>
      <c r="CO463" s="84"/>
      <c r="CP463" s="84"/>
      <c r="CQ463" s="84"/>
      <c r="CR463" s="84"/>
      <c r="CS463" s="58" t="s">
        <v>6997</v>
      </c>
      <c r="CT463" s="84"/>
      <c r="CU463" s="84"/>
      <c r="CV463" s="84"/>
      <c r="CW463" s="84"/>
      <c r="CX463" s="84"/>
      <c r="CY463" s="84"/>
      <c r="CZ463" s="84"/>
      <c r="DA463" s="84"/>
      <c r="DB463" s="84"/>
      <c r="DC463" s="84"/>
      <c r="DD463" s="84"/>
      <c r="DE463" s="84"/>
    </row>
    <row r="464" spans="38:109" ht="15" hidden="1" customHeight="1">
      <c r="AL464" s="55" t="str">
        <f t="shared" si="31"/>
        <v/>
      </c>
      <c r="AM464" s="55" t="str">
        <f t="shared" si="28"/>
        <v/>
      </c>
      <c r="AN464" t="str">
        <f t="shared" si="29"/>
        <v/>
      </c>
      <c r="AO464" s="3" t="str">
        <f t="shared" si="30"/>
        <v/>
      </c>
      <c r="AP464" s="3">
        <v>462</v>
      </c>
      <c r="AQ464" s="83"/>
      <c r="AR464" s="83"/>
      <c r="AS464" s="83"/>
      <c r="AT464" s="83"/>
      <c r="AU464" s="83"/>
      <c r="AV464" s="83"/>
      <c r="AW464" s="83"/>
      <c r="AX464" s="83"/>
      <c r="AY464" s="83"/>
      <c r="AZ464" s="83"/>
      <c r="BA464" s="83"/>
      <c r="BB464" s="83"/>
      <c r="BC464" s="83"/>
      <c r="BD464" s="83"/>
      <c r="BE464" s="83"/>
      <c r="BF464" s="83"/>
      <c r="BG464" s="83"/>
      <c r="BH464" s="83"/>
      <c r="BI464" s="83"/>
      <c r="BJ464" s="56" t="s">
        <v>6998</v>
      </c>
      <c r="BK464" s="83"/>
      <c r="BL464" s="83"/>
      <c r="BM464" s="83"/>
      <c r="BN464" s="83"/>
      <c r="BO464" s="83"/>
      <c r="BP464" s="83"/>
      <c r="BQ464" s="83"/>
      <c r="BR464" s="83"/>
      <c r="BS464" s="83"/>
      <c r="BT464" s="83"/>
      <c r="BU464" s="83"/>
      <c r="BV464" s="83"/>
      <c r="BW464" s="82"/>
      <c r="BX464" s="82"/>
      <c r="BY464" s="82"/>
      <c r="BZ464" s="84"/>
      <c r="CA464" s="84"/>
      <c r="CB464" s="84"/>
      <c r="CC464" s="84"/>
      <c r="CD464" s="84"/>
      <c r="CE464" s="84"/>
      <c r="CF464" s="84"/>
      <c r="CG464" s="84"/>
      <c r="CH464" s="84"/>
      <c r="CI464" s="84"/>
      <c r="CJ464" s="84"/>
      <c r="CK464" s="84"/>
      <c r="CL464" s="84"/>
      <c r="CM464" s="84"/>
      <c r="CN464" s="84"/>
      <c r="CO464" s="84"/>
      <c r="CP464" s="84"/>
      <c r="CQ464" s="84"/>
      <c r="CR464" s="84"/>
      <c r="CS464" s="58" t="s">
        <v>6999</v>
      </c>
      <c r="CT464" s="84"/>
      <c r="CU464" s="84"/>
      <c r="CV464" s="84"/>
      <c r="CW464" s="84"/>
      <c r="CX464" s="84"/>
      <c r="CY464" s="84"/>
      <c r="CZ464" s="84"/>
      <c r="DA464" s="84"/>
      <c r="DB464" s="84"/>
      <c r="DC464" s="84"/>
      <c r="DD464" s="84"/>
      <c r="DE464" s="84"/>
    </row>
    <row r="465" spans="38:109" ht="15" hidden="1" customHeight="1">
      <c r="AL465" s="55" t="str">
        <f t="shared" si="31"/>
        <v/>
      </c>
      <c r="AM465" s="55" t="str">
        <f t="shared" si="28"/>
        <v/>
      </c>
      <c r="AN465" t="str">
        <f t="shared" si="29"/>
        <v/>
      </c>
      <c r="AO465" s="3" t="str">
        <f t="shared" si="30"/>
        <v/>
      </c>
      <c r="AP465" s="3">
        <v>463</v>
      </c>
      <c r="AQ465" s="83"/>
      <c r="AR465" s="83"/>
      <c r="AS465" s="83"/>
      <c r="AT465" s="83"/>
      <c r="AU465" s="83"/>
      <c r="AV465" s="83"/>
      <c r="AW465" s="83"/>
      <c r="AX465" s="83"/>
      <c r="AY465" s="83"/>
      <c r="AZ465" s="83"/>
      <c r="BA465" s="83"/>
      <c r="BB465" s="83"/>
      <c r="BC465" s="83"/>
      <c r="BD465" s="83"/>
      <c r="BE465" s="83"/>
      <c r="BF465" s="83"/>
      <c r="BG465" s="83"/>
      <c r="BH465" s="83"/>
      <c r="BI465" s="83"/>
      <c r="BJ465" s="56" t="s">
        <v>7000</v>
      </c>
      <c r="BK465" s="83"/>
      <c r="BL465" s="83"/>
      <c r="BM465" s="83"/>
      <c r="BN465" s="83"/>
      <c r="BO465" s="83"/>
      <c r="BP465" s="83"/>
      <c r="BQ465" s="83"/>
      <c r="BR465" s="83"/>
      <c r="BS465" s="83"/>
      <c r="BT465" s="83"/>
      <c r="BU465" s="83"/>
      <c r="BV465" s="83"/>
      <c r="BW465" s="82"/>
      <c r="BX465" s="82"/>
      <c r="BY465" s="82"/>
      <c r="BZ465" s="84"/>
      <c r="CA465" s="84"/>
      <c r="CB465" s="84"/>
      <c r="CC465" s="84"/>
      <c r="CD465" s="84"/>
      <c r="CE465" s="84"/>
      <c r="CF465" s="84"/>
      <c r="CG465" s="84"/>
      <c r="CH465" s="84"/>
      <c r="CI465" s="84"/>
      <c r="CJ465" s="84"/>
      <c r="CK465" s="84"/>
      <c r="CL465" s="84"/>
      <c r="CM465" s="84"/>
      <c r="CN465" s="84"/>
      <c r="CO465" s="84"/>
      <c r="CP465" s="84"/>
      <c r="CQ465" s="84"/>
      <c r="CR465" s="84"/>
      <c r="CS465" s="58" t="s">
        <v>7001</v>
      </c>
      <c r="CT465" s="84"/>
      <c r="CU465" s="84"/>
      <c r="CV465" s="84"/>
      <c r="CW465" s="84"/>
      <c r="CX465" s="84"/>
      <c r="CY465" s="84"/>
      <c r="CZ465" s="84"/>
      <c r="DA465" s="84"/>
      <c r="DB465" s="84"/>
      <c r="DC465" s="84"/>
      <c r="DD465" s="84"/>
      <c r="DE465" s="84"/>
    </row>
    <row r="466" spans="38:109" ht="15" hidden="1" customHeight="1">
      <c r="AL466" s="55" t="str">
        <f t="shared" si="31"/>
        <v/>
      </c>
      <c r="AM466" s="55" t="str">
        <f t="shared" si="28"/>
        <v/>
      </c>
      <c r="AN466" t="str">
        <f t="shared" si="29"/>
        <v/>
      </c>
      <c r="AO466" s="3" t="str">
        <f t="shared" si="30"/>
        <v/>
      </c>
      <c r="AP466" s="3">
        <v>464</v>
      </c>
      <c r="AQ466" s="83"/>
      <c r="AR466" s="83"/>
      <c r="AS466" s="83"/>
      <c r="AT466" s="83"/>
      <c r="AU466" s="83"/>
      <c r="AV466" s="83"/>
      <c r="AW466" s="83"/>
      <c r="AX466" s="83"/>
      <c r="AY466" s="83"/>
      <c r="AZ466" s="83"/>
      <c r="BA466" s="83"/>
      <c r="BB466" s="83"/>
      <c r="BC466" s="83"/>
      <c r="BD466" s="83"/>
      <c r="BE466" s="83"/>
      <c r="BF466" s="83"/>
      <c r="BG466" s="83"/>
      <c r="BH466" s="83"/>
      <c r="BI466" s="83"/>
      <c r="BJ466" s="56" t="s">
        <v>7002</v>
      </c>
      <c r="BK466" s="83"/>
      <c r="BL466" s="83"/>
      <c r="BM466" s="83"/>
      <c r="BN466" s="83"/>
      <c r="BO466" s="83"/>
      <c r="BP466" s="83"/>
      <c r="BQ466" s="83"/>
      <c r="BR466" s="83"/>
      <c r="BS466" s="83"/>
      <c r="BT466" s="83"/>
      <c r="BU466" s="83"/>
      <c r="BV466" s="83"/>
      <c r="BW466" s="82"/>
      <c r="BX466" s="82"/>
      <c r="BY466" s="82"/>
      <c r="BZ466" s="84"/>
      <c r="CA466" s="84"/>
      <c r="CB466" s="84"/>
      <c r="CC466" s="84"/>
      <c r="CD466" s="84"/>
      <c r="CE466" s="84"/>
      <c r="CF466" s="84"/>
      <c r="CG466" s="84"/>
      <c r="CH466" s="84"/>
      <c r="CI466" s="84"/>
      <c r="CJ466" s="84"/>
      <c r="CK466" s="84"/>
      <c r="CL466" s="84"/>
      <c r="CM466" s="84"/>
      <c r="CN466" s="84"/>
      <c r="CO466" s="84"/>
      <c r="CP466" s="84"/>
      <c r="CQ466" s="84"/>
      <c r="CR466" s="84"/>
      <c r="CS466" s="58" t="s">
        <v>7003</v>
      </c>
      <c r="CT466" s="84"/>
      <c r="CU466" s="84"/>
      <c r="CV466" s="84"/>
      <c r="CW466" s="84"/>
      <c r="CX466" s="84"/>
      <c r="CY466" s="84"/>
      <c r="CZ466" s="84"/>
      <c r="DA466" s="84"/>
      <c r="DB466" s="84"/>
      <c r="DC466" s="84"/>
      <c r="DD466" s="84"/>
      <c r="DE466" s="84"/>
    </row>
    <row r="467" spans="38:109" ht="15" hidden="1" customHeight="1">
      <c r="AL467" s="55" t="str">
        <f t="shared" si="31"/>
        <v/>
      </c>
      <c r="AM467" s="55" t="str">
        <f t="shared" si="28"/>
        <v/>
      </c>
      <c r="AN467" t="str">
        <f t="shared" si="29"/>
        <v/>
      </c>
      <c r="AO467" s="3" t="str">
        <f t="shared" si="30"/>
        <v/>
      </c>
      <c r="AP467" s="3">
        <v>465</v>
      </c>
      <c r="AQ467" s="83"/>
      <c r="AR467" s="83"/>
      <c r="AS467" s="83"/>
      <c r="AT467" s="83"/>
      <c r="AU467" s="83"/>
      <c r="AV467" s="83"/>
      <c r="AW467" s="83"/>
      <c r="AX467" s="83"/>
      <c r="AY467" s="83"/>
      <c r="AZ467" s="83"/>
      <c r="BA467" s="83"/>
      <c r="BB467" s="83"/>
      <c r="BC467" s="83"/>
      <c r="BD467" s="83"/>
      <c r="BE467" s="83"/>
      <c r="BF467" s="83"/>
      <c r="BG467" s="83"/>
      <c r="BH467" s="83"/>
      <c r="BI467" s="83"/>
      <c r="BJ467" s="56" t="s">
        <v>7004</v>
      </c>
      <c r="BK467" s="83"/>
      <c r="BL467" s="83"/>
      <c r="BM467" s="83"/>
      <c r="BN467" s="83"/>
      <c r="BO467" s="83"/>
      <c r="BP467" s="83"/>
      <c r="BQ467" s="83"/>
      <c r="BR467" s="83"/>
      <c r="BS467" s="83"/>
      <c r="BT467" s="83"/>
      <c r="BU467" s="83"/>
      <c r="BV467" s="83"/>
      <c r="BW467" s="82"/>
      <c r="BX467" s="82"/>
      <c r="BY467" s="82"/>
      <c r="BZ467" s="84"/>
      <c r="CA467" s="84"/>
      <c r="CB467" s="84"/>
      <c r="CC467" s="84"/>
      <c r="CD467" s="84"/>
      <c r="CE467" s="84"/>
      <c r="CF467" s="84"/>
      <c r="CG467" s="84"/>
      <c r="CH467" s="84"/>
      <c r="CI467" s="84"/>
      <c r="CJ467" s="84"/>
      <c r="CK467" s="84"/>
      <c r="CL467" s="84"/>
      <c r="CM467" s="84"/>
      <c r="CN467" s="84"/>
      <c r="CO467" s="84"/>
      <c r="CP467" s="84"/>
      <c r="CQ467" s="84"/>
      <c r="CR467" s="84"/>
      <c r="CS467" s="58" t="s">
        <v>7005</v>
      </c>
      <c r="CT467" s="84"/>
      <c r="CU467" s="84"/>
      <c r="CV467" s="84"/>
      <c r="CW467" s="84"/>
      <c r="CX467" s="84"/>
      <c r="CY467" s="84"/>
      <c r="CZ467" s="84"/>
      <c r="DA467" s="84"/>
      <c r="DB467" s="84"/>
      <c r="DC467" s="84"/>
      <c r="DD467" s="84"/>
      <c r="DE467" s="84"/>
    </row>
    <row r="468" spans="38:109" ht="15" hidden="1" customHeight="1">
      <c r="AL468" s="55" t="str">
        <f t="shared" si="31"/>
        <v/>
      </c>
      <c r="AM468" s="55" t="str">
        <f t="shared" si="28"/>
        <v/>
      </c>
      <c r="AN468" t="str">
        <f t="shared" si="29"/>
        <v/>
      </c>
      <c r="AO468" s="3" t="str">
        <f t="shared" si="30"/>
        <v/>
      </c>
      <c r="AP468" s="3">
        <v>466</v>
      </c>
      <c r="AQ468" s="83"/>
      <c r="AR468" s="83"/>
      <c r="AS468" s="83"/>
      <c r="AT468" s="83"/>
      <c r="AU468" s="83"/>
      <c r="AV468" s="83"/>
      <c r="AW468" s="83"/>
      <c r="AX468" s="83"/>
      <c r="AY468" s="83"/>
      <c r="AZ468" s="83"/>
      <c r="BA468" s="83"/>
      <c r="BB468" s="83"/>
      <c r="BC468" s="83"/>
      <c r="BD468" s="83"/>
      <c r="BE468" s="83"/>
      <c r="BF468" s="83"/>
      <c r="BG468" s="83"/>
      <c r="BH468" s="83"/>
      <c r="BI468" s="83"/>
      <c r="BJ468" s="56" t="s">
        <v>7006</v>
      </c>
      <c r="BK468" s="83"/>
      <c r="BL468" s="83"/>
      <c r="BM468" s="83"/>
      <c r="BN468" s="83"/>
      <c r="BO468" s="83"/>
      <c r="BP468" s="83"/>
      <c r="BQ468" s="83"/>
      <c r="BR468" s="83"/>
      <c r="BS468" s="83"/>
      <c r="BT468" s="83"/>
      <c r="BU468" s="83"/>
      <c r="BV468" s="83"/>
      <c r="BW468" s="82"/>
      <c r="BX468" s="82"/>
      <c r="BY468" s="82"/>
      <c r="BZ468" s="84"/>
      <c r="CA468" s="84"/>
      <c r="CB468" s="84"/>
      <c r="CC468" s="84"/>
      <c r="CD468" s="84"/>
      <c r="CE468" s="84"/>
      <c r="CF468" s="84"/>
      <c r="CG468" s="84"/>
      <c r="CH468" s="84"/>
      <c r="CI468" s="84"/>
      <c r="CJ468" s="84"/>
      <c r="CK468" s="84"/>
      <c r="CL468" s="84"/>
      <c r="CM468" s="84"/>
      <c r="CN468" s="84"/>
      <c r="CO468" s="84"/>
      <c r="CP468" s="84"/>
      <c r="CQ468" s="84"/>
      <c r="CR468" s="84"/>
      <c r="CS468" s="58" t="s">
        <v>7007</v>
      </c>
      <c r="CT468" s="84"/>
      <c r="CU468" s="84"/>
      <c r="CV468" s="84"/>
      <c r="CW468" s="84"/>
      <c r="CX468" s="84"/>
      <c r="CY468" s="84"/>
      <c r="CZ468" s="84"/>
      <c r="DA468" s="84"/>
      <c r="DB468" s="84"/>
      <c r="DC468" s="84"/>
      <c r="DD468" s="84"/>
      <c r="DE468" s="84"/>
    </row>
    <row r="469" spans="38:109" ht="15" hidden="1" customHeight="1">
      <c r="AL469" s="55" t="str">
        <f t="shared" si="31"/>
        <v/>
      </c>
      <c r="AM469" s="55" t="str">
        <f t="shared" si="28"/>
        <v/>
      </c>
      <c r="AN469" t="str">
        <f t="shared" si="29"/>
        <v/>
      </c>
      <c r="AO469" s="3" t="str">
        <f t="shared" si="30"/>
        <v/>
      </c>
      <c r="AP469" s="3">
        <v>467</v>
      </c>
      <c r="AQ469" s="56"/>
      <c r="AR469" s="56"/>
      <c r="AS469" s="56"/>
      <c r="AT469" s="56"/>
      <c r="AU469" s="56"/>
      <c r="AV469" s="56"/>
      <c r="AW469" s="56"/>
      <c r="AX469" s="56"/>
      <c r="AY469" s="56"/>
      <c r="AZ469" s="56"/>
      <c r="BA469" s="56"/>
      <c r="BB469" s="56"/>
      <c r="BC469" s="56"/>
      <c r="BD469" s="56"/>
      <c r="BE469" s="56"/>
      <c r="BF469" s="56"/>
      <c r="BG469" s="56"/>
      <c r="BH469" s="56"/>
      <c r="BI469" s="56"/>
      <c r="BJ469" s="56" t="s">
        <v>7008</v>
      </c>
      <c r="BK469" s="56"/>
      <c r="BL469" s="56"/>
      <c r="BM469" s="56"/>
      <c r="BN469" s="56"/>
      <c r="BO469" s="56"/>
      <c r="BP469" s="56"/>
      <c r="BQ469" s="56"/>
      <c r="BR469" s="56"/>
      <c r="BS469" s="56"/>
      <c r="BT469" s="56"/>
      <c r="BU469" s="56"/>
      <c r="BV469" s="56"/>
      <c r="BW469" s="3"/>
      <c r="BX469" s="3"/>
      <c r="BY469" s="3"/>
      <c r="BZ469" s="58"/>
      <c r="CA469" s="58"/>
      <c r="CB469" s="58"/>
      <c r="CC469" s="58"/>
      <c r="CD469" s="58"/>
      <c r="CE469" s="58"/>
      <c r="CF469" s="58"/>
      <c r="CG469" s="58"/>
      <c r="CH469" s="58"/>
      <c r="CI469" s="58"/>
      <c r="CJ469" s="58"/>
      <c r="CK469" s="58"/>
      <c r="CL469" s="58"/>
      <c r="CM469" s="58"/>
      <c r="CN469" s="58"/>
      <c r="CO469" s="58"/>
      <c r="CP469" s="58"/>
      <c r="CQ469" s="58"/>
      <c r="CR469" s="58"/>
      <c r="CS469" s="58" t="s">
        <v>7009</v>
      </c>
      <c r="CT469" s="58"/>
      <c r="CU469" s="58"/>
      <c r="CV469" s="58"/>
      <c r="CW469" s="58"/>
      <c r="CX469" s="58"/>
      <c r="CY469" s="58"/>
      <c r="CZ469" s="58"/>
      <c r="DA469" s="58"/>
      <c r="DB469" s="58"/>
      <c r="DC469" s="58"/>
      <c r="DD469" s="58"/>
      <c r="DE469" s="58"/>
    </row>
    <row r="470" spans="38:109" ht="15" hidden="1" customHeight="1">
      <c r="AL470" s="55" t="str">
        <f t="shared" si="31"/>
        <v/>
      </c>
      <c r="AM470" s="55" t="str">
        <f t="shared" si="28"/>
        <v/>
      </c>
      <c r="AN470" t="str">
        <f t="shared" si="29"/>
        <v/>
      </c>
      <c r="AO470" s="3" t="str">
        <f t="shared" si="30"/>
        <v/>
      </c>
      <c r="AP470" s="3">
        <v>468</v>
      </c>
      <c r="AQ470" s="83"/>
      <c r="AR470" s="83"/>
      <c r="AS470" s="83"/>
      <c r="AT470" s="83"/>
      <c r="AU470" s="83"/>
      <c r="AV470" s="83"/>
      <c r="AW470" s="83"/>
      <c r="AX470" s="83"/>
      <c r="AY470" s="83"/>
      <c r="AZ470" s="83"/>
      <c r="BA470" s="83"/>
      <c r="BB470" s="83"/>
      <c r="BC470" s="83"/>
      <c r="BD470" s="83"/>
      <c r="BE470" s="83"/>
      <c r="BF470" s="83"/>
      <c r="BG470" s="83"/>
      <c r="BH470" s="83"/>
      <c r="BI470" s="83"/>
      <c r="BJ470" s="56" t="s">
        <v>7010</v>
      </c>
      <c r="BK470" s="83"/>
      <c r="BL470" s="83"/>
      <c r="BM470" s="83"/>
      <c r="BN470" s="83"/>
      <c r="BO470" s="83"/>
      <c r="BP470" s="83"/>
      <c r="BQ470" s="83"/>
      <c r="BR470" s="83"/>
      <c r="BS470" s="83"/>
      <c r="BT470" s="83"/>
      <c r="BU470" s="83"/>
      <c r="BV470" s="83"/>
      <c r="BW470" s="82"/>
      <c r="BX470" s="82"/>
      <c r="BY470" s="82"/>
      <c r="BZ470" s="84"/>
      <c r="CA470" s="84"/>
      <c r="CB470" s="84"/>
      <c r="CC470" s="84"/>
      <c r="CD470" s="84"/>
      <c r="CE470" s="84"/>
      <c r="CF470" s="84"/>
      <c r="CG470" s="84"/>
      <c r="CH470" s="84"/>
      <c r="CI470" s="84"/>
      <c r="CJ470" s="84"/>
      <c r="CK470" s="84"/>
      <c r="CL470" s="84"/>
      <c r="CM470" s="84"/>
      <c r="CN470" s="84"/>
      <c r="CO470" s="84"/>
      <c r="CP470" s="84"/>
      <c r="CQ470" s="84"/>
      <c r="CR470" s="84"/>
      <c r="CS470" s="58" t="s">
        <v>7011</v>
      </c>
      <c r="CT470" s="84"/>
      <c r="CU470" s="84"/>
      <c r="CV470" s="84"/>
      <c r="CW470" s="84"/>
      <c r="CX470" s="84"/>
      <c r="CY470" s="84"/>
      <c r="CZ470" s="84"/>
      <c r="DA470" s="84"/>
      <c r="DB470" s="84"/>
      <c r="DC470" s="84"/>
      <c r="DD470" s="84"/>
      <c r="DE470" s="84"/>
    </row>
    <row r="471" spans="38:109" ht="15" hidden="1" customHeight="1">
      <c r="AL471" s="55" t="str">
        <f t="shared" si="31"/>
        <v/>
      </c>
      <c r="AM471" s="55" t="str">
        <f t="shared" si="28"/>
        <v/>
      </c>
      <c r="AN471" t="str">
        <f t="shared" si="29"/>
        <v/>
      </c>
      <c r="AO471" s="3" t="str">
        <f t="shared" si="30"/>
        <v/>
      </c>
      <c r="AP471" s="3">
        <v>469</v>
      </c>
      <c r="AQ471" s="83"/>
      <c r="AR471" s="83"/>
      <c r="AS471" s="83"/>
      <c r="AT471" s="83"/>
      <c r="AU471" s="83"/>
      <c r="AV471" s="83"/>
      <c r="AW471" s="83"/>
      <c r="AX471" s="83"/>
      <c r="AY471" s="83"/>
      <c r="AZ471" s="83"/>
      <c r="BA471" s="83"/>
      <c r="BB471" s="83"/>
      <c r="BC471" s="83"/>
      <c r="BD471" s="83"/>
      <c r="BE471" s="83"/>
      <c r="BF471" s="83"/>
      <c r="BG471" s="83"/>
      <c r="BH471" s="83"/>
      <c r="BI471" s="83"/>
      <c r="BJ471" s="56" t="s">
        <v>7012</v>
      </c>
      <c r="BK471" s="83"/>
      <c r="BL471" s="83"/>
      <c r="BM471" s="83"/>
      <c r="BN471" s="83"/>
      <c r="BO471" s="83"/>
      <c r="BP471" s="83"/>
      <c r="BQ471" s="83"/>
      <c r="BR471" s="83"/>
      <c r="BS471" s="83"/>
      <c r="BT471" s="83"/>
      <c r="BU471" s="83"/>
      <c r="BV471" s="83"/>
      <c r="BW471" s="82"/>
      <c r="BX471" s="82"/>
      <c r="BY471" s="82"/>
      <c r="BZ471" s="84"/>
      <c r="CA471" s="84"/>
      <c r="CB471" s="84"/>
      <c r="CC471" s="84"/>
      <c r="CD471" s="84"/>
      <c r="CE471" s="84"/>
      <c r="CF471" s="84"/>
      <c r="CG471" s="84"/>
      <c r="CH471" s="84"/>
      <c r="CI471" s="84"/>
      <c r="CJ471" s="84"/>
      <c r="CK471" s="84"/>
      <c r="CL471" s="84"/>
      <c r="CM471" s="84"/>
      <c r="CN471" s="84"/>
      <c r="CO471" s="84"/>
      <c r="CP471" s="84"/>
      <c r="CQ471" s="84"/>
      <c r="CR471" s="84"/>
      <c r="CS471" s="58" t="s">
        <v>7013</v>
      </c>
      <c r="CT471" s="84"/>
      <c r="CU471" s="84"/>
      <c r="CV471" s="84"/>
      <c r="CW471" s="84"/>
      <c r="CX471" s="84"/>
      <c r="CY471" s="84"/>
      <c r="CZ471" s="84"/>
      <c r="DA471" s="84"/>
      <c r="DB471" s="84"/>
      <c r="DC471" s="84"/>
      <c r="DD471" s="84"/>
      <c r="DE471" s="84"/>
    </row>
    <row r="472" spans="38:109" ht="15" hidden="1" customHeight="1">
      <c r="AL472" s="55" t="str">
        <f t="shared" si="31"/>
        <v/>
      </c>
      <c r="AM472" s="55" t="str">
        <f t="shared" si="28"/>
        <v/>
      </c>
      <c r="AN472" t="str">
        <f t="shared" si="29"/>
        <v/>
      </c>
      <c r="AO472" s="3" t="str">
        <f t="shared" si="30"/>
        <v/>
      </c>
      <c r="AP472" s="3">
        <v>470</v>
      </c>
      <c r="AQ472" s="83"/>
      <c r="AR472" s="83"/>
      <c r="AS472" s="83"/>
      <c r="AT472" s="83"/>
      <c r="AU472" s="83"/>
      <c r="AV472" s="83"/>
      <c r="AW472" s="83"/>
      <c r="AX472" s="83"/>
      <c r="AY472" s="83"/>
      <c r="AZ472" s="83"/>
      <c r="BA472" s="83"/>
      <c r="BB472" s="83"/>
      <c r="BC472" s="83"/>
      <c r="BD472" s="83"/>
      <c r="BE472" s="83"/>
      <c r="BF472" s="83"/>
      <c r="BG472" s="83"/>
      <c r="BH472" s="83"/>
      <c r="BI472" s="83"/>
      <c r="BJ472" s="56" t="s">
        <v>7014</v>
      </c>
      <c r="BK472" s="83"/>
      <c r="BL472" s="83"/>
      <c r="BM472" s="83"/>
      <c r="BN472" s="83"/>
      <c r="BO472" s="83"/>
      <c r="BP472" s="83"/>
      <c r="BQ472" s="83"/>
      <c r="BR472" s="83"/>
      <c r="BS472" s="83"/>
      <c r="BT472" s="83"/>
      <c r="BU472" s="83"/>
      <c r="BV472" s="83"/>
      <c r="BW472" s="82"/>
      <c r="BX472" s="82"/>
      <c r="BY472" s="82"/>
      <c r="BZ472" s="84"/>
      <c r="CA472" s="84"/>
      <c r="CB472" s="84"/>
      <c r="CC472" s="84"/>
      <c r="CD472" s="84"/>
      <c r="CE472" s="84"/>
      <c r="CF472" s="84"/>
      <c r="CG472" s="84"/>
      <c r="CH472" s="84"/>
      <c r="CI472" s="84"/>
      <c r="CJ472" s="84"/>
      <c r="CK472" s="84"/>
      <c r="CL472" s="84"/>
      <c r="CM472" s="84"/>
      <c r="CN472" s="84"/>
      <c r="CO472" s="84"/>
      <c r="CP472" s="84"/>
      <c r="CQ472" s="84"/>
      <c r="CR472" s="84"/>
      <c r="CS472" s="58" t="s">
        <v>7015</v>
      </c>
      <c r="CT472" s="84"/>
      <c r="CU472" s="84"/>
      <c r="CV472" s="84"/>
      <c r="CW472" s="84"/>
      <c r="CX472" s="84"/>
      <c r="CY472" s="84"/>
      <c r="CZ472" s="84"/>
      <c r="DA472" s="84"/>
      <c r="DB472" s="84"/>
      <c r="DC472" s="84"/>
      <c r="DD472" s="84"/>
      <c r="DE472" s="84"/>
    </row>
    <row r="473" spans="38:109" ht="15" hidden="1" customHeight="1">
      <c r="AL473" s="55" t="str">
        <f t="shared" si="31"/>
        <v/>
      </c>
      <c r="AM473" s="55" t="str">
        <f t="shared" si="28"/>
        <v/>
      </c>
      <c r="AN473" t="str">
        <f t="shared" si="29"/>
        <v/>
      </c>
      <c r="AO473" s="3" t="str">
        <f t="shared" si="30"/>
        <v/>
      </c>
      <c r="AP473" s="3">
        <v>471</v>
      </c>
      <c r="AQ473" s="83"/>
      <c r="AR473" s="83"/>
      <c r="AS473" s="83"/>
      <c r="AT473" s="83"/>
      <c r="AU473" s="83"/>
      <c r="AV473" s="83"/>
      <c r="AW473" s="83"/>
      <c r="AX473" s="83"/>
      <c r="AY473" s="83"/>
      <c r="AZ473" s="83"/>
      <c r="BA473" s="83"/>
      <c r="BB473" s="83"/>
      <c r="BC473" s="83"/>
      <c r="BD473" s="83"/>
      <c r="BE473" s="83"/>
      <c r="BF473" s="83"/>
      <c r="BG473" s="83"/>
      <c r="BH473" s="83"/>
      <c r="BI473" s="83"/>
      <c r="BJ473" s="56" t="s">
        <v>7016</v>
      </c>
      <c r="BK473" s="83"/>
      <c r="BL473" s="83"/>
      <c r="BM473" s="83"/>
      <c r="BN473" s="83"/>
      <c r="BO473" s="83"/>
      <c r="BP473" s="83"/>
      <c r="BQ473" s="83"/>
      <c r="BR473" s="83"/>
      <c r="BS473" s="83"/>
      <c r="BT473" s="83"/>
      <c r="BU473" s="83"/>
      <c r="BV473" s="83"/>
      <c r="BW473" s="82"/>
      <c r="BX473" s="82"/>
      <c r="BY473" s="82"/>
      <c r="BZ473" s="84"/>
      <c r="CA473" s="84"/>
      <c r="CB473" s="84"/>
      <c r="CC473" s="84"/>
      <c r="CD473" s="84"/>
      <c r="CE473" s="84"/>
      <c r="CF473" s="84"/>
      <c r="CG473" s="84"/>
      <c r="CH473" s="84"/>
      <c r="CI473" s="84"/>
      <c r="CJ473" s="84"/>
      <c r="CK473" s="84"/>
      <c r="CL473" s="84"/>
      <c r="CM473" s="84"/>
      <c r="CN473" s="84"/>
      <c r="CO473" s="84"/>
      <c r="CP473" s="84"/>
      <c r="CQ473" s="84"/>
      <c r="CR473" s="84"/>
      <c r="CS473" s="58" t="s">
        <v>7017</v>
      </c>
      <c r="CT473" s="84"/>
      <c r="CU473" s="84"/>
      <c r="CV473" s="84"/>
      <c r="CW473" s="84"/>
      <c r="CX473" s="84"/>
      <c r="CY473" s="84"/>
      <c r="CZ473" s="84"/>
      <c r="DA473" s="84"/>
      <c r="DB473" s="84"/>
      <c r="DC473" s="84"/>
      <c r="DD473" s="84"/>
      <c r="DE473" s="84"/>
    </row>
    <row r="474" spans="38:109" ht="15" hidden="1" customHeight="1">
      <c r="AL474" s="55" t="str">
        <f t="shared" si="31"/>
        <v/>
      </c>
      <c r="AM474" s="55" t="str">
        <f t="shared" si="28"/>
        <v/>
      </c>
      <c r="AN474" t="str">
        <f t="shared" si="29"/>
        <v/>
      </c>
      <c r="AO474" s="3" t="str">
        <f t="shared" si="30"/>
        <v/>
      </c>
      <c r="AP474" s="3">
        <v>472</v>
      </c>
      <c r="AQ474" s="83"/>
      <c r="AR474" s="83"/>
      <c r="AS474" s="83"/>
      <c r="AT474" s="83"/>
      <c r="AU474" s="83"/>
      <c r="AV474" s="83"/>
      <c r="AW474" s="83"/>
      <c r="AX474" s="83"/>
      <c r="AY474" s="83"/>
      <c r="AZ474" s="83"/>
      <c r="BA474" s="83"/>
      <c r="BB474" s="83"/>
      <c r="BC474" s="83"/>
      <c r="BD474" s="83"/>
      <c r="BE474" s="83"/>
      <c r="BF474" s="83"/>
      <c r="BG474" s="83"/>
      <c r="BH474" s="83"/>
      <c r="BI474" s="83"/>
      <c r="BJ474" s="56" t="s">
        <v>7018</v>
      </c>
      <c r="BK474" s="83"/>
      <c r="BL474" s="83"/>
      <c r="BM474" s="83"/>
      <c r="BN474" s="83"/>
      <c r="BO474" s="83"/>
      <c r="BP474" s="83"/>
      <c r="BQ474" s="83"/>
      <c r="BR474" s="83"/>
      <c r="BS474" s="83"/>
      <c r="BT474" s="83"/>
      <c r="BU474" s="83"/>
      <c r="BV474" s="83"/>
      <c r="BW474" s="82"/>
      <c r="BX474" s="82"/>
      <c r="BY474" s="82"/>
      <c r="BZ474" s="84"/>
      <c r="CA474" s="84"/>
      <c r="CB474" s="84"/>
      <c r="CC474" s="84"/>
      <c r="CD474" s="84"/>
      <c r="CE474" s="84"/>
      <c r="CF474" s="84"/>
      <c r="CG474" s="84"/>
      <c r="CH474" s="84"/>
      <c r="CI474" s="84"/>
      <c r="CJ474" s="84"/>
      <c r="CK474" s="84"/>
      <c r="CL474" s="84"/>
      <c r="CM474" s="84"/>
      <c r="CN474" s="84"/>
      <c r="CO474" s="84"/>
      <c r="CP474" s="84"/>
      <c r="CQ474" s="84"/>
      <c r="CR474" s="84"/>
      <c r="CS474" s="58" t="s">
        <v>7019</v>
      </c>
      <c r="CT474" s="84"/>
      <c r="CU474" s="84"/>
      <c r="CV474" s="84"/>
      <c r="CW474" s="84"/>
      <c r="CX474" s="84"/>
      <c r="CY474" s="84"/>
      <c r="CZ474" s="84"/>
      <c r="DA474" s="84"/>
      <c r="DB474" s="84"/>
      <c r="DC474" s="84"/>
      <c r="DD474" s="84"/>
      <c r="DE474" s="84"/>
    </row>
    <row r="475" spans="38:109" ht="15" hidden="1" customHeight="1">
      <c r="AL475" s="55" t="str">
        <f t="shared" si="31"/>
        <v/>
      </c>
      <c r="AM475" s="55" t="str">
        <f t="shared" si="28"/>
        <v/>
      </c>
      <c r="AN475" t="str">
        <f t="shared" si="29"/>
        <v/>
      </c>
      <c r="AO475" s="3" t="str">
        <f t="shared" si="30"/>
        <v/>
      </c>
      <c r="AP475" s="3">
        <v>473</v>
      </c>
      <c r="AQ475" s="83"/>
      <c r="AR475" s="83"/>
      <c r="AS475" s="83"/>
      <c r="AT475" s="83"/>
      <c r="AU475" s="83"/>
      <c r="AV475" s="83"/>
      <c r="AW475" s="83"/>
      <c r="AX475" s="83"/>
      <c r="AY475" s="83"/>
      <c r="AZ475" s="83"/>
      <c r="BA475" s="83"/>
      <c r="BB475" s="83"/>
      <c r="BC475" s="83"/>
      <c r="BD475" s="83"/>
      <c r="BE475" s="83"/>
      <c r="BF475" s="83"/>
      <c r="BG475" s="83"/>
      <c r="BH475" s="83"/>
      <c r="BI475" s="83"/>
      <c r="BJ475" s="56" t="s">
        <v>7020</v>
      </c>
      <c r="BK475" s="83"/>
      <c r="BL475" s="83"/>
      <c r="BM475" s="83"/>
      <c r="BN475" s="83"/>
      <c r="BO475" s="83"/>
      <c r="BP475" s="83"/>
      <c r="BQ475" s="83"/>
      <c r="BR475" s="83"/>
      <c r="BS475" s="83"/>
      <c r="BT475" s="83"/>
      <c r="BU475" s="83"/>
      <c r="BV475" s="83"/>
      <c r="BW475" s="82"/>
      <c r="BX475" s="82"/>
      <c r="BY475" s="82"/>
      <c r="BZ475" s="84"/>
      <c r="CA475" s="84"/>
      <c r="CB475" s="84"/>
      <c r="CC475" s="84"/>
      <c r="CD475" s="84"/>
      <c r="CE475" s="84"/>
      <c r="CF475" s="84"/>
      <c r="CG475" s="84"/>
      <c r="CH475" s="84"/>
      <c r="CI475" s="84"/>
      <c r="CJ475" s="84"/>
      <c r="CK475" s="84"/>
      <c r="CL475" s="84"/>
      <c r="CM475" s="84"/>
      <c r="CN475" s="84"/>
      <c r="CO475" s="84"/>
      <c r="CP475" s="84"/>
      <c r="CQ475" s="84"/>
      <c r="CR475" s="84"/>
      <c r="CS475" s="58" t="s">
        <v>7021</v>
      </c>
      <c r="CT475" s="84"/>
      <c r="CU475" s="84"/>
      <c r="CV475" s="84"/>
      <c r="CW475" s="84"/>
      <c r="CX475" s="84"/>
      <c r="CY475" s="84"/>
      <c r="CZ475" s="84"/>
      <c r="DA475" s="84"/>
      <c r="DB475" s="84"/>
      <c r="DC475" s="84"/>
      <c r="DD475" s="84"/>
      <c r="DE475" s="84"/>
    </row>
    <row r="476" spans="38:109" ht="15" hidden="1" customHeight="1">
      <c r="AL476" s="55" t="str">
        <f t="shared" si="31"/>
        <v/>
      </c>
      <c r="AM476" s="55" t="str">
        <f t="shared" si="28"/>
        <v/>
      </c>
      <c r="AN476" t="str">
        <f t="shared" si="29"/>
        <v/>
      </c>
      <c r="AO476" s="3" t="str">
        <f t="shared" si="30"/>
        <v/>
      </c>
      <c r="AP476" s="3">
        <v>474</v>
      </c>
      <c r="AQ476" s="83"/>
      <c r="AR476" s="83"/>
      <c r="AS476" s="83"/>
      <c r="AT476" s="83"/>
      <c r="AU476" s="83"/>
      <c r="AV476" s="83"/>
      <c r="AW476" s="83"/>
      <c r="AX476" s="83"/>
      <c r="AY476" s="83"/>
      <c r="AZ476" s="83"/>
      <c r="BA476" s="83"/>
      <c r="BB476" s="83"/>
      <c r="BC476" s="83"/>
      <c r="BD476" s="83"/>
      <c r="BE476" s="83"/>
      <c r="BF476" s="83"/>
      <c r="BG476" s="83"/>
      <c r="BH476" s="83"/>
      <c r="BI476" s="83"/>
      <c r="BJ476" s="56" t="s">
        <v>7022</v>
      </c>
      <c r="BK476" s="83"/>
      <c r="BL476" s="83"/>
      <c r="BM476" s="83"/>
      <c r="BN476" s="83"/>
      <c r="BO476" s="83"/>
      <c r="BP476" s="83"/>
      <c r="BQ476" s="83"/>
      <c r="BR476" s="83"/>
      <c r="BS476" s="83"/>
      <c r="BT476" s="83"/>
      <c r="BU476" s="83"/>
      <c r="BV476" s="83"/>
      <c r="BW476" s="82"/>
      <c r="BX476" s="82"/>
      <c r="BY476" s="82"/>
      <c r="BZ476" s="84"/>
      <c r="CA476" s="84"/>
      <c r="CB476" s="84"/>
      <c r="CC476" s="84"/>
      <c r="CD476" s="84"/>
      <c r="CE476" s="84"/>
      <c r="CF476" s="84"/>
      <c r="CG476" s="84"/>
      <c r="CH476" s="84"/>
      <c r="CI476" s="84"/>
      <c r="CJ476" s="84"/>
      <c r="CK476" s="84"/>
      <c r="CL476" s="84"/>
      <c r="CM476" s="84"/>
      <c r="CN476" s="84"/>
      <c r="CO476" s="84"/>
      <c r="CP476" s="84"/>
      <c r="CQ476" s="84"/>
      <c r="CR476" s="84"/>
      <c r="CS476" s="58" t="s">
        <v>7023</v>
      </c>
      <c r="CT476" s="84"/>
      <c r="CU476" s="84"/>
      <c r="CV476" s="84"/>
      <c r="CW476" s="84"/>
      <c r="CX476" s="84"/>
      <c r="CY476" s="84"/>
      <c r="CZ476" s="84"/>
      <c r="DA476" s="84"/>
      <c r="DB476" s="84"/>
      <c r="DC476" s="84"/>
      <c r="DD476" s="84"/>
      <c r="DE476" s="84"/>
    </row>
    <row r="477" spans="38:109" ht="15" hidden="1" customHeight="1">
      <c r="AL477" s="55" t="str">
        <f t="shared" si="31"/>
        <v/>
      </c>
      <c r="AM477" s="55" t="str">
        <f t="shared" si="28"/>
        <v/>
      </c>
      <c r="AN477" t="str">
        <f t="shared" si="29"/>
        <v/>
      </c>
      <c r="AO477" s="3" t="str">
        <f t="shared" si="30"/>
        <v/>
      </c>
      <c r="AP477" s="3">
        <v>475</v>
      </c>
      <c r="AQ477" s="83"/>
      <c r="AR477" s="83"/>
      <c r="AS477" s="83"/>
      <c r="AT477" s="83"/>
      <c r="AU477" s="83"/>
      <c r="AV477" s="83"/>
      <c r="AW477" s="83"/>
      <c r="AX477" s="83"/>
      <c r="AY477" s="83"/>
      <c r="AZ477" s="83"/>
      <c r="BA477" s="83"/>
      <c r="BB477" s="83"/>
      <c r="BC477" s="83"/>
      <c r="BD477" s="83"/>
      <c r="BE477" s="83"/>
      <c r="BF477" s="83"/>
      <c r="BG477" s="83"/>
      <c r="BH477" s="83"/>
      <c r="BI477" s="83"/>
      <c r="BJ477" s="56" t="s">
        <v>7024</v>
      </c>
      <c r="BK477" s="83"/>
      <c r="BL477" s="83"/>
      <c r="BM477" s="83"/>
      <c r="BN477" s="83"/>
      <c r="BO477" s="83"/>
      <c r="BP477" s="83"/>
      <c r="BQ477" s="83"/>
      <c r="BR477" s="83"/>
      <c r="BS477" s="83"/>
      <c r="BT477" s="83"/>
      <c r="BU477" s="83"/>
      <c r="BV477" s="83"/>
      <c r="BW477" s="82"/>
      <c r="BX477" s="82"/>
      <c r="BY477" s="82"/>
      <c r="BZ477" s="84"/>
      <c r="CA477" s="84"/>
      <c r="CB477" s="84"/>
      <c r="CC477" s="84"/>
      <c r="CD477" s="84"/>
      <c r="CE477" s="84"/>
      <c r="CF477" s="84"/>
      <c r="CG477" s="84"/>
      <c r="CH477" s="84"/>
      <c r="CI477" s="84"/>
      <c r="CJ477" s="84"/>
      <c r="CK477" s="84"/>
      <c r="CL477" s="84"/>
      <c r="CM477" s="84"/>
      <c r="CN477" s="84"/>
      <c r="CO477" s="84"/>
      <c r="CP477" s="84"/>
      <c r="CQ477" s="84"/>
      <c r="CR477" s="84"/>
      <c r="CS477" s="58" t="s">
        <v>7025</v>
      </c>
      <c r="CT477" s="84"/>
      <c r="CU477" s="84"/>
      <c r="CV477" s="84"/>
      <c r="CW477" s="84"/>
      <c r="CX477" s="84"/>
      <c r="CY477" s="84"/>
      <c r="CZ477" s="84"/>
      <c r="DA477" s="84"/>
      <c r="DB477" s="84"/>
      <c r="DC477" s="84"/>
      <c r="DD477" s="84"/>
      <c r="DE477" s="84"/>
    </row>
    <row r="478" spans="38:109" ht="15" hidden="1" customHeight="1">
      <c r="AL478" s="55" t="str">
        <f t="shared" si="31"/>
        <v/>
      </c>
      <c r="AM478" s="55" t="str">
        <f t="shared" si="28"/>
        <v/>
      </c>
      <c r="AN478" t="str">
        <f t="shared" si="29"/>
        <v/>
      </c>
      <c r="AO478" s="3" t="str">
        <f t="shared" si="30"/>
        <v/>
      </c>
      <c r="AP478" s="3">
        <v>476</v>
      </c>
      <c r="AQ478" s="83"/>
      <c r="AR478" s="83"/>
      <c r="AS478" s="83"/>
      <c r="AT478" s="83"/>
      <c r="AU478" s="83"/>
      <c r="AV478" s="83"/>
      <c r="AW478" s="83"/>
      <c r="AX478" s="83"/>
      <c r="AY478" s="83"/>
      <c r="AZ478" s="83"/>
      <c r="BA478" s="83"/>
      <c r="BB478" s="83"/>
      <c r="BC478" s="83"/>
      <c r="BD478" s="83"/>
      <c r="BE478" s="83"/>
      <c r="BF478" s="83"/>
      <c r="BG478" s="83"/>
      <c r="BH478" s="83"/>
      <c r="BI478" s="83"/>
      <c r="BJ478" s="56" t="s">
        <v>7026</v>
      </c>
      <c r="BK478" s="83"/>
      <c r="BL478" s="83"/>
      <c r="BM478" s="83"/>
      <c r="BN478" s="83"/>
      <c r="BO478" s="83"/>
      <c r="BP478" s="83"/>
      <c r="BQ478" s="83"/>
      <c r="BR478" s="83"/>
      <c r="BS478" s="83"/>
      <c r="BT478" s="83"/>
      <c r="BU478" s="83"/>
      <c r="BV478" s="83"/>
      <c r="BW478" s="82"/>
      <c r="BX478" s="82"/>
      <c r="BY478" s="82"/>
      <c r="BZ478" s="84"/>
      <c r="CA478" s="84"/>
      <c r="CB478" s="84"/>
      <c r="CC478" s="84"/>
      <c r="CD478" s="84"/>
      <c r="CE478" s="84"/>
      <c r="CF478" s="84"/>
      <c r="CG478" s="84"/>
      <c r="CH478" s="84"/>
      <c r="CI478" s="84"/>
      <c r="CJ478" s="84"/>
      <c r="CK478" s="84"/>
      <c r="CL478" s="84"/>
      <c r="CM478" s="84"/>
      <c r="CN478" s="84"/>
      <c r="CO478" s="84"/>
      <c r="CP478" s="84"/>
      <c r="CQ478" s="84"/>
      <c r="CR478" s="84"/>
      <c r="CS478" s="58" t="s">
        <v>7027</v>
      </c>
      <c r="CT478" s="84"/>
      <c r="CU478" s="84"/>
      <c r="CV478" s="84"/>
      <c r="CW478" s="84"/>
      <c r="CX478" s="84"/>
      <c r="CY478" s="84"/>
      <c r="CZ478" s="84"/>
      <c r="DA478" s="84"/>
      <c r="DB478" s="84"/>
      <c r="DC478" s="84"/>
      <c r="DD478" s="84"/>
      <c r="DE478" s="84"/>
    </row>
    <row r="479" spans="38:109" ht="15" hidden="1" customHeight="1">
      <c r="AL479" s="55" t="str">
        <f t="shared" si="31"/>
        <v/>
      </c>
      <c r="AM479" s="55" t="str">
        <f t="shared" si="28"/>
        <v/>
      </c>
      <c r="AN479" t="str">
        <f t="shared" si="29"/>
        <v/>
      </c>
      <c r="AO479" s="3" t="str">
        <f t="shared" si="30"/>
        <v/>
      </c>
      <c r="AP479" s="3">
        <v>477</v>
      </c>
      <c r="AQ479" s="83"/>
      <c r="AR479" s="83"/>
      <c r="AS479" s="83"/>
      <c r="AT479" s="83"/>
      <c r="AU479" s="83"/>
      <c r="AV479" s="83"/>
      <c r="AW479" s="83"/>
      <c r="AX479" s="83"/>
      <c r="AY479" s="83"/>
      <c r="AZ479" s="83"/>
      <c r="BA479" s="83"/>
      <c r="BB479" s="83"/>
      <c r="BC479" s="83"/>
      <c r="BD479" s="83"/>
      <c r="BE479" s="83"/>
      <c r="BF479" s="83"/>
      <c r="BG479" s="83"/>
      <c r="BH479" s="83"/>
      <c r="BI479" s="83"/>
      <c r="BJ479" s="56" t="s">
        <v>7028</v>
      </c>
      <c r="BK479" s="83"/>
      <c r="BL479" s="83"/>
      <c r="BM479" s="83"/>
      <c r="BN479" s="83"/>
      <c r="BO479" s="83"/>
      <c r="BP479" s="83"/>
      <c r="BQ479" s="83"/>
      <c r="BR479" s="83"/>
      <c r="BS479" s="83"/>
      <c r="BT479" s="83"/>
      <c r="BU479" s="83"/>
      <c r="BV479" s="83"/>
      <c r="BW479" s="82"/>
      <c r="BX479" s="82"/>
      <c r="BY479" s="82"/>
      <c r="BZ479" s="84"/>
      <c r="CA479" s="84"/>
      <c r="CB479" s="84"/>
      <c r="CC479" s="84"/>
      <c r="CD479" s="84"/>
      <c r="CE479" s="84"/>
      <c r="CF479" s="84"/>
      <c r="CG479" s="84"/>
      <c r="CH479" s="84"/>
      <c r="CI479" s="84"/>
      <c r="CJ479" s="84"/>
      <c r="CK479" s="84"/>
      <c r="CL479" s="84"/>
      <c r="CM479" s="84"/>
      <c r="CN479" s="84"/>
      <c r="CO479" s="84"/>
      <c r="CP479" s="84"/>
      <c r="CQ479" s="84"/>
      <c r="CR479" s="84"/>
      <c r="CS479" s="58" t="s">
        <v>7029</v>
      </c>
      <c r="CT479" s="84"/>
      <c r="CU479" s="84"/>
      <c r="CV479" s="84"/>
      <c r="CW479" s="84"/>
      <c r="CX479" s="84"/>
      <c r="CY479" s="84"/>
      <c r="CZ479" s="84"/>
      <c r="DA479" s="84"/>
      <c r="DB479" s="84"/>
      <c r="DC479" s="84"/>
      <c r="DD479" s="84"/>
      <c r="DE479" s="84"/>
    </row>
    <row r="480" spans="38:109" ht="15" hidden="1" customHeight="1">
      <c r="AL480" s="55" t="str">
        <f t="shared" si="31"/>
        <v/>
      </c>
      <c r="AM480" s="55" t="str">
        <f t="shared" si="28"/>
        <v/>
      </c>
      <c r="AN480" t="str">
        <f t="shared" si="29"/>
        <v/>
      </c>
      <c r="AO480" s="3" t="str">
        <f t="shared" si="30"/>
        <v/>
      </c>
      <c r="AP480" s="3">
        <v>478</v>
      </c>
      <c r="AQ480" s="83"/>
      <c r="AR480" s="83"/>
      <c r="AS480" s="83"/>
      <c r="AT480" s="83"/>
      <c r="AU480" s="83"/>
      <c r="AV480" s="83"/>
      <c r="AW480" s="83"/>
      <c r="AX480" s="83"/>
      <c r="AY480" s="83"/>
      <c r="AZ480" s="83"/>
      <c r="BA480" s="83"/>
      <c r="BB480" s="83"/>
      <c r="BC480" s="83"/>
      <c r="BD480" s="83"/>
      <c r="BE480" s="83"/>
      <c r="BF480" s="83"/>
      <c r="BG480" s="83"/>
      <c r="BH480" s="83"/>
      <c r="BI480" s="83"/>
      <c r="BJ480" s="56" t="s">
        <v>7030</v>
      </c>
      <c r="BK480" s="83"/>
      <c r="BL480" s="83"/>
      <c r="BM480" s="83"/>
      <c r="BN480" s="83"/>
      <c r="BO480" s="83"/>
      <c r="BP480" s="83"/>
      <c r="BQ480" s="83"/>
      <c r="BR480" s="83"/>
      <c r="BS480" s="83"/>
      <c r="BT480" s="83"/>
      <c r="BU480" s="83"/>
      <c r="BV480" s="83"/>
      <c r="BW480" s="82"/>
      <c r="BX480" s="82"/>
      <c r="BY480" s="82"/>
      <c r="BZ480" s="84"/>
      <c r="CA480" s="84"/>
      <c r="CB480" s="84"/>
      <c r="CC480" s="84"/>
      <c r="CD480" s="84"/>
      <c r="CE480" s="84"/>
      <c r="CF480" s="84"/>
      <c r="CG480" s="84"/>
      <c r="CH480" s="84"/>
      <c r="CI480" s="84"/>
      <c r="CJ480" s="84"/>
      <c r="CK480" s="84"/>
      <c r="CL480" s="84"/>
      <c r="CM480" s="84"/>
      <c r="CN480" s="84"/>
      <c r="CO480" s="84"/>
      <c r="CP480" s="84"/>
      <c r="CQ480" s="84"/>
      <c r="CR480" s="84"/>
      <c r="CS480" s="58" t="s">
        <v>7031</v>
      </c>
      <c r="CT480" s="84"/>
      <c r="CU480" s="84"/>
      <c r="CV480" s="84"/>
      <c r="CW480" s="84"/>
      <c r="CX480" s="84"/>
      <c r="CY480" s="84"/>
      <c r="CZ480" s="84"/>
      <c r="DA480" s="84"/>
      <c r="DB480" s="84"/>
      <c r="DC480" s="84"/>
      <c r="DD480" s="84"/>
      <c r="DE480" s="84"/>
    </row>
    <row r="481" spans="38:109" ht="15" hidden="1" customHeight="1">
      <c r="AL481" s="55" t="str">
        <f t="shared" si="31"/>
        <v/>
      </c>
      <c r="AM481" s="55" t="str">
        <f t="shared" si="28"/>
        <v/>
      </c>
      <c r="AN481" t="str">
        <f t="shared" si="29"/>
        <v/>
      </c>
      <c r="AO481" s="3" t="str">
        <f t="shared" si="30"/>
        <v/>
      </c>
      <c r="AP481" s="3">
        <v>479</v>
      </c>
      <c r="AQ481" s="83"/>
      <c r="AR481" s="83"/>
      <c r="AS481" s="83"/>
      <c r="AT481" s="83"/>
      <c r="AU481" s="83"/>
      <c r="AV481" s="83"/>
      <c r="AW481" s="83"/>
      <c r="AX481" s="83"/>
      <c r="AY481" s="83"/>
      <c r="AZ481" s="83"/>
      <c r="BA481" s="83"/>
      <c r="BB481" s="83"/>
      <c r="BC481" s="83"/>
      <c r="BD481" s="83"/>
      <c r="BE481" s="83"/>
      <c r="BF481" s="83"/>
      <c r="BG481" s="83"/>
      <c r="BH481" s="83"/>
      <c r="BI481" s="83"/>
      <c r="BJ481" s="56" t="s">
        <v>7032</v>
      </c>
      <c r="BK481" s="83"/>
      <c r="BL481" s="83"/>
      <c r="BM481" s="83"/>
      <c r="BN481" s="83"/>
      <c r="BO481" s="83"/>
      <c r="BP481" s="83"/>
      <c r="BQ481" s="83"/>
      <c r="BR481" s="83"/>
      <c r="BS481" s="83"/>
      <c r="BT481" s="83"/>
      <c r="BU481" s="83"/>
      <c r="BV481" s="83"/>
      <c r="BW481" s="82"/>
      <c r="BX481" s="82"/>
      <c r="BY481" s="82"/>
      <c r="BZ481" s="84"/>
      <c r="CA481" s="84"/>
      <c r="CB481" s="84"/>
      <c r="CC481" s="84"/>
      <c r="CD481" s="84"/>
      <c r="CE481" s="84"/>
      <c r="CF481" s="84"/>
      <c r="CG481" s="84"/>
      <c r="CH481" s="84"/>
      <c r="CI481" s="84"/>
      <c r="CJ481" s="84"/>
      <c r="CK481" s="84"/>
      <c r="CL481" s="84"/>
      <c r="CM481" s="84"/>
      <c r="CN481" s="84"/>
      <c r="CO481" s="84"/>
      <c r="CP481" s="84"/>
      <c r="CQ481" s="84"/>
      <c r="CR481" s="84"/>
      <c r="CS481" s="58" t="s">
        <v>7033</v>
      </c>
      <c r="CT481" s="84"/>
      <c r="CU481" s="84"/>
      <c r="CV481" s="84"/>
      <c r="CW481" s="84"/>
      <c r="CX481" s="84"/>
      <c r="CY481" s="84"/>
      <c r="CZ481" s="84"/>
      <c r="DA481" s="84"/>
      <c r="DB481" s="84"/>
      <c r="DC481" s="84"/>
      <c r="DD481" s="84"/>
      <c r="DE481" s="84"/>
    </row>
    <row r="482" spans="38:109" ht="15" hidden="1" customHeight="1">
      <c r="AL482" s="55" t="str">
        <f t="shared" si="31"/>
        <v/>
      </c>
      <c r="AM482" s="55" t="str">
        <f t="shared" si="28"/>
        <v/>
      </c>
      <c r="AN482" t="str">
        <f t="shared" si="29"/>
        <v/>
      </c>
      <c r="AO482" s="3" t="str">
        <f t="shared" si="30"/>
        <v/>
      </c>
      <c r="AP482" s="3">
        <v>480</v>
      </c>
      <c r="AQ482" s="83"/>
      <c r="AR482" s="83"/>
      <c r="AS482" s="83"/>
      <c r="AT482" s="83"/>
      <c r="AU482" s="83"/>
      <c r="AV482" s="83"/>
      <c r="AW482" s="83"/>
      <c r="AX482" s="83"/>
      <c r="AY482" s="83"/>
      <c r="AZ482" s="83"/>
      <c r="BA482" s="83"/>
      <c r="BB482" s="83"/>
      <c r="BC482" s="83"/>
      <c r="BD482" s="83"/>
      <c r="BE482" s="83"/>
      <c r="BF482" s="83"/>
      <c r="BG482" s="83"/>
      <c r="BH482" s="83"/>
      <c r="BI482" s="83"/>
      <c r="BJ482" s="56" t="s">
        <v>7034</v>
      </c>
      <c r="BK482" s="83"/>
      <c r="BL482" s="83"/>
      <c r="BM482" s="83"/>
      <c r="BN482" s="83"/>
      <c r="BO482" s="83"/>
      <c r="BP482" s="83"/>
      <c r="BQ482" s="83"/>
      <c r="BR482" s="83"/>
      <c r="BS482" s="83"/>
      <c r="BT482" s="83"/>
      <c r="BU482" s="83"/>
      <c r="BV482" s="83"/>
      <c r="BW482" s="82"/>
      <c r="BX482" s="82"/>
      <c r="BY482" s="82"/>
      <c r="BZ482" s="84"/>
      <c r="CA482" s="84"/>
      <c r="CB482" s="84"/>
      <c r="CC482" s="84"/>
      <c r="CD482" s="84"/>
      <c r="CE482" s="84"/>
      <c r="CF482" s="84"/>
      <c r="CG482" s="84"/>
      <c r="CH482" s="84"/>
      <c r="CI482" s="84"/>
      <c r="CJ482" s="84"/>
      <c r="CK482" s="84"/>
      <c r="CL482" s="84"/>
      <c r="CM482" s="84"/>
      <c r="CN482" s="84"/>
      <c r="CO482" s="84"/>
      <c r="CP482" s="84"/>
      <c r="CQ482" s="84"/>
      <c r="CR482" s="84"/>
      <c r="CS482" s="58" t="s">
        <v>7035</v>
      </c>
      <c r="CT482" s="84"/>
      <c r="CU482" s="84"/>
      <c r="CV482" s="84"/>
      <c r="CW482" s="84"/>
      <c r="CX482" s="84"/>
      <c r="CY482" s="84"/>
      <c r="CZ482" s="84"/>
      <c r="DA482" s="84"/>
      <c r="DB482" s="84"/>
      <c r="DC482" s="84"/>
      <c r="DD482" s="84"/>
      <c r="DE482" s="84"/>
    </row>
    <row r="483" spans="38:109" ht="15" hidden="1" customHeight="1">
      <c r="AL483" s="55" t="str">
        <f t="shared" si="31"/>
        <v/>
      </c>
      <c r="AM483" s="55" t="str">
        <f t="shared" si="28"/>
        <v/>
      </c>
      <c r="AN483" t="str">
        <f t="shared" si="29"/>
        <v/>
      </c>
      <c r="AO483" s="3" t="str">
        <f t="shared" si="30"/>
        <v/>
      </c>
      <c r="AP483" s="3">
        <v>481</v>
      </c>
      <c r="AQ483" s="83"/>
      <c r="AR483" s="83"/>
      <c r="AS483" s="83"/>
      <c r="AT483" s="83"/>
      <c r="AU483" s="83"/>
      <c r="AV483" s="83"/>
      <c r="AW483" s="83"/>
      <c r="AX483" s="83"/>
      <c r="AY483" s="83"/>
      <c r="AZ483" s="83"/>
      <c r="BA483" s="83"/>
      <c r="BB483" s="83"/>
      <c r="BC483" s="83"/>
      <c r="BD483" s="83"/>
      <c r="BE483" s="83"/>
      <c r="BF483" s="83"/>
      <c r="BG483" s="83"/>
      <c r="BH483" s="83"/>
      <c r="BI483" s="83"/>
      <c r="BJ483" s="56" t="s">
        <v>7036</v>
      </c>
      <c r="BK483" s="83"/>
      <c r="BL483" s="83"/>
      <c r="BM483" s="83"/>
      <c r="BN483" s="83"/>
      <c r="BO483" s="83"/>
      <c r="BP483" s="83"/>
      <c r="BQ483" s="83"/>
      <c r="BR483" s="83"/>
      <c r="BS483" s="83"/>
      <c r="BT483" s="83"/>
      <c r="BU483" s="83"/>
      <c r="BV483" s="83"/>
      <c r="BW483" s="82"/>
      <c r="BX483" s="82"/>
      <c r="BY483" s="82"/>
      <c r="BZ483" s="84"/>
      <c r="CA483" s="84"/>
      <c r="CB483" s="84"/>
      <c r="CC483" s="84"/>
      <c r="CD483" s="84"/>
      <c r="CE483" s="84"/>
      <c r="CF483" s="84"/>
      <c r="CG483" s="84"/>
      <c r="CH483" s="84"/>
      <c r="CI483" s="84"/>
      <c r="CJ483" s="84"/>
      <c r="CK483" s="84"/>
      <c r="CL483" s="84"/>
      <c r="CM483" s="84"/>
      <c r="CN483" s="84"/>
      <c r="CO483" s="84"/>
      <c r="CP483" s="84"/>
      <c r="CQ483" s="84"/>
      <c r="CR483" s="84"/>
      <c r="CS483" s="58" t="s">
        <v>7037</v>
      </c>
      <c r="CT483" s="84"/>
      <c r="CU483" s="84"/>
      <c r="CV483" s="84"/>
      <c r="CW483" s="84"/>
      <c r="CX483" s="84"/>
      <c r="CY483" s="84"/>
      <c r="CZ483" s="84"/>
      <c r="DA483" s="84"/>
      <c r="DB483" s="84"/>
      <c r="DC483" s="84"/>
      <c r="DD483" s="84"/>
      <c r="DE483" s="84"/>
    </row>
    <row r="484" spans="38:109" ht="15" hidden="1" customHeight="1">
      <c r="AL484" s="55" t="str">
        <f t="shared" si="31"/>
        <v/>
      </c>
      <c r="AM484" s="55" t="str">
        <f t="shared" si="28"/>
        <v/>
      </c>
      <c r="AN484" t="str">
        <f t="shared" si="29"/>
        <v/>
      </c>
      <c r="AO484" s="3" t="str">
        <f t="shared" si="30"/>
        <v/>
      </c>
      <c r="AP484" s="3">
        <v>482</v>
      </c>
      <c r="AQ484" s="83"/>
      <c r="AR484" s="83"/>
      <c r="AS484" s="83"/>
      <c r="AT484" s="83"/>
      <c r="AU484" s="83"/>
      <c r="AV484" s="83"/>
      <c r="AW484" s="83"/>
      <c r="AX484" s="83"/>
      <c r="AY484" s="83"/>
      <c r="AZ484" s="83"/>
      <c r="BA484" s="83"/>
      <c r="BB484" s="83"/>
      <c r="BC484" s="83"/>
      <c r="BD484" s="83"/>
      <c r="BE484" s="83"/>
      <c r="BF484" s="83"/>
      <c r="BG484" s="83"/>
      <c r="BH484" s="83"/>
      <c r="BI484" s="83"/>
      <c r="BJ484" s="56" t="s">
        <v>7038</v>
      </c>
      <c r="BK484" s="83"/>
      <c r="BL484" s="83"/>
      <c r="BM484" s="83"/>
      <c r="BN484" s="83"/>
      <c r="BO484" s="83"/>
      <c r="BP484" s="83"/>
      <c r="BQ484" s="83"/>
      <c r="BR484" s="83"/>
      <c r="BS484" s="83"/>
      <c r="BT484" s="83"/>
      <c r="BU484" s="83"/>
      <c r="BV484" s="83"/>
      <c r="BW484" s="82"/>
      <c r="BX484" s="82"/>
      <c r="BY484" s="82"/>
      <c r="BZ484" s="84"/>
      <c r="CA484" s="84"/>
      <c r="CB484" s="84"/>
      <c r="CC484" s="84"/>
      <c r="CD484" s="84"/>
      <c r="CE484" s="84"/>
      <c r="CF484" s="84"/>
      <c r="CG484" s="84"/>
      <c r="CH484" s="84"/>
      <c r="CI484" s="84"/>
      <c r="CJ484" s="84"/>
      <c r="CK484" s="84"/>
      <c r="CL484" s="84"/>
      <c r="CM484" s="84"/>
      <c r="CN484" s="84"/>
      <c r="CO484" s="84"/>
      <c r="CP484" s="84"/>
      <c r="CQ484" s="84"/>
      <c r="CR484" s="84"/>
      <c r="CS484" s="58" t="s">
        <v>7039</v>
      </c>
      <c r="CT484" s="84"/>
      <c r="CU484" s="84"/>
      <c r="CV484" s="84"/>
      <c r="CW484" s="84"/>
      <c r="CX484" s="84"/>
      <c r="CY484" s="84"/>
      <c r="CZ484" s="84"/>
      <c r="DA484" s="84"/>
      <c r="DB484" s="84"/>
      <c r="DC484" s="84"/>
      <c r="DD484" s="84"/>
      <c r="DE484" s="84"/>
    </row>
    <row r="485" spans="38:109" ht="15" hidden="1" customHeight="1">
      <c r="AL485" s="55" t="str">
        <f t="shared" si="31"/>
        <v/>
      </c>
      <c r="AM485" s="55" t="str">
        <f t="shared" si="28"/>
        <v/>
      </c>
      <c r="AN485" t="str">
        <f t="shared" si="29"/>
        <v/>
      </c>
      <c r="AO485" s="3" t="str">
        <f t="shared" si="30"/>
        <v/>
      </c>
      <c r="AP485" s="3">
        <v>483</v>
      </c>
      <c r="AQ485" s="83"/>
      <c r="AR485" s="83"/>
      <c r="AS485" s="83"/>
      <c r="AT485" s="83"/>
      <c r="AU485" s="83"/>
      <c r="AV485" s="83"/>
      <c r="AW485" s="83"/>
      <c r="AX485" s="83"/>
      <c r="AY485" s="83"/>
      <c r="AZ485" s="83"/>
      <c r="BA485" s="83"/>
      <c r="BB485" s="83"/>
      <c r="BC485" s="83"/>
      <c r="BD485" s="83"/>
      <c r="BE485" s="83"/>
      <c r="BF485" s="83"/>
      <c r="BG485" s="83"/>
      <c r="BH485" s="83"/>
      <c r="BI485" s="83"/>
      <c r="BJ485" s="56" t="s">
        <v>7040</v>
      </c>
      <c r="BK485" s="83"/>
      <c r="BL485" s="83"/>
      <c r="BM485" s="83"/>
      <c r="BN485" s="83"/>
      <c r="BO485" s="83"/>
      <c r="BP485" s="83"/>
      <c r="BQ485" s="83"/>
      <c r="BR485" s="83"/>
      <c r="BS485" s="83"/>
      <c r="BT485" s="83"/>
      <c r="BU485" s="83"/>
      <c r="BV485" s="83"/>
      <c r="BW485" s="82"/>
      <c r="BX485" s="82"/>
      <c r="BY485" s="82"/>
      <c r="BZ485" s="84"/>
      <c r="CA485" s="84"/>
      <c r="CB485" s="84"/>
      <c r="CC485" s="84"/>
      <c r="CD485" s="84"/>
      <c r="CE485" s="84"/>
      <c r="CF485" s="84"/>
      <c r="CG485" s="84"/>
      <c r="CH485" s="84"/>
      <c r="CI485" s="84"/>
      <c r="CJ485" s="84"/>
      <c r="CK485" s="84"/>
      <c r="CL485" s="84"/>
      <c r="CM485" s="84"/>
      <c r="CN485" s="84"/>
      <c r="CO485" s="84"/>
      <c r="CP485" s="84"/>
      <c r="CQ485" s="84"/>
      <c r="CR485" s="84"/>
      <c r="CS485" s="58" t="s">
        <v>7041</v>
      </c>
      <c r="CT485" s="84"/>
      <c r="CU485" s="84"/>
      <c r="CV485" s="84"/>
      <c r="CW485" s="84"/>
      <c r="CX485" s="84"/>
      <c r="CY485" s="84"/>
      <c r="CZ485" s="84"/>
      <c r="DA485" s="84"/>
      <c r="DB485" s="84"/>
      <c r="DC485" s="84"/>
      <c r="DD485" s="84"/>
      <c r="DE485" s="84"/>
    </row>
    <row r="486" spans="38:109" ht="15" hidden="1" customHeight="1">
      <c r="AL486" s="55" t="str">
        <f t="shared" si="31"/>
        <v/>
      </c>
      <c r="AM486" s="55" t="str">
        <f t="shared" si="28"/>
        <v/>
      </c>
      <c r="AN486" t="str">
        <f t="shared" si="29"/>
        <v/>
      </c>
      <c r="AO486" s="3" t="str">
        <f t="shared" si="30"/>
        <v/>
      </c>
      <c r="AP486" s="3">
        <v>484</v>
      </c>
      <c r="AQ486" s="83"/>
      <c r="AR486" s="83"/>
      <c r="AS486" s="83"/>
      <c r="AT486" s="83"/>
      <c r="AU486" s="83"/>
      <c r="AV486" s="83"/>
      <c r="AW486" s="83"/>
      <c r="AX486" s="83"/>
      <c r="AY486" s="83"/>
      <c r="AZ486" s="83"/>
      <c r="BA486" s="83"/>
      <c r="BB486" s="83"/>
      <c r="BC486" s="83"/>
      <c r="BD486" s="83"/>
      <c r="BE486" s="83"/>
      <c r="BF486" s="83"/>
      <c r="BG486" s="83"/>
      <c r="BH486" s="83"/>
      <c r="BI486" s="83"/>
      <c r="BJ486" s="56" t="s">
        <v>7042</v>
      </c>
      <c r="BK486" s="83"/>
      <c r="BL486" s="83"/>
      <c r="BM486" s="83"/>
      <c r="BN486" s="83"/>
      <c r="BO486" s="83"/>
      <c r="BP486" s="83"/>
      <c r="BQ486" s="83"/>
      <c r="BR486" s="83"/>
      <c r="BS486" s="83"/>
      <c r="BT486" s="83"/>
      <c r="BU486" s="83"/>
      <c r="BV486" s="83"/>
      <c r="BW486" s="82"/>
      <c r="BX486" s="82"/>
      <c r="BY486" s="82"/>
      <c r="BZ486" s="84"/>
      <c r="CA486" s="84"/>
      <c r="CB486" s="84"/>
      <c r="CC486" s="84"/>
      <c r="CD486" s="84"/>
      <c r="CE486" s="84"/>
      <c r="CF486" s="84"/>
      <c r="CG486" s="84"/>
      <c r="CH486" s="84"/>
      <c r="CI486" s="84"/>
      <c r="CJ486" s="84"/>
      <c r="CK486" s="84"/>
      <c r="CL486" s="84"/>
      <c r="CM486" s="84"/>
      <c r="CN486" s="84"/>
      <c r="CO486" s="84"/>
      <c r="CP486" s="84"/>
      <c r="CQ486" s="84"/>
      <c r="CR486" s="84"/>
      <c r="CS486" s="58" t="s">
        <v>7043</v>
      </c>
      <c r="CT486" s="84"/>
      <c r="CU486" s="84"/>
      <c r="CV486" s="84"/>
      <c r="CW486" s="84"/>
      <c r="CX486" s="84"/>
      <c r="CY486" s="84"/>
      <c r="CZ486" s="84"/>
      <c r="DA486" s="84"/>
      <c r="DB486" s="84"/>
      <c r="DC486" s="84"/>
      <c r="DD486" s="84"/>
      <c r="DE486" s="84"/>
    </row>
    <row r="487" spans="38:109" ht="15" hidden="1" customHeight="1">
      <c r="AL487" s="55" t="str">
        <f t="shared" si="31"/>
        <v/>
      </c>
      <c r="AM487" s="55" t="str">
        <f t="shared" si="28"/>
        <v/>
      </c>
      <c r="AN487" t="str">
        <f t="shared" si="29"/>
        <v/>
      </c>
      <c r="AO487" s="3" t="str">
        <f t="shared" si="30"/>
        <v/>
      </c>
      <c r="AP487" s="3">
        <v>485</v>
      </c>
      <c r="AQ487" s="83"/>
      <c r="AR487" s="83"/>
      <c r="AS487" s="83"/>
      <c r="AT487" s="83"/>
      <c r="AU487" s="83"/>
      <c r="AV487" s="83"/>
      <c r="AW487" s="83"/>
      <c r="AX487" s="83"/>
      <c r="AY487" s="83"/>
      <c r="AZ487" s="83"/>
      <c r="BA487" s="83"/>
      <c r="BB487" s="83"/>
      <c r="BC487" s="83"/>
      <c r="BD487" s="83"/>
      <c r="BE487" s="83"/>
      <c r="BF487" s="83"/>
      <c r="BG487" s="83"/>
      <c r="BH487" s="83"/>
      <c r="BI487" s="83"/>
      <c r="BJ487" s="56" t="s">
        <v>7044</v>
      </c>
      <c r="BK487" s="83"/>
      <c r="BL487" s="83"/>
      <c r="BM487" s="83"/>
      <c r="BN487" s="83"/>
      <c r="BO487" s="83"/>
      <c r="BP487" s="83"/>
      <c r="BQ487" s="83"/>
      <c r="BR487" s="83"/>
      <c r="BS487" s="83"/>
      <c r="BT487" s="83"/>
      <c r="BU487" s="83"/>
      <c r="BV487" s="83"/>
      <c r="BW487" s="82"/>
      <c r="BX487" s="82"/>
      <c r="BY487" s="82"/>
      <c r="BZ487" s="84"/>
      <c r="CA487" s="84"/>
      <c r="CB487" s="84"/>
      <c r="CC487" s="84"/>
      <c r="CD487" s="84"/>
      <c r="CE487" s="84"/>
      <c r="CF487" s="84"/>
      <c r="CG487" s="84"/>
      <c r="CH487" s="84"/>
      <c r="CI487" s="84"/>
      <c r="CJ487" s="84"/>
      <c r="CK487" s="84"/>
      <c r="CL487" s="84"/>
      <c r="CM487" s="84"/>
      <c r="CN487" s="84"/>
      <c r="CO487" s="84"/>
      <c r="CP487" s="84"/>
      <c r="CQ487" s="84"/>
      <c r="CR487" s="84"/>
      <c r="CS487" s="58" t="s">
        <v>7045</v>
      </c>
      <c r="CT487" s="84"/>
      <c r="CU487" s="84"/>
      <c r="CV487" s="84"/>
      <c r="CW487" s="84"/>
      <c r="CX487" s="84"/>
      <c r="CY487" s="84"/>
      <c r="CZ487" s="84"/>
      <c r="DA487" s="84"/>
      <c r="DB487" s="84"/>
      <c r="DC487" s="84"/>
      <c r="DD487" s="84"/>
      <c r="DE487" s="84"/>
    </row>
    <row r="488" spans="38:109" ht="15" hidden="1" customHeight="1">
      <c r="AL488" s="55" t="str">
        <f t="shared" si="31"/>
        <v/>
      </c>
      <c r="AM488" s="55" t="str">
        <f t="shared" si="28"/>
        <v/>
      </c>
      <c r="AN488" t="str">
        <f t="shared" si="29"/>
        <v/>
      </c>
      <c r="AO488" s="3" t="str">
        <f t="shared" si="30"/>
        <v/>
      </c>
      <c r="AP488" s="3">
        <v>486</v>
      </c>
      <c r="AQ488" s="83"/>
      <c r="AR488" s="83"/>
      <c r="AS488" s="83"/>
      <c r="AT488" s="83"/>
      <c r="AU488" s="83"/>
      <c r="AV488" s="83"/>
      <c r="AW488" s="83"/>
      <c r="AX488" s="83"/>
      <c r="AY488" s="83"/>
      <c r="AZ488" s="83"/>
      <c r="BA488" s="83"/>
      <c r="BB488" s="83"/>
      <c r="BC488" s="83"/>
      <c r="BD488" s="83"/>
      <c r="BE488" s="83"/>
      <c r="BF488" s="83"/>
      <c r="BG488" s="83"/>
      <c r="BH488" s="83"/>
      <c r="BI488" s="83"/>
      <c r="BJ488" s="56" t="s">
        <v>7046</v>
      </c>
      <c r="BK488" s="83"/>
      <c r="BL488" s="83"/>
      <c r="BM488" s="83"/>
      <c r="BN488" s="83"/>
      <c r="BO488" s="83"/>
      <c r="BP488" s="83"/>
      <c r="BQ488" s="83"/>
      <c r="BR488" s="83"/>
      <c r="BS488" s="83"/>
      <c r="BT488" s="83"/>
      <c r="BU488" s="83"/>
      <c r="BV488" s="83"/>
      <c r="BW488" s="82"/>
      <c r="BX488" s="82"/>
      <c r="BY488" s="82"/>
      <c r="BZ488" s="84"/>
      <c r="CA488" s="84"/>
      <c r="CB488" s="84"/>
      <c r="CC488" s="84"/>
      <c r="CD488" s="84"/>
      <c r="CE488" s="84"/>
      <c r="CF488" s="84"/>
      <c r="CG488" s="84"/>
      <c r="CH488" s="84"/>
      <c r="CI488" s="84"/>
      <c r="CJ488" s="84"/>
      <c r="CK488" s="84"/>
      <c r="CL488" s="84"/>
      <c r="CM488" s="84"/>
      <c r="CN488" s="84"/>
      <c r="CO488" s="84"/>
      <c r="CP488" s="84"/>
      <c r="CQ488" s="84"/>
      <c r="CR488" s="84"/>
      <c r="CS488" s="58" t="s">
        <v>7047</v>
      </c>
      <c r="CT488" s="84"/>
      <c r="CU488" s="84"/>
      <c r="CV488" s="84"/>
      <c r="CW488" s="84"/>
      <c r="CX488" s="84"/>
      <c r="CY488" s="84"/>
      <c r="CZ488" s="84"/>
      <c r="DA488" s="84"/>
      <c r="DB488" s="84"/>
      <c r="DC488" s="84"/>
      <c r="DD488" s="84"/>
      <c r="DE488" s="84"/>
    </row>
    <row r="489" spans="38:109" ht="15" hidden="1" customHeight="1">
      <c r="AL489" s="55" t="str">
        <f t="shared" si="31"/>
        <v/>
      </c>
      <c r="AM489" s="55" t="str">
        <f t="shared" si="28"/>
        <v/>
      </c>
      <c r="AN489" t="str">
        <f t="shared" si="29"/>
        <v/>
      </c>
      <c r="AO489" s="3" t="str">
        <f t="shared" si="30"/>
        <v/>
      </c>
      <c r="AP489" s="3">
        <v>487</v>
      </c>
      <c r="AQ489" s="83"/>
      <c r="AR489" s="83"/>
      <c r="AS489" s="83"/>
      <c r="AT489" s="83"/>
      <c r="AU489" s="83"/>
      <c r="AV489" s="83"/>
      <c r="AW489" s="83"/>
      <c r="AX489" s="83"/>
      <c r="AY489" s="83"/>
      <c r="AZ489" s="83"/>
      <c r="BA489" s="83"/>
      <c r="BB489" s="83"/>
      <c r="BC489" s="83"/>
      <c r="BD489" s="83"/>
      <c r="BE489" s="83"/>
      <c r="BF489" s="83"/>
      <c r="BG489" s="83"/>
      <c r="BH489" s="83"/>
      <c r="BI489" s="83"/>
      <c r="BJ489" s="56" t="s">
        <v>7048</v>
      </c>
      <c r="BK489" s="83"/>
      <c r="BL489" s="83"/>
      <c r="BM489" s="83"/>
      <c r="BN489" s="83"/>
      <c r="BO489" s="83"/>
      <c r="BP489" s="83"/>
      <c r="BQ489" s="83"/>
      <c r="BR489" s="83"/>
      <c r="BS489" s="83"/>
      <c r="BT489" s="83"/>
      <c r="BU489" s="83"/>
      <c r="BV489" s="83"/>
      <c r="BW489" s="82"/>
      <c r="BX489" s="82"/>
      <c r="BY489" s="82"/>
      <c r="BZ489" s="84"/>
      <c r="CA489" s="84"/>
      <c r="CB489" s="84"/>
      <c r="CC489" s="84"/>
      <c r="CD489" s="84"/>
      <c r="CE489" s="84"/>
      <c r="CF489" s="84"/>
      <c r="CG489" s="84"/>
      <c r="CH489" s="84"/>
      <c r="CI489" s="84"/>
      <c r="CJ489" s="84"/>
      <c r="CK489" s="84"/>
      <c r="CL489" s="84"/>
      <c r="CM489" s="84"/>
      <c r="CN489" s="84"/>
      <c r="CO489" s="84"/>
      <c r="CP489" s="84"/>
      <c r="CQ489" s="84"/>
      <c r="CR489" s="84"/>
      <c r="CS489" s="58" t="s">
        <v>7049</v>
      </c>
      <c r="CT489" s="84"/>
      <c r="CU489" s="84"/>
      <c r="CV489" s="84"/>
      <c r="CW489" s="84"/>
      <c r="CX489" s="84"/>
      <c r="CY489" s="84"/>
      <c r="CZ489" s="84"/>
      <c r="DA489" s="84"/>
      <c r="DB489" s="84"/>
      <c r="DC489" s="84"/>
      <c r="DD489" s="84"/>
      <c r="DE489" s="84"/>
    </row>
    <row r="490" spans="38:109" ht="15" hidden="1" customHeight="1">
      <c r="AL490" s="55" t="str">
        <f t="shared" si="31"/>
        <v/>
      </c>
      <c r="AM490" s="55" t="str">
        <f t="shared" si="28"/>
        <v/>
      </c>
      <c r="AN490" t="str">
        <f t="shared" si="29"/>
        <v/>
      </c>
      <c r="AO490" s="3" t="str">
        <f t="shared" si="30"/>
        <v/>
      </c>
      <c r="AP490" s="3">
        <v>488</v>
      </c>
      <c r="AQ490" s="83"/>
      <c r="AR490" s="83"/>
      <c r="AS490" s="83"/>
      <c r="AT490" s="83"/>
      <c r="AU490" s="83"/>
      <c r="AV490" s="83"/>
      <c r="AW490" s="83"/>
      <c r="AX490" s="83"/>
      <c r="AY490" s="83"/>
      <c r="AZ490" s="83"/>
      <c r="BA490" s="83"/>
      <c r="BB490" s="83"/>
      <c r="BC490" s="83"/>
      <c r="BD490" s="83"/>
      <c r="BE490" s="83"/>
      <c r="BF490" s="83"/>
      <c r="BG490" s="83"/>
      <c r="BH490" s="83"/>
      <c r="BI490" s="83"/>
      <c r="BJ490" s="56" t="s">
        <v>7050</v>
      </c>
      <c r="BK490" s="83"/>
      <c r="BL490" s="83"/>
      <c r="BM490" s="83"/>
      <c r="BN490" s="83"/>
      <c r="BO490" s="83"/>
      <c r="BP490" s="83"/>
      <c r="BQ490" s="83"/>
      <c r="BR490" s="83"/>
      <c r="BS490" s="83"/>
      <c r="BT490" s="83"/>
      <c r="BU490" s="83"/>
      <c r="BV490" s="83"/>
      <c r="BW490" s="82"/>
      <c r="BX490" s="82"/>
      <c r="BY490" s="82"/>
      <c r="BZ490" s="84"/>
      <c r="CA490" s="84"/>
      <c r="CB490" s="84"/>
      <c r="CC490" s="84"/>
      <c r="CD490" s="84"/>
      <c r="CE490" s="84"/>
      <c r="CF490" s="84"/>
      <c r="CG490" s="84"/>
      <c r="CH490" s="84"/>
      <c r="CI490" s="84"/>
      <c r="CJ490" s="84"/>
      <c r="CK490" s="84"/>
      <c r="CL490" s="84"/>
      <c r="CM490" s="84"/>
      <c r="CN490" s="84"/>
      <c r="CO490" s="84"/>
      <c r="CP490" s="84"/>
      <c r="CQ490" s="84"/>
      <c r="CR490" s="84"/>
      <c r="CS490" s="58" t="s">
        <v>7051</v>
      </c>
      <c r="CT490" s="84"/>
      <c r="CU490" s="84"/>
      <c r="CV490" s="84"/>
      <c r="CW490" s="84"/>
      <c r="CX490" s="84"/>
      <c r="CY490" s="84"/>
      <c r="CZ490" s="84"/>
      <c r="DA490" s="84"/>
      <c r="DB490" s="84"/>
      <c r="DC490" s="84"/>
      <c r="DD490" s="84"/>
      <c r="DE490" s="84"/>
    </row>
    <row r="491" spans="38:109" ht="15" hidden="1" customHeight="1">
      <c r="AL491" s="55" t="str">
        <f t="shared" si="31"/>
        <v/>
      </c>
      <c r="AM491" s="55" t="str">
        <f t="shared" si="28"/>
        <v/>
      </c>
      <c r="AN491" t="str">
        <f t="shared" si="29"/>
        <v/>
      </c>
      <c r="AO491" s="3" t="str">
        <f t="shared" si="30"/>
        <v/>
      </c>
      <c r="AP491" s="3">
        <v>489</v>
      </c>
      <c r="AQ491" s="83"/>
      <c r="AR491" s="83"/>
      <c r="AS491" s="83"/>
      <c r="AT491" s="83"/>
      <c r="AU491" s="83"/>
      <c r="AV491" s="83"/>
      <c r="AW491" s="83"/>
      <c r="AX491" s="83"/>
      <c r="AY491" s="83"/>
      <c r="AZ491" s="83"/>
      <c r="BA491" s="83"/>
      <c r="BB491" s="83"/>
      <c r="BC491" s="83"/>
      <c r="BD491" s="83"/>
      <c r="BE491" s="83"/>
      <c r="BF491" s="83"/>
      <c r="BG491" s="83"/>
      <c r="BH491" s="83"/>
      <c r="BI491" s="83"/>
      <c r="BJ491" s="56" t="s">
        <v>7052</v>
      </c>
      <c r="BK491" s="83"/>
      <c r="BL491" s="83"/>
      <c r="BM491" s="83"/>
      <c r="BN491" s="83"/>
      <c r="BO491" s="83"/>
      <c r="BP491" s="83"/>
      <c r="BQ491" s="83"/>
      <c r="BR491" s="83"/>
      <c r="BS491" s="83"/>
      <c r="BT491" s="83"/>
      <c r="BU491" s="83"/>
      <c r="BV491" s="83"/>
      <c r="BW491" s="82"/>
      <c r="BX491" s="82"/>
      <c r="BY491" s="82"/>
      <c r="BZ491" s="84"/>
      <c r="CA491" s="84"/>
      <c r="CB491" s="84"/>
      <c r="CC491" s="84"/>
      <c r="CD491" s="84"/>
      <c r="CE491" s="84"/>
      <c r="CF491" s="84"/>
      <c r="CG491" s="84"/>
      <c r="CH491" s="84"/>
      <c r="CI491" s="84"/>
      <c r="CJ491" s="84"/>
      <c r="CK491" s="84"/>
      <c r="CL491" s="84"/>
      <c r="CM491" s="84"/>
      <c r="CN491" s="84"/>
      <c r="CO491" s="84"/>
      <c r="CP491" s="84"/>
      <c r="CQ491" s="84"/>
      <c r="CR491" s="84"/>
      <c r="CS491" s="58" t="s">
        <v>7053</v>
      </c>
      <c r="CT491" s="84"/>
      <c r="CU491" s="84"/>
      <c r="CV491" s="84"/>
      <c r="CW491" s="84"/>
      <c r="CX491" s="84"/>
      <c r="CY491" s="84"/>
      <c r="CZ491" s="84"/>
      <c r="DA491" s="84"/>
      <c r="DB491" s="84"/>
      <c r="DC491" s="84"/>
      <c r="DD491" s="84"/>
      <c r="DE491" s="84"/>
    </row>
    <row r="492" spans="38:109" ht="15" hidden="1" customHeight="1">
      <c r="AL492" s="55" t="str">
        <f t="shared" si="31"/>
        <v/>
      </c>
      <c r="AM492" s="55" t="str">
        <f t="shared" si="28"/>
        <v/>
      </c>
      <c r="AN492" t="str">
        <f t="shared" si="29"/>
        <v/>
      </c>
      <c r="AO492" s="3" t="str">
        <f t="shared" si="30"/>
        <v/>
      </c>
      <c r="AP492" s="3">
        <v>490</v>
      </c>
      <c r="AQ492" s="83"/>
      <c r="AR492" s="83"/>
      <c r="AS492" s="83"/>
      <c r="AT492" s="83"/>
      <c r="AU492" s="83"/>
      <c r="AV492" s="83"/>
      <c r="AW492" s="83"/>
      <c r="AX492" s="83"/>
      <c r="AY492" s="83"/>
      <c r="AZ492" s="83"/>
      <c r="BA492" s="83"/>
      <c r="BB492" s="83"/>
      <c r="BC492" s="83"/>
      <c r="BD492" s="83"/>
      <c r="BE492" s="83"/>
      <c r="BF492" s="83"/>
      <c r="BG492" s="83"/>
      <c r="BH492" s="83"/>
      <c r="BI492" s="83"/>
      <c r="BJ492" s="56" t="s">
        <v>7054</v>
      </c>
      <c r="BK492" s="83"/>
      <c r="BL492" s="83"/>
      <c r="BM492" s="83"/>
      <c r="BN492" s="83"/>
      <c r="BO492" s="83"/>
      <c r="BP492" s="83"/>
      <c r="BQ492" s="83"/>
      <c r="BR492" s="83"/>
      <c r="BS492" s="83"/>
      <c r="BT492" s="83"/>
      <c r="BU492" s="83"/>
      <c r="BV492" s="83"/>
      <c r="BW492" s="82"/>
      <c r="BX492" s="82"/>
      <c r="BY492" s="82"/>
      <c r="BZ492" s="84"/>
      <c r="CA492" s="84"/>
      <c r="CB492" s="84"/>
      <c r="CC492" s="84"/>
      <c r="CD492" s="84"/>
      <c r="CE492" s="84"/>
      <c r="CF492" s="84"/>
      <c r="CG492" s="84"/>
      <c r="CH492" s="84"/>
      <c r="CI492" s="84"/>
      <c r="CJ492" s="84"/>
      <c r="CK492" s="84"/>
      <c r="CL492" s="84"/>
      <c r="CM492" s="84"/>
      <c r="CN492" s="84"/>
      <c r="CO492" s="84"/>
      <c r="CP492" s="84"/>
      <c r="CQ492" s="84"/>
      <c r="CR492" s="84"/>
      <c r="CS492" s="58" t="s">
        <v>7055</v>
      </c>
      <c r="CT492" s="84"/>
      <c r="CU492" s="84"/>
      <c r="CV492" s="84"/>
      <c r="CW492" s="84"/>
      <c r="CX492" s="84"/>
      <c r="CY492" s="84"/>
      <c r="CZ492" s="84"/>
      <c r="DA492" s="84"/>
      <c r="DB492" s="84"/>
      <c r="DC492" s="84"/>
      <c r="DD492" s="84"/>
      <c r="DE492" s="84"/>
    </row>
    <row r="493" spans="38:109" ht="15" hidden="1" customHeight="1">
      <c r="AL493" s="55" t="str">
        <f t="shared" si="31"/>
        <v/>
      </c>
      <c r="AM493" s="55" t="str">
        <f t="shared" si="28"/>
        <v/>
      </c>
      <c r="AN493" t="str">
        <f t="shared" si="29"/>
        <v/>
      </c>
      <c r="AO493" s="3" t="str">
        <f t="shared" si="30"/>
        <v/>
      </c>
      <c r="AP493" s="3">
        <v>491</v>
      </c>
      <c r="AQ493" s="56"/>
      <c r="AR493" s="56"/>
      <c r="AS493" s="56"/>
      <c r="AT493" s="56"/>
      <c r="AU493" s="56"/>
      <c r="AV493" s="56"/>
      <c r="AW493" s="56"/>
      <c r="AX493" s="56"/>
      <c r="AY493" s="56"/>
      <c r="AZ493" s="56"/>
      <c r="BA493" s="56"/>
      <c r="BB493" s="56"/>
      <c r="BC493" s="56"/>
      <c r="BD493" s="56"/>
      <c r="BE493" s="56"/>
      <c r="BF493" s="56"/>
      <c r="BG493" s="56"/>
      <c r="BH493" s="56"/>
      <c r="BI493" s="56"/>
      <c r="BJ493" s="56" t="s">
        <v>7056</v>
      </c>
      <c r="BK493" s="56"/>
      <c r="BL493" s="56"/>
      <c r="BM493" s="56"/>
      <c r="BN493" s="56"/>
      <c r="BO493" s="56"/>
      <c r="BP493" s="56"/>
      <c r="BQ493" s="56"/>
      <c r="BR493" s="56"/>
      <c r="BS493" s="56"/>
      <c r="BT493" s="56"/>
      <c r="BU493" s="56"/>
      <c r="BV493" s="56"/>
      <c r="BW493" s="3"/>
      <c r="BX493" s="3"/>
      <c r="BY493" s="3"/>
      <c r="BZ493" s="58"/>
      <c r="CA493" s="58"/>
      <c r="CB493" s="58"/>
      <c r="CC493" s="58"/>
      <c r="CD493" s="58"/>
      <c r="CE493" s="58"/>
      <c r="CF493" s="58"/>
      <c r="CG493" s="58"/>
      <c r="CH493" s="58"/>
      <c r="CI493" s="58"/>
      <c r="CJ493" s="58"/>
      <c r="CK493" s="58"/>
      <c r="CL493" s="58"/>
      <c r="CM493" s="58"/>
      <c r="CN493" s="58"/>
      <c r="CO493" s="58"/>
      <c r="CP493" s="58"/>
      <c r="CQ493" s="58"/>
      <c r="CR493" s="58"/>
      <c r="CS493" s="58" t="s">
        <v>7057</v>
      </c>
      <c r="CT493" s="58"/>
      <c r="CU493" s="58"/>
      <c r="CV493" s="58"/>
      <c r="CW493" s="58"/>
      <c r="CX493" s="58"/>
      <c r="CY493" s="58"/>
      <c r="CZ493" s="58"/>
      <c r="DA493" s="58"/>
      <c r="DB493" s="58"/>
      <c r="DC493" s="58"/>
      <c r="DD493" s="58"/>
      <c r="DE493" s="58"/>
    </row>
    <row r="494" spans="38:109" ht="15" hidden="1" customHeight="1">
      <c r="AL494" s="55" t="str">
        <f t="shared" si="31"/>
        <v/>
      </c>
      <c r="AM494" s="55" t="str">
        <f t="shared" si="28"/>
        <v/>
      </c>
      <c r="AN494" t="str">
        <f t="shared" si="29"/>
        <v/>
      </c>
      <c r="AO494" s="3" t="str">
        <f t="shared" si="30"/>
        <v/>
      </c>
      <c r="AP494" s="3">
        <v>492</v>
      </c>
      <c r="AQ494" s="83"/>
      <c r="AR494" s="83"/>
      <c r="AS494" s="83"/>
      <c r="AT494" s="83"/>
      <c r="AU494" s="83"/>
      <c r="AV494" s="83"/>
      <c r="AW494" s="83"/>
      <c r="AX494" s="83"/>
      <c r="AY494" s="83"/>
      <c r="AZ494" s="83"/>
      <c r="BA494" s="83"/>
      <c r="BB494" s="83"/>
      <c r="BC494" s="83"/>
      <c r="BD494" s="83"/>
      <c r="BE494" s="83"/>
      <c r="BF494" s="83"/>
      <c r="BG494" s="83"/>
      <c r="BH494" s="83"/>
      <c r="BI494" s="83"/>
      <c r="BJ494" s="56" t="s">
        <v>7058</v>
      </c>
      <c r="BK494" s="83"/>
      <c r="BL494" s="83"/>
      <c r="BM494" s="83"/>
      <c r="BN494" s="83"/>
      <c r="BO494" s="83"/>
      <c r="BP494" s="83"/>
      <c r="BQ494" s="83"/>
      <c r="BR494" s="83"/>
      <c r="BS494" s="83"/>
      <c r="BT494" s="83"/>
      <c r="BU494" s="83"/>
      <c r="BV494" s="83"/>
      <c r="BW494" s="82"/>
      <c r="BX494" s="82"/>
      <c r="BY494" s="82"/>
      <c r="BZ494" s="84"/>
      <c r="CA494" s="84"/>
      <c r="CB494" s="84"/>
      <c r="CC494" s="84"/>
      <c r="CD494" s="84"/>
      <c r="CE494" s="84"/>
      <c r="CF494" s="84"/>
      <c r="CG494" s="84"/>
      <c r="CH494" s="84"/>
      <c r="CI494" s="84"/>
      <c r="CJ494" s="84"/>
      <c r="CK494" s="84"/>
      <c r="CL494" s="84"/>
      <c r="CM494" s="84"/>
      <c r="CN494" s="84"/>
      <c r="CO494" s="84"/>
      <c r="CP494" s="84"/>
      <c r="CQ494" s="84"/>
      <c r="CR494" s="84"/>
      <c r="CS494" s="58" t="s">
        <v>7059</v>
      </c>
      <c r="CT494" s="84"/>
      <c r="CU494" s="84"/>
      <c r="CV494" s="84"/>
      <c r="CW494" s="84"/>
      <c r="CX494" s="84"/>
      <c r="CY494" s="84"/>
      <c r="CZ494" s="84"/>
      <c r="DA494" s="84"/>
      <c r="DB494" s="84"/>
      <c r="DC494" s="84"/>
      <c r="DD494" s="84"/>
      <c r="DE494" s="84"/>
    </row>
    <row r="495" spans="38:109" ht="15" hidden="1" customHeight="1">
      <c r="AL495" s="55" t="str">
        <f t="shared" si="31"/>
        <v/>
      </c>
      <c r="AM495" s="55" t="str">
        <f t="shared" si="28"/>
        <v/>
      </c>
      <c r="AN495" t="str">
        <f t="shared" si="29"/>
        <v/>
      </c>
      <c r="AO495" s="3" t="str">
        <f t="shared" si="30"/>
        <v/>
      </c>
      <c r="AP495" s="3">
        <v>493</v>
      </c>
      <c r="AQ495" s="83"/>
      <c r="AR495" s="83"/>
      <c r="AS495" s="83"/>
      <c r="AT495" s="83"/>
      <c r="AU495" s="83"/>
      <c r="AV495" s="83"/>
      <c r="AW495" s="83"/>
      <c r="AX495" s="83"/>
      <c r="AY495" s="83"/>
      <c r="AZ495" s="83"/>
      <c r="BA495" s="83"/>
      <c r="BB495" s="83"/>
      <c r="BC495" s="83"/>
      <c r="BD495" s="83"/>
      <c r="BE495" s="83"/>
      <c r="BF495" s="83"/>
      <c r="BG495" s="83"/>
      <c r="BH495" s="83"/>
      <c r="BI495" s="83"/>
      <c r="BJ495" s="56" t="s">
        <v>7060</v>
      </c>
      <c r="BK495" s="83"/>
      <c r="BL495" s="83"/>
      <c r="BM495" s="83"/>
      <c r="BN495" s="83"/>
      <c r="BO495" s="83"/>
      <c r="BP495" s="83"/>
      <c r="BQ495" s="83"/>
      <c r="BR495" s="83"/>
      <c r="BS495" s="83"/>
      <c r="BT495" s="83"/>
      <c r="BU495" s="83"/>
      <c r="BV495" s="83"/>
      <c r="BW495" s="82"/>
      <c r="BX495" s="82"/>
      <c r="BY495" s="82"/>
      <c r="BZ495" s="84"/>
      <c r="CA495" s="84"/>
      <c r="CB495" s="84"/>
      <c r="CC495" s="84"/>
      <c r="CD495" s="84"/>
      <c r="CE495" s="84"/>
      <c r="CF495" s="84"/>
      <c r="CG495" s="84"/>
      <c r="CH495" s="84"/>
      <c r="CI495" s="84"/>
      <c r="CJ495" s="84"/>
      <c r="CK495" s="84"/>
      <c r="CL495" s="84"/>
      <c r="CM495" s="84"/>
      <c r="CN495" s="84"/>
      <c r="CO495" s="84"/>
      <c r="CP495" s="84"/>
      <c r="CQ495" s="84"/>
      <c r="CR495" s="84"/>
      <c r="CS495" s="58" t="s">
        <v>7061</v>
      </c>
      <c r="CT495" s="84"/>
      <c r="CU495" s="84"/>
      <c r="CV495" s="84"/>
      <c r="CW495" s="84"/>
      <c r="CX495" s="84"/>
      <c r="CY495" s="84"/>
      <c r="CZ495" s="84"/>
      <c r="DA495" s="84"/>
      <c r="DB495" s="84"/>
      <c r="DC495" s="84"/>
      <c r="DD495" s="84"/>
      <c r="DE495" s="84"/>
    </row>
    <row r="496" spans="38:109" ht="15" hidden="1" customHeight="1">
      <c r="AL496" s="55" t="str">
        <f t="shared" si="31"/>
        <v/>
      </c>
      <c r="AM496" s="55" t="str">
        <f t="shared" si="28"/>
        <v/>
      </c>
      <c r="AN496" t="str">
        <f t="shared" si="29"/>
        <v/>
      </c>
      <c r="AO496" s="3" t="str">
        <f t="shared" si="30"/>
        <v/>
      </c>
      <c r="AP496" s="3">
        <v>494</v>
      </c>
      <c r="AQ496" s="83"/>
      <c r="AR496" s="83"/>
      <c r="AS496" s="83"/>
      <c r="AT496" s="83"/>
      <c r="AU496" s="83"/>
      <c r="AV496" s="83"/>
      <c r="AW496" s="83"/>
      <c r="AX496" s="83"/>
      <c r="AY496" s="83"/>
      <c r="AZ496" s="83"/>
      <c r="BA496" s="83"/>
      <c r="BB496" s="83"/>
      <c r="BC496" s="83"/>
      <c r="BD496" s="83"/>
      <c r="BE496" s="83"/>
      <c r="BF496" s="83"/>
      <c r="BG496" s="83"/>
      <c r="BH496" s="83"/>
      <c r="BI496" s="83"/>
      <c r="BJ496" s="56" t="s">
        <v>7062</v>
      </c>
      <c r="BK496" s="83"/>
      <c r="BL496" s="83"/>
      <c r="BM496" s="83"/>
      <c r="BN496" s="83"/>
      <c r="BO496" s="83"/>
      <c r="BP496" s="83"/>
      <c r="BQ496" s="83"/>
      <c r="BR496" s="83"/>
      <c r="BS496" s="83"/>
      <c r="BT496" s="83"/>
      <c r="BU496" s="83"/>
      <c r="BV496" s="83"/>
      <c r="BW496" s="82"/>
      <c r="BX496" s="82"/>
      <c r="BY496" s="82"/>
      <c r="BZ496" s="84"/>
      <c r="CA496" s="84"/>
      <c r="CB496" s="84"/>
      <c r="CC496" s="84"/>
      <c r="CD496" s="84"/>
      <c r="CE496" s="84"/>
      <c r="CF496" s="84"/>
      <c r="CG496" s="84"/>
      <c r="CH496" s="84"/>
      <c r="CI496" s="84"/>
      <c r="CJ496" s="84"/>
      <c r="CK496" s="84"/>
      <c r="CL496" s="84"/>
      <c r="CM496" s="84"/>
      <c r="CN496" s="84"/>
      <c r="CO496" s="84"/>
      <c r="CP496" s="84"/>
      <c r="CQ496" s="84"/>
      <c r="CR496" s="84"/>
      <c r="CS496" s="58" t="s">
        <v>7063</v>
      </c>
      <c r="CT496" s="84"/>
      <c r="CU496" s="84"/>
      <c r="CV496" s="84"/>
      <c r="CW496" s="84"/>
      <c r="CX496" s="84"/>
      <c r="CY496" s="84"/>
      <c r="CZ496" s="84"/>
      <c r="DA496" s="84"/>
      <c r="DB496" s="84"/>
      <c r="DC496" s="84"/>
      <c r="DD496" s="84"/>
      <c r="DE496" s="84"/>
    </row>
    <row r="497" spans="38:109" ht="15" hidden="1" customHeight="1">
      <c r="AL497" s="55" t="str">
        <f t="shared" si="31"/>
        <v/>
      </c>
      <c r="AM497" s="55" t="str">
        <f t="shared" si="28"/>
        <v/>
      </c>
      <c r="AN497" t="str">
        <f t="shared" si="29"/>
        <v/>
      </c>
      <c r="AO497" s="3" t="str">
        <f t="shared" si="30"/>
        <v/>
      </c>
      <c r="AP497" s="3">
        <v>495</v>
      </c>
      <c r="AQ497" s="83"/>
      <c r="AR497" s="83"/>
      <c r="AS497" s="83"/>
      <c r="AT497" s="83"/>
      <c r="AU497" s="83"/>
      <c r="AV497" s="83"/>
      <c r="AW497" s="83"/>
      <c r="AX497" s="83"/>
      <c r="AY497" s="83"/>
      <c r="AZ497" s="83"/>
      <c r="BA497" s="83"/>
      <c r="BB497" s="83"/>
      <c r="BC497" s="83"/>
      <c r="BD497" s="83"/>
      <c r="BE497" s="83"/>
      <c r="BF497" s="83"/>
      <c r="BG497" s="83"/>
      <c r="BH497" s="83"/>
      <c r="BI497" s="83"/>
      <c r="BJ497" s="56" t="s">
        <v>7064</v>
      </c>
      <c r="BK497" s="83"/>
      <c r="BL497" s="83"/>
      <c r="BM497" s="83"/>
      <c r="BN497" s="83"/>
      <c r="BO497" s="83"/>
      <c r="BP497" s="83"/>
      <c r="BQ497" s="83"/>
      <c r="BR497" s="83"/>
      <c r="BS497" s="83"/>
      <c r="BT497" s="83"/>
      <c r="BU497" s="83"/>
      <c r="BV497" s="83"/>
      <c r="BW497" s="82"/>
      <c r="BX497" s="82"/>
      <c r="BY497" s="82"/>
      <c r="BZ497" s="84"/>
      <c r="CA497" s="84"/>
      <c r="CB497" s="84"/>
      <c r="CC497" s="84"/>
      <c r="CD497" s="84"/>
      <c r="CE497" s="84"/>
      <c r="CF497" s="84"/>
      <c r="CG497" s="84"/>
      <c r="CH497" s="84"/>
      <c r="CI497" s="84"/>
      <c r="CJ497" s="84"/>
      <c r="CK497" s="84"/>
      <c r="CL497" s="84"/>
      <c r="CM497" s="84"/>
      <c r="CN497" s="84"/>
      <c r="CO497" s="84"/>
      <c r="CP497" s="84"/>
      <c r="CQ497" s="84"/>
      <c r="CR497" s="84"/>
      <c r="CS497" s="58" t="s">
        <v>7065</v>
      </c>
      <c r="CT497" s="84"/>
      <c r="CU497" s="84"/>
      <c r="CV497" s="84"/>
      <c r="CW497" s="84"/>
      <c r="CX497" s="84"/>
      <c r="CY497" s="84"/>
      <c r="CZ497" s="84"/>
      <c r="DA497" s="84"/>
      <c r="DB497" s="84"/>
      <c r="DC497" s="84"/>
      <c r="DD497" s="84"/>
      <c r="DE497" s="84"/>
    </row>
    <row r="498" spans="38:109" ht="15" hidden="1" customHeight="1">
      <c r="AL498" s="55" t="str">
        <f t="shared" si="31"/>
        <v/>
      </c>
      <c r="AM498" s="55" t="str">
        <f t="shared" si="28"/>
        <v/>
      </c>
      <c r="AN498" t="str">
        <f t="shared" si="29"/>
        <v/>
      </c>
      <c r="AO498" s="3" t="str">
        <f t="shared" si="30"/>
        <v/>
      </c>
      <c r="AP498" s="3">
        <v>496</v>
      </c>
      <c r="AQ498" s="83"/>
      <c r="AR498" s="83"/>
      <c r="AS498" s="83"/>
      <c r="AT498" s="83"/>
      <c r="AU498" s="83"/>
      <c r="AV498" s="83"/>
      <c r="AW498" s="83"/>
      <c r="AX498" s="83"/>
      <c r="AY498" s="83"/>
      <c r="AZ498" s="83"/>
      <c r="BA498" s="83"/>
      <c r="BB498" s="83"/>
      <c r="BC498" s="83"/>
      <c r="BD498" s="83"/>
      <c r="BE498" s="83"/>
      <c r="BF498" s="83"/>
      <c r="BG498" s="83"/>
      <c r="BH498" s="83"/>
      <c r="BI498" s="83"/>
      <c r="BJ498" s="56" t="s">
        <v>7066</v>
      </c>
      <c r="BK498" s="83"/>
      <c r="BL498" s="83"/>
      <c r="BM498" s="83"/>
      <c r="BN498" s="83"/>
      <c r="BO498" s="83"/>
      <c r="BP498" s="83"/>
      <c r="BQ498" s="83"/>
      <c r="BR498" s="83"/>
      <c r="BS498" s="83"/>
      <c r="BT498" s="83"/>
      <c r="BU498" s="83"/>
      <c r="BV498" s="83"/>
      <c r="BW498" s="82"/>
      <c r="BX498" s="82"/>
      <c r="BY498" s="82"/>
      <c r="BZ498" s="84"/>
      <c r="CA498" s="84"/>
      <c r="CB498" s="84"/>
      <c r="CC498" s="84"/>
      <c r="CD498" s="84"/>
      <c r="CE498" s="84"/>
      <c r="CF498" s="84"/>
      <c r="CG498" s="84"/>
      <c r="CH498" s="84"/>
      <c r="CI498" s="84"/>
      <c r="CJ498" s="84"/>
      <c r="CK498" s="84"/>
      <c r="CL498" s="84"/>
      <c r="CM498" s="84"/>
      <c r="CN498" s="84"/>
      <c r="CO498" s="84"/>
      <c r="CP498" s="84"/>
      <c r="CQ498" s="84"/>
      <c r="CR498" s="84"/>
      <c r="CS498" s="58" t="s">
        <v>7067</v>
      </c>
      <c r="CT498" s="84"/>
      <c r="CU498" s="84"/>
      <c r="CV498" s="84"/>
      <c r="CW498" s="84"/>
      <c r="CX498" s="84"/>
      <c r="CY498" s="84"/>
      <c r="CZ498" s="84"/>
      <c r="DA498" s="84"/>
      <c r="DB498" s="84"/>
      <c r="DC498" s="84"/>
      <c r="DD498" s="84"/>
      <c r="DE498" s="84"/>
    </row>
    <row r="499" spans="38:109" ht="15" hidden="1" customHeight="1">
      <c r="AL499" s="55" t="str">
        <f t="shared" si="31"/>
        <v/>
      </c>
      <c r="AM499" s="55" t="str">
        <f t="shared" si="28"/>
        <v/>
      </c>
      <c r="AN499" t="str">
        <f t="shared" si="29"/>
        <v/>
      </c>
      <c r="AO499" s="3" t="str">
        <f t="shared" si="30"/>
        <v/>
      </c>
      <c r="AP499" s="3">
        <v>497</v>
      </c>
      <c r="AQ499" s="83"/>
      <c r="AR499" s="83"/>
      <c r="AS499" s="83"/>
      <c r="AT499" s="83"/>
      <c r="AU499" s="83"/>
      <c r="AV499" s="83"/>
      <c r="AW499" s="83"/>
      <c r="AX499" s="83"/>
      <c r="AY499" s="83"/>
      <c r="AZ499" s="83"/>
      <c r="BA499" s="83"/>
      <c r="BB499" s="83"/>
      <c r="BC499" s="83"/>
      <c r="BD499" s="83"/>
      <c r="BE499" s="83"/>
      <c r="BF499" s="83"/>
      <c r="BG499" s="83"/>
      <c r="BH499" s="83"/>
      <c r="BI499" s="83"/>
      <c r="BJ499" s="56" t="s">
        <v>7068</v>
      </c>
      <c r="BK499" s="83"/>
      <c r="BL499" s="83"/>
      <c r="BM499" s="83"/>
      <c r="BN499" s="83"/>
      <c r="BO499" s="83"/>
      <c r="BP499" s="83"/>
      <c r="BQ499" s="83"/>
      <c r="BR499" s="83"/>
      <c r="BS499" s="83"/>
      <c r="BT499" s="83"/>
      <c r="BU499" s="83"/>
      <c r="BV499" s="83"/>
      <c r="BW499" s="82"/>
      <c r="BX499" s="82"/>
      <c r="BY499" s="82"/>
      <c r="BZ499" s="84"/>
      <c r="CA499" s="84"/>
      <c r="CB499" s="84"/>
      <c r="CC499" s="84"/>
      <c r="CD499" s="84"/>
      <c r="CE499" s="84"/>
      <c r="CF499" s="84"/>
      <c r="CG499" s="84"/>
      <c r="CH499" s="84"/>
      <c r="CI499" s="84"/>
      <c r="CJ499" s="84"/>
      <c r="CK499" s="84"/>
      <c r="CL499" s="84"/>
      <c r="CM499" s="84"/>
      <c r="CN499" s="84"/>
      <c r="CO499" s="84"/>
      <c r="CP499" s="84"/>
      <c r="CQ499" s="84"/>
      <c r="CR499" s="84"/>
      <c r="CS499" s="58" t="s">
        <v>7069</v>
      </c>
      <c r="CT499" s="84"/>
      <c r="CU499" s="84"/>
      <c r="CV499" s="84"/>
      <c r="CW499" s="84"/>
      <c r="CX499" s="84"/>
      <c r="CY499" s="84"/>
      <c r="CZ499" s="84"/>
      <c r="DA499" s="84"/>
      <c r="DB499" s="84"/>
      <c r="DC499" s="84"/>
      <c r="DD499" s="84"/>
      <c r="DE499" s="84"/>
    </row>
    <row r="500" spans="38:109" ht="15" hidden="1" customHeight="1">
      <c r="AL500" s="55" t="str">
        <f t="shared" si="31"/>
        <v/>
      </c>
      <c r="AM500" s="55" t="str">
        <f t="shared" si="28"/>
        <v/>
      </c>
      <c r="AN500" t="str">
        <f t="shared" si="29"/>
        <v/>
      </c>
      <c r="AO500" s="3" t="str">
        <f t="shared" si="30"/>
        <v/>
      </c>
      <c r="AP500" s="3">
        <v>498</v>
      </c>
      <c r="AQ500" s="83"/>
      <c r="AR500" s="83"/>
      <c r="AS500" s="83"/>
      <c r="AT500" s="83"/>
      <c r="AU500" s="83"/>
      <c r="AV500" s="83"/>
      <c r="AW500" s="83"/>
      <c r="AX500" s="83"/>
      <c r="AY500" s="83"/>
      <c r="AZ500" s="83"/>
      <c r="BA500" s="83"/>
      <c r="BB500" s="83"/>
      <c r="BC500" s="83"/>
      <c r="BD500" s="83"/>
      <c r="BE500" s="83"/>
      <c r="BF500" s="83"/>
      <c r="BG500" s="83"/>
      <c r="BH500" s="83"/>
      <c r="BI500" s="83"/>
      <c r="BJ500" s="56" t="s">
        <v>7070</v>
      </c>
      <c r="BK500" s="83"/>
      <c r="BL500" s="83"/>
      <c r="BM500" s="83"/>
      <c r="BN500" s="83"/>
      <c r="BO500" s="83"/>
      <c r="BP500" s="83"/>
      <c r="BQ500" s="83"/>
      <c r="BR500" s="83"/>
      <c r="BS500" s="83"/>
      <c r="BT500" s="83"/>
      <c r="BU500" s="83"/>
      <c r="BV500" s="83"/>
      <c r="BW500" s="82"/>
      <c r="BX500" s="82"/>
      <c r="BY500" s="82"/>
      <c r="BZ500" s="84"/>
      <c r="CA500" s="84"/>
      <c r="CB500" s="84"/>
      <c r="CC500" s="84"/>
      <c r="CD500" s="84"/>
      <c r="CE500" s="84"/>
      <c r="CF500" s="84"/>
      <c r="CG500" s="84"/>
      <c r="CH500" s="84"/>
      <c r="CI500" s="84"/>
      <c r="CJ500" s="84"/>
      <c r="CK500" s="84"/>
      <c r="CL500" s="84"/>
      <c r="CM500" s="84"/>
      <c r="CN500" s="84"/>
      <c r="CO500" s="84"/>
      <c r="CP500" s="84"/>
      <c r="CQ500" s="84"/>
      <c r="CR500" s="84"/>
      <c r="CS500" s="58" t="s">
        <v>7071</v>
      </c>
      <c r="CT500" s="84"/>
      <c r="CU500" s="84"/>
      <c r="CV500" s="84"/>
      <c r="CW500" s="84"/>
      <c r="CX500" s="84"/>
      <c r="CY500" s="84"/>
      <c r="CZ500" s="84"/>
      <c r="DA500" s="84"/>
      <c r="DB500" s="84"/>
      <c r="DC500" s="84"/>
      <c r="DD500" s="84"/>
      <c r="DE500" s="84"/>
    </row>
    <row r="501" spans="38:109" ht="15" hidden="1" customHeight="1">
      <c r="AL501" s="55" t="str">
        <f t="shared" si="31"/>
        <v/>
      </c>
      <c r="AM501" s="55" t="str">
        <f t="shared" si="28"/>
        <v/>
      </c>
      <c r="AN501" t="str">
        <f t="shared" si="29"/>
        <v/>
      </c>
      <c r="AO501" s="3" t="str">
        <f t="shared" si="30"/>
        <v/>
      </c>
      <c r="AP501" s="3">
        <v>499</v>
      </c>
      <c r="AQ501" s="83"/>
      <c r="AR501" s="83"/>
      <c r="AS501" s="83"/>
      <c r="AT501" s="83"/>
      <c r="AU501" s="83"/>
      <c r="AV501" s="83"/>
      <c r="AW501" s="83"/>
      <c r="AX501" s="83"/>
      <c r="AY501" s="83"/>
      <c r="AZ501" s="83"/>
      <c r="BA501" s="83"/>
      <c r="BB501" s="83"/>
      <c r="BC501" s="83"/>
      <c r="BD501" s="83"/>
      <c r="BE501" s="83"/>
      <c r="BF501" s="83"/>
      <c r="BG501" s="83"/>
      <c r="BH501" s="83"/>
      <c r="BI501" s="83"/>
      <c r="BJ501" s="56" t="s">
        <v>7072</v>
      </c>
      <c r="BK501" s="83"/>
      <c r="BL501" s="83"/>
      <c r="BM501" s="83"/>
      <c r="BN501" s="83"/>
      <c r="BO501" s="83"/>
      <c r="BP501" s="83"/>
      <c r="BQ501" s="83"/>
      <c r="BR501" s="83"/>
      <c r="BS501" s="83"/>
      <c r="BT501" s="83"/>
      <c r="BU501" s="83"/>
      <c r="BV501" s="83"/>
      <c r="BW501" s="82"/>
      <c r="BX501" s="82"/>
      <c r="BY501" s="82"/>
      <c r="BZ501" s="84"/>
      <c r="CA501" s="84"/>
      <c r="CB501" s="84"/>
      <c r="CC501" s="84"/>
      <c r="CD501" s="84"/>
      <c r="CE501" s="84"/>
      <c r="CF501" s="84"/>
      <c r="CG501" s="84"/>
      <c r="CH501" s="84"/>
      <c r="CI501" s="84"/>
      <c r="CJ501" s="84"/>
      <c r="CK501" s="84"/>
      <c r="CL501" s="84"/>
      <c r="CM501" s="84"/>
      <c r="CN501" s="84"/>
      <c r="CO501" s="84"/>
      <c r="CP501" s="84"/>
      <c r="CQ501" s="84"/>
      <c r="CR501" s="84"/>
      <c r="CS501" s="58" t="s">
        <v>7073</v>
      </c>
      <c r="CT501" s="84"/>
      <c r="CU501" s="84"/>
      <c r="CV501" s="84"/>
      <c r="CW501" s="84"/>
      <c r="CX501" s="84"/>
      <c r="CY501" s="84"/>
      <c r="CZ501" s="84"/>
      <c r="DA501" s="84"/>
      <c r="DB501" s="84"/>
      <c r="DC501" s="84"/>
      <c r="DD501" s="84"/>
      <c r="DE501" s="84"/>
    </row>
    <row r="502" spans="38:109" ht="15" hidden="1" customHeight="1">
      <c r="AL502" s="55" t="str">
        <f t="shared" si="31"/>
        <v/>
      </c>
      <c r="AM502" s="55" t="str">
        <f t="shared" si="28"/>
        <v/>
      </c>
      <c r="AN502" t="str">
        <f t="shared" si="29"/>
        <v/>
      </c>
      <c r="AO502" s="3" t="str">
        <f t="shared" si="30"/>
        <v/>
      </c>
      <c r="AP502" s="3">
        <v>500</v>
      </c>
      <c r="AQ502" s="83"/>
      <c r="AR502" s="83"/>
      <c r="AS502" s="83"/>
      <c r="AT502" s="83"/>
      <c r="AU502" s="83"/>
      <c r="AV502" s="83"/>
      <c r="AW502" s="83"/>
      <c r="AX502" s="83"/>
      <c r="AY502" s="83"/>
      <c r="AZ502" s="83"/>
      <c r="BA502" s="83"/>
      <c r="BB502" s="83"/>
      <c r="BC502" s="83"/>
      <c r="BD502" s="83"/>
      <c r="BE502" s="83"/>
      <c r="BF502" s="83"/>
      <c r="BG502" s="83"/>
      <c r="BH502" s="83"/>
      <c r="BI502" s="83"/>
      <c r="BJ502" s="56" t="s">
        <v>7074</v>
      </c>
      <c r="BK502" s="83"/>
      <c r="BL502" s="83"/>
      <c r="BM502" s="83"/>
      <c r="BN502" s="83"/>
      <c r="BO502" s="83"/>
      <c r="BP502" s="83"/>
      <c r="BQ502" s="83"/>
      <c r="BR502" s="83"/>
      <c r="BS502" s="83"/>
      <c r="BT502" s="83"/>
      <c r="BU502" s="83"/>
      <c r="BV502" s="83"/>
      <c r="BW502" s="82"/>
      <c r="BX502" s="82"/>
      <c r="BY502" s="82"/>
      <c r="BZ502" s="84"/>
      <c r="CA502" s="84"/>
      <c r="CB502" s="84"/>
      <c r="CC502" s="84"/>
      <c r="CD502" s="84"/>
      <c r="CE502" s="84"/>
      <c r="CF502" s="84"/>
      <c r="CG502" s="84"/>
      <c r="CH502" s="84"/>
      <c r="CI502" s="84"/>
      <c r="CJ502" s="84"/>
      <c r="CK502" s="84"/>
      <c r="CL502" s="84"/>
      <c r="CM502" s="84"/>
      <c r="CN502" s="84"/>
      <c r="CO502" s="84"/>
      <c r="CP502" s="84"/>
      <c r="CQ502" s="84"/>
      <c r="CR502" s="84"/>
      <c r="CS502" s="58" t="s">
        <v>7075</v>
      </c>
      <c r="CT502" s="84"/>
      <c r="CU502" s="84"/>
      <c r="CV502" s="84"/>
      <c r="CW502" s="84"/>
      <c r="CX502" s="84"/>
      <c r="CY502" s="84"/>
      <c r="CZ502" s="84"/>
      <c r="DA502" s="84"/>
      <c r="DB502" s="84"/>
      <c r="DC502" s="84"/>
      <c r="DD502" s="84"/>
      <c r="DE502" s="84"/>
    </row>
    <row r="503" spans="38:109" ht="15" hidden="1" customHeight="1">
      <c r="AL503" s="55" t="str">
        <f t="shared" si="31"/>
        <v/>
      </c>
      <c r="AM503" s="55" t="str">
        <f t="shared" si="28"/>
        <v/>
      </c>
      <c r="AN503" t="str">
        <f t="shared" si="29"/>
        <v/>
      </c>
      <c r="AO503" s="3" t="str">
        <f t="shared" si="30"/>
        <v/>
      </c>
      <c r="AP503" s="3">
        <v>501</v>
      </c>
      <c r="AQ503" s="83"/>
      <c r="AR503" s="83"/>
      <c r="AS503" s="83"/>
      <c r="AT503" s="83"/>
      <c r="AU503" s="83"/>
      <c r="AV503" s="83"/>
      <c r="AW503" s="83"/>
      <c r="AX503" s="83"/>
      <c r="AY503" s="83"/>
      <c r="AZ503" s="83"/>
      <c r="BA503" s="83"/>
      <c r="BB503" s="83"/>
      <c r="BC503" s="83"/>
      <c r="BD503" s="83"/>
      <c r="BE503" s="83"/>
      <c r="BF503" s="83"/>
      <c r="BG503" s="83"/>
      <c r="BH503" s="83"/>
      <c r="BI503" s="83"/>
      <c r="BJ503" s="56" t="s">
        <v>7076</v>
      </c>
      <c r="BK503" s="83"/>
      <c r="BL503" s="83"/>
      <c r="BM503" s="83"/>
      <c r="BN503" s="83"/>
      <c r="BO503" s="83"/>
      <c r="BP503" s="83"/>
      <c r="BQ503" s="83"/>
      <c r="BR503" s="83"/>
      <c r="BS503" s="83"/>
      <c r="BT503" s="83"/>
      <c r="BU503" s="83"/>
      <c r="BV503" s="83"/>
      <c r="BW503" s="82"/>
      <c r="BX503" s="82"/>
      <c r="BY503" s="82"/>
      <c r="BZ503" s="84"/>
      <c r="CA503" s="84"/>
      <c r="CB503" s="84"/>
      <c r="CC503" s="84"/>
      <c r="CD503" s="84"/>
      <c r="CE503" s="84"/>
      <c r="CF503" s="84"/>
      <c r="CG503" s="84"/>
      <c r="CH503" s="84"/>
      <c r="CI503" s="84"/>
      <c r="CJ503" s="84"/>
      <c r="CK503" s="84"/>
      <c r="CL503" s="84"/>
      <c r="CM503" s="84"/>
      <c r="CN503" s="84"/>
      <c r="CO503" s="84"/>
      <c r="CP503" s="84"/>
      <c r="CQ503" s="84"/>
      <c r="CR503" s="84"/>
      <c r="CS503" s="58" t="s">
        <v>7077</v>
      </c>
      <c r="CT503" s="84"/>
      <c r="CU503" s="84"/>
      <c r="CV503" s="84"/>
      <c r="CW503" s="84"/>
      <c r="CX503" s="84"/>
      <c r="CY503" s="84"/>
      <c r="CZ503" s="84"/>
      <c r="DA503" s="84"/>
      <c r="DB503" s="84"/>
      <c r="DC503" s="84"/>
      <c r="DD503" s="84"/>
      <c r="DE503" s="84"/>
    </row>
    <row r="504" spans="38:109" ht="15" hidden="1" customHeight="1">
      <c r="AL504" s="55" t="str">
        <f t="shared" si="31"/>
        <v/>
      </c>
      <c r="AM504" s="55" t="str">
        <f t="shared" si="28"/>
        <v/>
      </c>
      <c r="AN504" t="str">
        <f t="shared" si="29"/>
        <v/>
      </c>
      <c r="AO504" s="3" t="str">
        <f t="shared" si="30"/>
        <v/>
      </c>
      <c r="AP504" s="3">
        <v>502</v>
      </c>
      <c r="AQ504" s="83"/>
      <c r="AR504" s="83"/>
      <c r="AS504" s="83"/>
      <c r="AT504" s="83"/>
      <c r="AU504" s="83"/>
      <c r="AV504" s="83"/>
      <c r="AW504" s="83"/>
      <c r="AX504" s="83"/>
      <c r="AY504" s="83"/>
      <c r="AZ504" s="83"/>
      <c r="BA504" s="83"/>
      <c r="BB504" s="83"/>
      <c r="BC504" s="83"/>
      <c r="BD504" s="83"/>
      <c r="BE504" s="83"/>
      <c r="BF504" s="83"/>
      <c r="BG504" s="83"/>
      <c r="BH504" s="83"/>
      <c r="BI504" s="83"/>
      <c r="BJ504" s="56" t="s">
        <v>7078</v>
      </c>
      <c r="BK504" s="83"/>
      <c r="BL504" s="83"/>
      <c r="BM504" s="83"/>
      <c r="BN504" s="83"/>
      <c r="BO504" s="83"/>
      <c r="BP504" s="83"/>
      <c r="BQ504" s="83"/>
      <c r="BR504" s="83"/>
      <c r="BS504" s="83"/>
      <c r="BT504" s="83"/>
      <c r="BU504" s="83"/>
      <c r="BV504" s="83"/>
      <c r="BW504" s="82"/>
      <c r="BX504" s="82"/>
      <c r="BY504" s="82"/>
      <c r="BZ504" s="84"/>
      <c r="CA504" s="84"/>
      <c r="CB504" s="84"/>
      <c r="CC504" s="84"/>
      <c r="CD504" s="84"/>
      <c r="CE504" s="84"/>
      <c r="CF504" s="84"/>
      <c r="CG504" s="84"/>
      <c r="CH504" s="84"/>
      <c r="CI504" s="84"/>
      <c r="CJ504" s="84"/>
      <c r="CK504" s="84"/>
      <c r="CL504" s="84"/>
      <c r="CM504" s="84"/>
      <c r="CN504" s="84"/>
      <c r="CO504" s="84"/>
      <c r="CP504" s="84"/>
      <c r="CQ504" s="84"/>
      <c r="CR504" s="84"/>
      <c r="CS504" s="58" t="s">
        <v>7079</v>
      </c>
      <c r="CT504" s="84"/>
      <c r="CU504" s="84"/>
      <c r="CV504" s="84"/>
      <c r="CW504" s="84"/>
      <c r="CX504" s="84"/>
      <c r="CY504" s="84"/>
      <c r="CZ504" s="84"/>
      <c r="DA504" s="84"/>
      <c r="DB504" s="84"/>
      <c r="DC504" s="84"/>
      <c r="DD504" s="84"/>
      <c r="DE504" s="84"/>
    </row>
    <row r="505" spans="38:109" ht="15" hidden="1" customHeight="1">
      <c r="AL505" s="55" t="str">
        <f t="shared" si="31"/>
        <v/>
      </c>
      <c r="AM505" s="55" t="str">
        <f t="shared" si="28"/>
        <v/>
      </c>
      <c r="AN505" t="str">
        <f t="shared" si="29"/>
        <v/>
      </c>
      <c r="AO505" s="3" t="str">
        <f t="shared" si="30"/>
        <v/>
      </c>
      <c r="AP505" s="3">
        <v>503</v>
      </c>
      <c r="AQ505" s="83"/>
      <c r="AR505" s="83"/>
      <c r="AS505" s="83"/>
      <c r="AT505" s="83"/>
      <c r="AU505" s="83"/>
      <c r="AV505" s="83"/>
      <c r="AW505" s="83"/>
      <c r="AX505" s="83"/>
      <c r="AY505" s="83"/>
      <c r="AZ505" s="83"/>
      <c r="BA505" s="83"/>
      <c r="BB505" s="83"/>
      <c r="BC505" s="83"/>
      <c r="BD505" s="83"/>
      <c r="BE505" s="83"/>
      <c r="BF505" s="83"/>
      <c r="BG505" s="83"/>
      <c r="BH505" s="83"/>
      <c r="BI505" s="83"/>
      <c r="BJ505" s="56" t="s">
        <v>7080</v>
      </c>
      <c r="BK505" s="83"/>
      <c r="BL505" s="83"/>
      <c r="BM505" s="83"/>
      <c r="BN505" s="83"/>
      <c r="BO505" s="83"/>
      <c r="BP505" s="83"/>
      <c r="BQ505" s="83"/>
      <c r="BR505" s="83"/>
      <c r="BS505" s="83"/>
      <c r="BT505" s="83"/>
      <c r="BU505" s="83"/>
      <c r="BV505" s="83"/>
      <c r="BW505" s="82"/>
      <c r="BX505" s="82"/>
      <c r="BY505" s="82"/>
      <c r="BZ505" s="84"/>
      <c r="CA505" s="84"/>
      <c r="CB505" s="84"/>
      <c r="CC505" s="84"/>
      <c r="CD505" s="84"/>
      <c r="CE505" s="84"/>
      <c r="CF505" s="84"/>
      <c r="CG505" s="84"/>
      <c r="CH505" s="84"/>
      <c r="CI505" s="84"/>
      <c r="CJ505" s="84"/>
      <c r="CK505" s="84"/>
      <c r="CL505" s="84"/>
      <c r="CM505" s="84"/>
      <c r="CN505" s="84"/>
      <c r="CO505" s="84"/>
      <c r="CP505" s="84"/>
      <c r="CQ505" s="84"/>
      <c r="CR505" s="84"/>
      <c r="CS505" s="58" t="s">
        <v>7081</v>
      </c>
      <c r="CT505" s="84"/>
      <c r="CU505" s="84"/>
      <c r="CV505" s="84"/>
      <c r="CW505" s="84"/>
      <c r="CX505" s="84"/>
      <c r="CY505" s="84"/>
      <c r="CZ505" s="84"/>
      <c r="DA505" s="84"/>
      <c r="DB505" s="84"/>
      <c r="DC505" s="84"/>
      <c r="DD505" s="84"/>
      <c r="DE505" s="84"/>
    </row>
    <row r="506" spans="38:109" ht="15" hidden="1" customHeight="1">
      <c r="AL506" s="55" t="str">
        <f t="shared" si="31"/>
        <v/>
      </c>
      <c r="AM506" s="55" t="str">
        <f t="shared" si="28"/>
        <v/>
      </c>
      <c r="AN506" t="str">
        <f t="shared" si="29"/>
        <v/>
      </c>
      <c r="AO506" s="3" t="str">
        <f t="shared" si="30"/>
        <v/>
      </c>
      <c r="AP506" s="3">
        <v>504</v>
      </c>
      <c r="AQ506" s="83"/>
      <c r="AR506" s="83"/>
      <c r="AS506" s="83"/>
      <c r="AT506" s="83"/>
      <c r="AU506" s="83"/>
      <c r="AV506" s="83"/>
      <c r="AW506" s="83"/>
      <c r="AX506" s="83"/>
      <c r="AY506" s="83"/>
      <c r="AZ506" s="83"/>
      <c r="BA506" s="83"/>
      <c r="BB506" s="83"/>
      <c r="BC506" s="83"/>
      <c r="BD506" s="83"/>
      <c r="BE506" s="83"/>
      <c r="BF506" s="83"/>
      <c r="BG506" s="83"/>
      <c r="BH506" s="83"/>
      <c r="BI506" s="83"/>
      <c r="BJ506" s="56" t="s">
        <v>7082</v>
      </c>
      <c r="BK506" s="83"/>
      <c r="BL506" s="83"/>
      <c r="BM506" s="83"/>
      <c r="BN506" s="83"/>
      <c r="BO506" s="83"/>
      <c r="BP506" s="83"/>
      <c r="BQ506" s="83"/>
      <c r="BR506" s="83"/>
      <c r="BS506" s="83"/>
      <c r="BT506" s="83"/>
      <c r="BU506" s="83"/>
      <c r="BV506" s="83"/>
      <c r="BW506" s="82"/>
      <c r="BX506" s="82"/>
      <c r="BY506" s="82"/>
      <c r="BZ506" s="84"/>
      <c r="CA506" s="84"/>
      <c r="CB506" s="84"/>
      <c r="CC506" s="84"/>
      <c r="CD506" s="84"/>
      <c r="CE506" s="84"/>
      <c r="CF506" s="84"/>
      <c r="CG506" s="84"/>
      <c r="CH506" s="84"/>
      <c r="CI506" s="84"/>
      <c r="CJ506" s="84"/>
      <c r="CK506" s="84"/>
      <c r="CL506" s="84"/>
      <c r="CM506" s="84"/>
      <c r="CN506" s="84"/>
      <c r="CO506" s="84"/>
      <c r="CP506" s="84"/>
      <c r="CQ506" s="84"/>
      <c r="CR506" s="84"/>
      <c r="CS506" s="58" t="s">
        <v>7083</v>
      </c>
      <c r="CT506" s="84"/>
      <c r="CU506" s="84"/>
      <c r="CV506" s="84"/>
      <c r="CW506" s="84"/>
      <c r="CX506" s="84"/>
      <c r="CY506" s="84"/>
      <c r="CZ506" s="84"/>
      <c r="DA506" s="84"/>
      <c r="DB506" s="84"/>
      <c r="DC506" s="84"/>
      <c r="DD506" s="84"/>
      <c r="DE506" s="84"/>
    </row>
    <row r="507" spans="38:109" ht="15" hidden="1" customHeight="1">
      <c r="AL507" s="55" t="str">
        <f t="shared" si="31"/>
        <v/>
      </c>
      <c r="AM507" s="55" t="str">
        <f t="shared" si="28"/>
        <v/>
      </c>
      <c r="AN507" t="str">
        <f t="shared" si="29"/>
        <v/>
      </c>
      <c r="AO507" s="3" t="str">
        <f t="shared" si="30"/>
        <v/>
      </c>
      <c r="AP507" s="3">
        <v>505</v>
      </c>
      <c r="AQ507" s="83"/>
      <c r="AR507" s="83"/>
      <c r="AS507" s="83"/>
      <c r="AT507" s="83"/>
      <c r="AU507" s="83"/>
      <c r="AV507" s="83"/>
      <c r="AW507" s="83"/>
      <c r="AX507" s="83"/>
      <c r="AY507" s="83"/>
      <c r="AZ507" s="83"/>
      <c r="BA507" s="83"/>
      <c r="BB507" s="83"/>
      <c r="BC507" s="83"/>
      <c r="BD507" s="83"/>
      <c r="BE507" s="83"/>
      <c r="BF507" s="83"/>
      <c r="BG507" s="83"/>
      <c r="BH507" s="83"/>
      <c r="BI507" s="83"/>
      <c r="BJ507" s="56" t="s">
        <v>7084</v>
      </c>
      <c r="BK507" s="83"/>
      <c r="BL507" s="83"/>
      <c r="BM507" s="83"/>
      <c r="BN507" s="83"/>
      <c r="BO507" s="83"/>
      <c r="BP507" s="83"/>
      <c r="BQ507" s="83"/>
      <c r="BR507" s="83"/>
      <c r="BS507" s="83"/>
      <c r="BT507" s="83"/>
      <c r="BU507" s="83"/>
      <c r="BV507" s="83"/>
      <c r="BW507" s="82"/>
      <c r="BX507" s="82"/>
      <c r="BY507" s="82"/>
      <c r="BZ507" s="84"/>
      <c r="CA507" s="84"/>
      <c r="CB507" s="84"/>
      <c r="CC507" s="84"/>
      <c r="CD507" s="84"/>
      <c r="CE507" s="84"/>
      <c r="CF507" s="84"/>
      <c r="CG507" s="84"/>
      <c r="CH507" s="84"/>
      <c r="CI507" s="84"/>
      <c r="CJ507" s="84"/>
      <c r="CK507" s="84"/>
      <c r="CL507" s="84"/>
      <c r="CM507" s="84"/>
      <c r="CN507" s="84"/>
      <c r="CO507" s="84"/>
      <c r="CP507" s="84"/>
      <c r="CQ507" s="84"/>
      <c r="CR507" s="84"/>
      <c r="CS507" s="58" t="s">
        <v>7085</v>
      </c>
      <c r="CT507" s="84"/>
      <c r="CU507" s="84"/>
      <c r="CV507" s="84"/>
      <c r="CW507" s="84"/>
      <c r="CX507" s="84"/>
      <c r="CY507" s="84"/>
      <c r="CZ507" s="84"/>
      <c r="DA507" s="84"/>
      <c r="DB507" s="84"/>
      <c r="DC507" s="84"/>
      <c r="DD507" s="84"/>
      <c r="DE507" s="84"/>
    </row>
    <row r="508" spans="38:109" ht="15" hidden="1" customHeight="1">
      <c r="AL508" s="55" t="str">
        <f t="shared" si="31"/>
        <v/>
      </c>
      <c r="AM508" s="55" t="str">
        <f t="shared" si="28"/>
        <v/>
      </c>
      <c r="AN508" t="str">
        <f t="shared" si="29"/>
        <v/>
      </c>
      <c r="AO508" s="3" t="str">
        <f t="shared" si="30"/>
        <v/>
      </c>
      <c r="AP508" s="3">
        <v>506</v>
      </c>
      <c r="AQ508" s="83"/>
      <c r="AR508" s="83"/>
      <c r="AS508" s="83"/>
      <c r="AT508" s="83"/>
      <c r="AU508" s="83"/>
      <c r="AV508" s="83"/>
      <c r="AW508" s="83"/>
      <c r="AX508" s="83"/>
      <c r="AY508" s="83"/>
      <c r="AZ508" s="83"/>
      <c r="BA508" s="83"/>
      <c r="BB508" s="83"/>
      <c r="BC508" s="83"/>
      <c r="BD508" s="83"/>
      <c r="BE508" s="83"/>
      <c r="BF508" s="83"/>
      <c r="BG508" s="83"/>
      <c r="BH508" s="83"/>
      <c r="BI508" s="83"/>
      <c r="BJ508" s="56" t="s">
        <v>7086</v>
      </c>
      <c r="BK508" s="83"/>
      <c r="BL508" s="83"/>
      <c r="BM508" s="83"/>
      <c r="BN508" s="83"/>
      <c r="BO508" s="83"/>
      <c r="BP508" s="83"/>
      <c r="BQ508" s="83"/>
      <c r="BR508" s="83"/>
      <c r="BS508" s="83"/>
      <c r="BT508" s="83"/>
      <c r="BU508" s="83"/>
      <c r="BV508" s="83"/>
      <c r="BW508" s="82"/>
      <c r="BX508" s="82"/>
      <c r="BY508" s="82"/>
      <c r="BZ508" s="84"/>
      <c r="CA508" s="84"/>
      <c r="CB508" s="84"/>
      <c r="CC508" s="84"/>
      <c r="CD508" s="84"/>
      <c r="CE508" s="84"/>
      <c r="CF508" s="84"/>
      <c r="CG508" s="84"/>
      <c r="CH508" s="84"/>
      <c r="CI508" s="84"/>
      <c r="CJ508" s="84"/>
      <c r="CK508" s="84"/>
      <c r="CL508" s="84"/>
      <c r="CM508" s="84"/>
      <c r="CN508" s="84"/>
      <c r="CO508" s="84"/>
      <c r="CP508" s="84"/>
      <c r="CQ508" s="84"/>
      <c r="CR508" s="84"/>
      <c r="CS508" s="58" t="s">
        <v>7087</v>
      </c>
      <c r="CT508" s="84"/>
      <c r="CU508" s="84"/>
      <c r="CV508" s="84"/>
      <c r="CW508" s="84"/>
      <c r="CX508" s="84"/>
      <c r="CY508" s="84"/>
      <c r="CZ508" s="84"/>
      <c r="DA508" s="84"/>
      <c r="DB508" s="84"/>
      <c r="DC508" s="84"/>
      <c r="DD508" s="84"/>
      <c r="DE508" s="84"/>
    </row>
    <row r="509" spans="38:109" ht="15" hidden="1" customHeight="1">
      <c r="AL509" s="55" t="str">
        <f t="shared" si="31"/>
        <v/>
      </c>
      <c r="AM509" s="55" t="str">
        <f t="shared" si="28"/>
        <v/>
      </c>
      <c r="AN509" t="str">
        <f t="shared" si="29"/>
        <v/>
      </c>
      <c r="AO509" s="3" t="str">
        <f t="shared" si="30"/>
        <v/>
      </c>
      <c r="AP509" s="3">
        <v>507</v>
      </c>
      <c r="AQ509" s="83"/>
      <c r="AR509" s="83"/>
      <c r="AS509" s="83"/>
      <c r="AT509" s="83"/>
      <c r="AU509" s="83"/>
      <c r="AV509" s="83"/>
      <c r="AW509" s="83"/>
      <c r="AX509" s="83"/>
      <c r="AY509" s="83"/>
      <c r="AZ509" s="83"/>
      <c r="BA509" s="83"/>
      <c r="BB509" s="83"/>
      <c r="BC509" s="83"/>
      <c r="BD509" s="83"/>
      <c r="BE509" s="83"/>
      <c r="BF509" s="83"/>
      <c r="BG509" s="83"/>
      <c r="BH509" s="83"/>
      <c r="BI509" s="83"/>
      <c r="BJ509" s="56" t="s">
        <v>7088</v>
      </c>
      <c r="BK509" s="83"/>
      <c r="BL509" s="83"/>
      <c r="BM509" s="83"/>
      <c r="BN509" s="83"/>
      <c r="BO509" s="83"/>
      <c r="BP509" s="83"/>
      <c r="BQ509" s="83"/>
      <c r="BR509" s="83"/>
      <c r="BS509" s="83"/>
      <c r="BT509" s="83"/>
      <c r="BU509" s="83"/>
      <c r="BV509" s="83"/>
      <c r="BW509" s="82"/>
      <c r="BX509" s="82"/>
      <c r="BY509" s="82"/>
      <c r="BZ509" s="84"/>
      <c r="CA509" s="84"/>
      <c r="CB509" s="84"/>
      <c r="CC509" s="84"/>
      <c r="CD509" s="84"/>
      <c r="CE509" s="84"/>
      <c r="CF509" s="84"/>
      <c r="CG509" s="84"/>
      <c r="CH509" s="84"/>
      <c r="CI509" s="84"/>
      <c r="CJ509" s="84"/>
      <c r="CK509" s="84"/>
      <c r="CL509" s="84"/>
      <c r="CM509" s="84"/>
      <c r="CN509" s="84"/>
      <c r="CO509" s="84"/>
      <c r="CP509" s="84"/>
      <c r="CQ509" s="84"/>
      <c r="CR509" s="84"/>
      <c r="CS509" s="58" t="s">
        <v>7089</v>
      </c>
      <c r="CT509" s="84"/>
      <c r="CU509" s="84"/>
      <c r="CV509" s="84"/>
      <c r="CW509" s="84"/>
      <c r="CX509" s="84"/>
      <c r="CY509" s="84"/>
      <c r="CZ509" s="84"/>
      <c r="DA509" s="84"/>
      <c r="DB509" s="84"/>
      <c r="DC509" s="84"/>
      <c r="DD509" s="84"/>
      <c r="DE509" s="84"/>
    </row>
    <row r="510" spans="38:109" ht="15" hidden="1" customHeight="1">
      <c r="AL510" s="55" t="str">
        <f t="shared" si="31"/>
        <v/>
      </c>
      <c r="AM510" s="55" t="str">
        <f t="shared" si="28"/>
        <v/>
      </c>
      <c r="AN510" t="str">
        <f t="shared" si="29"/>
        <v/>
      </c>
      <c r="AO510" s="3" t="str">
        <f t="shared" si="30"/>
        <v/>
      </c>
      <c r="AP510" s="3">
        <v>508</v>
      </c>
      <c r="AQ510" s="83"/>
      <c r="AR510" s="83"/>
      <c r="AS510" s="83"/>
      <c r="AT510" s="83"/>
      <c r="AU510" s="83"/>
      <c r="AV510" s="83"/>
      <c r="AW510" s="83"/>
      <c r="AX510" s="83"/>
      <c r="AY510" s="83"/>
      <c r="AZ510" s="83"/>
      <c r="BA510" s="83"/>
      <c r="BB510" s="83"/>
      <c r="BC510" s="83"/>
      <c r="BD510" s="83"/>
      <c r="BE510" s="83"/>
      <c r="BF510" s="83"/>
      <c r="BG510" s="83"/>
      <c r="BH510" s="83"/>
      <c r="BI510" s="83"/>
      <c r="BJ510" s="56" t="s">
        <v>7090</v>
      </c>
      <c r="BK510" s="83"/>
      <c r="BL510" s="83"/>
      <c r="BM510" s="83"/>
      <c r="BN510" s="83"/>
      <c r="BO510" s="83"/>
      <c r="BP510" s="83"/>
      <c r="BQ510" s="83"/>
      <c r="BR510" s="83"/>
      <c r="BS510" s="83"/>
      <c r="BT510" s="83"/>
      <c r="BU510" s="83"/>
      <c r="BV510" s="83"/>
      <c r="BW510" s="82"/>
      <c r="BX510" s="82"/>
      <c r="BY510" s="82"/>
      <c r="BZ510" s="84"/>
      <c r="CA510" s="84"/>
      <c r="CB510" s="84"/>
      <c r="CC510" s="84"/>
      <c r="CD510" s="84"/>
      <c r="CE510" s="84"/>
      <c r="CF510" s="84"/>
      <c r="CG510" s="84"/>
      <c r="CH510" s="84"/>
      <c r="CI510" s="84"/>
      <c r="CJ510" s="84"/>
      <c r="CK510" s="84"/>
      <c r="CL510" s="84"/>
      <c r="CM510" s="84"/>
      <c r="CN510" s="84"/>
      <c r="CO510" s="84"/>
      <c r="CP510" s="84"/>
      <c r="CQ510" s="84"/>
      <c r="CR510" s="84"/>
      <c r="CS510" s="58" t="s">
        <v>7091</v>
      </c>
      <c r="CT510" s="84"/>
      <c r="CU510" s="84"/>
      <c r="CV510" s="84"/>
      <c r="CW510" s="84"/>
      <c r="CX510" s="84"/>
      <c r="CY510" s="84"/>
      <c r="CZ510" s="84"/>
      <c r="DA510" s="84"/>
      <c r="DB510" s="84"/>
      <c r="DC510" s="84"/>
      <c r="DD510" s="84"/>
      <c r="DE510" s="84"/>
    </row>
    <row r="511" spans="38:109" ht="15" hidden="1" customHeight="1">
      <c r="AL511" s="55" t="str">
        <f t="shared" si="31"/>
        <v/>
      </c>
      <c r="AM511" s="55" t="str">
        <f t="shared" si="28"/>
        <v/>
      </c>
      <c r="AN511" t="str">
        <f t="shared" si="29"/>
        <v/>
      </c>
      <c r="AO511" s="3" t="str">
        <f t="shared" si="30"/>
        <v/>
      </c>
      <c r="AP511" s="3">
        <v>509</v>
      </c>
      <c r="AQ511" s="83"/>
      <c r="AR511" s="83"/>
      <c r="AS511" s="83"/>
      <c r="AT511" s="83"/>
      <c r="AU511" s="83"/>
      <c r="AV511" s="83"/>
      <c r="AW511" s="83"/>
      <c r="AX511" s="83"/>
      <c r="AY511" s="83"/>
      <c r="AZ511" s="83"/>
      <c r="BA511" s="83"/>
      <c r="BB511" s="83"/>
      <c r="BC511" s="83"/>
      <c r="BD511" s="83"/>
      <c r="BE511" s="83"/>
      <c r="BF511" s="83"/>
      <c r="BG511" s="83"/>
      <c r="BH511" s="83"/>
      <c r="BI511" s="83"/>
      <c r="BJ511" s="56" t="s">
        <v>7092</v>
      </c>
      <c r="BK511" s="83"/>
      <c r="BL511" s="83"/>
      <c r="BM511" s="83"/>
      <c r="BN511" s="83"/>
      <c r="BO511" s="83"/>
      <c r="BP511" s="83"/>
      <c r="BQ511" s="83"/>
      <c r="BR511" s="83"/>
      <c r="BS511" s="83"/>
      <c r="BT511" s="83"/>
      <c r="BU511" s="83"/>
      <c r="BV511" s="83"/>
      <c r="BW511" s="82"/>
      <c r="BX511" s="82"/>
      <c r="BY511" s="82"/>
      <c r="BZ511" s="84"/>
      <c r="CA511" s="84"/>
      <c r="CB511" s="84"/>
      <c r="CC511" s="84"/>
      <c r="CD511" s="84"/>
      <c r="CE511" s="84"/>
      <c r="CF511" s="84"/>
      <c r="CG511" s="84"/>
      <c r="CH511" s="84"/>
      <c r="CI511" s="84"/>
      <c r="CJ511" s="84"/>
      <c r="CK511" s="84"/>
      <c r="CL511" s="84"/>
      <c r="CM511" s="84"/>
      <c r="CN511" s="84"/>
      <c r="CO511" s="84"/>
      <c r="CP511" s="84"/>
      <c r="CQ511" s="84"/>
      <c r="CR511" s="84"/>
      <c r="CS511" s="58" t="s">
        <v>7093</v>
      </c>
      <c r="CT511" s="84"/>
      <c r="CU511" s="84"/>
      <c r="CV511" s="84"/>
      <c r="CW511" s="84"/>
      <c r="CX511" s="84"/>
      <c r="CY511" s="84"/>
      <c r="CZ511" s="84"/>
      <c r="DA511" s="84"/>
      <c r="DB511" s="84"/>
      <c r="DC511" s="84"/>
      <c r="DD511" s="84"/>
      <c r="DE511" s="84"/>
    </row>
    <row r="512" spans="38:109" ht="15" hidden="1" customHeight="1">
      <c r="AL512" s="55" t="str">
        <f t="shared" si="31"/>
        <v/>
      </c>
      <c r="AM512" s="55" t="str">
        <f t="shared" si="28"/>
        <v/>
      </c>
      <c r="AN512" t="str">
        <f t="shared" si="29"/>
        <v/>
      </c>
      <c r="AO512" s="3" t="str">
        <f t="shared" si="30"/>
        <v/>
      </c>
      <c r="AP512" s="3">
        <v>510</v>
      </c>
      <c r="AQ512" s="83"/>
      <c r="AR512" s="83"/>
      <c r="AS512" s="83"/>
      <c r="AT512" s="83"/>
      <c r="AU512" s="83"/>
      <c r="AV512" s="83"/>
      <c r="AW512" s="83"/>
      <c r="AX512" s="83"/>
      <c r="AY512" s="83"/>
      <c r="AZ512" s="83"/>
      <c r="BA512" s="83"/>
      <c r="BB512" s="83"/>
      <c r="BC512" s="83"/>
      <c r="BD512" s="83"/>
      <c r="BE512" s="83"/>
      <c r="BF512" s="83"/>
      <c r="BG512" s="83"/>
      <c r="BH512" s="83"/>
      <c r="BI512" s="83"/>
      <c r="BJ512" s="56" t="s">
        <v>7094</v>
      </c>
      <c r="BK512" s="83"/>
      <c r="BL512" s="83"/>
      <c r="BM512" s="83"/>
      <c r="BN512" s="83"/>
      <c r="BO512" s="83"/>
      <c r="BP512" s="83"/>
      <c r="BQ512" s="83"/>
      <c r="BR512" s="83"/>
      <c r="BS512" s="83"/>
      <c r="BT512" s="83"/>
      <c r="BU512" s="83"/>
      <c r="BV512" s="83"/>
      <c r="BW512" s="82"/>
      <c r="BX512" s="82"/>
      <c r="BY512" s="82"/>
      <c r="BZ512" s="84"/>
      <c r="CA512" s="84"/>
      <c r="CB512" s="84"/>
      <c r="CC512" s="84"/>
      <c r="CD512" s="84"/>
      <c r="CE512" s="84"/>
      <c r="CF512" s="84"/>
      <c r="CG512" s="84"/>
      <c r="CH512" s="84"/>
      <c r="CI512" s="84"/>
      <c r="CJ512" s="84"/>
      <c r="CK512" s="84"/>
      <c r="CL512" s="84"/>
      <c r="CM512" s="84"/>
      <c r="CN512" s="84"/>
      <c r="CO512" s="84"/>
      <c r="CP512" s="84"/>
      <c r="CQ512" s="84"/>
      <c r="CR512" s="84"/>
      <c r="CS512" s="58" t="s">
        <v>7095</v>
      </c>
      <c r="CT512" s="84"/>
      <c r="CU512" s="84"/>
      <c r="CV512" s="84"/>
      <c r="CW512" s="84"/>
      <c r="CX512" s="84"/>
      <c r="CY512" s="84"/>
      <c r="CZ512" s="84"/>
      <c r="DA512" s="84"/>
      <c r="DB512" s="84"/>
      <c r="DC512" s="84"/>
      <c r="DD512" s="84"/>
      <c r="DE512" s="84"/>
    </row>
    <row r="513" spans="38:109" ht="15" hidden="1" customHeight="1">
      <c r="AL513" s="55" t="str">
        <f t="shared" si="31"/>
        <v/>
      </c>
      <c r="AM513" s="55" t="str">
        <f t="shared" si="28"/>
        <v/>
      </c>
      <c r="AN513" t="str">
        <f t="shared" si="29"/>
        <v/>
      </c>
      <c r="AO513" s="3" t="str">
        <f t="shared" si="30"/>
        <v/>
      </c>
      <c r="AP513" s="3">
        <v>511</v>
      </c>
      <c r="AQ513" s="83"/>
      <c r="AR513" s="83"/>
      <c r="AS513" s="83"/>
      <c r="AT513" s="83"/>
      <c r="AU513" s="83"/>
      <c r="AV513" s="83"/>
      <c r="AW513" s="83"/>
      <c r="AX513" s="83"/>
      <c r="AY513" s="83"/>
      <c r="AZ513" s="83"/>
      <c r="BA513" s="83"/>
      <c r="BB513" s="83"/>
      <c r="BC513" s="83"/>
      <c r="BD513" s="83"/>
      <c r="BE513" s="83"/>
      <c r="BF513" s="83"/>
      <c r="BG513" s="83"/>
      <c r="BH513" s="83"/>
      <c r="BI513" s="83"/>
      <c r="BJ513" s="56" t="s">
        <v>7096</v>
      </c>
      <c r="BK513" s="83"/>
      <c r="BL513" s="83"/>
      <c r="BM513" s="83"/>
      <c r="BN513" s="83"/>
      <c r="BO513" s="83"/>
      <c r="BP513" s="83"/>
      <c r="BQ513" s="83"/>
      <c r="BR513" s="83"/>
      <c r="BS513" s="83"/>
      <c r="BT513" s="83"/>
      <c r="BU513" s="83"/>
      <c r="BV513" s="83"/>
      <c r="BW513" s="82"/>
      <c r="BX513" s="82"/>
      <c r="BY513" s="82"/>
      <c r="BZ513" s="84"/>
      <c r="CA513" s="84"/>
      <c r="CB513" s="84"/>
      <c r="CC513" s="84"/>
      <c r="CD513" s="84"/>
      <c r="CE513" s="84"/>
      <c r="CF513" s="84"/>
      <c r="CG513" s="84"/>
      <c r="CH513" s="84"/>
      <c r="CI513" s="84"/>
      <c r="CJ513" s="84"/>
      <c r="CK513" s="84"/>
      <c r="CL513" s="84"/>
      <c r="CM513" s="84"/>
      <c r="CN513" s="84"/>
      <c r="CO513" s="84"/>
      <c r="CP513" s="84"/>
      <c r="CQ513" s="84"/>
      <c r="CR513" s="84"/>
      <c r="CS513" s="58" t="s">
        <v>7097</v>
      </c>
      <c r="CT513" s="84"/>
      <c r="CU513" s="84"/>
      <c r="CV513" s="84"/>
      <c r="CW513" s="84"/>
      <c r="CX513" s="84"/>
      <c r="CY513" s="84"/>
      <c r="CZ513" s="84"/>
      <c r="DA513" s="84"/>
      <c r="DB513" s="84"/>
      <c r="DC513" s="84"/>
      <c r="DD513" s="84"/>
      <c r="DE513" s="84"/>
    </row>
    <row r="514" spans="38:109" ht="15" hidden="1" customHeight="1">
      <c r="AL514" s="55" t="str">
        <f t="shared" si="31"/>
        <v/>
      </c>
      <c r="AM514" s="55" t="str">
        <f t="shared" si="28"/>
        <v/>
      </c>
      <c r="AN514" t="str">
        <f t="shared" si="29"/>
        <v/>
      </c>
      <c r="AO514" s="3" t="str">
        <f t="shared" si="30"/>
        <v/>
      </c>
      <c r="AP514" s="3">
        <v>512</v>
      </c>
      <c r="AQ514" s="83"/>
      <c r="AR514" s="83"/>
      <c r="AS514" s="83"/>
      <c r="AT514" s="83"/>
      <c r="AU514" s="83"/>
      <c r="AV514" s="83"/>
      <c r="AW514" s="83"/>
      <c r="AX514" s="83"/>
      <c r="AY514" s="83"/>
      <c r="AZ514" s="83"/>
      <c r="BA514" s="83"/>
      <c r="BB514" s="83"/>
      <c r="BC514" s="83"/>
      <c r="BD514" s="83"/>
      <c r="BE514" s="83"/>
      <c r="BF514" s="83"/>
      <c r="BG514" s="83"/>
      <c r="BH514" s="83"/>
      <c r="BI514" s="83"/>
      <c r="BJ514" s="56" t="s">
        <v>7098</v>
      </c>
      <c r="BK514" s="83"/>
      <c r="BL514" s="83"/>
      <c r="BM514" s="83"/>
      <c r="BN514" s="83"/>
      <c r="BO514" s="83"/>
      <c r="BP514" s="83"/>
      <c r="BQ514" s="83"/>
      <c r="BR514" s="83"/>
      <c r="BS514" s="83"/>
      <c r="BT514" s="83"/>
      <c r="BU514" s="83"/>
      <c r="BV514" s="83"/>
      <c r="BW514" s="82"/>
      <c r="BX514" s="82"/>
      <c r="BY514" s="82"/>
      <c r="BZ514" s="84"/>
      <c r="CA514" s="84"/>
      <c r="CB514" s="84"/>
      <c r="CC514" s="84"/>
      <c r="CD514" s="84"/>
      <c r="CE514" s="84"/>
      <c r="CF514" s="84"/>
      <c r="CG514" s="84"/>
      <c r="CH514" s="84"/>
      <c r="CI514" s="84"/>
      <c r="CJ514" s="84"/>
      <c r="CK514" s="84"/>
      <c r="CL514" s="84"/>
      <c r="CM514" s="84"/>
      <c r="CN514" s="84"/>
      <c r="CO514" s="84"/>
      <c r="CP514" s="84"/>
      <c r="CQ514" s="84"/>
      <c r="CR514" s="84"/>
      <c r="CS514" s="58" t="s">
        <v>7099</v>
      </c>
      <c r="CT514" s="84"/>
      <c r="CU514" s="84"/>
      <c r="CV514" s="84"/>
      <c r="CW514" s="84"/>
      <c r="CX514" s="84"/>
      <c r="CY514" s="84"/>
      <c r="CZ514" s="84"/>
      <c r="DA514" s="84"/>
      <c r="DB514" s="84"/>
      <c r="DC514" s="84"/>
      <c r="DD514" s="84"/>
      <c r="DE514" s="84"/>
    </row>
    <row r="515" spans="38:109" ht="15" hidden="1" customHeight="1">
      <c r="AL515" s="55" t="str">
        <f t="shared" si="31"/>
        <v/>
      </c>
      <c r="AM515" s="55" t="str">
        <f t="shared" si="28"/>
        <v/>
      </c>
      <c r="AN515" t="str">
        <f t="shared" si="29"/>
        <v/>
      </c>
      <c r="AO515" s="3" t="str">
        <f t="shared" si="30"/>
        <v/>
      </c>
      <c r="AP515" s="3">
        <v>513</v>
      </c>
      <c r="AQ515" s="83"/>
      <c r="AR515" s="83"/>
      <c r="AS515" s="83"/>
      <c r="AT515" s="83"/>
      <c r="AU515" s="83"/>
      <c r="AV515" s="83"/>
      <c r="AW515" s="83"/>
      <c r="AX515" s="83"/>
      <c r="AY515" s="83"/>
      <c r="AZ515" s="83"/>
      <c r="BA515" s="83"/>
      <c r="BB515" s="83"/>
      <c r="BC515" s="83"/>
      <c r="BD515" s="83"/>
      <c r="BE515" s="83"/>
      <c r="BF515" s="83"/>
      <c r="BG515" s="83"/>
      <c r="BH515" s="83"/>
      <c r="BI515" s="83"/>
      <c r="BJ515" s="56" t="s">
        <v>7100</v>
      </c>
      <c r="BK515" s="83"/>
      <c r="BL515" s="83"/>
      <c r="BM515" s="83"/>
      <c r="BN515" s="83"/>
      <c r="BO515" s="83"/>
      <c r="BP515" s="83"/>
      <c r="BQ515" s="83"/>
      <c r="BR515" s="83"/>
      <c r="BS515" s="83"/>
      <c r="BT515" s="83"/>
      <c r="BU515" s="83"/>
      <c r="BV515" s="83"/>
      <c r="BW515" s="82"/>
      <c r="BX515" s="82"/>
      <c r="BY515" s="82"/>
      <c r="BZ515" s="84"/>
      <c r="CA515" s="84"/>
      <c r="CB515" s="84"/>
      <c r="CC515" s="84"/>
      <c r="CD515" s="84"/>
      <c r="CE515" s="84"/>
      <c r="CF515" s="84"/>
      <c r="CG515" s="84"/>
      <c r="CH515" s="84"/>
      <c r="CI515" s="84"/>
      <c r="CJ515" s="84"/>
      <c r="CK515" s="84"/>
      <c r="CL515" s="84"/>
      <c r="CM515" s="84"/>
      <c r="CN515" s="84"/>
      <c r="CO515" s="84"/>
      <c r="CP515" s="84"/>
      <c r="CQ515" s="84"/>
      <c r="CR515" s="84"/>
      <c r="CS515" s="58" t="s">
        <v>7101</v>
      </c>
      <c r="CT515" s="84"/>
      <c r="CU515" s="84"/>
      <c r="CV515" s="84"/>
      <c r="CW515" s="84"/>
      <c r="CX515" s="84"/>
      <c r="CY515" s="84"/>
      <c r="CZ515" s="84"/>
      <c r="DA515" s="84"/>
      <c r="DB515" s="84"/>
      <c r="DC515" s="84"/>
      <c r="DD515" s="84"/>
      <c r="DE515" s="84"/>
    </row>
    <row r="516" spans="38:109" ht="15" hidden="1" customHeight="1">
      <c r="AL516" s="55" t="str">
        <f t="shared" si="31"/>
        <v/>
      </c>
      <c r="AM516" s="55" t="str">
        <f t="shared" ref="AM516:AM574" si="32">IFERROR(IF(AL516="", "", HLOOKUP($N$8, $AQ$3:$BV$574, AP516, FALSE)), "")</f>
        <v/>
      </c>
      <c r="AN516" t="str">
        <f t="shared" si="29"/>
        <v/>
      </c>
      <c r="AO516" s="3" t="str">
        <f t="shared" si="30"/>
        <v/>
      </c>
      <c r="AP516" s="3">
        <v>514</v>
      </c>
      <c r="AQ516" s="83"/>
      <c r="AR516" s="83"/>
      <c r="AS516" s="83"/>
      <c r="AT516" s="83"/>
      <c r="AU516" s="83"/>
      <c r="AV516" s="83"/>
      <c r="AW516" s="83"/>
      <c r="AX516" s="83"/>
      <c r="AY516" s="83"/>
      <c r="AZ516" s="83"/>
      <c r="BA516" s="83"/>
      <c r="BB516" s="83"/>
      <c r="BC516" s="83"/>
      <c r="BD516" s="83"/>
      <c r="BE516" s="83"/>
      <c r="BF516" s="83"/>
      <c r="BG516" s="83"/>
      <c r="BH516" s="83"/>
      <c r="BI516" s="83"/>
      <c r="BJ516" s="56" t="s">
        <v>7102</v>
      </c>
      <c r="BK516" s="83"/>
      <c r="BL516" s="83"/>
      <c r="BM516" s="83"/>
      <c r="BN516" s="83"/>
      <c r="BO516" s="83"/>
      <c r="BP516" s="83"/>
      <c r="BQ516" s="83"/>
      <c r="BR516" s="83"/>
      <c r="BS516" s="83"/>
      <c r="BT516" s="83"/>
      <c r="BU516" s="83"/>
      <c r="BV516" s="83"/>
      <c r="BW516" s="82"/>
      <c r="BX516" s="82"/>
      <c r="BY516" s="82"/>
      <c r="BZ516" s="84"/>
      <c r="CA516" s="84"/>
      <c r="CB516" s="84"/>
      <c r="CC516" s="84"/>
      <c r="CD516" s="84"/>
      <c r="CE516" s="84"/>
      <c r="CF516" s="84"/>
      <c r="CG516" s="84"/>
      <c r="CH516" s="84"/>
      <c r="CI516" s="84"/>
      <c r="CJ516" s="84"/>
      <c r="CK516" s="84"/>
      <c r="CL516" s="84"/>
      <c r="CM516" s="84"/>
      <c r="CN516" s="84"/>
      <c r="CO516" s="84"/>
      <c r="CP516" s="84"/>
      <c r="CQ516" s="84"/>
      <c r="CR516" s="84"/>
      <c r="CS516" s="58" t="s">
        <v>7103</v>
      </c>
      <c r="CT516" s="84"/>
      <c r="CU516" s="84"/>
      <c r="CV516" s="84"/>
      <c r="CW516" s="84"/>
      <c r="CX516" s="84"/>
      <c r="CY516" s="84"/>
      <c r="CZ516" s="84"/>
      <c r="DA516" s="84"/>
      <c r="DB516" s="84"/>
      <c r="DC516" s="84"/>
      <c r="DD516" s="84"/>
      <c r="DE516" s="84"/>
    </row>
    <row r="517" spans="38:109" ht="15" hidden="1" customHeight="1">
      <c r="AL517" s="55" t="str">
        <f t="shared" si="31"/>
        <v/>
      </c>
      <c r="AM517" s="55" t="str">
        <f t="shared" si="32"/>
        <v/>
      </c>
      <c r="AN517" t="str">
        <f t="shared" ref="AN517:AN574" si="33">IF(AL517="No identificado","",IF(AL517="","",AL517))</f>
        <v/>
      </c>
      <c r="AO517" s="3" t="str">
        <f t="shared" ref="AO517:AO574" si="34">IF(AL517="No identificado","",IFERROR(IF(AL517="", "", HLOOKUP($N$8, $AQ$3:$BV$574, AP517, FALSE)), ""))</f>
        <v/>
      </c>
      <c r="AP517" s="3">
        <v>515</v>
      </c>
      <c r="AQ517" s="83"/>
      <c r="AR517" s="83"/>
      <c r="AS517" s="83"/>
      <c r="AT517" s="83"/>
      <c r="AU517" s="83"/>
      <c r="AV517" s="83"/>
      <c r="AW517" s="83"/>
      <c r="AX517" s="83"/>
      <c r="AY517" s="83"/>
      <c r="AZ517" s="83"/>
      <c r="BA517" s="83"/>
      <c r="BB517" s="83"/>
      <c r="BC517" s="83"/>
      <c r="BD517" s="83"/>
      <c r="BE517" s="83"/>
      <c r="BF517" s="83"/>
      <c r="BG517" s="83"/>
      <c r="BH517" s="83"/>
      <c r="BI517" s="83"/>
      <c r="BJ517" s="56" t="s">
        <v>7104</v>
      </c>
      <c r="BK517" s="83"/>
      <c r="BL517" s="83"/>
      <c r="BM517" s="83"/>
      <c r="BN517" s="83"/>
      <c r="BO517" s="83"/>
      <c r="BP517" s="83"/>
      <c r="BQ517" s="83"/>
      <c r="BR517" s="83"/>
      <c r="BS517" s="83"/>
      <c r="BT517" s="83"/>
      <c r="BU517" s="83"/>
      <c r="BV517" s="83"/>
      <c r="BW517" s="82"/>
      <c r="BX517" s="82"/>
      <c r="BY517" s="82"/>
      <c r="BZ517" s="84"/>
      <c r="CA517" s="84"/>
      <c r="CB517" s="84"/>
      <c r="CC517" s="84"/>
      <c r="CD517" s="84"/>
      <c r="CE517" s="84"/>
      <c r="CF517" s="84"/>
      <c r="CG517" s="84"/>
      <c r="CH517" s="84"/>
      <c r="CI517" s="84"/>
      <c r="CJ517" s="84"/>
      <c r="CK517" s="84"/>
      <c r="CL517" s="84"/>
      <c r="CM517" s="84"/>
      <c r="CN517" s="84"/>
      <c r="CO517" s="84"/>
      <c r="CP517" s="84"/>
      <c r="CQ517" s="84"/>
      <c r="CR517" s="84"/>
      <c r="CS517" s="58" t="s">
        <v>7105</v>
      </c>
      <c r="CT517" s="84"/>
      <c r="CU517" s="84"/>
      <c r="CV517" s="84"/>
      <c r="CW517" s="84"/>
      <c r="CX517" s="84"/>
      <c r="CY517" s="84"/>
      <c r="CZ517" s="84"/>
      <c r="DA517" s="84"/>
      <c r="DB517" s="84"/>
      <c r="DC517" s="84"/>
      <c r="DD517" s="84"/>
      <c r="DE517" s="84"/>
    </row>
    <row r="518" spans="38:109" ht="15" hidden="1" customHeight="1">
      <c r="AL518" s="55" t="str">
        <f t="shared" ref="AL518:AL574" si="35">IFERROR(IF(HLOOKUP($N$8, $BZ$3:$DE$574, $AP518, FALSE )="", "", HLOOKUP($N$8, $BZ$3:$DE$574, $AP518, FALSE)), "")</f>
        <v/>
      </c>
      <c r="AM518" s="55" t="str">
        <f t="shared" si="32"/>
        <v/>
      </c>
      <c r="AN518" t="str">
        <f t="shared" si="33"/>
        <v/>
      </c>
      <c r="AO518" s="3" t="str">
        <f t="shared" si="34"/>
        <v/>
      </c>
      <c r="AP518" s="3">
        <v>516</v>
      </c>
      <c r="AQ518" s="83"/>
      <c r="AR518" s="83"/>
      <c r="AS518" s="83"/>
      <c r="AT518" s="83"/>
      <c r="AU518" s="83"/>
      <c r="AV518" s="83"/>
      <c r="AW518" s="83"/>
      <c r="AX518" s="83"/>
      <c r="AY518" s="83"/>
      <c r="AZ518" s="83"/>
      <c r="BA518" s="83"/>
      <c r="BB518" s="83"/>
      <c r="BC518" s="83"/>
      <c r="BD518" s="83"/>
      <c r="BE518" s="83"/>
      <c r="BF518" s="83"/>
      <c r="BG518" s="83"/>
      <c r="BH518" s="83"/>
      <c r="BI518" s="83"/>
      <c r="BJ518" s="56" t="s">
        <v>7106</v>
      </c>
      <c r="BK518" s="83"/>
      <c r="BL518" s="83"/>
      <c r="BM518" s="83"/>
      <c r="BN518" s="83"/>
      <c r="BO518" s="83"/>
      <c r="BP518" s="83"/>
      <c r="BQ518" s="83"/>
      <c r="BR518" s="83"/>
      <c r="BS518" s="83"/>
      <c r="BT518" s="83"/>
      <c r="BU518" s="83"/>
      <c r="BV518" s="83"/>
      <c r="BW518" s="82"/>
      <c r="BX518" s="82"/>
      <c r="BY518" s="82"/>
      <c r="BZ518" s="84"/>
      <c r="CA518" s="84"/>
      <c r="CB518" s="84"/>
      <c r="CC518" s="84"/>
      <c r="CD518" s="84"/>
      <c r="CE518" s="84"/>
      <c r="CF518" s="84"/>
      <c r="CG518" s="84"/>
      <c r="CH518" s="84"/>
      <c r="CI518" s="84"/>
      <c r="CJ518" s="84"/>
      <c r="CK518" s="84"/>
      <c r="CL518" s="84"/>
      <c r="CM518" s="84"/>
      <c r="CN518" s="84"/>
      <c r="CO518" s="84"/>
      <c r="CP518" s="84"/>
      <c r="CQ518" s="84"/>
      <c r="CR518" s="84"/>
      <c r="CS518" s="58" t="s">
        <v>7107</v>
      </c>
      <c r="CT518" s="84"/>
      <c r="CU518" s="84"/>
      <c r="CV518" s="84"/>
      <c r="CW518" s="84"/>
      <c r="CX518" s="84"/>
      <c r="CY518" s="84"/>
      <c r="CZ518" s="84"/>
      <c r="DA518" s="84"/>
      <c r="DB518" s="84"/>
      <c r="DC518" s="84"/>
      <c r="DD518" s="84"/>
      <c r="DE518" s="84"/>
    </row>
    <row r="519" spans="38:109" ht="15" hidden="1" customHeight="1">
      <c r="AL519" s="55" t="str">
        <f t="shared" si="35"/>
        <v/>
      </c>
      <c r="AM519" s="55" t="str">
        <f t="shared" si="32"/>
        <v/>
      </c>
      <c r="AN519" t="str">
        <f t="shared" si="33"/>
        <v/>
      </c>
      <c r="AO519" s="3" t="str">
        <f t="shared" si="34"/>
        <v/>
      </c>
      <c r="AP519" s="3">
        <v>517</v>
      </c>
      <c r="AQ519" s="83"/>
      <c r="AR519" s="83"/>
      <c r="AS519" s="83"/>
      <c r="AT519" s="83"/>
      <c r="AU519" s="83"/>
      <c r="AV519" s="83"/>
      <c r="AW519" s="83"/>
      <c r="AX519" s="83"/>
      <c r="AY519" s="83"/>
      <c r="AZ519" s="83"/>
      <c r="BA519" s="83"/>
      <c r="BB519" s="83"/>
      <c r="BC519" s="83"/>
      <c r="BD519" s="83"/>
      <c r="BE519" s="83"/>
      <c r="BF519" s="83"/>
      <c r="BG519" s="83"/>
      <c r="BH519" s="83"/>
      <c r="BI519" s="83"/>
      <c r="BJ519" s="56" t="s">
        <v>7108</v>
      </c>
      <c r="BK519" s="83"/>
      <c r="BL519" s="83"/>
      <c r="BM519" s="83"/>
      <c r="BN519" s="83"/>
      <c r="BO519" s="83"/>
      <c r="BP519" s="83"/>
      <c r="BQ519" s="83"/>
      <c r="BR519" s="83"/>
      <c r="BS519" s="83"/>
      <c r="BT519" s="83"/>
      <c r="BU519" s="83"/>
      <c r="BV519" s="83"/>
      <c r="BW519" s="82"/>
      <c r="BX519" s="82"/>
      <c r="BY519" s="82"/>
      <c r="BZ519" s="84"/>
      <c r="CA519" s="84"/>
      <c r="CB519" s="84"/>
      <c r="CC519" s="84"/>
      <c r="CD519" s="84"/>
      <c r="CE519" s="84"/>
      <c r="CF519" s="84"/>
      <c r="CG519" s="84"/>
      <c r="CH519" s="84"/>
      <c r="CI519" s="84"/>
      <c r="CJ519" s="84"/>
      <c r="CK519" s="84"/>
      <c r="CL519" s="84"/>
      <c r="CM519" s="84"/>
      <c r="CN519" s="84"/>
      <c r="CO519" s="84"/>
      <c r="CP519" s="84"/>
      <c r="CQ519" s="84"/>
      <c r="CR519" s="84"/>
      <c r="CS519" s="58" t="s">
        <v>7109</v>
      </c>
      <c r="CT519" s="84"/>
      <c r="CU519" s="84"/>
      <c r="CV519" s="84"/>
      <c r="CW519" s="84"/>
      <c r="CX519" s="84"/>
      <c r="CY519" s="84"/>
      <c r="CZ519" s="84"/>
      <c r="DA519" s="84"/>
      <c r="DB519" s="84"/>
      <c r="DC519" s="84"/>
      <c r="DD519" s="84"/>
      <c r="DE519" s="84"/>
    </row>
    <row r="520" spans="38:109" ht="15" hidden="1" customHeight="1">
      <c r="AL520" s="55" t="str">
        <f t="shared" si="35"/>
        <v/>
      </c>
      <c r="AM520" s="55" t="str">
        <f t="shared" si="32"/>
        <v/>
      </c>
      <c r="AN520" t="str">
        <f t="shared" si="33"/>
        <v/>
      </c>
      <c r="AO520" s="3" t="str">
        <f t="shared" si="34"/>
        <v/>
      </c>
      <c r="AP520" s="3">
        <v>518</v>
      </c>
      <c r="AQ520" s="83"/>
      <c r="AR520" s="83"/>
      <c r="AS520" s="83"/>
      <c r="AT520" s="83"/>
      <c r="AU520" s="83"/>
      <c r="AV520" s="83"/>
      <c r="AW520" s="83"/>
      <c r="AX520" s="83"/>
      <c r="AY520" s="83"/>
      <c r="AZ520" s="83"/>
      <c r="BA520" s="83"/>
      <c r="BB520" s="83"/>
      <c r="BC520" s="83"/>
      <c r="BD520" s="83"/>
      <c r="BE520" s="83"/>
      <c r="BF520" s="83"/>
      <c r="BG520" s="83"/>
      <c r="BH520" s="83"/>
      <c r="BI520" s="83"/>
      <c r="BJ520" s="56" t="s">
        <v>7110</v>
      </c>
      <c r="BK520" s="83"/>
      <c r="BL520" s="83"/>
      <c r="BM520" s="83"/>
      <c r="BN520" s="83"/>
      <c r="BO520" s="83"/>
      <c r="BP520" s="83"/>
      <c r="BQ520" s="83"/>
      <c r="BR520" s="83"/>
      <c r="BS520" s="83"/>
      <c r="BT520" s="83"/>
      <c r="BU520" s="83"/>
      <c r="BV520" s="83"/>
      <c r="BW520" s="82"/>
      <c r="BX520" s="82"/>
      <c r="BY520" s="82"/>
      <c r="BZ520" s="84"/>
      <c r="CA520" s="84"/>
      <c r="CB520" s="84"/>
      <c r="CC520" s="84"/>
      <c r="CD520" s="84"/>
      <c r="CE520" s="84"/>
      <c r="CF520" s="84"/>
      <c r="CG520" s="84"/>
      <c r="CH520" s="84"/>
      <c r="CI520" s="84"/>
      <c r="CJ520" s="84"/>
      <c r="CK520" s="84"/>
      <c r="CL520" s="84"/>
      <c r="CM520" s="84"/>
      <c r="CN520" s="84"/>
      <c r="CO520" s="84"/>
      <c r="CP520" s="84"/>
      <c r="CQ520" s="84"/>
      <c r="CR520" s="84"/>
      <c r="CS520" s="58" t="s">
        <v>7111</v>
      </c>
      <c r="CT520" s="84"/>
      <c r="CU520" s="84"/>
      <c r="CV520" s="84"/>
      <c r="CW520" s="84"/>
      <c r="CX520" s="84"/>
      <c r="CY520" s="84"/>
      <c r="CZ520" s="84"/>
      <c r="DA520" s="84"/>
      <c r="DB520" s="84"/>
      <c r="DC520" s="84"/>
      <c r="DD520" s="84"/>
      <c r="DE520" s="84"/>
    </row>
    <row r="521" spans="38:109" ht="15" hidden="1" customHeight="1">
      <c r="AL521" s="55" t="str">
        <f t="shared" si="35"/>
        <v/>
      </c>
      <c r="AM521" s="55" t="str">
        <f t="shared" si="32"/>
        <v/>
      </c>
      <c r="AN521" t="str">
        <f t="shared" si="33"/>
        <v/>
      </c>
      <c r="AO521" s="3" t="str">
        <f t="shared" si="34"/>
        <v/>
      </c>
      <c r="AP521" s="3">
        <v>519</v>
      </c>
      <c r="AQ521" s="83"/>
      <c r="AR521" s="83"/>
      <c r="AS521" s="83"/>
      <c r="AT521" s="83"/>
      <c r="AU521" s="83"/>
      <c r="AV521" s="83"/>
      <c r="AW521" s="83"/>
      <c r="AX521" s="83"/>
      <c r="AY521" s="83"/>
      <c r="AZ521" s="83"/>
      <c r="BA521" s="83"/>
      <c r="BB521" s="83"/>
      <c r="BC521" s="83"/>
      <c r="BD521" s="83"/>
      <c r="BE521" s="83"/>
      <c r="BF521" s="83"/>
      <c r="BG521" s="83"/>
      <c r="BH521" s="83"/>
      <c r="BI521" s="83"/>
      <c r="BJ521" s="56" t="s">
        <v>7112</v>
      </c>
      <c r="BK521" s="83"/>
      <c r="BL521" s="83"/>
      <c r="BM521" s="83"/>
      <c r="BN521" s="83"/>
      <c r="BO521" s="83"/>
      <c r="BP521" s="83"/>
      <c r="BQ521" s="83"/>
      <c r="BR521" s="83"/>
      <c r="BS521" s="83"/>
      <c r="BT521" s="83"/>
      <c r="BU521" s="83"/>
      <c r="BV521" s="83"/>
      <c r="BW521" s="82"/>
      <c r="BX521" s="82"/>
      <c r="BY521" s="82"/>
      <c r="BZ521" s="84"/>
      <c r="CA521" s="84"/>
      <c r="CB521" s="84"/>
      <c r="CC521" s="84"/>
      <c r="CD521" s="84"/>
      <c r="CE521" s="84"/>
      <c r="CF521" s="84"/>
      <c r="CG521" s="84"/>
      <c r="CH521" s="84"/>
      <c r="CI521" s="84"/>
      <c r="CJ521" s="84"/>
      <c r="CK521" s="84"/>
      <c r="CL521" s="84"/>
      <c r="CM521" s="84"/>
      <c r="CN521" s="84"/>
      <c r="CO521" s="84"/>
      <c r="CP521" s="84"/>
      <c r="CQ521" s="84"/>
      <c r="CR521" s="84"/>
      <c r="CS521" s="58" t="s">
        <v>7113</v>
      </c>
      <c r="CT521" s="84"/>
      <c r="CU521" s="84"/>
      <c r="CV521" s="84"/>
      <c r="CW521" s="84"/>
      <c r="CX521" s="84"/>
      <c r="CY521" s="84"/>
      <c r="CZ521" s="84"/>
      <c r="DA521" s="84"/>
      <c r="DB521" s="84"/>
      <c r="DC521" s="84"/>
      <c r="DD521" s="84"/>
      <c r="DE521" s="84"/>
    </row>
    <row r="522" spans="38:109" ht="15" hidden="1" customHeight="1">
      <c r="AL522" s="55" t="str">
        <f t="shared" si="35"/>
        <v/>
      </c>
      <c r="AM522" s="55" t="str">
        <f t="shared" si="32"/>
        <v/>
      </c>
      <c r="AN522" t="str">
        <f t="shared" si="33"/>
        <v/>
      </c>
      <c r="AO522" s="3" t="str">
        <f t="shared" si="34"/>
        <v/>
      </c>
      <c r="AP522" s="3">
        <v>520</v>
      </c>
      <c r="AQ522" s="83"/>
      <c r="AR522" s="83"/>
      <c r="AS522" s="83"/>
      <c r="AT522" s="83"/>
      <c r="AU522" s="83"/>
      <c r="AV522" s="83"/>
      <c r="AW522" s="83"/>
      <c r="AX522" s="83"/>
      <c r="AY522" s="83"/>
      <c r="AZ522" s="83"/>
      <c r="BA522" s="83"/>
      <c r="BB522" s="83"/>
      <c r="BC522" s="83"/>
      <c r="BD522" s="83"/>
      <c r="BE522" s="83"/>
      <c r="BF522" s="83"/>
      <c r="BG522" s="83"/>
      <c r="BH522" s="83"/>
      <c r="BI522" s="83"/>
      <c r="BJ522" s="56" t="s">
        <v>7114</v>
      </c>
      <c r="BK522" s="83"/>
      <c r="BL522" s="83"/>
      <c r="BM522" s="83"/>
      <c r="BN522" s="83"/>
      <c r="BO522" s="83"/>
      <c r="BP522" s="83"/>
      <c r="BQ522" s="83"/>
      <c r="BR522" s="83"/>
      <c r="BS522" s="83"/>
      <c r="BT522" s="83"/>
      <c r="BU522" s="83"/>
      <c r="BV522" s="83"/>
      <c r="BW522" s="82"/>
      <c r="BX522" s="82"/>
      <c r="BY522" s="82"/>
      <c r="BZ522" s="84"/>
      <c r="CA522" s="84"/>
      <c r="CB522" s="84"/>
      <c r="CC522" s="84"/>
      <c r="CD522" s="84"/>
      <c r="CE522" s="84"/>
      <c r="CF522" s="84"/>
      <c r="CG522" s="84"/>
      <c r="CH522" s="84"/>
      <c r="CI522" s="84"/>
      <c r="CJ522" s="84"/>
      <c r="CK522" s="84"/>
      <c r="CL522" s="84"/>
      <c r="CM522" s="84"/>
      <c r="CN522" s="84"/>
      <c r="CO522" s="84"/>
      <c r="CP522" s="84"/>
      <c r="CQ522" s="84"/>
      <c r="CR522" s="84"/>
      <c r="CS522" s="58" t="s">
        <v>7115</v>
      </c>
      <c r="CT522" s="84"/>
      <c r="CU522" s="84"/>
      <c r="CV522" s="84"/>
      <c r="CW522" s="84"/>
      <c r="CX522" s="84"/>
      <c r="CY522" s="84"/>
      <c r="CZ522" s="84"/>
      <c r="DA522" s="84"/>
      <c r="DB522" s="84"/>
      <c r="DC522" s="84"/>
      <c r="DD522" s="84"/>
      <c r="DE522" s="84"/>
    </row>
    <row r="523" spans="38:109" ht="15" hidden="1" customHeight="1">
      <c r="AL523" s="55" t="str">
        <f t="shared" si="35"/>
        <v/>
      </c>
      <c r="AM523" s="55" t="str">
        <f t="shared" si="32"/>
        <v/>
      </c>
      <c r="AN523" t="str">
        <f t="shared" si="33"/>
        <v/>
      </c>
      <c r="AO523" s="3" t="str">
        <f t="shared" si="34"/>
        <v/>
      </c>
      <c r="AP523" s="3">
        <v>521</v>
      </c>
      <c r="AQ523" s="83"/>
      <c r="AR523" s="83"/>
      <c r="AS523" s="83"/>
      <c r="AT523" s="83"/>
      <c r="AU523" s="83"/>
      <c r="AV523" s="83"/>
      <c r="AW523" s="83"/>
      <c r="AX523" s="83"/>
      <c r="AY523" s="83"/>
      <c r="AZ523" s="83"/>
      <c r="BA523" s="83"/>
      <c r="BB523" s="83"/>
      <c r="BC523" s="83"/>
      <c r="BD523" s="83"/>
      <c r="BE523" s="83"/>
      <c r="BF523" s="83"/>
      <c r="BG523" s="83"/>
      <c r="BH523" s="83"/>
      <c r="BI523" s="83"/>
      <c r="BJ523" s="56" t="s">
        <v>7116</v>
      </c>
      <c r="BK523" s="83"/>
      <c r="BL523" s="83"/>
      <c r="BM523" s="83"/>
      <c r="BN523" s="83"/>
      <c r="BO523" s="83"/>
      <c r="BP523" s="83"/>
      <c r="BQ523" s="83"/>
      <c r="BR523" s="83"/>
      <c r="BS523" s="83"/>
      <c r="BT523" s="83"/>
      <c r="BU523" s="83"/>
      <c r="BV523" s="83"/>
      <c r="BW523" s="82"/>
      <c r="BX523" s="82"/>
      <c r="BY523" s="82"/>
      <c r="BZ523" s="84"/>
      <c r="CA523" s="84"/>
      <c r="CB523" s="84"/>
      <c r="CC523" s="84"/>
      <c r="CD523" s="84"/>
      <c r="CE523" s="84"/>
      <c r="CF523" s="84"/>
      <c r="CG523" s="84"/>
      <c r="CH523" s="84"/>
      <c r="CI523" s="84"/>
      <c r="CJ523" s="84"/>
      <c r="CK523" s="84"/>
      <c r="CL523" s="84"/>
      <c r="CM523" s="84"/>
      <c r="CN523" s="84"/>
      <c r="CO523" s="84"/>
      <c r="CP523" s="84"/>
      <c r="CQ523" s="84"/>
      <c r="CR523" s="84"/>
      <c r="CS523" s="58" t="s">
        <v>7117</v>
      </c>
      <c r="CT523" s="84"/>
      <c r="CU523" s="84"/>
      <c r="CV523" s="84"/>
      <c r="CW523" s="84"/>
      <c r="CX523" s="84"/>
      <c r="CY523" s="84"/>
      <c r="CZ523" s="84"/>
      <c r="DA523" s="84"/>
      <c r="DB523" s="84"/>
      <c r="DC523" s="84"/>
      <c r="DD523" s="84"/>
      <c r="DE523" s="84"/>
    </row>
    <row r="524" spans="38:109" ht="15" hidden="1" customHeight="1">
      <c r="AL524" s="55" t="str">
        <f t="shared" si="35"/>
        <v/>
      </c>
      <c r="AM524" s="55" t="str">
        <f t="shared" si="32"/>
        <v/>
      </c>
      <c r="AN524" t="str">
        <f t="shared" si="33"/>
        <v/>
      </c>
      <c r="AO524" s="3" t="str">
        <f t="shared" si="34"/>
        <v/>
      </c>
      <c r="AP524" s="3">
        <v>522</v>
      </c>
      <c r="AQ524" s="83"/>
      <c r="AR524" s="83"/>
      <c r="AS524" s="83"/>
      <c r="AT524" s="83"/>
      <c r="AU524" s="83"/>
      <c r="AV524" s="83"/>
      <c r="AW524" s="83"/>
      <c r="AX524" s="83"/>
      <c r="AY524" s="83"/>
      <c r="AZ524" s="83"/>
      <c r="BA524" s="83"/>
      <c r="BB524" s="83"/>
      <c r="BC524" s="83"/>
      <c r="BD524" s="83"/>
      <c r="BE524" s="83"/>
      <c r="BF524" s="83"/>
      <c r="BG524" s="83"/>
      <c r="BH524" s="83"/>
      <c r="BI524" s="83"/>
      <c r="BJ524" s="56" t="s">
        <v>7118</v>
      </c>
      <c r="BK524" s="83"/>
      <c r="BL524" s="83"/>
      <c r="BM524" s="83"/>
      <c r="BN524" s="83"/>
      <c r="BO524" s="83"/>
      <c r="BP524" s="83"/>
      <c r="BQ524" s="83"/>
      <c r="BR524" s="83"/>
      <c r="BS524" s="83"/>
      <c r="BT524" s="83"/>
      <c r="BU524" s="83"/>
      <c r="BV524" s="83"/>
      <c r="BW524" s="82"/>
      <c r="BX524" s="82"/>
      <c r="BY524" s="82"/>
      <c r="BZ524" s="84"/>
      <c r="CA524" s="84"/>
      <c r="CB524" s="84"/>
      <c r="CC524" s="84"/>
      <c r="CD524" s="84"/>
      <c r="CE524" s="84"/>
      <c r="CF524" s="84"/>
      <c r="CG524" s="84"/>
      <c r="CH524" s="84"/>
      <c r="CI524" s="84"/>
      <c r="CJ524" s="84"/>
      <c r="CK524" s="84"/>
      <c r="CL524" s="84"/>
      <c r="CM524" s="84"/>
      <c r="CN524" s="84"/>
      <c r="CO524" s="84"/>
      <c r="CP524" s="84"/>
      <c r="CQ524" s="84"/>
      <c r="CR524" s="84"/>
      <c r="CS524" s="58" t="s">
        <v>7119</v>
      </c>
      <c r="CT524" s="84"/>
      <c r="CU524" s="84"/>
      <c r="CV524" s="84"/>
      <c r="CW524" s="84"/>
      <c r="CX524" s="84"/>
      <c r="CY524" s="84"/>
      <c r="CZ524" s="84"/>
      <c r="DA524" s="84"/>
      <c r="DB524" s="84"/>
      <c r="DC524" s="84"/>
      <c r="DD524" s="84"/>
      <c r="DE524" s="84"/>
    </row>
    <row r="525" spans="38:109" ht="15" hidden="1" customHeight="1">
      <c r="AL525" s="55" t="str">
        <f t="shared" si="35"/>
        <v/>
      </c>
      <c r="AM525" s="55" t="str">
        <f t="shared" si="32"/>
        <v/>
      </c>
      <c r="AN525" t="str">
        <f t="shared" si="33"/>
        <v/>
      </c>
      <c r="AO525" s="3" t="str">
        <f t="shared" si="34"/>
        <v/>
      </c>
      <c r="AP525" s="3">
        <v>523</v>
      </c>
      <c r="AQ525" s="83"/>
      <c r="AR525" s="83"/>
      <c r="AS525" s="83"/>
      <c r="AT525" s="83"/>
      <c r="AU525" s="83"/>
      <c r="AV525" s="83"/>
      <c r="AW525" s="83"/>
      <c r="AX525" s="83"/>
      <c r="AY525" s="83"/>
      <c r="AZ525" s="83"/>
      <c r="BA525" s="83"/>
      <c r="BB525" s="83"/>
      <c r="BC525" s="83"/>
      <c r="BD525" s="83"/>
      <c r="BE525" s="83"/>
      <c r="BF525" s="83"/>
      <c r="BG525" s="83"/>
      <c r="BH525" s="83"/>
      <c r="BI525" s="83"/>
      <c r="BJ525" s="56" t="s">
        <v>7120</v>
      </c>
      <c r="BK525" s="83"/>
      <c r="BL525" s="83"/>
      <c r="BM525" s="83"/>
      <c r="BN525" s="83"/>
      <c r="BO525" s="83"/>
      <c r="BP525" s="83"/>
      <c r="BQ525" s="83"/>
      <c r="BR525" s="83"/>
      <c r="BS525" s="83"/>
      <c r="BT525" s="83"/>
      <c r="BU525" s="83"/>
      <c r="BV525" s="83"/>
      <c r="BW525" s="82"/>
      <c r="BX525" s="82"/>
      <c r="BY525" s="82"/>
      <c r="BZ525" s="84"/>
      <c r="CA525" s="84"/>
      <c r="CB525" s="84"/>
      <c r="CC525" s="84"/>
      <c r="CD525" s="84"/>
      <c r="CE525" s="84"/>
      <c r="CF525" s="84"/>
      <c r="CG525" s="84"/>
      <c r="CH525" s="84"/>
      <c r="CI525" s="84"/>
      <c r="CJ525" s="84"/>
      <c r="CK525" s="84"/>
      <c r="CL525" s="84"/>
      <c r="CM525" s="84"/>
      <c r="CN525" s="84"/>
      <c r="CO525" s="84"/>
      <c r="CP525" s="84"/>
      <c r="CQ525" s="84"/>
      <c r="CR525" s="84"/>
      <c r="CS525" s="58" t="s">
        <v>7121</v>
      </c>
      <c r="CT525" s="84"/>
      <c r="CU525" s="84"/>
      <c r="CV525" s="84"/>
      <c r="CW525" s="84"/>
      <c r="CX525" s="84"/>
      <c r="CY525" s="84"/>
      <c r="CZ525" s="84"/>
      <c r="DA525" s="84"/>
      <c r="DB525" s="84"/>
      <c r="DC525" s="84"/>
      <c r="DD525" s="84"/>
      <c r="DE525" s="84"/>
    </row>
    <row r="526" spans="38:109" ht="15" hidden="1" customHeight="1">
      <c r="AL526" s="55" t="str">
        <f t="shared" si="35"/>
        <v/>
      </c>
      <c r="AM526" s="55" t="str">
        <f t="shared" si="32"/>
        <v/>
      </c>
      <c r="AN526" t="str">
        <f t="shared" si="33"/>
        <v/>
      </c>
      <c r="AO526" s="3" t="str">
        <f t="shared" si="34"/>
        <v/>
      </c>
      <c r="AP526" s="3">
        <v>524</v>
      </c>
      <c r="AQ526" s="83"/>
      <c r="AR526" s="83"/>
      <c r="AS526" s="83"/>
      <c r="AT526" s="83"/>
      <c r="AU526" s="83"/>
      <c r="AV526" s="83"/>
      <c r="AW526" s="83"/>
      <c r="AX526" s="83"/>
      <c r="AY526" s="83"/>
      <c r="AZ526" s="83"/>
      <c r="BA526" s="83"/>
      <c r="BB526" s="83"/>
      <c r="BC526" s="83"/>
      <c r="BD526" s="83"/>
      <c r="BE526" s="83"/>
      <c r="BF526" s="83"/>
      <c r="BG526" s="83"/>
      <c r="BH526" s="83"/>
      <c r="BI526" s="83"/>
      <c r="BJ526" s="56" t="s">
        <v>7122</v>
      </c>
      <c r="BK526" s="83"/>
      <c r="BL526" s="83"/>
      <c r="BM526" s="83"/>
      <c r="BN526" s="83"/>
      <c r="BO526" s="83"/>
      <c r="BP526" s="83"/>
      <c r="BQ526" s="83"/>
      <c r="BR526" s="83"/>
      <c r="BS526" s="83"/>
      <c r="BT526" s="83"/>
      <c r="BU526" s="83"/>
      <c r="BV526" s="83"/>
      <c r="BW526" s="82"/>
      <c r="BX526" s="82"/>
      <c r="BY526" s="82"/>
      <c r="BZ526" s="84"/>
      <c r="CA526" s="84"/>
      <c r="CB526" s="84"/>
      <c r="CC526" s="84"/>
      <c r="CD526" s="84"/>
      <c r="CE526" s="84"/>
      <c r="CF526" s="84"/>
      <c r="CG526" s="84"/>
      <c r="CH526" s="84"/>
      <c r="CI526" s="84"/>
      <c r="CJ526" s="84"/>
      <c r="CK526" s="84"/>
      <c r="CL526" s="84"/>
      <c r="CM526" s="84"/>
      <c r="CN526" s="84"/>
      <c r="CO526" s="84"/>
      <c r="CP526" s="84"/>
      <c r="CQ526" s="84"/>
      <c r="CR526" s="84"/>
      <c r="CS526" s="58" t="s">
        <v>7123</v>
      </c>
      <c r="CT526" s="84"/>
      <c r="CU526" s="84"/>
      <c r="CV526" s="84"/>
      <c r="CW526" s="84"/>
      <c r="CX526" s="84"/>
      <c r="CY526" s="84"/>
      <c r="CZ526" s="84"/>
      <c r="DA526" s="84"/>
      <c r="DB526" s="84"/>
      <c r="DC526" s="84"/>
      <c r="DD526" s="84"/>
      <c r="DE526" s="84"/>
    </row>
    <row r="527" spans="38:109" ht="15" hidden="1" customHeight="1">
      <c r="AL527" s="55" t="str">
        <f t="shared" si="35"/>
        <v/>
      </c>
      <c r="AM527" s="55" t="str">
        <f t="shared" si="32"/>
        <v/>
      </c>
      <c r="AN527" t="str">
        <f t="shared" si="33"/>
        <v/>
      </c>
      <c r="AO527" s="3" t="str">
        <f t="shared" si="34"/>
        <v/>
      </c>
      <c r="AP527" s="3">
        <v>525</v>
      </c>
      <c r="AQ527" s="83"/>
      <c r="AR527" s="83"/>
      <c r="AS527" s="83"/>
      <c r="AT527" s="83"/>
      <c r="AU527" s="83"/>
      <c r="AV527" s="83"/>
      <c r="AW527" s="83"/>
      <c r="AX527" s="83"/>
      <c r="AY527" s="83"/>
      <c r="AZ527" s="83"/>
      <c r="BA527" s="83"/>
      <c r="BB527" s="83"/>
      <c r="BC527" s="83"/>
      <c r="BD527" s="83"/>
      <c r="BE527" s="83"/>
      <c r="BF527" s="83"/>
      <c r="BG527" s="83"/>
      <c r="BH527" s="83"/>
      <c r="BI527" s="83"/>
      <c r="BJ527" s="56" t="s">
        <v>7124</v>
      </c>
      <c r="BK527" s="83"/>
      <c r="BL527" s="83"/>
      <c r="BM527" s="83"/>
      <c r="BN527" s="83"/>
      <c r="BO527" s="83"/>
      <c r="BP527" s="83"/>
      <c r="BQ527" s="83"/>
      <c r="BR527" s="83"/>
      <c r="BS527" s="83"/>
      <c r="BT527" s="83"/>
      <c r="BU527" s="83"/>
      <c r="BV527" s="83"/>
      <c r="BW527" s="82"/>
      <c r="BX527" s="82"/>
      <c r="BY527" s="82"/>
      <c r="BZ527" s="84"/>
      <c r="CA527" s="84"/>
      <c r="CB527" s="84"/>
      <c r="CC527" s="84"/>
      <c r="CD527" s="84"/>
      <c r="CE527" s="84"/>
      <c r="CF527" s="84"/>
      <c r="CG527" s="84"/>
      <c r="CH527" s="84"/>
      <c r="CI527" s="84"/>
      <c r="CJ527" s="84"/>
      <c r="CK527" s="84"/>
      <c r="CL527" s="84"/>
      <c r="CM527" s="84"/>
      <c r="CN527" s="84"/>
      <c r="CO527" s="84"/>
      <c r="CP527" s="84"/>
      <c r="CQ527" s="84"/>
      <c r="CR527" s="84"/>
      <c r="CS527" s="58" t="s">
        <v>7125</v>
      </c>
      <c r="CT527" s="84"/>
      <c r="CU527" s="84"/>
      <c r="CV527" s="84"/>
      <c r="CW527" s="84"/>
      <c r="CX527" s="84"/>
      <c r="CY527" s="84"/>
      <c r="CZ527" s="84"/>
      <c r="DA527" s="84"/>
      <c r="DB527" s="84"/>
      <c r="DC527" s="84"/>
      <c r="DD527" s="84"/>
      <c r="DE527" s="84"/>
    </row>
    <row r="528" spans="38:109" ht="15" hidden="1" customHeight="1">
      <c r="AL528" s="55" t="str">
        <f t="shared" si="35"/>
        <v/>
      </c>
      <c r="AM528" s="55" t="str">
        <f t="shared" si="32"/>
        <v/>
      </c>
      <c r="AN528" t="str">
        <f t="shared" si="33"/>
        <v/>
      </c>
      <c r="AO528" s="3" t="str">
        <f t="shared" si="34"/>
        <v/>
      </c>
      <c r="AP528" s="3">
        <v>526</v>
      </c>
      <c r="AQ528" s="83"/>
      <c r="AR528" s="83"/>
      <c r="AS528" s="83"/>
      <c r="AT528" s="83"/>
      <c r="AU528" s="83"/>
      <c r="AV528" s="83"/>
      <c r="AW528" s="83"/>
      <c r="AX528" s="83"/>
      <c r="AY528" s="83"/>
      <c r="AZ528" s="83"/>
      <c r="BA528" s="83"/>
      <c r="BB528" s="83"/>
      <c r="BC528" s="83"/>
      <c r="BD528" s="83"/>
      <c r="BE528" s="83"/>
      <c r="BF528" s="83"/>
      <c r="BG528" s="83"/>
      <c r="BH528" s="83"/>
      <c r="BI528" s="83"/>
      <c r="BJ528" s="56" t="s">
        <v>7126</v>
      </c>
      <c r="BK528" s="83"/>
      <c r="BL528" s="83"/>
      <c r="BM528" s="83"/>
      <c r="BN528" s="83"/>
      <c r="BO528" s="83"/>
      <c r="BP528" s="83"/>
      <c r="BQ528" s="83"/>
      <c r="BR528" s="83"/>
      <c r="BS528" s="83"/>
      <c r="BT528" s="83"/>
      <c r="BU528" s="83"/>
      <c r="BV528" s="83"/>
      <c r="BW528" s="82"/>
      <c r="BX528" s="82"/>
      <c r="BY528" s="82"/>
      <c r="BZ528" s="84"/>
      <c r="CA528" s="84"/>
      <c r="CB528" s="84"/>
      <c r="CC528" s="84"/>
      <c r="CD528" s="84"/>
      <c r="CE528" s="84"/>
      <c r="CF528" s="84"/>
      <c r="CG528" s="84"/>
      <c r="CH528" s="84"/>
      <c r="CI528" s="84"/>
      <c r="CJ528" s="84"/>
      <c r="CK528" s="84"/>
      <c r="CL528" s="84"/>
      <c r="CM528" s="84"/>
      <c r="CN528" s="84"/>
      <c r="CO528" s="84"/>
      <c r="CP528" s="84"/>
      <c r="CQ528" s="84"/>
      <c r="CR528" s="84"/>
      <c r="CS528" s="58" t="s">
        <v>7127</v>
      </c>
      <c r="CT528" s="84"/>
      <c r="CU528" s="84"/>
      <c r="CV528" s="84"/>
      <c r="CW528" s="84"/>
      <c r="CX528" s="84"/>
      <c r="CY528" s="84"/>
      <c r="CZ528" s="84"/>
      <c r="DA528" s="84"/>
      <c r="DB528" s="84"/>
      <c r="DC528" s="84"/>
      <c r="DD528" s="84"/>
      <c r="DE528" s="84"/>
    </row>
    <row r="529" spans="38:109" ht="15" hidden="1" customHeight="1">
      <c r="AL529" s="55" t="str">
        <f t="shared" si="35"/>
        <v/>
      </c>
      <c r="AM529" s="55" t="str">
        <f t="shared" si="32"/>
        <v/>
      </c>
      <c r="AN529" t="str">
        <f t="shared" si="33"/>
        <v/>
      </c>
      <c r="AO529" s="3" t="str">
        <f t="shared" si="34"/>
        <v/>
      </c>
      <c r="AP529" s="3">
        <v>527</v>
      </c>
      <c r="AQ529" s="83"/>
      <c r="AR529" s="83"/>
      <c r="AS529" s="83"/>
      <c r="AT529" s="83"/>
      <c r="AU529" s="83"/>
      <c r="AV529" s="83"/>
      <c r="AW529" s="83"/>
      <c r="AX529" s="83"/>
      <c r="AY529" s="83"/>
      <c r="AZ529" s="83"/>
      <c r="BA529" s="83"/>
      <c r="BB529" s="83"/>
      <c r="BC529" s="83"/>
      <c r="BD529" s="83"/>
      <c r="BE529" s="83"/>
      <c r="BF529" s="83"/>
      <c r="BG529" s="83"/>
      <c r="BH529" s="83"/>
      <c r="BI529" s="83"/>
      <c r="BJ529" s="56" t="s">
        <v>7128</v>
      </c>
      <c r="BK529" s="83"/>
      <c r="BL529" s="83"/>
      <c r="BM529" s="83"/>
      <c r="BN529" s="83"/>
      <c r="BO529" s="83"/>
      <c r="BP529" s="83"/>
      <c r="BQ529" s="83"/>
      <c r="BR529" s="83"/>
      <c r="BS529" s="83"/>
      <c r="BT529" s="83"/>
      <c r="BU529" s="83"/>
      <c r="BV529" s="83"/>
      <c r="BW529" s="82"/>
      <c r="BX529" s="82"/>
      <c r="BY529" s="82"/>
      <c r="BZ529" s="84"/>
      <c r="CA529" s="84"/>
      <c r="CB529" s="84"/>
      <c r="CC529" s="84"/>
      <c r="CD529" s="84"/>
      <c r="CE529" s="84"/>
      <c r="CF529" s="84"/>
      <c r="CG529" s="84"/>
      <c r="CH529" s="84"/>
      <c r="CI529" s="84"/>
      <c r="CJ529" s="84"/>
      <c r="CK529" s="84"/>
      <c r="CL529" s="84"/>
      <c r="CM529" s="84"/>
      <c r="CN529" s="84"/>
      <c r="CO529" s="84"/>
      <c r="CP529" s="84"/>
      <c r="CQ529" s="84"/>
      <c r="CR529" s="84"/>
      <c r="CS529" s="58" t="s">
        <v>7129</v>
      </c>
      <c r="CT529" s="84"/>
      <c r="CU529" s="84"/>
      <c r="CV529" s="84"/>
      <c r="CW529" s="84"/>
      <c r="CX529" s="84"/>
      <c r="CY529" s="84"/>
      <c r="CZ529" s="84"/>
      <c r="DA529" s="84"/>
      <c r="DB529" s="84"/>
      <c r="DC529" s="84"/>
      <c r="DD529" s="84"/>
      <c r="DE529" s="84"/>
    </row>
    <row r="530" spans="38:109" ht="15" hidden="1" customHeight="1">
      <c r="AL530" s="55" t="str">
        <f t="shared" si="35"/>
        <v/>
      </c>
      <c r="AM530" s="55" t="str">
        <f t="shared" si="32"/>
        <v/>
      </c>
      <c r="AN530" t="str">
        <f t="shared" si="33"/>
        <v/>
      </c>
      <c r="AO530" s="3" t="str">
        <f t="shared" si="34"/>
        <v/>
      </c>
      <c r="AP530" s="3">
        <v>528</v>
      </c>
      <c r="AQ530" s="83"/>
      <c r="AR530" s="83"/>
      <c r="AS530" s="83"/>
      <c r="AT530" s="83"/>
      <c r="AU530" s="83"/>
      <c r="AV530" s="83"/>
      <c r="AW530" s="83"/>
      <c r="AX530" s="83"/>
      <c r="AY530" s="83"/>
      <c r="AZ530" s="83"/>
      <c r="BA530" s="83"/>
      <c r="BB530" s="83"/>
      <c r="BC530" s="83"/>
      <c r="BD530" s="83"/>
      <c r="BE530" s="83"/>
      <c r="BF530" s="83"/>
      <c r="BG530" s="83"/>
      <c r="BH530" s="83"/>
      <c r="BI530" s="83"/>
      <c r="BJ530" s="56" t="s">
        <v>7130</v>
      </c>
      <c r="BK530" s="83"/>
      <c r="BL530" s="83"/>
      <c r="BM530" s="83"/>
      <c r="BN530" s="83"/>
      <c r="BO530" s="83"/>
      <c r="BP530" s="83"/>
      <c r="BQ530" s="83"/>
      <c r="BR530" s="83"/>
      <c r="BS530" s="83"/>
      <c r="BT530" s="83"/>
      <c r="BU530" s="83"/>
      <c r="BV530" s="83"/>
      <c r="BW530" s="82"/>
      <c r="BX530" s="82"/>
      <c r="BY530" s="82"/>
      <c r="BZ530" s="84"/>
      <c r="CA530" s="84"/>
      <c r="CB530" s="84"/>
      <c r="CC530" s="84"/>
      <c r="CD530" s="84"/>
      <c r="CE530" s="84"/>
      <c r="CF530" s="84"/>
      <c r="CG530" s="84"/>
      <c r="CH530" s="84"/>
      <c r="CI530" s="84"/>
      <c r="CJ530" s="84"/>
      <c r="CK530" s="84"/>
      <c r="CL530" s="84"/>
      <c r="CM530" s="84"/>
      <c r="CN530" s="84"/>
      <c r="CO530" s="84"/>
      <c r="CP530" s="84"/>
      <c r="CQ530" s="84"/>
      <c r="CR530" s="84"/>
      <c r="CS530" s="58" t="s">
        <v>7131</v>
      </c>
      <c r="CT530" s="84"/>
      <c r="CU530" s="84"/>
      <c r="CV530" s="84"/>
      <c r="CW530" s="84"/>
      <c r="CX530" s="84"/>
      <c r="CY530" s="84"/>
      <c r="CZ530" s="84"/>
      <c r="DA530" s="84"/>
      <c r="DB530" s="84"/>
      <c r="DC530" s="84"/>
      <c r="DD530" s="84"/>
      <c r="DE530" s="84"/>
    </row>
    <row r="531" spans="38:109" ht="15" hidden="1" customHeight="1">
      <c r="AL531" s="55" t="str">
        <f t="shared" si="35"/>
        <v/>
      </c>
      <c r="AM531" s="55" t="str">
        <f t="shared" si="32"/>
        <v/>
      </c>
      <c r="AN531" t="str">
        <f t="shared" si="33"/>
        <v/>
      </c>
      <c r="AO531" s="3" t="str">
        <f t="shared" si="34"/>
        <v/>
      </c>
      <c r="AP531" s="3">
        <v>529</v>
      </c>
      <c r="AQ531" s="83"/>
      <c r="AR531" s="83"/>
      <c r="AS531" s="83"/>
      <c r="AT531" s="83"/>
      <c r="AU531" s="83"/>
      <c r="AV531" s="83"/>
      <c r="AW531" s="83"/>
      <c r="AX531" s="83"/>
      <c r="AY531" s="83"/>
      <c r="AZ531" s="83"/>
      <c r="BA531" s="83"/>
      <c r="BB531" s="83"/>
      <c r="BC531" s="83"/>
      <c r="BD531" s="83"/>
      <c r="BE531" s="83"/>
      <c r="BF531" s="83"/>
      <c r="BG531" s="83"/>
      <c r="BH531" s="83"/>
      <c r="BI531" s="83"/>
      <c r="BJ531" s="56" t="s">
        <v>7132</v>
      </c>
      <c r="BK531" s="83"/>
      <c r="BL531" s="83"/>
      <c r="BM531" s="83"/>
      <c r="BN531" s="83"/>
      <c r="BO531" s="83"/>
      <c r="BP531" s="83"/>
      <c r="BQ531" s="83"/>
      <c r="BR531" s="83"/>
      <c r="BS531" s="83"/>
      <c r="BT531" s="83"/>
      <c r="BU531" s="83"/>
      <c r="BV531" s="83"/>
      <c r="BW531" s="82"/>
      <c r="BX531" s="82"/>
      <c r="BY531" s="82"/>
      <c r="BZ531" s="84"/>
      <c r="CA531" s="84"/>
      <c r="CB531" s="84"/>
      <c r="CC531" s="84"/>
      <c r="CD531" s="84"/>
      <c r="CE531" s="84"/>
      <c r="CF531" s="84"/>
      <c r="CG531" s="84"/>
      <c r="CH531" s="84"/>
      <c r="CI531" s="84"/>
      <c r="CJ531" s="84"/>
      <c r="CK531" s="84"/>
      <c r="CL531" s="84"/>
      <c r="CM531" s="84"/>
      <c r="CN531" s="84"/>
      <c r="CO531" s="84"/>
      <c r="CP531" s="84"/>
      <c r="CQ531" s="84"/>
      <c r="CR531" s="84"/>
      <c r="CS531" s="58" t="s">
        <v>7133</v>
      </c>
      <c r="CT531" s="84"/>
      <c r="CU531" s="84"/>
      <c r="CV531" s="84"/>
      <c r="CW531" s="84"/>
      <c r="CX531" s="84"/>
      <c r="CY531" s="84"/>
      <c r="CZ531" s="84"/>
      <c r="DA531" s="84"/>
      <c r="DB531" s="84"/>
      <c r="DC531" s="84"/>
      <c r="DD531" s="84"/>
      <c r="DE531" s="84"/>
    </row>
    <row r="532" spans="38:109" ht="15" hidden="1" customHeight="1">
      <c r="AL532" s="55" t="str">
        <f t="shared" si="35"/>
        <v/>
      </c>
      <c r="AM532" s="55" t="str">
        <f t="shared" si="32"/>
        <v/>
      </c>
      <c r="AN532" t="str">
        <f t="shared" si="33"/>
        <v/>
      </c>
      <c r="AO532" s="3" t="str">
        <f t="shared" si="34"/>
        <v/>
      </c>
      <c r="AP532" s="3">
        <v>530</v>
      </c>
      <c r="AQ532" s="83"/>
      <c r="AR532" s="83"/>
      <c r="AS532" s="83"/>
      <c r="AT532" s="83"/>
      <c r="AU532" s="83"/>
      <c r="AV532" s="83"/>
      <c r="AW532" s="83"/>
      <c r="AX532" s="83"/>
      <c r="AY532" s="83"/>
      <c r="AZ532" s="83"/>
      <c r="BA532" s="83"/>
      <c r="BB532" s="83"/>
      <c r="BC532" s="83"/>
      <c r="BD532" s="83"/>
      <c r="BE532" s="83"/>
      <c r="BF532" s="83"/>
      <c r="BG532" s="83"/>
      <c r="BH532" s="83"/>
      <c r="BI532" s="83"/>
      <c r="BJ532" s="56" t="s">
        <v>7134</v>
      </c>
      <c r="BK532" s="83"/>
      <c r="BL532" s="83"/>
      <c r="BM532" s="83"/>
      <c r="BN532" s="83"/>
      <c r="BO532" s="83"/>
      <c r="BP532" s="83"/>
      <c r="BQ532" s="83"/>
      <c r="BR532" s="83"/>
      <c r="BS532" s="83"/>
      <c r="BT532" s="83"/>
      <c r="BU532" s="83"/>
      <c r="BV532" s="83"/>
      <c r="BW532" s="82"/>
      <c r="BX532" s="82"/>
      <c r="BY532" s="82"/>
      <c r="BZ532" s="84"/>
      <c r="CA532" s="84"/>
      <c r="CB532" s="84"/>
      <c r="CC532" s="84"/>
      <c r="CD532" s="84"/>
      <c r="CE532" s="84"/>
      <c r="CF532" s="84"/>
      <c r="CG532" s="84"/>
      <c r="CH532" s="84"/>
      <c r="CI532" s="84"/>
      <c r="CJ532" s="84"/>
      <c r="CK532" s="84"/>
      <c r="CL532" s="84"/>
      <c r="CM532" s="84"/>
      <c r="CN532" s="84"/>
      <c r="CO532" s="84"/>
      <c r="CP532" s="84"/>
      <c r="CQ532" s="84"/>
      <c r="CR532" s="84"/>
      <c r="CS532" s="58" t="s">
        <v>7135</v>
      </c>
      <c r="CT532" s="84"/>
      <c r="CU532" s="84"/>
      <c r="CV532" s="84"/>
      <c r="CW532" s="84"/>
      <c r="CX532" s="84"/>
      <c r="CY532" s="84"/>
      <c r="CZ532" s="84"/>
      <c r="DA532" s="84"/>
      <c r="DB532" s="84"/>
      <c r="DC532" s="84"/>
      <c r="DD532" s="84"/>
      <c r="DE532" s="84"/>
    </row>
    <row r="533" spans="38:109" ht="15" hidden="1" customHeight="1">
      <c r="AL533" s="55" t="str">
        <f t="shared" si="35"/>
        <v/>
      </c>
      <c r="AM533" s="55" t="str">
        <f t="shared" si="32"/>
        <v/>
      </c>
      <c r="AN533" t="str">
        <f t="shared" si="33"/>
        <v/>
      </c>
      <c r="AO533" s="3" t="str">
        <f t="shared" si="34"/>
        <v/>
      </c>
      <c r="AP533" s="3">
        <v>531</v>
      </c>
      <c r="AQ533" s="83"/>
      <c r="AR533" s="83"/>
      <c r="AS533" s="83"/>
      <c r="AT533" s="83"/>
      <c r="AU533" s="83"/>
      <c r="AV533" s="83"/>
      <c r="AW533" s="83"/>
      <c r="AX533" s="83"/>
      <c r="AY533" s="83"/>
      <c r="AZ533" s="83"/>
      <c r="BA533" s="83"/>
      <c r="BB533" s="83"/>
      <c r="BC533" s="83"/>
      <c r="BD533" s="83"/>
      <c r="BE533" s="83"/>
      <c r="BF533" s="83"/>
      <c r="BG533" s="83"/>
      <c r="BH533" s="83"/>
      <c r="BI533" s="83"/>
      <c r="BJ533" s="56" t="s">
        <v>7136</v>
      </c>
      <c r="BK533" s="83"/>
      <c r="BL533" s="83"/>
      <c r="BM533" s="83"/>
      <c r="BN533" s="83"/>
      <c r="BO533" s="83"/>
      <c r="BP533" s="83"/>
      <c r="BQ533" s="83"/>
      <c r="BR533" s="83"/>
      <c r="BS533" s="83"/>
      <c r="BT533" s="83"/>
      <c r="BU533" s="83"/>
      <c r="BV533" s="83"/>
      <c r="BW533" s="82"/>
      <c r="BX533" s="82"/>
      <c r="BY533" s="82"/>
      <c r="BZ533" s="84"/>
      <c r="CA533" s="84"/>
      <c r="CB533" s="84"/>
      <c r="CC533" s="84"/>
      <c r="CD533" s="84"/>
      <c r="CE533" s="84"/>
      <c r="CF533" s="84"/>
      <c r="CG533" s="84"/>
      <c r="CH533" s="84"/>
      <c r="CI533" s="84"/>
      <c r="CJ533" s="84"/>
      <c r="CK533" s="84"/>
      <c r="CL533" s="84"/>
      <c r="CM533" s="84"/>
      <c r="CN533" s="84"/>
      <c r="CO533" s="84"/>
      <c r="CP533" s="84"/>
      <c r="CQ533" s="84"/>
      <c r="CR533" s="84"/>
      <c r="CS533" s="58" t="s">
        <v>7137</v>
      </c>
      <c r="CT533" s="84"/>
      <c r="CU533" s="84"/>
      <c r="CV533" s="84"/>
      <c r="CW533" s="84"/>
      <c r="CX533" s="84"/>
      <c r="CY533" s="84"/>
      <c r="CZ533" s="84"/>
      <c r="DA533" s="84"/>
      <c r="DB533" s="84"/>
      <c r="DC533" s="84"/>
      <c r="DD533" s="84"/>
      <c r="DE533" s="84"/>
    </row>
    <row r="534" spans="38:109" ht="15" hidden="1" customHeight="1">
      <c r="AL534" s="55" t="str">
        <f t="shared" si="35"/>
        <v/>
      </c>
      <c r="AM534" s="55" t="str">
        <f t="shared" si="32"/>
        <v/>
      </c>
      <c r="AN534" t="str">
        <f t="shared" si="33"/>
        <v/>
      </c>
      <c r="AO534" s="3" t="str">
        <f t="shared" si="34"/>
        <v/>
      </c>
      <c r="AP534" s="3">
        <v>532</v>
      </c>
      <c r="AQ534" s="83"/>
      <c r="AR534" s="83"/>
      <c r="AS534" s="83"/>
      <c r="AT534" s="83"/>
      <c r="AU534" s="83"/>
      <c r="AV534" s="83"/>
      <c r="AW534" s="83"/>
      <c r="AX534" s="83"/>
      <c r="AY534" s="83"/>
      <c r="AZ534" s="83"/>
      <c r="BA534" s="83"/>
      <c r="BB534" s="83"/>
      <c r="BC534" s="83"/>
      <c r="BD534" s="83"/>
      <c r="BE534" s="83"/>
      <c r="BF534" s="83"/>
      <c r="BG534" s="83"/>
      <c r="BH534" s="83"/>
      <c r="BI534" s="83"/>
      <c r="BJ534" s="56" t="s">
        <v>7138</v>
      </c>
      <c r="BK534" s="83"/>
      <c r="BL534" s="83"/>
      <c r="BM534" s="83"/>
      <c r="BN534" s="83"/>
      <c r="BO534" s="83"/>
      <c r="BP534" s="83"/>
      <c r="BQ534" s="83"/>
      <c r="BR534" s="83"/>
      <c r="BS534" s="83"/>
      <c r="BT534" s="83"/>
      <c r="BU534" s="83"/>
      <c r="BV534" s="83"/>
      <c r="BW534" s="82"/>
      <c r="BX534" s="82"/>
      <c r="BY534" s="82"/>
      <c r="BZ534" s="84"/>
      <c r="CA534" s="84"/>
      <c r="CB534" s="84"/>
      <c r="CC534" s="84"/>
      <c r="CD534" s="84"/>
      <c r="CE534" s="84"/>
      <c r="CF534" s="84"/>
      <c r="CG534" s="84"/>
      <c r="CH534" s="84"/>
      <c r="CI534" s="84"/>
      <c r="CJ534" s="84"/>
      <c r="CK534" s="84"/>
      <c r="CL534" s="84"/>
      <c r="CM534" s="84"/>
      <c r="CN534" s="84"/>
      <c r="CO534" s="84"/>
      <c r="CP534" s="84"/>
      <c r="CQ534" s="84"/>
      <c r="CR534" s="84"/>
      <c r="CS534" s="58" t="s">
        <v>7139</v>
      </c>
      <c r="CT534" s="84"/>
      <c r="CU534" s="84"/>
      <c r="CV534" s="84"/>
      <c r="CW534" s="84"/>
      <c r="CX534" s="84"/>
      <c r="CY534" s="84"/>
      <c r="CZ534" s="84"/>
      <c r="DA534" s="84"/>
      <c r="DB534" s="84"/>
      <c r="DC534" s="84"/>
      <c r="DD534" s="84"/>
      <c r="DE534" s="84"/>
    </row>
    <row r="535" spans="38:109" ht="15" hidden="1" customHeight="1">
      <c r="AL535" s="55" t="str">
        <f t="shared" si="35"/>
        <v/>
      </c>
      <c r="AM535" s="55" t="str">
        <f t="shared" si="32"/>
        <v/>
      </c>
      <c r="AN535" t="str">
        <f t="shared" si="33"/>
        <v/>
      </c>
      <c r="AO535" s="3" t="str">
        <f t="shared" si="34"/>
        <v/>
      </c>
      <c r="AP535" s="3">
        <v>533</v>
      </c>
      <c r="AQ535" s="83"/>
      <c r="AR535" s="83"/>
      <c r="AS535" s="83"/>
      <c r="AT535" s="83"/>
      <c r="AU535" s="83"/>
      <c r="AV535" s="83"/>
      <c r="AW535" s="83"/>
      <c r="AX535" s="83"/>
      <c r="AY535" s="83"/>
      <c r="AZ535" s="83"/>
      <c r="BA535" s="83"/>
      <c r="BB535" s="83"/>
      <c r="BC535" s="83"/>
      <c r="BD535" s="83"/>
      <c r="BE535" s="83"/>
      <c r="BF535" s="83"/>
      <c r="BG535" s="83"/>
      <c r="BH535" s="83"/>
      <c r="BI535" s="83"/>
      <c r="BJ535" s="56" t="s">
        <v>7140</v>
      </c>
      <c r="BK535" s="83"/>
      <c r="BL535" s="83"/>
      <c r="BM535" s="83"/>
      <c r="BN535" s="83"/>
      <c r="BO535" s="83"/>
      <c r="BP535" s="83"/>
      <c r="BQ535" s="83"/>
      <c r="BR535" s="83"/>
      <c r="BS535" s="83"/>
      <c r="BT535" s="83"/>
      <c r="BU535" s="83"/>
      <c r="BV535" s="83"/>
      <c r="BW535" s="82"/>
      <c r="BX535" s="82"/>
      <c r="BY535" s="82"/>
      <c r="BZ535" s="84"/>
      <c r="CA535" s="84"/>
      <c r="CB535" s="84"/>
      <c r="CC535" s="84"/>
      <c r="CD535" s="84"/>
      <c r="CE535" s="84"/>
      <c r="CF535" s="84"/>
      <c r="CG535" s="84"/>
      <c r="CH535" s="84"/>
      <c r="CI535" s="84"/>
      <c r="CJ535" s="84"/>
      <c r="CK535" s="84"/>
      <c r="CL535" s="84"/>
      <c r="CM535" s="84"/>
      <c r="CN535" s="84"/>
      <c r="CO535" s="84"/>
      <c r="CP535" s="84"/>
      <c r="CQ535" s="84"/>
      <c r="CR535" s="84"/>
      <c r="CS535" s="58" t="s">
        <v>7141</v>
      </c>
      <c r="CT535" s="84"/>
      <c r="CU535" s="84"/>
      <c r="CV535" s="84"/>
      <c r="CW535" s="84"/>
      <c r="CX535" s="84"/>
      <c r="CY535" s="84"/>
      <c r="CZ535" s="84"/>
      <c r="DA535" s="84"/>
      <c r="DB535" s="84"/>
      <c r="DC535" s="84"/>
      <c r="DD535" s="84"/>
      <c r="DE535" s="84"/>
    </row>
    <row r="536" spans="38:109" ht="15" hidden="1" customHeight="1">
      <c r="AL536" s="55" t="str">
        <f t="shared" si="35"/>
        <v/>
      </c>
      <c r="AM536" s="55" t="str">
        <f t="shared" si="32"/>
        <v/>
      </c>
      <c r="AN536" t="str">
        <f t="shared" si="33"/>
        <v/>
      </c>
      <c r="AO536" s="3" t="str">
        <f t="shared" si="34"/>
        <v/>
      </c>
      <c r="AP536" s="3">
        <v>534</v>
      </c>
      <c r="AQ536" s="83"/>
      <c r="AR536" s="83"/>
      <c r="AS536" s="83"/>
      <c r="AT536" s="83"/>
      <c r="AU536" s="83"/>
      <c r="AV536" s="83"/>
      <c r="AW536" s="83"/>
      <c r="AX536" s="83"/>
      <c r="AY536" s="83"/>
      <c r="AZ536" s="83"/>
      <c r="BA536" s="83"/>
      <c r="BB536" s="83"/>
      <c r="BC536" s="83"/>
      <c r="BD536" s="83"/>
      <c r="BE536" s="83"/>
      <c r="BF536" s="83"/>
      <c r="BG536" s="83"/>
      <c r="BH536" s="83"/>
      <c r="BI536" s="83"/>
      <c r="BJ536" s="56" t="s">
        <v>7142</v>
      </c>
      <c r="BK536" s="83"/>
      <c r="BL536" s="83"/>
      <c r="BM536" s="83"/>
      <c r="BN536" s="83"/>
      <c r="BO536" s="83"/>
      <c r="BP536" s="83"/>
      <c r="BQ536" s="83"/>
      <c r="BR536" s="83"/>
      <c r="BS536" s="83"/>
      <c r="BT536" s="83"/>
      <c r="BU536" s="83"/>
      <c r="BV536" s="83"/>
      <c r="BW536" s="82"/>
      <c r="BX536" s="82"/>
      <c r="BY536" s="82"/>
      <c r="BZ536" s="84"/>
      <c r="CA536" s="84"/>
      <c r="CB536" s="84"/>
      <c r="CC536" s="84"/>
      <c r="CD536" s="84"/>
      <c r="CE536" s="84"/>
      <c r="CF536" s="84"/>
      <c r="CG536" s="84"/>
      <c r="CH536" s="84"/>
      <c r="CI536" s="84"/>
      <c r="CJ536" s="84"/>
      <c r="CK536" s="84"/>
      <c r="CL536" s="84"/>
      <c r="CM536" s="84"/>
      <c r="CN536" s="84"/>
      <c r="CO536" s="84"/>
      <c r="CP536" s="84"/>
      <c r="CQ536" s="84"/>
      <c r="CR536" s="84"/>
      <c r="CS536" s="58" t="s">
        <v>7143</v>
      </c>
      <c r="CT536" s="84"/>
      <c r="CU536" s="84"/>
      <c r="CV536" s="84"/>
      <c r="CW536" s="84"/>
      <c r="CX536" s="84"/>
      <c r="CY536" s="84"/>
      <c r="CZ536" s="84"/>
      <c r="DA536" s="84"/>
      <c r="DB536" s="84"/>
      <c r="DC536" s="84"/>
      <c r="DD536" s="84"/>
      <c r="DE536" s="84"/>
    </row>
    <row r="537" spans="38:109" ht="15" hidden="1" customHeight="1">
      <c r="AL537" s="55" t="str">
        <f t="shared" si="35"/>
        <v/>
      </c>
      <c r="AM537" s="55" t="str">
        <f t="shared" si="32"/>
        <v/>
      </c>
      <c r="AN537" t="str">
        <f t="shared" si="33"/>
        <v/>
      </c>
      <c r="AO537" s="3" t="str">
        <f t="shared" si="34"/>
        <v/>
      </c>
      <c r="AP537" s="3">
        <v>535</v>
      </c>
      <c r="AQ537" s="83"/>
      <c r="AR537" s="83"/>
      <c r="AS537" s="83"/>
      <c r="AT537" s="83"/>
      <c r="AU537" s="83"/>
      <c r="AV537" s="83"/>
      <c r="AW537" s="83"/>
      <c r="AX537" s="83"/>
      <c r="AY537" s="83"/>
      <c r="AZ537" s="83"/>
      <c r="BA537" s="83"/>
      <c r="BB537" s="83"/>
      <c r="BC537" s="83"/>
      <c r="BD537" s="83"/>
      <c r="BE537" s="83"/>
      <c r="BF537" s="83"/>
      <c r="BG537" s="83"/>
      <c r="BH537" s="83"/>
      <c r="BI537" s="83"/>
      <c r="BJ537" s="56" t="s">
        <v>7144</v>
      </c>
      <c r="BK537" s="83"/>
      <c r="BL537" s="83"/>
      <c r="BM537" s="83"/>
      <c r="BN537" s="83"/>
      <c r="BO537" s="83"/>
      <c r="BP537" s="83"/>
      <c r="BQ537" s="83"/>
      <c r="BR537" s="83"/>
      <c r="BS537" s="83"/>
      <c r="BT537" s="83"/>
      <c r="BU537" s="83"/>
      <c r="BV537" s="83"/>
      <c r="BW537" s="82"/>
      <c r="BX537" s="82"/>
      <c r="BY537" s="82"/>
      <c r="BZ537" s="84"/>
      <c r="CA537" s="84"/>
      <c r="CB537" s="84"/>
      <c r="CC537" s="84"/>
      <c r="CD537" s="84"/>
      <c r="CE537" s="84"/>
      <c r="CF537" s="84"/>
      <c r="CG537" s="84"/>
      <c r="CH537" s="84"/>
      <c r="CI537" s="84"/>
      <c r="CJ537" s="84"/>
      <c r="CK537" s="84"/>
      <c r="CL537" s="84"/>
      <c r="CM537" s="84"/>
      <c r="CN537" s="84"/>
      <c r="CO537" s="84"/>
      <c r="CP537" s="84"/>
      <c r="CQ537" s="84"/>
      <c r="CR537" s="84"/>
      <c r="CS537" s="58" t="s">
        <v>7145</v>
      </c>
      <c r="CT537" s="84"/>
      <c r="CU537" s="84"/>
      <c r="CV537" s="84"/>
      <c r="CW537" s="84"/>
      <c r="CX537" s="84"/>
      <c r="CY537" s="84"/>
      <c r="CZ537" s="84"/>
      <c r="DA537" s="84"/>
      <c r="DB537" s="84"/>
      <c r="DC537" s="84"/>
      <c r="DD537" s="84"/>
      <c r="DE537" s="84"/>
    </row>
    <row r="538" spans="38:109" ht="15" hidden="1" customHeight="1">
      <c r="AL538" s="55" t="str">
        <f t="shared" si="35"/>
        <v/>
      </c>
      <c r="AM538" s="55" t="str">
        <f t="shared" si="32"/>
        <v/>
      </c>
      <c r="AN538" t="str">
        <f t="shared" si="33"/>
        <v/>
      </c>
      <c r="AO538" s="3" t="str">
        <f t="shared" si="34"/>
        <v/>
      </c>
      <c r="AP538" s="3">
        <v>536</v>
      </c>
      <c r="AQ538" s="83"/>
      <c r="AR538" s="83"/>
      <c r="AS538" s="83"/>
      <c r="AT538" s="83"/>
      <c r="AU538" s="83"/>
      <c r="AV538" s="83"/>
      <c r="AW538" s="83"/>
      <c r="AX538" s="83"/>
      <c r="AY538" s="83"/>
      <c r="AZ538" s="83"/>
      <c r="BA538" s="83"/>
      <c r="BB538" s="83"/>
      <c r="BC538" s="83"/>
      <c r="BD538" s="83"/>
      <c r="BE538" s="83"/>
      <c r="BF538" s="83"/>
      <c r="BG538" s="83"/>
      <c r="BH538" s="83"/>
      <c r="BI538" s="83"/>
      <c r="BJ538" s="56" t="s">
        <v>7146</v>
      </c>
      <c r="BK538" s="83"/>
      <c r="BL538" s="83"/>
      <c r="BM538" s="83"/>
      <c r="BN538" s="83"/>
      <c r="BO538" s="83"/>
      <c r="BP538" s="83"/>
      <c r="BQ538" s="83"/>
      <c r="BR538" s="83"/>
      <c r="BS538" s="83"/>
      <c r="BT538" s="83"/>
      <c r="BU538" s="83"/>
      <c r="BV538" s="83"/>
      <c r="BW538" s="82"/>
      <c r="BX538" s="82"/>
      <c r="BY538" s="82"/>
      <c r="BZ538" s="84"/>
      <c r="CA538" s="84"/>
      <c r="CB538" s="84"/>
      <c r="CC538" s="84"/>
      <c r="CD538" s="84"/>
      <c r="CE538" s="84"/>
      <c r="CF538" s="84"/>
      <c r="CG538" s="84"/>
      <c r="CH538" s="84"/>
      <c r="CI538" s="84"/>
      <c r="CJ538" s="84"/>
      <c r="CK538" s="84"/>
      <c r="CL538" s="84"/>
      <c r="CM538" s="84"/>
      <c r="CN538" s="84"/>
      <c r="CO538" s="84"/>
      <c r="CP538" s="84"/>
      <c r="CQ538" s="84"/>
      <c r="CR538" s="84"/>
      <c r="CS538" s="58" t="s">
        <v>7147</v>
      </c>
      <c r="CT538" s="84"/>
      <c r="CU538" s="84"/>
      <c r="CV538" s="84"/>
      <c r="CW538" s="84"/>
      <c r="CX538" s="84"/>
      <c r="CY538" s="84"/>
      <c r="CZ538" s="84"/>
      <c r="DA538" s="84"/>
      <c r="DB538" s="84"/>
      <c r="DC538" s="84"/>
      <c r="DD538" s="84"/>
      <c r="DE538" s="84"/>
    </row>
    <row r="539" spans="38:109" ht="15" hidden="1" customHeight="1">
      <c r="AL539" s="55" t="str">
        <f t="shared" si="35"/>
        <v/>
      </c>
      <c r="AM539" s="55" t="str">
        <f t="shared" si="32"/>
        <v/>
      </c>
      <c r="AN539" t="str">
        <f t="shared" si="33"/>
        <v/>
      </c>
      <c r="AO539" s="3" t="str">
        <f t="shared" si="34"/>
        <v/>
      </c>
      <c r="AP539" s="3">
        <v>537</v>
      </c>
      <c r="AQ539" s="83"/>
      <c r="AR539" s="83"/>
      <c r="AS539" s="83"/>
      <c r="AT539" s="83"/>
      <c r="AU539" s="83"/>
      <c r="AV539" s="83"/>
      <c r="AW539" s="83"/>
      <c r="AX539" s="83"/>
      <c r="AY539" s="83"/>
      <c r="AZ539" s="83"/>
      <c r="BA539" s="83"/>
      <c r="BB539" s="83"/>
      <c r="BC539" s="83"/>
      <c r="BD539" s="83"/>
      <c r="BE539" s="83"/>
      <c r="BF539" s="83"/>
      <c r="BG539" s="83"/>
      <c r="BH539" s="83"/>
      <c r="BI539" s="83"/>
      <c r="BJ539" s="56" t="s">
        <v>7148</v>
      </c>
      <c r="BK539" s="83"/>
      <c r="BL539" s="83"/>
      <c r="BM539" s="83"/>
      <c r="BN539" s="83"/>
      <c r="BO539" s="83"/>
      <c r="BP539" s="83"/>
      <c r="BQ539" s="83"/>
      <c r="BR539" s="83"/>
      <c r="BS539" s="83"/>
      <c r="BT539" s="83"/>
      <c r="BU539" s="83"/>
      <c r="BV539" s="83"/>
      <c r="BW539" s="82"/>
      <c r="BX539" s="82"/>
      <c r="BY539" s="82"/>
      <c r="BZ539" s="84"/>
      <c r="CA539" s="84"/>
      <c r="CB539" s="84"/>
      <c r="CC539" s="84"/>
      <c r="CD539" s="84"/>
      <c r="CE539" s="84"/>
      <c r="CF539" s="84"/>
      <c r="CG539" s="84"/>
      <c r="CH539" s="84"/>
      <c r="CI539" s="84"/>
      <c r="CJ539" s="84"/>
      <c r="CK539" s="84"/>
      <c r="CL539" s="84"/>
      <c r="CM539" s="84"/>
      <c r="CN539" s="84"/>
      <c r="CO539" s="84"/>
      <c r="CP539" s="84"/>
      <c r="CQ539" s="84"/>
      <c r="CR539" s="84"/>
      <c r="CS539" s="58" t="s">
        <v>7149</v>
      </c>
      <c r="CT539" s="84"/>
      <c r="CU539" s="84"/>
      <c r="CV539" s="84"/>
      <c r="CW539" s="84"/>
      <c r="CX539" s="84"/>
      <c r="CY539" s="84"/>
      <c r="CZ539" s="84"/>
      <c r="DA539" s="84"/>
      <c r="DB539" s="84"/>
      <c r="DC539" s="84"/>
      <c r="DD539" s="84"/>
      <c r="DE539" s="84"/>
    </row>
    <row r="540" spans="38:109" ht="15" hidden="1" customHeight="1">
      <c r="AL540" s="55" t="str">
        <f t="shared" si="35"/>
        <v/>
      </c>
      <c r="AM540" s="55" t="str">
        <f t="shared" si="32"/>
        <v/>
      </c>
      <c r="AN540" t="str">
        <f t="shared" si="33"/>
        <v/>
      </c>
      <c r="AO540" s="3" t="str">
        <f t="shared" si="34"/>
        <v/>
      </c>
      <c r="AP540" s="3">
        <v>538</v>
      </c>
      <c r="AQ540" s="83"/>
      <c r="AR540" s="83"/>
      <c r="AS540" s="83"/>
      <c r="AT540" s="83"/>
      <c r="AU540" s="83"/>
      <c r="AV540" s="83"/>
      <c r="AW540" s="83"/>
      <c r="AX540" s="83"/>
      <c r="AY540" s="83"/>
      <c r="AZ540" s="83"/>
      <c r="BA540" s="83"/>
      <c r="BB540" s="83"/>
      <c r="BC540" s="83"/>
      <c r="BD540" s="83"/>
      <c r="BE540" s="83"/>
      <c r="BF540" s="83"/>
      <c r="BG540" s="83"/>
      <c r="BH540" s="83"/>
      <c r="BI540" s="83"/>
      <c r="BJ540" s="56" t="s">
        <v>7150</v>
      </c>
      <c r="BK540" s="83"/>
      <c r="BL540" s="83"/>
      <c r="BM540" s="83"/>
      <c r="BN540" s="83"/>
      <c r="BO540" s="83"/>
      <c r="BP540" s="83"/>
      <c r="BQ540" s="83"/>
      <c r="BR540" s="83"/>
      <c r="BS540" s="83"/>
      <c r="BT540" s="83"/>
      <c r="BU540" s="83"/>
      <c r="BV540" s="83"/>
      <c r="BW540" s="82"/>
      <c r="BX540" s="82"/>
      <c r="BY540" s="82"/>
      <c r="BZ540" s="84"/>
      <c r="CA540" s="84"/>
      <c r="CB540" s="84"/>
      <c r="CC540" s="84"/>
      <c r="CD540" s="84"/>
      <c r="CE540" s="84"/>
      <c r="CF540" s="84"/>
      <c r="CG540" s="84"/>
      <c r="CH540" s="84"/>
      <c r="CI540" s="84"/>
      <c r="CJ540" s="84"/>
      <c r="CK540" s="84"/>
      <c r="CL540" s="84"/>
      <c r="CM540" s="84"/>
      <c r="CN540" s="84"/>
      <c r="CO540" s="84"/>
      <c r="CP540" s="84"/>
      <c r="CQ540" s="84"/>
      <c r="CR540" s="84"/>
      <c r="CS540" s="58" t="s">
        <v>7151</v>
      </c>
      <c r="CT540" s="84"/>
      <c r="CU540" s="84"/>
      <c r="CV540" s="84"/>
      <c r="CW540" s="84"/>
      <c r="CX540" s="84"/>
      <c r="CY540" s="84"/>
      <c r="CZ540" s="84"/>
      <c r="DA540" s="84"/>
      <c r="DB540" s="84"/>
      <c r="DC540" s="84"/>
      <c r="DD540" s="84"/>
      <c r="DE540" s="84"/>
    </row>
    <row r="541" spans="38:109" ht="15" hidden="1" customHeight="1">
      <c r="AL541" s="55" t="str">
        <f t="shared" si="35"/>
        <v/>
      </c>
      <c r="AM541" s="55" t="str">
        <f t="shared" si="32"/>
        <v/>
      </c>
      <c r="AN541" t="str">
        <f t="shared" si="33"/>
        <v/>
      </c>
      <c r="AO541" s="3" t="str">
        <f t="shared" si="34"/>
        <v/>
      </c>
      <c r="AP541" s="3">
        <v>539</v>
      </c>
      <c r="AQ541" s="83"/>
      <c r="AR541" s="83"/>
      <c r="AS541" s="83"/>
      <c r="AT541" s="83"/>
      <c r="AU541" s="83"/>
      <c r="AV541" s="83"/>
      <c r="AW541" s="83"/>
      <c r="AX541" s="83"/>
      <c r="AY541" s="83"/>
      <c r="AZ541" s="83"/>
      <c r="BA541" s="83"/>
      <c r="BB541" s="83"/>
      <c r="BC541" s="83"/>
      <c r="BD541" s="83"/>
      <c r="BE541" s="83"/>
      <c r="BF541" s="83"/>
      <c r="BG541" s="83"/>
      <c r="BH541" s="83"/>
      <c r="BI541" s="83"/>
      <c r="BJ541" s="56" t="s">
        <v>7152</v>
      </c>
      <c r="BK541" s="83"/>
      <c r="BL541" s="83"/>
      <c r="BM541" s="83"/>
      <c r="BN541" s="83"/>
      <c r="BO541" s="83"/>
      <c r="BP541" s="83"/>
      <c r="BQ541" s="83"/>
      <c r="BR541" s="83"/>
      <c r="BS541" s="83"/>
      <c r="BT541" s="83"/>
      <c r="BU541" s="83"/>
      <c r="BV541" s="83"/>
      <c r="BW541" s="82"/>
      <c r="BX541" s="82"/>
      <c r="BY541" s="82"/>
      <c r="BZ541" s="84"/>
      <c r="CA541" s="84"/>
      <c r="CB541" s="84"/>
      <c r="CC541" s="84"/>
      <c r="CD541" s="84"/>
      <c r="CE541" s="84"/>
      <c r="CF541" s="84"/>
      <c r="CG541" s="84"/>
      <c r="CH541" s="84"/>
      <c r="CI541" s="84"/>
      <c r="CJ541" s="84"/>
      <c r="CK541" s="84"/>
      <c r="CL541" s="84"/>
      <c r="CM541" s="84"/>
      <c r="CN541" s="84"/>
      <c r="CO541" s="84"/>
      <c r="CP541" s="84"/>
      <c r="CQ541" s="84"/>
      <c r="CR541" s="84"/>
      <c r="CS541" s="58" t="s">
        <v>7153</v>
      </c>
      <c r="CT541" s="84"/>
      <c r="CU541" s="84"/>
      <c r="CV541" s="84"/>
      <c r="CW541" s="84"/>
      <c r="CX541" s="84"/>
      <c r="CY541" s="84"/>
      <c r="CZ541" s="84"/>
      <c r="DA541" s="84"/>
      <c r="DB541" s="84"/>
      <c r="DC541" s="84"/>
      <c r="DD541" s="84"/>
      <c r="DE541" s="84"/>
    </row>
    <row r="542" spans="38:109" ht="15" hidden="1" customHeight="1">
      <c r="AL542" s="55" t="str">
        <f t="shared" si="35"/>
        <v/>
      </c>
      <c r="AM542" s="55" t="str">
        <f t="shared" si="32"/>
        <v/>
      </c>
      <c r="AN542" t="str">
        <f t="shared" si="33"/>
        <v/>
      </c>
      <c r="AO542" s="3" t="str">
        <f t="shared" si="34"/>
        <v/>
      </c>
      <c r="AP542" s="3">
        <v>540</v>
      </c>
      <c r="AQ542" s="83"/>
      <c r="AR542" s="83"/>
      <c r="AS542" s="83"/>
      <c r="AT542" s="83"/>
      <c r="AU542" s="83"/>
      <c r="AV542" s="83"/>
      <c r="AW542" s="83"/>
      <c r="AX542" s="83"/>
      <c r="AY542" s="83"/>
      <c r="AZ542" s="83"/>
      <c r="BA542" s="83"/>
      <c r="BB542" s="83"/>
      <c r="BC542" s="83"/>
      <c r="BD542" s="83"/>
      <c r="BE542" s="83"/>
      <c r="BF542" s="83"/>
      <c r="BG542" s="83"/>
      <c r="BH542" s="83"/>
      <c r="BI542" s="83"/>
      <c r="BJ542" s="56" t="s">
        <v>7154</v>
      </c>
      <c r="BK542" s="83"/>
      <c r="BL542" s="83"/>
      <c r="BM542" s="83"/>
      <c r="BN542" s="83"/>
      <c r="BO542" s="83"/>
      <c r="BP542" s="83"/>
      <c r="BQ542" s="83"/>
      <c r="BR542" s="83"/>
      <c r="BS542" s="83"/>
      <c r="BT542" s="83"/>
      <c r="BU542" s="83"/>
      <c r="BV542" s="83"/>
      <c r="BW542" s="82"/>
      <c r="BX542" s="82"/>
      <c r="BY542" s="82"/>
      <c r="BZ542" s="84"/>
      <c r="CA542" s="84"/>
      <c r="CB542" s="84"/>
      <c r="CC542" s="84"/>
      <c r="CD542" s="84"/>
      <c r="CE542" s="84"/>
      <c r="CF542" s="84"/>
      <c r="CG542" s="84"/>
      <c r="CH542" s="84"/>
      <c r="CI542" s="84"/>
      <c r="CJ542" s="84"/>
      <c r="CK542" s="84"/>
      <c r="CL542" s="84"/>
      <c r="CM542" s="84"/>
      <c r="CN542" s="84"/>
      <c r="CO542" s="84"/>
      <c r="CP542" s="84"/>
      <c r="CQ542" s="84"/>
      <c r="CR542" s="84"/>
      <c r="CS542" s="58" t="s">
        <v>7155</v>
      </c>
      <c r="CT542" s="84"/>
      <c r="CU542" s="84"/>
      <c r="CV542" s="84"/>
      <c r="CW542" s="84"/>
      <c r="CX542" s="84"/>
      <c r="CY542" s="84"/>
      <c r="CZ542" s="84"/>
      <c r="DA542" s="84"/>
      <c r="DB542" s="84"/>
      <c r="DC542" s="84"/>
      <c r="DD542" s="84"/>
      <c r="DE542" s="84"/>
    </row>
    <row r="543" spans="38:109" ht="15" hidden="1" customHeight="1">
      <c r="AL543" s="55" t="str">
        <f t="shared" si="35"/>
        <v/>
      </c>
      <c r="AM543" s="55" t="str">
        <f t="shared" si="32"/>
        <v/>
      </c>
      <c r="AN543" t="str">
        <f t="shared" si="33"/>
        <v/>
      </c>
      <c r="AO543" s="3" t="str">
        <f t="shared" si="34"/>
        <v/>
      </c>
      <c r="AP543" s="3">
        <v>541</v>
      </c>
      <c r="AQ543" s="83"/>
      <c r="AR543" s="83"/>
      <c r="AS543" s="83"/>
      <c r="AT543" s="83"/>
      <c r="AU543" s="83"/>
      <c r="AV543" s="83"/>
      <c r="AW543" s="83"/>
      <c r="AX543" s="83"/>
      <c r="AY543" s="83"/>
      <c r="AZ543" s="83"/>
      <c r="BA543" s="83"/>
      <c r="BB543" s="83"/>
      <c r="BC543" s="83"/>
      <c r="BD543" s="83"/>
      <c r="BE543" s="83"/>
      <c r="BF543" s="83"/>
      <c r="BG543" s="83"/>
      <c r="BH543" s="83"/>
      <c r="BI543" s="83"/>
      <c r="BJ543" s="56" t="s">
        <v>7156</v>
      </c>
      <c r="BK543" s="83"/>
      <c r="BL543" s="83"/>
      <c r="BM543" s="83"/>
      <c r="BN543" s="83"/>
      <c r="BO543" s="83"/>
      <c r="BP543" s="83"/>
      <c r="BQ543" s="83"/>
      <c r="BR543" s="83"/>
      <c r="BS543" s="83"/>
      <c r="BT543" s="83"/>
      <c r="BU543" s="83"/>
      <c r="BV543" s="83"/>
      <c r="BW543" s="82"/>
      <c r="BX543" s="82"/>
      <c r="BY543" s="82"/>
      <c r="BZ543" s="84"/>
      <c r="CA543" s="84"/>
      <c r="CB543" s="84"/>
      <c r="CC543" s="84"/>
      <c r="CD543" s="84"/>
      <c r="CE543" s="84"/>
      <c r="CF543" s="84"/>
      <c r="CG543" s="84"/>
      <c r="CH543" s="84"/>
      <c r="CI543" s="84"/>
      <c r="CJ543" s="84"/>
      <c r="CK543" s="84"/>
      <c r="CL543" s="84"/>
      <c r="CM543" s="84"/>
      <c r="CN543" s="84"/>
      <c r="CO543" s="84"/>
      <c r="CP543" s="84"/>
      <c r="CQ543" s="84"/>
      <c r="CR543" s="84"/>
      <c r="CS543" s="58" t="s">
        <v>7157</v>
      </c>
      <c r="CT543" s="84"/>
      <c r="CU543" s="84"/>
      <c r="CV543" s="84"/>
      <c r="CW543" s="84"/>
      <c r="CX543" s="84"/>
      <c r="CY543" s="84"/>
      <c r="CZ543" s="84"/>
      <c r="DA543" s="84"/>
      <c r="DB543" s="84"/>
      <c r="DC543" s="84"/>
      <c r="DD543" s="84"/>
      <c r="DE543" s="84"/>
    </row>
    <row r="544" spans="38:109" ht="15" hidden="1" customHeight="1">
      <c r="AL544" s="55" t="str">
        <f t="shared" si="35"/>
        <v/>
      </c>
      <c r="AM544" s="55" t="str">
        <f t="shared" si="32"/>
        <v/>
      </c>
      <c r="AN544" t="str">
        <f t="shared" si="33"/>
        <v/>
      </c>
      <c r="AO544" s="3" t="str">
        <f t="shared" si="34"/>
        <v/>
      </c>
      <c r="AP544" s="3">
        <v>542</v>
      </c>
      <c r="AQ544" s="83"/>
      <c r="AR544" s="83"/>
      <c r="AS544" s="83"/>
      <c r="AT544" s="83"/>
      <c r="AU544" s="83"/>
      <c r="AV544" s="83"/>
      <c r="AW544" s="83"/>
      <c r="AX544" s="83"/>
      <c r="AY544" s="83"/>
      <c r="AZ544" s="83"/>
      <c r="BA544" s="83"/>
      <c r="BB544" s="83"/>
      <c r="BC544" s="83"/>
      <c r="BD544" s="83"/>
      <c r="BE544" s="83"/>
      <c r="BF544" s="83"/>
      <c r="BG544" s="83"/>
      <c r="BH544" s="83"/>
      <c r="BI544" s="83"/>
      <c r="BJ544" s="56" t="s">
        <v>7158</v>
      </c>
      <c r="BK544" s="83"/>
      <c r="BL544" s="83"/>
      <c r="BM544" s="83"/>
      <c r="BN544" s="83"/>
      <c r="BO544" s="83"/>
      <c r="BP544" s="83"/>
      <c r="BQ544" s="83"/>
      <c r="BR544" s="83"/>
      <c r="BS544" s="83"/>
      <c r="BT544" s="83"/>
      <c r="BU544" s="83"/>
      <c r="BV544" s="83"/>
      <c r="BW544" s="82"/>
      <c r="BX544" s="82"/>
      <c r="BY544" s="82"/>
      <c r="BZ544" s="84"/>
      <c r="CA544" s="84"/>
      <c r="CB544" s="84"/>
      <c r="CC544" s="84"/>
      <c r="CD544" s="84"/>
      <c r="CE544" s="84"/>
      <c r="CF544" s="84"/>
      <c r="CG544" s="84"/>
      <c r="CH544" s="84"/>
      <c r="CI544" s="84"/>
      <c r="CJ544" s="84"/>
      <c r="CK544" s="84"/>
      <c r="CL544" s="84"/>
      <c r="CM544" s="84"/>
      <c r="CN544" s="84"/>
      <c r="CO544" s="84"/>
      <c r="CP544" s="84"/>
      <c r="CQ544" s="84"/>
      <c r="CR544" s="84"/>
      <c r="CS544" s="58" t="s">
        <v>7159</v>
      </c>
      <c r="CT544" s="84"/>
      <c r="CU544" s="84"/>
      <c r="CV544" s="84"/>
      <c r="CW544" s="84"/>
      <c r="CX544" s="84"/>
      <c r="CY544" s="84"/>
      <c r="CZ544" s="84"/>
      <c r="DA544" s="84"/>
      <c r="DB544" s="84"/>
      <c r="DC544" s="84"/>
      <c r="DD544" s="84"/>
      <c r="DE544" s="84"/>
    </row>
    <row r="545" spans="38:109" ht="15" hidden="1" customHeight="1">
      <c r="AL545" s="55" t="str">
        <f t="shared" si="35"/>
        <v/>
      </c>
      <c r="AM545" s="55" t="str">
        <f t="shared" si="32"/>
        <v/>
      </c>
      <c r="AN545" t="str">
        <f t="shared" si="33"/>
        <v/>
      </c>
      <c r="AO545" s="3" t="str">
        <f t="shared" si="34"/>
        <v/>
      </c>
      <c r="AP545" s="3">
        <v>543</v>
      </c>
      <c r="AQ545" s="83"/>
      <c r="AR545" s="83"/>
      <c r="AS545" s="83"/>
      <c r="AT545" s="83"/>
      <c r="AU545" s="83"/>
      <c r="AV545" s="83"/>
      <c r="AW545" s="83"/>
      <c r="AX545" s="83"/>
      <c r="AY545" s="83"/>
      <c r="AZ545" s="83"/>
      <c r="BA545" s="83"/>
      <c r="BB545" s="83"/>
      <c r="BC545" s="83"/>
      <c r="BD545" s="83"/>
      <c r="BE545" s="83"/>
      <c r="BF545" s="83"/>
      <c r="BG545" s="83"/>
      <c r="BH545" s="83"/>
      <c r="BI545" s="83"/>
      <c r="BJ545" s="56" t="s">
        <v>7160</v>
      </c>
      <c r="BK545" s="83"/>
      <c r="BL545" s="83"/>
      <c r="BM545" s="83"/>
      <c r="BN545" s="83"/>
      <c r="BO545" s="83"/>
      <c r="BP545" s="83"/>
      <c r="BQ545" s="83"/>
      <c r="BR545" s="83"/>
      <c r="BS545" s="83"/>
      <c r="BT545" s="83"/>
      <c r="BU545" s="83"/>
      <c r="BV545" s="83"/>
      <c r="BW545" s="82"/>
      <c r="BX545" s="82"/>
      <c r="BY545" s="82"/>
      <c r="BZ545" s="84"/>
      <c r="CA545" s="84"/>
      <c r="CB545" s="84"/>
      <c r="CC545" s="84"/>
      <c r="CD545" s="84"/>
      <c r="CE545" s="84"/>
      <c r="CF545" s="84"/>
      <c r="CG545" s="84"/>
      <c r="CH545" s="84"/>
      <c r="CI545" s="84"/>
      <c r="CJ545" s="84"/>
      <c r="CK545" s="84"/>
      <c r="CL545" s="84"/>
      <c r="CM545" s="84"/>
      <c r="CN545" s="84"/>
      <c r="CO545" s="84"/>
      <c r="CP545" s="84"/>
      <c r="CQ545" s="84"/>
      <c r="CR545" s="84"/>
      <c r="CS545" s="58" t="s">
        <v>7161</v>
      </c>
      <c r="CT545" s="84"/>
      <c r="CU545" s="84"/>
      <c r="CV545" s="84"/>
      <c r="CW545" s="84"/>
      <c r="CX545" s="84"/>
      <c r="CY545" s="84"/>
      <c r="CZ545" s="84"/>
      <c r="DA545" s="84"/>
      <c r="DB545" s="84"/>
      <c r="DC545" s="84"/>
      <c r="DD545" s="84"/>
      <c r="DE545" s="84"/>
    </row>
    <row r="546" spans="38:109" ht="15" hidden="1" customHeight="1">
      <c r="AL546" s="55" t="str">
        <f t="shared" si="35"/>
        <v/>
      </c>
      <c r="AM546" s="55" t="str">
        <f t="shared" si="32"/>
        <v/>
      </c>
      <c r="AN546" t="str">
        <f t="shared" si="33"/>
        <v/>
      </c>
      <c r="AO546" s="3" t="str">
        <f t="shared" si="34"/>
        <v/>
      </c>
      <c r="AP546" s="3">
        <v>544</v>
      </c>
      <c r="AQ546" s="83"/>
      <c r="AR546" s="83"/>
      <c r="AS546" s="83"/>
      <c r="AT546" s="83"/>
      <c r="AU546" s="83"/>
      <c r="AV546" s="83"/>
      <c r="AW546" s="83"/>
      <c r="AX546" s="83"/>
      <c r="AY546" s="83"/>
      <c r="AZ546" s="83"/>
      <c r="BA546" s="83"/>
      <c r="BB546" s="83"/>
      <c r="BC546" s="83"/>
      <c r="BD546" s="83"/>
      <c r="BE546" s="83"/>
      <c r="BF546" s="83"/>
      <c r="BG546" s="83"/>
      <c r="BH546" s="83"/>
      <c r="BI546" s="83"/>
      <c r="BJ546" s="56" t="s">
        <v>7162</v>
      </c>
      <c r="BK546" s="83"/>
      <c r="BL546" s="83"/>
      <c r="BM546" s="83"/>
      <c r="BN546" s="83"/>
      <c r="BO546" s="83"/>
      <c r="BP546" s="83"/>
      <c r="BQ546" s="83"/>
      <c r="BR546" s="83"/>
      <c r="BS546" s="83"/>
      <c r="BT546" s="83"/>
      <c r="BU546" s="83"/>
      <c r="BV546" s="83"/>
      <c r="BW546" s="82"/>
      <c r="BX546" s="82"/>
      <c r="BY546" s="82"/>
      <c r="BZ546" s="84"/>
      <c r="CA546" s="84"/>
      <c r="CB546" s="84"/>
      <c r="CC546" s="84"/>
      <c r="CD546" s="84"/>
      <c r="CE546" s="84"/>
      <c r="CF546" s="84"/>
      <c r="CG546" s="84"/>
      <c r="CH546" s="84"/>
      <c r="CI546" s="84"/>
      <c r="CJ546" s="84"/>
      <c r="CK546" s="84"/>
      <c r="CL546" s="84"/>
      <c r="CM546" s="84"/>
      <c r="CN546" s="84"/>
      <c r="CO546" s="84"/>
      <c r="CP546" s="84"/>
      <c r="CQ546" s="84"/>
      <c r="CR546" s="84"/>
      <c r="CS546" s="58" t="s">
        <v>7163</v>
      </c>
      <c r="CT546" s="84"/>
      <c r="CU546" s="84"/>
      <c r="CV546" s="84"/>
      <c r="CW546" s="84"/>
      <c r="CX546" s="84"/>
      <c r="CY546" s="84"/>
      <c r="CZ546" s="84"/>
      <c r="DA546" s="84"/>
      <c r="DB546" s="84"/>
      <c r="DC546" s="84"/>
      <c r="DD546" s="84"/>
      <c r="DE546" s="84"/>
    </row>
    <row r="547" spans="38:109" ht="15" hidden="1" customHeight="1">
      <c r="AL547" s="55" t="str">
        <f t="shared" si="35"/>
        <v/>
      </c>
      <c r="AM547" s="55" t="str">
        <f t="shared" si="32"/>
        <v/>
      </c>
      <c r="AN547" t="str">
        <f t="shared" si="33"/>
        <v/>
      </c>
      <c r="AO547" s="3" t="str">
        <f t="shared" si="34"/>
        <v/>
      </c>
      <c r="AP547" s="3">
        <v>545</v>
      </c>
      <c r="AQ547" s="83"/>
      <c r="AR547" s="83"/>
      <c r="AS547" s="83"/>
      <c r="AT547" s="83"/>
      <c r="AU547" s="83"/>
      <c r="AV547" s="83"/>
      <c r="AW547" s="83"/>
      <c r="AX547" s="83"/>
      <c r="AY547" s="83"/>
      <c r="AZ547" s="83"/>
      <c r="BA547" s="83"/>
      <c r="BB547" s="83"/>
      <c r="BC547" s="83"/>
      <c r="BD547" s="83"/>
      <c r="BE547" s="83"/>
      <c r="BF547" s="83"/>
      <c r="BG547" s="83"/>
      <c r="BH547" s="83"/>
      <c r="BI547" s="83"/>
      <c r="BJ547" s="56" t="s">
        <v>7164</v>
      </c>
      <c r="BK547" s="83"/>
      <c r="BL547" s="83"/>
      <c r="BM547" s="83"/>
      <c r="BN547" s="83"/>
      <c r="BO547" s="83"/>
      <c r="BP547" s="83"/>
      <c r="BQ547" s="83"/>
      <c r="BR547" s="83"/>
      <c r="BS547" s="83"/>
      <c r="BT547" s="83"/>
      <c r="BU547" s="83"/>
      <c r="BV547" s="83"/>
      <c r="BW547" s="82"/>
      <c r="BX547" s="82"/>
      <c r="BY547" s="82"/>
      <c r="BZ547" s="84"/>
      <c r="CA547" s="84"/>
      <c r="CB547" s="84"/>
      <c r="CC547" s="84"/>
      <c r="CD547" s="84"/>
      <c r="CE547" s="84"/>
      <c r="CF547" s="84"/>
      <c r="CG547" s="84"/>
      <c r="CH547" s="84"/>
      <c r="CI547" s="84"/>
      <c r="CJ547" s="84"/>
      <c r="CK547" s="84"/>
      <c r="CL547" s="84"/>
      <c r="CM547" s="84"/>
      <c r="CN547" s="84"/>
      <c r="CO547" s="84"/>
      <c r="CP547" s="84"/>
      <c r="CQ547" s="84"/>
      <c r="CR547" s="84"/>
      <c r="CS547" s="58" t="s">
        <v>7165</v>
      </c>
      <c r="CT547" s="84"/>
      <c r="CU547" s="84"/>
      <c r="CV547" s="84"/>
      <c r="CW547" s="84"/>
      <c r="CX547" s="84"/>
      <c r="CY547" s="84"/>
      <c r="CZ547" s="84"/>
      <c r="DA547" s="84"/>
      <c r="DB547" s="84"/>
      <c r="DC547" s="84"/>
      <c r="DD547" s="84"/>
      <c r="DE547" s="84"/>
    </row>
    <row r="548" spans="38:109" ht="15" hidden="1" customHeight="1">
      <c r="AL548" s="55" t="str">
        <f t="shared" si="35"/>
        <v/>
      </c>
      <c r="AM548" s="55" t="str">
        <f t="shared" si="32"/>
        <v/>
      </c>
      <c r="AN548" t="str">
        <f t="shared" si="33"/>
        <v/>
      </c>
      <c r="AO548" s="3" t="str">
        <f t="shared" si="34"/>
        <v/>
      </c>
      <c r="AP548" s="3">
        <v>546</v>
      </c>
      <c r="AQ548" s="83"/>
      <c r="AR548" s="83"/>
      <c r="AS548" s="83"/>
      <c r="AT548" s="83"/>
      <c r="AU548" s="83"/>
      <c r="AV548" s="83"/>
      <c r="AW548" s="83"/>
      <c r="AX548" s="83"/>
      <c r="AY548" s="83"/>
      <c r="AZ548" s="83"/>
      <c r="BA548" s="83"/>
      <c r="BB548" s="83"/>
      <c r="BC548" s="83"/>
      <c r="BD548" s="83"/>
      <c r="BE548" s="83"/>
      <c r="BF548" s="83"/>
      <c r="BG548" s="83"/>
      <c r="BH548" s="83"/>
      <c r="BI548" s="83"/>
      <c r="BJ548" s="56" t="s">
        <v>7166</v>
      </c>
      <c r="BK548" s="83"/>
      <c r="BL548" s="83"/>
      <c r="BM548" s="83"/>
      <c r="BN548" s="83"/>
      <c r="BO548" s="83"/>
      <c r="BP548" s="83"/>
      <c r="BQ548" s="83"/>
      <c r="BR548" s="83"/>
      <c r="BS548" s="83"/>
      <c r="BT548" s="83"/>
      <c r="BU548" s="83"/>
      <c r="BV548" s="83"/>
      <c r="BW548" s="82"/>
      <c r="BX548" s="82"/>
      <c r="BY548" s="82"/>
      <c r="BZ548" s="84"/>
      <c r="CA548" s="84"/>
      <c r="CB548" s="84"/>
      <c r="CC548" s="84"/>
      <c r="CD548" s="84"/>
      <c r="CE548" s="84"/>
      <c r="CF548" s="84"/>
      <c r="CG548" s="84"/>
      <c r="CH548" s="84"/>
      <c r="CI548" s="84"/>
      <c r="CJ548" s="84"/>
      <c r="CK548" s="84"/>
      <c r="CL548" s="84"/>
      <c r="CM548" s="84"/>
      <c r="CN548" s="84"/>
      <c r="CO548" s="84"/>
      <c r="CP548" s="84"/>
      <c r="CQ548" s="84"/>
      <c r="CR548" s="84"/>
      <c r="CS548" s="58" t="s">
        <v>7167</v>
      </c>
      <c r="CT548" s="84"/>
      <c r="CU548" s="84"/>
      <c r="CV548" s="84"/>
      <c r="CW548" s="84"/>
      <c r="CX548" s="84"/>
      <c r="CY548" s="84"/>
      <c r="CZ548" s="84"/>
      <c r="DA548" s="84"/>
      <c r="DB548" s="84"/>
      <c r="DC548" s="84"/>
      <c r="DD548" s="84"/>
      <c r="DE548" s="84"/>
    </row>
    <row r="549" spans="38:109" ht="15" hidden="1" customHeight="1">
      <c r="AL549" s="55" t="str">
        <f t="shared" si="35"/>
        <v/>
      </c>
      <c r="AM549" s="55" t="str">
        <f t="shared" si="32"/>
        <v/>
      </c>
      <c r="AN549" t="str">
        <f t="shared" si="33"/>
        <v/>
      </c>
      <c r="AO549" s="3" t="str">
        <f t="shared" si="34"/>
        <v/>
      </c>
      <c r="AP549" s="3">
        <v>547</v>
      </c>
      <c r="AQ549" s="83"/>
      <c r="AR549" s="83"/>
      <c r="AS549" s="83"/>
      <c r="AT549" s="83"/>
      <c r="AU549" s="83"/>
      <c r="AV549" s="83"/>
      <c r="AW549" s="83"/>
      <c r="AX549" s="83"/>
      <c r="AY549" s="83"/>
      <c r="AZ549" s="83"/>
      <c r="BA549" s="83"/>
      <c r="BB549" s="83"/>
      <c r="BC549" s="83"/>
      <c r="BD549" s="83"/>
      <c r="BE549" s="83"/>
      <c r="BF549" s="83"/>
      <c r="BG549" s="83"/>
      <c r="BH549" s="83"/>
      <c r="BI549" s="83"/>
      <c r="BJ549" s="56" t="s">
        <v>7168</v>
      </c>
      <c r="BK549" s="83"/>
      <c r="BL549" s="83"/>
      <c r="BM549" s="83"/>
      <c r="BN549" s="83"/>
      <c r="BO549" s="83"/>
      <c r="BP549" s="83"/>
      <c r="BQ549" s="83"/>
      <c r="BR549" s="83"/>
      <c r="BS549" s="83"/>
      <c r="BT549" s="83"/>
      <c r="BU549" s="83"/>
      <c r="BV549" s="83"/>
      <c r="BW549" s="82"/>
      <c r="BX549" s="82"/>
      <c r="BY549" s="82"/>
      <c r="BZ549" s="84"/>
      <c r="CA549" s="84"/>
      <c r="CB549" s="84"/>
      <c r="CC549" s="84"/>
      <c r="CD549" s="84"/>
      <c r="CE549" s="84"/>
      <c r="CF549" s="84"/>
      <c r="CG549" s="84"/>
      <c r="CH549" s="84"/>
      <c r="CI549" s="84"/>
      <c r="CJ549" s="84"/>
      <c r="CK549" s="84"/>
      <c r="CL549" s="84"/>
      <c r="CM549" s="84"/>
      <c r="CN549" s="84"/>
      <c r="CO549" s="84"/>
      <c r="CP549" s="84"/>
      <c r="CQ549" s="84"/>
      <c r="CR549" s="84"/>
      <c r="CS549" s="58" t="s">
        <v>7169</v>
      </c>
      <c r="CT549" s="84"/>
      <c r="CU549" s="84"/>
      <c r="CV549" s="84"/>
      <c r="CW549" s="84"/>
      <c r="CX549" s="84"/>
      <c r="CY549" s="84"/>
      <c r="CZ549" s="84"/>
      <c r="DA549" s="84"/>
      <c r="DB549" s="84"/>
      <c r="DC549" s="84"/>
      <c r="DD549" s="84"/>
      <c r="DE549" s="84"/>
    </row>
    <row r="550" spans="38:109" ht="15" hidden="1" customHeight="1">
      <c r="AL550" s="55" t="str">
        <f t="shared" si="35"/>
        <v/>
      </c>
      <c r="AM550" s="55" t="str">
        <f t="shared" si="32"/>
        <v/>
      </c>
      <c r="AN550" t="str">
        <f t="shared" si="33"/>
        <v/>
      </c>
      <c r="AO550" s="3" t="str">
        <f t="shared" si="34"/>
        <v/>
      </c>
      <c r="AP550" s="3">
        <v>548</v>
      </c>
      <c r="AQ550" s="83"/>
      <c r="AR550" s="83"/>
      <c r="AS550" s="83"/>
      <c r="AT550" s="83"/>
      <c r="AU550" s="83"/>
      <c r="AV550" s="83"/>
      <c r="AW550" s="83"/>
      <c r="AX550" s="83"/>
      <c r="AY550" s="83"/>
      <c r="AZ550" s="83"/>
      <c r="BA550" s="83"/>
      <c r="BB550" s="83"/>
      <c r="BC550" s="83"/>
      <c r="BD550" s="83"/>
      <c r="BE550" s="83"/>
      <c r="BF550" s="83"/>
      <c r="BG550" s="83"/>
      <c r="BH550" s="83"/>
      <c r="BI550" s="83"/>
      <c r="BJ550" s="56" t="s">
        <v>7170</v>
      </c>
      <c r="BK550" s="83"/>
      <c r="BL550" s="83"/>
      <c r="BM550" s="83"/>
      <c r="BN550" s="83"/>
      <c r="BO550" s="83"/>
      <c r="BP550" s="83"/>
      <c r="BQ550" s="83"/>
      <c r="BR550" s="83"/>
      <c r="BS550" s="83"/>
      <c r="BT550" s="83"/>
      <c r="BU550" s="83"/>
      <c r="BV550" s="83"/>
      <c r="BW550" s="82"/>
      <c r="BX550" s="82"/>
      <c r="BY550" s="82"/>
      <c r="BZ550" s="84"/>
      <c r="CA550" s="84"/>
      <c r="CB550" s="84"/>
      <c r="CC550" s="84"/>
      <c r="CD550" s="84"/>
      <c r="CE550" s="84"/>
      <c r="CF550" s="84"/>
      <c r="CG550" s="84"/>
      <c r="CH550" s="84"/>
      <c r="CI550" s="84"/>
      <c r="CJ550" s="84"/>
      <c r="CK550" s="84"/>
      <c r="CL550" s="84"/>
      <c r="CM550" s="84"/>
      <c r="CN550" s="84"/>
      <c r="CO550" s="84"/>
      <c r="CP550" s="84"/>
      <c r="CQ550" s="84"/>
      <c r="CR550" s="84"/>
      <c r="CS550" s="58" t="s">
        <v>7171</v>
      </c>
      <c r="CT550" s="84"/>
      <c r="CU550" s="84"/>
      <c r="CV550" s="84"/>
      <c r="CW550" s="84"/>
      <c r="CX550" s="84"/>
      <c r="CY550" s="84"/>
      <c r="CZ550" s="84"/>
      <c r="DA550" s="84"/>
      <c r="DB550" s="84"/>
      <c r="DC550" s="84"/>
      <c r="DD550" s="84"/>
      <c r="DE550" s="84"/>
    </row>
    <row r="551" spans="38:109" ht="15" hidden="1" customHeight="1">
      <c r="AL551" s="55" t="str">
        <f t="shared" si="35"/>
        <v/>
      </c>
      <c r="AM551" s="55" t="str">
        <f t="shared" si="32"/>
        <v/>
      </c>
      <c r="AN551" t="str">
        <f t="shared" si="33"/>
        <v/>
      </c>
      <c r="AO551" s="3" t="str">
        <f t="shared" si="34"/>
        <v/>
      </c>
      <c r="AP551" s="3">
        <v>549</v>
      </c>
      <c r="AQ551" s="83"/>
      <c r="AR551" s="83"/>
      <c r="AS551" s="83"/>
      <c r="AT551" s="83"/>
      <c r="AU551" s="83"/>
      <c r="AV551" s="83"/>
      <c r="AW551" s="83"/>
      <c r="AX551" s="83"/>
      <c r="AY551" s="83"/>
      <c r="AZ551" s="83"/>
      <c r="BA551" s="83"/>
      <c r="BB551" s="83"/>
      <c r="BC551" s="83"/>
      <c r="BD551" s="83"/>
      <c r="BE551" s="83"/>
      <c r="BF551" s="83"/>
      <c r="BG551" s="83"/>
      <c r="BH551" s="83"/>
      <c r="BI551" s="83"/>
      <c r="BJ551" s="56" t="s">
        <v>7172</v>
      </c>
      <c r="BK551" s="83"/>
      <c r="BL551" s="83"/>
      <c r="BM551" s="83"/>
      <c r="BN551" s="83"/>
      <c r="BO551" s="83"/>
      <c r="BP551" s="83"/>
      <c r="BQ551" s="83"/>
      <c r="BR551" s="83"/>
      <c r="BS551" s="83"/>
      <c r="BT551" s="83"/>
      <c r="BU551" s="83"/>
      <c r="BV551" s="83"/>
      <c r="BW551" s="82"/>
      <c r="BX551" s="82"/>
      <c r="BY551" s="82"/>
      <c r="BZ551" s="84"/>
      <c r="CA551" s="84"/>
      <c r="CB551" s="84"/>
      <c r="CC551" s="84"/>
      <c r="CD551" s="84"/>
      <c r="CE551" s="84"/>
      <c r="CF551" s="84"/>
      <c r="CG551" s="84"/>
      <c r="CH551" s="84"/>
      <c r="CI551" s="84"/>
      <c r="CJ551" s="84"/>
      <c r="CK551" s="84"/>
      <c r="CL551" s="84"/>
      <c r="CM551" s="84"/>
      <c r="CN551" s="84"/>
      <c r="CO551" s="84"/>
      <c r="CP551" s="84"/>
      <c r="CQ551" s="84"/>
      <c r="CR551" s="84"/>
      <c r="CS551" s="58" t="s">
        <v>7173</v>
      </c>
      <c r="CT551" s="84"/>
      <c r="CU551" s="84"/>
      <c r="CV551" s="84"/>
      <c r="CW551" s="84"/>
      <c r="CX551" s="84"/>
      <c r="CY551" s="84"/>
      <c r="CZ551" s="84"/>
      <c r="DA551" s="84"/>
      <c r="DB551" s="84"/>
      <c r="DC551" s="84"/>
      <c r="DD551" s="84"/>
      <c r="DE551" s="84"/>
    </row>
    <row r="552" spans="38:109" ht="15" hidden="1" customHeight="1">
      <c r="AL552" s="55" t="str">
        <f t="shared" si="35"/>
        <v/>
      </c>
      <c r="AM552" s="55" t="str">
        <f t="shared" si="32"/>
        <v/>
      </c>
      <c r="AN552" t="str">
        <f t="shared" si="33"/>
        <v/>
      </c>
      <c r="AO552" s="3" t="str">
        <f t="shared" si="34"/>
        <v/>
      </c>
      <c r="AP552" s="3">
        <v>550</v>
      </c>
      <c r="AQ552" s="83"/>
      <c r="AR552" s="83"/>
      <c r="AS552" s="83"/>
      <c r="AT552" s="83"/>
      <c r="AU552" s="83"/>
      <c r="AV552" s="83"/>
      <c r="AW552" s="83"/>
      <c r="AX552" s="83"/>
      <c r="AY552" s="83"/>
      <c r="AZ552" s="83"/>
      <c r="BA552" s="83"/>
      <c r="BB552" s="83"/>
      <c r="BC552" s="83"/>
      <c r="BD552" s="83"/>
      <c r="BE552" s="83"/>
      <c r="BF552" s="83"/>
      <c r="BG552" s="83"/>
      <c r="BH552" s="83"/>
      <c r="BI552" s="83"/>
      <c r="BJ552" s="56" t="s">
        <v>7174</v>
      </c>
      <c r="BK552" s="83"/>
      <c r="BL552" s="83"/>
      <c r="BM552" s="83"/>
      <c r="BN552" s="83"/>
      <c r="BO552" s="83"/>
      <c r="BP552" s="83"/>
      <c r="BQ552" s="83"/>
      <c r="BR552" s="83"/>
      <c r="BS552" s="83"/>
      <c r="BT552" s="83"/>
      <c r="BU552" s="83"/>
      <c r="BV552" s="83"/>
      <c r="BW552" s="82"/>
      <c r="BX552" s="82"/>
      <c r="BY552" s="82"/>
      <c r="BZ552" s="84"/>
      <c r="CA552" s="84"/>
      <c r="CB552" s="84"/>
      <c r="CC552" s="84"/>
      <c r="CD552" s="84"/>
      <c r="CE552" s="84"/>
      <c r="CF552" s="84"/>
      <c r="CG552" s="84"/>
      <c r="CH552" s="84"/>
      <c r="CI552" s="84"/>
      <c r="CJ552" s="84"/>
      <c r="CK552" s="84"/>
      <c r="CL552" s="84"/>
      <c r="CM552" s="84"/>
      <c r="CN552" s="84"/>
      <c r="CO552" s="84"/>
      <c r="CP552" s="84"/>
      <c r="CQ552" s="84"/>
      <c r="CR552" s="84"/>
      <c r="CS552" s="58" t="s">
        <v>7175</v>
      </c>
      <c r="CT552" s="84"/>
      <c r="CU552" s="84"/>
      <c r="CV552" s="84"/>
      <c r="CW552" s="84"/>
      <c r="CX552" s="84"/>
      <c r="CY552" s="84"/>
      <c r="CZ552" s="84"/>
      <c r="DA552" s="84"/>
      <c r="DB552" s="84"/>
      <c r="DC552" s="84"/>
      <c r="DD552" s="84"/>
      <c r="DE552" s="84"/>
    </row>
    <row r="553" spans="38:109" ht="15" hidden="1" customHeight="1">
      <c r="AL553" s="55" t="str">
        <f t="shared" si="35"/>
        <v/>
      </c>
      <c r="AM553" s="55" t="str">
        <f t="shared" si="32"/>
        <v/>
      </c>
      <c r="AN553" t="str">
        <f t="shared" si="33"/>
        <v/>
      </c>
      <c r="AO553" s="3" t="str">
        <f t="shared" si="34"/>
        <v/>
      </c>
      <c r="AP553" s="3">
        <v>551</v>
      </c>
      <c r="AQ553" s="83"/>
      <c r="AR553" s="83"/>
      <c r="AS553" s="83"/>
      <c r="AT553" s="83"/>
      <c r="AU553" s="83"/>
      <c r="AV553" s="83"/>
      <c r="AW553" s="83"/>
      <c r="AX553" s="83"/>
      <c r="AY553" s="83"/>
      <c r="AZ553" s="83"/>
      <c r="BA553" s="83"/>
      <c r="BB553" s="83"/>
      <c r="BC553" s="83"/>
      <c r="BD553" s="83"/>
      <c r="BE553" s="83"/>
      <c r="BF553" s="83"/>
      <c r="BG553" s="83"/>
      <c r="BH553" s="83"/>
      <c r="BI553" s="83"/>
      <c r="BJ553" s="56" t="s">
        <v>7176</v>
      </c>
      <c r="BK553" s="83"/>
      <c r="BL553" s="83"/>
      <c r="BM553" s="83"/>
      <c r="BN553" s="83"/>
      <c r="BO553" s="83"/>
      <c r="BP553" s="83"/>
      <c r="BQ553" s="83"/>
      <c r="BR553" s="83"/>
      <c r="BS553" s="83"/>
      <c r="BT553" s="83"/>
      <c r="BU553" s="83"/>
      <c r="BV553" s="83"/>
      <c r="BW553" s="82"/>
      <c r="BX553" s="82"/>
      <c r="BY553" s="82"/>
      <c r="BZ553" s="84"/>
      <c r="CA553" s="84"/>
      <c r="CB553" s="84"/>
      <c r="CC553" s="84"/>
      <c r="CD553" s="84"/>
      <c r="CE553" s="84"/>
      <c r="CF553" s="84"/>
      <c r="CG553" s="84"/>
      <c r="CH553" s="84"/>
      <c r="CI553" s="84"/>
      <c r="CJ553" s="84"/>
      <c r="CK553" s="84"/>
      <c r="CL553" s="84"/>
      <c r="CM553" s="84"/>
      <c r="CN553" s="84"/>
      <c r="CO553" s="84"/>
      <c r="CP553" s="84"/>
      <c r="CQ553" s="84"/>
      <c r="CR553" s="84"/>
      <c r="CS553" s="58" t="s">
        <v>7177</v>
      </c>
      <c r="CT553" s="84"/>
      <c r="CU553" s="84"/>
      <c r="CV553" s="84"/>
      <c r="CW553" s="84"/>
      <c r="CX553" s="84"/>
      <c r="CY553" s="84"/>
      <c r="CZ553" s="84"/>
      <c r="DA553" s="84"/>
      <c r="DB553" s="84"/>
      <c r="DC553" s="84"/>
      <c r="DD553" s="84"/>
      <c r="DE553" s="84"/>
    </row>
    <row r="554" spans="38:109" ht="15" hidden="1" customHeight="1">
      <c r="AL554" s="55" t="str">
        <f t="shared" si="35"/>
        <v/>
      </c>
      <c r="AM554" s="55" t="str">
        <f t="shared" si="32"/>
        <v/>
      </c>
      <c r="AN554" t="str">
        <f t="shared" si="33"/>
        <v/>
      </c>
      <c r="AO554" s="3" t="str">
        <f t="shared" si="34"/>
        <v/>
      </c>
      <c r="AP554" s="3">
        <v>552</v>
      </c>
      <c r="AQ554" s="83"/>
      <c r="AR554" s="83"/>
      <c r="AS554" s="83"/>
      <c r="AT554" s="83"/>
      <c r="AU554" s="83"/>
      <c r="AV554" s="83"/>
      <c r="AW554" s="83"/>
      <c r="AX554" s="83"/>
      <c r="AY554" s="83"/>
      <c r="AZ554" s="83"/>
      <c r="BA554" s="83"/>
      <c r="BB554" s="83"/>
      <c r="BC554" s="83"/>
      <c r="BD554" s="83"/>
      <c r="BE554" s="83"/>
      <c r="BF554" s="83"/>
      <c r="BG554" s="83"/>
      <c r="BH554" s="83"/>
      <c r="BI554" s="83"/>
      <c r="BJ554" s="56" t="s">
        <v>7178</v>
      </c>
      <c r="BK554" s="83"/>
      <c r="BL554" s="83"/>
      <c r="BM554" s="83"/>
      <c r="BN554" s="83"/>
      <c r="BO554" s="83"/>
      <c r="BP554" s="83"/>
      <c r="BQ554" s="83"/>
      <c r="BR554" s="83"/>
      <c r="BS554" s="83"/>
      <c r="BT554" s="83"/>
      <c r="BU554" s="83"/>
      <c r="BV554" s="83"/>
      <c r="BW554" s="82"/>
      <c r="BX554" s="82"/>
      <c r="BY554" s="82"/>
      <c r="BZ554" s="84"/>
      <c r="CA554" s="84"/>
      <c r="CB554" s="84"/>
      <c r="CC554" s="84"/>
      <c r="CD554" s="84"/>
      <c r="CE554" s="84"/>
      <c r="CF554" s="84"/>
      <c r="CG554" s="84"/>
      <c r="CH554" s="84"/>
      <c r="CI554" s="84"/>
      <c r="CJ554" s="84"/>
      <c r="CK554" s="84"/>
      <c r="CL554" s="84"/>
      <c r="CM554" s="84"/>
      <c r="CN554" s="84"/>
      <c r="CO554" s="84"/>
      <c r="CP554" s="84"/>
      <c r="CQ554" s="84"/>
      <c r="CR554" s="84"/>
      <c r="CS554" s="58" t="s">
        <v>7179</v>
      </c>
      <c r="CT554" s="84"/>
      <c r="CU554" s="84"/>
      <c r="CV554" s="84"/>
      <c r="CW554" s="84"/>
      <c r="CX554" s="84"/>
      <c r="CY554" s="84"/>
      <c r="CZ554" s="84"/>
      <c r="DA554" s="84"/>
      <c r="DB554" s="84"/>
      <c r="DC554" s="84"/>
      <c r="DD554" s="84"/>
      <c r="DE554" s="84"/>
    </row>
    <row r="555" spans="38:109" ht="15" hidden="1" customHeight="1">
      <c r="AL555" s="55" t="str">
        <f t="shared" si="35"/>
        <v/>
      </c>
      <c r="AM555" s="55" t="str">
        <f t="shared" si="32"/>
        <v/>
      </c>
      <c r="AN555" t="str">
        <f t="shared" si="33"/>
        <v/>
      </c>
      <c r="AO555" s="3" t="str">
        <f t="shared" si="34"/>
        <v/>
      </c>
      <c r="AP555" s="3">
        <v>553</v>
      </c>
      <c r="AQ555" s="83"/>
      <c r="AR555" s="83"/>
      <c r="AS555" s="83"/>
      <c r="AT555" s="83"/>
      <c r="AU555" s="83"/>
      <c r="AV555" s="83"/>
      <c r="AW555" s="83"/>
      <c r="AX555" s="83"/>
      <c r="AY555" s="83"/>
      <c r="AZ555" s="83"/>
      <c r="BA555" s="83"/>
      <c r="BB555" s="83"/>
      <c r="BC555" s="83"/>
      <c r="BD555" s="83"/>
      <c r="BE555" s="83"/>
      <c r="BF555" s="83"/>
      <c r="BG555" s="83"/>
      <c r="BH555" s="83"/>
      <c r="BI555" s="83"/>
      <c r="BJ555" s="56" t="s">
        <v>7180</v>
      </c>
      <c r="BK555" s="83"/>
      <c r="BL555" s="83"/>
      <c r="BM555" s="83"/>
      <c r="BN555" s="83"/>
      <c r="BO555" s="83"/>
      <c r="BP555" s="83"/>
      <c r="BQ555" s="83"/>
      <c r="BR555" s="83"/>
      <c r="BS555" s="83"/>
      <c r="BT555" s="83"/>
      <c r="BU555" s="83"/>
      <c r="BV555" s="83"/>
      <c r="BW555" s="82"/>
      <c r="BX555" s="82"/>
      <c r="BY555" s="82"/>
      <c r="BZ555" s="84"/>
      <c r="CA555" s="84"/>
      <c r="CB555" s="84"/>
      <c r="CC555" s="84"/>
      <c r="CD555" s="84"/>
      <c r="CE555" s="84"/>
      <c r="CF555" s="84"/>
      <c r="CG555" s="84"/>
      <c r="CH555" s="84"/>
      <c r="CI555" s="84"/>
      <c r="CJ555" s="84"/>
      <c r="CK555" s="84"/>
      <c r="CL555" s="84"/>
      <c r="CM555" s="84"/>
      <c r="CN555" s="84"/>
      <c r="CO555" s="84"/>
      <c r="CP555" s="84"/>
      <c r="CQ555" s="84"/>
      <c r="CR555" s="84"/>
      <c r="CS555" s="58" t="s">
        <v>7181</v>
      </c>
      <c r="CT555" s="84"/>
      <c r="CU555" s="84"/>
      <c r="CV555" s="84"/>
      <c r="CW555" s="84"/>
      <c r="CX555" s="84"/>
      <c r="CY555" s="84"/>
      <c r="CZ555" s="84"/>
      <c r="DA555" s="84"/>
      <c r="DB555" s="84"/>
      <c r="DC555" s="84"/>
      <c r="DD555" s="84"/>
      <c r="DE555" s="84"/>
    </row>
    <row r="556" spans="38:109" ht="15" hidden="1" customHeight="1">
      <c r="AL556" s="55" t="str">
        <f t="shared" si="35"/>
        <v/>
      </c>
      <c r="AM556" s="55" t="str">
        <f t="shared" si="32"/>
        <v/>
      </c>
      <c r="AN556" t="str">
        <f t="shared" si="33"/>
        <v/>
      </c>
      <c r="AO556" s="3" t="str">
        <f t="shared" si="34"/>
        <v/>
      </c>
      <c r="AP556" s="3">
        <v>554</v>
      </c>
      <c r="AQ556" s="83"/>
      <c r="AR556" s="83"/>
      <c r="AS556" s="83"/>
      <c r="AT556" s="83"/>
      <c r="AU556" s="83"/>
      <c r="AV556" s="83"/>
      <c r="AW556" s="83"/>
      <c r="AX556" s="83"/>
      <c r="AY556" s="83"/>
      <c r="AZ556" s="83"/>
      <c r="BA556" s="83"/>
      <c r="BB556" s="83"/>
      <c r="BC556" s="83"/>
      <c r="BD556" s="83"/>
      <c r="BE556" s="83"/>
      <c r="BF556" s="83"/>
      <c r="BG556" s="83"/>
      <c r="BH556" s="83"/>
      <c r="BI556" s="83"/>
      <c r="BJ556" s="56" t="s">
        <v>7182</v>
      </c>
      <c r="BK556" s="83"/>
      <c r="BL556" s="83"/>
      <c r="BM556" s="83"/>
      <c r="BN556" s="83"/>
      <c r="BO556" s="83"/>
      <c r="BP556" s="83"/>
      <c r="BQ556" s="83"/>
      <c r="BR556" s="83"/>
      <c r="BS556" s="83"/>
      <c r="BT556" s="83"/>
      <c r="BU556" s="83"/>
      <c r="BV556" s="83"/>
      <c r="BW556" s="82"/>
      <c r="BX556" s="82"/>
      <c r="BY556" s="82"/>
      <c r="BZ556" s="84"/>
      <c r="CA556" s="84"/>
      <c r="CB556" s="84"/>
      <c r="CC556" s="84"/>
      <c r="CD556" s="84"/>
      <c r="CE556" s="84"/>
      <c r="CF556" s="84"/>
      <c r="CG556" s="84"/>
      <c r="CH556" s="84"/>
      <c r="CI556" s="84"/>
      <c r="CJ556" s="84"/>
      <c r="CK556" s="84"/>
      <c r="CL556" s="84"/>
      <c r="CM556" s="84"/>
      <c r="CN556" s="84"/>
      <c r="CO556" s="84"/>
      <c r="CP556" s="84"/>
      <c r="CQ556" s="84"/>
      <c r="CR556" s="84"/>
      <c r="CS556" s="58" t="s">
        <v>7183</v>
      </c>
      <c r="CT556" s="84"/>
      <c r="CU556" s="84"/>
      <c r="CV556" s="84"/>
      <c r="CW556" s="84"/>
      <c r="CX556" s="84"/>
      <c r="CY556" s="84"/>
      <c r="CZ556" s="84"/>
      <c r="DA556" s="84"/>
      <c r="DB556" s="84"/>
      <c r="DC556" s="84"/>
      <c r="DD556" s="84"/>
      <c r="DE556" s="84"/>
    </row>
    <row r="557" spans="38:109" ht="15" hidden="1" customHeight="1">
      <c r="AL557" s="55" t="str">
        <f t="shared" si="35"/>
        <v/>
      </c>
      <c r="AM557" s="55" t="str">
        <f t="shared" si="32"/>
        <v/>
      </c>
      <c r="AN557" t="str">
        <f t="shared" si="33"/>
        <v/>
      </c>
      <c r="AO557" s="3" t="str">
        <f t="shared" si="34"/>
        <v/>
      </c>
      <c r="AP557" s="3">
        <v>555</v>
      </c>
      <c r="AQ557" s="83"/>
      <c r="AR557" s="83"/>
      <c r="AS557" s="83"/>
      <c r="AT557" s="83"/>
      <c r="AU557" s="83"/>
      <c r="AV557" s="83"/>
      <c r="AW557" s="83"/>
      <c r="AX557" s="83"/>
      <c r="AY557" s="83"/>
      <c r="AZ557" s="83"/>
      <c r="BA557" s="83"/>
      <c r="BB557" s="83"/>
      <c r="BC557" s="83"/>
      <c r="BD557" s="83"/>
      <c r="BE557" s="83"/>
      <c r="BF557" s="83"/>
      <c r="BG557" s="83"/>
      <c r="BH557" s="83"/>
      <c r="BI557" s="83"/>
      <c r="BJ557" s="56" t="s">
        <v>7184</v>
      </c>
      <c r="BK557" s="83"/>
      <c r="BL557" s="83"/>
      <c r="BM557" s="83"/>
      <c r="BN557" s="83"/>
      <c r="BO557" s="83"/>
      <c r="BP557" s="83"/>
      <c r="BQ557" s="83"/>
      <c r="BR557" s="83"/>
      <c r="BS557" s="83"/>
      <c r="BT557" s="83"/>
      <c r="BU557" s="83"/>
      <c r="BV557" s="83"/>
      <c r="BW557" s="82"/>
      <c r="BX557" s="82"/>
      <c r="BY557" s="82"/>
      <c r="BZ557" s="84"/>
      <c r="CA557" s="84"/>
      <c r="CB557" s="84"/>
      <c r="CC557" s="84"/>
      <c r="CD557" s="84"/>
      <c r="CE557" s="84"/>
      <c r="CF557" s="84"/>
      <c r="CG557" s="84"/>
      <c r="CH557" s="84"/>
      <c r="CI557" s="84"/>
      <c r="CJ557" s="84"/>
      <c r="CK557" s="84"/>
      <c r="CL557" s="84"/>
      <c r="CM557" s="84"/>
      <c r="CN557" s="84"/>
      <c r="CO557" s="84"/>
      <c r="CP557" s="84"/>
      <c r="CQ557" s="84"/>
      <c r="CR557" s="84"/>
      <c r="CS557" s="58" t="s">
        <v>7185</v>
      </c>
      <c r="CT557" s="84"/>
      <c r="CU557" s="84"/>
      <c r="CV557" s="84"/>
      <c r="CW557" s="84"/>
      <c r="CX557" s="84"/>
      <c r="CY557" s="84"/>
      <c r="CZ557" s="84"/>
      <c r="DA557" s="84"/>
      <c r="DB557" s="84"/>
      <c r="DC557" s="84"/>
      <c r="DD557" s="84"/>
      <c r="DE557" s="84"/>
    </row>
    <row r="558" spans="38:109" ht="15" hidden="1" customHeight="1">
      <c r="AL558" s="55" t="str">
        <f t="shared" si="35"/>
        <v/>
      </c>
      <c r="AM558" s="55" t="str">
        <f t="shared" si="32"/>
        <v/>
      </c>
      <c r="AN558" t="str">
        <f t="shared" si="33"/>
        <v/>
      </c>
      <c r="AO558" s="3" t="str">
        <f t="shared" si="34"/>
        <v/>
      </c>
      <c r="AP558" s="3">
        <v>556</v>
      </c>
      <c r="AQ558" s="83"/>
      <c r="AR558" s="83"/>
      <c r="AS558" s="83"/>
      <c r="AT558" s="83"/>
      <c r="AU558" s="83"/>
      <c r="AV558" s="83"/>
      <c r="AW558" s="83"/>
      <c r="AX558" s="83"/>
      <c r="AY558" s="83"/>
      <c r="AZ558" s="83"/>
      <c r="BA558" s="83"/>
      <c r="BB558" s="83"/>
      <c r="BC558" s="83"/>
      <c r="BD558" s="83"/>
      <c r="BE558" s="83"/>
      <c r="BF558" s="83"/>
      <c r="BG558" s="83"/>
      <c r="BH558" s="83"/>
      <c r="BI558" s="83"/>
      <c r="BJ558" s="56" t="s">
        <v>7186</v>
      </c>
      <c r="BK558" s="83"/>
      <c r="BL558" s="83"/>
      <c r="BM558" s="83"/>
      <c r="BN558" s="83"/>
      <c r="BO558" s="83"/>
      <c r="BP558" s="83"/>
      <c r="BQ558" s="83"/>
      <c r="BR558" s="83"/>
      <c r="BS558" s="83"/>
      <c r="BT558" s="83"/>
      <c r="BU558" s="83"/>
      <c r="BV558" s="83"/>
      <c r="BW558" s="82"/>
      <c r="BX558" s="82"/>
      <c r="BY558" s="82"/>
      <c r="BZ558" s="84"/>
      <c r="CA558" s="84"/>
      <c r="CB558" s="84"/>
      <c r="CC558" s="84"/>
      <c r="CD558" s="84"/>
      <c r="CE558" s="84"/>
      <c r="CF558" s="84"/>
      <c r="CG558" s="84"/>
      <c r="CH558" s="84"/>
      <c r="CI558" s="84"/>
      <c r="CJ558" s="84"/>
      <c r="CK558" s="84"/>
      <c r="CL558" s="84"/>
      <c r="CM558" s="84"/>
      <c r="CN558" s="84"/>
      <c r="CO558" s="84"/>
      <c r="CP558" s="84"/>
      <c r="CQ558" s="84"/>
      <c r="CR558" s="84"/>
      <c r="CS558" s="58" t="s">
        <v>7187</v>
      </c>
      <c r="CT558" s="84"/>
      <c r="CU558" s="84"/>
      <c r="CV558" s="84"/>
      <c r="CW558" s="84"/>
      <c r="CX558" s="84"/>
      <c r="CY558" s="84"/>
      <c r="CZ558" s="84"/>
      <c r="DA558" s="84"/>
      <c r="DB558" s="84"/>
      <c r="DC558" s="84"/>
      <c r="DD558" s="84"/>
      <c r="DE558" s="84"/>
    </row>
    <row r="559" spans="38:109" ht="15" hidden="1" customHeight="1">
      <c r="AL559" s="55" t="str">
        <f t="shared" si="35"/>
        <v/>
      </c>
      <c r="AM559" s="55" t="str">
        <f t="shared" si="32"/>
        <v/>
      </c>
      <c r="AN559" t="str">
        <f t="shared" si="33"/>
        <v/>
      </c>
      <c r="AO559" s="3" t="str">
        <f t="shared" si="34"/>
        <v/>
      </c>
      <c r="AP559" s="3">
        <v>557</v>
      </c>
      <c r="AQ559" s="83"/>
      <c r="AR559" s="83"/>
      <c r="AS559" s="83"/>
      <c r="AT559" s="83"/>
      <c r="AU559" s="83"/>
      <c r="AV559" s="83"/>
      <c r="AW559" s="83"/>
      <c r="AX559" s="83"/>
      <c r="AY559" s="83"/>
      <c r="AZ559" s="83"/>
      <c r="BA559" s="83"/>
      <c r="BB559" s="83"/>
      <c r="BC559" s="83"/>
      <c r="BD559" s="83"/>
      <c r="BE559" s="83"/>
      <c r="BF559" s="83"/>
      <c r="BG559" s="83"/>
      <c r="BH559" s="83"/>
      <c r="BI559" s="83"/>
      <c r="BJ559" s="56" t="s">
        <v>7188</v>
      </c>
      <c r="BK559" s="83"/>
      <c r="BL559" s="83"/>
      <c r="BM559" s="83"/>
      <c r="BN559" s="83"/>
      <c r="BO559" s="83"/>
      <c r="BP559" s="83"/>
      <c r="BQ559" s="83"/>
      <c r="BR559" s="83"/>
      <c r="BS559" s="83"/>
      <c r="BT559" s="83"/>
      <c r="BU559" s="83"/>
      <c r="BV559" s="83"/>
      <c r="BW559" s="82"/>
      <c r="BX559" s="82"/>
      <c r="BY559" s="82"/>
      <c r="BZ559" s="84"/>
      <c r="CA559" s="84"/>
      <c r="CB559" s="84"/>
      <c r="CC559" s="84"/>
      <c r="CD559" s="84"/>
      <c r="CE559" s="84"/>
      <c r="CF559" s="84"/>
      <c r="CG559" s="84"/>
      <c r="CH559" s="84"/>
      <c r="CI559" s="84"/>
      <c r="CJ559" s="84"/>
      <c r="CK559" s="84"/>
      <c r="CL559" s="84"/>
      <c r="CM559" s="84"/>
      <c r="CN559" s="84"/>
      <c r="CO559" s="84"/>
      <c r="CP559" s="84"/>
      <c r="CQ559" s="84"/>
      <c r="CR559" s="84"/>
      <c r="CS559" s="58" t="s">
        <v>7189</v>
      </c>
      <c r="CT559" s="84"/>
      <c r="CU559" s="84"/>
      <c r="CV559" s="84"/>
      <c r="CW559" s="84"/>
      <c r="CX559" s="84"/>
      <c r="CY559" s="84"/>
      <c r="CZ559" s="84"/>
      <c r="DA559" s="84"/>
      <c r="DB559" s="84"/>
      <c r="DC559" s="84"/>
      <c r="DD559" s="84"/>
      <c r="DE559" s="84"/>
    </row>
    <row r="560" spans="38:109" ht="15" hidden="1" customHeight="1">
      <c r="AL560" s="55" t="str">
        <f t="shared" si="35"/>
        <v/>
      </c>
      <c r="AM560" s="55" t="str">
        <f t="shared" si="32"/>
        <v/>
      </c>
      <c r="AN560" t="str">
        <f t="shared" si="33"/>
        <v/>
      </c>
      <c r="AO560" s="3" t="str">
        <f t="shared" si="34"/>
        <v/>
      </c>
      <c r="AP560" s="3">
        <v>558</v>
      </c>
      <c r="AQ560" s="83"/>
      <c r="AR560" s="83"/>
      <c r="AS560" s="83"/>
      <c r="AT560" s="83"/>
      <c r="AU560" s="83"/>
      <c r="AV560" s="83"/>
      <c r="AW560" s="83"/>
      <c r="AX560" s="83"/>
      <c r="AY560" s="83"/>
      <c r="AZ560" s="83"/>
      <c r="BA560" s="83"/>
      <c r="BB560" s="83"/>
      <c r="BC560" s="83"/>
      <c r="BD560" s="83"/>
      <c r="BE560" s="83"/>
      <c r="BF560" s="83"/>
      <c r="BG560" s="83"/>
      <c r="BH560" s="83"/>
      <c r="BI560" s="83"/>
      <c r="BJ560" s="56" t="s">
        <v>7190</v>
      </c>
      <c r="BK560" s="83"/>
      <c r="BL560" s="83"/>
      <c r="BM560" s="83"/>
      <c r="BN560" s="83"/>
      <c r="BO560" s="83"/>
      <c r="BP560" s="83"/>
      <c r="BQ560" s="83"/>
      <c r="BR560" s="83"/>
      <c r="BS560" s="83"/>
      <c r="BT560" s="83"/>
      <c r="BU560" s="83"/>
      <c r="BV560" s="83"/>
      <c r="BW560" s="82"/>
      <c r="BX560" s="82"/>
      <c r="BY560" s="82"/>
      <c r="BZ560" s="84"/>
      <c r="CA560" s="84"/>
      <c r="CB560" s="84"/>
      <c r="CC560" s="84"/>
      <c r="CD560" s="84"/>
      <c r="CE560" s="84"/>
      <c r="CF560" s="84"/>
      <c r="CG560" s="84"/>
      <c r="CH560" s="84"/>
      <c r="CI560" s="84"/>
      <c r="CJ560" s="84"/>
      <c r="CK560" s="84"/>
      <c r="CL560" s="84"/>
      <c r="CM560" s="84"/>
      <c r="CN560" s="84"/>
      <c r="CO560" s="84"/>
      <c r="CP560" s="84"/>
      <c r="CQ560" s="84"/>
      <c r="CR560" s="84"/>
      <c r="CS560" s="58" t="s">
        <v>7191</v>
      </c>
      <c r="CT560" s="84"/>
      <c r="CU560" s="84"/>
      <c r="CV560" s="84"/>
      <c r="CW560" s="84"/>
      <c r="CX560" s="84"/>
      <c r="CY560" s="84"/>
      <c r="CZ560" s="84"/>
      <c r="DA560" s="84"/>
      <c r="DB560" s="84"/>
      <c r="DC560" s="84"/>
      <c r="DD560" s="84"/>
      <c r="DE560" s="84"/>
    </row>
    <row r="561" spans="38:109" ht="15" hidden="1" customHeight="1">
      <c r="AL561" s="55" t="str">
        <f t="shared" si="35"/>
        <v/>
      </c>
      <c r="AM561" s="55" t="str">
        <f t="shared" si="32"/>
        <v/>
      </c>
      <c r="AN561" t="str">
        <f t="shared" si="33"/>
        <v/>
      </c>
      <c r="AO561" s="3" t="str">
        <f t="shared" si="34"/>
        <v/>
      </c>
      <c r="AP561" s="3">
        <v>559</v>
      </c>
      <c r="AQ561" s="83"/>
      <c r="AR561" s="83"/>
      <c r="AS561" s="83"/>
      <c r="AT561" s="83"/>
      <c r="AU561" s="83"/>
      <c r="AV561" s="83"/>
      <c r="AW561" s="83"/>
      <c r="AX561" s="83"/>
      <c r="AY561" s="83"/>
      <c r="AZ561" s="83"/>
      <c r="BA561" s="83"/>
      <c r="BB561" s="83"/>
      <c r="BC561" s="83"/>
      <c r="BD561" s="83"/>
      <c r="BE561" s="83"/>
      <c r="BF561" s="83"/>
      <c r="BG561" s="83"/>
      <c r="BH561" s="83"/>
      <c r="BI561" s="83"/>
      <c r="BJ561" s="56" t="s">
        <v>7192</v>
      </c>
      <c r="BK561" s="83"/>
      <c r="BL561" s="83"/>
      <c r="BM561" s="83"/>
      <c r="BN561" s="83"/>
      <c r="BO561" s="83"/>
      <c r="BP561" s="83"/>
      <c r="BQ561" s="83"/>
      <c r="BR561" s="83"/>
      <c r="BS561" s="83"/>
      <c r="BT561" s="83"/>
      <c r="BU561" s="83"/>
      <c r="BV561" s="83"/>
      <c r="BW561" s="82"/>
      <c r="BX561" s="82"/>
      <c r="BY561" s="82"/>
      <c r="BZ561" s="84"/>
      <c r="CA561" s="84"/>
      <c r="CB561" s="84"/>
      <c r="CC561" s="84"/>
      <c r="CD561" s="84"/>
      <c r="CE561" s="84"/>
      <c r="CF561" s="84"/>
      <c r="CG561" s="84"/>
      <c r="CH561" s="84"/>
      <c r="CI561" s="84"/>
      <c r="CJ561" s="84"/>
      <c r="CK561" s="84"/>
      <c r="CL561" s="84"/>
      <c r="CM561" s="84"/>
      <c r="CN561" s="84"/>
      <c r="CO561" s="84"/>
      <c r="CP561" s="84"/>
      <c r="CQ561" s="84"/>
      <c r="CR561" s="84"/>
      <c r="CS561" s="58" t="s">
        <v>7193</v>
      </c>
      <c r="CT561" s="84"/>
      <c r="CU561" s="84"/>
      <c r="CV561" s="84"/>
      <c r="CW561" s="84"/>
      <c r="CX561" s="84"/>
      <c r="CY561" s="84"/>
      <c r="CZ561" s="84"/>
      <c r="DA561" s="84"/>
      <c r="DB561" s="84"/>
      <c r="DC561" s="84"/>
      <c r="DD561" s="84"/>
      <c r="DE561" s="84"/>
    </row>
    <row r="562" spans="38:109" ht="15" hidden="1" customHeight="1">
      <c r="AL562" s="55" t="str">
        <f t="shared" si="35"/>
        <v/>
      </c>
      <c r="AM562" s="55" t="str">
        <f t="shared" si="32"/>
        <v/>
      </c>
      <c r="AN562" t="str">
        <f t="shared" si="33"/>
        <v/>
      </c>
      <c r="AO562" s="3" t="str">
        <f t="shared" si="34"/>
        <v/>
      </c>
      <c r="AP562" s="3">
        <v>560</v>
      </c>
      <c r="AQ562" s="83"/>
      <c r="AR562" s="83"/>
      <c r="AS562" s="83"/>
      <c r="AT562" s="83"/>
      <c r="AU562" s="83"/>
      <c r="AV562" s="83"/>
      <c r="AW562" s="83"/>
      <c r="AX562" s="83"/>
      <c r="AY562" s="83"/>
      <c r="AZ562" s="83"/>
      <c r="BA562" s="83"/>
      <c r="BB562" s="83"/>
      <c r="BC562" s="83"/>
      <c r="BD562" s="83"/>
      <c r="BE562" s="83"/>
      <c r="BF562" s="83"/>
      <c r="BG562" s="83"/>
      <c r="BH562" s="83"/>
      <c r="BI562" s="83"/>
      <c r="BJ562" s="56" t="s">
        <v>7194</v>
      </c>
      <c r="BK562" s="83"/>
      <c r="BL562" s="83"/>
      <c r="BM562" s="83"/>
      <c r="BN562" s="83"/>
      <c r="BO562" s="83"/>
      <c r="BP562" s="83"/>
      <c r="BQ562" s="83"/>
      <c r="BR562" s="83"/>
      <c r="BS562" s="83"/>
      <c r="BT562" s="83"/>
      <c r="BU562" s="83"/>
      <c r="BV562" s="83"/>
      <c r="BW562" s="82"/>
      <c r="BX562" s="82"/>
      <c r="BY562" s="82"/>
      <c r="BZ562" s="84"/>
      <c r="CA562" s="84"/>
      <c r="CB562" s="84"/>
      <c r="CC562" s="84"/>
      <c r="CD562" s="84"/>
      <c r="CE562" s="84"/>
      <c r="CF562" s="84"/>
      <c r="CG562" s="84"/>
      <c r="CH562" s="84"/>
      <c r="CI562" s="84"/>
      <c r="CJ562" s="84"/>
      <c r="CK562" s="84"/>
      <c r="CL562" s="84"/>
      <c r="CM562" s="84"/>
      <c r="CN562" s="84"/>
      <c r="CO562" s="84"/>
      <c r="CP562" s="84"/>
      <c r="CQ562" s="84"/>
      <c r="CR562" s="84"/>
      <c r="CS562" s="58" t="s">
        <v>7195</v>
      </c>
      <c r="CT562" s="84"/>
      <c r="CU562" s="84"/>
      <c r="CV562" s="84"/>
      <c r="CW562" s="84"/>
      <c r="CX562" s="84"/>
      <c r="CY562" s="84"/>
      <c r="CZ562" s="84"/>
      <c r="DA562" s="84"/>
      <c r="DB562" s="84"/>
      <c r="DC562" s="84"/>
      <c r="DD562" s="84"/>
      <c r="DE562" s="84"/>
    </row>
    <row r="563" spans="38:109" ht="15" hidden="1" customHeight="1">
      <c r="AL563" s="55" t="str">
        <f t="shared" si="35"/>
        <v/>
      </c>
      <c r="AM563" s="55" t="str">
        <f t="shared" si="32"/>
        <v/>
      </c>
      <c r="AN563" t="str">
        <f t="shared" si="33"/>
        <v/>
      </c>
      <c r="AO563" s="3" t="str">
        <f t="shared" si="34"/>
        <v/>
      </c>
      <c r="AP563" s="3">
        <v>561</v>
      </c>
      <c r="AQ563" s="83"/>
      <c r="AR563" s="83"/>
      <c r="AS563" s="83"/>
      <c r="AT563" s="83"/>
      <c r="AU563" s="83"/>
      <c r="AV563" s="83"/>
      <c r="AW563" s="83"/>
      <c r="AX563" s="83"/>
      <c r="AY563" s="83"/>
      <c r="AZ563" s="83"/>
      <c r="BA563" s="83"/>
      <c r="BB563" s="83"/>
      <c r="BC563" s="83"/>
      <c r="BD563" s="83"/>
      <c r="BE563" s="83"/>
      <c r="BF563" s="83"/>
      <c r="BG563" s="83"/>
      <c r="BH563" s="83"/>
      <c r="BI563" s="83"/>
      <c r="BJ563" s="56" t="s">
        <v>7196</v>
      </c>
      <c r="BK563" s="83"/>
      <c r="BL563" s="83"/>
      <c r="BM563" s="83"/>
      <c r="BN563" s="83"/>
      <c r="BO563" s="83"/>
      <c r="BP563" s="83"/>
      <c r="BQ563" s="83"/>
      <c r="BR563" s="83"/>
      <c r="BS563" s="83"/>
      <c r="BT563" s="83"/>
      <c r="BU563" s="83"/>
      <c r="BV563" s="83"/>
      <c r="BW563" s="82"/>
      <c r="BX563" s="82"/>
      <c r="BY563" s="82"/>
      <c r="BZ563" s="84"/>
      <c r="CA563" s="84"/>
      <c r="CB563" s="84"/>
      <c r="CC563" s="84"/>
      <c r="CD563" s="84"/>
      <c r="CE563" s="84"/>
      <c r="CF563" s="84"/>
      <c r="CG563" s="84"/>
      <c r="CH563" s="84"/>
      <c r="CI563" s="84"/>
      <c r="CJ563" s="84"/>
      <c r="CK563" s="84"/>
      <c r="CL563" s="84"/>
      <c r="CM563" s="84"/>
      <c r="CN563" s="84"/>
      <c r="CO563" s="84"/>
      <c r="CP563" s="84"/>
      <c r="CQ563" s="84"/>
      <c r="CR563" s="84"/>
      <c r="CS563" s="58" t="s">
        <v>7197</v>
      </c>
      <c r="CT563" s="84"/>
      <c r="CU563" s="84"/>
      <c r="CV563" s="84"/>
      <c r="CW563" s="84"/>
      <c r="CX563" s="84"/>
      <c r="CY563" s="84"/>
      <c r="CZ563" s="84"/>
      <c r="DA563" s="84"/>
      <c r="DB563" s="84"/>
      <c r="DC563" s="84"/>
      <c r="DD563" s="84"/>
      <c r="DE563" s="84"/>
    </row>
    <row r="564" spans="38:109" ht="15" hidden="1" customHeight="1">
      <c r="AL564" s="55" t="str">
        <f t="shared" si="35"/>
        <v/>
      </c>
      <c r="AM564" s="55" t="str">
        <f t="shared" si="32"/>
        <v/>
      </c>
      <c r="AN564" t="str">
        <f t="shared" si="33"/>
        <v/>
      </c>
      <c r="AO564" s="3" t="str">
        <f t="shared" si="34"/>
        <v/>
      </c>
      <c r="AP564" s="3">
        <v>562</v>
      </c>
      <c r="AQ564" s="83"/>
      <c r="AR564" s="83"/>
      <c r="AS564" s="83"/>
      <c r="AT564" s="83"/>
      <c r="AU564" s="83"/>
      <c r="AV564" s="83"/>
      <c r="AW564" s="83"/>
      <c r="AX564" s="83"/>
      <c r="AY564" s="83"/>
      <c r="AZ564" s="83"/>
      <c r="BA564" s="83"/>
      <c r="BB564" s="83"/>
      <c r="BC564" s="83"/>
      <c r="BD564" s="83"/>
      <c r="BE564" s="83"/>
      <c r="BF564" s="83"/>
      <c r="BG564" s="83"/>
      <c r="BH564" s="83"/>
      <c r="BI564" s="83"/>
      <c r="BJ564" s="56" t="s">
        <v>7198</v>
      </c>
      <c r="BK564" s="83"/>
      <c r="BL564" s="83"/>
      <c r="BM564" s="83"/>
      <c r="BN564" s="83"/>
      <c r="BO564" s="83"/>
      <c r="BP564" s="83"/>
      <c r="BQ564" s="83"/>
      <c r="BR564" s="83"/>
      <c r="BS564" s="83"/>
      <c r="BT564" s="83"/>
      <c r="BU564" s="83"/>
      <c r="BV564" s="83"/>
      <c r="BW564" s="82"/>
      <c r="BX564" s="82"/>
      <c r="BY564" s="82"/>
      <c r="BZ564" s="84"/>
      <c r="CA564" s="84"/>
      <c r="CB564" s="84"/>
      <c r="CC564" s="84"/>
      <c r="CD564" s="84"/>
      <c r="CE564" s="84"/>
      <c r="CF564" s="84"/>
      <c r="CG564" s="84"/>
      <c r="CH564" s="84"/>
      <c r="CI564" s="84"/>
      <c r="CJ564" s="84"/>
      <c r="CK564" s="84"/>
      <c r="CL564" s="84"/>
      <c r="CM564" s="84"/>
      <c r="CN564" s="84"/>
      <c r="CO564" s="84"/>
      <c r="CP564" s="84"/>
      <c r="CQ564" s="84"/>
      <c r="CR564" s="84"/>
      <c r="CS564" s="58" t="s">
        <v>7199</v>
      </c>
      <c r="CT564" s="84"/>
      <c r="CU564" s="84"/>
      <c r="CV564" s="84"/>
      <c r="CW564" s="84"/>
      <c r="CX564" s="84"/>
      <c r="CY564" s="84"/>
      <c r="CZ564" s="84"/>
      <c r="DA564" s="84"/>
      <c r="DB564" s="84"/>
      <c r="DC564" s="84"/>
      <c r="DD564" s="84"/>
      <c r="DE564" s="84"/>
    </row>
    <row r="565" spans="38:109" ht="15" hidden="1" customHeight="1">
      <c r="AL565" s="55" t="str">
        <f t="shared" si="35"/>
        <v/>
      </c>
      <c r="AM565" s="55" t="str">
        <f t="shared" si="32"/>
        <v/>
      </c>
      <c r="AN565" t="str">
        <f t="shared" si="33"/>
        <v/>
      </c>
      <c r="AO565" s="3" t="str">
        <f t="shared" si="34"/>
        <v/>
      </c>
      <c r="AP565" s="3">
        <v>563</v>
      </c>
      <c r="AQ565" s="83"/>
      <c r="AR565" s="83"/>
      <c r="AS565" s="83"/>
      <c r="AT565" s="83"/>
      <c r="AU565" s="83"/>
      <c r="AV565" s="83"/>
      <c r="AW565" s="83"/>
      <c r="AX565" s="83"/>
      <c r="AY565" s="83"/>
      <c r="AZ565" s="83"/>
      <c r="BA565" s="83"/>
      <c r="BB565" s="83"/>
      <c r="BC565" s="83"/>
      <c r="BD565" s="83"/>
      <c r="BE565" s="83"/>
      <c r="BF565" s="83"/>
      <c r="BG565" s="83"/>
      <c r="BH565" s="83"/>
      <c r="BI565" s="83"/>
      <c r="BJ565" s="56" t="s">
        <v>7200</v>
      </c>
      <c r="BK565" s="83"/>
      <c r="BL565" s="83"/>
      <c r="BM565" s="83"/>
      <c r="BN565" s="83"/>
      <c r="BO565" s="83"/>
      <c r="BP565" s="83"/>
      <c r="BQ565" s="83"/>
      <c r="BR565" s="83"/>
      <c r="BS565" s="83"/>
      <c r="BT565" s="83"/>
      <c r="BU565" s="83"/>
      <c r="BV565" s="83"/>
      <c r="BW565" s="82"/>
      <c r="BX565" s="82"/>
      <c r="BY565" s="82"/>
      <c r="BZ565" s="84"/>
      <c r="CA565" s="84"/>
      <c r="CB565" s="84"/>
      <c r="CC565" s="84"/>
      <c r="CD565" s="84"/>
      <c r="CE565" s="84"/>
      <c r="CF565" s="84"/>
      <c r="CG565" s="84"/>
      <c r="CH565" s="84"/>
      <c r="CI565" s="84"/>
      <c r="CJ565" s="84"/>
      <c r="CK565" s="84"/>
      <c r="CL565" s="84"/>
      <c r="CM565" s="84"/>
      <c r="CN565" s="84"/>
      <c r="CO565" s="84"/>
      <c r="CP565" s="84"/>
      <c r="CQ565" s="84"/>
      <c r="CR565" s="84"/>
      <c r="CS565" s="58" t="s">
        <v>7201</v>
      </c>
      <c r="CT565" s="84"/>
      <c r="CU565" s="84"/>
      <c r="CV565" s="84"/>
      <c r="CW565" s="84"/>
      <c r="CX565" s="84"/>
      <c r="CY565" s="84"/>
      <c r="CZ565" s="84"/>
      <c r="DA565" s="84"/>
      <c r="DB565" s="84"/>
      <c r="DC565" s="84"/>
      <c r="DD565" s="84"/>
      <c r="DE565" s="84"/>
    </row>
    <row r="566" spans="38:109" ht="15" hidden="1" customHeight="1">
      <c r="AL566" s="55" t="str">
        <f t="shared" si="35"/>
        <v/>
      </c>
      <c r="AM566" s="55" t="str">
        <f t="shared" si="32"/>
        <v/>
      </c>
      <c r="AN566" t="str">
        <f t="shared" si="33"/>
        <v/>
      </c>
      <c r="AO566" s="3" t="str">
        <f t="shared" si="34"/>
        <v/>
      </c>
      <c r="AP566" s="3">
        <v>564</v>
      </c>
      <c r="AQ566" s="83"/>
      <c r="AR566" s="83"/>
      <c r="AS566" s="83"/>
      <c r="AT566" s="83"/>
      <c r="AU566" s="83"/>
      <c r="AV566" s="83"/>
      <c r="AW566" s="83"/>
      <c r="AX566" s="83"/>
      <c r="AY566" s="83"/>
      <c r="AZ566" s="83"/>
      <c r="BA566" s="83"/>
      <c r="BB566" s="83"/>
      <c r="BC566" s="83"/>
      <c r="BD566" s="83"/>
      <c r="BE566" s="83"/>
      <c r="BF566" s="83"/>
      <c r="BG566" s="83"/>
      <c r="BH566" s="83"/>
      <c r="BI566" s="83"/>
      <c r="BJ566" s="56" t="s">
        <v>7202</v>
      </c>
      <c r="BK566" s="83"/>
      <c r="BL566" s="83"/>
      <c r="BM566" s="83"/>
      <c r="BN566" s="83"/>
      <c r="BO566" s="83"/>
      <c r="BP566" s="83"/>
      <c r="BQ566" s="83"/>
      <c r="BR566" s="83"/>
      <c r="BS566" s="83"/>
      <c r="BT566" s="83"/>
      <c r="BU566" s="83"/>
      <c r="BV566" s="83"/>
      <c r="BW566" s="82"/>
      <c r="BX566" s="82"/>
      <c r="BY566" s="82"/>
      <c r="BZ566" s="84"/>
      <c r="CA566" s="84"/>
      <c r="CB566" s="84"/>
      <c r="CC566" s="84"/>
      <c r="CD566" s="84"/>
      <c r="CE566" s="84"/>
      <c r="CF566" s="84"/>
      <c r="CG566" s="84"/>
      <c r="CH566" s="84"/>
      <c r="CI566" s="84"/>
      <c r="CJ566" s="84"/>
      <c r="CK566" s="84"/>
      <c r="CL566" s="84"/>
      <c r="CM566" s="84"/>
      <c r="CN566" s="84"/>
      <c r="CO566" s="84"/>
      <c r="CP566" s="84"/>
      <c r="CQ566" s="84"/>
      <c r="CR566" s="84"/>
      <c r="CS566" s="58" t="s">
        <v>7203</v>
      </c>
      <c r="CT566" s="84"/>
      <c r="CU566" s="84"/>
      <c r="CV566" s="84"/>
      <c r="CW566" s="84"/>
      <c r="CX566" s="84"/>
      <c r="CY566" s="84"/>
      <c r="CZ566" s="84"/>
      <c r="DA566" s="84"/>
      <c r="DB566" s="84"/>
      <c r="DC566" s="84"/>
      <c r="DD566" s="84"/>
      <c r="DE566" s="84"/>
    </row>
    <row r="567" spans="38:109" ht="15" hidden="1" customHeight="1">
      <c r="AL567" s="55" t="str">
        <f t="shared" si="35"/>
        <v/>
      </c>
      <c r="AM567" s="55" t="str">
        <f t="shared" si="32"/>
        <v/>
      </c>
      <c r="AN567" t="str">
        <f t="shared" si="33"/>
        <v/>
      </c>
      <c r="AO567" s="3" t="str">
        <f t="shared" si="34"/>
        <v/>
      </c>
      <c r="AP567" s="3">
        <v>565</v>
      </c>
      <c r="AQ567" s="83"/>
      <c r="AR567" s="83"/>
      <c r="AS567" s="83"/>
      <c r="AT567" s="83"/>
      <c r="AU567" s="83"/>
      <c r="AV567" s="83"/>
      <c r="AW567" s="83"/>
      <c r="AX567" s="83"/>
      <c r="AY567" s="83"/>
      <c r="AZ567" s="83"/>
      <c r="BA567" s="83"/>
      <c r="BB567" s="83"/>
      <c r="BC567" s="83"/>
      <c r="BD567" s="83"/>
      <c r="BE567" s="83"/>
      <c r="BF567" s="83"/>
      <c r="BG567" s="83"/>
      <c r="BH567" s="83"/>
      <c r="BI567" s="83"/>
      <c r="BJ567" s="56" t="s">
        <v>7204</v>
      </c>
      <c r="BK567" s="83"/>
      <c r="BL567" s="83"/>
      <c r="BM567" s="83"/>
      <c r="BN567" s="83"/>
      <c r="BO567" s="83"/>
      <c r="BP567" s="83"/>
      <c r="BQ567" s="83"/>
      <c r="BR567" s="83"/>
      <c r="BS567" s="83"/>
      <c r="BT567" s="83"/>
      <c r="BU567" s="83"/>
      <c r="BV567" s="83"/>
      <c r="BW567" s="82"/>
      <c r="BX567" s="82"/>
      <c r="BY567" s="82"/>
      <c r="BZ567" s="84"/>
      <c r="CA567" s="84"/>
      <c r="CB567" s="84"/>
      <c r="CC567" s="84"/>
      <c r="CD567" s="84"/>
      <c r="CE567" s="84"/>
      <c r="CF567" s="84"/>
      <c r="CG567" s="84"/>
      <c r="CH567" s="84"/>
      <c r="CI567" s="84"/>
      <c r="CJ567" s="84"/>
      <c r="CK567" s="84"/>
      <c r="CL567" s="84"/>
      <c r="CM567" s="84"/>
      <c r="CN567" s="84"/>
      <c r="CO567" s="84"/>
      <c r="CP567" s="84"/>
      <c r="CQ567" s="84"/>
      <c r="CR567" s="84"/>
      <c r="CS567" s="58" t="s">
        <v>7205</v>
      </c>
      <c r="CT567" s="84"/>
      <c r="CU567" s="84"/>
      <c r="CV567" s="84"/>
      <c r="CW567" s="84"/>
      <c r="CX567" s="84"/>
      <c r="CY567" s="84"/>
      <c r="CZ567" s="84"/>
      <c r="DA567" s="84"/>
      <c r="DB567" s="84"/>
      <c r="DC567" s="84"/>
      <c r="DD567" s="84"/>
      <c r="DE567" s="84"/>
    </row>
    <row r="568" spans="38:109" ht="15" hidden="1" customHeight="1">
      <c r="AL568" s="55" t="str">
        <f t="shared" si="35"/>
        <v/>
      </c>
      <c r="AM568" s="55" t="str">
        <f t="shared" si="32"/>
        <v/>
      </c>
      <c r="AN568" t="str">
        <f t="shared" si="33"/>
        <v/>
      </c>
      <c r="AO568" s="3" t="str">
        <f t="shared" si="34"/>
        <v/>
      </c>
      <c r="AP568" s="3">
        <v>566</v>
      </c>
      <c r="AQ568" s="83"/>
      <c r="AR568" s="83"/>
      <c r="AS568" s="83"/>
      <c r="AT568" s="83"/>
      <c r="AU568" s="83"/>
      <c r="AV568" s="83"/>
      <c r="AW568" s="83"/>
      <c r="AX568" s="83"/>
      <c r="AY568" s="83"/>
      <c r="AZ568" s="83"/>
      <c r="BA568" s="83"/>
      <c r="BB568" s="83"/>
      <c r="BC568" s="83"/>
      <c r="BD568" s="83"/>
      <c r="BE568" s="83"/>
      <c r="BF568" s="83"/>
      <c r="BG568" s="83"/>
      <c r="BH568" s="83"/>
      <c r="BI568" s="83"/>
      <c r="BJ568" s="56" t="s">
        <v>7206</v>
      </c>
      <c r="BK568" s="83"/>
      <c r="BL568" s="83"/>
      <c r="BM568" s="83"/>
      <c r="BN568" s="83"/>
      <c r="BO568" s="83"/>
      <c r="BP568" s="83"/>
      <c r="BQ568" s="83"/>
      <c r="BR568" s="83"/>
      <c r="BS568" s="83"/>
      <c r="BT568" s="83"/>
      <c r="BU568" s="83"/>
      <c r="BV568" s="83"/>
      <c r="BW568" s="82"/>
      <c r="BX568" s="82"/>
      <c r="BY568" s="82"/>
      <c r="BZ568" s="84"/>
      <c r="CA568" s="84"/>
      <c r="CB568" s="84"/>
      <c r="CC568" s="84"/>
      <c r="CD568" s="84"/>
      <c r="CE568" s="84"/>
      <c r="CF568" s="84"/>
      <c r="CG568" s="84"/>
      <c r="CH568" s="84"/>
      <c r="CI568" s="84"/>
      <c r="CJ568" s="84"/>
      <c r="CK568" s="84"/>
      <c r="CL568" s="84"/>
      <c r="CM568" s="84"/>
      <c r="CN568" s="84"/>
      <c r="CO568" s="84"/>
      <c r="CP568" s="84"/>
      <c r="CQ568" s="84"/>
      <c r="CR568" s="84"/>
      <c r="CS568" s="58" t="s">
        <v>7207</v>
      </c>
      <c r="CT568" s="84"/>
      <c r="CU568" s="84"/>
      <c r="CV568" s="84"/>
      <c r="CW568" s="84"/>
      <c r="CX568" s="84"/>
      <c r="CY568" s="84"/>
      <c r="CZ568" s="84"/>
      <c r="DA568" s="84"/>
      <c r="DB568" s="84"/>
      <c r="DC568" s="84"/>
      <c r="DD568" s="84"/>
      <c r="DE568" s="84"/>
    </row>
    <row r="569" spans="38:109" ht="15" hidden="1" customHeight="1">
      <c r="AL569" s="55" t="str">
        <f t="shared" si="35"/>
        <v/>
      </c>
      <c r="AM569" s="55" t="str">
        <f t="shared" si="32"/>
        <v/>
      </c>
      <c r="AN569" t="str">
        <f t="shared" si="33"/>
        <v/>
      </c>
      <c r="AO569" s="3" t="str">
        <f t="shared" si="34"/>
        <v/>
      </c>
      <c r="AP569" s="3">
        <v>567</v>
      </c>
      <c r="AQ569" s="83"/>
      <c r="AR569" s="83"/>
      <c r="AS569" s="83"/>
      <c r="AT569" s="83"/>
      <c r="AU569" s="83"/>
      <c r="AV569" s="83"/>
      <c r="AW569" s="83"/>
      <c r="AX569" s="83"/>
      <c r="AY569" s="83"/>
      <c r="AZ569" s="83"/>
      <c r="BA569" s="83"/>
      <c r="BB569" s="83"/>
      <c r="BC569" s="83"/>
      <c r="BD569" s="83"/>
      <c r="BE569" s="83"/>
      <c r="BF569" s="83"/>
      <c r="BG569" s="83"/>
      <c r="BH569" s="83"/>
      <c r="BI569" s="83"/>
      <c r="BJ569" s="56" t="s">
        <v>7208</v>
      </c>
      <c r="BK569" s="83"/>
      <c r="BL569" s="83"/>
      <c r="BM569" s="83"/>
      <c r="BN569" s="83"/>
      <c r="BO569" s="83"/>
      <c r="BP569" s="83"/>
      <c r="BQ569" s="83"/>
      <c r="BR569" s="83"/>
      <c r="BS569" s="83"/>
      <c r="BT569" s="83"/>
      <c r="BU569" s="83"/>
      <c r="BV569" s="83"/>
      <c r="BW569" s="82"/>
      <c r="BX569" s="82"/>
      <c r="BY569" s="82"/>
      <c r="BZ569" s="84"/>
      <c r="CA569" s="84"/>
      <c r="CB569" s="84"/>
      <c r="CC569" s="84"/>
      <c r="CD569" s="84"/>
      <c r="CE569" s="84"/>
      <c r="CF569" s="84"/>
      <c r="CG569" s="84"/>
      <c r="CH569" s="84"/>
      <c r="CI569" s="84"/>
      <c r="CJ569" s="84"/>
      <c r="CK569" s="84"/>
      <c r="CL569" s="84"/>
      <c r="CM569" s="84"/>
      <c r="CN569" s="84"/>
      <c r="CO569" s="84"/>
      <c r="CP569" s="84"/>
      <c r="CQ569" s="84"/>
      <c r="CR569" s="84"/>
      <c r="CS569" s="58" t="s">
        <v>7209</v>
      </c>
      <c r="CT569" s="84"/>
      <c r="CU569" s="84"/>
      <c r="CV569" s="84"/>
      <c r="CW569" s="84"/>
      <c r="CX569" s="84"/>
      <c r="CY569" s="84"/>
      <c r="CZ569" s="84"/>
      <c r="DA569" s="84"/>
      <c r="DB569" s="84"/>
      <c r="DC569" s="84"/>
      <c r="DD569" s="84"/>
      <c r="DE569" s="84"/>
    </row>
    <row r="570" spans="38:109" ht="15" hidden="1" customHeight="1">
      <c r="AL570" s="55" t="str">
        <f t="shared" si="35"/>
        <v/>
      </c>
      <c r="AM570" s="55" t="str">
        <f t="shared" si="32"/>
        <v/>
      </c>
      <c r="AN570" t="str">
        <f t="shared" si="33"/>
        <v/>
      </c>
      <c r="AO570" s="3" t="str">
        <f t="shared" si="34"/>
        <v/>
      </c>
      <c r="AP570" s="3">
        <v>568</v>
      </c>
      <c r="AQ570" s="83"/>
      <c r="AR570" s="83"/>
      <c r="AS570" s="83"/>
      <c r="AT570" s="83"/>
      <c r="AU570" s="83"/>
      <c r="AV570" s="83"/>
      <c r="AW570" s="83"/>
      <c r="AX570" s="83"/>
      <c r="AY570" s="83"/>
      <c r="AZ570" s="83"/>
      <c r="BA570" s="83"/>
      <c r="BB570" s="83"/>
      <c r="BC570" s="83"/>
      <c r="BD570" s="83"/>
      <c r="BE570" s="83"/>
      <c r="BF570" s="83"/>
      <c r="BG570" s="83"/>
      <c r="BH570" s="83"/>
      <c r="BI570" s="83"/>
      <c r="BJ570" s="56" t="s">
        <v>7210</v>
      </c>
      <c r="BK570" s="83"/>
      <c r="BL570" s="83"/>
      <c r="BM570" s="83"/>
      <c r="BN570" s="83"/>
      <c r="BO570" s="83"/>
      <c r="BP570" s="83"/>
      <c r="BQ570" s="83"/>
      <c r="BR570" s="83"/>
      <c r="BS570" s="83"/>
      <c r="BT570" s="83"/>
      <c r="BU570" s="83"/>
      <c r="BV570" s="83"/>
      <c r="BW570" s="82"/>
      <c r="BX570" s="82"/>
      <c r="BY570" s="82"/>
      <c r="BZ570" s="84"/>
      <c r="CA570" s="84"/>
      <c r="CB570" s="84"/>
      <c r="CC570" s="84"/>
      <c r="CD570" s="84"/>
      <c r="CE570" s="84"/>
      <c r="CF570" s="84"/>
      <c r="CG570" s="84"/>
      <c r="CH570" s="84"/>
      <c r="CI570" s="84"/>
      <c r="CJ570" s="84"/>
      <c r="CK570" s="84"/>
      <c r="CL570" s="84"/>
      <c r="CM570" s="84"/>
      <c r="CN570" s="84"/>
      <c r="CO570" s="84"/>
      <c r="CP570" s="84"/>
      <c r="CQ570" s="84"/>
      <c r="CR570" s="84"/>
      <c r="CS570" s="58" t="s">
        <v>7211</v>
      </c>
      <c r="CT570" s="84"/>
      <c r="CU570" s="84"/>
      <c r="CV570" s="84"/>
      <c r="CW570" s="84"/>
      <c r="CX570" s="84"/>
      <c r="CY570" s="84"/>
      <c r="CZ570" s="84"/>
      <c r="DA570" s="84"/>
      <c r="DB570" s="84"/>
      <c r="DC570" s="84"/>
      <c r="DD570" s="84"/>
      <c r="DE570" s="84"/>
    </row>
    <row r="571" spans="38:109" ht="15" hidden="1" customHeight="1">
      <c r="AL571" s="55" t="str">
        <f t="shared" si="35"/>
        <v/>
      </c>
      <c r="AM571" s="55" t="str">
        <f t="shared" si="32"/>
        <v/>
      </c>
      <c r="AN571" t="str">
        <f t="shared" si="33"/>
        <v/>
      </c>
      <c r="AO571" s="3" t="str">
        <f t="shared" si="34"/>
        <v/>
      </c>
      <c r="AP571" s="3">
        <v>569</v>
      </c>
      <c r="AQ571" s="83"/>
      <c r="AR571" s="83"/>
      <c r="AS571" s="83"/>
      <c r="AT571" s="83"/>
      <c r="AU571" s="83"/>
      <c r="AV571" s="83"/>
      <c r="AW571" s="83"/>
      <c r="AX571" s="83"/>
      <c r="AY571" s="83"/>
      <c r="AZ571" s="83"/>
      <c r="BA571" s="83"/>
      <c r="BB571" s="83"/>
      <c r="BC571" s="83"/>
      <c r="BD571" s="83"/>
      <c r="BE571" s="83"/>
      <c r="BF571" s="83"/>
      <c r="BG571" s="83"/>
      <c r="BH571" s="83"/>
      <c r="BI571" s="83"/>
      <c r="BJ571" s="56" t="s">
        <v>7212</v>
      </c>
      <c r="BK571" s="83"/>
      <c r="BL571" s="83"/>
      <c r="BM571" s="83"/>
      <c r="BN571" s="83"/>
      <c r="BO571" s="83"/>
      <c r="BP571" s="83"/>
      <c r="BQ571" s="83"/>
      <c r="BR571" s="83"/>
      <c r="BS571" s="83"/>
      <c r="BT571" s="83"/>
      <c r="BU571" s="83"/>
      <c r="BV571" s="83"/>
      <c r="BW571" s="82"/>
      <c r="BX571" s="82"/>
      <c r="BY571" s="82"/>
      <c r="BZ571" s="84"/>
      <c r="CA571" s="84"/>
      <c r="CB571" s="84"/>
      <c r="CC571" s="84"/>
      <c r="CD571" s="84"/>
      <c r="CE571" s="84"/>
      <c r="CF571" s="84"/>
      <c r="CG571" s="84"/>
      <c r="CH571" s="84"/>
      <c r="CI571" s="84"/>
      <c r="CJ571" s="84"/>
      <c r="CK571" s="84"/>
      <c r="CL571" s="84"/>
      <c r="CM571" s="84"/>
      <c r="CN571" s="84"/>
      <c r="CO571" s="84"/>
      <c r="CP571" s="84"/>
      <c r="CQ571" s="84"/>
      <c r="CR571" s="84"/>
      <c r="CS571" s="58" t="s">
        <v>7213</v>
      </c>
      <c r="CT571" s="84"/>
      <c r="CU571" s="84"/>
      <c r="CV571" s="84"/>
      <c r="CW571" s="84"/>
      <c r="CX571" s="84"/>
      <c r="CY571" s="84"/>
      <c r="CZ571" s="84"/>
      <c r="DA571" s="84"/>
      <c r="DB571" s="84"/>
      <c r="DC571" s="84"/>
      <c r="DD571" s="84"/>
      <c r="DE571" s="84"/>
    </row>
    <row r="572" spans="38:109" ht="15" hidden="1" customHeight="1">
      <c r="AL572" s="55" t="str">
        <f>IFERROR(IF(HLOOKUP($N$8, $BZ$3:$DE$574, $AP572, FALSE )="", "", HLOOKUP($N$8, $BZ$3:$DE$574, $AP572, FALSE)), "")</f>
        <v/>
      </c>
      <c r="AM572" s="55" t="str">
        <f t="shared" si="32"/>
        <v/>
      </c>
      <c r="AN572" t="str">
        <f t="shared" si="33"/>
        <v/>
      </c>
      <c r="AO572" s="3" t="str">
        <f t="shared" si="34"/>
        <v/>
      </c>
      <c r="AP572" s="3">
        <v>570</v>
      </c>
      <c r="AQ572" s="83"/>
      <c r="AR572" s="83"/>
      <c r="AS572" s="83"/>
      <c r="AT572" s="83"/>
      <c r="AU572" s="83"/>
      <c r="AV572" s="83"/>
      <c r="AW572" s="83"/>
      <c r="AX572" s="83"/>
      <c r="AY572" s="83"/>
      <c r="AZ572" s="83"/>
      <c r="BA572" s="83"/>
      <c r="BB572" s="83"/>
      <c r="BC572" s="83"/>
      <c r="BD572" s="83"/>
      <c r="BE572" s="83"/>
      <c r="BF572" s="83"/>
      <c r="BG572" s="83"/>
      <c r="BH572" s="83"/>
      <c r="BI572" s="83"/>
      <c r="BJ572" s="56" t="s">
        <v>7214</v>
      </c>
      <c r="BK572" s="83"/>
      <c r="BL572" s="83"/>
      <c r="BM572" s="83"/>
      <c r="BN572" s="83"/>
      <c r="BO572" s="83"/>
      <c r="BP572" s="83"/>
      <c r="BQ572" s="83"/>
      <c r="BR572" s="83"/>
      <c r="BS572" s="83"/>
      <c r="BT572" s="83"/>
      <c r="BU572" s="83"/>
      <c r="BV572" s="83"/>
      <c r="BW572" s="82"/>
      <c r="BX572" s="82"/>
      <c r="BY572" s="82"/>
      <c r="BZ572" s="84"/>
      <c r="CA572" s="84"/>
      <c r="CB572" s="84"/>
      <c r="CC572" s="84"/>
      <c r="CD572" s="84"/>
      <c r="CE572" s="84"/>
      <c r="CF572" s="84"/>
      <c r="CG572" s="84"/>
      <c r="CH572" s="84"/>
      <c r="CI572" s="84"/>
      <c r="CJ572" s="84"/>
      <c r="CK572" s="84"/>
      <c r="CL572" s="84"/>
      <c r="CM572" s="84"/>
      <c r="CN572" s="84"/>
      <c r="CO572" s="84"/>
      <c r="CP572" s="84"/>
      <c r="CQ572" s="84"/>
      <c r="CR572" s="84"/>
      <c r="CS572" s="58" t="s">
        <v>7215</v>
      </c>
      <c r="CT572" s="84"/>
      <c r="CU572" s="84"/>
      <c r="CV572" s="84"/>
      <c r="CW572" s="84"/>
      <c r="CX572" s="84"/>
      <c r="CY572" s="84"/>
      <c r="CZ572" s="84"/>
      <c r="DA572" s="84"/>
      <c r="DB572" s="84"/>
      <c r="DC572" s="84"/>
      <c r="DD572" s="84"/>
      <c r="DE572" s="84"/>
    </row>
    <row r="573" spans="38:109" ht="15" hidden="1" customHeight="1">
      <c r="AL573" s="55" t="str">
        <f t="shared" si="35"/>
        <v/>
      </c>
      <c r="AM573" s="55" t="str">
        <f t="shared" si="32"/>
        <v/>
      </c>
      <c r="AN573" t="str">
        <f t="shared" si="33"/>
        <v/>
      </c>
      <c r="AO573" s="3" t="str">
        <f t="shared" si="34"/>
        <v/>
      </c>
      <c r="AP573" s="3">
        <v>571</v>
      </c>
      <c r="AQ573" s="83"/>
      <c r="AR573" s="83"/>
      <c r="AS573" s="83"/>
      <c r="AT573" s="83"/>
      <c r="AU573" s="83"/>
      <c r="AV573" s="83"/>
      <c r="AW573" s="83"/>
      <c r="AX573" s="83"/>
      <c r="AY573" s="83"/>
      <c r="AZ573" s="83"/>
      <c r="BA573" s="83"/>
      <c r="BB573" s="83"/>
      <c r="BC573" s="83"/>
      <c r="BD573" s="83"/>
      <c r="BE573" s="83"/>
      <c r="BF573" s="83"/>
      <c r="BG573" s="83"/>
      <c r="BH573" s="83"/>
      <c r="BI573" s="83"/>
      <c r="BJ573" s="56" t="s">
        <v>7216</v>
      </c>
      <c r="BK573" s="83"/>
      <c r="BL573" s="83"/>
      <c r="BM573" s="83"/>
      <c r="BN573" s="83"/>
      <c r="BO573" s="83"/>
      <c r="BP573" s="83"/>
      <c r="BQ573" s="83"/>
      <c r="BR573" s="83"/>
      <c r="BS573" s="83"/>
      <c r="BT573" s="83"/>
      <c r="BU573" s="83"/>
      <c r="BV573" s="83"/>
      <c r="BW573" s="82"/>
      <c r="BX573" s="82"/>
      <c r="BY573" s="82"/>
      <c r="BZ573" s="84"/>
      <c r="CA573" s="84"/>
      <c r="CB573" s="84"/>
      <c r="CC573" s="84"/>
      <c r="CD573" s="84"/>
      <c r="CE573" s="84"/>
      <c r="CF573" s="84"/>
      <c r="CG573" s="84"/>
      <c r="CH573" s="84"/>
      <c r="CI573" s="84"/>
      <c r="CJ573" s="84"/>
      <c r="CK573" s="84"/>
      <c r="CL573" s="84"/>
      <c r="CM573" s="84"/>
      <c r="CN573" s="84"/>
      <c r="CO573" s="84"/>
      <c r="CP573" s="84"/>
      <c r="CQ573" s="84"/>
      <c r="CR573" s="84"/>
      <c r="CS573" s="58" t="s">
        <v>7217</v>
      </c>
      <c r="CT573" s="84"/>
      <c r="CU573" s="84"/>
      <c r="CV573" s="84"/>
      <c r="CW573" s="84"/>
      <c r="CX573" s="84"/>
      <c r="CY573" s="84"/>
      <c r="CZ573" s="84"/>
      <c r="DA573" s="84"/>
      <c r="DB573" s="84"/>
      <c r="DC573" s="84"/>
      <c r="DD573" s="84"/>
      <c r="DE573" s="84"/>
    </row>
    <row r="574" spans="38:109" ht="15" hidden="1" customHeight="1">
      <c r="AL574" s="109" t="str">
        <f t="shared" si="35"/>
        <v/>
      </c>
      <c r="AM574" s="109" t="str">
        <f t="shared" si="32"/>
        <v/>
      </c>
      <c r="AN574" t="str">
        <f t="shared" si="33"/>
        <v/>
      </c>
      <c r="AO574" s="3" t="str">
        <f t="shared" si="34"/>
        <v/>
      </c>
      <c r="AP574" s="3">
        <v>572</v>
      </c>
      <c r="AQ574" s="83"/>
      <c r="AR574" s="83"/>
      <c r="AS574" s="83"/>
      <c r="AT574" s="83"/>
      <c r="AU574" s="83"/>
      <c r="AV574" s="83"/>
      <c r="AW574" s="83"/>
      <c r="AX574" s="83"/>
      <c r="AY574" s="83"/>
      <c r="AZ574" s="83"/>
      <c r="BA574" s="83"/>
      <c r="BB574" s="83"/>
      <c r="BC574" s="83"/>
      <c r="BD574" s="83"/>
      <c r="BE574" s="83"/>
      <c r="BF574" s="83"/>
      <c r="BG574" s="83"/>
      <c r="BH574" s="83"/>
      <c r="BI574" s="83"/>
      <c r="BJ574" s="83">
        <v>20999</v>
      </c>
      <c r="BK574" s="83"/>
      <c r="BL574" s="83"/>
      <c r="BM574" s="83"/>
      <c r="BN574" s="83"/>
      <c r="BO574" s="83"/>
      <c r="BP574" s="83"/>
      <c r="BQ574" s="83"/>
      <c r="BR574" s="83"/>
      <c r="BS574" s="83"/>
      <c r="BT574" s="83"/>
      <c r="BU574" s="83"/>
      <c r="BV574" s="83"/>
      <c r="BW574" s="82"/>
      <c r="BX574" s="82"/>
      <c r="BY574" s="82"/>
      <c r="BZ574" s="84"/>
      <c r="CA574" s="84"/>
      <c r="CB574" s="84"/>
      <c r="CC574" s="84"/>
      <c r="CD574" s="84"/>
      <c r="CE574" s="84"/>
      <c r="CF574" s="84"/>
      <c r="CG574" s="84"/>
      <c r="CH574" s="84"/>
      <c r="CI574" s="84"/>
      <c r="CJ574" s="84"/>
      <c r="CK574" s="84"/>
      <c r="CL574" s="84"/>
      <c r="CM574" s="84"/>
      <c r="CN574" s="84"/>
      <c r="CO574" s="84"/>
      <c r="CP574" s="84"/>
      <c r="CQ574" s="84"/>
      <c r="CR574" s="84"/>
      <c r="CS574" s="58" t="s">
        <v>281</v>
      </c>
      <c r="CT574" s="84"/>
      <c r="CU574" s="84"/>
      <c r="CV574" s="84"/>
      <c r="CW574" s="84"/>
      <c r="CX574" s="84"/>
      <c r="CY574" s="84"/>
      <c r="CZ574" s="84"/>
      <c r="DA574" s="84"/>
      <c r="DB574" s="84"/>
      <c r="DC574" s="84"/>
      <c r="DD574" s="84"/>
      <c r="DE574" s="84"/>
    </row>
  </sheetData>
  <sheetProtection algorithmName="SHA-512" hashValue="2MEjvn5Cqep6HeeCJ8dJ1AbPaujWpr79znbUE7q/LKFMWjJte8MIrddtMzdF/JCLIOJZSrBMhwwMIVYf7OwfeQ==" saltValue="cnUU7IognlkdGihaUMY2cw==" spinCount="100000" sheet="1" objects="1" scenarios="1"/>
  <mergeCells count="71">
    <mergeCell ref="H111:AC111"/>
    <mergeCell ref="F96:J96"/>
    <mergeCell ref="K96:Z96"/>
    <mergeCell ref="F97:J97"/>
    <mergeCell ref="K97:Z97"/>
    <mergeCell ref="F98:J98"/>
    <mergeCell ref="K99:Z99"/>
    <mergeCell ref="C101:AC101"/>
    <mergeCell ref="D105:AC105"/>
    <mergeCell ref="K98:Z98"/>
    <mergeCell ref="F99:J99"/>
    <mergeCell ref="G123:Q123"/>
    <mergeCell ref="U123:AC123"/>
    <mergeCell ref="H113:AC113"/>
    <mergeCell ref="C117:AC117"/>
    <mergeCell ref="G119:AC119"/>
    <mergeCell ref="K120:AC120"/>
    <mergeCell ref="G121:AC121"/>
    <mergeCell ref="I122:AC122"/>
    <mergeCell ref="AL1:AM1"/>
    <mergeCell ref="AN1:AO1"/>
    <mergeCell ref="D109:AC109"/>
    <mergeCell ref="F95:J95"/>
    <mergeCell ref="K95:Z95"/>
    <mergeCell ref="C71:AC71"/>
    <mergeCell ref="C73:AC73"/>
    <mergeCell ref="D75:AC75"/>
    <mergeCell ref="C77:AC77"/>
    <mergeCell ref="C79:AC79"/>
    <mergeCell ref="C81:AC81"/>
    <mergeCell ref="C85:AC85"/>
    <mergeCell ref="C87:AC87"/>
    <mergeCell ref="C89:AC89"/>
    <mergeCell ref="C91:AC91"/>
    <mergeCell ref="C93:AC93"/>
    <mergeCell ref="C69:AC69"/>
    <mergeCell ref="C47:AC47"/>
    <mergeCell ref="C49:AC49"/>
    <mergeCell ref="C51:AC51"/>
    <mergeCell ref="C53:AC53"/>
    <mergeCell ref="D55:AC55"/>
    <mergeCell ref="C57:AC57"/>
    <mergeCell ref="D59:AC59"/>
    <mergeCell ref="D61:AC61"/>
    <mergeCell ref="D63:AC63"/>
    <mergeCell ref="D65:AC65"/>
    <mergeCell ref="D67:AC67"/>
    <mergeCell ref="C45:AC45"/>
    <mergeCell ref="D23:AC23"/>
    <mergeCell ref="C25:AC25"/>
    <mergeCell ref="C27:AC27"/>
    <mergeCell ref="C29:AC29"/>
    <mergeCell ref="C31:AC31"/>
    <mergeCell ref="C33:AC33"/>
    <mergeCell ref="C35:AC35"/>
    <mergeCell ref="D37:AC37"/>
    <mergeCell ref="C39:AC39"/>
    <mergeCell ref="C41:AC41"/>
    <mergeCell ref="C43:AC43"/>
    <mergeCell ref="C21:AC21"/>
    <mergeCell ref="B1:AD1"/>
    <mergeCell ref="B3:AD3"/>
    <mergeCell ref="B5:AD5"/>
    <mergeCell ref="AA7:AD7"/>
    <mergeCell ref="B8:L8"/>
    <mergeCell ref="N8:O8"/>
    <mergeCell ref="C11:K11"/>
    <mergeCell ref="O11:AC11"/>
    <mergeCell ref="C14:AC14"/>
    <mergeCell ref="C17:AC17"/>
    <mergeCell ref="C19:AC19"/>
  </mergeCells>
  <dataValidations count="1">
    <dataValidation type="list" allowBlank="1" showInputMessage="1" showErrorMessage="1" sqref="B8:L8" xr:uid="{3090D6A4-A54B-4A94-A1E1-722424DBDB07}">
      <formula1>$AH$4:$AH$35</formula1>
    </dataValidation>
  </dataValidations>
  <hyperlinks>
    <hyperlink ref="AA7:AD7" location="Índice!B9" display="Índice" xr:uid="{03AFCFCD-6147-459A-BD0F-94AA977ABA5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Presentación</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19866-3C92-42FB-A7F9-92B96E513A56}">
  <dimension ref="A1:BN71"/>
  <sheetViews>
    <sheetView showGridLines="0" zoomScaleNormal="10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22"/>
      <c r="B1" s="370" t="s">
        <v>1605</v>
      </c>
      <c r="C1" s="370"/>
      <c r="D1" s="370"/>
      <c r="E1" s="370"/>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row>
    <row r="2" spans="1:64" ht="15" customHeight="1">
      <c r="A2" s="22"/>
      <c r="B2" s="135"/>
      <c r="C2" s="135"/>
      <c r="D2" s="135"/>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22"/>
      <c r="BE2" s="22"/>
      <c r="BF2" s="22"/>
      <c r="BG2" s="22"/>
      <c r="BH2" s="22"/>
      <c r="BI2" s="22"/>
    </row>
    <row r="3" spans="1:64" ht="45" customHeight="1">
      <c r="A3" s="22"/>
      <c r="B3" s="372" t="s">
        <v>0</v>
      </c>
      <c r="C3" s="372"/>
      <c r="D3" s="372"/>
      <c r="E3" s="372"/>
      <c r="F3" s="372"/>
      <c r="G3" s="372"/>
      <c r="H3" s="372"/>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row>
    <row r="4" spans="1:64" ht="15" customHeight="1">
      <c r="A4" s="22"/>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22"/>
      <c r="BE4" s="22"/>
      <c r="BF4" s="22"/>
      <c r="BG4" s="22"/>
      <c r="BH4" s="22"/>
      <c r="BI4" s="22"/>
    </row>
    <row r="5" spans="1:64" ht="60" customHeight="1">
      <c r="A5" s="28"/>
      <c r="B5" s="416" t="s">
        <v>1745</v>
      </c>
      <c r="C5" s="416"/>
      <c r="D5" s="416"/>
      <c r="E5" s="416"/>
      <c r="F5" s="416"/>
      <c r="G5" s="416"/>
      <c r="H5" s="416"/>
      <c r="I5" s="416"/>
      <c r="J5" s="416"/>
      <c r="K5" s="416"/>
      <c r="L5" s="416"/>
      <c r="M5" s="416"/>
      <c r="N5" s="416"/>
      <c r="O5" s="416"/>
      <c r="P5" s="416"/>
      <c r="Q5" s="416"/>
      <c r="R5" s="416"/>
      <c r="S5" s="416"/>
      <c r="T5" s="416"/>
      <c r="U5" s="416"/>
      <c r="V5" s="416"/>
      <c r="W5" s="416"/>
      <c r="X5" s="416"/>
      <c r="Y5" s="416"/>
      <c r="Z5" s="416"/>
      <c r="AA5" s="416"/>
      <c r="AB5" s="416"/>
      <c r="AC5" s="416"/>
      <c r="AD5" s="416"/>
      <c r="AE5" s="416"/>
      <c r="AF5" s="416"/>
      <c r="AG5" s="416"/>
      <c r="AH5" s="416"/>
      <c r="AI5" s="416"/>
      <c r="AJ5" s="416"/>
      <c r="AK5" s="416"/>
      <c r="AL5" s="416"/>
      <c r="AM5" s="416"/>
      <c r="AN5" s="416"/>
      <c r="AO5" s="416"/>
      <c r="AP5" s="416"/>
      <c r="AQ5" s="416"/>
      <c r="AR5" s="416"/>
      <c r="AS5" s="416"/>
      <c r="AT5" s="416"/>
      <c r="AU5" s="416"/>
      <c r="AV5" s="416"/>
      <c r="AW5" s="416"/>
      <c r="AX5" s="416"/>
      <c r="AY5" s="416"/>
      <c r="AZ5" s="416"/>
      <c r="BA5" s="416"/>
      <c r="BB5" s="416"/>
      <c r="BC5" s="416"/>
      <c r="BD5" s="416"/>
      <c r="BE5" s="416"/>
      <c r="BF5" s="416"/>
      <c r="BG5" s="416"/>
      <c r="BH5" s="416"/>
      <c r="BI5" s="416"/>
    </row>
    <row r="6" spans="1:64" ht="15" customHeight="1">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row>
    <row r="7" spans="1:64" ht="15" customHeight="1" thickBot="1">
      <c r="A7" s="22"/>
      <c r="B7" s="2" t="s">
        <v>2</v>
      </c>
      <c r="N7" s="2" t="s">
        <v>3</v>
      </c>
      <c r="P7" s="137"/>
      <c r="Q7" s="137"/>
      <c r="R7" s="137"/>
      <c r="S7" s="137"/>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380" t="s">
        <v>1</v>
      </c>
      <c r="BG7" s="380"/>
      <c r="BH7" s="380"/>
      <c r="BI7" s="380"/>
    </row>
    <row r="8" spans="1:64" ht="15" customHeight="1" thickBot="1">
      <c r="A8" s="22"/>
      <c r="B8" s="374" t="str">
        <f>IF(Presentación!B8="","",Presentación!B8)</f>
        <v/>
      </c>
      <c r="C8" s="375"/>
      <c r="D8" s="375"/>
      <c r="E8" s="375"/>
      <c r="F8" s="375"/>
      <c r="G8" s="375"/>
      <c r="H8" s="375"/>
      <c r="I8" s="375"/>
      <c r="J8" s="375"/>
      <c r="K8" s="375"/>
      <c r="L8" s="376"/>
      <c r="M8" s="9"/>
      <c r="N8" s="374" t="str">
        <f>IF(Presentación!N8="","",Presentación!N8)</f>
        <v/>
      </c>
      <c r="O8" s="376"/>
      <c r="P8" s="137"/>
      <c r="Q8" s="137"/>
      <c r="R8" s="137"/>
      <c r="S8" s="137"/>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row>
    <row r="9" spans="1:64" ht="15" customHeight="1" thickBot="1">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row>
    <row r="10" spans="1:64" ht="15" customHeight="1" thickBot="1">
      <c r="A10" s="138"/>
      <c r="B10" s="381" t="s">
        <v>57</v>
      </c>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139"/>
      <c r="BK10" s="139"/>
      <c r="BL10" s="139"/>
    </row>
    <row r="11" spans="1:64" ht="15" customHeight="1">
      <c r="A11" s="140"/>
      <c r="B11" s="436" t="s">
        <v>58</v>
      </c>
      <c r="C11" s="437"/>
      <c r="D11" s="437"/>
      <c r="E11" s="437"/>
      <c r="F11" s="437"/>
      <c r="G11" s="437"/>
      <c r="H11" s="437"/>
      <c r="I11" s="437"/>
      <c r="J11" s="437"/>
      <c r="K11" s="437"/>
      <c r="L11" s="437"/>
      <c r="M11" s="437"/>
      <c r="N11" s="437"/>
      <c r="O11" s="437"/>
      <c r="P11" s="437"/>
      <c r="Q11" s="437"/>
      <c r="R11" s="437"/>
      <c r="S11" s="437"/>
      <c r="T11" s="437"/>
      <c r="U11" s="437"/>
      <c r="V11" s="437"/>
      <c r="W11" s="437"/>
      <c r="X11" s="437"/>
      <c r="Y11" s="437"/>
      <c r="Z11" s="437"/>
      <c r="AA11" s="437"/>
      <c r="AB11" s="437"/>
      <c r="AC11" s="437"/>
      <c r="AD11" s="437"/>
      <c r="AE11" s="437"/>
      <c r="AF11" s="437"/>
      <c r="AG11" s="437"/>
      <c r="AH11" s="437"/>
      <c r="AI11" s="437"/>
      <c r="AJ11" s="437"/>
      <c r="AK11" s="437"/>
      <c r="AL11" s="437"/>
      <c r="AM11" s="437"/>
      <c r="AN11" s="437"/>
      <c r="AO11" s="437"/>
      <c r="AP11" s="437"/>
      <c r="AQ11" s="437"/>
      <c r="AR11" s="437"/>
      <c r="AS11" s="437"/>
      <c r="AT11" s="437"/>
      <c r="AU11" s="437"/>
      <c r="AV11" s="437"/>
      <c r="AW11" s="437"/>
      <c r="AX11" s="437"/>
      <c r="AY11" s="437"/>
      <c r="AZ11" s="437"/>
      <c r="BA11" s="437"/>
      <c r="BB11" s="437"/>
      <c r="BC11" s="437"/>
      <c r="BD11" s="437"/>
      <c r="BE11" s="437"/>
      <c r="BF11" s="437"/>
      <c r="BG11" s="437"/>
      <c r="BH11" s="437"/>
      <c r="BI11" s="438"/>
      <c r="BJ11" s="22"/>
      <c r="BK11" s="22"/>
      <c r="BL11" s="22"/>
    </row>
    <row r="12" spans="1:64" ht="15" customHeight="1">
      <c r="A12" s="140"/>
      <c r="B12" s="141"/>
      <c r="C12" s="417" t="s">
        <v>59</v>
      </c>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c r="AI12" s="417"/>
      <c r="AJ12" s="417"/>
      <c r="AK12" s="417"/>
      <c r="AL12" s="417"/>
      <c r="AM12" s="417"/>
      <c r="AN12" s="417"/>
      <c r="AO12" s="417"/>
      <c r="AP12" s="417"/>
      <c r="AQ12" s="417"/>
      <c r="AR12" s="417"/>
      <c r="AS12" s="417"/>
      <c r="AT12" s="417"/>
      <c r="AU12" s="417"/>
      <c r="AV12" s="417"/>
      <c r="AW12" s="417"/>
      <c r="AX12" s="417"/>
      <c r="AY12" s="417"/>
      <c r="AZ12" s="417"/>
      <c r="BA12" s="417"/>
      <c r="BB12" s="417"/>
      <c r="BC12" s="417"/>
      <c r="BD12" s="417"/>
      <c r="BE12" s="417"/>
      <c r="BF12" s="417"/>
      <c r="BG12" s="417"/>
      <c r="BH12" s="417"/>
      <c r="BI12" s="418"/>
      <c r="BJ12" s="143"/>
      <c r="BK12" s="22"/>
      <c r="BL12" s="22"/>
    </row>
    <row r="13" spans="1:64" ht="15" customHeight="1">
      <c r="A13" s="140"/>
      <c r="B13" s="141"/>
      <c r="C13" s="417" t="s">
        <v>60</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417"/>
      <c r="AH13" s="417"/>
      <c r="AI13" s="417"/>
      <c r="AJ13" s="417"/>
      <c r="AK13" s="417"/>
      <c r="AL13" s="417"/>
      <c r="AM13" s="417"/>
      <c r="AN13" s="417"/>
      <c r="AO13" s="417"/>
      <c r="AP13" s="417"/>
      <c r="AQ13" s="417"/>
      <c r="AR13" s="417"/>
      <c r="AS13" s="417"/>
      <c r="AT13" s="417"/>
      <c r="AU13" s="417"/>
      <c r="AV13" s="417"/>
      <c r="AW13" s="417"/>
      <c r="AX13" s="417"/>
      <c r="AY13" s="417"/>
      <c r="AZ13" s="417"/>
      <c r="BA13" s="417"/>
      <c r="BB13" s="417"/>
      <c r="BC13" s="417"/>
      <c r="BD13" s="417"/>
      <c r="BE13" s="417"/>
      <c r="BF13" s="417"/>
      <c r="BG13" s="417"/>
      <c r="BH13" s="417"/>
      <c r="BI13" s="418"/>
      <c r="BJ13" s="143"/>
      <c r="BK13" s="22"/>
      <c r="BL13" s="22"/>
    </row>
    <row r="14" spans="1:64" ht="15" customHeight="1">
      <c r="A14" s="140"/>
      <c r="B14" s="141"/>
      <c r="C14" s="417" t="s">
        <v>1672</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c r="AI14" s="417"/>
      <c r="AJ14" s="417"/>
      <c r="AK14" s="417"/>
      <c r="AL14" s="417"/>
      <c r="AM14" s="417"/>
      <c r="AN14" s="417"/>
      <c r="AO14" s="417"/>
      <c r="AP14" s="417"/>
      <c r="AQ14" s="417"/>
      <c r="AR14" s="417"/>
      <c r="AS14" s="417"/>
      <c r="AT14" s="417"/>
      <c r="AU14" s="417"/>
      <c r="AV14" s="417"/>
      <c r="AW14" s="417"/>
      <c r="AX14" s="417"/>
      <c r="AY14" s="417"/>
      <c r="AZ14" s="417"/>
      <c r="BA14" s="417"/>
      <c r="BB14" s="417"/>
      <c r="BC14" s="417"/>
      <c r="BD14" s="417"/>
      <c r="BE14" s="417"/>
      <c r="BF14" s="417"/>
      <c r="BG14" s="417"/>
      <c r="BH14" s="417"/>
      <c r="BI14" s="418"/>
      <c r="BJ14" s="143"/>
      <c r="BK14" s="22"/>
      <c r="BL14" s="22"/>
    </row>
    <row r="15" spans="1:64" ht="15" customHeight="1">
      <c r="A15" s="140"/>
      <c r="B15" s="141"/>
      <c r="C15" s="417" t="s">
        <v>61</v>
      </c>
      <c r="D15" s="417"/>
      <c r="E15" s="417"/>
      <c r="F15" s="417"/>
      <c r="G15" s="417"/>
      <c r="H15" s="417"/>
      <c r="I15" s="417"/>
      <c r="J15" s="417"/>
      <c r="K15" s="417"/>
      <c r="L15" s="417"/>
      <c r="M15" s="417"/>
      <c r="N15" s="417"/>
      <c r="O15" s="417"/>
      <c r="P15" s="417"/>
      <c r="Q15" s="417"/>
      <c r="R15" s="417"/>
      <c r="S15" s="417"/>
      <c r="T15" s="417"/>
      <c r="U15" s="417"/>
      <c r="V15" s="417"/>
      <c r="W15" s="417"/>
      <c r="X15" s="417"/>
      <c r="Y15" s="417"/>
      <c r="Z15" s="417"/>
      <c r="AA15" s="417"/>
      <c r="AB15" s="417"/>
      <c r="AC15" s="417"/>
      <c r="AD15" s="417"/>
      <c r="AE15" s="417"/>
      <c r="AF15" s="417"/>
      <c r="AG15" s="417"/>
      <c r="AH15" s="417"/>
      <c r="AI15" s="417"/>
      <c r="AJ15" s="417"/>
      <c r="AK15" s="417"/>
      <c r="AL15" s="417"/>
      <c r="AM15" s="417"/>
      <c r="AN15" s="417"/>
      <c r="AO15" s="417"/>
      <c r="AP15" s="417"/>
      <c r="AQ15" s="417"/>
      <c r="AR15" s="417"/>
      <c r="AS15" s="417"/>
      <c r="AT15" s="417"/>
      <c r="AU15" s="417"/>
      <c r="AV15" s="417"/>
      <c r="AW15" s="417"/>
      <c r="AX15" s="417"/>
      <c r="AY15" s="417"/>
      <c r="AZ15" s="417"/>
      <c r="BA15" s="417"/>
      <c r="BB15" s="417"/>
      <c r="BC15" s="417"/>
      <c r="BD15" s="417"/>
      <c r="BE15" s="417"/>
      <c r="BF15" s="417"/>
      <c r="BG15" s="417"/>
      <c r="BH15" s="417"/>
      <c r="BI15" s="418"/>
      <c r="BJ15" s="143"/>
      <c r="BK15" s="22"/>
      <c r="BL15" s="22"/>
    </row>
    <row r="16" spans="1:64" ht="15" customHeight="1">
      <c r="A16" s="140"/>
      <c r="B16" s="141"/>
      <c r="C16" s="417" t="s">
        <v>62</v>
      </c>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8"/>
      <c r="BJ16" s="143"/>
      <c r="BK16" s="22"/>
      <c r="BL16" s="22"/>
    </row>
    <row r="17" spans="1:66" ht="15" customHeight="1">
      <c r="A17" s="140"/>
      <c r="B17" s="144"/>
      <c r="C17" s="417" t="s">
        <v>63</v>
      </c>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7"/>
      <c r="AY17" s="417"/>
      <c r="AZ17" s="417"/>
      <c r="BA17" s="417"/>
      <c r="BB17" s="417"/>
      <c r="BC17" s="417"/>
      <c r="BD17" s="417"/>
      <c r="BE17" s="417"/>
      <c r="BF17" s="417"/>
      <c r="BG17" s="417"/>
      <c r="BH17" s="417"/>
      <c r="BI17" s="418"/>
      <c r="BJ17" s="143"/>
      <c r="BK17" s="22"/>
      <c r="BL17" s="22"/>
    </row>
    <row r="18" spans="1:66" ht="15" customHeight="1">
      <c r="A18" s="140"/>
      <c r="B18" s="144"/>
      <c r="C18" s="417" t="s">
        <v>1746</v>
      </c>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c r="AL18" s="417"/>
      <c r="AM18" s="417"/>
      <c r="AN18" s="417"/>
      <c r="AO18" s="417"/>
      <c r="AP18" s="417"/>
      <c r="AQ18" s="417"/>
      <c r="AR18" s="417"/>
      <c r="AS18" s="417"/>
      <c r="AT18" s="417"/>
      <c r="AU18" s="417"/>
      <c r="AV18" s="417"/>
      <c r="AW18" s="417"/>
      <c r="AX18" s="417"/>
      <c r="AY18" s="417"/>
      <c r="AZ18" s="417"/>
      <c r="BA18" s="417"/>
      <c r="BB18" s="417"/>
      <c r="BC18" s="417"/>
      <c r="BD18" s="417"/>
      <c r="BE18" s="417"/>
      <c r="BF18" s="417"/>
      <c r="BG18" s="417"/>
      <c r="BH18" s="417"/>
      <c r="BI18" s="418"/>
      <c r="BJ18" s="143"/>
      <c r="BK18" s="22"/>
      <c r="BL18" s="22"/>
    </row>
    <row r="19" spans="1:66" ht="48" customHeight="1">
      <c r="A19" s="140"/>
      <c r="B19" s="144"/>
      <c r="C19" s="143"/>
      <c r="D19" s="417" t="s">
        <v>1747</v>
      </c>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7"/>
      <c r="AE19" s="417"/>
      <c r="AF19" s="417"/>
      <c r="AG19" s="417"/>
      <c r="AH19" s="417"/>
      <c r="AI19" s="417"/>
      <c r="AJ19" s="417"/>
      <c r="AK19" s="417"/>
      <c r="AL19" s="417"/>
      <c r="AM19" s="417"/>
      <c r="AN19" s="417"/>
      <c r="AO19" s="417"/>
      <c r="AP19" s="417"/>
      <c r="AQ19" s="417"/>
      <c r="AR19" s="417"/>
      <c r="AS19" s="417"/>
      <c r="AT19" s="417"/>
      <c r="AU19" s="417"/>
      <c r="AV19" s="417"/>
      <c r="AW19" s="417"/>
      <c r="AX19" s="417"/>
      <c r="AY19" s="417"/>
      <c r="AZ19" s="417"/>
      <c r="BA19" s="417"/>
      <c r="BB19" s="417"/>
      <c r="BC19" s="417"/>
      <c r="BD19" s="417"/>
      <c r="BE19" s="417"/>
      <c r="BF19" s="417"/>
      <c r="BG19" s="417"/>
      <c r="BH19" s="417"/>
      <c r="BI19" s="418"/>
      <c r="BJ19" s="143"/>
      <c r="BK19" s="22"/>
      <c r="BL19" s="22"/>
    </row>
    <row r="20" spans="1:66" ht="15" customHeight="1">
      <c r="A20" s="140"/>
      <c r="B20" s="144"/>
      <c r="C20" s="434" t="s">
        <v>1673</v>
      </c>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5"/>
      <c r="BJ20" s="22"/>
      <c r="BK20" s="22"/>
      <c r="BL20" s="22"/>
    </row>
    <row r="21" spans="1:66" ht="15" customHeight="1">
      <c r="A21" s="140"/>
      <c r="B21" s="144"/>
      <c r="C21" s="22"/>
      <c r="D21" s="419" t="s">
        <v>1748</v>
      </c>
      <c r="E21" s="419"/>
      <c r="F21" s="419"/>
      <c r="G21" s="419"/>
      <c r="H21" s="419"/>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c r="AJ21" s="419"/>
      <c r="AK21" s="419"/>
      <c r="AL21" s="419"/>
      <c r="AM21" s="419"/>
      <c r="AN21" s="419"/>
      <c r="AO21" s="419"/>
      <c r="AP21" s="419"/>
      <c r="AQ21" s="419"/>
      <c r="AR21" s="419"/>
      <c r="AS21" s="419"/>
      <c r="AT21" s="419"/>
      <c r="AU21" s="419"/>
      <c r="AV21" s="419"/>
      <c r="AW21" s="419"/>
      <c r="AX21" s="419"/>
      <c r="AY21" s="419"/>
      <c r="AZ21" s="419"/>
      <c r="BA21" s="419"/>
      <c r="BB21" s="419"/>
      <c r="BC21" s="419"/>
      <c r="BD21" s="419"/>
      <c r="BE21" s="419"/>
      <c r="BF21" s="419"/>
      <c r="BG21" s="419"/>
      <c r="BH21" s="419"/>
      <c r="BI21" s="420"/>
      <c r="BJ21" s="22"/>
      <c r="BK21" s="22"/>
      <c r="BL21" s="22"/>
    </row>
    <row r="22" spans="1:66" ht="15" customHeight="1">
      <c r="A22" s="140"/>
      <c r="B22" s="144"/>
      <c r="C22" s="22"/>
      <c r="D22" s="419" t="s">
        <v>1749</v>
      </c>
      <c r="E22" s="419"/>
      <c r="F22" s="419"/>
      <c r="G22" s="419"/>
      <c r="H22" s="419"/>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20"/>
      <c r="BJ22" s="22"/>
      <c r="BK22" s="22"/>
      <c r="BL22" s="22"/>
    </row>
    <row r="23" spans="1:66" ht="15" customHeight="1">
      <c r="A23" s="140"/>
      <c r="B23" s="144"/>
      <c r="C23" s="22"/>
      <c r="D23" s="419" t="s">
        <v>1750</v>
      </c>
      <c r="E23" s="419"/>
      <c r="F23" s="419"/>
      <c r="G23" s="419"/>
      <c r="H23" s="419"/>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c r="AJ23" s="419"/>
      <c r="AK23" s="419"/>
      <c r="AL23" s="419"/>
      <c r="AM23" s="419"/>
      <c r="AN23" s="419"/>
      <c r="AO23" s="419"/>
      <c r="AP23" s="419"/>
      <c r="AQ23" s="419"/>
      <c r="AR23" s="419"/>
      <c r="AS23" s="419"/>
      <c r="AT23" s="419"/>
      <c r="AU23" s="419"/>
      <c r="AV23" s="419"/>
      <c r="AW23" s="419"/>
      <c r="AX23" s="419"/>
      <c r="AY23" s="419"/>
      <c r="AZ23" s="419"/>
      <c r="BA23" s="419"/>
      <c r="BB23" s="419"/>
      <c r="BC23" s="419"/>
      <c r="BD23" s="419"/>
      <c r="BE23" s="419"/>
      <c r="BF23" s="419"/>
      <c r="BG23" s="419"/>
      <c r="BH23" s="419"/>
      <c r="BI23" s="420"/>
      <c r="BJ23" s="22"/>
      <c r="BK23" s="22"/>
      <c r="BL23" s="22"/>
    </row>
    <row r="24" spans="1:66" ht="195.95" customHeight="1">
      <c r="A24" s="146"/>
      <c r="B24" s="147"/>
      <c r="C24" s="146"/>
      <c r="D24" s="146"/>
      <c r="E24" s="417" t="s">
        <v>1751</v>
      </c>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7"/>
      <c r="BH24" s="417"/>
      <c r="BI24" s="418"/>
    </row>
    <row r="25" spans="1:66" ht="15" customHeight="1">
      <c r="A25" s="140"/>
      <c r="B25" s="148"/>
      <c r="C25" s="149"/>
      <c r="D25" s="421" t="s">
        <v>1752</v>
      </c>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2"/>
      <c r="BJ25" s="22"/>
      <c r="BK25" s="22"/>
      <c r="BL25" s="22"/>
    </row>
    <row r="26" spans="1:66" ht="15" customHeight="1" thickBot="1">
      <c r="A26" s="140"/>
      <c r="B26" s="12"/>
      <c r="C26" s="143"/>
      <c r="D26" s="143"/>
      <c r="E26" s="143"/>
      <c r="F26" s="143"/>
      <c r="G26" s="143"/>
      <c r="H26" s="143"/>
      <c r="I26" s="143"/>
      <c r="J26" s="143"/>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3"/>
      <c r="AN26" s="143"/>
      <c r="AO26" s="143"/>
      <c r="AP26" s="143"/>
      <c r="AQ26" s="143"/>
      <c r="AR26" s="143"/>
      <c r="AS26" s="143"/>
      <c r="AT26" s="143"/>
      <c r="AU26" s="143"/>
      <c r="AV26" s="143"/>
      <c r="AW26" s="143"/>
      <c r="AX26" s="143"/>
      <c r="AY26" s="143"/>
      <c r="AZ26" s="143"/>
      <c r="BA26" s="143"/>
      <c r="BB26" s="143"/>
      <c r="BC26" s="143"/>
      <c r="BD26" s="22"/>
      <c r="BE26" s="22"/>
      <c r="BF26" s="22"/>
      <c r="BG26" s="22"/>
      <c r="BH26" s="22"/>
      <c r="BI26" s="22"/>
      <c r="BJ26" s="22"/>
      <c r="BK26" s="22"/>
      <c r="BL26" s="22"/>
    </row>
    <row r="27" spans="1:66" ht="15" customHeight="1">
      <c r="A27" s="150"/>
      <c r="B27" s="423" t="s">
        <v>64</v>
      </c>
      <c r="C27" s="425" t="s">
        <v>65</v>
      </c>
      <c r="D27" s="425"/>
      <c r="E27" s="425"/>
      <c r="F27" s="425" t="s">
        <v>66</v>
      </c>
      <c r="G27" s="425"/>
      <c r="H27" s="425"/>
      <c r="I27" s="425" t="s">
        <v>67</v>
      </c>
      <c r="J27" s="425"/>
      <c r="K27" s="425"/>
      <c r="L27" s="425" t="s">
        <v>68</v>
      </c>
      <c r="M27" s="425"/>
      <c r="N27" s="425"/>
      <c r="O27" s="425" t="s">
        <v>1674</v>
      </c>
      <c r="P27" s="425"/>
      <c r="Q27" s="425"/>
      <c r="R27" s="425"/>
      <c r="S27" s="425" t="s">
        <v>69</v>
      </c>
      <c r="T27" s="425"/>
      <c r="U27" s="425"/>
      <c r="V27" s="425"/>
      <c r="W27" s="425" t="s">
        <v>70</v>
      </c>
      <c r="X27" s="425"/>
      <c r="Y27" s="425"/>
      <c r="Z27" s="425" t="s">
        <v>71</v>
      </c>
      <c r="AA27" s="425"/>
      <c r="AB27" s="425"/>
      <c r="AC27" s="425" t="s">
        <v>1753</v>
      </c>
      <c r="AD27" s="425"/>
      <c r="AE27" s="425"/>
      <c r="AF27" s="425" t="s">
        <v>72</v>
      </c>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5"/>
      <c r="BF27" s="425"/>
      <c r="BG27" s="425"/>
      <c r="BH27" s="425"/>
      <c r="BI27" s="427"/>
      <c r="BJ27" s="151"/>
      <c r="BK27" s="151"/>
      <c r="BL27" s="151"/>
    </row>
    <row r="28" spans="1:66" ht="15" customHeight="1">
      <c r="A28" s="150"/>
      <c r="B28" s="424"/>
      <c r="C28" s="426"/>
      <c r="D28" s="426"/>
      <c r="E28" s="426"/>
      <c r="F28" s="426"/>
      <c r="G28" s="426"/>
      <c r="H28" s="426"/>
      <c r="I28" s="426"/>
      <c r="J28" s="426"/>
      <c r="K28" s="426"/>
      <c r="L28" s="426"/>
      <c r="M28" s="426"/>
      <c r="N28" s="426"/>
      <c r="O28" s="426"/>
      <c r="P28" s="426"/>
      <c r="Q28" s="426"/>
      <c r="R28" s="426"/>
      <c r="S28" s="426"/>
      <c r="T28" s="426"/>
      <c r="U28" s="426"/>
      <c r="V28" s="426"/>
      <c r="W28" s="426"/>
      <c r="X28" s="426"/>
      <c r="Y28" s="426"/>
      <c r="Z28" s="426"/>
      <c r="AA28" s="426"/>
      <c r="AB28" s="426"/>
      <c r="AC28" s="426"/>
      <c r="AD28" s="426"/>
      <c r="AE28" s="426"/>
      <c r="AF28" s="426" t="s">
        <v>73</v>
      </c>
      <c r="AG28" s="426"/>
      <c r="AH28" s="426"/>
      <c r="AI28" s="426"/>
      <c r="AJ28" s="426"/>
      <c r="AK28" s="426"/>
      <c r="AL28" s="426"/>
      <c r="AM28" s="426"/>
      <c r="AN28" s="426" t="s">
        <v>74</v>
      </c>
      <c r="AO28" s="426"/>
      <c r="AP28" s="426"/>
      <c r="AQ28" s="426"/>
      <c r="AR28" s="426"/>
      <c r="AS28" s="426"/>
      <c r="AT28" s="426"/>
      <c r="AU28" s="426"/>
      <c r="AV28" s="426" t="s">
        <v>75</v>
      </c>
      <c r="AW28" s="426"/>
      <c r="AX28" s="426"/>
      <c r="AY28" s="426"/>
      <c r="AZ28" s="426"/>
      <c r="BA28" s="426"/>
      <c r="BB28" s="426"/>
      <c r="BC28" s="426"/>
      <c r="BD28" s="428" t="s">
        <v>76</v>
      </c>
      <c r="BE28" s="429"/>
      <c r="BF28" s="429"/>
      <c r="BG28" s="429"/>
      <c r="BH28" s="429"/>
      <c r="BI28" s="430"/>
      <c r="BJ28" s="151"/>
      <c r="BK28" s="151"/>
      <c r="BL28" s="151"/>
    </row>
    <row r="29" spans="1:66" ht="24" customHeight="1">
      <c r="A29" s="150"/>
      <c r="B29" s="424"/>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t="s">
        <v>77</v>
      </c>
      <c r="AG29" s="426"/>
      <c r="AH29" s="426"/>
      <c r="AI29" s="426"/>
      <c r="AJ29" s="426" t="s">
        <v>1754</v>
      </c>
      <c r="AK29" s="426"/>
      <c r="AL29" s="426"/>
      <c r="AM29" s="426"/>
      <c r="AN29" s="426" t="s">
        <v>77</v>
      </c>
      <c r="AO29" s="426"/>
      <c r="AP29" s="426"/>
      <c r="AQ29" s="426"/>
      <c r="AR29" s="426" t="s">
        <v>1754</v>
      </c>
      <c r="AS29" s="426"/>
      <c r="AT29" s="426"/>
      <c r="AU29" s="426"/>
      <c r="AV29" s="426" t="s">
        <v>77</v>
      </c>
      <c r="AW29" s="426"/>
      <c r="AX29" s="426"/>
      <c r="AY29" s="426"/>
      <c r="AZ29" s="426" t="s">
        <v>1754</v>
      </c>
      <c r="BA29" s="426"/>
      <c r="BB29" s="426"/>
      <c r="BC29" s="426"/>
      <c r="BD29" s="431"/>
      <c r="BE29" s="432"/>
      <c r="BF29" s="432"/>
      <c r="BG29" s="432"/>
      <c r="BH29" s="432"/>
      <c r="BI29" s="433"/>
      <c r="BJ29" s="151"/>
      <c r="BK29" s="151"/>
      <c r="BL29" s="151"/>
    </row>
    <row r="30" spans="1:66" ht="48" customHeight="1">
      <c r="A30" s="152"/>
      <c r="B30" s="153" t="s">
        <v>78</v>
      </c>
      <c r="C30" s="440" t="s">
        <v>79</v>
      </c>
      <c r="D30" s="440"/>
      <c r="E30" s="440"/>
      <c r="F30" s="440" t="s">
        <v>80</v>
      </c>
      <c r="G30" s="440"/>
      <c r="H30" s="440"/>
      <c r="I30" s="440" t="s">
        <v>81</v>
      </c>
      <c r="J30" s="440"/>
      <c r="K30" s="440"/>
      <c r="L30" s="440" t="s">
        <v>82</v>
      </c>
      <c r="M30" s="440"/>
      <c r="N30" s="440"/>
      <c r="O30" s="440" t="s">
        <v>1675</v>
      </c>
      <c r="P30" s="440"/>
      <c r="Q30" s="440"/>
      <c r="R30" s="440"/>
      <c r="S30" s="440" t="s">
        <v>83</v>
      </c>
      <c r="T30" s="440"/>
      <c r="U30" s="440"/>
      <c r="V30" s="440"/>
      <c r="W30" s="440" t="s">
        <v>84</v>
      </c>
      <c r="X30" s="440"/>
      <c r="Y30" s="440"/>
      <c r="Z30" s="441" t="s">
        <v>85</v>
      </c>
      <c r="AA30" s="442"/>
      <c r="AB30" s="442"/>
      <c r="AC30" s="440" t="s">
        <v>86</v>
      </c>
      <c r="AD30" s="440"/>
      <c r="AE30" s="440"/>
      <c r="AF30" s="443" t="s">
        <v>1676</v>
      </c>
      <c r="AG30" s="443"/>
      <c r="AH30" s="443"/>
      <c r="AI30" s="443"/>
      <c r="AJ30" s="444">
        <v>3</v>
      </c>
      <c r="AK30" s="444"/>
      <c r="AL30" s="444"/>
      <c r="AM30" s="444"/>
      <c r="AN30" s="443" t="s">
        <v>1677</v>
      </c>
      <c r="AO30" s="443"/>
      <c r="AP30" s="443"/>
      <c r="AQ30" s="443"/>
      <c r="AR30" s="444">
        <v>1</v>
      </c>
      <c r="AS30" s="444"/>
      <c r="AT30" s="444"/>
      <c r="AU30" s="444"/>
      <c r="AV30" s="443" t="s">
        <v>104</v>
      </c>
      <c r="AW30" s="443"/>
      <c r="AX30" s="443"/>
      <c r="AY30" s="443"/>
      <c r="AZ30" s="444">
        <v>9</v>
      </c>
      <c r="BA30" s="444"/>
      <c r="BB30" s="444"/>
      <c r="BC30" s="444"/>
      <c r="BD30" s="445"/>
      <c r="BE30" s="446"/>
      <c r="BF30" s="446"/>
      <c r="BG30" s="446"/>
      <c r="BH30" s="446"/>
      <c r="BI30" s="447"/>
      <c r="BJ30" s="23"/>
      <c r="BK30" s="23"/>
      <c r="BL30" s="23"/>
      <c r="BN30" s="154" t="s">
        <v>7277</v>
      </c>
    </row>
    <row r="31" spans="1:66" ht="15" customHeight="1">
      <c r="A31" s="22"/>
      <c r="B31" s="155" t="s">
        <v>89</v>
      </c>
      <c r="C31" s="439"/>
      <c r="D31" s="439"/>
      <c r="E31" s="439"/>
      <c r="F31" s="439"/>
      <c r="G31" s="439"/>
      <c r="H31" s="439"/>
      <c r="I31" s="439"/>
      <c r="J31" s="439"/>
      <c r="K31" s="439"/>
      <c r="L31" s="439"/>
      <c r="M31" s="439"/>
      <c r="N31" s="439"/>
      <c r="O31" s="439"/>
      <c r="P31" s="439"/>
      <c r="Q31" s="439"/>
      <c r="R31" s="439"/>
      <c r="S31" s="439"/>
      <c r="T31" s="439"/>
      <c r="U31" s="439"/>
      <c r="V31" s="439"/>
      <c r="W31" s="439"/>
      <c r="X31" s="439"/>
      <c r="Y31" s="439"/>
      <c r="Z31" s="439"/>
      <c r="AA31" s="439"/>
      <c r="AB31" s="439"/>
      <c r="AC31" s="439"/>
      <c r="AD31" s="439"/>
      <c r="AE31" s="439"/>
      <c r="AF31" s="439"/>
      <c r="AG31" s="439"/>
      <c r="AH31" s="439"/>
      <c r="AI31" s="439"/>
      <c r="AJ31" s="439"/>
      <c r="AK31" s="439"/>
      <c r="AL31" s="439"/>
      <c r="AM31" s="439"/>
      <c r="AN31" s="439"/>
      <c r="AO31" s="439"/>
      <c r="AP31" s="439"/>
      <c r="AQ31" s="439"/>
      <c r="AR31" s="439"/>
      <c r="AS31" s="439"/>
      <c r="AT31" s="439"/>
      <c r="AU31" s="439"/>
      <c r="AV31" s="439"/>
      <c r="AW31" s="439"/>
      <c r="AX31" s="439"/>
      <c r="AY31" s="439"/>
      <c r="AZ31" s="439"/>
      <c r="BA31" s="439"/>
      <c r="BB31" s="439"/>
      <c r="BC31" s="439"/>
      <c r="BD31" s="439"/>
      <c r="BE31" s="439"/>
      <c r="BF31" s="439"/>
      <c r="BG31" s="439"/>
      <c r="BH31" s="439"/>
      <c r="BI31" s="448"/>
      <c r="BJ31" s="22"/>
      <c r="BK31" s="22">
        <v>1</v>
      </c>
      <c r="BL31" s="22" t="s">
        <v>88</v>
      </c>
      <c r="BN31" s="156">
        <f>IF(OR(COUNTIF(AJ31,10)&gt;0,COUNTIF(AR31,10)&gt;0,COUNTIF(AZ31,10)&gt;0),1,0)</f>
        <v>0</v>
      </c>
    </row>
    <row r="32" spans="1:66" ht="15" customHeight="1">
      <c r="A32" s="22"/>
      <c r="B32" s="155" t="s">
        <v>90</v>
      </c>
      <c r="C32" s="439"/>
      <c r="D32" s="439"/>
      <c r="E32" s="439"/>
      <c r="F32" s="439"/>
      <c r="G32" s="439"/>
      <c r="H32" s="439"/>
      <c r="I32" s="439"/>
      <c r="J32" s="439"/>
      <c r="K32" s="439"/>
      <c r="L32" s="439"/>
      <c r="M32" s="439"/>
      <c r="N32" s="439"/>
      <c r="O32" s="439"/>
      <c r="P32" s="439"/>
      <c r="Q32" s="439"/>
      <c r="R32" s="439"/>
      <c r="S32" s="439"/>
      <c r="T32" s="439"/>
      <c r="U32" s="439"/>
      <c r="V32" s="439"/>
      <c r="W32" s="439"/>
      <c r="X32" s="439"/>
      <c r="Y32" s="439"/>
      <c r="Z32" s="439"/>
      <c r="AA32" s="439"/>
      <c r="AB32" s="439"/>
      <c r="AC32" s="439"/>
      <c r="AD32" s="439"/>
      <c r="AE32" s="439"/>
      <c r="AF32" s="439"/>
      <c r="AG32" s="439"/>
      <c r="AH32" s="439"/>
      <c r="AI32" s="439"/>
      <c r="AJ32" s="439"/>
      <c r="AK32" s="439"/>
      <c r="AL32" s="439"/>
      <c r="AM32" s="439"/>
      <c r="AN32" s="439"/>
      <c r="AO32" s="439"/>
      <c r="AP32" s="439"/>
      <c r="AQ32" s="439"/>
      <c r="AR32" s="439"/>
      <c r="AS32" s="439"/>
      <c r="AT32" s="439"/>
      <c r="AU32" s="439"/>
      <c r="AV32" s="439"/>
      <c r="AW32" s="439"/>
      <c r="AX32" s="439"/>
      <c r="AY32" s="439"/>
      <c r="AZ32" s="439"/>
      <c r="BA32" s="439"/>
      <c r="BB32" s="439"/>
      <c r="BC32" s="439"/>
      <c r="BD32" s="439"/>
      <c r="BE32" s="439"/>
      <c r="BF32" s="439"/>
      <c r="BG32" s="439"/>
      <c r="BH32" s="439"/>
      <c r="BI32" s="448"/>
      <c r="BJ32" s="22"/>
      <c r="BK32" s="22">
        <v>2</v>
      </c>
      <c r="BL32" s="22" t="s">
        <v>91</v>
      </c>
      <c r="BN32" s="156">
        <f t="shared" ref="BN32:BN65" si="0">IF(OR(COUNTIF(AJ32,10)&gt;0,COUNTIF(AR32,10)&gt;0,COUNTIF(AZ32,10)&gt;0),1,0)</f>
        <v>0</v>
      </c>
    </row>
    <row r="33" spans="1:66" ht="15" customHeight="1">
      <c r="A33" s="22"/>
      <c r="B33" s="155" t="s">
        <v>92</v>
      </c>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39"/>
      <c r="AM33" s="439"/>
      <c r="AN33" s="439"/>
      <c r="AO33" s="439"/>
      <c r="AP33" s="439"/>
      <c r="AQ33" s="439"/>
      <c r="AR33" s="439"/>
      <c r="AS33" s="439"/>
      <c r="AT33" s="439"/>
      <c r="AU33" s="439"/>
      <c r="AV33" s="439"/>
      <c r="AW33" s="439"/>
      <c r="AX33" s="439"/>
      <c r="AY33" s="439"/>
      <c r="AZ33" s="439"/>
      <c r="BA33" s="439"/>
      <c r="BB33" s="439"/>
      <c r="BC33" s="439"/>
      <c r="BD33" s="439"/>
      <c r="BE33" s="439"/>
      <c r="BF33" s="439"/>
      <c r="BG33" s="439"/>
      <c r="BH33" s="439"/>
      <c r="BI33" s="448"/>
      <c r="BJ33" s="22"/>
      <c r="BK33" s="22">
        <v>3</v>
      </c>
      <c r="BL33" s="22" t="s">
        <v>87</v>
      </c>
      <c r="BN33" s="156">
        <f t="shared" si="0"/>
        <v>0</v>
      </c>
    </row>
    <row r="34" spans="1:66" ht="15" customHeight="1">
      <c r="A34" s="22"/>
      <c r="B34" s="155" t="s">
        <v>93</v>
      </c>
      <c r="C34" s="439"/>
      <c r="D34" s="439"/>
      <c r="E34" s="439"/>
      <c r="F34" s="439"/>
      <c r="G34" s="439"/>
      <c r="H34" s="439"/>
      <c r="I34" s="439"/>
      <c r="J34" s="439"/>
      <c r="K34" s="439"/>
      <c r="L34" s="439"/>
      <c r="M34" s="439"/>
      <c r="N34" s="439"/>
      <c r="O34" s="439"/>
      <c r="P34" s="439"/>
      <c r="Q34" s="439"/>
      <c r="R34" s="439"/>
      <c r="S34" s="439"/>
      <c r="T34" s="439"/>
      <c r="U34" s="439"/>
      <c r="V34" s="439"/>
      <c r="W34" s="439"/>
      <c r="X34" s="439"/>
      <c r="Y34" s="439"/>
      <c r="Z34" s="439"/>
      <c r="AA34" s="439"/>
      <c r="AB34" s="439"/>
      <c r="AC34" s="439"/>
      <c r="AD34" s="439"/>
      <c r="AE34" s="439"/>
      <c r="AF34" s="439"/>
      <c r="AG34" s="439"/>
      <c r="AH34" s="439"/>
      <c r="AI34" s="439"/>
      <c r="AJ34" s="439"/>
      <c r="AK34" s="439"/>
      <c r="AL34" s="439"/>
      <c r="AM34" s="439"/>
      <c r="AN34" s="439"/>
      <c r="AO34" s="439"/>
      <c r="AP34" s="439"/>
      <c r="AQ34" s="439"/>
      <c r="AR34" s="439"/>
      <c r="AS34" s="439"/>
      <c r="AT34" s="439"/>
      <c r="AU34" s="439"/>
      <c r="AV34" s="439"/>
      <c r="AW34" s="439"/>
      <c r="AX34" s="439"/>
      <c r="AY34" s="439"/>
      <c r="AZ34" s="439"/>
      <c r="BA34" s="439"/>
      <c r="BB34" s="439"/>
      <c r="BC34" s="439"/>
      <c r="BD34" s="439"/>
      <c r="BE34" s="439"/>
      <c r="BF34" s="439"/>
      <c r="BG34" s="439"/>
      <c r="BH34" s="439"/>
      <c r="BI34" s="448"/>
      <c r="BJ34" s="22"/>
      <c r="BK34" s="22">
        <v>4</v>
      </c>
      <c r="BL34" s="22" t="s">
        <v>94</v>
      </c>
      <c r="BN34" s="156">
        <f t="shared" si="0"/>
        <v>0</v>
      </c>
    </row>
    <row r="35" spans="1:66" ht="15" customHeight="1">
      <c r="A35" s="22"/>
      <c r="B35" s="155" t="s">
        <v>95</v>
      </c>
      <c r="C35" s="439"/>
      <c r="D35" s="439"/>
      <c r="E35" s="439"/>
      <c r="F35" s="439"/>
      <c r="G35" s="439"/>
      <c r="H35" s="439"/>
      <c r="I35" s="439"/>
      <c r="J35" s="439"/>
      <c r="K35" s="439"/>
      <c r="L35" s="439"/>
      <c r="M35" s="439"/>
      <c r="N35" s="439"/>
      <c r="O35" s="439"/>
      <c r="P35" s="439"/>
      <c r="Q35" s="439"/>
      <c r="R35" s="439"/>
      <c r="S35" s="439"/>
      <c r="T35" s="439"/>
      <c r="U35" s="439"/>
      <c r="V35" s="439"/>
      <c r="W35" s="439"/>
      <c r="X35" s="439"/>
      <c r="Y35" s="439"/>
      <c r="Z35" s="439"/>
      <c r="AA35" s="439"/>
      <c r="AB35" s="439"/>
      <c r="AC35" s="439"/>
      <c r="AD35" s="439"/>
      <c r="AE35" s="439"/>
      <c r="AF35" s="439"/>
      <c r="AG35" s="439"/>
      <c r="AH35" s="439"/>
      <c r="AI35" s="439"/>
      <c r="AJ35" s="439"/>
      <c r="AK35" s="439"/>
      <c r="AL35" s="439"/>
      <c r="AM35" s="439"/>
      <c r="AN35" s="439"/>
      <c r="AO35" s="439"/>
      <c r="AP35" s="439"/>
      <c r="AQ35" s="439"/>
      <c r="AR35" s="439"/>
      <c r="AS35" s="439"/>
      <c r="AT35" s="439"/>
      <c r="AU35" s="439"/>
      <c r="AV35" s="439"/>
      <c r="AW35" s="439"/>
      <c r="AX35" s="439"/>
      <c r="AY35" s="439"/>
      <c r="AZ35" s="439"/>
      <c r="BA35" s="439"/>
      <c r="BB35" s="439"/>
      <c r="BC35" s="439"/>
      <c r="BD35" s="439"/>
      <c r="BE35" s="439"/>
      <c r="BF35" s="439"/>
      <c r="BG35" s="439"/>
      <c r="BH35" s="439"/>
      <c r="BI35" s="448"/>
      <c r="BJ35" s="22"/>
      <c r="BK35" s="22">
        <v>5</v>
      </c>
      <c r="BL35" s="22" t="s">
        <v>96</v>
      </c>
      <c r="BN35" s="156">
        <f t="shared" si="0"/>
        <v>0</v>
      </c>
    </row>
    <row r="36" spans="1:66" ht="15" customHeight="1">
      <c r="A36" s="22"/>
      <c r="B36" s="155" t="s">
        <v>97</v>
      </c>
      <c r="C36" s="439"/>
      <c r="D36" s="439"/>
      <c r="E36" s="439"/>
      <c r="F36" s="439"/>
      <c r="G36" s="439"/>
      <c r="H36" s="439"/>
      <c r="I36" s="439"/>
      <c r="J36" s="439"/>
      <c r="K36" s="439"/>
      <c r="L36" s="439"/>
      <c r="M36" s="439"/>
      <c r="N36" s="439"/>
      <c r="O36" s="439"/>
      <c r="P36" s="439"/>
      <c r="Q36" s="439"/>
      <c r="R36" s="439"/>
      <c r="S36" s="439"/>
      <c r="T36" s="439"/>
      <c r="U36" s="439"/>
      <c r="V36" s="439"/>
      <c r="W36" s="439"/>
      <c r="X36" s="439"/>
      <c r="Y36" s="439"/>
      <c r="Z36" s="439"/>
      <c r="AA36" s="439"/>
      <c r="AB36" s="439"/>
      <c r="AC36" s="439"/>
      <c r="AD36" s="439"/>
      <c r="AE36" s="439"/>
      <c r="AF36" s="439"/>
      <c r="AG36" s="439"/>
      <c r="AH36" s="439"/>
      <c r="AI36" s="439"/>
      <c r="AJ36" s="439"/>
      <c r="AK36" s="439"/>
      <c r="AL36" s="439"/>
      <c r="AM36" s="439"/>
      <c r="AN36" s="439"/>
      <c r="AO36" s="439"/>
      <c r="AP36" s="439"/>
      <c r="AQ36" s="439"/>
      <c r="AR36" s="439"/>
      <c r="AS36" s="439"/>
      <c r="AT36" s="439"/>
      <c r="AU36" s="439"/>
      <c r="AV36" s="439"/>
      <c r="AW36" s="439"/>
      <c r="AX36" s="439"/>
      <c r="AY36" s="439"/>
      <c r="AZ36" s="439"/>
      <c r="BA36" s="439"/>
      <c r="BB36" s="439"/>
      <c r="BC36" s="439"/>
      <c r="BD36" s="439"/>
      <c r="BE36" s="439"/>
      <c r="BF36" s="439"/>
      <c r="BG36" s="439"/>
      <c r="BH36" s="439"/>
      <c r="BI36" s="448"/>
      <c r="BJ36" s="22"/>
      <c r="BK36" s="22">
        <v>6</v>
      </c>
      <c r="BL36" s="22" t="s">
        <v>98</v>
      </c>
      <c r="BN36" s="156">
        <f t="shared" si="0"/>
        <v>0</v>
      </c>
    </row>
    <row r="37" spans="1:66" ht="15" customHeight="1">
      <c r="A37" s="22"/>
      <c r="B37" s="155" t="s">
        <v>99</v>
      </c>
      <c r="C37" s="439"/>
      <c r="D37" s="439"/>
      <c r="E37" s="439"/>
      <c r="F37" s="439"/>
      <c r="G37" s="439"/>
      <c r="H37" s="439"/>
      <c r="I37" s="439"/>
      <c r="J37" s="439"/>
      <c r="K37" s="439"/>
      <c r="L37" s="439"/>
      <c r="M37" s="439"/>
      <c r="N37" s="439"/>
      <c r="O37" s="439"/>
      <c r="P37" s="439"/>
      <c r="Q37" s="439"/>
      <c r="R37" s="439"/>
      <c r="S37" s="439"/>
      <c r="T37" s="439"/>
      <c r="U37" s="439"/>
      <c r="V37" s="439"/>
      <c r="W37" s="439"/>
      <c r="X37" s="439"/>
      <c r="Y37" s="439"/>
      <c r="Z37" s="439"/>
      <c r="AA37" s="439"/>
      <c r="AB37" s="439"/>
      <c r="AC37" s="439"/>
      <c r="AD37" s="439"/>
      <c r="AE37" s="439"/>
      <c r="AF37" s="439"/>
      <c r="AG37" s="439"/>
      <c r="AH37" s="439"/>
      <c r="AI37" s="439"/>
      <c r="AJ37" s="439"/>
      <c r="AK37" s="439"/>
      <c r="AL37" s="439"/>
      <c r="AM37" s="439"/>
      <c r="AN37" s="439"/>
      <c r="AO37" s="439"/>
      <c r="AP37" s="439"/>
      <c r="AQ37" s="439"/>
      <c r="AR37" s="439"/>
      <c r="AS37" s="439"/>
      <c r="AT37" s="439"/>
      <c r="AU37" s="439"/>
      <c r="AV37" s="439"/>
      <c r="AW37" s="439"/>
      <c r="AX37" s="439"/>
      <c r="AY37" s="439"/>
      <c r="AZ37" s="439"/>
      <c r="BA37" s="439"/>
      <c r="BB37" s="439"/>
      <c r="BC37" s="439"/>
      <c r="BD37" s="439"/>
      <c r="BE37" s="439"/>
      <c r="BF37" s="439"/>
      <c r="BG37" s="439"/>
      <c r="BH37" s="439"/>
      <c r="BI37" s="448"/>
      <c r="BJ37" s="22"/>
      <c r="BK37" s="22">
        <v>7</v>
      </c>
      <c r="BL37" s="22" t="s">
        <v>100</v>
      </c>
      <c r="BN37" s="156">
        <f t="shared" si="0"/>
        <v>0</v>
      </c>
    </row>
    <row r="38" spans="1:66" ht="15" customHeight="1">
      <c r="A38" s="22"/>
      <c r="B38" s="155" t="s">
        <v>101</v>
      </c>
      <c r="C38" s="439"/>
      <c r="D38" s="439"/>
      <c r="E38" s="439"/>
      <c r="F38" s="439"/>
      <c r="G38" s="439"/>
      <c r="H38" s="439"/>
      <c r="I38" s="439"/>
      <c r="J38" s="439"/>
      <c r="K38" s="439"/>
      <c r="L38" s="439"/>
      <c r="M38" s="439"/>
      <c r="N38" s="439"/>
      <c r="O38" s="439"/>
      <c r="P38" s="439"/>
      <c r="Q38" s="439"/>
      <c r="R38" s="439"/>
      <c r="S38" s="439"/>
      <c r="T38" s="439"/>
      <c r="U38" s="439"/>
      <c r="V38" s="439"/>
      <c r="W38" s="439"/>
      <c r="X38" s="439"/>
      <c r="Y38" s="439"/>
      <c r="Z38" s="439"/>
      <c r="AA38" s="439"/>
      <c r="AB38" s="439"/>
      <c r="AC38" s="439"/>
      <c r="AD38" s="439"/>
      <c r="AE38" s="439"/>
      <c r="AF38" s="439"/>
      <c r="AG38" s="439"/>
      <c r="AH38" s="439"/>
      <c r="AI38" s="439"/>
      <c r="AJ38" s="439"/>
      <c r="AK38" s="439"/>
      <c r="AL38" s="439"/>
      <c r="AM38" s="439"/>
      <c r="AN38" s="439"/>
      <c r="AO38" s="439"/>
      <c r="AP38" s="439"/>
      <c r="AQ38" s="439"/>
      <c r="AR38" s="439"/>
      <c r="AS38" s="439"/>
      <c r="AT38" s="439"/>
      <c r="AU38" s="439"/>
      <c r="AV38" s="439"/>
      <c r="AW38" s="439"/>
      <c r="AX38" s="439"/>
      <c r="AY38" s="439"/>
      <c r="AZ38" s="439"/>
      <c r="BA38" s="439"/>
      <c r="BB38" s="439"/>
      <c r="BC38" s="439"/>
      <c r="BD38" s="439"/>
      <c r="BE38" s="439"/>
      <c r="BF38" s="439"/>
      <c r="BG38" s="439"/>
      <c r="BH38" s="439"/>
      <c r="BI38" s="448"/>
      <c r="BJ38" s="22"/>
      <c r="BK38" s="22">
        <v>8</v>
      </c>
      <c r="BL38" s="22" t="s">
        <v>102</v>
      </c>
      <c r="BN38" s="156">
        <f t="shared" si="0"/>
        <v>0</v>
      </c>
    </row>
    <row r="39" spans="1:66" ht="15" customHeight="1">
      <c r="A39" s="22"/>
      <c r="B39" s="155" t="s">
        <v>103</v>
      </c>
      <c r="C39" s="439"/>
      <c r="D39" s="439"/>
      <c r="E39" s="439"/>
      <c r="F39" s="439"/>
      <c r="G39" s="439"/>
      <c r="H39" s="439"/>
      <c r="I39" s="439"/>
      <c r="J39" s="439"/>
      <c r="K39" s="439"/>
      <c r="L39" s="439"/>
      <c r="M39" s="439"/>
      <c r="N39" s="439"/>
      <c r="O39" s="439"/>
      <c r="P39" s="439"/>
      <c r="Q39" s="439"/>
      <c r="R39" s="439"/>
      <c r="S39" s="439"/>
      <c r="T39" s="439"/>
      <c r="U39" s="439"/>
      <c r="V39" s="439"/>
      <c r="W39" s="439"/>
      <c r="X39" s="439"/>
      <c r="Y39" s="439"/>
      <c r="Z39" s="439"/>
      <c r="AA39" s="439"/>
      <c r="AB39" s="439"/>
      <c r="AC39" s="439"/>
      <c r="AD39" s="439"/>
      <c r="AE39" s="439"/>
      <c r="AF39" s="439"/>
      <c r="AG39" s="439"/>
      <c r="AH39" s="439"/>
      <c r="AI39" s="439"/>
      <c r="AJ39" s="439"/>
      <c r="AK39" s="439"/>
      <c r="AL39" s="439"/>
      <c r="AM39" s="439"/>
      <c r="AN39" s="439"/>
      <c r="AO39" s="439"/>
      <c r="AP39" s="439"/>
      <c r="AQ39" s="439"/>
      <c r="AR39" s="439"/>
      <c r="AS39" s="439"/>
      <c r="AT39" s="439"/>
      <c r="AU39" s="439"/>
      <c r="AV39" s="439"/>
      <c r="AW39" s="439"/>
      <c r="AX39" s="439"/>
      <c r="AY39" s="439"/>
      <c r="AZ39" s="439"/>
      <c r="BA39" s="439"/>
      <c r="BB39" s="439"/>
      <c r="BC39" s="439"/>
      <c r="BD39" s="439"/>
      <c r="BE39" s="439"/>
      <c r="BF39" s="439"/>
      <c r="BG39" s="439"/>
      <c r="BH39" s="439"/>
      <c r="BI39" s="448"/>
      <c r="BJ39" s="22"/>
      <c r="BK39" s="22">
        <v>9</v>
      </c>
      <c r="BL39" s="22" t="s">
        <v>104</v>
      </c>
      <c r="BN39" s="156">
        <f t="shared" si="0"/>
        <v>0</v>
      </c>
    </row>
    <row r="40" spans="1:66" ht="15" customHeight="1">
      <c r="A40" s="22"/>
      <c r="B40" s="155" t="s">
        <v>105</v>
      </c>
      <c r="C40" s="439"/>
      <c r="D40" s="439"/>
      <c r="E40" s="439"/>
      <c r="F40" s="439"/>
      <c r="G40" s="439"/>
      <c r="H40" s="439"/>
      <c r="I40" s="439"/>
      <c r="J40" s="439"/>
      <c r="K40" s="439"/>
      <c r="L40" s="439"/>
      <c r="M40" s="439"/>
      <c r="N40" s="439"/>
      <c r="O40" s="439"/>
      <c r="P40" s="439"/>
      <c r="Q40" s="439"/>
      <c r="R40" s="439"/>
      <c r="S40" s="439"/>
      <c r="T40" s="439"/>
      <c r="U40" s="439"/>
      <c r="V40" s="439"/>
      <c r="W40" s="439"/>
      <c r="X40" s="439"/>
      <c r="Y40" s="439"/>
      <c r="Z40" s="439"/>
      <c r="AA40" s="439"/>
      <c r="AB40" s="439"/>
      <c r="AC40" s="439"/>
      <c r="AD40" s="439"/>
      <c r="AE40" s="439"/>
      <c r="AF40" s="439"/>
      <c r="AG40" s="439"/>
      <c r="AH40" s="439"/>
      <c r="AI40" s="439"/>
      <c r="AJ40" s="439"/>
      <c r="AK40" s="439"/>
      <c r="AL40" s="439"/>
      <c r="AM40" s="439"/>
      <c r="AN40" s="439"/>
      <c r="AO40" s="439"/>
      <c r="AP40" s="439"/>
      <c r="AQ40" s="439"/>
      <c r="AR40" s="439"/>
      <c r="AS40" s="439"/>
      <c r="AT40" s="439"/>
      <c r="AU40" s="439"/>
      <c r="AV40" s="439"/>
      <c r="AW40" s="439"/>
      <c r="AX40" s="439"/>
      <c r="AY40" s="439"/>
      <c r="AZ40" s="439"/>
      <c r="BA40" s="439"/>
      <c r="BB40" s="439"/>
      <c r="BC40" s="439"/>
      <c r="BD40" s="439"/>
      <c r="BE40" s="439"/>
      <c r="BF40" s="439"/>
      <c r="BG40" s="439"/>
      <c r="BH40" s="439"/>
      <c r="BI40" s="448"/>
      <c r="BJ40" s="22"/>
      <c r="BK40" s="22">
        <v>10</v>
      </c>
      <c r="BL40" s="22" t="s">
        <v>106</v>
      </c>
      <c r="BN40" s="156">
        <f t="shared" si="0"/>
        <v>0</v>
      </c>
    </row>
    <row r="41" spans="1:66" ht="15" customHeight="1">
      <c r="A41" s="22"/>
      <c r="B41" s="155" t="s">
        <v>107</v>
      </c>
      <c r="C41" s="439"/>
      <c r="D41" s="439"/>
      <c r="E41" s="439"/>
      <c r="F41" s="439"/>
      <c r="G41" s="439"/>
      <c r="H41" s="439"/>
      <c r="I41" s="439"/>
      <c r="J41" s="439"/>
      <c r="K41" s="439"/>
      <c r="L41" s="439"/>
      <c r="M41" s="439"/>
      <c r="N41" s="439"/>
      <c r="O41" s="439"/>
      <c r="P41" s="439"/>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c r="AN41" s="439"/>
      <c r="AO41" s="439"/>
      <c r="AP41" s="439"/>
      <c r="AQ41" s="439"/>
      <c r="AR41" s="439"/>
      <c r="AS41" s="439"/>
      <c r="AT41" s="439"/>
      <c r="AU41" s="439"/>
      <c r="AV41" s="439"/>
      <c r="AW41" s="439"/>
      <c r="AX41" s="439"/>
      <c r="AY41" s="439"/>
      <c r="AZ41" s="439"/>
      <c r="BA41" s="439"/>
      <c r="BB41" s="439"/>
      <c r="BC41" s="439"/>
      <c r="BD41" s="439"/>
      <c r="BE41" s="439"/>
      <c r="BF41" s="439"/>
      <c r="BG41" s="439"/>
      <c r="BH41" s="439"/>
      <c r="BI41" s="448"/>
      <c r="BJ41" s="22"/>
      <c r="BK41" s="22"/>
      <c r="BL41" s="22"/>
      <c r="BN41" s="156">
        <f t="shared" si="0"/>
        <v>0</v>
      </c>
    </row>
    <row r="42" spans="1:66" ht="15" customHeight="1">
      <c r="A42" s="22"/>
      <c r="B42" s="155" t="s">
        <v>108</v>
      </c>
      <c r="C42" s="439"/>
      <c r="D42" s="439"/>
      <c r="E42" s="439"/>
      <c r="F42" s="439"/>
      <c r="G42" s="439"/>
      <c r="H42" s="439"/>
      <c r="I42" s="439"/>
      <c r="J42" s="439"/>
      <c r="K42" s="439"/>
      <c r="L42" s="439"/>
      <c r="M42" s="439"/>
      <c r="N42" s="439"/>
      <c r="O42" s="439"/>
      <c r="P42" s="439"/>
      <c r="Q42" s="439"/>
      <c r="R42" s="439"/>
      <c r="S42" s="439"/>
      <c r="T42" s="439"/>
      <c r="U42" s="439"/>
      <c r="V42" s="439"/>
      <c r="W42" s="439"/>
      <c r="X42" s="439"/>
      <c r="Y42" s="439"/>
      <c r="Z42" s="439"/>
      <c r="AA42" s="439"/>
      <c r="AB42" s="439"/>
      <c r="AC42" s="439"/>
      <c r="AD42" s="439"/>
      <c r="AE42" s="439"/>
      <c r="AF42" s="439"/>
      <c r="AG42" s="439"/>
      <c r="AH42" s="439"/>
      <c r="AI42" s="439"/>
      <c r="AJ42" s="439"/>
      <c r="AK42" s="439"/>
      <c r="AL42" s="439"/>
      <c r="AM42" s="439"/>
      <c r="AN42" s="439"/>
      <c r="AO42" s="439"/>
      <c r="AP42" s="439"/>
      <c r="AQ42" s="439"/>
      <c r="AR42" s="439"/>
      <c r="AS42" s="439"/>
      <c r="AT42" s="439"/>
      <c r="AU42" s="439"/>
      <c r="AV42" s="439"/>
      <c r="AW42" s="439"/>
      <c r="AX42" s="439"/>
      <c r="AY42" s="439"/>
      <c r="AZ42" s="439"/>
      <c r="BA42" s="439"/>
      <c r="BB42" s="439"/>
      <c r="BC42" s="439"/>
      <c r="BD42" s="439"/>
      <c r="BE42" s="439"/>
      <c r="BF42" s="439"/>
      <c r="BG42" s="439"/>
      <c r="BH42" s="439"/>
      <c r="BI42" s="448"/>
      <c r="BJ42" s="22"/>
      <c r="BK42" s="22"/>
      <c r="BL42" s="22"/>
      <c r="BN42" s="156">
        <f t="shared" si="0"/>
        <v>0</v>
      </c>
    </row>
    <row r="43" spans="1:66" ht="15" customHeight="1">
      <c r="A43" s="22"/>
      <c r="B43" s="155" t="s">
        <v>109</v>
      </c>
      <c r="C43" s="439"/>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439"/>
      <c r="AL43" s="439"/>
      <c r="AM43" s="439"/>
      <c r="AN43" s="439"/>
      <c r="AO43" s="439"/>
      <c r="AP43" s="439"/>
      <c r="AQ43" s="439"/>
      <c r="AR43" s="439"/>
      <c r="AS43" s="439"/>
      <c r="AT43" s="439"/>
      <c r="AU43" s="439"/>
      <c r="AV43" s="439"/>
      <c r="AW43" s="439"/>
      <c r="AX43" s="439"/>
      <c r="AY43" s="439"/>
      <c r="AZ43" s="439"/>
      <c r="BA43" s="439"/>
      <c r="BB43" s="439"/>
      <c r="BC43" s="439"/>
      <c r="BD43" s="439"/>
      <c r="BE43" s="439"/>
      <c r="BF43" s="439"/>
      <c r="BG43" s="439"/>
      <c r="BH43" s="439"/>
      <c r="BI43" s="448"/>
      <c r="BJ43" s="22"/>
      <c r="BK43" s="22"/>
      <c r="BL43" s="22"/>
      <c r="BN43" s="156">
        <f t="shared" si="0"/>
        <v>0</v>
      </c>
    </row>
    <row r="44" spans="1:66" ht="15" customHeight="1">
      <c r="A44" s="22"/>
      <c r="B44" s="155" t="s">
        <v>110</v>
      </c>
      <c r="C44" s="439"/>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39"/>
      <c r="AE44" s="439"/>
      <c r="AF44" s="439"/>
      <c r="AG44" s="439"/>
      <c r="AH44" s="439"/>
      <c r="AI44" s="439"/>
      <c r="AJ44" s="439"/>
      <c r="AK44" s="439"/>
      <c r="AL44" s="439"/>
      <c r="AM44" s="439"/>
      <c r="AN44" s="439"/>
      <c r="AO44" s="439"/>
      <c r="AP44" s="439"/>
      <c r="AQ44" s="439"/>
      <c r="AR44" s="439"/>
      <c r="AS44" s="439"/>
      <c r="AT44" s="439"/>
      <c r="AU44" s="439"/>
      <c r="AV44" s="439"/>
      <c r="AW44" s="439"/>
      <c r="AX44" s="439"/>
      <c r="AY44" s="439"/>
      <c r="AZ44" s="439"/>
      <c r="BA44" s="439"/>
      <c r="BB44" s="439"/>
      <c r="BC44" s="439"/>
      <c r="BD44" s="439"/>
      <c r="BE44" s="439"/>
      <c r="BF44" s="439"/>
      <c r="BG44" s="439"/>
      <c r="BH44" s="439"/>
      <c r="BI44" s="448"/>
      <c r="BJ44" s="22"/>
      <c r="BK44" s="22"/>
      <c r="BL44" s="22"/>
      <c r="BN44" s="156">
        <f t="shared" si="0"/>
        <v>0</v>
      </c>
    </row>
    <row r="45" spans="1:66" ht="15" customHeight="1">
      <c r="A45" s="22"/>
      <c r="B45" s="155" t="s">
        <v>111</v>
      </c>
      <c r="C45" s="439"/>
      <c r="D45" s="439"/>
      <c r="E45" s="439"/>
      <c r="F45" s="439"/>
      <c r="G45" s="439"/>
      <c r="H45" s="439"/>
      <c r="I45" s="439"/>
      <c r="J45" s="439"/>
      <c r="K45" s="439"/>
      <c r="L45" s="439"/>
      <c r="M45" s="439"/>
      <c r="N45" s="439"/>
      <c r="O45" s="439"/>
      <c r="P45" s="439"/>
      <c r="Q45" s="439"/>
      <c r="R45" s="439"/>
      <c r="S45" s="439"/>
      <c r="T45" s="439"/>
      <c r="U45" s="439"/>
      <c r="V45" s="439"/>
      <c r="W45" s="439"/>
      <c r="X45" s="439"/>
      <c r="Y45" s="439"/>
      <c r="Z45" s="439"/>
      <c r="AA45" s="439"/>
      <c r="AB45" s="439"/>
      <c r="AC45" s="439"/>
      <c r="AD45" s="439"/>
      <c r="AE45" s="439"/>
      <c r="AF45" s="439"/>
      <c r="AG45" s="439"/>
      <c r="AH45" s="439"/>
      <c r="AI45" s="439"/>
      <c r="AJ45" s="439"/>
      <c r="AK45" s="439"/>
      <c r="AL45" s="439"/>
      <c r="AM45" s="439"/>
      <c r="AN45" s="439"/>
      <c r="AO45" s="439"/>
      <c r="AP45" s="439"/>
      <c r="AQ45" s="439"/>
      <c r="AR45" s="439"/>
      <c r="AS45" s="439"/>
      <c r="AT45" s="439"/>
      <c r="AU45" s="439"/>
      <c r="AV45" s="439"/>
      <c r="AW45" s="439"/>
      <c r="AX45" s="439"/>
      <c r="AY45" s="439"/>
      <c r="AZ45" s="439"/>
      <c r="BA45" s="439"/>
      <c r="BB45" s="439"/>
      <c r="BC45" s="439"/>
      <c r="BD45" s="439"/>
      <c r="BE45" s="439"/>
      <c r="BF45" s="439"/>
      <c r="BG45" s="439"/>
      <c r="BH45" s="439"/>
      <c r="BI45" s="448"/>
      <c r="BJ45" s="22"/>
      <c r="BK45" s="22"/>
      <c r="BL45" s="22"/>
      <c r="BN45" s="156">
        <f t="shared" si="0"/>
        <v>0</v>
      </c>
    </row>
    <row r="46" spans="1:66" ht="15" customHeight="1">
      <c r="A46" s="22"/>
      <c r="B46" s="155" t="s">
        <v>112</v>
      </c>
      <c r="C46" s="439"/>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439"/>
      <c r="AC46" s="439"/>
      <c r="AD46" s="439"/>
      <c r="AE46" s="439"/>
      <c r="AF46" s="439"/>
      <c r="AG46" s="439"/>
      <c r="AH46" s="439"/>
      <c r="AI46" s="439"/>
      <c r="AJ46" s="439"/>
      <c r="AK46" s="439"/>
      <c r="AL46" s="439"/>
      <c r="AM46" s="439"/>
      <c r="AN46" s="439"/>
      <c r="AO46" s="439"/>
      <c r="AP46" s="439"/>
      <c r="AQ46" s="439"/>
      <c r="AR46" s="439"/>
      <c r="AS46" s="439"/>
      <c r="AT46" s="439"/>
      <c r="AU46" s="439"/>
      <c r="AV46" s="439"/>
      <c r="AW46" s="439"/>
      <c r="AX46" s="439"/>
      <c r="AY46" s="439"/>
      <c r="AZ46" s="439"/>
      <c r="BA46" s="439"/>
      <c r="BB46" s="439"/>
      <c r="BC46" s="439"/>
      <c r="BD46" s="439"/>
      <c r="BE46" s="439"/>
      <c r="BF46" s="439"/>
      <c r="BG46" s="439"/>
      <c r="BH46" s="439"/>
      <c r="BI46" s="448"/>
      <c r="BJ46" s="22"/>
      <c r="BK46" s="22"/>
      <c r="BL46" s="22"/>
      <c r="BN46" s="156">
        <f t="shared" si="0"/>
        <v>0</v>
      </c>
    </row>
    <row r="47" spans="1:66" ht="15" customHeight="1">
      <c r="A47" s="22"/>
      <c r="B47" s="155" t="s">
        <v>113</v>
      </c>
      <c r="C47" s="439"/>
      <c r="D47" s="439"/>
      <c r="E47" s="439"/>
      <c r="F47" s="439"/>
      <c r="G47" s="439"/>
      <c r="H47" s="439"/>
      <c r="I47" s="439"/>
      <c r="J47" s="439"/>
      <c r="K47" s="439"/>
      <c r="L47" s="439"/>
      <c r="M47" s="439"/>
      <c r="N47" s="439"/>
      <c r="O47" s="439"/>
      <c r="P47" s="439"/>
      <c r="Q47" s="439"/>
      <c r="R47" s="439"/>
      <c r="S47" s="439"/>
      <c r="T47" s="439"/>
      <c r="U47" s="439"/>
      <c r="V47" s="439"/>
      <c r="W47" s="439"/>
      <c r="X47" s="439"/>
      <c r="Y47" s="439"/>
      <c r="Z47" s="439"/>
      <c r="AA47" s="439"/>
      <c r="AB47" s="439"/>
      <c r="AC47" s="439"/>
      <c r="AD47" s="439"/>
      <c r="AE47" s="439"/>
      <c r="AF47" s="439"/>
      <c r="AG47" s="439"/>
      <c r="AH47" s="439"/>
      <c r="AI47" s="439"/>
      <c r="AJ47" s="439"/>
      <c r="AK47" s="439"/>
      <c r="AL47" s="439"/>
      <c r="AM47" s="439"/>
      <c r="AN47" s="439"/>
      <c r="AO47" s="439"/>
      <c r="AP47" s="439"/>
      <c r="AQ47" s="439"/>
      <c r="AR47" s="439"/>
      <c r="AS47" s="439"/>
      <c r="AT47" s="439"/>
      <c r="AU47" s="439"/>
      <c r="AV47" s="439"/>
      <c r="AW47" s="439"/>
      <c r="AX47" s="439"/>
      <c r="AY47" s="439"/>
      <c r="AZ47" s="439"/>
      <c r="BA47" s="439"/>
      <c r="BB47" s="439"/>
      <c r="BC47" s="439"/>
      <c r="BD47" s="439"/>
      <c r="BE47" s="439"/>
      <c r="BF47" s="439"/>
      <c r="BG47" s="439"/>
      <c r="BH47" s="439"/>
      <c r="BI47" s="448"/>
      <c r="BJ47" s="22"/>
      <c r="BK47" s="22"/>
      <c r="BL47" s="22"/>
      <c r="BN47" s="156">
        <f t="shared" si="0"/>
        <v>0</v>
      </c>
    </row>
    <row r="48" spans="1:66" ht="15" customHeight="1">
      <c r="A48" s="22"/>
      <c r="B48" s="155" t="s">
        <v>114</v>
      </c>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c r="AN48" s="439"/>
      <c r="AO48" s="439"/>
      <c r="AP48" s="439"/>
      <c r="AQ48" s="439"/>
      <c r="AR48" s="439"/>
      <c r="AS48" s="439"/>
      <c r="AT48" s="439"/>
      <c r="AU48" s="439"/>
      <c r="AV48" s="439"/>
      <c r="AW48" s="439"/>
      <c r="AX48" s="439"/>
      <c r="AY48" s="439"/>
      <c r="AZ48" s="439"/>
      <c r="BA48" s="439"/>
      <c r="BB48" s="439"/>
      <c r="BC48" s="439"/>
      <c r="BD48" s="439"/>
      <c r="BE48" s="439"/>
      <c r="BF48" s="439"/>
      <c r="BG48" s="439"/>
      <c r="BH48" s="439"/>
      <c r="BI48" s="448"/>
      <c r="BJ48" s="22"/>
      <c r="BK48" s="22"/>
      <c r="BL48" s="22"/>
      <c r="BN48" s="156">
        <f t="shared" si="0"/>
        <v>0</v>
      </c>
    </row>
    <row r="49" spans="1:66" ht="15" customHeight="1">
      <c r="A49" s="22"/>
      <c r="B49" s="155" t="s">
        <v>115</v>
      </c>
      <c r="C49" s="439"/>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39"/>
      <c r="AW49" s="439"/>
      <c r="AX49" s="439"/>
      <c r="AY49" s="439"/>
      <c r="AZ49" s="439"/>
      <c r="BA49" s="439"/>
      <c r="BB49" s="439"/>
      <c r="BC49" s="439"/>
      <c r="BD49" s="439"/>
      <c r="BE49" s="439"/>
      <c r="BF49" s="439"/>
      <c r="BG49" s="439"/>
      <c r="BH49" s="439"/>
      <c r="BI49" s="448"/>
      <c r="BJ49" s="22"/>
      <c r="BK49" s="22"/>
      <c r="BL49" s="22"/>
      <c r="BN49" s="156">
        <f t="shared" si="0"/>
        <v>0</v>
      </c>
    </row>
    <row r="50" spans="1:66" ht="15" customHeight="1">
      <c r="A50" s="22"/>
      <c r="B50" s="155" t="s">
        <v>116</v>
      </c>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9"/>
      <c r="AO50" s="439"/>
      <c r="AP50" s="439"/>
      <c r="AQ50" s="439"/>
      <c r="AR50" s="439"/>
      <c r="AS50" s="439"/>
      <c r="AT50" s="439"/>
      <c r="AU50" s="439"/>
      <c r="AV50" s="439"/>
      <c r="AW50" s="439"/>
      <c r="AX50" s="439"/>
      <c r="AY50" s="439"/>
      <c r="AZ50" s="439"/>
      <c r="BA50" s="439"/>
      <c r="BB50" s="439"/>
      <c r="BC50" s="439"/>
      <c r="BD50" s="439"/>
      <c r="BE50" s="439"/>
      <c r="BF50" s="439"/>
      <c r="BG50" s="439"/>
      <c r="BH50" s="439"/>
      <c r="BI50" s="448"/>
      <c r="BJ50" s="22"/>
      <c r="BK50" s="22"/>
      <c r="BL50" s="22"/>
      <c r="BN50" s="156">
        <f t="shared" si="0"/>
        <v>0</v>
      </c>
    </row>
    <row r="51" spans="1:66" ht="15" customHeight="1">
      <c r="A51" s="22"/>
      <c r="B51" s="155" t="s">
        <v>117</v>
      </c>
      <c r="C51" s="439"/>
      <c r="D51" s="439"/>
      <c r="E51" s="439"/>
      <c r="F51" s="439"/>
      <c r="G51" s="439"/>
      <c r="H51" s="439"/>
      <c r="I51" s="439"/>
      <c r="J51" s="439"/>
      <c r="K51" s="439"/>
      <c r="L51" s="439"/>
      <c r="M51" s="439"/>
      <c r="N51" s="439"/>
      <c r="O51" s="439"/>
      <c r="P51" s="439"/>
      <c r="Q51" s="439"/>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39"/>
      <c r="AU51" s="439"/>
      <c r="AV51" s="439"/>
      <c r="AW51" s="439"/>
      <c r="AX51" s="439"/>
      <c r="AY51" s="439"/>
      <c r="AZ51" s="439"/>
      <c r="BA51" s="439"/>
      <c r="BB51" s="439"/>
      <c r="BC51" s="439"/>
      <c r="BD51" s="439"/>
      <c r="BE51" s="439"/>
      <c r="BF51" s="439"/>
      <c r="BG51" s="439"/>
      <c r="BH51" s="439"/>
      <c r="BI51" s="448"/>
      <c r="BJ51" s="22"/>
      <c r="BK51" s="22"/>
      <c r="BL51" s="22"/>
      <c r="BN51" s="156">
        <f t="shared" si="0"/>
        <v>0</v>
      </c>
    </row>
    <row r="52" spans="1:66" ht="15" customHeight="1">
      <c r="A52" s="22"/>
      <c r="B52" s="155" t="s">
        <v>118</v>
      </c>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39"/>
      <c r="AN52" s="439"/>
      <c r="AO52" s="439"/>
      <c r="AP52" s="439"/>
      <c r="AQ52" s="439"/>
      <c r="AR52" s="439"/>
      <c r="AS52" s="439"/>
      <c r="AT52" s="439"/>
      <c r="AU52" s="439"/>
      <c r="AV52" s="439"/>
      <c r="AW52" s="439"/>
      <c r="AX52" s="439"/>
      <c r="AY52" s="439"/>
      <c r="AZ52" s="439"/>
      <c r="BA52" s="439"/>
      <c r="BB52" s="439"/>
      <c r="BC52" s="439"/>
      <c r="BD52" s="439"/>
      <c r="BE52" s="439"/>
      <c r="BF52" s="439"/>
      <c r="BG52" s="439"/>
      <c r="BH52" s="439"/>
      <c r="BI52" s="448"/>
      <c r="BJ52" s="22"/>
      <c r="BK52" s="22"/>
      <c r="BL52" s="22"/>
      <c r="BN52" s="156">
        <f t="shared" si="0"/>
        <v>0</v>
      </c>
    </row>
    <row r="53" spans="1:66" ht="15" customHeight="1">
      <c r="A53" s="22"/>
      <c r="B53" s="155" t="s">
        <v>119</v>
      </c>
      <c r="C53" s="439"/>
      <c r="D53" s="439"/>
      <c r="E53" s="439"/>
      <c r="F53" s="439"/>
      <c r="G53" s="439"/>
      <c r="H53" s="439"/>
      <c r="I53" s="439"/>
      <c r="J53" s="439"/>
      <c r="K53" s="439"/>
      <c r="L53" s="439"/>
      <c r="M53" s="439"/>
      <c r="N53" s="439"/>
      <c r="O53" s="439"/>
      <c r="P53" s="439"/>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c r="AN53" s="439"/>
      <c r="AO53" s="439"/>
      <c r="AP53" s="439"/>
      <c r="AQ53" s="439"/>
      <c r="AR53" s="439"/>
      <c r="AS53" s="439"/>
      <c r="AT53" s="439"/>
      <c r="AU53" s="439"/>
      <c r="AV53" s="439"/>
      <c r="AW53" s="439"/>
      <c r="AX53" s="439"/>
      <c r="AY53" s="439"/>
      <c r="AZ53" s="439"/>
      <c r="BA53" s="439"/>
      <c r="BB53" s="439"/>
      <c r="BC53" s="439"/>
      <c r="BD53" s="439"/>
      <c r="BE53" s="439"/>
      <c r="BF53" s="439"/>
      <c r="BG53" s="439"/>
      <c r="BH53" s="439"/>
      <c r="BI53" s="448"/>
      <c r="BJ53" s="22"/>
      <c r="BK53" s="22"/>
      <c r="BL53" s="22"/>
      <c r="BN53" s="156">
        <f t="shared" si="0"/>
        <v>0</v>
      </c>
    </row>
    <row r="54" spans="1:66" ht="15" customHeight="1">
      <c r="A54" s="22"/>
      <c r="B54" s="155" t="s">
        <v>120</v>
      </c>
      <c r="C54" s="439"/>
      <c r="D54" s="439"/>
      <c r="E54" s="439"/>
      <c r="F54" s="439"/>
      <c r="G54" s="439"/>
      <c r="H54" s="439"/>
      <c r="I54" s="439"/>
      <c r="J54" s="439"/>
      <c r="K54" s="439"/>
      <c r="L54" s="439"/>
      <c r="M54" s="439"/>
      <c r="N54" s="439"/>
      <c r="O54" s="439"/>
      <c r="P54" s="439"/>
      <c r="Q54" s="439"/>
      <c r="R54" s="439"/>
      <c r="S54" s="439"/>
      <c r="T54" s="439"/>
      <c r="U54" s="439"/>
      <c r="V54" s="439"/>
      <c r="W54" s="439"/>
      <c r="X54" s="439"/>
      <c r="Y54" s="439"/>
      <c r="Z54" s="439"/>
      <c r="AA54" s="439"/>
      <c r="AB54" s="439"/>
      <c r="AC54" s="439"/>
      <c r="AD54" s="439"/>
      <c r="AE54" s="439"/>
      <c r="AF54" s="439"/>
      <c r="AG54" s="439"/>
      <c r="AH54" s="439"/>
      <c r="AI54" s="439"/>
      <c r="AJ54" s="439"/>
      <c r="AK54" s="439"/>
      <c r="AL54" s="439"/>
      <c r="AM54" s="439"/>
      <c r="AN54" s="439"/>
      <c r="AO54" s="439"/>
      <c r="AP54" s="439"/>
      <c r="AQ54" s="439"/>
      <c r="AR54" s="439"/>
      <c r="AS54" s="439"/>
      <c r="AT54" s="439"/>
      <c r="AU54" s="439"/>
      <c r="AV54" s="439"/>
      <c r="AW54" s="439"/>
      <c r="AX54" s="439"/>
      <c r="AY54" s="439"/>
      <c r="AZ54" s="439"/>
      <c r="BA54" s="439"/>
      <c r="BB54" s="439"/>
      <c r="BC54" s="439"/>
      <c r="BD54" s="439"/>
      <c r="BE54" s="439"/>
      <c r="BF54" s="439"/>
      <c r="BG54" s="439"/>
      <c r="BH54" s="439"/>
      <c r="BI54" s="448"/>
      <c r="BJ54" s="22"/>
      <c r="BK54" s="22"/>
      <c r="BL54" s="22"/>
      <c r="BN54" s="156">
        <f t="shared" si="0"/>
        <v>0</v>
      </c>
    </row>
    <row r="55" spans="1:66" ht="15" customHeight="1">
      <c r="A55" s="22"/>
      <c r="B55" s="155" t="s">
        <v>121</v>
      </c>
      <c r="C55" s="439"/>
      <c r="D55" s="439"/>
      <c r="E55" s="439"/>
      <c r="F55" s="439"/>
      <c r="G55" s="439"/>
      <c r="H55" s="439"/>
      <c r="I55" s="439"/>
      <c r="J55" s="439"/>
      <c r="K55" s="439"/>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9"/>
      <c r="AS55" s="439"/>
      <c r="AT55" s="439"/>
      <c r="AU55" s="439"/>
      <c r="AV55" s="439"/>
      <c r="AW55" s="439"/>
      <c r="AX55" s="439"/>
      <c r="AY55" s="439"/>
      <c r="AZ55" s="439"/>
      <c r="BA55" s="439"/>
      <c r="BB55" s="439"/>
      <c r="BC55" s="439"/>
      <c r="BD55" s="439"/>
      <c r="BE55" s="439"/>
      <c r="BF55" s="439"/>
      <c r="BG55" s="439"/>
      <c r="BH55" s="439"/>
      <c r="BI55" s="448"/>
      <c r="BJ55" s="22"/>
      <c r="BK55" s="22"/>
      <c r="BL55" s="22"/>
      <c r="BN55" s="156">
        <f t="shared" si="0"/>
        <v>0</v>
      </c>
    </row>
    <row r="56" spans="1:66" ht="15" customHeight="1">
      <c r="A56" s="22"/>
      <c r="B56" s="155" t="s">
        <v>122</v>
      </c>
      <c r="C56" s="439"/>
      <c r="D56" s="439"/>
      <c r="E56" s="439"/>
      <c r="F56" s="439"/>
      <c r="G56" s="439"/>
      <c r="H56" s="439"/>
      <c r="I56" s="439"/>
      <c r="J56" s="439"/>
      <c r="K56" s="439"/>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39"/>
      <c r="AI56" s="439"/>
      <c r="AJ56" s="439"/>
      <c r="AK56" s="439"/>
      <c r="AL56" s="439"/>
      <c r="AM56" s="439"/>
      <c r="AN56" s="439"/>
      <c r="AO56" s="439"/>
      <c r="AP56" s="439"/>
      <c r="AQ56" s="439"/>
      <c r="AR56" s="439"/>
      <c r="AS56" s="439"/>
      <c r="AT56" s="439"/>
      <c r="AU56" s="439"/>
      <c r="AV56" s="439"/>
      <c r="AW56" s="439"/>
      <c r="AX56" s="439"/>
      <c r="AY56" s="439"/>
      <c r="AZ56" s="439"/>
      <c r="BA56" s="439"/>
      <c r="BB56" s="439"/>
      <c r="BC56" s="439"/>
      <c r="BD56" s="439"/>
      <c r="BE56" s="439"/>
      <c r="BF56" s="439"/>
      <c r="BG56" s="439"/>
      <c r="BH56" s="439"/>
      <c r="BI56" s="448"/>
      <c r="BJ56" s="22"/>
      <c r="BK56" s="22"/>
      <c r="BL56" s="22"/>
      <c r="BN56" s="156">
        <f t="shared" si="0"/>
        <v>0</v>
      </c>
    </row>
    <row r="57" spans="1:66" ht="15" customHeight="1">
      <c r="A57" s="22"/>
      <c r="B57" s="155" t="s">
        <v>123</v>
      </c>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9"/>
      <c r="AS57" s="439"/>
      <c r="AT57" s="439"/>
      <c r="AU57" s="439"/>
      <c r="AV57" s="439"/>
      <c r="AW57" s="439"/>
      <c r="AX57" s="439"/>
      <c r="AY57" s="439"/>
      <c r="AZ57" s="439"/>
      <c r="BA57" s="439"/>
      <c r="BB57" s="439"/>
      <c r="BC57" s="439"/>
      <c r="BD57" s="439"/>
      <c r="BE57" s="439"/>
      <c r="BF57" s="439"/>
      <c r="BG57" s="439"/>
      <c r="BH57" s="439"/>
      <c r="BI57" s="448"/>
      <c r="BJ57" s="22"/>
      <c r="BK57" s="22"/>
      <c r="BL57" s="22"/>
      <c r="BN57" s="156">
        <f t="shared" si="0"/>
        <v>0</v>
      </c>
    </row>
    <row r="58" spans="1:66" ht="15" customHeight="1">
      <c r="A58" s="22"/>
      <c r="B58" s="155" t="s">
        <v>124</v>
      </c>
      <c r="C58" s="439"/>
      <c r="D58" s="439"/>
      <c r="E58" s="439"/>
      <c r="F58" s="439"/>
      <c r="G58" s="439"/>
      <c r="H58" s="439"/>
      <c r="I58" s="439"/>
      <c r="J58" s="439"/>
      <c r="K58" s="439"/>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9"/>
      <c r="AO58" s="439"/>
      <c r="AP58" s="439"/>
      <c r="AQ58" s="439"/>
      <c r="AR58" s="439"/>
      <c r="AS58" s="439"/>
      <c r="AT58" s="439"/>
      <c r="AU58" s="439"/>
      <c r="AV58" s="439"/>
      <c r="AW58" s="439"/>
      <c r="AX58" s="439"/>
      <c r="AY58" s="439"/>
      <c r="AZ58" s="439"/>
      <c r="BA58" s="439"/>
      <c r="BB58" s="439"/>
      <c r="BC58" s="439"/>
      <c r="BD58" s="439"/>
      <c r="BE58" s="439"/>
      <c r="BF58" s="439"/>
      <c r="BG58" s="439"/>
      <c r="BH58" s="439"/>
      <c r="BI58" s="448"/>
      <c r="BJ58" s="22"/>
      <c r="BK58" s="22"/>
      <c r="BL58" s="22"/>
      <c r="BN58" s="156">
        <f t="shared" si="0"/>
        <v>0</v>
      </c>
    </row>
    <row r="59" spans="1:66" ht="15" customHeight="1">
      <c r="A59" s="22"/>
      <c r="B59" s="155" t="s">
        <v>125</v>
      </c>
      <c r="C59" s="439"/>
      <c r="D59" s="439"/>
      <c r="E59" s="439"/>
      <c r="F59" s="439"/>
      <c r="G59" s="439"/>
      <c r="H59" s="439"/>
      <c r="I59" s="439"/>
      <c r="J59" s="439"/>
      <c r="K59" s="439"/>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9"/>
      <c r="AN59" s="439"/>
      <c r="AO59" s="439"/>
      <c r="AP59" s="439"/>
      <c r="AQ59" s="439"/>
      <c r="AR59" s="439"/>
      <c r="AS59" s="439"/>
      <c r="AT59" s="439"/>
      <c r="AU59" s="439"/>
      <c r="AV59" s="439"/>
      <c r="AW59" s="439"/>
      <c r="AX59" s="439"/>
      <c r="AY59" s="439"/>
      <c r="AZ59" s="439"/>
      <c r="BA59" s="439"/>
      <c r="BB59" s="439"/>
      <c r="BC59" s="439"/>
      <c r="BD59" s="439"/>
      <c r="BE59" s="439"/>
      <c r="BF59" s="439"/>
      <c r="BG59" s="439"/>
      <c r="BH59" s="439"/>
      <c r="BI59" s="448"/>
      <c r="BJ59" s="22"/>
      <c r="BK59" s="22"/>
      <c r="BL59" s="22"/>
      <c r="BN59" s="156">
        <f t="shared" si="0"/>
        <v>0</v>
      </c>
    </row>
    <row r="60" spans="1:66" ht="15" customHeight="1">
      <c r="A60" s="22"/>
      <c r="B60" s="155" t="s">
        <v>126</v>
      </c>
      <c r="C60" s="439"/>
      <c r="D60" s="439"/>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9"/>
      <c r="AO60" s="439"/>
      <c r="AP60" s="439"/>
      <c r="AQ60" s="439"/>
      <c r="AR60" s="439"/>
      <c r="AS60" s="439"/>
      <c r="AT60" s="439"/>
      <c r="AU60" s="439"/>
      <c r="AV60" s="439"/>
      <c r="AW60" s="439"/>
      <c r="AX60" s="439"/>
      <c r="AY60" s="439"/>
      <c r="AZ60" s="439"/>
      <c r="BA60" s="439"/>
      <c r="BB60" s="439"/>
      <c r="BC60" s="439"/>
      <c r="BD60" s="439"/>
      <c r="BE60" s="439"/>
      <c r="BF60" s="439"/>
      <c r="BG60" s="439"/>
      <c r="BH60" s="439"/>
      <c r="BI60" s="448"/>
      <c r="BJ60" s="22"/>
      <c r="BK60" s="22"/>
      <c r="BL60" s="22"/>
      <c r="BN60" s="156">
        <f t="shared" si="0"/>
        <v>0</v>
      </c>
    </row>
    <row r="61" spans="1:66" ht="15" customHeight="1">
      <c r="A61" s="22"/>
      <c r="B61" s="155" t="s">
        <v>127</v>
      </c>
      <c r="C61" s="439"/>
      <c r="D61" s="439"/>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48"/>
      <c r="BJ61" s="22"/>
      <c r="BK61" s="22"/>
      <c r="BL61" s="22"/>
      <c r="BN61" s="156">
        <f t="shared" si="0"/>
        <v>0</v>
      </c>
    </row>
    <row r="62" spans="1:66" ht="15" customHeight="1">
      <c r="A62" s="22"/>
      <c r="B62" s="155" t="s">
        <v>128</v>
      </c>
      <c r="C62" s="439"/>
      <c r="D62" s="439"/>
      <c r="E62" s="439"/>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48"/>
      <c r="BJ62" s="22"/>
      <c r="BK62" s="22"/>
      <c r="BL62" s="22"/>
      <c r="BN62" s="156">
        <f t="shared" si="0"/>
        <v>0</v>
      </c>
    </row>
    <row r="63" spans="1:66" ht="15" customHeight="1">
      <c r="A63" s="22"/>
      <c r="B63" s="155" t="s">
        <v>129</v>
      </c>
      <c r="C63" s="439"/>
      <c r="D63" s="439"/>
      <c r="E63" s="439"/>
      <c r="F63" s="439"/>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48"/>
      <c r="BJ63" s="22"/>
      <c r="BK63" s="22"/>
      <c r="BL63" s="22"/>
      <c r="BN63" s="156">
        <f t="shared" si="0"/>
        <v>0</v>
      </c>
    </row>
    <row r="64" spans="1:66" ht="15" customHeight="1">
      <c r="A64" s="22"/>
      <c r="B64" s="155" t="s">
        <v>130</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439"/>
      <c r="AF64" s="439"/>
      <c r="AG64" s="439"/>
      <c r="AH64" s="439"/>
      <c r="AI64" s="439"/>
      <c r="AJ64" s="439"/>
      <c r="AK64" s="439"/>
      <c r="AL64" s="439"/>
      <c r="AM64" s="439"/>
      <c r="AN64" s="439"/>
      <c r="AO64" s="439"/>
      <c r="AP64" s="439"/>
      <c r="AQ64" s="439"/>
      <c r="AR64" s="439"/>
      <c r="AS64" s="439"/>
      <c r="AT64" s="439"/>
      <c r="AU64" s="439"/>
      <c r="AV64" s="439"/>
      <c r="AW64" s="439"/>
      <c r="AX64" s="439"/>
      <c r="AY64" s="439"/>
      <c r="AZ64" s="439"/>
      <c r="BA64" s="439"/>
      <c r="BB64" s="439"/>
      <c r="BC64" s="439"/>
      <c r="BD64" s="439"/>
      <c r="BE64" s="439"/>
      <c r="BF64" s="439"/>
      <c r="BG64" s="439"/>
      <c r="BH64" s="439"/>
      <c r="BI64" s="448"/>
      <c r="BJ64" s="22"/>
      <c r="BK64" s="22"/>
      <c r="BL64" s="22"/>
      <c r="BN64" s="156">
        <f t="shared" si="0"/>
        <v>0</v>
      </c>
    </row>
    <row r="65" spans="1:66" ht="15" customHeight="1" thickBot="1">
      <c r="A65" s="22"/>
      <c r="B65" s="157" t="s">
        <v>131</v>
      </c>
      <c r="C65" s="449"/>
      <c r="D65" s="449"/>
      <c r="E65" s="449"/>
      <c r="F65" s="449"/>
      <c r="G65" s="449"/>
      <c r="H65" s="449"/>
      <c r="I65" s="449"/>
      <c r="J65" s="449"/>
      <c r="K65" s="449"/>
      <c r="L65" s="449"/>
      <c r="M65" s="449"/>
      <c r="N65" s="449"/>
      <c r="O65" s="449"/>
      <c r="P65" s="449"/>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39"/>
      <c r="BE65" s="439"/>
      <c r="BF65" s="439"/>
      <c r="BG65" s="439"/>
      <c r="BH65" s="439"/>
      <c r="BI65" s="448"/>
      <c r="BJ65" s="22"/>
      <c r="BK65" s="22"/>
      <c r="BL65" s="22"/>
      <c r="BN65" s="156">
        <f t="shared" si="0"/>
        <v>0</v>
      </c>
    </row>
    <row r="66" spans="1:66" ht="15" customHeight="1">
      <c r="BN66" s="154">
        <f>SUM(BN31:BN65)</f>
        <v>0</v>
      </c>
    </row>
    <row r="67" spans="1:66" ht="15" customHeight="1">
      <c r="B67" s="415" t="str">
        <f>IF(BN66&gt;0,"Alerta: debido a que ha seleccionado la categoría Otra en algunas de las cols. Tipo de fuente, favor de especificar ese otro tipo de fuente en la col. Comentarios o especificaciones sobre el tipo de fuente","")</f>
        <v/>
      </c>
      <c r="C67" s="415"/>
      <c r="D67" s="415"/>
      <c r="E67" s="415"/>
      <c r="F67" s="415"/>
      <c r="G67" s="415"/>
      <c r="H67" s="415"/>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c r="AJ67" s="415"/>
      <c r="AK67" s="415"/>
      <c r="AL67" s="415"/>
      <c r="AM67" s="415"/>
      <c r="AN67" s="415"/>
      <c r="AO67" s="415"/>
      <c r="AP67" s="415"/>
      <c r="AQ67" s="415"/>
      <c r="AR67" s="415"/>
      <c r="AS67" s="415"/>
      <c r="AT67" s="415"/>
      <c r="AU67" s="415"/>
      <c r="AV67" s="415"/>
      <c r="AW67" s="415"/>
      <c r="AX67" s="415"/>
      <c r="AY67" s="415"/>
      <c r="AZ67" s="415"/>
      <c r="BA67" s="415"/>
      <c r="BB67" s="415"/>
      <c r="BC67" s="415"/>
      <c r="BD67" s="415"/>
      <c r="BE67" s="415"/>
      <c r="BF67" s="415"/>
      <c r="BG67" s="415"/>
    </row>
    <row r="68" spans="1:66" ht="15" customHeight="1"/>
    <row r="69" spans="1:66" ht="15" customHeight="1"/>
    <row r="70" spans="1:66" ht="15" customHeight="1"/>
    <row r="71" spans="1:66" ht="15" customHeight="1"/>
  </sheetData>
  <sheetProtection algorithmName="SHA-512" hashValue="T8Mw+KRfU5z3B9STf2Dp3rxJ7JLorTTxtwMXNvuTQwtreXHp8ORXLUA+PlRLz6AoRNpDY3QEm2ZJRvTjbVlYTg==" saltValue="duXFtdi/EiT/EeFSm/eFTA==" spinCount="100000" sheet="1" objects="1" scenarios="1"/>
  <mergeCells count="620">
    <mergeCell ref="AC65:AE65"/>
    <mergeCell ref="AF65:AI65"/>
    <mergeCell ref="AJ65:AM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S65:V65"/>
    <mergeCell ref="W65:Y65"/>
    <mergeCell ref="Z65:AB65"/>
    <mergeCell ref="C64:E64"/>
    <mergeCell ref="F64:H64"/>
    <mergeCell ref="I64:K64"/>
    <mergeCell ref="L64:N64"/>
    <mergeCell ref="O64:R64"/>
    <mergeCell ref="S63:V63"/>
    <mergeCell ref="W63:Y63"/>
    <mergeCell ref="Z63:AB63"/>
    <mergeCell ref="AC63:AE63"/>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I62:K62"/>
    <mergeCell ref="L62:N62"/>
    <mergeCell ref="O62:R62"/>
    <mergeCell ref="S61:V61"/>
    <mergeCell ref="W61:Y61"/>
    <mergeCell ref="Z61:AB61"/>
    <mergeCell ref="AC61:AE61"/>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I60:K60"/>
    <mergeCell ref="L60:N60"/>
    <mergeCell ref="O60:R60"/>
    <mergeCell ref="S59:V59"/>
    <mergeCell ref="W59:Y59"/>
    <mergeCell ref="Z59:AB59"/>
    <mergeCell ref="AC59:AE59"/>
    <mergeCell ref="AN58:AQ58"/>
    <mergeCell ref="I58:K58"/>
    <mergeCell ref="L58:N58"/>
    <mergeCell ref="O58:R58"/>
    <mergeCell ref="AN60:AQ60"/>
    <mergeCell ref="AR58:AU58"/>
    <mergeCell ref="AV58:AY58"/>
    <mergeCell ref="AZ58:BC58"/>
    <mergeCell ref="BD58:BI58"/>
    <mergeCell ref="C59:E59"/>
    <mergeCell ref="F59:H59"/>
    <mergeCell ref="I59:K59"/>
    <mergeCell ref="L59:N59"/>
    <mergeCell ref="O59:R59"/>
    <mergeCell ref="S58:V58"/>
    <mergeCell ref="W58:Y58"/>
    <mergeCell ref="Z58:AB58"/>
    <mergeCell ref="AC58:AE58"/>
    <mergeCell ref="AF58:AI58"/>
    <mergeCell ref="AJ58:AM58"/>
    <mergeCell ref="AN59:AQ59"/>
    <mergeCell ref="AR59:AU59"/>
    <mergeCell ref="AV59:AY59"/>
    <mergeCell ref="AZ59:BC59"/>
    <mergeCell ref="BD59:BI59"/>
    <mergeCell ref="AF59:AI59"/>
    <mergeCell ref="AJ59:AM59"/>
    <mergeCell ref="C58:E58"/>
    <mergeCell ref="F58:H58"/>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0:AQ30"/>
    <mergeCell ref="AR30:AU30"/>
    <mergeCell ref="AV30:AY30"/>
    <mergeCell ref="AZ30:BC30"/>
    <mergeCell ref="BD30:BI30"/>
    <mergeCell ref="AF30:AI30"/>
    <mergeCell ref="AJ30:AM30"/>
    <mergeCell ref="AN31:AQ31"/>
    <mergeCell ref="AR31:AU31"/>
    <mergeCell ref="AV31:AY31"/>
    <mergeCell ref="AZ31:BC31"/>
    <mergeCell ref="BD31:BI31"/>
    <mergeCell ref="AF31:AI31"/>
    <mergeCell ref="AJ31:AM31"/>
    <mergeCell ref="C31:E31"/>
    <mergeCell ref="F31:H31"/>
    <mergeCell ref="I31:K31"/>
    <mergeCell ref="L31:N31"/>
    <mergeCell ref="O31:R31"/>
    <mergeCell ref="S30:V30"/>
    <mergeCell ref="W30:Y30"/>
    <mergeCell ref="Z30:AB30"/>
    <mergeCell ref="AC30:AE30"/>
    <mergeCell ref="C30:E30"/>
    <mergeCell ref="F30:H30"/>
    <mergeCell ref="I30:K30"/>
    <mergeCell ref="L30:N30"/>
    <mergeCell ref="O30:R30"/>
    <mergeCell ref="S31:V31"/>
    <mergeCell ref="W31:Y31"/>
    <mergeCell ref="Z31:AB31"/>
    <mergeCell ref="AC31:AE31"/>
    <mergeCell ref="D19:BI19"/>
    <mergeCell ref="C20:BI20"/>
    <mergeCell ref="D21:BI21"/>
    <mergeCell ref="B10:BI10"/>
    <mergeCell ref="B11:BI11"/>
    <mergeCell ref="C12:BI12"/>
    <mergeCell ref="C13:BI13"/>
    <mergeCell ref="C14:BI14"/>
    <mergeCell ref="C15:BI15"/>
    <mergeCell ref="AZ29:BC29"/>
    <mergeCell ref="AF27:BI27"/>
    <mergeCell ref="AF28:AM28"/>
    <mergeCell ref="AN28:AU28"/>
    <mergeCell ref="AV28:BC28"/>
    <mergeCell ref="BD28:BI29"/>
    <mergeCell ref="AF29:AI29"/>
    <mergeCell ref="S27:V29"/>
    <mergeCell ref="W27:Y29"/>
    <mergeCell ref="Z27:AB29"/>
    <mergeCell ref="AC27:AE29"/>
    <mergeCell ref="B67:BG67"/>
    <mergeCell ref="B1:BI1"/>
    <mergeCell ref="B3:BI3"/>
    <mergeCell ref="B5:BI5"/>
    <mergeCell ref="BF7:BI7"/>
    <mergeCell ref="B8:L8"/>
    <mergeCell ref="N8:O8"/>
    <mergeCell ref="C16:BI16"/>
    <mergeCell ref="C17:BI17"/>
    <mergeCell ref="C18:BI18"/>
    <mergeCell ref="D22:BI22"/>
    <mergeCell ref="D23:BI23"/>
    <mergeCell ref="E24:BI24"/>
    <mergeCell ref="D25:BI25"/>
    <mergeCell ref="B27:B29"/>
    <mergeCell ref="C27:E29"/>
    <mergeCell ref="F27:H29"/>
    <mergeCell ref="I27:K29"/>
    <mergeCell ref="L27:N29"/>
    <mergeCell ref="O27:R29"/>
    <mergeCell ref="AJ29:AM29"/>
    <mergeCell ref="AN29:AQ29"/>
    <mergeCell ref="AR29:AU29"/>
    <mergeCell ref="AV29:AY29"/>
  </mergeCells>
  <conditionalFormatting sqref="BD31:BD65">
    <cfRule type="expression" dxfId="262" priority="3">
      <formula>AND($BN31=0,$BD31="")</formula>
    </cfRule>
  </conditionalFormatting>
  <conditionalFormatting sqref="BD31:BI65">
    <cfRule type="expression" dxfId="261" priority="2">
      <formula>AND($BN31=1,$BD31="")</formula>
    </cfRule>
  </conditionalFormatting>
  <dataValidations count="1">
    <dataValidation type="list" allowBlank="1" showInputMessage="1" showErrorMessage="1" sqref="AJ30:AM65 AR30:AU65 AZ30:BC65" xr:uid="{1DA2FD60-E920-4F2A-A134-1F71897C5C4D}">
      <formula1>$BK$30:$BK$40</formula1>
    </dataValidation>
  </dataValidations>
  <hyperlinks>
    <hyperlink ref="Z30" r:id="rId1" xr:uid="{CFF31AB0-57FC-43B1-82AD-35241CDB9037}"/>
    <hyperlink ref="BF7:BI7" location="Índice!B13" display="Índice" xr:uid="{86977673-6D89-44D7-B29B-8EC7FE5DF6A0}"/>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2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53EA0-6842-45C1-B8A4-565F6ACD5DBB}">
  <dimension ref="A1:BC294"/>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1"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1"/>
    </row>
    <row r="2" spans="1:31"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
    </row>
    <row r="4" spans="1:31"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c r="A5" s="1"/>
      <c r="B5" s="372" t="s">
        <v>7</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1"/>
    </row>
    <row r="6" spans="1:31"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c r="AE7" s="1"/>
    </row>
    <row r="8" spans="1:31"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48" customHeight="1">
      <c r="A11" s="159"/>
      <c r="B11" s="160"/>
      <c r="C11" s="464" t="s">
        <v>1758</v>
      </c>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98"/>
      <c r="AE11" s="1"/>
    </row>
    <row r="12" spans="1:31" ht="24" customHeight="1">
      <c r="A12" s="159"/>
      <c r="B12" s="160"/>
      <c r="C12" s="464" t="s">
        <v>133</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9"/>
      <c r="AE12" s="1"/>
    </row>
    <row r="13" spans="1:31" ht="36" customHeight="1">
      <c r="A13" s="159"/>
      <c r="B13" s="160"/>
      <c r="C13" s="417" t="s">
        <v>1638</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8"/>
      <c r="AE13" s="1"/>
    </row>
    <row r="14" spans="1:31" ht="48" customHeight="1">
      <c r="A14" s="159"/>
      <c r="B14" s="160"/>
      <c r="C14" s="417" t="s">
        <v>1639</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c r="AE14" s="1"/>
    </row>
    <row r="15" spans="1:31" ht="15" customHeight="1">
      <c r="A15" s="159"/>
      <c r="B15" s="162"/>
      <c r="C15" s="421" t="s">
        <v>134</v>
      </c>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2"/>
      <c r="AE15" s="1"/>
    </row>
    <row r="16" spans="1:31" ht="15" customHeight="1" thickBot="1">
      <c r="A16" s="15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1"/>
    </row>
    <row r="17" spans="1:50" ht="15" customHeight="1" thickBot="1">
      <c r="A17" s="163" t="s">
        <v>135</v>
      </c>
      <c r="B17" s="491" t="s">
        <v>136</v>
      </c>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c r="AE17" s="1"/>
    </row>
    <row r="18" spans="1:50" ht="15" customHeight="1">
      <c r="A18" s="15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1"/>
    </row>
    <row r="19" spans="1:50" ht="36" customHeight="1">
      <c r="A19" s="17" t="s">
        <v>137</v>
      </c>
      <c r="B19" s="476" t="s">
        <v>1824</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1"/>
      <c r="AG19" t="s">
        <v>7278</v>
      </c>
      <c r="AJ19" t="s">
        <v>7284</v>
      </c>
    </row>
    <row r="20" spans="1:50" ht="36" customHeight="1">
      <c r="A20" s="17"/>
      <c r="B20" s="165"/>
      <c r="C20" s="465" t="s">
        <v>1815</v>
      </c>
      <c r="D20" s="465"/>
      <c r="E20" s="465"/>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1"/>
    </row>
    <row r="21" spans="1:50" ht="36" customHeight="1">
      <c r="A21" s="167"/>
      <c r="B21" s="135"/>
      <c r="C21" s="507" t="s">
        <v>139</v>
      </c>
      <c r="D21" s="507"/>
      <c r="E21" s="507"/>
      <c r="F21" s="507"/>
      <c r="G21" s="507"/>
      <c r="H21" s="507"/>
      <c r="I21" s="507"/>
      <c r="J21" s="507"/>
      <c r="K21" s="507"/>
      <c r="L21" s="507"/>
      <c r="M21" s="507"/>
      <c r="N21" s="507"/>
      <c r="O21" s="507"/>
      <c r="P21" s="507"/>
      <c r="Q21" s="507"/>
      <c r="R21" s="507"/>
      <c r="S21" s="507"/>
      <c r="T21" s="507"/>
      <c r="U21" s="507"/>
      <c r="V21" s="507"/>
      <c r="W21" s="507"/>
      <c r="X21" s="507"/>
      <c r="Y21" s="507"/>
      <c r="Z21" s="507"/>
      <c r="AA21" s="507"/>
      <c r="AB21" s="507"/>
      <c r="AC21" s="507"/>
      <c r="AD21" s="507"/>
    </row>
    <row r="22" spans="1:50" ht="36" customHeight="1">
      <c r="A22" s="159"/>
      <c r="B22" s="7"/>
      <c r="C22" s="417" t="s">
        <v>138</v>
      </c>
      <c r="D22" s="417"/>
      <c r="E22" s="417"/>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1"/>
    </row>
    <row r="23" spans="1:50" ht="36" customHeight="1">
      <c r="A23" s="159"/>
      <c r="B23" s="7"/>
      <c r="C23" s="417" t="s">
        <v>1826</v>
      </c>
      <c r="D23" s="417"/>
      <c r="E23" s="417"/>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1"/>
    </row>
    <row r="24" spans="1:50" ht="24" customHeight="1">
      <c r="A24" s="169"/>
      <c r="B24" s="7"/>
      <c r="C24" s="417" t="s">
        <v>1817</v>
      </c>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1"/>
    </row>
    <row r="25" spans="1:50" ht="15" customHeight="1">
      <c r="A25" s="159"/>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1"/>
    </row>
    <row r="26" spans="1:50" ht="36" customHeight="1">
      <c r="A26" s="159"/>
      <c r="B26" s="7"/>
      <c r="C26" s="500" t="s">
        <v>1816</v>
      </c>
      <c r="D26" s="501"/>
      <c r="E26" s="501"/>
      <c r="F26" s="501"/>
      <c r="G26" s="501"/>
      <c r="H26" s="501"/>
      <c r="I26" s="501"/>
      <c r="J26" s="501"/>
      <c r="K26" s="501"/>
      <c r="L26" s="501"/>
      <c r="M26" s="501"/>
      <c r="N26" s="502"/>
      <c r="O26" s="410" t="s">
        <v>140</v>
      </c>
      <c r="P26" s="410"/>
      <c r="Q26" s="410"/>
      <c r="R26" s="410"/>
      <c r="S26" s="410"/>
      <c r="T26" s="410"/>
      <c r="U26" s="410" t="s">
        <v>141</v>
      </c>
      <c r="V26" s="410"/>
      <c r="W26" s="410"/>
      <c r="X26" s="410"/>
      <c r="Y26" s="410"/>
      <c r="Z26" s="410"/>
      <c r="AA26" s="410"/>
      <c r="AB26" s="410"/>
      <c r="AC26" s="506" t="s">
        <v>142</v>
      </c>
      <c r="AD26" s="506"/>
      <c r="AE26" s="1"/>
    </row>
    <row r="27" spans="1:50" ht="84" customHeight="1">
      <c r="A27" s="159"/>
      <c r="B27" s="7"/>
      <c r="C27" s="503"/>
      <c r="D27" s="504"/>
      <c r="E27" s="504"/>
      <c r="F27" s="504"/>
      <c r="G27" s="504"/>
      <c r="H27" s="504"/>
      <c r="I27" s="504"/>
      <c r="J27" s="504"/>
      <c r="K27" s="504"/>
      <c r="L27" s="504"/>
      <c r="M27" s="504"/>
      <c r="N27" s="505"/>
      <c r="O27" s="414" t="s">
        <v>143</v>
      </c>
      <c r="P27" s="414"/>
      <c r="Q27" s="414" t="s">
        <v>144</v>
      </c>
      <c r="R27" s="414"/>
      <c r="S27" s="414" t="s">
        <v>145</v>
      </c>
      <c r="T27" s="414"/>
      <c r="U27" s="414" t="s">
        <v>143</v>
      </c>
      <c r="V27" s="414"/>
      <c r="W27" s="414" t="s">
        <v>144</v>
      </c>
      <c r="X27" s="414"/>
      <c r="Y27" s="414" t="s">
        <v>145</v>
      </c>
      <c r="Z27" s="414"/>
      <c r="AA27" s="494" t="s">
        <v>146</v>
      </c>
      <c r="AB27" s="494"/>
      <c r="AC27" s="506"/>
      <c r="AD27" s="506"/>
      <c r="AE27" s="1"/>
      <c r="AG27" t="s">
        <v>2226</v>
      </c>
      <c r="AH27" t="s">
        <v>2227</v>
      </c>
      <c r="AI27" t="s">
        <v>2228</v>
      </c>
      <c r="AJ27" t="s">
        <v>2229</v>
      </c>
      <c r="AK27" t="s">
        <v>2230</v>
      </c>
      <c r="AL27" t="s">
        <v>2231</v>
      </c>
      <c r="AM27" t="s">
        <v>2232</v>
      </c>
    </row>
    <row r="28" spans="1:50" ht="15" customHeight="1">
      <c r="A28" s="159"/>
      <c r="B28" s="7"/>
      <c r="C28" s="412"/>
      <c r="D28" s="393"/>
      <c r="E28" s="393"/>
      <c r="F28" s="393"/>
      <c r="G28" s="393"/>
      <c r="H28" s="393"/>
      <c r="I28" s="393"/>
      <c r="J28" s="393"/>
      <c r="K28" s="393"/>
      <c r="L28" s="393"/>
      <c r="M28" s="393"/>
      <c r="N28" s="413"/>
      <c r="O28" s="477"/>
      <c r="P28" s="478"/>
      <c r="Q28" s="477"/>
      <c r="R28" s="478"/>
      <c r="S28" s="477"/>
      <c r="T28" s="478"/>
      <c r="U28" s="477"/>
      <c r="V28" s="478"/>
      <c r="W28" s="477"/>
      <c r="X28" s="478"/>
      <c r="Y28" s="477"/>
      <c r="Z28" s="478"/>
      <c r="AA28" s="412"/>
      <c r="AB28" s="413"/>
      <c r="AC28" s="412"/>
      <c r="AD28" s="413"/>
      <c r="AE28" s="1"/>
      <c r="AG28">
        <f>IF(C28&gt;1,IF(COUNTBLANK(O28:AD28)=16,0,1),0)</f>
        <v>0</v>
      </c>
      <c r="AH28" s="172">
        <f>COUNTIF(O28:AD28,"NS")</f>
        <v>0</v>
      </c>
      <c r="AI28">
        <f>IF(C28=1,IF(SUM(COUNTBLANK(O28:T28),COUNTBLANK(AC28))=3,0,1),IF(C28="",IF(COUNTA(O28:T28,AC28)&gt;0,1,0),0))</f>
        <v>0</v>
      </c>
      <c r="AJ28">
        <f>IF(C28=1,IF(OR(COUNTBLANK(U28:Z28)=3,AA28="X"),0,1),IF(C28="",IF(COUNTA(U28:AB28)&gt;0,1,0),0))</f>
        <v>0</v>
      </c>
      <c r="AK28">
        <f>IF(AA28="X",IF(COUNTBLANK(U28:Z28)=6,0,1),0)</f>
        <v>0</v>
      </c>
      <c r="AL28" s="172">
        <f>IF(AND(AA28&lt;&gt;"X",C28=1,COUNTA(O28:Z28)&gt;0),IF(Y28&lt;S28,1,IF(Y28&gt;S28,0,IF(W28&lt;Q28,1,IF(W28&gt;Q28,0,IF(U28&lt;O28,1,IF(U28&gt;O28,0,1)))))),0)</f>
        <v>0</v>
      </c>
      <c r="AM28" s="453">
        <f>IF(OR(O28="NS",O28="NA",O28=""),0,IF(AND(LEN(O28)=2,INT(O28)&gt;0),0,1))</f>
        <v>0</v>
      </c>
      <c r="AN28" s="453"/>
      <c r="AO28" s="453">
        <f t="shared" ref="AO28" si="0">IF(OR(Q28="NS",Q28="NA",Q28=""),0,IF(AND(LEN(Q28)=2,INT(Q28)&gt;0),0,1))</f>
        <v>0</v>
      </c>
      <c r="AP28" s="453"/>
      <c r="AQ28" s="453">
        <f>IF(OR(S28="NS",S28="NA",S28=""),0,IF(AND(LEN(S28)=4,INT(S28)&gt;0),0,1))</f>
        <v>0</v>
      </c>
      <c r="AR28" s="453"/>
      <c r="AS28" s="453">
        <f t="shared" ref="AS28" si="1">IF(OR(U28="NS",U28="NA",U28=""),0,IF(AND(LEN(U28)=2,INT(U28)&gt;0),0,1))</f>
        <v>0</v>
      </c>
      <c r="AT28" s="453"/>
      <c r="AU28" s="453">
        <f t="shared" ref="AU28" si="2">IF(OR(W28="NS",W28="NA",W28=""),0,IF(AND(LEN(W28)=2,INT(W28)&gt;0),0,1))</f>
        <v>0</v>
      </c>
      <c r="AV28" s="453"/>
      <c r="AW28" s="453">
        <f>IF(OR(Y28="NS",Y28="NA",Y28=""),0,IF(AND(LEN(Y28)=4,INT(Y28)&gt;0),0,1))</f>
        <v>0</v>
      </c>
      <c r="AX28" s="453"/>
    </row>
    <row r="29" spans="1:50" ht="15" customHeight="1">
      <c r="A29" s="159"/>
      <c r="B29" s="7"/>
      <c r="C29" s="19"/>
      <c r="D29" s="19"/>
      <c r="E29" s="19"/>
      <c r="F29" s="19"/>
      <c r="G29" s="19"/>
      <c r="H29" s="19"/>
      <c r="I29" s="19"/>
      <c r="J29" s="19"/>
      <c r="K29" s="19"/>
      <c r="L29" s="19"/>
      <c r="M29" s="19"/>
      <c r="N29" s="19"/>
      <c r="O29" s="24"/>
      <c r="P29" s="24"/>
      <c r="Q29" s="24"/>
      <c r="R29" s="24"/>
      <c r="S29" s="24"/>
      <c r="T29" s="24"/>
      <c r="U29" s="24"/>
      <c r="V29" s="24"/>
      <c r="W29" s="24"/>
      <c r="X29" s="24"/>
      <c r="Y29" s="24"/>
      <c r="Z29" s="24"/>
      <c r="AA29" s="24"/>
      <c r="AB29" s="24"/>
      <c r="AC29" s="24"/>
      <c r="AD29" s="24"/>
      <c r="AE29" s="1"/>
      <c r="AJ29" s="172">
        <f>SUM(AI28:AJ28)</f>
        <v>0</v>
      </c>
      <c r="AK29" s="172">
        <f>SUM(AG28,AK28)</f>
        <v>0</v>
      </c>
      <c r="AX29" s="172">
        <f>SUM(AM28:AX28)</f>
        <v>0</v>
      </c>
    </row>
    <row r="30" spans="1:50" ht="24" customHeight="1">
      <c r="A30" s="159"/>
      <c r="B30" s="7"/>
      <c r="C30" s="417" t="s">
        <v>147</v>
      </c>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1"/>
    </row>
    <row r="31" spans="1:50" ht="60" customHeight="1">
      <c r="A31" s="159"/>
      <c r="B31" s="7"/>
      <c r="C31" s="473"/>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5"/>
      <c r="AE31" s="1"/>
    </row>
    <row r="32" spans="1:50" ht="15" customHeight="1">
      <c r="A32" s="159"/>
      <c r="B32" s="455" t="str">
        <f>IF(AJ29=0,"","Favor de ingresar toda la información requerida en la pregunta")</f>
        <v/>
      </c>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row>
    <row r="33" spans="1:31" ht="15" customHeight="1">
      <c r="A33" s="159"/>
      <c r="B33" s="452" t="str">
        <f>IF(AK29&gt;0,"Revise la información capturada, ya que tiene datos ingresados en celdas que están sombreadas","")</f>
        <v/>
      </c>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row>
    <row r="34" spans="1:31" ht="15" customHeight="1">
      <c r="A34" s="159"/>
      <c r="B34" s="456" t="str">
        <f>IF(C28&gt;1,"",IF(AH28&gt;0,"Alerta: debido a que cuenta con registros NS, debe proporcionar una justificación en el area de comentarios al final de la pregunta",""))</f>
        <v/>
      </c>
      <c r="C34" s="45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row>
    <row r="35" spans="1:31" ht="15" customHeight="1">
      <c r="A35" s="159"/>
      <c r="B35" s="451" t="str">
        <f>IF(AL28&gt;0,"Alerta: debe de proporcionar una justificación de acuerdo a lo establecido en la instrucción 4","")</f>
        <v/>
      </c>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row>
    <row r="36" spans="1:31" ht="15" customHeight="1">
      <c r="A36" s="159"/>
      <c r="B36" s="452" t="str">
        <f>IF(C28&gt;1,"",IF(AX29=0,"","Favor de ingresar una fecha válida y/o verifique que el formato solicitado esté correcto"))</f>
        <v/>
      </c>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c r="AD36" s="452"/>
      <c r="AE36" s="452"/>
    </row>
    <row r="37" spans="1:31" ht="15" customHeight="1" thickBot="1">
      <c r="A37" s="15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1"/>
    </row>
    <row r="38" spans="1:31" ht="15" customHeight="1" thickBot="1">
      <c r="A38" s="163" t="s">
        <v>135</v>
      </c>
      <c r="B38" s="491" t="s">
        <v>148</v>
      </c>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3"/>
      <c r="AE38" s="1"/>
    </row>
    <row r="39" spans="1:31" ht="15" customHeight="1">
      <c r="A39" s="159"/>
      <c r="B39" s="508" t="s">
        <v>149</v>
      </c>
      <c r="C39" s="509"/>
      <c r="D39" s="509"/>
      <c r="E39" s="509"/>
      <c r="F39" s="509"/>
      <c r="G39" s="509"/>
      <c r="H39" s="509"/>
      <c r="I39" s="509"/>
      <c r="J39" s="509"/>
      <c r="K39" s="509"/>
      <c r="L39" s="509"/>
      <c r="M39" s="509"/>
      <c r="N39" s="509"/>
      <c r="O39" s="509"/>
      <c r="P39" s="509"/>
      <c r="Q39" s="509"/>
      <c r="R39" s="509"/>
      <c r="S39" s="509"/>
      <c r="T39" s="509"/>
      <c r="U39" s="509"/>
      <c r="V39" s="509"/>
      <c r="W39" s="509"/>
      <c r="X39" s="509"/>
      <c r="Y39" s="509"/>
      <c r="Z39" s="509"/>
      <c r="AA39" s="509"/>
      <c r="AB39" s="509"/>
      <c r="AC39" s="509"/>
      <c r="AD39" s="510"/>
      <c r="AE39" s="1"/>
    </row>
    <row r="40" spans="1:31" ht="24" customHeight="1">
      <c r="A40" s="159"/>
      <c r="B40" s="174"/>
      <c r="C40" s="417" t="s">
        <v>1840</v>
      </c>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11"/>
      <c r="AE40" s="1"/>
    </row>
    <row r="41" spans="1:31" ht="15" customHeight="1">
      <c r="A41" s="159"/>
      <c r="B41" s="459" t="s">
        <v>150</v>
      </c>
      <c r="C41" s="460"/>
      <c r="D41" s="460"/>
      <c r="E41" s="460"/>
      <c r="F41" s="460"/>
      <c r="G41" s="460"/>
      <c r="H41" s="460"/>
      <c r="I41" s="460"/>
      <c r="J41" s="460"/>
      <c r="K41" s="460"/>
      <c r="L41" s="460"/>
      <c r="M41" s="460"/>
      <c r="N41" s="460"/>
      <c r="O41" s="460"/>
      <c r="P41" s="460"/>
      <c r="Q41" s="460"/>
      <c r="R41" s="460"/>
      <c r="S41" s="460"/>
      <c r="T41" s="460"/>
      <c r="U41" s="460"/>
      <c r="V41" s="460"/>
      <c r="W41" s="460"/>
      <c r="X41" s="460"/>
      <c r="Y41" s="460"/>
      <c r="Z41" s="460"/>
      <c r="AA41" s="460"/>
      <c r="AB41" s="460"/>
      <c r="AC41" s="460"/>
      <c r="AD41" s="461"/>
      <c r="AE41" s="1"/>
    </row>
    <row r="42" spans="1:31" ht="72" customHeight="1">
      <c r="A42" s="159"/>
      <c r="B42" s="174"/>
      <c r="C42" s="417" t="s">
        <v>1818</v>
      </c>
      <c r="D42" s="417"/>
      <c r="E42" s="417"/>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8"/>
      <c r="AE42" s="1"/>
    </row>
    <row r="43" spans="1:31" ht="36" customHeight="1">
      <c r="A43" s="159"/>
      <c r="B43" s="141"/>
      <c r="C43" s="417" t="s">
        <v>1711</v>
      </c>
      <c r="D43" s="417"/>
      <c r="E43" s="417"/>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8"/>
      <c r="AE43" s="1"/>
    </row>
    <row r="44" spans="1:31" ht="36" customHeight="1">
      <c r="A44" s="159"/>
      <c r="B44" s="141"/>
      <c r="C44" s="417" t="s">
        <v>1820</v>
      </c>
      <c r="D44" s="417"/>
      <c r="E44" s="417"/>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8"/>
      <c r="AE44" s="1"/>
    </row>
    <row r="45" spans="1:31" ht="36" customHeight="1">
      <c r="A45" s="159"/>
      <c r="B45" s="174"/>
      <c r="C45" s="464" t="s">
        <v>1821</v>
      </c>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98"/>
      <c r="AE45" s="1"/>
    </row>
    <row r="46" spans="1:31" ht="48" customHeight="1">
      <c r="A46" s="159"/>
      <c r="B46" s="175"/>
      <c r="C46" s="464" t="s">
        <v>1802</v>
      </c>
      <c r="D46" s="464"/>
      <c r="E46" s="464"/>
      <c r="F46" s="464"/>
      <c r="G46" s="464"/>
      <c r="H46" s="464"/>
      <c r="I46" s="464"/>
      <c r="J46" s="464"/>
      <c r="K46" s="464"/>
      <c r="L46" s="464"/>
      <c r="M46" s="464"/>
      <c r="N46" s="464"/>
      <c r="O46" s="464"/>
      <c r="P46" s="464"/>
      <c r="Q46" s="464"/>
      <c r="R46" s="464"/>
      <c r="S46" s="464"/>
      <c r="T46" s="464"/>
      <c r="U46" s="464"/>
      <c r="V46" s="464"/>
      <c r="W46" s="464"/>
      <c r="X46" s="464"/>
      <c r="Y46" s="464"/>
      <c r="Z46" s="464"/>
      <c r="AA46" s="464"/>
      <c r="AB46" s="464"/>
      <c r="AC46" s="464"/>
      <c r="AD46" s="498"/>
      <c r="AE46" s="1"/>
    </row>
    <row r="47" spans="1:31" ht="36" customHeight="1">
      <c r="A47" s="159"/>
      <c r="B47" s="175"/>
      <c r="C47" s="464" t="s">
        <v>1803</v>
      </c>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512"/>
      <c r="AE47" s="1"/>
    </row>
    <row r="48" spans="1:31" ht="48" customHeight="1">
      <c r="A48" s="159"/>
      <c r="B48" s="176"/>
      <c r="C48" s="513" t="s">
        <v>1804</v>
      </c>
      <c r="D48" s="514"/>
      <c r="E48" s="514"/>
      <c r="F48" s="514"/>
      <c r="G48" s="514"/>
      <c r="H48" s="514"/>
      <c r="I48" s="514"/>
      <c r="J48" s="514"/>
      <c r="K48" s="514"/>
      <c r="L48" s="514"/>
      <c r="M48" s="514"/>
      <c r="N48" s="514"/>
      <c r="O48" s="514"/>
      <c r="P48" s="514"/>
      <c r="Q48" s="514"/>
      <c r="R48" s="514"/>
      <c r="S48" s="514"/>
      <c r="T48" s="514"/>
      <c r="U48" s="514"/>
      <c r="V48" s="514"/>
      <c r="W48" s="514"/>
      <c r="X48" s="514"/>
      <c r="Y48" s="514"/>
      <c r="Z48" s="514"/>
      <c r="AA48" s="514"/>
      <c r="AB48" s="514"/>
      <c r="AC48" s="514"/>
      <c r="AD48" s="515"/>
      <c r="AE48" s="1"/>
    </row>
    <row r="49" spans="1:50" ht="15" customHeight="1">
      <c r="A49" s="15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1"/>
    </row>
    <row r="50" spans="1:50" ht="36" customHeight="1">
      <c r="A50" s="177" t="s">
        <v>151</v>
      </c>
      <c r="B50" s="476" t="s">
        <v>1823</v>
      </c>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1"/>
    </row>
    <row r="51" spans="1:50" ht="36" customHeight="1">
      <c r="A51" s="169"/>
      <c r="B51" s="7"/>
      <c r="C51" s="465" t="s">
        <v>152</v>
      </c>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1"/>
    </row>
    <row r="52" spans="1:50" ht="36" customHeight="1">
      <c r="A52" s="169"/>
      <c r="B52" s="7"/>
      <c r="C52" s="507" t="s">
        <v>1825</v>
      </c>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1"/>
    </row>
    <row r="53" spans="1:50" ht="24" customHeight="1">
      <c r="A53" s="159"/>
      <c r="B53" s="7"/>
      <c r="C53" s="417" t="s">
        <v>153</v>
      </c>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1"/>
    </row>
    <row r="54" spans="1:50" ht="36" customHeight="1">
      <c r="A54" s="159"/>
      <c r="B54" s="7"/>
      <c r="C54" s="417" t="s">
        <v>1827</v>
      </c>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1"/>
    </row>
    <row r="55" spans="1:50" ht="24" customHeight="1">
      <c r="A55" s="169"/>
      <c r="B55" s="7"/>
      <c r="C55" s="417" t="s">
        <v>154</v>
      </c>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1"/>
    </row>
    <row r="56" spans="1:50" ht="15" customHeight="1">
      <c r="A56" s="169"/>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1"/>
    </row>
    <row r="57" spans="1:50" ht="15" customHeight="1">
      <c r="A57" s="159"/>
      <c r="B57" s="7"/>
      <c r="C57" s="410" t="s">
        <v>155</v>
      </c>
      <c r="D57" s="410"/>
      <c r="E57" s="410"/>
      <c r="F57" s="410"/>
      <c r="G57" s="410"/>
      <c r="H57" s="410"/>
      <c r="I57" s="410"/>
      <c r="J57" s="410"/>
      <c r="K57" s="414" t="s">
        <v>156</v>
      </c>
      <c r="L57" s="414"/>
      <c r="M57" s="414"/>
      <c r="N57" s="414"/>
      <c r="O57" s="410" t="s">
        <v>157</v>
      </c>
      <c r="P57" s="410"/>
      <c r="Q57" s="410"/>
      <c r="R57" s="410"/>
      <c r="S57" s="410"/>
      <c r="T57" s="410"/>
      <c r="U57" s="410" t="s">
        <v>158</v>
      </c>
      <c r="V57" s="410"/>
      <c r="W57" s="410"/>
      <c r="X57" s="410"/>
      <c r="Y57" s="410"/>
      <c r="Z57" s="410"/>
      <c r="AA57" s="410"/>
      <c r="AB57" s="410"/>
      <c r="AC57" s="506" t="s">
        <v>159</v>
      </c>
      <c r="AD57" s="506"/>
      <c r="AE57" s="1"/>
    </row>
    <row r="58" spans="1:50" ht="84" customHeight="1">
      <c r="A58" s="159"/>
      <c r="B58" s="7"/>
      <c r="C58" s="410"/>
      <c r="D58" s="410"/>
      <c r="E58" s="410"/>
      <c r="F58" s="410"/>
      <c r="G58" s="410"/>
      <c r="H58" s="410"/>
      <c r="I58" s="410"/>
      <c r="J58" s="410"/>
      <c r="K58" s="414"/>
      <c r="L58" s="414"/>
      <c r="M58" s="414"/>
      <c r="N58" s="414"/>
      <c r="O58" s="414" t="s">
        <v>143</v>
      </c>
      <c r="P58" s="414"/>
      <c r="Q58" s="414" t="s">
        <v>144</v>
      </c>
      <c r="R58" s="414"/>
      <c r="S58" s="414" t="s">
        <v>145</v>
      </c>
      <c r="T58" s="414"/>
      <c r="U58" s="414" t="s">
        <v>143</v>
      </c>
      <c r="V58" s="414"/>
      <c r="W58" s="414" t="s">
        <v>144</v>
      </c>
      <c r="X58" s="414"/>
      <c r="Y58" s="414" t="s">
        <v>145</v>
      </c>
      <c r="Z58" s="414"/>
      <c r="AA58" s="494" t="s">
        <v>146</v>
      </c>
      <c r="AB58" s="494"/>
      <c r="AC58" s="506"/>
      <c r="AD58" s="506"/>
      <c r="AE58" s="1"/>
      <c r="AG58" t="s">
        <v>2226</v>
      </c>
      <c r="AH58" t="s">
        <v>2227</v>
      </c>
      <c r="AI58" t="s">
        <v>2228</v>
      </c>
      <c r="AJ58" t="s">
        <v>2229</v>
      </c>
      <c r="AK58" t="s">
        <v>2230</v>
      </c>
      <c r="AL58" t="s">
        <v>2231</v>
      </c>
      <c r="AM58" t="s">
        <v>2232</v>
      </c>
    </row>
    <row r="59" spans="1:50" ht="24" customHeight="1">
      <c r="A59" s="159"/>
      <c r="B59" s="7"/>
      <c r="C59" s="178" t="s">
        <v>89</v>
      </c>
      <c r="D59" s="479" t="s">
        <v>160</v>
      </c>
      <c r="E59" s="479"/>
      <c r="F59" s="479"/>
      <c r="G59" s="479"/>
      <c r="H59" s="479"/>
      <c r="I59" s="479"/>
      <c r="J59" s="479"/>
      <c r="K59" s="412"/>
      <c r="L59" s="393"/>
      <c r="M59" s="393"/>
      <c r="N59" s="413"/>
      <c r="O59" s="477"/>
      <c r="P59" s="478"/>
      <c r="Q59" s="477"/>
      <c r="R59" s="478"/>
      <c r="S59" s="477"/>
      <c r="T59" s="478"/>
      <c r="U59" s="477"/>
      <c r="V59" s="478"/>
      <c r="W59" s="477"/>
      <c r="X59" s="478"/>
      <c r="Y59" s="477"/>
      <c r="Z59" s="478"/>
      <c r="AA59" s="412"/>
      <c r="AB59" s="413"/>
      <c r="AC59" s="412"/>
      <c r="AD59" s="413"/>
      <c r="AE59" s="1"/>
      <c r="AG59">
        <f>IF(K59&gt;1,IF(COUNTBLANK(O59:AD59)=16,0,1),0)</f>
        <v>0</v>
      </c>
      <c r="AH59">
        <f>COUNTIF(O59:AD59,"NS")</f>
        <v>0</v>
      </c>
      <c r="AI59">
        <f>IF(COUNTA($K$59:$AD$60)&gt;0,IF(AND(K59=1,SUM(COUNTBLANK(O59:T59),COUNTBLANK(AC59))=3),0,IF(K59&gt;1,0,1)),0)</f>
        <v>0</v>
      </c>
      <c r="AJ59">
        <f>IF(COUNTA($K$59:$AD$60)&gt;0,IF(AND(K59=1,OR(COUNTBLANK(U59:Z59)=3,AA59="X")),0,IF(K59&gt;1,0,1)),0)</f>
        <v>0</v>
      </c>
      <c r="AK59">
        <f>IF(AA59="X",IF(COUNTBLANK(U59:Z59)=6,0,1),0)</f>
        <v>0</v>
      </c>
      <c r="AL59">
        <f>IF(AND(AA59&lt;&gt;"X",K59=1,COUNTA(O59:Z59)&gt;0),IF(Y59&lt;S59,1,IF(Y59&gt;S59,0,IF(W59&lt;Q59,1,IF(W59&gt;Q59,0,IF(U59&lt;O59,1,IF(U59&gt;O59,0,1)))))),0)</f>
        <v>0</v>
      </c>
      <c r="AM59" s="453">
        <f>IF(OR(O59="NS",O59="NA",O59=""),0,IF(AND(LEN(O59)=2,INT(O59)&gt;0),0,1))</f>
        <v>0</v>
      </c>
      <c r="AN59" s="453"/>
      <c r="AO59" s="453">
        <f t="shared" ref="AO59" si="3">IF(OR(Q59="NS",Q59="NA",Q59=""),0,IF(AND(LEN(Q59)=2,INT(Q59)&gt;0),0,1))</f>
        <v>0</v>
      </c>
      <c r="AP59" s="453"/>
      <c r="AQ59" s="453">
        <f>IF(OR(S59="NS",S59="NA",S59=""),0,IF(AND(LEN(S59)=4,INT(S59)&gt;0),0,1))</f>
        <v>0</v>
      </c>
      <c r="AR59" s="453"/>
      <c r="AS59" s="453">
        <f t="shared" ref="AS59" si="4">IF(OR(U59="NS",U59="NA",U59=""),0,IF(AND(LEN(U59)=2,INT(U59)&gt;0),0,1))</f>
        <v>0</v>
      </c>
      <c r="AT59" s="453"/>
      <c r="AU59" s="453">
        <f t="shared" ref="AU59" si="5">IF(OR(W59="NS",W59="NA",W59=""),0,IF(AND(LEN(W59)=2,INT(W59)&gt;0),0,1))</f>
        <v>0</v>
      </c>
      <c r="AV59" s="453"/>
      <c r="AW59" s="453">
        <f>IF(OR(Y59="NS",Y59="NA",Y59=""),0,IF(AND(LEN(Y59)=4,INT(Y59)&gt;0),0,1))</f>
        <v>0</v>
      </c>
      <c r="AX59" s="453"/>
    </row>
    <row r="60" spans="1:50" ht="24" customHeight="1">
      <c r="A60" s="159"/>
      <c r="B60" s="7"/>
      <c r="C60" s="178" t="s">
        <v>90</v>
      </c>
      <c r="D60" s="479" t="s">
        <v>161</v>
      </c>
      <c r="E60" s="479"/>
      <c r="F60" s="479"/>
      <c r="G60" s="479"/>
      <c r="H60" s="479"/>
      <c r="I60" s="479"/>
      <c r="J60" s="479"/>
      <c r="K60" s="412"/>
      <c r="L60" s="393"/>
      <c r="M60" s="393"/>
      <c r="N60" s="413"/>
      <c r="O60" s="477"/>
      <c r="P60" s="478"/>
      <c r="Q60" s="477"/>
      <c r="R60" s="478"/>
      <c r="S60" s="477"/>
      <c r="T60" s="478"/>
      <c r="U60" s="477"/>
      <c r="V60" s="478"/>
      <c r="W60" s="477"/>
      <c r="X60" s="478"/>
      <c r="Y60" s="477"/>
      <c r="Z60" s="478"/>
      <c r="AA60" s="412"/>
      <c r="AB60" s="413"/>
      <c r="AC60" s="412"/>
      <c r="AD60" s="413"/>
      <c r="AE60" s="1"/>
      <c r="AG60">
        <f>IF(K60&gt;1,IF(COUNTBLANK(O60:AD60)=16,0,1),0)</f>
        <v>0</v>
      </c>
      <c r="AH60">
        <f>COUNTIF(O60:AD60,"NS")</f>
        <v>0</v>
      </c>
      <c r="AI60">
        <f>IF(COUNTA($K$59:$AD$60)&gt;0,IF(AND(K60=1,SUM(COUNTBLANK(O60:T60),COUNTBLANK(AC60))=3),0,IF(K60&gt;1,0,1)),0)</f>
        <v>0</v>
      </c>
      <c r="AJ60">
        <f>IF(COUNTA($K$59:$AD$60)&gt;0,IF(AND(K60=1,OR(COUNTBLANK(U60:Z60)=3,AA60="X")),0,IF(K60&gt;1,0,1)),0)</f>
        <v>0</v>
      </c>
      <c r="AK60">
        <f>IF(AA60="X",IF(COUNTBLANK(U60:Z60)=6,0,1),0)</f>
        <v>0</v>
      </c>
      <c r="AL60">
        <f>IF(AND(AA60&lt;&gt;"X",K60=1,COUNTA(O60:Z60)&gt;0),IF(Y60&lt;S60,1,IF(Y60&gt;S60,0,IF(W60&lt;Q60,1,IF(W60&gt;Q60,0,IF(U60&lt;O60,1,IF(U60&gt;O60,0,1)))))),0)</f>
        <v>0</v>
      </c>
      <c r="AM60" s="453">
        <f>IF(OR(O60="NS",O60="NA",O60=""),0,IF(AND(LEN(O60)=2,INT(O60)&gt;0),0,1))</f>
        <v>0</v>
      </c>
      <c r="AN60" s="453"/>
      <c r="AO60" s="453">
        <f t="shared" ref="AO60" si="6">IF(OR(Q60="NS",Q60="NA",Q60=""),0,IF(AND(LEN(Q60)=2,INT(Q60)&gt;0),0,1))</f>
        <v>0</v>
      </c>
      <c r="AP60" s="453"/>
      <c r="AQ60" s="453">
        <f>IF(OR(S60="NS",S60="NA",S60=""),0,IF(AND(LEN(S60)=4,INT(S60)&gt;0),0,1))</f>
        <v>0</v>
      </c>
      <c r="AR60" s="453"/>
      <c r="AS60" s="453">
        <f t="shared" ref="AS60" si="7">IF(OR(U60="NS",U60="NA",U60=""),0,IF(AND(LEN(U60)=2,INT(U60)&gt;0),0,1))</f>
        <v>0</v>
      </c>
      <c r="AT60" s="453"/>
      <c r="AU60" s="453">
        <f t="shared" ref="AU60" si="8">IF(OR(W60="NS",W60="NA",W60=""),0,IF(AND(LEN(W60)=2,INT(W60)&gt;0),0,1))</f>
        <v>0</v>
      </c>
      <c r="AV60" s="453"/>
      <c r="AW60" s="453">
        <f>IF(OR(Y60="NS",Y60="NA",Y60=""),0,IF(AND(LEN(Y60)=4,INT(Y60)&gt;0),0,1))</f>
        <v>0</v>
      </c>
      <c r="AX60" s="453"/>
    </row>
    <row r="61" spans="1:50" ht="15" customHeight="1">
      <c r="A61" s="159"/>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1"/>
      <c r="AJ61" s="172">
        <f>SUM(AI59:AJ60)</f>
        <v>0</v>
      </c>
      <c r="AK61" s="172">
        <f>SUM(AG59:AG60,AK59:AK60)</f>
        <v>0</v>
      </c>
      <c r="AL61" s="172">
        <f>SUM(AL59:AL60)</f>
        <v>0</v>
      </c>
      <c r="AX61" s="172">
        <f>SUM(AM59:AX60)</f>
        <v>0</v>
      </c>
    </row>
    <row r="62" spans="1:50" ht="24" customHeight="1">
      <c r="A62" s="159"/>
      <c r="B62" s="7"/>
      <c r="C62" s="417" t="s">
        <v>147</v>
      </c>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1"/>
    </row>
    <row r="63" spans="1:50" ht="60" customHeight="1">
      <c r="A63" s="159"/>
      <c r="B63" s="7"/>
      <c r="C63" s="473"/>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5"/>
      <c r="AE63" s="1"/>
    </row>
    <row r="64" spans="1:50" ht="15" customHeight="1">
      <c r="A64" s="159"/>
      <c r="B64" s="455" t="str">
        <f>IF(AJ61=0,"","Favor de ingresar toda la información requerida en la pregunta")</f>
        <v/>
      </c>
      <c r="C64" s="455"/>
      <c r="D64" s="455"/>
      <c r="E64" s="455"/>
      <c r="F64" s="455"/>
      <c r="G64" s="455"/>
      <c r="H64" s="455"/>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row>
    <row r="65" spans="1:31" ht="15" customHeight="1">
      <c r="A65" s="159"/>
      <c r="B65" s="452" t="str">
        <f>IF(AK61&gt;0,"Revise la información capturada, ya que tiene datos ingresados en celdas que están sombreadas","")</f>
        <v/>
      </c>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row>
    <row r="66" spans="1:31" ht="15" customHeight="1">
      <c r="A66" s="159"/>
      <c r="B66" s="456" t="str">
        <f>IF(SUM(AH59:AH60)&gt;0,"Alerta: debido a que cuenta con registros NS, debe proporcionar una justificación en el area de comentarios al final de la pregunta","")</f>
        <v/>
      </c>
      <c r="C66" s="456"/>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row>
    <row r="67" spans="1:31" ht="15" customHeight="1">
      <c r="A67" s="159"/>
      <c r="B67" s="451" t="str">
        <f>IF(AL61&gt;0,"Alerta: debe de proporcionar una justificación de acuerdo a lo establecido en la instrucción 4","")</f>
        <v/>
      </c>
      <c r="C67" s="451"/>
      <c r="D67" s="451"/>
      <c r="E67" s="451"/>
      <c r="F67" s="451"/>
      <c r="G67" s="451"/>
      <c r="H67" s="451"/>
      <c r="I67" s="451"/>
      <c r="J67" s="451"/>
      <c r="K67" s="451"/>
      <c r="L67" s="451"/>
      <c r="M67" s="451"/>
      <c r="N67" s="451"/>
      <c r="O67" s="451"/>
      <c r="P67" s="451"/>
      <c r="Q67" s="451"/>
      <c r="R67" s="451"/>
      <c r="S67" s="451"/>
      <c r="T67" s="451"/>
      <c r="U67" s="451"/>
      <c r="V67" s="451"/>
      <c r="W67" s="451"/>
      <c r="X67" s="451"/>
      <c r="Y67" s="451"/>
      <c r="Z67" s="451"/>
      <c r="AA67" s="451"/>
      <c r="AB67" s="451"/>
      <c r="AC67" s="451"/>
      <c r="AD67" s="451"/>
      <c r="AE67" s="451"/>
    </row>
    <row r="68" spans="1:31" ht="15" customHeight="1">
      <c r="A68" s="159"/>
      <c r="B68" s="452" t="str">
        <f>IF(AX61=0,"","Favor de ingresar una fecha válida y/o verifique que el formato solicitado esté correcto")</f>
        <v/>
      </c>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row>
    <row r="69" spans="1:31" ht="15" customHeight="1">
      <c r="A69" s="15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1"/>
    </row>
    <row r="70" spans="1:31" ht="15" customHeight="1">
      <c r="A70" s="177" t="s">
        <v>162</v>
      </c>
      <c r="B70" s="476" t="s">
        <v>163</v>
      </c>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1"/>
    </row>
    <row r="71" spans="1:31" ht="15" customHeight="1">
      <c r="A71" s="169"/>
      <c r="B71" s="7"/>
      <c r="C71" s="465" t="s">
        <v>164</v>
      </c>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1"/>
    </row>
    <row r="72" spans="1:31" ht="15" customHeight="1">
      <c r="A72" s="169"/>
      <c r="B72" s="7"/>
      <c r="C72" s="465" t="s">
        <v>165</v>
      </c>
      <c r="D72" s="465"/>
      <c r="E72" s="465"/>
      <c r="F72" s="465"/>
      <c r="G72" s="465"/>
      <c r="H72" s="465"/>
      <c r="I72" s="465"/>
      <c r="J72" s="465"/>
      <c r="K72" s="465"/>
      <c r="L72" s="465"/>
      <c r="M72" s="465"/>
      <c r="N72" s="465"/>
      <c r="O72" s="465"/>
      <c r="P72" s="465"/>
      <c r="Q72" s="465"/>
      <c r="R72" s="465"/>
      <c r="S72" s="465"/>
      <c r="T72" s="465"/>
      <c r="U72" s="465"/>
      <c r="V72" s="465"/>
      <c r="W72" s="465"/>
      <c r="X72" s="465"/>
      <c r="Y72" s="465"/>
      <c r="Z72" s="465"/>
      <c r="AA72" s="465"/>
      <c r="AB72" s="465"/>
      <c r="AC72" s="465"/>
      <c r="AD72" s="465"/>
      <c r="AE72" s="1"/>
    </row>
    <row r="73" spans="1:31" ht="15" customHeight="1" thickBot="1">
      <c r="A73" s="169"/>
      <c r="B73" s="179"/>
      <c r="C73" s="179"/>
      <c r="D73" s="179"/>
      <c r="E73" s="7"/>
      <c r="F73" s="7"/>
      <c r="G73" s="7"/>
      <c r="H73" s="7"/>
      <c r="I73" s="7"/>
      <c r="J73" s="7"/>
      <c r="K73" s="7"/>
      <c r="L73" s="7"/>
      <c r="M73" s="7"/>
      <c r="N73" s="7"/>
      <c r="O73" s="7"/>
      <c r="P73" s="7"/>
      <c r="Q73" s="7"/>
      <c r="R73" s="7"/>
      <c r="S73" s="7"/>
      <c r="T73" s="7"/>
      <c r="U73" s="7"/>
      <c r="V73" s="7"/>
      <c r="W73" s="7"/>
      <c r="X73" s="7"/>
      <c r="Y73" s="7"/>
      <c r="Z73" s="7"/>
      <c r="AA73" s="7"/>
      <c r="AB73" s="7"/>
      <c r="AC73" s="7"/>
      <c r="AD73" s="7"/>
      <c r="AE73" s="1"/>
    </row>
    <row r="74" spans="1:31" ht="15" customHeight="1" thickBot="1">
      <c r="A74" s="169"/>
      <c r="B74" s="7"/>
      <c r="C74" s="25"/>
      <c r="D74" s="180" t="s">
        <v>166</v>
      </c>
      <c r="E74" s="21"/>
      <c r="F74" s="21"/>
      <c r="G74" s="21"/>
      <c r="H74" s="21"/>
      <c r="I74" s="21"/>
      <c r="J74" s="21"/>
      <c r="K74" s="21"/>
      <c r="L74" s="21"/>
      <c r="M74" s="21"/>
      <c r="N74" s="21"/>
      <c r="O74" s="21"/>
      <c r="P74" s="21"/>
      <c r="Q74" s="21"/>
      <c r="R74" s="21"/>
      <c r="S74" s="5"/>
      <c r="T74" s="5"/>
      <c r="U74" s="5"/>
      <c r="V74" s="5"/>
      <c r="W74" s="5"/>
      <c r="X74" s="5"/>
      <c r="Y74" s="5"/>
      <c r="Z74" s="5"/>
      <c r="AA74" s="5"/>
      <c r="AB74" s="5"/>
      <c r="AC74" s="5"/>
      <c r="AD74" s="5"/>
      <c r="AE74" s="1"/>
    </row>
    <row r="75" spans="1:31" ht="15" customHeight="1" thickBot="1">
      <c r="A75" s="169"/>
      <c r="B75" s="7"/>
      <c r="C75" s="25"/>
      <c r="D75" s="181" t="s">
        <v>167</v>
      </c>
      <c r="E75" s="5"/>
      <c r="F75" s="5"/>
      <c r="G75" s="5"/>
      <c r="H75" s="5"/>
      <c r="I75" s="5"/>
      <c r="J75" s="5"/>
      <c r="K75" s="5"/>
      <c r="L75" s="5"/>
      <c r="M75" s="5"/>
      <c r="N75" s="5"/>
      <c r="O75" s="5"/>
      <c r="P75" s="5"/>
      <c r="Q75" s="5"/>
      <c r="R75" s="21"/>
      <c r="S75" s="21"/>
      <c r="T75" s="21"/>
      <c r="U75" s="21"/>
      <c r="V75" s="21"/>
      <c r="W75" s="21"/>
      <c r="X75" s="21"/>
      <c r="Y75" s="21"/>
      <c r="Z75" s="21"/>
      <c r="AA75" s="21"/>
      <c r="AB75" s="21"/>
      <c r="AC75" s="21"/>
      <c r="AD75" s="21"/>
      <c r="AE75" s="1"/>
    </row>
    <row r="76" spans="1:31" ht="15" customHeight="1" thickBot="1">
      <c r="A76" s="169"/>
      <c r="B76" s="7"/>
      <c r="C76" s="25"/>
      <c r="D76" s="181" t="s">
        <v>168</v>
      </c>
      <c r="E76" s="5"/>
      <c r="F76" s="5"/>
      <c r="G76" s="5"/>
      <c r="H76" s="5"/>
      <c r="I76" s="5"/>
      <c r="J76" s="5"/>
      <c r="K76" s="5"/>
      <c r="L76" s="5"/>
      <c r="M76" s="5"/>
      <c r="N76" s="5"/>
      <c r="O76" s="5"/>
      <c r="P76" s="5"/>
      <c r="Q76" s="5"/>
      <c r="R76" s="21"/>
      <c r="S76" s="21"/>
      <c r="T76" s="21"/>
      <c r="U76" s="21"/>
      <c r="V76" s="21"/>
      <c r="W76" s="21"/>
      <c r="X76" s="21"/>
      <c r="Y76" s="21"/>
      <c r="Z76" s="21"/>
      <c r="AA76" s="21"/>
      <c r="AB76" s="21"/>
      <c r="AC76" s="21"/>
      <c r="AD76" s="21"/>
      <c r="AE76" s="1"/>
    </row>
    <row r="77" spans="1:31" ht="15" customHeight="1" thickBot="1">
      <c r="A77" s="169"/>
      <c r="B77" s="7"/>
      <c r="C77" s="25"/>
      <c r="D77" s="181" t="s">
        <v>169</v>
      </c>
      <c r="E77" s="5"/>
      <c r="F77" s="5"/>
      <c r="G77" s="5"/>
      <c r="H77" s="5"/>
      <c r="I77" s="5"/>
      <c r="J77" s="5"/>
      <c r="K77" s="5"/>
      <c r="L77" s="5"/>
      <c r="M77" s="5"/>
      <c r="N77" s="5"/>
      <c r="O77" s="5"/>
      <c r="P77" s="5"/>
      <c r="Q77" s="5"/>
      <c r="R77" s="21"/>
      <c r="S77" s="21"/>
      <c r="T77" s="21"/>
      <c r="U77" s="21"/>
      <c r="V77" s="21"/>
      <c r="W77" s="21"/>
      <c r="X77" s="21"/>
      <c r="Y77" s="21"/>
      <c r="Z77" s="21"/>
      <c r="AA77" s="21"/>
      <c r="AB77" s="21"/>
      <c r="AC77" s="21"/>
      <c r="AD77" s="21"/>
      <c r="AE77" s="1"/>
    </row>
    <row r="78" spans="1:31" ht="15" customHeight="1" thickBot="1">
      <c r="A78" s="169"/>
      <c r="B78" s="7"/>
      <c r="C78" s="25"/>
      <c r="D78" s="181" t="s">
        <v>170</v>
      </c>
      <c r="E78" s="5"/>
      <c r="F78" s="5"/>
      <c r="G78" s="5"/>
      <c r="H78" s="5"/>
      <c r="I78" s="5"/>
      <c r="J78" s="5"/>
      <c r="K78" s="5"/>
      <c r="L78" s="5"/>
      <c r="M78" s="5"/>
      <c r="N78" s="5"/>
      <c r="O78" s="5"/>
      <c r="P78" s="5"/>
      <c r="Q78" s="5"/>
      <c r="R78" s="21"/>
      <c r="S78" s="21"/>
      <c r="T78" s="21"/>
      <c r="U78" s="21"/>
      <c r="V78" s="21"/>
      <c r="W78" s="21"/>
      <c r="X78" s="21"/>
      <c r="Y78" s="21"/>
      <c r="Z78" s="21"/>
      <c r="AA78" s="21"/>
      <c r="AB78" s="21"/>
      <c r="AC78" s="21"/>
      <c r="AD78" s="21"/>
      <c r="AE78" s="1"/>
    </row>
    <row r="79" spans="1:31" ht="15" customHeight="1" thickBot="1">
      <c r="A79" s="169"/>
      <c r="B79" s="7"/>
      <c r="C79" s="25"/>
      <c r="D79" s="181" t="s">
        <v>171</v>
      </c>
      <c r="E79" s="5"/>
      <c r="F79" s="5"/>
      <c r="G79" s="5"/>
      <c r="H79" s="5"/>
      <c r="I79" s="5"/>
      <c r="J79" s="5"/>
      <c r="K79" s="5"/>
      <c r="L79" s="5"/>
      <c r="M79" s="5"/>
      <c r="N79" s="5"/>
      <c r="O79" s="5"/>
      <c r="P79" s="5"/>
      <c r="Q79" s="5"/>
      <c r="R79" s="21"/>
      <c r="S79" s="21"/>
      <c r="T79" s="21"/>
      <c r="U79" s="21"/>
      <c r="V79" s="21"/>
      <c r="W79" s="21"/>
      <c r="X79" s="21"/>
      <c r="Y79" s="21"/>
      <c r="Z79" s="21"/>
      <c r="AA79" s="21"/>
      <c r="AB79" s="21"/>
      <c r="AC79" s="21"/>
      <c r="AD79" s="21"/>
      <c r="AE79" s="1"/>
    </row>
    <row r="80" spans="1:31" ht="15" customHeight="1" thickBot="1">
      <c r="A80" s="169"/>
      <c r="B80" s="7"/>
      <c r="C80" s="25"/>
      <c r="D80" s="181" t="s">
        <v>172</v>
      </c>
      <c r="E80" s="5"/>
      <c r="F80" s="5"/>
      <c r="G80" s="5"/>
      <c r="H80" s="5"/>
      <c r="I80" s="5"/>
      <c r="J80" s="5"/>
      <c r="K80" s="5"/>
      <c r="L80" s="5"/>
      <c r="M80" s="5"/>
      <c r="N80" s="5"/>
      <c r="O80" s="5"/>
      <c r="P80" s="5"/>
      <c r="Q80" s="5"/>
      <c r="R80" s="21"/>
      <c r="S80" s="21"/>
      <c r="T80" s="21"/>
      <c r="U80" s="21"/>
      <c r="V80" s="21"/>
      <c r="W80" s="21"/>
      <c r="X80" s="21"/>
      <c r="Y80" s="21"/>
      <c r="Z80" s="21"/>
      <c r="AA80" s="21"/>
      <c r="AB80" s="21"/>
      <c r="AC80" s="21"/>
      <c r="AD80" s="21"/>
      <c r="AE80" s="1"/>
    </row>
    <row r="81" spans="1:31" ht="15" customHeight="1" thickBot="1">
      <c r="A81" s="169"/>
      <c r="B81" s="7"/>
      <c r="C81" s="25"/>
      <c r="D81" s="181" t="s">
        <v>1828</v>
      </c>
      <c r="E81" s="5"/>
      <c r="F81" s="5"/>
      <c r="G81" s="5"/>
      <c r="H81" s="5"/>
      <c r="I81" s="5"/>
      <c r="J81" s="5"/>
      <c r="K81" s="5"/>
      <c r="L81" s="5"/>
      <c r="M81" s="5"/>
      <c r="N81" s="5"/>
      <c r="O81" s="5"/>
      <c r="P81" s="5"/>
      <c r="Q81" s="5"/>
      <c r="R81" s="21"/>
      <c r="S81" s="5"/>
      <c r="T81" s="5"/>
      <c r="U81" s="5"/>
      <c r="V81" s="5"/>
      <c r="W81" s="5"/>
      <c r="X81" s="5"/>
      <c r="Y81" s="5"/>
      <c r="Z81" s="5"/>
      <c r="AA81" s="5"/>
      <c r="AB81" s="5"/>
      <c r="AC81" s="5"/>
      <c r="AD81" s="5"/>
      <c r="AE81" s="1"/>
    </row>
    <row r="82" spans="1:31" ht="15" customHeight="1" thickBot="1">
      <c r="A82" s="169"/>
      <c r="B82" s="7"/>
      <c r="C82" s="25"/>
      <c r="D82" s="181" t="s">
        <v>173</v>
      </c>
      <c r="E82" s="5"/>
      <c r="F82" s="5"/>
      <c r="G82" s="5"/>
      <c r="H82" s="5"/>
      <c r="I82" s="5"/>
      <c r="J82" s="5"/>
      <c r="K82" s="5"/>
      <c r="L82" s="5"/>
      <c r="M82" s="5"/>
      <c r="N82" s="5"/>
      <c r="O82" s="5"/>
      <c r="P82" s="5"/>
      <c r="Q82" s="5"/>
      <c r="R82" s="21"/>
      <c r="S82" s="5"/>
      <c r="T82" s="5"/>
      <c r="U82" s="5"/>
      <c r="V82" s="5"/>
      <c r="W82" s="5"/>
      <c r="X82" s="5"/>
      <c r="Y82" s="5"/>
      <c r="Z82" s="5"/>
      <c r="AA82" s="5"/>
      <c r="AB82" s="5"/>
      <c r="AC82" s="5"/>
      <c r="AD82" s="5"/>
      <c r="AE82" s="1"/>
    </row>
    <row r="83" spans="1:31" ht="15" customHeight="1" thickBot="1">
      <c r="A83" s="169"/>
      <c r="B83" s="7"/>
      <c r="C83" s="25"/>
      <c r="D83" s="181" t="s">
        <v>174</v>
      </c>
      <c r="E83" s="7"/>
      <c r="F83" s="7"/>
      <c r="G83" s="7"/>
      <c r="H83" s="7"/>
      <c r="I83" s="7"/>
      <c r="J83" s="7"/>
      <c r="K83" s="7"/>
      <c r="L83" s="7"/>
      <c r="M83" s="7"/>
      <c r="N83" s="7"/>
      <c r="O83" s="7"/>
      <c r="P83" s="7"/>
      <c r="Q83" s="7"/>
      <c r="R83" s="7"/>
      <c r="S83" s="7"/>
      <c r="T83" s="7"/>
      <c r="U83" s="7"/>
      <c r="V83" s="7"/>
      <c r="W83" s="7"/>
      <c r="X83" s="7"/>
      <c r="Y83" s="7"/>
      <c r="Z83" s="7"/>
      <c r="AA83" s="7"/>
      <c r="AB83" s="7"/>
      <c r="AC83" s="7"/>
      <c r="AD83" s="7"/>
      <c r="AE83" s="1"/>
    </row>
    <row r="84" spans="1:31" ht="15" customHeight="1" thickBot="1">
      <c r="A84" s="169"/>
      <c r="B84" s="7"/>
      <c r="C84" s="25"/>
      <c r="D84" s="181" t="s">
        <v>1743</v>
      </c>
      <c r="E84" s="7"/>
      <c r="F84" s="7"/>
      <c r="G84" s="7"/>
      <c r="H84" s="7"/>
      <c r="I84" s="7"/>
      <c r="J84" s="7"/>
      <c r="K84" s="7"/>
      <c r="L84" s="7"/>
      <c r="M84" s="7"/>
      <c r="N84" s="7"/>
      <c r="O84" s="7"/>
      <c r="P84" s="7"/>
      <c r="Q84" s="7"/>
      <c r="R84" s="7"/>
      <c r="S84" s="7"/>
      <c r="T84" s="7"/>
      <c r="U84" s="7"/>
      <c r="V84" s="7"/>
      <c r="W84" s="7"/>
      <c r="X84" s="7"/>
      <c r="Y84" s="7"/>
      <c r="Z84" s="7"/>
      <c r="AA84" s="7"/>
      <c r="AB84" s="7"/>
      <c r="AC84" s="7"/>
      <c r="AD84" s="7"/>
      <c r="AE84" s="1"/>
    </row>
    <row r="85" spans="1:31" ht="15" customHeight="1" thickBot="1">
      <c r="A85" s="169"/>
      <c r="B85" s="7"/>
      <c r="C85" s="25"/>
      <c r="D85" s="181" t="s">
        <v>1744</v>
      </c>
      <c r="E85" s="7"/>
      <c r="F85" s="7"/>
      <c r="G85" s="7"/>
      <c r="H85" s="7"/>
      <c r="I85" s="7"/>
      <c r="J85" s="7"/>
      <c r="K85" s="7"/>
      <c r="L85" s="7"/>
      <c r="M85" s="7"/>
      <c r="N85" s="7"/>
      <c r="O85" s="7"/>
      <c r="P85" s="7"/>
      <c r="Q85" s="7"/>
      <c r="R85" s="7"/>
      <c r="S85" s="7"/>
      <c r="T85" s="7"/>
      <c r="U85" s="7"/>
      <c r="V85" s="7"/>
      <c r="W85" s="7"/>
      <c r="X85" s="7"/>
      <c r="Y85" s="7"/>
      <c r="Z85" s="7"/>
      <c r="AA85" s="7"/>
      <c r="AB85" s="7"/>
      <c r="AC85" s="7"/>
      <c r="AD85" s="7"/>
      <c r="AE85" s="1"/>
    </row>
    <row r="86" spans="1:31" ht="15" customHeight="1" thickBot="1">
      <c r="A86" s="169"/>
      <c r="B86" s="7"/>
      <c r="C86" s="25"/>
      <c r="D86" s="181" t="s">
        <v>1742</v>
      </c>
      <c r="E86" s="7"/>
      <c r="F86" s="7"/>
      <c r="G86" s="7"/>
      <c r="H86" s="7"/>
      <c r="I86" s="7"/>
      <c r="J86" s="7"/>
      <c r="K86" s="7"/>
      <c r="L86" s="7"/>
      <c r="M86" s="7"/>
      <c r="N86" s="7"/>
      <c r="O86" s="7"/>
      <c r="P86" s="7"/>
      <c r="Q86" s="7"/>
      <c r="R86" s="7"/>
      <c r="S86" s="7"/>
      <c r="T86" s="7"/>
      <c r="U86" s="7"/>
      <c r="V86" s="7"/>
      <c r="W86" s="7"/>
      <c r="X86" s="7"/>
      <c r="Y86" s="7"/>
      <c r="Z86" s="7"/>
      <c r="AA86" s="7"/>
      <c r="AB86" s="7"/>
      <c r="AC86" s="7"/>
      <c r="AD86" s="7"/>
      <c r="AE86" s="1"/>
    </row>
    <row r="87" spans="1:31" ht="15" customHeight="1" thickBot="1">
      <c r="A87" s="169"/>
      <c r="B87" s="7"/>
      <c r="C87" s="25"/>
      <c r="D87" s="181" t="s">
        <v>1678</v>
      </c>
      <c r="E87" s="7"/>
      <c r="F87" s="7"/>
      <c r="G87" s="7"/>
      <c r="H87" s="7"/>
      <c r="I87" s="7"/>
      <c r="J87" s="7"/>
      <c r="K87" s="7"/>
      <c r="L87" s="7"/>
      <c r="M87" s="7"/>
      <c r="N87" s="7"/>
      <c r="O87" s="7"/>
      <c r="P87" s="7"/>
      <c r="Q87" s="7"/>
      <c r="R87" s="7"/>
      <c r="S87" s="7"/>
      <c r="T87" s="7"/>
      <c r="U87" s="7"/>
      <c r="V87" s="7"/>
      <c r="W87" s="7"/>
      <c r="X87" s="7"/>
      <c r="Y87" s="7"/>
      <c r="Z87" s="7"/>
      <c r="AA87" s="7"/>
      <c r="AB87" s="7"/>
      <c r="AC87" s="7"/>
      <c r="AD87" s="7"/>
      <c r="AE87" s="1"/>
    </row>
    <row r="88" spans="1:31" ht="15" customHeight="1" thickBot="1">
      <c r="A88" s="169"/>
      <c r="B88" s="7"/>
      <c r="C88" s="25"/>
      <c r="D88" s="181" t="s">
        <v>1679</v>
      </c>
      <c r="E88" s="7"/>
      <c r="F88" s="7"/>
      <c r="G88" s="7"/>
      <c r="H88" s="7"/>
      <c r="I88" s="7"/>
      <c r="J88" s="7"/>
      <c r="K88" s="7"/>
      <c r="L88" s="7"/>
      <c r="M88" s="7"/>
      <c r="N88" s="7"/>
      <c r="O88" s="7"/>
      <c r="P88" s="7"/>
      <c r="Q88" s="7"/>
      <c r="R88" s="7"/>
      <c r="S88" s="7"/>
      <c r="T88" s="7"/>
      <c r="U88" s="7"/>
      <c r="V88" s="7"/>
      <c r="W88" s="7"/>
      <c r="X88" s="7"/>
      <c r="Y88" s="7"/>
      <c r="Z88" s="7"/>
      <c r="AA88" s="7"/>
      <c r="AB88" s="7"/>
      <c r="AC88" s="7"/>
      <c r="AD88" s="7"/>
      <c r="AE88" s="1"/>
    </row>
    <row r="89" spans="1:31" ht="15" customHeight="1" thickBot="1">
      <c r="A89" s="169"/>
      <c r="B89" s="7"/>
      <c r="C89" s="25"/>
      <c r="D89" s="181" t="s">
        <v>1680</v>
      </c>
      <c r="E89" s="7"/>
      <c r="F89" s="7"/>
      <c r="G89" s="7"/>
      <c r="H89" s="7"/>
      <c r="I89" s="7"/>
      <c r="J89" s="7"/>
      <c r="K89" s="7"/>
      <c r="L89" s="7"/>
      <c r="M89" s="7"/>
      <c r="N89" s="7"/>
      <c r="O89" s="7"/>
      <c r="P89" s="7"/>
      <c r="Q89" s="7"/>
      <c r="R89" s="7"/>
      <c r="S89" s="7"/>
      <c r="T89" s="7"/>
      <c r="U89" s="7"/>
      <c r="V89" s="7"/>
      <c r="W89" s="7"/>
      <c r="X89" s="7"/>
      <c r="Y89" s="7"/>
      <c r="Z89" s="7"/>
      <c r="AA89" s="7"/>
      <c r="AB89" s="7"/>
      <c r="AC89" s="7"/>
      <c r="AD89" s="7"/>
      <c r="AE89" s="1"/>
    </row>
    <row r="90" spans="1:31" ht="15" customHeight="1" thickBot="1">
      <c r="A90" s="169"/>
      <c r="B90" s="7"/>
      <c r="C90" s="25"/>
      <c r="D90" s="181" t="s">
        <v>1829</v>
      </c>
      <c r="E90" s="7"/>
      <c r="F90" s="8"/>
      <c r="G90" s="8"/>
      <c r="H90" s="8"/>
      <c r="I90" s="8"/>
      <c r="J90" s="8"/>
      <c r="K90" s="8"/>
      <c r="L90" s="8"/>
      <c r="M90" s="8"/>
      <c r="N90" s="8"/>
      <c r="O90" s="8"/>
      <c r="P90" s="8"/>
      <c r="Q90" s="8"/>
      <c r="R90" s="8"/>
      <c r="S90" s="8"/>
      <c r="T90" s="7"/>
      <c r="U90" s="8"/>
      <c r="V90" s="8"/>
      <c r="W90" s="8"/>
      <c r="X90" s="8"/>
      <c r="Y90" s="8"/>
      <c r="Z90" s="8"/>
      <c r="AA90" s="8"/>
      <c r="AB90" s="8"/>
      <c r="AC90" s="8"/>
      <c r="AD90" s="8"/>
      <c r="AE90" s="1"/>
    </row>
    <row r="91" spans="1:31" ht="15" customHeight="1" thickBot="1">
      <c r="A91" s="169"/>
      <c r="B91" s="7"/>
      <c r="C91" s="25"/>
      <c r="D91" s="5" t="s">
        <v>1830</v>
      </c>
      <c r="E91" s="7"/>
      <c r="F91" s="7"/>
      <c r="G91" s="7"/>
      <c r="H91" s="7"/>
      <c r="I91" s="21"/>
      <c r="J91" s="21"/>
      <c r="K91" s="21"/>
      <c r="L91" s="21"/>
      <c r="M91" s="21"/>
      <c r="N91" s="472"/>
      <c r="O91" s="472"/>
      <c r="P91" s="472"/>
      <c r="Q91" s="472"/>
      <c r="R91" s="472"/>
      <c r="S91" s="472"/>
      <c r="T91" s="472"/>
      <c r="U91" s="472"/>
      <c r="V91" s="472"/>
      <c r="W91" s="472"/>
      <c r="X91" s="472"/>
      <c r="Y91" s="472"/>
      <c r="Z91" s="472"/>
      <c r="AA91" s="472"/>
      <c r="AB91" s="472"/>
      <c r="AC91" s="472"/>
      <c r="AD91" s="472"/>
      <c r="AE91" s="1"/>
    </row>
    <row r="92" spans="1:31" ht="15" customHeight="1" thickBot="1">
      <c r="A92" s="169"/>
      <c r="B92" s="7"/>
      <c r="C92" s="25"/>
      <c r="D92" s="181" t="s">
        <v>175</v>
      </c>
      <c r="E92" s="7"/>
      <c r="F92" s="7"/>
      <c r="G92" s="7"/>
      <c r="H92" s="7"/>
      <c r="I92" s="7"/>
      <c r="J92" s="7"/>
      <c r="K92" s="7"/>
      <c r="L92" s="7"/>
      <c r="M92" s="7"/>
      <c r="N92" s="7"/>
      <c r="O92" s="7"/>
      <c r="P92" s="7"/>
      <c r="Q92" s="7"/>
      <c r="R92" s="7"/>
      <c r="S92" s="7"/>
      <c r="T92" s="7"/>
      <c r="U92" s="7"/>
      <c r="V92" s="7"/>
      <c r="W92" s="7"/>
      <c r="X92" s="7"/>
      <c r="Y92" s="7"/>
      <c r="Z92" s="7"/>
      <c r="AA92" s="7"/>
      <c r="AB92" s="7"/>
      <c r="AC92" s="7"/>
      <c r="AD92" s="7"/>
      <c r="AE92" s="1"/>
    </row>
    <row r="93" spans="1:31" ht="15" customHeight="1">
      <c r="A93" s="169"/>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1"/>
    </row>
    <row r="94" spans="1:31" ht="24" customHeight="1">
      <c r="A94" s="159"/>
      <c r="B94" s="7"/>
      <c r="C94" s="417" t="s">
        <v>147</v>
      </c>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1"/>
    </row>
    <row r="95" spans="1:31" ht="60" customHeight="1">
      <c r="A95" s="169"/>
      <c r="B95" s="7"/>
      <c r="C95" s="473"/>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4"/>
      <c r="AD95" s="475"/>
      <c r="AE95" s="1"/>
    </row>
    <row r="96" spans="1:31" ht="15" customHeight="1">
      <c r="A96" s="159"/>
      <c r="B96" s="455" t="str">
        <f>IF(AND(K59=1,COUNTA(C74:C92)=0),"Favor de ingresar toda la información requerida en la pregunta","")</f>
        <v/>
      </c>
      <c r="C96" s="455"/>
      <c r="D96" s="455"/>
      <c r="E96" s="455"/>
      <c r="F96" s="455"/>
      <c r="G96" s="455"/>
      <c r="H96" s="455"/>
      <c r="I96" s="455"/>
      <c r="J96" s="455"/>
      <c r="K96" s="455"/>
      <c r="L96" s="455"/>
      <c r="M96" s="455"/>
      <c r="N96" s="455"/>
      <c r="O96" s="455"/>
      <c r="P96" s="455"/>
      <c r="Q96" s="455"/>
      <c r="R96" s="455"/>
      <c r="S96" s="455"/>
      <c r="T96" s="455"/>
      <c r="U96" s="455"/>
      <c r="V96" s="455"/>
      <c r="W96" s="455"/>
      <c r="X96" s="455"/>
      <c r="Y96" s="455"/>
      <c r="Z96" s="455"/>
      <c r="AA96" s="455"/>
      <c r="AB96" s="455"/>
      <c r="AC96" s="455"/>
      <c r="AD96" s="455"/>
      <c r="AE96" s="455"/>
    </row>
    <row r="97" spans="1:31" ht="15" customHeight="1">
      <c r="A97" s="159"/>
      <c r="B97" s="452" t="str">
        <f>IF(AND(K59&lt;&gt;1,OR(COUNTBLANK(C74:C92)&lt;&gt;19,COUNTBLANK(N91)&lt;&gt;1)),"Revise la información capturada, ya que tiene datos ingresados en celdas que están sombreadas","")</f>
        <v/>
      </c>
      <c r="C97" s="452"/>
      <c r="D97" s="452"/>
      <c r="E97" s="452"/>
      <c r="F97" s="452"/>
      <c r="G97" s="452"/>
      <c r="H97" s="452"/>
      <c r="I97" s="452"/>
      <c r="J97" s="452"/>
      <c r="K97" s="452"/>
      <c r="L97" s="452"/>
      <c r="M97" s="452"/>
      <c r="N97" s="452"/>
      <c r="O97" s="452"/>
      <c r="P97" s="452"/>
      <c r="Q97" s="452"/>
      <c r="R97" s="452"/>
      <c r="S97" s="452"/>
      <c r="T97" s="452"/>
      <c r="U97" s="452"/>
      <c r="V97" s="452"/>
      <c r="W97" s="452"/>
      <c r="X97" s="452"/>
      <c r="Y97" s="452"/>
      <c r="Z97" s="452"/>
      <c r="AA97" s="452"/>
      <c r="AB97" s="452"/>
      <c r="AC97" s="452"/>
      <c r="AD97" s="452"/>
      <c r="AE97" s="452"/>
    </row>
    <row r="98" spans="1:31" ht="15" customHeight="1">
      <c r="A98" s="159"/>
      <c r="B98" s="452" t="str">
        <f>IF(C92="X",IF(COUNTBLANK(C74:C92)=18,"","Si seleccionó el código 99 no puede seleccionar otro código"),"")</f>
        <v/>
      </c>
      <c r="C98" s="452"/>
      <c r="D98" s="452"/>
      <c r="E98" s="452"/>
      <c r="F98" s="452"/>
      <c r="G98" s="452"/>
      <c r="H98" s="452"/>
      <c r="I98" s="452"/>
      <c r="J98" s="452"/>
      <c r="K98" s="452"/>
      <c r="L98" s="452"/>
      <c r="M98" s="452"/>
      <c r="N98" s="452"/>
      <c r="O98" s="452"/>
      <c r="P98" s="452"/>
      <c r="Q98" s="452"/>
      <c r="R98" s="452"/>
      <c r="S98" s="452"/>
      <c r="T98" s="452"/>
      <c r="U98" s="452"/>
      <c r="V98" s="452"/>
      <c r="W98" s="452"/>
      <c r="X98" s="452"/>
      <c r="Y98" s="452"/>
      <c r="Z98" s="452"/>
      <c r="AA98" s="452"/>
      <c r="AB98" s="452"/>
      <c r="AC98" s="452"/>
      <c r="AD98" s="452"/>
      <c r="AE98" s="452"/>
    </row>
    <row r="99" spans="1:31" ht="15" customHeight="1">
      <c r="A99" s="159"/>
      <c r="B99" s="452" t="str">
        <f>IF(AND(C91="X", N91=""),"Debido a que seleccionó el código 18, favor de emitir un comentario en el recuadro correspondiente","")</f>
        <v/>
      </c>
      <c r="C99" s="452"/>
      <c r="D99" s="452"/>
      <c r="E99" s="452"/>
      <c r="F99" s="452"/>
      <c r="G99" s="452"/>
      <c r="H99" s="452"/>
      <c r="I99" s="452"/>
      <c r="J99" s="452"/>
      <c r="K99" s="452"/>
      <c r="L99" s="452"/>
      <c r="M99" s="452"/>
      <c r="N99" s="452"/>
      <c r="O99" s="452"/>
      <c r="P99" s="452"/>
      <c r="Q99" s="452"/>
      <c r="R99" s="452"/>
      <c r="S99" s="452"/>
      <c r="T99" s="452"/>
      <c r="U99" s="452"/>
      <c r="V99" s="452"/>
      <c r="W99" s="452"/>
      <c r="X99" s="452"/>
      <c r="Y99" s="452"/>
      <c r="Z99" s="452"/>
      <c r="AA99" s="452"/>
      <c r="AB99" s="452"/>
      <c r="AC99" s="452"/>
      <c r="AD99" s="452"/>
      <c r="AE99" s="452"/>
    </row>
    <row r="100" spans="1:31" ht="15" customHeight="1">
      <c r="A100" s="159"/>
      <c r="B100" s="173"/>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1"/>
    </row>
    <row r="101" spans="1:31" ht="15" customHeight="1">
      <c r="A101" s="159"/>
      <c r="B101" s="173"/>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1"/>
    </row>
    <row r="102" spans="1:31" ht="24" customHeight="1">
      <c r="A102" s="17" t="s">
        <v>176</v>
      </c>
      <c r="B102" s="476" t="s">
        <v>185</v>
      </c>
      <c r="C102" s="476"/>
      <c r="D102" s="476"/>
      <c r="E102" s="476"/>
      <c r="F102" s="476"/>
      <c r="G102" s="476"/>
      <c r="H102" s="476"/>
      <c r="I102" s="476"/>
      <c r="J102" s="476"/>
      <c r="K102" s="476"/>
      <c r="L102" s="476"/>
      <c r="M102" s="476"/>
      <c r="N102" s="476"/>
      <c r="O102" s="476"/>
      <c r="P102" s="476"/>
      <c r="Q102" s="476"/>
      <c r="R102" s="476"/>
      <c r="S102" s="476"/>
      <c r="T102" s="476"/>
      <c r="U102" s="476"/>
      <c r="V102" s="476"/>
      <c r="W102" s="476"/>
      <c r="X102" s="476"/>
      <c r="Y102" s="476"/>
      <c r="Z102" s="476"/>
      <c r="AA102" s="476"/>
      <c r="AB102" s="476"/>
      <c r="AC102" s="476"/>
      <c r="AD102" s="476"/>
      <c r="AE102" s="1"/>
    </row>
    <row r="103" spans="1:31" ht="24" customHeight="1">
      <c r="A103" s="169"/>
      <c r="B103" s="7"/>
      <c r="C103" s="507" t="s">
        <v>1833</v>
      </c>
      <c r="D103" s="507"/>
      <c r="E103" s="507"/>
      <c r="F103" s="507"/>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1"/>
    </row>
    <row r="104" spans="1:31" ht="15" customHeight="1">
      <c r="A104" s="169"/>
      <c r="B104" s="7"/>
      <c r="C104" s="465" t="s">
        <v>164</v>
      </c>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5"/>
      <c r="AB104" s="465"/>
      <c r="AC104" s="465"/>
      <c r="AD104" s="465"/>
      <c r="AE104" s="1"/>
    </row>
    <row r="105" spans="1:31" ht="15" customHeight="1">
      <c r="A105" s="169"/>
      <c r="B105" s="7"/>
      <c r="C105" s="465" t="s">
        <v>165</v>
      </c>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5"/>
      <c r="AB105" s="465"/>
      <c r="AC105" s="465"/>
      <c r="AD105" s="465"/>
      <c r="AE105" s="1"/>
    </row>
    <row r="106" spans="1:31" ht="15" customHeight="1" thickBot="1">
      <c r="A106" s="169"/>
      <c r="B106" s="20"/>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1"/>
    </row>
    <row r="107" spans="1:31" ht="15" customHeight="1" thickBot="1">
      <c r="A107" s="169"/>
      <c r="C107" s="25"/>
      <c r="D107" s="20" t="s">
        <v>186</v>
      </c>
      <c r="E107" s="20"/>
      <c r="F107" s="20"/>
      <c r="G107" s="20"/>
      <c r="H107" s="20"/>
      <c r="I107" s="20"/>
      <c r="J107" s="20"/>
      <c r="K107" s="20"/>
      <c r="L107" s="20"/>
      <c r="M107" s="20"/>
      <c r="N107" s="20"/>
      <c r="O107" s="20"/>
      <c r="P107" s="20"/>
      <c r="Q107" s="20"/>
      <c r="R107" s="20"/>
      <c r="S107" s="24"/>
      <c r="T107" s="24"/>
      <c r="U107" s="24"/>
      <c r="V107" s="24"/>
      <c r="W107" s="24"/>
      <c r="X107" s="24"/>
      <c r="Y107" s="24"/>
      <c r="Z107" s="24"/>
      <c r="AA107" s="24"/>
      <c r="AB107" s="24"/>
      <c r="AC107" s="24"/>
      <c r="AD107" s="24"/>
      <c r="AE107" s="1"/>
    </row>
    <row r="108" spans="1:31" ht="15" customHeight="1" thickBot="1">
      <c r="A108" s="169"/>
      <c r="B108" s="7"/>
      <c r="C108" s="25"/>
      <c r="D108" s="20" t="s">
        <v>1831</v>
      </c>
      <c r="E108" s="20"/>
      <c r="F108" s="20"/>
      <c r="G108" s="20"/>
      <c r="H108" s="20"/>
      <c r="I108" s="20"/>
      <c r="J108" s="20"/>
      <c r="K108" s="20"/>
      <c r="L108" s="20"/>
      <c r="M108" s="20"/>
      <c r="N108" s="20"/>
      <c r="O108" s="20"/>
      <c r="P108" s="20"/>
      <c r="Q108" s="20"/>
      <c r="R108" s="20"/>
      <c r="S108" s="24"/>
      <c r="T108" s="24"/>
      <c r="U108" s="24"/>
      <c r="V108" s="24"/>
      <c r="W108" s="24"/>
      <c r="X108" s="24"/>
      <c r="Y108" s="24"/>
      <c r="Z108" s="24"/>
      <c r="AA108" s="24"/>
      <c r="AB108" s="24"/>
      <c r="AC108" s="24"/>
      <c r="AD108" s="24"/>
      <c r="AE108" s="1"/>
    </row>
    <row r="109" spans="1:31" ht="15" customHeight="1" thickBot="1">
      <c r="A109" s="169"/>
      <c r="B109" s="7"/>
      <c r="C109" s="25"/>
      <c r="D109" s="20" t="s">
        <v>187</v>
      </c>
      <c r="E109" s="20"/>
      <c r="F109" s="20"/>
      <c r="G109" s="20"/>
      <c r="H109" s="20"/>
      <c r="I109" s="20"/>
      <c r="J109" s="20"/>
      <c r="K109" s="20"/>
      <c r="L109" s="20"/>
      <c r="M109" s="20"/>
      <c r="N109" s="20"/>
      <c r="O109" s="20"/>
      <c r="P109" s="20"/>
      <c r="Q109" s="20"/>
      <c r="R109" s="20"/>
      <c r="S109" s="24"/>
      <c r="T109" s="24"/>
      <c r="U109" s="24"/>
      <c r="V109" s="24"/>
      <c r="W109" s="24"/>
      <c r="X109" s="24"/>
      <c r="Y109" s="24"/>
      <c r="Z109" s="24"/>
      <c r="AA109" s="24"/>
      <c r="AB109" s="24"/>
      <c r="AC109" s="24"/>
      <c r="AD109" s="24"/>
      <c r="AE109" s="1"/>
    </row>
    <row r="110" spans="1:31" ht="15" customHeight="1" thickBot="1">
      <c r="A110" s="169"/>
      <c r="B110" s="7"/>
      <c r="C110" s="25"/>
      <c r="D110" s="20" t="s">
        <v>188</v>
      </c>
      <c r="E110" s="20"/>
      <c r="F110" s="20"/>
      <c r="G110" s="20"/>
      <c r="H110" s="20"/>
      <c r="I110" s="20"/>
      <c r="J110" s="20"/>
      <c r="K110" s="20"/>
      <c r="L110" s="20"/>
      <c r="M110" s="20"/>
      <c r="N110" s="20"/>
      <c r="O110" s="20"/>
      <c r="P110" s="20"/>
      <c r="Q110" s="20"/>
      <c r="R110" s="20"/>
      <c r="S110" s="24"/>
      <c r="T110" s="24"/>
      <c r="U110" s="24"/>
      <c r="V110" s="24"/>
      <c r="W110" s="24"/>
      <c r="X110" s="24"/>
      <c r="Y110" s="24"/>
      <c r="Z110" s="24"/>
      <c r="AA110" s="24"/>
      <c r="AB110" s="24"/>
      <c r="AC110" s="24"/>
      <c r="AD110" s="24"/>
      <c r="AE110" s="1"/>
    </row>
    <row r="111" spans="1:31" ht="15" customHeight="1" thickBot="1">
      <c r="A111" s="169"/>
      <c r="B111" s="7"/>
      <c r="C111" s="25"/>
      <c r="D111" s="20" t="s">
        <v>189</v>
      </c>
      <c r="E111" s="20"/>
      <c r="F111" s="20"/>
      <c r="G111" s="20"/>
      <c r="H111" s="20"/>
      <c r="I111" s="20"/>
      <c r="J111" s="20"/>
      <c r="K111" s="20"/>
      <c r="L111" s="20"/>
      <c r="M111" s="20"/>
      <c r="N111" s="20"/>
      <c r="O111" s="20"/>
      <c r="P111" s="20"/>
      <c r="Q111" s="20"/>
      <c r="R111" s="20"/>
      <c r="S111" s="24"/>
      <c r="T111" s="24"/>
      <c r="U111" s="24"/>
      <c r="V111" s="24"/>
      <c r="W111" s="24"/>
      <c r="X111" s="24"/>
      <c r="Y111" s="24"/>
      <c r="Z111" s="24"/>
      <c r="AA111" s="24"/>
      <c r="AB111" s="24"/>
      <c r="AC111" s="24"/>
      <c r="AD111" s="24"/>
      <c r="AE111" s="1"/>
    </row>
    <row r="112" spans="1:31" ht="15" customHeight="1" thickBot="1">
      <c r="A112" s="169"/>
      <c r="B112" s="7"/>
      <c r="C112" s="25"/>
      <c r="D112" s="20" t="s">
        <v>190</v>
      </c>
      <c r="E112" s="20"/>
      <c r="F112" s="20"/>
      <c r="G112" s="20"/>
      <c r="H112" s="20"/>
      <c r="I112" s="20"/>
      <c r="J112" s="20"/>
      <c r="K112" s="20"/>
      <c r="L112" s="20"/>
      <c r="M112" s="20"/>
      <c r="N112" s="20"/>
      <c r="O112" s="20"/>
      <c r="P112" s="20"/>
      <c r="Q112" s="20"/>
      <c r="R112" s="20"/>
      <c r="S112" s="24"/>
      <c r="T112" s="24"/>
      <c r="U112" s="24"/>
      <c r="V112" s="24"/>
      <c r="W112" s="24"/>
      <c r="X112" s="24"/>
      <c r="Y112" s="24"/>
      <c r="Z112" s="24"/>
      <c r="AA112" s="24"/>
      <c r="AB112" s="24"/>
      <c r="AC112" s="24"/>
      <c r="AD112" s="24"/>
      <c r="AE112" s="1"/>
    </row>
    <row r="113" spans="1:31" ht="15" customHeight="1" thickBot="1">
      <c r="A113" s="169"/>
      <c r="B113" s="7"/>
      <c r="C113" s="25"/>
      <c r="D113" s="20" t="s">
        <v>191</v>
      </c>
      <c r="E113" s="20"/>
      <c r="F113" s="20"/>
      <c r="G113" s="20"/>
      <c r="H113" s="20"/>
      <c r="I113" s="20"/>
      <c r="J113" s="20"/>
      <c r="K113" s="20"/>
      <c r="L113" s="20"/>
      <c r="M113" s="20"/>
      <c r="N113" s="20"/>
      <c r="O113" s="20"/>
      <c r="P113" s="20"/>
      <c r="Q113" s="20"/>
      <c r="R113" s="20"/>
      <c r="S113" s="24"/>
      <c r="T113" s="24"/>
      <c r="U113" s="24"/>
      <c r="V113" s="24"/>
      <c r="W113" s="24"/>
      <c r="X113" s="24"/>
      <c r="Y113" s="24"/>
      <c r="Z113" s="24"/>
      <c r="AA113" s="24"/>
      <c r="AB113" s="24"/>
      <c r="AC113" s="24"/>
      <c r="AD113" s="24"/>
      <c r="AE113" s="1"/>
    </row>
    <row r="114" spans="1:31" ht="15" customHeight="1" thickBot="1">
      <c r="A114" s="169"/>
      <c r="B114" s="7"/>
      <c r="C114" s="25"/>
      <c r="D114" s="20" t="s">
        <v>192</v>
      </c>
      <c r="E114" s="20"/>
      <c r="F114" s="20"/>
      <c r="G114" s="20"/>
      <c r="H114" s="20"/>
      <c r="I114" s="20"/>
      <c r="J114" s="20"/>
      <c r="K114" s="20"/>
      <c r="L114" s="20"/>
      <c r="M114" s="20"/>
      <c r="N114" s="20"/>
      <c r="O114" s="20"/>
      <c r="P114" s="20"/>
      <c r="Q114" s="20"/>
      <c r="R114" s="20"/>
      <c r="S114" s="24"/>
      <c r="T114" s="24"/>
      <c r="U114" s="24"/>
      <c r="V114" s="24"/>
      <c r="W114" s="24"/>
      <c r="X114" s="24"/>
      <c r="Y114" s="24"/>
      <c r="Z114" s="24"/>
      <c r="AA114" s="24"/>
      <c r="AB114" s="24"/>
      <c r="AC114" s="24"/>
      <c r="AD114" s="24"/>
      <c r="AE114" s="1"/>
    </row>
    <row r="115" spans="1:31" ht="15" customHeight="1" thickBot="1">
      <c r="A115" s="169"/>
      <c r="B115" s="7"/>
      <c r="C115" s="25"/>
      <c r="D115" s="20" t="s">
        <v>193</v>
      </c>
      <c r="E115" s="20"/>
      <c r="F115" s="20"/>
      <c r="G115" s="20"/>
      <c r="H115" s="20"/>
      <c r="I115" s="20"/>
      <c r="J115" s="20"/>
      <c r="K115" s="20"/>
      <c r="L115" s="20"/>
      <c r="M115" s="20"/>
      <c r="N115" s="20"/>
      <c r="O115" s="20"/>
      <c r="P115" s="20"/>
      <c r="Q115" s="20"/>
      <c r="R115" s="20"/>
      <c r="S115" s="24"/>
      <c r="T115" s="24"/>
      <c r="U115" s="24"/>
      <c r="V115" s="24"/>
      <c r="W115" s="24"/>
      <c r="X115" s="24"/>
      <c r="Y115" s="24"/>
      <c r="Z115" s="24"/>
      <c r="AA115" s="24"/>
      <c r="AB115" s="24"/>
      <c r="AC115" s="24"/>
      <c r="AD115" s="24"/>
      <c r="AE115" s="1"/>
    </row>
    <row r="116" spans="1:31" ht="15" customHeight="1" thickBot="1">
      <c r="A116" s="169"/>
      <c r="B116" s="7"/>
      <c r="C116" s="25"/>
      <c r="D116" s="20" t="s">
        <v>194</v>
      </c>
      <c r="E116" s="20"/>
      <c r="F116" s="20"/>
      <c r="G116" s="20"/>
      <c r="H116" s="20"/>
      <c r="I116" s="20"/>
      <c r="J116" s="20"/>
      <c r="K116" s="20"/>
      <c r="L116" s="20"/>
      <c r="M116" s="20"/>
      <c r="N116" s="20"/>
      <c r="O116" s="20"/>
      <c r="P116" s="20"/>
      <c r="Q116" s="20"/>
      <c r="R116" s="20"/>
      <c r="S116" s="24"/>
      <c r="T116" s="24"/>
      <c r="U116" s="24"/>
      <c r="V116" s="24"/>
      <c r="W116" s="24"/>
      <c r="X116" s="24"/>
      <c r="Y116" s="24"/>
      <c r="Z116" s="24"/>
      <c r="AA116" s="24"/>
      <c r="AB116" s="24"/>
      <c r="AC116" s="24"/>
      <c r="AD116" s="24"/>
      <c r="AE116" s="1"/>
    </row>
    <row r="117" spans="1:31" ht="15" customHeight="1" thickBot="1">
      <c r="A117" s="169"/>
      <c r="C117" s="25"/>
      <c r="D117" s="20" t="s">
        <v>1832</v>
      </c>
      <c r="E117" s="20"/>
      <c r="F117" s="20"/>
      <c r="G117" s="20"/>
      <c r="H117" s="20"/>
      <c r="I117" s="21"/>
      <c r="J117" s="21"/>
      <c r="K117" s="21"/>
      <c r="L117" s="21"/>
      <c r="M117" s="21"/>
      <c r="N117" s="21"/>
      <c r="O117" s="21"/>
      <c r="P117" s="472"/>
      <c r="Q117" s="472"/>
      <c r="R117" s="472"/>
      <c r="S117" s="472"/>
      <c r="T117" s="472"/>
      <c r="U117" s="472"/>
      <c r="V117" s="472"/>
      <c r="W117" s="472"/>
      <c r="X117" s="472"/>
      <c r="Y117" s="472"/>
      <c r="Z117" s="472"/>
      <c r="AA117" s="472"/>
      <c r="AB117" s="472"/>
      <c r="AC117" s="472"/>
      <c r="AD117" s="472"/>
      <c r="AE117" s="1"/>
    </row>
    <row r="118" spans="1:31" ht="15" customHeight="1" thickBot="1">
      <c r="A118" s="169"/>
      <c r="B118" s="7"/>
      <c r="C118" s="25"/>
      <c r="D118" s="5" t="s">
        <v>175</v>
      </c>
      <c r="E118" s="20"/>
      <c r="F118" s="20"/>
      <c r="G118" s="20"/>
      <c r="H118" s="20"/>
      <c r="I118" s="20"/>
      <c r="J118" s="20"/>
      <c r="K118" s="20"/>
      <c r="L118" s="20"/>
      <c r="M118" s="20"/>
      <c r="N118" s="20"/>
      <c r="O118" s="20"/>
      <c r="P118" s="20"/>
      <c r="Q118" s="20"/>
      <c r="R118" s="20"/>
      <c r="S118" s="24"/>
      <c r="T118" s="24"/>
      <c r="U118" s="24"/>
      <c r="V118" s="24"/>
      <c r="W118" s="24"/>
      <c r="X118" s="24"/>
      <c r="Y118" s="24"/>
      <c r="Z118" s="24"/>
      <c r="AA118" s="24"/>
      <c r="AB118" s="24"/>
      <c r="AC118" s="24"/>
      <c r="AD118" s="24"/>
      <c r="AE118" s="1"/>
    </row>
    <row r="119" spans="1:31" ht="15" customHeight="1">
      <c r="A119" s="169"/>
      <c r="B119" s="7"/>
      <c r="C119" s="135"/>
      <c r="D119" s="135"/>
      <c r="E119" s="135"/>
      <c r="F119" s="135"/>
      <c r="G119" s="135"/>
      <c r="H119" s="20"/>
      <c r="I119" s="182"/>
      <c r="J119" s="19"/>
      <c r="K119" s="19"/>
      <c r="L119" s="19"/>
      <c r="M119" s="19"/>
      <c r="N119" s="182"/>
      <c r="O119" s="19"/>
      <c r="P119" s="19"/>
      <c r="Q119" s="19"/>
      <c r="R119" s="19"/>
      <c r="S119" s="24"/>
      <c r="T119" s="24"/>
      <c r="U119" s="24"/>
      <c r="V119" s="24"/>
      <c r="W119" s="24"/>
      <c r="X119" s="24"/>
      <c r="Y119" s="24"/>
      <c r="Z119" s="24"/>
      <c r="AA119" s="24"/>
      <c r="AB119" s="24"/>
      <c r="AC119" s="24"/>
      <c r="AD119" s="24"/>
      <c r="AE119" s="1"/>
    </row>
    <row r="120" spans="1:31" ht="24" customHeight="1">
      <c r="A120" s="169"/>
      <c r="B120" s="7"/>
      <c r="C120" s="417" t="s">
        <v>147</v>
      </c>
      <c r="D120" s="417"/>
      <c r="E120" s="417"/>
      <c r="F120" s="417"/>
      <c r="G120" s="417"/>
      <c r="H120" s="417"/>
      <c r="I120" s="417"/>
      <c r="J120" s="417"/>
      <c r="K120" s="417"/>
      <c r="L120" s="417"/>
      <c r="M120" s="417"/>
      <c r="N120" s="417"/>
      <c r="O120" s="417"/>
      <c r="P120" s="417"/>
      <c r="Q120" s="417"/>
      <c r="R120" s="417"/>
      <c r="S120" s="417"/>
      <c r="T120" s="417"/>
      <c r="U120" s="417"/>
      <c r="V120" s="417"/>
      <c r="W120" s="417"/>
      <c r="X120" s="417"/>
      <c r="Y120" s="417"/>
      <c r="Z120" s="417"/>
      <c r="AA120" s="417"/>
      <c r="AB120" s="417"/>
      <c r="AC120" s="417"/>
      <c r="AD120" s="417"/>
      <c r="AE120" s="1"/>
    </row>
    <row r="121" spans="1:31" ht="60" customHeight="1">
      <c r="A121" s="169"/>
      <c r="B121" s="7"/>
      <c r="C121" s="473"/>
      <c r="D121" s="474"/>
      <c r="E121" s="474"/>
      <c r="F121" s="474"/>
      <c r="G121" s="474"/>
      <c r="H121" s="474"/>
      <c r="I121" s="474"/>
      <c r="J121" s="474"/>
      <c r="K121" s="474"/>
      <c r="L121" s="474"/>
      <c r="M121" s="474"/>
      <c r="N121" s="474"/>
      <c r="O121" s="474"/>
      <c r="P121" s="474"/>
      <c r="Q121" s="474"/>
      <c r="R121" s="474"/>
      <c r="S121" s="474"/>
      <c r="T121" s="474"/>
      <c r="U121" s="474"/>
      <c r="V121" s="474"/>
      <c r="W121" s="474"/>
      <c r="X121" s="474"/>
      <c r="Y121" s="474"/>
      <c r="Z121" s="474"/>
      <c r="AA121" s="474"/>
      <c r="AB121" s="474"/>
      <c r="AC121" s="474"/>
      <c r="AD121" s="475"/>
      <c r="AE121" s="1"/>
    </row>
    <row r="122" spans="1:31" ht="15" customHeight="1">
      <c r="A122" s="159"/>
      <c r="B122" s="455" t="str">
        <f>IF(AND(C89&lt;&gt;"",K59=1,COUNTA(C107:C118)=0),"Favor de ingresar toda la información requerida en la pregunta","")</f>
        <v/>
      </c>
      <c r="C122" s="455"/>
      <c r="D122" s="455"/>
      <c r="E122" s="455"/>
      <c r="F122" s="455"/>
      <c r="G122" s="455"/>
      <c r="H122" s="455"/>
      <c r="I122" s="455"/>
      <c r="J122" s="455"/>
      <c r="K122" s="455"/>
      <c r="L122" s="455"/>
      <c r="M122" s="455"/>
      <c r="N122" s="455"/>
      <c r="O122" s="455"/>
      <c r="P122" s="455"/>
      <c r="Q122" s="455"/>
      <c r="R122" s="455"/>
      <c r="S122" s="455"/>
      <c r="T122" s="455"/>
      <c r="U122" s="455"/>
      <c r="V122" s="455"/>
      <c r="W122" s="455"/>
      <c r="X122" s="455"/>
      <c r="Y122" s="455"/>
      <c r="Z122" s="455"/>
      <c r="AA122" s="455"/>
      <c r="AB122" s="455"/>
      <c r="AC122" s="455"/>
      <c r="AD122" s="455"/>
      <c r="AE122" s="455"/>
    </row>
    <row r="123" spans="1:31" ht="15" customHeight="1">
      <c r="A123" s="159"/>
      <c r="B123" s="452" t="str">
        <f>IF(AND(OR(C89="",K59&lt;&gt;1),OR(COUNTBLANK(C107:C118)&lt;&gt;12,COUNTBLANK(P117)&lt;&gt;1)),"Revise la información capturada, ya que tiene datos ingresados en celdas que están sombreadas","")</f>
        <v/>
      </c>
      <c r="C123" s="452"/>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row>
    <row r="124" spans="1:31" ht="15" customHeight="1">
      <c r="A124" s="159"/>
      <c r="B124" s="452" t="str">
        <f>IF(C118="X",IF(COUNTBLANK(C107:C118)=11,"","Si seleccionó el código 99 no puede seleccionar otro código"),"")</f>
        <v/>
      </c>
      <c r="C124" s="452"/>
      <c r="D124" s="452"/>
      <c r="E124" s="452"/>
      <c r="F124" s="452"/>
      <c r="G124" s="452"/>
      <c r="H124" s="452"/>
      <c r="I124" s="452"/>
      <c r="J124" s="452"/>
      <c r="K124" s="452"/>
      <c r="L124" s="452"/>
      <c r="M124" s="452"/>
      <c r="N124" s="452"/>
      <c r="O124" s="452"/>
      <c r="P124" s="452"/>
      <c r="Q124" s="452"/>
      <c r="R124" s="452"/>
      <c r="S124" s="452"/>
      <c r="T124" s="452"/>
      <c r="U124" s="452"/>
      <c r="V124" s="452"/>
      <c r="W124" s="452"/>
      <c r="X124" s="452"/>
      <c r="Y124" s="452"/>
      <c r="Z124" s="452"/>
      <c r="AA124" s="452"/>
      <c r="AB124" s="452"/>
      <c r="AC124" s="452"/>
      <c r="AD124" s="452"/>
      <c r="AE124" s="452"/>
    </row>
    <row r="125" spans="1:31" ht="15" customHeight="1">
      <c r="A125" s="159"/>
      <c r="B125" s="452" t="str">
        <f>IF(AND(C117="X", P117=""),"Debido a que seleccionó el código 11, favor de emitir un comentario en el recuadro correspondiente","")</f>
        <v/>
      </c>
      <c r="C125" s="452"/>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row>
    <row r="126" spans="1:31" ht="15" customHeight="1">
      <c r="A126" s="159"/>
      <c r="B126" s="173"/>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1"/>
    </row>
    <row r="127" spans="1:31" ht="15" customHeight="1">
      <c r="A127" s="159"/>
      <c r="B127" s="173"/>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1"/>
    </row>
    <row r="128" spans="1:31" ht="24" customHeight="1">
      <c r="A128" s="177" t="s">
        <v>184</v>
      </c>
      <c r="B128" s="476" t="s">
        <v>1777</v>
      </c>
      <c r="C128" s="476"/>
      <c r="D128" s="476"/>
      <c r="E128" s="476"/>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1"/>
    </row>
    <row r="129" spans="1:31" ht="15" customHeight="1">
      <c r="C129" s="507" t="s">
        <v>1755</v>
      </c>
      <c r="D129" s="507"/>
      <c r="E129" s="507"/>
      <c r="F129" s="507"/>
      <c r="G129" s="507"/>
      <c r="H129" s="507"/>
      <c r="I129" s="507"/>
      <c r="J129" s="507"/>
      <c r="K129" s="507"/>
      <c r="L129" s="507"/>
      <c r="M129" s="507"/>
      <c r="N129" s="507"/>
      <c r="O129" s="507"/>
      <c r="P129" s="507"/>
      <c r="Q129" s="507"/>
      <c r="R129" s="507"/>
      <c r="S129" s="507"/>
      <c r="T129" s="507"/>
      <c r="U129" s="507"/>
      <c r="V129" s="507"/>
      <c r="W129" s="507"/>
      <c r="X129" s="507"/>
      <c r="Y129" s="507"/>
      <c r="Z129" s="507"/>
      <c r="AA129" s="507"/>
      <c r="AB129" s="507"/>
      <c r="AC129" s="507"/>
      <c r="AD129" s="507"/>
      <c r="AE129" s="1"/>
    </row>
    <row r="130" spans="1:31" ht="15" customHeight="1">
      <c r="A130" s="169"/>
      <c r="B130" s="7"/>
      <c r="C130" s="465" t="s">
        <v>164</v>
      </c>
      <c r="D130" s="465"/>
      <c r="E130" s="465"/>
      <c r="F130" s="465"/>
      <c r="G130" s="465"/>
      <c r="H130" s="465"/>
      <c r="I130" s="465"/>
      <c r="J130" s="465"/>
      <c r="K130" s="465"/>
      <c r="L130" s="465"/>
      <c r="M130" s="465"/>
      <c r="N130" s="465"/>
      <c r="O130" s="465"/>
      <c r="P130" s="465"/>
      <c r="Q130" s="465"/>
      <c r="R130" s="465"/>
      <c r="S130" s="465"/>
      <c r="T130" s="465"/>
      <c r="U130" s="465"/>
      <c r="V130" s="465"/>
      <c r="W130" s="465"/>
      <c r="X130" s="465"/>
      <c r="Y130" s="465"/>
      <c r="Z130" s="465"/>
      <c r="AA130" s="465"/>
      <c r="AB130" s="465"/>
      <c r="AC130" s="465"/>
      <c r="AD130" s="465"/>
      <c r="AE130" s="1"/>
    </row>
    <row r="131" spans="1:31" ht="15" customHeight="1">
      <c r="A131" s="169"/>
      <c r="B131" s="7"/>
      <c r="C131" s="465" t="s">
        <v>165</v>
      </c>
      <c r="D131" s="465"/>
      <c r="E131" s="465"/>
      <c r="F131" s="465"/>
      <c r="G131" s="465"/>
      <c r="H131" s="465"/>
      <c r="I131" s="465"/>
      <c r="J131" s="465"/>
      <c r="K131" s="465"/>
      <c r="L131" s="465"/>
      <c r="M131" s="465"/>
      <c r="N131" s="465"/>
      <c r="O131" s="465"/>
      <c r="P131" s="465"/>
      <c r="Q131" s="465"/>
      <c r="R131" s="465"/>
      <c r="S131" s="465"/>
      <c r="T131" s="465"/>
      <c r="U131" s="465"/>
      <c r="V131" s="465"/>
      <c r="W131" s="465"/>
      <c r="X131" s="465"/>
      <c r="Y131" s="465"/>
      <c r="Z131" s="465"/>
      <c r="AA131" s="465"/>
      <c r="AB131" s="465"/>
      <c r="AC131" s="465"/>
      <c r="AD131" s="465"/>
      <c r="AE131" s="1"/>
    </row>
    <row r="132" spans="1:31" ht="15" customHeight="1" thickBot="1">
      <c r="A132" s="169"/>
      <c r="B132" s="179"/>
      <c r="C132" s="179"/>
      <c r="D132" s="179"/>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1"/>
    </row>
    <row r="133" spans="1:31" ht="15" customHeight="1" thickBot="1">
      <c r="A133" s="183"/>
      <c r="B133" s="7"/>
      <c r="C133" s="158"/>
      <c r="D133" s="181" t="s">
        <v>177</v>
      </c>
      <c r="E133" s="5"/>
      <c r="F133" s="5"/>
      <c r="G133" s="5"/>
      <c r="H133" s="5"/>
      <c r="I133" s="5"/>
      <c r="J133" s="5"/>
      <c r="K133" s="5"/>
      <c r="L133" s="5"/>
      <c r="M133" s="5"/>
      <c r="N133" s="5"/>
      <c r="O133" s="5"/>
      <c r="P133" s="5"/>
      <c r="Q133" s="5"/>
      <c r="R133" s="5"/>
      <c r="S133" s="5"/>
      <c r="T133" s="5"/>
      <c r="U133" s="5"/>
      <c r="V133" s="5"/>
      <c r="W133" s="5"/>
      <c r="X133" s="5"/>
      <c r="Y133" s="21"/>
      <c r="Z133" s="5"/>
      <c r="AA133" s="5"/>
      <c r="AB133" s="5"/>
      <c r="AC133" s="5"/>
      <c r="AD133" s="5"/>
    </row>
    <row r="134" spans="1:31" ht="15" customHeight="1" thickBot="1">
      <c r="A134" s="183"/>
      <c r="B134" s="7"/>
      <c r="C134" s="158"/>
      <c r="D134" s="181" t="s">
        <v>178</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1:31" ht="15" customHeight="1" thickBot="1">
      <c r="A135" s="183"/>
      <c r="B135" s="7"/>
      <c r="C135" s="158"/>
      <c r="D135" s="181" t="s">
        <v>179</v>
      </c>
      <c r="E135" s="5"/>
      <c r="F135" s="5"/>
      <c r="G135" s="5"/>
      <c r="H135" s="5"/>
      <c r="I135" s="5"/>
      <c r="J135" s="5"/>
      <c r="K135" s="5"/>
      <c r="L135" s="5"/>
      <c r="M135" s="5"/>
      <c r="N135" s="5"/>
      <c r="O135" s="5"/>
      <c r="P135" s="5"/>
      <c r="Q135" s="5"/>
      <c r="R135" s="21"/>
      <c r="S135" s="21"/>
      <c r="T135" s="21"/>
      <c r="U135" s="21"/>
      <c r="V135" s="21"/>
      <c r="W135" s="21"/>
      <c r="X135" s="21"/>
      <c r="Y135" s="21"/>
      <c r="Z135" s="21"/>
      <c r="AA135" s="21"/>
      <c r="AB135" s="21"/>
      <c r="AC135" s="21"/>
      <c r="AD135" s="21"/>
    </row>
    <row r="136" spans="1:31" ht="15" customHeight="1" thickBot="1">
      <c r="A136" s="169"/>
      <c r="B136" s="7"/>
      <c r="C136" s="158"/>
      <c r="D136" s="181" t="s">
        <v>180</v>
      </c>
      <c r="E136" s="5"/>
      <c r="F136" s="5"/>
      <c r="G136" s="5"/>
      <c r="H136" s="5"/>
      <c r="I136" s="5"/>
      <c r="J136" s="5"/>
      <c r="K136" s="5"/>
      <c r="L136" s="5"/>
      <c r="M136" s="5"/>
      <c r="N136" s="5"/>
      <c r="O136" s="5"/>
      <c r="P136" s="5"/>
      <c r="Q136" s="5"/>
      <c r="R136" s="21"/>
      <c r="S136" s="21"/>
      <c r="T136" s="21"/>
      <c r="U136" s="21"/>
      <c r="V136" s="21"/>
      <c r="W136" s="21"/>
      <c r="X136" s="21"/>
      <c r="Y136" s="21"/>
      <c r="Z136" s="21"/>
      <c r="AA136" s="21"/>
      <c r="AB136" s="21"/>
      <c r="AC136" s="21"/>
      <c r="AD136" s="21"/>
    </row>
    <row r="137" spans="1:31" ht="15" customHeight="1" thickBot="1">
      <c r="A137" s="169"/>
      <c r="B137" s="7"/>
      <c r="C137" s="158"/>
      <c r="D137" s="181" t="s">
        <v>181</v>
      </c>
      <c r="E137" s="5"/>
      <c r="F137" s="5"/>
      <c r="G137" s="5"/>
      <c r="H137" s="5"/>
      <c r="I137" s="5"/>
      <c r="J137" s="5"/>
      <c r="K137" s="5"/>
      <c r="L137" s="5"/>
      <c r="M137" s="5"/>
      <c r="N137" s="5"/>
      <c r="O137" s="5"/>
      <c r="P137" s="5"/>
      <c r="Q137" s="5"/>
      <c r="R137" s="21"/>
      <c r="S137" s="21"/>
      <c r="T137" s="21"/>
      <c r="U137" s="21"/>
      <c r="V137" s="21"/>
      <c r="W137" s="21"/>
      <c r="X137" s="21"/>
      <c r="Y137" s="21"/>
      <c r="Z137" s="21"/>
      <c r="AA137" s="21"/>
      <c r="AB137" s="21"/>
      <c r="AC137" s="21"/>
      <c r="AD137" s="21"/>
    </row>
    <row r="138" spans="1:31" ht="15" customHeight="1" thickBot="1">
      <c r="A138" s="169"/>
      <c r="B138" s="7"/>
      <c r="C138" s="158"/>
      <c r="D138" s="181" t="s">
        <v>182</v>
      </c>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row>
    <row r="139" spans="1:31" ht="24" customHeight="1" thickBot="1">
      <c r="A139" s="169"/>
      <c r="B139" s="7"/>
      <c r="C139" s="158"/>
      <c r="D139" s="516" t="s">
        <v>183</v>
      </c>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row>
    <row r="140" spans="1:31" ht="15" customHeight="1" thickBot="1">
      <c r="A140" s="169"/>
      <c r="B140" s="7"/>
      <c r="C140" s="158"/>
      <c r="D140" s="181" t="s">
        <v>2059</v>
      </c>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1" ht="15" customHeight="1" thickBot="1">
      <c r="A141" s="169"/>
      <c r="B141" s="7"/>
      <c r="C141" s="158"/>
      <c r="D141" s="181" t="s">
        <v>2060</v>
      </c>
      <c r="E141" s="5"/>
      <c r="F141" s="5"/>
      <c r="G141" s="5"/>
      <c r="H141" s="5"/>
      <c r="I141" s="5"/>
      <c r="J141" s="5"/>
      <c r="K141" s="5"/>
      <c r="L141" s="5"/>
      <c r="M141" s="5"/>
      <c r="N141" s="5"/>
      <c r="O141" s="5"/>
      <c r="P141" s="5"/>
      <c r="Q141" s="5"/>
      <c r="R141" s="21"/>
      <c r="S141" s="21"/>
      <c r="T141" s="21"/>
      <c r="U141" s="21"/>
      <c r="V141" s="21"/>
      <c r="W141" s="21"/>
      <c r="X141" s="21"/>
      <c r="Y141" s="21"/>
      <c r="Z141" s="21"/>
      <c r="AA141" s="21"/>
      <c r="AB141" s="21"/>
      <c r="AC141" s="21"/>
      <c r="AD141" s="21"/>
    </row>
    <row r="142" spans="1:31" ht="15" customHeight="1" thickBot="1">
      <c r="A142" s="169"/>
      <c r="B142" s="7"/>
      <c r="C142" s="158"/>
      <c r="D142" s="181" t="s">
        <v>2061</v>
      </c>
      <c r="E142" s="5"/>
      <c r="F142" s="5"/>
      <c r="G142" s="5"/>
      <c r="H142" s="5"/>
      <c r="I142" s="5"/>
      <c r="J142" s="5"/>
      <c r="K142" s="5"/>
      <c r="L142" s="5"/>
      <c r="M142" s="5"/>
      <c r="N142" s="5"/>
      <c r="O142" s="5"/>
      <c r="P142" s="5"/>
      <c r="Q142" s="5"/>
      <c r="R142" s="21"/>
      <c r="S142" s="21"/>
      <c r="T142" s="21"/>
      <c r="U142" s="21"/>
      <c r="V142" s="21"/>
      <c r="W142" s="21"/>
      <c r="X142" s="21"/>
      <c r="Y142" s="21"/>
      <c r="Z142" s="21"/>
      <c r="AA142" s="21"/>
      <c r="AB142" s="21"/>
      <c r="AC142" s="21"/>
      <c r="AD142" s="21"/>
    </row>
    <row r="143" spans="1:31" ht="15" customHeight="1" thickBot="1">
      <c r="A143" s="169"/>
      <c r="B143" s="7"/>
      <c r="C143" s="158"/>
      <c r="D143" s="181" t="s">
        <v>2062</v>
      </c>
      <c r="E143" s="5"/>
      <c r="F143" s="5"/>
      <c r="G143" s="5"/>
      <c r="H143" s="5"/>
      <c r="I143" s="5"/>
      <c r="J143" s="5"/>
      <c r="K143" s="5"/>
      <c r="L143" s="5"/>
      <c r="M143" s="5"/>
      <c r="N143" s="5"/>
      <c r="O143" s="5"/>
      <c r="P143" s="5"/>
      <c r="Q143" s="5"/>
      <c r="R143" s="21"/>
      <c r="S143" s="21"/>
      <c r="T143" s="21"/>
      <c r="U143" s="21"/>
      <c r="V143" s="21"/>
      <c r="W143" s="21"/>
      <c r="X143" s="21"/>
      <c r="Y143" s="21"/>
      <c r="Z143" s="21"/>
      <c r="AA143" s="21"/>
      <c r="AB143" s="21"/>
      <c r="AC143" s="21"/>
      <c r="AD143" s="21"/>
    </row>
    <row r="144" spans="1:31" ht="15" customHeight="1" thickBot="1">
      <c r="A144" s="169"/>
      <c r="B144" s="7"/>
      <c r="C144" s="158"/>
      <c r="D144" s="181" t="s">
        <v>2063</v>
      </c>
      <c r="E144" s="5"/>
      <c r="F144" s="5"/>
      <c r="G144" s="5"/>
      <c r="H144" s="5"/>
      <c r="I144" s="5"/>
      <c r="J144" s="5"/>
      <c r="K144" s="5"/>
      <c r="L144" s="5"/>
      <c r="M144" s="5"/>
      <c r="N144" s="5"/>
      <c r="O144" s="5"/>
      <c r="P144" s="5"/>
      <c r="Q144" s="5"/>
      <c r="R144" s="21"/>
      <c r="S144" s="21"/>
      <c r="T144" s="21"/>
      <c r="U144" s="21"/>
      <c r="V144" s="21"/>
      <c r="W144" s="21"/>
      <c r="X144" s="21"/>
      <c r="Y144" s="21"/>
      <c r="Z144" s="21"/>
      <c r="AA144" s="21"/>
      <c r="AB144" s="21"/>
      <c r="AC144" s="21"/>
      <c r="AD144" s="21"/>
    </row>
    <row r="145" spans="1:31" ht="15" customHeight="1" thickBot="1">
      <c r="A145" s="169"/>
      <c r="B145" s="7"/>
      <c r="C145" s="158"/>
      <c r="D145" s="181" t="s">
        <v>2064</v>
      </c>
      <c r="E145" s="5"/>
      <c r="F145" s="5"/>
      <c r="G145" s="5"/>
      <c r="H145" s="5"/>
      <c r="I145" s="5"/>
      <c r="J145" s="5"/>
      <c r="K145" s="5"/>
      <c r="L145" s="5"/>
      <c r="M145" s="5"/>
      <c r="N145" s="5"/>
      <c r="O145" s="5"/>
      <c r="P145" s="5"/>
      <c r="Q145" s="5"/>
      <c r="R145" s="21"/>
      <c r="S145" s="21"/>
      <c r="T145" s="21"/>
      <c r="U145" s="21"/>
      <c r="V145" s="21"/>
      <c r="W145" s="21"/>
      <c r="X145" s="21"/>
      <c r="Y145" s="21"/>
      <c r="Z145" s="21"/>
      <c r="AA145" s="21"/>
      <c r="AB145" s="21"/>
      <c r="AC145" s="21"/>
      <c r="AD145" s="21"/>
    </row>
    <row r="146" spans="1:31" ht="15" customHeight="1" thickBot="1">
      <c r="A146" s="169"/>
      <c r="B146" s="7"/>
      <c r="C146" s="158"/>
      <c r="D146" s="5" t="s">
        <v>2066</v>
      </c>
      <c r="E146" s="7"/>
      <c r="F146" s="7"/>
      <c r="G146" s="7"/>
      <c r="H146" s="7"/>
      <c r="I146" s="21"/>
      <c r="J146" s="21"/>
      <c r="K146" s="21"/>
      <c r="L146" s="21"/>
      <c r="M146" s="472"/>
      <c r="N146" s="472"/>
      <c r="O146" s="472"/>
      <c r="P146" s="472"/>
      <c r="Q146" s="472"/>
      <c r="R146" s="472"/>
      <c r="S146" s="472"/>
      <c r="T146" s="472"/>
      <c r="U146" s="472"/>
      <c r="V146" s="472"/>
      <c r="W146" s="472"/>
      <c r="X146" s="472"/>
      <c r="Y146" s="472"/>
      <c r="Z146" s="472"/>
      <c r="AA146" s="472"/>
      <c r="AB146" s="472"/>
      <c r="AC146" s="472"/>
      <c r="AD146" s="472"/>
      <c r="AE146" s="21"/>
    </row>
    <row r="147" spans="1:31" ht="15" customHeight="1" thickBot="1">
      <c r="A147" s="169"/>
      <c r="B147" s="7"/>
      <c r="C147" s="158"/>
      <c r="D147" s="181" t="s">
        <v>175</v>
      </c>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1" ht="15" customHeight="1">
      <c r="A148" s="169"/>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1"/>
    </row>
    <row r="149" spans="1:31" ht="24" customHeight="1">
      <c r="A149" s="159"/>
      <c r="B149" s="7"/>
      <c r="C149" s="417" t="s">
        <v>147</v>
      </c>
      <c r="D149" s="417"/>
      <c r="E149" s="417"/>
      <c r="F149" s="417"/>
      <c r="G149" s="417"/>
      <c r="H149" s="417"/>
      <c r="I149" s="417"/>
      <c r="J149" s="417"/>
      <c r="K149" s="417"/>
      <c r="L149" s="417"/>
      <c r="M149" s="417"/>
      <c r="N149" s="417"/>
      <c r="O149" s="417"/>
      <c r="P149" s="417"/>
      <c r="Q149" s="417"/>
      <c r="R149" s="417"/>
      <c r="S149" s="417"/>
      <c r="T149" s="417"/>
      <c r="U149" s="417"/>
      <c r="V149" s="417"/>
      <c r="W149" s="417"/>
      <c r="X149" s="417"/>
      <c r="Y149" s="417"/>
      <c r="Z149" s="417"/>
      <c r="AA149" s="417"/>
      <c r="AB149" s="417"/>
      <c r="AC149" s="417"/>
      <c r="AD149" s="417"/>
      <c r="AE149" s="1"/>
    </row>
    <row r="150" spans="1:31" ht="60" customHeight="1">
      <c r="A150" s="169"/>
      <c r="B150" s="7"/>
      <c r="C150" s="473"/>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5"/>
      <c r="AE150" s="1"/>
    </row>
    <row r="151" spans="1:31" ht="15" customHeight="1">
      <c r="A151" s="159"/>
      <c r="B151" s="455" t="str">
        <f>IF(AND(C86&lt;&gt;"",K59=1,COUNTA(C133:C147)=0),"Favor de ingresar toda la información requerida en la pregunta","")</f>
        <v/>
      </c>
      <c r="C151" s="455"/>
      <c r="D151" s="455"/>
      <c r="E151" s="455"/>
      <c r="F151" s="455"/>
      <c r="G151" s="455"/>
      <c r="H151" s="455"/>
      <c r="I151" s="455"/>
      <c r="J151" s="455"/>
      <c r="K151" s="455"/>
      <c r="L151" s="455"/>
      <c r="M151" s="455"/>
      <c r="N151" s="455"/>
      <c r="O151" s="455"/>
      <c r="P151" s="455"/>
      <c r="Q151" s="455"/>
      <c r="R151" s="455"/>
      <c r="S151" s="455"/>
      <c r="T151" s="455"/>
      <c r="U151" s="455"/>
      <c r="V151" s="455"/>
      <c r="W151" s="455"/>
      <c r="X151" s="455"/>
      <c r="Y151" s="455"/>
      <c r="Z151" s="455"/>
      <c r="AA151" s="455"/>
      <c r="AB151" s="455"/>
      <c r="AC151" s="455"/>
      <c r="AD151" s="455"/>
      <c r="AE151" s="455"/>
    </row>
    <row r="152" spans="1:31" ht="15" customHeight="1">
      <c r="A152" s="159"/>
      <c r="B152" s="457" t="str">
        <f>IF(AND(OR(C86="",K59&lt;&gt;1),OR(COUNTBLANK(C133:C147)&lt;&gt;15,COUNTBLANK(M146)&lt;&gt;1)),"Revise la información capturada, ya que tiene datos ingresados en celdas que están sombreadas","")</f>
        <v/>
      </c>
      <c r="C152" s="457"/>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row>
    <row r="153" spans="1:31" ht="15" customHeight="1">
      <c r="A153" s="159"/>
      <c r="B153" s="457" t="str">
        <f>IF(C147="X",IF(COUNTBLANK(C133:C147)=14,"","Si seleccionó el código 99 no puede seleccionar otro código"),"")</f>
        <v/>
      </c>
      <c r="C153" s="457"/>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row>
    <row r="154" spans="1:31" ht="15" customHeight="1">
      <c r="A154" s="159"/>
      <c r="B154" s="457" t="str">
        <f>IF(AND(C146="X", M146=""),"Debido a que seleccionó el código 14, favor de emitir un comentario en el recuadro correspondiente","")</f>
        <v/>
      </c>
      <c r="C154" s="457"/>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row>
    <row r="155" spans="1:31" ht="15" customHeight="1">
      <c r="A155" s="159"/>
      <c r="B155" s="184"/>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1"/>
    </row>
    <row r="156" spans="1:31" ht="15" customHeight="1">
      <c r="A156" s="159"/>
      <c r="B156" s="184"/>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1"/>
    </row>
    <row r="157" spans="1:31" ht="24" customHeight="1">
      <c r="A157" s="177" t="s">
        <v>195</v>
      </c>
      <c r="B157" s="476" t="s">
        <v>1774</v>
      </c>
      <c r="C157" s="476"/>
      <c r="D157" s="476"/>
      <c r="E157" s="476"/>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1"/>
    </row>
    <row r="158" spans="1:31" ht="15" customHeight="1">
      <c r="A158" s="169"/>
      <c r="B158" s="7"/>
      <c r="C158" s="465" t="s">
        <v>164</v>
      </c>
      <c r="D158" s="465"/>
      <c r="E158" s="465"/>
      <c r="F158" s="465"/>
      <c r="G158" s="465"/>
      <c r="H158" s="465"/>
      <c r="I158" s="465"/>
      <c r="J158" s="465"/>
      <c r="K158" s="465"/>
      <c r="L158" s="465"/>
      <c r="M158" s="465"/>
      <c r="N158" s="465"/>
      <c r="O158" s="465"/>
      <c r="P158" s="465"/>
      <c r="Q158" s="465"/>
      <c r="R158" s="465"/>
      <c r="S158" s="465"/>
      <c r="T158" s="465"/>
      <c r="U158" s="465"/>
      <c r="V158" s="465"/>
      <c r="W158" s="465"/>
      <c r="X158" s="465"/>
      <c r="Y158" s="465"/>
      <c r="Z158" s="465"/>
      <c r="AA158" s="465"/>
      <c r="AB158" s="465"/>
      <c r="AC158" s="465"/>
      <c r="AD158" s="465"/>
      <c r="AE158" s="1"/>
    </row>
    <row r="159" spans="1:31" ht="15" customHeight="1">
      <c r="A159" s="169"/>
      <c r="B159" s="7"/>
      <c r="C159" s="465" t="s">
        <v>1835</v>
      </c>
      <c r="D159" s="465"/>
      <c r="E159" s="465"/>
      <c r="F159" s="465"/>
      <c r="G159" s="465"/>
      <c r="H159" s="465"/>
      <c r="I159" s="465"/>
      <c r="J159" s="465"/>
      <c r="K159" s="465"/>
      <c r="L159" s="465"/>
      <c r="M159" s="465"/>
      <c r="N159" s="465"/>
      <c r="O159" s="465"/>
      <c r="P159" s="465"/>
      <c r="Q159" s="465"/>
      <c r="R159" s="465"/>
      <c r="S159" s="465"/>
      <c r="T159" s="465"/>
      <c r="U159" s="465"/>
      <c r="V159" s="465"/>
      <c r="W159" s="465"/>
      <c r="X159" s="465"/>
      <c r="Y159" s="465"/>
      <c r="Z159" s="465"/>
      <c r="AA159" s="465"/>
      <c r="AB159" s="465"/>
      <c r="AC159" s="465"/>
      <c r="AD159" s="465"/>
      <c r="AE159" s="1"/>
    </row>
    <row r="160" spans="1:31" ht="15" customHeight="1" thickBot="1">
      <c r="A160" s="169"/>
      <c r="B160" s="7"/>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
    </row>
    <row r="161" spans="1:31" ht="15" customHeight="1" thickBot="1">
      <c r="A161" s="169"/>
      <c r="B161" s="7"/>
      <c r="C161" s="25"/>
      <c r="D161" s="5" t="s">
        <v>2114</v>
      </c>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row>
    <row r="162" spans="1:31" ht="15" customHeight="1" thickBot="1">
      <c r="A162" s="169"/>
      <c r="B162" s="7"/>
      <c r="C162" s="25"/>
      <c r="D162" s="5" t="s">
        <v>1778</v>
      </c>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row>
    <row r="163" spans="1:31" ht="15" customHeight="1" thickBot="1">
      <c r="A163" s="169"/>
      <c r="B163" s="7"/>
      <c r="C163" s="25"/>
      <c r="D163" s="5" t="s">
        <v>1779</v>
      </c>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row>
    <row r="164" spans="1:31" ht="15" customHeight="1" thickBot="1">
      <c r="A164" s="169"/>
      <c r="B164" s="7"/>
      <c r="C164" s="25"/>
      <c r="D164" s="5" t="s">
        <v>1780</v>
      </c>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row>
    <row r="165" spans="1:31" ht="15" customHeight="1" thickBot="1">
      <c r="A165" s="169"/>
      <c r="B165" s="7"/>
      <c r="C165" s="25"/>
      <c r="D165" s="5" t="s">
        <v>1781</v>
      </c>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row>
    <row r="166" spans="1:31" ht="15" customHeight="1" thickBot="1">
      <c r="A166" s="169"/>
      <c r="B166" s="7"/>
      <c r="C166" s="25"/>
      <c r="D166" s="5" t="s">
        <v>1782</v>
      </c>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row>
    <row r="167" spans="1:31" ht="15" customHeight="1" thickBot="1">
      <c r="A167" s="169"/>
      <c r="B167" s="7"/>
      <c r="C167" s="25"/>
      <c r="D167" s="5" t="s">
        <v>1783</v>
      </c>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row>
    <row r="168" spans="1:31" ht="15" customHeight="1" thickBot="1">
      <c r="A168" s="169"/>
      <c r="B168" s="7"/>
      <c r="C168" s="25"/>
      <c r="D168" s="5" t="s">
        <v>1834</v>
      </c>
      <c r="E168" s="1"/>
      <c r="F168" s="1"/>
      <c r="G168" s="1"/>
      <c r="H168" s="1"/>
      <c r="I168" s="21"/>
      <c r="J168" s="472"/>
      <c r="K168" s="472"/>
      <c r="L168" s="472"/>
      <c r="M168" s="472"/>
      <c r="N168" s="472"/>
      <c r="O168" s="472"/>
      <c r="P168" s="472"/>
      <c r="Q168" s="472"/>
      <c r="R168" s="472"/>
      <c r="S168" s="472"/>
      <c r="T168" s="472"/>
      <c r="U168" s="472"/>
      <c r="V168" s="472"/>
      <c r="W168" s="472"/>
      <c r="X168" s="472"/>
      <c r="Y168" s="472"/>
      <c r="Z168" s="472"/>
      <c r="AA168" s="472"/>
      <c r="AB168" s="472"/>
      <c r="AC168" s="472"/>
      <c r="AD168" s="472"/>
    </row>
    <row r="169" spans="1:31" ht="15" customHeight="1" thickBot="1">
      <c r="A169" s="169"/>
      <c r="B169" s="7"/>
      <c r="C169" s="25"/>
      <c r="D169" s="5" t="s">
        <v>1836</v>
      </c>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row>
    <row r="170" spans="1:31" ht="15" customHeight="1" thickBot="1">
      <c r="A170" s="169"/>
      <c r="B170" s="7"/>
      <c r="C170" s="25"/>
      <c r="D170" s="5" t="s">
        <v>175</v>
      </c>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spans="1:31" ht="15" customHeight="1">
      <c r="A171" s="169"/>
      <c r="B171" s="7"/>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spans="1:31" ht="24" customHeight="1">
      <c r="A172" s="169"/>
      <c r="B172" s="7"/>
      <c r="C172" s="417" t="s">
        <v>147</v>
      </c>
      <c r="D172" s="417"/>
      <c r="E172" s="417"/>
      <c r="F172" s="417"/>
      <c r="G172" s="417"/>
      <c r="H172" s="417"/>
      <c r="I172" s="417"/>
      <c r="J172" s="417"/>
      <c r="K172" s="417"/>
      <c r="L172" s="417"/>
      <c r="M172" s="417"/>
      <c r="N172" s="417"/>
      <c r="O172" s="417"/>
      <c r="P172" s="417"/>
      <c r="Q172" s="417"/>
      <c r="R172" s="417"/>
      <c r="S172" s="417"/>
      <c r="T172" s="417"/>
      <c r="U172" s="417"/>
      <c r="V172" s="417"/>
      <c r="W172" s="417"/>
      <c r="X172" s="417"/>
      <c r="Y172" s="417"/>
      <c r="Z172" s="417"/>
      <c r="AA172" s="417"/>
      <c r="AB172" s="417"/>
      <c r="AC172" s="417"/>
      <c r="AD172" s="417"/>
      <c r="AE172" s="1"/>
    </row>
    <row r="173" spans="1:31" ht="60" customHeight="1">
      <c r="A173" s="169"/>
      <c r="B173" s="7"/>
      <c r="C173" s="473"/>
      <c r="D173" s="474"/>
      <c r="E173" s="474"/>
      <c r="F173" s="474"/>
      <c r="G173" s="474"/>
      <c r="H173" s="474"/>
      <c r="I173" s="474"/>
      <c r="J173" s="474"/>
      <c r="K173" s="474"/>
      <c r="L173" s="474"/>
      <c r="M173" s="474"/>
      <c r="N173" s="474"/>
      <c r="O173" s="474"/>
      <c r="P173" s="474"/>
      <c r="Q173" s="474"/>
      <c r="R173" s="474"/>
      <c r="S173" s="474"/>
      <c r="T173" s="474"/>
      <c r="U173" s="474"/>
      <c r="V173" s="474"/>
      <c r="W173" s="474"/>
      <c r="X173" s="474"/>
      <c r="Y173" s="474"/>
      <c r="Z173" s="474"/>
      <c r="AA173" s="474"/>
      <c r="AB173" s="474"/>
      <c r="AC173" s="474"/>
      <c r="AD173" s="475"/>
      <c r="AE173" s="1"/>
    </row>
    <row r="174" spans="1:31" ht="15" customHeight="1">
      <c r="A174" s="159"/>
      <c r="B174" s="455" t="str">
        <f>IF(AND(K59=1,COUNTA(C161:C170)=0),"Favor de ingresar toda la información requerida en la pregunta","")</f>
        <v/>
      </c>
      <c r="C174" s="455"/>
      <c r="D174" s="455"/>
      <c r="E174" s="455"/>
      <c r="F174" s="455"/>
      <c r="G174" s="455"/>
      <c r="H174" s="455"/>
      <c r="I174" s="455"/>
      <c r="J174" s="455"/>
      <c r="K174" s="455"/>
      <c r="L174" s="455"/>
      <c r="M174" s="455"/>
      <c r="N174" s="455"/>
      <c r="O174" s="455"/>
      <c r="P174" s="455"/>
      <c r="Q174" s="455"/>
      <c r="R174" s="455"/>
      <c r="S174" s="455"/>
      <c r="T174" s="455"/>
      <c r="U174" s="455"/>
      <c r="V174" s="455"/>
      <c r="W174" s="455"/>
      <c r="X174" s="455"/>
      <c r="Y174" s="455"/>
      <c r="Z174" s="455"/>
      <c r="AA174" s="455"/>
      <c r="AB174" s="455"/>
      <c r="AC174" s="455"/>
      <c r="AD174" s="455"/>
      <c r="AE174" s="455"/>
    </row>
    <row r="175" spans="1:31" ht="15" customHeight="1">
      <c r="A175" s="159"/>
      <c r="B175" s="457" t="str">
        <f>IF(AND(K59&lt;&gt;1,OR(COUNTBLANK(C161:C170)&lt;&gt;10,COUNTBLANK(J168)&lt;&gt;1)),"Revise la información capturada, ya que tiene datos ingresados en celdas que están sombreadas","")</f>
        <v/>
      </c>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457"/>
      <c r="AE175" s="457"/>
    </row>
    <row r="176" spans="1:31" ht="15" customHeight="1">
      <c r="A176" s="159"/>
      <c r="B176" s="454" t="str">
        <f>IF(OR(C169="X",C170="X"),IF(COUNTBLANK(C161:C170)=9,"","Si seleccionó el código 9 o 99 no puede seleccionar otro código"),"")</f>
        <v/>
      </c>
      <c r="C176" s="454"/>
      <c r="D176" s="454"/>
      <c r="E176" s="454"/>
      <c r="F176" s="454"/>
      <c r="G176" s="454"/>
      <c r="H176" s="454"/>
      <c r="I176" s="454"/>
      <c r="J176" s="454"/>
      <c r="K176" s="454"/>
      <c r="L176" s="454"/>
      <c r="M176" s="454"/>
      <c r="N176" s="454"/>
      <c r="O176" s="454"/>
      <c r="P176" s="454"/>
      <c r="Q176" s="454"/>
      <c r="R176" s="454"/>
      <c r="S176" s="454"/>
      <c r="T176" s="454"/>
      <c r="U176" s="454"/>
      <c r="V176" s="454"/>
      <c r="W176" s="454"/>
      <c r="X176" s="454"/>
      <c r="Y176" s="454"/>
      <c r="Z176" s="454"/>
      <c r="AA176" s="454"/>
      <c r="AB176" s="454"/>
      <c r="AC176" s="454"/>
      <c r="AD176" s="454"/>
      <c r="AE176" s="454"/>
    </row>
    <row r="177" spans="1:31" ht="15" customHeight="1">
      <c r="A177" s="159"/>
      <c r="B177" s="454" t="str">
        <f>IF(AND(C168="X", J168=""),"Debido a que seleccionó el código 8, favor de emitir un comentario en el recuadro correspondiente","")</f>
        <v/>
      </c>
      <c r="C177" s="454"/>
      <c r="D177" s="454"/>
      <c r="E177" s="454"/>
      <c r="F177" s="454"/>
      <c r="G177" s="454"/>
      <c r="H177" s="454"/>
      <c r="I177" s="454"/>
      <c r="J177" s="454"/>
      <c r="K177" s="454"/>
      <c r="L177" s="454"/>
      <c r="M177" s="454"/>
      <c r="N177" s="454"/>
      <c r="O177" s="454"/>
      <c r="P177" s="454"/>
      <c r="Q177" s="454"/>
      <c r="R177" s="454"/>
      <c r="S177" s="454"/>
      <c r="T177" s="454"/>
      <c r="U177" s="454"/>
      <c r="V177" s="454"/>
      <c r="W177" s="454"/>
      <c r="X177" s="454"/>
      <c r="Y177" s="454"/>
      <c r="Z177" s="454"/>
      <c r="AA177" s="454"/>
      <c r="AB177" s="454"/>
      <c r="AC177" s="454"/>
      <c r="AD177" s="454"/>
      <c r="AE177" s="454"/>
    </row>
    <row r="178" spans="1:31" ht="15" customHeight="1">
      <c r="A178" s="159"/>
      <c r="B178" s="184"/>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1"/>
    </row>
    <row r="179" spans="1:31" ht="15" customHeight="1">
      <c r="A179" s="159"/>
      <c r="B179" s="184"/>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1"/>
    </row>
    <row r="180" spans="1:31" ht="24" customHeight="1">
      <c r="A180" s="177" t="s">
        <v>197</v>
      </c>
      <c r="B180" s="476" t="s">
        <v>201</v>
      </c>
      <c r="C180" s="476"/>
      <c r="D180" s="476"/>
      <c r="E180" s="476"/>
      <c r="F180" s="476"/>
      <c r="G180" s="476"/>
      <c r="H180" s="476"/>
      <c r="I180" s="476"/>
      <c r="J180" s="476"/>
      <c r="K180" s="476"/>
      <c r="L180" s="476"/>
      <c r="M180" s="476"/>
      <c r="N180" s="476"/>
      <c r="O180" s="476"/>
      <c r="P180" s="476"/>
      <c r="Q180" s="476"/>
      <c r="R180" s="476"/>
      <c r="S180" s="476"/>
      <c r="T180" s="476"/>
      <c r="U180" s="476"/>
      <c r="V180" s="476"/>
      <c r="W180" s="476"/>
      <c r="X180" s="476"/>
      <c r="Y180" s="476"/>
      <c r="Z180" s="476"/>
      <c r="AA180" s="476"/>
      <c r="AB180" s="476"/>
      <c r="AC180" s="476"/>
      <c r="AD180" s="476"/>
      <c r="AE180" s="1"/>
    </row>
    <row r="181" spans="1:31" ht="15" customHeight="1">
      <c r="A181" s="169"/>
      <c r="B181" s="7"/>
      <c r="C181" s="465" t="s">
        <v>164</v>
      </c>
      <c r="D181" s="465"/>
      <c r="E181" s="465"/>
      <c r="F181" s="465"/>
      <c r="G181" s="465"/>
      <c r="H181" s="465"/>
      <c r="I181" s="465"/>
      <c r="J181" s="465"/>
      <c r="K181" s="465"/>
      <c r="L181" s="465"/>
      <c r="M181" s="465"/>
      <c r="N181" s="465"/>
      <c r="O181" s="465"/>
      <c r="P181" s="465"/>
      <c r="Q181" s="465"/>
      <c r="R181" s="465"/>
      <c r="S181" s="465"/>
      <c r="T181" s="465"/>
      <c r="U181" s="465"/>
      <c r="V181" s="465"/>
      <c r="W181" s="465"/>
      <c r="X181" s="465"/>
      <c r="Y181" s="465"/>
      <c r="Z181" s="465"/>
      <c r="AA181" s="465"/>
      <c r="AB181" s="465"/>
      <c r="AC181" s="465"/>
      <c r="AD181" s="465"/>
      <c r="AE181" s="1"/>
    </row>
    <row r="182" spans="1:31" ht="15" customHeight="1">
      <c r="A182" s="169"/>
      <c r="B182" s="7"/>
      <c r="C182" s="465" t="s">
        <v>202</v>
      </c>
      <c r="D182" s="465"/>
      <c r="E182" s="465"/>
      <c r="F182" s="465"/>
      <c r="G182" s="465"/>
      <c r="H182" s="465"/>
      <c r="I182" s="465"/>
      <c r="J182" s="465"/>
      <c r="K182" s="465"/>
      <c r="L182" s="465"/>
      <c r="M182" s="465"/>
      <c r="N182" s="465"/>
      <c r="O182" s="465"/>
      <c r="P182" s="465"/>
      <c r="Q182" s="465"/>
      <c r="R182" s="465"/>
      <c r="S182" s="465"/>
      <c r="T182" s="465"/>
      <c r="U182" s="465"/>
      <c r="V182" s="465"/>
      <c r="W182" s="465"/>
      <c r="X182" s="465"/>
      <c r="Y182" s="465"/>
      <c r="Z182" s="465"/>
      <c r="AA182" s="465"/>
      <c r="AB182" s="465"/>
      <c r="AC182" s="465"/>
      <c r="AD182" s="465"/>
      <c r="AE182" s="1"/>
    </row>
    <row r="183" spans="1:31" ht="15" customHeight="1" thickBot="1">
      <c r="A183" s="169"/>
      <c r="B183" s="185"/>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
    </row>
    <row r="184" spans="1:31" ht="15" customHeight="1" thickBot="1">
      <c r="A184" s="169"/>
      <c r="B184" s="7"/>
      <c r="C184" s="25"/>
      <c r="D184" s="5" t="s">
        <v>203</v>
      </c>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row>
    <row r="185" spans="1:31" ht="15" customHeight="1" thickBot="1">
      <c r="A185" s="169"/>
      <c r="B185" s="7"/>
      <c r="C185" s="25"/>
      <c r="D185" s="5" t="s">
        <v>204</v>
      </c>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row>
    <row r="186" spans="1:31" ht="15" customHeight="1" thickBot="1">
      <c r="A186" s="169"/>
      <c r="B186" s="7"/>
      <c r="C186" s="25"/>
      <c r="D186" s="5" t="s">
        <v>1637</v>
      </c>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row>
    <row r="187" spans="1:31" ht="15" customHeight="1" thickBot="1">
      <c r="A187" s="169"/>
      <c r="B187" s="7"/>
      <c r="C187" s="25"/>
      <c r="D187" s="5" t="s">
        <v>205</v>
      </c>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row>
    <row r="188" spans="1:31" ht="15" customHeight="1" thickBot="1">
      <c r="A188" s="169"/>
      <c r="B188" s="7"/>
      <c r="C188" s="25"/>
      <c r="D188" s="5" t="s">
        <v>206</v>
      </c>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row>
    <row r="189" spans="1:31" ht="24" customHeight="1" thickBot="1">
      <c r="A189" s="169"/>
      <c r="B189" s="7"/>
      <c r="C189" s="25"/>
      <c r="D189" s="516" t="s">
        <v>207</v>
      </c>
      <c r="E189" s="402"/>
      <c r="F189" s="402"/>
      <c r="G189" s="402"/>
      <c r="H189" s="402"/>
      <c r="I189" s="402"/>
      <c r="J189" s="402"/>
      <c r="K189" s="402"/>
      <c r="L189" s="402"/>
      <c r="M189" s="402"/>
      <c r="N189" s="402"/>
      <c r="O189" s="402"/>
      <c r="P189" s="402"/>
      <c r="Q189" s="402"/>
      <c r="R189" s="402"/>
      <c r="S189" s="402"/>
      <c r="T189" s="402"/>
      <c r="U189" s="402"/>
      <c r="V189" s="402"/>
      <c r="W189" s="402"/>
      <c r="X189" s="402"/>
      <c r="Y189" s="402"/>
      <c r="Z189" s="402"/>
      <c r="AA189" s="402"/>
      <c r="AB189" s="402"/>
      <c r="AC189" s="402"/>
      <c r="AD189" s="402"/>
    </row>
    <row r="190" spans="1:31" ht="24" customHeight="1" thickBot="1">
      <c r="A190" s="169"/>
      <c r="B190" s="7"/>
      <c r="C190" s="25"/>
      <c r="D190" s="516" t="s">
        <v>208</v>
      </c>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row>
    <row r="191" spans="1:31" ht="15" customHeight="1" thickBot="1">
      <c r="A191" s="169"/>
      <c r="B191" s="7"/>
      <c r="C191" s="25"/>
      <c r="D191" s="5" t="s">
        <v>209</v>
      </c>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row>
    <row r="192" spans="1:31" ht="15" customHeight="1" thickBot="1">
      <c r="A192" s="169"/>
      <c r="B192" s="169"/>
      <c r="C192" s="25"/>
      <c r="D192" s="181" t="s">
        <v>210</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1:31" ht="15" customHeight="1" thickBot="1">
      <c r="A193" s="169"/>
      <c r="B193" s="169"/>
      <c r="C193" s="25"/>
      <c r="D193" s="181" t="s">
        <v>211</v>
      </c>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row>
    <row r="194" spans="1:31" ht="15" customHeight="1" thickBot="1">
      <c r="A194" s="169"/>
      <c r="B194" s="1"/>
      <c r="C194" s="25"/>
      <c r="D194" s="5" t="s">
        <v>1837</v>
      </c>
      <c r="E194" s="1"/>
      <c r="F194" s="1"/>
      <c r="G194" s="1"/>
      <c r="H194" s="1"/>
      <c r="I194" s="21"/>
      <c r="J194" s="21"/>
      <c r="K194" s="21"/>
      <c r="L194" s="472"/>
      <c r="M194" s="472"/>
      <c r="N194" s="472"/>
      <c r="O194" s="472"/>
      <c r="P194" s="472"/>
      <c r="Q194" s="472"/>
      <c r="R194" s="472"/>
      <c r="S194" s="472"/>
      <c r="T194" s="472"/>
      <c r="U194" s="472"/>
      <c r="V194" s="472"/>
      <c r="W194" s="472"/>
      <c r="X194" s="472"/>
      <c r="Y194" s="472"/>
      <c r="Z194" s="472"/>
      <c r="AA194" s="472"/>
      <c r="AB194" s="472"/>
      <c r="AC194" s="472"/>
      <c r="AD194" s="472"/>
    </row>
    <row r="195" spans="1:31" ht="15" customHeight="1" thickBot="1">
      <c r="A195" s="169"/>
      <c r="B195" s="1"/>
      <c r="C195" s="25"/>
      <c r="D195" s="5" t="s">
        <v>2113</v>
      </c>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row>
    <row r="196" spans="1:31" ht="15" customHeight="1" thickBot="1">
      <c r="A196" s="169"/>
      <c r="B196" s="7"/>
      <c r="C196" s="25"/>
      <c r="D196" s="5" t="s">
        <v>175</v>
      </c>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row>
    <row r="197" spans="1:31" ht="15" customHeight="1">
      <c r="A197" s="169"/>
      <c r="B197" s="179"/>
      <c r="C197" s="179"/>
      <c r="D197" s="179"/>
      <c r="E197" s="179"/>
      <c r="F197" s="179"/>
      <c r="G197" s="179"/>
      <c r="H197" s="179"/>
      <c r="I197" s="179"/>
      <c r="J197" s="179"/>
      <c r="K197" s="179"/>
      <c r="L197" s="179"/>
      <c r="M197" s="179"/>
      <c r="N197" s="179"/>
      <c r="O197" s="179"/>
      <c r="P197" s="179"/>
      <c r="Q197" s="179"/>
      <c r="R197" s="179"/>
      <c r="S197" s="179"/>
      <c r="T197" s="179"/>
      <c r="U197" s="179"/>
      <c r="V197" s="179"/>
      <c r="W197" s="179"/>
      <c r="X197" s="179"/>
      <c r="Y197" s="179"/>
      <c r="Z197" s="179"/>
      <c r="AA197" s="179"/>
      <c r="AB197" s="179"/>
      <c r="AC197" s="179"/>
      <c r="AD197" s="179"/>
      <c r="AE197" s="1"/>
    </row>
    <row r="198" spans="1:31" ht="24" customHeight="1">
      <c r="A198" s="159"/>
      <c r="B198" s="7"/>
      <c r="C198" s="417" t="s">
        <v>147</v>
      </c>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c r="Z198" s="417"/>
      <c r="AA198" s="417"/>
      <c r="AB198" s="417"/>
      <c r="AC198" s="417"/>
      <c r="AD198" s="417"/>
      <c r="AE198" s="1"/>
    </row>
    <row r="199" spans="1:31" ht="60" customHeight="1">
      <c r="A199" s="169"/>
      <c r="B199" s="7"/>
      <c r="C199" s="473"/>
      <c r="D199" s="474"/>
      <c r="E199" s="474"/>
      <c r="F199" s="474"/>
      <c r="G199" s="474"/>
      <c r="H199" s="474"/>
      <c r="I199" s="474"/>
      <c r="J199" s="474"/>
      <c r="K199" s="474"/>
      <c r="L199" s="474"/>
      <c r="M199" s="474"/>
      <c r="N199" s="474"/>
      <c r="O199" s="474"/>
      <c r="P199" s="474"/>
      <c r="Q199" s="474"/>
      <c r="R199" s="474"/>
      <c r="S199" s="474"/>
      <c r="T199" s="474"/>
      <c r="U199" s="474"/>
      <c r="V199" s="474"/>
      <c r="W199" s="474"/>
      <c r="X199" s="474"/>
      <c r="Y199" s="474"/>
      <c r="Z199" s="474"/>
      <c r="AA199" s="474"/>
      <c r="AB199" s="474"/>
      <c r="AC199" s="474"/>
      <c r="AD199" s="475"/>
      <c r="AE199" s="1"/>
    </row>
    <row r="200" spans="1:31" ht="15" customHeight="1">
      <c r="A200" s="159"/>
      <c r="B200" s="455" t="str">
        <f>IF(AND(K59=1,COUNTA(C184:C196)=0),"Favor de ingresar toda la información requerida en la pregunta","")</f>
        <v/>
      </c>
      <c r="C200" s="455"/>
      <c r="D200" s="455"/>
      <c r="E200" s="455"/>
      <c r="F200" s="455"/>
      <c r="G200" s="455"/>
      <c r="H200" s="455"/>
      <c r="I200" s="455"/>
      <c r="J200" s="455"/>
      <c r="K200" s="455"/>
      <c r="L200" s="455"/>
      <c r="M200" s="455"/>
      <c r="N200" s="455"/>
      <c r="O200" s="455"/>
      <c r="P200" s="455"/>
      <c r="Q200" s="455"/>
      <c r="R200" s="455"/>
      <c r="S200" s="455"/>
      <c r="T200" s="455"/>
      <c r="U200" s="455"/>
      <c r="V200" s="455"/>
      <c r="W200" s="455"/>
      <c r="X200" s="455"/>
      <c r="Y200" s="455"/>
      <c r="Z200" s="455"/>
      <c r="AA200" s="455"/>
      <c r="AB200" s="455"/>
      <c r="AC200" s="455"/>
      <c r="AD200" s="455"/>
      <c r="AE200" s="455"/>
    </row>
    <row r="201" spans="1:31" ht="15" customHeight="1">
      <c r="A201" s="159"/>
      <c r="B201" s="457" t="str">
        <f>IF(AND(K59&lt;&gt;1,OR(COUNTBLANK(C184:C196)&lt;&gt;13,COUNTBLANK(L194)&lt;&gt;1)),"Revise la información capturada, ya que tiene datos ingresados en celdas que están sombreadas","")</f>
        <v/>
      </c>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row>
    <row r="202" spans="1:31" ht="15" customHeight="1">
      <c r="A202" s="159"/>
      <c r="B202" s="454" t="str">
        <f>IF(OR(C195="X",C196="X"),IF(COUNTBLANK(C184:C196)=12,"","Si seleccionó el código 12 o 99 no puede seleccionar otro código"),"")</f>
        <v/>
      </c>
      <c r="C202" s="454"/>
      <c r="D202" s="454"/>
      <c r="E202" s="454"/>
      <c r="F202" s="454"/>
      <c r="G202" s="454"/>
      <c r="H202" s="454"/>
      <c r="I202" s="454"/>
      <c r="J202" s="454"/>
      <c r="K202" s="454"/>
      <c r="L202" s="454"/>
      <c r="M202" s="454"/>
      <c r="N202" s="454"/>
      <c r="O202" s="454"/>
      <c r="P202" s="454"/>
      <c r="Q202" s="454"/>
      <c r="R202" s="454"/>
      <c r="S202" s="454"/>
      <c r="T202" s="454"/>
      <c r="U202" s="454"/>
      <c r="V202" s="454"/>
      <c r="W202" s="454"/>
      <c r="X202" s="454"/>
      <c r="Y202" s="454"/>
      <c r="Z202" s="454"/>
      <c r="AA202" s="454"/>
      <c r="AB202" s="454"/>
      <c r="AC202" s="454"/>
      <c r="AD202" s="454"/>
      <c r="AE202" s="454"/>
    </row>
    <row r="203" spans="1:31" ht="15" customHeight="1">
      <c r="A203" s="159"/>
      <c r="B203" s="454" t="str">
        <f>IF(AND(C194="X", L194=""),"Debido a que seleccionó el código 11, favor de emitir un comentario en el recuadro correspondiente","")</f>
        <v/>
      </c>
      <c r="C203" s="454"/>
      <c r="D203" s="454"/>
      <c r="E203" s="454"/>
      <c r="F203" s="454"/>
      <c r="G203" s="454"/>
      <c r="H203" s="454"/>
      <c r="I203" s="454"/>
      <c r="J203" s="454"/>
      <c r="K203" s="454"/>
      <c r="L203" s="454"/>
      <c r="M203" s="454"/>
      <c r="N203" s="454"/>
      <c r="O203" s="454"/>
      <c r="P203" s="454"/>
      <c r="Q203" s="454"/>
      <c r="R203" s="454"/>
      <c r="S203" s="454"/>
      <c r="T203" s="454"/>
      <c r="U203" s="454"/>
      <c r="V203" s="454"/>
      <c r="W203" s="454"/>
      <c r="X203" s="454"/>
      <c r="Y203" s="454"/>
      <c r="Z203" s="454"/>
      <c r="AA203" s="454"/>
      <c r="AB203" s="454"/>
      <c r="AC203" s="454"/>
      <c r="AD203" s="454"/>
      <c r="AE203" s="454"/>
    </row>
    <row r="204" spans="1:31" ht="15" customHeight="1">
      <c r="A204" s="159"/>
      <c r="B204" s="184"/>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1"/>
    </row>
    <row r="205" spans="1:31" ht="15" customHeight="1">
      <c r="A205" s="159"/>
      <c r="B205" s="184"/>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1"/>
    </row>
    <row r="206" spans="1:31" ht="24" customHeight="1">
      <c r="A206" s="17" t="s">
        <v>200</v>
      </c>
      <c r="B206" s="462" t="s">
        <v>1839</v>
      </c>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c r="AD206" s="462"/>
      <c r="AE206" s="1"/>
    </row>
    <row r="207" spans="1:31" ht="24" customHeight="1">
      <c r="A207" s="187"/>
      <c r="B207" s="7"/>
      <c r="C207" s="465" t="s">
        <v>213</v>
      </c>
      <c r="D207" s="465"/>
      <c r="E207" s="465"/>
      <c r="F207" s="465"/>
      <c r="G207" s="465"/>
      <c r="H207" s="465"/>
      <c r="I207" s="465"/>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1"/>
    </row>
    <row r="208" spans="1:31" ht="24" customHeight="1">
      <c r="A208" s="187"/>
      <c r="B208" s="7"/>
      <c r="C208" s="507" t="s">
        <v>214</v>
      </c>
      <c r="D208" s="507"/>
      <c r="E208" s="507"/>
      <c r="F208" s="507"/>
      <c r="G208" s="507"/>
      <c r="H208" s="507"/>
      <c r="I208" s="507"/>
      <c r="J208" s="507"/>
      <c r="K208" s="507"/>
      <c r="L208" s="507"/>
      <c r="M208" s="507"/>
      <c r="N208" s="507"/>
      <c r="O208" s="507"/>
      <c r="P208" s="507"/>
      <c r="Q208" s="507"/>
      <c r="R208" s="507"/>
      <c r="S208" s="507"/>
      <c r="T208" s="507"/>
      <c r="U208" s="507"/>
      <c r="V208" s="507"/>
      <c r="W208" s="507"/>
      <c r="X208" s="507"/>
      <c r="Y208" s="507"/>
      <c r="Z208" s="507"/>
      <c r="AA208" s="507"/>
      <c r="AB208" s="507"/>
      <c r="AC208" s="507"/>
      <c r="AD208" s="507"/>
      <c r="AE208" s="1"/>
    </row>
    <row r="209" spans="1:40" ht="24" customHeight="1">
      <c r="A209" s="187"/>
      <c r="B209" s="7"/>
      <c r="C209" s="465" t="s">
        <v>215</v>
      </c>
      <c r="D209" s="465"/>
      <c r="E209" s="465"/>
      <c r="F209" s="465"/>
      <c r="G209" s="465"/>
      <c r="H209" s="465"/>
      <c r="I209" s="465"/>
      <c r="J209" s="465"/>
      <c r="K209" s="465"/>
      <c r="L209" s="465"/>
      <c r="M209" s="465"/>
      <c r="N209" s="465"/>
      <c r="O209" s="465"/>
      <c r="P209" s="465"/>
      <c r="Q209" s="465"/>
      <c r="R209" s="465"/>
      <c r="S209" s="465"/>
      <c r="T209" s="465"/>
      <c r="U209" s="465"/>
      <c r="V209" s="465"/>
      <c r="W209" s="465"/>
      <c r="X209" s="465"/>
      <c r="Y209" s="465"/>
      <c r="Z209" s="465"/>
      <c r="AA209" s="465"/>
      <c r="AB209" s="465"/>
      <c r="AC209" s="465"/>
      <c r="AD209" s="465"/>
      <c r="AE209" s="1"/>
    </row>
    <row r="210" spans="1:40" ht="24" customHeight="1">
      <c r="A210" s="187"/>
      <c r="B210" s="7"/>
      <c r="C210" s="465" t="s">
        <v>216</v>
      </c>
      <c r="D210" s="465"/>
      <c r="E210" s="465"/>
      <c r="F210" s="465"/>
      <c r="G210" s="465"/>
      <c r="H210" s="465"/>
      <c r="I210" s="465"/>
      <c r="J210" s="465"/>
      <c r="K210" s="465"/>
      <c r="L210" s="465"/>
      <c r="M210" s="465"/>
      <c r="N210" s="465"/>
      <c r="O210" s="465"/>
      <c r="P210" s="465"/>
      <c r="Q210" s="465"/>
      <c r="R210" s="465"/>
      <c r="S210" s="465"/>
      <c r="T210" s="465"/>
      <c r="U210" s="465"/>
      <c r="V210" s="465"/>
      <c r="W210" s="465"/>
      <c r="X210" s="465"/>
      <c r="Y210" s="465"/>
      <c r="Z210" s="465"/>
      <c r="AA210" s="465"/>
      <c r="AB210" s="465"/>
      <c r="AC210" s="465"/>
      <c r="AD210" s="465"/>
      <c r="AE210" s="1"/>
    </row>
    <row r="211" spans="1:40" ht="24" customHeight="1">
      <c r="A211" s="17"/>
      <c r="C211" s="464" t="s">
        <v>217</v>
      </c>
      <c r="D211" s="464"/>
      <c r="E211" s="464"/>
      <c r="F211" s="464"/>
      <c r="G211" s="464"/>
      <c r="H211" s="464"/>
      <c r="I211" s="464"/>
      <c r="J211" s="464"/>
      <c r="K211" s="464"/>
      <c r="L211" s="464"/>
      <c r="M211" s="464"/>
      <c r="N211" s="464"/>
      <c r="O211" s="464"/>
      <c r="P211" s="464"/>
      <c r="Q211" s="464"/>
      <c r="R211" s="464"/>
      <c r="S211" s="464"/>
      <c r="T211" s="464"/>
      <c r="U211" s="464"/>
      <c r="V211" s="464"/>
      <c r="W211" s="464"/>
      <c r="X211" s="464"/>
      <c r="Y211" s="464"/>
      <c r="Z211" s="464"/>
      <c r="AA211" s="464"/>
      <c r="AB211" s="464"/>
      <c r="AC211" s="464"/>
      <c r="AD211" s="464"/>
      <c r="AE211" s="188"/>
    </row>
    <row r="212" spans="1:40" ht="15" customHeight="1">
      <c r="A212" s="169"/>
      <c r="B212" s="7"/>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
    </row>
    <row r="213" spans="1:40" ht="48" customHeight="1">
      <c r="A213" s="169"/>
      <c r="B213" s="7"/>
      <c r="C213" s="469" t="s">
        <v>155</v>
      </c>
      <c r="D213" s="470"/>
      <c r="E213" s="470"/>
      <c r="F213" s="470"/>
      <c r="G213" s="470"/>
      <c r="H213" s="470"/>
      <c r="I213" s="470"/>
      <c r="J213" s="470"/>
      <c r="K213" s="470"/>
      <c r="L213" s="470"/>
      <c r="M213" s="470"/>
      <c r="N213" s="470"/>
      <c r="O213" s="470"/>
      <c r="P213" s="470"/>
      <c r="Q213" s="470"/>
      <c r="R213" s="471"/>
      <c r="S213" s="414" t="s">
        <v>218</v>
      </c>
      <c r="T213" s="414"/>
      <c r="U213" s="414"/>
      <c r="V213" s="414"/>
      <c r="W213" s="414"/>
      <c r="X213" s="414"/>
      <c r="Y213" s="410" t="s">
        <v>1838</v>
      </c>
      <c r="Z213" s="410"/>
      <c r="AA213" s="410"/>
      <c r="AB213" s="410"/>
      <c r="AC213" s="410"/>
      <c r="AD213" s="410"/>
      <c r="AE213" s="1"/>
      <c r="AG213" t="s">
        <v>2233</v>
      </c>
      <c r="AH213" t="s">
        <v>2234</v>
      </c>
      <c r="AI213" t="s">
        <v>2235</v>
      </c>
      <c r="AK213" t="s">
        <v>2236</v>
      </c>
      <c r="AM213" t="s">
        <v>2237</v>
      </c>
    </row>
    <row r="214" spans="1:40" ht="15" customHeight="1">
      <c r="A214" s="169"/>
      <c r="B214" s="7"/>
      <c r="C214" s="189" t="s">
        <v>89</v>
      </c>
      <c r="D214" s="518" t="s">
        <v>160</v>
      </c>
      <c r="E214" s="519"/>
      <c r="F214" s="519"/>
      <c r="G214" s="519"/>
      <c r="H214" s="519"/>
      <c r="I214" s="519"/>
      <c r="J214" s="519"/>
      <c r="K214" s="519"/>
      <c r="L214" s="519"/>
      <c r="M214" s="519"/>
      <c r="N214" s="519"/>
      <c r="O214" s="519"/>
      <c r="P214" s="519"/>
      <c r="Q214" s="519"/>
      <c r="R214" s="520"/>
      <c r="S214" s="521"/>
      <c r="T214" s="522"/>
      <c r="U214" s="522"/>
      <c r="V214" s="522"/>
      <c r="W214" s="522"/>
      <c r="X214" s="523"/>
      <c r="Y214" s="521"/>
      <c r="Z214" s="522"/>
      <c r="AA214" s="522"/>
      <c r="AB214" s="522"/>
      <c r="AC214" s="522"/>
      <c r="AD214" s="523"/>
      <c r="AE214" s="1"/>
      <c r="AG214">
        <f>IF(K59=1,IF(AND(S214=1,COUNTBLANK(Y214)=0),0,IF(S214&gt;1,0,1)),0)</f>
        <v>0</v>
      </c>
      <c r="AH214">
        <f>IF(K59&lt;&gt;1,IF(COUNTBLANK(S214:AD214)=12,0,1),IF(S214&gt;1,IF(COUNTBLANK(Y214)=1,0,1),0))</f>
        <v>0</v>
      </c>
      <c r="AI214" t="b">
        <f>NOT(EXACT(Y214,UPPER(Y214)))</f>
        <v>0</v>
      </c>
      <c r="AJ214" t="str">
        <f>SUBSTITUTE( SUBSTITUTE( SUBSTITUTE( SUBSTITUTE( SUBSTITUTE( SUBSTITUTE( SUBSTITUTE( SUBSTITUTE( SUBSTITUTE( SUBSTITUTE(Y214, "á", "a"), "é", "e"), "í", "i"), "ó", "o"), "ú", "u"), "Á", "A"), "É", "E"), "Í", "I"), "Ó", "O"), "Ú", "U")</f>
        <v/>
      </c>
      <c r="AK214" t="b">
        <f>NOT(EXACT(Y214,AJ214))</f>
        <v>0</v>
      </c>
      <c r="AL214" t="str">
        <f>SUBSTITUTE((SUBSTITUTE(SUBSTITUTE(SUBSTITUTE(Y214,".",""),",",""),"(","")),")","")</f>
        <v/>
      </c>
      <c r="AM214" t="b">
        <f>NOT(EXACT(Y214,AL214))</f>
        <v>0</v>
      </c>
    </row>
    <row r="215" spans="1:40" ht="15" customHeight="1">
      <c r="A215" s="169"/>
      <c r="B215" s="21"/>
      <c r="C215" s="189" t="s">
        <v>90</v>
      </c>
      <c r="D215" s="518" t="s">
        <v>161</v>
      </c>
      <c r="E215" s="519"/>
      <c r="F215" s="519"/>
      <c r="G215" s="519"/>
      <c r="H215" s="519"/>
      <c r="I215" s="519"/>
      <c r="J215" s="519"/>
      <c r="K215" s="519"/>
      <c r="L215" s="519"/>
      <c r="M215" s="519"/>
      <c r="N215" s="519"/>
      <c r="O215" s="519"/>
      <c r="P215" s="519"/>
      <c r="Q215" s="519"/>
      <c r="R215" s="520"/>
      <c r="S215" s="521"/>
      <c r="T215" s="522"/>
      <c r="U215" s="522"/>
      <c r="V215" s="522"/>
      <c r="W215" s="522"/>
      <c r="X215" s="523"/>
      <c r="Y215" s="521"/>
      <c r="Z215" s="522"/>
      <c r="AA215" s="522"/>
      <c r="AB215" s="522"/>
      <c r="AC215" s="522"/>
      <c r="AD215" s="523"/>
      <c r="AE215" s="1"/>
      <c r="AG215">
        <f>IF(K60=1,IF(AND(S215=1,COUNTBLANK(Y215)=0),0,IF(S215&gt;1,0,1)),0)</f>
        <v>0</v>
      </c>
      <c r="AH215">
        <f>IF(K60&lt;&gt;1,IF(COUNTBLANK(S215:AD215)=12,0,1),IF(S215&gt;1,IF(COUNTBLANK(Y215)=1,0,1),0))</f>
        <v>0</v>
      </c>
      <c r="AI215" t="b">
        <f>NOT(EXACT(Y215,UPPER(Y215)))</f>
        <v>0</v>
      </c>
      <c r="AJ215" t="str">
        <f>SUBSTITUTE( SUBSTITUTE( SUBSTITUTE( SUBSTITUTE( SUBSTITUTE( SUBSTITUTE( SUBSTITUTE( SUBSTITUTE( SUBSTITUTE( SUBSTITUTE(Y215, "á", "a"), "é", "e"), "í", "i"), "ó", "o"), "ú", "u"), "Á", "A"), "É", "E"), "Í", "I"), "Ó", "O"), "Ú", "U")</f>
        <v/>
      </c>
      <c r="AK215" t="b">
        <f>NOT(EXACT(Y215,AJ215))</f>
        <v>0</v>
      </c>
      <c r="AL215" t="str">
        <f>SUBSTITUTE((SUBSTITUTE(SUBSTITUTE(SUBSTITUTE(Y215,".",""),",",""),"(","")),")","")</f>
        <v/>
      </c>
      <c r="AM215" t="b">
        <f>NOT(EXACT(Y215,AL215))</f>
        <v>0</v>
      </c>
    </row>
    <row r="216" spans="1:40" ht="15" customHeight="1">
      <c r="A216" s="169"/>
      <c r="B216" s="7"/>
      <c r="C216" s="1"/>
      <c r="D216" s="1"/>
      <c r="E216" s="1"/>
      <c r="F216" s="1"/>
      <c r="G216" s="1"/>
      <c r="H216" s="1"/>
      <c r="I216" s="1"/>
      <c r="J216" s="1"/>
      <c r="K216" s="1"/>
      <c r="L216" s="1"/>
      <c r="M216" s="1"/>
      <c r="N216" s="1"/>
      <c r="O216" s="1"/>
      <c r="P216" s="1"/>
      <c r="Q216" s="1"/>
      <c r="R216" s="1"/>
      <c r="S216" s="1"/>
      <c r="T216" s="1"/>
      <c r="U216" s="1"/>
      <c r="V216" s="1"/>
      <c r="W216" s="1"/>
      <c r="X216" s="1"/>
      <c r="Y216" s="1"/>
      <c r="Z216" s="1"/>
      <c r="AA216" s="192"/>
      <c r="AB216" s="192"/>
      <c r="AC216" s="192"/>
      <c r="AD216" s="192"/>
      <c r="AE216" s="1"/>
      <c r="AG216" s="172">
        <f>SUM(AG214:AG215)</f>
        <v>0</v>
      </c>
      <c r="AH216" s="172">
        <f>SUM(AH214:AH215)</f>
        <v>0</v>
      </c>
      <c r="AI216" s="193">
        <f>COUNTIF(AI214:AI215,TRUE)</f>
        <v>0</v>
      </c>
      <c r="AK216" s="193">
        <f>COUNTIF(AK214:AK215,TRUE)</f>
        <v>0</v>
      </c>
      <c r="AM216" s="193">
        <f>COUNTIF(AM214:AM215,TRUE)</f>
        <v>0</v>
      </c>
      <c r="AN216" s="172">
        <f>SUM(AI216,AK216,AM216)</f>
        <v>0</v>
      </c>
    </row>
    <row r="217" spans="1:40" ht="24" customHeight="1">
      <c r="A217" s="159"/>
      <c r="B217" s="7"/>
      <c r="C217" s="417" t="s">
        <v>147</v>
      </c>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c r="Z217" s="417"/>
      <c r="AA217" s="417"/>
      <c r="AB217" s="417"/>
      <c r="AC217" s="417"/>
      <c r="AD217" s="417"/>
      <c r="AE217" s="1"/>
    </row>
    <row r="218" spans="1:40" ht="60" customHeight="1">
      <c r="A218" s="169"/>
      <c r="B218" s="7"/>
      <c r="C218" s="473"/>
      <c r="D218" s="474"/>
      <c r="E218" s="474"/>
      <c r="F218" s="474"/>
      <c r="G218" s="474"/>
      <c r="H218" s="474"/>
      <c r="I218" s="474"/>
      <c r="J218" s="474"/>
      <c r="K218" s="474"/>
      <c r="L218" s="474"/>
      <c r="M218" s="474"/>
      <c r="N218" s="474"/>
      <c r="O218" s="474"/>
      <c r="P218" s="474"/>
      <c r="Q218" s="474"/>
      <c r="R218" s="474"/>
      <c r="S218" s="474"/>
      <c r="T218" s="474"/>
      <c r="U218" s="474"/>
      <c r="V218" s="474"/>
      <c r="W218" s="474"/>
      <c r="X218" s="474"/>
      <c r="Y218" s="474"/>
      <c r="Z218" s="474"/>
      <c r="AA218" s="474"/>
      <c r="AB218" s="474"/>
      <c r="AC218" s="474"/>
      <c r="AD218" s="475"/>
      <c r="AE218" s="1"/>
    </row>
    <row r="219" spans="1:40" ht="15" customHeight="1">
      <c r="A219" s="159"/>
      <c r="B219" s="455" t="str">
        <f>IF(AG216=0,"","Favor de ingresar toda la información requerida en la pregunta")</f>
        <v/>
      </c>
      <c r="C219" s="455"/>
      <c r="D219" s="455"/>
      <c r="E219" s="455"/>
      <c r="F219" s="455"/>
      <c r="G219" s="455"/>
      <c r="H219" s="455"/>
      <c r="I219" s="455"/>
      <c r="J219" s="455"/>
      <c r="K219" s="455"/>
      <c r="L219" s="455"/>
      <c r="M219" s="455"/>
      <c r="N219" s="455"/>
      <c r="O219" s="455"/>
      <c r="P219" s="455"/>
      <c r="Q219" s="455"/>
      <c r="R219" s="455"/>
      <c r="S219" s="455"/>
      <c r="T219" s="455"/>
      <c r="U219" s="455"/>
      <c r="V219" s="455"/>
      <c r="W219" s="455"/>
      <c r="X219" s="455"/>
      <c r="Y219" s="455"/>
      <c r="Z219" s="455"/>
      <c r="AA219" s="455"/>
      <c r="AB219" s="455"/>
      <c r="AC219" s="455"/>
      <c r="AD219" s="455"/>
      <c r="AE219" s="455"/>
    </row>
    <row r="220" spans="1:40" ht="15" customHeight="1">
      <c r="A220" s="159"/>
      <c r="B220" s="456" t="str">
        <f>IF(COUNTIF(Y214:AD215,"NS")&lt;&gt;0,"Alerta: debido a que cuenta con registros NS, debe proporcionar una justificación en el area de comentarios al final de la pregunta","")</f>
        <v/>
      </c>
      <c r="C220" s="456"/>
      <c r="D220" s="456"/>
      <c r="E220" s="456"/>
      <c r="F220" s="456"/>
      <c r="G220" s="456"/>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row>
    <row r="221" spans="1:40" ht="15" customHeight="1">
      <c r="A221" s="159"/>
      <c r="B221" s="452" t="str">
        <f>IF(AH216&gt;0,"Revise la información capturada, ya que tiene datos ingresados en celdas que están sombreadas","")</f>
        <v/>
      </c>
      <c r="C221" s="452"/>
      <c r="D221" s="452"/>
      <c r="E221" s="452"/>
      <c r="F221" s="452"/>
      <c r="G221" s="452"/>
      <c r="H221" s="452"/>
      <c r="I221" s="452"/>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row>
    <row r="222" spans="1:40" ht="15" customHeight="1">
      <c r="A222" s="159"/>
      <c r="B222" s="457" t="str">
        <f>IF(AN216=0,"","El nombre debe registrarse en mayúsculas, sin comillas ni signos de acentuación, puntuación, paréntesis y abreviaturas")</f>
        <v/>
      </c>
      <c r="C222" s="457"/>
      <c r="D222" s="457"/>
      <c r="E222" s="457"/>
      <c r="F222" s="457"/>
      <c r="G222" s="457"/>
      <c r="H222" s="457"/>
      <c r="I222" s="457"/>
      <c r="J222" s="457"/>
      <c r="K222" s="457"/>
      <c r="L222" s="457"/>
      <c r="M222" s="457"/>
      <c r="N222" s="457"/>
      <c r="O222" s="457"/>
      <c r="P222" s="457"/>
      <c r="Q222" s="457"/>
      <c r="R222" s="457"/>
      <c r="S222" s="457"/>
      <c r="T222" s="457"/>
      <c r="U222" s="457"/>
      <c r="V222" s="457"/>
      <c r="W222" s="457"/>
      <c r="X222" s="457"/>
      <c r="Y222" s="457"/>
      <c r="Z222" s="457"/>
      <c r="AA222" s="457"/>
      <c r="AB222" s="457"/>
      <c r="AC222" s="457"/>
      <c r="AD222" s="457"/>
      <c r="AE222" s="457"/>
    </row>
    <row r="223" spans="1:40" ht="15" customHeight="1">
      <c r="A223" s="15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c r="AB223" s="9"/>
      <c r="AC223" s="9"/>
      <c r="AD223" s="9"/>
      <c r="AE223" s="1"/>
    </row>
    <row r="224" spans="1:40" ht="15" customHeight="1" thickBot="1">
      <c r="A224" s="15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c r="AB224" s="9"/>
      <c r="AC224" s="9"/>
      <c r="AD224" s="9"/>
      <c r="AE224" s="1"/>
    </row>
    <row r="225" spans="1:32" ht="15" customHeight="1" thickBot="1">
      <c r="A225" s="163" t="s">
        <v>135</v>
      </c>
      <c r="B225" s="491" t="s">
        <v>2164</v>
      </c>
      <c r="C225" s="492"/>
      <c r="D225" s="492"/>
      <c r="E225" s="492"/>
      <c r="F225" s="492"/>
      <c r="G225" s="492"/>
      <c r="H225" s="492"/>
      <c r="I225" s="492"/>
      <c r="J225" s="492"/>
      <c r="K225" s="492"/>
      <c r="L225" s="492"/>
      <c r="M225" s="492"/>
      <c r="N225" s="492"/>
      <c r="O225" s="492"/>
      <c r="P225" s="492"/>
      <c r="Q225" s="492"/>
      <c r="R225" s="492"/>
      <c r="S225" s="492"/>
      <c r="T225" s="492"/>
      <c r="U225" s="492"/>
      <c r="V225" s="492"/>
      <c r="W225" s="492"/>
      <c r="X225" s="492"/>
      <c r="Y225" s="492"/>
      <c r="Z225" s="492"/>
      <c r="AA225" s="492"/>
      <c r="AB225" s="492"/>
      <c r="AC225" s="492"/>
      <c r="AD225" s="493"/>
      <c r="AE225" s="1"/>
    </row>
    <row r="226" spans="1:32" ht="15" customHeight="1">
      <c r="A226" s="159"/>
      <c r="B226" s="459" t="s">
        <v>150</v>
      </c>
      <c r="C226" s="460"/>
      <c r="D226" s="460"/>
      <c r="E226" s="460"/>
      <c r="F226" s="460"/>
      <c r="G226" s="460"/>
      <c r="H226" s="460"/>
      <c r="I226" s="460"/>
      <c r="J226" s="460"/>
      <c r="K226" s="460"/>
      <c r="L226" s="460"/>
      <c r="M226" s="460"/>
      <c r="N226" s="460"/>
      <c r="O226" s="460"/>
      <c r="P226" s="460"/>
      <c r="Q226" s="460"/>
      <c r="R226" s="460"/>
      <c r="S226" s="460"/>
      <c r="T226" s="460"/>
      <c r="U226" s="460"/>
      <c r="V226" s="460"/>
      <c r="W226" s="460"/>
      <c r="X226" s="460"/>
      <c r="Y226" s="460"/>
      <c r="Z226" s="460"/>
      <c r="AA226" s="460"/>
      <c r="AB226" s="460"/>
      <c r="AC226" s="460"/>
      <c r="AD226" s="461"/>
      <c r="AE226" s="1"/>
    </row>
    <row r="227" spans="1:32" ht="36" customHeight="1">
      <c r="A227" s="159"/>
      <c r="B227" s="194"/>
      <c r="C227" s="421" t="s">
        <v>2188</v>
      </c>
      <c r="D227" s="421"/>
      <c r="E227" s="421"/>
      <c r="F227" s="421"/>
      <c r="G227" s="421"/>
      <c r="H227" s="421"/>
      <c r="I227" s="421"/>
      <c r="J227" s="421"/>
      <c r="K227" s="421"/>
      <c r="L227" s="421"/>
      <c r="M227" s="421"/>
      <c r="N227" s="421"/>
      <c r="O227" s="421"/>
      <c r="P227" s="421"/>
      <c r="Q227" s="421"/>
      <c r="R227" s="421"/>
      <c r="S227" s="421"/>
      <c r="T227" s="421"/>
      <c r="U227" s="421"/>
      <c r="V227" s="421"/>
      <c r="W227" s="421"/>
      <c r="X227" s="421"/>
      <c r="Y227" s="421"/>
      <c r="Z227" s="421"/>
      <c r="AA227" s="421"/>
      <c r="AB227" s="421"/>
      <c r="AC227" s="421"/>
      <c r="AD227" s="422"/>
      <c r="AE227" s="1"/>
    </row>
    <row r="228" spans="1:32" ht="15" customHeight="1">
      <c r="A228" s="15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c r="AB228" s="9"/>
      <c r="AC228" s="9"/>
      <c r="AD228" s="9"/>
      <c r="AE228" s="1"/>
    </row>
    <row r="229" spans="1:32" ht="24" customHeight="1">
      <c r="A229" s="17" t="s">
        <v>212</v>
      </c>
      <c r="B229" s="462" t="s">
        <v>2224</v>
      </c>
      <c r="C229" s="463"/>
      <c r="D229" s="463"/>
      <c r="E229" s="463"/>
      <c r="F229" s="463"/>
      <c r="G229" s="463"/>
      <c r="H229" s="463"/>
      <c r="I229" s="463"/>
      <c r="J229" s="463"/>
      <c r="K229" s="463"/>
      <c r="L229" s="463"/>
      <c r="M229" s="463"/>
      <c r="N229" s="463"/>
      <c r="O229" s="463"/>
      <c r="P229" s="463"/>
      <c r="Q229" s="463"/>
      <c r="R229" s="463"/>
      <c r="S229" s="463"/>
      <c r="T229" s="463"/>
      <c r="U229" s="463"/>
      <c r="V229" s="463"/>
      <c r="W229" s="463"/>
      <c r="X229" s="463"/>
      <c r="Y229" s="463"/>
      <c r="Z229" s="463"/>
      <c r="AA229" s="463"/>
      <c r="AB229" s="463"/>
      <c r="AC229" s="463"/>
      <c r="AD229" s="463"/>
      <c r="AE229" s="1"/>
    </row>
    <row r="230" spans="1:32" ht="24" customHeight="1">
      <c r="A230" s="159"/>
      <c r="B230" s="20"/>
      <c r="C230" s="464" t="s">
        <v>2168</v>
      </c>
      <c r="D230" s="465"/>
      <c r="E230" s="465"/>
      <c r="F230" s="465"/>
      <c r="G230" s="465"/>
      <c r="H230" s="465"/>
      <c r="I230" s="465"/>
      <c r="J230" s="465"/>
      <c r="K230" s="465"/>
      <c r="L230" s="465"/>
      <c r="M230" s="465"/>
      <c r="N230" s="465"/>
      <c r="O230" s="465"/>
      <c r="P230" s="465"/>
      <c r="Q230" s="465"/>
      <c r="R230" s="465"/>
      <c r="S230" s="465"/>
      <c r="T230" s="465"/>
      <c r="U230" s="465"/>
      <c r="V230" s="465"/>
      <c r="W230" s="465"/>
      <c r="X230" s="465"/>
      <c r="Y230" s="465"/>
      <c r="Z230" s="465"/>
      <c r="AA230" s="465"/>
      <c r="AB230" s="465"/>
      <c r="AC230" s="465"/>
      <c r="AD230" s="465"/>
      <c r="AE230" s="1"/>
    </row>
    <row r="231" spans="1:32" ht="15" customHeight="1">
      <c r="A231" s="159"/>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
    </row>
    <row r="232" spans="1:32" ht="24" customHeight="1">
      <c r="A232" s="159"/>
      <c r="B232" s="12"/>
      <c r="C232" s="407" t="s">
        <v>2167</v>
      </c>
      <c r="D232" s="408"/>
      <c r="E232" s="408"/>
      <c r="F232" s="408"/>
      <c r="G232" s="408"/>
      <c r="H232" s="408"/>
      <c r="I232" s="408"/>
      <c r="J232" s="408"/>
      <c r="K232" s="408"/>
      <c r="L232" s="408"/>
      <c r="M232" s="408"/>
      <c r="N232" s="408"/>
      <c r="O232" s="408"/>
      <c r="P232" s="409"/>
      <c r="Q232" s="407" t="s">
        <v>2165</v>
      </c>
      <c r="R232" s="408"/>
      <c r="S232" s="408"/>
      <c r="T232" s="408"/>
      <c r="U232" s="408"/>
      <c r="V232" s="408"/>
      <c r="W232" s="408"/>
      <c r="X232" s="408"/>
      <c r="Y232" s="408"/>
      <c r="Z232" s="408"/>
      <c r="AA232" s="408"/>
      <c r="AB232" s="408"/>
      <c r="AC232" s="408"/>
      <c r="AD232" s="409"/>
      <c r="AE232" s="1"/>
      <c r="AF232" t="s">
        <v>2243</v>
      </c>
    </row>
    <row r="233" spans="1:32" ht="15" customHeight="1">
      <c r="A233" s="159"/>
      <c r="B233" s="12"/>
      <c r="C233" s="466"/>
      <c r="D233" s="466"/>
      <c r="E233" s="466"/>
      <c r="F233" s="466"/>
      <c r="G233" s="466"/>
      <c r="H233" s="466"/>
      <c r="I233" s="466"/>
      <c r="J233" s="466"/>
      <c r="K233" s="466"/>
      <c r="L233" s="466"/>
      <c r="M233" s="466"/>
      <c r="N233" s="466"/>
      <c r="O233" s="466"/>
      <c r="P233" s="466"/>
      <c r="Q233" s="467"/>
      <c r="R233" s="467"/>
      <c r="S233" s="467"/>
      <c r="T233" s="467"/>
      <c r="U233" s="467"/>
      <c r="V233" s="467"/>
      <c r="W233" s="467"/>
      <c r="X233" s="467"/>
      <c r="Y233" s="467"/>
      <c r="Z233" s="467"/>
      <c r="AA233" s="467"/>
      <c r="AB233" s="467"/>
      <c r="AC233" s="467"/>
      <c r="AD233" s="468"/>
      <c r="AE233" s="1"/>
      <c r="AF233" s="172">
        <f>IF(AND(C233=1,Q233=0),1,0)</f>
        <v>0</v>
      </c>
    </row>
    <row r="234" spans="1:32" ht="15" customHeight="1">
      <c r="A234" s="159"/>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
    </row>
    <row r="235" spans="1:32" ht="24" customHeight="1">
      <c r="A235" s="159"/>
      <c r="B235" s="12"/>
      <c r="C235" s="417" t="s">
        <v>147</v>
      </c>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c r="Z235" s="417"/>
      <c r="AA235" s="417"/>
      <c r="AB235" s="417"/>
      <c r="AC235" s="417"/>
      <c r="AD235" s="417"/>
      <c r="AE235" s="1"/>
    </row>
    <row r="236" spans="1:32" ht="60" customHeight="1">
      <c r="A236" s="159"/>
      <c r="B236" s="12"/>
      <c r="C236" s="517"/>
      <c r="D236" s="517"/>
      <c r="E236" s="517"/>
      <c r="F236" s="517"/>
      <c r="G236" s="517"/>
      <c r="H236" s="517"/>
      <c r="I236" s="517"/>
      <c r="J236" s="517"/>
      <c r="K236" s="517"/>
      <c r="L236" s="517"/>
      <c r="M236" s="517"/>
      <c r="N236" s="517"/>
      <c r="O236" s="517"/>
      <c r="P236" s="517"/>
      <c r="Q236" s="517"/>
      <c r="R236" s="517"/>
      <c r="S236" s="517"/>
      <c r="T236" s="517"/>
      <c r="U236" s="517"/>
      <c r="V236" s="517"/>
      <c r="W236" s="517"/>
      <c r="X236" s="517"/>
      <c r="Y236" s="517"/>
      <c r="Z236" s="517"/>
      <c r="AA236" s="517"/>
      <c r="AB236" s="517"/>
      <c r="AC236" s="517"/>
      <c r="AD236" s="517"/>
      <c r="AE236" s="1"/>
    </row>
    <row r="237" spans="1:32" ht="15" customHeight="1">
      <c r="A237" s="159"/>
      <c r="B237" s="458" t="str">
        <f>IF(C233=1,IF(COUNTBLANK(Q233)=0,"","Favor de ingresar toda la información requerida en la pregunta"),IF(C233="",IF(COUNTA(Q233)&gt;0,"Favor de ingresar toda la información requerida en la pregunta",""),""))</f>
        <v/>
      </c>
      <c r="C237" s="458"/>
      <c r="D237" s="458"/>
      <c r="E237" s="458"/>
      <c r="F237" s="458"/>
      <c r="G237" s="458"/>
      <c r="H237" s="458"/>
      <c r="I237" s="458"/>
      <c r="J237" s="458"/>
      <c r="K237" s="458"/>
      <c r="L237" s="458"/>
      <c r="M237" s="458"/>
      <c r="N237" s="458"/>
      <c r="O237" s="458"/>
      <c r="P237" s="458"/>
      <c r="Q237" s="458"/>
      <c r="R237" s="458"/>
      <c r="S237" s="458"/>
      <c r="T237" s="458"/>
      <c r="U237" s="458"/>
      <c r="V237" s="458"/>
      <c r="W237" s="458"/>
      <c r="X237" s="458"/>
      <c r="Y237" s="458"/>
      <c r="Z237" s="458"/>
      <c r="AA237" s="458"/>
      <c r="AB237" s="458"/>
      <c r="AC237" s="458"/>
      <c r="AD237" s="458"/>
      <c r="AE237" s="458"/>
    </row>
    <row r="238" spans="1:32" ht="15" customHeight="1">
      <c r="A238" s="159"/>
      <c r="B238" s="456" t="str">
        <f>IF(COUNTIF(Q233,"NS")&lt;&gt;0,"Alerta: debido a que cuenta con registros NS, debe proporcionar una justificación en el area de comentarios al final de la pregunta","")</f>
        <v/>
      </c>
      <c r="C238" s="456"/>
      <c r="D238" s="456"/>
      <c r="E238" s="456"/>
      <c r="F238" s="456"/>
      <c r="G238" s="456"/>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row>
    <row r="239" spans="1:32" ht="15" customHeight="1">
      <c r="A239" s="159"/>
      <c r="B239" s="457" t="str">
        <f>IF(C233&gt;1,IF(COUNTBLANK(Q233)=1,"","Revise la información capturada, ya que tiene datos ingresados en celdas que están sombreadas"),"")</f>
        <v/>
      </c>
      <c r="C239" s="457"/>
      <c r="D239" s="457"/>
      <c r="E239" s="457"/>
      <c r="F239" s="457"/>
      <c r="G239" s="457"/>
      <c r="H239" s="457"/>
      <c r="I239" s="457"/>
      <c r="J239" s="457"/>
      <c r="K239" s="457"/>
      <c r="L239" s="457"/>
      <c r="M239" s="457"/>
      <c r="N239" s="457"/>
      <c r="O239" s="457"/>
      <c r="P239" s="457"/>
      <c r="Q239" s="457"/>
      <c r="R239" s="457"/>
      <c r="S239" s="457"/>
      <c r="T239" s="457"/>
      <c r="U239" s="457"/>
      <c r="V239" s="457"/>
      <c r="W239" s="457"/>
      <c r="X239" s="457"/>
      <c r="Y239" s="457"/>
      <c r="Z239" s="457"/>
      <c r="AA239" s="457"/>
      <c r="AB239" s="457"/>
      <c r="AC239" s="457"/>
      <c r="AD239" s="457"/>
      <c r="AE239" s="457"/>
    </row>
    <row r="240" spans="1:32" ht="15" customHeight="1">
      <c r="A240" s="159"/>
      <c r="B240" s="452" t="str">
        <f>IF(AF233=0,"","Debido a que cuenta con registro(s) con el código 1, el total de la fila respectiva debe ser mayor a cero")</f>
        <v/>
      </c>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row>
    <row r="241" spans="1:55" ht="15" customHeight="1">
      <c r="A241" s="159"/>
      <c r="C241" s="9"/>
      <c r="D241" s="9"/>
      <c r="E241" s="9"/>
      <c r="F241" s="9"/>
      <c r="G241" s="9"/>
      <c r="H241" s="9"/>
      <c r="I241" s="9"/>
      <c r="J241" s="9"/>
      <c r="K241" s="9"/>
      <c r="L241" s="9"/>
      <c r="M241" s="9"/>
      <c r="N241" s="9"/>
      <c r="O241" s="9"/>
      <c r="P241" s="9"/>
      <c r="Q241" s="9"/>
      <c r="R241" s="9"/>
      <c r="S241" s="9"/>
      <c r="T241" s="9"/>
      <c r="U241" s="9"/>
      <c r="V241" s="9"/>
      <c r="W241" s="9"/>
      <c r="X241" s="9"/>
      <c r="Y241" s="9"/>
      <c r="Z241" s="9"/>
      <c r="AA241" s="9"/>
      <c r="AB241" s="9"/>
      <c r="AC241" s="9"/>
      <c r="AD241" s="9"/>
      <c r="AE241" s="1"/>
    </row>
    <row r="242" spans="1:55" ht="15" customHeight="1">
      <c r="A242" s="159"/>
      <c r="C242" s="9"/>
      <c r="D242" s="9"/>
      <c r="E242" s="9"/>
      <c r="F242" s="9"/>
      <c r="G242" s="9"/>
      <c r="H242" s="9"/>
      <c r="I242" s="9"/>
      <c r="J242" s="9"/>
      <c r="K242" s="9"/>
      <c r="L242" s="9"/>
      <c r="M242" s="9"/>
      <c r="N242" s="9"/>
      <c r="O242" s="9"/>
      <c r="P242" s="9"/>
      <c r="Q242" s="9"/>
      <c r="R242" s="9"/>
      <c r="S242" s="9"/>
      <c r="T242" s="9"/>
      <c r="U242" s="9"/>
      <c r="V242" s="9"/>
      <c r="W242" s="9"/>
      <c r="X242" s="9"/>
      <c r="Y242" s="9"/>
      <c r="Z242" s="9"/>
      <c r="AA242" s="9"/>
      <c r="AB242" s="9"/>
      <c r="AC242" s="9"/>
      <c r="AD242" s="9"/>
      <c r="AE242" s="1"/>
    </row>
    <row r="243" spans="1:55" ht="60" customHeight="1">
      <c r="A243" s="17" t="s">
        <v>2166</v>
      </c>
      <c r="B243" s="463" t="s">
        <v>2176</v>
      </c>
      <c r="C243" s="463"/>
      <c r="D243" s="463"/>
      <c r="E243" s="463"/>
      <c r="F243" s="463"/>
      <c r="G243" s="463"/>
      <c r="H243" s="463"/>
      <c r="I243" s="463"/>
      <c r="J243" s="463"/>
      <c r="K243" s="463"/>
      <c r="L243" s="463"/>
      <c r="M243" s="463"/>
      <c r="N243" s="463"/>
      <c r="O243" s="463"/>
      <c r="P243" s="463"/>
      <c r="Q243" s="463"/>
      <c r="R243" s="463"/>
      <c r="S243" s="463"/>
      <c r="T243" s="463"/>
      <c r="U243" s="463"/>
      <c r="V243" s="463"/>
      <c r="W243" s="463"/>
      <c r="X243" s="463"/>
      <c r="Y243" s="463"/>
      <c r="Z243" s="463"/>
      <c r="AA243" s="463"/>
      <c r="AB243" s="463"/>
      <c r="AC243" s="463"/>
      <c r="AD243" s="463"/>
      <c r="AE243" s="1"/>
    </row>
    <row r="244" spans="1:55" ht="24" customHeight="1">
      <c r="A244" s="169"/>
      <c r="B244" s="7"/>
      <c r="C244" s="417" t="s">
        <v>2177</v>
      </c>
      <c r="D244" s="507"/>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c r="AA244" s="507"/>
      <c r="AB244" s="507"/>
      <c r="AC244" s="507"/>
      <c r="AD244" s="507"/>
      <c r="AE244" s="1"/>
    </row>
    <row r="245" spans="1:55" ht="24" customHeight="1">
      <c r="A245" s="169"/>
      <c r="B245" s="7"/>
      <c r="C245" s="417" t="s">
        <v>2178</v>
      </c>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c r="Z245" s="417"/>
      <c r="AA245" s="417"/>
      <c r="AB245" s="417"/>
      <c r="AC245" s="417"/>
      <c r="AD245" s="417"/>
      <c r="AE245" s="1"/>
    </row>
    <row r="246" spans="1:55" ht="36" customHeight="1">
      <c r="A246" s="169"/>
      <c r="B246" s="7"/>
      <c r="C246" s="507" t="s">
        <v>2179</v>
      </c>
      <c r="D246" s="507"/>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c r="AA246" s="507"/>
      <c r="AB246" s="507"/>
      <c r="AC246" s="507"/>
      <c r="AD246" s="507"/>
      <c r="AE246" s="1"/>
    </row>
    <row r="247" spans="1:55" ht="36" customHeight="1">
      <c r="A247" s="169"/>
      <c r="B247" s="7"/>
      <c r="C247" s="507" t="s">
        <v>2182</v>
      </c>
      <c r="D247" s="507"/>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c r="AA247" s="507"/>
      <c r="AB247" s="507"/>
      <c r="AC247" s="507"/>
      <c r="AD247" s="507"/>
      <c r="AE247" s="1"/>
    </row>
    <row r="248" spans="1:55" ht="24" customHeight="1">
      <c r="A248" s="169"/>
      <c r="B248" s="7"/>
      <c r="C248" s="417" t="s">
        <v>2183</v>
      </c>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c r="Z248" s="417"/>
      <c r="AA248" s="417"/>
      <c r="AB248" s="417"/>
      <c r="AC248" s="417"/>
      <c r="AD248" s="417"/>
      <c r="AE248" s="1"/>
    </row>
    <row r="249" spans="1:55" ht="36" customHeight="1">
      <c r="A249" s="169"/>
      <c r="B249" s="7"/>
      <c r="C249" s="417" t="s">
        <v>2184</v>
      </c>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c r="Z249" s="417"/>
      <c r="AA249" s="417"/>
      <c r="AB249" s="417"/>
      <c r="AC249" s="417"/>
      <c r="AD249" s="417"/>
      <c r="AE249" s="1"/>
    </row>
    <row r="250" spans="1:55" ht="24" customHeight="1">
      <c r="A250" s="169"/>
      <c r="B250" s="7"/>
      <c r="C250" s="417" t="s">
        <v>2185</v>
      </c>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c r="Z250" s="417"/>
      <c r="AA250" s="417"/>
      <c r="AB250" s="417"/>
      <c r="AC250" s="417"/>
      <c r="AD250" s="417"/>
      <c r="AE250" s="1"/>
    </row>
    <row r="251" spans="1:55" ht="24" customHeight="1">
      <c r="A251" s="169"/>
      <c r="B251" s="7"/>
      <c r="C251" s="507" t="s">
        <v>2181</v>
      </c>
      <c r="D251" s="507"/>
      <c r="E251" s="507"/>
      <c r="F251" s="507"/>
      <c r="G251" s="507"/>
      <c r="H251" s="507"/>
      <c r="I251" s="507"/>
      <c r="J251" s="507"/>
      <c r="K251" s="507"/>
      <c r="L251" s="507"/>
      <c r="M251" s="507"/>
      <c r="N251" s="507"/>
      <c r="O251" s="507"/>
      <c r="P251" s="507"/>
      <c r="Q251" s="507"/>
      <c r="R251" s="507"/>
      <c r="S251" s="507"/>
      <c r="T251" s="507"/>
      <c r="U251" s="507"/>
      <c r="V251" s="507"/>
      <c r="W251" s="507"/>
      <c r="X251" s="507"/>
      <c r="Y251" s="507"/>
      <c r="Z251" s="507"/>
      <c r="AA251" s="507"/>
      <c r="AB251" s="507"/>
      <c r="AC251" s="507"/>
      <c r="AD251" s="507"/>
      <c r="AE251" s="1"/>
    </row>
    <row r="252" spans="1:55" ht="24" customHeight="1">
      <c r="A252" s="169"/>
      <c r="B252" s="7"/>
      <c r="C252" s="417" t="s">
        <v>2180</v>
      </c>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c r="Z252" s="417"/>
      <c r="AA252" s="417"/>
      <c r="AB252" s="417"/>
      <c r="AC252" s="417"/>
      <c r="AD252" s="417"/>
      <c r="AE252" s="1"/>
    </row>
    <row r="253" spans="1:55" ht="15" customHeight="1">
      <c r="A253" s="169"/>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1"/>
    </row>
    <row r="254" spans="1:55" ht="24" customHeight="1">
      <c r="A254" s="169"/>
      <c r="B254" s="7"/>
      <c r="C254" s="489" t="s">
        <v>2169</v>
      </c>
      <c r="D254" s="489"/>
      <c r="E254" s="489"/>
      <c r="F254" s="489"/>
      <c r="G254" s="489"/>
      <c r="H254" s="489"/>
      <c r="I254" s="489" t="s">
        <v>2174</v>
      </c>
      <c r="J254" s="489"/>
      <c r="K254" s="489"/>
      <c r="L254" s="489"/>
      <c r="M254" s="489"/>
      <c r="N254" s="489"/>
      <c r="O254" s="410" t="s">
        <v>157</v>
      </c>
      <c r="P254" s="410"/>
      <c r="Q254" s="410"/>
      <c r="R254" s="410"/>
      <c r="S254" s="410"/>
      <c r="T254" s="410"/>
      <c r="U254" s="410" t="s">
        <v>158</v>
      </c>
      <c r="V254" s="410"/>
      <c r="W254" s="410"/>
      <c r="X254" s="410"/>
      <c r="Y254" s="410"/>
      <c r="Z254" s="410"/>
      <c r="AA254" s="410"/>
      <c r="AB254" s="410"/>
      <c r="AC254" s="506" t="s">
        <v>159</v>
      </c>
      <c r="AD254" s="506"/>
      <c r="AE254" s="1"/>
    </row>
    <row r="255" spans="1:55" ht="84" customHeight="1">
      <c r="A255" s="169"/>
      <c r="B255" s="17"/>
      <c r="C255" s="489"/>
      <c r="D255" s="489"/>
      <c r="E255" s="489"/>
      <c r="F255" s="489"/>
      <c r="G255" s="489"/>
      <c r="H255" s="489"/>
      <c r="I255" s="171" t="s">
        <v>2170</v>
      </c>
      <c r="J255" s="389" t="s">
        <v>2171</v>
      </c>
      <c r="K255" s="390"/>
      <c r="L255" s="390"/>
      <c r="M255" s="390"/>
      <c r="N255" s="391"/>
      <c r="O255" s="414" t="s">
        <v>143</v>
      </c>
      <c r="P255" s="414"/>
      <c r="Q255" s="414" t="s">
        <v>144</v>
      </c>
      <c r="R255" s="414"/>
      <c r="S255" s="414" t="s">
        <v>145</v>
      </c>
      <c r="T255" s="414"/>
      <c r="U255" s="414" t="s">
        <v>143</v>
      </c>
      <c r="V255" s="414"/>
      <c r="W255" s="414" t="s">
        <v>144</v>
      </c>
      <c r="X255" s="414"/>
      <c r="Y255" s="414" t="s">
        <v>145</v>
      </c>
      <c r="Z255" s="414"/>
      <c r="AA255" s="494" t="s">
        <v>146</v>
      </c>
      <c r="AB255" s="494"/>
      <c r="AC255" s="506"/>
      <c r="AD255" s="506"/>
      <c r="AE255" s="1"/>
      <c r="AG255" s="195" t="s">
        <v>2241</v>
      </c>
      <c r="AH255" s="196" t="s">
        <v>2227</v>
      </c>
      <c r="AI255" s="197" t="s">
        <v>2242</v>
      </c>
      <c r="AJ255" s="198" t="s">
        <v>2238</v>
      </c>
      <c r="AK255" s="199" t="s">
        <v>2235</v>
      </c>
      <c r="AL255" s="1"/>
      <c r="AM255" s="199" t="s">
        <v>2236</v>
      </c>
      <c r="AN255" s="1"/>
      <c r="AO255" s="199" t="s">
        <v>2237</v>
      </c>
      <c r="AQ255" t="s">
        <v>2240</v>
      </c>
      <c r="AR255" t="s">
        <v>2232</v>
      </c>
    </row>
    <row r="256" spans="1:55" ht="15" customHeight="1">
      <c r="A256" s="169"/>
      <c r="B256" s="17"/>
      <c r="C256" s="132" t="s">
        <v>89</v>
      </c>
      <c r="D256" s="483"/>
      <c r="E256" s="484"/>
      <c r="F256" s="484"/>
      <c r="G256" s="484"/>
      <c r="H256" s="485"/>
      <c r="I256" s="115"/>
      <c r="J256" s="114"/>
      <c r="K256" s="114"/>
      <c r="L256" s="114"/>
      <c r="M256" s="114"/>
      <c r="N256" s="114"/>
      <c r="O256" s="486"/>
      <c r="P256" s="486"/>
      <c r="Q256" s="486"/>
      <c r="R256" s="486"/>
      <c r="S256" s="486"/>
      <c r="T256" s="486"/>
      <c r="U256" s="486"/>
      <c r="V256" s="486"/>
      <c r="W256" s="486"/>
      <c r="X256" s="486"/>
      <c r="Y256" s="486"/>
      <c r="Z256" s="486"/>
      <c r="AA256" s="392"/>
      <c r="AB256" s="392"/>
      <c r="AC256" s="392"/>
      <c r="AD256" s="392"/>
      <c r="AE256" s="1"/>
      <c r="AG256" s="188">
        <f>IF(AND($C$233&lt;&gt;"",$C$233&lt;&gt;1,COUNTA(D256:AD256)=0),0,IF(AND($C$233=1,COUNTBLANK(D256)=0,COUNTA(I256)&gt;0,COUNTA(O256:T256)=3,COUNTA(U256:Z256)=0,AA256="X",COUNTA(AC256)=1),0,IF(AND($C$233=1,COUNTBLANK(D256)=0,COUNTA(I256)&gt;0,COUNTA(O256:T256)=3,COUNTA(U256:Z256)=3,AA256="",COUNTA(AC256)=1),0,IF($C$233&lt;&gt;1,IF(COUNTA(D256:AD256)=0,0,1),1))))</f>
        <v>0</v>
      </c>
      <c r="AH256" s="21">
        <f>COUNTIF(O256:AD256,"NS")</f>
        <v>0</v>
      </c>
      <c r="AI256" s="172">
        <f>IF(COUNTA(D256:H275)=SUM(Q233),0,1)</f>
        <v>0</v>
      </c>
      <c r="AJ256">
        <f>IF(AND(I256="",COUNTA(J256:N256)&gt;0),1,IF(AND(I256&lt;&gt;"",J256="",COUNTA(K256:N256)&gt;0),1,IF(AND(I256&lt;&gt;"",J256&lt;&gt;"",K256="",COUNTA(L256:N256)&gt;0),1,IF(AND(I256&lt;&gt;"",J256&lt;&gt;"",K256&lt;&gt;"",L256="",COUNTA(M256:N256)&gt;0),1,IF(AND(I256&lt;&gt;"",J256&lt;&gt;"",K256&lt;&gt;"",L256&lt;&gt;"",M256="",COUNTA(N256)&gt;0),1,0)))))</f>
        <v>0</v>
      </c>
      <c r="AK256" s="1" t="b">
        <f>NOT(EXACT($D256,UPPER($D256)))</f>
        <v>0</v>
      </c>
      <c r="AL256" s="1" t="str">
        <f>SUBSTITUTE( SUBSTITUTE( SUBSTITUTE( SUBSTITUTE( SUBSTITUTE( SUBSTITUTE( SUBSTITUTE( SUBSTITUTE( SUBSTITUTE( SUBSTITUTE($D256, "á", "a"), "é", "e"), "í", "i"), "ó", "o"), "ú", "u"), "Á", "A"), "É", "E"), "Í", "I"), "Ó", "O"), "Ú", "U")</f>
        <v/>
      </c>
      <c r="AM256" s="1" t="b">
        <f>NOT(EXACT($D256,AL256))</f>
        <v>0</v>
      </c>
      <c r="AN256" s="1" t="str">
        <f>SUBSTITUTE((SUBSTITUTE(SUBSTITUTE(SUBSTITUTE($D256,".",""),",",""),"(","")),")","")</f>
        <v/>
      </c>
      <c r="AO256" s="1" t="b">
        <f>NOT(EXACT($D256,AN256))</f>
        <v>0</v>
      </c>
      <c r="AQ256">
        <f>IF(AND(AA256&lt;&gt;"X",$C$233=1,COUNTA(O256:Z256)&gt;0),IF(Y256&lt;S256,1,IF(Y256&gt;S256,0,IF(W256&lt;Q256,1,IF(W256&gt;Q256,0,IF(U256&lt;O256,1,IF(U256&gt;O256,0,1)))))),0)</f>
        <v>0</v>
      </c>
      <c r="AR256" s="453">
        <f>IF(OR(O256="NS",O256="NA",O256=""),0,IF(AND(LEN(O256)=2,INT(O256)&gt;0),0,1))</f>
        <v>0</v>
      </c>
      <c r="AS256" s="453"/>
      <c r="AT256" s="453">
        <f t="shared" ref="AT256" si="9">IF(OR(Q256="NS",Q256="NA",Q256=""),0,IF(AND(LEN(Q256)=2,INT(Q256)&gt;0),0,1))</f>
        <v>0</v>
      </c>
      <c r="AU256" s="453"/>
      <c r="AV256" s="453">
        <f>IF(OR(S256="NS",S256="NA",S256=""),0,IF(AND(LEN(S256)=4,INT(S256)&gt;0),0,1))</f>
        <v>0</v>
      </c>
      <c r="AW256" s="453"/>
      <c r="AX256" s="453">
        <f t="shared" ref="AX256" si="10">IF(OR(U256="NS",U256="NA",U256=""),0,IF(AND(LEN(U256)=2,INT(U256)&gt;0),0,1))</f>
        <v>0</v>
      </c>
      <c r="AY256" s="453"/>
      <c r="AZ256" s="453">
        <f t="shared" ref="AZ256" si="11">IF(OR(W256="NS",W256="NA",W256=""),0,IF(AND(LEN(W256)=2,INT(W256)&gt;0),0,1))</f>
        <v>0</v>
      </c>
      <c r="BA256" s="453"/>
      <c r="BB256" s="453">
        <f>IF(OR(Y256="NS",Y256="NA",Y256=""),0,IF(AND(LEN(Y256)=4,INT(Y256)&gt;0),0,1))</f>
        <v>0</v>
      </c>
      <c r="BC256" s="453"/>
    </row>
    <row r="257" spans="1:55" ht="15" customHeight="1">
      <c r="A257" s="169"/>
      <c r="B257" s="17"/>
      <c r="C257" s="132" t="s">
        <v>90</v>
      </c>
      <c r="D257" s="483"/>
      <c r="E257" s="484"/>
      <c r="F257" s="484"/>
      <c r="G257" s="484"/>
      <c r="H257" s="485"/>
      <c r="I257" s="115"/>
      <c r="J257" s="114"/>
      <c r="K257" s="114"/>
      <c r="L257" s="114"/>
      <c r="M257" s="114"/>
      <c r="N257" s="114"/>
      <c r="O257" s="486"/>
      <c r="P257" s="486"/>
      <c r="Q257" s="486"/>
      <c r="R257" s="486"/>
      <c r="S257" s="486"/>
      <c r="T257" s="486"/>
      <c r="U257" s="486"/>
      <c r="V257" s="486"/>
      <c r="W257" s="486"/>
      <c r="X257" s="486"/>
      <c r="Y257" s="486"/>
      <c r="Z257" s="486"/>
      <c r="AA257" s="392"/>
      <c r="AB257" s="392"/>
      <c r="AC257" s="392"/>
      <c r="AD257" s="392"/>
      <c r="AE257" s="1"/>
      <c r="AG257" s="188">
        <f>IF(AND($C$233&lt;&gt;"",$C$233&lt;&gt;1,COUNTA(D257:AD257)=0),0,IF(AND($C$233=1,COUNTBLANK(D257)=0,COUNTA(I257)&gt;0,COUNTA(O257:T257)=3,COUNTA(U257:Z257)=0,AA257="X",COUNTA(AC257)=1),0,IF(AND($C$233=1,COUNTBLANK(D257)=0,COUNTA(I257)&gt;0,COUNTA(O257:T257)=3,COUNTA(U257:Z257)=3,AA257="",COUNTA(AC257)=1),0,IF(COUNTA(D257:AD257)=0,0,1))))</f>
        <v>0</v>
      </c>
      <c r="AH257" s="21">
        <f t="shared" ref="AH257:AH274" si="12">COUNTIF(O257:AD257,"NS")</f>
        <v>0</v>
      </c>
      <c r="AI257" s="22"/>
      <c r="AJ257">
        <f t="shared" ref="AJ257:AJ274" si="13">IF(AND(I257="",COUNTA(J257:N257)&gt;0),1,IF(AND(I257&lt;&gt;"",J257="",COUNTA(K257:N257)&gt;0),1,IF(AND(I257&lt;&gt;"",J257&lt;&gt;"",K257="",COUNTA(L257:N257)&gt;0),1,IF(AND(I257&lt;&gt;"",J257&lt;&gt;"",K257&lt;&gt;"",L257="",COUNTA(M257:N257)&gt;0),1,IF(AND(I257&lt;&gt;"",J257&lt;&gt;"",K257&lt;&gt;"",L257&lt;&gt;"",M257="",COUNTA(N257)&gt;0),1,0)))))</f>
        <v>0</v>
      </c>
      <c r="AK257" s="1" t="b">
        <f t="shared" ref="AK257:AK275" si="14">NOT(EXACT($D257,UPPER($D257)))</f>
        <v>0</v>
      </c>
      <c r="AL257" s="1" t="str">
        <f t="shared" ref="AL257:AL275" si="15">SUBSTITUTE( SUBSTITUTE( SUBSTITUTE( SUBSTITUTE( SUBSTITUTE( SUBSTITUTE( SUBSTITUTE( SUBSTITUTE( SUBSTITUTE( SUBSTITUTE($D257, "á", "a"), "é", "e"), "í", "i"), "ó", "o"), "ú", "u"), "Á", "A"), "É", "E"), "Í", "I"), "Ó", "O"), "Ú", "U")</f>
        <v/>
      </c>
      <c r="AM257" s="1" t="b">
        <f t="shared" ref="AM257:AM275" si="16">NOT(EXACT($D257,AL257))</f>
        <v>0</v>
      </c>
      <c r="AN257" s="1" t="str">
        <f t="shared" ref="AN257:AN275" si="17">SUBSTITUTE((SUBSTITUTE(SUBSTITUTE(SUBSTITUTE($D257,".",""),",",""),"(","")),")","")</f>
        <v/>
      </c>
      <c r="AO257" s="1" t="b">
        <f t="shared" ref="AO257:AO275" si="18">NOT(EXACT($D257,AN257))</f>
        <v>0</v>
      </c>
      <c r="AQ257">
        <f t="shared" ref="AQ257:AQ274" si="19">IF(AND(AA257&lt;&gt;"X",$C$233=1,COUNTA(O257:Z257)&gt;0),IF(Y257&lt;S257,1,IF(Y257&gt;S257,0,IF(W257&lt;Q257,1,IF(W257&gt;Q257,0,IF(U257&lt;O257,1,IF(U257&gt;O257,0,1)))))),0)</f>
        <v>0</v>
      </c>
      <c r="AR257" s="453">
        <f>IF(OR(O257="NS",O257="NA",O257=""),0,IF(AND(LEN(O257)=2,INT(O257)&gt;0),0,1))</f>
        <v>0</v>
      </c>
      <c r="AS257" s="453"/>
      <c r="AT257" s="453">
        <f t="shared" ref="AT257:AT259" si="20">IF(OR(Q257="NS",Q257="NA",Q257=""),0,IF(AND(LEN(Q257)=2,INT(Q257)&gt;0),0,1))</f>
        <v>0</v>
      </c>
      <c r="AU257" s="453"/>
      <c r="AV257" s="453">
        <f>IF(OR(S257="NS",S257="NA",S257=""),0,IF(AND(LEN(S257)=4,INT(S257)&gt;0),0,1))</f>
        <v>0</v>
      </c>
      <c r="AW257" s="453"/>
      <c r="AX257" s="453">
        <f t="shared" ref="AX257:AX259" si="21">IF(OR(U257="NS",U257="NA",U257=""),0,IF(AND(LEN(U257)=2,INT(U257)&gt;0),0,1))</f>
        <v>0</v>
      </c>
      <c r="AY257" s="453"/>
      <c r="AZ257" s="453">
        <f t="shared" ref="AZ257:AZ259" si="22">IF(OR(W257="NS",W257="NA",W257=""),0,IF(AND(LEN(W257)=2,INT(W257)&gt;0),0,1))</f>
        <v>0</v>
      </c>
      <c r="BA257" s="453"/>
      <c r="BB257" s="453">
        <f>IF(OR(Y257="NS",Y257="NA",Y257=""),0,IF(AND(LEN(Y257)=4,INT(Y257)&gt;0),0,1))</f>
        <v>0</v>
      </c>
      <c r="BC257" s="453"/>
    </row>
    <row r="258" spans="1:55" ht="15" customHeight="1">
      <c r="A258" s="169"/>
      <c r="B258" s="17"/>
      <c r="C258" s="132" t="s">
        <v>92</v>
      </c>
      <c r="D258" s="483"/>
      <c r="E258" s="484"/>
      <c r="F258" s="484"/>
      <c r="G258" s="484"/>
      <c r="H258" s="485"/>
      <c r="I258" s="115"/>
      <c r="J258" s="114"/>
      <c r="K258" s="114"/>
      <c r="L258" s="114"/>
      <c r="M258" s="114"/>
      <c r="N258" s="114"/>
      <c r="O258" s="486"/>
      <c r="P258" s="486"/>
      <c r="Q258" s="486"/>
      <c r="R258" s="486"/>
      <c r="S258" s="486"/>
      <c r="T258" s="486"/>
      <c r="U258" s="486"/>
      <c r="V258" s="486"/>
      <c r="W258" s="486"/>
      <c r="X258" s="486"/>
      <c r="Y258" s="486"/>
      <c r="Z258" s="486"/>
      <c r="AA258" s="392"/>
      <c r="AB258" s="392"/>
      <c r="AC258" s="392"/>
      <c r="AD258" s="392"/>
      <c r="AE258" s="1"/>
      <c r="AG258" s="188">
        <f t="shared" ref="AG258:AG274" si="23">IF(AND($C$233&lt;&gt;"",$C$233&lt;&gt;1,COUNTA(D258:AD258)=0),0,IF(AND($C$233=1,COUNTBLANK(D258)=0,COUNTA(I258)&gt;0,COUNTA(O258:T258)=3,COUNTA(U258:Z258)=0,AA258="X",COUNTA(AC258)=1),0,IF(AND($C$233=1,COUNTBLANK(D258)=0,COUNTA(I258)&gt;0,COUNTA(O258:T258)=3,COUNTA(U258:Z258)=3,AA258="",COUNTA(AC258)=1),0,IF(COUNTA(D258:AD258)=0,0,1))))</f>
        <v>0</v>
      </c>
      <c r="AH258" s="21">
        <f t="shared" si="12"/>
        <v>0</v>
      </c>
      <c r="AI258" s="22"/>
      <c r="AJ258">
        <f t="shared" si="13"/>
        <v>0</v>
      </c>
      <c r="AK258" s="1" t="b">
        <f t="shared" si="14"/>
        <v>0</v>
      </c>
      <c r="AL258" s="1" t="str">
        <f t="shared" si="15"/>
        <v/>
      </c>
      <c r="AM258" s="1" t="b">
        <f t="shared" si="16"/>
        <v>0</v>
      </c>
      <c r="AN258" s="1" t="str">
        <f t="shared" si="17"/>
        <v/>
      </c>
      <c r="AO258" s="1" t="b">
        <f t="shared" si="18"/>
        <v>0</v>
      </c>
      <c r="AQ258">
        <f t="shared" si="19"/>
        <v>0</v>
      </c>
      <c r="AR258" s="453">
        <f>IF(OR(O258="NS",O258="NA",O258=""),0,IF(AND(LEN(O258)=2,INT(O258)&gt;0),0,1))</f>
        <v>0</v>
      </c>
      <c r="AS258" s="453"/>
      <c r="AT258" s="453">
        <f t="shared" si="20"/>
        <v>0</v>
      </c>
      <c r="AU258" s="453"/>
      <c r="AV258" s="453">
        <f>IF(OR(S258="NS",S258="NA",S258=""),0,IF(AND(LEN(S258)=4,INT(S258)&gt;0),0,1))</f>
        <v>0</v>
      </c>
      <c r="AW258" s="453"/>
      <c r="AX258" s="453">
        <f t="shared" si="21"/>
        <v>0</v>
      </c>
      <c r="AY258" s="453"/>
      <c r="AZ258" s="453">
        <f t="shared" si="22"/>
        <v>0</v>
      </c>
      <c r="BA258" s="453"/>
      <c r="BB258" s="453">
        <f>IF(OR(Y258="NS",Y258="NA",Y258=""),0,IF(AND(LEN(Y258)=4,INT(Y258)&gt;0),0,1))</f>
        <v>0</v>
      </c>
      <c r="BC258" s="453"/>
    </row>
    <row r="259" spans="1:55" ht="15" customHeight="1">
      <c r="A259" s="169"/>
      <c r="B259" s="17"/>
      <c r="C259" s="132" t="s">
        <v>93</v>
      </c>
      <c r="D259" s="483"/>
      <c r="E259" s="484"/>
      <c r="F259" s="484"/>
      <c r="G259" s="484"/>
      <c r="H259" s="485"/>
      <c r="I259" s="115"/>
      <c r="J259" s="114"/>
      <c r="K259" s="114"/>
      <c r="L259" s="114"/>
      <c r="M259" s="114"/>
      <c r="N259" s="114"/>
      <c r="O259" s="486"/>
      <c r="P259" s="486"/>
      <c r="Q259" s="486"/>
      <c r="R259" s="486"/>
      <c r="S259" s="486"/>
      <c r="T259" s="486"/>
      <c r="U259" s="486"/>
      <c r="V259" s="486"/>
      <c r="W259" s="486"/>
      <c r="X259" s="486"/>
      <c r="Y259" s="486"/>
      <c r="Z259" s="486"/>
      <c r="AA259" s="392"/>
      <c r="AB259" s="392"/>
      <c r="AC259" s="392"/>
      <c r="AD259" s="392"/>
      <c r="AE259" s="1"/>
      <c r="AG259" s="188">
        <f t="shared" si="23"/>
        <v>0</v>
      </c>
      <c r="AH259" s="21">
        <f t="shared" si="12"/>
        <v>0</v>
      </c>
      <c r="AI259" s="201" t="s">
        <v>2239</v>
      </c>
      <c r="AJ259">
        <f t="shared" si="13"/>
        <v>0</v>
      </c>
      <c r="AK259" s="1" t="b">
        <f t="shared" si="14"/>
        <v>0</v>
      </c>
      <c r="AL259" s="1" t="str">
        <f t="shared" si="15"/>
        <v/>
      </c>
      <c r="AM259" s="1" t="b">
        <f t="shared" si="16"/>
        <v>0</v>
      </c>
      <c r="AN259" s="1" t="str">
        <f t="shared" si="17"/>
        <v/>
      </c>
      <c r="AO259" s="1" t="b">
        <f t="shared" si="18"/>
        <v>0</v>
      </c>
      <c r="AQ259">
        <f t="shared" si="19"/>
        <v>0</v>
      </c>
      <c r="AR259" s="453">
        <f t="shared" ref="AR259:AR275" si="24">IF(OR(O259="NS",O259="NA",O259=""),0,IF(AND(LEN(O259)=2,INT(O259)&gt;0),0,1))</f>
        <v>0</v>
      </c>
      <c r="AS259" s="453"/>
      <c r="AT259" s="453">
        <f t="shared" si="20"/>
        <v>0</v>
      </c>
      <c r="AU259" s="453"/>
      <c r="AV259" s="453">
        <f t="shared" ref="AV259:AV275" si="25">IF(OR(S259="NS",S259="NA",S259=""),0,IF(AND(LEN(S259)=4,INT(S259)&gt;0),0,1))</f>
        <v>0</v>
      </c>
      <c r="AW259" s="453"/>
      <c r="AX259" s="453">
        <f t="shared" si="21"/>
        <v>0</v>
      </c>
      <c r="AY259" s="453"/>
      <c r="AZ259" s="453">
        <f t="shared" si="22"/>
        <v>0</v>
      </c>
      <c r="BA259" s="453"/>
      <c r="BB259" s="453">
        <f t="shared" ref="BB259:BB275" si="26">IF(OR(Y259="NS",Y259="NA",Y259=""),0,IF(AND(LEN(Y259)=4,INT(Y259)&gt;0),0,1))</f>
        <v>0</v>
      </c>
      <c r="BC259" s="453"/>
    </row>
    <row r="260" spans="1:55" ht="15" customHeight="1">
      <c r="A260" s="169"/>
      <c r="B260" s="17"/>
      <c r="C260" s="132" t="s">
        <v>95</v>
      </c>
      <c r="D260" s="483"/>
      <c r="E260" s="484"/>
      <c r="F260" s="484"/>
      <c r="G260" s="484"/>
      <c r="H260" s="485"/>
      <c r="I260" s="115"/>
      <c r="J260" s="114"/>
      <c r="K260" s="114"/>
      <c r="L260" s="114"/>
      <c r="M260" s="114"/>
      <c r="N260" s="114"/>
      <c r="O260" s="486"/>
      <c r="P260" s="486"/>
      <c r="Q260" s="486"/>
      <c r="R260" s="486"/>
      <c r="S260" s="486"/>
      <c r="T260" s="486"/>
      <c r="U260" s="486"/>
      <c r="V260" s="486"/>
      <c r="W260" s="486"/>
      <c r="X260" s="486"/>
      <c r="Y260" s="486"/>
      <c r="Z260" s="486"/>
      <c r="AA260" s="392"/>
      <c r="AB260" s="392"/>
      <c r="AC260" s="392"/>
      <c r="AD260" s="392"/>
      <c r="AE260" s="1"/>
      <c r="AG260" s="188">
        <f t="shared" si="23"/>
        <v>0</v>
      </c>
      <c r="AH260" s="21">
        <f t="shared" si="12"/>
        <v>0</v>
      </c>
      <c r="AI260">
        <f>IF(COUNTIF(I256:N275,12)&gt;0,1,0)</f>
        <v>0</v>
      </c>
      <c r="AJ260">
        <f t="shared" si="13"/>
        <v>0</v>
      </c>
      <c r="AK260" s="1" t="b">
        <f t="shared" si="14"/>
        <v>0</v>
      </c>
      <c r="AL260" s="1" t="str">
        <f t="shared" si="15"/>
        <v/>
      </c>
      <c r="AM260" s="1" t="b">
        <f t="shared" si="16"/>
        <v>0</v>
      </c>
      <c r="AN260" s="1" t="str">
        <f t="shared" si="17"/>
        <v/>
      </c>
      <c r="AO260" s="1" t="b">
        <f t="shared" si="18"/>
        <v>0</v>
      </c>
      <c r="AQ260">
        <f t="shared" si="19"/>
        <v>0</v>
      </c>
      <c r="AR260" s="453">
        <f t="shared" si="24"/>
        <v>0</v>
      </c>
      <c r="AS260" s="453"/>
      <c r="AT260" s="453">
        <f t="shared" ref="AT260:AT275" si="27">IF(OR(Q260="NS",Q260="NA",Q260=""),0,IF(AND(LEN(Q260)=2,INT(Q260)&gt;0),0,1))</f>
        <v>0</v>
      </c>
      <c r="AU260" s="453"/>
      <c r="AV260" s="453">
        <f t="shared" si="25"/>
        <v>0</v>
      </c>
      <c r="AW260" s="453"/>
      <c r="AX260" s="453">
        <f t="shared" ref="AX260:AX275" si="28">IF(OR(U260="NS",U260="NA",U260=""),0,IF(AND(LEN(U260)=2,INT(U260)&gt;0),0,1))</f>
        <v>0</v>
      </c>
      <c r="AY260" s="453"/>
      <c r="AZ260" s="453">
        <f t="shared" ref="AZ260:AZ275" si="29">IF(OR(W260="NS",W260="NA",W260=""),0,IF(AND(LEN(W260)=2,INT(W260)&gt;0),0,1))</f>
        <v>0</v>
      </c>
      <c r="BA260" s="453"/>
      <c r="BB260" s="453">
        <f t="shared" si="26"/>
        <v>0</v>
      </c>
      <c r="BC260" s="453"/>
    </row>
    <row r="261" spans="1:55" ht="15" customHeight="1">
      <c r="A261" s="169"/>
      <c r="B261" s="17"/>
      <c r="C261" s="132" t="s">
        <v>97</v>
      </c>
      <c r="D261" s="483"/>
      <c r="E261" s="484"/>
      <c r="F261" s="484"/>
      <c r="G261" s="484"/>
      <c r="H261" s="485"/>
      <c r="I261" s="115"/>
      <c r="J261" s="114"/>
      <c r="K261" s="114"/>
      <c r="L261" s="114"/>
      <c r="M261" s="114"/>
      <c r="N261" s="114"/>
      <c r="O261" s="486"/>
      <c r="P261" s="486"/>
      <c r="Q261" s="486"/>
      <c r="R261" s="486"/>
      <c r="S261" s="486"/>
      <c r="T261" s="486"/>
      <c r="U261" s="486"/>
      <c r="V261" s="486"/>
      <c r="W261" s="486"/>
      <c r="X261" s="486"/>
      <c r="Y261" s="486"/>
      <c r="Z261" s="486"/>
      <c r="AA261" s="392"/>
      <c r="AB261" s="392"/>
      <c r="AC261" s="392"/>
      <c r="AD261" s="392"/>
      <c r="AE261" s="1"/>
      <c r="AG261" s="188">
        <f t="shared" si="23"/>
        <v>0</v>
      </c>
      <c r="AH261" s="21">
        <f t="shared" si="12"/>
        <v>0</v>
      </c>
      <c r="AJ261">
        <f t="shared" si="13"/>
        <v>0</v>
      </c>
      <c r="AK261" s="1" t="b">
        <f t="shared" si="14"/>
        <v>0</v>
      </c>
      <c r="AL261" s="1" t="str">
        <f t="shared" si="15"/>
        <v/>
      </c>
      <c r="AM261" s="1" t="b">
        <f t="shared" si="16"/>
        <v>0</v>
      </c>
      <c r="AN261" s="1" t="str">
        <f t="shared" si="17"/>
        <v/>
      </c>
      <c r="AO261" s="1" t="b">
        <f t="shared" si="18"/>
        <v>0</v>
      </c>
      <c r="AQ261">
        <f t="shared" si="19"/>
        <v>0</v>
      </c>
      <c r="AR261" s="453">
        <f t="shared" si="24"/>
        <v>0</v>
      </c>
      <c r="AS261" s="453"/>
      <c r="AT261" s="453">
        <f t="shared" si="27"/>
        <v>0</v>
      </c>
      <c r="AU261" s="453"/>
      <c r="AV261" s="453">
        <f t="shared" si="25"/>
        <v>0</v>
      </c>
      <c r="AW261" s="453"/>
      <c r="AX261" s="453">
        <f t="shared" si="28"/>
        <v>0</v>
      </c>
      <c r="AY261" s="453"/>
      <c r="AZ261" s="453">
        <f t="shared" si="29"/>
        <v>0</v>
      </c>
      <c r="BA261" s="453"/>
      <c r="BB261" s="453">
        <f t="shared" si="26"/>
        <v>0</v>
      </c>
      <c r="BC261" s="453"/>
    </row>
    <row r="262" spans="1:55" ht="15" customHeight="1">
      <c r="A262" s="169"/>
      <c r="B262" s="17"/>
      <c r="C262" s="132" t="s">
        <v>99</v>
      </c>
      <c r="D262" s="483"/>
      <c r="E262" s="484"/>
      <c r="F262" s="484"/>
      <c r="G262" s="484"/>
      <c r="H262" s="485"/>
      <c r="I262" s="115"/>
      <c r="J262" s="114"/>
      <c r="K262" s="114"/>
      <c r="L262" s="114"/>
      <c r="M262" s="114"/>
      <c r="N262" s="114"/>
      <c r="O262" s="486"/>
      <c r="P262" s="486"/>
      <c r="Q262" s="486"/>
      <c r="R262" s="486"/>
      <c r="S262" s="486"/>
      <c r="T262" s="486"/>
      <c r="U262" s="486"/>
      <c r="V262" s="486"/>
      <c r="W262" s="486"/>
      <c r="X262" s="486"/>
      <c r="Y262" s="486"/>
      <c r="Z262" s="486"/>
      <c r="AA262" s="392"/>
      <c r="AB262" s="392"/>
      <c r="AC262" s="392"/>
      <c r="AD262" s="392"/>
      <c r="AE262" s="1"/>
      <c r="AG262" s="188">
        <f t="shared" si="23"/>
        <v>0</v>
      </c>
      <c r="AH262" s="21">
        <f t="shared" si="12"/>
        <v>0</v>
      </c>
      <c r="AJ262">
        <f t="shared" si="13"/>
        <v>0</v>
      </c>
      <c r="AK262" s="1" t="b">
        <f t="shared" si="14"/>
        <v>0</v>
      </c>
      <c r="AL262" s="1" t="str">
        <f t="shared" si="15"/>
        <v/>
      </c>
      <c r="AM262" s="1" t="b">
        <f t="shared" si="16"/>
        <v>0</v>
      </c>
      <c r="AN262" s="1" t="str">
        <f t="shared" si="17"/>
        <v/>
      </c>
      <c r="AO262" s="1" t="b">
        <f t="shared" si="18"/>
        <v>0</v>
      </c>
      <c r="AQ262">
        <f t="shared" si="19"/>
        <v>0</v>
      </c>
      <c r="AR262" s="453">
        <f t="shared" si="24"/>
        <v>0</v>
      </c>
      <c r="AS262" s="453"/>
      <c r="AT262" s="453">
        <f t="shared" si="27"/>
        <v>0</v>
      </c>
      <c r="AU262" s="453"/>
      <c r="AV262" s="453">
        <f t="shared" si="25"/>
        <v>0</v>
      </c>
      <c r="AW262" s="453"/>
      <c r="AX262" s="453">
        <f t="shared" si="28"/>
        <v>0</v>
      </c>
      <c r="AY262" s="453"/>
      <c r="AZ262" s="453">
        <f t="shared" si="29"/>
        <v>0</v>
      </c>
      <c r="BA262" s="453"/>
      <c r="BB262" s="453">
        <f t="shared" si="26"/>
        <v>0</v>
      </c>
      <c r="BC262" s="453"/>
    </row>
    <row r="263" spans="1:55" ht="15" customHeight="1">
      <c r="A263" s="169"/>
      <c r="B263" s="17"/>
      <c r="C263" s="132" t="s">
        <v>101</v>
      </c>
      <c r="D263" s="483"/>
      <c r="E263" s="484"/>
      <c r="F263" s="484"/>
      <c r="G263" s="484"/>
      <c r="H263" s="485"/>
      <c r="I263" s="115"/>
      <c r="J263" s="114"/>
      <c r="K263" s="114"/>
      <c r="L263" s="114"/>
      <c r="M263" s="114"/>
      <c r="N263" s="114"/>
      <c r="O263" s="486"/>
      <c r="P263" s="486"/>
      <c r="Q263" s="486"/>
      <c r="R263" s="486"/>
      <c r="S263" s="486"/>
      <c r="T263" s="486"/>
      <c r="U263" s="486"/>
      <c r="V263" s="486"/>
      <c r="W263" s="486"/>
      <c r="X263" s="486"/>
      <c r="Y263" s="486"/>
      <c r="Z263" s="486"/>
      <c r="AA263" s="392"/>
      <c r="AB263" s="392"/>
      <c r="AC263" s="392"/>
      <c r="AD263" s="392"/>
      <c r="AE263" s="1"/>
      <c r="AG263" s="188">
        <f t="shared" si="23"/>
        <v>0</v>
      </c>
      <c r="AH263" s="21">
        <f t="shared" si="12"/>
        <v>0</v>
      </c>
      <c r="AJ263">
        <f t="shared" si="13"/>
        <v>0</v>
      </c>
      <c r="AK263" s="1" t="b">
        <f t="shared" si="14"/>
        <v>0</v>
      </c>
      <c r="AL263" s="1" t="str">
        <f t="shared" si="15"/>
        <v/>
      </c>
      <c r="AM263" s="1" t="b">
        <f t="shared" si="16"/>
        <v>0</v>
      </c>
      <c r="AN263" s="1" t="str">
        <f t="shared" si="17"/>
        <v/>
      </c>
      <c r="AO263" s="1" t="b">
        <f t="shared" si="18"/>
        <v>0</v>
      </c>
      <c r="AQ263">
        <f t="shared" si="19"/>
        <v>0</v>
      </c>
      <c r="AR263" s="453">
        <f t="shared" si="24"/>
        <v>0</v>
      </c>
      <c r="AS263" s="453"/>
      <c r="AT263" s="453">
        <f t="shared" si="27"/>
        <v>0</v>
      </c>
      <c r="AU263" s="453"/>
      <c r="AV263" s="453">
        <f t="shared" si="25"/>
        <v>0</v>
      </c>
      <c r="AW263" s="453"/>
      <c r="AX263" s="453">
        <f t="shared" si="28"/>
        <v>0</v>
      </c>
      <c r="AY263" s="453"/>
      <c r="AZ263" s="453">
        <f t="shared" si="29"/>
        <v>0</v>
      </c>
      <c r="BA263" s="453"/>
      <c r="BB263" s="453">
        <f t="shared" si="26"/>
        <v>0</v>
      </c>
      <c r="BC263" s="453"/>
    </row>
    <row r="264" spans="1:55" ht="15" customHeight="1">
      <c r="A264" s="169"/>
      <c r="B264" s="7"/>
      <c r="C264" s="132" t="s">
        <v>103</v>
      </c>
      <c r="D264" s="483"/>
      <c r="E264" s="484"/>
      <c r="F264" s="484"/>
      <c r="G264" s="484"/>
      <c r="H264" s="485"/>
      <c r="I264" s="115"/>
      <c r="J264" s="114"/>
      <c r="K264" s="114"/>
      <c r="L264" s="114"/>
      <c r="M264" s="114"/>
      <c r="N264" s="114"/>
      <c r="O264" s="486"/>
      <c r="P264" s="486"/>
      <c r="Q264" s="486"/>
      <c r="R264" s="486"/>
      <c r="S264" s="486"/>
      <c r="T264" s="486"/>
      <c r="U264" s="486"/>
      <c r="V264" s="486"/>
      <c r="W264" s="486"/>
      <c r="X264" s="486"/>
      <c r="Y264" s="486"/>
      <c r="Z264" s="486"/>
      <c r="AA264" s="392"/>
      <c r="AB264" s="392"/>
      <c r="AC264" s="392"/>
      <c r="AD264" s="392"/>
      <c r="AE264" s="1"/>
      <c r="AG264" s="188">
        <f t="shared" si="23"/>
        <v>0</v>
      </c>
      <c r="AH264" s="21">
        <f t="shared" si="12"/>
        <v>0</v>
      </c>
      <c r="AJ264">
        <f t="shared" si="13"/>
        <v>0</v>
      </c>
      <c r="AK264" s="1" t="b">
        <f t="shared" si="14"/>
        <v>0</v>
      </c>
      <c r="AL264" s="1" t="str">
        <f t="shared" si="15"/>
        <v/>
      </c>
      <c r="AM264" s="1" t="b">
        <f t="shared" si="16"/>
        <v>0</v>
      </c>
      <c r="AN264" s="1" t="str">
        <f t="shared" si="17"/>
        <v/>
      </c>
      <c r="AO264" s="1" t="b">
        <f t="shared" si="18"/>
        <v>0</v>
      </c>
      <c r="AQ264">
        <f t="shared" si="19"/>
        <v>0</v>
      </c>
      <c r="AR264" s="453">
        <f t="shared" si="24"/>
        <v>0</v>
      </c>
      <c r="AS264" s="453"/>
      <c r="AT264" s="453">
        <f t="shared" si="27"/>
        <v>0</v>
      </c>
      <c r="AU264" s="453"/>
      <c r="AV264" s="453">
        <f t="shared" si="25"/>
        <v>0</v>
      </c>
      <c r="AW264" s="453"/>
      <c r="AX264" s="453">
        <f t="shared" si="28"/>
        <v>0</v>
      </c>
      <c r="AY264" s="453"/>
      <c r="AZ264" s="453">
        <f t="shared" si="29"/>
        <v>0</v>
      </c>
      <c r="BA264" s="453"/>
      <c r="BB264" s="453">
        <f t="shared" si="26"/>
        <v>0</v>
      </c>
      <c r="BC264" s="453"/>
    </row>
    <row r="265" spans="1:55" ht="15" customHeight="1">
      <c r="A265" s="17"/>
      <c r="B265" s="7"/>
      <c r="C265" s="132" t="s">
        <v>105</v>
      </c>
      <c r="D265" s="483"/>
      <c r="E265" s="484"/>
      <c r="F265" s="484"/>
      <c r="G265" s="484"/>
      <c r="H265" s="485"/>
      <c r="I265" s="115"/>
      <c r="J265" s="114"/>
      <c r="K265" s="114"/>
      <c r="L265" s="114"/>
      <c r="M265" s="114"/>
      <c r="N265" s="114"/>
      <c r="O265" s="486"/>
      <c r="P265" s="486"/>
      <c r="Q265" s="486"/>
      <c r="R265" s="486"/>
      <c r="S265" s="486"/>
      <c r="T265" s="486"/>
      <c r="U265" s="486"/>
      <c r="V265" s="486"/>
      <c r="W265" s="486"/>
      <c r="X265" s="486"/>
      <c r="Y265" s="486"/>
      <c r="Z265" s="486"/>
      <c r="AA265" s="392"/>
      <c r="AB265" s="392"/>
      <c r="AC265" s="392"/>
      <c r="AD265" s="392"/>
      <c r="AE265" s="1"/>
      <c r="AG265" s="188">
        <f t="shared" si="23"/>
        <v>0</v>
      </c>
      <c r="AH265" s="21">
        <f t="shared" si="12"/>
        <v>0</v>
      </c>
      <c r="AJ265">
        <f t="shared" si="13"/>
        <v>0</v>
      </c>
      <c r="AK265" s="1" t="b">
        <f t="shared" si="14"/>
        <v>0</v>
      </c>
      <c r="AL265" s="1" t="str">
        <f t="shared" si="15"/>
        <v/>
      </c>
      <c r="AM265" s="1" t="b">
        <f t="shared" si="16"/>
        <v>0</v>
      </c>
      <c r="AN265" s="1" t="str">
        <f t="shared" si="17"/>
        <v/>
      </c>
      <c r="AO265" s="1" t="b">
        <f t="shared" si="18"/>
        <v>0</v>
      </c>
      <c r="AQ265">
        <f t="shared" si="19"/>
        <v>0</v>
      </c>
      <c r="AR265" s="453">
        <f t="shared" si="24"/>
        <v>0</v>
      </c>
      <c r="AS265" s="453"/>
      <c r="AT265" s="453">
        <f t="shared" si="27"/>
        <v>0</v>
      </c>
      <c r="AU265" s="453"/>
      <c r="AV265" s="453">
        <f t="shared" si="25"/>
        <v>0</v>
      </c>
      <c r="AW265" s="453"/>
      <c r="AX265" s="453">
        <f t="shared" si="28"/>
        <v>0</v>
      </c>
      <c r="AY265" s="453"/>
      <c r="AZ265" s="453">
        <f t="shared" si="29"/>
        <v>0</v>
      </c>
      <c r="BA265" s="453"/>
      <c r="BB265" s="453">
        <f t="shared" si="26"/>
        <v>0</v>
      </c>
      <c r="BC265" s="453"/>
    </row>
    <row r="266" spans="1:55" ht="15" customHeight="1">
      <c r="A266" s="169"/>
      <c r="B266" s="7"/>
      <c r="C266" s="132" t="s">
        <v>107</v>
      </c>
      <c r="D266" s="483"/>
      <c r="E266" s="484"/>
      <c r="F266" s="484"/>
      <c r="G266" s="484"/>
      <c r="H266" s="485"/>
      <c r="I266" s="115"/>
      <c r="J266" s="114"/>
      <c r="K266" s="114"/>
      <c r="L266" s="114"/>
      <c r="M266" s="114"/>
      <c r="N266" s="114"/>
      <c r="O266" s="486"/>
      <c r="P266" s="486"/>
      <c r="Q266" s="486"/>
      <c r="R266" s="486"/>
      <c r="S266" s="486"/>
      <c r="T266" s="486"/>
      <c r="U266" s="486"/>
      <c r="V266" s="486"/>
      <c r="W266" s="486"/>
      <c r="X266" s="486"/>
      <c r="Y266" s="486"/>
      <c r="Z266" s="486"/>
      <c r="AA266" s="392"/>
      <c r="AB266" s="392"/>
      <c r="AC266" s="392"/>
      <c r="AD266" s="392"/>
      <c r="AE266" s="1"/>
      <c r="AG266" s="188">
        <f t="shared" si="23"/>
        <v>0</v>
      </c>
      <c r="AH266" s="21">
        <f t="shared" si="12"/>
        <v>0</v>
      </c>
      <c r="AJ266">
        <f t="shared" si="13"/>
        <v>0</v>
      </c>
      <c r="AK266" s="1" t="b">
        <f t="shared" si="14"/>
        <v>0</v>
      </c>
      <c r="AL266" s="1" t="str">
        <f t="shared" si="15"/>
        <v/>
      </c>
      <c r="AM266" s="1" t="b">
        <f t="shared" si="16"/>
        <v>0</v>
      </c>
      <c r="AN266" s="1" t="str">
        <f t="shared" si="17"/>
        <v/>
      </c>
      <c r="AO266" s="1" t="b">
        <f t="shared" si="18"/>
        <v>0</v>
      </c>
      <c r="AQ266">
        <f t="shared" si="19"/>
        <v>0</v>
      </c>
      <c r="AR266" s="453">
        <f t="shared" si="24"/>
        <v>0</v>
      </c>
      <c r="AS266" s="453"/>
      <c r="AT266" s="453">
        <f t="shared" si="27"/>
        <v>0</v>
      </c>
      <c r="AU266" s="453"/>
      <c r="AV266" s="453">
        <f t="shared" si="25"/>
        <v>0</v>
      </c>
      <c r="AW266" s="453"/>
      <c r="AX266" s="453">
        <f t="shared" si="28"/>
        <v>0</v>
      </c>
      <c r="AY266" s="453"/>
      <c r="AZ266" s="453">
        <f t="shared" si="29"/>
        <v>0</v>
      </c>
      <c r="BA266" s="453"/>
      <c r="BB266" s="453">
        <f t="shared" si="26"/>
        <v>0</v>
      </c>
      <c r="BC266" s="453"/>
    </row>
    <row r="267" spans="1:55" ht="15" customHeight="1">
      <c r="A267" s="159"/>
      <c r="B267" s="7"/>
      <c r="C267" s="132" t="s">
        <v>108</v>
      </c>
      <c r="D267" s="483"/>
      <c r="E267" s="484"/>
      <c r="F267" s="484"/>
      <c r="G267" s="484"/>
      <c r="H267" s="485"/>
      <c r="I267" s="115"/>
      <c r="J267" s="114"/>
      <c r="K267" s="114"/>
      <c r="L267" s="114"/>
      <c r="M267" s="114"/>
      <c r="N267" s="114"/>
      <c r="O267" s="486"/>
      <c r="P267" s="486"/>
      <c r="Q267" s="486"/>
      <c r="R267" s="486"/>
      <c r="S267" s="486"/>
      <c r="T267" s="486"/>
      <c r="U267" s="486"/>
      <c r="V267" s="486"/>
      <c r="W267" s="486"/>
      <c r="X267" s="486"/>
      <c r="Y267" s="486"/>
      <c r="Z267" s="486"/>
      <c r="AA267" s="392"/>
      <c r="AB267" s="392"/>
      <c r="AC267" s="392"/>
      <c r="AD267" s="392"/>
      <c r="AE267" s="1"/>
      <c r="AG267" s="188">
        <f t="shared" si="23"/>
        <v>0</v>
      </c>
      <c r="AH267" s="21">
        <f t="shared" si="12"/>
        <v>0</v>
      </c>
      <c r="AJ267">
        <f t="shared" si="13"/>
        <v>0</v>
      </c>
      <c r="AK267" s="1" t="b">
        <f t="shared" si="14"/>
        <v>0</v>
      </c>
      <c r="AL267" s="1" t="str">
        <f t="shared" si="15"/>
        <v/>
      </c>
      <c r="AM267" s="1" t="b">
        <f t="shared" si="16"/>
        <v>0</v>
      </c>
      <c r="AN267" s="1" t="str">
        <f t="shared" si="17"/>
        <v/>
      </c>
      <c r="AO267" s="1" t="b">
        <f t="shared" si="18"/>
        <v>0</v>
      </c>
      <c r="AQ267">
        <f t="shared" si="19"/>
        <v>0</v>
      </c>
      <c r="AR267" s="453">
        <f t="shared" si="24"/>
        <v>0</v>
      </c>
      <c r="AS267" s="453"/>
      <c r="AT267" s="453">
        <f t="shared" si="27"/>
        <v>0</v>
      </c>
      <c r="AU267" s="453"/>
      <c r="AV267" s="453">
        <f t="shared" si="25"/>
        <v>0</v>
      </c>
      <c r="AW267" s="453"/>
      <c r="AX267" s="453">
        <f t="shared" si="28"/>
        <v>0</v>
      </c>
      <c r="AY267" s="453"/>
      <c r="AZ267" s="453">
        <f t="shared" si="29"/>
        <v>0</v>
      </c>
      <c r="BA267" s="453"/>
      <c r="BB267" s="453">
        <f t="shared" si="26"/>
        <v>0</v>
      </c>
      <c r="BC267" s="453"/>
    </row>
    <row r="268" spans="1:55" ht="15" customHeight="1">
      <c r="A268" s="159"/>
      <c r="B268" s="7"/>
      <c r="C268" s="132" t="s">
        <v>109</v>
      </c>
      <c r="D268" s="483"/>
      <c r="E268" s="484"/>
      <c r="F268" s="484"/>
      <c r="G268" s="484"/>
      <c r="H268" s="485"/>
      <c r="I268" s="115"/>
      <c r="J268" s="114"/>
      <c r="K268" s="114"/>
      <c r="L268" s="114"/>
      <c r="M268" s="114"/>
      <c r="N268" s="114"/>
      <c r="O268" s="486"/>
      <c r="P268" s="486"/>
      <c r="Q268" s="486"/>
      <c r="R268" s="486"/>
      <c r="S268" s="486"/>
      <c r="T268" s="486"/>
      <c r="U268" s="486"/>
      <c r="V268" s="486"/>
      <c r="W268" s="486"/>
      <c r="X268" s="486"/>
      <c r="Y268" s="486"/>
      <c r="Z268" s="486"/>
      <c r="AA268" s="392"/>
      <c r="AB268" s="392"/>
      <c r="AC268" s="392"/>
      <c r="AD268" s="392"/>
      <c r="AE268" s="1"/>
      <c r="AG268" s="188">
        <f t="shared" si="23"/>
        <v>0</v>
      </c>
      <c r="AH268" s="21">
        <f t="shared" si="12"/>
        <v>0</v>
      </c>
      <c r="AJ268">
        <f t="shared" si="13"/>
        <v>0</v>
      </c>
      <c r="AK268" s="1" t="b">
        <f t="shared" si="14"/>
        <v>0</v>
      </c>
      <c r="AL268" s="1" t="str">
        <f t="shared" si="15"/>
        <v/>
      </c>
      <c r="AM268" s="1" t="b">
        <f t="shared" si="16"/>
        <v>0</v>
      </c>
      <c r="AN268" s="1" t="str">
        <f t="shared" si="17"/>
        <v/>
      </c>
      <c r="AO268" s="1" t="b">
        <f t="shared" si="18"/>
        <v>0</v>
      </c>
      <c r="AQ268">
        <f t="shared" si="19"/>
        <v>0</v>
      </c>
      <c r="AR268" s="453">
        <f t="shared" si="24"/>
        <v>0</v>
      </c>
      <c r="AS268" s="453"/>
      <c r="AT268" s="453">
        <f t="shared" si="27"/>
        <v>0</v>
      </c>
      <c r="AU268" s="453"/>
      <c r="AV268" s="453">
        <f t="shared" si="25"/>
        <v>0</v>
      </c>
      <c r="AW268" s="453"/>
      <c r="AX268" s="453">
        <f t="shared" si="28"/>
        <v>0</v>
      </c>
      <c r="AY268" s="453"/>
      <c r="AZ268" s="453">
        <f t="shared" si="29"/>
        <v>0</v>
      </c>
      <c r="BA268" s="453"/>
      <c r="BB268" s="453">
        <f t="shared" si="26"/>
        <v>0</v>
      </c>
      <c r="BC268" s="453"/>
    </row>
    <row r="269" spans="1:55" ht="15" customHeight="1">
      <c r="A269" s="159"/>
      <c r="B269" s="7"/>
      <c r="C269" s="132" t="s">
        <v>110</v>
      </c>
      <c r="D269" s="483"/>
      <c r="E269" s="484"/>
      <c r="F269" s="484"/>
      <c r="G269" s="484"/>
      <c r="H269" s="485"/>
      <c r="I269" s="115"/>
      <c r="J269" s="114"/>
      <c r="K269" s="114"/>
      <c r="L269" s="114"/>
      <c r="M269" s="114"/>
      <c r="N269" s="114"/>
      <c r="O269" s="486"/>
      <c r="P269" s="486"/>
      <c r="Q269" s="486"/>
      <c r="R269" s="486"/>
      <c r="S269" s="486"/>
      <c r="T269" s="486"/>
      <c r="U269" s="486"/>
      <c r="V269" s="486"/>
      <c r="W269" s="486"/>
      <c r="X269" s="486"/>
      <c r="Y269" s="486"/>
      <c r="Z269" s="486"/>
      <c r="AA269" s="392"/>
      <c r="AB269" s="392"/>
      <c r="AC269" s="392"/>
      <c r="AD269" s="392"/>
      <c r="AE269" s="1"/>
      <c r="AG269" s="188">
        <f t="shared" si="23"/>
        <v>0</v>
      </c>
      <c r="AH269" s="21">
        <f t="shared" si="12"/>
        <v>0</v>
      </c>
      <c r="AJ269">
        <f t="shared" si="13"/>
        <v>0</v>
      </c>
      <c r="AK269" s="1" t="b">
        <f t="shared" si="14"/>
        <v>0</v>
      </c>
      <c r="AL269" s="1" t="str">
        <f t="shared" si="15"/>
        <v/>
      </c>
      <c r="AM269" s="1" t="b">
        <f t="shared" si="16"/>
        <v>0</v>
      </c>
      <c r="AN269" s="1" t="str">
        <f t="shared" si="17"/>
        <v/>
      </c>
      <c r="AO269" s="1" t="b">
        <f t="shared" si="18"/>
        <v>0</v>
      </c>
      <c r="AQ269">
        <f t="shared" si="19"/>
        <v>0</v>
      </c>
      <c r="AR269" s="453">
        <f t="shared" si="24"/>
        <v>0</v>
      </c>
      <c r="AS269" s="453"/>
      <c r="AT269" s="453">
        <f t="shared" si="27"/>
        <v>0</v>
      </c>
      <c r="AU269" s="453"/>
      <c r="AV269" s="453">
        <f t="shared" si="25"/>
        <v>0</v>
      </c>
      <c r="AW269" s="453"/>
      <c r="AX269" s="453">
        <f t="shared" si="28"/>
        <v>0</v>
      </c>
      <c r="AY269" s="453"/>
      <c r="AZ269" s="453">
        <f t="shared" si="29"/>
        <v>0</v>
      </c>
      <c r="BA269" s="453"/>
      <c r="BB269" s="453">
        <f t="shared" si="26"/>
        <v>0</v>
      </c>
      <c r="BC269" s="453"/>
    </row>
    <row r="270" spans="1:55" ht="15" customHeight="1">
      <c r="A270" s="159"/>
      <c r="B270" s="7"/>
      <c r="C270" s="132" t="s">
        <v>111</v>
      </c>
      <c r="D270" s="483"/>
      <c r="E270" s="484"/>
      <c r="F270" s="484"/>
      <c r="G270" s="484"/>
      <c r="H270" s="485"/>
      <c r="I270" s="115"/>
      <c r="J270" s="114"/>
      <c r="K270" s="114"/>
      <c r="L270" s="114"/>
      <c r="M270" s="114"/>
      <c r="N270" s="114"/>
      <c r="O270" s="486"/>
      <c r="P270" s="486"/>
      <c r="Q270" s="486"/>
      <c r="R270" s="486"/>
      <c r="S270" s="486"/>
      <c r="T270" s="486"/>
      <c r="U270" s="486"/>
      <c r="V270" s="486"/>
      <c r="W270" s="486"/>
      <c r="X270" s="486"/>
      <c r="Y270" s="486"/>
      <c r="Z270" s="486"/>
      <c r="AA270" s="392"/>
      <c r="AB270" s="392"/>
      <c r="AC270" s="392"/>
      <c r="AD270" s="392"/>
      <c r="AE270" s="1"/>
      <c r="AG270" s="188">
        <f t="shared" si="23"/>
        <v>0</v>
      </c>
      <c r="AH270" s="21">
        <f t="shared" si="12"/>
        <v>0</v>
      </c>
      <c r="AJ270">
        <f t="shared" si="13"/>
        <v>0</v>
      </c>
      <c r="AK270" s="1" t="b">
        <f t="shared" si="14"/>
        <v>0</v>
      </c>
      <c r="AL270" s="1" t="str">
        <f t="shared" si="15"/>
        <v/>
      </c>
      <c r="AM270" s="1" t="b">
        <f t="shared" si="16"/>
        <v>0</v>
      </c>
      <c r="AN270" s="1" t="str">
        <f t="shared" si="17"/>
        <v/>
      </c>
      <c r="AO270" s="1" t="b">
        <f t="shared" si="18"/>
        <v>0</v>
      </c>
      <c r="AQ270">
        <f t="shared" si="19"/>
        <v>0</v>
      </c>
      <c r="AR270" s="453">
        <f t="shared" si="24"/>
        <v>0</v>
      </c>
      <c r="AS270" s="453"/>
      <c r="AT270" s="453">
        <f t="shared" si="27"/>
        <v>0</v>
      </c>
      <c r="AU270" s="453"/>
      <c r="AV270" s="453">
        <f t="shared" si="25"/>
        <v>0</v>
      </c>
      <c r="AW270" s="453"/>
      <c r="AX270" s="453">
        <f t="shared" si="28"/>
        <v>0</v>
      </c>
      <c r="AY270" s="453"/>
      <c r="AZ270" s="453">
        <f t="shared" si="29"/>
        <v>0</v>
      </c>
      <c r="BA270" s="453"/>
      <c r="BB270" s="453">
        <f t="shared" si="26"/>
        <v>0</v>
      </c>
      <c r="BC270" s="453"/>
    </row>
    <row r="271" spans="1:55" ht="15" customHeight="1">
      <c r="A271" s="159"/>
      <c r="B271" s="7"/>
      <c r="C271" s="132" t="s">
        <v>112</v>
      </c>
      <c r="D271" s="483"/>
      <c r="E271" s="484"/>
      <c r="F271" s="484"/>
      <c r="G271" s="484"/>
      <c r="H271" s="485"/>
      <c r="I271" s="115"/>
      <c r="J271" s="114"/>
      <c r="K271" s="114"/>
      <c r="L271" s="114"/>
      <c r="M271" s="114"/>
      <c r="N271" s="114"/>
      <c r="O271" s="486"/>
      <c r="P271" s="486"/>
      <c r="Q271" s="486"/>
      <c r="R271" s="486"/>
      <c r="S271" s="486"/>
      <c r="T271" s="486"/>
      <c r="U271" s="486"/>
      <c r="V271" s="486"/>
      <c r="W271" s="486"/>
      <c r="X271" s="486"/>
      <c r="Y271" s="486"/>
      <c r="Z271" s="486"/>
      <c r="AA271" s="392"/>
      <c r="AB271" s="392"/>
      <c r="AC271" s="392"/>
      <c r="AD271" s="392"/>
      <c r="AE271" s="1"/>
      <c r="AG271" s="188">
        <f t="shared" si="23"/>
        <v>0</v>
      </c>
      <c r="AH271" s="21">
        <f t="shared" si="12"/>
        <v>0</v>
      </c>
      <c r="AJ271">
        <f t="shared" si="13"/>
        <v>0</v>
      </c>
      <c r="AK271" s="1" t="b">
        <f t="shared" si="14"/>
        <v>0</v>
      </c>
      <c r="AL271" s="1" t="str">
        <f t="shared" si="15"/>
        <v/>
      </c>
      <c r="AM271" s="1" t="b">
        <f t="shared" si="16"/>
        <v>0</v>
      </c>
      <c r="AN271" s="1" t="str">
        <f t="shared" si="17"/>
        <v/>
      </c>
      <c r="AO271" s="1" t="b">
        <f t="shared" si="18"/>
        <v>0</v>
      </c>
      <c r="AQ271">
        <f t="shared" si="19"/>
        <v>0</v>
      </c>
      <c r="AR271" s="453">
        <f t="shared" si="24"/>
        <v>0</v>
      </c>
      <c r="AS271" s="453"/>
      <c r="AT271" s="453">
        <f t="shared" si="27"/>
        <v>0</v>
      </c>
      <c r="AU271" s="453"/>
      <c r="AV271" s="453">
        <f t="shared" si="25"/>
        <v>0</v>
      </c>
      <c r="AW271" s="453"/>
      <c r="AX271" s="453">
        <f t="shared" si="28"/>
        <v>0</v>
      </c>
      <c r="AY271" s="453"/>
      <c r="AZ271" s="453">
        <f t="shared" si="29"/>
        <v>0</v>
      </c>
      <c r="BA271" s="453"/>
      <c r="BB271" s="453">
        <f t="shared" si="26"/>
        <v>0</v>
      </c>
      <c r="BC271" s="453"/>
    </row>
    <row r="272" spans="1:55" ht="15" customHeight="1">
      <c r="A272" s="159"/>
      <c r="B272" s="7"/>
      <c r="C272" s="132" t="s">
        <v>113</v>
      </c>
      <c r="D272" s="483"/>
      <c r="E272" s="484"/>
      <c r="F272" s="484"/>
      <c r="G272" s="484"/>
      <c r="H272" s="485"/>
      <c r="I272" s="115"/>
      <c r="J272" s="114"/>
      <c r="K272" s="114"/>
      <c r="L272" s="114"/>
      <c r="M272" s="114"/>
      <c r="N272" s="114"/>
      <c r="O272" s="486"/>
      <c r="P272" s="486"/>
      <c r="Q272" s="486"/>
      <c r="R272" s="486"/>
      <c r="S272" s="486"/>
      <c r="T272" s="486"/>
      <c r="U272" s="486"/>
      <c r="V272" s="486"/>
      <c r="W272" s="486"/>
      <c r="X272" s="486"/>
      <c r="Y272" s="486"/>
      <c r="Z272" s="486"/>
      <c r="AA272" s="392"/>
      <c r="AB272" s="392"/>
      <c r="AC272" s="392"/>
      <c r="AD272" s="392"/>
      <c r="AE272" s="1"/>
      <c r="AG272" s="188">
        <f t="shared" si="23"/>
        <v>0</v>
      </c>
      <c r="AH272" s="21">
        <f t="shared" si="12"/>
        <v>0</v>
      </c>
      <c r="AJ272">
        <f t="shared" si="13"/>
        <v>0</v>
      </c>
      <c r="AK272" s="1" t="b">
        <f t="shared" si="14"/>
        <v>0</v>
      </c>
      <c r="AL272" s="1" t="str">
        <f t="shared" si="15"/>
        <v/>
      </c>
      <c r="AM272" s="1" t="b">
        <f t="shared" si="16"/>
        <v>0</v>
      </c>
      <c r="AN272" s="1" t="str">
        <f t="shared" si="17"/>
        <v/>
      </c>
      <c r="AO272" s="1" t="b">
        <f t="shared" si="18"/>
        <v>0</v>
      </c>
      <c r="AQ272">
        <f t="shared" si="19"/>
        <v>0</v>
      </c>
      <c r="AR272" s="453">
        <f t="shared" si="24"/>
        <v>0</v>
      </c>
      <c r="AS272" s="453"/>
      <c r="AT272" s="453">
        <f t="shared" si="27"/>
        <v>0</v>
      </c>
      <c r="AU272" s="453"/>
      <c r="AV272" s="453">
        <f t="shared" si="25"/>
        <v>0</v>
      </c>
      <c r="AW272" s="453"/>
      <c r="AX272" s="453">
        <f t="shared" si="28"/>
        <v>0</v>
      </c>
      <c r="AY272" s="453"/>
      <c r="AZ272" s="453">
        <f t="shared" si="29"/>
        <v>0</v>
      </c>
      <c r="BA272" s="453"/>
      <c r="BB272" s="453">
        <f t="shared" si="26"/>
        <v>0</v>
      </c>
      <c r="BC272" s="453"/>
    </row>
    <row r="273" spans="1:55" ht="15" customHeight="1">
      <c r="A273" s="159"/>
      <c r="B273" s="7"/>
      <c r="C273" s="132" t="s">
        <v>114</v>
      </c>
      <c r="D273" s="483"/>
      <c r="E273" s="484"/>
      <c r="F273" s="484"/>
      <c r="G273" s="484"/>
      <c r="H273" s="485"/>
      <c r="I273" s="115"/>
      <c r="J273" s="114"/>
      <c r="K273" s="114"/>
      <c r="L273" s="114"/>
      <c r="M273" s="114"/>
      <c r="N273" s="114"/>
      <c r="O273" s="486"/>
      <c r="P273" s="486"/>
      <c r="Q273" s="486"/>
      <c r="R273" s="486"/>
      <c r="S273" s="486"/>
      <c r="T273" s="486"/>
      <c r="U273" s="486"/>
      <c r="V273" s="486"/>
      <c r="W273" s="486"/>
      <c r="X273" s="486"/>
      <c r="Y273" s="486"/>
      <c r="Z273" s="486"/>
      <c r="AA273" s="392"/>
      <c r="AB273" s="392"/>
      <c r="AC273" s="392"/>
      <c r="AD273" s="392"/>
      <c r="AE273" s="1"/>
      <c r="AG273" s="188">
        <f t="shared" si="23"/>
        <v>0</v>
      </c>
      <c r="AH273" s="21">
        <f t="shared" si="12"/>
        <v>0</v>
      </c>
      <c r="AJ273">
        <f t="shared" si="13"/>
        <v>0</v>
      </c>
      <c r="AK273" s="1" t="b">
        <f t="shared" si="14"/>
        <v>0</v>
      </c>
      <c r="AL273" s="1" t="str">
        <f t="shared" si="15"/>
        <v/>
      </c>
      <c r="AM273" s="1" t="b">
        <f t="shared" si="16"/>
        <v>0</v>
      </c>
      <c r="AN273" s="1" t="str">
        <f t="shared" si="17"/>
        <v/>
      </c>
      <c r="AO273" s="1" t="b">
        <f t="shared" si="18"/>
        <v>0</v>
      </c>
      <c r="AQ273">
        <f t="shared" si="19"/>
        <v>0</v>
      </c>
      <c r="AR273" s="453">
        <f t="shared" si="24"/>
        <v>0</v>
      </c>
      <c r="AS273" s="453"/>
      <c r="AT273" s="453">
        <f t="shared" si="27"/>
        <v>0</v>
      </c>
      <c r="AU273" s="453"/>
      <c r="AV273" s="453">
        <f t="shared" si="25"/>
        <v>0</v>
      </c>
      <c r="AW273" s="453"/>
      <c r="AX273" s="453">
        <f t="shared" si="28"/>
        <v>0</v>
      </c>
      <c r="AY273" s="453"/>
      <c r="AZ273" s="453">
        <f t="shared" si="29"/>
        <v>0</v>
      </c>
      <c r="BA273" s="453"/>
      <c r="BB273" s="453">
        <f t="shared" si="26"/>
        <v>0</v>
      </c>
      <c r="BC273" s="453"/>
    </row>
    <row r="274" spans="1:55" ht="15" customHeight="1">
      <c r="A274" s="159"/>
      <c r="B274" s="7"/>
      <c r="C274" s="132" t="s">
        <v>115</v>
      </c>
      <c r="D274" s="483"/>
      <c r="E274" s="484"/>
      <c r="F274" s="484"/>
      <c r="G274" s="484"/>
      <c r="H274" s="485"/>
      <c r="I274" s="115"/>
      <c r="J274" s="114"/>
      <c r="K274" s="114"/>
      <c r="L274" s="114"/>
      <c r="M274" s="114"/>
      <c r="N274" s="114"/>
      <c r="O274" s="486"/>
      <c r="P274" s="486"/>
      <c r="Q274" s="486"/>
      <c r="R274" s="486"/>
      <c r="S274" s="486"/>
      <c r="T274" s="486"/>
      <c r="U274" s="486"/>
      <c r="V274" s="486"/>
      <c r="W274" s="486"/>
      <c r="X274" s="486"/>
      <c r="Y274" s="486"/>
      <c r="Z274" s="486"/>
      <c r="AA274" s="392"/>
      <c r="AB274" s="392"/>
      <c r="AC274" s="392"/>
      <c r="AD274" s="392"/>
      <c r="AE274" s="1"/>
      <c r="AG274" s="188">
        <f t="shared" si="23"/>
        <v>0</v>
      </c>
      <c r="AH274" s="21">
        <f t="shared" si="12"/>
        <v>0</v>
      </c>
      <c r="AJ274">
        <f t="shared" si="13"/>
        <v>0</v>
      </c>
      <c r="AK274" s="1" t="b">
        <f t="shared" si="14"/>
        <v>0</v>
      </c>
      <c r="AL274" s="1" t="str">
        <f t="shared" si="15"/>
        <v/>
      </c>
      <c r="AM274" s="1" t="b">
        <f t="shared" si="16"/>
        <v>0</v>
      </c>
      <c r="AN274" s="1" t="str">
        <f t="shared" si="17"/>
        <v/>
      </c>
      <c r="AO274" s="1" t="b">
        <f t="shared" si="18"/>
        <v>0</v>
      </c>
      <c r="AQ274">
        <f t="shared" si="19"/>
        <v>0</v>
      </c>
      <c r="AR274" s="453">
        <f t="shared" si="24"/>
        <v>0</v>
      </c>
      <c r="AS274" s="453"/>
      <c r="AT274" s="453">
        <f t="shared" si="27"/>
        <v>0</v>
      </c>
      <c r="AU274" s="453"/>
      <c r="AV274" s="453">
        <f t="shared" si="25"/>
        <v>0</v>
      </c>
      <c r="AW274" s="453"/>
      <c r="AX274" s="453">
        <f t="shared" si="28"/>
        <v>0</v>
      </c>
      <c r="AY274" s="453"/>
      <c r="AZ274" s="453">
        <f t="shared" si="29"/>
        <v>0</v>
      </c>
      <c r="BA274" s="453"/>
      <c r="BB274" s="453">
        <f t="shared" si="26"/>
        <v>0</v>
      </c>
      <c r="BC274" s="453"/>
    </row>
    <row r="275" spans="1:55" ht="15" customHeight="1">
      <c r="A275" s="159"/>
      <c r="B275" s="7"/>
      <c r="C275" s="202" t="s">
        <v>116</v>
      </c>
      <c r="D275" s="483"/>
      <c r="E275" s="484"/>
      <c r="F275" s="484"/>
      <c r="G275" s="484"/>
      <c r="H275" s="485"/>
      <c r="I275" s="115"/>
      <c r="J275" s="114"/>
      <c r="K275" s="114"/>
      <c r="L275" s="114"/>
      <c r="M275" s="114"/>
      <c r="N275" s="114"/>
      <c r="O275" s="486"/>
      <c r="P275" s="486"/>
      <c r="Q275" s="486"/>
      <c r="R275" s="486"/>
      <c r="S275" s="486"/>
      <c r="T275" s="486"/>
      <c r="U275" s="486"/>
      <c r="V275" s="486"/>
      <c r="W275" s="486"/>
      <c r="X275" s="486"/>
      <c r="Y275" s="486"/>
      <c r="Z275" s="486"/>
      <c r="AA275" s="392"/>
      <c r="AB275" s="392"/>
      <c r="AC275" s="392"/>
      <c r="AD275" s="392"/>
      <c r="AE275" s="1"/>
      <c r="AG275" s="188">
        <f>IF(AND($C$233&lt;&gt;"",$C$233&lt;&gt;1,COUNTA(D275:AD275)=0),0,IF(AND($C$233=1,COUNTBLANK(D275)=0,COUNTA(I275)&gt;0,COUNTA(O275:T275)=3,COUNTA(U275:Z275)=0,AA275="X",COUNTA(AC275)=1),0,IF(AND($C$233=1,COUNTBLANK(D275)=0,COUNTA(I275)&gt;0,COUNTA(O275:T275)=3,COUNTA(U275:Z275)=3,AA275="",COUNTA(AC275)=1),0,IF(COUNTA(D275:AD275)=0,0,1))))</f>
        <v>0</v>
      </c>
      <c r="AH275" s="21">
        <f>COUNTIF(O275:AD275,"NS")</f>
        <v>0</v>
      </c>
      <c r="AJ275">
        <f>IF(AND(I275="",COUNTA(J275:N275)&gt;0),1,IF(AND(I275&lt;&gt;"",J275="",COUNTA(K275:N275)&gt;0),1,IF(AND(I275&lt;&gt;"",J275&lt;&gt;"",K275="",COUNTA(L275:N275)&gt;0),1,IF(AND(I275&lt;&gt;"",J275&lt;&gt;"",K275&lt;&gt;"",L275="",COUNTA(M275:N275)&gt;0),1,IF(AND(I275&lt;&gt;"",J275&lt;&gt;"",K275&lt;&gt;"",L275&lt;&gt;"",M275="",COUNTA(N275)&gt;0),1,0)))))</f>
        <v>0</v>
      </c>
      <c r="AK275" s="1" t="b">
        <f t="shared" si="14"/>
        <v>0</v>
      </c>
      <c r="AL275" s="1" t="str">
        <f t="shared" si="15"/>
        <v/>
      </c>
      <c r="AM275" s="1" t="b">
        <f t="shared" si="16"/>
        <v>0</v>
      </c>
      <c r="AN275" s="1" t="str">
        <f t="shared" si="17"/>
        <v/>
      </c>
      <c r="AO275" s="1" t="b">
        <f t="shared" si="18"/>
        <v>0</v>
      </c>
      <c r="AQ275">
        <f>IF(AND(AA275&lt;&gt;"X",$C$233=1,COUNTA(O275:Z275)&gt;0),IF(Y275&lt;S275,1,IF(Y275&gt;S275,0,IF(W275&lt;Q275,1,IF(W275&gt;Q275,0,IF(U275&lt;O275,1,IF(U275&gt;O275,0,1)))))),0)</f>
        <v>0</v>
      </c>
      <c r="AR275" s="453">
        <f t="shared" si="24"/>
        <v>0</v>
      </c>
      <c r="AS275" s="453"/>
      <c r="AT275" s="453">
        <f t="shared" si="27"/>
        <v>0</v>
      </c>
      <c r="AU275" s="453"/>
      <c r="AV275" s="453">
        <f t="shared" si="25"/>
        <v>0</v>
      </c>
      <c r="AW275" s="453"/>
      <c r="AX275" s="453">
        <f t="shared" si="28"/>
        <v>0</v>
      </c>
      <c r="AY275" s="453"/>
      <c r="AZ275" s="453">
        <f t="shared" si="29"/>
        <v>0</v>
      </c>
      <c r="BA275" s="453"/>
      <c r="BB275" s="453">
        <f t="shared" si="26"/>
        <v>0</v>
      </c>
      <c r="BC275" s="453"/>
    </row>
    <row r="276" spans="1:55" ht="15" customHeight="1">
      <c r="A276" s="159"/>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1"/>
      <c r="AG276" s="203">
        <f>SUM(AG256:AG275)</f>
        <v>0</v>
      </c>
      <c r="AH276" s="203">
        <f>SUM(AH256:AH275)</f>
        <v>0</v>
      </c>
      <c r="AJ276" s="203">
        <f>SUM(AJ256:AJ275)</f>
        <v>0</v>
      </c>
      <c r="AK276" s="204">
        <f>COUNTIF(AK256:AK275,TRUE)</f>
        <v>0</v>
      </c>
      <c r="AM276" s="204">
        <f>COUNTIF(AM256:AM275,TRUE)</f>
        <v>0</v>
      </c>
      <c r="AO276" s="204">
        <f>COUNTIF(AO256:AO275,TRUE)</f>
        <v>0</v>
      </c>
      <c r="AP276" s="205">
        <f>SUM(AK276,AM276,AO276)</f>
        <v>0</v>
      </c>
      <c r="AQ276" s="203">
        <f>SUM(AQ256:AQ275)</f>
        <v>0</v>
      </c>
      <c r="BC276" s="172">
        <f>SUM(AR256:BC275)</f>
        <v>0</v>
      </c>
    </row>
    <row r="277" spans="1:55" ht="45" customHeight="1">
      <c r="A277" s="169"/>
      <c r="B277" s="9"/>
      <c r="C277" s="487" t="s">
        <v>2172</v>
      </c>
      <c r="D277" s="487"/>
      <c r="E277" s="488"/>
      <c r="F277" s="466"/>
      <c r="G277" s="466"/>
      <c r="H277" s="466"/>
      <c r="I277" s="466"/>
      <c r="J277" s="466"/>
      <c r="K277" s="466"/>
      <c r="L277" s="466"/>
      <c r="M277" s="466"/>
      <c r="N277" s="466"/>
      <c r="O277" s="466"/>
      <c r="P277" s="466"/>
      <c r="Q277" s="466"/>
      <c r="R277" s="466"/>
      <c r="S277" s="466"/>
      <c r="T277" s="466"/>
      <c r="U277" s="466"/>
      <c r="V277" s="466"/>
      <c r="W277" s="466"/>
      <c r="X277" s="466"/>
      <c r="Y277" s="466"/>
      <c r="Z277" s="466"/>
      <c r="AA277" s="466"/>
      <c r="AB277" s="466"/>
      <c r="AC277" s="466"/>
      <c r="AD277" s="466"/>
      <c r="AE277" s="1"/>
    </row>
    <row r="278" spans="1:55" ht="15" customHeight="1">
      <c r="A278" s="169"/>
      <c r="B278" s="450" t="str">
        <f>IF(AND(AI260&gt;0,F277=""),"Debido a que seleccionó el código 12 en la col. Tema o asunto atendido debe anotar el nombre de dicho(s) tema(s) o asunto(s)","")</f>
        <v/>
      </c>
      <c r="C278" s="450"/>
      <c r="D278" s="450"/>
      <c r="E278" s="450"/>
      <c r="F278" s="450"/>
      <c r="G278" s="450"/>
      <c r="H278" s="450"/>
      <c r="I278" s="450"/>
      <c r="J278" s="450"/>
      <c r="K278" s="450"/>
      <c r="L278" s="450"/>
      <c r="M278" s="450"/>
      <c r="N278" s="450"/>
      <c r="O278" s="450"/>
      <c r="P278" s="450"/>
      <c r="Q278" s="450"/>
      <c r="R278" s="450"/>
      <c r="S278" s="450"/>
      <c r="T278" s="450"/>
      <c r="U278" s="450"/>
      <c r="V278" s="450"/>
      <c r="W278" s="450"/>
      <c r="X278" s="450"/>
      <c r="Y278" s="450"/>
      <c r="Z278" s="450"/>
      <c r="AA278" s="450"/>
      <c r="AB278" s="450"/>
      <c r="AC278" s="450"/>
      <c r="AD278" s="450"/>
      <c r="AE278" s="450"/>
    </row>
    <row r="279" spans="1:55" ht="15" customHeight="1">
      <c r="A279" s="169"/>
      <c r="B279" s="9"/>
      <c r="C279" s="410" t="s">
        <v>2173</v>
      </c>
      <c r="D279" s="410"/>
      <c r="E279" s="410"/>
      <c r="F279" s="410"/>
      <c r="G279" s="410"/>
      <c r="H279" s="410"/>
      <c r="I279" s="410"/>
      <c r="J279" s="410"/>
      <c r="K279" s="410"/>
      <c r="L279" s="410"/>
      <c r="M279" s="410"/>
      <c r="N279" s="410"/>
      <c r="O279" s="410"/>
      <c r="P279" s="410"/>
      <c r="Q279" s="410"/>
      <c r="R279" s="410"/>
      <c r="S279" s="410"/>
      <c r="T279" s="410"/>
      <c r="U279" s="410"/>
      <c r="V279" s="410"/>
      <c r="W279" s="410"/>
      <c r="X279" s="410"/>
      <c r="Y279" s="410"/>
      <c r="Z279" s="410"/>
      <c r="AA279" s="410"/>
      <c r="AB279" s="410"/>
      <c r="AC279" s="410"/>
      <c r="AD279" s="410"/>
      <c r="AE279" s="1"/>
    </row>
    <row r="280" spans="1:55" ht="15" customHeight="1">
      <c r="A280" s="169"/>
      <c r="B280" s="9"/>
      <c r="C280" s="206" t="s">
        <v>89</v>
      </c>
      <c r="D280" s="479" t="s">
        <v>219</v>
      </c>
      <c r="E280" s="479"/>
      <c r="F280" s="479"/>
      <c r="G280" s="479"/>
      <c r="H280" s="479"/>
      <c r="I280" s="479"/>
      <c r="J280" s="479"/>
      <c r="K280" s="479"/>
      <c r="L280" s="479"/>
      <c r="M280" s="479"/>
      <c r="N280" s="479"/>
      <c r="O280" s="479"/>
      <c r="P280" s="479"/>
      <c r="Q280" s="132" t="s">
        <v>99</v>
      </c>
      <c r="R280" s="480" t="s">
        <v>2142</v>
      </c>
      <c r="S280" s="481"/>
      <c r="T280" s="481"/>
      <c r="U280" s="481"/>
      <c r="V280" s="481"/>
      <c r="W280" s="481"/>
      <c r="X280" s="481"/>
      <c r="Y280" s="481"/>
      <c r="Z280" s="481"/>
      <c r="AA280" s="481"/>
      <c r="AB280" s="481"/>
      <c r="AC280" s="481"/>
      <c r="AD280" s="482"/>
      <c r="AE280" s="1"/>
    </row>
    <row r="281" spans="1:55" ht="15" customHeight="1">
      <c r="A281" s="169"/>
      <c r="B281" s="9"/>
      <c r="C281" s="132" t="s">
        <v>90</v>
      </c>
      <c r="D281" s="479" t="s">
        <v>2138</v>
      </c>
      <c r="E281" s="479"/>
      <c r="F281" s="479"/>
      <c r="G281" s="479"/>
      <c r="H281" s="479"/>
      <c r="I281" s="479"/>
      <c r="J281" s="479"/>
      <c r="K281" s="479"/>
      <c r="L281" s="479"/>
      <c r="M281" s="479"/>
      <c r="N281" s="479"/>
      <c r="O281" s="479"/>
      <c r="P281" s="479"/>
      <c r="Q281" s="132" t="s">
        <v>101</v>
      </c>
      <c r="R281" s="480" t="s">
        <v>2143</v>
      </c>
      <c r="S281" s="481"/>
      <c r="T281" s="481"/>
      <c r="U281" s="481"/>
      <c r="V281" s="481"/>
      <c r="W281" s="481"/>
      <c r="X281" s="481"/>
      <c r="Y281" s="481"/>
      <c r="Z281" s="481"/>
      <c r="AA281" s="481"/>
      <c r="AB281" s="481"/>
      <c r="AC281" s="481"/>
      <c r="AD281" s="482"/>
      <c r="AE281" s="1"/>
    </row>
    <row r="282" spans="1:55" ht="24" customHeight="1">
      <c r="A282" s="169"/>
      <c r="B282" s="9"/>
      <c r="C282" s="132" t="s">
        <v>92</v>
      </c>
      <c r="D282" s="479" t="s">
        <v>2139</v>
      </c>
      <c r="E282" s="479"/>
      <c r="F282" s="479"/>
      <c r="G282" s="479"/>
      <c r="H282" s="479"/>
      <c r="I282" s="479"/>
      <c r="J282" s="479"/>
      <c r="K282" s="479"/>
      <c r="L282" s="479"/>
      <c r="M282" s="479"/>
      <c r="N282" s="479"/>
      <c r="O282" s="479"/>
      <c r="P282" s="479"/>
      <c r="Q282" s="132" t="s">
        <v>103</v>
      </c>
      <c r="R282" s="480" t="s">
        <v>2144</v>
      </c>
      <c r="S282" s="481"/>
      <c r="T282" s="481"/>
      <c r="U282" s="481"/>
      <c r="V282" s="481"/>
      <c r="W282" s="481"/>
      <c r="X282" s="481"/>
      <c r="Y282" s="481"/>
      <c r="Z282" s="481"/>
      <c r="AA282" s="481"/>
      <c r="AB282" s="481"/>
      <c r="AC282" s="481"/>
      <c r="AD282" s="482"/>
      <c r="AE282" s="1"/>
    </row>
    <row r="283" spans="1:55" ht="24" customHeight="1">
      <c r="A283" s="169"/>
      <c r="B283" s="9"/>
      <c r="C283" s="132" t="s">
        <v>93</v>
      </c>
      <c r="D283" s="479" t="s">
        <v>2147</v>
      </c>
      <c r="E283" s="479"/>
      <c r="F283" s="479"/>
      <c r="G283" s="479"/>
      <c r="H283" s="479"/>
      <c r="I283" s="479"/>
      <c r="J283" s="479"/>
      <c r="K283" s="479"/>
      <c r="L283" s="479"/>
      <c r="M283" s="479"/>
      <c r="N283" s="479"/>
      <c r="O283" s="479"/>
      <c r="P283" s="479"/>
      <c r="Q283" s="132" t="s">
        <v>105</v>
      </c>
      <c r="R283" s="480" t="s">
        <v>2145</v>
      </c>
      <c r="S283" s="481"/>
      <c r="T283" s="481"/>
      <c r="U283" s="481"/>
      <c r="V283" s="481"/>
      <c r="W283" s="481"/>
      <c r="X283" s="481"/>
      <c r="Y283" s="481"/>
      <c r="Z283" s="481"/>
      <c r="AA283" s="481"/>
      <c r="AB283" s="481"/>
      <c r="AC283" s="481"/>
      <c r="AD283" s="482"/>
      <c r="AE283" s="1"/>
    </row>
    <row r="284" spans="1:55" ht="24" customHeight="1">
      <c r="A284" s="169"/>
      <c r="B284" s="9"/>
      <c r="C284" s="132" t="s">
        <v>95</v>
      </c>
      <c r="D284" s="479" t="s">
        <v>2140</v>
      </c>
      <c r="E284" s="479"/>
      <c r="F284" s="479"/>
      <c r="G284" s="479"/>
      <c r="H284" s="479"/>
      <c r="I284" s="479"/>
      <c r="J284" s="479"/>
      <c r="K284" s="479"/>
      <c r="L284" s="479"/>
      <c r="M284" s="479"/>
      <c r="N284" s="479"/>
      <c r="O284" s="479"/>
      <c r="P284" s="479"/>
      <c r="Q284" s="132" t="s">
        <v>107</v>
      </c>
      <c r="R284" s="480" t="s">
        <v>2146</v>
      </c>
      <c r="S284" s="481"/>
      <c r="T284" s="481"/>
      <c r="U284" s="481"/>
      <c r="V284" s="481"/>
      <c r="W284" s="481"/>
      <c r="X284" s="481"/>
      <c r="Y284" s="481"/>
      <c r="Z284" s="481"/>
      <c r="AA284" s="481"/>
      <c r="AB284" s="481"/>
      <c r="AC284" s="481"/>
      <c r="AD284" s="482"/>
      <c r="AE284" s="1"/>
    </row>
    <row r="285" spans="1:55" ht="15" customHeight="1">
      <c r="A285" s="169"/>
      <c r="B285" s="9"/>
      <c r="C285" s="132" t="s">
        <v>97</v>
      </c>
      <c r="D285" s="479" t="s">
        <v>2141</v>
      </c>
      <c r="E285" s="479"/>
      <c r="F285" s="479"/>
      <c r="G285" s="479"/>
      <c r="H285" s="479"/>
      <c r="I285" s="479"/>
      <c r="J285" s="479"/>
      <c r="K285" s="479"/>
      <c r="L285" s="479"/>
      <c r="M285" s="479"/>
      <c r="N285" s="479"/>
      <c r="O285" s="479"/>
      <c r="P285" s="479"/>
      <c r="Q285" s="132" t="s">
        <v>108</v>
      </c>
      <c r="R285" s="480" t="s">
        <v>2175</v>
      </c>
      <c r="S285" s="481"/>
      <c r="T285" s="481"/>
      <c r="U285" s="481"/>
      <c r="V285" s="481"/>
      <c r="W285" s="481"/>
      <c r="X285" s="481"/>
      <c r="Y285" s="481"/>
      <c r="Z285" s="481"/>
      <c r="AA285" s="481"/>
      <c r="AB285" s="481"/>
      <c r="AC285" s="481"/>
      <c r="AD285" s="482"/>
      <c r="AE285" s="1"/>
    </row>
    <row r="286" spans="1:55" ht="15" customHeight="1">
      <c r="A286" s="169"/>
      <c r="B286" s="9"/>
      <c r="C286" s="1"/>
      <c r="D286" s="1"/>
      <c r="E286" s="1"/>
      <c r="F286" s="1"/>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1"/>
    </row>
    <row r="287" spans="1:55" ht="24" customHeight="1">
      <c r="A287" s="159"/>
      <c r="B287" s="7"/>
      <c r="C287" s="417" t="s">
        <v>147</v>
      </c>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c r="Z287" s="417"/>
      <c r="AA287" s="417"/>
      <c r="AB287" s="417"/>
      <c r="AC287" s="417"/>
      <c r="AD287" s="417"/>
      <c r="AE287" s="1"/>
    </row>
    <row r="288" spans="1:55" ht="60" customHeight="1">
      <c r="A288" s="169"/>
      <c r="B288" s="7"/>
      <c r="C288" s="473"/>
      <c r="D288" s="474"/>
      <c r="E288" s="474"/>
      <c r="F288" s="474"/>
      <c r="G288" s="474"/>
      <c r="H288" s="474"/>
      <c r="I288" s="474"/>
      <c r="J288" s="474"/>
      <c r="K288" s="474"/>
      <c r="L288" s="474"/>
      <c r="M288" s="474"/>
      <c r="N288" s="474"/>
      <c r="O288" s="474"/>
      <c r="P288" s="474"/>
      <c r="Q288" s="474"/>
      <c r="R288" s="474"/>
      <c r="S288" s="474"/>
      <c r="T288" s="474"/>
      <c r="U288" s="474"/>
      <c r="V288" s="474"/>
      <c r="W288" s="474"/>
      <c r="X288" s="474"/>
      <c r="Y288" s="474"/>
      <c r="Z288" s="474"/>
      <c r="AA288" s="474"/>
      <c r="AB288" s="474"/>
      <c r="AC288" s="474"/>
      <c r="AD288" s="475"/>
      <c r="AE288" s="1"/>
    </row>
    <row r="289" spans="1:31" ht="15" customHeight="1">
      <c r="A289" s="159"/>
      <c r="B289" s="450" t="str">
        <f>IF(AG276&gt;0,"Favor de ingresar toda la información requerida en la pregunta y/o verifique que no tenga información en celdas sombreadas","")</f>
        <v/>
      </c>
      <c r="C289" s="450"/>
      <c r="D289" s="450"/>
      <c r="E289" s="450"/>
      <c r="F289" s="450"/>
      <c r="G289" s="450"/>
      <c r="H289" s="450"/>
      <c r="I289" s="450"/>
      <c r="J289" s="450"/>
      <c r="K289" s="450"/>
      <c r="L289" s="450"/>
      <c r="M289" s="450"/>
      <c r="N289" s="450"/>
      <c r="O289" s="450"/>
      <c r="P289" s="450"/>
      <c r="Q289" s="450"/>
      <c r="R289" s="450"/>
      <c r="S289" s="450"/>
      <c r="T289" s="450"/>
      <c r="U289" s="450"/>
      <c r="V289" s="450"/>
      <c r="W289" s="450"/>
      <c r="X289" s="450"/>
      <c r="Y289" s="450"/>
      <c r="Z289" s="450"/>
      <c r="AA289" s="450"/>
      <c r="AB289" s="450"/>
      <c r="AC289" s="450"/>
      <c r="AD289" s="450"/>
      <c r="AE289" s="450"/>
    </row>
    <row r="290" spans="1:31" ht="15" customHeight="1">
      <c r="A290" s="159"/>
      <c r="B290" s="451" t="str">
        <f>IF(AH276&gt;0,"Alerta: debido a que cuenta con registros NS, debe proporcionar una justificación en el area de comentarios al final de la pregunta","")</f>
        <v/>
      </c>
      <c r="C290" s="451"/>
      <c r="D290" s="451"/>
      <c r="E290" s="451"/>
      <c r="F290" s="451"/>
      <c r="G290" s="451"/>
      <c r="H290" s="451"/>
      <c r="I290" s="451"/>
      <c r="J290" s="451"/>
      <c r="K290" s="451"/>
      <c r="L290" s="451"/>
      <c r="M290" s="451"/>
      <c r="N290" s="451"/>
      <c r="O290" s="451"/>
      <c r="P290" s="451"/>
      <c r="Q290" s="451"/>
      <c r="R290" s="451"/>
      <c r="S290" s="451"/>
      <c r="T290" s="451"/>
      <c r="U290" s="451"/>
      <c r="V290" s="451"/>
      <c r="W290" s="451"/>
      <c r="X290" s="451"/>
      <c r="Y290" s="451"/>
      <c r="Z290" s="451"/>
      <c r="AA290" s="451"/>
      <c r="AB290" s="451"/>
      <c r="AC290" s="451"/>
      <c r="AD290" s="451"/>
      <c r="AE290" s="451"/>
    </row>
    <row r="291" spans="1:31" ht="15" customHeight="1">
      <c r="A291" s="159"/>
      <c r="B291" s="450" t="str">
        <f>IF(AP276=0,"","El nombre debe registrarse en mayúsculas, sin comillas ni signos de acentuación, puntuación, paréntesis y abreviaturas")</f>
        <v/>
      </c>
      <c r="C291" s="45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E291" s="450"/>
    </row>
    <row r="292" spans="1:31" ht="15" customHeight="1">
      <c r="A292" s="159"/>
      <c r="B292" s="450" t="str">
        <f>IF(AJ276&gt;0,"Debe seleccionar primero la col. Principal y después de izquierda a derecha las col. Secundarios","")</f>
        <v/>
      </c>
      <c r="C292" s="450"/>
      <c r="D292" s="450"/>
      <c r="E292" s="450"/>
      <c r="F292" s="450"/>
      <c r="G292" s="450"/>
      <c r="H292" s="450"/>
      <c r="I292" s="450"/>
      <c r="J292" s="450"/>
      <c r="K292" s="450"/>
      <c r="L292" s="450"/>
      <c r="M292" s="450"/>
      <c r="N292" s="450"/>
      <c r="O292" s="450"/>
      <c r="P292" s="450"/>
      <c r="Q292" s="450"/>
      <c r="R292" s="450"/>
      <c r="S292" s="450"/>
      <c r="T292" s="450"/>
      <c r="U292" s="450"/>
      <c r="V292" s="450"/>
      <c r="W292" s="450"/>
      <c r="X292" s="450"/>
      <c r="Y292" s="450"/>
      <c r="Z292" s="450"/>
      <c r="AA292" s="450"/>
      <c r="AB292" s="450"/>
      <c r="AC292" s="450"/>
      <c r="AD292" s="450"/>
      <c r="AE292" s="450"/>
    </row>
    <row r="293" spans="1:31" ht="15" customHeight="1">
      <c r="A293" s="159"/>
      <c r="B293" s="451" t="str">
        <f>IF(AQ276&gt;0,"Alerta: debe de proporcionar una justificación de acuerdo a lo establecido en la instrucción 6","")</f>
        <v/>
      </c>
      <c r="C293" s="451"/>
      <c r="D293" s="451"/>
      <c r="E293" s="451"/>
      <c r="F293" s="451"/>
      <c r="G293" s="451"/>
      <c r="H293" s="451"/>
      <c r="I293" s="451"/>
      <c r="J293" s="451"/>
      <c r="K293" s="451"/>
      <c r="L293" s="451"/>
      <c r="M293" s="451"/>
      <c r="N293" s="451"/>
      <c r="O293" s="451"/>
      <c r="P293" s="451"/>
      <c r="Q293" s="451"/>
      <c r="R293" s="451"/>
      <c r="S293" s="451"/>
      <c r="T293" s="451"/>
      <c r="U293" s="451"/>
      <c r="V293" s="451"/>
      <c r="W293" s="451"/>
      <c r="X293" s="451"/>
      <c r="Y293" s="451"/>
      <c r="Z293" s="451"/>
      <c r="AA293" s="451"/>
      <c r="AB293" s="451"/>
      <c r="AC293" s="451"/>
      <c r="AD293" s="451"/>
      <c r="AE293" s="451"/>
    </row>
    <row r="294" spans="1:31" ht="15" customHeight="1">
      <c r="A294" s="159"/>
      <c r="B294" s="452" t="str">
        <f>IF(AI256&gt;0,"Favor de revisar la instrucción 8, debido a que no se cumplen con los criterios mencionados",IF(BC276=0,"","Favor de ingresar una fecha válida y/o verifique que el formato solicitado esté correcto"))</f>
        <v/>
      </c>
      <c r="C294" s="452"/>
      <c r="D294" s="452"/>
      <c r="E294" s="452"/>
      <c r="F294" s="452"/>
      <c r="G294" s="452"/>
      <c r="H294" s="452"/>
      <c r="I294" s="452"/>
      <c r="J294" s="452"/>
      <c r="K294" s="452"/>
      <c r="L294" s="452"/>
      <c r="M294" s="452"/>
      <c r="N294" s="452"/>
      <c r="O294" s="452"/>
      <c r="P294" s="452"/>
      <c r="Q294" s="452"/>
      <c r="R294" s="452"/>
      <c r="S294" s="452"/>
      <c r="T294" s="452"/>
      <c r="U294" s="452"/>
      <c r="V294" s="452"/>
      <c r="W294" s="452"/>
      <c r="X294" s="452"/>
      <c r="Y294" s="452"/>
      <c r="Z294" s="452"/>
      <c r="AA294" s="452"/>
      <c r="AB294" s="452"/>
      <c r="AC294" s="452"/>
      <c r="AD294" s="452"/>
      <c r="AE294" s="452"/>
    </row>
  </sheetData>
  <sheetProtection algorithmName="SHA-512" hashValue="EKM6RYUOjABmSt5IPm08Evh4IGpZmGBjRw4Qwo51vy26+J+srbTPEY9MklCb/mEaG9q6l5cEsb0qMBpuZ7MwMA==" saltValue="bw/60gVDbKqaPcbvsBke/g==" spinCount="100000" sheet="1" objects="1" scenarios="1"/>
  <mergeCells count="558">
    <mergeCell ref="AM60:AN60"/>
    <mergeCell ref="AO60:AP60"/>
    <mergeCell ref="AQ60:AR60"/>
    <mergeCell ref="AS60:AT60"/>
    <mergeCell ref="AU60:AV60"/>
    <mergeCell ref="AW60:AX60"/>
    <mergeCell ref="C63:AD63"/>
    <mergeCell ref="B70:AD70"/>
    <mergeCell ref="C71:AD71"/>
    <mergeCell ref="C72:AD72"/>
    <mergeCell ref="C94:AD94"/>
    <mergeCell ref="C95:AD95"/>
    <mergeCell ref="N91:AD91"/>
    <mergeCell ref="B64:AE64"/>
    <mergeCell ref="B65:AE65"/>
    <mergeCell ref="B66:AE66"/>
    <mergeCell ref="C287:AD287"/>
    <mergeCell ref="C252:AD252"/>
    <mergeCell ref="M146:AD146"/>
    <mergeCell ref="P117:AD117"/>
    <mergeCell ref="C120:AD120"/>
    <mergeCell ref="B128:AD128"/>
    <mergeCell ref="B157:AD157"/>
    <mergeCell ref="C158:AD158"/>
    <mergeCell ref="D214:R214"/>
    <mergeCell ref="S214:X214"/>
    <mergeCell ref="Y214:AD214"/>
    <mergeCell ref="D215:R215"/>
    <mergeCell ref="S215:X215"/>
    <mergeCell ref="Y215:AD215"/>
    <mergeCell ref="C207:AD207"/>
    <mergeCell ref="C208:AD208"/>
    <mergeCell ref="C209:AD209"/>
    <mergeCell ref="C288:AD288"/>
    <mergeCell ref="C217:AD217"/>
    <mergeCell ref="C218:AD218"/>
    <mergeCell ref="B225:AD225"/>
    <mergeCell ref="B243:AD243"/>
    <mergeCell ref="C244:AD244"/>
    <mergeCell ref="C251:AD251"/>
    <mergeCell ref="O255:P255"/>
    <mergeCell ref="Q255:R255"/>
    <mergeCell ref="C236:AD236"/>
    <mergeCell ref="C245:AD245"/>
    <mergeCell ref="C246:AD246"/>
    <mergeCell ref="C247:AD247"/>
    <mergeCell ref="C248:AD248"/>
    <mergeCell ref="C249:AD249"/>
    <mergeCell ref="C250:AD250"/>
    <mergeCell ref="O254:T254"/>
    <mergeCell ref="U254:AB254"/>
    <mergeCell ref="AC254:AD255"/>
    <mergeCell ref="S255:T255"/>
    <mergeCell ref="U255:V255"/>
    <mergeCell ref="W255:X255"/>
    <mergeCell ref="Y255:Z255"/>
    <mergeCell ref="AA255:AB255"/>
    <mergeCell ref="B102:AD102"/>
    <mergeCell ref="C103:AD103"/>
    <mergeCell ref="C104:AD104"/>
    <mergeCell ref="C105:AD105"/>
    <mergeCell ref="C121:AD121"/>
    <mergeCell ref="C130:AD130"/>
    <mergeCell ref="C131:AD131"/>
    <mergeCell ref="D139:AD139"/>
    <mergeCell ref="C149:AD149"/>
    <mergeCell ref="C150:AD150"/>
    <mergeCell ref="C129:AD129"/>
    <mergeCell ref="Y213:AD213"/>
    <mergeCell ref="D189:AD189"/>
    <mergeCell ref="D190:AD190"/>
    <mergeCell ref="C198:AD198"/>
    <mergeCell ref="C199:AD199"/>
    <mergeCell ref="B206:AD206"/>
    <mergeCell ref="U58:V58"/>
    <mergeCell ref="W58:X58"/>
    <mergeCell ref="AC59:AD59"/>
    <mergeCell ref="D60:J60"/>
    <mergeCell ref="K60:N60"/>
    <mergeCell ref="O60:P60"/>
    <mergeCell ref="Q60:R60"/>
    <mergeCell ref="S60:T60"/>
    <mergeCell ref="U60:V60"/>
    <mergeCell ref="W60:X60"/>
    <mergeCell ref="Y60:Z60"/>
    <mergeCell ref="D59:J59"/>
    <mergeCell ref="K59:N59"/>
    <mergeCell ref="O59:P59"/>
    <mergeCell ref="AA60:AB60"/>
    <mergeCell ref="AC60:AD60"/>
    <mergeCell ref="B41:AD41"/>
    <mergeCell ref="C43:AD43"/>
    <mergeCell ref="C44:AD44"/>
    <mergeCell ref="C45:AD45"/>
    <mergeCell ref="C46:AD46"/>
    <mergeCell ref="C47:AD47"/>
    <mergeCell ref="C57:J58"/>
    <mergeCell ref="K57:N58"/>
    <mergeCell ref="O57:T57"/>
    <mergeCell ref="U57:AB57"/>
    <mergeCell ref="C42:AD42"/>
    <mergeCell ref="C52:AD52"/>
    <mergeCell ref="C54:AD54"/>
    <mergeCell ref="C48:AD48"/>
    <mergeCell ref="B50:AD50"/>
    <mergeCell ref="C51:AD51"/>
    <mergeCell ref="C53:AD53"/>
    <mergeCell ref="C55:AD55"/>
    <mergeCell ref="Y58:Z58"/>
    <mergeCell ref="AA58:AB58"/>
    <mergeCell ref="AC57:AD58"/>
    <mergeCell ref="O58:P58"/>
    <mergeCell ref="Q58:R58"/>
    <mergeCell ref="S58:T58"/>
    <mergeCell ref="AC28:AD28"/>
    <mergeCell ref="C30:AD30"/>
    <mergeCell ref="C31:AD31"/>
    <mergeCell ref="B38:AD38"/>
    <mergeCell ref="B39:AD39"/>
    <mergeCell ref="C40:AD40"/>
    <mergeCell ref="C28:N28"/>
    <mergeCell ref="O28:P28"/>
    <mergeCell ref="Q28:R28"/>
    <mergeCell ref="S28:T28"/>
    <mergeCell ref="U28:V28"/>
    <mergeCell ref="W28:X28"/>
    <mergeCell ref="Y28:Z28"/>
    <mergeCell ref="AA28:AB28"/>
    <mergeCell ref="B32:AE32"/>
    <mergeCell ref="B33:AE33"/>
    <mergeCell ref="B34:AE34"/>
    <mergeCell ref="B35:AE35"/>
    <mergeCell ref="B36:AE36"/>
    <mergeCell ref="C22:AD22"/>
    <mergeCell ref="C24:AD24"/>
    <mergeCell ref="AA27:AB27"/>
    <mergeCell ref="B10:AD10"/>
    <mergeCell ref="C11:AD11"/>
    <mergeCell ref="C12:AD12"/>
    <mergeCell ref="C13:AD13"/>
    <mergeCell ref="C14:AD14"/>
    <mergeCell ref="C15:AD15"/>
    <mergeCell ref="C26:N27"/>
    <mergeCell ref="O26:T26"/>
    <mergeCell ref="U26:AB26"/>
    <mergeCell ref="AC26:AD27"/>
    <mergeCell ref="O27:P27"/>
    <mergeCell ref="Q27:R27"/>
    <mergeCell ref="S27:T27"/>
    <mergeCell ref="U27:V27"/>
    <mergeCell ref="W27:X27"/>
    <mergeCell ref="Y27:Z27"/>
    <mergeCell ref="C21:AD21"/>
    <mergeCell ref="C23:AD23"/>
    <mergeCell ref="B1:AD1"/>
    <mergeCell ref="B3:AD3"/>
    <mergeCell ref="B5:AD5"/>
    <mergeCell ref="AA7:AD7"/>
    <mergeCell ref="B8:L8"/>
    <mergeCell ref="N8:O8"/>
    <mergeCell ref="B17:AD17"/>
    <mergeCell ref="B19:AD19"/>
    <mergeCell ref="C20:AD20"/>
    <mergeCell ref="C254:H255"/>
    <mergeCell ref="I254:N254"/>
    <mergeCell ref="J255:N255"/>
    <mergeCell ref="AC256:AD256"/>
    <mergeCell ref="AC257:AD257"/>
    <mergeCell ref="AC258:AD258"/>
    <mergeCell ref="AC259:AD259"/>
    <mergeCell ref="AC260:AD260"/>
    <mergeCell ref="W256:X256"/>
    <mergeCell ref="Y256:Z256"/>
    <mergeCell ref="AA256:AB256"/>
    <mergeCell ref="D257:H257"/>
    <mergeCell ref="O257:P257"/>
    <mergeCell ref="Q257:R257"/>
    <mergeCell ref="S257:T257"/>
    <mergeCell ref="U257:V257"/>
    <mergeCell ref="W257:X257"/>
    <mergeCell ref="Y257:Z257"/>
    <mergeCell ref="AA257:AB257"/>
    <mergeCell ref="D258:H258"/>
    <mergeCell ref="O258:P258"/>
    <mergeCell ref="Q258:R258"/>
    <mergeCell ref="S258:T258"/>
    <mergeCell ref="D256:H256"/>
    <mergeCell ref="AA272:AB272"/>
    <mergeCell ref="D273:H273"/>
    <mergeCell ref="O256:P256"/>
    <mergeCell ref="Q256:R256"/>
    <mergeCell ref="S256:T256"/>
    <mergeCell ref="AC261:AD261"/>
    <mergeCell ref="AC262:AD262"/>
    <mergeCell ref="AC263:AD263"/>
    <mergeCell ref="AC264:AD264"/>
    <mergeCell ref="AC265:AD265"/>
    <mergeCell ref="D262:H262"/>
    <mergeCell ref="O262:P262"/>
    <mergeCell ref="Q262:R262"/>
    <mergeCell ref="S262:T262"/>
    <mergeCell ref="U262:V262"/>
    <mergeCell ref="W262:X262"/>
    <mergeCell ref="Y262:Z262"/>
    <mergeCell ref="AA262:AB262"/>
    <mergeCell ref="D263:H263"/>
    <mergeCell ref="O263:P263"/>
    <mergeCell ref="Q263:R263"/>
    <mergeCell ref="S263:T263"/>
    <mergeCell ref="U263:V263"/>
    <mergeCell ref="W263:X263"/>
    <mergeCell ref="S261:T261"/>
    <mergeCell ref="U261:V261"/>
    <mergeCell ref="W261:X261"/>
    <mergeCell ref="Y261:Z261"/>
    <mergeCell ref="AA261:AB261"/>
    <mergeCell ref="D261:H261"/>
    <mergeCell ref="O261:P261"/>
    <mergeCell ref="Q261:R261"/>
    <mergeCell ref="AC272:AD272"/>
    <mergeCell ref="D271:H271"/>
    <mergeCell ref="O271:P271"/>
    <mergeCell ref="Q271:R271"/>
    <mergeCell ref="S271:T271"/>
    <mergeCell ref="U271:V271"/>
    <mergeCell ref="W271:X271"/>
    <mergeCell ref="Y271:Z271"/>
    <mergeCell ref="AA271:AB271"/>
    <mergeCell ref="D272:H272"/>
    <mergeCell ref="O272:P272"/>
    <mergeCell ref="Q272:R272"/>
    <mergeCell ref="S272:T272"/>
    <mergeCell ref="U272:V272"/>
    <mergeCell ref="W272:X272"/>
    <mergeCell ref="Y272:Z272"/>
    <mergeCell ref="U256:V256"/>
    <mergeCell ref="AC271:AD271"/>
    <mergeCell ref="AC266:AD266"/>
    <mergeCell ref="AC267:AD267"/>
    <mergeCell ref="AC268:AD268"/>
    <mergeCell ref="AC269:AD269"/>
    <mergeCell ref="AC270:AD270"/>
    <mergeCell ref="U258:V258"/>
    <mergeCell ref="W258:X258"/>
    <mergeCell ref="Y258:Z258"/>
    <mergeCell ref="AA258:AB258"/>
    <mergeCell ref="Y263:Z263"/>
    <mergeCell ref="AA263:AB263"/>
    <mergeCell ref="D266:H266"/>
    <mergeCell ref="O266:P266"/>
    <mergeCell ref="Q266:R266"/>
    <mergeCell ref="S266:T266"/>
    <mergeCell ref="U266:V266"/>
    <mergeCell ref="W266:X266"/>
    <mergeCell ref="Y266:Z266"/>
    <mergeCell ref="AA266:AB266"/>
    <mergeCell ref="D267:H267"/>
    <mergeCell ref="O267:P267"/>
    <mergeCell ref="Y267:Z267"/>
    <mergeCell ref="AA267:AB267"/>
    <mergeCell ref="D259:H259"/>
    <mergeCell ref="O259:P259"/>
    <mergeCell ref="Q259:R259"/>
    <mergeCell ref="S259:T259"/>
    <mergeCell ref="U259:V259"/>
    <mergeCell ref="W259:X259"/>
    <mergeCell ref="Y259:Z259"/>
    <mergeCell ref="AA259:AB259"/>
    <mergeCell ref="D260:H260"/>
    <mergeCell ref="O260:P260"/>
    <mergeCell ref="Q260:R260"/>
    <mergeCell ref="S260:T260"/>
    <mergeCell ref="U260:V260"/>
    <mergeCell ref="W260:X260"/>
    <mergeCell ref="Y260:Z260"/>
    <mergeCell ref="AA260:AB260"/>
    <mergeCell ref="D264:H264"/>
    <mergeCell ref="O264:P264"/>
    <mergeCell ref="Q264:R264"/>
    <mergeCell ref="S264:T264"/>
    <mergeCell ref="U264:V264"/>
    <mergeCell ref="W264:X264"/>
    <mergeCell ref="Y264:Z264"/>
    <mergeCell ref="AA264:AB264"/>
    <mergeCell ref="D265:H265"/>
    <mergeCell ref="O265:P265"/>
    <mergeCell ref="Q265:R265"/>
    <mergeCell ref="S265:T265"/>
    <mergeCell ref="U265:V265"/>
    <mergeCell ref="W265:X265"/>
    <mergeCell ref="Y265:Z265"/>
    <mergeCell ref="AA265:AB265"/>
    <mergeCell ref="D268:H268"/>
    <mergeCell ref="O268:P268"/>
    <mergeCell ref="Q268:R268"/>
    <mergeCell ref="S268:T268"/>
    <mergeCell ref="U268:V268"/>
    <mergeCell ref="W268:X268"/>
    <mergeCell ref="Y268:Z268"/>
    <mergeCell ref="AA268:AB268"/>
    <mergeCell ref="Q267:R267"/>
    <mergeCell ref="S267:T267"/>
    <mergeCell ref="U267:V267"/>
    <mergeCell ref="W267:X267"/>
    <mergeCell ref="D269:H269"/>
    <mergeCell ref="O269:P269"/>
    <mergeCell ref="Q269:R269"/>
    <mergeCell ref="S269:T269"/>
    <mergeCell ref="U269:V269"/>
    <mergeCell ref="W269:X269"/>
    <mergeCell ref="Y269:Z269"/>
    <mergeCell ref="AA269:AB269"/>
    <mergeCell ref="D270:H270"/>
    <mergeCell ref="O270:P270"/>
    <mergeCell ref="Q270:R270"/>
    <mergeCell ref="S270:T270"/>
    <mergeCell ref="U270:V270"/>
    <mergeCell ref="W270:X270"/>
    <mergeCell ref="Y270:Z270"/>
    <mergeCell ref="AA270:AB270"/>
    <mergeCell ref="AA275:AB275"/>
    <mergeCell ref="D284:P284"/>
    <mergeCell ref="R284:AD284"/>
    <mergeCell ref="C277:E277"/>
    <mergeCell ref="F277:AD277"/>
    <mergeCell ref="U273:V273"/>
    <mergeCell ref="W273:X273"/>
    <mergeCell ref="Y273:Z273"/>
    <mergeCell ref="AA273:AB273"/>
    <mergeCell ref="D274:H274"/>
    <mergeCell ref="O274:P274"/>
    <mergeCell ref="Q274:R274"/>
    <mergeCell ref="S274:T274"/>
    <mergeCell ref="U274:V274"/>
    <mergeCell ref="W274:X274"/>
    <mergeCell ref="Y274:Z274"/>
    <mergeCell ref="AA274:AB274"/>
    <mergeCell ref="B278:AE278"/>
    <mergeCell ref="O273:P273"/>
    <mergeCell ref="Q273:R273"/>
    <mergeCell ref="S273:T273"/>
    <mergeCell ref="AC273:AD273"/>
    <mergeCell ref="AC274:AD274"/>
    <mergeCell ref="AC275:AD275"/>
    <mergeCell ref="AM28:AN28"/>
    <mergeCell ref="AO28:AP28"/>
    <mergeCell ref="AQ28:AR28"/>
    <mergeCell ref="AS28:AT28"/>
    <mergeCell ref="AU28:AV28"/>
    <mergeCell ref="AW28:AX28"/>
    <mergeCell ref="D285:P285"/>
    <mergeCell ref="R285:AD285"/>
    <mergeCell ref="C279:AD279"/>
    <mergeCell ref="D280:P280"/>
    <mergeCell ref="R280:AD280"/>
    <mergeCell ref="D281:P281"/>
    <mergeCell ref="R281:AD281"/>
    <mergeCell ref="D282:P282"/>
    <mergeCell ref="R282:AD282"/>
    <mergeCell ref="D283:P283"/>
    <mergeCell ref="R283:AD283"/>
    <mergeCell ref="D275:H275"/>
    <mergeCell ref="O275:P275"/>
    <mergeCell ref="Q275:R275"/>
    <mergeCell ref="S275:T275"/>
    <mergeCell ref="U275:V275"/>
    <mergeCell ref="W275:X275"/>
    <mergeCell ref="Y275:Z275"/>
    <mergeCell ref="AM59:AN59"/>
    <mergeCell ref="AO59:AP59"/>
    <mergeCell ref="AQ59:AR59"/>
    <mergeCell ref="AS59:AT59"/>
    <mergeCell ref="AU59:AV59"/>
    <mergeCell ref="AW59:AX59"/>
    <mergeCell ref="B67:AE67"/>
    <mergeCell ref="B68:AE68"/>
    <mergeCell ref="B151:AE151"/>
    <mergeCell ref="Q59:R59"/>
    <mergeCell ref="S59:T59"/>
    <mergeCell ref="U59:V59"/>
    <mergeCell ref="W59:X59"/>
    <mergeCell ref="Y59:Z59"/>
    <mergeCell ref="AA59:AB59"/>
    <mergeCell ref="B96:AE96"/>
    <mergeCell ref="B97:AE97"/>
    <mergeCell ref="B98:AE98"/>
    <mergeCell ref="B99:AE99"/>
    <mergeCell ref="B122:AE122"/>
    <mergeCell ref="B123:AE123"/>
    <mergeCell ref="B124:AE124"/>
    <mergeCell ref="B125:AE125"/>
    <mergeCell ref="C62:AD62"/>
    <mergeCell ref="B152:AE152"/>
    <mergeCell ref="B153:AE153"/>
    <mergeCell ref="B154:AE154"/>
    <mergeCell ref="B174:AE174"/>
    <mergeCell ref="B175:AE175"/>
    <mergeCell ref="B176:AE176"/>
    <mergeCell ref="B177:AE177"/>
    <mergeCell ref="B200:AE200"/>
    <mergeCell ref="B201:AE201"/>
    <mergeCell ref="L194:AD194"/>
    <mergeCell ref="C159:AD159"/>
    <mergeCell ref="C172:AD172"/>
    <mergeCell ref="C173:AD173"/>
    <mergeCell ref="J168:AD168"/>
    <mergeCell ref="B180:AD180"/>
    <mergeCell ref="C181:AD181"/>
    <mergeCell ref="C182:AD182"/>
    <mergeCell ref="B202:AE202"/>
    <mergeCell ref="B203:AE203"/>
    <mergeCell ref="B219:AE219"/>
    <mergeCell ref="B220:AE220"/>
    <mergeCell ref="B221:AE221"/>
    <mergeCell ref="B222:AE222"/>
    <mergeCell ref="B237:AE237"/>
    <mergeCell ref="B238:AE238"/>
    <mergeCell ref="B239:AE239"/>
    <mergeCell ref="B226:AD226"/>
    <mergeCell ref="C227:AD227"/>
    <mergeCell ref="B229:AD229"/>
    <mergeCell ref="C230:AD230"/>
    <mergeCell ref="C232:P232"/>
    <mergeCell ref="Q232:AD232"/>
    <mergeCell ref="C233:P233"/>
    <mergeCell ref="Q233:AD233"/>
    <mergeCell ref="C235:AD235"/>
    <mergeCell ref="C210:AD210"/>
    <mergeCell ref="C211:AD211"/>
    <mergeCell ref="C213:R213"/>
    <mergeCell ref="S213:X213"/>
    <mergeCell ref="AT258:AU258"/>
    <mergeCell ref="AV258:AW258"/>
    <mergeCell ref="AX258:AY258"/>
    <mergeCell ref="AZ258:BA258"/>
    <mergeCell ref="BB258:BC258"/>
    <mergeCell ref="AR259:AS259"/>
    <mergeCell ref="AT259:AU259"/>
    <mergeCell ref="AV259:AW259"/>
    <mergeCell ref="AX259:AY259"/>
    <mergeCell ref="AZ259:BA259"/>
    <mergeCell ref="BB259:BC259"/>
    <mergeCell ref="AV256:AW256"/>
    <mergeCell ref="AX256:AY256"/>
    <mergeCell ref="AZ256:BA256"/>
    <mergeCell ref="BB256:BC256"/>
    <mergeCell ref="AR257:AS257"/>
    <mergeCell ref="AT257:AU257"/>
    <mergeCell ref="AV257:AW257"/>
    <mergeCell ref="AX257:AY257"/>
    <mergeCell ref="AZ257:BA257"/>
    <mergeCell ref="BB257:BC257"/>
    <mergeCell ref="AR260:AS260"/>
    <mergeCell ref="AT260:AU260"/>
    <mergeCell ref="AV260:AW260"/>
    <mergeCell ref="AX260:AY260"/>
    <mergeCell ref="AZ260:BA260"/>
    <mergeCell ref="BB260:BC260"/>
    <mergeCell ref="AR261:AS261"/>
    <mergeCell ref="AT261:AU261"/>
    <mergeCell ref="AV261:AW261"/>
    <mergeCell ref="AX261:AY261"/>
    <mergeCell ref="AZ261:BA261"/>
    <mergeCell ref="BB261:BC261"/>
    <mergeCell ref="AV262:AW262"/>
    <mergeCell ref="AX262:AY262"/>
    <mergeCell ref="AZ262:BA262"/>
    <mergeCell ref="BB262:BC262"/>
    <mergeCell ref="AR263:AS263"/>
    <mergeCell ref="AT263:AU263"/>
    <mergeCell ref="AV263:AW263"/>
    <mergeCell ref="AX263:AY263"/>
    <mergeCell ref="AZ263:BA263"/>
    <mergeCell ref="BB263:BC263"/>
    <mergeCell ref="AV264:AW264"/>
    <mergeCell ref="AX264:AY264"/>
    <mergeCell ref="AZ264:BA264"/>
    <mergeCell ref="BB264:BC264"/>
    <mergeCell ref="AR265:AS265"/>
    <mergeCell ref="AT265:AU265"/>
    <mergeCell ref="AV265:AW265"/>
    <mergeCell ref="AX265:AY265"/>
    <mergeCell ref="AZ265:BA265"/>
    <mergeCell ref="BB265:BC265"/>
    <mergeCell ref="AV266:AW266"/>
    <mergeCell ref="AX266:AY266"/>
    <mergeCell ref="AZ266:BA266"/>
    <mergeCell ref="BB266:BC266"/>
    <mergeCell ref="AR267:AS267"/>
    <mergeCell ref="AT267:AU267"/>
    <mergeCell ref="AV267:AW267"/>
    <mergeCell ref="AX267:AY267"/>
    <mergeCell ref="AZ267:BA267"/>
    <mergeCell ref="BB267:BC267"/>
    <mergeCell ref="AV268:AW268"/>
    <mergeCell ref="AX268:AY268"/>
    <mergeCell ref="AZ268:BA268"/>
    <mergeCell ref="BB268:BC268"/>
    <mergeCell ref="AR269:AS269"/>
    <mergeCell ref="AT269:AU269"/>
    <mergeCell ref="AV269:AW269"/>
    <mergeCell ref="AX269:AY269"/>
    <mergeCell ref="AZ269:BA269"/>
    <mergeCell ref="BB269:BC269"/>
    <mergeCell ref="AV270:AW270"/>
    <mergeCell ref="AX270:AY270"/>
    <mergeCell ref="AZ270:BA270"/>
    <mergeCell ref="BB270:BC270"/>
    <mergeCell ref="AR271:AS271"/>
    <mergeCell ref="AT271:AU271"/>
    <mergeCell ref="AV271:AW271"/>
    <mergeCell ref="AX271:AY271"/>
    <mergeCell ref="AZ271:BA271"/>
    <mergeCell ref="BB271:BC271"/>
    <mergeCell ref="AV272:AW272"/>
    <mergeCell ref="AX272:AY272"/>
    <mergeCell ref="AZ272:BA272"/>
    <mergeCell ref="BB272:BC272"/>
    <mergeCell ref="AR273:AS273"/>
    <mergeCell ref="AT273:AU273"/>
    <mergeCell ref="AV273:AW273"/>
    <mergeCell ref="AX273:AY273"/>
    <mergeCell ref="AZ273:BA273"/>
    <mergeCell ref="BB273:BC273"/>
    <mergeCell ref="AV274:AW274"/>
    <mergeCell ref="AX274:AY274"/>
    <mergeCell ref="AZ274:BA274"/>
    <mergeCell ref="BB274:BC274"/>
    <mergeCell ref="AR275:AS275"/>
    <mergeCell ref="AT275:AU275"/>
    <mergeCell ref="AV275:AW275"/>
    <mergeCell ref="AX275:AY275"/>
    <mergeCell ref="AZ275:BA275"/>
    <mergeCell ref="BB275:BC275"/>
    <mergeCell ref="B292:AE292"/>
    <mergeCell ref="B293:AE293"/>
    <mergeCell ref="B289:AE289"/>
    <mergeCell ref="B290:AE290"/>
    <mergeCell ref="B291:AE291"/>
    <mergeCell ref="B294:AE294"/>
    <mergeCell ref="B240:AE240"/>
    <mergeCell ref="AR274:AS274"/>
    <mergeCell ref="AT274:AU274"/>
    <mergeCell ref="AR272:AS272"/>
    <mergeCell ref="AT272:AU272"/>
    <mergeCell ref="AR270:AS270"/>
    <mergeCell ref="AT270:AU270"/>
    <mergeCell ref="AR268:AS268"/>
    <mergeCell ref="AT268:AU268"/>
    <mergeCell ref="AR266:AS266"/>
    <mergeCell ref="AT266:AU266"/>
    <mergeCell ref="AR264:AS264"/>
    <mergeCell ref="AT264:AU264"/>
    <mergeCell ref="AR262:AS262"/>
    <mergeCell ref="AT262:AU262"/>
    <mergeCell ref="AR256:AS256"/>
    <mergeCell ref="AT256:AU256"/>
    <mergeCell ref="AR258:AS258"/>
  </mergeCells>
  <conditionalFormatting sqref="C74:C92">
    <cfRule type="expression" dxfId="260" priority="23">
      <formula>$K$59&lt;&gt;1</formula>
    </cfRule>
  </conditionalFormatting>
  <conditionalFormatting sqref="C107:C118">
    <cfRule type="expression" dxfId="259" priority="20">
      <formula>OR($C$89="",$K$59&lt;&gt;1)</formula>
    </cfRule>
  </conditionalFormatting>
  <conditionalFormatting sqref="C133:C147">
    <cfRule type="expression" dxfId="258" priority="17">
      <formula>OR($C$86="",$K$59&lt;&gt;1)</formula>
    </cfRule>
  </conditionalFormatting>
  <conditionalFormatting sqref="C161:C170">
    <cfRule type="expression" dxfId="257" priority="14">
      <formula>$K$59&lt;&gt;1</formula>
    </cfRule>
  </conditionalFormatting>
  <conditionalFormatting sqref="C184:C196">
    <cfRule type="expression" dxfId="256" priority="11">
      <formula>$K$59&lt;&gt;1</formula>
    </cfRule>
  </conditionalFormatting>
  <conditionalFormatting sqref="C249:AD249">
    <cfRule type="expression" dxfId="255" priority="3">
      <formula>AND(AQ276&gt;0,C288="")</formula>
    </cfRule>
  </conditionalFormatting>
  <conditionalFormatting sqref="C251:AD251">
    <cfRule type="expression" dxfId="254" priority="2">
      <formula>AI256&gt;0</formula>
    </cfRule>
  </conditionalFormatting>
  <conditionalFormatting sqref="D256:AD275">
    <cfRule type="expression" dxfId="253" priority="7">
      <formula>$C$233&lt;&gt;1</formula>
    </cfRule>
  </conditionalFormatting>
  <conditionalFormatting sqref="F277:AD277">
    <cfRule type="expression" dxfId="252" priority="4">
      <formula>AI260=0</formula>
    </cfRule>
    <cfRule type="expression" dxfId="251" priority="5">
      <formula>AND(AI260&gt;0,F277="")</formula>
    </cfRule>
  </conditionalFormatting>
  <conditionalFormatting sqref="J168:AD168">
    <cfRule type="expression" dxfId="250" priority="15">
      <formula>C168=""</formula>
    </cfRule>
    <cfRule type="expression" dxfId="249" priority="16">
      <formula>AND(C168="X", J168="")</formula>
    </cfRule>
  </conditionalFormatting>
  <conditionalFormatting sqref="L194:AD194">
    <cfRule type="expression" dxfId="248" priority="12">
      <formula>C194=""</formula>
    </cfRule>
    <cfRule type="expression" dxfId="247" priority="13">
      <formula>AND(C194="X", L194="")</formula>
    </cfRule>
  </conditionalFormatting>
  <conditionalFormatting sqref="M146:AD146">
    <cfRule type="expression" dxfId="246" priority="18">
      <formula>C146=""</formula>
    </cfRule>
    <cfRule type="expression" dxfId="245" priority="19">
      <formula>AND(C146="X", M146="")</formula>
    </cfRule>
  </conditionalFormatting>
  <conditionalFormatting sqref="N91:AD91">
    <cfRule type="expression" dxfId="244" priority="24">
      <formula>C91=""</formula>
    </cfRule>
    <cfRule type="expression" dxfId="243" priority="25">
      <formula>AND(C91="X", N91="")</formula>
    </cfRule>
  </conditionalFormatting>
  <conditionalFormatting sqref="O28:AD28">
    <cfRule type="expression" dxfId="242" priority="29">
      <formula>$C$28&gt;1</formula>
    </cfRule>
  </conditionalFormatting>
  <conditionalFormatting sqref="O59:AD60">
    <cfRule type="expression" dxfId="241" priority="27">
      <formula>$K59&gt;1</formula>
    </cfRule>
  </conditionalFormatting>
  <conditionalFormatting sqref="P117:AD117">
    <cfRule type="expression" dxfId="240" priority="21">
      <formula>C117=""</formula>
    </cfRule>
    <cfRule type="expression" dxfId="239" priority="22">
      <formula>AND(C117="X", P117="")</formula>
    </cfRule>
  </conditionalFormatting>
  <conditionalFormatting sqref="Q233:AD233">
    <cfRule type="expression" dxfId="238" priority="8">
      <formula>C233&gt;1</formula>
    </cfRule>
  </conditionalFormatting>
  <conditionalFormatting sqref="S214:AD215">
    <cfRule type="expression" dxfId="237" priority="10">
      <formula>$K59&lt;&gt;1</formula>
    </cfRule>
  </conditionalFormatting>
  <conditionalFormatting sqref="U28:Z28">
    <cfRule type="expression" dxfId="236" priority="28">
      <formula>$AA$28="X"</formula>
    </cfRule>
  </conditionalFormatting>
  <conditionalFormatting sqref="U59:Z60">
    <cfRule type="expression" dxfId="235" priority="26">
      <formula>$AA59="X"</formula>
    </cfRule>
  </conditionalFormatting>
  <conditionalFormatting sqref="U256:Z275">
    <cfRule type="expression" dxfId="234" priority="6">
      <formula>$AA256="X"</formula>
    </cfRule>
  </conditionalFormatting>
  <conditionalFormatting sqref="Y214:AD215">
    <cfRule type="expression" dxfId="233" priority="9">
      <formula>$S214&gt;1</formula>
    </cfRule>
  </conditionalFormatting>
  <dataValidations count="4">
    <dataValidation type="list" allowBlank="1" showInputMessage="1" showErrorMessage="1" sqref="C28:N28 K59:N60 C233:P233" xr:uid="{CBB24405-E89E-4165-8276-D23CF6A460CB}">
      <formula1>"1,2,3,9"</formula1>
    </dataValidation>
    <dataValidation type="list" allowBlank="1" showInputMessage="1" showErrorMessage="1" sqref="AA28:AB28 AA59:AB60 C74:C92 C107:C118 C133:C147 C161:C170 C184:C196 AA256:AB275" xr:uid="{D2232176-A279-4D91-86A1-6EFAAEB64F30}">
      <formula1>"X"</formula1>
    </dataValidation>
    <dataValidation type="list" allowBlank="1" showInputMessage="1" showErrorMessage="1" sqref="S214:X215" xr:uid="{5A62DCE1-0114-4DE5-898C-E25AE5F17B8A}">
      <formula1>"1,2,9"</formula1>
    </dataValidation>
    <dataValidation type="list" allowBlank="1" showInputMessage="1" showErrorMessage="1" sqref="I256:N275" xr:uid="{8EACEB76-88CA-4198-8433-E27CCF20F37D}">
      <formula1>"1,2,3,4,5,6,7,8,9,10,11,12"</formula1>
    </dataValidation>
  </dataValidations>
  <hyperlinks>
    <hyperlink ref="AA7:AD7" location="Índice!B15" display="Índice" xr:uid="{FBDD2D6D-8DF6-4877-908B-8C1A040E0D0D}"/>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C8312-5320-4351-88FD-BAC04254B986}">
  <dimension ref="A1:BE222"/>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57" width="0" hidden="1" customWidth="1"/>
    <col min="58" max="16384" width="11.42578125" hidden="1"/>
  </cols>
  <sheetData>
    <row r="1" spans="1:31"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1"/>
    </row>
    <row r="2" spans="1:31"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
    </row>
    <row r="4" spans="1:31"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c r="A5" s="1"/>
      <c r="B5" s="372" t="s">
        <v>8</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1"/>
    </row>
    <row r="6" spans="1:31"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c r="AE7" s="1"/>
    </row>
    <row r="8" spans="1:31"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48" customHeight="1">
      <c r="A11" s="159"/>
      <c r="B11" s="160"/>
      <c r="C11" s="464" t="s">
        <v>1758</v>
      </c>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98"/>
      <c r="AE11" s="1"/>
    </row>
    <row r="12" spans="1:31" ht="24" customHeight="1">
      <c r="A12" s="159"/>
      <c r="B12" s="160"/>
      <c r="C12" s="464" t="s">
        <v>133</v>
      </c>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512"/>
      <c r="AE12" s="1"/>
    </row>
    <row r="13" spans="1:31" ht="36" customHeight="1">
      <c r="A13" s="159"/>
      <c r="B13" s="160"/>
      <c r="C13" s="417" t="s">
        <v>1638</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8"/>
      <c r="AE13" s="1"/>
    </row>
    <row r="14" spans="1:31" ht="48" customHeight="1">
      <c r="A14" s="159"/>
      <c r="B14" s="160"/>
      <c r="C14" s="417" t="s">
        <v>1639</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c r="AE14" s="1"/>
    </row>
    <row r="15" spans="1:31" ht="15" customHeight="1">
      <c r="A15" s="159"/>
      <c r="B15" s="162"/>
      <c r="C15" s="421" t="s">
        <v>134</v>
      </c>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2"/>
      <c r="AE15" s="1"/>
    </row>
    <row r="16" spans="1:31" ht="15" customHeight="1" thickBot="1">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
    </row>
    <row r="17" spans="1:37" ht="15" customHeight="1" thickBot="1">
      <c r="A17" s="163" t="s">
        <v>135</v>
      </c>
      <c r="B17" s="491" t="s">
        <v>220</v>
      </c>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c r="AE17" s="1"/>
    </row>
    <row r="18" spans="1:37" ht="15" customHeight="1">
      <c r="A18" s="159"/>
      <c r="B18" s="531" t="s">
        <v>150</v>
      </c>
      <c r="C18" s="532"/>
      <c r="D18" s="532"/>
      <c r="E18" s="532"/>
      <c r="F18" s="532"/>
      <c r="G18" s="532"/>
      <c r="H18" s="532"/>
      <c r="I18" s="532"/>
      <c r="J18" s="532"/>
      <c r="K18" s="532"/>
      <c r="L18" s="532"/>
      <c r="M18" s="532"/>
      <c r="N18" s="532"/>
      <c r="O18" s="532"/>
      <c r="P18" s="532"/>
      <c r="Q18" s="532"/>
      <c r="R18" s="532"/>
      <c r="S18" s="532"/>
      <c r="T18" s="532"/>
      <c r="U18" s="532"/>
      <c r="V18" s="532"/>
      <c r="W18" s="532"/>
      <c r="X18" s="532"/>
      <c r="Y18" s="532"/>
      <c r="Z18" s="532"/>
      <c r="AA18" s="532"/>
      <c r="AB18" s="532"/>
      <c r="AC18" s="532"/>
      <c r="AD18" s="533"/>
      <c r="AE18" s="1"/>
    </row>
    <row r="19" spans="1:37" ht="24" customHeight="1">
      <c r="A19" s="159"/>
      <c r="B19" s="194"/>
      <c r="C19" s="513" t="s">
        <v>1692</v>
      </c>
      <c r="D19" s="514"/>
      <c r="E19" s="514"/>
      <c r="F19" s="514"/>
      <c r="G19" s="514"/>
      <c r="H19" s="514"/>
      <c r="I19" s="514"/>
      <c r="J19" s="514"/>
      <c r="K19" s="514"/>
      <c r="L19" s="514"/>
      <c r="M19" s="514"/>
      <c r="N19" s="514"/>
      <c r="O19" s="514"/>
      <c r="P19" s="514"/>
      <c r="Q19" s="514"/>
      <c r="R19" s="514"/>
      <c r="S19" s="514"/>
      <c r="T19" s="514"/>
      <c r="U19" s="514"/>
      <c r="V19" s="514"/>
      <c r="W19" s="514"/>
      <c r="X19" s="514"/>
      <c r="Y19" s="514"/>
      <c r="Z19" s="514"/>
      <c r="AA19" s="514"/>
      <c r="AB19" s="514"/>
      <c r="AC19" s="514"/>
      <c r="AD19" s="515"/>
      <c r="AE19" s="1"/>
    </row>
    <row r="20" spans="1:37" ht="15" customHeight="1">
      <c r="A20" s="15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1"/>
    </row>
    <row r="21" spans="1:37" ht="24" customHeight="1">
      <c r="A21" s="177" t="s">
        <v>221</v>
      </c>
      <c r="B21" s="476" t="s">
        <v>1607</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1"/>
    </row>
    <row r="22" spans="1:37" ht="24" customHeight="1">
      <c r="A22" s="169"/>
      <c r="B22" s="7"/>
      <c r="C22" s="465" t="s">
        <v>222</v>
      </c>
      <c r="D22" s="465"/>
      <c r="E22" s="465"/>
      <c r="F22" s="465"/>
      <c r="G22" s="465"/>
      <c r="H22" s="465"/>
      <c r="I22" s="465"/>
      <c r="J22" s="465"/>
      <c r="K22" s="465"/>
      <c r="L22" s="465"/>
      <c r="M22" s="465"/>
      <c r="N22" s="465"/>
      <c r="O22" s="465"/>
      <c r="P22" s="465"/>
      <c r="Q22" s="465"/>
      <c r="R22" s="465"/>
      <c r="S22" s="465"/>
      <c r="T22" s="465"/>
      <c r="U22" s="465"/>
      <c r="V22" s="465"/>
      <c r="W22" s="465"/>
      <c r="X22" s="465"/>
      <c r="Y22" s="465"/>
      <c r="Z22" s="465"/>
      <c r="AA22" s="465"/>
      <c r="AB22" s="465"/>
      <c r="AC22" s="465"/>
      <c r="AD22" s="465"/>
      <c r="AE22" s="1"/>
    </row>
    <row r="23" spans="1:37" ht="24" customHeight="1">
      <c r="A23" s="21"/>
      <c r="B23" s="7"/>
      <c r="C23" s="465" t="s">
        <v>2124</v>
      </c>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c r="AE23" s="1"/>
    </row>
    <row r="24" spans="1:37" ht="15" customHeight="1">
      <c r="A24" s="159"/>
      <c r="B24" s="7"/>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
    </row>
    <row r="25" spans="1:37" ht="24" customHeight="1">
      <c r="A25" s="159"/>
      <c r="B25" s="7"/>
      <c r="C25" s="500" t="s">
        <v>223</v>
      </c>
      <c r="D25" s="501"/>
      <c r="E25" s="501"/>
      <c r="F25" s="501"/>
      <c r="G25" s="501"/>
      <c r="H25" s="501"/>
      <c r="I25" s="501"/>
      <c r="J25" s="501"/>
      <c r="K25" s="501"/>
      <c r="L25" s="502"/>
      <c r="M25" s="525" t="s">
        <v>224</v>
      </c>
      <c r="N25" s="526"/>
      <c r="O25" s="526"/>
      <c r="P25" s="526"/>
      <c r="Q25" s="526"/>
      <c r="R25" s="527"/>
      <c r="S25" s="407" t="s">
        <v>225</v>
      </c>
      <c r="T25" s="408"/>
      <c r="U25" s="408"/>
      <c r="V25" s="408"/>
      <c r="W25" s="408"/>
      <c r="X25" s="408"/>
      <c r="Y25" s="408"/>
      <c r="Z25" s="408"/>
      <c r="AA25" s="408"/>
      <c r="AB25" s="408"/>
      <c r="AC25" s="408"/>
      <c r="AD25" s="409"/>
      <c r="AE25" s="1"/>
    </row>
    <row r="26" spans="1:37" ht="24" customHeight="1">
      <c r="A26" s="207"/>
      <c r="B26" s="7"/>
      <c r="C26" s="503"/>
      <c r="D26" s="504"/>
      <c r="E26" s="504"/>
      <c r="F26" s="504"/>
      <c r="G26" s="504"/>
      <c r="H26" s="504"/>
      <c r="I26" s="504"/>
      <c r="J26" s="504"/>
      <c r="K26" s="504"/>
      <c r="L26" s="505"/>
      <c r="M26" s="528"/>
      <c r="N26" s="529"/>
      <c r="O26" s="529"/>
      <c r="P26" s="529"/>
      <c r="Q26" s="529"/>
      <c r="R26" s="530"/>
      <c r="S26" s="407" t="s">
        <v>226</v>
      </c>
      <c r="T26" s="408"/>
      <c r="U26" s="408"/>
      <c r="V26" s="409"/>
      <c r="W26" s="389" t="s">
        <v>227</v>
      </c>
      <c r="X26" s="390"/>
      <c r="Y26" s="390"/>
      <c r="Z26" s="391"/>
      <c r="AA26" s="389" t="s">
        <v>228</v>
      </c>
      <c r="AB26" s="390"/>
      <c r="AC26" s="390"/>
      <c r="AD26" s="391"/>
      <c r="AE26" s="1"/>
      <c r="AF26" t="s">
        <v>2243</v>
      </c>
      <c r="AG26" t="s">
        <v>2234</v>
      </c>
      <c r="AH26" t="s">
        <v>2246</v>
      </c>
      <c r="AI26" t="s">
        <v>2227</v>
      </c>
      <c r="AJ26" t="s">
        <v>2244</v>
      </c>
      <c r="AK26" t="s">
        <v>2245</v>
      </c>
    </row>
    <row r="27" spans="1:37" ht="15" customHeight="1">
      <c r="A27" s="159"/>
      <c r="B27" s="7"/>
      <c r="C27" s="132" t="s">
        <v>89</v>
      </c>
      <c r="D27" s="480" t="s">
        <v>229</v>
      </c>
      <c r="E27" s="481"/>
      <c r="F27" s="481"/>
      <c r="G27" s="481"/>
      <c r="H27" s="481"/>
      <c r="I27" s="481"/>
      <c r="J27" s="481"/>
      <c r="K27" s="481"/>
      <c r="L27" s="482"/>
      <c r="M27" s="412"/>
      <c r="N27" s="393"/>
      <c r="O27" s="393"/>
      <c r="P27" s="393"/>
      <c r="Q27" s="393"/>
      <c r="R27" s="413"/>
      <c r="S27" s="524"/>
      <c r="T27" s="524"/>
      <c r="U27" s="524"/>
      <c r="V27" s="524"/>
      <c r="W27" s="524"/>
      <c r="X27" s="524"/>
      <c r="Y27" s="524"/>
      <c r="Z27" s="524"/>
      <c r="AA27" s="524"/>
      <c r="AB27" s="524"/>
      <c r="AC27" s="524"/>
      <c r="AD27" s="524"/>
      <c r="AE27" s="1"/>
      <c r="AF27">
        <f>IF(AND(M27=1,S27=0),1,0)</f>
        <v>0</v>
      </c>
      <c r="AG27">
        <f>IF(M27&gt;1,IF(COUNTBLANK(S27:AD27)=12,0,1),0)</f>
        <v>0</v>
      </c>
      <c r="AH27">
        <f>IF(M27=1,IF(COUNTBLANK(S27:AD27)=9,0,1),IF(M27&gt;1,0,IF(COUNTA($M$27:$AD$47)&gt;0,1,0)))</f>
        <v>0</v>
      </c>
      <c r="AI27">
        <f t="shared" ref="AI27" si="0">COUNTIF(W27:AD27,"NS")</f>
        <v>0</v>
      </c>
      <c r="AJ27">
        <f t="shared" ref="AJ27" si="1">SUM(W27:AD27)</f>
        <v>0</v>
      </c>
      <c r="AK27">
        <f>IF(COUNTIF(S27:AD27,"NA")=3,0,IF(COUNTA(S27:AD27)=0,0,IF(OR(AND(S27=0,AI27&gt;0),AND(S27="ns",AJ27&gt;0),AND(S27="ns",AI27=0,AJ27=0)),1,IF(OR(AND(S27&gt;0,AI27=2),AND(S27="ns",AI27=2),AND(S27="ns",AJ27=0,AI27&gt;0),S27=AJ27),0,1))))</f>
        <v>0</v>
      </c>
    </row>
    <row r="28" spans="1:37" ht="24" customHeight="1">
      <c r="A28" s="159"/>
      <c r="B28" s="7"/>
      <c r="C28" s="132" t="s">
        <v>90</v>
      </c>
      <c r="D28" s="480" t="s">
        <v>230</v>
      </c>
      <c r="E28" s="481"/>
      <c r="F28" s="481"/>
      <c r="G28" s="481"/>
      <c r="H28" s="481"/>
      <c r="I28" s="481"/>
      <c r="J28" s="481"/>
      <c r="K28" s="481"/>
      <c r="L28" s="482"/>
      <c r="M28" s="412"/>
      <c r="N28" s="393"/>
      <c r="O28" s="393"/>
      <c r="P28" s="393"/>
      <c r="Q28" s="393"/>
      <c r="R28" s="413"/>
      <c r="S28" s="524"/>
      <c r="T28" s="524"/>
      <c r="U28" s="524"/>
      <c r="V28" s="524"/>
      <c r="W28" s="524"/>
      <c r="X28" s="524"/>
      <c r="Y28" s="524"/>
      <c r="Z28" s="524"/>
      <c r="AA28" s="524"/>
      <c r="AB28" s="524"/>
      <c r="AC28" s="524"/>
      <c r="AD28" s="524"/>
      <c r="AE28" s="1"/>
      <c r="AF28">
        <f t="shared" ref="AF28:AF46" si="2">IF(AND(M28=1,S28=0),1,0)</f>
        <v>0</v>
      </c>
      <c r="AG28">
        <f t="shared" ref="AG28:AG46" si="3">IF(M28&gt;1,IF(COUNTBLANK(S28:AD28)=12,0,1),0)</f>
        <v>0</v>
      </c>
      <c r="AH28">
        <f t="shared" ref="AH28:AH46" si="4">IF(M28=1,IF(COUNTBLANK(S28:AD28)=9,0,1),IF(M28&gt;1,0,IF(COUNTA($M$27:$AD$47)&gt;0,1,0)))</f>
        <v>0</v>
      </c>
      <c r="AI28">
        <f t="shared" ref="AI28:AI46" si="5">COUNTIF(W28:AD28,"NS")</f>
        <v>0</v>
      </c>
      <c r="AJ28">
        <f t="shared" ref="AJ28:AJ46" si="6">SUM(W28:AD28)</f>
        <v>0</v>
      </c>
      <c r="AK28">
        <f t="shared" ref="AK28:AK46" si="7">IF(COUNTIF(S28:AD28,"NA")=3,0,IF(COUNTA(S28:AD28)=0,0,IF(OR(AND(S28=0,AI28&gt;0),AND(S28="ns",AJ28&gt;0),AND(S28="ns",AI28=0,AJ28=0)),1,IF(OR(AND(S28&gt;0,AI28=2),AND(S28="ns",AI28=2),AND(S28="ns",AJ28=0,AI28&gt;0),S28=AJ28),0,1))))</f>
        <v>0</v>
      </c>
    </row>
    <row r="29" spans="1:37" ht="15" customHeight="1">
      <c r="A29" s="159"/>
      <c r="B29" s="7"/>
      <c r="C29" s="132" t="s">
        <v>92</v>
      </c>
      <c r="D29" s="480" t="s">
        <v>231</v>
      </c>
      <c r="E29" s="481"/>
      <c r="F29" s="481"/>
      <c r="G29" s="481"/>
      <c r="H29" s="481"/>
      <c r="I29" s="481"/>
      <c r="J29" s="481"/>
      <c r="K29" s="481"/>
      <c r="L29" s="482"/>
      <c r="M29" s="412"/>
      <c r="N29" s="393"/>
      <c r="O29" s="393"/>
      <c r="P29" s="393"/>
      <c r="Q29" s="393"/>
      <c r="R29" s="413"/>
      <c r="S29" s="524"/>
      <c r="T29" s="524"/>
      <c r="U29" s="524"/>
      <c r="V29" s="524"/>
      <c r="W29" s="524"/>
      <c r="X29" s="524"/>
      <c r="Y29" s="524"/>
      <c r="Z29" s="524"/>
      <c r="AA29" s="524"/>
      <c r="AB29" s="524"/>
      <c r="AC29" s="524"/>
      <c r="AD29" s="524"/>
      <c r="AE29" s="1"/>
      <c r="AF29">
        <f t="shared" si="2"/>
        <v>0</v>
      </c>
      <c r="AG29">
        <f t="shared" si="3"/>
        <v>0</v>
      </c>
      <c r="AH29">
        <f t="shared" si="4"/>
        <v>0</v>
      </c>
      <c r="AI29">
        <f t="shared" si="5"/>
        <v>0</v>
      </c>
      <c r="AJ29">
        <f t="shared" si="6"/>
        <v>0</v>
      </c>
      <c r="AK29">
        <f t="shared" si="7"/>
        <v>0</v>
      </c>
    </row>
    <row r="30" spans="1:37" ht="15" customHeight="1">
      <c r="A30" s="159"/>
      <c r="B30" s="7"/>
      <c r="C30" s="132" t="s">
        <v>93</v>
      </c>
      <c r="D30" s="480" t="s">
        <v>232</v>
      </c>
      <c r="E30" s="481"/>
      <c r="F30" s="481"/>
      <c r="G30" s="481"/>
      <c r="H30" s="481"/>
      <c r="I30" s="481"/>
      <c r="J30" s="481"/>
      <c r="K30" s="481"/>
      <c r="L30" s="482"/>
      <c r="M30" s="412"/>
      <c r="N30" s="393"/>
      <c r="O30" s="393"/>
      <c r="P30" s="393"/>
      <c r="Q30" s="393"/>
      <c r="R30" s="413"/>
      <c r="S30" s="524"/>
      <c r="T30" s="524"/>
      <c r="U30" s="524"/>
      <c r="V30" s="524"/>
      <c r="W30" s="524"/>
      <c r="X30" s="524"/>
      <c r="Y30" s="524"/>
      <c r="Z30" s="524"/>
      <c r="AA30" s="524"/>
      <c r="AB30" s="524"/>
      <c r="AC30" s="524"/>
      <c r="AD30" s="524"/>
      <c r="AE30" s="1"/>
      <c r="AF30">
        <f t="shared" si="2"/>
        <v>0</v>
      </c>
      <c r="AG30">
        <f t="shared" si="3"/>
        <v>0</v>
      </c>
      <c r="AH30">
        <f t="shared" si="4"/>
        <v>0</v>
      </c>
      <c r="AI30">
        <f t="shared" si="5"/>
        <v>0</v>
      </c>
      <c r="AJ30">
        <f t="shared" si="6"/>
        <v>0</v>
      </c>
      <c r="AK30">
        <f t="shared" si="7"/>
        <v>0</v>
      </c>
    </row>
    <row r="31" spans="1:37" ht="15" customHeight="1">
      <c r="A31" s="159"/>
      <c r="B31" s="7"/>
      <c r="C31" s="132" t="s">
        <v>95</v>
      </c>
      <c r="D31" s="480" t="s">
        <v>233</v>
      </c>
      <c r="E31" s="481"/>
      <c r="F31" s="481"/>
      <c r="G31" s="481"/>
      <c r="H31" s="481"/>
      <c r="I31" s="481"/>
      <c r="J31" s="481"/>
      <c r="K31" s="481"/>
      <c r="L31" s="482"/>
      <c r="M31" s="412"/>
      <c r="N31" s="393"/>
      <c r="O31" s="393"/>
      <c r="P31" s="393"/>
      <c r="Q31" s="393"/>
      <c r="R31" s="413"/>
      <c r="S31" s="524"/>
      <c r="T31" s="524"/>
      <c r="U31" s="524"/>
      <c r="V31" s="524"/>
      <c r="W31" s="524"/>
      <c r="X31" s="524"/>
      <c r="Y31" s="524"/>
      <c r="Z31" s="524"/>
      <c r="AA31" s="524"/>
      <c r="AB31" s="524"/>
      <c r="AC31" s="524"/>
      <c r="AD31" s="524"/>
      <c r="AE31" s="1"/>
      <c r="AF31">
        <f t="shared" si="2"/>
        <v>0</v>
      </c>
      <c r="AG31">
        <f t="shared" si="3"/>
        <v>0</v>
      </c>
      <c r="AH31">
        <f t="shared" si="4"/>
        <v>0</v>
      </c>
      <c r="AI31">
        <f t="shared" si="5"/>
        <v>0</v>
      </c>
      <c r="AJ31">
        <f t="shared" si="6"/>
        <v>0</v>
      </c>
      <c r="AK31">
        <f t="shared" si="7"/>
        <v>0</v>
      </c>
    </row>
    <row r="32" spans="1:37" ht="24" customHeight="1">
      <c r="A32" s="159"/>
      <c r="B32" s="7"/>
      <c r="C32" s="132" t="s">
        <v>97</v>
      </c>
      <c r="D32" s="480" t="s">
        <v>234</v>
      </c>
      <c r="E32" s="481"/>
      <c r="F32" s="481"/>
      <c r="G32" s="481"/>
      <c r="H32" s="481"/>
      <c r="I32" s="481"/>
      <c r="J32" s="481"/>
      <c r="K32" s="481"/>
      <c r="L32" s="482"/>
      <c r="M32" s="412"/>
      <c r="N32" s="393"/>
      <c r="O32" s="393"/>
      <c r="P32" s="393"/>
      <c r="Q32" s="393"/>
      <c r="R32" s="413"/>
      <c r="S32" s="524"/>
      <c r="T32" s="524"/>
      <c r="U32" s="524"/>
      <c r="V32" s="524"/>
      <c r="W32" s="524"/>
      <c r="X32" s="524"/>
      <c r="Y32" s="524"/>
      <c r="Z32" s="524"/>
      <c r="AA32" s="524"/>
      <c r="AB32" s="524"/>
      <c r="AC32" s="524"/>
      <c r="AD32" s="524"/>
      <c r="AE32" s="1"/>
      <c r="AF32">
        <f t="shared" si="2"/>
        <v>0</v>
      </c>
      <c r="AG32">
        <f t="shared" si="3"/>
        <v>0</v>
      </c>
      <c r="AH32">
        <f t="shared" si="4"/>
        <v>0</v>
      </c>
      <c r="AI32">
        <f t="shared" si="5"/>
        <v>0</v>
      </c>
      <c r="AJ32">
        <f t="shared" si="6"/>
        <v>0</v>
      </c>
      <c r="AK32">
        <f t="shared" si="7"/>
        <v>0</v>
      </c>
    </row>
    <row r="33" spans="1:37" ht="15" customHeight="1">
      <c r="A33" s="159"/>
      <c r="B33" s="7"/>
      <c r="C33" s="132" t="s">
        <v>99</v>
      </c>
      <c r="D33" s="480" t="s">
        <v>235</v>
      </c>
      <c r="E33" s="481"/>
      <c r="F33" s="481"/>
      <c r="G33" s="481"/>
      <c r="H33" s="481"/>
      <c r="I33" s="481"/>
      <c r="J33" s="481"/>
      <c r="K33" s="481"/>
      <c r="L33" s="482"/>
      <c r="M33" s="412"/>
      <c r="N33" s="393"/>
      <c r="O33" s="393"/>
      <c r="P33" s="393"/>
      <c r="Q33" s="393"/>
      <c r="R33" s="413"/>
      <c r="S33" s="524"/>
      <c r="T33" s="524"/>
      <c r="U33" s="524"/>
      <c r="V33" s="524"/>
      <c r="W33" s="524"/>
      <c r="X33" s="524"/>
      <c r="Y33" s="524"/>
      <c r="Z33" s="524"/>
      <c r="AA33" s="524"/>
      <c r="AB33" s="524"/>
      <c r="AC33" s="524"/>
      <c r="AD33" s="524"/>
      <c r="AE33" s="1"/>
      <c r="AF33">
        <f t="shared" si="2"/>
        <v>0</v>
      </c>
      <c r="AG33">
        <f t="shared" si="3"/>
        <v>0</v>
      </c>
      <c r="AH33">
        <f t="shared" si="4"/>
        <v>0</v>
      </c>
      <c r="AI33">
        <f t="shared" si="5"/>
        <v>0</v>
      </c>
      <c r="AJ33">
        <f t="shared" si="6"/>
        <v>0</v>
      </c>
      <c r="AK33">
        <f t="shared" si="7"/>
        <v>0</v>
      </c>
    </row>
    <row r="34" spans="1:37" ht="24" customHeight="1">
      <c r="A34" s="159"/>
      <c r="B34" s="7"/>
      <c r="C34" s="132" t="s">
        <v>101</v>
      </c>
      <c r="D34" s="480" t="s">
        <v>236</v>
      </c>
      <c r="E34" s="481"/>
      <c r="F34" s="481"/>
      <c r="G34" s="481"/>
      <c r="H34" s="481"/>
      <c r="I34" s="481"/>
      <c r="J34" s="481"/>
      <c r="K34" s="481"/>
      <c r="L34" s="482"/>
      <c r="M34" s="412"/>
      <c r="N34" s="393"/>
      <c r="O34" s="393"/>
      <c r="P34" s="393"/>
      <c r="Q34" s="393"/>
      <c r="R34" s="413"/>
      <c r="S34" s="524"/>
      <c r="T34" s="524"/>
      <c r="U34" s="524"/>
      <c r="V34" s="524"/>
      <c r="W34" s="524"/>
      <c r="X34" s="524"/>
      <c r="Y34" s="524"/>
      <c r="Z34" s="524"/>
      <c r="AA34" s="524"/>
      <c r="AB34" s="524"/>
      <c r="AC34" s="524"/>
      <c r="AD34" s="524"/>
      <c r="AE34" s="1"/>
      <c r="AF34">
        <f t="shared" si="2"/>
        <v>0</v>
      </c>
      <c r="AG34">
        <f t="shared" si="3"/>
        <v>0</v>
      </c>
      <c r="AH34">
        <f t="shared" si="4"/>
        <v>0</v>
      </c>
      <c r="AI34">
        <f t="shared" si="5"/>
        <v>0</v>
      </c>
      <c r="AJ34">
        <f t="shared" si="6"/>
        <v>0</v>
      </c>
      <c r="AK34">
        <f t="shared" si="7"/>
        <v>0</v>
      </c>
    </row>
    <row r="35" spans="1:37" ht="15" customHeight="1">
      <c r="A35" s="159"/>
      <c r="B35" s="7"/>
      <c r="C35" s="132" t="s">
        <v>103</v>
      </c>
      <c r="D35" s="480" t="s">
        <v>237</v>
      </c>
      <c r="E35" s="481"/>
      <c r="F35" s="481"/>
      <c r="G35" s="481"/>
      <c r="H35" s="481"/>
      <c r="I35" s="481"/>
      <c r="J35" s="481"/>
      <c r="K35" s="481"/>
      <c r="L35" s="482"/>
      <c r="M35" s="412"/>
      <c r="N35" s="393"/>
      <c r="O35" s="393"/>
      <c r="P35" s="393"/>
      <c r="Q35" s="393"/>
      <c r="R35" s="413"/>
      <c r="S35" s="524"/>
      <c r="T35" s="524"/>
      <c r="U35" s="524"/>
      <c r="V35" s="524"/>
      <c r="W35" s="524"/>
      <c r="X35" s="524"/>
      <c r="Y35" s="524"/>
      <c r="Z35" s="524"/>
      <c r="AA35" s="524"/>
      <c r="AB35" s="524"/>
      <c r="AC35" s="524"/>
      <c r="AD35" s="524"/>
      <c r="AE35" s="1"/>
      <c r="AF35">
        <f t="shared" si="2"/>
        <v>0</v>
      </c>
      <c r="AG35">
        <f t="shared" si="3"/>
        <v>0</v>
      </c>
      <c r="AH35">
        <f t="shared" si="4"/>
        <v>0</v>
      </c>
      <c r="AI35">
        <f t="shared" si="5"/>
        <v>0</v>
      </c>
      <c r="AJ35">
        <f t="shared" si="6"/>
        <v>0</v>
      </c>
      <c r="AK35">
        <f t="shared" si="7"/>
        <v>0</v>
      </c>
    </row>
    <row r="36" spans="1:37" ht="15" customHeight="1">
      <c r="A36" s="159"/>
      <c r="B36" s="7"/>
      <c r="C36" s="132" t="s">
        <v>105</v>
      </c>
      <c r="D36" s="480" t="s">
        <v>238</v>
      </c>
      <c r="E36" s="481"/>
      <c r="F36" s="481"/>
      <c r="G36" s="481"/>
      <c r="H36" s="481"/>
      <c r="I36" s="481"/>
      <c r="J36" s="481"/>
      <c r="K36" s="481"/>
      <c r="L36" s="482"/>
      <c r="M36" s="412"/>
      <c r="N36" s="393"/>
      <c r="O36" s="393"/>
      <c r="P36" s="393"/>
      <c r="Q36" s="393"/>
      <c r="R36" s="413"/>
      <c r="S36" s="524"/>
      <c r="T36" s="524"/>
      <c r="U36" s="524"/>
      <c r="V36" s="524"/>
      <c r="W36" s="524"/>
      <c r="X36" s="524"/>
      <c r="Y36" s="524"/>
      <c r="Z36" s="524"/>
      <c r="AA36" s="524"/>
      <c r="AB36" s="524"/>
      <c r="AC36" s="524"/>
      <c r="AD36" s="524"/>
      <c r="AE36" s="1"/>
      <c r="AF36">
        <f t="shared" si="2"/>
        <v>0</v>
      </c>
      <c r="AG36">
        <f t="shared" si="3"/>
        <v>0</v>
      </c>
      <c r="AH36">
        <f t="shared" si="4"/>
        <v>0</v>
      </c>
      <c r="AI36">
        <f t="shared" si="5"/>
        <v>0</v>
      </c>
      <c r="AJ36">
        <f t="shared" si="6"/>
        <v>0</v>
      </c>
      <c r="AK36">
        <f t="shared" si="7"/>
        <v>0</v>
      </c>
    </row>
    <row r="37" spans="1:37" ht="15" customHeight="1">
      <c r="A37" s="159"/>
      <c r="B37" s="7"/>
      <c r="C37" s="132" t="s">
        <v>107</v>
      </c>
      <c r="D37" s="480" t="s">
        <v>239</v>
      </c>
      <c r="E37" s="481"/>
      <c r="F37" s="481"/>
      <c r="G37" s="481"/>
      <c r="H37" s="481"/>
      <c r="I37" s="481"/>
      <c r="J37" s="481"/>
      <c r="K37" s="481"/>
      <c r="L37" s="482"/>
      <c r="M37" s="412"/>
      <c r="N37" s="393"/>
      <c r="O37" s="393"/>
      <c r="P37" s="393"/>
      <c r="Q37" s="393"/>
      <c r="R37" s="413"/>
      <c r="S37" s="524"/>
      <c r="T37" s="524"/>
      <c r="U37" s="524"/>
      <c r="V37" s="524"/>
      <c r="W37" s="524"/>
      <c r="X37" s="524"/>
      <c r="Y37" s="524"/>
      <c r="Z37" s="524"/>
      <c r="AA37" s="524"/>
      <c r="AB37" s="524"/>
      <c r="AC37" s="524"/>
      <c r="AD37" s="524"/>
      <c r="AE37" s="1"/>
      <c r="AF37">
        <f t="shared" si="2"/>
        <v>0</v>
      </c>
      <c r="AG37">
        <f t="shared" si="3"/>
        <v>0</v>
      </c>
      <c r="AH37">
        <f t="shared" si="4"/>
        <v>0</v>
      </c>
      <c r="AI37">
        <f t="shared" si="5"/>
        <v>0</v>
      </c>
      <c r="AJ37">
        <f t="shared" si="6"/>
        <v>0</v>
      </c>
      <c r="AK37">
        <f t="shared" si="7"/>
        <v>0</v>
      </c>
    </row>
    <row r="38" spans="1:37" ht="15" customHeight="1">
      <c r="A38" s="159"/>
      <c r="B38" s="7"/>
      <c r="C38" s="132" t="s">
        <v>108</v>
      </c>
      <c r="D38" s="480" t="s">
        <v>240</v>
      </c>
      <c r="E38" s="481"/>
      <c r="F38" s="481"/>
      <c r="G38" s="481"/>
      <c r="H38" s="481"/>
      <c r="I38" s="481"/>
      <c r="J38" s="481"/>
      <c r="K38" s="481"/>
      <c r="L38" s="482"/>
      <c r="M38" s="412"/>
      <c r="N38" s="393"/>
      <c r="O38" s="393"/>
      <c r="P38" s="393"/>
      <c r="Q38" s="393"/>
      <c r="R38" s="413"/>
      <c r="S38" s="524"/>
      <c r="T38" s="524"/>
      <c r="U38" s="524"/>
      <c r="V38" s="524"/>
      <c r="W38" s="524"/>
      <c r="X38" s="524"/>
      <c r="Y38" s="524"/>
      <c r="Z38" s="524"/>
      <c r="AA38" s="524"/>
      <c r="AB38" s="524"/>
      <c r="AC38" s="524"/>
      <c r="AD38" s="524"/>
      <c r="AE38" s="1"/>
      <c r="AF38">
        <f t="shared" si="2"/>
        <v>0</v>
      </c>
      <c r="AG38">
        <f t="shared" si="3"/>
        <v>0</v>
      </c>
      <c r="AH38">
        <f t="shared" si="4"/>
        <v>0</v>
      </c>
      <c r="AI38">
        <f t="shared" si="5"/>
        <v>0</v>
      </c>
      <c r="AJ38">
        <f t="shared" si="6"/>
        <v>0</v>
      </c>
      <c r="AK38">
        <f t="shared" si="7"/>
        <v>0</v>
      </c>
    </row>
    <row r="39" spans="1:37" ht="24" customHeight="1">
      <c r="A39" s="159"/>
      <c r="B39" s="7"/>
      <c r="C39" s="132" t="s">
        <v>109</v>
      </c>
      <c r="D39" s="480" t="s">
        <v>241</v>
      </c>
      <c r="E39" s="481"/>
      <c r="F39" s="481"/>
      <c r="G39" s="481"/>
      <c r="H39" s="481"/>
      <c r="I39" s="481"/>
      <c r="J39" s="481"/>
      <c r="K39" s="481"/>
      <c r="L39" s="482"/>
      <c r="M39" s="412"/>
      <c r="N39" s="393"/>
      <c r="O39" s="393"/>
      <c r="P39" s="393"/>
      <c r="Q39" s="393"/>
      <c r="R39" s="413"/>
      <c r="S39" s="524"/>
      <c r="T39" s="524"/>
      <c r="U39" s="524"/>
      <c r="V39" s="524"/>
      <c r="W39" s="524"/>
      <c r="X39" s="524"/>
      <c r="Y39" s="524"/>
      <c r="Z39" s="524"/>
      <c r="AA39" s="524"/>
      <c r="AB39" s="524"/>
      <c r="AC39" s="524"/>
      <c r="AD39" s="524"/>
      <c r="AE39" s="1"/>
      <c r="AF39">
        <f t="shared" si="2"/>
        <v>0</v>
      </c>
      <c r="AG39">
        <f t="shared" si="3"/>
        <v>0</v>
      </c>
      <c r="AH39">
        <f t="shared" si="4"/>
        <v>0</v>
      </c>
      <c r="AI39">
        <f t="shared" si="5"/>
        <v>0</v>
      </c>
      <c r="AJ39">
        <f t="shared" si="6"/>
        <v>0</v>
      </c>
      <c r="AK39">
        <f t="shared" si="7"/>
        <v>0</v>
      </c>
    </row>
    <row r="40" spans="1:37" ht="15" customHeight="1">
      <c r="A40" s="159"/>
      <c r="B40" s="7"/>
      <c r="C40" s="132" t="s">
        <v>110</v>
      </c>
      <c r="D40" s="480" t="s">
        <v>242</v>
      </c>
      <c r="E40" s="481"/>
      <c r="F40" s="481"/>
      <c r="G40" s="481"/>
      <c r="H40" s="481"/>
      <c r="I40" s="481"/>
      <c r="J40" s="481"/>
      <c r="K40" s="481"/>
      <c r="L40" s="482"/>
      <c r="M40" s="412"/>
      <c r="N40" s="393"/>
      <c r="O40" s="393"/>
      <c r="P40" s="393"/>
      <c r="Q40" s="393"/>
      <c r="R40" s="413"/>
      <c r="S40" s="524"/>
      <c r="T40" s="524"/>
      <c r="U40" s="524"/>
      <c r="V40" s="524"/>
      <c r="W40" s="524"/>
      <c r="X40" s="524"/>
      <c r="Y40" s="524"/>
      <c r="Z40" s="524"/>
      <c r="AA40" s="524"/>
      <c r="AB40" s="524"/>
      <c r="AC40" s="524"/>
      <c r="AD40" s="524"/>
      <c r="AE40" s="1"/>
      <c r="AF40">
        <f t="shared" si="2"/>
        <v>0</v>
      </c>
      <c r="AG40">
        <f t="shared" si="3"/>
        <v>0</v>
      </c>
      <c r="AH40">
        <f t="shared" si="4"/>
        <v>0</v>
      </c>
      <c r="AI40">
        <f t="shared" si="5"/>
        <v>0</v>
      </c>
      <c r="AJ40">
        <f t="shared" si="6"/>
        <v>0</v>
      </c>
      <c r="AK40">
        <f t="shared" si="7"/>
        <v>0</v>
      </c>
    </row>
    <row r="41" spans="1:37" ht="15" customHeight="1">
      <c r="A41" s="159"/>
      <c r="B41" s="7"/>
      <c r="C41" s="132" t="s">
        <v>111</v>
      </c>
      <c r="D41" s="480" t="s">
        <v>243</v>
      </c>
      <c r="E41" s="481"/>
      <c r="F41" s="481"/>
      <c r="G41" s="481"/>
      <c r="H41" s="481"/>
      <c r="I41" s="481"/>
      <c r="J41" s="481"/>
      <c r="K41" s="481"/>
      <c r="L41" s="482"/>
      <c r="M41" s="412"/>
      <c r="N41" s="393"/>
      <c r="O41" s="393"/>
      <c r="P41" s="393"/>
      <c r="Q41" s="393"/>
      <c r="R41" s="413"/>
      <c r="S41" s="524"/>
      <c r="T41" s="524"/>
      <c r="U41" s="524"/>
      <c r="V41" s="524"/>
      <c r="W41" s="524"/>
      <c r="X41" s="524"/>
      <c r="Y41" s="524"/>
      <c r="Z41" s="524"/>
      <c r="AA41" s="524"/>
      <c r="AB41" s="524"/>
      <c r="AC41" s="524"/>
      <c r="AD41" s="524"/>
      <c r="AE41" s="1"/>
      <c r="AF41">
        <f t="shared" si="2"/>
        <v>0</v>
      </c>
      <c r="AG41">
        <f t="shared" si="3"/>
        <v>0</v>
      </c>
      <c r="AH41">
        <f t="shared" si="4"/>
        <v>0</v>
      </c>
      <c r="AI41">
        <f t="shared" si="5"/>
        <v>0</v>
      </c>
      <c r="AJ41">
        <f t="shared" si="6"/>
        <v>0</v>
      </c>
      <c r="AK41">
        <f t="shared" si="7"/>
        <v>0</v>
      </c>
    </row>
    <row r="42" spans="1:37" ht="24" customHeight="1">
      <c r="A42" s="159"/>
      <c r="B42" s="7"/>
      <c r="C42" s="132" t="s">
        <v>112</v>
      </c>
      <c r="D42" s="480" t="s">
        <v>244</v>
      </c>
      <c r="E42" s="481"/>
      <c r="F42" s="481"/>
      <c r="G42" s="481"/>
      <c r="H42" s="481"/>
      <c r="I42" s="481"/>
      <c r="J42" s="481"/>
      <c r="K42" s="481"/>
      <c r="L42" s="482"/>
      <c r="M42" s="412"/>
      <c r="N42" s="393"/>
      <c r="O42" s="393"/>
      <c r="P42" s="393"/>
      <c r="Q42" s="393"/>
      <c r="R42" s="413"/>
      <c r="S42" s="524"/>
      <c r="T42" s="524"/>
      <c r="U42" s="524"/>
      <c r="V42" s="524"/>
      <c r="W42" s="524"/>
      <c r="X42" s="524"/>
      <c r="Y42" s="524"/>
      <c r="Z42" s="524"/>
      <c r="AA42" s="524"/>
      <c r="AB42" s="524"/>
      <c r="AC42" s="524"/>
      <c r="AD42" s="524"/>
      <c r="AE42" s="1"/>
      <c r="AF42">
        <f t="shared" si="2"/>
        <v>0</v>
      </c>
      <c r="AG42">
        <f t="shared" si="3"/>
        <v>0</v>
      </c>
      <c r="AH42">
        <f t="shared" si="4"/>
        <v>0</v>
      </c>
      <c r="AI42">
        <f t="shared" si="5"/>
        <v>0</v>
      </c>
      <c r="AJ42">
        <f t="shared" si="6"/>
        <v>0</v>
      </c>
      <c r="AK42">
        <f t="shared" si="7"/>
        <v>0</v>
      </c>
    </row>
    <row r="43" spans="1:37" ht="15" customHeight="1">
      <c r="A43" s="159"/>
      <c r="B43" s="7"/>
      <c r="C43" s="132" t="s">
        <v>113</v>
      </c>
      <c r="D43" s="480" t="s">
        <v>245</v>
      </c>
      <c r="E43" s="481"/>
      <c r="F43" s="481"/>
      <c r="G43" s="481"/>
      <c r="H43" s="481"/>
      <c r="I43" s="481"/>
      <c r="J43" s="481"/>
      <c r="K43" s="481"/>
      <c r="L43" s="482"/>
      <c r="M43" s="412"/>
      <c r="N43" s="393"/>
      <c r="O43" s="393"/>
      <c r="P43" s="393"/>
      <c r="Q43" s="393"/>
      <c r="R43" s="413"/>
      <c r="S43" s="524"/>
      <c r="T43" s="524"/>
      <c r="U43" s="524"/>
      <c r="V43" s="524"/>
      <c r="W43" s="524"/>
      <c r="X43" s="524"/>
      <c r="Y43" s="524"/>
      <c r="Z43" s="524"/>
      <c r="AA43" s="524"/>
      <c r="AB43" s="524"/>
      <c r="AC43" s="524"/>
      <c r="AD43" s="524"/>
      <c r="AE43" s="1"/>
      <c r="AF43">
        <f t="shared" si="2"/>
        <v>0</v>
      </c>
      <c r="AG43">
        <f t="shared" si="3"/>
        <v>0</v>
      </c>
      <c r="AH43">
        <f t="shared" si="4"/>
        <v>0</v>
      </c>
      <c r="AI43">
        <f t="shared" si="5"/>
        <v>0</v>
      </c>
      <c r="AJ43">
        <f t="shared" si="6"/>
        <v>0</v>
      </c>
      <c r="AK43">
        <f t="shared" si="7"/>
        <v>0</v>
      </c>
    </row>
    <row r="44" spans="1:37" ht="15" customHeight="1">
      <c r="A44" s="159"/>
      <c r="B44" s="7"/>
      <c r="C44" s="132" t="s">
        <v>114</v>
      </c>
      <c r="D44" s="480" t="s">
        <v>246</v>
      </c>
      <c r="E44" s="481"/>
      <c r="F44" s="481"/>
      <c r="G44" s="481"/>
      <c r="H44" s="481"/>
      <c r="I44" s="481"/>
      <c r="J44" s="481"/>
      <c r="K44" s="481"/>
      <c r="L44" s="482"/>
      <c r="M44" s="412"/>
      <c r="N44" s="393"/>
      <c r="O44" s="393"/>
      <c r="P44" s="393"/>
      <c r="Q44" s="393"/>
      <c r="R44" s="413"/>
      <c r="S44" s="524"/>
      <c r="T44" s="524"/>
      <c r="U44" s="524"/>
      <c r="V44" s="524"/>
      <c r="W44" s="524"/>
      <c r="X44" s="524"/>
      <c r="Y44" s="524"/>
      <c r="Z44" s="524"/>
      <c r="AA44" s="524"/>
      <c r="AB44" s="524"/>
      <c r="AC44" s="524"/>
      <c r="AD44" s="524"/>
      <c r="AE44" s="1"/>
      <c r="AF44">
        <f t="shared" si="2"/>
        <v>0</v>
      </c>
      <c r="AG44">
        <f t="shared" si="3"/>
        <v>0</v>
      </c>
      <c r="AH44">
        <f t="shared" si="4"/>
        <v>0</v>
      </c>
      <c r="AI44">
        <f t="shared" si="5"/>
        <v>0</v>
      </c>
      <c r="AJ44">
        <f t="shared" si="6"/>
        <v>0</v>
      </c>
      <c r="AK44">
        <f t="shared" si="7"/>
        <v>0</v>
      </c>
    </row>
    <row r="45" spans="1:37" ht="15" customHeight="1">
      <c r="A45" s="159"/>
      <c r="B45" s="7"/>
      <c r="C45" s="132" t="s">
        <v>115</v>
      </c>
      <c r="D45" s="480" t="s">
        <v>247</v>
      </c>
      <c r="E45" s="481"/>
      <c r="F45" s="481"/>
      <c r="G45" s="481"/>
      <c r="H45" s="481"/>
      <c r="I45" s="481"/>
      <c r="J45" s="481"/>
      <c r="K45" s="481"/>
      <c r="L45" s="482"/>
      <c r="M45" s="412"/>
      <c r="N45" s="393"/>
      <c r="O45" s="393"/>
      <c r="P45" s="393"/>
      <c r="Q45" s="393"/>
      <c r="R45" s="413"/>
      <c r="S45" s="524"/>
      <c r="T45" s="524"/>
      <c r="U45" s="524"/>
      <c r="V45" s="524"/>
      <c r="W45" s="524"/>
      <c r="X45" s="524"/>
      <c r="Y45" s="524"/>
      <c r="Z45" s="524"/>
      <c r="AA45" s="524"/>
      <c r="AB45" s="524"/>
      <c r="AC45" s="524"/>
      <c r="AD45" s="524"/>
      <c r="AE45" s="1"/>
      <c r="AF45">
        <f t="shared" si="2"/>
        <v>0</v>
      </c>
      <c r="AG45">
        <f t="shared" si="3"/>
        <v>0</v>
      </c>
      <c r="AH45">
        <f t="shared" si="4"/>
        <v>0</v>
      </c>
      <c r="AI45">
        <f t="shared" si="5"/>
        <v>0</v>
      </c>
      <c r="AJ45">
        <f t="shared" si="6"/>
        <v>0</v>
      </c>
      <c r="AK45">
        <f t="shared" si="7"/>
        <v>0</v>
      </c>
    </row>
    <row r="46" spans="1:37" ht="15" customHeight="1">
      <c r="A46" s="159"/>
      <c r="B46" s="7"/>
      <c r="C46" s="202" t="s">
        <v>116</v>
      </c>
      <c r="D46" s="480" t="s">
        <v>2123</v>
      </c>
      <c r="E46" s="481"/>
      <c r="F46" s="481"/>
      <c r="G46" s="481"/>
      <c r="H46" s="481"/>
      <c r="I46" s="481"/>
      <c r="J46" s="481"/>
      <c r="K46" s="481"/>
      <c r="L46" s="482"/>
      <c r="M46" s="412"/>
      <c r="N46" s="393"/>
      <c r="O46" s="393"/>
      <c r="P46" s="393"/>
      <c r="Q46" s="393"/>
      <c r="R46" s="413"/>
      <c r="S46" s="524"/>
      <c r="T46" s="524"/>
      <c r="U46" s="524"/>
      <c r="V46" s="524"/>
      <c r="W46" s="524"/>
      <c r="X46" s="524"/>
      <c r="Y46" s="524"/>
      <c r="Z46" s="524"/>
      <c r="AA46" s="524"/>
      <c r="AB46" s="524"/>
      <c r="AC46" s="524"/>
      <c r="AD46" s="524"/>
      <c r="AE46" s="1"/>
      <c r="AF46">
        <f t="shared" si="2"/>
        <v>0</v>
      </c>
      <c r="AG46">
        <f t="shared" si="3"/>
        <v>0</v>
      </c>
      <c r="AH46">
        <f t="shared" si="4"/>
        <v>0</v>
      </c>
      <c r="AI46">
        <f t="shared" si="5"/>
        <v>0</v>
      </c>
      <c r="AJ46">
        <f t="shared" si="6"/>
        <v>0</v>
      </c>
      <c r="AK46">
        <f t="shared" si="7"/>
        <v>0</v>
      </c>
    </row>
    <row r="47" spans="1:37" ht="15" customHeight="1">
      <c r="A47" s="159"/>
      <c r="B47" s="7"/>
      <c r="C47" s="202" t="s">
        <v>117</v>
      </c>
      <c r="D47" s="480" t="s">
        <v>1852</v>
      </c>
      <c r="E47" s="481"/>
      <c r="F47" s="481"/>
      <c r="G47" s="481"/>
      <c r="H47" s="481"/>
      <c r="I47" s="481"/>
      <c r="J47" s="481"/>
      <c r="K47" s="481"/>
      <c r="L47" s="482"/>
      <c r="M47" s="412"/>
      <c r="N47" s="393"/>
      <c r="O47" s="393"/>
      <c r="P47" s="393"/>
      <c r="Q47" s="393"/>
      <c r="R47" s="413"/>
      <c r="S47" s="524"/>
      <c r="T47" s="524"/>
      <c r="U47" s="524"/>
      <c r="V47" s="524"/>
      <c r="W47" s="524"/>
      <c r="X47" s="524"/>
      <c r="Y47" s="524"/>
      <c r="Z47" s="524"/>
      <c r="AA47" s="524"/>
      <c r="AB47" s="524"/>
      <c r="AC47" s="524"/>
      <c r="AD47" s="524"/>
      <c r="AE47" s="1"/>
      <c r="AF47">
        <f>IF(AND(M47=1,S47=0),1,0)</f>
        <v>0</v>
      </c>
      <c r="AG47">
        <f>IF(M47&gt;1,IF(COUNTBLANK(S47:AD47)=12,0,1),0)</f>
        <v>0</v>
      </c>
      <c r="AH47">
        <f>IF(M47=1,IF(COUNTBLANK(S47:AD47)=9,0,1),IF(M47&gt;1,0,IF(COUNTA($M$27:$AD$47)&gt;0,1,0)))</f>
        <v>0</v>
      </c>
      <c r="AI47">
        <f>COUNTIF(W47:AD47,"NS")</f>
        <v>0</v>
      </c>
      <c r="AJ47">
        <f>SUM(W47:AD47)</f>
        <v>0</v>
      </c>
      <c r="AK47">
        <f>IF(COUNTIF(S47:AD47,"NA")=3,0,IF(COUNTA(S47:AD47)=0,0,IF(OR(AND(S47=0,AI47&gt;0),AND(S47="ns",AJ47&gt;0),AND(S47="ns",AI47=0,AJ47=0)),1,IF(OR(AND(S47&gt;0,AI47=2),AND(S47="ns",AI47=2),AND(S47="ns",AJ47=0,AI47&gt;0),S47=AJ47),0,1))))</f>
        <v>0</v>
      </c>
    </row>
    <row r="48" spans="1:37" ht="15" customHeight="1">
      <c r="A48" s="159"/>
      <c r="B48" s="7"/>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
      <c r="AF48" s="208">
        <f>SUM(AF27:AF47)</f>
        <v>0</v>
      </c>
      <c r="AG48" s="208">
        <f>SUM(AG27:AG47)</f>
        <v>0</v>
      </c>
      <c r="AH48" s="208">
        <f>SUM(AH27:AH47)</f>
        <v>0</v>
      </c>
      <c r="AK48" s="208">
        <f>SUM(AK27:AK47)</f>
        <v>0</v>
      </c>
    </row>
    <row r="49" spans="1:33" ht="45" customHeight="1">
      <c r="A49" s="159"/>
      <c r="B49" s="7"/>
      <c r="C49" s="534" t="s">
        <v>1853</v>
      </c>
      <c r="D49" s="534"/>
      <c r="E49" s="534"/>
      <c r="F49" s="392"/>
      <c r="G49" s="535"/>
      <c r="H49" s="535"/>
      <c r="I49" s="535"/>
      <c r="J49" s="535"/>
      <c r="K49" s="535"/>
      <c r="L49" s="535"/>
      <c r="M49" s="535"/>
      <c r="N49" s="535"/>
      <c r="O49" s="535"/>
      <c r="P49" s="535"/>
      <c r="Q49" s="535"/>
      <c r="R49" s="535"/>
      <c r="S49" s="535"/>
      <c r="T49" s="535"/>
      <c r="U49" s="535"/>
      <c r="V49" s="535"/>
      <c r="W49" s="535"/>
      <c r="X49" s="535"/>
      <c r="Y49" s="535"/>
      <c r="Z49" s="535"/>
      <c r="AA49" s="535"/>
      <c r="AB49" s="535"/>
      <c r="AC49" s="535"/>
      <c r="AD49" s="536"/>
      <c r="AE49" s="1"/>
    </row>
    <row r="50" spans="1:33" ht="15" customHeight="1">
      <c r="A50" s="159"/>
      <c r="B50" s="452" t="str">
        <f>IF(AND(M47=1, F49=""),"Debido a que seleccionó para el numeral 21 el código 1, debe anotar el nombre de dicho(s) tipo(s) de equipo operativo","")</f>
        <v/>
      </c>
      <c r="C50" s="452"/>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c r="AB50" s="452"/>
      <c r="AC50" s="452"/>
      <c r="AD50" s="452"/>
      <c r="AE50" s="452"/>
    </row>
    <row r="51" spans="1:33" ht="24" customHeight="1">
      <c r="A51" s="159"/>
      <c r="B51" s="7"/>
      <c r="C51" s="417" t="s">
        <v>147</v>
      </c>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1"/>
    </row>
    <row r="52" spans="1:33" ht="60" customHeight="1">
      <c r="A52" s="159"/>
      <c r="B52" s="7"/>
      <c r="C52" s="473"/>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5"/>
      <c r="AE52" s="1"/>
    </row>
    <row r="53" spans="1:33" ht="15" customHeight="1">
      <c r="A53" s="159"/>
      <c r="B53" s="455" t="str">
        <f>IF(AH48=0,"","Favor de ingresar toda la información requerida en la pregunta")</f>
        <v/>
      </c>
      <c r="C53" s="455"/>
      <c r="D53" s="455"/>
      <c r="E53" s="455"/>
      <c r="F53" s="455"/>
      <c r="G53" s="455"/>
      <c r="H53" s="455"/>
      <c r="I53" s="455"/>
      <c r="J53" s="455"/>
      <c r="K53" s="455"/>
      <c r="L53" s="455"/>
      <c r="M53" s="455"/>
      <c r="N53" s="455"/>
      <c r="O53" s="455"/>
      <c r="P53" s="455"/>
      <c r="Q53" s="455"/>
      <c r="R53" s="455"/>
      <c r="S53" s="455"/>
      <c r="T53" s="455"/>
      <c r="U53" s="455"/>
      <c r="V53" s="455"/>
      <c r="W53" s="455"/>
      <c r="X53" s="455"/>
      <c r="Y53" s="455"/>
      <c r="Z53" s="455"/>
      <c r="AA53" s="455"/>
      <c r="AB53" s="455"/>
      <c r="AC53" s="455"/>
      <c r="AD53" s="455"/>
      <c r="AE53" s="455"/>
    </row>
    <row r="54" spans="1:33" ht="15" customHeight="1">
      <c r="A54" s="159"/>
      <c r="B54" s="456" t="str">
        <f>IF(COUNTIF(S27:AD47,"NS")&lt;&gt;0,"Alerta: debido a que cuenta con registros NS, debe proporcionar una justificación en el area de comentarios al final de la pregunta","")</f>
        <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row>
    <row r="55" spans="1:33" ht="15" customHeight="1">
      <c r="A55" s="159"/>
      <c r="B55" s="452" t="str">
        <f>IF(AG48&gt;0,"Revise la información capturada, ya que tiene datos ingresados en celdas que están sombreadas","")</f>
        <v/>
      </c>
      <c r="C55" s="452"/>
      <c r="D55" s="452"/>
      <c r="E55" s="452"/>
      <c r="F55" s="452"/>
      <c r="G55" s="452"/>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row>
    <row r="56" spans="1:33" ht="15" customHeight="1">
      <c r="A56" s="159"/>
      <c r="B56" s="452" t="str">
        <f>IF(AK48&gt;0,"Favor de revisar la suma y consistencia de totales y/o subtotales por filas (numéricos y NS)","")</f>
        <v/>
      </c>
      <c r="C56" s="452"/>
      <c r="D56" s="452"/>
      <c r="E56" s="452"/>
      <c r="F56" s="452"/>
      <c r="G56" s="452"/>
      <c r="H56" s="452"/>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row>
    <row r="57" spans="1:33" ht="15" customHeight="1">
      <c r="A57" s="159"/>
      <c r="B57" s="452" t="str">
        <f>IF(AF48=0,"","Debido a que cuenta con registro(s) con el código 1, el total de la fila respectiva debe ser mayor a cero")</f>
        <v/>
      </c>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row>
    <row r="58" spans="1:33" ht="15" customHeight="1">
      <c r="A58" s="15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1"/>
    </row>
    <row r="59" spans="1:33" ht="48" customHeight="1">
      <c r="A59" s="177" t="s">
        <v>248</v>
      </c>
      <c r="B59" s="476" t="s">
        <v>1608</v>
      </c>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1"/>
    </row>
    <row r="60" spans="1:33" ht="24" customHeight="1">
      <c r="A60" s="177"/>
      <c r="B60" s="164"/>
      <c r="C60" s="417" t="s">
        <v>1854</v>
      </c>
      <c r="D60" s="417"/>
      <c r="E60" s="417"/>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1"/>
    </row>
    <row r="61" spans="1:33" ht="15" customHeight="1">
      <c r="A61" s="177"/>
      <c r="B61" s="164"/>
      <c r="C61" s="464" t="s">
        <v>249</v>
      </c>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1"/>
    </row>
    <row r="62" spans="1:33" ht="24" customHeight="1">
      <c r="A62" s="177"/>
      <c r="B62" s="164"/>
      <c r="C62" s="465" t="s">
        <v>250</v>
      </c>
      <c r="D62" s="465"/>
      <c r="E62" s="465"/>
      <c r="F62" s="465"/>
      <c r="G62" s="465"/>
      <c r="H62" s="465"/>
      <c r="I62" s="465"/>
      <c r="J62" s="465"/>
      <c r="K62" s="465"/>
      <c r="L62" s="465"/>
      <c r="M62" s="465"/>
      <c r="N62" s="465"/>
      <c r="O62" s="465"/>
      <c r="P62" s="465"/>
      <c r="Q62" s="465"/>
      <c r="R62" s="465"/>
      <c r="S62" s="465"/>
      <c r="T62" s="465"/>
      <c r="U62" s="465"/>
      <c r="V62" s="465"/>
      <c r="W62" s="465"/>
      <c r="X62" s="465"/>
      <c r="Y62" s="465"/>
      <c r="Z62" s="465"/>
      <c r="AA62" s="465"/>
      <c r="AB62" s="465"/>
      <c r="AC62" s="465"/>
      <c r="AD62" s="465"/>
      <c r="AE62" s="1"/>
    </row>
    <row r="63" spans="1:33" ht="24" customHeight="1">
      <c r="A63" s="177"/>
      <c r="B63" s="164"/>
      <c r="C63" s="507" t="s">
        <v>251</v>
      </c>
      <c r="D63" s="507"/>
      <c r="E63" s="507"/>
      <c r="F63" s="507"/>
      <c r="G63" s="507"/>
      <c r="H63" s="507"/>
      <c r="I63" s="507"/>
      <c r="J63" s="507"/>
      <c r="K63" s="507"/>
      <c r="L63" s="507"/>
      <c r="M63" s="507"/>
      <c r="N63" s="507"/>
      <c r="O63" s="507"/>
      <c r="P63" s="507"/>
      <c r="Q63" s="507"/>
      <c r="R63" s="507"/>
      <c r="S63" s="507"/>
      <c r="T63" s="507"/>
      <c r="U63" s="507"/>
      <c r="V63" s="507"/>
      <c r="W63" s="507"/>
      <c r="X63" s="507"/>
      <c r="Y63" s="507"/>
      <c r="Z63" s="507"/>
      <c r="AA63" s="507"/>
      <c r="AB63" s="507"/>
      <c r="AC63" s="507"/>
      <c r="AD63" s="507"/>
      <c r="AE63" s="1"/>
    </row>
    <row r="64" spans="1:33" ht="15" customHeight="1">
      <c r="A64" s="177"/>
      <c r="B64" s="164"/>
      <c r="C64" s="464" t="s">
        <v>252</v>
      </c>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C64" s="464"/>
      <c r="AD64" s="464"/>
      <c r="AE64" s="1"/>
      <c r="AG64" t="s">
        <v>2251</v>
      </c>
    </row>
    <row r="65" spans="1:54" ht="36" customHeight="1">
      <c r="A65" s="177"/>
      <c r="B65" s="164"/>
      <c r="C65" s="417" t="s">
        <v>1855</v>
      </c>
      <c r="D65" s="417"/>
      <c r="E65" s="417"/>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1"/>
      <c r="AG65">
        <f>$M$27</f>
        <v>0</v>
      </c>
      <c r="AH65">
        <f>$M$28</f>
        <v>0</v>
      </c>
      <c r="AI65">
        <f>$M$29</f>
        <v>0</v>
      </c>
      <c r="AJ65">
        <f>$M$30</f>
        <v>0</v>
      </c>
      <c r="AK65">
        <f>$M$31</f>
        <v>0</v>
      </c>
      <c r="AL65">
        <f>$M$32</f>
        <v>0</v>
      </c>
      <c r="AM65">
        <f>$M$33</f>
        <v>0</v>
      </c>
      <c r="AN65">
        <f>$M$34</f>
        <v>0</v>
      </c>
      <c r="AO65">
        <f>$M$35</f>
        <v>0</v>
      </c>
      <c r="AP65">
        <f>$M$36</f>
        <v>0</v>
      </c>
      <c r="AQ65">
        <f>$M$37</f>
        <v>0</v>
      </c>
      <c r="AR65">
        <f>$M$38</f>
        <v>0</v>
      </c>
      <c r="AS65">
        <f>$M$39</f>
        <v>0</v>
      </c>
      <c r="AT65">
        <f>$M$40</f>
        <v>0</v>
      </c>
      <c r="AU65">
        <f>$M$41</f>
        <v>0</v>
      </c>
      <c r="AV65">
        <f>$M$42</f>
        <v>0</v>
      </c>
      <c r="AW65">
        <f>$M$43</f>
        <v>0</v>
      </c>
      <c r="AX65">
        <f>$M$44</f>
        <v>0</v>
      </c>
      <c r="AY65">
        <f>$M$45</f>
        <v>0</v>
      </c>
      <c r="AZ65">
        <f>$M$46</f>
        <v>0</v>
      </c>
      <c r="BA65">
        <f>$M$47</f>
        <v>0</v>
      </c>
    </row>
    <row r="66" spans="1:54" ht="24" customHeight="1">
      <c r="A66" s="177"/>
      <c r="B66" s="164"/>
      <c r="C66" s="417" t="s">
        <v>253</v>
      </c>
      <c r="D66" s="417"/>
      <c r="E66" s="417"/>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1"/>
      <c r="AG66" t="s">
        <v>2252</v>
      </c>
    </row>
    <row r="67" spans="1:54" ht="24" customHeight="1">
      <c r="A67" s="17"/>
      <c r="B67" s="209"/>
      <c r="C67" s="507" t="s">
        <v>2108</v>
      </c>
      <c r="D67" s="507"/>
      <c r="E67" s="507"/>
      <c r="F67" s="507"/>
      <c r="G67" s="507"/>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1"/>
      <c r="AG67">
        <f>IF(AG65&lt;&gt;1,1,0)</f>
        <v>1</v>
      </c>
      <c r="AH67">
        <f t="shared" ref="AH67:AZ67" si="8">IF(AH65&lt;&gt;1,1,0)</f>
        <v>1</v>
      </c>
      <c r="AI67">
        <f t="shared" si="8"/>
        <v>1</v>
      </c>
      <c r="AJ67">
        <f t="shared" si="8"/>
        <v>1</v>
      </c>
      <c r="AK67">
        <f t="shared" si="8"/>
        <v>1</v>
      </c>
      <c r="AL67">
        <f t="shared" si="8"/>
        <v>1</v>
      </c>
      <c r="AM67">
        <f t="shared" si="8"/>
        <v>1</v>
      </c>
      <c r="AN67">
        <f t="shared" si="8"/>
        <v>1</v>
      </c>
      <c r="AO67">
        <f t="shared" si="8"/>
        <v>1</v>
      </c>
      <c r="AP67">
        <f t="shared" si="8"/>
        <v>1</v>
      </c>
      <c r="AQ67">
        <f t="shared" si="8"/>
        <v>1</v>
      </c>
      <c r="AR67">
        <f t="shared" si="8"/>
        <v>1</v>
      </c>
      <c r="AS67">
        <f t="shared" si="8"/>
        <v>1</v>
      </c>
      <c r="AT67">
        <f t="shared" si="8"/>
        <v>1</v>
      </c>
      <c r="AU67">
        <f t="shared" si="8"/>
        <v>1</v>
      </c>
      <c r="AV67">
        <f t="shared" si="8"/>
        <v>1</v>
      </c>
      <c r="AW67">
        <f t="shared" si="8"/>
        <v>1</v>
      </c>
      <c r="AX67">
        <f t="shared" si="8"/>
        <v>1</v>
      </c>
      <c r="AY67">
        <f t="shared" si="8"/>
        <v>1</v>
      </c>
      <c r="AZ67">
        <f t="shared" si="8"/>
        <v>1</v>
      </c>
      <c r="BA67">
        <f>IF(BA65&lt;&gt;1,1,0)</f>
        <v>1</v>
      </c>
    </row>
    <row r="68" spans="1:54" ht="15" customHeight="1">
      <c r="A68" s="17"/>
      <c r="B68" s="209"/>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
      <c r="AG68" t="s">
        <v>2253</v>
      </c>
    </row>
    <row r="69" spans="1:54" ht="15" customHeight="1">
      <c r="A69" s="17"/>
      <c r="B69" s="209"/>
      <c r="C69" s="166"/>
      <c r="D69" s="166"/>
      <c r="E69" s="166"/>
      <c r="F69" s="166"/>
      <c r="G69" s="166"/>
      <c r="H69" s="166"/>
      <c r="I69" s="166"/>
      <c r="J69" s="166"/>
      <c r="K69" s="166"/>
      <c r="L69" s="166"/>
      <c r="M69" s="166"/>
      <c r="N69" s="166"/>
      <c r="O69" s="166"/>
      <c r="P69" s="166"/>
      <c r="Q69" s="166"/>
      <c r="R69" s="166"/>
      <c r="S69" s="166"/>
      <c r="T69" s="166"/>
      <c r="U69" s="166"/>
      <c r="V69" s="166"/>
      <c r="W69" s="166"/>
      <c r="X69" s="166"/>
      <c r="Y69" s="210"/>
      <c r="Z69" s="210"/>
      <c r="AA69" s="537" t="s">
        <v>1762</v>
      </c>
      <c r="AB69" s="537"/>
      <c r="AC69" s="537"/>
      <c r="AD69" s="537"/>
      <c r="AE69" s="1"/>
      <c r="AG69">
        <f>IF(AG67=1,IF(COUNTBLANK(J$74:J$93)=20,0,1),0)</f>
        <v>0</v>
      </c>
      <c r="AH69">
        <f t="shared" ref="AH69:AZ69" si="9">IF(AH67=1,IF(COUNTBLANK(K$74:K$93)=20,0,1),0)</f>
        <v>0</v>
      </c>
      <c r="AI69">
        <f t="shared" si="9"/>
        <v>0</v>
      </c>
      <c r="AJ69">
        <f t="shared" si="9"/>
        <v>0</v>
      </c>
      <c r="AK69">
        <f t="shared" si="9"/>
        <v>0</v>
      </c>
      <c r="AL69">
        <f t="shared" si="9"/>
        <v>0</v>
      </c>
      <c r="AM69">
        <f t="shared" si="9"/>
        <v>0</v>
      </c>
      <c r="AN69">
        <f t="shared" si="9"/>
        <v>0</v>
      </c>
      <c r="AO69">
        <f t="shared" si="9"/>
        <v>0</v>
      </c>
      <c r="AP69">
        <f t="shared" si="9"/>
        <v>0</v>
      </c>
      <c r="AQ69">
        <f t="shared" si="9"/>
        <v>0</v>
      </c>
      <c r="AR69">
        <f t="shared" si="9"/>
        <v>0</v>
      </c>
      <c r="AS69">
        <f t="shared" si="9"/>
        <v>0</v>
      </c>
      <c r="AT69">
        <f t="shared" si="9"/>
        <v>0</v>
      </c>
      <c r="AU69">
        <f t="shared" si="9"/>
        <v>0</v>
      </c>
      <c r="AV69">
        <f t="shared" si="9"/>
        <v>0</v>
      </c>
      <c r="AW69">
        <f t="shared" si="9"/>
        <v>0</v>
      </c>
      <c r="AX69">
        <f t="shared" si="9"/>
        <v>0</v>
      </c>
      <c r="AY69">
        <f t="shared" si="9"/>
        <v>0</v>
      </c>
      <c r="AZ69">
        <f t="shared" si="9"/>
        <v>0</v>
      </c>
      <c r="BA69">
        <f>IF(BA67=1,IF(COUNTBLANK(AD$74:AD$93)=20,0,1),0)</f>
        <v>0</v>
      </c>
      <c r="BB69" s="193">
        <f>SUM(AG69:BA69)</f>
        <v>0</v>
      </c>
    </row>
    <row r="70" spans="1:54" ht="15" customHeight="1">
      <c r="A70" s="17"/>
      <c r="B70" s="209"/>
      <c r="C70" s="166"/>
      <c r="D70" s="166"/>
      <c r="E70" s="166"/>
      <c r="F70" s="166"/>
      <c r="G70" s="166"/>
      <c r="H70" s="166"/>
      <c r="J70" s="166"/>
      <c r="K70" s="166"/>
      <c r="L70" s="166"/>
      <c r="M70" s="166"/>
      <c r="N70" s="166"/>
      <c r="O70" s="166"/>
      <c r="P70" s="166"/>
      <c r="Q70" s="166"/>
      <c r="R70" s="166"/>
      <c r="S70" s="166"/>
      <c r="T70" s="166"/>
      <c r="U70" s="166"/>
      <c r="V70" s="166"/>
      <c r="W70" s="166"/>
      <c r="X70" s="166"/>
      <c r="Y70" s="210"/>
      <c r="Z70" s="210"/>
      <c r="AA70" s="211"/>
      <c r="AB70" s="211"/>
      <c r="AC70" s="211"/>
      <c r="AD70" s="211"/>
      <c r="AE70" s="1"/>
    </row>
    <row r="71" spans="1:54" ht="15" customHeight="1">
      <c r="A71" s="17"/>
      <c r="B71" s="209"/>
      <c r="C71" s="166"/>
      <c r="D71" s="166"/>
      <c r="E71" s="166"/>
      <c r="F71" s="166"/>
      <c r="G71" s="166"/>
      <c r="H71" s="166"/>
      <c r="J71" s="166"/>
      <c r="K71" s="166"/>
      <c r="L71" s="166"/>
      <c r="M71" s="166"/>
      <c r="N71" s="166"/>
      <c r="O71" s="166"/>
      <c r="P71" s="166"/>
      <c r="Q71" s="166"/>
      <c r="R71" s="166"/>
      <c r="S71" s="166"/>
      <c r="T71" s="166"/>
      <c r="U71" s="166"/>
      <c r="V71" s="166"/>
      <c r="W71" s="166"/>
      <c r="X71" s="166"/>
      <c r="Y71" s="210"/>
      <c r="Z71" s="210"/>
      <c r="AA71" s="538" t="s">
        <v>254</v>
      </c>
      <c r="AB71" s="538"/>
      <c r="AC71" s="538"/>
      <c r="AD71" s="538"/>
      <c r="AE71" s="1"/>
    </row>
    <row r="72" spans="1:54" ht="120" customHeight="1">
      <c r="A72" s="21"/>
      <c r="B72" s="212"/>
      <c r="C72" s="539" t="s">
        <v>255</v>
      </c>
      <c r="D72" s="540"/>
      <c r="E72" s="541"/>
      <c r="F72" s="506" t="s">
        <v>256</v>
      </c>
      <c r="G72" s="506"/>
      <c r="H72" s="506" t="s">
        <v>257</v>
      </c>
      <c r="I72" s="506"/>
      <c r="J72" s="410" t="s">
        <v>258</v>
      </c>
      <c r="K72" s="410"/>
      <c r="L72" s="410"/>
      <c r="M72" s="410"/>
      <c r="N72" s="410"/>
      <c r="O72" s="410"/>
      <c r="P72" s="410"/>
      <c r="Q72" s="410"/>
      <c r="R72" s="410"/>
      <c r="S72" s="410"/>
      <c r="T72" s="410"/>
      <c r="U72" s="410"/>
      <c r="V72" s="410"/>
      <c r="W72" s="410"/>
      <c r="X72" s="410"/>
      <c r="Y72" s="410"/>
      <c r="Z72" s="410"/>
      <c r="AA72" s="410"/>
      <c r="AB72" s="410"/>
      <c r="AC72" s="410"/>
      <c r="AD72" s="410"/>
      <c r="AE72" s="1"/>
    </row>
    <row r="73" spans="1:54" ht="15" customHeight="1">
      <c r="A73" s="21"/>
      <c r="B73" s="213"/>
      <c r="C73" s="542"/>
      <c r="D73" s="543"/>
      <c r="E73" s="544"/>
      <c r="F73" s="506"/>
      <c r="G73" s="506"/>
      <c r="H73" s="506"/>
      <c r="I73" s="506"/>
      <c r="J73" s="132" t="s">
        <v>89</v>
      </c>
      <c r="K73" s="132" t="s">
        <v>90</v>
      </c>
      <c r="L73" s="132" t="s">
        <v>92</v>
      </c>
      <c r="M73" s="132" t="s">
        <v>93</v>
      </c>
      <c r="N73" s="132" t="s">
        <v>95</v>
      </c>
      <c r="O73" s="132" t="s">
        <v>97</v>
      </c>
      <c r="P73" s="132" t="s">
        <v>99</v>
      </c>
      <c r="Q73" s="132" t="s">
        <v>101</v>
      </c>
      <c r="R73" s="132" t="s">
        <v>103</v>
      </c>
      <c r="S73" s="132" t="s">
        <v>105</v>
      </c>
      <c r="T73" s="132" t="s">
        <v>107</v>
      </c>
      <c r="U73" s="132" t="s">
        <v>108</v>
      </c>
      <c r="V73" s="132" t="s">
        <v>109</v>
      </c>
      <c r="W73" s="132" t="s">
        <v>110</v>
      </c>
      <c r="X73" s="132" t="s">
        <v>111</v>
      </c>
      <c r="Y73" s="132" t="s">
        <v>112</v>
      </c>
      <c r="Z73" s="132" t="s">
        <v>113</v>
      </c>
      <c r="AA73" s="132" t="s">
        <v>114</v>
      </c>
      <c r="AB73" s="132" t="s">
        <v>115</v>
      </c>
      <c r="AC73" s="132" t="s">
        <v>116</v>
      </c>
      <c r="AD73" s="202" t="s">
        <v>117</v>
      </c>
      <c r="AE73" s="1"/>
      <c r="AG73" t="s">
        <v>2247</v>
      </c>
      <c r="AH73" t="s">
        <v>2248</v>
      </c>
      <c r="AI73" t="s">
        <v>2249</v>
      </c>
      <c r="AJ73" t="s">
        <v>2250</v>
      </c>
      <c r="AK73" t="s">
        <v>2235</v>
      </c>
      <c r="AM73" t="s">
        <v>2236</v>
      </c>
      <c r="AO73" t="s">
        <v>2237</v>
      </c>
    </row>
    <row r="74" spans="1:54" ht="15" customHeight="1">
      <c r="A74" s="177"/>
      <c r="B74" s="214"/>
      <c r="C74" s="132" t="s">
        <v>89</v>
      </c>
      <c r="D74" s="483"/>
      <c r="E74" s="485"/>
      <c r="F74" s="412"/>
      <c r="G74" s="413"/>
      <c r="H74" s="412"/>
      <c r="I74" s="413"/>
      <c r="J74" s="115"/>
      <c r="K74" s="115"/>
      <c r="L74" s="115"/>
      <c r="M74" s="115"/>
      <c r="N74" s="115"/>
      <c r="O74" s="115"/>
      <c r="P74" s="115"/>
      <c r="Q74" s="115"/>
      <c r="R74" s="115"/>
      <c r="S74" s="115"/>
      <c r="T74" s="115"/>
      <c r="U74" s="115"/>
      <c r="V74" s="115"/>
      <c r="W74" s="115"/>
      <c r="X74" s="115"/>
      <c r="Y74" s="115"/>
      <c r="Z74" s="115"/>
      <c r="AA74" s="115"/>
      <c r="AB74" s="115"/>
      <c r="AC74" s="115"/>
      <c r="AD74" s="115"/>
      <c r="AE74" s="1"/>
      <c r="AG74">
        <f>COUNTBLANK(J74:AD74)-SUM($AG$67:$BA$67)</f>
        <v>0</v>
      </c>
      <c r="AH74">
        <f>IF(H74&gt;1,IF(COUNTBLANK(J74:AD74)=21,0,1),0)</f>
        <v>0</v>
      </c>
      <c r="AI74">
        <f>IF(H74=1,IF(COUNTA(J74:AD74)&gt;0,0,1),IF(AND(H74="",$BB$69=0),IF(COUNTA(J74:AD74)&gt;0,1,0),0))</f>
        <v>0</v>
      </c>
      <c r="AJ74">
        <f>IF(COUNTIF(AG67:BA67,0)&gt;0,IF(COUNTBLANK(D74:I74)=3,0,1),IF(OR(COUNTBLANK(D74:I74)=3,COUNTBLANK(D74:I74)=6),0,1))</f>
        <v>0</v>
      </c>
      <c r="AK74" t="b">
        <f t="shared" ref="AK74:AK93" si="10">NOT(EXACT(D74,UPPER(D74)))</f>
        <v>0</v>
      </c>
      <c r="AL74" t="str">
        <f t="shared" ref="AL74:AL93" si="11">SUBSTITUTE( SUBSTITUTE( SUBSTITUTE( SUBSTITUTE( SUBSTITUTE( SUBSTITUTE( SUBSTITUTE( SUBSTITUTE( SUBSTITUTE( SUBSTITUTE(D74, "á", "a"), "é", "e"), "í", "i"), "ó", "o"), "ú", "u"), "Á", "A"), "É", "E"), "Í", "I"), "Ó", "O"), "Ú", "U")</f>
        <v/>
      </c>
      <c r="AM74" t="b">
        <f t="shared" ref="AM74:AM93" si="12">NOT(EXACT(D74,AL74))</f>
        <v>0</v>
      </c>
      <c r="AN74" t="str">
        <f t="shared" ref="AN74:AN93" si="13">SUBSTITUTE((SUBSTITUTE(SUBSTITUTE(SUBSTITUTE(D74,".",""),",",""),"(","")),")","")</f>
        <v/>
      </c>
      <c r="AO74" t="b">
        <f t="shared" ref="AO74:AO93" si="14">NOT(EXACT(D74,AN74))</f>
        <v>0</v>
      </c>
    </row>
    <row r="75" spans="1:54" ht="15" customHeight="1">
      <c r="A75" s="177"/>
      <c r="B75" s="214"/>
      <c r="C75" s="132" t="s">
        <v>90</v>
      </c>
      <c r="D75" s="483"/>
      <c r="E75" s="485"/>
      <c r="F75" s="412"/>
      <c r="G75" s="413"/>
      <c r="H75" s="412"/>
      <c r="I75" s="413"/>
      <c r="J75" s="115"/>
      <c r="K75" s="115"/>
      <c r="L75" s="115"/>
      <c r="M75" s="115"/>
      <c r="N75" s="115"/>
      <c r="O75" s="115"/>
      <c r="P75" s="115"/>
      <c r="Q75" s="115"/>
      <c r="R75" s="115"/>
      <c r="S75" s="115"/>
      <c r="T75" s="115"/>
      <c r="U75" s="115"/>
      <c r="V75" s="115"/>
      <c r="W75" s="115"/>
      <c r="X75" s="115"/>
      <c r="Y75" s="115"/>
      <c r="Z75" s="115"/>
      <c r="AA75" s="115"/>
      <c r="AB75" s="115"/>
      <c r="AC75" s="115"/>
      <c r="AD75" s="115"/>
      <c r="AE75" s="1"/>
      <c r="AG75">
        <f t="shared" ref="AG75:AG93" si="15">COUNTBLANK(J75:AD75)-SUM($AG$67:$BA$67)</f>
        <v>0</v>
      </c>
      <c r="AH75">
        <f t="shared" ref="AH75:AH92" si="16">IF(H75&gt;1,IF(COUNTBLANK(J75:AD75)=21,0,1),0)</f>
        <v>0</v>
      </c>
      <c r="AI75">
        <f t="shared" ref="AI75:AI92" si="17">IF(H75=1,IF(COUNTA(J75:AD75)&gt;0,0,1),IF(AND(H75="",$BB$69=0),IF(COUNTA(J75:AD75)&gt;0,1,0),0))</f>
        <v>0</v>
      </c>
      <c r="AJ75">
        <f>IF(OR(COUNTBLANK(D75:I75)=3,COUNTBLANK(D75:I75)=6),0,1)</f>
        <v>0</v>
      </c>
      <c r="AK75" t="b">
        <f t="shared" si="10"/>
        <v>0</v>
      </c>
      <c r="AL75" t="str">
        <f t="shared" si="11"/>
        <v/>
      </c>
      <c r="AM75" t="b">
        <f t="shared" si="12"/>
        <v>0</v>
      </c>
      <c r="AN75" t="str">
        <f t="shared" si="13"/>
        <v/>
      </c>
      <c r="AO75" t="b">
        <f t="shared" si="14"/>
        <v>0</v>
      </c>
    </row>
    <row r="76" spans="1:54" ht="15" customHeight="1">
      <c r="A76" s="177"/>
      <c r="B76" s="214"/>
      <c r="C76" s="132" t="s">
        <v>92</v>
      </c>
      <c r="D76" s="483"/>
      <c r="E76" s="485"/>
      <c r="F76" s="412"/>
      <c r="G76" s="413"/>
      <c r="H76" s="412"/>
      <c r="I76" s="413"/>
      <c r="J76" s="115"/>
      <c r="K76" s="115"/>
      <c r="L76" s="115"/>
      <c r="M76" s="115"/>
      <c r="N76" s="115"/>
      <c r="O76" s="115"/>
      <c r="P76" s="115"/>
      <c r="Q76" s="115"/>
      <c r="R76" s="115"/>
      <c r="S76" s="115"/>
      <c r="T76" s="115"/>
      <c r="U76" s="115"/>
      <c r="V76" s="115"/>
      <c r="W76" s="115"/>
      <c r="X76" s="115"/>
      <c r="Y76" s="115"/>
      <c r="Z76" s="115"/>
      <c r="AA76" s="115"/>
      <c r="AB76" s="115"/>
      <c r="AC76" s="115"/>
      <c r="AD76" s="115"/>
      <c r="AE76" s="1"/>
      <c r="AG76">
        <f t="shared" si="15"/>
        <v>0</v>
      </c>
      <c r="AH76">
        <f t="shared" si="16"/>
        <v>0</v>
      </c>
      <c r="AI76">
        <f t="shared" si="17"/>
        <v>0</v>
      </c>
      <c r="AJ76">
        <f t="shared" ref="AJ76:AJ92" si="18">IF(OR(COUNTBLANK(D76:I76)=3,COUNTBLANK(D76:I76)=6),0,1)</f>
        <v>0</v>
      </c>
      <c r="AK76" t="b">
        <f t="shared" si="10"/>
        <v>0</v>
      </c>
      <c r="AL76" t="str">
        <f t="shared" si="11"/>
        <v/>
      </c>
      <c r="AM76" t="b">
        <f t="shared" si="12"/>
        <v>0</v>
      </c>
      <c r="AN76" t="str">
        <f t="shared" si="13"/>
        <v/>
      </c>
      <c r="AO76" t="b">
        <f t="shared" si="14"/>
        <v>0</v>
      </c>
    </row>
    <row r="77" spans="1:54" ht="15" customHeight="1">
      <c r="A77" s="177"/>
      <c r="B77" s="214"/>
      <c r="C77" s="132" t="s">
        <v>93</v>
      </c>
      <c r="D77" s="483"/>
      <c r="E77" s="485"/>
      <c r="F77" s="412"/>
      <c r="G77" s="413"/>
      <c r="H77" s="412"/>
      <c r="I77" s="413"/>
      <c r="J77" s="115"/>
      <c r="K77" s="115"/>
      <c r="L77" s="115"/>
      <c r="M77" s="115"/>
      <c r="N77" s="115"/>
      <c r="O77" s="115"/>
      <c r="P77" s="115"/>
      <c r="Q77" s="115"/>
      <c r="R77" s="115"/>
      <c r="S77" s="115"/>
      <c r="T77" s="115"/>
      <c r="U77" s="115"/>
      <c r="V77" s="115"/>
      <c r="W77" s="115"/>
      <c r="X77" s="115"/>
      <c r="Y77" s="115"/>
      <c r="Z77" s="115"/>
      <c r="AA77" s="115"/>
      <c r="AB77" s="115"/>
      <c r="AC77" s="115"/>
      <c r="AD77" s="115"/>
      <c r="AE77" s="1"/>
      <c r="AG77">
        <f t="shared" si="15"/>
        <v>0</v>
      </c>
      <c r="AH77">
        <f t="shared" si="16"/>
        <v>0</v>
      </c>
      <c r="AI77">
        <f t="shared" si="17"/>
        <v>0</v>
      </c>
      <c r="AJ77">
        <f t="shared" si="18"/>
        <v>0</v>
      </c>
      <c r="AK77" t="b">
        <f t="shared" si="10"/>
        <v>0</v>
      </c>
      <c r="AL77" t="str">
        <f t="shared" si="11"/>
        <v/>
      </c>
      <c r="AM77" t="b">
        <f t="shared" si="12"/>
        <v>0</v>
      </c>
      <c r="AN77" t="str">
        <f t="shared" si="13"/>
        <v/>
      </c>
      <c r="AO77" t="b">
        <f t="shared" si="14"/>
        <v>0</v>
      </c>
    </row>
    <row r="78" spans="1:54" ht="15" customHeight="1">
      <c r="A78" s="177"/>
      <c r="B78" s="214"/>
      <c r="C78" s="132" t="s">
        <v>95</v>
      </c>
      <c r="D78" s="483"/>
      <c r="E78" s="485"/>
      <c r="F78" s="412"/>
      <c r="G78" s="413"/>
      <c r="H78" s="412"/>
      <c r="I78" s="413"/>
      <c r="J78" s="115"/>
      <c r="K78" s="115"/>
      <c r="L78" s="115"/>
      <c r="M78" s="115"/>
      <c r="N78" s="115"/>
      <c r="O78" s="115"/>
      <c r="P78" s="115"/>
      <c r="Q78" s="115"/>
      <c r="R78" s="115"/>
      <c r="S78" s="115"/>
      <c r="T78" s="115"/>
      <c r="U78" s="115"/>
      <c r="V78" s="115"/>
      <c r="W78" s="115"/>
      <c r="X78" s="115"/>
      <c r="Y78" s="115"/>
      <c r="Z78" s="115"/>
      <c r="AA78" s="115"/>
      <c r="AB78" s="115"/>
      <c r="AC78" s="115"/>
      <c r="AD78" s="115"/>
      <c r="AE78" s="1"/>
      <c r="AG78">
        <f t="shared" si="15"/>
        <v>0</v>
      </c>
      <c r="AH78">
        <f t="shared" si="16"/>
        <v>0</v>
      </c>
      <c r="AI78">
        <f t="shared" si="17"/>
        <v>0</v>
      </c>
      <c r="AJ78">
        <f t="shared" si="18"/>
        <v>0</v>
      </c>
      <c r="AK78" t="b">
        <f t="shared" si="10"/>
        <v>0</v>
      </c>
      <c r="AL78" t="str">
        <f t="shared" si="11"/>
        <v/>
      </c>
      <c r="AM78" t="b">
        <f t="shared" si="12"/>
        <v>0</v>
      </c>
      <c r="AN78" t="str">
        <f t="shared" si="13"/>
        <v/>
      </c>
      <c r="AO78" t="b">
        <f t="shared" si="14"/>
        <v>0</v>
      </c>
    </row>
    <row r="79" spans="1:54" ht="15" customHeight="1">
      <c r="A79" s="177"/>
      <c r="B79" s="214"/>
      <c r="C79" s="132" t="s">
        <v>97</v>
      </c>
      <c r="D79" s="483"/>
      <c r="E79" s="485"/>
      <c r="F79" s="412"/>
      <c r="G79" s="413"/>
      <c r="H79" s="412"/>
      <c r="I79" s="413"/>
      <c r="J79" s="115"/>
      <c r="K79" s="115"/>
      <c r="L79" s="115"/>
      <c r="M79" s="115"/>
      <c r="N79" s="115"/>
      <c r="O79" s="115"/>
      <c r="P79" s="115"/>
      <c r="Q79" s="115"/>
      <c r="R79" s="115"/>
      <c r="S79" s="115"/>
      <c r="T79" s="115"/>
      <c r="U79" s="115"/>
      <c r="V79" s="115"/>
      <c r="W79" s="115"/>
      <c r="X79" s="115"/>
      <c r="Y79" s="115"/>
      <c r="Z79" s="115"/>
      <c r="AA79" s="115"/>
      <c r="AB79" s="115"/>
      <c r="AC79" s="115"/>
      <c r="AD79" s="115"/>
      <c r="AE79" s="1"/>
      <c r="AG79">
        <f t="shared" si="15"/>
        <v>0</v>
      </c>
      <c r="AH79">
        <f t="shared" si="16"/>
        <v>0</v>
      </c>
      <c r="AI79">
        <f t="shared" si="17"/>
        <v>0</v>
      </c>
      <c r="AJ79">
        <f t="shared" si="18"/>
        <v>0</v>
      </c>
      <c r="AK79" t="b">
        <f t="shared" si="10"/>
        <v>0</v>
      </c>
      <c r="AL79" t="str">
        <f t="shared" si="11"/>
        <v/>
      </c>
      <c r="AM79" t="b">
        <f t="shared" si="12"/>
        <v>0</v>
      </c>
      <c r="AN79" t="str">
        <f t="shared" si="13"/>
        <v/>
      </c>
      <c r="AO79" t="b">
        <f t="shared" si="14"/>
        <v>0</v>
      </c>
    </row>
    <row r="80" spans="1:54" ht="15" customHeight="1">
      <c r="A80" s="177"/>
      <c r="B80" s="214"/>
      <c r="C80" s="132" t="s">
        <v>99</v>
      </c>
      <c r="D80" s="483"/>
      <c r="E80" s="485"/>
      <c r="F80" s="412"/>
      <c r="G80" s="413"/>
      <c r="H80" s="412"/>
      <c r="I80" s="413"/>
      <c r="J80" s="115"/>
      <c r="K80" s="115"/>
      <c r="L80" s="115"/>
      <c r="M80" s="115"/>
      <c r="N80" s="115"/>
      <c r="O80" s="115"/>
      <c r="P80" s="115"/>
      <c r="Q80" s="115"/>
      <c r="R80" s="115"/>
      <c r="S80" s="115"/>
      <c r="T80" s="115"/>
      <c r="U80" s="115"/>
      <c r="V80" s="115"/>
      <c r="W80" s="115"/>
      <c r="X80" s="115"/>
      <c r="Y80" s="115"/>
      <c r="Z80" s="115"/>
      <c r="AA80" s="115"/>
      <c r="AB80" s="115"/>
      <c r="AC80" s="115"/>
      <c r="AD80" s="115"/>
      <c r="AE80" s="1"/>
      <c r="AG80">
        <f t="shared" si="15"/>
        <v>0</v>
      </c>
      <c r="AH80">
        <f t="shared" si="16"/>
        <v>0</v>
      </c>
      <c r="AI80">
        <f t="shared" si="17"/>
        <v>0</v>
      </c>
      <c r="AJ80">
        <f t="shared" si="18"/>
        <v>0</v>
      </c>
      <c r="AK80" t="b">
        <f t="shared" si="10"/>
        <v>0</v>
      </c>
      <c r="AL80" t="str">
        <f t="shared" si="11"/>
        <v/>
      </c>
      <c r="AM80" t="b">
        <f t="shared" si="12"/>
        <v>0</v>
      </c>
      <c r="AN80" t="str">
        <f t="shared" si="13"/>
        <v/>
      </c>
      <c r="AO80" t="b">
        <f t="shared" si="14"/>
        <v>0</v>
      </c>
    </row>
    <row r="81" spans="1:42" ht="15" customHeight="1">
      <c r="A81" s="177"/>
      <c r="B81" s="214"/>
      <c r="C81" s="132" t="s">
        <v>101</v>
      </c>
      <c r="D81" s="483"/>
      <c r="E81" s="485"/>
      <c r="F81" s="412"/>
      <c r="G81" s="413"/>
      <c r="H81" s="412"/>
      <c r="I81" s="413"/>
      <c r="J81" s="115"/>
      <c r="K81" s="115"/>
      <c r="L81" s="115"/>
      <c r="M81" s="115"/>
      <c r="N81" s="115"/>
      <c r="O81" s="115"/>
      <c r="P81" s="115"/>
      <c r="Q81" s="115"/>
      <c r="R81" s="115"/>
      <c r="S81" s="115"/>
      <c r="T81" s="115"/>
      <c r="U81" s="115"/>
      <c r="V81" s="115"/>
      <c r="W81" s="115"/>
      <c r="X81" s="115"/>
      <c r="Y81" s="115"/>
      <c r="Z81" s="115"/>
      <c r="AA81" s="115"/>
      <c r="AB81" s="115"/>
      <c r="AC81" s="115"/>
      <c r="AD81" s="115"/>
      <c r="AE81" s="1"/>
      <c r="AG81">
        <f t="shared" si="15"/>
        <v>0</v>
      </c>
      <c r="AH81">
        <f t="shared" si="16"/>
        <v>0</v>
      </c>
      <c r="AI81">
        <f t="shared" si="17"/>
        <v>0</v>
      </c>
      <c r="AJ81">
        <f t="shared" si="18"/>
        <v>0</v>
      </c>
      <c r="AK81" t="b">
        <f t="shared" si="10"/>
        <v>0</v>
      </c>
      <c r="AL81" t="str">
        <f t="shared" si="11"/>
        <v/>
      </c>
      <c r="AM81" t="b">
        <f t="shared" si="12"/>
        <v>0</v>
      </c>
      <c r="AN81" t="str">
        <f t="shared" si="13"/>
        <v/>
      </c>
      <c r="AO81" t="b">
        <f t="shared" si="14"/>
        <v>0</v>
      </c>
    </row>
    <row r="82" spans="1:42" ht="15" customHeight="1">
      <c r="A82" s="177"/>
      <c r="B82" s="214"/>
      <c r="C82" s="132" t="s">
        <v>103</v>
      </c>
      <c r="D82" s="483"/>
      <c r="E82" s="485"/>
      <c r="F82" s="412"/>
      <c r="G82" s="413"/>
      <c r="H82" s="412"/>
      <c r="I82" s="413"/>
      <c r="J82" s="115"/>
      <c r="K82" s="115"/>
      <c r="L82" s="115"/>
      <c r="M82" s="115"/>
      <c r="N82" s="115"/>
      <c r="O82" s="115"/>
      <c r="P82" s="115"/>
      <c r="Q82" s="115"/>
      <c r="R82" s="115"/>
      <c r="S82" s="115"/>
      <c r="T82" s="115"/>
      <c r="U82" s="115"/>
      <c r="V82" s="115"/>
      <c r="W82" s="115"/>
      <c r="X82" s="115"/>
      <c r="Y82" s="115"/>
      <c r="Z82" s="115"/>
      <c r="AA82" s="115"/>
      <c r="AB82" s="115"/>
      <c r="AC82" s="115"/>
      <c r="AD82" s="115"/>
      <c r="AE82" s="1"/>
      <c r="AG82">
        <f t="shared" si="15"/>
        <v>0</v>
      </c>
      <c r="AH82">
        <f t="shared" si="16"/>
        <v>0</v>
      </c>
      <c r="AI82">
        <f t="shared" si="17"/>
        <v>0</v>
      </c>
      <c r="AJ82">
        <f t="shared" si="18"/>
        <v>0</v>
      </c>
      <c r="AK82" t="b">
        <f t="shared" si="10"/>
        <v>0</v>
      </c>
      <c r="AL82" t="str">
        <f t="shared" si="11"/>
        <v/>
      </c>
      <c r="AM82" t="b">
        <f t="shared" si="12"/>
        <v>0</v>
      </c>
      <c r="AN82" t="str">
        <f t="shared" si="13"/>
        <v/>
      </c>
      <c r="AO82" t="b">
        <f t="shared" si="14"/>
        <v>0</v>
      </c>
    </row>
    <row r="83" spans="1:42" ht="15" customHeight="1">
      <c r="A83" s="177"/>
      <c r="B83" s="214"/>
      <c r="C83" s="132" t="s">
        <v>105</v>
      </c>
      <c r="D83" s="483"/>
      <c r="E83" s="485"/>
      <c r="F83" s="412"/>
      <c r="G83" s="413"/>
      <c r="H83" s="412"/>
      <c r="I83" s="413"/>
      <c r="J83" s="115"/>
      <c r="K83" s="115"/>
      <c r="L83" s="115"/>
      <c r="M83" s="115"/>
      <c r="N83" s="115"/>
      <c r="O83" s="115"/>
      <c r="P83" s="115"/>
      <c r="Q83" s="115"/>
      <c r="R83" s="115"/>
      <c r="S83" s="115"/>
      <c r="T83" s="115"/>
      <c r="U83" s="115"/>
      <c r="V83" s="115"/>
      <c r="W83" s="115"/>
      <c r="X83" s="115"/>
      <c r="Y83" s="115"/>
      <c r="Z83" s="115"/>
      <c r="AA83" s="115"/>
      <c r="AB83" s="115"/>
      <c r="AC83" s="115"/>
      <c r="AD83" s="115"/>
      <c r="AE83" s="1"/>
      <c r="AG83">
        <f t="shared" si="15"/>
        <v>0</v>
      </c>
      <c r="AH83">
        <f t="shared" si="16"/>
        <v>0</v>
      </c>
      <c r="AI83">
        <f t="shared" si="17"/>
        <v>0</v>
      </c>
      <c r="AJ83">
        <f t="shared" si="18"/>
        <v>0</v>
      </c>
      <c r="AK83" t="b">
        <f t="shared" si="10"/>
        <v>0</v>
      </c>
      <c r="AL83" t="str">
        <f t="shared" si="11"/>
        <v/>
      </c>
      <c r="AM83" t="b">
        <f t="shared" si="12"/>
        <v>0</v>
      </c>
      <c r="AN83" t="str">
        <f t="shared" si="13"/>
        <v/>
      </c>
      <c r="AO83" t="b">
        <f t="shared" si="14"/>
        <v>0</v>
      </c>
    </row>
    <row r="84" spans="1:42" ht="15" customHeight="1">
      <c r="A84" s="177"/>
      <c r="B84" s="214"/>
      <c r="C84" s="132" t="s">
        <v>107</v>
      </c>
      <c r="D84" s="483"/>
      <c r="E84" s="485"/>
      <c r="F84" s="412"/>
      <c r="G84" s="413"/>
      <c r="H84" s="412"/>
      <c r="I84" s="413"/>
      <c r="J84" s="115"/>
      <c r="K84" s="115"/>
      <c r="L84" s="115"/>
      <c r="M84" s="115"/>
      <c r="N84" s="115"/>
      <c r="O84" s="115"/>
      <c r="P84" s="115"/>
      <c r="Q84" s="115"/>
      <c r="R84" s="115"/>
      <c r="S84" s="115"/>
      <c r="T84" s="115"/>
      <c r="U84" s="115"/>
      <c r="V84" s="115"/>
      <c r="W84" s="115"/>
      <c r="X84" s="115"/>
      <c r="Y84" s="115"/>
      <c r="Z84" s="115"/>
      <c r="AA84" s="115"/>
      <c r="AB84" s="115"/>
      <c r="AC84" s="115"/>
      <c r="AD84" s="115"/>
      <c r="AE84" s="1"/>
      <c r="AG84">
        <f t="shared" si="15"/>
        <v>0</v>
      </c>
      <c r="AH84">
        <f t="shared" si="16"/>
        <v>0</v>
      </c>
      <c r="AI84">
        <f t="shared" si="17"/>
        <v>0</v>
      </c>
      <c r="AJ84">
        <f t="shared" si="18"/>
        <v>0</v>
      </c>
      <c r="AK84" t="b">
        <f t="shared" si="10"/>
        <v>0</v>
      </c>
      <c r="AL84" t="str">
        <f t="shared" si="11"/>
        <v/>
      </c>
      <c r="AM84" t="b">
        <f t="shared" si="12"/>
        <v>0</v>
      </c>
      <c r="AN84" t="str">
        <f t="shared" si="13"/>
        <v/>
      </c>
      <c r="AO84" t="b">
        <f t="shared" si="14"/>
        <v>0</v>
      </c>
    </row>
    <row r="85" spans="1:42" ht="15" customHeight="1">
      <c r="A85" s="177"/>
      <c r="B85" s="214"/>
      <c r="C85" s="132" t="s">
        <v>108</v>
      </c>
      <c r="D85" s="483"/>
      <c r="E85" s="485"/>
      <c r="F85" s="412"/>
      <c r="G85" s="413"/>
      <c r="H85" s="412"/>
      <c r="I85" s="413"/>
      <c r="J85" s="115"/>
      <c r="K85" s="115"/>
      <c r="L85" s="115"/>
      <c r="M85" s="115"/>
      <c r="N85" s="115"/>
      <c r="O85" s="115"/>
      <c r="P85" s="115"/>
      <c r="Q85" s="115"/>
      <c r="R85" s="115"/>
      <c r="S85" s="115"/>
      <c r="T85" s="115"/>
      <c r="U85" s="115"/>
      <c r="V85" s="115"/>
      <c r="W85" s="115"/>
      <c r="X85" s="115"/>
      <c r="Y85" s="115"/>
      <c r="Z85" s="115"/>
      <c r="AA85" s="115"/>
      <c r="AB85" s="115"/>
      <c r="AC85" s="115"/>
      <c r="AD85" s="115"/>
      <c r="AE85" s="1"/>
      <c r="AG85">
        <f t="shared" si="15"/>
        <v>0</v>
      </c>
      <c r="AH85">
        <f t="shared" si="16"/>
        <v>0</v>
      </c>
      <c r="AI85">
        <f t="shared" si="17"/>
        <v>0</v>
      </c>
      <c r="AJ85">
        <f t="shared" si="18"/>
        <v>0</v>
      </c>
      <c r="AK85" t="b">
        <f t="shared" si="10"/>
        <v>0</v>
      </c>
      <c r="AL85" t="str">
        <f t="shared" si="11"/>
        <v/>
      </c>
      <c r="AM85" t="b">
        <f t="shared" si="12"/>
        <v>0</v>
      </c>
      <c r="AN85" t="str">
        <f t="shared" si="13"/>
        <v/>
      </c>
      <c r="AO85" t="b">
        <f t="shared" si="14"/>
        <v>0</v>
      </c>
    </row>
    <row r="86" spans="1:42" ht="15" customHeight="1">
      <c r="A86" s="177"/>
      <c r="B86" s="214"/>
      <c r="C86" s="132" t="s">
        <v>109</v>
      </c>
      <c r="D86" s="483"/>
      <c r="E86" s="485"/>
      <c r="F86" s="412"/>
      <c r="G86" s="413"/>
      <c r="H86" s="412"/>
      <c r="I86" s="413"/>
      <c r="J86" s="115"/>
      <c r="K86" s="115"/>
      <c r="L86" s="115"/>
      <c r="M86" s="115"/>
      <c r="N86" s="115"/>
      <c r="O86" s="115"/>
      <c r="P86" s="115"/>
      <c r="Q86" s="115"/>
      <c r="R86" s="115"/>
      <c r="S86" s="115"/>
      <c r="T86" s="115"/>
      <c r="U86" s="115"/>
      <c r="V86" s="115"/>
      <c r="W86" s="115"/>
      <c r="X86" s="115"/>
      <c r="Y86" s="115"/>
      <c r="Z86" s="115"/>
      <c r="AA86" s="115"/>
      <c r="AB86" s="115"/>
      <c r="AC86" s="115"/>
      <c r="AD86" s="115"/>
      <c r="AE86" s="1"/>
      <c r="AG86">
        <f t="shared" si="15"/>
        <v>0</v>
      </c>
      <c r="AH86">
        <f t="shared" si="16"/>
        <v>0</v>
      </c>
      <c r="AI86">
        <f t="shared" si="17"/>
        <v>0</v>
      </c>
      <c r="AJ86">
        <f t="shared" si="18"/>
        <v>0</v>
      </c>
      <c r="AK86" t="b">
        <f t="shared" si="10"/>
        <v>0</v>
      </c>
      <c r="AL86" t="str">
        <f t="shared" si="11"/>
        <v/>
      </c>
      <c r="AM86" t="b">
        <f t="shared" si="12"/>
        <v>0</v>
      </c>
      <c r="AN86" t="str">
        <f t="shared" si="13"/>
        <v/>
      </c>
      <c r="AO86" t="b">
        <f t="shared" si="14"/>
        <v>0</v>
      </c>
    </row>
    <row r="87" spans="1:42" ht="15" customHeight="1">
      <c r="A87" s="177"/>
      <c r="B87" s="214"/>
      <c r="C87" s="132" t="s">
        <v>110</v>
      </c>
      <c r="D87" s="483"/>
      <c r="E87" s="485"/>
      <c r="F87" s="412"/>
      <c r="G87" s="413"/>
      <c r="H87" s="412"/>
      <c r="I87" s="413"/>
      <c r="J87" s="115"/>
      <c r="K87" s="115"/>
      <c r="L87" s="115"/>
      <c r="M87" s="115"/>
      <c r="N87" s="115"/>
      <c r="O87" s="115"/>
      <c r="P87" s="115"/>
      <c r="Q87" s="115"/>
      <c r="R87" s="115"/>
      <c r="S87" s="115"/>
      <c r="T87" s="115"/>
      <c r="U87" s="115"/>
      <c r="V87" s="115"/>
      <c r="W87" s="115"/>
      <c r="X87" s="115"/>
      <c r="Y87" s="115"/>
      <c r="Z87" s="115"/>
      <c r="AA87" s="115"/>
      <c r="AB87" s="115"/>
      <c r="AC87" s="115"/>
      <c r="AD87" s="115"/>
      <c r="AE87" s="1"/>
      <c r="AG87">
        <f t="shared" si="15"/>
        <v>0</v>
      </c>
      <c r="AH87">
        <f t="shared" si="16"/>
        <v>0</v>
      </c>
      <c r="AI87">
        <f t="shared" si="17"/>
        <v>0</v>
      </c>
      <c r="AJ87">
        <f t="shared" si="18"/>
        <v>0</v>
      </c>
      <c r="AK87" t="b">
        <f t="shared" si="10"/>
        <v>0</v>
      </c>
      <c r="AL87" t="str">
        <f t="shared" si="11"/>
        <v/>
      </c>
      <c r="AM87" t="b">
        <f t="shared" si="12"/>
        <v>0</v>
      </c>
      <c r="AN87" t="str">
        <f t="shared" si="13"/>
        <v/>
      </c>
      <c r="AO87" t="b">
        <f t="shared" si="14"/>
        <v>0</v>
      </c>
    </row>
    <row r="88" spans="1:42" ht="15" customHeight="1">
      <c r="A88" s="177"/>
      <c r="B88" s="214"/>
      <c r="C88" s="132" t="s">
        <v>111</v>
      </c>
      <c r="D88" s="483"/>
      <c r="E88" s="485"/>
      <c r="F88" s="412"/>
      <c r="G88" s="413"/>
      <c r="H88" s="412"/>
      <c r="I88" s="413"/>
      <c r="J88" s="115"/>
      <c r="K88" s="115"/>
      <c r="L88" s="115"/>
      <c r="M88" s="115"/>
      <c r="N88" s="115"/>
      <c r="O88" s="115"/>
      <c r="P88" s="115"/>
      <c r="Q88" s="115"/>
      <c r="R88" s="115"/>
      <c r="S88" s="115"/>
      <c r="T88" s="115"/>
      <c r="U88" s="115"/>
      <c r="V88" s="115"/>
      <c r="W88" s="115"/>
      <c r="X88" s="115"/>
      <c r="Y88" s="115"/>
      <c r="Z88" s="115"/>
      <c r="AA88" s="115"/>
      <c r="AB88" s="115"/>
      <c r="AC88" s="115"/>
      <c r="AD88" s="115"/>
      <c r="AE88" s="1"/>
      <c r="AG88">
        <f t="shared" si="15"/>
        <v>0</v>
      </c>
      <c r="AH88">
        <f t="shared" si="16"/>
        <v>0</v>
      </c>
      <c r="AI88">
        <f t="shared" si="17"/>
        <v>0</v>
      </c>
      <c r="AJ88">
        <f t="shared" si="18"/>
        <v>0</v>
      </c>
      <c r="AK88" t="b">
        <f t="shared" si="10"/>
        <v>0</v>
      </c>
      <c r="AL88" t="str">
        <f t="shared" si="11"/>
        <v/>
      </c>
      <c r="AM88" t="b">
        <f t="shared" si="12"/>
        <v>0</v>
      </c>
      <c r="AN88" t="str">
        <f t="shared" si="13"/>
        <v/>
      </c>
      <c r="AO88" t="b">
        <f t="shared" si="14"/>
        <v>0</v>
      </c>
    </row>
    <row r="89" spans="1:42" ht="15" customHeight="1">
      <c r="A89" s="177"/>
      <c r="B89" s="214"/>
      <c r="C89" s="132" t="s">
        <v>112</v>
      </c>
      <c r="D89" s="483"/>
      <c r="E89" s="485"/>
      <c r="F89" s="412"/>
      <c r="G89" s="413"/>
      <c r="H89" s="412"/>
      <c r="I89" s="413"/>
      <c r="J89" s="115"/>
      <c r="K89" s="115"/>
      <c r="L89" s="115"/>
      <c r="M89" s="115"/>
      <c r="N89" s="115"/>
      <c r="O89" s="115"/>
      <c r="P89" s="115"/>
      <c r="Q89" s="115"/>
      <c r="R89" s="115"/>
      <c r="S89" s="115"/>
      <c r="T89" s="115"/>
      <c r="U89" s="115"/>
      <c r="V89" s="115"/>
      <c r="W89" s="115"/>
      <c r="X89" s="115"/>
      <c r="Y89" s="115"/>
      <c r="Z89" s="115"/>
      <c r="AA89" s="115"/>
      <c r="AB89" s="115"/>
      <c r="AC89" s="115"/>
      <c r="AD89" s="115"/>
      <c r="AE89" s="1"/>
      <c r="AG89">
        <f t="shared" si="15"/>
        <v>0</v>
      </c>
      <c r="AH89">
        <f t="shared" si="16"/>
        <v>0</v>
      </c>
      <c r="AI89">
        <f t="shared" si="17"/>
        <v>0</v>
      </c>
      <c r="AJ89">
        <f t="shared" si="18"/>
        <v>0</v>
      </c>
      <c r="AK89" t="b">
        <f t="shared" si="10"/>
        <v>0</v>
      </c>
      <c r="AL89" t="str">
        <f t="shared" si="11"/>
        <v/>
      </c>
      <c r="AM89" t="b">
        <f t="shared" si="12"/>
        <v>0</v>
      </c>
      <c r="AN89" t="str">
        <f t="shared" si="13"/>
        <v/>
      </c>
      <c r="AO89" t="b">
        <f t="shared" si="14"/>
        <v>0</v>
      </c>
    </row>
    <row r="90" spans="1:42" ht="15" customHeight="1">
      <c r="A90" s="177"/>
      <c r="B90" s="214"/>
      <c r="C90" s="132" t="s">
        <v>113</v>
      </c>
      <c r="D90" s="483"/>
      <c r="E90" s="485"/>
      <c r="F90" s="412"/>
      <c r="G90" s="413"/>
      <c r="H90" s="412"/>
      <c r="I90" s="413"/>
      <c r="J90" s="115"/>
      <c r="K90" s="115"/>
      <c r="L90" s="115"/>
      <c r="M90" s="115"/>
      <c r="N90" s="115"/>
      <c r="O90" s="115"/>
      <c r="P90" s="115"/>
      <c r="Q90" s="115"/>
      <c r="R90" s="115"/>
      <c r="S90" s="115"/>
      <c r="T90" s="115"/>
      <c r="U90" s="115"/>
      <c r="V90" s="115"/>
      <c r="W90" s="115"/>
      <c r="X90" s="115"/>
      <c r="Y90" s="115"/>
      <c r="Z90" s="115"/>
      <c r="AA90" s="115"/>
      <c r="AB90" s="115"/>
      <c r="AC90" s="115"/>
      <c r="AD90" s="115"/>
      <c r="AE90" s="1"/>
      <c r="AG90">
        <f t="shared" si="15"/>
        <v>0</v>
      </c>
      <c r="AH90">
        <f t="shared" si="16"/>
        <v>0</v>
      </c>
      <c r="AI90">
        <f t="shared" si="17"/>
        <v>0</v>
      </c>
      <c r="AJ90">
        <f t="shared" si="18"/>
        <v>0</v>
      </c>
      <c r="AK90" t="b">
        <f t="shared" si="10"/>
        <v>0</v>
      </c>
      <c r="AL90" t="str">
        <f t="shared" si="11"/>
        <v/>
      </c>
      <c r="AM90" t="b">
        <f t="shared" si="12"/>
        <v>0</v>
      </c>
      <c r="AN90" t="str">
        <f t="shared" si="13"/>
        <v/>
      </c>
      <c r="AO90" t="b">
        <f t="shared" si="14"/>
        <v>0</v>
      </c>
    </row>
    <row r="91" spans="1:42" ht="15" customHeight="1">
      <c r="A91" s="177"/>
      <c r="B91" s="214"/>
      <c r="C91" s="132" t="s">
        <v>114</v>
      </c>
      <c r="D91" s="483"/>
      <c r="E91" s="485"/>
      <c r="F91" s="412"/>
      <c r="G91" s="413"/>
      <c r="H91" s="412"/>
      <c r="I91" s="413"/>
      <c r="J91" s="115"/>
      <c r="K91" s="115"/>
      <c r="L91" s="115"/>
      <c r="M91" s="115"/>
      <c r="N91" s="115"/>
      <c r="O91" s="115"/>
      <c r="P91" s="115"/>
      <c r="Q91" s="115"/>
      <c r="R91" s="115"/>
      <c r="S91" s="115"/>
      <c r="T91" s="115"/>
      <c r="U91" s="115"/>
      <c r="V91" s="115"/>
      <c r="W91" s="115"/>
      <c r="X91" s="115"/>
      <c r="Y91" s="115"/>
      <c r="Z91" s="115"/>
      <c r="AA91" s="115"/>
      <c r="AB91" s="115"/>
      <c r="AC91" s="115"/>
      <c r="AD91" s="115"/>
      <c r="AE91" s="1"/>
      <c r="AG91">
        <f t="shared" si="15"/>
        <v>0</v>
      </c>
      <c r="AH91">
        <f t="shared" si="16"/>
        <v>0</v>
      </c>
      <c r="AI91">
        <f t="shared" si="17"/>
        <v>0</v>
      </c>
      <c r="AJ91">
        <f t="shared" si="18"/>
        <v>0</v>
      </c>
      <c r="AK91" t="b">
        <f t="shared" si="10"/>
        <v>0</v>
      </c>
      <c r="AL91" t="str">
        <f t="shared" si="11"/>
        <v/>
      </c>
      <c r="AM91" t="b">
        <f t="shared" si="12"/>
        <v>0</v>
      </c>
      <c r="AN91" t="str">
        <f t="shared" si="13"/>
        <v/>
      </c>
      <c r="AO91" t="b">
        <f t="shared" si="14"/>
        <v>0</v>
      </c>
    </row>
    <row r="92" spans="1:42" ht="15" customHeight="1">
      <c r="A92" s="177"/>
      <c r="B92" s="214"/>
      <c r="C92" s="132" t="s">
        <v>115</v>
      </c>
      <c r="D92" s="483"/>
      <c r="E92" s="485"/>
      <c r="F92" s="412"/>
      <c r="G92" s="413"/>
      <c r="H92" s="412"/>
      <c r="I92" s="413"/>
      <c r="J92" s="115"/>
      <c r="K92" s="115"/>
      <c r="L92" s="115"/>
      <c r="M92" s="115"/>
      <c r="N92" s="115"/>
      <c r="O92" s="115"/>
      <c r="P92" s="115"/>
      <c r="Q92" s="115"/>
      <c r="R92" s="115"/>
      <c r="S92" s="115"/>
      <c r="T92" s="115"/>
      <c r="U92" s="115"/>
      <c r="V92" s="115"/>
      <c r="W92" s="115"/>
      <c r="X92" s="115"/>
      <c r="Y92" s="115"/>
      <c r="Z92" s="115"/>
      <c r="AA92" s="115"/>
      <c r="AB92" s="115"/>
      <c r="AC92" s="115"/>
      <c r="AD92" s="115"/>
      <c r="AE92" s="1"/>
      <c r="AG92">
        <f t="shared" si="15"/>
        <v>0</v>
      </c>
      <c r="AH92">
        <f t="shared" si="16"/>
        <v>0</v>
      </c>
      <c r="AI92">
        <f t="shared" si="17"/>
        <v>0</v>
      </c>
      <c r="AJ92">
        <f t="shared" si="18"/>
        <v>0</v>
      </c>
      <c r="AK92" t="b">
        <f t="shared" si="10"/>
        <v>0</v>
      </c>
      <c r="AL92" t="str">
        <f t="shared" si="11"/>
        <v/>
      </c>
      <c r="AM92" t="b">
        <f t="shared" si="12"/>
        <v>0</v>
      </c>
      <c r="AN92" t="str">
        <f t="shared" si="13"/>
        <v/>
      </c>
      <c r="AO92" t="b">
        <f t="shared" si="14"/>
        <v>0</v>
      </c>
    </row>
    <row r="93" spans="1:42" ht="15" customHeight="1">
      <c r="A93" s="177"/>
      <c r="B93" s="214"/>
      <c r="C93" s="202" t="s">
        <v>116</v>
      </c>
      <c r="D93" s="483"/>
      <c r="E93" s="485"/>
      <c r="F93" s="412"/>
      <c r="G93" s="413"/>
      <c r="H93" s="412"/>
      <c r="I93" s="413"/>
      <c r="J93" s="115"/>
      <c r="K93" s="115"/>
      <c r="L93" s="115"/>
      <c r="M93" s="115"/>
      <c r="N93" s="115"/>
      <c r="O93" s="115"/>
      <c r="P93" s="115"/>
      <c r="Q93" s="115"/>
      <c r="R93" s="115"/>
      <c r="S93" s="115"/>
      <c r="T93" s="115"/>
      <c r="U93" s="115"/>
      <c r="V93" s="115"/>
      <c r="W93" s="115"/>
      <c r="X93" s="115"/>
      <c r="Y93" s="115"/>
      <c r="Z93" s="115"/>
      <c r="AA93" s="115"/>
      <c r="AB93" s="115"/>
      <c r="AC93" s="115"/>
      <c r="AD93" s="115"/>
      <c r="AE93" s="1"/>
      <c r="AG93">
        <f t="shared" si="15"/>
        <v>0</v>
      </c>
      <c r="AH93">
        <f>IF(H93&gt;1,IF(COUNTBLANK(J93:AD93)=21,0,1),0)</f>
        <v>0</v>
      </c>
      <c r="AI93">
        <f>IF(H93=1,IF(COUNTA(J93:AD93)&gt;0,0,1),IF(AND(H93="",$BB$69=0),IF(COUNTA(J93:AD93)&gt;0,1,0),0))</f>
        <v>0</v>
      </c>
      <c r="AJ93">
        <f>IF(OR(COUNTBLANK(D93:I93)=3,COUNTBLANK(D93:I93)=6),0,1)</f>
        <v>0</v>
      </c>
      <c r="AK93" t="b">
        <f t="shared" si="10"/>
        <v>0</v>
      </c>
      <c r="AL93" t="str">
        <f t="shared" si="11"/>
        <v/>
      </c>
      <c r="AM93" t="b">
        <f t="shared" si="12"/>
        <v>0</v>
      </c>
      <c r="AN93" t="str">
        <f t="shared" si="13"/>
        <v/>
      </c>
      <c r="AO93" t="b">
        <f t="shared" si="14"/>
        <v>0</v>
      </c>
    </row>
    <row r="94" spans="1:42" ht="15" customHeight="1">
      <c r="A94" s="177"/>
      <c r="B94" s="214"/>
      <c r="C94" s="215"/>
      <c r="D94" s="11"/>
      <c r="E94" s="11"/>
      <c r="F94" s="11"/>
      <c r="G94" s="24"/>
      <c r="H94" s="24"/>
      <c r="I94" s="24"/>
      <c r="J94" s="24"/>
      <c r="K94" s="24"/>
      <c r="L94" s="24"/>
      <c r="M94" s="24"/>
      <c r="N94" s="24"/>
      <c r="O94" s="24"/>
      <c r="P94" s="24"/>
      <c r="Q94" s="24"/>
      <c r="R94" s="24"/>
      <c r="S94" s="24"/>
      <c r="T94" s="24"/>
      <c r="U94" s="24"/>
      <c r="V94" s="24"/>
      <c r="W94" s="24"/>
      <c r="X94" s="24"/>
      <c r="Y94" s="24"/>
      <c r="Z94" s="24"/>
      <c r="AA94" s="24"/>
      <c r="AB94" s="24"/>
      <c r="AC94" s="24"/>
      <c r="AD94" s="24"/>
      <c r="AE94" s="1"/>
      <c r="AH94" s="193">
        <f>SUM(AH74:AH93)</f>
        <v>0</v>
      </c>
      <c r="AJ94" s="172">
        <f>SUM(AI74:AJ93)</f>
        <v>0</v>
      </c>
      <c r="AK94" s="193">
        <f>COUNTIF(AK74:AK93,TRUE)</f>
        <v>0</v>
      </c>
      <c r="AM94" s="193">
        <f>COUNTIF(AM74:AM93,TRUE)</f>
        <v>0</v>
      </c>
      <c r="AO94" s="193">
        <f>COUNTIF(AO74:AO93,TRUE)</f>
        <v>0</v>
      </c>
      <c r="AP94" s="172">
        <f>SUM(AK94,AM94,AO94)</f>
        <v>0</v>
      </c>
    </row>
    <row r="95" spans="1:42" ht="15" customHeight="1">
      <c r="A95" s="159"/>
      <c r="B95" s="7"/>
      <c r="C95" s="7"/>
      <c r="D95" s="7"/>
      <c r="E95" s="7"/>
      <c r="F95" s="7"/>
      <c r="G95" s="7"/>
      <c r="H95" s="7"/>
      <c r="I95" s="7"/>
      <c r="J95" s="7"/>
      <c r="K95" s="24"/>
      <c r="L95" s="24"/>
      <c r="M95" s="24"/>
      <c r="N95" s="24"/>
      <c r="O95" s="24"/>
      <c r="P95" s="24"/>
      <c r="Q95" s="24"/>
      <c r="R95" s="24"/>
      <c r="S95" s="24"/>
      <c r="T95" s="24"/>
      <c r="U95" s="24"/>
      <c r="V95" s="24"/>
      <c r="W95" s="24"/>
      <c r="X95" s="24"/>
      <c r="Y95" s="24"/>
      <c r="Z95" s="24"/>
      <c r="AA95" s="24"/>
      <c r="AB95" s="24"/>
      <c r="AC95" s="24"/>
      <c r="AD95" s="24"/>
      <c r="AE95" s="1"/>
    </row>
    <row r="96" spans="1:42" ht="15" customHeight="1">
      <c r="A96" s="159"/>
      <c r="B96" s="7"/>
      <c r="C96" s="7"/>
      <c r="D96" s="7"/>
      <c r="E96" s="7"/>
      <c r="F96" s="7"/>
      <c r="G96" s="7"/>
      <c r="H96" s="7"/>
      <c r="I96" s="7"/>
      <c r="J96" s="7"/>
      <c r="K96" s="24"/>
      <c r="L96" s="24"/>
      <c r="M96" s="24"/>
      <c r="N96" s="24"/>
      <c r="O96" s="24"/>
      <c r="P96" s="24"/>
      <c r="Q96" s="24"/>
      <c r="R96" s="24"/>
      <c r="S96" s="24"/>
      <c r="T96" s="24"/>
      <c r="U96" s="24"/>
      <c r="V96" s="24"/>
      <c r="W96" s="24"/>
      <c r="X96" s="24"/>
      <c r="Y96" s="24"/>
      <c r="Z96" s="24"/>
      <c r="AA96" s="538" t="s">
        <v>259</v>
      </c>
      <c r="AB96" s="538"/>
      <c r="AC96" s="538"/>
      <c r="AD96" s="538"/>
      <c r="AE96" s="1"/>
    </row>
    <row r="97" spans="1:57" ht="120" customHeight="1">
      <c r="A97" s="21"/>
      <c r="B97" s="212"/>
      <c r="C97" s="489" t="s">
        <v>255</v>
      </c>
      <c r="D97" s="489"/>
      <c r="E97" s="489"/>
      <c r="F97" s="489"/>
      <c r="G97" s="489"/>
      <c r="H97" s="489"/>
      <c r="I97" s="489"/>
      <c r="J97" s="489" t="s">
        <v>260</v>
      </c>
      <c r="K97" s="489"/>
      <c r="L97" s="489"/>
      <c r="M97" s="489"/>
      <c r="N97" s="489"/>
      <c r="O97" s="489"/>
      <c r="P97" s="489"/>
      <c r="Q97" s="489"/>
      <c r="R97" s="489"/>
      <c r="S97" s="489"/>
      <c r="T97" s="489"/>
      <c r="U97" s="489"/>
      <c r="V97" s="489"/>
      <c r="W97" s="489"/>
      <c r="X97" s="489"/>
      <c r="Y97" s="489"/>
      <c r="Z97" s="489"/>
      <c r="AA97" s="489"/>
      <c r="AB97" s="489"/>
      <c r="AC97" s="489"/>
      <c r="AD97" s="489"/>
      <c r="AE97" s="1"/>
    </row>
    <row r="98" spans="1:57" ht="15" customHeight="1">
      <c r="A98" s="21"/>
      <c r="B98" s="213"/>
      <c r="C98" s="489"/>
      <c r="D98" s="489"/>
      <c r="E98" s="489"/>
      <c r="F98" s="489"/>
      <c r="G98" s="489"/>
      <c r="H98" s="489"/>
      <c r="I98" s="489"/>
      <c r="J98" s="132" t="s">
        <v>89</v>
      </c>
      <c r="K98" s="132" t="s">
        <v>90</v>
      </c>
      <c r="L98" s="132" t="s">
        <v>92</v>
      </c>
      <c r="M98" s="132" t="s">
        <v>93</v>
      </c>
      <c r="N98" s="132" t="s">
        <v>95</v>
      </c>
      <c r="O98" s="132" t="s">
        <v>97</v>
      </c>
      <c r="P98" s="132" t="s">
        <v>99</v>
      </c>
      <c r="Q98" s="132" t="s">
        <v>101</v>
      </c>
      <c r="R98" s="132" t="s">
        <v>103</v>
      </c>
      <c r="S98" s="132" t="s">
        <v>105</v>
      </c>
      <c r="T98" s="132" t="s">
        <v>107</v>
      </c>
      <c r="U98" s="132" t="s">
        <v>108</v>
      </c>
      <c r="V98" s="132" t="s">
        <v>109</v>
      </c>
      <c r="W98" s="132" t="s">
        <v>110</v>
      </c>
      <c r="X98" s="132" t="s">
        <v>111</v>
      </c>
      <c r="Y98" s="132" t="s">
        <v>112</v>
      </c>
      <c r="Z98" s="132" t="s">
        <v>113</v>
      </c>
      <c r="AA98" s="132" t="s">
        <v>114</v>
      </c>
      <c r="AB98" s="132" t="s">
        <v>115</v>
      </c>
      <c r="AC98" s="132" t="s">
        <v>116</v>
      </c>
      <c r="AD98" s="202" t="s">
        <v>117</v>
      </c>
      <c r="AE98" s="1"/>
      <c r="AG98" t="s">
        <v>2247</v>
      </c>
      <c r="AH98" t="s">
        <v>2254</v>
      </c>
      <c r="AJ98" t="s">
        <v>2248</v>
      </c>
      <c r="AK98" t="s">
        <v>2255</v>
      </c>
    </row>
    <row r="99" spans="1:57" ht="15" customHeight="1">
      <c r="A99" s="177"/>
      <c r="B99" s="214"/>
      <c r="C99" s="132" t="s">
        <v>89</v>
      </c>
      <c r="D99" s="480" t="str">
        <f>IF(D74="","",D74)</f>
        <v/>
      </c>
      <c r="E99" s="481"/>
      <c r="F99" s="481"/>
      <c r="G99" s="481"/>
      <c r="H99" s="481"/>
      <c r="I99" s="482"/>
      <c r="J99" s="27"/>
      <c r="K99" s="27"/>
      <c r="L99" s="27"/>
      <c r="M99" s="27"/>
      <c r="N99" s="27"/>
      <c r="O99" s="27"/>
      <c r="P99" s="27"/>
      <c r="Q99" s="27"/>
      <c r="R99" s="27"/>
      <c r="S99" s="27"/>
      <c r="T99" s="27"/>
      <c r="U99" s="27"/>
      <c r="V99" s="27"/>
      <c r="W99" s="27"/>
      <c r="X99" s="27"/>
      <c r="Y99" s="27"/>
      <c r="Z99" s="27"/>
      <c r="AA99" s="27"/>
      <c r="AB99" s="27"/>
      <c r="AC99" s="27"/>
      <c r="AD99" s="27"/>
      <c r="AE99" s="1"/>
      <c r="AG99">
        <f>COUNTBLANK(J99:AD99)-SUM($AG$67:$BA$67)</f>
        <v>0</v>
      </c>
      <c r="AH99">
        <f>IF(AG99&lt;=AG74,0,1)</f>
        <v>0</v>
      </c>
      <c r="AJ99">
        <f>IF(H74&gt;1,IF(COUNTBLANK(J99:AD99)=21,0,1),0)</f>
        <v>0</v>
      </c>
      <c r="AK99">
        <f>IF(J74="",IF(COUNTBLANK(J99)=1,0,1),0)</f>
        <v>0</v>
      </c>
      <c r="AL99">
        <f t="shared" ref="AL99:BE99" si="19">IF(K74="",IF(COUNTBLANK(K99)=1,0,1),0)</f>
        <v>0</v>
      </c>
      <c r="AM99">
        <f t="shared" si="19"/>
        <v>0</v>
      </c>
      <c r="AN99">
        <f t="shared" si="19"/>
        <v>0</v>
      </c>
      <c r="AO99">
        <f t="shared" si="19"/>
        <v>0</v>
      </c>
      <c r="AP99">
        <f t="shared" si="19"/>
        <v>0</v>
      </c>
      <c r="AQ99">
        <f t="shared" si="19"/>
        <v>0</v>
      </c>
      <c r="AR99">
        <f t="shared" si="19"/>
        <v>0</v>
      </c>
      <c r="AS99">
        <f t="shared" si="19"/>
        <v>0</v>
      </c>
      <c r="AT99">
        <f t="shared" si="19"/>
        <v>0</v>
      </c>
      <c r="AU99">
        <f t="shared" si="19"/>
        <v>0</v>
      </c>
      <c r="AV99">
        <f t="shared" si="19"/>
        <v>0</v>
      </c>
      <c r="AW99">
        <f t="shared" si="19"/>
        <v>0</v>
      </c>
      <c r="AX99">
        <f t="shared" si="19"/>
        <v>0</v>
      </c>
      <c r="AY99">
        <f t="shared" si="19"/>
        <v>0</v>
      </c>
      <c r="AZ99">
        <f t="shared" si="19"/>
        <v>0</v>
      </c>
      <c r="BA99">
        <f t="shared" si="19"/>
        <v>0</v>
      </c>
      <c r="BB99">
        <f t="shared" si="19"/>
        <v>0</v>
      </c>
      <c r="BC99">
        <f t="shared" si="19"/>
        <v>0</v>
      </c>
      <c r="BD99">
        <f t="shared" si="19"/>
        <v>0</v>
      </c>
      <c r="BE99">
        <f t="shared" si="19"/>
        <v>0</v>
      </c>
    </row>
    <row r="100" spans="1:57" ht="15" customHeight="1">
      <c r="A100" s="177"/>
      <c r="B100" s="214"/>
      <c r="C100" s="132" t="s">
        <v>90</v>
      </c>
      <c r="D100" s="480" t="str">
        <f t="shared" ref="D100:D117" si="20">IF(D75="","",D75)</f>
        <v/>
      </c>
      <c r="E100" s="481"/>
      <c r="F100" s="481"/>
      <c r="G100" s="481"/>
      <c r="H100" s="481"/>
      <c r="I100" s="482"/>
      <c r="J100" s="27"/>
      <c r="K100" s="27"/>
      <c r="L100" s="27"/>
      <c r="M100" s="27"/>
      <c r="N100" s="27"/>
      <c r="O100" s="27"/>
      <c r="P100" s="27"/>
      <c r="Q100" s="27"/>
      <c r="R100" s="27"/>
      <c r="S100" s="27"/>
      <c r="T100" s="27"/>
      <c r="U100" s="27"/>
      <c r="V100" s="27"/>
      <c r="W100" s="27"/>
      <c r="X100" s="27"/>
      <c r="Y100" s="27"/>
      <c r="Z100" s="27"/>
      <c r="AA100" s="27"/>
      <c r="AB100" s="27"/>
      <c r="AC100" s="27"/>
      <c r="AD100" s="27"/>
      <c r="AE100" s="1"/>
      <c r="AG100">
        <f t="shared" ref="AG100:AG117" si="21">COUNTBLANK(J100:AD100)-SUM($AG$67:$BA$67)</f>
        <v>0</v>
      </c>
      <c r="AH100">
        <f t="shared" ref="AH100:AH117" si="22">IF(AG100&lt;=AG75,0,1)</f>
        <v>0</v>
      </c>
      <c r="AJ100">
        <f t="shared" ref="AJ100:AJ117" si="23">IF(H75&gt;1,IF(COUNTBLANK(J100:AD100)=21,0,1),0)</f>
        <v>0</v>
      </c>
      <c r="AK100">
        <f t="shared" ref="AK100:AK118" si="24">IF(J75="",IF(COUNTBLANK(J100)=1,0,1),0)</f>
        <v>0</v>
      </c>
      <c r="AL100">
        <f t="shared" ref="AL100:AL118" si="25">IF(K75="",IF(COUNTBLANK(K100)=1,0,1),0)</f>
        <v>0</v>
      </c>
      <c r="AM100">
        <f t="shared" ref="AM100:AM118" si="26">IF(L75="",IF(COUNTBLANK(L100)=1,0,1),0)</f>
        <v>0</v>
      </c>
      <c r="AN100">
        <f t="shared" ref="AN100:AN118" si="27">IF(M75="",IF(COUNTBLANK(M100)=1,0,1),0)</f>
        <v>0</v>
      </c>
      <c r="AO100">
        <f t="shared" ref="AO100:AO118" si="28">IF(N75="",IF(COUNTBLANK(N100)=1,0,1),0)</f>
        <v>0</v>
      </c>
      <c r="AP100">
        <f t="shared" ref="AP100:AP118" si="29">IF(O75="",IF(COUNTBLANK(O100)=1,0,1),0)</f>
        <v>0</v>
      </c>
      <c r="AQ100">
        <f t="shared" ref="AQ100:AQ118" si="30">IF(P75="",IF(COUNTBLANK(P100)=1,0,1),0)</f>
        <v>0</v>
      </c>
      <c r="AR100">
        <f t="shared" ref="AR100:AR118" si="31">IF(Q75="",IF(COUNTBLANK(Q100)=1,0,1),0)</f>
        <v>0</v>
      </c>
      <c r="AS100">
        <f t="shared" ref="AS100:AS118" si="32">IF(R75="",IF(COUNTBLANK(R100)=1,0,1),0)</f>
        <v>0</v>
      </c>
      <c r="AT100">
        <f t="shared" ref="AT100:AT118" si="33">IF(S75="",IF(COUNTBLANK(S100)=1,0,1),0)</f>
        <v>0</v>
      </c>
      <c r="AU100">
        <f t="shared" ref="AU100:AU118" si="34">IF(T75="",IF(COUNTBLANK(T100)=1,0,1),0)</f>
        <v>0</v>
      </c>
      <c r="AV100">
        <f t="shared" ref="AV100:AV118" si="35">IF(U75="",IF(COUNTBLANK(U100)=1,0,1),0)</f>
        <v>0</v>
      </c>
      <c r="AW100">
        <f t="shared" ref="AW100:AW118" si="36">IF(V75="",IF(COUNTBLANK(V100)=1,0,1),0)</f>
        <v>0</v>
      </c>
      <c r="AX100">
        <f t="shared" ref="AX100:AX118" si="37">IF(W75="",IF(COUNTBLANK(W100)=1,0,1),0)</f>
        <v>0</v>
      </c>
      <c r="AY100">
        <f t="shared" ref="AY100:AY118" si="38">IF(X75="",IF(COUNTBLANK(X100)=1,0,1),0)</f>
        <v>0</v>
      </c>
      <c r="AZ100">
        <f t="shared" ref="AZ100:AZ118" si="39">IF(Y75="",IF(COUNTBLANK(Y100)=1,0,1),0)</f>
        <v>0</v>
      </c>
      <c r="BA100">
        <f t="shared" ref="BA100:BA118" si="40">IF(Z75="",IF(COUNTBLANK(Z100)=1,0,1),0)</f>
        <v>0</v>
      </c>
      <c r="BB100">
        <f t="shared" ref="BB100:BB118" si="41">IF(AA75="",IF(COUNTBLANK(AA100)=1,0,1),0)</f>
        <v>0</v>
      </c>
      <c r="BC100">
        <f t="shared" ref="BC100:BC118" si="42">IF(AB75="",IF(COUNTBLANK(AB100)=1,0,1),0)</f>
        <v>0</v>
      </c>
      <c r="BD100">
        <f t="shared" ref="BD100:BD118" si="43">IF(AC75="",IF(COUNTBLANK(AC100)=1,0,1),0)</f>
        <v>0</v>
      </c>
      <c r="BE100">
        <f t="shared" ref="BE100:BE117" si="44">IF(AD75="",IF(COUNTBLANK(AD100)=1,0,1),0)</f>
        <v>0</v>
      </c>
    </row>
    <row r="101" spans="1:57" ht="15" customHeight="1">
      <c r="A101" s="177"/>
      <c r="B101" s="214"/>
      <c r="C101" s="132" t="s">
        <v>92</v>
      </c>
      <c r="D101" s="480" t="str">
        <f t="shared" si="20"/>
        <v/>
      </c>
      <c r="E101" s="481"/>
      <c r="F101" s="481"/>
      <c r="G101" s="481"/>
      <c r="H101" s="481"/>
      <c r="I101" s="482"/>
      <c r="J101" s="27"/>
      <c r="K101" s="27"/>
      <c r="L101" s="27"/>
      <c r="M101" s="27"/>
      <c r="N101" s="27"/>
      <c r="O101" s="27"/>
      <c r="P101" s="27"/>
      <c r="Q101" s="27"/>
      <c r="R101" s="27"/>
      <c r="S101" s="27"/>
      <c r="T101" s="27"/>
      <c r="U101" s="27"/>
      <c r="V101" s="27"/>
      <c r="W101" s="27"/>
      <c r="X101" s="27"/>
      <c r="Y101" s="27"/>
      <c r="Z101" s="27"/>
      <c r="AA101" s="27"/>
      <c r="AB101" s="27"/>
      <c r="AC101" s="27"/>
      <c r="AD101" s="27"/>
      <c r="AE101" s="1"/>
      <c r="AG101">
        <f t="shared" si="21"/>
        <v>0</v>
      </c>
      <c r="AH101">
        <f t="shared" si="22"/>
        <v>0</v>
      </c>
      <c r="AJ101">
        <f t="shared" si="23"/>
        <v>0</v>
      </c>
      <c r="AK101">
        <f t="shared" si="24"/>
        <v>0</v>
      </c>
      <c r="AL101">
        <f t="shared" si="25"/>
        <v>0</v>
      </c>
      <c r="AM101">
        <f t="shared" si="26"/>
        <v>0</v>
      </c>
      <c r="AN101">
        <f t="shared" si="27"/>
        <v>0</v>
      </c>
      <c r="AO101">
        <f t="shared" si="28"/>
        <v>0</v>
      </c>
      <c r="AP101">
        <f t="shared" si="29"/>
        <v>0</v>
      </c>
      <c r="AQ101">
        <f t="shared" si="30"/>
        <v>0</v>
      </c>
      <c r="AR101">
        <f t="shared" si="31"/>
        <v>0</v>
      </c>
      <c r="AS101">
        <f t="shared" si="32"/>
        <v>0</v>
      </c>
      <c r="AT101">
        <f t="shared" si="33"/>
        <v>0</v>
      </c>
      <c r="AU101">
        <f t="shared" si="34"/>
        <v>0</v>
      </c>
      <c r="AV101">
        <f t="shared" si="35"/>
        <v>0</v>
      </c>
      <c r="AW101">
        <f t="shared" si="36"/>
        <v>0</v>
      </c>
      <c r="AX101">
        <f t="shared" si="37"/>
        <v>0</v>
      </c>
      <c r="AY101">
        <f t="shared" si="38"/>
        <v>0</v>
      </c>
      <c r="AZ101">
        <f t="shared" si="39"/>
        <v>0</v>
      </c>
      <c r="BA101">
        <f t="shared" si="40"/>
        <v>0</v>
      </c>
      <c r="BB101">
        <f t="shared" si="41"/>
        <v>0</v>
      </c>
      <c r="BC101">
        <f t="shared" si="42"/>
        <v>0</v>
      </c>
      <c r="BD101">
        <f t="shared" si="43"/>
        <v>0</v>
      </c>
      <c r="BE101">
        <f t="shared" si="44"/>
        <v>0</v>
      </c>
    </row>
    <row r="102" spans="1:57" ht="15" customHeight="1">
      <c r="A102" s="177"/>
      <c r="B102" s="214"/>
      <c r="C102" s="132" t="s">
        <v>93</v>
      </c>
      <c r="D102" s="480" t="str">
        <f t="shared" si="20"/>
        <v/>
      </c>
      <c r="E102" s="481"/>
      <c r="F102" s="481"/>
      <c r="G102" s="481"/>
      <c r="H102" s="481"/>
      <c r="I102" s="482"/>
      <c r="J102" s="27"/>
      <c r="K102" s="27"/>
      <c r="L102" s="27"/>
      <c r="M102" s="27"/>
      <c r="N102" s="27"/>
      <c r="O102" s="27"/>
      <c r="P102" s="27"/>
      <c r="Q102" s="27"/>
      <c r="R102" s="27"/>
      <c r="S102" s="27"/>
      <c r="T102" s="27"/>
      <c r="U102" s="27"/>
      <c r="V102" s="27"/>
      <c r="W102" s="27"/>
      <c r="X102" s="27"/>
      <c r="Y102" s="27"/>
      <c r="Z102" s="27"/>
      <c r="AA102" s="27"/>
      <c r="AB102" s="27"/>
      <c r="AC102" s="27"/>
      <c r="AD102" s="27"/>
      <c r="AE102" s="1"/>
      <c r="AG102">
        <f t="shared" si="21"/>
        <v>0</v>
      </c>
      <c r="AH102">
        <f t="shared" si="22"/>
        <v>0</v>
      </c>
      <c r="AJ102">
        <f t="shared" si="23"/>
        <v>0</v>
      </c>
      <c r="AK102">
        <f t="shared" si="24"/>
        <v>0</v>
      </c>
      <c r="AL102">
        <f t="shared" si="25"/>
        <v>0</v>
      </c>
      <c r="AM102">
        <f t="shared" si="26"/>
        <v>0</v>
      </c>
      <c r="AN102">
        <f t="shared" si="27"/>
        <v>0</v>
      </c>
      <c r="AO102">
        <f t="shared" si="28"/>
        <v>0</v>
      </c>
      <c r="AP102">
        <f t="shared" si="29"/>
        <v>0</v>
      </c>
      <c r="AQ102">
        <f t="shared" si="30"/>
        <v>0</v>
      </c>
      <c r="AR102">
        <f t="shared" si="31"/>
        <v>0</v>
      </c>
      <c r="AS102">
        <f t="shared" si="32"/>
        <v>0</v>
      </c>
      <c r="AT102">
        <f t="shared" si="33"/>
        <v>0</v>
      </c>
      <c r="AU102">
        <f t="shared" si="34"/>
        <v>0</v>
      </c>
      <c r="AV102">
        <f t="shared" si="35"/>
        <v>0</v>
      </c>
      <c r="AW102">
        <f t="shared" si="36"/>
        <v>0</v>
      </c>
      <c r="AX102">
        <f t="shared" si="37"/>
        <v>0</v>
      </c>
      <c r="AY102">
        <f t="shared" si="38"/>
        <v>0</v>
      </c>
      <c r="AZ102">
        <f t="shared" si="39"/>
        <v>0</v>
      </c>
      <c r="BA102">
        <f t="shared" si="40"/>
        <v>0</v>
      </c>
      <c r="BB102">
        <f t="shared" si="41"/>
        <v>0</v>
      </c>
      <c r="BC102">
        <f t="shared" si="42"/>
        <v>0</v>
      </c>
      <c r="BD102">
        <f t="shared" si="43"/>
        <v>0</v>
      </c>
      <c r="BE102">
        <f t="shared" si="44"/>
        <v>0</v>
      </c>
    </row>
    <row r="103" spans="1:57" ht="15" customHeight="1">
      <c r="A103" s="177"/>
      <c r="B103" s="214"/>
      <c r="C103" s="132" t="s">
        <v>95</v>
      </c>
      <c r="D103" s="480" t="str">
        <f t="shared" si="20"/>
        <v/>
      </c>
      <c r="E103" s="481"/>
      <c r="F103" s="481"/>
      <c r="G103" s="481"/>
      <c r="H103" s="481"/>
      <c r="I103" s="482"/>
      <c r="J103" s="27"/>
      <c r="K103" s="27"/>
      <c r="L103" s="27"/>
      <c r="M103" s="27"/>
      <c r="N103" s="27"/>
      <c r="O103" s="27"/>
      <c r="P103" s="27"/>
      <c r="Q103" s="27"/>
      <c r="R103" s="27"/>
      <c r="S103" s="27"/>
      <c r="T103" s="27"/>
      <c r="U103" s="27"/>
      <c r="V103" s="27"/>
      <c r="W103" s="27"/>
      <c r="X103" s="27"/>
      <c r="Y103" s="27"/>
      <c r="Z103" s="27"/>
      <c r="AA103" s="27"/>
      <c r="AB103" s="27"/>
      <c r="AC103" s="27"/>
      <c r="AD103" s="27"/>
      <c r="AE103" s="1"/>
      <c r="AG103">
        <f t="shared" si="21"/>
        <v>0</v>
      </c>
      <c r="AH103">
        <f t="shared" si="22"/>
        <v>0</v>
      </c>
      <c r="AJ103">
        <f t="shared" si="23"/>
        <v>0</v>
      </c>
      <c r="AK103">
        <f t="shared" si="24"/>
        <v>0</v>
      </c>
      <c r="AL103">
        <f t="shared" si="25"/>
        <v>0</v>
      </c>
      <c r="AM103">
        <f t="shared" si="26"/>
        <v>0</v>
      </c>
      <c r="AN103">
        <f t="shared" si="27"/>
        <v>0</v>
      </c>
      <c r="AO103">
        <f t="shared" si="28"/>
        <v>0</v>
      </c>
      <c r="AP103">
        <f t="shared" si="29"/>
        <v>0</v>
      </c>
      <c r="AQ103">
        <f t="shared" si="30"/>
        <v>0</v>
      </c>
      <c r="AR103">
        <f t="shared" si="31"/>
        <v>0</v>
      </c>
      <c r="AS103">
        <f t="shared" si="32"/>
        <v>0</v>
      </c>
      <c r="AT103">
        <f t="shared" si="33"/>
        <v>0</v>
      </c>
      <c r="AU103">
        <f t="shared" si="34"/>
        <v>0</v>
      </c>
      <c r="AV103">
        <f t="shared" si="35"/>
        <v>0</v>
      </c>
      <c r="AW103">
        <f t="shared" si="36"/>
        <v>0</v>
      </c>
      <c r="AX103">
        <f t="shared" si="37"/>
        <v>0</v>
      </c>
      <c r="AY103">
        <f t="shared" si="38"/>
        <v>0</v>
      </c>
      <c r="AZ103">
        <f t="shared" si="39"/>
        <v>0</v>
      </c>
      <c r="BA103">
        <f t="shared" si="40"/>
        <v>0</v>
      </c>
      <c r="BB103">
        <f t="shared" si="41"/>
        <v>0</v>
      </c>
      <c r="BC103">
        <f t="shared" si="42"/>
        <v>0</v>
      </c>
      <c r="BD103">
        <f t="shared" si="43"/>
        <v>0</v>
      </c>
      <c r="BE103">
        <f t="shared" si="44"/>
        <v>0</v>
      </c>
    </row>
    <row r="104" spans="1:57" ht="15" customHeight="1">
      <c r="A104" s="177"/>
      <c r="B104" s="214"/>
      <c r="C104" s="132" t="s">
        <v>97</v>
      </c>
      <c r="D104" s="480" t="str">
        <f t="shared" si="20"/>
        <v/>
      </c>
      <c r="E104" s="481"/>
      <c r="F104" s="481"/>
      <c r="G104" s="481"/>
      <c r="H104" s="481"/>
      <c r="I104" s="482"/>
      <c r="J104" s="27"/>
      <c r="K104" s="27"/>
      <c r="L104" s="27"/>
      <c r="M104" s="27"/>
      <c r="N104" s="27"/>
      <c r="O104" s="27"/>
      <c r="P104" s="27"/>
      <c r="Q104" s="27"/>
      <c r="R104" s="27"/>
      <c r="S104" s="27"/>
      <c r="T104" s="27"/>
      <c r="U104" s="27"/>
      <c r="V104" s="27"/>
      <c r="W104" s="27"/>
      <c r="X104" s="27"/>
      <c r="Y104" s="27"/>
      <c r="Z104" s="27"/>
      <c r="AA104" s="27"/>
      <c r="AB104" s="27"/>
      <c r="AC104" s="27"/>
      <c r="AD104" s="27"/>
      <c r="AE104" s="1"/>
      <c r="AG104">
        <f t="shared" si="21"/>
        <v>0</v>
      </c>
      <c r="AH104">
        <f t="shared" si="22"/>
        <v>0</v>
      </c>
      <c r="AJ104">
        <f t="shared" si="23"/>
        <v>0</v>
      </c>
      <c r="AK104">
        <f t="shared" si="24"/>
        <v>0</v>
      </c>
      <c r="AL104">
        <f t="shared" si="25"/>
        <v>0</v>
      </c>
      <c r="AM104">
        <f t="shared" si="26"/>
        <v>0</v>
      </c>
      <c r="AN104">
        <f t="shared" si="27"/>
        <v>0</v>
      </c>
      <c r="AO104">
        <f t="shared" si="28"/>
        <v>0</v>
      </c>
      <c r="AP104">
        <f t="shared" si="29"/>
        <v>0</v>
      </c>
      <c r="AQ104">
        <f t="shared" si="30"/>
        <v>0</v>
      </c>
      <c r="AR104">
        <f t="shared" si="31"/>
        <v>0</v>
      </c>
      <c r="AS104">
        <f t="shared" si="32"/>
        <v>0</v>
      </c>
      <c r="AT104">
        <f t="shared" si="33"/>
        <v>0</v>
      </c>
      <c r="AU104">
        <f t="shared" si="34"/>
        <v>0</v>
      </c>
      <c r="AV104">
        <f t="shared" si="35"/>
        <v>0</v>
      </c>
      <c r="AW104">
        <f t="shared" si="36"/>
        <v>0</v>
      </c>
      <c r="AX104">
        <f t="shared" si="37"/>
        <v>0</v>
      </c>
      <c r="AY104">
        <f t="shared" si="38"/>
        <v>0</v>
      </c>
      <c r="AZ104">
        <f t="shared" si="39"/>
        <v>0</v>
      </c>
      <c r="BA104">
        <f t="shared" si="40"/>
        <v>0</v>
      </c>
      <c r="BB104">
        <f t="shared" si="41"/>
        <v>0</v>
      </c>
      <c r="BC104">
        <f t="shared" si="42"/>
        <v>0</v>
      </c>
      <c r="BD104">
        <f t="shared" si="43"/>
        <v>0</v>
      </c>
      <c r="BE104">
        <f t="shared" si="44"/>
        <v>0</v>
      </c>
    </row>
    <row r="105" spans="1:57" ht="15" customHeight="1">
      <c r="A105" s="177"/>
      <c r="B105" s="214"/>
      <c r="C105" s="132" t="s">
        <v>99</v>
      </c>
      <c r="D105" s="480" t="str">
        <f t="shared" si="20"/>
        <v/>
      </c>
      <c r="E105" s="481"/>
      <c r="F105" s="481"/>
      <c r="G105" s="481"/>
      <c r="H105" s="481"/>
      <c r="I105" s="482"/>
      <c r="J105" s="27"/>
      <c r="K105" s="27"/>
      <c r="L105" s="27"/>
      <c r="M105" s="27"/>
      <c r="N105" s="27"/>
      <c r="O105" s="27"/>
      <c r="P105" s="27"/>
      <c r="Q105" s="27"/>
      <c r="R105" s="27"/>
      <c r="S105" s="27"/>
      <c r="T105" s="27"/>
      <c r="U105" s="27"/>
      <c r="V105" s="27"/>
      <c r="W105" s="27"/>
      <c r="X105" s="27"/>
      <c r="Y105" s="27"/>
      <c r="Z105" s="27"/>
      <c r="AA105" s="27"/>
      <c r="AB105" s="27"/>
      <c r="AC105" s="27"/>
      <c r="AD105" s="27"/>
      <c r="AE105" s="1"/>
      <c r="AG105">
        <f t="shared" si="21"/>
        <v>0</v>
      </c>
      <c r="AH105">
        <f t="shared" si="22"/>
        <v>0</v>
      </c>
      <c r="AJ105">
        <f t="shared" si="23"/>
        <v>0</v>
      </c>
      <c r="AK105">
        <f t="shared" si="24"/>
        <v>0</v>
      </c>
      <c r="AL105">
        <f t="shared" si="25"/>
        <v>0</v>
      </c>
      <c r="AM105">
        <f t="shared" si="26"/>
        <v>0</v>
      </c>
      <c r="AN105">
        <f t="shared" si="27"/>
        <v>0</v>
      </c>
      <c r="AO105">
        <f t="shared" si="28"/>
        <v>0</v>
      </c>
      <c r="AP105">
        <f t="shared" si="29"/>
        <v>0</v>
      </c>
      <c r="AQ105">
        <f t="shared" si="30"/>
        <v>0</v>
      </c>
      <c r="AR105">
        <f t="shared" si="31"/>
        <v>0</v>
      </c>
      <c r="AS105">
        <f t="shared" si="32"/>
        <v>0</v>
      </c>
      <c r="AT105">
        <f t="shared" si="33"/>
        <v>0</v>
      </c>
      <c r="AU105">
        <f t="shared" si="34"/>
        <v>0</v>
      </c>
      <c r="AV105">
        <f t="shared" si="35"/>
        <v>0</v>
      </c>
      <c r="AW105">
        <f t="shared" si="36"/>
        <v>0</v>
      </c>
      <c r="AX105">
        <f t="shared" si="37"/>
        <v>0</v>
      </c>
      <c r="AY105">
        <f t="shared" si="38"/>
        <v>0</v>
      </c>
      <c r="AZ105">
        <f t="shared" si="39"/>
        <v>0</v>
      </c>
      <c r="BA105">
        <f t="shared" si="40"/>
        <v>0</v>
      </c>
      <c r="BB105">
        <f t="shared" si="41"/>
        <v>0</v>
      </c>
      <c r="BC105">
        <f t="shared" si="42"/>
        <v>0</v>
      </c>
      <c r="BD105">
        <f t="shared" si="43"/>
        <v>0</v>
      </c>
      <c r="BE105">
        <f t="shared" si="44"/>
        <v>0</v>
      </c>
    </row>
    <row r="106" spans="1:57" ht="15" customHeight="1">
      <c r="A106" s="177"/>
      <c r="B106" s="214"/>
      <c r="C106" s="132" t="s">
        <v>101</v>
      </c>
      <c r="D106" s="480" t="str">
        <f t="shared" si="20"/>
        <v/>
      </c>
      <c r="E106" s="481"/>
      <c r="F106" s="481"/>
      <c r="G106" s="481"/>
      <c r="H106" s="481"/>
      <c r="I106" s="482"/>
      <c r="J106" s="27"/>
      <c r="K106" s="27"/>
      <c r="L106" s="27"/>
      <c r="M106" s="27"/>
      <c r="N106" s="27"/>
      <c r="O106" s="27"/>
      <c r="P106" s="27"/>
      <c r="Q106" s="27"/>
      <c r="R106" s="27"/>
      <c r="S106" s="27"/>
      <c r="T106" s="27"/>
      <c r="U106" s="27"/>
      <c r="V106" s="27"/>
      <c r="W106" s="27"/>
      <c r="X106" s="27"/>
      <c r="Y106" s="27"/>
      <c r="Z106" s="27"/>
      <c r="AA106" s="27"/>
      <c r="AB106" s="27"/>
      <c r="AC106" s="27"/>
      <c r="AD106" s="27"/>
      <c r="AE106" s="1"/>
      <c r="AG106">
        <f t="shared" si="21"/>
        <v>0</v>
      </c>
      <c r="AH106">
        <f t="shared" si="22"/>
        <v>0</v>
      </c>
      <c r="AJ106">
        <f t="shared" si="23"/>
        <v>0</v>
      </c>
      <c r="AK106">
        <f t="shared" si="24"/>
        <v>0</v>
      </c>
      <c r="AL106">
        <f t="shared" si="25"/>
        <v>0</v>
      </c>
      <c r="AM106">
        <f t="shared" si="26"/>
        <v>0</v>
      </c>
      <c r="AN106">
        <f t="shared" si="27"/>
        <v>0</v>
      </c>
      <c r="AO106">
        <f t="shared" si="28"/>
        <v>0</v>
      </c>
      <c r="AP106">
        <f t="shared" si="29"/>
        <v>0</v>
      </c>
      <c r="AQ106">
        <f t="shared" si="30"/>
        <v>0</v>
      </c>
      <c r="AR106">
        <f t="shared" si="31"/>
        <v>0</v>
      </c>
      <c r="AS106">
        <f t="shared" si="32"/>
        <v>0</v>
      </c>
      <c r="AT106">
        <f t="shared" si="33"/>
        <v>0</v>
      </c>
      <c r="AU106">
        <f t="shared" si="34"/>
        <v>0</v>
      </c>
      <c r="AV106">
        <f t="shared" si="35"/>
        <v>0</v>
      </c>
      <c r="AW106">
        <f t="shared" si="36"/>
        <v>0</v>
      </c>
      <c r="AX106">
        <f t="shared" si="37"/>
        <v>0</v>
      </c>
      <c r="AY106">
        <f t="shared" si="38"/>
        <v>0</v>
      </c>
      <c r="AZ106">
        <f t="shared" si="39"/>
        <v>0</v>
      </c>
      <c r="BA106">
        <f t="shared" si="40"/>
        <v>0</v>
      </c>
      <c r="BB106">
        <f t="shared" si="41"/>
        <v>0</v>
      </c>
      <c r="BC106">
        <f t="shared" si="42"/>
        <v>0</v>
      </c>
      <c r="BD106">
        <f t="shared" si="43"/>
        <v>0</v>
      </c>
      <c r="BE106">
        <f t="shared" si="44"/>
        <v>0</v>
      </c>
    </row>
    <row r="107" spans="1:57" ht="15" customHeight="1">
      <c r="A107" s="177"/>
      <c r="B107" s="214"/>
      <c r="C107" s="132" t="s">
        <v>103</v>
      </c>
      <c r="D107" s="480" t="str">
        <f t="shared" si="20"/>
        <v/>
      </c>
      <c r="E107" s="481"/>
      <c r="F107" s="481"/>
      <c r="G107" s="481"/>
      <c r="H107" s="481"/>
      <c r="I107" s="482"/>
      <c r="J107" s="27"/>
      <c r="K107" s="27"/>
      <c r="L107" s="27"/>
      <c r="M107" s="27"/>
      <c r="N107" s="27"/>
      <c r="O107" s="27"/>
      <c r="P107" s="27"/>
      <c r="Q107" s="27"/>
      <c r="R107" s="27"/>
      <c r="S107" s="27"/>
      <c r="T107" s="27"/>
      <c r="U107" s="27"/>
      <c r="V107" s="27"/>
      <c r="W107" s="27"/>
      <c r="X107" s="27"/>
      <c r="Y107" s="27"/>
      <c r="Z107" s="27"/>
      <c r="AA107" s="27"/>
      <c r="AB107" s="27"/>
      <c r="AC107" s="27"/>
      <c r="AD107" s="27"/>
      <c r="AE107" s="1"/>
      <c r="AG107">
        <f t="shared" si="21"/>
        <v>0</v>
      </c>
      <c r="AH107">
        <f t="shared" si="22"/>
        <v>0</v>
      </c>
      <c r="AJ107">
        <f t="shared" si="23"/>
        <v>0</v>
      </c>
      <c r="AK107">
        <f t="shared" si="24"/>
        <v>0</v>
      </c>
      <c r="AL107">
        <f t="shared" si="25"/>
        <v>0</v>
      </c>
      <c r="AM107">
        <f t="shared" si="26"/>
        <v>0</v>
      </c>
      <c r="AN107">
        <f t="shared" si="27"/>
        <v>0</v>
      </c>
      <c r="AO107">
        <f t="shared" si="28"/>
        <v>0</v>
      </c>
      <c r="AP107">
        <f t="shared" si="29"/>
        <v>0</v>
      </c>
      <c r="AQ107">
        <f t="shared" si="30"/>
        <v>0</v>
      </c>
      <c r="AR107">
        <f t="shared" si="31"/>
        <v>0</v>
      </c>
      <c r="AS107">
        <f t="shared" si="32"/>
        <v>0</v>
      </c>
      <c r="AT107">
        <f t="shared" si="33"/>
        <v>0</v>
      </c>
      <c r="AU107">
        <f t="shared" si="34"/>
        <v>0</v>
      </c>
      <c r="AV107">
        <f t="shared" si="35"/>
        <v>0</v>
      </c>
      <c r="AW107">
        <f t="shared" si="36"/>
        <v>0</v>
      </c>
      <c r="AX107">
        <f t="shared" si="37"/>
        <v>0</v>
      </c>
      <c r="AY107">
        <f t="shared" si="38"/>
        <v>0</v>
      </c>
      <c r="AZ107">
        <f t="shared" si="39"/>
        <v>0</v>
      </c>
      <c r="BA107">
        <f t="shared" si="40"/>
        <v>0</v>
      </c>
      <c r="BB107">
        <f t="shared" si="41"/>
        <v>0</v>
      </c>
      <c r="BC107">
        <f t="shared" si="42"/>
        <v>0</v>
      </c>
      <c r="BD107">
        <f t="shared" si="43"/>
        <v>0</v>
      </c>
      <c r="BE107">
        <f t="shared" si="44"/>
        <v>0</v>
      </c>
    </row>
    <row r="108" spans="1:57" ht="15" customHeight="1">
      <c r="A108" s="177"/>
      <c r="B108" s="214"/>
      <c r="C108" s="132" t="s">
        <v>105</v>
      </c>
      <c r="D108" s="480" t="str">
        <f t="shared" si="20"/>
        <v/>
      </c>
      <c r="E108" s="481"/>
      <c r="F108" s="481"/>
      <c r="G108" s="481"/>
      <c r="H108" s="481"/>
      <c r="I108" s="482"/>
      <c r="J108" s="27"/>
      <c r="K108" s="27"/>
      <c r="L108" s="27"/>
      <c r="M108" s="27"/>
      <c r="N108" s="27"/>
      <c r="O108" s="27"/>
      <c r="P108" s="27"/>
      <c r="Q108" s="27"/>
      <c r="R108" s="27"/>
      <c r="S108" s="27"/>
      <c r="T108" s="27"/>
      <c r="U108" s="27"/>
      <c r="V108" s="27"/>
      <c r="W108" s="27"/>
      <c r="X108" s="27"/>
      <c r="Y108" s="27"/>
      <c r="Z108" s="27"/>
      <c r="AA108" s="27"/>
      <c r="AB108" s="27"/>
      <c r="AC108" s="27"/>
      <c r="AD108" s="27"/>
      <c r="AE108" s="1"/>
      <c r="AG108">
        <f t="shared" si="21"/>
        <v>0</v>
      </c>
      <c r="AH108">
        <f t="shared" si="22"/>
        <v>0</v>
      </c>
      <c r="AJ108">
        <f t="shared" si="23"/>
        <v>0</v>
      </c>
      <c r="AK108">
        <f t="shared" si="24"/>
        <v>0</v>
      </c>
      <c r="AL108">
        <f t="shared" si="25"/>
        <v>0</v>
      </c>
      <c r="AM108">
        <f t="shared" si="26"/>
        <v>0</v>
      </c>
      <c r="AN108">
        <f t="shared" si="27"/>
        <v>0</v>
      </c>
      <c r="AO108">
        <f t="shared" si="28"/>
        <v>0</v>
      </c>
      <c r="AP108">
        <f t="shared" si="29"/>
        <v>0</v>
      </c>
      <c r="AQ108">
        <f t="shared" si="30"/>
        <v>0</v>
      </c>
      <c r="AR108">
        <f t="shared" si="31"/>
        <v>0</v>
      </c>
      <c r="AS108">
        <f t="shared" si="32"/>
        <v>0</v>
      </c>
      <c r="AT108">
        <f t="shared" si="33"/>
        <v>0</v>
      </c>
      <c r="AU108">
        <f t="shared" si="34"/>
        <v>0</v>
      </c>
      <c r="AV108">
        <f t="shared" si="35"/>
        <v>0</v>
      </c>
      <c r="AW108">
        <f t="shared" si="36"/>
        <v>0</v>
      </c>
      <c r="AX108">
        <f t="shared" si="37"/>
        <v>0</v>
      </c>
      <c r="AY108">
        <f t="shared" si="38"/>
        <v>0</v>
      </c>
      <c r="AZ108">
        <f t="shared" si="39"/>
        <v>0</v>
      </c>
      <c r="BA108">
        <f t="shared" si="40"/>
        <v>0</v>
      </c>
      <c r="BB108">
        <f t="shared" si="41"/>
        <v>0</v>
      </c>
      <c r="BC108">
        <f t="shared" si="42"/>
        <v>0</v>
      </c>
      <c r="BD108">
        <f t="shared" si="43"/>
        <v>0</v>
      </c>
      <c r="BE108">
        <f t="shared" si="44"/>
        <v>0</v>
      </c>
    </row>
    <row r="109" spans="1:57" ht="15" customHeight="1">
      <c r="A109" s="177"/>
      <c r="B109" s="214"/>
      <c r="C109" s="132" t="s">
        <v>107</v>
      </c>
      <c r="D109" s="480" t="str">
        <f t="shared" si="20"/>
        <v/>
      </c>
      <c r="E109" s="481"/>
      <c r="F109" s="481"/>
      <c r="G109" s="481"/>
      <c r="H109" s="481"/>
      <c r="I109" s="482"/>
      <c r="J109" s="27"/>
      <c r="K109" s="27"/>
      <c r="L109" s="27"/>
      <c r="M109" s="27"/>
      <c r="N109" s="27"/>
      <c r="O109" s="27"/>
      <c r="P109" s="27"/>
      <c r="Q109" s="27"/>
      <c r="R109" s="27"/>
      <c r="S109" s="27"/>
      <c r="T109" s="27"/>
      <c r="U109" s="27"/>
      <c r="V109" s="27"/>
      <c r="W109" s="27"/>
      <c r="X109" s="27"/>
      <c r="Y109" s="27"/>
      <c r="Z109" s="27"/>
      <c r="AA109" s="27"/>
      <c r="AB109" s="27"/>
      <c r="AC109" s="27"/>
      <c r="AD109" s="27"/>
      <c r="AE109" s="1"/>
      <c r="AG109">
        <f t="shared" si="21"/>
        <v>0</v>
      </c>
      <c r="AH109">
        <f t="shared" si="22"/>
        <v>0</v>
      </c>
      <c r="AJ109">
        <f t="shared" si="23"/>
        <v>0</v>
      </c>
      <c r="AK109">
        <f t="shared" si="24"/>
        <v>0</v>
      </c>
      <c r="AL109">
        <f t="shared" si="25"/>
        <v>0</v>
      </c>
      <c r="AM109">
        <f t="shared" si="26"/>
        <v>0</v>
      </c>
      <c r="AN109">
        <f t="shared" si="27"/>
        <v>0</v>
      </c>
      <c r="AO109">
        <f t="shared" si="28"/>
        <v>0</v>
      </c>
      <c r="AP109">
        <f t="shared" si="29"/>
        <v>0</v>
      </c>
      <c r="AQ109">
        <f t="shared" si="30"/>
        <v>0</v>
      </c>
      <c r="AR109">
        <f t="shared" si="31"/>
        <v>0</v>
      </c>
      <c r="AS109">
        <f t="shared" si="32"/>
        <v>0</v>
      </c>
      <c r="AT109">
        <f t="shared" si="33"/>
        <v>0</v>
      </c>
      <c r="AU109">
        <f t="shared" si="34"/>
        <v>0</v>
      </c>
      <c r="AV109">
        <f t="shared" si="35"/>
        <v>0</v>
      </c>
      <c r="AW109">
        <f t="shared" si="36"/>
        <v>0</v>
      </c>
      <c r="AX109">
        <f t="shared" si="37"/>
        <v>0</v>
      </c>
      <c r="AY109">
        <f t="shared" si="38"/>
        <v>0</v>
      </c>
      <c r="AZ109">
        <f t="shared" si="39"/>
        <v>0</v>
      </c>
      <c r="BA109">
        <f t="shared" si="40"/>
        <v>0</v>
      </c>
      <c r="BB109">
        <f t="shared" si="41"/>
        <v>0</v>
      </c>
      <c r="BC109">
        <f t="shared" si="42"/>
        <v>0</v>
      </c>
      <c r="BD109">
        <f t="shared" si="43"/>
        <v>0</v>
      </c>
      <c r="BE109">
        <f t="shared" si="44"/>
        <v>0</v>
      </c>
    </row>
    <row r="110" spans="1:57" ht="15" customHeight="1">
      <c r="A110" s="177"/>
      <c r="B110" s="214"/>
      <c r="C110" s="132" t="s">
        <v>108</v>
      </c>
      <c r="D110" s="480" t="str">
        <f t="shared" si="20"/>
        <v/>
      </c>
      <c r="E110" s="481"/>
      <c r="F110" s="481"/>
      <c r="G110" s="481"/>
      <c r="H110" s="481"/>
      <c r="I110" s="482"/>
      <c r="J110" s="27"/>
      <c r="K110" s="27"/>
      <c r="L110" s="27"/>
      <c r="M110" s="27"/>
      <c r="N110" s="27"/>
      <c r="O110" s="27"/>
      <c r="P110" s="27"/>
      <c r="Q110" s="27"/>
      <c r="R110" s="27"/>
      <c r="S110" s="27"/>
      <c r="T110" s="27"/>
      <c r="U110" s="27"/>
      <c r="V110" s="27"/>
      <c r="W110" s="27"/>
      <c r="X110" s="27"/>
      <c r="Y110" s="27"/>
      <c r="Z110" s="27"/>
      <c r="AA110" s="27"/>
      <c r="AB110" s="27"/>
      <c r="AC110" s="27"/>
      <c r="AD110" s="27"/>
      <c r="AE110" s="1"/>
      <c r="AG110">
        <f t="shared" si="21"/>
        <v>0</v>
      </c>
      <c r="AH110">
        <f t="shared" si="22"/>
        <v>0</v>
      </c>
      <c r="AJ110">
        <f t="shared" si="23"/>
        <v>0</v>
      </c>
      <c r="AK110">
        <f t="shared" si="24"/>
        <v>0</v>
      </c>
      <c r="AL110">
        <f t="shared" si="25"/>
        <v>0</v>
      </c>
      <c r="AM110">
        <f t="shared" si="26"/>
        <v>0</v>
      </c>
      <c r="AN110">
        <f t="shared" si="27"/>
        <v>0</v>
      </c>
      <c r="AO110">
        <f t="shared" si="28"/>
        <v>0</v>
      </c>
      <c r="AP110">
        <f t="shared" si="29"/>
        <v>0</v>
      </c>
      <c r="AQ110">
        <f t="shared" si="30"/>
        <v>0</v>
      </c>
      <c r="AR110">
        <f t="shared" si="31"/>
        <v>0</v>
      </c>
      <c r="AS110">
        <f t="shared" si="32"/>
        <v>0</v>
      </c>
      <c r="AT110">
        <f t="shared" si="33"/>
        <v>0</v>
      </c>
      <c r="AU110">
        <f t="shared" si="34"/>
        <v>0</v>
      </c>
      <c r="AV110">
        <f t="shared" si="35"/>
        <v>0</v>
      </c>
      <c r="AW110">
        <f t="shared" si="36"/>
        <v>0</v>
      </c>
      <c r="AX110">
        <f t="shared" si="37"/>
        <v>0</v>
      </c>
      <c r="AY110">
        <f t="shared" si="38"/>
        <v>0</v>
      </c>
      <c r="AZ110">
        <f t="shared" si="39"/>
        <v>0</v>
      </c>
      <c r="BA110">
        <f t="shared" si="40"/>
        <v>0</v>
      </c>
      <c r="BB110">
        <f t="shared" si="41"/>
        <v>0</v>
      </c>
      <c r="BC110">
        <f t="shared" si="42"/>
        <v>0</v>
      </c>
      <c r="BD110">
        <f t="shared" si="43"/>
        <v>0</v>
      </c>
      <c r="BE110">
        <f t="shared" si="44"/>
        <v>0</v>
      </c>
    </row>
    <row r="111" spans="1:57" ht="15" customHeight="1">
      <c r="A111" s="177"/>
      <c r="B111" s="214"/>
      <c r="C111" s="132" t="s">
        <v>109</v>
      </c>
      <c r="D111" s="480" t="str">
        <f t="shared" si="20"/>
        <v/>
      </c>
      <c r="E111" s="481"/>
      <c r="F111" s="481"/>
      <c r="G111" s="481"/>
      <c r="H111" s="481"/>
      <c r="I111" s="482"/>
      <c r="J111" s="27"/>
      <c r="K111" s="27"/>
      <c r="L111" s="27"/>
      <c r="M111" s="27"/>
      <c r="N111" s="27"/>
      <c r="O111" s="27"/>
      <c r="P111" s="27"/>
      <c r="Q111" s="27"/>
      <c r="R111" s="27"/>
      <c r="S111" s="27"/>
      <c r="T111" s="27"/>
      <c r="U111" s="27"/>
      <c r="V111" s="27"/>
      <c r="W111" s="27"/>
      <c r="X111" s="27"/>
      <c r="Y111" s="27"/>
      <c r="Z111" s="27"/>
      <c r="AA111" s="27"/>
      <c r="AB111" s="27"/>
      <c r="AC111" s="27"/>
      <c r="AD111" s="27"/>
      <c r="AE111" s="1"/>
      <c r="AG111">
        <f t="shared" si="21"/>
        <v>0</v>
      </c>
      <c r="AH111">
        <f t="shared" si="22"/>
        <v>0</v>
      </c>
      <c r="AJ111">
        <f t="shared" si="23"/>
        <v>0</v>
      </c>
      <c r="AK111">
        <f t="shared" si="24"/>
        <v>0</v>
      </c>
      <c r="AL111">
        <f t="shared" si="25"/>
        <v>0</v>
      </c>
      <c r="AM111">
        <f t="shared" si="26"/>
        <v>0</v>
      </c>
      <c r="AN111">
        <f t="shared" si="27"/>
        <v>0</v>
      </c>
      <c r="AO111">
        <f t="shared" si="28"/>
        <v>0</v>
      </c>
      <c r="AP111">
        <f t="shared" si="29"/>
        <v>0</v>
      </c>
      <c r="AQ111">
        <f t="shared" si="30"/>
        <v>0</v>
      </c>
      <c r="AR111">
        <f t="shared" si="31"/>
        <v>0</v>
      </c>
      <c r="AS111">
        <f t="shared" si="32"/>
        <v>0</v>
      </c>
      <c r="AT111">
        <f t="shared" si="33"/>
        <v>0</v>
      </c>
      <c r="AU111">
        <f t="shared" si="34"/>
        <v>0</v>
      </c>
      <c r="AV111">
        <f t="shared" si="35"/>
        <v>0</v>
      </c>
      <c r="AW111">
        <f t="shared" si="36"/>
        <v>0</v>
      </c>
      <c r="AX111">
        <f t="shared" si="37"/>
        <v>0</v>
      </c>
      <c r="AY111">
        <f t="shared" si="38"/>
        <v>0</v>
      </c>
      <c r="AZ111">
        <f t="shared" si="39"/>
        <v>0</v>
      </c>
      <c r="BA111">
        <f t="shared" si="40"/>
        <v>0</v>
      </c>
      <c r="BB111">
        <f t="shared" si="41"/>
        <v>0</v>
      </c>
      <c r="BC111">
        <f t="shared" si="42"/>
        <v>0</v>
      </c>
      <c r="BD111">
        <f t="shared" si="43"/>
        <v>0</v>
      </c>
      <c r="BE111">
        <f t="shared" si="44"/>
        <v>0</v>
      </c>
    </row>
    <row r="112" spans="1:57" ht="15" customHeight="1">
      <c r="A112" s="177"/>
      <c r="B112" s="214"/>
      <c r="C112" s="132" t="s">
        <v>110</v>
      </c>
      <c r="D112" s="480" t="str">
        <f t="shared" si="20"/>
        <v/>
      </c>
      <c r="E112" s="481"/>
      <c r="F112" s="481"/>
      <c r="G112" s="481"/>
      <c r="H112" s="481"/>
      <c r="I112" s="482"/>
      <c r="J112" s="27"/>
      <c r="K112" s="27"/>
      <c r="L112" s="27"/>
      <c r="M112" s="27"/>
      <c r="N112" s="27"/>
      <c r="O112" s="27"/>
      <c r="P112" s="27"/>
      <c r="Q112" s="27"/>
      <c r="R112" s="27"/>
      <c r="S112" s="27"/>
      <c r="T112" s="27"/>
      <c r="U112" s="27"/>
      <c r="V112" s="27"/>
      <c r="W112" s="27"/>
      <c r="X112" s="27"/>
      <c r="Y112" s="27"/>
      <c r="Z112" s="27"/>
      <c r="AA112" s="27"/>
      <c r="AB112" s="27"/>
      <c r="AC112" s="27"/>
      <c r="AD112" s="27"/>
      <c r="AE112" s="1"/>
      <c r="AG112">
        <f t="shared" si="21"/>
        <v>0</v>
      </c>
      <c r="AH112">
        <f t="shared" si="22"/>
        <v>0</v>
      </c>
      <c r="AJ112">
        <f t="shared" si="23"/>
        <v>0</v>
      </c>
      <c r="AK112">
        <f t="shared" si="24"/>
        <v>0</v>
      </c>
      <c r="AL112">
        <f t="shared" si="25"/>
        <v>0</v>
      </c>
      <c r="AM112">
        <f t="shared" si="26"/>
        <v>0</v>
      </c>
      <c r="AN112">
        <f t="shared" si="27"/>
        <v>0</v>
      </c>
      <c r="AO112">
        <f t="shared" si="28"/>
        <v>0</v>
      </c>
      <c r="AP112">
        <f t="shared" si="29"/>
        <v>0</v>
      </c>
      <c r="AQ112">
        <f t="shared" si="30"/>
        <v>0</v>
      </c>
      <c r="AR112">
        <f t="shared" si="31"/>
        <v>0</v>
      </c>
      <c r="AS112">
        <f t="shared" si="32"/>
        <v>0</v>
      </c>
      <c r="AT112">
        <f t="shared" si="33"/>
        <v>0</v>
      </c>
      <c r="AU112">
        <f t="shared" si="34"/>
        <v>0</v>
      </c>
      <c r="AV112">
        <f t="shared" si="35"/>
        <v>0</v>
      </c>
      <c r="AW112">
        <f t="shared" si="36"/>
        <v>0</v>
      </c>
      <c r="AX112">
        <f t="shared" si="37"/>
        <v>0</v>
      </c>
      <c r="AY112">
        <f t="shared" si="38"/>
        <v>0</v>
      </c>
      <c r="AZ112">
        <f t="shared" si="39"/>
        <v>0</v>
      </c>
      <c r="BA112">
        <f t="shared" si="40"/>
        <v>0</v>
      </c>
      <c r="BB112">
        <f t="shared" si="41"/>
        <v>0</v>
      </c>
      <c r="BC112">
        <f t="shared" si="42"/>
        <v>0</v>
      </c>
      <c r="BD112">
        <f t="shared" si="43"/>
        <v>0</v>
      </c>
      <c r="BE112">
        <f t="shared" si="44"/>
        <v>0</v>
      </c>
    </row>
    <row r="113" spans="1:57" ht="15" customHeight="1">
      <c r="A113" s="177"/>
      <c r="B113" s="214"/>
      <c r="C113" s="132" t="s">
        <v>111</v>
      </c>
      <c r="D113" s="480" t="str">
        <f t="shared" si="20"/>
        <v/>
      </c>
      <c r="E113" s="481"/>
      <c r="F113" s="481"/>
      <c r="G113" s="481"/>
      <c r="H113" s="481"/>
      <c r="I113" s="482"/>
      <c r="J113" s="27"/>
      <c r="K113" s="27"/>
      <c r="L113" s="27"/>
      <c r="M113" s="27"/>
      <c r="N113" s="27"/>
      <c r="O113" s="27"/>
      <c r="P113" s="27"/>
      <c r="Q113" s="27"/>
      <c r="R113" s="27"/>
      <c r="S113" s="27"/>
      <c r="T113" s="27"/>
      <c r="U113" s="27"/>
      <c r="V113" s="27"/>
      <c r="W113" s="27"/>
      <c r="X113" s="27"/>
      <c r="Y113" s="27"/>
      <c r="Z113" s="27"/>
      <c r="AA113" s="27"/>
      <c r="AB113" s="27"/>
      <c r="AC113" s="27"/>
      <c r="AD113" s="27"/>
      <c r="AE113" s="1"/>
      <c r="AG113">
        <f t="shared" si="21"/>
        <v>0</v>
      </c>
      <c r="AH113">
        <f t="shared" si="22"/>
        <v>0</v>
      </c>
      <c r="AJ113">
        <f t="shared" si="23"/>
        <v>0</v>
      </c>
      <c r="AK113">
        <f t="shared" si="24"/>
        <v>0</v>
      </c>
      <c r="AL113">
        <f t="shared" si="25"/>
        <v>0</v>
      </c>
      <c r="AM113">
        <f t="shared" si="26"/>
        <v>0</v>
      </c>
      <c r="AN113">
        <f t="shared" si="27"/>
        <v>0</v>
      </c>
      <c r="AO113">
        <f t="shared" si="28"/>
        <v>0</v>
      </c>
      <c r="AP113">
        <f t="shared" si="29"/>
        <v>0</v>
      </c>
      <c r="AQ113">
        <f t="shared" si="30"/>
        <v>0</v>
      </c>
      <c r="AR113">
        <f t="shared" si="31"/>
        <v>0</v>
      </c>
      <c r="AS113">
        <f t="shared" si="32"/>
        <v>0</v>
      </c>
      <c r="AT113">
        <f t="shared" si="33"/>
        <v>0</v>
      </c>
      <c r="AU113">
        <f t="shared" si="34"/>
        <v>0</v>
      </c>
      <c r="AV113">
        <f t="shared" si="35"/>
        <v>0</v>
      </c>
      <c r="AW113">
        <f t="shared" si="36"/>
        <v>0</v>
      </c>
      <c r="AX113">
        <f t="shared" si="37"/>
        <v>0</v>
      </c>
      <c r="AY113">
        <f t="shared" si="38"/>
        <v>0</v>
      </c>
      <c r="AZ113">
        <f t="shared" si="39"/>
        <v>0</v>
      </c>
      <c r="BA113">
        <f t="shared" si="40"/>
        <v>0</v>
      </c>
      <c r="BB113">
        <f t="shared" si="41"/>
        <v>0</v>
      </c>
      <c r="BC113">
        <f t="shared" si="42"/>
        <v>0</v>
      </c>
      <c r="BD113">
        <f t="shared" si="43"/>
        <v>0</v>
      </c>
      <c r="BE113">
        <f t="shared" si="44"/>
        <v>0</v>
      </c>
    </row>
    <row r="114" spans="1:57" ht="15" customHeight="1">
      <c r="A114" s="177"/>
      <c r="B114" s="214"/>
      <c r="C114" s="132" t="s">
        <v>112</v>
      </c>
      <c r="D114" s="480" t="str">
        <f t="shared" si="20"/>
        <v/>
      </c>
      <c r="E114" s="481"/>
      <c r="F114" s="481"/>
      <c r="G114" s="481"/>
      <c r="H114" s="481"/>
      <c r="I114" s="482"/>
      <c r="J114" s="27"/>
      <c r="K114" s="27"/>
      <c r="L114" s="27"/>
      <c r="M114" s="27"/>
      <c r="N114" s="27"/>
      <c r="O114" s="27"/>
      <c r="P114" s="27"/>
      <c r="Q114" s="27"/>
      <c r="R114" s="27"/>
      <c r="S114" s="27"/>
      <c r="T114" s="27"/>
      <c r="U114" s="27"/>
      <c r="V114" s="27"/>
      <c r="W114" s="27"/>
      <c r="X114" s="27"/>
      <c r="Y114" s="27"/>
      <c r="Z114" s="27"/>
      <c r="AA114" s="27"/>
      <c r="AB114" s="27"/>
      <c r="AC114" s="27"/>
      <c r="AD114" s="27"/>
      <c r="AE114" s="1"/>
      <c r="AG114">
        <f t="shared" si="21"/>
        <v>0</v>
      </c>
      <c r="AH114">
        <f t="shared" si="22"/>
        <v>0</v>
      </c>
      <c r="AJ114">
        <f t="shared" si="23"/>
        <v>0</v>
      </c>
      <c r="AK114">
        <f t="shared" si="24"/>
        <v>0</v>
      </c>
      <c r="AL114">
        <f t="shared" si="25"/>
        <v>0</v>
      </c>
      <c r="AM114">
        <f t="shared" si="26"/>
        <v>0</v>
      </c>
      <c r="AN114">
        <f t="shared" si="27"/>
        <v>0</v>
      </c>
      <c r="AO114">
        <f t="shared" si="28"/>
        <v>0</v>
      </c>
      <c r="AP114">
        <f t="shared" si="29"/>
        <v>0</v>
      </c>
      <c r="AQ114">
        <f t="shared" si="30"/>
        <v>0</v>
      </c>
      <c r="AR114">
        <f t="shared" si="31"/>
        <v>0</v>
      </c>
      <c r="AS114">
        <f t="shared" si="32"/>
        <v>0</v>
      </c>
      <c r="AT114">
        <f t="shared" si="33"/>
        <v>0</v>
      </c>
      <c r="AU114">
        <f t="shared" si="34"/>
        <v>0</v>
      </c>
      <c r="AV114">
        <f t="shared" si="35"/>
        <v>0</v>
      </c>
      <c r="AW114">
        <f t="shared" si="36"/>
        <v>0</v>
      </c>
      <c r="AX114">
        <f t="shared" si="37"/>
        <v>0</v>
      </c>
      <c r="AY114">
        <f t="shared" si="38"/>
        <v>0</v>
      </c>
      <c r="AZ114">
        <f t="shared" si="39"/>
        <v>0</v>
      </c>
      <c r="BA114">
        <f t="shared" si="40"/>
        <v>0</v>
      </c>
      <c r="BB114">
        <f t="shared" si="41"/>
        <v>0</v>
      </c>
      <c r="BC114">
        <f t="shared" si="42"/>
        <v>0</v>
      </c>
      <c r="BD114">
        <f t="shared" si="43"/>
        <v>0</v>
      </c>
      <c r="BE114">
        <f t="shared" si="44"/>
        <v>0</v>
      </c>
    </row>
    <row r="115" spans="1:57" ht="15" customHeight="1">
      <c r="A115" s="177"/>
      <c r="B115" s="214"/>
      <c r="C115" s="132" t="s">
        <v>113</v>
      </c>
      <c r="D115" s="480" t="str">
        <f t="shared" si="20"/>
        <v/>
      </c>
      <c r="E115" s="481"/>
      <c r="F115" s="481"/>
      <c r="G115" s="481"/>
      <c r="H115" s="481"/>
      <c r="I115" s="482"/>
      <c r="J115" s="27"/>
      <c r="K115" s="27"/>
      <c r="L115" s="27"/>
      <c r="M115" s="27"/>
      <c r="N115" s="27"/>
      <c r="O115" s="27"/>
      <c r="P115" s="27"/>
      <c r="Q115" s="27"/>
      <c r="R115" s="27"/>
      <c r="S115" s="27"/>
      <c r="T115" s="27"/>
      <c r="U115" s="27"/>
      <c r="V115" s="27"/>
      <c r="W115" s="27"/>
      <c r="X115" s="27"/>
      <c r="Y115" s="27"/>
      <c r="Z115" s="27"/>
      <c r="AA115" s="27"/>
      <c r="AB115" s="27"/>
      <c r="AC115" s="27"/>
      <c r="AD115" s="27"/>
      <c r="AE115" s="1"/>
      <c r="AG115">
        <f t="shared" si="21"/>
        <v>0</v>
      </c>
      <c r="AH115">
        <f t="shared" si="22"/>
        <v>0</v>
      </c>
      <c r="AJ115">
        <f t="shared" si="23"/>
        <v>0</v>
      </c>
      <c r="AK115">
        <f t="shared" si="24"/>
        <v>0</v>
      </c>
      <c r="AL115">
        <f t="shared" si="25"/>
        <v>0</v>
      </c>
      <c r="AM115">
        <f t="shared" si="26"/>
        <v>0</v>
      </c>
      <c r="AN115">
        <f t="shared" si="27"/>
        <v>0</v>
      </c>
      <c r="AO115">
        <f t="shared" si="28"/>
        <v>0</v>
      </c>
      <c r="AP115">
        <f t="shared" si="29"/>
        <v>0</v>
      </c>
      <c r="AQ115">
        <f t="shared" si="30"/>
        <v>0</v>
      </c>
      <c r="AR115">
        <f t="shared" si="31"/>
        <v>0</v>
      </c>
      <c r="AS115">
        <f t="shared" si="32"/>
        <v>0</v>
      </c>
      <c r="AT115">
        <f t="shared" si="33"/>
        <v>0</v>
      </c>
      <c r="AU115">
        <f t="shared" si="34"/>
        <v>0</v>
      </c>
      <c r="AV115">
        <f t="shared" si="35"/>
        <v>0</v>
      </c>
      <c r="AW115">
        <f t="shared" si="36"/>
        <v>0</v>
      </c>
      <c r="AX115">
        <f t="shared" si="37"/>
        <v>0</v>
      </c>
      <c r="AY115">
        <f t="shared" si="38"/>
        <v>0</v>
      </c>
      <c r="AZ115">
        <f t="shared" si="39"/>
        <v>0</v>
      </c>
      <c r="BA115">
        <f t="shared" si="40"/>
        <v>0</v>
      </c>
      <c r="BB115">
        <f t="shared" si="41"/>
        <v>0</v>
      </c>
      <c r="BC115">
        <f t="shared" si="42"/>
        <v>0</v>
      </c>
      <c r="BD115">
        <f t="shared" si="43"/>
        <v>0</v>
      </c>
      <c r="BE115">
        <f t="shared" si="44"/>
        <v>0</v>
      </c>
    </row>
    <row r="116" spans="1:57" ht="15" customHeight="1">
      <c r="A116" s="177"/>
      <c r="B116" s="214"/>
      <c r="C116" s="132" t="s">
        <v>114</v>
      </c>
      <c r="D116" s="480" t="str">
        <f t="shared" si="20"/>
        <v/>
      </c>
      <c r="E116" s="481"/>
      <c r="F116" s="481"/>
      <c r="G116" s="481"/>
      <c r="H116" s="481"/>
      <c r="I116" s="482"/>
      <c r="J116" s="27"/>
      <c r="K116" s="27"/>
      <c r="L116" s="27"/>
      <c r="M116" s="27"/>
      <c r="N116" s="27"/>
      <c r="O116" s="27"/>
      <c r="P116" s="27"/>
      <c r="Q116" s="27"/>
      <c r="R116" s="27"/>
      <c r="S116" s="27"/>
      <c r="T116" s="27"/>
      <c r="U116" s="27"/>
      <c r="V116" s="27"/>
      <c r="W116" s="27"/>
      <c r="X116" s="27"/>
      <c r="Y116" s="27"/>
      <c r="Z116" s="27"/>
      <c r="AA116" s="27"/>
      <c r="AB116" s="27"/>
      <c r="AC116" s="27"/>
      <c r="AD116" s="27"/>
      <c r="AE116" s="1"/>
      <c r="AG116">
        <f t="shared" si="21"/>
        <v>0</v>
      </c>
      <c r="AH116">
        <f t="shared" si="22"/>
        <v>0</v>
      </c>
      <c r="AJ116">
        <f t="shared" si="23"/>
        <v>0</v>
      </c>
      <c r="AK116">
        <f t="shared" si="24"/>
        <v>0</v>
      </c>
      <c r="AL116">
        <f t="shared" si="25"/>
        <v>0</v>
      </c>
      <c r="AM116">
        <f t="shared" si="26"/>
        <v>0</v>
      </c>
      <c r="AN116">
        <f t="shared" si="27"/>
        <v>0</v>
      </c>
      <c r="AO116">
        <f t="shared" si="28"/>
        <v>0</v>
      </c>
      <c r="AP116">
        <f t="shared" si="29"/>
        <v>0</v>
      </c>
      <c r="AQ116">
        <f t="shared" si="30"/>
        <v>0</v>
      </c>
      <c r="AR116">
        <f t="shared" si="31"/>
        <v>0</v>
      </c>
      <c r="AS116">
        <f t="shared" si="32"/>
        <v>0</v>
      </c>
      <c r="AT116">
        <f t="shared" si="33"/>
        <v>0</v>
      </c>
      <c r="AU116">
        <f t="shared" si="34"/>
        <v>0</v>
      </c>
      <c r="AV116">
        <f t="shared" si="35"/>
        <v>0</v>
      </c>
      <c r="AW116">
        <f t="shared" si="36"/>
        <v>0</v>
      </c>
      <c r="AX116">
        <f t="shared" si="37"/>
        <v>0</v>
      </c>
      <c r="AY116">
        <f t="shared" si="38"/>
        <v>0</v>
      </c>
      <c r="AZ116">
        <f t="shared" si="39"/>
        <v>0</v>
      </c>
      <c r="BA116">
        <f t="shared" si="40"/>
        <v>0</v>
      </c>
      <c r="BB116">
        <f t="shared" si="41"/>
        <v>0</v>
      </c>
      <c r="BC116">
        <f t="shared" si="42"/>
        <v>0</v>
      </c>
      <c r="BD116">
        <f t="shared" si="43"/>
        <v>0</v>
      </c>
      <c r="BE116">
        <f t="shared" si="44"/>
        <v>0</v>
      </c>
    </row>
    <row r="117" spans="1:57" ht="15" customHeight="1">
      <c r="A117" s="177"/>
      <c r="B117" s="214"/>
      <c r="C117" s="132" t="s">
        <v>115</v>
      </c>
      <c r="D117" s="480" t="str">
        <f t="shared" si="20"/>
        <v/>
      </c>
      <c r="E117" s="481"/>
      <c r="F117" s="481"/>
      <c r="G117" s="481"/>
      <c r="H117" s="481"/>
      <c r="I117" s="482"/>
      <c r="J117" s="27"/>
      <c r="K117" s="27"/>
      <c r="L117" s="27"/>
      <c r="M117" s="27"/>
      <c r="N117" s="27"/>
      <c r="O117" s="27"/>
      <c r="P117" s="27"/>
      <c r="Q117" s="27"/>
      <c r="R117" s="27"/>
      <c r="S117" s="27"/>
      <c r="T117" s="27"/>
      <c r="U117" s="27"/>
      <c r="V117" s="27"/>
      <c r="W117" s="27"/>
      <c r="X117" s="27"/>
      <c r="Y117" s="27"/>
      <c r="Z117" s="27"/>
      <c r="AA117" s="27"/>
      <c r="AB117" s="27"/>
      <c r="AC117" s="27"/>
      <c r="AD117" s="27"/>
      <c r="AE117" s="1"/>
      <c r="AG117">
        <f t="shared" si="21"/>
        <v>0</v>
      </c>
      <c r="AH117">
        <f t="shared" si="22"/>
        <v>0</v>
      </c>
      <c r="AJ117">
        <f t="shared" si="23"/>
        <v>0</v>
      </c>
      <c r="AK117">
        <f t="shared" si="24"/>
        <v>0</v>
      </c>
      <c r="AL117">
        <f t="shared" si="25"/>
        <v>0</v>
      </c>
      <c r="AM117">
        <f t="shared" si="26"/>
        <v>0</v>
      </c>
      <c r="AN117">
        <f t="shared" si="27"/>
        <v>0</v>
      </c>
      <c r="AO117">
        <f t="shared" si="28"/>
        <v>0</v>
      </c>
      <c r="AP117">
        <f t="shared" si="29"/>
        <v>0</v>
      </c>
      <c r="AQ117">
        <f t="shared" si="30"/>
        <v>0</v>
      </c>
      <c r="AR117">
        <f t="shared" si="31"/>
        <v>0</v>
      </c>
      <c r="AS117">
        <f t="shared" si="32"/>
        <v>0</v>
      </c>
      <c r="AT117">
        <f t="shared" si="33"/>
        <v>0</v>
      </c>
      <c r="AU117">
        <f t="shared" si="34"/>
        <v>0</v>
      </c>
      <c r="AV117">
        <f t="shared" si="35"/>
        <v>0</v>
      </c>
      <c r="AW117">
        <f t="shared" si="36"/>
        <v>0</v>
      </c>
      <c r="AX117">
        <f t="shared" si="37"/>
        <v>0</v>
      </c>
      <c r="AY117">
        <f t="shared" si="38"/>
        <v>0</v>
      </c>
      <c r="AZ117">
        <f t="shared" si="39"/>
        <v>0</v>
      </c>
      <c r="BA117">
        <f t="shared" si="40"/>
        <v>0</v>
      </c>
      <c r="BB117">
        <f t="shared" si="41"/>
        <v>0</v>
      </c>
      <c r="BC117">
        <f t="shared" si="42"/>
        <v>0</v>
      </c>
      <c r="BD117">
        <f t="shared" si="43"/>
        <v>0</v>
      </c>
      <c r="BE117">
        <f t="shared" si="44"/>
        <v>0</v>
      </c>
    </row>
    <row r="118" spans="1:57" ht="15" customHeight="1">
      <c r="A118" s="177"/>
      <c r="B118" s="214"/>
      <c r="C118" s="132" t="s">
        <v>116</v>
      </c>
      <c r="D118" s="480" t="str">
        <f>IF(D93="","",D93)</f>
        <v/>
      </c>
      <c r="E118" s="481"/>
      <c r="F118" s="481"/>
      <c r="G118" s="481"/>
      <c r="H118" s="481"/>
      <c r="I118" s="482"/>
      <c r="J118" s="27"/>
      <c r="K118" s="27"/>
      <c r="L118" s="27"/>
      <c r="M118" s="27"/>
      <c r="N118" s="27"/>
      <c r="O118" s="27"/>
      <c r="P118" s="27"/>
      <c r="Q118" s="27"/>
      <c r="R118" s="27"/>
      <c r="S118" s="27"/>
      <c r="T118" s="27"/>
      <c r="U118" s="27"/>
      <c r="V118" s="27"/>
      <c r="W118" s="27"/>
      <c r="X118" s="27"/>
      <c r="Y118" s="27"/>
      <c r="Z118" s="27"/>
      <c r="AA118" s="27"/>
      <c r="AB118" s="27"/>
      <c r="AC118" s="27"/>
      <c r="AD118" s="27"/>
      <c r="AE118" s="1"/>
      <c r="AG118">
        <f>COUNTBLANK(J118:AD118)-SUM($AG$67:$BA$67)</f>
        <v>0</v>
      </c>
      <c r="AH118">
        <f>IF(AG118&lt;=AG93,0,1)</f>
        <v>0</v>
      </c>
      <c r="AJ118">
        <f>IF(H93&gt;1,IF(COUNTBLANK(J118:AD118)=21,0,1),0)</f>
        <v>0</v>
      </c>
      <c r="AK118">
        <f t="shared" si="24"/>
        <v>0</v>
      </c>
      <c r="AL118">
        <f t="shared" si="25"/>
        <v>0</v>
      </c>
      <c r="AM118">
        <f t="shared" si="26"/>
        <v>0</v>
      </c>
      <c r="AN118">
        <f t="shared" si="27"/>
        <v>0</v>
      </c>
      <c r="AO118">
        <f t="shared" si="28"/>
        <v>0</v>
      </c>
      <c r="AP118">
        <f t="shared" si="29"/>
        <v>0</v>
      </c>
      <c r="AQ118">
        <f t="shared" si="30"/>
        <v>0</v>
      </c>
      <c r="AR118">
        <f t="shared" si="31"/>
        <v>0</v>
      </c>
      <c r="AS118">
        <f t="shared" si="32"/>
        <v>0</v>
      </c>
      <c r="AT118">
        <f t="shared" si="33"/>
        <v>0</v>
      </c>
      <c r="AU118">
        <f t="shared" si="34"/>
        <v>0</v>
      </c>
      <c r="AV118">
        <f t="shared" si="35"/>
        <v>0</v>
      </c>
      <c r="AW118">
        <f t="shared" si="36"/>
        <v>0</v>
      </c>
      <c r="AX118">
        <f t="shared" si="37"/>
        <v>0</v>
      </c>
      <c r="AY118">
        <f t="shared" si="38"/>
        <v>0</v>
      </c>
      <c r="AZ118">
        <f t="shared" si="39"/>
        <v>0</v>
      </c>
      <c r="BA118">
        <f t="shared" si="40"/>
        <v>0</v>
      </c>
      <c r="BB118">
        <f t="shared" si="41"/>
        <v>0</v>
      </c>
      <c r="BC118">
        <f t="shared" si="42"/>
        <v>0</v>
      </c>
      <c r="BD118">
        <f t="shared" si="43"/>
        <v>0</v>
      </c>
      <c r="BE118">
        <f>IF(AD93="",IF(COUNTBLANK(AD118)=1,0,1),0)</f>
        <v>0</v>
      </c>
    </row>
    <row r="119" spans="1:57" ht="15" customHeight="1">
      <c r="A119" s="177"/>
      <c r="B119" s="214"/>
      <c r="C119" s="24"/>
      <c r="D119" s="11"/>
      <c r="E119" s="11"/>
      <c r="F119" s="11"/>
      <c r="G119" s="11"/>
      <c r="H119" s="11"/>
      <c r="I119" s="217" t="s">
        <v>261</v>
      </c>
      <c r="J119" s="216">
        <f>IF(AND(SUM(J99:J118)=0,COUNTIF(J99:J118,"NS")&gt;0),"NS",IF(AND(SUM(J99:J118)=0,COUNTIF(J99:J118,0)&gt;0),0,IF(AND(SUM(J99:J118)=0,COUNTIF(J99:J118,"NA")&gt;0),"NA",SUM(J99:J118))))</f>
        <v>0</v>
      </c>
      <c r="K119" s="216">
        <f t="shared" ref="K119:AC119" si="45">IF(AND(SUM(K99:K118)=0,COUNTIF(K99:K118,"NS")&gt;0),"NS",IF(AND(SUM(K99:K118)=0,COUNTIF(K99:K118,0)&gt;0),0,IF(AND(SUM(K99:K118)=0,COUNTIF(K99:K118,"NA")&gt;0),"NA",SUM(K99:K118))))</f>
        <v>0</v>
      </c>
      <c r="L119" s="216">
        <f t="shared" si="45"/>
        <v>0</v>
      </c>
      <c r="M119" s="216">
        <f t="shared" si="45"/>
        <v>0</v>
      </c>
      <c r="N119" s="216">
        <f t="shared" si="45"/>
        <v>0</v>
      </c>
      <c r="O119" s="216">
        <f t="shared" si="45"/>
        <v>0</v>
      </c>
      <c r="P119" s="216">
        <f t="shared" si="45"/>
        <v>0</v>
      </c>
      <c r="Q119" s="216">
        <f t="shared" si="45"/>
        <v>0</v>
      </c>
      <c r="R119" s="216">
        <f t="shared" si="45"/>
        <v>0</v>
      </c>
      <c r="S119" s="216">
        <f t="shared" si="45"/>
        <v>0</v>
      </c>
      <c r="T119" s="216">
        <f t="shared" si="45"/>
        <v>0</v>
      </c>
      <c r="U119" s="216">
        <f t="shared" si="45"/>
        <v>0</v>
      </c>
      <c r="V119" s="216">
        <f t="shared" si="45"/>
        <v>0</v>
      </c>
      <c r="W119" s="216">
        <f t="shared" si="45"/>
        <v>0</v>
      </c>
      <c r="X119" s="216">
        <f t="shared" si="45"/>
        <v>0</v>
      </c>
      <c r="Y119" s="216">
        <f t="shared" si="45"/>
        <v>0</v>
      </c>
      <c r="Z119" s="216">
        <f t="shared" si="45"/>
        <v>0</v>
      </c>
      <c r="AA119" s="216">
        <f t="shared" si="45"/>
        <v>0</v>
      </c>
      <c r="AB119" s="216">
        <f t="shared" si="45"/>
        <v>0</v>
      </c>
      <c r="AC119" s="216">
        <f t="shared" si="45"/>
        <v>0</v>
      </c>
      <c r="AD119" s="216">
        <f>IF(AND(SUM(AD99:AD118)=0,COUNTIF(AD99:AD118,"NS")&gt;0),"NS",IF(AND(SUM(AD99:AD118)=0,COUNTIF(AD99:AD118,0)&gt;0),0,IF(AND(SUM(AD99:AD118)=0,COUNTIF(AD99:AD118,"NA")&gt;0),"NA",SUM(AD99:AD118))))</f>
        <v>0</v>
      </c>
      <c r="AE119" s="1"/>
      <c r="AH119" s="172">
        <f>SUM(AH99:AH118)</f>
        <v>0</v>
      </c>
      <c r="AJ119" s="172">
        <f>SUM(BB69,AH94,AJ99:AJ118)</f>
        <v>0</v>
      </c>
      <c r="BE119" s="172">
        <f>SUM(AK99:BE118)</f>
        <v>0</v>
      </c>
    </row>
    <row r="120" spans="1:57" ht="15" customHeight="1" thickBot="1">
      <c r="A120" s="159"/>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1"/>
    </row>
    <row r="121" spans="1:57" ht="15" customHeight="1" thickBot="1">
      <c r="A121" s="159"/>
      <c r="B121" s="7"/>
      <c r="C121" s="545">
        <f>20-COUNTBLANK(D99:D118)</f>
        <v>0</v>
      </c>
      <c r="D121" s="546"/>
      <c r="E121" s="546"/>
      <c r="F121" s="547"/>
      <c r="G121" s="218" t="s">
        <v>262</v>
      </c>
      <c r="H121" s="7"/>
      <c r="I121" s="7"/>
      <c r="J121" s="7"/>
      <c r="K121" s="7"/>
      <c r="L121" s="7"/>
      <c r="M121" s="7"/>
      <c r="N121" s="7"/>
      <c r="O121" s="7"/>
      <c r="P121" s="7"/>
      <c r="Q121" s="7"/>
      <c r="R121" s="7"/>
      <c r="S121" s="7"/>
      <c r="T121" s="7"/>
      <c r="U121" s="7"/>
      <c r="V121" s="7"/>
      <c r="W121" s="7"/>
      <c r="X121" s="7"/>
      <c r="Y121" s="7"/>
      <c r="Z121" s="7"/>
      <c r="AA121" s="7"/>
      <c r="AB121" s="7"/>
      <c r="AC121" s="7"/>
      <c r="AD121" s="7"/>
      <c r="AE121" s="1"/>
    </row>
    <row r="122" spans="1:57" ht="15" customHeight="1">
      <c r="A122" s="159"/>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1"/>
    </row>
    <row r="123" spans="1:57" ht="15" customHeight="1">
      <c r="A123" s="159"/>
      <c r="B123" s="7"/>
      <c r="C123" s="489" t="s">
        <v>263</v>
      </c>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c r="AE123" s="1"/>
    </row>
    <row r="124" spans="1:57" ht="15" customHeight="1">
      <c r="A124" s="159"/>
      <c r="B124" s="7"/>
      <c r="C124" s="219" t="s">
        <v>89</v>
      </c>
      <c r="D124" s="479" t="s">
        <v>229</v>
      </c>
      <c r="E124" s="479"/>
      <c r="F124" s="479"/>
      <c r="G124" s="479"/>
      <c r="H124" s="479"/>
      <c r="I124" s="479"/>
      <c r="J124" s="479"/>
      <c r="K124" s="479"/>
      <c r="L124" s="479"/>
      <c r="M124" s="479"/>
      <c r="N124" s="479"/>
      <c r="O124" s="479"/>
      <c r="P124" s="479"/>
      <c r="Q124" s="220" t="s">
        <v>108</v>
      </c>
      <c r="R124" s="480" t="s">
        <v>240</v>
      </c>
      <c r="S124" s="481"/>
      <c r="T124" s="481"/>
      <c r="U124" s="481"/>
      <c r="V124" s="481"/>
      <c r="W124" s="481"/>
      <c r="X124" s="481"/>
      <c r="Y124" s="481"/>
      <c r="Z124" s="481"/>
      <c r="AA124" s="481"/>
      <c r="AB124" s="481"/>
      <c r="AC124" s="481"/>
      <c r="AD124" s="482"/>
      <c r="AE124" s="1"/>
    </row>
    <row r="125" spans="1:57" ht="15" customHeight="1">
      <c r="A125" s="159"/>
      <c r="B125" s="7"/>
      <c r="C125" s="220" t="s">
        <v>90</v>
      </c>
      <c r="D125" s="480" t="s">
        <v>230</v>
      </c>
      <c r="E125" s="481"/>
      <c r="F125" s="481"/>
      <c r="G125" s="481"/>
      <c r="H125" s="481"/>
      <c r="I125" s="481"/>
      <c r="J125" s="481"/>
      <c r="K125" s="481"/>
      <c r="L125" s="481"/>
      <c r="M125" s="481"/>
      <c r="N125" s="481"/>
      <c r="O125" s="481"/>
      <c r="P125" s="482"/>
      <c r="Q125" s="220" t="s">
        <v>109</v>
      </c>
      <c r="R125" s="480" t="s">
        <v>241</v>
      </c>
      <c r="S125" s="481"/>
      <c r="T125" s="481"/>
      <c r="U125" s="481"/>
      <c r="V125" s="481"/>
      <c r="W125" s="481"/>
      <c r="X125" s="481"/>
      <c r="Y125" s="481"/>
      <c r="Z125" s="481"/>
      <c r="AA125" s="481"/>
      <c r="AB125" s="481"/>
      <c r="AC125" s="481"/>
      <c r="AD125" s="482"/>
      <c r="AE125" s="1"/>
    </row>
    <row r="126" spans="1:57" ht="15" customHeight="1">
      <c r="A126" s="159"/>
      <c r="B126" s="7"/>
      <c r="C126" s="220" t="s">
        <v>92</v>
      </c>
      <c r="D126" s="480" t="s">
        <v>231</v>
      </c>
      <c r="E126" s="481"/>
      <c r="F126" s="481"/>
      <c r="G126" s="481"/>
      <c r="H126" s="481"/>
      <c r="I126" s="481"/>
      <c r="J126" s="481"/>
      <c r="K126" s="481"/>
      <c r="L126" s="481"/>
      <c r="M126" s="481"/>
      <c r="N126" s="481"/>
      <c r="O126" s="481"/>
      <c r="P126" s="482"/>
      <c r="Q126" s="220" t="s">
        <v>110</v>
      </c>
      <c r="R126" s="480" t="s">
        <v>242</v>
      </c>
      <c r="S126" s="481"/>
      <c r="T126" s="481"/>
      <c r="U126" s="481"/>
      <c r="V126" s="481"/>
      <c r="W126" s="481"/>
      <c r="X126" s="481"/>
      <c r="Y126" s="481"/>
      <c r="Z126" s="481"/>
      <c r="AA126" s="481"/>
      <c r="AB126" s="481"/>
      <c r="AC126" s="481"/>
      <c r="AD126" s="482"/>
      <c r="AE126" s="1"/>
    </row>
    <row r="127" spans="1:57" ht="15" customHeight="1">
      <c r="A127" s="159"/>
      <c r="B127" s="7"/>
      <c r="C127" s="220" t="s">
        <v>93</v>
      </c>
      <c r="D127" s="480" t="s">
        <v>232</v>
      </c>
      <c r="E127" s="481"/>
      <c r="F127" s="481"/>
      <c r="G127" s="481"/>
      <c r="H127" s="481"/>
      <c r="I127" s="481"/>
      <c r="J127" s="481"/>
      <c r="K127" s="481"/>
      <c r="L127" s="481"/>
      <c r="M127" s="481"/>
      <c r="N127" s="481"/>
      <c r="O127" s="481"/>
      <c r="P127" s="482"/>
      <c r="Q127" s="220" t="s">
        <v>111</v>
      </c>
      <c r="R127" s="480" t="s">
        <v>243</v>
      </c>
      <c r="S127" s="481"/>
      <c r="T127" s="481"/>
      <c r="U127" s="481"/>
      <c r="V127" s="481"/>
      <c r="W127" s="481"/>
      <c r="X127" s="481"/>
      <c r="Y127" s="481"/>
      <c r="Z127" s="481"/>
      <c r="AA127" s="481"/>
      <c r="AB127" s="481"/>
      <c r="AC127" s="481"/>
      <c r="AD127" s="482"/>
      <c r="AE127" s="1"/>
    </row>
    <row r="128" spans="1:57" ht="15" customHeight="1">
      <c r="A128" s="159"/>
      <c r="B128" s="7"/>
      <c r="C128" s="220" t="s">
        <v>95</v>
      </c>
      <c r="D128" s="480" t="s">
        <v>233</v>
      </c>
      <c r="E128" s="481"/>
      <c r="F128" s="481"/>
      <c r="G128" s="481"/>
      <c r="H128" s="481"/>
      <c r="I128" s="481"/>
      <c r="J128" s="481"/>
      <c r="K128" s="481"/>
      <c r="L128" s="481"/>
      <c r="M128" s="481"/>
      <c r="N128" s="481"/>
      <c r="O128" s="481"/>
      <c r="P128" s="482"/>
      <c r="Q128" s="220" t="s">
        <v>112</v>
      </c>
      <c r="R128" s="480" t="s">
        <v>244</v>
      </c>
      <c r="S128" s="481"/>
      <c r="T128" s="481"/>
      <c r="U128" s="481"/>
      <c r="V128" s="481"/>
      <c r="W128" s="481"/>
      <c r="X128" s="481"/>
      <c r="Y128" s="481"/>
      <c r="Z128" s="481"/>
      <c r="AA128" s="481"/>
      <c r="AB128" s="481"/>
      <c r="AC128" s="481"/>
      <c r="AD128" s="482"/>
      <c r="AE128" s="1"/>
    </row>
    <row r="129" spans="1:31" ht="24" customHeight="1">
      <c r="A129" s="159"/>
      <c r="B129" s="7"/>
      <c r="C129" s="220" t="s">
        <v>97</v>
      </c>
      <c r="D129" s="480" t="s">
        <v>234</v>
      </c>
      <c r="E129" s="481"/>
      <c r="F129" s="481"/>
      <c r="G129" s="481"/>
      <c r="H129" s="481"/>
      <c r="I129" s="481"/>
      <c r="J129" s="481"/>
      <c r="K129" s="481"/>
      <c r="L129" s="481"/>
      <c r="M129" s="481"/>
      <c r="N129" s="481"/>
      <c r="O129" s="481"/>
      <c r="P129" s="482"/>
      <c r="Q129" s="220" t="s">
        <v>113</v>
      </c>
      <c r="R129" s="480" t="s">
        <v>245</v>
      </c>
      <c r="S129" s="481"/>
      <c r="T129" s="481"/>
      <c r="U129" s="481"/>
      <c r="V129" s="481"/>
      <c r="W129" s="481"/>
      <c r="X129" s="481"/>
      <c r="Y129" s="481"/>
      <c r="Z129" s="481"/>
      <c r="AA129" s="481"/>
      <c r="AB129" s="481"/>
      <c r="AC129" s="481"/>
      <c r="AD129" s="482"/>
      <c r="AE129" s="1"/>
    </row>
    <row r="130" spans="1:31" ht="15" customHeight="1">
      <c r="A130" s="159"/>
      <c r="B130" s="7"/>
      <c r="C130" s="220" t="s">
        <v>99</v>
      </c>
      <c r="D130" s="480" t="s">
        <v>235</v>
      </c>
      <c r="E130" s="481"/>
      <c r="F130" s="481"/>
      <c r="G130" s="481"/>
      <c r="H130" s="481"/>
      <c r="I130" s="481"/>
      <c r="J130" s="481"/>
      <c r="K130" s="481"/>
      <c r="L130" s="481"/>
      <c r="M130" s="481"/>
      <c r="N130" s="481"/>
      <c r="O130" s="481"/>
      <c r="P130" s="482"/>
      <c r="Q130" s="220" t="s">
        <v>114</v>
      </c>
      <c r="R130" s="480" t="s">
        <v>246</v>
      </c>
      <c r="S130" s="481"/>
      <c r="T130" s="481"/>
      <c r="U130" s="481"/>
      <c r="V130" s="481"/>
      <c r="W130" s="481"/>
      <c r="X130" s="481"/>
      <c r="Y130" s="481"/>
      <c r="Z130" s="481"/>
      <c r="AA130" s="481"/>
      <c r="AB130" s="481"/>
      <c r="AC130" s="481"/>
      <c r="AD130" s="482"/>
      <c r="AE130" s="1"/>
    </row>
    <row r="131" spans="1:31" ht="24" customHeight="1">
      <c r="A131" s="159"/>
      <c r="B131" s="7"/>
      <c r="C131" s="220" t="s">
        <v>101</v>
      </c>
      <c r="D131" s="480" t="s">
        <v>236</v>
      </c>
      <c r="E131" s="481"/>
      <c r="F131" s="481"/>
      <c r="G131" s="481"/>
      <c r="H131" s="481"/>
      <c r="I131" s="481"/>
      <c r="J131" s="481"/>
      <c r="K131" s="481"/>
      <c r="L131" s="481"/>
      <c r="M131" s="481"/>
      <c r="N131" s="481"/>
      <c r="O131" s="481"/>
      <c r="P131" s="482"/>
      <c r="Q131" s="220" t="s">
        <v>115</v>
      </c>
      <c r="R131" s="480" t="s">
        <v>247</v>
      </c>
      <c r="S131" s="481"/>
      <c r="T131" s="481"/>
      <c r="U131" s="481"/>
      <c r="V131" s="481"/>
      <c r="W131" s="481"/>
      <c r="X131" s="481"/>
      <c r="Y131" s="481"/>
      <c r="Z131" s="481"/>
      <c r="AA131" s="481"/>
      <c r="AB131" s="481"/>
      <c r="AC131" s="481"/>
      <c r="AD131" s="482"/>
      <c r="AE131" s="1"/>
    </row>
    <row r="132" spans="1:31" ht="15" customHeight="1">
      <c r="A132" s="159"/>
      <c r="B132" s="7"/>
      <c r="C132" s="220" t="s">
        <v>103</v>
      </c>
      <c r="D132" s="480" t="s">
        <v>237</v>
      </c>
      <c r="E132" s="481"/>
      <c r="F132" s="481"/>
      <c r="G132" s="481"/>
      <c r="H132" s="481"/>
      <c r="I132" s="481"/>
      <c r="J132" s="481"/>
      <c r="K132" s="481"/>
      <c r="L132" s="481"/>
      <c r="M132" s="481"/>
      <c r="N132" s="481"/>
      <c r="O132" s="481"/>
      <c r="P132" s="482"/>
      <c r="Q132" s="220" t="s">
        <v>116</v>
      </c>
      <c r="R132" s="480" t="s">
        <v>2123</v>
      </c>
      <c r="S132" s="481"/>
      <c r="T132" s="481"/>
      <c r="U132" s="481"/>
      <c r="V132" s="481"/>
      <c r="W132" s="481"/>
      <c r="X132" s="481"/>
      <c r="Y132" s="481"/>
      <c r="Z132" s="481"/>
      <c r="AA132" s="481"/>
      <c r="AB132" s="481"/>
      <c r="AC132" s="481"/>
      <c r="AD132" s="482"/>
      <c r="AE132" s="1"/>
    </row>
    <row r="133" spans="1:31" ht="15" customHeight="1">
      <c r="A133" s="159"/>
      <c r="B133" s="7"/>
      <c r="C133" s="220" t="s">
        <v>105</v>
      </c>
      <c r="D133" s="480" t="s">
        <v>238</v>
      </c>
      <c r="E133" s="481"/>
      <c r="F133" s="481"/>
      <c r="G133" s="481"/>
      <c r="H133" s="481"/>
      <c r="I133" s="481"/>
      <c r="J133" s="481"/>
      <c r="K133" s="481"/>
      <c r="L133" s="481"/>
      <c r="M133" s="481"/>
      <c r="N133" s="481"/>
      <c r="O133" s="481"/>
      <c r="P133" s="482"/>
      <c r="Q133" s="220" t="s">
        <v>117</v>
      </c>
      <c r="R133" s="480" t="s">
        <v>1856</v>
      </c>
      <c r="S133" s="481"/>
      <c r="T133" s="481"/>
      <c r="U133" s="481"/>
      <c r="V133" s="481"/>
      <c r="W133" s="481"/>
      <c r="X133" s="481"/>
      <c r="Y133" s="481"/>
      <c r="Z133" s="481"/>
      <c r="AA133" s="481"/>
      <c r="AB133" s="481"/>
      <c r="AC133" s="481"/>
      <c r="AD133" s="482"/>
      <c r="AE133" s="1"/>
    </row>
    <row r="134" spans="1:31" ht="15" customHeight="1">
      <c r="A134" s="159"/>
      <c r="B134" s="7"/>
      <c r="C134" s="220" t="s">
        <v>107</v>
      </c>
      <c r="D134" s="480" t="s">
        <v>239</v>
      </c>
      <c r="E134" s="481"/>
      <c r="F134" s="481"/>
      <c r="G134" s="481"/>
      <c r="H134" s="481"/>
      <c r="I134" s="481"/>
      <c r="J134" s="481"/>
      <c r="K134" s="481"/>
      <c r="L134" s="481"/>
      <c r="M134" s="481"/>
      <c r="N134" s="481"/>
      <c r="O134" s="481"/>
      <c r="P134" s="482"/>
      <c r="Q134" s="548"/>
      <c r="R134" s="548"/>
      <c r="S134" s="548"/>
      <c r="T134" s="548"/>
      <c r="U134" s="548"/>
      <c r="V134" s="548"/>
      <c r="W134" s="548"/>
      <c r="X134" s="548"/>
      <c r="Y134" s="548"/>
      <c r="Z134" s="548"/>
      <c r="AA134" s="548"/>
      <c r="AB134" s="548"/>
      <c r="AC134" s="548"/>
      <c r="AD134" s="548"/>
      <c r="AE134" s="1"/>
    </row>
    <row r="135" spans="1:31" ht="15" customHeight="1">
      <c r="A135" s="159"/>
      <c r="B135" s="7"/>
      <c r="C135" s="221"/>
      <c r="D135" s="24"/>
      <c r="E135" s="24"/>
      <c r="F135" s="24"/>
      <c r="G135" s="24"/>
      <c r="H135" s="24"/>
      <c r="I135" s="24"/>
      <c r="J135" s="24"/>
      <c r="K135" s="24"/>
      <c r="L135" s="24"/>
      <c r="M135" s="24"/>
      <c r="N135" s="24"/>
      <c r="O135" s="24"/>
      <c r="P135" s="24"/>
      <c r="Q135" s="142"/>
      <c r="R135" s="142"/>
      <c r="S135" s="142"/>
      <c r="T135" s="142"/>
      <c r="U135" s="142"/>
      <c r="V135" s="142"/>
      <c r="W135" s="142"/>
      <c r="X135" s="142"/>
      <c r="Y135" s="142"/>
      <c r="Z135" s="142"/>
      <c r="AA135" s="142"/>
      <c r="AB135" s="142"/>
      <c r="AC135" s="142"/>
      <c r="AD135" s="142"/>
      <c r="AE135" s="1"/>
    </row>
    <row r="136" spans="1:31" ht="24" customHeight="1">
      <c r="A136" s="159"/>
      <c r="B136" s="7"/>
      <c r="C136" s="417" t="s">
        <v>147</v>
      </c>
      <c r="D136" s="417"/>
      <c r="E136" s="417"/>
      <c r="F136" s="417"/>
      <c r="G136" s="417"/>
      <c r="H136" s="417"/>
      <c r="I136" s="417"/>
      <c r="J136" s="417"/>
      <c r="K136" s="417"/>
      <c r="L136" s="417"/>
      <c r="M136" s="417"/>
      <c r="N136" s="417"/>
      <c r="O136" s="417"/>
      <c r="P136" s="417"/>
      <c r="Q136" s="417"/>
      <c r="R136" s="417"/>
      <c r="S136" s="417"/>
      <c r="T136" s="417"/>
      <c r="U136" s="417"/>
      <c r="V136" s="417"/>
      <c r="W136" s="417"/>
      <c r="X136" s="417"/>
      <c r="Y136" s="417"/>
      <c r="Z136" s="417"/>
      <c r="AA136" s="417"/>
      <c r="AB136" s="417"/>
      <c r="AC136" s="417"/>
      <c r="AD136" s="417"/>
      <c r="AE136" s="1"/>
    </row>
    <row r="137" spans="1:31" ht="60" customHeight="1">
      <c r="A137" s="159"/>
      <c r="B137" s="7"/>
      <c r="C137" s="473"/>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4"/>
      <c r="AD137" s="475"/>
      <c r="AE137" s="1"/>
    </row>
    <row r="138" spans="1:31" ht="15" customHeight="1">
      <c r="A138" s="183"/>
      <c r="B138" s="455" t="str">
        <f>IF(OR(AJ94&gt;0,AH119&gt;0),"Favor de ingresar toda la información requerida en la pregunta","")</f>
        <v/>
      </c>
      <c r="C138" s="455"/>
      <c r="D138" s="455"/>
      <c r="E138" s="455"/>
      <c r="F138" s="455"/>
      <c r="G138" s="455"/>
      <c r="H138" s="455"/>
      <c r="I138" s="455"/>
      <c r="J138" s="455"/>
      <c r="K138" s="455"/>
      <c r="L138" s="455"/>
      <c r="M138" s="455"/>
      <c r="N138" s="455"/>
      <c r="O138" s="455"/>
      <c r="P138" s="455"/>
      <c r="Q138" s="455"/>
      <c r="R138" s="455"/>
      <c r="S138" s="455"/>
      <c r="T138" s="455"/>
      <c r="U138" s="455"/>
      <c r="V138" s="455"/>
      <c r="W138" s="455"/>
      <c r="X138" s="455"/>
      <c r="Y138" s="455"/>
      <c r="Z138" s="455"/>
      <c r="AA138" s="455"/>
      <c r="AB138" s="455"/>
      <c r="AC138" s="455"/>
      <c r="AD138" s="455"/>
      <c r="AE138" s="455"/>
    </row>
    <row r="139" spans="1:31" ht="15" customHeight="1">
      <c r="A139" s="183"/>
      <c r="B139" s="456" t="str">
        <f>IF(SUM(COUNTIF(J99:AD118,"NS"),COUNTIF(F74:G93,"NS"))&lt;&gt;0,"Alerta: debido a que cuenta con registros NS, debe proporcionar una justificación en el area de comentarios al final de la pregunta","")</f>
        <v/>
      </c>
      <c r="C139" s="456"/>
      <c r="D139" s="456"/>
      <c r="E139" s="456"/>
      <c r="F139" s="456"/>
      <c r="G139" s="456"/>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row>
    <row r="140" spans="1:31" ht="15" customHeight="1">
      <c r="A140" s="183"/>
      <c r="B140" s="452" t="str">
        <f>IF(OR(AJ119&gt;0,BE119&gt;0),"Revise la información capturada, ya que tiene datos ingresados en celdas que están sombreadas","")</f>
        <v/>
      </c>
      <c r="C140" s="452"/>
      <c r="D140" s="452"/>
      <c r="E140" s="452"/>
      <c r="F140" s="452"/>
      <c r="G140" s="452"/>
      <c r="H140" s="452"/>
      <c r="I140" s="452"/>
      <c r="J140" s="452"/>
      <c r="K140" s="452"/>
      <c r="L140" s="452"/>
      <c r="M140" s="452"/>
      <c r="N140" s="452"/>
      <c r="O140" s="452"/>
      <c r="P140" s="452"/>
      <c r="Q140" s="452"/>
      <c r="R140" s="452"/>
      <c r="S140" s="452"/>
      <c r="T140" s="452"/>
      <c r="U140" s="452"/>
      <c r="V140" s="452"/>
      <c r="W140" s="452"/>
      <c r="X140" s="452"/>
      <c r="Y140" s="452"/>
      <c r="Z140" s="452"/>
      <c r="AA140" s="452"/>
      <c r="AB140" s="452"/>
      <c r="AC140" s="452"/>
      <c r="AD140" s="452"/>
      <c r="AE140" s="452"/>
    </row>
    <row r="141" spans="1:31" ht="15" customHeight="1">
      <c r="A141" s="183"/>
      <c r="B141" s="452" t="str">
        <f>IF(AND(SUM(J119)=SUM(W27),SUM(K119)=SUM(W28),SUM(L119)=SUM(W29),SUM(M119)=SUM(W30),SUM(N119)=SUM(W31),SUM(O119)=SUM(W32),SUM(P119)=SUM(W33),SUM(Q119)=SUM(W34),SUM(R119)=SUM(W35),SUM(S119)=SUM(W36),SUM(T119)=SUM(W37),SUM(U119)=SUM(W38),SUM(V119)=SUM(W39),SUM(W119)=SUM(W40),SUM(X119)=SUM(W41),SUM(Y119)=SUM(W42),SUM(Z119)=SUM(W43),SUM(AA119)=SUM(W44),SUM(AB119)=SUM(W45),SUM(AC119)=SUM(W46),SUM(AD119)=SUM(W47)),"","Las cantidades de las unidades de equipamiento debe ser igual con los datos reportados en funcionamiento de la preg. 2.1")</f>
        <v/>
      </c>
      <c r="C141" s="452"/>
      <c r="D141" s="452"/>
      <c r="E141" s="452"/>
      <c r="F141" s="452"/>
      <c r="G141" s="452"/>
      <c r="H141" s="452"/>
      <c r="I141" s="452"/>
      <c r="J141" s="452"/>
      <c r="K141" s="452"/>
      <c r="L141" s="452"/>
      <c r="M141" s="452"/>
      <c r="N141" s="452"/>
      <c r="O141" s="452"/>
      <c r="P141" s="452"/>
      <c r="Q141" s="452"/>
      <c r="R141" s="452"/>
      <c r="S141" s="452"/>
      <c r="T141" s="452"/>
      <c r="U141" s="452"/>
      <c r="V141" s="452"/>
      <c r="W141" s="452"/>
      <c r="X141" s="452"/>
      <c r="Y141" s="452"/>
      <c r="Z141" s="452"/>
      <c r="AA141" s="452"/>
      <c r="AB141" s="452"/>
      <c r="AC141" s="452"/>
      <c r="AD141" s="452"/>
      <c r="AE141" s="452"/>
    </row>
    <row r="142" spans="1:31" ht="15" customHeight="1">
      <c r="A142" s="183"/>
      <c r="B142" s="452" t="str">
        <f>IF(AP94=0,"","El nombre debe registrarse en mayúsculas, sin comillas ni signos de acentuación, puntuación, paréntesis y abreviaturas")</f>
        <v/>
      </c>
      <c r="C142" s="452"/>
      <c r="D142" s="452"/>
      <c r="E142" s="452"/>
      <c r="F142" s="452"/>
      <c r="G142" s="452"/>
      <c r="H142" s="452"/>
      <c r="I142" s="452"/>
      <c r="J142" s="452"/>
      <c r="K142" s="452"/>
      <c r="L142" s="452"/>
      <c r="M142" s="452"/>
      <c r="N142" s="452"/>
      <c r="O142" s="452"/>
      <c r="P142" s="452"/>
      <c r="Q142" s="452"/>
      <c r="R142" s="452"/>
      <c r="S142" s="452"/>
      <c r="T142" s="452"/>
      <c r="U142" s="452"/>
      <c r="V142" s="452"/>
      <c r="W142" s="452"/>
      <c r="X142" s="452"/>
      <c r="Y142" s="452"/>
      <c r="Z142" s="452"/>
      <c r="AA142" s="452"/>
      <c r="AB142" s="452"/>
      <c r="AC142" s="452"/>
      <c r="AD142" s="452"/>
      <c r="AE142" s="452"/>
    </row>
    <row r="143" spans="1:31" ht="15" customHeight="1" thickBot="1">
      <c r="A143" s="183"/>
      <c r="B143" s="452" t="str">
        <f>IF(COUNTIF(J99:AD118,0)=0,"","Si registro Equipo Operativo las cantidades ingresadas en el apartado Unidades de Equipamiento deben ser mayor a 0")</f>
        <v/>
      </c>
      <c r="C143" s="452"/>
      <c r="D143" s="452"/>
      <c r="E143" s="452"/>
      <c r="F143" s="452"/>
      <c r="G143" s="452"/>
      <c r="H143" s="452"/>
      <c r="I143" s="452"/>
      <c r="J143" s="452"/>
      <c r="K143" s="452"/>
      <c r="L143" s="452"/>
      <c r="M143" s="452"/>
      <c r="N143" s="452"/>
      <c r="O143" s="452"/>
      <c r="P143" s="452"/>
      <c r="Q143" s="452"/>
      <c r="R143" s="452"/>
      <c r="S143" s="452"/>
      <c r="T143" s="452"/>
      <c r="U143" s="452"/>
      <c r="V143" s="452"/>
      <c r="W143" s="452"/>
      <c r="X143" s="452"/>
      <c r="Y143" s="452"/>
      <c r="Z143" s="452"/>
      <c r="AA143" s="452"/>
      <c r="AB143" s="452"/>
      <c r="AC143" s="452"/>
      <c r="AD143" s="452"/>
      <c r="AE143" s="452"/>
    </row>
    <row r="144" spans="1:31" ht="15" customHeight="1" thickBot="1">
      <c r="A144" s="163" t="s">
        <v>135</v>
      </c>
      <c r="B144" s="491" t="s">
        <v>1681</v>
      </c>
      <c r="C144" s="492"/>
      <c r="D144" s="492"/>
      <c r="E144" s="492"/>
      <c r="F144" s="492"/>
      <c r="G144" s="492"/>
      <c r="H144" s="492"/>
      <c r="I144" s="492"/>
      <c r="J144" s="492"/>
      <c r="K144" s="492"/>
      <c r="L144" s="492"/>
      <c r="M144" s="492"/>
      <c r="N144" s="492"/>
      <c r="O144" s="492"/>
      <c r="P144" s="492"/>
      <c r="Q144" s="492"/>
      <c r="R144" s="492"/>
      <c r="S144" s="492"/>
      <c r="T144" s="492"/>
      <c r="U144" s="492"/>
      <c r="V144" s="492"/>
      <c r="W144" s="492"/>
      <c r="X144" s="492"/>
      <c r="Y144" s="492"/>
      <c r="Z144" s="492"/>
      <c r="AA144" s="492"/>
      <c r="AB144" s="492"/>
      <c r="AC144" s="492"/>
      <c r="AD144" s="493"/>
      <c r="AE144" s="1"/>
    </row>
    <row r="145" spans="1:36" ht="15" customHeight="1">
      <c r="A145" s="159"/>
      <c r="B145" s="531" t="s">
        <v>150</v>
      </c>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3"/>
      <c r="AE145" s="1"/>
    </row>
    <row r="146" spans="1:36" ht="36" customHeight="1">
      <c r="A146" s="159"/>
      <c r="B146" s="174"/>
      <c r="C146" s="464" t="s">
        <v>2192</v>
      </c>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98"/>
      <c r="AE146" s="1"/>
    </row>
    <row r="147" spans="1:36" ht="36" customHeight="1">
      <c r="A147" s="159"/>
      <c r="B147" s="194"/>
      <c r="C147" s="513" t="s">
        <v>2070</v>
      </c>
      <c r="D147" s="514"/>
      <c r="E147" s="514"/>
      <c r="F147" s="514"/>
      <c r="G147" s="514"/>
      <c r="H147" s="514"/>
      <c r="I147" s="514"/>
      <c r="J147" s="514"/>
      <c r="K147" s="514"/>
      <c r="L147" s="514"/>
      <c r="M147" s="514"/>
      <c r="N147" s="514"/>
      <c r="O147" s="514"/>
      <c r="P147" s="514"/>
      <c r="Q147" s="514"/>
      <c r="R147" s="514"/>
      <c r="S147" s="514"/>
      <c r="T147" s="514"/>
      <c r="U147" s="514"/>
      <c r="V147" s="514"/>
      <c r="W147" s="514"/>
      <c r="X147" s="514"/>
      <c r="Y147" s="514"/>
      <c r="Z147" s="514"/>
      <c r="AA147" s="514"/>
      <c r="AB147" s="514"/>
      <c r="AC147" s="514"/>
      <c r="AD147" s="515"/>
      <c r="AE147" s="1"/>
    </row>
    <row r="148" spans="1:36" ht="15" customHeight="1">
      <c r="A148" s="15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1"/>
    </row>
    <row r="149" spans="1:36" ht="36" customHeight="1">
      <c r="A149" s="177" t="s">
        <v>264</v>
      </c>
      <c r="B149" s="476" t="s">
        <v>1857</v>
      </c>
      <c r="C149" s="476"/>
      <c r="D149" s="476"/>
      <c r="E149" s="476"/>
      <c r="F149" s="476"/>
      <c r="G149" s="476"/>
      <c r="H149" s="476"/>
      <c r="I149" s="476"/>
      <c r="J149" s="476"/>
      <c r="K149" s="476"/>
      <c r="L149" s="476"/>
      <c r="M149" s="476"/>
      <c r="N149" s="476"/>
      <c r="O149" s="476"/>
      <c r="P149" s="476"/>
      <c r="Q149" s="476"/>
      <c r="R149" s="476"/>
      <c r="S149" s="476"/>
      <c r="T149" s="476"/>
      <c r="U149" s="476"/>
      <c r="V149" s="476"/>
      <c r="W149" s="476"/>
      <c r="X149" s="476"/>
      <c r="Y149" s="476"/>
      <c r="Z149" s="476"/>
      <c r="AA149" s="476"/>
      <c r="AB149" s="476"/>
      <c r="AC149" s="476"/>
      <c r="AD149" s="476"/>
      <c r="AE149" s="1"/>
    </row>
    <row r="150" spans="1:36" ht="36" customHeight="1">
      <c r="A150" s="159"/>
      <c r="B150" s="7"/>
      <c r="C150" s="417" t="s">
        <v>1865</v>
      </c>
      <c r="D150" s="417"/>
      <c r="E150" s="417"/>
      <c r="F150" s="417"/>
      <c r="G150" s="417"/>
      <c r="H150" s="417"/>
      <c r="I150" s="417"/>
      <c r="J150" s="417"/>
      <c r="K150" s="417"/>
      <c r="L150" s="417"/>
      <c r="M150" s="417"/>
      <c r="N150" s="417"/>
      <c r="O150" s="417"/>
      <c r="P150" s="417"/>
      <c r="Q150" s="417"/>
      <c r="R150" s="417"/>
      <c r="S150" s="417"/>
      <c r="T150" s="417"/>
      <c r="U150" s="417"/>
      <c r="V150" s="417"/>
      <c r="W150" s="417"/>
      <c r="X150" s="417"/>
      <c r="Y150" s="417"/>
      <c r="Z150" s="417"/>
      <c r="AA150" s="417"/>
      <c r="AB150" s="417"/>
      <c r="AC150" s="417"/>
      <c r="AD150" s="417"/>
      <c r="AE150" s="1"/>
    </row>
    <row r="151" spans="1:36" ht="15" customHeight="1">
      <c r="A151" s="169"/>
      <c r="B151" s="7"/>
      <c r="C151" s="465" t="s">
        <v>1861</v>
      </c>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c r="AA151" s="465"/>
      <c r="AB151" s="465"/>
      <c r="AC151" s="465"/>
      <c r="AD151" s="465"/>
      <c r="AE151" s="1"/>
    </row>
    <row r="152" spans="1:36" ht="24" customHeight="1">
      <c r="A152" s="169"/>
      <c r="B152" s="7"/>
      <c r="C152" s="465" t="s">
        <v>1862</v>
      </c>
      <c r="D152" s="465"/>
      <c r="E152" s="465"/>
      <c r="F152" s="465"/>
      <c r="G152" s="465"/>
      <c r="H152" s="465"/>
      <c r="I152" s="465"/>
      <c r="J152" s="465"/>
      <c r="K152" s="465"/>
      <c r="L152" s="465"/>
      <c r="M152" s="465"/>
      <c r="N152" s="465"/>
      <c r="O152" s="465"/>
      <c r="P152" s="465"/>
      <c r="Q152" s="465"/>
      <c r="R152" s="465"/>
      <c r="S152" s="465"/>
      <c r="T152" s="465"/>
      <c r="U152" s="465"/>
      <c r="V152" s="465"/>
      <c r="W152" s="465"/>
      <c r="X152" s="465"/>
      <c r="Y152" s="465"/>
      <c r="Z152" s="465"/>
      <c r="AA152" s="465"/>
      <c r="AB152" s="465"/>
      <c r="AC152" s="465"/>
      <c r="AD152" s="465"/>
      <c r="AE152" s="1"/>
    </row>
    <row r="153" spans="1:36" ht="36" customHeight="1">
      <c r="A153" s="169"/>
      <c r="B153" s="7"/>
      <c r="C153" s="464" t="s">
        <v>1863</v>
      </c>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1"/>
    </row>
    <row r="154" spans="1:36" ht="24" customHeight="1">
      <c r="A154" s="169"/>
      <c r="B154" s="7"/>
      <c r="C154" s="417" t="s">
        <v>1864</v>
      </c>
      <c r="D154" s="417"/>
      <c r="E154" s="417"/>
      <c r="F154" s="417"/>
      <c r="G154" s="417"/>
      <c r="H154" s="417"/>
      <c r="I154" s="417"/>
      <c r="J154" s="417"/>
      <c r="K154" s="417"/>
      <c r="L154" s="417"/>
      <c r="M154" s="417"/>
      <c r="N154" s="417"/>
      <c r="O154" s="417"/>
      <c r="P154" s="417"/>
      <c r="Q154" s="417"/>
      <c r="R154" s="417"/>
      <c r="S154" s="417"/>
      <c r="T154" s="417"/>
      <c r="U154" s="417"/>
      <c r="V154" s="417"/>
      <c r="W154" s="417"/>
      <c r="X154" s="417"/>
      <c r="Y154" s="417"/>
      <c r="Z154" s="417"/>
      <c r="AA154" s="417"/>
      <c r="AB154" s="417"/>
      <c r="AC154" s="417"/>
      <c r="AD154" s="417"/>
      <c r="AE154" s="1"/>
    </row>
    <row r="155" spans="1:36" ht="15" customHeight="1">
      <c r="A155" s="169"/>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1"/>
    </row>
    <row r="156" spans="1:36" ht="72" customHeight="1">
      <c r="A156" s="169"/>
      <c r="B156" s="7"/>
      <c r="C156" s="500" t="s">
        <v>266</v>
      </c>
      <c r="D156" s="501"/>
      <c r="E156" s="501"/>
      <c r="F156" s="501"/>
      <c r="G156" s="501"/>
      <c r="H156" s="501"/>
      <c r="I156" s="501"/>
      <c r="J156" s="501"/>
      <c r="K156" s="501"/>
      <c r="L156" s="501"/>
      <c r="M156" s="501"/>
      <c r="N156" s="502"/>
      <c r="O156" s="500" t="s">
        <v>1858</v>
      </c>
      <c r="P156" s="501"/>
      <c r="Q156" s="501"/>
      <c r="R156" s="501"/>
      <c r="S156" s="501"/>
      <c r="T156" s="502"/>
      <c r="U156" s="469" t="s">
        <v>1859</v>
      </c>
      <c r="V156" s="470"/>
      <c r="W156" s="470"/>
      <c r="X156" s="470"/>
      <c r="Y156" s="470"/>
      <c r="Z156" s="470"/>
      <c r="AA156" s="470"/>
      <c r="AB156" s="470"/>
      <c r="AC156" s="470"/>
      <c r="AD156" s="471"/>
      <c r="AE156" s="1"/>
    </row>
    <row r="157" spans="1:36" ht="15" customHeight="1">
      <c r="A157" s="169"/>
      <c r="B157" s="7"/>
      <c r="C157" s="503"/>
      <c r="D157" s="504"/>
      <c r="E157" s="504"/>
      <c r="F157" s="504"/>
      <c r="G157" s="504"/>
      <c r="H157" s="504"/>
      <c r="I157" s="504"/>
      <c r="J157" s="504"/>
      <c r="K157" s="504"/>
      <c r="L157" s="504"/>
      <c r="M157" s="504"/>
      <c r="N157" s="505"/>
      <c r="O157" s="503"/>
      <c r="P157" s="504"/>
      <c r="Q157" s="504"/>
      <c r="R157" s="504"/>
      <c r="S157" s="504"/>
      <c r="T157" s="505"/>
      <c r="U157" s="202" t="s">
        <v>89</v>
      </c>
      <c r="V157" s="202" t="s">
        <v>90</v>
      </c>
      <c r="W157" s="202" t="s">
        <v>92</v>
      </c>
      <c r="X157" s="202" t="s">
        <v>93</v>
      </c>
      <c r="Y157" s="202" t="s">
        <v>95</v>
      </c>
      <c r="Z157" s="202" t="s">
        <v>97</v>
      </c>
      <c r="AA157" s="202" t="s">
        <v>99</v>
      </c>
      <c r="AB157" s="202" t="s">
        <v>101</v>
      </c>
      <c r="AC157" s="202" t="s">
        <v>103</v>
      </c>
      <c r="AD157" s="202" t="s">
        <v>343</v>
      </c>
      <c r="AE157" s="1"/>
      <c r="AG157" t="s">
        <v>2234</v>
      </c>
      <c r="AH157" t="s">
        <v>2246</v>
      </c>
      <c r="AI157" t="s">
        <v>2257</v>
      </c>
      <c r="AJ157" t="s">
        <v>2256</v>
      </c>
    </row>
    <row r="158" spans="1:36" ht="15" customHeight="1">
      <c r="A158" s="159"/>
      <c r="B158" s="7"/>
      <c r="C158" s="132" t="s">
        <v>89</v>
      </c>
      <c r="D158" s="518" t="s">
        <v>267</v>
      </c>
      <c r="E158" s="519"/>
      <c r="F158" s="519"/>
      <c r="G158" s="519"/>
      <c r="H158" s="519"/>
      <c r="I158" s="519"/>
      <c r="J158" s="519"/>
      <c r="K158" s="519"/>
      <c r="L158" s="519"/>
      <c r="M158" s="519"/>
      <c r="N158" s="519"/>
      <c r="O158" s="392"/>
      <c r="P158" s="392"/>
      <c r="Q158" s="392"/>
      <c r="R158" s="392"/>
      <c r="S158" s="392"/>
      <c r="T158" s="392"/>
      <c r="U158" s="114"/>
      <c r="V158" s="114"/>
      <c r="W158" s="114"/>
      <c r="X158" s="114"/>
      <c r="Y158" s="114"/>
      <c r="Z158" s="114"/>
      <c r="AA158" s="114"/>
      <c r="AB158" s="114"/>
      <c r="AC158" s="114"/>
      <c r="AD158" s="114"/>
      <c r="AE158" s="1"/>
      <c r="AG158">
        <f>IF(O158&gt;1,IF(COUNTBLANK(U158:AD158)=10,0,1),0)</f>
        <v>0</v>
      </c>
      <c r="AH158">
        <f>IF(O158=1,IF(COUNTIF(U158:AD158,"X")&gt;0,0,1),IF(O158&gt;1,0,IF(COUNTA($O$158:$AD$162)&gt;0,1,0)))</f>
        <v>0</v>
      </c>
      <c r="AI158">
        <f>IF(AD158="X",IF(COUNTBLANK(U158:AC158)=9,0,1),0)</f>
        <v>0</v>
      </c>
      <c r="AJ158" s="193">
        <f>IF(COUNTBLANK(AC158:AC162)=5,0,1)</f>
        <v>0</v>
      </c>
    </row>
    <row r="159" spans="1:36" ht="15" customHeight="1">
      <c r="A159" s="159"/>
      <c r="B159" s="7"/>
      <c r="C159" s="202" t="s">
        <v>90</v>
      </c>
      <c r="D159" s="518" t="s">
        <v>268</v>
      </c>
      <c r="E159" s="519"/>
      <c r="F159" s="519"/>
      <c r="G159" s="519"/>
      <c r="H159" s="519"/>
      <c r="I159" s="519"/>
      <c r="J159" s="519"/>
      <c r="K159" s="519"/>
      <c r="L159" s="519"/>
      <c r="M159" s="519"/>
      <c r="N159" s="519"/>
      <c r="O159" s="392"/>
      <c r="P159" s="392"/>
      <c r="Q159" s="392"/>
      <c r="R159" s="392"/>
      <c r="S159" s="392"/>
      <c r="T159" s="392"/>
      <c r="U159" s="114"/>
      <c r="V159" s="114"/>
      <c r="W159" s="114"/>
      <c r="X159" s="114"/>
      <c r="Y159" s="114"/>
      <c r="Z159" s="114"/>
      <c r="AA159" s="114"/>
      <c r="AB159" s="114"/>
      <c r="AC159" s="114"/>
      <c r="AD159" s="114"/>
      <c r="AE159" s="1"/>
      <c r="AG159">
        <f t="shared" ref="AG159:AG161" si="46">IF(O159&gt;1,IF(COUNTBLANK(U159:AD159)=10,0,1),0)</f>
        <v>0</v>
      </c>
      <c r="AH159">
        <f t="shared" ref="AH159:AH161" si="47">IF(O159=1,IF(COUNTIF(U159:AD159,"X")&gt;0,0,1),IF(O159&gt;1,0,IF(COUNTA($O$158:$AD$162)&gt;0,1,0)))</f>
        <v>0</v>
      </c>
      <c r="AI159">
        <f t="shared" ref="AI159:AI161" si="48">IF(AD159="X",IF(COUNTBLANK(U159:AC159)=9,0,1),0)</f>
        <v>0</v>
      </c>
    </row>
    <row r="160" spans="1:36" ht="15" customHeight="1">
      <c r="A160" s="159"/>
      <c r="B160" s="7"/>
      <c r="C160" s="202" t="s">
        <v>92</v>
      </c>
      <c r="D160" s="518" t="s">
        <v>269</v>
      </c>
      <c r="E160" s="519"/>
      <c r="F160" s="519"/>
      <c r="G160" s="519"/>
      <c r="H160" s="519"/>
      <c r="I160" s="519"/>
      <c r="J160" s="519"/>
      <c r="K160" s="519"/>
      <c r="L160" s="519"/>
      <c r="M160" s="519"/>
      <c r="N160" s="520"/>
      <c r="O160" s="392"/>
      <c r="P160" s="392"/>
      <c r="Q160" s="392"/>
      <c r="R160" s="392"/>
      <c r="S160" s="392"/>
      <c r="T160" s="392"/>
      <c r="U160" s="114"/>
      <c r="V160" s="114"/>
      <c r="W160" s="114"/>
      <c r="X160" s="114"/>
      <c r="Y160" s="114"/>
      <c r="Z160" s="114"/>
      <c r="AA160" s="114"/>
      <c r="AB160" s="114"/>
      <c r="AC160" s="114"/>
      <c r="AD160" s="114"/>
      <c r="AE160" s="1"/>
      <c r="AG160">
        <f t="shared" si="46"/>
        <v>0</v>
      </c>
      <c r="AH160">
        <f t="shared" si="47"/>
        <v>0</v>
      </c>
      <c r="AI160">
        <f t="shared" si="48"/>
        <v>0</v>
      </c>
    </row>
    <row r="161" spans="1:35" ht="15" customHeight="1">
      <c r="A161" s="159"/>
      <c r="B161" s="7"/>
      <c r="C161" s="202" t="s">
        <v>93</v>
      </c>
      <c r="D161" s="518" t="s">
        <v>270</v>
      </c>
      <c r="E161" s="519"/>
      <c r="F161" s="519"/>
      <c r="G161" s="519"/>
      <c r="H161" s="519"/>
      <c r="I161" s="519"/>
      <c r="J161" s="519"/>
      <c r="K161" s="519"/>
      <c r="L161" s="519"/>
      <c r="M161" s="519"/>
      <c r="N161" s="520"/>
      <c r="O161" s="392"/>
      <c r="P161" s="392"/>
      <c r="Q161" s="392"/>
      <c r="R161" s="392"/>
      <c r="S161" s="392"/>
      <c r="T161" s="392"/>
      <c r="U161" s="114"/>
      <c r="V161" s="114"/>
      <c r="W161" s="114"/>
      <c r="X161" s="114"/>
      <c r="Y161" s="114"/>
      <c r="Z161" s="114"/>
      <c r="AA161" s="114"/>
      <c r="AB161" s="114"/>
      <c r="AC161" s="114"/>
      <c r="AD161" s="114"/>
      <c r="AE161" s="1"/>
      <c r="AG161">
        <f t="shared" si="46"/>
        <v>0</v>
      </c>
      <c r="AH161">
        <f t="shared" si="47"/>
        <v>0</v>
      </c>
      <c r="AI161">
        <f t="shared" si="48"/>
        <v>0</v>
      </c>
    </row>
    <row r="162" spans="1:35" ht="15" customHeight="1">
      <c r="A162" s="159"/>
      <c r="B162" s="7"/>
      <c r="C162" s="202" t="s">
        <v>95</v>
      </c>
      <c r="D162" s="518" t="s">
        <v>271</v>
      </c>
      <c r="E162" s="519"/>
      <c r="F162" s="519"/>
      <c r="G162" s="519"/>
      <c r="H162" s="519"/>
      <c r="I162" s="519"/>
      <c r="J162" s="519"/>
      <c r="K162" s="519"/>
      <c r="L162" s="519"/>
      <c r="M162" s="519"/>
      <c r="N162" s="520"/>
      <c r="O162" s="392"/>
      <c r="P162" s="392"/>
      <c r="Q162" s="392"/>
      <c r="R162" s="392"/>
      <c r="S162" s="392"/>
      <c r="T162" s="392"/>
      <c r="U162" s="114"/>
      <c r="V162" s="114"/>
      <c r="W162" s="114"/>
      <c r="X162" s="114"/>
      <c r="Y162" s="114"/>
      <c r="Z162" s="114"/>
      <c r="AA162" s="114"/>
      <c r="AB162" s="114"/>
      <c r="AC162" s="114"/>
      <c r="AD162" s="114"/>
      <c r="AE162" s="1"/>
      <c r="AG162">
        <f>IF(O162&gt;1,IF(COUNTBLANK(U162:AD162)=10,0,1),0)</f>
        <v>0</v>
      </c>
      <c r="AH162">
        <f>IF(O162=1,IF(COUNTIF(U162:AD162,"X")&gt;0,0,1),IF(O162&gt;1,0,IF(COUNTA($O$158:$AD$162)&gt;0,1,0)))</f>
        <v>0</v>
      </c>
      <c r="AI162">
        <f>IF(AD162="X",IF(COUNTBLANK(U162:AC162)=9,0,1),0)</f>
        <v>0</v>
      </c>
    </row>
    <row r="163" spans="1:35" ht="15" customHeight="1">
      <c r="A163" s="159"/>
      <c r="B163" s="7"/>
      <c r="C163" s="212"/>
      <c r="D163" s="7"/>
      <c r="E163" s="7"/>
      <c r="F163" s="7"/>
      <c r="G163" s="7"/>
      <c r="H163" s="7"/>
      <c r="I163" s="7"/>
      <c r="J163" s="7"/>
      <c r="K163" s="7"/>
      <c r="L163" s="7"/>
      <c r="M163" s="1"/>
      <c r="N163" s="1"/>
      <c r="O163" s="1"/>
      <c r="P163" s="1"/>
      <c r="Q163" s="1"/>
      <c r="R163" s="1"/>
      <c r="S163" s="1"/>
      <c r="T163" s="1"/>
      <c r="U163" s="1"/>
      <c r="V163" s="1"/>
      <c r="W163" s="1"/>
      <c r="X163" s="21"/>
      <c r="Y163" s="21"/>
      <c r="Z163" s="21"/>
      <c r="AA163" s="21"/>
      <c r="AB163" s="21"/>
      <c r="AC163" s="21"/>
      <c r="AD163" s="21"/>
      <c r="AE163" s="1"/>
      <c r="AG163" s="172">
        <f>SUM(AG158:AG162)</f>
        <v>0</v>
      </c>
      <c r="AH163" s="172">
        <f>SUM(AH158:AH162)</f>
        <v>0</v>
      </c>
      <c r="AI163" s="172">
        <f>SUM(AI158:AI162)</f>
        <v>0</v>
      </c>
    </row>
    <row r="164" spans="1:35" ht="45" customHeight="1">
      <c r="A164" s="17"/>
      <c r="B164" s="222"/>
      <c r="C164" s="549" t="s">
        <v>272</v>
      </c>
      <c r="D164" s="549"/>
      <c r="E164" s="549"/>
      <c r="F164" s="550"/>
      <c r="G164" s="521"/>
      <c r="H164" s="522"/>
      <c r="I164" s="522"/>
      <c r="J164" s="522"/>
      <c r="K164" s="522"/>
      <c r="L164" s="522"/>
      <c r="M164" s="522"/>
      <c r="N164" s="522"/>
      <c r="O164" s="522"/>
      <c r="P164" s="522"/>
      <c r="Q164" s="522"/>
      <c r="R164" s="522"/>
      <c r="S164" s="522"/>
      <c r="T164" s="522"/>
      <c r="U164" s="522"/>
      <c r="V164" s="522"/>
      <c r="W164" s="522"/>
      <c r="X164" s="522"/>
      <c r="Y164" s="522"/>
      <c r="Z164" s="522"/>
      <c r="AA164" s="522"/>
      <c r="AB164" s="522"/>
      <c r="AC164" s="522"/>
      <c r="AD164" s="523"/>
      <c r="AE164" s="1"/>
    </row>
    <row r="165" spans="1:35" ht="15" customHeight="1">
      <c r="A165" s="17"/>
      <c r="B165" s="452" t="str">
        <f>IF(AND(O162=1, G164=""),"Debido a que seleccionó para el numeral 5 el código 1, debe anotar el nombre de dichos fenómenos perturbadores","")</f>
        <v/>
      </c>
      <c r="C165" s="452"/>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row>
    <row r="166" spans="1:35" ht="45" customHeight="1">
      <c r="A166" s="17"/>
      <c r="B166" s="222"/>
      <c r="C166" s="549" t="s">
        <v>273</v>
      </c>
      <c r="D166" s="549"/>
      <c r="E166" s="549"/>
      <c r="F166" s="550"/>
      <c r="G166" s="521"/>
      <c r="H166" s="522"/>
      <c r="I166" s="522"/>
      <c r="J166" s="522"/>
      <c r="K166" s="522"/>
      <c r="L166" s="522"/>
      <c r="M166" s="522"/>
      <c r="N166" s="522"/>
      <c r="O166" s="522"/>
      <c r="P166" s="522"/>
      <c r="Q166" s="522"/>
      <c r="R166" s="522"/>
      <c r="S166" s="522"/>
      <c r="T166" s="522"/>
      <c r="U166" s="522"/>
      <c r="V166" s="522"/>
      <c r="W166" s="522"/>
      <c r="X166" s="522"/>
      <c r="Y166" s="522"/>
      <c r="Z166" s="522"/>
      <c r="AA166" s="522"/>
      <c r="AB166" s="522"/>
      <c r="AC166" s="522"/>
      <c r="AD166" s="523"/>
      <c r="AE166" s="1"/>
    </row>
    <row r="167" spans="1:35" ht="15" customHeight="1">
      <c r="A167" s="17"/>
      <c r="B167" s="452" t="str">
        <f>IF(AND(AJ158=1, G166=""),"Debido a que seleccionó el código 9 en el apartado Elementos que conforman el sistema de alerta, debe anotar el n. de dichos elementos","")</f>
        <v/>
      </c>
      <c r="C167" s="452"/>
      <c r="D167" s="452"/>
      <c r="E167" s="452"/>
      <c r="F167" s="452"/>
      <c r="G167" s="452"/>
      <c r="H167" s="452"/>
      <c r="I167" s="452"/>
      <c r="J167" s="452"/>
      <c r="K167" s="452"/>
      <c r="L167" s="452"/>
      <c r="M167" s="452"/>
      <c r="N167" s="452"/>
      <c r="O167" s="452"/>
      <c r="P167" s="452"/>
      <c r="Q167" s="452"/>
      <c r="R167" s="452"/>
      <c r="S167" s="452"/>
      <c r="T167" s="452"/>
      <c r="U167" s="452"/>
      <c r="V167" s="452"/>
      <c r="W167" s="452"/>
      <c r="X167" s="452"/>
      <c r="Y167" s="452"/>
      <c r="Z167" s="452"/>
      <c r="AA167" s="452"/>
      <c r="AB167" s="452"/>
      <c r="AC167" s="452"/>
      <c r="AD167" s="452"/>
      <c r="AE167" s="452"/>
    </row>
    <row r="168" spans="1:35" ht="15" customHeight="1">
      <c r="A168" s="17"/>
      <c r="B168" s="212"/>
      <c r="C168" s="407" t="s">
        <v>1860</v>
      </c>
      <c r="D168" s="408"/>
      <c r="E168" s="408"/>
      <c r="F168" s="408"/>
      <c r="G168" s="408"/>
      <c r="H168" s="408"/>
      <c r="I168" s="408"/>
      <c r="J168" s="408"/>
      <c r="K168" s="408"/>
      <c r="L168" s="408"/>
      <c r="M168" s="408"/>
      <c r="N168" s="408"/>
      <c r="O168" s="408"/>
      <c r="P168" s="408"/>
      <c r="Q168" s="408"/>
      <c r="R168" s="408"/>
      <c r="S168" s="408"/>
      <c r="T168" s="408"/>
      <c r="U168" s="408"/>
      <c r="V168" s="408"/>
      <c r="W168" s="408"/>
      <c r="X168" s="408"/>
      <c r="Y168" s="408"/>
      <c r="Z168" s="408"/>
      <c r="AA168" s="408"/>
      <c r="AB168" s="408"/>
      <c r="AC168" s="408"/>
      <c r="AD168" s="409"/>
      <c r="AE168" s="1"/>
    </row>
    <row r="169" spans="1:35" ht="15" customHeight="1">
      <c r="A169" s="17"/>
      <c r="B169" s="222"/>
      <c r="C169" s="223" t="s">
        <v>89</v>
      </c>
      <c r="D169" s="551" t="s">
        <v>274</v>
      </c>
      <c r="E169" s="551"/>
      <c r="F169" s="551"/>
      <c r="G169" s="551"/>
      <c r="H169" s="551"/>
      <c r="I169" s="551"/>
      <c r="J169" s="551"/>
      <c r="K169" s="551"/>
      <c r="L169" s="551"/>
      <c r="M169" s="551"/>
      <c r="N169" s="551"/>
      <c r="O169" s="551"/>
      <c r="P169" s="551"/>
      <c r="Q169" s="224" t="s">
        <v>97</v>
      </c>
      <c r="R169" s="551" t="s">
        <v>275</v>
      </c>
      <c r="S169" s="551"/>
      <c r="T169" s="551"/>
      <c r="U169" s="551"/>
      <c r="V169" s="551"/>
      <c r="W169" s="551"/>
      <c r="X169" s="551"/>
      <c r="Y169" s="551"/>
      <c r="Z169" s="551"/>
      <c r="AA169" s="551"/>
      <c r="AB169" s="551"/>
      <c r="AC169" s="551"/>
      <c r="AD169" s="551"/>
      <c r="AE169" s="1"/>
    </row>
    <row r="170" spans="1:35" ht="15" customHeight="1">
      <c r="A170" s="17"/>
      <c r="B170" s="222"/>
      <c r="C170" s="202" t="s">
        <v>90</v>
      </c>
      <c r="D170" s="551" t="s">
        <v>276</v>
      </c>
      <c r="E170" s="551"/>
      <c r="F170" s="551"/>
      <c r="G170" s="551"/>
      <c r="H170" s="551"/>
      <c r="I170" s="551"/>
      <c r="J170" s="551"/>
      <c r="K170" s="551"/>
      <c r="L170" s="551"/>
      <c r="M170" s="551"/>
      <c r="N170" s="551"/>
      <c r="O170" s="551"/>
      <c r="P170" s="551"/>
      <c r="Q170" s="224" t="s">
        <v>99</v>
      </c>
      <c r="R170" s="551" t="s">
        <v>277</v>
      </c>
      <c r="S170" s="551"/>
      <c r="T170" s="551"/>
      <c r="U170" s="551"/>
      <c r="V170" s="551"/>
      <c r="W170" s="551"/>
      <c r="X170" s="551"/>
      <c r="Y170" s="551"/>
      <c r="Z170" s="551"/>
      <c r="AA170" s="551"/>
      <c r="AB170" s="551"/>
      <c r="AC170" s="551"/>
      <c r="AD170" s="551"/>
      <c r="AE170" s="1"/>
    </row>
    <row r="171" spans="1:35" ht="15" customHeight="1">
      <c r="A171" s="17"/>
      <c r="B171" s="222"/>
      <c r="C171" s="202" t="s">
        <v>92</v>
      </c>
      <c r="D171" s="551" t="s">
        <v>278</v>
      </c>
      <c r="E171" s="551"/>
      <c r="F171" s="551"/>
      <c r="G171" s="551"/>
      <c r="H171" s="551"/>
      <c r="I171" s="551"/>
      <c r="J171" s="551"/>
      <c r="K171" s="551"/>
      <c r="L171" s="551"/>
      <c r="M171" s="551"/>
      <c r="N171" s="551"/>
      <c r="O171" s="551"/>
      <c r="P171" s="551"/>
      <c r="Q171" s="225" t="s">
        <v>101</v>
      </c>
      <c r="R171" s="551" t="s">
        <v>1784</v>
      </c>
      <c r="S171" s="551"/>
      <c r="T171" s="551"/>
      <c r="U171" s="551"/>
      <c r="V171" s="551"/>
      <c r="W171" s="551"/>
      <c r="X171" s="551"/>
      <c r="Y171" s="551"/>
      <c r="Z171" s="551"/>
      <c r="AA171" s="551"/>
      <c r="AB171" s="551"/>
      <c r="AC171" s="551"/>
      <c r="AD171" s="551"/>
      <c r="AE171" s="1"/>
    </row>
    <row r="172" spans="1:35" ht="15" customHeight="1">
      <c r="A172" s="17"/>
      <c r="B172" s="222"/>
      <c r="C172" s="202" t="s">
        <v>93</v>
      </c>
      <c r="D172" s="551" t="s">
        <v>280</v>
      </c>
      <c r="E172" s="551"/>
      <c r="F172" s="551"/>
      <c r="G172" s="551"/>
      <c r="H172" s="551"/>
      <c r="I172" s="551"/>
      <c r="J172" s="551"/>
      <c r="K172" s="551"/>
      <c r="L172" s="551"/>
      <c r="M172" s="551"/>
      <c r="N172" s="551"/>
      <c r="O172" s="551"/>
      <c r="P172" s="551"/>
      <c r="Q172" s="224" t="s">
        <v>103</v>
      </c>
      <c r="R172" s="551" t="s">
        <v>279</v>
      </c>
      <c r="S172" s="551"/>
      <c r="T172" s="551"/>
      <c r="U172" s="551"/>
      <c r="V172" s="551"/>
      <c r="W172" s="551"/>
      <c r="X172" s="551"/>
      <c r="Y172" s="551"/>
      <c r="Z172" s="551"/>
      <c r="AA172" s="551"/>
      <c r="AB172" s="551"/>
      <c r="AC172" s="551"/>
      <c r="AD172" s="551"/>
      <c r="AE172" s="1"/>
    </row>
    <row r="173" spans="1:35" ht="15" customHeight="1">
      <c r="A173" s="17"/>
      <c r="B173" s="222"/>
      <c r="C173" s="202" t="s">
        <v>95</v>
      </c>
      <c r="D173" s="551" t="s">
        <v>282</v>
      </c>
      <c r="E173" s="551"/>
      <c r="F173" s="551"/>
      <c r="G173" s="551"/>
      <c r="H173" s="551"/>
      <c r="I173" s="551"/>
      <c r="J173" s="551"/>
      <c r="K173" s="551"/>
      <c r="L173" s="551"/>
      <c r="M173" s="551"/>
      <c r="N173" s="551"/>
      <c r="O173" s="551"/>
      <c r="P173" s="551"/>
      <c r="Q173" s="224" t="s">
        <v>343</v>
      </c>
      <c r="R173" s="551" t="s">
        <v>281</v>
      </c>
      <c r="S173" s="551"/>
      <c r="T173" s="551"/>
      <c r="U173" s="551"/>
      <c r="V173" s="551"/>
      <c r="W173" s="551"/>
      <c r="X173" s="551"/>
      <c r="Y173" s="551"/>
      <c r="Z173" s="551"/>
      <c r="AA173" s="551"/>
      <c r="AB173" s="551"/>
      <c r="AC173" s="551"/>
      <c r="AD173" s="551"/>
      <c r="AE173" s="1"/>
    </row>
    <row r="174" spans="1:35" ht="15" customHeight="1">
      <c r="A174" s="17"/>
      <c r="B174" s="222"/>
      <c r="C174" s="215"/>
      <c r="D174" s="19"/>
      <c r="E174" s="19"/>
      <c r="F174" s="19"/>
      <c r="G174" s="19"/>
      <c r="H174" s="19"/>
      <c r="I174" s="19"/>
      <c r="J174" s="19"/>
      <c r="K174" s="19"/>
      <c r="L174" s="19"/>
      <c r="M174" s="19"/>
      <c r="N174" s="19"/>
      <c r="O174" s="19"/>
      <c r="P174" s="226"/>
      <c r="Q174" s="226"/>
      <c r="R174" s="215"/>
      <c r="S174" s="21"/>
      <c r="T174" s="21"/>
      <c r="U174" s="21"/>
      <c r="V174" s="21"/>
      <c r="W174" s="21"/>
      <c r="X174" s="21"/>
      <c r="Y174" s="21"/>
      <c r="Z174" s="21"/>
      <c r="AA174" s="21"/>
      <c r="AB174" s="21"/>
      <c r="AC174" s="21"/>
      <c r="AD174" s="21"/>
      <c r="AE174" s="1"/>
    </row>
    <row r="175" spans="1:35" ht="24" customHeight="1">
      <c r="A175" s="159"/>
      <c r="B175" s="7"/>
      <c r="C175" s="417" t="s">
        <v>147</v>
      </c>
      <c r="D175" s="417"/>
      <c r="E175" s="417"/>
      <c r="F175" s="417"/>
      <c r="G175" s="417"/>
      <c r="H175" s="417"/>
      <c r="I175" s="417"/>
      <c r="J175" s="417"/>
      <c r="K175" s="417"/>
      <c r="L175" s="417"/>
      <c r="M175" s="417"/>
      <c r="N175" s="417"/>
      <c r="O175" s="417"/>
      <c r="P175" s="417"/>
      <c r="Q175" s="417"/>
      <c r="R175" s="417"/>
      <c r="S175" s="417"/>
      <c r="T175" s="417"/>
      <c r="U175" s="417"/>
      <c r="V175" s="417"/>
      <c r="W175" s="417"/>
      <c r="X175" s="417"/>
      <c r="Y175" s="417"/>
      <c r="Z175" s="417"/>
      <c r="AA175" s="417"/>
      <c r="AB175" s="417"/>
      <c r="AC175" s="417"/>
      <c r="AD175" s="417"/>
      <c r="AE175" s="1"/>
    </row>
    <row r="176" spans="1:35" ht="60" customHeight="1">
      <c r="A176" s="159"/>
      <c r="B176" s="7"/>
      <c r="C176" s="473"/>
      <c r="D176" s="474"/>
      <c r="E176" s="474"/>
      <c r="F176" s="474"/>
      <c r="G176" s="474"/>
      <c r="H176" s="474"/>
      <c r="I176" s="474"/>
      <c r="J176" s="474"/>
      <c r="K176" s="474"/>
      <c r="L176" s="474"/>
      <c r="M176" s="474"/>
      <c r="N176" s="474"/>
      <c r="O176" s="474"/>
      <c r="P176" s="474"/>
      <c r="Q176" s="474"/>
      <c r="R176" s="474"/>
      <c r="S176" s="474"/>
      <c r="T176" s="474"/>
      <c r="U176" s="474"/>
      <c r="V176" s="474"/>
      <c r="W176" s="474"/>
      <c r="X176" s="474"/>
      <c r="Y176" s="474"/>
      <c r="Z176" s="474"/>
      <c r="AA176" s="474"/>
      <c r="AB176" s="474"/>
      <c r="AC176" s="474"/>
      <c r="AD176" s="475"/>
      <c r="AE176" s="1"/>
    </row>
    <row r="177" spans="1:35" ht="15" customHeight="1">
      <c r="A177" s="159"/>
      <c r="B177" s="455" t="str">
        <f>IF(AH163=0,"","Favor de ingresar toda la información requerida en la pregunta")</f>
        <v/>
      </c>
      <c r="C177" s="455"/>
      <c r="D177" s="455"/>
      <c r="E177" s="455"/>
      <c r="F177" s="455"/>
      <c r="G177" s="455"/>
      <c r="H177" s="455"/>
      <c r="I177" s="455"/>
      <c r="J177" s="455"/>
      <c r="K177" s="455"/>
      <c r="L177" s="455"/>
      <c r="M177" s="455"/>
      <c r="N177" s="455"/>
      <c r="O177" s="455"/>
      <c r="P177" s="455"/>
      <c r="Q177" s="455"/>
      <c r="R177" s="455"/>
      <c r="S177" s="455"/>
      <c r="T177" s="455"/>
      <c r="U177" s="455"/>
      <c r="V177" s="455"/>
      <c r="W177" s="455"/>
      <c r="X177" s="455"/>
      <c r="Y177" s="455"/>
      <c r="Z177" s="455"/>
      <c r="AA177" s="455"/>
      <c r="AB177" s="455"/>
      <c r="AC177" s="455"/>
      <c r="AD177" s="455"/>
      <c r="AE177" s="455"/>
    </row>
    <row r="178" spans="1:35" ht="15" customHeight="1">
      <c r="A178" s="159"/>
      <c r="B178" s="452" t="str">
        <f>IF(AG163&gt;0,"Revise la información capturada, ya que tiene datos ingresados en celdas que están sombreadas","")</f>
        <v/>
      </c>
      <c r="C178" s="452"/>
      <c r="D178" s="452"/>
      <c r="E178" s="452"/>
      <c r="F178" s="452"/>
      <c r="G178" s="452"/>
      <c r="H178" s="452"/>
      <c r="I178" s="452"/>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452"/>
    </row>
    <row r="179" spans="1:35" ht="15" customHeight="1">
      <c r="A179" s="159"/>
      <c r="B179" s="452" t="str">
        <f>IF(AI163&gt;0,"Si seleccionó el código 99 no puede seleccionar otro código","")</f>
        <v/>
      </c>
      <c r="C179" s="452"/>
      <c r="D179" s="452"/>
      <c r="E179" s="452"/>
      <c r="F179" s="452"/>
      <c r="G179" s="452"/>
      <c r="H179" s="452"/>
      <c r="I179" s="452"/>
      <c r="J179" s="452"/>
      <c r="K179" s="452"/>
      <c r="L179" s="452"/>
      <c r="M179" s="452"/>
      <c r="N179" s="452"/>
      <c r="O179" s="452"/>
      <c r="P179" s="452"/>
      <c r="Q179" s="452"/>
      <c r="R179" s="452"/>
      <c r="S179" s="452"/>
      <c r="T179" s="452"/>
      <c r="U179" s="452"/>
      <c r="V179" s="452"/>
      <c r="W179" s="452"/>
      <c r="X179" s="452"/>
      <c r="Y179" s="452"/>
      <c r="Z179" s="452"/>
      <c r="AA179" s="452"/>
      <c r="AB179" s="452"/>
      <c r="AC179" s="452"/>
      <c r="AD179" s="452"/>
      <c r="AE179" s="452"/>
    </row>
    <row r="180" spans="1:35" ht="15" customHeight="1">
      <c r="A180" s="15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1"/>
    </row>
    <row r="181" spans="1:35" ht="15" customHeight="1">
      <c r="A181" s="15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1"/>
    </row>
    <row r="182" spans="1:35" ht="15" customHeight="1" thickBot="1">
      <c r="A182" s="15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1"/>
    </row>
    <row r="183" spans="1:35" ht="15" customHeight="1" thickBot="1">
      <c r="A183" s="163" t="s">
        <v>135</v>
      </c>
      <c r="B183" s="491" t="s">
        <v>1682</v>
      </c>
      <c r="C183" s="492"/>
      <c r="D183" s="492"/>
      <c r="E183" s="492"/>
      <c r="F183" s="492"/>
      <c r="G183" s="492"/>
      <c r="H183" s="492"/>
      <c r="I183" s="492"/>
      <c r="J183" s="492"/>
      <c r="K183" s="492"/>
      <c r="L183" s="492"/>
      <c r="M183" s="492"/>
      <c r="N183" s="492"/>
      <c r="O183" s="492"/>
      <c r="P183" s="492"/>
      <c r="Q183" s="492"/>
      <c r="R183" s="492"/>
      <c r="S183" s="492"/>
      <c r="T183" s="492"/>
      <c r="U183" s="492"/>
      <c r="V183" s="492"/>
      <c r="W183" s="492"/>
      <c r="X183" s="492"/>
      <c r="Y183" s="492"/>
      <c r="Z183" s="492"/>
      <c r="AA183" s="492"/>
      <c r="AB183" s="492"/>
      <c r="AC183" s="492"/>
      <c r="AD183" s="493"/>
      <c r="AE183" s="1"/>
    </row>
    <row r="184" spans="1:35" ht="15" customHeight="1">
      <c r="A184" s="15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1"/>
    </row>
    <row r="185" spans="1:35" ht="24" customHeight="1">
      <c r="A185" s="17" t="s">
        <v>265</v>
      </c>
      <c r="B185" s="462" t="s">
        <v>1609</v>
      </c>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462"/>
      <c r="AE185" s="1"/>
    </row>
    <row r="186" spans="1:35" ht="15" customHeight="1">
      <c r="A186" s="18"/>
      <c r="B186" s="135"/>
      <c r="C186" s="507" t="s">
        <v>284</v>
      </c>
      <c r="D186" s="507"/>
      <c r="E186" s="507"/>
      <c r="F186" s="507"/>
      <c r="G186" s="507"/>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1"/>
    </row>
    <row r="187" spans="1:35" ht="15" customHeight="1" thickBot="1">
      <c r="A187" s="18"/>
      <c r="B187" s="13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
      <c r="AG187" t="s">
        <v>2258</v>
      </c>
      <c r="AH187" t="s">
        <v>2259</v>
      </c>
      <c r="AI187" t="s">
        <v>2260</v>
      </c>
    </row>
    <row r="188" spans="1:35" ht="15" customHeight="1" thickBot="1">
      <c r="A188" s="18"/>
      <c r="B188" s="135"/>
      <c r="C188" s="158"/>
      <c r="D188" s="20" t="s">
        <v>285</v>
      </c>
      <c r="E188" s="12"/>
      <c r="F188" s="12"/>
      <c r="G188" s="12"/>
      <c r="H188" s="12"/>
      <c r="I188" s="158"/>
      <c r="J188" s="20" t="s">
        <v>286</v>
      </c>
      <c r="K188" s="12"/>
      <c r="L188" s="227"/>
      <c r="M188" s="20"/>
      <c r="N188" s="12"/>
      <c r="O188" s="12"/>
      <c r="P188" s="12"/>
      <c r="Q188" s="12"/>
      <c r="R188" s="12"/>
      <c r="S188" s="12"/>
      <c r="T188" s="158"/>
      <c r="U188" s="20" t="s">
        <v>287</v>
      </c>
      <c r="V188" s="12"/>
      <c r="W188" s="12"/>
      <c r="X188" s="12"/>
      <c r="Y188" s="12"/>
      <c r="Z188" s="12"/>
      <c r="AA188" s="12"/>
      <c r="AB188" s="12"/>
      <c r="AC188" s="12"/>
      <c r="AD188" s="12"/>
      <c r="AE188" s="1"/>
      <c r="AG188" t="b">
        <f>IF(C188="X",TRUE,FALSE)</f>
        <v>0</v>
      </c>
      <c r="AH188" t="b">
        <f>IF(I188="X",TRUE,FALSE)</f>
        <v>0</v>
      </c>
      <c r="AI188" t="b">
        <f>IF(T188="X",TRUE,FALSE)</f>
        <v>0</v>
      </c>
    </row>
    <row r="189" spans="1:35" ht="15" customHeight="1">
      <c r="A189" s="18"/>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c r="AB189" s="135"/>
      <c r="AC189" s="135"/>
      <c r="AD189" s="135"/>
      <c r="AE189" s="1"/>
    </row>
    <row r="190" spans="1:35" ht="24" customHeight="1">
      <c r="A190" s="159"/>
      <c r="B190" s="7"/>
      <c r="C190" s="417" t="s">
        <v>147</v>
      </c>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c r="Z190" s="417"/>
      <c r="AA190" s="417"/>
      <c r="AB190" s="417"/>
      <c r="AC190" s="417"/>
      <c r="AD190" s="417"/>
      <c r="AE190" s="1"/>
    </row>
    <row r="191" spans="1:35" ht="60" customHeight="1">
      <c r="A191" s="18"/>
      <c r="B191" s="135"/>
      <c r="C191" s="552"/>
      <c r="D191" s="552"/>
      <c r="E191" s="552"/>
      <c r="F191" s="552"/>
      <c r="G191" s="552"/>
      <c r="H191" s="552"/>
      <c r="I191" s="552"/>
      <c r="J191" s="552"/>
      <c r="K191" s="552"/>
      <c r="L191" s="552"/>
      <c r="M191" s="552"/>
      <c r="N191" s="552"/>
      <c r="O191" s="552"/>
      <c r="P191" s="552"/>
      <c r="Q191" s="552"/>
      <c r="R191" s="552"/>
      <c r="S191" s="552"/>
      <c r="T191" s="552"/>
      <c r="U191" s="552"/>
      <c r="V191" s="552"/>
      <c r="W191" s="552"/>
      <c r="X191" s="552"/>
      <c r="Y191" s="552"/>
      <c r="Z191" s="552"/>
      <c r="AA191" s="552"/>
      <c r="AB191" s="552"/>
      <c r="AC191" s="552"/>
      <c r="AD191" s="552"/>
      <c r="AE191" s="1"/>
    </row>
    <row r="192" spans="1:35" ht="15" customHeight="1">
      <c r="A192" s="159"/>
      <c r="B192" s="452" t="str">
        <f>IF((3-SUM(COUNTBLANK(C188),COUNTBLANK(I188),COUNTBLANK(T188)))&gt;1,"Favor de seleccionar con una X un solo código","")</f>
        <v/>
      </c>
      <c r="C192" s="452"/>
      <c r="D192" s="452"/>
      <c r="E192" s="452"/>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row>
    <row r="193" spans="1:39" ht="15" customHeight="1">
      <c r="A193" s="15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1"/>
    </row>
    <row r="194" spans="1:39" ht="15" customHeight="1">
      <c r="A194" s="15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1"/>
    </row>
    <row r="195" spans="1:39" ht="15" customHeight="1">
      <c r="A195" s="15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1"/>
    </row>
    <row r="196" spans="1:39" ht="15" customHeight="1">
      <c r="A196" s="15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1"/>
    </row>
    <row r="197" spans="1:39" ht="15" customHeight="1">
      <c r="A197" s="15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1"/>
    </row>
    <row r="198" spans="1:39" ht="24" customHeight="1">
      <c r="A198" s="17" t="s">
        <v>283</v>
      </c>
      <c r="B198" s="462" t="s">
        <v>1610</v>
      </c>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c r="AB198" s="462"/>
      <c r="AC198" s="462"/>
      <c r="AD198" s="462"/>
      <c r="AE198" s="1"/>
    </row>
    <row r="199" spans="1:39" ht="24" customHeight="1">
      <c r="A199" s="17"/>
      <c r="B199" s="135"/>
      <c r="C199" s="417" t="s">
        <v>288</v>
      </c>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c r="Z199" s="417"/>
      <c r="AA199" s="417"/>
      <c r="AB199" s="417"/>
      <c r="AC199" s="417"/>
      <c r="AD199" s="417"/>
      <c r="AE199" s="1"/>
    </row>
    <row r="200" spans="1:39" ht="15" customHeight="1">
      <c r="A200" s="17"/>
      <c r="C200" s="464" t="s">
        <v>289</v>
      </c>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188"/>
    </row>
    <row r="201" spans="1:39" ht="15" customHeight="1">
      <c r="A201" s="17"/>
      <c r="B201" s="135"/>
      <c r="C201" s="417" t="s">
        <v>2115</v>
      </c>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c r="AE201" s="1"/>
    </row>
    <row r="202" spans="1:39" ht="15" customHeight="1">
      <c r="A202" s="17"/>
      <c r="B202" s="135"/>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1"/>
    </row>
    <row r="203" spans="1:39" ht="24" customHeight="1">
      <c r="A203" s="18"/>
      <c r="B203" s="135"/>
      <c r="C203" s="407" t="s">
        <v>290</v>
      </c>
      <c r="D203" s="390"/>
      <c r="E203" s="390"/>
      <c r="F203" s="390"/>
      <c r="G203" s="390"/>
      <c r="H203" s="390"/>
      <c r="I203" s="390"/>
      <c r="J203" s="390"/>
      <c r="K203" s="390"/>
      <c r="L203" s="390"/>
      <c r="M203" s="390"/>
      <c r="N203" s="390"/>
      <c r="O203" s="390"/>
      <c r="P203" s="390"/>
      <c r="Q203" s="390"/>
      <c r="R203" s="390"/>
      <c r="S203" s="390"/>
      <c r="T203" s="390"/>
      <c r="U203" s="390"/>
      <c r="V203" s="390"/>
      <c r="W203" s="390"/>
      <c r="X203" s="390"/>
      <c r="Y203" s="390"/>
      <c r="Z203" s="390"/>
      <c r="AA203" s="390"/>
      <c r="AB203" s="390"/>
      <c r="AC203" s="390"/>
      <c r="AD203" s="391"/>
      <c r="AE203" s="1"/>
      <c r="AI203" t="s">
        <v>2235</v>
      </c>
      <c r="AK203" t="s">
        <v>2236</v>
      </c>
      <c r="AM203" t="s">
        <v>2237</v>
      </c>
    </row>
    <row r="204" spans="1:39" ht="15" customHeight="1">
      <c r="A204" s="18"/>
      <c r="B204" s="135"/>
      <c r="C204" s="220" t="s">
        <v>89</v>
      </c>
      <c r="D204" s="483"/>
      <c r="E204" s="484"/>
      <c r="F204" s="484"/>
      <c r="G204" s="484"/>
      <c r="H204" s="484"/>
      <c r="I204" s="484"/>
      <c r="J204" s="484"/>
      <c r="K204" s="484"/>
      <c r="L204" s="484"/>
      <c r="M204" s="484"/>
      <c r="N204" s="484"/>
      <c r="O204" s="484"/>
      <c r="P204" s="484"/>
      <c r="Q204" s="484"/>
      <c r="R204" s="484"/>
      <c r="S204" s="484"/>
      <c r="T204" s="484"/>
      <c r="U204" s="484"/>
      <c r="V204" s="484"/>
      <c r="W204" s="484"/>
      <c r="X204" s="484"/>
      <c r="Y204" s="484"/>
      <c r="Z204" s="484"/>
      <c r="AA204" s="484"/>
      <c r="AB204" s="484"/>
      <c r="AC204" s="484"/>
      <c r="AD204" s="485"/>
      <c r="AE204" s="1"/>
      <c r="AI204" t="b">
        <f t="shared" ref="AI204:AI213" si="49">NOT(EXACT(D204,UPPER(D204)))</f>
        <v>0</v>
      </c>
      <c r="AJ204" t="str">
        <f t="shared" ref="AJ204:AJ213" si="50">SUBSTITUTE( SUBSTITUTE( SUBSTITUTE( SUBSTITUTE( SUBSTITUTE( SUBSTITUTE( SUBSTITUTE( SUBSTITUTE( SUBSTITUTE( SUBSTITUTE(D204, "á", "a"), "é", "e"), "í", "i"), "ó", "o"), "ú", "u"), "Á", "A"), "É", "E"), "Í", "I"), "Ó", "O"), "Ú", "U")</f>
        <v/>
      </c>
      <c r="AK204" t="b">
        <f t="shared" ref="AK204:AK213" si="51">NOT(EXACT(D204,AJ204))</f>
        <v>0</v>
      </c>
      <c r="AL204" t="str">
        <f t="shared" ref="AL204:AL213" si="52">SUBSTITUTE((SUBSTITUTE(SUBSTITUTE(SUBSTITUTE(D204,".",""),",",""),"(","")),")","")</f>
        <v/>
      </c>
      <c r="AM204" t="b">
        <f t="shared" ref="AM204:AM213" si="53">NOT(EXACT(D204,AL204))</f>
        <v>0</v>
      </c>
    </row>
    <row r="205" spans="1:39" ht="15" customHeight="1">
      <c r="A205" s="18"/>
      <c r="B205" s="135"/>
      <c r="C205" s="228" t="s">
        <v>90</v>
      </c>
      <c r="D205" s="483"/>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c r="AD205" s="485"/>
      <c r="AE205" s="1"/>
      <c r="AI205" t="b">
        <f t="shared" si="49"/>
        <v>0</v>
      </c>
      <c r="AJ205" t="str">
        <f t="shared" si="50"/>
        <v/>
      </c>
      <c r="AK205" t="b">
        <f t="shared" si="51"/>
        <v>0</v>
      </c>
      <c r="AL205" t="str">
        <f t="shared" si="52"/>
        <v/>
      </c>
      <c r="AM205" t="b">
        <f t="shared" si="53"/>
        <v>0</v>
      </c>
    </row>
    <row r="206" spans="1:39" ht="15" customHeight="1">
      <c r="A206" s="18"/>
      <c r="B206" s="135"/>
      <c r="C206" s="228" t="s">
        <v>92</v>
      </c>
      <c r="D206" s="483"/>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4"/>
      <c r="AD206" s="485"/>
      <c r="AE206" s="1"/>
      <c r="AI206" t="b">
        <f t="shared" si="49"/>
        <v>0</v>
      </c>
      <c r="AJ206" t="str">
        <f t="shared" si="50"/>
        <v/>
      </c>
      <c r="AK206" t="b">
        <f t="shared" si="51"/>
        <v>0</v>
      </c>
      <c r="AL206" t="str">
        <f t="shared" si="52"/>
        <v/>
      </c>
      <c r="AM206" t="b">
        <f t="shared" si="53"/>
        <v>0</v>
      </c>
    </row>
    <row r="207" spans="1:39" ht="15" customHeight="1">
      <c r="A207" s="159"/>
      <c r="B207" s="7"/>
      <c r="C207" s="228" t="s">
        <v>93</v>
      </c>
      <c r="D207" s="483"/>
      <c r="E207" s="484"/>
      <c r="F207" s="484"/>
      <c r="G207" s="484"/>
      <c r="H207" s="484"/>
      <c r="I207" s="484"/>
      <c r="J207" s="484"/>
      <c r="K207" s="484"/>
      <c r="L207" s="484"/>
      <c r="M207" s="484"/>
      <c r="N207" s="484"/>
      <c r="O207" s="484"/>
      <c r="P207" s="484"/>
      <c r="Q207" s="484"/>
      <c r="R207" s="484"/>
      <c r="S207" s="484"/>
      <c r="T207" s="484"/>
      <c r="U207" s="484"/>
      <c r="V207" s="484"/>
      <c r="W207" s="484"/>
      <c r="X207" s="484"/>
      <c r="Y207" s="484"/>
      <c r="Z207" s="484"/>
      <c r="AA207" s="484"/>
      <c r="AB207" s="484"/>
      <c r="AC207" s="484"/>
      <c r="AD207" s="485"/>
      <c r="AE207" s="1"/>
      <c r="AI207" t="b">
        <f t="shared" si="49"/>
        <v>0</v>
      </c>
      <c r="AJ207" t="str">
        <f t="shared" si="50"/>
        <v/>
      </c>
      <c r="AK207" t="b">
        <f t="shared" si="51"/>
        <v>0</v>
      </c>
      <c r="AL207" t="str">
        <f t="shared" si="52"/>
        <v/>
      </c>
      <c r="AM207" t="b">
        <f t="shared" si="53"/>
        <v>0</v>
      </c>
    </row>
    <row r="208" spans="1:39" ht="15" customHeight="1">
      <c r="A208" s="18"/>
      <c r="B208" s="135"/>
      <c r="C208" s="228" t="s">
        <v>95</v>
      </c>
      <c r="D208" s="483"/>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c r="AD208" s="485"/>
      <c r="AE208" s="1"/>
      <c r="AI208" t="b">
        <f t="shared" si="49"/>
        <v>0</v>
      </c>
      <c r="AJ208" t="str">
        <f t="shared" si="50"/>
        <v/>
      </c>
      <c r="AK208" t="b">
        <f t="shared" si="51"/>
        <v>0</v>
      </c>
      <c r="AL208" t="str">
        <f t="shared" si="52"/>
        <v/>
      </c>
      <c r="AM208" t="b">
        <f t="shared" si="53"/>
        <v>0</v>
      </c>
    </row>
    <row r="209" spans="1:40" ht="15" customHeight="1">
      <c r="A209" s="18"/>
      <c r="B209" s="135"/>
      <c r="C209" s="228" t="s">
        <v>97</v>
      </c>
      <c r="D209" s="483"/>
      <c r="E209" s="484"/>
      <c r="F209" s="484"/>
      <c r="G209" s="484"/>
      <c r="H209" s="484"/>
      <c r="I209" s="484"/>
      <c r="J209" s="484"/>
      <c r="K209" s="484"/>
      <c r="L209" s="484"/>
      <c r="M209" s="484"/>
      <c r="N209" s="484"/>
      <c r="O209" s="484"/>
      <c r="P209" s="484"/>
      <c r="Q209" s="484"/>
      <c r="R209" s="484"/>
      <c r="S209" s="484"/>
      <c r="T209" s="484"/>
      <c r="U209" s="484"/>
      <c r="V209" s="484"/>
      <c r="W209" s="484"/>
      <c r="X209" s="484"/>
      <c r="Y209" s="484"/>
      <c r="Z209" s="484"/>
      <c r="AA209" s="484"/>
      <c r="AB209" s="484"/>
      <c r="AC209" s="484"/>
      <c r="AD209" s="485"/>
      <c r="AE209" s="1"/>
      <c r="AI209" t="b">
        <f t="shared" si="49"/>
        <v>0</v>
      </c>
      <c r="AJ209" t="str">
        <f t="shared" si="50"/>
        <v/>
      </c>
      <c r="AK209" t="b">
        <f t="shared" si="51"/>
        <v>0</v>
      </c>
      <c r="AL209" t="str">
        <f t="shared" si="52"/>
        <v/>
      </c>
      <c r="AM209" t="b">
        <f t="shared" si="53"/>
        <v>0</v>
      </c>
    </row>
    <row r="210" spans="1:40" ht="15" customHeight="1">
      <c r="A210" s="18"/>
      <c r="B210" s="135"/>
      <c r="C210" s="228" t="s">
        <v>99</v>
      </c>
      <c r="D210" s="483"/>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4"/>
      <c r="AD210" s="485"/>
      <c r="AE210" s="1"/>
      <c r="AI210" t="b">
        <f t="shared" si="49"/>
        <v>0</v>
      </c>
      <c r="AJ210" t="str">
        <f t="shared" si="50"/>
        <v/>
      </c>
      <c r="AK210" t="b">
        <f t="shared" si="51"/>
        <v>0</v>
      </c>
      <c r="AL210" t="str">
        <f t="shared" si="52"/>
        <v/>
      </c>
      <c r="AM210" t="b">
        <f t="shared" si="53"/>
        <v>0</v>
      </c>
    </row>
    <row r="211" spans="1:40" ht="15" customHeight="1">
      <c r="A211" s="18"/>
      <c r="B211" s="135"/>
      <c r="C211" s="228" t="s">
        <v>101</v>
      </c>
      <c r="D211" s="483"/>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4"/>
      <c r="AD211" s="485"/>
      <c r="AE211" s="1"/>
      <c r="AI211" t="b">
        <f t="shared" si="49"/>
        <v>0</v>
      </c>
      <c r="AJ211" t="str">
        <f t="shared" si="50"/>
        <v/>
      </c>
      <c r="AK211" t="b">
        <f t="shared" si="51"/>
        <v>0</v>
      </c>
      <c r="AL211" t="str">
        <f t="shared" si="52"/>
        <v/>
      </c>
      <c r="AM211" t="b">
        <f t="shared" si="53"/>
        <v>0</v>
      </c>
    </row>
    <row r="212" spans="1:40" ht="15" customHeight="1">
      <c r="A212" s="18"/>
      <c r="B212" s="135"/>
      <c r="C212" s="228" t="s">
        <v>103</v>
      </c>
      <c r="D212" s="483"/>
      <c r="E212" s="484"/>
      <c r="F212" s="484"/>
      <c r="G212" s="484"/>
      <c r="H212" s="484"/>
      <c r="I212" s="484"/>
      <c r="J212" s="484"/>
      <c r="K212" s="484"/>
      <c r="L212" s="484"/>
      <c r="M212" s="484"/>
      <c r="N212" s="484"/>
      <c r="O212" s="484"/>
      <c r="P212" s="484"/>
      <c r="Q212" s="484"/>
      <c r="R212" s="484"/>
      <c r="S212" s="484"/>
      <c r="T212" s="484"/>
      <c r="U212" s="484"/>
      <c r="V212" s="484"/>
      <c r="W212" s="484"/>
      <c r="X212" s="484"/>
      <c r="Y212" s="484"/>
      <c r="Z212" s="484"/>
      <c r="AA212" s="484"/>
      <c r="AB212" s="484"/>
      <c r="AC212" s="484"/>
      <c r="AD212" s="485"/>
      <c r="AE212" s="1"/>
      <c r="AI212" t="b">
        <f t="shared" si="49"/>
        <v>0</v>
      </c>
      <c r="AJ212" t="str">
        <f t="shared" si="50"/>
        <v/>
      </c>
      <c r="AK212" t="b">
        <f t="shared" si="51"/>
        <v>0</v>
      </c>
      <c r="AL212" t="str">
        <f t="shared" si="52"/>
        <v/>
      </c>
      <c r="AM212" t="b">
        <f t="shared" si="53"/>
        <v>0</v>
      </c>
    </row>
    <row r="213" spans="1:40" ht="15" customHeight="1">
      <c r="A213" s="18"/>
      <c r="B213" s="135"/>
      <c r="C213" s="228" t="s">
        <v>105</v>
      </c>
      <c r="D213" s="483"/>
      <c r="E213" s="484"/>
      <c r="F213" s="484"/>
      <c r="G213" s="484"/>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c r="AD213" s="485"/>
      <c r="AE213" s="1"/>
      <c r="AI213" t="b">
        <f t="shared" si="49"/>
        <v>0</v>
      </c>
      <c r="AJ213" t="str">
        <f t="shared" si="50"/>
        <v/>
      </c>
      <c r="AK213" t="b">
        <f t="shared" si="51"/>
        <v>0</v>
      </c>
      <c r="AL213" t="str">
        <f t="shared" si="52"/>
        <v/>
      </c>
      <c r="AM213" t="b">
        <f t="shared" si="53"/>
        <v>0</v>
      </c>
    </row>
    <row r="214" spans="1:40" ht="15" customHeight="1">
      <c r="A214" s="18"/>
      <c r="B214" s="135"/>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
      <c r="AI214" s="193">
        <f>COUNTIF(AI204:AI213,TRUE)</f>
        <v>0</v>
      </c>
      <c r="AK214" s="193">
        <f>COUNTIF(AK204:AK213,TRUE)</f>
        <v>0</v>
      </c>
      <c r="AM214" s="193">
        <f>COUNTIF(AM204:AM213,TRUE)</f>
        <v>0</v>
      </c>
      <c r="AN214" s="172">
        <f>SUM(AI214,AK214,AM214)</f>
        <v>0</v>
      </c>
    </row>
    <row r="215" spans="1:40" ht="24" customHeight="1">
      <c r="A215" s="159"/>
      <c r="B215" s="7"/>
      <c r="C215" s="417" t="s">
        <v>147</v>
      </c>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c r="Z215" s="417"/>
      <c r="AA215" s="417"/>
      <c r="AB215" s="417"/>
      <c r="AC215" s="417"/>
      <c r="AD215" s="417"/>
      <c r="AE215" s="1"/>
    </row>
    <row r="216" spans="1:40" ht="60" customHeight="1">
      <c r="A216" s="18"/>
      <c r="B216" s="135"/>
      <c r="C216" s="552"/>
      <c r="D216" s="552"/>
      <c r="E216" s="552"/>
      <c r="F216" s="552"/>
      <c r="G216" s="552"/>
      <c r="H216" s="552"/>
      <c r="I216" s="552"/>
      <c r="J216" s="552"/>
      <c r="K216" s="552"/>
      <c r="L216" s="552"/>
      <c r="M216" s="552"/>
      <c r="N216" s="552"/>
      <c r="O216" s="552"/>
      <c r="P216" s="552"/>
      <c r="Q216" s="552"/>
      <c r="R216" s="552"/>
      <c r="S216" s="552"/>
      <c r="T216" s="552"/>
      <c r="U216" s="552"/>
      <c r="V216" s="552"/>
      <c r="W216" s="552"/>
      <c r="X216" s="552"/>
      <c r="Y216" s="552"/>
      <c r="Z216" s="552"/>
      <c r="AA216" s="552"/>
      <c r="AB216" s="552"/>
      <c r="AC216" s="552"/>
      <c r="AD216" s="552"/>
      <c r="AE216" s="1"/>
    </row>
    <row r="217" spans="1:40" ht="15" customHeight="1">
      <c r="B217" s="455" t="str">
        <f>IF(OR($I$188="X",$T$188="X",$C$188&lt;&gt;"X"),"",IF(COUNTA(D204:AD213)&gt;0,"","Favor de ingresar toda la información requerida en la pregunta"))</f>
        <v/>
      </c>
      <c r="C217" s="455"/>
      <c r="D217" s="455"/>
      <c r="E217" s="455"/>
      <c r="F217" s="455"/>
      <c r="G217" s="455"/>
      <c r="H217" s="455"/>
      <c r="I217" s="455"/>
      <c r="J217" s="455"/>
      <c r="K217" s="455"/>
      <c r="L217" s="455"/>
      <c r="M217" s="455"/>
      <c r="N217" s="455"/>
      <c r="O217" s="455"/>
      <c r="P217" s="455"/>
      <c r="Q217" s="455"/>
      <c r="R217" s="455"/>
      <c r="S217" s="455"/>
      <c r="T217" s="455"/>
      <c r="U217" s="455"/>
      <c r="V217" s="455"/>
      <c r="W217" s="455"/>
      <c r="X217" s="455"/>
      <c r="Y217" s="455"/>
      <c r="Z217" s="455"/>
      <c r="AA217" s="455"/>
      <c r="AB217" s="455"/>
      <c r="AC217" s="455"/>
      <c r="AD217" s="455"/>
      <c r="AE217" s="455"/>
    </row>
    <row r="218" spans="1:40" ht="15" customHeight="1">
      <c r="B218" s="456" t="str">
        <f>IF(COUNTIF(D204:AD213,"NS")&lt;&gt;0,"Alerta: debido a que cuenta con registros NS, debe proporcionar una justificación en el area de comentarios al final de la pregunta","")</f>
        <v/>
      </c>
      <c r="C218" s="456"/>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row>
    <row r="219" spans="1:40" ht="15" customHeight="1">
      <c r="B219" s="452" t="str">
        <f>IF(OR($I$188="X",$T$188="X",$C$188&lt;&gt;"X"),IF(COUNTA(D204:AD213)&gt;0,"Revise la información capturada, ya que tiene datos ingresados en celdas que están sombreadas",""),"")</f>
        <v/>
      </c>
      <c r="C219" s="452"/>
      <c r="D219" s="452"/>
      <c r="E219" s="452"/>
      <c r="F219" s="452"/>
      <c r="G219" s="452"/>
      <c r="H219" s="452"/>
      <c r="I219" s="452"/>
      <c r="J219" s="452"/>
      <c r="K219" s="452"/>
      <c r="L219" s="452"/>
      <c r="M219" s="452"/>
      <c r="N219" s="452"/>
      <c r="O219" s="452"/>
      <c r="P219" s="452"/>
      <c r="Q219" s="452"/>
      <c r="R219" s="452"/>
      <c r="S219" s="452"/>
      <c r="T219" s="452"/>
      <c r="U219" s="452"/>
      <c r="V219" s="452"/>
      <c r="W219" s="452"/>
      <c r="X219" s="452"/>
      <c r="Y219" s="452"/>
      <c r="Z219" s="452"/>
      <c r="AA219" s="452"/>
      <c r="AB219" s="452"/>
      <c r="AC219" s="452"/>
      <c r="AD219" s="452"/>
      <c r="AE219" s="452"/>
    </row>
    <row r="220" spans="1:40" ht="15" customHeight="1">
      <c r="B220" s="452" t="str">
        <f>IF(AN214=0,"","El nombre debe registrarse en mayúsculas, sin comillas ni signos de acentuación, puntuación, paréntesis y abreviaturas")</f>
        <v/>
      </c>
      <c r="C220" s="452"/>
      <c r="D220" s="452"/>
      <c r="E220" s="452"/>
      <c r="F220" s="452"/>
      <c r="G220" s="452"/>
      <c r="H220" s="452"/>
      <c r="I220" s="452"/>
      <c r="J220" s="452"/>
      <c r="K220" s="452"/>
      <c r="L220" s="452"/>
      <c r="M220" s="452"/>
      <c r="N220" s="452"/>
      <c r="O220" s="452"/>
      <c r="P220" s="452"/>
      <c r="Q220" s="452"/>
      <c r="R220" s="452"/>
      <c r="S220" s="452"/>
      <c r="T220" s="452"/>
      <c r="U220" s="452"/>
      <c r="V220" s="452"/>
      <c r="W220" s="452"/>
      <c r="X220" s="452"/>
      <c r="Y220" s="452"/>
      <c r="Z220" s="452"/>
      <c r="AA220" s="452"/>
      <c r="AB220" s="452"/>
      <c r="AC220" s="452"/>
      <c r="AD220" s="452"/>
      <c r="AE220" s="452"/>
    </row>
    <row r="221" spans="1:40" ht="15" customHeight="1"/>
    <row r="222" spans="1:40" ht="15" customHeight="1"/>
  </sheetData>
  <sheetProtection algorithmName="SHA-512" hashValue="LEPAxtAGQjlPsx1D7UBxvJA1W8DLxhjF8KO7rUhrJ8807/NEHSxS/CS++7abPWPQXi17Dxa6qc6eJz+Baj9O7A==" saltValue="dleTwOGFmfGZIJE44oTrhA==" spinCount="100000" sheet="1" objects="1" scenarios="1"/>
  <mergeCells count="341">
    <mergeCell ref="B217:AE217"/>
    <mergeCell ref="B218:AE218"/>
    <mergeCell ref="B219:AE219"/>
    <mergeCell ref="B192:AE192"/>
    <mergeCell ref="B220:AE220"/>
    <mergeCell ref="D212:AD212"/>
    <mergeCell ref="D213:AD213"/>
    <mergeCell ref="C215:AD215"/>
    <mergeCell ref="C216:AD216"/>
    <mergeCell ref="D206:AD206"/>
    <mergeCell ref="D207:AD207"/>
    <mergeCell ref="D208:AD208"/>
    <mergeCell ref="D209:AD209"/>
    <mergeCell ref="D210:AD210"/>
    <mergeCell ref="D211:AD211"/>
    <mergeCell ref="C199:AD199"/>
    <mergeCell ref="C200:AD200"/>
    <mergeCell ref="C201:AD201"/>
    <mergeCell ref="C203:AD203"/>
    <mergeCell ref="D204:AD204"/>
    <mergeCell ref="D205:AD205"/>
    <mergeCell ref="B183:AD183"/>
    <mergeCell ref="B185:AD185"/>
    <mergeCell ref="C186:AD186"/>
    <mergeCell ref="C190:AD190"/>
    <mergeCell ref="C191:AD191"/>
    <mergeCell ref="B198:AD198"/>
    <mergeCell ref="C175:AD175"/>
    <mergeCell ref="C176:AD176"/>
    <mergeCell ref="C168:AD168"/>
    <mergeCell ref="D169:P169"/>
    <mergeCell ref="R169:AD169"/>
    <mergeCell ref="D170:P170"/>
    <mergeCell ref="R170:AD170"/>
    <mergeCell ref="D171:P171"/>
    <mergeCell ref="R172:AD172"/>
    <mergeCell ref="R171:AD171"/>
    <mergeCell ref="B177:AE177"/>
    <mergeCell ref="B178:AE178"/>
    <mergeCell ref="B179:AE179"/>
    <mergeCell ref="D158:N158"/>
    <mergeCell ref="C164:F164"/>
    <mergeCell ref="G164:AD164"/>
    <mergeCell ref="C166:F166"/>
    <mergeCell ref="G166:AD166"/>
    <mergeCell ref="D159:N159"/>
    <mergeCell ref="D172:P172"/>
    <mergeCell ref="R173:AD173"/>
    <mergeCell ref="D173:P173"/>
    <mergeCell ref="O158:T158"/>
    <mergeCell ref="O159:T159"/>
    <mergeCell ref="O160:T160"/>
    <mergeCell ref="O161:T161"/>
    <mergeCell ref="O162:T162"/>
    <mergeCell ref="D160:N160"/>
    <mergeCell ref="D161:N161"/>
    <mergeCell ref="D162:N162"/>
    <mergeCell ref="B165:AE165"/>
    <mergeCell ref="B167:AE167"/>
    <mergeCell ref="C154:AD154"/>
    <mergeCell ref="B149:AD149"/>
    <mergeCell ref="C150:AD150"/>
    <mergeCell ref="C151:AD151"/>
    <mergeCell ref="C152:AD152"/>
    <mergeCell ref="C153:AD153"/>
    <mergeCell ref="U156:AD156"/>
    <mergeCell ref="O156:T157"/>
    <mergeCell ref="C156:N157"/>
    <mergeCell ref="B144:AD144"/>
    <mergeCell ref="B145:AD145"/>
    <mergeCell ref="C147:AD147"/>
    <mergeCell ref="D133:P133"/>
    <mergeCell ref="R133:AD133"/>
    <mergeCell ref="C136:AD136"/>
    <mergeCell ref="C137:AD137"/>
    <mergeCell ref="D130:P130"/>
    <mergeCell ref="R130:AD130"/>
    <mergeCell ref="D131:P131"/>
    <mergeCell ref="R131:AD131"/>
    <mergeCell ref="D132:P132"/>
    <mergeCell ref="R132:AD132"/>
    <mergeCell ref="C146:AD146"/>
    <mergeCell ref="D134:P134"/>
    <mergeCell ref="Q134:AD134"/>
    <mergeCell ref="B138:AE138"/>
    <mergeCell ref="B139:AE139"/>
    <mergeCell ref="B140:AE140"/>
    <mergeCell ref="B141:AE141"/>
    <mergeCell ref="B142:AE142"/>
    <mergeCell ref="B143:AE143"/>
    <mergeCell ref="D127:P127"/>
    <mergeCell ref="R127:AD127"/>
    <mergeCell ref="D128:P128"/>
    <mergeCell ref="R128:AD128"/>
    <mergeCell ref="D129:P129"/>
    <mergeCell ref="R129:AD129"/>
    <mergeCell ref="C123:AD123"/>
    <mergeCell ref="D124:P124"/>
    <mergeCell ref="R124:AD124"/>
    <mergeCell ref="D125:P125"/>
    <mergeCell ref="R125:AD125"/>
    <mergeCell ref="D126:P126"/>
    <mergeCell ref="R126:AD126"/>
    <mergeCell ref="D105:I105"/>
    <mergeCell ref="D106:I106"/>
    <mergeCell ref="D107:I107"/>
    <mergeCell ref="C121:F121"/>
    <mergeCell ref="D108:I108"/>
    <mergeCell ref="D109:I109"/>
    <mergeCell ref="D110:I110"/>
    <mergeCell ref="D111:I111"/>
    <mergeCell ref="D112:I112"/>
    <mergeCell ref="D113:I113"/>
    <mergeCell ref="D114:I114"/>
    <mergeCell ref="D115:I115"/>
    <mergeCell ref="D116:I116"/>
    <mergeCell ref="D117:I117"/>
    <mergeCell ref="D118:I118"/>
    <mergeCell ref="AA96:AD96"/>
    <mergeCell ref="C97:I98"/>
    <mergeCell ref="J97:AD97"/>
    <mergeCell ref="D99:I99"/>
    <mergeCell ref="D100:I100"/>
    <mergeCell ref="D101:I101"/>
    <mergeCell ref="D102:I102"/>
    <mergeCell ref="D103:I103"/>
    <mergeCell ref="D104:I104"/>
    <mergeCell ref="D91:E91"/>
    <mergeCell ref="F91:G91"/>
    <mergeCell ref="H91:I91"/>
    <mergeCell ref="D92:E92"/>
    <mergeCell ref="F92:G92"/>
    <mergeCell ref="H92:I92"/>
    <mergeCell ref="D93:E93"/>
    <mergeCell ref="F93:G93"/>
    <mergeCell ref="H93:I93"/>
    <mergeCell ref="D88:E88"/>
    <mergeCell ref="F88:G88"/>
    <mergeCell ref="H88:I88"/>
    <mergeCell ref="D89:E89"/>
    <mergeCell ref="F89:G89"/>
    <mergeCell ref="H89:I89"/>
    <mergeCell ref="D90:E90"/>
    <mergeCell ref="F90:G90"/>
    <mergeCell ref="H90:I90"/>
    <mergeCell ref="D85:E85"/>
    <mergeCell ref="F85:G85"/>
    <mergeCell ref="H85:I85"/>
    <mergeCell ref="D86:E86"/>
    <mergeCell ref="F86:G86"/>
    <mergeCell ref="H86:I86"/>
    <mergeCell ref="D87:E87"/>
    <mergeCell ref="F87:G87"/>
    <mergeCell ref="H87:I87"/>
    <mergeCell ref="D82:E82"/>
    <mergeCell ref="F82:G82"/>
    <mergeCell ref="H82:I82"/>
    <mergeCell ref="D83:E83"/>
    <mergeCell ref="F83:G83"/>
    <mergeCell ref="H83:I83"/>
    <mergeCell ref="D84:E84"/>
    <mergeCell ref="F84:G84"/>
    <mergeCell ref="H84:I84"/>
    <mergeCell ref="D79:E79"/>
    <mergeCell ref="F79:G79"/>
    <mergeCell ref="H79:I79"/>
    <mergeCell ref="D80:E80"/>
    <mergeCell ref="F80:G80"/>
    <mergeCell ref="H80:I80"/>
    <mergeCell ref="D81:E81"/>
    <mergeCell ref="F81:G81"/>
    <mergeCell ref="H81:I81"/>
    <mergeCell ref="D76:E76"/>
    <mergeCell ref="F76:G76"/>
    <mergeCell ref="H76:I76"/>
    <mergeCell ref="D77:E77"/>
    <mergeCell ref="F77:G77"/>
    <mergeCell ref="H77:I77"/>
    <mergeCell ref="D78:E78"/>
    <mergeCell ref="F78:G78"/>
    <mergeCell ref="H78:I78"/>
    <mergeCell ref="C72:E73"/>
    <mergeCell ref="F72:G73"/>
    <mergeCell ref="H72:I73"/>
    <mergeCell ref="J72:AD72"/>
    <mergeCell ref="D74:E74"/>
    <mergeCell ref="F74:G74"/>
    <mergeCell ref="H74:I74"/>
    <mergeCell ref="D75:E75"/>
    <mergeCell ref="F75:G75"/>
    <mergeCell ref="H75:I75"/>
    <mergeCell ref="C67:AD67"/>
    <mergeCell ref="AA69:AD69"/>
    <mergeCell ref="AA71:AD71"/>
    <mergeCell ref="C61:AD61"/>
    <mergeCell ref="C62:AD62"/>
    <mergeCell ref="C63:AD63"/>
    <mergeCell ref="C64:AD64"/>
    <mergeCell ref="C65:AD65"/>
    <mergeCell ref="C66:AD66"/>
    <mergeCell ref="B59:AD59"/>
    <mergeCell ref="C60:AD60"/>
    <mergeCell ref="D45:L45"/>
    <mergeCell ref="M45:R45"/>
    <mergeCell ref="S45:V45"/>
    <mergeCell ref="W45:Z45"/>
    <mergeCell ref="AA45:AD45"/>
    <mergeCell ref="D47:L47"/>
    <mergeCell ref="M47:R47"/>
    <mergeCell ref="S47:V47"/>
    <mergeCell ref="W47:Z47"/>
    <mergeCell ref="AA47:AD47"/>
    <mergeCell ref="D46:L46"/>
    <mergeCell ref="M46:R46"/>
    <mergeCell ref="S46:V46"/>
    <mergeCell ref="W46:Z46"/>
    <mergeCell ref="AA46:AD46"/>
    <mergeCell ref="B50:AE50"/>
    <mergeCell ref="B53:AE53"/>
    <mergeCell ref="B54:AE54"/>
    <mergeCell ref="B55:AE55"/>
    <mergeCell ref="B56:AE56"/>
    <mergeCell ref="B57:AE57"/>
    <mergeCell ref="D44:L44"/>
    <mergeCell ref="M44:R44"/>
    <mergeCell ref="S44:V44"/>
    <mergeCell ref="W44:Z44"/>
    <mergeCell ref="AA44:AD44"/>
    <mergeCell ref="C49:E49"/>
    <mergeCell ref="F49:AD49"/>
    <mergeCell ref="C51:AD51"/>
    <mergeCell ref="C52:AD52"/>
    <mergeCell ref="D42:L42"/>
    <mergeCell ref="M42:R42"/>
    <mergeCell ref="S42:V42"/>
    <mergeCell ref="W42:Z42"/>
    <mergeCell ref="AA42:AD42"/>
    <mergeCell ref="D43:L43"/>
    <mergeCell ref="M43:R43"/>
    <mergeCell ref="S43:V43"/>
    <mergeCell ref="W43:Z43"/>
    <mergeCell ref="AA43:AD43"/>
    <mergeCell ref="D40:L40"/>
    <mergeCell ref="M40:R40"/>
    <mergeCell ref="S40:V40"/>
    <mergeCell ref="W40:Z40"/>
    <mergeCell ref="AA40:AD40"/>
    <mergeCell ref="D41:L41"/>
    <mergeCell ref="M41:R41"/>
    <mergeCell ref="S41:V41"/>
    <mergeCell ref="W41:Z41"/>
    <mergeCell ref="AA41:AD41"/>
    <mergeCell ref="D38:L38"/>
    <mergeCell ref="M38:R38"/>
    <mergeCell ref="S38:V38"/>
    <mergeCell ref="W38:Z38"/>
    <mergeCell ref="AA38:AD38"/>
    <mergeCell ref="D39:L39"/>
    <mergeCell ref="M39:R39"/>
    <mergeCell ref="S39:V39"/>
    <mergeCell ref="W39:Z39"/>
    <mergeCell ref="AA39:AD39"/>
    <mergeCell ref="D36:L36"/>
    <mergeCell ref="M36:R36"/>
    <mergeCell ref="S36:V36"/>
    <mergeCell ref="W36:Z36"/>
    <mergeCell ref="AA36:AD36"/>
    <mergeCell ref="D37:L37"/>
    <mergeCell ref="M37:R37"/>
    <mergeCell ref="S37:V37"/>
    <mergeCell ref="W37:Z37"/>
    <mergeCell ref="AA37:AD37"/>
    <mergeCell ref="D34:L34"/>
    <mergeCell ref="M34:R34"/>
    <mergeCell ref="S34:V34"/>
    <mergeCell ref="W34:Z34"/>
    <mergeCell ref="AA34:AD34"/>
    <mergeCell ref="D35:L35"/>
    <mergeCell ref="M35:R35"/>
    <mergeCell ref="S35:V35"/>
    <mergeCell ref="W35:Z35"/>
    <mergeCell ref="AA35:AD35"/>
    <mergeCell ref="D32:L32"/>
    <mergeCell ref="M32:R32"/>
    <mergeCell ref="S32:V32"/>
    <mergeCell ref="W32:Z32"/>
    <mergeCell ref="AA32:AD32"/>
    <mergeCell ref="D33:L33"/>
    <mergeCell ref="M33:R33"/>
    <mergeCell ref="S33:V33"/>
    <mergeCell ref="W33:Z33"/>
    <mergeCell ref="AA33:AD33"/>
    <mergeCell ref="D30:L30"/>
    <mergeCell ref="M30:R30"/>
    <mergeCell ref="S30:V30"/>
    <mergeCell ref="W30:Z30"/>
    <mergeCell ref="AA30:AD30"/>
    <mergeCell ref="D31:L31"/>
    <mergeCell ref="M31:R31"/>
    <mergeCell ref="S31:V31"/>
    <mergeCell ref="W31:Z31"/>
    <mergeCell ref="AA31:AD31"/>
    <mergeCell ref="B1:AD1"/>
    <mergeCell ref="B3:AD3"/>
    <mergeCell ref="B5:AD5"/>
    <mergeCell ref="AA7:AD7"/>
    <mergeCell ref="B8:L8"/>
    <mergeCell ref="N8:O8"/>
    <mergeCell ref="C25:L26"/>
    <mergeCell ref="M25:R26"/>
    <mergeCell ref="S25:AD25"/>
    <mergeCell ref="S26:V26"/>
    <mergeCell ref="W26:Z26"/>
    <mergeCell ref="AA26:AD26"/>
    <mergeCell ref="B17:AD17"/>
    <mergeCell ref="B18:AD18"/>
    <mergeCell ref="C19:AD19"/>
    <mergeCell ref="B21:AD21"/>
    <mergeCell ref="C22:AD22"/>
    <mergeCell ref="C23:AD23"/>
    <mergeCell ref="B10:AD10"/>
    <mergeCell ref="C11:AD11"/>
    <mergeCell ref="C12:AD12"/>
    <mergeCell ref="C13:AD13"/>
    <mergeCell ref="C14:AD14"/>
    <mergeCell ref="C15:AD15"/>
    <mergeCell ref="D29:L29"/>
    <mergeCell ref="M29:R29"/>
    <mergeCell ref="S29:V29"/>
    <mergeCell ref="W29:Z29"/>
    <mergeCell ref="AA29:AD29"/>
    <mergeCell ref="D27:L27"/>
    <mergeCell ref="M27:R27"/>
    <mergeCell ref="S27:V27"/>
    <mergeCell ref="W27:Z27"/>
    <mergeCell ref="AA27:AD27"/>
    <mergeCell ref="D28:L28"/>
    <mergeCell ref="M28:R28"/>
    <mergeCell ref="S28:V28"/>
    <mergeCell ref="W28:Z28"/>
    <mergeCell ref="AA28:AD28"/>
  </mergeCells>
  <conditionalFormatting sqref="C188 I188">
    <cfRule type="expression" dxfId="232" priority="4">
      <formula>IF($T$188="X",TRUE,FALSE)</formula>
    </cfRule>
  </conditionalFormatting>
  <conditionalFormatting sqref="C188 T188">
    <cfRule type="expression" dxfId="231" priority="5">
      <formula>IF($I$188="X",TRUE,FALSE)</formula>
    </cfRule>
  </conditionalFormatting>
  <conditionalFormatting sqref="D204:AD213">
    <cfRule type="expression" dxfId="230" priority="3">
      <formula>OR($I$188="X",$T$188="X",$C$188&lt;&gt;"X")</formula>
    </cfRule>
  </conditionalFormatting>
  <conditionalFormatting sqref="F49:AD49">
    <cfRule type="expression" dxfId="229" priority="16">
      <formula>M47&lt;&gt;1</formula>
    </cfRule>
    <cfRule type="expression" dxfId="228" priority="17">
      <formula>AND(M47=1, F49="")</formula>
    </cfRule>
  </conditionalFormatting>
  <conditionalFormatting sqref="G164:AD164">
    <cfRule type="expression" dxfId="227" priority="10">
      <formula>O162&lt;&gt;1</formula>
    </cfRule>
    <cfRule type="expression" dxfId="226" priority="11">
      <formula>AND(O162=1, G164="")</formula>
    </cfRule>
  </conditionalFormatting>
  <conditionalFormatting sqref="G166:AD166">
    <cfRule type="expression" dxfId="225" priority="8">
      <formula>AJ158=0</formula>
    </cfRule>
    <cfRule type="expression" dxfId="224" priority="9">
      <formula>AND(AJ158=1, G166="")</formula>
    </cfRule>
  </conditionalFormatting>
  <conditionalFormatting sqref="I188 T188">
    <cfRule type="expression" dxfId="223" priority="6">
      <formula>IF($C$188="X",TRUE,FALSE)</formula>
    </cfRule>
  </conditionalFormatting>
  <conditionalFormatting sqref="J74:AD93">
    <cfRule type="expression" dxfId="222" priority="14">
      <formula>AG$67=1</formula>
    </cfRule>
    <cfRule type="expression" dxfId="221" priority="15">
      <formula>$H74&gt;1</formula>
    </cfRule>
  </conditionalFormatting>
  <conditionalFormatting sqref="J99:AD118">
    <cfRule type="expression" dxfId="220" priority="13">
      <formula>J74=""</formula>
    </cfRule>
  </conditionalFormatting>
  <conditionalFormatting sqref="S27:AD47">
    <cfRule type="expression" dxfId="219" priority="2">
      <formula>$M27&gt;1</formula>
    </cfRule>
  </conditionalFormatting>
  <conditionalFormatting sqref="U158:AD162">
    <cfRule type="expression" dxfId="218" priority="12">
      <formula>$O158&gt;1</formula>
    </cfRule>
  </conditionalFormatting>
  <dataValidations count="3">
    <dataValidation type="list" allowBlank="1" showInputMessage="1" showErrorMessage="1" sqref="M27:R47 H74:I93" xr:uid="{304FEF9F-12F3-4D44-9E1D-D63812226BAF}">
      <formula1>"1,2,9"</formula1>
    </dataValidation>
    <dataValidation type="list" allowBlank="1" showInputMessage="1" showErrorMessage="1" sqref="J74:AD93 U158:AD162 C188 I188 T188" xr:uid="{029C6E90-ABC6-4620-9920-0A16A7D854A2}">
      <formula1>"X"</formula1>
    </dataValidation>
    <dataValidation type="list" allowBlank="1" showInputMessage="1" showErrorMessage="1" sqref="O158:T162" xr:uid="{81F68627-465F-4150-A616-05BD4E5C0CAE}">
      <formula1>"1,2,3,8,9"</formula1>
    </dataValidation>
  </dataValidations>
  <hyperlinks>
    <hyperlink ref="AA7:AD7" location="Índice!B17" display="Índice" xr:uid="{484E9F6D-4DDF-4E5D-AD7A-AC3394F7C075}"/>
    <hyperlink ref="AA69:AD69" location="Complemento!AI10" display="Complemento" xr:uid="{F7992E5A-B1AC-4636-A616-E356B2FA9765}"/>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II
Cuestionario</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B7C-4DB4-43AC-A77E-35F4DCD171EC}">
  <dimension ref="A1:DT2751"/>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0"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row>
    <row r="2" spans="1:30"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row>
    <row r="3" spans="1:30"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row>
    <row r="4" spans="1:30"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row>
    <row r="5" spans="1:30" ht="45" customHeight="1">
      <c r="A5" s="1"/>
      <c r="B5" s="372" t="s">
        <v>9</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row>
    <row r="6" spans="1:30"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row>
    <row r="7" spans="1:30"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row>
    <row r="8" spans="1:30"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row>
    <row r="9" spans="1:30"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row>
    <row r="10" spans="1:30" ht="15" customHeight="1">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row>
    <row r="11" spans="1:30" ht="36" customHeight="1">
      <c r="A11" s="159"/>
      <c r="B11" s="160"/>
      <c r="C11" s="464" t="s">
        <v>1761</v>
      </c>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98"/>
    </row>
    <row r="12" spans="1:30" ht="24" customHeight="1">
      <c r="A12" s="159"/>
      <c r="B12" s="160"/>
      <c r="C12" s="464" t="s">
        <v>133</v>
      </c>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512"/>
    </row>
    <row r="13" spans="1:30" ht="36" customHeight="1">
      <c r="A13" s="159"/>
      <c r="B13" s="160"/>
      <c r="C13" s="417" t="s">
        <v>1638</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8"/>
    </row>
    <row r="14" spans="1:30" ht="48" customHeight="1">
      <c r="A14" s="159"/>
      <c r="B14" s="160"/>
      <c r="C14" s="417" t="s">
        <v>1639</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row>
    <row r="15" spans="1:30" ht="15" customHeight="1">
      <c r="A15" s="159"/>
      <c r="B15" s="162"/>
      <c r="C15" s="421" t="s">
        <v>134</v>
      </c>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2"/>
    </row>
    <row r="16" spans="1:30" ht="15" customHeight="1" thickBot="1">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row>
    <row r="17" spans="1:30" ht="15" customHeight="1" thickBot="1">
      <c r="A17" s="163" t="s">
        <v>135</v>
      </c>
      <c r="B17" s="491" t="s">
        <v>291</v>
      </c>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row>
    <row r="18" spans="1:30" ht="15" customHeight="1">
      <c r="A18" s="15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row>
    <row r="19" spans="1:30" ht="24" customHeight="1">
      <c r="A19" s="17" t="s">
        <v>292</v>
      </c>
      <c r="B19" s="463" t="s">
        <v>1611</v>
      </c>
      <c r="C19" s="463"/>
      <c r="D19" s="463"/>
      <c r="E19" s="463"/>
      <c r="F19" s="463"/>
      <c r="G19" s="463"/>
      <c r="H19" s="463"/>
      <c r="I19" s="463"/>
      <c r="J19" s="463"/>
      <c r="K19" s="463"/>
      <c r="L19" s="463"/>
      <c r="M19" s="463"/>
      <c r="N19" s="463"/>
      <c r="O19" s="463"/>
      <c r="P19" s="463"/>
      <c r="Q19" s="463"/>
      <c r="R19" s="463"/>
      <c r="S19" s="463"/>
      <c r="T19" s="463"/>
      <c r="U19" s="463"/>
      <c r="V19" s="463"/>
      <c r="W19" s="463"/>
      <c r="X19" s="463"/>
      <c r="Y19" s="463"/>
      <c r="Z19" s="463"/>
      <c r="AA19" s="463"/>
      <c r="AB19" s="463"/>
      <c r="AC19" s="463"/>
      <c r="AD19" s="463"/>
    </row>
    <row r="20" spans="1:30" ht="24" customHeight="1">
      <c r="A20" s="17"/>
      <c r="B20" s="165"/>
      <c r="C20" s="417" t="s">
        <v>293</v>
      </c>
      <c r="D20" s="417"/>
      <c r="E20" s="417"/>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row>
    <row r="21" spans="1:30" ht="24" customHeight="1">
      <c r="A21" s="159"/>
      <c r="B21" s="7"/>
      <c r="C21" s="417" t="s">
        <v>1620</v>
      </c>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row>
    <row r="22" spans="1:30" ht="15" customHeight="1">
      <c r="A22" s="159"/>
      <c r="B22" s="7"/>
      <c r="C22" s="464" t="s">
        <v>1612</v>
      </c>
      <c r="D22" s="464"/>
      <c r="E22" s="464"/>
      <c r="F22" s="464"/>
      <c r="G22" s="464"/>
      <c r="H22" s="464"/>
      <c r="I22" s="464"/>
      <c r="J22" s="464"/>
      <c r="K22" s="464"/>
      <c r="L22" s="464"/>
      <c r="M22" s="464"/>
      <c r="N22" s="464"/>
      <c r="O22" s="464"/>
      <c r="P22" s="464"/>
      <c r="Q22" s="464"/>
      <c r="R22" s="464"/>
      <c r="S22" s="464"/>
      <c r="T22" s="464"/>
      <c r="U22" s="464"/>
      <c r="V22" s="464"/>
      <c r="W22" s="464"/>
      <c r="X22" s="464"/>
      <c r="Y22" s="464"/>
      <c r="Z22" s="464"/>
      <c r="AA22" s="464"/>
      <c r="AB22" s="464"/>
      <c r="AC22" s="464"/>
      <c r="AD22" s="464"/>
    </row>
    <row r="23" spans="1:30" ht="36" customHeight="1">
      <c r="A23" s="159"/>
      <c r="B23" s="7"/>
      <c r="C23" s="465" t="s">
        <v>1806</v>
      </c>
      <c r="D23" s="465"/>
      <c r="E23" s="465"/>
      <c r="F23" s="465"/>
      <c r="G23" s="465"/>
      <c r="H23" s="465"/>
      <c r="I23" s="465"/>
      <c r="J23" s="465"/>
      <c r="K23" s="465"/>
      <c r="L23" s="465"/>
      <c r="M23" s="465"/>
      <c r="N23" s="465"/>
      <c r="O23" s="465"/>
      <c r="P23" s="465"/>
      <c r="Q23" s="465"/>
      <c r="R23" s="465"/>
      <c r="S23" s="465"/>
      <c r="T23" s="465"/>
      <c r="U23" s="465"/>
      <c r="V23" s="465"/>
      <c r="W23" s="465"/>
      <c r="X23" s="465"/>
      <c r="Y23" s="465"/>
      <c r="Z23" s="465"/>
      <c r="AA23" s="465"/>
      <c r="AB23" s="465"/>
      <c r="AC23" s="465"/>
      <c r="AD23" s="465"/>
    </row>
    <row r="24" spans="1:30" ht="36" customHeight="1">
      <c r="A24" s="159"/>
      <c r="B24" s="7"/>
      <c r="C24" s="465" t="s">
        <v>1866</v>
      </c>
      <c r="D24" s="465"/>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row>
    <row r="25" spans="1:30" ht="36" customHeight="1">
      <c r="A25" s="159"/>
      <c r="B25" s="7"/>
      <c r="C25" s="417" t="s">
        <v>1613</v>
      </c>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row>
    <row r="26" spans="1:30" ht="24" customHeight="1">
      <c r="A26" s="159"/>
      <c r="B26" s="7"/>
      <c r="C26" s="417" t="s">
        <v>294</v>
      </c>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row>
    <row r="27" spans="1:30" ht="24" customHeight="1">
      <c r="A27" s="159"/>
      <c r="B27" s="7"/>
      <c r="C27" s="417" t="s">
        <v>295</v>
      </c>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row>
    <row r="28" spans="1:30" ht="24" customHeight="1">
      <c r="A28" s="159"/>
      <c r="B28" s="7"/>
      <c r="C28" s="417" t="s">
        <v>296</v>
      </c>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row>
    <row r="29" spans="1:30" ht="24" customHeight="1">
      <c r="A29" s="230"/>
      <c r="B29" s="231"/>
      <c r="C29" s="417" t="s">
        <v>297</v>
      </c>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row>
    <row r="30" spans="1:30" ht="24" customHeight="1">
      <c r="A30" s="159"/>
      <c r="B30" s="7"/>
      <c r="C30" s="417" t="s">
        <v>1867</v>
      </c>
      <c r="D30" s="417"/>
      <c r="E30" s="417"/>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row>
    <row r="31" spans="1:30" ht="36" customHeight="1">
      <c r="A31" s="159"/>
      <c r="B31" s="7"/>
      <c r="C31" s="417" t="s">
        <v>298</v>
      </c>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row>
    <row r="32" spans="1:30" ht="36" customHeight="1">
      <c r="A32" s="159"/>
      <c r="B32" s="7"/>
      <c r="C32" s="417" t="s">
        <v>1868</v>
      </c>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row>
    <row r="33" spans="1:57" ht="24" customHeight="1">
      <c r="A33" s="183"/>
      <c r="C33" s="417" t="s">
        <v>1873</v>
      </c>
      <c r="D33" s="417"/>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row>
    <row r="34" spans="1:57" ht="15" customHeight="1">
      <c r="A34" s="159"/>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57" ht="15" customHeight="1">
      <c r="A35" s="159"/>
      <c r="B35" s="7"/>
      <c r="C35" s="561" t="s">
        <v>299</v>
      </c>
      <c r="D35" s="562"/>
      <c r="E35" s="562"/>
      <c r="F35" s="562"/>
      <c r="G35" s="562"/>
      <c r="H35" s="563"/>
      <c r="I35" s="407" t="s">
        <v>300</v>
      </c>
      <c r="J35" s="408"/>
      <c r="K35" s="408"/>
      <c r="L35" s="408"/>
      <c r="M35" s="408"/>
      <c r="N35" s="408"/>
      <c r="O35" s="408"/>
      <c r="P35" s="408"/>
      <c r="Q35" s="408"/>
      <c r="R35" s="408"/>
      <c r="S35" s="408"/>
      <c r="T35" s="408"/>
      <c r="U35" s="408"/>
      <c r="V35" s="408"/>
      <c r="W35" s="408"/>
      <c r="X35" s="408"/>
      <c r="Y35" s="408"/>
      <c r="Z35" s="408"/>
      <c r="AA35" s="408"/>
      <c r="AB35" s="408"/>
      <c r="AC35" s="408"/>
      <c r="AD35" s="409"/>
    </row>
    <row r="36" spans="1:57" ht="24" customHeight="1">
      <c r="A36" s="159"/>
      <c r="B36" s="7"/>
      <c r="C36" s="570"/>
      <c r="D36" s="571"/>
      <c r="E36" s="571"/>
      <c r="F36" s="571"/>
      <c r="G36" s="571"/>
      <c r="H36" s="572"/>
      <c r="I36" s="584" t="s">
        <v>301</v>
      </c>
      <c r="J36" s="585"/>
      <c r="K36" s="494" t="s">
        <v>302</v>
      </c>
      <c r="L36" s="494"/>
      <c r="M36" s="588" t="s">
        <v>303</v>
      </c>
      <c r="N36" s="588"/>
      <c r="O36" s="389" t="s">
        <v>304</v>
      </c>
      <c r="P36" s="390"/>
      <c r="Q36" s="390"/>
      <c r="R36" s="391"/>
      <c r="S36" s="593" t="s">
        <v>305</v>
      </c>
      <c r="T36" s="594"/>
      <c r="U36" s="494" t="s">
        <v>306</v>
      </c>
      <c r="V36" s="494"/>
      <c r="W36" s="494" t="s">
        <v>307</v>
      </c>
      <c r="X36" s="494"/>
      <c r="Y36" s="494" t="s">
        <v>308</v>
      </c>
      <c r="Z36" s="494"/>
      <c r="AA36" s="597" t="s">
        <v>309</v>
      </c>
      <c r="AB36" s="594"/>
      <c r="AC36" s="494" t="s">
        <v>310</v>
      </c>
      <c r="AD36" s="494"/>
    </row>
    <row r="37" spans="1:57" ht="168" customHeight="1">
      <c r="A37" s="159"/>
      <c r="B37" s="7"/>
      <c r="C37" s="564"/>
      <c r="D37" s="565"/>
      <c r="E37" s="565"/>
      <c r="F37" s="565"/>
      <c r="G37" s="565"/>
      <c r="H37" s="566"/>
      <c r="I37" s="586"/>
      <c r="J37" s="587"/>
      <c r="K37" s="494"/>
      <c r="L37" s="494"/>
      <c r="M37" s="588"/>
      <c r="N37" s="588"/>
      <c r="O37" s="590" t="s">
        <v>311</v>
      </c>
      <c r="P37" s="591"/>
      <c r="Q37" s="590" t="s">
        <v>312</v>
      </c>
      <c r="R37" s="591"/>
      <c r="S37" s="595"/>
      <c r="T37" s="596"/>
      <c r="U37" s="494"/>
      <c r="V37" s="494"/>
      <c r="W37" s="494"/>
      <c r="X37" s="494"/>
      <c r="Y37" s="494"/>
      <c r="Z37" s="494"/>
      <c r="AA37" s="598"/>
      <c r="AB37" s="596"/>
      <c r="AC37" s="494"/>
      <c r="AD37" s="494"/>
      <c r="AG37" t="s">
        <v>2233</v>
      </c>
      <c r="AH37" t="s">
        <v>2234</v>
      </c>
      <c r="AI37" t="s">
        <v>2261</v>
      </c>
      <c r="AJ37" t="s">
        <v>2262</v>
      </c>
      <c r="AQ37" t="s">
        <v>2263</v>
      </c>
      <c r="AR37" t="s">
        <v>2264</v>
      </c>
      <c r="AS37" t="s">
        <v>2265</v>
      </c>
      <c r="AT37" t="s">
        <v>2266</v>
      </c>
      <c r="AU37" t="s">
        <v>2267</v>
      </c>
      <c r="AV37" t="s">
        <v>2268</v>
      </c>
      <c r="AW37" t="s">
        <v>2269</v>
      </c>
      <c r="AX37" t="s">
        <v>2270</v>
      </c>
      <c r="AY37" t="s">
        <v>2271</v>
      </c>
      <c r="AZ37" t="s">
        <v>2235</v>
      </c>
      <c r="BB37" t="s">
        <v>2236</v>
      </c>
      <c r="BD37" t="s">
        <v>2237</v>
      </c>
    </row>
    <row r="38" spans="1:57" ht="15" customHeight="1">
      <c r="A38" s="159"/>
      <c r="B38" s="7"/>
      <c r="C38" s="189" t="s">
        <v>89</v>
      </c>
      <c r="D38" s="473"/>
      <c r="E38" s="474"/>
      <c r="F38" s="474"/>
      <c r="G38" s="474"/>
      <c r="H38" s="475"/>
      <c r="I38" s="392"/>
      <c r="J38" s="392"/>
      <c r="K38" s="392"/>
      <c r="L38" s="392"/>
      <c r="M38" s="592"/>
      <c r="N38" s="592"/>
      <c r="O38" s="392"/>
      <c r="P38" s="392"/>
      <c r="Q38" s="392"/>
      <c r="R38" s="392"/>
      <c r="S38" s="392"/>
      <c r="T38" s="392"/>
      <c r="U38" s="392"/>
      <c r="V38" s="392"/>
      <c r="W38" s="392"/>
      <c r="X38" s="392"/>
      <c r="Y38" s="392"/>
      <c r="Z38" s="392"/>
      <c r="AA38" s="392"/>
      <c r="AB38" s="392"/>
      <c r="AC38" s="392"/>
      <c r="AD38" s="392"/>
      <c r="AG38" s="172">
        <f>IF(AND(COUNTBLANK(D38)=0,I38&lt;&gt;8),IF(COUNTBLANK(I38:AD38)=11,0,1),IF(OR(AND(COUNTBLANK(D38)=0,I38=8),COUNTA(I38:AD38)=0),0,1))</f>
        <v>0</v>
      </c>
      <c r="AH38" s="172">
        <f>IF(AND(I38=8,COUNTA(K38:AD38)&gt;0),1,0)</f>
        <v>0</v>
      </c>
      <c r="AI38">
        <f>IF(O38=1,0,IF(OR(O38=2,O38=3,O38=4),1,IF(O38=9,2,3)))</f>
        <v>3</v>
      </c>
      <c r="AJ38">
        <f>IF(O38=1,1,IF(OR(O38=2,O38=3,O38=4),5,IF(O38=9,1,6)))</f>
        <v>6</v>
      </c>
      <c r="AK38">
        <v>8</v>
      </c>
      <c r="AQ38" s="172">
        <f>IF((O38=1),IF(AND(Q38&lt;&gt;8,Q38&lt;&gt;""),1,0),0)</f>
        <v>0</v>
      </c>
      <c r="AR38" s="172">
        <f>IF(OR( O38=2, O38=3, O38=4),IF(OR(AND(Q38&gt;3,Q38&lt;8),Q38=8,Q38&gt;9),1,0),0)</f>
        <v>0</v>
      </c>
      <c r="AS38" s="172">
        <f>IF((O38=9),IF(AND(Q38&lt;&gt;9,Q38&lt;&gt;""),1,0),0)</f>
        <v>0</v>
      </c>
      <c r="AT38" s="172">
        <f>IF(AND(U38=0,S38=7),0,IF(AND(U38=0,S38=8),0,IF(AND(U38=0,S38=9),0,IF(AND(U38=0,S38=99),0,IF(AND(U38&lt;&gt;0,S38&lt;&gt;7),0,IF(AND(U38&lt;&gt;0,S38&lt;&gt;8),0,IF(AND(U38&lt;&gt;0,S38&lt;&gt;9),0,IF(AND(U38&lt;&gt;0,S38&lt;&gt;99),0,IF(AND(U38="",S38=""),0,IF(AND(U38="",S38&lt;&gt;""),0,1))))))))))</f>
        <v>0</v>
      </c>
      <c r="AU38" s="172">
        <f>IF(AND(W38&gt;U38),1,0)</f>
        <v>0</v>
      </c>
      <c r="AV38" s="172">
        <f>IF(COUNTIF(AC38:AD38,8),1,0)</f>
        <v>0</v>
      </c>
      <c r="AW38" s="172">
        <f>IF(ISNUMBER(M38),0,IF(OR(M38="",M38="NA",M38="NS"),0,1))</f>
        <v>0</v>
      </c>
      <c r="AX38">
        <f>IF(OR(M38="NS",M38="NA"),0,LEN(M38)-LEN(INT(M38))-1)</f>
        <v>-2</v>
      </c>
      <c r="AY38" s="172">
        <f>IF(AX38&lt;1,0,1)</f>
        <v>0</v>
      </c>
      <c r="AZ38" t="b">
        <f>NOT(EXACT(D38,UPPER(D38)))</f>
        <v>0</v>
      </c>
      <c r="BA38" t="str">
        <f>SUBSTITUTE( SUBSTITUTE( SUBSTITUTE( SUBSTITUTE( SUBSTITUTE( SUBSTITUTE( SUBSTITUTE( SUBSTITUTE( SUBSTITUTE( SUBSTITUTE(D38, "á", "a"), "é", "e"), "í", "i"), "ó", "o"), "ú", "u"), "Á", "A"), "É", "E"), "Í", "I"), "Ó", "O"), "Ú", "U")</f>
        <v/>
      </c>
      <c r="BB38" t="b">
        <f>NOT(EXACT(D38,BA38))</f>
        <v>0</v>
      </c>
      <c r="BC38" t="str">
        <f>SUBSTITUTE((SUBSTITUTE(SUBSTITUTE(SUBSTITUTE(D38,".",""),",",""),"(","")),")","")</f>
        <v/>
      </c>
      <c r="BD38" t="b">
        <f>NOT(EXACT(D38,BC38))</f>
        <v>0</v>
      </c>
    </row>
    <row r="39" spans="1:57" ht="15" customHeight="1">
      <c r="A39" s="159"/>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K39">
        <v>1</v>
      </c>
      <c r="AL39">
        <v>2</v>
      </c>
      <c r="AM39">
        <v>3</v>
      </c>
      <c r="AN39">
        <v>8</v>
      </c>
      <c r="AO39">
        <v>9</v>
      </c>
      <c r="AZ39" s="193">
        <f>COUNTIF(AZ38,TRUE)</f>
        <v>0</v>
      </c>
      <c r="BB39" s="193">
        <f>COUNTIF(BB38,TRUE)</f>
        <v>0</v>
      </c>
      <c r="BC39" t="str">
        <f>SUBSTITUTE((SUBSTITUTE(SUBSTITUTE(SUBSTITUTE(AP39,".",""),",",""),"(","")),")","")</f>
        <v/>
      </c>
      <c r="BD39" s="193">
        <f>COUNTIF(BD38,TRUE)</f>
        <v>0</v>
      </c>
      <c r="BE39" s="172">
        <f>SUM(AZ39,BB39,BD39)</f>
        <v>0</v>
      </c>
    </row>
    <row r="40" spans="1:57" ht="45" customHeight="1">
      <c r="A40" s="183"/>
      <c r="C40" s="549" t="s">
        <v>313</v>
      </c>
      <c r="D40" s="549"/>
      <c r="E40" s="550"/>
      <c r="F40" s="521"/>
      <c r="G40" s="522"/>
      <c r="H40" s="522"/>
      <c r="I40" s="522"/>
      <c r="J40" s="522"/>
      <c r="K40" s="522"/>
      <c r="L40" s="522"/>
      <c r="M40" s="522"/>
      <c r="N40" s="522"/>
      <c r="O40" s="522"/>
      <c r="P40" s="522"/>
      <c r="Q40" s="522"/>
      <c r="R40" s="522"/>
      <c r="S40" s="522"/>
      <c r="T40" s="522"/>
      <c r="U40" s="522"/>
      <c r="V40" s="522"/>
      <c r="W40" s="522"/>
      <c r="X40" s="522"/>
      <c r="Y40" s="522"/>
      <c r="Z40" s="522"/>
      <c r="AA40" s="522"/>
      <c r="AB40" s="522"/>
      <c r="AC40" s="522"/>
      <c r="AD40" s="523"/>
      <c r="AK40">
        <v>9</v>
      </c>
    </row>
    <row r="41" spans="1:57" ht="15" customHeight="1">
      <c r="A41" s="159"/>
      <c r="B41" s="452" t="str">
        <f>IF(AND(AV38&gt;0,F40=""),"Debido a que seleccionó el código 8 en (Forma de designación) especifíquelo en el recuadro correspondiente","")</f>
        <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K41">
        <v>1</v>
      </c>
      <c r="AL41">
        <v>2</v>
      </c>
      <c r="AM41">
        <v>3</v>
      </c>
      <c r="AN41">
        <v>4</v>
      </c>
      <c r="AO41">
        <v>8</v>
      </c>
      <c r="AP41">
        <v>9</v>
      </c>
    </row>
    <row r="42" spans="1:57" ht="24" customHeight="1">
      <c r="A42" s="159"/>
      <c r="B42" s="7"/>
      <c r="C42" s="410" t="s">
        <v>314</v>
      </c>
      <c r="D42" s="410"/>
      <c r="E42" s="410"/>
      <c r="F42" s="410"/>
      <c r="G42" s="410"/>
      <c r="H42" s="410"/>
      <c r="I42" s="410"/>
      <c r="J42" s="410"/>
      <c r="K42" s="7"/>
      <c r="L42" s="489" t="s">
        <v>315</v>
      </c>
      <c r="M42" s="489"/>
      <c r="N42" s="489"/>
      <c r="O42" s="489"/>
      <c r="P42" s="489"/>
      <c r="Q42" s="489"/>
      <c r="R42" s="489"/>
      <c r="S42" s="489"/>
      <c r="T42" s="489"/>
      <c r="U42" s="489"/>
      <c r="V42" s="7"/>
      <c r="W42" s="410" t="s">
        <v>316</v>
      </c>
      <c r="X42" s="410"/>
      <c r="Y42" s="410"/>
      <c r="Z42" s="410"/>
      <c r="AA42" s="410"/>
      <c r="AB42" s="410"/>
      <c r="AC42" s="410"/>
      <c r="AD42" s="410"/>
    </row>
    <row r="43" spans="1:57" ht="24" customHeight="1">
      <c r="A43" s="159"/>
      <c r="B43" s="7"/>
      <c r="C43" s="202" t="s">
        <v>89</v>
      </c>
      <c r="D43" s="589" t="s">
        <v>317</v>
      </c>
      <c r="E43" s="589"/>
      <c r="F43" s="589"/>
      <c r="G43" s="589"/>
      <c r="H43" s="589"/>
      <c r="I43" s="589"/>
      <c r="J43" s="589"/>
      <c r="K43" s="7"/>
      <c r="L43" s="132" t="s">
        <v>89</v>
      </c>
      <c r="M43" s="479" t="s">
        <v>318</v>
      </c>
      <c r="N43" s="479"/>
      <c r="O43" s="479"/>
      <c r="P43" s="479"/>
      <c r="Q43" s="479"/>
      <c r="R43" s="479"/>
      <c r="S43" s="479"/>
      <c r="T43" s="479"/>
      <c r="U43" s="479"/>
      <c r="V43" s="7"/>
      <c r="W43" s="132" t="s">
        <v>89</v>
      </c>
      <c r="X43" s="589" t="s">
        <v>319</v>
      </c>
      <c r="Y43" s="589"/>
      <c r="Z43" s="589"/>
      <c r="AA43" s="589"/>
      <c r="AB43" s="589"/>
      <c r="AC43" s="589"/>
      <c r="AD43" s="589"/>
    </row>
    <row r="44" spans="1:57" ht="24" customHeight="1">
      <c r="A44" s="159"/>
      <c r="B44" s="7"/>
      <c r="C44" s="202" t="s">
        <v>90</v>
      </c>
      <c r="D44" s="589" t="s">
        <v>320</v>
      </c>
      <c r="E44" s="589"/>
      <c r="F44" s="589"/>
      <c r="G44" s="589"/>
      <c r="H44" s="589"/>
      <c r="I44" s="589"/>
      <c r="J44" s="589"/>
      <c r="K44" s="7"/>
      <c r="L44" s="132" t="s">
        <v>90</v>
      </c>
      <c r="M44" s="479" t="s">
        <v>321</v>
      </c>
      <c r="N44" s="479"/>
      <c r="O44" s="479"/>
      <c r="P44" s="479"/>
      <c r="Q44" s="479"/>
      <c r="R44" s="479"/>
      <c r="S44" s="479"/>
      <c r="T44" s="479"/>
      <c r="U44" s="479"/>
      <c r="V44" s="7"/>
      <c r="W44" s="132" t="s">
        <v>90</v>
      </c>
      <c r="X44" s="589" t="s">
        <v>322</v>
      </c>
      <c r="Y44" s="589"/>
      <c r="Z44" s="589"/>
      <c r="AA44" s="589"/>
      <c r="AB44" s="589"/>
      <c r="AC44" s="589"/>
      <c r="AD44" s="589"/>
    </row>
    <row r="45" spans="1:57" ht="24" customHeight="1">
      <c r="A45" s="159"/>
      <c r="B45" s="7"/>
      <c r="C45" s="202" t="s">
        <v>101</v>
      </c>
      <c r="D45" s="589" t="s">
        <v>323</v>
      </c>
      <c r="E45" s="589"/>
      <c r="F45" s="589"/>
      <c r="G45" s="589"/>
      <c r="H45" s="589"/>
      <c r="I45" s="589"/>
      <c r="J45" s="589"/>
      <c r="K45" s="7"/>
      <c r="L45" s="132" t="s">
        <v>92</v>
      </c>
      <c r="M45" s="479" t="s">
        <v>324</v>
      </c>
      <c r="N45" s="479"/>
      <c r="O45" s="479"/>
      <c r="P45" s="479"/>
      <c r="Q45" s="479"/>
      <c r="R45" s="479"/>
      <c r="S45" s="479"/>
      <c r="T45" s="479"/>
      <c r="U45" s="479"/>
      <c r="V45" s="7"/>
      <c r="W45" s="132" t="s">
        <v>92</v>
      </c>
      <c r="X45" s="589" t="s">
        <v>325</v>
      </c>
      <c r="Y45" s="589"/>
      <c r="Z45" s="589"/>
      <c r="AA45" s="589"/>
      <c r="AB45" s="589"/>
      <c r="AC45" s="589"/>
      <c r="AD45" s="589"/>
    </row>
    <row r="46" spans="1:57" ht="48" customHeight="1">
      <c r="A46" s="159"/>
      <c r="B46" s="7"/>
      <c r="C46" s="202" t="s">
        <v>103</v>
      </c>
      <c r="D46" s="589" t="s">
        <v>281</v>
      </c>
      <c r="E46" s="589"/>
      <c r="F46" s="589"/>
      <c r="G46" s="589"/>
      <c r="H46" s="589"/>
      <c r="I46" s="589"/>
      <c r="J46" s="589"/>
      <c r="K46" s="7"/>
      <c r="L46" s="132" t="s">
        <v>93</v>
      </c>
      <c r="M46" s="479" t="s">
        <v>326</v>
      </c>
      <c r="N46" s="479"/>
      <c r="O46" s="479"/>
      <c r="P46" s="479"/>
      <c r="Q46" s="479"/>
      <c r="R46" s="479"/>
      <c r="S46" s="479"/>
      <c r="T46" s="479"/>
      <c r="U46" s="479"/>
      <c r="V46" s="7"/>
      <c r="W46" s="132" t="s">
        <v>93</v>
      </c>
      <c r="X46" s="589" t="s">
        <v>327</v>
      </c>
      <c r="Y46" s="589"/>
      <c r="Z46" s="589"/>
      <c r="AA46" s="589"/>
      <c r="AB46" s="589"/>
      <c r="AC46" s="589"/>
      <c r="AD46" s="589"/>
    </row>
    <row r="47" spans="1:57" ht="48" customHeight="1">
      <c r="A47" s="159"/>
      <c r="B47" s="7"/>
      <c r="C47" s="7"/>
      <c r="D47" s="7"/>
      <c r="E47" s="7"/>
      <c r="F47" s="7"/>
      <c r="G47" s="7"/>
      <c r="H47" s="215"/>
      <c r="I47" s="233"/>
      <c r="J47" s="233"/>
      <c r="K47" s="7"/>
      <c r="L47" s="132" t="s">
        <v>95</v>
      </c>
      <c r="M47" s="479" t="s">
        <v>328</v>
      </c>
      <c r="N47" s="479"/>
      <c r="O47" s="479"/>
      <c r="P47" s="479"/>
      <c r="Q47" s="479"/>
      <c r="R47" s="479"/>
      <c r="S47" s="479"/>
      <c r="T47" s="479"/>
      <c r="U47" s="479"/>
      <c r="V47" s="7"/>
      <c r="W47" s="132" t="s">
        <v>95</v>
      </c>
      <c r="X47" s="589" t="s">
        <v>329</v>
      </c>
      <c r="Y47" s="589"/>
      <c r="Z47" s="589"/>
      <c r="AA47" s="589"/>
      <c r="AB47" s="589"/>
      <c r="AC47" s="589"/>
      <c r="AD47" s="589"/>
    </row>
    <row r="48" spans="1:57" ht="15" customHeight="1">
      <c r="A48" s="159"/>
      <c r="B48" s="7"/>
      <c r="C48" s="410" t="s">
        <v>330</v>
      </c>
      <c r="D48" s="410"/>
      <c r="E48" s="410"/>
      <c r="F48" s="410"/>
      <c r="G48" s="410"/>
      <c r="H48" s="410"/>
      <c r="I48" s="410"/>
      <c r="J48" s="410"/>
      <c r="K48" s="7"/>
      <c r="L48" s="132" t="s">
        <v>97</v>
      </c>
      <c r="M48" s="479" t="s">
        <v>331</v>
      </c>
      <c r="N48" s="479"/>
      <c r="O48" s="479"/>
      <c r="P48" s="479"/>
      <c r="Q48" s="479"/>
      <c r="R48" s="479"/>
      <c r="S48" s="479"/>
      <c r="T48" s="479"/>
      <c r="U48" s="479"/>
      <c r="V48" s="7"/>
      <c r="W48" s="132" t="s">
        <v>97</v>
      </c>
      <c r="X48" s="589" t="s">
        <v>332</v>
      </c>
      <c r="Y48" s="589"/>
      <c r="Z48" s="589"/>
      <c r="AA48" s="589"/>
      <c r="AB48" s="589"/>
      <c r="AC48" s="589"/>
      <c r="AD48" s="589"/>
    </row>
    <row r="49" spans="1:30" ht="15" customHeight="1">
      <c r="A49" s="159"/>
      <c r="B49" s="7"/>
      <c r="C49" s="202" t="s">
        <v>89</v>
      </c>
      <c r="D49" s="589" t="s">
        <v>333</v>
      </c>
      <c r="E49" s="589"/>
      <c r="F49" s="589"/>
      <c r="G49" s="589"/>
      <c r="H49" s="589"/>
      <c r="I49" s="589"/>
      <c r="J49" s="589"/>
      <c r="K49" s="7"/>
      <c r="L49" s="132" t="s">
        <v>99</v>
      </c>
      <c r="M49" s="479" t="s">
        <v>334</v>
      </c>
      <c r="N49" s="479"/>
      <c r="O49" s="479"/>
      <c r="P49" s="479"/>
      <c r="Q49" s="479"/>
      <c r="R49" s="479"/>
      <c r="S49" s="479"/>
      <c r="T49" s="479"/>
      <c r="U49" s="479"/>
      <c r="V49" s="7"/>
      <c r="W49" s="132" t="s">
        <v>99</v>
      </c>
      <c r="X49" s="589" t="s">
        <v>335</v>
      </c>
      <c r="Y49" s="589"/>
      <c r="Z49" s="589"/>
      <c r="AA49" s="589"/>
      <c r="AB49" s="589"/>
      <c r="AC49" s="589"/>
      <c r="AD49" s="589"/>
    </row>
    <row r="50" spans="1:30" ht="15" customHeight="1">
      <c r="A50" s="159"/>
      <c r="B50" s="7"/>
      <c r="C50" s="206" t="s">
        <v>90</v>
      </c>
      <c r="D50" s="479" t="s">
        <v>336</v>
      </c>
      <c r="E50" s="479"/>
      <c r="F50" s="479"/>
      <c r="G50" s="479"/>
      <c r="H50" s="479"/>
      <c r="I50" s="479"/>
      <c r="J50" s="479"/>
      <c r="K50" s="7"/>
      <c r="L50" s="132" t="s">
        <v>101</v>
      </c>
      <c r="M50" s="479" t="s">
        <v>337</v>
      </c>
      <c r="N50" s="479"/>
      <c r="O50" s="479"/>
      <c r="P50" s="479"/>
      <c r="Q50" s="479"/>
      <c r="R50" s="479"/>
      <c r="S50" s="479"/>
      <c r="T50" s="479"/>
      <c r="U50" s="479"/>
      <c r="V50" s="7"/>
      <c r="W50" s="132" t="s">
        <v>101</v>
      </c>
      <c r="X50" s="589" t="s">
        <v>338</v>
      </c>
      <c r="Y50" s="589"/>
      <c r="Z50" s="589"/>
      <c r="AA50" s="589"/>
      <c r="AB50" s="589"/>
      <c r="AC50" s="589"/>
      <c r="AD50" s="589"/>
    </row>
    <row r="51" spans="1:30" ht="15" customHeight="1">
      <c r="A51" s="159"/>
      <c r="B51" s="7"/>
      <c r="C51" s="202" t="s">
        <v>92</v>
      </c>
      <c r="D51" s="589" t="s">
        <v>339</v>
      </c>
      <c r="E51" s="589"/>
      <c r="F51" s="589"/>
      <c r="G51" s="589"/>
      <c r="H51" s="589"/>
      <c r="I51" s="589"/>
      <c r="J51" s="589"/>
      <c r="K51" s="7"/>
      <c r="L51" s="132" t="s">
        <v>103</v>
      </c>
      <c r="M51" s="479" t="s">
        <v>340</v>
      </c>
      <c r="N51" s="479"/>
      <c r="O51" s="479"/>
      <c r="P51" s="479"/>
      <c r="Q51" s="479"/>
      <c r="R51" s="479"/>
      <c r="S51" s="479"/>
      <c r="T51" s="479"/>
      <c r="U51" s="479"/>
      <c r="V51" s="7"/>
      <c r="W51" s="132" t="s">
        <v>103</v>
      </c>
      <c r="X51" s="589" t="s">
        <v>341</v>
      </c>
      <c r="Y51" s="589"/>
      <c r="Z51" s="589"/>
      <c r="AA51" s="589"/>
      <c r="AB51" s="589"/>
      <c r="AC51" s="589"/>
      <c r="AD51" s="589"/>
    </row>
    <row r="52" spans="1:30" ht="15" customHeight="1">
      <c r="A52" s="159"/>
      <c r="B52" s="7"/>
      <c r="C52" s="202" t="s">
        <v>93</v>
      </c>
      <c r="D52" s="589" t="s">
        <v>342</v>
      </c>
      <c r="E52" s="589"/>
      <c r="F52" s="589"/>
      <c r="G52" s="589"/>
      <c r="H52" s="589"/>
      <c r="I52" s="589"/>
      <c r="J52" s="589"/>
      <c r="K52" s="7"/>
      <c r="L52" s="132" t="s">
        <v>343</v>
      </c>
      <c r="M52" s="479" t="s">
        <v>281</v>
      </c>
      <c r="N52" s="479"/>
      <c r="O52" s="479"/>
      <c r="P52" s="479"/>
      <c r="Q52" s="479"/>
      <c r="R52" s="479"/>
      <c r="S52" s="479"/>
      <c r="T52" s="479"/>
      <c r="U52" s="479"/>
      <c r="V52" s="7"/>
      <c r="W52" s="132" t="s">
        <v>105</v>
      </c>
      <c r="X52" s="589" t="s">
        <v>344</v>
      </c>
      <c r="Y52" s="589"/>
      <c r="Z52" s="589"/>
      <c r="AA52" s="589"/>
      <c r="AB52" s="589"/>
      <c r="AC52" s="589"/>
      <c r="AD52" s="589"/>
    </row>
    <row r="53" spans="1:30" ht="24" customHeight="1">
      <c r="A53" s="159"/>
      <c r="B53" s="7"/>
      <c r="C53" s="202" t="s">
        <v>95</v>
      </c>
      <c r="D53" s="479" t="s">
        <v>345</v>
      </c>
      <c r="E53" s="479"/>
      <c r="F53" s="479"/>
      <c r="G53" s="479"/>
      <c r="H53" s="479"/>
      <c r="I53" s="479"/>
      <c r="J53" s="479"/>
      <c r="K53" s="7"/>
      <c r="L53" s="24"/>
      <c r="M53" s="19"/>
      <c r="N53" s="19"/>
      <c r="O53" s="19"/>
      <c r="P53" s="19"/>
      <c r="Q53" s="19"/>
      <c r="R53" s="19"/>
      <c r="S53" s="19"/>
      <c r="T53" s="19"/>
      <c r="U53" s="19"/>
      <c r="V53" s="7"/>
      <c r="W53" s="132" t="s">
        <v>107</v>
      </c>
      <c r="X53" s="589" t="s">
        <v>346</v>
      </c>
      <c r="Y53" s="589"/>
      <c r="Z53" s="589"/>
      <c r="AA53" s="589"/>
      <c r="AB53" s="589"/>
      <c r="AC53" s="589"/>
      <c r="AD53" s="589"/>
    </row>
    <row r="54" spans="1:30" ht="15" customHeight="1">
      <c r="A54" s="159"/>
      <c r="B54" s="7"/>
      <c r="C54" s="202" t="s">
        <v>97</v>
      </c>
      <c r="D54" s="589" t="s">
        <v>347</v>
      </c>
      <c r="E54" s="589"/>
      <c r="F54" s="589"/>
      <c r="G54" s="589"/>
      <c r="H54" s="589"/>
      <c r="I54" s="589"/>
      <c r="J54" s="589"/>
      <c r="K54" s="7"/>
      <c r="L54" s="489" t="s">
        <v>348</v>
      </c>
      <c r="M54" s="489"/>
      <c r="N54" s="489"/>
      <c r="O54" s="489"/>
      <c r="P54" s="489"/>
      <c r="Q54" s="489"/>
      <c r="R54" s="489"/>
      <c r="S54" s="489"/>
      <c r="T54" s="489"/>
      <c r="U54" s="489"/>
      <c r="V54" s="7"/>
      <c r="W54" s="132" t="s">
        <v>108</v>
      </c>
      <c r="X54" s="589" t="s">
        <v>349</v>
      </c>
      <c r="Y54" s="589"/>
      <c r="Z54" s="589"/>
      <c r="AA54" s="589"/>
      <c r="AB54" s="589"/>
      <c r="AC54" s="589"/>
      <c r="AD54" s="589"/>
    </row>
    <row r="55" spans="1:30" ht="36" customHeight="1">
      <c r="A55" s="159"/>
      <c r="B55" s="7"/>
      <c r="C55" s="202" t="s">
        <v>99</v>
      </c>
      <c r="D55" s="589" t="s">
        <v>350</v>
      </c>
      <c r="E55" s="589"/>
      <c r="F55" s="589"/>
      <c r="G55" s="589"/>
      <c r="H55" s="589"/>
      <c r="I55" s="589"/>
      <c r="J55" s="589"/>
      <c r="K55" s="7"/>
      <c r="L55" s="223" t="s">
        <v>89</v>
      </c>
      <c r="M55" s="480" t="s">
        <v>351</v>
      </c>
      <c r="N55" s="481"/>
      <c r="O55" s="481"/>
      <c r="P55" s="481"/>
      <c r="Q55" s="481"/>
      <c r="R55" s="481"/>
      <c r="S55" s="481"/>
      <c r="T55" s="481"/>
      <c r="U55" s="482"/>
      <c r="V55" s="7"/>
      <c r="W55" s="132" t="s">
        <v>109</v>
      </c>
      <c r="X55" s="589" t="s">
        <v>352</v>
      </c>
      <c r="Y55" s="589"/>
      <c r="Z55" s="589"/>
      <c r="AA55" s="589"/>
      <c r="AB55" s="589"/>
      <c r="AC55" s="589"/>
      <c r="AD55" s="589"/>
    </row>
    <row r="56" spans="1:30" ht="24" customHeight="1">
      <c r="A56" s="159"/>
      <c r="B56" s="7"/>
      <c r="C56" s="202" t="s">
        <v>101</v>
      </c>
      <c r="D56" s="599" t="s">
        <v>353</v>
      </c>
      <c r="E56" s="599"/>
      <c r="F56" s="599"/>
      <c r="G56" s="599"/>
      <c r="H56" s="599"/>
      <c r="I56" s="599"/>
      <c r="J56" s="599"/>
      <c r="K56" s="7"/>
      <c r="L56" s="132" t="s">
        <v>90</v>
      </c>
      <c r="M56" s="480" t="s">
        <v>354</v>
      </c>
      <c r="N56" s="481"/>
      <c r="O56" s="481"/>
      <c r="P56" s="481"/>
      <c r="Q56" s="481"/>
      <c r="R56" s="481"/>
      <c r="S56" s="481"/>
      <c r="T56" s="481"/>
      <c r="U56" s="482"/>
      <c r="V56" s="7"/>
      <c r="W56" s="132" t="s">
        <v>110</v>
      </c>
      <c r="X56" s="479" t="s">
        <v>355</v>
      </c>
      <c r="Y56" s="479"/>
      <c r="Z56" s="479"/>
      <c r="AA56" s="479"/>
      <c r="AB56" s="479"/>
      <c r="AC56" s="479"/>
      <c r="AD56" s="479"/>
    </row>
    <row r="57" spans="1:30" ht="24" customHeight="1">
      <c r="A57" s="159"/>
      <c r="B57" s="7"/>
      <c r="C57" s="202" t="s">
        <v>103</v>
      </c>
      <c r="D57" s="589" t="s">
        <v>281</v>
      </c>
      <c r="E57" s="589"/>
      <c r="F57" s="589"/>
      <c r="G57" s="589"/>
      <c r="H57" s="589"/>
      <c r="I57" s="589"/>
      <c r="J57" s="589"/>
      <c r="K57" s="7"/>
      <c r="L57" s="132" t="s">
        <v>92</v>
      </c>
      <c r="M57" s="480" t="s">
        <v>356</v>
      </c>
      <c r="N57" s="481"/>
      <c r="O57" s="481"/>
      <c r="P57" s="481"/>
      <c r="Q57" s="481"/>
      <c r="R57" s="481"/>
      <c r="S57" s="481"/>
      <c r="T57" s="481"/>
      <c r="U57" s="482"/>
      <c r="V57" s="7"/>
      <c r="W57" s="132" t="s">
        <v>111</v>
      </c>
      <c r="X57" s="589" t="s">
        <v>357</v>
      </c>
      <c r="Y57" s="589"/>
      <c r="Z57" s="589"/>
      <c r="AA57" s="589"/>
      <c r="AB57" s="589"/>
      <c r="AC57" s="589"/>
      <c r="AD57" s="589"/>
    </row>
    <row r="58" spans="1:30" ht="48" customHeight="1">
      <c r="A58" s="159"/>
      <c r="B58" s="7"/>
      <c r="C58" s="234"/>
      <c r="D58" s="234"/>
      <c r="E58" s="234"/>
      <c r="F58" s="234"/>
      <c r="G58" s="234"/>
      <c r="H58" s="234"/>
      <c r="I58" s="234"/>
      <c r="J58" s="234"/>
      <c r="K58" s="7"/>
      <c r="L58" s="132" t="s">
        <v>93</v>
      </c>
      <c r="M58" s="480" t="s">
        <v>358</v>
      </c>
      <c r="N58" s="481"/>
      <c r="O58" s="481"/>
      <c r="P58" s="481"/>
      <c r="Q58" s="481"/>
      <c r="R58" s="481"/>
      <c r="S58" s="481"/>
      <c r="T58" s="481"/>
      <c r="U58" s="482"/>
      <c r="V58" s="7"/>
      <c r="W58" s="132" t="s">
        <v>112</v>
      </c>
      <c r="X58" s="589" t="s">
        <v>359</v>
      </c>
      <c r="Y58" s="589"/>
      <c r="Z58" s="589"/>
      <c r="AA58" s="589"/>
      <c r="AB58" s="589"/>
      <c r="AC58" s="589"/>
      <c r="AD58" s="589"/>
    </row>
    <row r="59" spans="1:30" ht="24" customHeight="1">
      <c r="A59" s="159"/>
      <c r="B59" s="7"/>
      <c r="C59" s="410" t="s">
        <v>360</v>
      </c>
      <c r="D59" s="410"/>
      <c r="E59" s="410"/>
      <c r="F59" s="410"/>
      <c r="G59" s="410"/>
      <c r="H59" s="410"/>
      <c r="I59" s="410"/>
      <c r="J59" s="410"/>
      <c r="K59" s="7"/>
      <c r="L59" s="132" t="s">
        <v>95</v>
      </c>
      <c r="M59" s="480" t="s">
        <v>361</v>
      </c>
      <c r="N59" s="481"/>
      <c r="O59" s="481"/>
      <c r="P59" s="481"/>
      <c r="Q59" s="481"/>
      <c r="R59" s="481"/>
      <c r="S59" s="481"/>
      <c r="T59" s="481"/>
      <c r="U59" s="482"/>
      <c r="V59" s="7"/>
      <c r="W59" s="132" t="s">
        <v>113</v>
      </c>
      <c r="X59" s="589" t="s">
        <v>362</v>
      </c>
      <c r="Y59" s="589"/>
      <c r="Z59" s="589"/>
      <c r="AA59" s="589"/>
      <c r="AB59" s="589"/>
      <c r="AC59" s="589"/>
      <c r="AD59" s="589"/>
    </row>
    <row r="60" spans="1:30" ht="36" customHeight="1">
      <c r="A60" s="159"/>
      <c r="B60" s="7"/>
      <c r="C60" s="202" t="s">
        <v>89</v>
      </c>
      <c r="D60" s="589" t="s">
        <v>363</v>
      </c>
      <c r="E60" s="589"/>
      <c r="F60" s="589"/>
      <c r="G60" s="589"/>
      <c r="H60" s="589"/>
      <c r="I60" s="589"/>
      <c r="J60" s="589"/>
      <c r="K60" s="7"/>
      <c r="L60" s="132" t="s">
        <v>97</v>
      </c>
      <c r="M60" s="480" t="s">
        <v>364</v>
      </c>
      <c r="N60" s="481"/>
      <c r="O60" s="481"/>
      <c r="P60" s="481"/>
      <c r="Q60" s="481"/>
      <c r="R60" s="481"/>
      <c r="S60" s="481"/>
      <c r="T60" s="481"/>
      <c r="U60" s="482"/>
      <c r="V60" s="7"/>
      <c r="W60" s="132" t="s">
        <v>114</v>
      </c>
      <c r="X60" s="589" t="s">
        <v>365</v>
      </c>
      <c r="Y60" s="589"/>
      <c r="Z60" s="589"/>
      <c r="AA60" s="589"/>
      <c r="AB60" s="589"/>
      <c r="AC60" s="589"/>
      <c r="AD60" s="589"/>
    </row>
    <row r="61" spans="1:30" ht="24" customHeight="1">
      <c r="A61" s="159"/>
      <c r="B61" s="7"/>
      <c r="C61" s="202" t="s">
        <v>90</v>
      </c>
      <c r="D61" s="589" t="s">
        <v>366</v>
      </c>
      <c r="E61" s="589"/>
      <c r="F61" s="589"/>
      <c r="G61" s="589"/>
      <c r="H61" s="589"/>
      <c r="I61" s="589"/>
      <c r="J61" s="589"/>
      <c r="K61" s="7"/>
      <c r="L61" s="132" t="s">
        <v>99</v>
      </c>
      <c r="M61" s="480" t="s">
        <v>367</v>
      </c>
      <c r="N61" s="481"/>
      <c r="O61" s="481"/>
      <c r="P61" s="481"/>
      <c r="Q61" s="481"/>
      <c r="R61" s="481"/>
      <c r="S61" s="481"/>
      <c r="T61" s="481"/>
      <c r="U61" s="482"/>
      <c r="V61" s="7"/>
      <c r="W61" s="132" t="s">
        <v>115</v>
      </c>
      <c r="X61" s="589" t="s">
        <v>368</v>
      </c>
      <c r="Y61" s="589"/>
      <c r="Z61" s="589"/>
      <c r="AA61" s="589"/>
      <c r="AB61" s="589"/>
      <c r="AC61" s="589"/>
      <c r="AD61" s="589"/>
    </row>
    <row r="62" spans="1:30" ht="48" customHeight="1">
      <c r="A62" s="159"/>
      <c r="B62" s="7"/>
      <c r="C62" s="202" t="s">
        <v>92</v>
      </c>
      <c r="D62" s="589" t="s">
        <v>369</v>
      </c>
      <c r="E62" s="589"/>
      <c r="F62" s="589"/>
      <c r="G62" s="589"/>
      <c r="H62" s="589"/>
      <c r="I62" s="589"/>
      <c r="J62" s="589"/>
      <c r="K62" s="7"/>
      <c r="L62" s="132" t="s">
        <v>101</v>
      </c>
      <c r="M62" s="480" t="s">
        <v>1869</v>
      </c>
      <c r="N62" s="481"/>
      <c r="O62" s="481"/>
      <c r="P62" s="481"/>
      <c r="Q62" s="481"/>
      <c r="R62" s="481"/>
      <c r="S62" s="481"/>
      <c r="T62" s="481"/>
      <c r="U62" s="482"/>
      <c r="V62" s="7"/>
      <c r="W62" s="132" t="s">
        <v>116</v>
      </c>
      <c r="X62" s="589" t="s">
        <v>370</v>
      </c>
      <c r="Y62" s="589"/>
      <c r="Z62" s="589"/>
      <c r="AA62" s="589"/>
      <c r="AB62" s="589"/>
      <c r="AC62" s="589"/>
      <c r="AD62" s="589"/>
    </row>
    <row r="63" spans="1:30" ht="15" customHeight="1">
      <c r="A63" s="159"/>
      <c r="B63" s="7"/>
      <c r="C63" s="202" t="s">
        <v>93</v>
      </c>
      <c r="D63" s="589" t="s">
        <v>371</v>
      </c>
      <c r="E63" s="589"/>
      <c r="F63" s="589"/>
      <c r="G63" s="589"/>
      <c r="H63" s="589"/>
      <c r="I63" s="589"/>
      <c r="J63" s="589"/>
      <c r="K63" s="7"/>
      <c r="L63" s="132" t="s">
        <v>103</v>
      </c>
      <c r="M63" s="480" t="s">
        <v>1856</v>
      </c>
      <c r="N63" s="481"/>
      <c r="O63" s="481"/>
      <c r="P63" s="481"/>
      <c r="Q63" s="481"/>
      <c r="R63" s="481"/>
      <c r="S63" s="481"/>
      <c r="T63" s="481"/>
      <c r="U63" s="482"/>
      <c r="V63" s="7"/>
      <c r="W63" s="132" t="s">
        <v>117</v>
      </c>
      <c r="X63" s="589" t="s">
        <v>372</v>
      </c>
      <c r="Y63" s="589"/>
      <c r="Z63" s="589"/>
      <c r="AA63" s="589"/>
      <c r="AB63" s="589"/>
      <c r="AC63" s="589"/>
      <c r="AD63" s="589"/>
    </row>
    <row r="64" spans="1:30" ht="15" customHeight="1">
      <c r="A64" s="159"/>
      <c r="B64" s="7"/>
      <c r="C64" s="202" t="s">
        <v>101</v>
      </c>
      <c r="D64" s="589" t="s">
        <v>373</v>
      </c>
      <c r="E64" s="589"/>
      <c r="F64" s="589"/>
      <c r="G64" s="589"/>
      <c r="H64" s="589"/>
      <c r="I64" s="589"/>
      <c r="J64" s="589"/>
      <c r="K64" s="7"/>
      <c r="L64" s="132" t="s">
        <v>105</v>
      </c>
      <c r="M64" s="480" t="s">
        <v>374</v>
      </c>
      <c r="N64" s="481"/>
      <c r="O64" s="481"/>
      <c r="P64" s="481"/>
      <c r="Q64" s="481"/>
      <c r="R64" s="481"/>
      <c r="S64" s="481"/>
      <c r="T64" s="481"/>
      <c r="U64" s="482"/>
      <c r="V64" s="7"/>
      <c r="W64" s="132" t="s">
        <v>118</v>
      </c>
      <c r="X64" s="589" t="s">
        <v>375</v>
      </c>
      <c r="Y64" s="589"/>
      <c r="Z64" s="589"/>
      <c r="AA64" s="589"/>
      <c r="AB64" s="589"/>
      <c r="AC64" s="589"/>
      <c r="AD64" s="589"/>
    </row>
    <row r="65" spans="1:31" ht="15" customHeight="1">
      <c r="A65" s="159"/>
      <c r="B65" s="7"/>
      <c r="C65" s="202" t="s">
        <v>103</v>
      </c>
      <c r="D65" s="589" t="s">
        <v>281</v>
      </c>
      <c r="E65" s="589"/>
      <c r="F65" s="589"/>
      <c r="G65" s="589"/>
      <c r="H65" s="589"/>
      <c r="I65" s="589"/>
      <c r="J65" s="589"/>
      <c r="K65" s="7"/>
      <c r="L65" s="132" t="s">
        <v>107</v>
      </c>
      <c r="M65" s="480" t="s">
        <v>1870</v>
      </c>
      <c r="N65" s="481"/>
      <c r="O65" s="481"/>
      <c r="P65" s="481"/>
      <c r="Q65" s="481"/>
      <c r="R65" s="481"/>
      <c r="S65" s="481"/>
      <c r="T65" s="481"/>
      <c r="U65" s="482"/>
      <c r="V65" s="7"/>
      <c r="W65" s="132" t="s">
        <v>119</v>
      </c>
      <c r="X65" s="589" t="s">
        <v>376</v>
      </c>
      <c r="Y65" s="589"/>
      <c r="Z65" s="589"/>
      <c r="AA65" s="589"/>
      <c r="AB65" s="589"/>
      <c r="AC65" s="589"/>
      <c r="AD65" s="589"/>
    </row>
    <row r="66" spans="1:31" ht="15" customHeight="1">
      <c r="A66" s="159"/>
      <c r="B66" s="7"/>
      <c r="C66" s="7"/>
      <c r="D66" s="7"/>
      <c r="E66" s="7"/>
      <c r="F66" s="7"/>
      <c r="G66" s="7"/>
      <c r="H66" s="7"/>
      <c r="I66" s="7"/>
      <c r="J66" s="7"/>
      <c r="K66" s="7"/>
      <c r="L66" s="132" t="s">
        <v>108</v>
      </c>
      <c r="M66" s="480" t="s">
        <v>377</v>
      </c>
      <c r="N66" s="481"/>
      <c r="O66" s="481"/>
      <c r="P66" s="481"/>
      <c r="Q66" s="481"/>
      <c r="R66" s="481"/>
      <c r="S66" s="481"/>
      <c r="T66" s="481"/>
      <c r="U66" s="482"/>
      <c r="V66" s="7"/>
      <c r="W66" s="132" t="s">
        <v>120</v>
      </c>
      <c r="X66" s="589" t="s">
        <v>378</v>
      </c>
      <c r="Y66" s="589"/>
      <c r="Z66" s="589"/>
      <c r="AA66" s="589"/>
      <c r="AB66" s="589"/>
      <c r="AC66" s="589"/>
      <c r="AD66" s="589"/>
    </row>
    <row r="67" spans="1:31" ht="15" customHeight="1">
      <c r="A67" s="159"/>
      <c r="B67" s="7"/>
      <c r="C67" s="407" t="s">
        <v>379</v>
      </c>
      <c r="D67" s="408"/>
      <c r="E67" s="408"/>
      <c r="F67" s="408"/>
      <c r="G67" s="408"/>
      <c r="H67" s="408"/>
      <c r="I67" s="408"/>
      <c r="J67" s="409"/>
      <c r="K67" s="7"/>
      <c r="L67" s="132" t="s">
        <v>343</v>
      </c>
      <c r="M67" s="480" t="s">
        <v>281</v>
      </c>
      <c r="N67" s="481"/>
      <c r="O67" s="481"/>
      <c r="P67" s="481"/>
      <c r="Q67" s="481"/>
      <c r="R67" s="481"/>
      <c r="S67" s="481"/>
      <c r="T67" s="481"/>
      <c r="U67" s="482"/>
      <c r="V67" s="7"/>
      <c r="W67" s="132" t="s">
        <v>121</v>
      </c>
      <c r="X67" s="589" t="s">
        <v>380</v>
      </c>
      <c r="Y67" s="589"/>
      <c r="Z67" s="589"/>
      <c r="AA67" s="589"/>
      <c r="AB67" s="589"/>
      <c r="AC67" s="589"/>
      <c r="AD67" s="589"/>
    </row>
    <row r="68" spans="1:31" ht="24" customHeight="1">
      <c r="A68" s="159"/>
      <c r="B68" s="7"/>
      <c r="C68" s="202" t="s">
        <v>89</v>
      </c>
      <c r="D68" s="589" t="s">
        <v>381</v>
      </c>
      <c r="E68" s="589"/>
      <c r="F68" s="589"/>
      <c r="G68" s="589"/>
      <c r="H68" s="589"/>
      <c r="I68" s="589"/>
      <c r="J68" s="589"/>
      <c r="K68" s="7"/>
      <c r="L68" s="235"/>
      <c r="M68" s="5"/>
      <c r="N68" s="5"/>
      <c r="O68" s="5"/>
      <c r="P68" s="5"/>
      <c r="Q68" s="5"/>
      <c r="R68" s="5"/>
      <c r="S68" s="5"/>
      <c r="T68" s="20"/>
      <c r="U68" s="24"/>
      <c r="V68" s="7"/>
      <c r="W68" s="132" t="s">
        <v>122</v>
      </c>
      <c r="X68" s="589" t="s">
        <v>333</v>
      </c>
      <c r="Y68" s="589"/>
      <c r="Z68" s="589"/>
      <c r="AA68" s="589"/>
      <c r="AB68" s="589"/>
      <c r="AC68" s="589"/>
      <c r="AD68" s="589"/>
    </row>
    <row r="69" spans="1:31" ht="36" customHeight="1">
      <c r="A69" s="159"/>
      <c r="B69" s="7"/>
      <c r="C69" s="202" t="s">
        <v>90</v>
      </c>
      <c r="D69" s="589" t="s">
        <v>382</v>
      </c>
      <c r="E69" s="589"/>
      <c r="F69" s="589"/>
      <c r="G69" s="589"/>
      <c r="H69" s="589"/>
      <c r="I69" s="589"/>
      <c r="J69" s="589"/>
      <c r="K69" s="7"/>
      <c r="L69" s="235"/>
      <c r="M69" s="20"/>
      <c r="N69" s="20"/>
      <c r="O69" s="20"/>
      <c r="P69" s="20"/>
      <c r="Q69" s="20"/>
      <c r="R69" s="20"/>
      <c r="S69" s="20"/>
      <c r="T69" s="7"/>
      <c r="U69" s="7"/>
      <c r="V69" s="7"/>
      <c r="W69" s="132" t="s">
        <v>343</v>
      </c>
      <c r="X69" s="589" t="s">
        <v>281</v>
      </c>
      <c r="Y69" s="589"/>
      <c r="Z69" s="589"/>
      <c r="AA69" s="589"/>
      <c r="AB69" s="589"/>
      <c r="AC69" s="589"/>
      <c r="AD69" s="589"/>
    </row>
    <row r="70" spans="1:31" ht="36" customHeight="1">
      <c r="A70" s="159"/>
      <c r="B70" s="7"/>
      <c r="C70" s="202" t="s">
        <v>92</v>
      </c>
      <c r="D70" s="479" t="s">
        <v>1871</v>
      </c>
      <c r="E70" s="479"/>
      <c r="F70" s="479"/>
      <c r="G70" s="479"/>
      <c r="H70" s="479"/>
      <c r="I70" s="479"/>
      <c r="J70" s="479"/>
      <c r="K70" s="7"/>
      <c r="L70" s="235"/>
      <c r="M70" s="20"/>
      <c r="N70" s="20"/>
      <c r="O70" s="20"/>
      <c r="P70" s="20"/>
      <c r="Q70" s="20"/>
      <c r="R70" s="20"/>
      <c r="S70" s="20"/>
      <c r="T70" s="7"/>
      <c r="U70" s="7"/>
      <c r="V70" s="7"/>
      <c r="W70" s="24"/>
      <c r="X70" s="236"/>
      <c r="Y70" s="236"/>
      <c r="Z70" s="236"/>
      <c r="AA70" s="236"/>
      <c r="AB70" s="236"/>
      <c r="AC70" s="236"/>
      <c r="AD70" s="236"/>
    </row>
    <row r="71" spans="1:31" ht="36" customHeight="1">
      <c r="A71" s="159"/>
      <c r="B71" s="7"/>
      <c r="C71" s="202" t="s">
        <v>93</v>
      </c>
      <c r="D71" s="479" t="s">
        <v>1872</v>
      </c>
      <c r="E71" s="479"/>
      <c r="F71" s="479"/>
      <c r="G71" s="479"/>
      <c r="H71" s="479"/>
      <c r="I71" s="479"/>
      <c r="J71" s="479"/>
      <c r="K71" s="7"/>
      <c r="L71" s="235"/>
      <c r="M71" s="20"/>
      <c r="N71" s="20"/>
      <c r="O71" s="20"/>
      <c r="P71" s="20"/>
      <c r="Q71" s="20"/>
      <c r="R71" s="20"/>
      <c r="S71" s="20"/>
      <c r="T71" s="7"/>
      <c r="U71" s="7"/>
      <c r="V71" s="7"/>
      <c r="W71" s="24"/>
      <c r="X71" s="236"/>
      <c r="Y71" s="236"/>
      <c r="Z71" s="236"/>
      <c r="AA71" s="236"/>
      <c r="AB71" s="236"/>
      <c r="AC71" s="236"/>
      <c r="AD71" s="236"/>
    </row>
    <row r="72" spans="1:31" ht="15" customHeight="1">
      <c r="A72" s="159"/>
      <c r="B72" s="7"/>
      <c r="C72" s="202" t="s">
        <v>95</v>
      </c>
      <c r="D72" s="589" t="s">
        <v>383</v>
      </c>
      <c r="E72" s="589"/>
      <c r="F72" s="589"/>
      <c r="G72" s="589"/>
      <c r="H72" s="589"/>
      <c r="I72" s="589"/>
      <c r="J72" s="589"/>
      <c r="K72" s="7"/>
      <c r="L72" s="7"/>
      <c r="M72" s="7"/>
      <c r="N72" s="7"/>
      <c r="O72" s="7"/>
      <c r="P72" s="7"/>
      <c r="Q72" s="7"/>
      <c r="R72" s="7"/>
      <c r="S72" s="7"/>
      <c r="T72" s="7"/>
      <c r="U72" s="7"/>
      <c r="V72" s="7"/>
      <c r="W72" s="7"/>
      <c r="X72" s="7"/>
      <c r="Y72" s="7"/>
      <c r="Z72" s="7"/>
      <c r="AA72" s="7"/>
      <c r="AB72" s="7"/>
      <c r="AC72" s="7"/>
      <c r="AD72" s="7"/>
    </row>
    <row r="73" spans="1:31" ht="36" customHeight="1">
      <c r="A73" s="159"/>
      <c r="B73" s="7"/>
      <c r="C73" s="202" t="s">
        <v>97</v>
      </c>
      <c r="D73" s="589" t="s">
        <v>384</v>
      </c>
      <c r="E73" s="589"/>
      <c r="F73" s="589"/>
      <c r="G73" s="589"/>
      <c r="H73" s="589"/>
      <c r="I73" s="589"/>
      <c r="J73" s="589"/>
      <c r="K73" s="7"/>
      <c r="L73" s="7"/>
      <c r="M73" s="7"/>
      <c r="N73" s="7"/>
      <c r="O73" s="7"/>
      <c r="P73" s="7"/>
      <c r="Q73" s="7"/>
      <c r="R73" s="7"/>
      <c r="S73" s="7"/>
      <c r="T73" s="7"/>
      <c r="U73" s="7"/>
      <c r="V73" s="7"/>
      <c r="W73" s="7"/>
      <c r="X73" s="7"/>
      <c r="Y73" s="7"/>
      <c r="Z73" s="7"/>
      <c r="AA73" s="7"/>
      <c r="AB73" s="7"/>
      <c r="AC73" s="7"/>
      <c r="AD73" s="7"/>
    </row>
    <row r="74" spans="1:31" ht="24" customHeight="1">
      <c r="A74" s="159"/>
      <c r="B74" s="7"/>
      <c r="C74" s="202" t="s">
        <v>99</v>
      </c>
      <c r="D74" s="479" t="s">
        <v>385</v>
      </c>
      <c r="E74" s="479"/>
      <c r="F74" s="479"/>
      <c r="G74" s="479"/>
      <c r="H74" s="479"/>
      <c r="I74" s="479"/>
      <c r="J74" s="479"/>
      <c r="K74" s="7"/>
      <c r="T74" s="7"/>
      <c r="V74" s="20"/>
      <c r="W74" s="20"/>
      <c r="X74" s="20"/>
      <c r="Y74" s="20"/>
      <c r="Z74" s="20"/>
      <c r="AA74" s="20"/>
      <c r="AB74" s="20"/>
      <c r="AC74" s="20"/>
      <c r="AD74" s="20"/>
    </row>
    <row r="75" spans="1:31" ht="24" customHeight="1">
      <c r="A75" s="159"/>
      <c r="B75" s="7"/>
      <c r="C75" s="202" t="s">
        <v>101</v>
      </c>
      <c r="D75" s="589" t="s">
        <v>386</v>
      </c>
      <c r="E75" s="589"/>
      <c r="F75" s="589"/>
      <c r="G75" s="589"/>
      <c r="H75" s="589"/>
      <c r="I75" s="589"/>
      <c r="J75" s="589"/>
      <c r="K75" s="7"/>
      <c r="L75" s="7"/>
      <c r="M75" s="7"/>
      <c r="N75" s="7"/>
      <c r="O75" s="7"/>
      <c r="P75" s="7"/>
      <c r="Q75" s="7"/>
      <c r="R75" s="7"/>
      <c r="S75" s="7"/>
      <c r="T75" s="7"/>
      <c r="U75" s="7"/>
      <c r="V75" s="7"/>
      <c r="W75" s="7"/>
      <c r="X75" s="7"/>
      <c r="Y75" s="7"/>
      <c r="Z75" s="7"/>
      <c r="AA75" s="7"/>
      <c r="AB75" s="7"/>
      <c r="AC75" s="7"/>
      <c r="AD75" s="7"/>
    </row>
    <row r="76" spans="1:31" ht="15" customHeight="1">
      <c r="A76" s="159"/>
      <c r="B76" s="7"/>
      <c r="C76" s="202" t="s">
        <v>103</v>
      </c>
      <c r="D76" s="589" t="s">
        <v>281</v>
      </c>
      <c r="E76" s="589"/>
      <c r="F76" s="589"/>
      <c r="G76" s="589"/>
      <c r="H76" s="589"/>
      <c r="I76" s="589"/>
      <c r="J76" s="589"/>
      <c r="K76" s="7"/>
      <c r="L76" s="7"/>
      <c r="M76" s="7"/>
      <c r="N76" s="7"/>
      <c r="O76" s="7"/>
      <c r="P76" s="7"/>
      <c r="Q76" s="7"/>
      <c r="R76" s="7"/>
      <c r="S76" s="7"/>
      <c r="T76" s="7"/>
      <c r="U76" s="7"/>
      <c r="V76" s="7"/>
      <c r="W76" s="7"/>
      <c r="X76" s="7"/>
      <c r="Y76" s="7"/>
      <c r="Z76" s="7"/>
      <c r="AA76" s="7"/>
      <c r="AB76" s="7"/>
      <c r="AC76" s="7"/>
      <c r="AD76" s="7"/>
    </row>
    <row r="77" spans="1:31" ht="15" customHeight="1">
      <c r="A77" s="159"/>
      <c r="B77" s="452" t="str">
        <f>IF(BE39=0,IF(AW38=0,"","No debe agregar la frase miles o millones de pesos"),"El nombre debe registrarse en mayúsculas, sin comillas ni signos de acentuación, puntuación, paréntesis y abreviaturas")</f>
        <v/>
      </c>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row>
    <row r="78" spans="1:31" ht="24" customHeight="1">
      <c r="A78" s="159"/>
      <c r="B78" s="7"/>
      <c r="C78" s="417" t="s">
        <v>147</v>
      </c>
      <c r="D78" s="417"/>
      <c r="E78" s="417"/>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row>
    <row r="79" spans="1:31" ht="60" customHeight="1">
      <c r="A79" s="159"/>
      <c r="B79" s="7"/>
      <c r="C79" s="473"/>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5"/>
    </row>
    <row r="80" spans="1:31" ht="15" customHeight="1">
      <c r="A80" s="159"/>
      <c r="B80" s="458" t="str">
        <f>IF(AG38=0,"","Favor de ingresar toda la información requerida en la pregunta")</f>
        <v/>
      </c>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row>
    <row r="81" spans="1:37" ht="15" customHeight="1">
      <c r="A81" s="159"/>
      <c r="B81" s="452" t="str">
        <f>IF(OR(AND(AV38=0,F40&lt;&gt;""),AH38&gt;0),"Revise la información capturada, ya que tiene datos ingresados en celdas que estan sombreadas",IF(AY38=0,"","Favor de revisar la instrucción 4, ya que no debe considerar decimales en las cifras registradas"))</f>
        <v/>
      </c>
      <c r="C81" s="452"/>
      <c r="D81" s="452"/>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row>
    <row r="82" spans="1:37" ht="15" customHeight="1">
      <c r="A82" s="159"/>
      <c r="B82" s="600" t="str">
        <f>IF(COUNTIF(M38,"NA"),"Alerta: debido a que ingreso un NA en ingresos brutos mensuales, favor de justificarlo en el recuadro de comentarios","")</f>
        <v/>
      </c>
      <c r="C82" s="600"/>
      <c r="D82" s="600"/>
      <c r="E82" s="600"/>
      <c r="F82" s="600"/>
      <c r="G82" s="600"/>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row>
    <row r="83" spans="1:37" ht="15" customHeight="1">
      <c r="A83" s="159"/>
      <c r="B83" s="600" t="str">
        <f>IF(AT38&gt;0,"Alerta: debe de proporcionar una justificación de acuerdo a lo establecido en la instrucción 12","")</f>
        <v/>
      </c>
      <c r="C83" s="600"/>
      <c r="D83" s="600"/>
      <c r="E83" s="600"/>
      <c r="F83" s="600"/>
      <c r="G83" s="600"/>
      <c r="H83" s="600"/>
      <c r="I83" s="600"/>
      <c r="J83" s="600"/>
      <c r="K83" s="600"/>
      <c r="L83" s="600"/>
      <c r="M83" s="600"/>
      <c r="N83" s="600"/>
      <c r="O83" s="600"/>
      <c r="P83" s="600"/>
      <c r="Q83" s="600"/>
      <c r="R83" s="600"/>
      <c r="S83" s="600"/>
      <c r="T83" s="600"/>
      <c r="U83" s="600"/>
      <c r="V83" s="600"/>
      <c r="W83" s="600"/>
      <c r="X83" s="600"/>
      <c r="Y83" s="600"/>
      <c r="Z83" s="600"/>
      <c r="AA83" s="600"/>
      <c r="AB83" s="600"/>
      <c r="AC83" s="600"/>
      <c r="AD83" s="600"/>
      <c r="AE83" s="600"/>
    </row>
    <row r="84" spans="1:37" ht="15" customHeight="1">
      <c r="A84" s="159"/>
      <c r="B84" s="452" t="str">
        <f>IF(AU38&gt;0,"La antigüedad en el cargo no puede ser mayor a lo registrado en la antigüedad en el servicio público","")</f>
        <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row>
    <row r="85" spans="1:37" ht="15" customHeight="1" thickBot="1">
      <c r="A85" s="159"/>
      <c r="B85" s="600" t="str">
        <f>IF(COUNTIF(I38:AD38,"NS")&lt;&gt;0,"Alerta: debido a que cuenta con registros NS, debe proporcionar una justificación en el area de comentarios al final de la pregunta","")</f>
        <v/>
      </c>
      <c r="C85" s="600"/>
      <c r="D85" s="600"/>
      <c r="E85" s="600"/>
      <c r="F85" s="600"/>
      <c r="G85" s="600"/>
      <c r="H85" s="600"/>
      <c r="I85" s="600"/>
      <c r="J85" s="600"/>
      <c r="K85" s="600"/>
      <c r="L85" s="600"/>
      <c r="M85" s="600"/>
      <c r="N85" s="600"/>
      <c r="O85" s="600"/>
      <c r="P85" s="600"/>
      <c r="Q85" s="600"/>
      <c r="R85" s="600"/>
      <c r="S85" s="600"/>
      <c r="T85" s="600"/>
      <c r="U85" s="600"/>
      <c r="V85" s="600"/>
      <c r="W85" s="600"/>
      <c r="X85" s="600"/>
      <c r="Y85" s="600"/>
      <c r="Z85" s="600"/>
      <c r="AA85" s="600"/>
      <c r="AB85" s="600"/>
      <c r="AC85" s="600"/>
      <c r="AD85" s="600"/>
      <c r="AE85" s="600"/>
    </row>
    <row r="86" spans="1:37" ht="15" customHeight="1" thickBot="1">
      <c r="A86" s="163" t="s">
        <v>135</v>
      </c>
      <c r="B86" s="491" t="s">
        <v>387</v>
      </c>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3"/>
    </row>
    <row r="87" spans="1:37" ht="15" customHeight="1">
      <c r="A87" s="159"/>
      <c r="B87" s="508" t="s">
        <v>388</v>
      </c>
      <c r="C87" s="509"/>
      <c r="D87" s="509"/>
      <c r="E87" s="509"/>
      <c r="F87" s="509"/>
      <c r="G87" s="509"/>
      <c r="H87" s="509"/>
      <c r="I87" s="509"/>
      <c r="J87" s="509"/>
      <c r="K87" s="509"/>
      <c r="L87" s="509"/>
      <c r="M87" s="509"/>
      <c r="N87" s="509"/>
      <c r="O87" s="509"/>
      <c r="P87" s="509"/>
      <c r="Q87" s="509"/>
      <c r="R87" s="509"/>
      <c r="S87" s="509"/>
      <c r="T87" s="509"/>
      <c r="U87" s="509"/>
      <c r="V87" s="509"/>
      <c r="W87" s="509"/>
      <c r="X87" s="509"/>
      <c r="Y87" s="509"/>
      <c r="Z87" s="509"/>
      <c r="AA87" s="509"/>
      <c r="AB87" s="509"/>
      <c r="AC87" s="509"/>
      <c r="AD87" s="510"/>
    </row>
    <row r="88" spans="1:37" ht="36" customHeight="1">
      <c r="A88" s="159"/>
      <c r="B88" s="237"/>
      <c r="C88" s="603" t="s">
        <v>389</v>
      </c>
      <c r="D88" s="603"/>
      <c r="E88" s="603"/>
      <c r="F88" s="603"/>
      <c r="G88" s="603"/>
      <c r="H88" s="603"/>
      <c r="I88" s="603"/>
      <c r="J88" s="603"/>
      <c r="K88" s="603"/>
      <c r="L88" s="603"/>
      <c r="M88" s="603"/>
      <c r="N88" s="603"/>
      <c r="O88" s="603"/>
      <c r="P88" s="603"/>
      <c r="Q88" s="603"/>
      <c r="R88" s="603"/>
      <c r="S88" s="603"/>
      <c r="T88" s="603"/>
      <c r="U88" s="603"/>
      <c r="V88" s="603"/>
      <c r="W88" s="603"/>
      <c r="X88" s="603"/>
      <c r="Y88" s="603"/>
      <c r="Z88" s="603"/>
      <c r="AA88" s="603"/>
      <c r="AB88" s="603"/>
      <c r="AC88" s="603"/>
      <c r="AD88" s="604"/>
    </row>
    <row r="89" spans="1:37" ht="36" customHeight="1">
      <c r="A89" s="159"/>
      <c r="B89" s="238"/>
      <c r="C89" s="513" t="s">
        <v>390</v>
      </c>
      <c r="D89" s="513"/>
      <c r="E89" s="513"/>
      <c r="F89" s="513"/>
      <c r="G89" s="513"/>
      <c r="H89" s="513"/>
      <c r="I89" s="513"/>
      <c r="J89" s="513"/>
      <c r="K89" s="513"/>
      <c r="L89" s="513"/>
      <c r="M89" s="513"/>
      <c r="N89" s="513"/>
      <c r="O89" s="513"/>
      <c r="P89" s="513"/>
      <c r="Q89" s="513"/>
      <c r="R89" s="513"/>
      <c r="S89" s="513"/>
      <c r="T89" s="513"/>
      <c r="U89" s="513"/>
      <c r="V89" s="513"/>
      <c r="W89" s="513"/>
      <c r="X89" s="513"/>
      <c r="Y89" s="513"/>
      <c r="Z89" s="513"/>
      <c r="AA89" s="513"/>
      <c r="AB89" s="513"/>
      <c r="AC89" s="513"/>
      <c r="AD89" s="605"/>
    </row>
    <row r="90" spans="1:37" ht="15" customHeight="1">
      <c r="A90" s="15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row>
    <row r="91" spans="1:37" ht="24" customHeight="1">
      <c r="A91" s="177" t="s">
        <v>391</v>
      </c>
      <c r="B91" s="462" t="s">
        <v>1614</v>
      </c>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row>
    <row r="92" spans="1:37" ht="15" customHeight="1" thickBot="1">
      <c r="A92" s="169"/>
      <c r="B92" s="9"/>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G92" t="s">
        <v>2233</v>
      </c>
      <c r="AI92" t="s">
        <v>2227</v>
      </c>
      <c r="AJ92" t="s">
        <v>2244</v>
      </c>
      <c r="AK92" t="s">
        <v>2245</v>
      </c>
    </row>
    <row r="93" spans="1:37" ht="24" customHeight="1" thickBot="1">
      <c r="A93" s="169"/>
      <c r="B93" s="9"/>
      <c r="C93" s="606"/>
      <c r="D93" s="607"/>
      <c r="E93" s="607"/>
      <c r="F93" s="608"/>
      <c r="G93" s="609" t="s">
        <v>392</v>
      </c>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G93" s="172">
        <f>IF(OR(SUM(COUNTBLANK(C93),COUNTBLANK(E95),COUNTBLANK(E97))=0,SUM(COUNTBLANK(C93),COUNTBLANK(E95),COUNTBLANK(E97))=3),0,1)</f>
        <v>0</v>
      </c>
      <c r="AI93">
        <f>SUM(COUNTIF(E95,"NS"),COUNTIF(E97,"NS"))</f>
        <v>0</v>
      </c>
      <c r="AJ93">
        <f>SUM(E95,E97)</f>
        <v>0</v>
      </c>
      <c r="AK93" s="172">
        <f>IF(COUNTIF(C93:H97,"NA")=3,0,IF(COUNTA(C93,E95,E97)=0,0,IF(OR(AND(C93=0,AI93&gt;0),AND(C93="ns",AJ93&gt;0),AND(C93="ns",AI93=0,AJ93=0)),1,IF(OR(AND(C93&gt;0,AI93=2),AND(C93="ns",AI93=2),AND(C93="ns",AJ93=0,AI93&gt;0),C93=AJ93),0,1))))</f>
        <v>0</v>
      </c>
    </row>
    <row r="94" spans="1:37" ht="15" customHeight="1">
      <c r="A94" s="16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row>
    <row r="95" spans="1:37" ht="15" customHeight="1">
      <c r="A95" s="169"/>
      <c r="B95" s="9"/>
      <c r="C95" s="9"/>
      <c r="D95" s="9"/>
      <c r="E95" s="601"/>
      <c r="F95" s="467"/>
      <c r="G95" s="467"/>
      <c r="H95" s="468"/>
      <c r="I95" s="20" t="s">
        <v>393</v>
      </c>
      <c r="J95" s="9"/>
      <c r="K95" s="9"/>
      <c r="L95" s="9"/>
      <c r="M95" s="9"/>
      <c r="N95" s="9"/>
      <c r="O95" s="9"/>
      <c r="P95" s="9"/>
      <c r="Q95" s="9"/>
      <c r="R95" s="9"/>
      <c r="S95" s="9"/>
      <c r="T95" s="9"/>
      <c r="U95" s="9"/>
      <c r="V95" s="9"/>
      <c r="W95" s="9"/>
      <c r="X95" s="9"/>
      <c r="Y95" s="9"/>
      <c r="Z95" s="9"/>
      <c r="AA95" s="9"/>
      <c r="AB95" s="9"/>
      <c r="AC95" s="9"/>
      <c r="AD95" s="9"/>
    </row>
    <row r="96" spans="1:37" ht="15" customHeight="1">
      <c r="A96" s="169"/>
      <c r="B96" s="9"/>
      <c r="C96" s="9"/>
      <c r="D96" s="9"/>
      <c r="E96" s="7"/>
      <c r="F96" s="7"/>
      <c r="G96" s="7"/>
      <c r="H96" s="7"/>
      <c r="I96" s="239"/>
      <c r="J96" s="9"/>
      <c r="K96" s="9"/>
      <c r="L96" s="9"/>
      <c r="M96" s="9"/>
      <c r="N96" s="9"/>
      <c r="O96" s="9"/>
      <c r="P96" s="9"/>
      <c r="Q96" s="9"/>
      <c r="R96" s="9"/>
      <c r="S96" s="9"/>
      <c r="T96" s="9"/>
      <c r="U96" s="9"/>
      <c r="V96" s="9"/>
      <c r="W96" s="9"/>
      <c r="X96" s="9"/>
      <c r="Y96" s="9"/>
      <c r="Z96" s="9"/>
      <c r="AA96" s="9"/>
      <c r="AB96" s="9"/>
      <c r="AC96" s="9"/>
      <c r="AD96" s="9"/>
    </row>
    <row r="97" spans="1:37" ht="15" customHeight="1">
      <c r="A97" s="169"/>
      <c r="B97" s="9"/>
      <c r="C97" s="9"/>
      <c r="D97" s="9"/>
      <c r="E97" s="601"/>
      <c r="F97" s="467"/>
      <c r="G97" s="467"/>
      <c r="H97" s="468"/>
      <c r="I97" s="20" t="s">
        <v>394</v>
      </c>
      <c r="J97" s="9"/>
      <c r="K97" s="9"/>
      <c r="L97" s="9"/>
      <c r="M97" s="9"/>
      <c r="N97" s="9"/>
      <c r="O97" s="9"/>
      <c r="P97" s="9"/>
      <c r="Q97" s="9"/>
      <c r="R97" s="9"/>
      <c r="S97" s="9"/>
      <c r="T97" s="9"/>
      <c r="U97" s="9"/>
      <c r="V97" s="9"/>
      <c r="W97" s="9"/>
      <c r="X97" s="9"/>
      <c r="Y97" s="9"/>
      <c r="Z97" s="9"/>
      <c r="AA97" s="9"/>
      <c r="AB97" s="9"/>
      <c r="AC97" s="9"/>
      <c r="AD97" s="9"/>
    </row>
    <row r="98" spans="1:37" ht="15" customHeight="1">
      <c r="A98" s="169"/>
      <c r="B98" s="9"/>
      <c r="C98" s="9"/>
      <c r="D98" s="9"/>
      <c r="E98" s="7"/>
      <c r="F98" s="7"/>
      <c r="G98" s="7"/>
      <c r="H98" s="7"/>
      <c r="I98" s="239"/>
      <c r="J98" s="9"/>
      <c r="K98" s="9"/>
      <c r="L98" s="9"/>
      <c r="M98" s="9"/>
      <c r="N98" s="9"/>
      <c r="O98" s="9"/>
      <c r="P98" s="9"/>
      <c r="Q98" s="9"/>
      <c r="R98" s="9"/>
      <c r="S98" s="9"/>
      <c r="T98" s="9"/>
      <c r="U98" s="9"/>
      <c r="V98" s="9"/>
      <c r="W98" s="9"/>
      <c r="X98" s="9"/>
      <c r="Y98" s="9"/>
      <c r="Z98" s="9"/>
      <c r="AA98" s="9"/>
      <c r="AB98" s="9"/>
      <c r="AC98" s="9"/>
      <c r="AD98" s="9"/>
    </row>
    <row r="99" spans="1:37" ht="24" customHeight="1">
      <c r="A99" s="159"/>
      <c r="B99" s="7"/>
      <c r="C99" s="417" t="s">
        <v>147</v>
      </c>
      <c r="D99" s="417"/>
      <c r="E99" s="417"/>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row>
    <row r="100" spans="1:37" ht="60" customHeight="1">
      <c r="A100" s="169"/>
      <c r="B100" s="9"/>
      <c r="C100" s="602"/>
      <c r="D100" s="602"/>
      <c r="E100" s="602"/>
      <c r="F100" s="602"/>
      <c r="G100" s="602"/>
      <c r="H100" s="602"/>
      <c r="I100" s="602"/>
      <c r="J100" s="602"/>
      <c r="K100" s="602"/>
      <c r="L100" s="602"/>
      <c r="M100" s="602"/>
      <c r="N100" s="602"/>
      <c r="O100" s="602"/>
      <c r="P100" s="602"/>
      <c r="Q100" s="602"/>
      <c r="R100" s="602"/>
      <c r="S100" s="602"/>
      <c r="T100" s="602"/>
      <c r="U100" s="602"/>
      <c r="V100" s="602"/>
      <c r="W100" s="602"/>
      <c r="X100" s="602"/>
      <c r="Y100" s="602"/>
      <c r="Z100" s="602"/>
      <c r="AA100" s="602"/>
      <c r="AB100" s="602"/>
      <c r="AC100" s="602"/>
      <c r="AD100" s="602"/>
    </row>
    <row r="101" spans="1:37" ht="15" customHeight="1">
      <c r="A101" s="159"/>
      <c r="B101" s="455" t="str">
        <f>IF(AG93=0,"","Favor de ingresar toda la información requerida en la pregunta")</f>
        <v/>
      </c>
      <c r="C101" s="455"/>
      <c r="D101" s="455"/>
      <c r="E101" s="455"/>
      <c r="F101" s="455"/>
      <c r="G101" s="455"/>
      <c r="H101" s="455"/>
      <c r="I101" s="455"/>
      <c r="J101" s="455"/>
      <c r="K101" s="455"/>
      <c r="L101" s="455"/>
      <c r="M101" s="455"/>
      <c r="N101" s="455"/>
      <c r="O101" s="455"/>
      <c r="P101" s="455"/>
      <c r="Q101" s="455"/>
      <c r="R101" s="455"/>
      <c r="S101" s="455"/>
      <c r="T101" s="455"/>
      <c r="U101" s="455"/>
      <c r="V101" s="455"/>
      <c r="W101" s="455"/>
      <c r="X101" s="455"/>
      <c r="Y101" s="455"/>
      <c r="Z101" s="455"/>
      <c r="AA101" s="455"/>
      <c r="AB101" s="455"/>
      <c r="AC101" s="455"/>
      <c r="AD101" s="455"/>
      <c r="AE101" s="455"/>
    </row>
    <row r="102" spans="1:37" ht="15" customHeight="1">
      <c r="A102" s="159"/>
      <c r="B102" s="456" t="str">
        <f>IF(COUNTIF(C93:H97,"NS")&lt;&gt;0,"Alerta: debido a que cuenta con registros NS, debe proporcionar una justificación en el area de comentarios al final de la pregunta","")</f>
        <v/>
      </c>
      <c r="C102" s="456"/>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row>
    <row r="103" spans="1:37" ht="15" customHeight="1">
      <c r="A103" s="159"/>
      <c r="B103" s="452" t="str">
        <f>IF(AK93&gt;0,"Favor de revisar la suma y consistencia de totales y/o subtotales por filas (numéricos y NS)","")</f>
        <v/>
      </c>
      <c r="C103" s="452"/>
      <c r="D103" s="452"/>
      <c r="E103" s="452"/>
      <c r="F103" s="452"/>
      <c r="G103" s="452"/>
      <c r="H103" s="452"/>
      <c r="I103" s="452"/>
      <c r="J103" s="452"/>
      <c r="K103" s="452"/>
      <c r="L103" s="452"/>
      <c r="M103" s="452"/>
      <c r="N103" s="452"/>
      <c r="O103" s="452"/>
      <c r="P103" s="452"/>
      <c r="Q103" s="452"/>
      <c r="R103" s="452"/>
      <c r="S103" s="452"/>
      <c r="T103" s="452"/>
      <c r="U103" s="452"/>
      <c r="V103" s="452"/>
      <c r="W103" s="452"/>
      <c r="X103" s="452"/>
      <c r="Y103" s="452"/>
      <c r="Z103" s="452"/>
      <c r="AA103" s="452"/>
      <c r="AB103" s="452"/>
      <c r="AC103" s="452"/>
      <c r="AD103" s="452"/>
      <c r="AE103" s="452"/>
    </row>
    <row r="104" spans="1:37" ht="15" customHeight="1">
      <c r="A104" s="159"/>
      <c r="B104" s="240"/>
      <c r="C104" s="240"/>
      <c r="D104" s="240"/>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40"/>
      <c r="AA104" s="240"/>
      <c r="AB104" s="240"/>
      <c r="AC104" s="240"/>
      <c r="AD104" s="240"/>
      <c r="AE104" s="240"/>
    </row>
    <row r="105" spans="1:37" ht="15" customHeight="1">
      <c r="A105" s="15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row>
    <row r="106" spans="1:37" ht="15" customHeight="1">
      <c r="A106" s="15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row>
    <row r="107" spans="1:37" ht="24" customHeight="1">
      <c r="A107" s="17" t="s">
        <v>395</v>
      </c>
      <c r="B107" s="463" t="s">
        <v>396</v>
      </c>
      <c r="C107" s="463"/>
      <c r="D107" s="463"/>
      <c r="E107" s="463"/>
      <c r="F107" s="463"/>
      <c r="G107" s="463"/>
      <c r="H107" s="463"/>
      <c r="I107" s="463"/>
      <c r="J107" s="463"/>
      <c r="K107" s="463"/>
      <c r="L107" s="463"/>
      <c r="M107" s="463"/>
      <c r="N107" s="463"/>
      <c r="O107" s="463"/>
      <c r="P107" s="463"/>
      <c r="Q107" s="463"/>
      <c r="R107" s="463"/>
      <c r="S107" s="463"/>
      <c r="T107" s="463"/>
      <c r="U107" s="463"/>
      <c r="V107" s="463"/>
      <c r="W107" s="463"/>
      <c r="X107" s="463"/>
      <c r="Y107" s="463"/>
      <c r="Z107" s="463"/>
      <c r="AA107" s="463"/>
      <c r="AB107" s="463"/>
      <c r="AC107" s="463"/>
      <c r="AD107" s="463"/>
    </row>
    <row r="108" spans="1:37" ht="24" customHeight="1">
      <c r="A108" s="177"/>
      <c r="C108" s="417" t="s">
        <v>397</v>
      </c>
      <c r="D108" s="417"/>
      <c r="E108" s="417"/>
      <c r="F108" s="417"/>
      <c r="G108" s="417"/>
      <c r="H108" s="41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row>
    <row r="109" spans="1:37" ht="15" customHeight="1">
      <c r="A109" s="207"/>
      <c r="B109" s="241"/>
      <c r="C109" s="241"/>
      <c r="D109" s="241"/>
      <c r="E109" s="241"/>
      <c r="F109" s="241"/>
      <c r="G109" s="241"/>
      <c r="H109" s="241"/>
      <c r="I109" s="241"/>
      <c r="J109" s="241"/>
      <c r="K109" s="241"/>
      <c r="L109" s="241"/>
      <c r="M109" s="241"/>
      <c r="N109" s="241"/>
      <c r="O109" s="241"/>
      <c r="P109" s="241"/>
      <c r="Q109" s="241"/>
      <c r="R109" s="241"/>
      <c r="S109" s="19"/>
      <c r="T109" s="241"/>
      <c r="U109" s="241"/>
      <c r="V109" s="241"/>
      <c r="W109" s="241"/>
      <c r="X109" s="241"/>
      <c r="Y109" s="241"/>
      <c r="Z109" s="241"/>
      <c r="AA109" s="241"/>
      <c r="AB109" s="241"/>
      <c r="AC109" s="241"/>
      <c r="AD109" s="241"/>
    </row>
    <row r="110" spans="1:37" ht="24" customHeight="1">
      <c r="A110" s="17"/>
      <c r="B110" s="14"/>
      <c r="C110" s="561" t="s">
        <v>398</v>
      </c>
      <c r="D110" s="562"/>
      <c r="E110" s="562"/>
      <c r="F110" s="562"/>
      <c r="G110" s="562"/>
      <c r="H110" s="562"/>
      <c r="I110" s="562"/>
      <c r="J110" s="562"/>
      <c r="K110" s="562"/>
      <c r="L110" s="563"/>
      <c r="M110" s="410" t="s">
        <v>399</v>
      </c>
      <c r="N110" s="410"/>
      <c r="O110" s="410"/>
      <c r="P110" s="410"/>
      <c r="Q110" s="410"/>
      <c r="R110" s="410"/>
      <c r="S110" s="410"/>
      <c r="T110" s="410"/>
      <c r="U110" s="410"/>
      <c r="V110" s="410"/>
      <c r="W110" s="410"/>
      <c r="X110" s="410"/>
      <c r="Y110" s="410"/>
      <c r="Z110" s="410"/>
      <c r="AA110" s="410"/>
      <c r="AB110" s="410"/>
      <c r="AC110" s="410"/>
      <c r="AD110" s="410"/>
    </row>
    <row r="111" spans="1:37" ht="15" customHeight="1">
      <c r="A111" s="17"/>
      <c r="B111" s="241"/>
      <c r="C111" s="564"/>
      <c r="D111" s="565"/>
      <c r="E111" s="565"/>
      <c r="F111" s="565"/>
      <c r="G111" s="565"/>
      <c r="H111" s="565"/>
      <c r="I111" s="565"/>
      <c r="J111" s="565"/>
      <c r="K111" s="565"/>
      <c r="L111" s="566"/>
      <c r="M111" s="489" t="s">
        <v>226</v>
      </c>
      <c r="N111" s="489"/>
      <c r="O111" s="489"/>
      <c r="P111" s="489"/>
      <c r="Q111" s="489"/>
      <c r="R111" s="489"/>
      <c r="S111" s="573" t="s">
        <v>400</v>
      </c>
      <c r="T111" s="573"/>
      <c r="U111" s="573"/>
      <c r="V111" s="573"/>
      <c r="W111" s="573"/>
      <c r="X111" s="573"/>
      <c r="Y111" s="573" t="s">
        <v>401</v>
      </c>
      <c r="Z111" s="573"/>
      <c r="AA111" s="573"/>
      <c r="AB111" s="573"/>
      <c r="AC111" s="573"/>
      <c r="AD111" s="573"/>
      <c r="AG111" t="s">
        <v>2233</v>
      </c>
      <c r="AI111" t="s">
        <v>2227</v>
      </c>
      <c r="AJ111" t="s">
        <v>2244</v>
      </c>
      <c r="AK111" t="s">
        <v>2245</v>
      </c>
    </row>
    <row r="112" spans="1:37" ht="15" customHeight="1">
      <c r="A112" s="17"/>
      <c r="B112" s="7"/>
      <c r="C112" s="202" t="s">
        <v>89</v>
      </c>
      <c r="D112" s="589" t="s">
        <v>402</v>
      </c>
      <c r="E112" s="589"/>
      <c r="F112" s="589"/>
      <c r="G112" s="589"/>
      <c r="H112" s="589"/>
      <c r="I112" s="589"/>
      <c r="J112" s="589"/>
      <c r="K112" s="589"/>
      <c r="L112" s="589"/>
      <c r="M112" s="524"/>
      <c r="N112" s="524"/>
      <c r="O112" s="524"/>
      <c r="P112" s="524"/>
      <c r="Q112" s="524"/>
      <c r="R112" s="524"/>
      <c r="S112" s="524"/>
      <c r="T112" s="524"/>
      <c r="U112" s="524"/>
      <c r="V112" s="524"/>
      <c r="W112" s="524"/>
      <c r="X112" s="524"/>
      <c r="Y112" s="524"/>
      <c r="Z112" s="524"/>
      <c r="AA112" s="524"/>
      <c r="AB112" s="524"/>
      <c r="AC112" s="524"/>
      <c r="AD112" s="524"/>
      <c r="AG112" s="172">
        <f>IF(COUNTA(C93,E95,E97)=3,IF(COUNTA(M112:AD117)=18,0,1),0)</f>
        <v>0</v>
      </c>
      <c r="AI112">
        <f t="shared" ref="AI112" si="0">COUNTIF(S112:AD112,"NS")</f>
        <v>0</v>
      </c>
      <c r="AJ112">
        <f t="shared" ref="AJ112" si="1">SUM(S112:AD112)</f>
        <v>0</v>
      </c>
      <c r="AK112">
        <f>IF(COUNTIF(M112:AD112,"NA")=3,0,IF(COUNTA(M112:AD112)=0,0,IF(OR(AND(M112=0,AI112&gt;0),AND(M112="ns",AJ112&gt;0),AND(M112="ns",AI112=0,AJ112=0)),1,IF(OR(AND(M112&gt;0,AI112=2),AND(M112="ns",AI112=2),AND(M112="ns",AJ112=0,AI112&gt;0),M112=AJ112),0,1))))</f>
        <v>0</v>
      </c>
    </row>
    <row r="113" spans="1:37" ht="15" customHeight="1">
      <c r="A113" s="17"/>
      <c r="B113" s="7"/>
      <c r="C113" s="202" t="s">
        <v>90</v>
      </c>
      <c r="D113" s="589" t="s">
        <v>403</v>
      </c>
      <c r="E113" s="589"/>
      <c r="F113" s="589"/>
      <c r="G113" s="589"/>
      <c r="H113" s="589"/>
      <c r="I113" s="589"/>
      <c r="J113" s="589"/>
      <c r="K113" s="589"/>
      <c r="L113" s="589"/>
      <c r="M113" s="524"/>
      <c r="N113" s="524"/>
      <c r="O113" s="524"/>
      <c r="P113" s="524"/>
      <c r="Q113" s="524"/>
      <c r="R113" s="524"/>
      <c r="S113" s="524"/>
      <c r="T113" s="524"/>
      <c r="U113" s="524"/>
      <c r="V113" s="524"/>
      <c r="W113" s="524"/>
      <c r="X113" s="524"/>
      <c r="Y113" s="524"/>
      <c r="Z113" s="524"/>
      <c r="AA113" s="524"/>
      <c r="AB113" s="524"/>
      <c r="AC113" s="524"/>
      <c r="AD113" s="524"/>
      <c r="AI113">
        <f t="shared" ref="AI113:AI117" si="2">COUNTIF(S113:AD113,"NS")</f>
        <v>0</v>
      </c>
      <c r="AJ113">
        <f t="shared" ref="AJ113:AJ117" si="3">SUM(S113:AD113)</f>
        <v>0</v>
      </c>
      <c r="AK113">
        <f t="shared" ref="AK113:AK116" si="4">IF(COUNTIF(M113:AD113,"NA")=3,0,IF(COUNTA(M113:AD113)=0,0,IF(OR(AND(M113=0,AI113&gt;0),AND(M113="ns",AJ113&gt;0),AND(M113="ns",AI113=0,AJ113=0)),1,IF(OR(AND(M113&gt;0,AI113=2),AND(M113="ns",AI113=2),AND(M113="ns",AJ113=0,AI113&gt;0),M113=AJ113),0,1))))</f>
        <v>0</v>
      </c>
    </row>
    <row r="114" spans="1:37" ht="15" customHeight="1">
      <c r="A114" s="17"/>
      <c r="B114" s="7"/>
      <c r="C114" s="202" t="s">
        <v>92</v>
      </c>
      <c r="D114" s="589" t="s">
        <v>404</v>
      </c>
      <c r="E114" s="589"/>
      <c r="F114" s="589"/>
      <c r="G114" s="589"/>
      <c r="H114" s="589"/>
      <c r="I114" s="589"/>
      <c r="J114" s="589"/>
      <c r="K114" s="589"/>
      <c r="L114" s="589"/>
      <c r="M114" s="524"/>
      <c r="N114" s="524"/>
      <c r="O114" s="524"/>
      <c r="P114" s="524"/>
      <c r="Q114" s="524"/>
      <c r="R114" s="524"/>
      <c r="S114" s="524"/>
      <c r="T114" s="524"/>
      <c r="U114" s="524"/>
      <c r="V114" s="524"/>
      <c r="W114" s="524"/>
      <c r="X114" s="524"/>
      <c r="Y114" s="524"/>
      <c r="Z114" s="524"/>
      <c r="AA114" s="524"/>
      <c r="AB114" s="524"/>
      <c r="AC114" s="524"/>
      <c r="AD114" s="524"/>
      <c r="AI114">
        <f t="shared" si="2"/>
        <v>0</v>
      </c>
      <c r="AJ114">
        <f t="shared" si="3"/>
        <v>0</v>
      </c>
      <c r="AK114">
        <f t="shared" si="4"/>
        <v>0</v>
      </c>
    </row>
    <row r="115" spans="1:37" ht="15" customHeight="1">
      <c r="A115" s="17"/>
      <c r="B115" s="7"/>
      <c r="C115" s="202" t="s">
        <v>93</v>
      </c>
      <c r="D115" s="589" t="s">
        <v>405</v>
      </c>
      <c r="E115" s="589"/>
      <c r="F115" s="589"/>
      <c r="G115" s="589"/>
      <c r="H115" s="589"/>
      <c r="I115" s="589"/>
      <c r="J115" s="589"/>
      <c r="K115" s="589"/>
      <c r="L115" s="589"/>
      <c r="M115" s="524"/>
      <c r="N115" s="524"/>
      <c r="O115" s="524"/>
      <c r="P115" s="524"/>
      <c r="Q115" s="524"/>
      <c r="R115" s="524"/>
      <c r="S115" s="524"/>
      <c r="T115" s="524"/>
      <c r="U115" s="524"/>
      <c r="V115" s="524"/>
      <c r="W115" s="524"/>
      <c r="X115" s="524"/>
      <c r="Y115" s="524"/>
      <c r="Z115" s="524"/>
      <c r="AA115" s="524"/>
      <c r="AB115" s="524"/>
      <c r="AC115" s="524"/>
      <c r="AD115" s="524"/>
      <c r="AI115">
        <f t="shared" si="2"/>
        <v>0</v>
      </c>
      <c r="AJ115">
        <f t="shared" si="3"/>
        <v>0</v>
      </c>
      <c r="AK115">
        <f t="shared" si="4"/>
        <v>0</v>
      </c>
    </row>
    <row r="116" spans="1:37" ht="15" customHeight="1">
      <c r="A116" s="17"/>
      <c r="B116" s="7"/>
      <c r="C116" s="202" t="s">
        <v>95</v>
      </c>
      <c r="D116" s="589" t="s">
        <v>406</v>
      </c>
      <c r="E116" s="589"/>
      <c r="F116" s="589"/>
      <c r="G116" s="589"/>
      <c r="H116" s="589"/>
      <c r="I116" s="589"/>
      <c r="J116" s="589"/>
      <c r="K116" s="589"/>
      <c r="L116" s="589"/>
      <c r="M116" s="524"/>
      <c r="N116" s="524"/>
      <c r="O116" s="524"/>
      <c r="P116" s="524"/>
      <c r="Q116" s="524"/>
      <c r="R116" s="524"/>
      <c r="S116" s="524"/>
      <c r="T116" s="524"/>
      <c r="U116" s="524"/>
      <c r="V116" s="524"/>
      <c r="W116" s="524"/>
      <c r="X116" s="524"/>
      <c r="Y116" s="524"/>
      <c r="Z116" s="524"/>
      <c r="AA116" s="524"/>
      <c r="AB116" s="524"/>
      <c r="AC116" s="524"/>
      <c r="AD116" s="524"/>
      <c r="AI116">
        <f t="shared" si="2"/>
        <v>0</v>
      </c>
      <c r="AJ116">
        <f t="shared" si="3"/>
        <v>0</v>
      </c>
      <c r="AK116">
        <f t="shared" si="4"/>
        <v>0</v>
      </c>
    </row>
    <row r="117" spans="1:37" ht="15" customHeight="1">
      <c r="A117" s="17"/>
      <c r="B117" s="7"/>
      <c r="C117" s="132" t="s">
        <v>97</v>
      </c>
      <c r="D117" s="480" t="s">
        <v>281</v>
      </c>
      <c r="E117" s="481"/>
      <c r="F117" s="481"/>
      <c r="G117" s="481"/>
      <c r="H117" s="481"/>
      <c r="I117" s="481"/>
      <c r="J117" s="481"/>
      <c r="K117" s="481"/>
      <c r="L117" s="482"/>
      <c r="M117" s="524"/>
      <c r="N117" s="524"/>
      <c r="O117" s="524"/>
      <c r="P117" s="524"/>
      <c r="Q117" s="524"/>
      <c r="R117" s="524"/>
      <c r="S117" s="524"/>
      <c r="T117" s="524"/>
      <c r="U117" s="524"/>
      <c r="V117" s="524"/>
      <c r="W117" s="524"/>
      <c r="X117" s="524"/>
      <c r="Y117" s="524"/>
      <c r="Z117" s="524"/>
      <c r="AA117" s="524"/>
      <c r="AB117" s="524"/>
      <c r="AC117" s="524"/>
      <c r="AD117" s="524"/>
      <c r="AI117">
        <f t="shared" si="2"/>
        <v>0</v>
      </c>
      <c r="AJ117">
        <f t="shared" si="3"/>
        <v>0</v>
      </c>
      <c r="AK117">
        <f>IF(COUNTIF(M117:AD117,"NA")=3,0,IF(COUNTA(M117:AD117)=0,0,IF(OR(AND(M117=0,AI117&gt;0),AND(M117="ns",AJ117&gt;0),AND(M117="ns",AI117=0,AJ117=0)),1,IF(OR(AND(M117&gt;0,AI117=2),AND(M117="ns",AI117=2),AND(M117="ns",AJ117=0,AI117&gt;0),M117=AJ117),0,1))))</f>
        <v>0</v>
      </c>
    </row>
    <row r="118" spans="1:37" ht="15" customHeight="1">
      <c r="A118" s="17"/>
      <c r="B118" s="7"/>
      <c r="C118" s="221"/>
      <c r="D118" s="242"/>
      <c r="E118" s="242"/>
      <c r="F118" s="20"/>
      <c r="G118" s="20"/>
      <c r="H118" s="20"/>
      <c r="I118" s="20"/>
      <c r="J118" s="20"/>
      <c r="K118" s="20"/>
      <c r="L118" s="243" t="s">
        <v>261</v>
      </c>
      <c r="M118" s="611">
        <f>IF(AND(SUM(M112:M117)=0,COUNTIF(M112:M117,"NS")&gt;0),"NS",IF(AND(SUM(M112:M117)=0,COUNTIF(M112:M117,0)&gt;0),0,IF(AND(SUM(M112:M117)=0,COUNTIF(M112:M117,"NA")&gt;0),"NA",SUM(M112:M117))))</f>
        <v>0</v>
      </c>
      <c r="N118" s="612"/>
      <c r="O118" s="612"/>
      <c r="P118" s="612"/>
      <c r="Q118" s="612"/>
      <c r="R118" s="613"/>
      <c r="S118" s="611">
        <f>IF(AND(SUM(S112:S117)=0,COUNTIF(S112:S117,"NS")&gt;0),"NS",IF(AND(SUM(S112:S117)=0,COUNTIF(S112:S117,0)&gt;0),0,IF(AND(SUM(S112:S117)=0,COUNTIF(S112:S117,"NA")&gt;0),"NA",SUM(S112:S117))))</f>
        <v>0</v>
      </c>
      <c r="T118" s="612"/>
      <c r="U118" s="612"/>
      <c r="V118" s="612"/>
      <c r="W118" s="612"/>
      <c r="X118" s="613"/>
      <c r="Y118" s="611">
        <f>IF(AND(SUM(Y112:Y117)=0,COUNTIF(Y112:Y117,"NS")&gt;0),"NS",IF(AND(SUM(Y112:Y117)=0,COUNTIF(Y112:Y117,0)&gt;0),0,IF(AND(SUM(Y112:Y117)=0,COUNTIF(Y112:Y117,"NA")&gt;0),"NA",SUM(Y112:Y117))))</f>
        <v>0</v>
      </c>
      <c r="Z118" s="612"/>
      <c r="AA118" s="612"/>
      <c r="AB118" s="612"/>
      <c r="AC118" s="612"/>
      <c r="AD118" s="613"/>
      <c r="AI118">
        <f>SUM(AI112:AI117)</f>
        <v>0</v>
      </c>
      <c r="AK118" s="172">
        <f>SUM(AK112:AK117)</f>
        <v>0</v>
      </c>
    </row>
    <row r="119" spans="1:37" ht="15" customHeight="1">
      <c r="A119" s="17"/>
      <c r="B119" s="241"/>
      <c r="C119" s="241"/>
      <c r="D119" s="241"/>
      <c r="E119" s="241"/>
      <c r="F119" s="241"/>
      <c r="G119" s="241"/>
      <c r="H119" s="244"/>
      <c r="I119" s="242"/>
      <c r="J119" s="242"/>
      <c r="K119" s="242"/>
      <c r="L119" s="242"/>
      <c r="M119" s="242"/>
      <c r="N119" s="242"/>
      <c r="O119" s="242"/>
      <c r="P119" s="242"/>
      <c r="Q119" s="242"/>
      <c r="R119" s="242"/>
      <c r="S119" s="242"/>
      <c r="T119" s="242"/>
      <c r="U119" s="242"/>
      <c r="V119" s="242"/>
      <c r="W119" s="242"/>
      <c r="X119" s="242"/>
      <c r="Y119" s="242"/>
      <c r="Z119" s="242"/>
      <c r="AA119" s="242"/>
      <c r="AB119" s="242"/>
      <c r="AC119" s="242"/>
      <c r="AD119" s="242"/>
    </row>
    <row r="120" spans="1:37" ht="45" customHeight="1">
      <c r="A120" s="230"/>
      <c r="B120" s="7"/>
      <c r="C120" s="487" t="s">
        <v>407</v>
      </c>
      <c r="D120" s="487"/>
      <c r="E120" s="488"/>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row>
    <row r="121" spans="1:37" ht="15" customHeight="1">
      <c r="A121" s="230"/>
      <c r="B121" s="452" t="str">
        <f>IF(AND(M116&gt;0,M116&lt;&gt;"NA",M116&lt;&gt;"NS",F120=""),"Debido a que cuenta con un valor mayor a cero en el numeral 5, debe anotar el nombre de dicho(s) régimen(es) de contratación","")</f>
        <v/>
      </c>
      <c r="C121" s="452"/>
      <c r="D121" s="452"/>
      <c r="E121" s="452"/>
      <c r="F121" s="452"/>
      <c r="G121" s="452"/>
      <c r="H121" s="452"/>
      <c r="I121" s="452"/>
      <c r="J121" s="452"/>
      <c r="K121" s="452"/>
      <c r="L121" s="452"/>
      <c r="M121" s="452"/>
      <c r="N121" s="452"/>
      <c r="O121" s="452"/>
      <c r="P121" s="452"/>
      <c r="Q121" s="452"/>
      <c r="R121" s="452"/>
      <c r="S121" s="452"/>
      <c r="T121" s="452"/>
      <c r="U121" s="452"/>
      <c r="V121" s="452"/>
      <c r="W121" s="452"/>
      <c r="X121" s="452"/>
      <c r="Y121" s="452"/>
      <c r="Z121" s="452"/>
      <c r="AA121" s="452"/>
      <c r="AB121" s="452"/>
      <c r="AC121" s="452"/>
      <c r="AD121" s="452"/>
      <c r="AE121" s="452"/>
    </row>
    <row r="122" spans="1:37" ht="24" customHeight="1">
      <c r="A122" s="159"/>
      <c r="B122" s="7"/>
      <c r="C122" s="417" t="s">
        <v>147</v>
      </c>
      <c r="D122" s="417"/>
      <c r="E122" s="417"/>
      <c r="F122" s="417"/>
      <c r="G122" s="417"/>
      <c r="H122" s="417"/>
      <c r="I122" s="417"/>
      <c r="J122" s="417"/>
      <c r="K122" s="417"/>
      <c r="L122" s="417"/>
      <c r="M122" s="417"/>
      <c r="N122" s="417"/>
      <c r="O122" s="417"/>
      <c r="P122" s="417"/>
      <c r="Q122" s="417"/>
      <c r="R122" s="417"/>
      <c r="S122" s="417"/>
      <c r="T122" s="417"/>
      <c r="U122" s="417"/>
      <c r="V122" s="417"/>
      <c r="W122" s="417"/>
      <c r="X122" s="417"/>
      <c r="Y122" s="417"/>
      <c r="Z122" s="417"/>
      <c r="AA122" s="417"/>
      <c r="AB122" s="417"/>
      <c r="AC122" s="417"/>
      <c r="AD122" s="417"/>
    </row>
    <row r="123" spans="1:37" ht="60" customHeight="1">
      <c r="A123" s="17"/>
      <c r="B123" s="241"/>
      <c r="C123" s="473"/>
      <c r="D123" s="474"/>
      <c r="E123" s="474"/>
      <c r="F123" s="474"/>
      <c r="G123" s="474"/>
      <c r="H123" s="474"/>
      <c r="I123" s="474"/>
      <c r="J123" s="474"/>
      <c r="K123" s="474"/>
      <c r="L123" s="474"/>
      <c r="M123" s="474"/>
      <c r="N123" s="474"/>
      <c r="O123" s="474"/>
      <c r="P123" s="474"/>
      <c r="Q123" s="474"/>
      <c r="R123" s="474"/>
      <c r="S123" s="474"/>
      <c r="T123" s="474"/>
      <c r="U123" s="474"/>
      <c r="V123" s="474"/>
      <c r="W123" s="474"/>
      <c r="X123" s="474"/>
      <c r="Y123" s="474"/>
      <c r="Z123" s="474"/>
      <c r="AA123" s="474"/>
      <c r="AB123" s="474"/>
      <c r="AC123" s="474"/>
      <c r="AD123" s="475"/>
    </row>
    <row r="124" spans="1:37" ht="15" customHeight="1">
      <c r="A124" s="159"/>
      <c r="B124" s="455" t="str">
        <f>IF(AG112=0,"","Favor de ingresar toda la información requerida en la pregunta")</f>
        <v/>
      </c>
      <c r="C124" s="455"/>
      <c r="D124" s="455"/>
      <c r="E124" s="455"/>
      <c r="F124" s="455"/>
      <c r="G124" s="455"/>
      <c r="H124" s="455"/>
      <c r="I124" s="455"/>
      <c r="J124" s="455"/>
      <c r="K124" s="455"/>
      <c r="L124" s="455"/>
      <c r="M124" s="455"/>
      <c r="N124" s="455"/>
      <c r="O124" s="455"/>
      <c r="P124" s="455"/>
      <c r="Q124" s="455"/>
      <c r="R124" s="455"/>
      <c r="S124" s="455"/>
      <c r="T124" s="455"/>
      <c r="U124" s="455"/>
      <c r="V124" s="455"/>
      <c r="W124" s="455"/>
      <c r="X124" s="455"/>
      <c r="Y124" s="455"/>
      <c r="Z124" s="455"/>
      <c r="AA124" s="455"/>
      <c r="AB124" s="455"/>
      <c r="AC124" s="455"/>
      <c r="AD124" s="455"/>
      <c r="AE124" s="455"/>
    </row>
    <row r="125" spans="1:37" ht="15" customHeight="1">
      <c r="A125" s="159"/>
      <c r="B125" s="456" t="str">
        <f>IF(COUNTIF(M112:AD117,"NS")&lt;&gt;0,"Alerta: debido a que cuenta con registros NS, debe proporcionar una justificación en el area de comentarios al final de la pregunta","")</f>
        <v/>
      </c>
      <c r="C125" s="456"/>
      <c r="D125" s="456"/>
      <c r="E125" s="456"/>
      <c r="F125" s="456"/>
      <c r="G125" s="456"/>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row>
    <row r="126" spans="1:37" ht="15" customHeight="1">
      <c r="A126" s="159"/>
      <c r="B126" s="452" t="str">
        <f>IF(AK118&gt;0,"Favor de revisar la suma y consistencia de totales y/o subtotales por filas (numéricos y NS)","")</f>
        <v/>
      </c>
      <c r="C126" s="452"/>
      <c r="D126" s="452"/>
      <c r="E126" s="452"/>
      <c r="F126" s="452"/>
      <c r="G126" s="452"/>
      <c r="H126" s="452"/>
      <c r="I126" s="452"/>
      <c r="J126" s="452"/>
      <c r="K126" s="452"/>
      <c r="L126" s="452"/>
      <c r="M126" s="452"/>
      <c r="N126" s="452"/>
      <c r="O126" s="452"/>
      <c r="P126" s="452"/>
      <c r="Q126" s="452"/>
      <c r="R126" s="452"/>
      <c r="S126" s="452"/>
      <c r="T126" s="452"/>
      <c r="U126" s="452"/>
      <c r="V126" s="452"/>
      <c r="W126" s="452"/>
      <c r="X126" s="452"/>
      <c r="Y126" s="452"/>
      <c r="Z126" s="452"/>
      <c r="AA126" s="452"/>
      <c r="AB126" s="452"/>
      <c r="AC126" s="452"/>
      <c r="AD126" s="452"/>
      <c r="AE126" s="452"/>
    </row>
    <row r="127" spans="1:37" ht="15" customHeight="1">
      <c r="A127" s="159"/>
      <c r="B127" s="452" t="str">
        <f>IF(AND($C$93=M118,$E$95=S118,$E$97=Y118),"","Las cantidades de Hombres y Mujeres debe corresponder con los datos reportados en la preg. 3.2")</f>
        <v/>
      </c>
      <c r="C127" s="452"/>
      <c r="D127" s="452"/>
      <c r="E127" s="452"/>
      <c r="F127" s="452"/>
      <c r="G127" s="452"/>
      <c r="H127" s="452"/>
      <c r="I127" s="452"/>
      <c r="J127" s="452"/>
      <c r="K127" s="452"/>
      <c r="L127" s="452"/>
      <c r="M127" s="452"/>
      <c r="N127" s="452"/>
      <c r="O127" s="452"/>
      <c r="P127" s="452"/>
      <c r="Q127" s="452"/>
      <c r="R127" s="452"/>
      <c r="S127" s="452"/>
      <c r="T127" s="452"/>
      <c r="U127" s="452"/>
      <c r="V127" s="452"/>
      <c r="W127" s="452"/>
      <c r="X127" s="452"/>
      <c r="Y127" s="452"/>
      <c r="Z127" s="452"/>
      <c r="AA127" s="452"/>
      <c r="AB127" s="452"/>
      <c r="AC127" s="452"/>
      <c r="AD127" s="452"/>
      <c r="AE127" s="452"/>
    </row>
    <row r="128" spans="1:37" ht="15" customHeight="1">
      <c r="A128" s="15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row>
    <row r="129" spans="1:37" ht="15" customHeight="1">
      <c r="A129" s="15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row>
    <row r="130" spans="1:37" ht="24" customHeight="1">
      <c r="A130" s="17" t="s">
        <v>408</v>
      </c>
      <c r="B130" s="463" t="s">
        <v>409</v>
      </c>
      <c r="C130" s="463"/>
      <c r="D130" s="463"/>
      <c r="E130" s="463"/>
      <c r="F130" s="463"/>
      <c r="G130" s="463"/>
      <c r="H130" s="463"/>
      <c r="I130" s="463"/>
      <c r="J130" s="463"/>
      <c r="K130" s="463"/>
      <c r="L130" s="463"/>
      <c r="M130" s="463"/>
      <c r="N130" s="463"/>
      <c r="O130" s="463"/>
      <c r="P130" s="463"/>
      <c r="Q130" s="463"/>
      <c r="R130" s="463"/>
      <c r="S130" s="463"/>
      <c r="T130" s="463"/>
      <c r="U130" s="463"/>
      <c r="V130" s="463"/>
      <c r="W130" s="463"/>
      <c r="X130" s="463"/>
      <c r="Y130" s="463"/>
      <c r="Z130" s="463"/>
      <c r="AA130" s="463"/>
      <c r="AB130" s="463"/>
      <c r="AC130" s="463"/>
      <c r="AD130" s="463"/>
    </row>
    <row r="131" spans="1:37" ht="15" customHeight="1">
      <c r="A131" s="245"/>
      <c r="B131" s="135"/>
      <c r="C131" s="135"/>
      <c r="D131" s="135"/>
      <c r="E131" s="135"/>
      <c r="F131" s="135"/>
      <c r="G131" s="135"/>
      <c r="H131" s="135"/>
      <c r="I131" s="135"/>
      <c r="J131" s="135"/>
      <c r="K131" s="135"/>
      <c r="L131" s="135"/>
      <c r="M131" s="135"/>
      <c r="N131" s="135"/>
      <c r="O131" s="135"/>
      <c r="P131" s="135"/>
      <c r="Q131" s="135"/>
      <c r="R131" s="135"/>
      <c r="S131" s="19"/>
      <c r="T131" s="135"/>
      <c r="U131" s="135"/>
      <c r="V131" s="135"/>
      <c r="W131" s="135"/>
      <c r="X131" s="135"/>
      <c r="Y131" s="135"/>
      <c r="Z131" s="135"/>
      <c r="AA131" s="135"/>
      <c r="AB131" s="135"/>
      <c r="AC131" s="135"/>
      <c r="AD131" s="135"/>
    </row>
    <row r="132" spans="1:37" ht="24" customHeight="1">
      <c r="A132" s="245"/>
      <c r="B132" s="241"/>
      <c r="C132" s="561" t="s">
        <v>410</v>
      </c>
      <c r="D132" s="562"/>
      <c r="E132" s="562"/>
      <c r="F132" s="562"/>
      <c r="G132" s="562"/>
      <c r="H132" s="562"/>
      <c r="I132" s="562"/>
      <c r="J132" s="562"/>
      <c r="K132" s="562"/>
      <c r="L132" s="563"/>
      <c r="M132" s="410" t="s">
        <v>399</v>
      </c>
      <c r="N132" s="410"/>
      <c r="O132" s="410"/>
      <c r="P132" s="410"/>
      <c r="Q132" s="410"/>
      <c r="R132" s="410"/>
      <c r="S132" s="410"/>
      <c r="T132" s="410"/>
      <c r="U132" s="410"/>
      <c r="V132" s="410"/>
      <c r="W132" s="410"/>
      <c r="X132" s="410"/>
      <c r="Y132" s="410"/>
      <c r="Z132" s="410"/>
      <c r="AA132" s="410"/>
      <c r="AB132" s="410"/>
      <c r="AC132" s="410"/>
      <c r="AD132" s="410"/>
    </row>
    <row r="133" spans="1:37" ht="15" customHeight="1">
      <c r="A133" s="245"/>
      <c r="B133" s="241"/>
      <c r="C133" s="564"/>
      <c r="D133" s="565"/>
      <c r="E133" s="565"/>
      <c r="F133" s="565"/>
      <c r="G133" s="565"/>
      <c r="H133" s="565"/>
      <c r="I133" s="565"/>
      <c r="J133" s="565"/>
      <c r="K133" s="565"/>
      <c r="L133" s="566"/>
      <c r="M133" s="489" t="s">
        <v>226</v>
      </c>
      <c r="N133" s="489"/>
      <c r="O133" s="489"/>
      <c r="P133" s="489"/>
      <c r="Q133" s="489"/>
      <c r="R133" s="489"/>
      <c r="S133" s="573" t="s">
        <v>400</v>
      </c>
      <c r="T133" s="573"/>
      <c r="U133" s="573"/>
      <c r="V133" s="573"/>
      <c r="W133" s="573"/>
      <c r="X133" s="573"/>
      <c r="Y133" s="573" t="s">
        <v>401</v>
      </c>
      <c r="Z133" s="573"/>
      <c r="AA133" s="573"/>
      <c r="AB133" s="573"/>
      <c r="AC133" s="573"/>
      <c r="AD133" s="573"/>
      <c r="AG133" t="s">
        <v>2233</v>
      </c>
      <c r="AI133" t="s">
        <v>2227</v>
      </c>
      <c r="AJ133" t="s">
        <v>2244</v>
      </c>
      <c r="AK133" t="s">
        <v>2245</v>
      </c>
    </row>
    <row r="134" spans="1:37" ht="36" customHeight="1">
      <c r="A134" s="245"/>
      <c r="B134" s="7"/>
      <c r="C134" s="132" t="s">
        <v>89</v>
      </c>
      <c r="D134" s="480" t="s">
        <v>411</v>
      </c>
      <c r="E134" s="481"/>
      <c r="F134" s="481"/>
      <c r="G134" s="481"/>
      <c r="H134" s="481"/>
      <c r="I134" s="481"/>
      <c r="J134" s="481"/>
      <c r="K134" s="481"/>
      <c r="L134" s="482"/>
      <c r="M134" s="524"/>
      <c r="N134" s="524"/>
      <c r="O134" s="524"/>
      <c r="P134" s="524"/>
      <c r="Q134" s="524"/>
      <c r="R134" s="524"/>
      <c r="S134" s="524"/>
      <c r="T134" s="524"/>
      <c r="U134" s="524"/>
      <c r="V134" s="524"/>
      <c r="W134" s="524"/>
      <c r="X134" s="524"/>
      <c r="Y134" s="524"/>
      <c r="Z134" s="524"/>
      <c r="AA134" s="524"/>
      <c r="AB134" s="524"/>
      <c r="AC134" s="524"/>
      <c r="AD134" s="524"/>
      <c r="AG134" s="172">
        <f>IF(COUNTA(C93,E95,E97)=3,IF(COUNTA(M134:AD139)=18,0,1),0)</f>
        <v>0</v>
      </c>
      <c r="AI134">
        <f t="shared" ref="AI134" si="5">COUNTIF(S134:AD134,"NS")</f>
        <v>0</v>
      </c>
      <c r="AJ134">
        <f t="shared" ref="AJ134" si="6">SUM(S134:AD134)</f>
        <v>0</v>
      </c>
      <c r="AK134">
        <f>IF(COUNTIF(M134:AD134,"NA")=3,0,IF(COUNTA(M134:AD134)=0,0,IF(OR(AND(M134=0,AI134&gt;0),AND(M134="ns",AJ134&gt;0),AND(M134="ns",AI134=0,AJ134=0)),1,IF(OR(AND(M134&gt;0,AI134=2),AND(M134="ns",AI134=2),AND(M134="ns",AJ134=0,AI134&gt;0),M134=AJ134),0,1))))</f>
        <v>0</v>
      </c>
    </row>
    <row r="135" spans="1:37" ht="24" customHeight="1">
      <c r="A135" s="245"/>
      <c r="B135" s="7"/>
      <c r="C135" s="132" t="s">
        <v>90</v>
      </c>
      <c r="D135" s="479" t="s">
        <v>412</v>
      </c>
      <c r="E135" s="479"/>
      <c r="F135" s="479"/>
      <c r="G135" s="479"/>
      <c r="H135" s="479"/>
      <c r="I135" s="479"/>
      <c r="J135" s="479"/>
      <c r="K135" s="479"/>
      <c r="L135" s="479"/>
      <c r="M135" s="524"/>
      <c r="N135" s="524"/>
      <c r="O135" s="524"/>
      <c r="P135" s="524"/>
      <c r="Q135" s="524"/>
      <c r="R135" s="524"/>
      <c r="S135" s="524"/>
      <c r="T135" s="524"/>
      <c r="U135" s="524"/>
      <c r="V135" s="524"/>
      <c r="W135" s="524"/>
      <c r="X135" s="524"/>
      <c r="Y135" s="524"/>
      <c r="Z135" s="524"/>
      <c r="AA135" s="524"/>
      <c r="AB135" s="524"/>
      <c r="AC135" s="524"/>
      <c r="AD135" s="524"/>
      <c r="AI135">
        <f t="shared" ref="AI135:AI139" si="7">COUNTIF(S135:AD135,"NS")</f>
        <v>0</v>
      </c>
      <c r="AJ135">
        <f t="shared" ref="AJ135:AJ139" si="8">SUM(S135:AD135)</f>
        <v>0</v>
      </c>
      <c r="AK135">
        <f t="shared" ref="AK135:AK138" si="9">IF(COUNTIF(M135:AD135,"NA")=3,0,IF(COUNTA(M135:AD135)=0,0,IF(OR(AND(M135=0,AI135&gt;0),AND(M135="ns",AJ135&gt;0),AND(M135="ns",AI135=0,AJ135=0)),1,IF(OR(AND(M135&gt;0,AI135=2),AND(M135="ns",AI135=2),AND(M135="ns",AJ135=0,AI135&gt;0),M135=AJ135),0,1))))</f>
        <v>0</v>
      </c>
    </row>
    <row r="136" spans="1:37" ht="24" customHeight="1">
      <c r="A136" s="245"/>
      <c r="B136" s="7"/>
      <c r="C136" s="132" t="s">
        <v>92</v>
      </c>
      <c r="D136" s="479" t="s">
        <v>413</v>
      </c>
      <c r="E136" s="479"/>
      <c r="F136" s="479"/>
      <c r="G136" s="479"/>
      <c r="H136" s="479"/>
      <c r="I136" s="479"/>
      <c r="J136" s="479"/>
      <c r="K136" s="479"/>
      <c r="L136" s="479"/>
      <c r="M136" s="524"/>
      <c r="N136" s="524"/>
      <c r="O136" s="524"/>
      <c r="P136" s="524"/>
      <c r="Q136" s="524"/>
      <c r="R136" s="524"/>
      <c r="S136" s="524"/>
      <c r="T136" s="524"/>
      <c r="U136" s="524"/>
      <c r="V136" s="524"/>
      <c r="W136" s="524"/>
      <c r="X136" s="524"/>
      <c r="Y136" s="524"/>
      <c r="Z136" s="524"/>
      <c r="AA136" s="524"/>
      <c r="AB136" s="524"/>
      <c r="AC136" s="524"/>
      <c r="AD136" s="524"/>
      <c r="AI136">
        <f t="shared" si="7"/>
        <v>0</v>
      </c>
      <c r="AJ136">
        <f t="shared" si="8"/>
        <v>0</v>
      </c>
      <c r="AK136">
        <f t="shared" si="9"/>
        <v>0</v>
      </c>
    </row>
    <row r="137" spans="1:37" ht="15" customHeight="1">
      <c r="A137" s="245"/>
      <c r="B137" s="7"/>
      <c r="C137" s="132" t="s">
        <v>93</v>
      </c>
      <c r="D137" s="479" t="s">
        <v>414</v>
      </c>
      <c r="E137" s="479"/>
      <c r="F137" s="479"/>
      <c r="G137" s="479"/>
      <c r="H137" s="479"/>
      <c r="I137" s="479"/>
      <c r="J137" s="479"/>
      <c r="K137" s="479"/>
      <c r="L137" s="479"/>
      <c r="M137" s="524"/>
      <c r="N137" s="524"/>
      <c r="O137" s="524"/>
      <c r="P137" s="524"/>
      <c r="Q137" s="524"/>
      <c r="R137" s="524"/>
      <c r="S137" s="524"/>
      <c r="T137" s="524"/>
      <c r="U137" s="524"/>
      <c r="V137" s="524"/>
      <c r="W137" s="524"/>
      <c r="X137" s="524"/>
      <c r="Y137" s="524"/>
      <c r="Z137" s="524"/>
      <c r="AA137" s="524"/>
      <c r="AB137" s="524"/>
      <c r="AC137" s="524"/>
      <c r="AD137" s="524"/>
      <c r="AI137">
        <f t="shared" si="7"/>
        <v>0</v>
      </c>
      <c r="AJ137">
        <f t="shared" si="8"/>
        <v>0</v>
      </c>
      <c r="AK137">
        <f t="shared" si="9"/>
        <v>0</v>
      </c>
    </row>
    <row r="138" spans="1:37" ht="15" customHeight="1">
      <c r="A138" s="245"/>
      <c r="B138" s="7"/>
      <c r="C138" s="132" t="s">
        <v>95</v>
      </c>
      <c r="D138" s="479" t="s">
        <v>415</v>
      </c>
      <c r="E138" s="479"/>
      <c r="F138" s="479"/>
      <c r="G138" s="479"/>
      <c r="H138" s="479"/>
      <c r="I138" s="479"/>
      <c r="J138" s="479"/>
      <c r="K138" s="479"/>
      <c r="L138" s="479"/>
      <c r="M138" s="524"/>
      <c r="N138" s="524"/>
      <c r="O138" s="524"/>
      <c r="P138" s="524"/>
      <c r="Q138" s="524"/>
      <c r="R138" s="524"/>
      <c r="S138" s="524"/>
      <c r="T138" s="524"/>
      <c r="U138" s="524"/>
      <c r="V138" s="524"/>
      <c r="W138" s="524"/>
      <c r="X138" s="524"/>
      <c r="Y138" s="524"/>
      <c r="Z138" s="524"/>
      <c r="AA138" s="524"/>
      <c r="AB138" s="524"/>
      <c r="AC138" s="524"/>
      <c r="AD138" s="524"/>
      <c r="AI138">
        <f t="shared" si="7"/>
        <v>0</v>
      </c>
      <c r="AJ138">
        <f t="shared" si="8"/>
        <v>0</v>
      </c>
      <c r="AK138">
        <f t="shared" si="9"/>
        <v>0</v>
      </c>
    </row>
    <row r="139" spans="1:37" ht="15" customHeight="1">
      <c r="A139" s="245"/>
      <c r="B139" s="7"/>
      <c r="C139" s="178" t="s">
        <v>97</v>
      </c>
      <c r="D139" s="551" t="s">
        <v>281</v>
      </c>
      <c r="E139" s="551"/>
      <c r="F139" s="551"/>
      <c r="G139" s="551"/>
      <c r="H139" s="551"/>
      <c r="I139" s="551"/>
      <c r="J139" s="551"/>
      <c r="K139" s="551"/>
      <c r="L139" s="551"/>
      <c r="M139" s="524"/>
      <c r="N139" s="524"/>
      <c r="O139" s="524"/>
      <c r="P139" s="524"/>
      <c r="Q139" s="524"/>
      <c r="R139" s="524"/>
      <c r="S139" s="524"/>
      <c r="T139" s="524"/>
      <c r="U139" s="524"/>
      <c r="V139" s="524"/>
      <c r="W139" s="524"/>
      <c r="X139" s="524"/>
      <c r="Y139" s="524"/>
      <c r="Z139" s="524"/>
      <c r="AA139" s="524"/>
      <c r="AB139" s="524"/>
      <c r="AC139" s="524"/>
      <c r="AD139" s="524"/>
      <c r="AI139">
        <f t="shared" si="7"/>
        <v>0</v>
      </c>
      <c r="AJ139">
        <f t="shared" si="8"/>
        <v>0</v>
      </c>
      <c r="AK139">
        <f>IF(COUNTIF(M139:AD139,"NA")=3,0,IF(COUNTA(M139:AD139)=0,0,IF(OR(AND(M139=0,AI139&gt;0),AND(M139="ns",AJ139&gt;0),AND(M139="ns",AI139=0,AJ139=0)),1,IF(OR(AND(M139&gt;0,AI139=2),AND(M139="ns",AI139=2),AND(M139="ns",AJ139=0,AI139&gt;0),M139=AJ139),0,1))))</f>
        <v>0</v>
      </c>
    </row>
    <row r="140" spans="1:37" ht="15" customHeight="1">
      <c r="A140" s="245"/>
      <c r="B140" s="7"/>
      <c r="C140" s="221"/>
      <c r="D140" s="242"/>
      <c r="E140" s="242"/>
      <c r="F140" s="242"/>
      <c r="G140" s="242"/>
      <c r="H140" s="242"/>
      <c r="I140" s="242"/>
      <c r="J140" s="242"/>
      <c r="K140" s="242"/>
      <c r="L140" s="243" t="s">
        <v>261</v>
      </c>
      <c r="M140" s="611">
        <f>IF(AND(SUM(M134:M139)=0,COUNTIF(M134:M139,"NS")&gt;0),"NS",IF(AND(SUM(M134:M139)=0,COUNTIF(M134:M139,0)&gt;0),0,IF(AND(SUM(M134:M139)=0,COUNTIF(M134:M139,"NA")&gt;0),"NA",SUM(M134:M139))))</f>
        <v>0</v>
      </c>
      <c r="N140" s="612"/>
      <c r="O140" s="612"/>
      <c r="P140" s="612"/>
      <c r="Q140" s="612"/>
      <c r="R140" s="613"/>
      <c r="S140" s="611">
        <f>IF(AND(SUM(S134:S139)=0,COUNTIF(S134:S139,"NS")&gt;0),"NS",IF(AND(SUM(S134:S139)=0,COUNTIF(S134:S139,0)&gt;0),0,IF(AND(SUM(S134:S139)=0,COUNTIF(S134:S139,"NA")&gt;0),"NA",SUM(S134:S139))))</f>
        <v>0</v>
      </c>
      <c r="T140" s="612"/>
      <c r="U140" s="612"/>
      <c r="V140" s="612"/>
      <c r="W140" s="612"/>
      <c r="X140" s="613"/>
      <c r="Y140" s="611">
        <f>IF(AND(SUM(Y134:Y139)=0,COUNTIF(Y134:Y139,"NS")&gt;0),"NS",IF(AND(SUM(Y134:Y139)=0,COUNTIF(Y134:Y139,0)&gt;0),0,IF(AND(SUM(Y134:Y139)=0,COUNTIF(Y134:Y139,"NA")&gt;0),"NA",SUM(Y134:Y139))))</f>
        <v>0</v>
      </c>
      <c r="Z140" s="612"/>
      <c r="AA140" s="612"/>
      <c r="AB140" s="612"/>
      <c r="AC140" s="612"/>
      <c r="AD140" s="613"/>
      <c r="AI140">
        <f>SUM(AI134:AI139)</f>
        <v>0</v>
      </c>
      <c r="AK140" s="172">
        <f>SUM(AK134:AK139)</f>
        <v>0</v>
      </c>
    </row>
    <row r="141" spans="1:37" ht="15" customHeight="1">
      <c r="A141" s="245"/>
      <c r="B141" s="241"/>
      <c r="C141" s="241"/>
      <c r="D141" s="241"/>
      <c r="E141" s="241"/>
      <c r="F141" s="241"/>
      <c r="G141" s="241"/>
      <c r="H141" s="244"/>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row>
    <row r="142" spans="1:37" ht="24" customHeight="1">
      <c r="A142" s="159"/>
      <c r="B142" s="7"/>
      <c r="C142" s="417" t="s">
        <v>147</v>
      </c>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row>
    <row r="143" spans="1:37" ht="60" customHeight="1">
      <c r="A143" s="245"/>
      <c r="B143" s="241"/>
      <c r="C143" s="47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5"/>
    </row>
    <row r="144" spans="1:37" ht="15" customHeight="1">
      <c r="A144" s="159"/>
      <c r="B144" s="455" t="str">
        <f>IF(AG134=0,"","Favor de ingresar toda la información requerida en la pregunta")</f>
        <v/>
      </c>
      <c r="C144" s="455"/>
      <c r="D144" s="455"/>
      <c r="E144" s="455"/>
      <c r="F144" s="455"/>
      <c r="G144" s="455"/>
      <c r="H144" s="455"/>
      <c r="I144" s="455"/>
      <c r="J144" s="455"/>
      <c r="K144" s="455"/>
      <c r="L144" s="455"/>
      <c r="M144" s="455"/>
      <c r="N144" s="455"/>
      <c r="O144" s="455"/>
      <c r="P144" s="455"/>
      <c r="Q144" s="455"/>
      <c r="R144" s="455"/>
      <c r="S144" s="455"/>
      <c r="T144" s="455"/>
      <c r="U144" s="455"/>
      <c r="V144" s="455"/>
      <c r="W144" s="455"/>
      <c r="X144" s="455"/>
      <c r="Y144" s="455"/>
      <c r="Z144" s="455"/>
      <c r="AA144" s="455"/>
      <c r="AB144" s="455"/>
      <c r="AC144" s="455"/>
      <c r="AD144" s="455"/>
      <c r="AE144" s="455"/>
    </row>
    <row r="145" spans="1:37" ht="15" customHeight="1">
      <c r="A145" s="159"/>
      <c r="B145" s="456" t="str">
        <f>IF(COUNTIF(M134:AD139,"NS")&lt;&gt;0,"Alerta: debido a que cuenta con registros NS, debe proporcionar una justificación en el area de comentarios al final de la pregunta","")</f>
        <v/>
      </c>
      <c r="C145" s="456"/>
      <c r="D145" s="456"/>
      <c r="E145" s="456"/>
      <c r="F145" s="456"/>
      <c r="G145" s="456"/>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row>
    <row r="146" spans="1:37" ht="15" customHeight="1">
      <c r="A146" s="159"/>
      <c r="B146" s="452" t="str">
        <f>IF(AK140&gt;0,"Favor de revisar la suma y consistencia de totales y/o subtotales por filas (numéricos y NS)","")</f>
        <v/>
      </c>
      <c r="C146" s="452"/>
      <c r="D146" s="452"/>
      <c r="E146" s="452"/>
      <c r="F146" s="452"/>
      <c r="G146" s="452"/>
      <c r="H146" s="452"/>
      <c r="I146" s="452"/>
      <c r="J146" s="452"/>
      <c r="K146" s="452"/>
      <c r="L146" s="452"/>
      <c r="M146" s="452"/>
      <c r="N146" s="452"/>
      <c r="O146" s="452"/>
      <c r="P146" s="452"/>
      <c r="Q146" s="452"/>
      <c r="R146" s="452"/>
      <c r="S146" s="452"/>
      <c r="T146" s="452"/>
      <c r="U146" s="452"/>
      <c r="V146" s="452"/>
      <c r="W146" s="452"/>
      <c r="X146" s="452"/>
      <c r="Y146" s="452"/>
      <c r="Z146" s="452"/>
      <c r="AA146" s="452"/>
      <c r="AB146" s="452"/>
      <c r="AC146" s="452"/>
      <c r="AD146" s="452"/>
      <c r="AE146" s="452"/>
    </row>
    <row r="147" spans="1:37" ht="15" customHeight="1">
      <c r="A147" s="159"/>
      <c r="B147" s="452" t="str">
        <f>IF(AND($C$93=M140,$E$95=S140,$E$97=Y140),"","Las cantidades de Hombres y Mujeres debe corresponder con los datos reportados en la preg. 3.2")</f>
        <v/>
      </c>
      <c r="C147" s="452"/>
      <c r="D147" s="452"/>
      <c r="E147" s="452"/>
      <c r="F147" s="452"/>
      <c r="G147" s="452"/>
      <c r="H147" s="452"/>
      <c r="I147" s="452"/>
      <c r="J147" s="452"/>
      <c r="K147" s="452"/>
      <c r="L147" s="452"/>
      <c r="M147" s="452"/>
      <c r="N147" s="452"/>
      <c r="O147" s="452"/>
      <c r="P147" s="452"/>
      <c r="Q147" s="452"/>
      <c r="R147" s="452"/>
      <c r="S147" s="452"/>
      <c r="T147" s="452"/>
      <c r="U147" s="452"/>
      <c r="V147" s="452"/>
      <c r="W147" s="452"/>
      <c r="X147" s="452"/>
      <c r="Y147" s="452"/>
      <c r="Z147" s="452"/>
      <c r="AA147" s="452"/>
      <c r="AB147" s="452"/>
      <c r="AC147" s="452"/>
      <c r="AD147" s="452"/>
      <c r="AE147" s="452"/>
    </row>
    <row r="148" spans="1:37" ht="15" customHeight="1">
      <c r="A148" s="15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row>
    <row r="149" spans="1:37" ht="15" customHeight="1">
      <c r="A149" s="15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row>
    <row r="150" spans="1:37" ht="24" customHeight="1">
      <c r="A150" s="17" t="s">
        <v>416</v>
      </c>
      <c r="B150" s="463" t="s">
        <v>417</v>
      </c>
      <c r="C150" s="463"/>
      <c r="D150" s="463"/>
      <c r="E150" s="463"/>
      <c r="F150" s="463"/>
      <c r="G150" s="463"/>
      <c r="H150" s="463"/>
      <c r="I150" s="463"/>
      <c r="J150" s="463"/>
      <c r="K150" s="463"/>
      <c r="L150" s="463"/>
      <c r="M150" s="463"/>
      <c r="N150" s="463"/>
      <c r="O150" s="463"/>
      <c r="P150" s="463"/>
      <c r="Q150" s="463"/>
      <c r="R150" s="463"/>
      <c r="S150" s="463"/>
      <c r="T150" s="463"/>
      <c r="U150" s="463"/>
      <c r="V150" s="463"/>
      <c r="W150" s="463"/>
      <c r="X150" s="463"/>
      <c r="Y150" s="463"/>
      <c r="Z150" s="463"/>
      <c r="AA150" s="463"/>
      <c r="AB150" s="463"/>
      <c r="AC150" s="463"/>
      <c r="AD150" s="463"/>
    </row>
    <row r="151" spans="1:37" ht="15" customHeight="1">
      <c r="A151" s="18"/>
      <c r="B151" s="135"/>
      <c r="C151" s="507" t="s">
        <v>1807</v>
      </c>
      <c r="D151" s="507"/>
      <c r="E151" s="507"/>
      <c r="F151" s="507"/>
      <c r="G151" s="507"/>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row>
    <row r="152" spans="1:37" ht="15" customHeight="1">
      <c r="A152" s="18"/>
      <c r="B152" s="135"/>
      <c r="C152" s="135"/>
      <c r="D152" s="135"/>
      <c r="E152" s="135"/>
      <c r="F152" s="135"/>
      <c r="G152" s="135"/>
      <c r="H152" s="135"/>
      <c r="I152" s="135"/>
      <c r="J152" s="135"/>
      <c r="K152" s="135"/>
      <c r="L152" s="135"/>
      <c r="M152" s="135"/>
      <c r="N152" s="135"/>
      <c r="O152" s="135"/>
      <c r="P152" s="135"/>
      <c r="Q152" s="135"/>
      <c r="R152" s="135"/>
      <c r="S152" s="19"/>
      <c r="T152" s="135"/>
      <c r="U152" s="135"/>
      <c r="V152" s="135"/>
      <c r="W152" s="135"/>
      <c r="X152" s="135"/>
      <c r="Y152" s="135"/>
      <c r="Z152" s="135"/>
      <c r="AA152" s="135"/>
      <c r="AB152" s="135"/>
      <c r="AC152" s="135"/>
      <c r="AD152" s="135"/>
    </row>
    <row r="153" spans="1:37" ht="24" customHeight="1">
      <c r="A153" s="245"/>
      <c r="B153" s="14"/>
      <c r="C153" s="561" t="s">
        <v>418</v>
      </c>
      <c r="D153" s="562"/>
      <c r="E153" s="562"/>
      <c r="F153" s="562"/>
      <c r="G153" s="562"/>
      <c r="H153" s="562"/>
      <c r="I153" s="562"/>
      <c r="J153" s="562"/>
      <c r="K153" s="562"/>
      <c r="L153" s="563"/>
      <c r="M153" s="410" t="s">
        <v>399</v>
      </c>
      <c r="N153" s="410"/>
      <c r="O153" s="410"/>
      <c r="P153" s="410"/>
      <c r="Q153" s="410"/>
      <c r="R153" s="410"/>
      <c r="S153" s="410"/>
      <c r="T153" s="410"/>
      <c r="U153" s="410"/>
      <c r="V153" s="410"/>
      <c r="W153" s="410"/>
      <c r="X153" s="410"/>
      <c r="Y153" s="410"/>
      <c r="Z153" s="410"/>
      <c r="AA153" s="410"/>
      <c r="AB153" s="410"/>
      <c r="AC153" s="410"/>
      <c r="AD153" s="410"/>
    </row>
    <row r="154" spans="1:37" ht="15" customHeight="1">
      <c r="A154" s="245"/>
      <c r="B154" s="241"/>
      <c r="C154" s="564"/>
      <c r="D154" s="565"/>
      <c r="E154" s="565"/>
      <c r="F154" s="565"/>
      <c r="G154" s="565"/>
      <c r="H154" s="565"/>
      <c r="I154" s="565"/>
      <c r="J154" s="565"/>
      <c r="K154" s="565"/>
      <c r="L154" s="566"/>
      <c r="M154" s="489" t="s">
        <v>226</v>
      </c>
      <c r="N154" s="489"/>
      <c r="O154" s="489"/>
      <c r="P154" s="489"/>
      <c r="Q154" s="489"/>
      <c r="R154" s="489"/>
      <c r="S154" s="573" t="s">
        <v>400</v>
      </c>
      <c r="T154" s="573"/>
      <c r="U154" s="573"/>
      <c r="V154" s="573"/>
      <c r="W154" s="573"/>
      <c r="X154" s="573"/>
      <c r="Y154" s="573" t="s">
        <v>401</v>
      </c>
      <c r="Z154" s="573"/>
      <c r="AA154" s="573"/>
      <c r="AB154" s="573"/>
      <c r="AC154" s="573"/>
      <c r="AD154" s="573"/>
      <c r="AG154" t="s">
        <v>2233</v>
      </c>
      <c r="AI154" t="s">
        <v>2227</v>
      </c>
      <c r="AJ154" t="s">
        <v>2244</v>
      </c>
      <c r="AK154" t="s">
        <v>2245</v>
      </c>
    </row>
    <row r="155" spans="1:37" ht="15" customHeight="1">
      <c r="A155" s="245"/>
      <c r="B155" s="7"/>
      <c r="C155" s="202" t="s">
        <v>89</v>
      </c>
      <c r="D155" s="614" t="s">
        <v>419</v>
      </c>
      <c r="E155" s="615"/>
      <c r="F155" s="615"/>
      <c r="G155" s="615"/>
      <c r="H155" s="615"/>
      <c r="I155" s="615"/>
      <c r="J155" s="615"/>
      <c r="K155" s="615"/>
      <c r="L155" s="616"/>
      <c r="M155" s="524"/>
      <c r="N155" s="524"/>
      <c r="O155" s="524"/>
      <c r="P155" s="524"/>
      <c r="Q155" s="524"/>
      <c r="R155" s="524"/>
      <c r="S155" s="524"/>
      <c r="T155" s="524"/>
      <c r="U155" s="524"/>
      <c r="V155" s="524"/>
      <c r="W155" s="524"/>
      <c r="X155" s="524"/>
      <c r="Y155" s="524"/>
      <c r="Z155" s="524"/>
      <c r="AA155" s="524"/>
      <c r="AB155" s="524"/>
      <c r="AC155" s="524"/>
      <c r="AD155" s="524"/>
      <c r="AG155" s="172">
        <f>IF(COUNTA(C93,E95,E97)=3,IF(COUNTA(M155:AD164)=30,0,1),0)</f>
        <v>0</v>
      </c>
      <c r="AI155">
        <f t="shared" ref="AI155" si="10">COUNTIF(S155:AD155,"NS")</f>
        <v>0</v>
      </c>
      <c r="AJ155">
        <f t="shared" ref="AJ155" si="11">SUM(S155:AD155)</f>
        <v>0</v>
      </c>
      <c r="AK155">
        <f>IF(COUNTIF(M155:AD155,"NA")=3,0,IF(COUNTA(M155:AD155)=0,0,IF(OR(AND(M155=0,AI155&gt;0),AND(M155="ns",AJ155&gt;0),AND(M155="ns",AI155=0,AJ155=0)),1,IF(OR(AND(M155&gt;0,AI155=2),AND(M155="ns",AI155=2),AND(M155="ns",AJ155=0,AI155&gt;0),M155=AJ155),0,1))))</f>
        <v>0</v>
      </c>
    </row>
    <row r="156" spans="1:37" ht="15" customHeight="1">
      <c r="A156" s="245"/>
      <c r="B156" s="7"/>
      <c r="C156" s="202" t="s">
        <v>90</v>
      </c>
      <c r="D156" s="614" t="s">
        <v>420</v>
      </c>
      <c r="E156" s="615"/>
      <c r="F156" s="615"/>
      <c r="G156" s="615"/>
      <c r="H156" s="615"/>
      <c r="I156" s="615"/>
      <c r="J156" s="615"/>
      <c r="K156" s="615"/>
      <c r="L156" s="616"/>
      <c r="M156" s="524"/>
      <c r="N156" s="524"/>
      <c r="O156" s="524"/>
      <c r="P156" s="524"/>
      <c r="Q156" s="524"/>
      <c r="R156" s="524"/>
      <c r="S156" s="524"/>
      <c r="T156" s="524"/>
      <c r="U156" s="524"/>
      <c r="V156" s="524"/>
      <c r="W156" s="524"/>
      <c r="X156" s="524"/>
      <c r="Y156" s="524"/>
      <c r="Z156" s="524"/>
      <c r="AA156" s="524"/>
      <c r="AB156" s="524"/>
      <c r="AC156" s="524"/>
      <c r="AD156" s="524"/>
      <c r="AI156">
        <f t="shared" ref="AI156:AI164" si="12">COUNTIF(S156:AD156,"NS")</f>
        <v>0</v>
      </c>
      <c r="AJ156">
        <f t="shared" ref="AJ156:AJ164" si="13">SUM(S156:AD156)</f>
        <v>0</v>
      </c>
      <c r="AK156">
        <f t="shared" ref="AK156:AK163" si="14">IF(COUNTIF(M156:AD156,"NA")=3,0,IF(COUNTA(M156:AD156)=0,0,IF(OR(AND(M156=0,AI156&gt;0),AND(M156="ns",AJ156&gt;0),AND(M156="ns",AI156=0,AJ156=0)),1,IF(OR(AND(M156&gt;0,AI156=2),AND(M156="ns",AI156=2),AND(M156="ns",AJ156=0,AI156&gt;0),M156=AJ156),0,1))))</f>
        <v>0</v>
      </c>
    </row>
    <row r="157" spans="1:37" ht="15" customHeight="1">
      <c r="A157" s="245"/>
      <c r="B157" s="7"/>
      <c r="C157" s="202" t="s">
        <v>92</v>
      </c>
      <c r="D157" s="614" t="s">
        <v>421</v>
      </c>
      <c r="E157" s="615"/>
      <c r="F157" s="615"/>
      <c r="G157" s="615"/>
      <c r="H157" s="615"/>
      <c r="I157" s="615"/>
      <c r="J157" s="615"/>
      <c r="K157" s="615"/>
      <c r="L157" s="616"/>
      <c r="M157" s="524"/>
      <c r="N157" s="524"/>
      <c r="O157" s="524"/>
      <c r="P157" s="524"/>
      <c r="Q157" s="524"/>
      <c r="R157" s="524"/>
      <c r="S157" s="524"/>
      <c r="T157" s="524"/>
      <c r="U157" s="524"/>
      <c r="V157" s="524"/>
      <c r="W157" s="524"/>
      <c r="X157" s="524"/>
      <c r="Y157" s="524"/>
      <c r="Z157" s="524"/>
      <c r="AA157" s="524"/>
      <c r="AB157" s="524"/>
      <c r="AC157" s="524"/>
      <c r="AD157" s="524"/>
      <c r="AI157">
        <f t="shared" si="12"/>
        <v>0</v>
      </c>
      <c r="AJ157">
        <f t="shared" si="13"/>
        <v>0</v>
      </c>
      <c r="AK157">
        <f t="shared" si="14"/>
        <v>0</v>
      </c>
    </row>
    <row r="158" spans="1:37" ht="15" customHeight="1">
      <c r="A158" s="245"/>
      <c r="B158" s="7"/>
      <c r="C158" s="202" t="s">
        <v>93</v>
      </c>
      <c r="D158" s="614" t="s">
        <v>422</v>
      </c>
      <c r="E158" s="615"/>
      <c r="F158" s="615"/>
      <c r="G158" s="615"/>
      <c r="H158" s="615"/>
      <c r="I158" s="615"/>
      <c r="J158" s="615"/>
      <c r="K158" s="615"/>
      <c r="L158" s="616"/>
      <c r="M158" s="524"/>
      <c r="N158" s="524"/>
      <c r="O158" s="524"/>
      <c r="P158" s="524"/>
      <c r="Q158" s="524"/>
      <c r="R158" s="524"/>
      <c r="S158" s="524"/>
      <c r="T158" s="524"/>
      <c r="U158" s="524"/>
      <c r="V158" s="524"/>
      <c r="W158" s="524"/>
      <c r="X158" s="524"/>
      <c r="Y158" s="524"/>
      <c r="Z158" s="524"/>
      <c r="AA158" s="524"/>
      <c r="AB158" s="524"/>
      <c r="AC158" s="524"/>
      <c r="AD158" s="524"/>
      <c r="AI158">
        <f t="shared" si="12"/>
        <v>0</v>
      </c>
      <c r="AJ158">
        <f t="shared" si="13"/>
        <v>0</v>
      </c>
      <c r="AK158">
        <f t="shared" si="14"/>
        <v>0</v>
      </c>
    </row>
    <row r="159" spans="1:37" ht="15" customHeight="1">
      <c r="A159" s="245"/>
      <c r="B159" s="7"/>
      <c r="C159" s="202" t="s">
        <v>95</v>
      </c>
      <c r="D159" s="614" t="s">
        <v>423</v>
      </c>
      <c r="E159" s="615"/>
      <c r="F159" s="615"/>
      <c r="G159" s="615"/>
      <c r="H159" s="615"/>
      <c r="I159" s="615"/>
      <c r="J159" s="615"/>
      <c r="K159" s="615"/>
      <c r="L159" s="616"/>
      <c r="M159" s="524"/>
      <c r="N159" s="524"/>
      <c r="O159" s="524"/>
      <c r="P159" s="524"/>
      <c r="Q159" s="524"/>
      <c r="R159" s="524"/>
      <c r="S159" s="524"/>
      <c r="T159" s="524"/>
      <c r="U159" s="524"/>
      <c r="V159" s="524"/>
      <c r="W159" s="524"/>
      <c r="X159" s="524"/>
      <c r="Y159" s="524"/>
      <c r="Z159" s="524"/>
      <c r="AA159" s="524"/>
      <c r="AB159" s="524"/>
      <c r="AC159" s="524"/>
      <c r="AD159" s="524"/>
      <c r="AI159">
        <f t="shared" si="12"/>
        <v>0</v>
      </c>
      <c r="AJ159">
        <f t="shared" si="13"/>
        <v>0</v>
      </c>
      <c r="AK159">
        <f t="shared" si="14"/>
        <v>0</v>
      </c>
    </row>
    <row r="160" spans="1:37" ht="15" customHeight="1">
      <c r="A160" s="245"/>
      <c r="B160" s="7"/>
      <c r="C160" s="202" t="s">
        <v>97</v>
      </c>
      <c r="D160" s="614" t="s">
        <v>424</v>
      </c>
      <c r="E160" s="615"/>
      <c r="F160" s="615"/>
      <c r="G160" s="615"/>
      <c r="H160" s="615"/>
      <c r="I160" s="615"/>
      <c r="J160" s="615"/>
      <c r="K160" s="615"/>
      <c r="L160" s="616"/>
      <c r="M160" s="524"/>
      <c r="N160" s="524"/>
      <c r="O160" s="524"/>
      <c r="P160" s="524"/>
      <c r="Q160" s="524"/>
      <c r="R160" s="524"/>
      <c r="S160" s="524"/>
      <c r="T160" s="524"/>
      <c r="U160" s="524"/>
      <c r="V160" s="524"/>
      <c r="W160" s="524"/>
      <c r="X160" s="524"/>
      <c r="Y160" s="524"/>
      <c r="Z160" s="524"/>
      <c r="AA160" s="524"/>
      <c r="AB160" s="524"/>
      <c r="AC160" s="524"/>
      <c r="AD160" s="524"/>
      <c r="AI160">
        <f t="shared" si="12"/>
        <v>0</v>
      </c>
      <c r="AJ160">
        <f t="shared" si="13"/>
        <v>0</v>
      </c>
      <c r="AK160">
        <f t="shared" si="14"/>
        <v>0</v>
      </c>
    </row>
    <row r="161" spans="1:37" ht="15" customHeight="1">
      <c r="A161" s="245"/>
      <c r="B161" s="7"/>
      <c r="C161" s="202" t="s">
        <v>99</v>
      </c>
      <c r="D161" s="614" t="s">
        <v>425</v>
      </c>
      <c r="E161" s="615"/>
      <c r="F161" s="615"/>
      <c r="G161" s="615"/>
      <c r="H161" s="615"/>
      <c r="I161" s="615"/>
      <c r="J161" s="615"/>
      <c r="K161" s="615"/>
      <c r="L161" s="616"/>
      <c r="M161" s="524"/>
      <c r="N161" s="524"/>
      <c r="O161" s="524"/>
      <c r="P161" s="524"/>
      <c r="Q161" s="524"/>
      <c r="R161" s="524"/>
      <c r="S161" s="524"/>
      <c r="T161" s="524"/>
      <c r="U161" s="524"/>
      <c r="V161" s="524"/>
      <c r="W161" s="524"/>
      <c r="X161" s="524"/>
      <c r="Y161" s="524"/>
      <c r="Z161" s="524"/>
      <c r="AA161" s="524"/>
      <c r="AB161" s="524"/>
      <c r="AC161" s="524"/>
      <c r="AD161" s="524"/>
      <c r="AI161">
        <f t="shared" si="12"/>
        <v>0</v>
      </c>
      <c r="AJ161">
        <f t="shared" si="13"/>
        <v>0</v>
      </c>
      <c r="AK161">
        <f t="shared" si="14"/>
        <v>0</v>
      </c>
    </row>
    <row r="162" spans="1:37" ht="15" customHeight="1">
      <c r="A162" s="245"/>
      <c r="B162" s="7"/>
      <c r="C162" s="202" t="s">
        <v>101</v>
      </c>
      <c r="D162" s="614" t="s">
        <v>426</v>
      </c>
      <c r="E162" s="615"/>
      <c r="F162" s="615"/>
      <c r="G162" s="615"/>
      <c r="H162" s="615"/>
      <c r="I162" s="615"/>
      <c r="J162" s="615"/>
      <c r="K162" s="615"/>
      <c r="L162" s="616"/>
      <c r="M162" s="524"/>
      <c r="N162" s="524"/>
      <c r="O162" s="524"/>
      <c r="P162" s="524"/>
      <c r="Q162" s="524"/>
      <c r="R162" s="524"/>
      <c r="S162" s="524"/>
      <c r="T162" s="524"/>
      <c r="U162" s="524"/>
      <c r="V162" s="524"/>
      <c r="W162" s="524"/>
      <c r="X162" s="524"/>
      <c r="Y162" s="524"/>
      <c r="Z162" s="524"/>
      <c r="AA162" s="524"/>
      <c r="AB162" s="524"/>
      <c r="AC162" s="524"/>
      <c r="AD162" s="524"/>
      <c r="AI162">
        <f t="shared" si="12"/>
        <v>0</v>
      </c>
      <c r="AJ162">
        <f t="shared" si="13"/>
        <v>0</v>
      </c>
      <c r="AK162">
        <f t="shared" si="14"/>
        <v>0</v>
      </c>
    </row>
    <row r="163" spans="1:37" ht="15" customHeight="1">
      <c r="A163" s="245"/>
      <c r="B163" s="7"/>
      <c r="C163" s="202" t="s">
        <v>103</v>
      </c>
      <c r="D163" s="614" t="s">
        <v>1771</v>
      </c>
      <c r="E163" s="615"/>
      <c r="F163" s="615"/>
      <c r="G163" s="615"/>
      <c r="H163" s="615"/>
      <c r="I163" s="615"/>
      <c r="J163" s="615"/>
      <c r="K163" s="615"/>
      <c r="L163" s="616"/>
      <c r="M163" s="524"/>
      <c r="N163" s="524"/>
      <c r="O163" s="524"/>
      <c r="P163" s="524"/>
      <c r="Q163" s="524"/>
      <c r="R163" s="524"/>
      <c r="S163" s="524"/>
      <c r="T163" s="524"/>
      <c r="U163" s="524"/>
      <c r="V163" s="524"/>
      <c r="W163" s="524"/>
      <c r="X163" s="524"/>
      <c r="Y163" s="524"/>
      <c r="Z163" s="524"/>
      <c r="AA163" s="524"/>
      <c r="AB163" s="524"/>
      <c r="AC163" s="524"/>
      <c r="AD163" s="524"/>
      <c r="AI163">
        <f t="shared" si="12"/>
        <v>0</v>
      </c>
      <c r="AJ163">
        <f t="shared" si="13"/>
        <v>0</v>
      </c>
      <c r="AK163">
        <f t="shared" si="14"/>
        <v>0</v>
      </c>
    </row>
    <row r="164" spans="1:37" ht="15" customHeight="1">
      <c r="A164" s="245"/>
      <c r="B164" s="7"/>
      <c r="C164" s="178" t="s">
        <v>105</v>
      </c>
      <c r="D164" s="479" t="s">
        <v>281</v>
      </c>
      <c r="E164" s="479"/>
      <c r="F164" s="479"/>
      <c r="G164" s="479"/>
      <c r="H164" s="479"/>
      <c r="I164" s="479"/>
      <c r="J164" s="479"/>
      <c r="K164" s="479"/>
      <c r="L164" s="479"/>
      <c r="M164" s="524"/>
      <c r="N164" s="524"/>
      <c r="O164" s="524"/>
      <c r="P164" s="524"/>
      <c r="Q164" s="524"/>
      <c r="R164" s="524"/>
      <c r="S164" s="524"/>
      <c r="T164" s="524"/>
      <c r="U164" s="524"/>
      <c r="V164" s="524"/>
      <c r="W164" s="524"/>
      <c r="X164" s="524"/>
      <c r="Y164" s="524"/>
      <c r="Z164" s="524"/>
      <c r="AA164" s="524"/>
      <c r="AB164" s="524"/>
      <c r="AC164" s="524"/>
      <c r="AD164" s="524"/>
      <c r="AI164">
        <f t="shared" si="12"/>
        <v>0</v>
      </c>
      <c r="AJ164">
        <f t="shared" si="13"/>
        <v>0</v>
      </c>
      <c r="AK164">
        <f>IF(COUNTIF(M164:AD164,"NA")=3,0,IF(COUNTA(M164:AD164)=0,0,IF(OR(AND(M164=0,AI164&gt;0),AND(M164="ns",AJ164&gt;0),AND(M164="ns",AI164=0,AJ164=0)),1,IF(OR(AND(M164&gt;0,AI164=2),AND(M164="ns",AI164=2),AND(M164="ns",AJ164=0,AI164&gt;0),M164=AJ164),0,1))))</f>
        <v>0</v>
      </c>
    </row>
    <row r="165" spans="1:37" ht="15" customHeight="1">
      <c r="A165" s="245"/>
      <c r="B165" s="7"/>
      <c r="C165" s="221"/>
      <c r="D165" s="242"/>
      <c r="E165" s="242"/>
      <c r="F165" s="242"/>
      <c r="G165" s="242"/>
      <c r="H165" s="242"/>
      <c r="I165" s="242"/>
      <c r="J165" s="242"/>
      <c r="K165" s="242"/>
      <c r="L165" s="243" t="s">
        <v>261</v>
      </c>
      <c r="M165" s="611">
        <f>IF(AND(SUM(M155:M164)=0,COUNTIF(M155:M164,"NS")&gt;0),"NS",IF(AND(SUM(M155:M164)=0,COUNTIF(M155:M164,0)&gt;0),0,IF(AND(SUM(M155:M164)=0,COUNTIF(M155:M164,"NA")&gt;0),"NA",SUM(M155:M164))))</f>
        <v>0</v>
      </c>
      <c r="N165" s="612"/>
      <c r="O165" s="612"/>
      <c r="P165" s="612"/>
      <c r="Q165" s="612"/>
      <c r="R165" s="613"/>
      <c r="S165" s="611">
        <f>IF(AND(SUM(S155:S164)=0,COUNTIF(S155:S164,"NS")&gt;0),"NS",IF(AND(SUM(S155:S164)=0,COUNTIF(S155:S164,0)&gt;0),0,IF(AND(SUM(S155:S164)=0,COUNTIF(S155:S164,"NA")&gt;0),"NA",SUM(S155:S164))))</f>
        <v>0</v>
      </c>
      <c r="T165" s="612"/>
      <c r="U165" s="612"/>
      <c r="V165" s="612"/>
      <c r="W165" s="612"/>
      <c r="X165" s="613"/>
      <c r="Y165" s="611">
        <f>IF(AND(SUM(Y155:Y164)=0,COUNTIF(Y155:Y164,"NS")&gt;0),"NS",IF(AND(SUM(Y155:Y164)=0,COUNTIF(Y155:Y164,0)&gt;0),0,IF(AND(SUM(Y155:Y164)=0,COUNTIF(Y155:Y164,"NA")&gt;0),"NA",SUM(Y155:Y164))))</f>
        <v>0</v>
      </c>
      <c r="Z165" s="612"/>
      <c r="AA165" s="612"/>
      <c r="AB165" s="612"/>
      <c r="AC165" s="612"/>
      <c r="AD165" s="613"/>
      <c r="AI165">
        <f>SUM(AI155:AI164)</f>
        <v>0</v>
      </c>
      <c r="AK165" s="172">
        <f>SUM(AK155:AK164)</f>
        <v>0</v>
      </c>
    </row>
    <row r="166" spans="1:37" ht="15" customHeight="1">
      <c r="A166" s="245"/>
      <c r="B166" s="241"/>
      <c r="C166" s="241"/>
      <c r="D166" s="241"/>
      <c r="E166" s="241"/>
      <c r="F166" s="241"/>
      <c r="G166" s="241"/>
      <c r="H166" s="244"/>
      <c r="I166" s="242"/>
      <c r="J166" s="242"/>
      <c r="K166" s="242"/>
      <c r="L166" s="242"/>
      <c r="M166" s="242"/>
      <c r="N166" s="242"/>
      <c r="O166" s="242"/>
      <c r="P166" s="242"/>
      <c r="Q166" s="242"/>
      <c r="R166" s="242"/>
      <c r="S166" s="242"/>
      <c r="T166" s="242"/>
      <c r="U166" s="242"/>
      <c r="V166" s="242"/>
      <c r="W166" s="242"/>
      <c r="X166" s="242"/>
      <c r="Y166" s="242"/>
      <c r="Z166" s="242"/>
      <c r="AA166" s="242"/>
      <c r="AB166" s="242"/>
      <c r="AC166" s="242"/>
      <c r="AD166" s="242"/>
    </row>
    <row r="167" spans="1:37" ht="24" customHeight="1">
      <c r="A167" s="159"/>
      <c r="B167" s="7"/>
      <c r="C167" s="417" t="s">
        <v>147</v>
      </c>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c r="AA167" s="417"/>
      <c r="AB167" s="417"/>
      <c r="AC167" s="417"/>
      <c r="AD167" s="417"/>
    </row>
    <row r="168" spans="1:37" ht="60" customHeight="1">
      <c r="A168" s="245"/>
      <c r="B168" s="241"/>
      <c r="C168" s="473"/>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5"/>
    </row>
    <row r="169" spans="1:37" ht="15" customHeight="1">
      <c r="A169" s="159"/>
      <c r="B169" s="455" t="str">
        <f>IF(AG155=0,"","Favor de ingresar toda la información requerida en la pregunta")</f>
        <v/>
      </c>
      <c r="C169" s="455"/>
      <c r="D169" s="455"/>
      <c r="E169" s="455"/>
      <c r="F169" s="455"/>
      <c r="G169" s="455"/>
      <c r="H169" s="455"/>
      <c r="I169" s="455"/>
      <c r="J169" s="455"/>
      <c r="K169" s="455"/>
      <c r="L169" s="455"/>
      <c r="M169" s="455"/>
      <c r="N169" s="455"/>
      <c r="O169" s="455"/>
      <c r="P169" s="455"/>
      <c r="Q169" s="455"/>
      <c r="R169" s="455"/>
      <c r="S169" s="455"/>
      <c r="T169" s="455"/>
      <c r="U169" s="455"/>
      <c r="V169" s="455"/>
      <c r="W169" s="455"/>
      <c r="X169" s="455"/>
      <c r="Y169" s="455"/>
      <c r="Z169" s="455"/>
      <c r="AA169" s="455"/>
      <c r="AB169" s="455"/>
      <c r="AC169" s="455"/>
      <c r="AD169" s="455"/>
      <c r="AE169" s="455"/>
    </row>
    <row r="170" spans="1:37" ht="15" customHeight="1">
      <c r="A170" s="159"/>
      <c r="B170" s="456" t="str">
        <f>IF(COUNTIF(M155:AD164,"NS")&lt;&gt;0,"Alerta: debido a que cuenta con registros NS, debe proporcionar una justificación en el area de comentarios al final de la pregunta","")</f>
        <v/>
      </c>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row>
    <row r="171" spans="1:37" ht="15" customHeight="1">
      <c r="A171" s="159"/>
      <c r="B171" s="452" t="str">
        <f>IF(AK165&gt;0,"Favor de revisar la suma y consistencia de totales y/o subtotales por filas (numéricos y NS)","")</f>
        <v/>
      </c>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row>
    <row r="172" spans="1:37" ht="15" customHeight="1">
      <c r="A172" s="159"/>
      <c r="B172" s="452" t="str">
        <f>IF(AND($C$93=M165,$E$95=S165,$E$97=Y165),"","Las cantidades de Hombres y Mujeres debe corresponder con los datos reportados en la preg. 3.2")</f>
        <v/>
      </c>
      <c r="C172" s="452"/>
      <c r="D172" s="452"/>
      <c r="E172" s="452"/>
      <c r="F172" s="452"/>
      <c r="G172" s="452"/>
      <c r="H172" s="452"/>
      <c r="I172" s="452"/>
      <c r="J172" s="452"/>
      <c r="K172" s="452"/>
      <c r="L172" s="452"/>
      <c r="M172" s="452"/>
      <c r="N172" s="452"/>
      <c r="O172" s="452"/>
      <c r="P172" s="452"/>
      <c r="Q172" s="452"/>
      <c r="R172" s="452"/>
      <c r="S172" s="452"/>
      <c r="T172" s="452"/>
      <c r="U172" s="452"/>
      <c r="V172" s="452"/>
      <c r="W172" s="452"/>
      <c r="X172" s="452"/>
      <c r="Y172" s="452"/>
      <c r="Z172" s="452"/>
      <c r="AA172" s="452"/>
      <c r="AB172" s="452"/>
      <c r="AC172" s="452"/>
      <c r="AD172" s="452"/>
      <c r="AE172" s="452"/>
    </row>
    <row r="173" spans="1:37" ht="15" customHeight="1">
      <c r="A173" s="15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row>
    <row r="174" spans="1:37" ht="15" customHeight="1">
      <c r="A174" s="15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row>
    <row r="175" spans="1:37" ht="24" customHeight="1">
      <c r="A175" s="17" t="s">
        <v>427</v>
      </c>
      <c r="B175" s="463" t="s">
        <v>428</v>
      </c>
      <c r="C175" s="463"/>
      <c r="D175" s="463"/>
      <c r="E175" s="463"/>
      <c r="F175" s="463"/>
      <c r="G175" s="463"/>
      <c r="H175" s="463"/>
      <c r="I175" s="463"/>
      <c r="J175" s="463"/>
      <c r="K175" s="463"/>
      <c r="L175" s="463"/>
      <c r="M175" s="463"/>
      <c r="N175" s="463"/>
      <c r="O175" s="463"/>
      <c r="P175" s="463"/>
      <c r="Q175" s="463"/>
      <c r="R175" s="463"/>
      <c r="S175" s="463"/>
      <c r="T175" s="463"/>
      <c r="U175" s="463"/>
      <c r="V175" s="463"/>
      <c r="W175" s="463"/>
      <c r="X175" s="463"/>
      <c r="Y175" s="463"/>
      <c r="Z175" s="463"/>
      <c r="AA175" s="463"/>
      <c r="AB175" s="463"/>
      <c r="AC175" s="463"/>
      <c r="AD175" s="463"/>
    </row>
    <row r="176" spans="1:37" ht="15" customHeight="1">
      <c r="A176" s="17"/>
      <c r="B176" s="246"/>
      <c r="C176" s="507" t="s">
        <v>1808</v>
      </c>
      <c r="D176" s="507"/>
      <c r="E176" s="507"/>
      <c r="F176" s="507"/>
      <c r="G176" s="507"/>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row>
    <row r="177" spans="1:84" ht="24" customHeight="1">
      <c r="A177" s="17"/>
      <c r="B177" s="246"/>
      <c r="C177" s="465" t="s">
        <v>1874</v>
      </c>
      <c r="D177" s="465"/>
      <c r="E177" s="465"/>
      <c r="F177" s="465"/>
      <c r="G177" s="465"/>
      <c r="H177" s="465"/>
      <c r="I177" s="465"/>
      <c r="J177" s="465"/>
      <c r="K177" s="465"/>
      <c r="L177" s="465"/>
      <c r="M177" s="465"/>
      <c r="N177" s="465"/>
      <c r="O177" s="465"/>
      <c r="P177" s="465"/>
      <c r="Q177" s="465"/>
      <c r="R177" s="465"/>
      <c r="S177" s="465"/>
      <c r="T177" s="465"/>
      <c r="U177" s="465"/>
      <c r="V177" s="465"/>
      <c r="W177" s="465"/>
      <c r="X177" s="465"/>
      <c r="Y177" s="465"/>
      <c r="Z177" s="465"/>
      <c r="AA177" s="465"/>
      <c r="AB177" s="465"/>
      <c r="AC177" s="465"/>
      <c r="AD177" s="465"/>
    </row>
    <row r="178" spans="1:84" ht="15" customHeight="1">
      <c r="A178" s="17"/>
      <c r="B178" s="241"/>
      <c r="C178" s="241"/>
      <c r="D178" s="241"/>
      <c r="E178" s="241"/>
      <c r="F178" s="241"/>
      <c r="G178" s="241"/>
      <c r="H178" s="241"/>
      <c r="I178" s="241"/>
      <c r="J178" s="241"/>
      <c r="K178" s="241"/>
      <c r="L178" s="241"/>
      <c r="M178" s="241"/>
      <c r="N178" s="241"/>
      <c r="O178" s="241"/>
      <c r="P178" s="241"/>
      <c r="Q178" s="241"/>
      <c r="R178" s="241"/>
      <c r="S178" s="19"/>
      <c r="T178" s="241"/>
      <c r="U178" s="241"/>
      <c r="V178" s="241"/>
      <c r="W178" s="241"/>
      <c r="X178" s="241"/>
      <c r="Y178" s="241"/>
      <c r="Z178" s="241"/>
      <c r="AA178" s="241"/>
      <c r="AB178" s="241"/>
      <c r="AC178" s="241"/>
      <c r="AD178" s="241"/>
    </row>
    <row r="179" spans="1:84" ht="24" customHeight="1">
      <c r="A179" s="245"/>
      <c r="B179" s="14"/>
      <c r="C179" s="410" t="s">
        <v>429</v>
      </c>
      <c r="D179" s="410"/>
      <c r="E179" s="410"/>
      <c r="F179" s="410"/>
      <c r="G179" s="410"/>
      <c r="H179" s="410"/>
      <c r="I179" s="410"/>
      <c r="J179" s="410" t="s">
        <v>430</v>
      </c>
      <c r="K179" s="410"/>
      <c r="L179" s="410"/>
      <c r="M179" s="410"/>
      <c r="N179" s="410"/>
      <c r="O179" s="410"/>
      <c r="P179" s="410"/>
      <c r="Q179" s="410"/>
      <c r="R179" s="410"/>
      <c r="S179" s="410"/>
      <c r="T179" s="410"/>
      <c r="U179" s="410"/>
      <c r="V179" s="410"/>
      <c r="W179" s="410"/>
      <c r="X179" s="410"/>
      <c r="Y179" s="410"/>
      <c r="Z179" s="410"/>
      <c r="AA179" s="410"/>
      <c r="AB179" s="410"/>
      <c r="AC179" s="410"/>
      <c r="AD179" s="410"/>
      <c r="BF179" s="553" t="s">
        <v>2325</v>
      </c>
      <c r="BG179" s="554"/>
      <c r="BH179" s="554"/>
      <c r="BI179" s="554"/>
      <c r="BJ179" s="554"/>
      <c r="BK179" s="554"/>
      <c r="BL179" s="554"/>
      <c r="BM179" s="554"/>
      <c r="BN179" s="554"/>
      <c r="BO179" s="554"/>
      <c r="BP179" s="554"/>
      <c r="BQ179" s="555"/>
      <c r="BR179" s="247"/>
      <c r="BS179" s="247"/>
      <c r="BT179" s="247"/>
      <c r="BU179" s="247"/>
      <c r="BV179" s="156"/>
      <c r="BW179" s="156"/>
      <c r="BX179" s="156"/>
      <c r="BY179" s="156"/>
      <c r="BZ179" s="156"/>
      <c r="CA179" s="156"/>
      <c r="CB179" s="156"/>
      <c r="CC179" s="22"/>
      <c r="CD179" s="22"/>
      <c r="CE179" s="22"/>
      <c r="CF179" s="22"/>
    </row>
    <row r="180" spans="1:84" ht="36" customHeight="1">
      <c r="A180" s="245"/>
      <c r="B180" s="241"/>
      <c r="C180" s="410"/>
      <c r="D180" s="410"/>
      <c r="E180" s="410"/>
      <c r="F180" s="410"/>
      <c r="G180" s="410"/>
      <c r="H180" s="410"/>
      <c r="I180" s="410"/>
      <c r="J180" s="617" t="s">
        <v>226</v>
      </c>
      <c r="K180" s="588" t="s">
        <v>400</v>
      </c>
      <c r="L180" s="588" t="s">
        <v>401</v>
      </c>
      <c r="M180" s="414" t="s">
        <v>402</v>
      </c>
      <c r="N180" s="414"/>
      <c r="O180" s="414"/>
      <c r="P180" s="414" t="s">
        <v>403</v>
      </c>
      <c r="Q180" s="414"/>
      <c r="R180" s="414"/>
      <c r="S180" s="414" t="s">
        <v>404</v>
      </c>
      <c r="T180" s="414"/>
      <c r="U180" s="414"/>
      <c r="V180" s="414" t="s">
        <v>405</v>
      </c>
      <c r="W180" s="414"/>
      <c r="X180" s="414"/>
      <c r="Y180" s="414" t="s">
        <v>431</v>
      </c>
      <c r="Z180" s="414"/>
      <c r="AA180" s="414"/>
      <c r="AB180" s="414" t="s">
        <v>281</v>
      </c>
      <c r="AC180" s="414"/>
      <c r="AD180" s="414"/>
      <c r="BF180" s="556" t="s">
        <v>226</v>
      </c>
      <c r="BG180" s="556"/>
      <c r="BH180" s="556"/>
      <c r="BI180" s="556"/>
      <c r="BJ180" s="557" t="s">
        <v>2326</v>
      </c>
      <c r="BK180" s="557"/>
      <c r="BL180" s="557"/>
      <c r="BM180" s="557"/>
      <c r="BN180" s="558" t="s">
        <v>401</v>
      </c>
      <c r="BO180" s="558"/>
      <c r="BP180" s="558"/>
      <c r="BQ180" s="558"/>
      <c r="BR180" s="559"/>
      <c r="BS180" s="559"/>
      <c r="BT180" s="559"/>
      <c r="BU180" s="559"/>
      <c r="BV180" s="156"/>
      <c r="BW180" s="156"/>
      <c r="BX180" s="156"/>
      <c r="BY180" s="156"/>
      <c r="BZ180" s="156"/>
      <c r="CA180" s="156"/>
      <c r="CB180" s="156"/>
      <c r="CC180" s="22"/>
      <c r="CD180" s="22"/>
      <c r="CE180" s="22"/>
      <c r="CF180" s="22"/>
    </row>
    <row r="181" spans="1:84" ht="48" customHeight="1">
      <c r="A181" s="245"/>
      <c r="B181" s="241"/>
      <c r="C181" s="410"/>
      <c r="D181" s="410"/>
      <c r="E181" s="410"/>
      <c r="F181" s="410"/>
      <c r="G181" s="410"/>
      <c r="H181" s="410"/>
      <c r="I181" s="410"/>
      <c r="J181" s="617"/>
      <c r="K181" s="588"/>
      <c r="L181" s="588"/>
      <c r="M181" s="170" t="s">
        <v>432</v>
      </c>
      <c r="N181" s="171" t="s">
        <v>433</v>
      </c>
      <c r="O181" s="171" t="s">
        <v>401</v>
      </c>
      <c r="P181" s="170" t="s">
        <v>432</v>
      </c>
      <c r="Q181" s="171" t="s">
        <v>433</v>
      </c>
      <c r="R181" s="171" t="s">
        <v>401</v>
      </c>
      <c r="S181" s="170" t="s">
        <v>432</v>
      </c>
      <c r="T181" s="171" t="s">
        <v>433</v>
      </c>
      <c r="U181" s="171" t="s">
        <v>401</v>
      </c>
      <c r="V181" s="170" t="s">
        <v>432</v>
      </c>
      <c r="W181" s="171" t="s">
        <v>433</v>
      </c>
      <c r="X181" s="171" t="s">
        <v>401</v>
      </c>
      <c r="Y181" s="170" t="s">
        <v>432</v>
      </c>
      <c r="Z181" s="171" t="s">
        <v>433</v>
      </c>
      <c r="AA181" s="171" t="s">
        <v>401</v>
      </c>
      <c r="AB181" s="170" t="s">
        <v>432</v>
      </c>
      <c r="AC181" s="171" t="s">
        <v>433</v>
      </c>
      <c r="AD181" s="171" t="s">
        <v>401</v>
      </c>
      <c r="AG181" t="s">
        <v>2233</v>
      </c>
      <c r="AK181" t="s">
        <v>2272</v>
      </c>
      <c r="AL181" t="s">
        <v>2273</v>
      </c>
      <c r="AM181" t="s">
        <v>2274</v>
      </c>
      <c r="AN181" t="s">
        <v>2275</v>
      </c>
      <c r="AO181" t="s">
        <v>2276</v>
      </c>
      <c r="AP181" t="s">
        <v>2277</v>
      </c>
      <c r="AQ181" t="s">
        <v>2278</v>
      </c>
      <c r="AR181" t="s">
        <v>2279</v>
      </c>
      <c r="AS181" t="s">
        <v>2280</v>
      </c>
      <c r="AT181" t="s">
        <v>2281</v>
      </c>
      <c r="AU181" t="s">
        <v>2282</v>
      </c>
      <c r="AV181" t="s">
        <v>2283</v>
      </c>
      <c r="AW181" t="s">
        <v>2284</v>
      </c>
      <c r="AX181" t="s">
        <v>2285</v>
      </c>
      <c r="AY181" t="s">
        <v>2286</v>
      </c>
      <c r="AZ181" t="s">
        <v>2287</v>
      </c>
      <c r="BA181" t="s">
        <v>2288</v>
      </c>
      <c r="BB181" t="s">
        <v>2289</v>
      </c>
      <c r="BC181" t="s">
        <v>2290</v>
      </c>
      <c r="BD181" t="s">
        <v>2291</v>
      </c>
      <c r="BE181" t="s">
        <v>2292</v>
      </c>
      <c r="BF181" s="30" t="s">
        <v>2327</v>
      </c>
      <c r="BG181" s="31" t="s">
        <v>2227</v>
      </c>
      <c r="BH181" s="32" t="s">
        <v>2244</v>
      </c>
      <c r="BI181" s="33" t="s">
        <v>2328</v>
      </c>
      <c r="BJ181" s="30" t="s">
        <v>2327</v>
      </c>
      <c r="BK181" s="31" t="s">
        <v>2227</v>
      </c>
      <c r="BL181" s="32" t="s">
        <v>2244</v>
      </c>
      <c r="BM181" s="33" t="s">
        <v>2328</v>
      </c>
      <c r="BN181" s="30" t="s">
        <v>2327</v>
      </c>
      <c r="BO181" s="31" t="s">
        <v>2227</v>
      </c>
      <c r="BP181" s="32" t="s">
        <v>2244</v>
      </c>
      <c r="BQ181" s="33" t="s">
        <v>2328</v>
      </c>
      <c r="BR181" s="191" t="s">
        <v>2329</v>
      </c>
      <c r="BS181" s="34" t="s">
        <v>2330</v>
      </c>
      <c r="BT181" s="200" t="s">
        <v>2331</v>
      </c>
      <c r="BU181" s="156"/>
      <c r="BV181" s="156"/>
      <c r="BW181" s="156"/>
      <c r="BX181" s="156"/>
      <c r="BY181" s="156"/>
      <c r="BZ181" s="156"/>
      <c r="CA181" s="156"/>
      <c r="CB181" s="156"/>
      <c r="CC181" s="22"/>
      <c r="CD181" s="22"/>
      <c r="CE181" s="22"/>
      <c r="CF181" s="22"/>
    </row>
    <row r="182" spans="1:84" ht="15" customHeight="1">
      <c r="A182" s="245"/>
      <c r="B182" s="7"/>
      <c r="C182" s="202" t="s">
        <v>89</v>
      </c>
      <c r="D182" s="614" t="s">
        <v>434</v>
      </c>
      <c r="E182" s="615"/>
      <c r="F182" s="615"/>
      <c r="G182" s="615"/>
      <c r="H182" s="615"/>
      <c r="I182" s="616"/>
      <c r="J182" s="27"/>
      <c r="K182" s="27"/>
      <c r="L182" s="27"/>
      <c r="M182" s="27"/>
      <c r="N182" s="27"/>
      <c r="O182" s="27"/>
      <c r="P182" s="27"/>
      <c r="Q182" s="27"/>
      <c r="R182" s="27"/>
      <c r="S182" s="27"/>
      <c r="T182" s="27"/>
      <c r="U182" s="27"/>
      <c r="V182" s="27"/>
      <c r="W182" s="27"/>
      <c r="X182" s="27"/>
      <c r="Y182" s="27"/>
      <c r="Z182" s="27"/>
      <c r="AA182" s="27"/>
      <c r="AB182" s="27"/>
      <c r="AC182" s="27"/>
      <c r="AD182" s="27"/>
      <c r="AG182" s="172">
        <f>IF(COUNTA(M112:AD117)=18,IF(COUNTA(J182:AD198)=357,0,1),0)</f>
        <v>0</v>
      </c>
      <c r="AK182">
        <f t="shared" ref="AK182" si="15">COUNTIF(K182:L182,"NS")</f>
        <v>0</v>
      </c>
      <c r="AL182">
        <f t="shared" ref="AL182" si="16">SUM(K182:L182)</f>
        <v>0</v>
      </c>
      <c r="AM182">
        <f>IF(COUNTIF(J182:L182,"NA")=3,0,IF(COUNTA(J182:L182)=0,0,IF(OR(AND(J182=0,AK182&gt;0),AND(J182="ns",AL182&gt;0),AND(J182="ns",AK182=0,AL182=0)),1,IF(OR(AND(J182&gt;0,AK182=2),AND(J182="ns",AK182=2),AND(J182="ns",AL182=0,AK182&gt;0),J182=AL182),0,1))))</f>
        <v>0</v>
      </c>
      <c r="AN182">
        <f t="shared" ref="AN182" si="17">COUNTIF(N182:O182,"NS")</f>
        <v>0</v>
      </c>
      <c r="AO182">
        <f t="shared" ref="AO182" si="18">SUM(N182:O182)</f>
        <v>0</v>
      </c>
      <c r="AP182">
        <f t="shared" ref="AP182" si="19">IF(COUNTIF(M182:O182,"NA")=3,0,IF(COUNTA(M182:O182)=0,0,IF(OR(AND(M182=0,AN182&gt;0),AND(M182="ns",AO182&gt;0),AND(M182="ns",AN182=0,AO182=0)),1,IF(OR(AND(M182&gt;0,AN182=2),AND(M182="ns",AN182=2),AND(M182="ns",AO182=0,AN182&gt;0),M182=AO182),0,1))))</f>
        <v>0</v>
      </c>
      <c r="AQ182">
        <f t="shared" ref="AQ182" si="20">COUNTIF(Q182:R182,"NS")</f>
        <v>0</v>
      </c>
      <c r="AR182">
        <f t="shared" ref="AR182" si="21">SUM(Q182:R182)</f>
        <v>0</v>
      </c>
      <c r="AS182">
        <f t="shared" ref="AS182" si="22">IF(COUNTIF(P182:R182,"NA")=3,0,IF(COUNTA(P182:R182)=0,0,IF(OR(AND(P182=0,AQ182&gt;0),AND(P182="ns",AR182&gt;0),AND(P182="ns",AQ182=0,AR182=0)),1,IF(OR(AND(P182&gt;0,AQ182=2),AND(P182="ns",AQ182=2),AND(P182="ns",AR182=0,AQ182&gt;0),P182=AR182),0,1))))</f>
        <v>0</v>
      </c>
      <c r="AT182">
        <f t="shared" ref="AT182" si="23">COUNTIF(T182:U182,"NS")</f>
        <v>0</v>
      </c>
      <c r="AU182">
        <f t="shared" ref="AU182" si="24">SUM(T182:U182)</f>
        <v>0</v>
      </c>
      <c r="AV182">
        <f t="shared" ref="AV182" si="25">IF(COUNTIF(S182:U182,"NA")=3,0,IF(COUNTA(S182:U182)=0,0,IF(OR(AND(S182=0,AT182&gt;0),AND(S182="ns",AU182&gt;0),AND(S182="ns",AT182=0,AU182=0)),1,IF(OR(AND(S182&gt;0,AT182=2),AND(S182="ns",AT182=2),AND(S182="ns",AU182=0,AT182&gt;0),S182=AU182),0,1))))</f>
        <v>0</v>
      </c>
      <c r="AW182">
        <f t="shared" ref="AW182" si="26">COUNTIF(W182:X182,"NS")</f>
        <v>0</v>
      </c>
      <c r="AX182">
        <f t="shared" ref="AX182" si="27">SUM(W182:X182)</f>
        <v>0</v>
      </c>
      <c r="AY182">
        <f t="shared" ref="AY182" si="28">IF(COUNTIF(V182:X182,"NA")=3,0,IF(COUNTA(V182:X182)=0,0,IF(OR(AND(V182=0,AW182&gt;0),AND(V182="ns",AX182&gt;0),AND(V182="ns",AW182=0,AX182=0)),1,IF(OR(AND(V182&gt;0,AW182=2),AND(V182="ns",AW182=2),AND(V182="ns",AX182=0,AW182&gt;0),V182=AX182),0,1))))</f>
        <v>0</v>
      </c>
      <c r="AZ182">
        <f t="shared" ref="AZ182" si="29">COUNTIF(Z182:AA182,"NS")</f>
        <v>0</v>
      </c>
      <c r="BA182">
        <f t="shared" ref="BA182" si="30">SUM(Z182:AA182)</f>
        <v>0</v>
      </c>
      <c r="BB182">
        <f t="shared" ref="BB182" si="31">IF(COUNTIF(Y182:AA182,"NA")=3,0,IF(COUNTA(Y182:AA182)=0,0,IF(OR(AND(Y182=0,AZ182&gt;0),AND(Y182="ns",BA182&gt;0),AND(Y182="ns",AZ182=0,BA182=0)),1,IF(OR(AND(Y182&gt;0,AZ182=2),AND(Y182="ns",AZ182=2),AND(Y182="ns",BA182=0,AZ182&gt;0),Y182=BA182),0,1))))</f>
        <v>0</v>
      </c>
      <c r="BC182">
        <f t="shared" ref="BC182" si="32">COUNTIF(AC182:AD182,"NS")</f>
        <v>0</v>
      </c>
      <c r="BD182">
        <f t="shared" ref="BD182" si="33">SUM(AC182:AD182)</f>
        <v>0</v>
      </c>
      <c r="BE182">
        <f t="shared" ref="BE182" si="34">IF(COUNTIF(AB182:AD182,"NA")=3,0,IF(COUNTA(AB182:AD182)=0,0,IF(OR(AND(AB182=0,BC182&gt;0),AND(AB182="ns",BD182&gt;0),AND(AB182="ns",BC182=0,BD182=0)),1,IF(OR(AND(AB182&gt;0,BC182=2),AND(AB182="ns",BC182=2),AND(AB182="ns",BD182=0,BC182&gt;0),AB182=BD182),0,1))))</f>
        <v>0</v>
      </c>
      <c r="BF182" s="35">
        <f>J182</f>
        <v>0</v>
      </c>
      <c r="BG182" s="36">
        <f>COUNTIF(M182,"NS")+COUNTIF(P182,"NS") + COUNTIF(S182,"NS")+COUNTIF(V182,"NS") + COUNTIF(Y182,"NS")+COUNTIF(AB182,"NS")</f>
        <v>0</v>
      </c>
      <c r="BH182" s="37">
        <f>SUM(M182,P182,S182,V182,Y182,AB182)</f>
        <v>0</v>
      </c>
      <c r="BI182" s="38">
        <f>IF(OR(AND(BF182=0, BG182&gt;0),AND(BF182="NS", BH182&gt;0), AND(BF182="NS", BG182=0, BH182=0)), 1, IF(OR(AND(BF182&gt;0, BG182&gt;1,BF182&gt;BH182), AND(BF182="NS", BG182=2), AND(BF182="NS", BH182=0, BG182&gt;0), BF182=BH182), 0, 1))</f>
        <v>0</v>
      </c>
      <c r="BJ182" s="35">
        <f>K182</f>
        <v>0</v>
      </c>
      <c r="BK182" s="36">
        <f>COUNTIF(N182,"NS")+COUNTIF(Q182,"NS") + COUNTIF(T182,"NS")+COUNTIF(W182,"NS") + COUNTIF(Z182,"NS")+COUNTIF(AC182,"NS")</f>
        <v>0</v>
      </c>
      <c r="BL182" s="37">
        <f>SUM(N182,Q182,T182,W182,Z182,AC182)</f>
        <v>0</v>
      </c>
      <c r="BM182" s="38">
        <f>IF(OR(AND(BJ182=0, BK182&gt;0),AND(BJ182="NS", BL182&gt;0), AND(BJ182="NS", BK182=0, BL182=0)), 1, IF(OR(AND(BJ182&gt;0, BK182&gt;1,BJ182&gt;BL182), AND(BJ182="NS", BK182=2), AND(BJ182="NS", BL182=0, BK182&gt;0), BJ182=BL182), 0, 1))</f>
        <v>0</v>
      </c>
      <c r="BN182" s="35">
        <f>L182</f>
        <v>0</v>
      </c>
      <c r="BO182" s="36">
        <f>COUNTIF(O182,"NS")+COUNTIF(R182,"NS") + COUNTIF(U182,"NS")+COUNTIF(X182,"NS") + COUNTIF(AA182,"NS")+COUNTIF(AD182,"NS")</f>
        <v>0</v>
      </c>
      <c r="BP182" s="37">
        <f>SUM(O182,R182,U182,X182,AA182,AD182)</f>
        <v>0</v>
      </c>
      <c r="BQ182" s="38">
        <f>IF(OR(AND(BN182=0, BO182&gt;0),AND(BN182="NS", BP182&gt;0), AND(BN182="NS", BO182=0, BP182=0)), 1, IF(OR(AND(BN182&gt;0, BO182&gt;1,BN182&gt;BP182), AND(BN182="NS", BO182=2), AND(BN182="NS", BP182=0, BO182&gt;0), BN182=BP182), 0, 1))</f>
        <v>0</v>
      </c>
      <c r="BR182" s="39">
        <f>IF(SUM(BI182,BM182,BQ182)=0,0,1)</f>
        <v>0</v>
      </c>
      <c r="BS182" s="34" t="str">
        <f>IF(BR182=0,"",
IF(SUM($BR$182:BR182)=1,BT182,
IF($BR$199&gt;SUM($BR$182:BR182),_xlfn.CONCAT(", ",BT182),
IF($BR$199=SUM($BR$182:BR182),_xlfn.CONCAT(" y ",BT182)))))</f>
        <v/>
      </c>
      <c r="BT182" s="202" t="s">
        <v>2332</v>
      </c>
      <c r="BU182" s="249"/>
      <c r="BV182" s="156"/>
      <c r="BW182" s="156"/>
      <c r="BX182" s="156"/>
      <c r="BY182" s="156"/>
      <c r="BZ182" s="156"/>
      <c r="CA182" s="156"/>
      <c r="CB182" s="156"/>
      <c r="CC182" s="22"/>
      <c r="CD182" s="22"/>
      <c r="CE182" s="22"/>
      <c r="CF182" s="22"/>
    </row>
    <row r="183" spans="1:84" ht="15" customHeight="1">
      <c r="A183" s="245"/>
      <c r="B183" s="7"/>
      <c r="C183" s="202" t="s">
        <v>90</v>
      </c>
      <c r="D183" s="589" t="s">
        <v>435</v>
      </c>
      <c r="E183" s="589"/>
      <c r="F183" s="589"/>
      <c r="G183" s="589"/>
      <c r="H183" s="589"/>
      <c r="I183" s="589"/>
      <c r="J183" s="27"/>
      <c r="K183" s="27"/>
      <c r="L183" s="27"/>
      <c r="M183" s="27"/>
      <c r="N183" s="27"/>
      <c r="O183" s="27"/>
      <c r="P183" s="27"/>
      <c r="Q183" s="27"/>
      <c r="R183" s="27"/>
      <c r="S183" s="27"/>
      <c r="T183" s="27"/>
      <c r="U183" s="27"/>
      <c r="V183" s="27"/>
      <c r="W183" s="27"/>
      <c r="X183" s="27"/>
      <c r="Y183" s="27"/>
      <c r="Z183" s="27"/>
      <c r="AA183" s="27"/>
      <c r="AB183" s="27"/>
      <c r="AC183" s="27"/>
      <c r="AD183" s="27"/>
      <c r="AK183">
        <f t="shared" ref="AK183:AK198" si="35">COUNTIF(K183:L183,"NS")</f>
        <v>0</v>
      </c>
      <c r="AL183">
        <f t="shared" ref="AL183:AL198" si="36">SUM(K183:L183)</f>
        <v>0</v>
      </c>
      <c r="AM183">
        <f t="shared" ref="AM183:AM198" si="37">IF(COUNTIF(J183:L183,"NA")=3,0,IF(COUNTA(J183:L183)=0,0,IF(OR(AND(J183=0,AK183&gt;0),AND(J183="ns",AL183&gt;0),AND(J183="ns",AK183=0,AL183=0)),1,IF(OR(AND(J183&gt;0,AK183=2),AND(J183="ns",AK183=2),AND(J183="ns",AL183=0,AK183&gt;0),J183=AL183),0,1))))</f>
        <v>0</v>
      </c>
      <c r="AN183">
        <f t="shared" ref="AN183:AN198" si="38">COUNTIF(N183:O183,"NS")</f>
        <v>0</v>
      </c>
      <c r="AO183">
        <f t="shared" ref="AO183:AO198" si="39">SUM(N183:O183)</f>
        <v>0</v>
      </c>
      <c r="AP183">
        <f t="shared" ref="AP183:AP198" si="40">IF(COUNTIF(M183:O183,"NA")=3,0,IF(COUNTA(M183:O183)=0,0,IF(OR(AND(M183=0,AN183&gt;0),AND(M183="ns",AO183&gt;0),AND(M183="ns",AN183=0,AO183=0)),1,IF(OR(AND(M183&gt;0,AN183=2),AND(M183="ns",AN183=2),AND(M183="ns",AO183=0,AN183&gt;0),M183=AO183),0,1))))</f>
        <v>0</v>
      </c>
      <c r="AQ183">
        <f t="shared" ref="AQ183:AQ198" si="41">COUNTIF(Q183:R183,"NS")</f>
        <v>0</v>
      </c>
      <c r="AR183">
        <f t="shared" ref="AR183:AR198" si="42">SUM(Q183:R183)</f>
        <v>0</v>
      </c>
      <c r="AS183">
        <f t="shared" ref="AS183:AS198" si="43">IF(COUNTIF(P183:R183,"NA")=3,0,IF(COUNTA(P183:R183)=0,0,IF(OR(AND(P183=0,AQ183&gt;0),AND(P183="ns",AR183&gt;0),AND(P183="ns",AQ183=0,AR183=0)),1,IF(OR(AND(P183&gt;0,AQ183=2),AND(P183="ns",AQ183=2),AND(P183="ns",AR183=0,AQ183&gt;0),P183=AR183),0,1))))</f>
        <v>0</v>
      </c>
      <c r="AT183">
        <f t="shared" ref="AT183:AT198" si="44">COUNTIF(T183:U183,"NS")</f>
        <v>0</v>
      </c>
      <c r="AU183">
        <f t="shared" ref="AU183:AU198" si="45">SUM(T183:U183)</f>
        <v>0</v>
      </c>
      <c r="AV183">
        <f t="shared" ref="AV183:AV198" si="46">IF(COUNTIF(S183:U183,"NA")=3,0,IF(COUNTA(S183:U183)=0,0,IF(OR(AND(S183=0,AT183&gt;0),AND(S183="ns",AU183&gt;0),AND(S183="ns",AT183=0,AU183=0)),1,IF(OR(AND(S183&gt;0,AT183=2),AND(S183="ns",AT183=2),AND(S183="ns",AU183=0,AT183&gt;0),S183=AU183),0,1))))</f>
        <v>0</v>
      </c>
      <c r="AW183">
        <f t="shared" ref="AW183:AW198" si="47">COUNTIF(W183:X183,"NS")</f>
        <v>0</v>
      </c>
      <c r="AX183">
        <f t="shared" ref="AX183:AX198" si="48">SUM(W183:X183)</f>
        <v>0</v>
      </c>
      <c r="AY183">
        <f t="shared" ref="AY183:AY198" si="49">IF(COUNTIF(V183:X183,"NA")=3,0,IF(COUNTA(V183:X183)=0,0,IF(OR(AND(V183=0,AW183&gt;0),AND(V183="ns",AX183&gt;0),AND(V183="ns",AW183=0,AX183=0)),1,IF(OR(AND(V183&gt;0,AW183=2),AND(V183="ns",AW183=2),AND(V183="ns",AX183=0,AW183&gt;0),V183=AX183),0,1))))</f>
        <v>0</v>
      </c>
      <c r="AZ183">
        <f t="shared" ref="AZ183:AZ198" si="50">COUNTIF(Z183:AA183,"NS")</f>
        <v>0</v>
      </c>
      <c r="BA183">
        <f t="shared" ref="BA183:BA198" si="51">SUM(Z183:AA183)</f>
        <v>0</v>
      </c>
      <c r="BB183">
        <f t="shared" ref="BB183:BB198" si="52">IF(COUNTIF(Y183:AA183,"NA")=3,0,IF(COUNTA(Y183:AA183)=0,0,IF(OR(AND(Y183=0,AZ183&gt;0),AND(Y183="ns",BA183&gt;0),AND(Y183="ns",AZ183=0,BA183=0)),1,IF(OR(AND(Y183&gt;0,AZ183=2),AND(Y183="ns",AZ183=2),AND(Y183="ns",BA183=0,AZ183&gt;0),Y183=BA183),0,1))))</f>
        <v>0</v>
      </c>
      <c r="BC183">
        <f t="shared" ref="BC183:BC198" si="53">COUNTIF(AC183:AD183,"NS")</f>
        <v>0</v>
      </c>
      <c r="BD183">
        <f t="shared" ref="BD183:BD198" si="54">SUM(AC183:AD183)</f>
        <v>0</v>
      </c>
      <c r="BE183">
        <f t="shared" ref="BE183:BE197" si="55">IF(COUNTIF(AB183:AD183,"NA")=3,0,IF(COUNTA(AB183:AD183)=0,0,IF(OR(AND(AB183=0,BC183&gt;0),AND(AB183="ns",BD183&gt;0),AND(AB183="ns",BC183=0,BD183=0)),1,IF(OR(AND(AB183&gt;0,BC183=2),AND(AB183="ns",BC183=2),AND(AB183="ns",BD183=0,BC183&gt;0),AB183=BD183),0,1))))</f>
        <v>0</v>
      </c>
      <c r="BF183" s="35">
        <f t="shared" ref="BF183:BF198" si="56">J183</f>
        <v>0</v>
      </c>
      <c r="BG183" s="36">
        <f t="shared" ref="BG183:BG198" si="57">COUNTIF(M183,"NS")+COUNTIF(P183,"NS") + COUNTIF(S183,"NS")+COUNTIF(V183,"NS") + COUNTIF(Y183,"NS")+COUNTIF(AB183,"NS")</f>
        <v>0</v>
      </c>
      <c r="BH183" s="37">
        <f t="shared" ref="BH183:BH198" si="58">SUM(M183,P183,S183,V183,Y183,AB183)</f>
        <v>0</v>
      </c>
      <c r="BI183" s="38">
        <f t="shared" ref="BI183:BI198" si="59">IF(OR(AND(BF183=0, BG183&gt;0),AND(BF183="NS", BH183&gt;0), AND(BF183="NS", BG183=0, BH183=0)), 1, IF(OR(AND(BF183&gt;0, BG183&gt;1,BF183&gt;BH183), AND(BF183="NS", BG183=2), AND(BF183="NS", BH183=0, BG183&gt;0), BF183=BH183), 0, 1))</f>
        <v>0</v>
      </c>
      <c r="BJ183" s="35">
        <f t="shared" ref="BJ183:BJ198" si="60">K183</f>
        <v>0</v>
      </c>
      <c r="BK183" s="36">
        <f t="shared" ref="BK183:BK198" si="61">COUNTIF(N183,"NS")+COUNTIF(Q183,"NS") + COUNTIF(T183,"NS")+COUNTIF(W183,"NS") + COUNTIF(Z183,"NS")+COUNTIF(AC183,"NS")</f>
        <v>0</v>
      </c>
      <c r="BL183" s="37">
        <f t="shared" ref="BL183:BL198" si="62">SUM(N183,Q183,T183,W183,Z183,AC183)</f>
        <v>0</v>
      </c>
      <c r="BM183" s="38">
        <f t="shared" ref="BM183:BM198" si="63">IF(OR(AND(BJ183=0, BK183&gt;0),AND(BJ183="NS", BL183&gt;0), AND(BJ183="NS", BK183=0, BL183=0)), 1, IF(OR(AND(BJ183&gt;0, BK183&gt;1,BJ183&gt;BL183), AND(BJ183="NS", BK183=2), AND(BJ183="NS", BL183=0, BK183&gt;0), BJ183=BL183), 0, 1))</f>
        <v>0</v>
      </c>
      <c r="BN183" s="35">
        <f t="shared" ref="BN183:BN198" si="64">L183</f>
        <v>0</v>
      </c>
      <c r="BO183" s="36">
        <f t="shared" ref="BO183:BO198" si="65">COUNTIF(O183,"NS")+COUNTIF(R183,"NS") + COUNTIF(U183,"NS")+COUNTIF(X183,"NS") + COUNTIF(AA183,"NS")+COUNTIF(AD183,"NS")</f>
        <v>0</v>
      </c>
      <c r="BP183" s="37">
        <f t="shared" ref="BP183:BP198" si="66">SUM(O183,R183,U183,X183,AA183,AD183)</f>
        <v>0</v>
      </c>
      <c r="BQ183" s="38">
        <f t="shared" ref="BQ183:BQ198" si="67">IF(OR(AND(BN183=0, BO183&gt;0),AND(BN183="NS", BP183&gt;0), AND(BN183="NS", BO183=0, BP183=0)), 1, IF(OR(AND(BN183&gt;0, BO183&gt;1,BN183&gt;BP183), AND(BN183="NS", BO183=2), AND(BN183="NS", BP183=0, BO183&gt;0), BN183=BP183), 0, 1))</f>
        <v>0</v>
      </c>
      <c r="BR183" s="39">
        <f t="shared" ref="BR183:BR197" si="68">IF(SUM(BI183,BM183,BQ183)=0,0,1)</f>
        <v>0</v>
      </c>
      <c r="BS183" s="34" t="str">
        <f>IF(BR183=0,"",
IF(SUM($BR$182:BR183)=1,BT183,
IF($BR$199&gt;SUM($BR$182:BR183),_xlfn.CONCAT(", ",BT183),
IF($BR$199=SUM($BR$182:BR183),_xlfn.CONCAT(" y ",BT183)))))</f>
        <v/>
      </c>
      <c r="BT183" s="202" t="s">
        <v>2333</v>
      </c>
      <c r="BU183" s="249"/>
      <c r="BV183" s="156"/>
      <c r="BW183" s="156"/>
      <c r="BX183" s="156"/>
      <c r="BY183" s="156"/>
      <c r="BZ183" s="156"/>
      <c r="CA183" s="156"/>
      <c r="CB183" s="156"/>
      <c r="CC183" s="22"/>
      <c r="CD183" s="22"/>
      <c r="CE183" s="22"/>
      <c r="CF183" s="22"/>
    </row>
    <row r="184" spans="1:84" ht="15" customHeight="1">
      <c r="A184" s="245"/>
      <c r="B184" s="7"/>
      <c r="C184" s="202" t="s">
        <v>92</v>
      </c>
      <c r="D184" s="589" t="s">
        <v>436</v>
      </c>
      <c r="E184" s="589"/>
      <c r="F184" s="589"/>
      <c r="G184" s="589"/>
      <c r="H184" s="589"/>
      <c r="I184" s="589"/>
      <c r="J184" s="27"/>
      <c r="K184" s="27"/>
      <c r="L184" s="27"/>
      <c r="M184" s="27"/>
      <c r="N184" s="27"/>
      <c r="O184" s="27"/>
      <c r="P184" s="27"/>
      <c r="Q184" s="27"/>
      <c r="R184" s="27"/>
      <c r="S184" s="27"/>
      <c r="T184" s="27"/>
      <c r="U184" s="27"/>
      <c r="V184" s="27"/>
      <c r="W184" s="27"/>
      <c r="X184" s="27"/>
      <c r="Y184" s="27"/>
      <c r="Z184" s="27"/>
      <c r="AA184" s="27"/>
      <c r="AB184" s="27"/>
      <c r="AC184" s="27"/>
      <c r="AD184" s="27"/>
      <c r="AK184">
        <f t="shared" si="35"/>
        <v>0</v>
      </c>
      <c r="AL184">
        <f t="shared" si="36"/>
        <v>0</v>
      </c>
      <c r="AM184">
        <f t="shared" si="37"/>
        <v>0</v>
      </c>
      <c r="AN184">
        <f t="shared" si="38"/>
        <v>0</v>
      </c>
      <c r="AO184">
        <f t="shared" si="39"/>
        <v>0</v>
      </c>
      <c r="AP184">
        <f t="shared" si="40"/>
        <v>0</v>
      </c>
      <c r="AQ184">
        <f t="shared" si="41"/>
        <v>0</v>
      </c>
      <c r="AR184">
        <f t="shared" si="42"/>
        <v>0</v>
      </c>
      <c r="AS184">
        <f t="shared" si="43"/>
        <v>0</v>
      </c>
      <c r="AT184">
        <f t="shared" si="44"/>
        <v>0</v>
      </c>
      <c r="AU184">
        <f t="shared" si="45"/>
        <v>0</v>
      </c>
      <c r="AV184">
        <f t="shared" si="46"/>
        <v>0</v>
      </c>
      <c r="AW184">
        <f t="shared" si="47"/>
        <v>0</v>
      </c>
      <c r="AX184">
        <f t="shared" si="48"/>
        <v>0</v>
      </c>
      <c r="AY184">
        <f t="shared" si="49"/>
        <v>0</v>
      </c>
      <c r="AZ184">
        <f t="shared" si="50"/>
        <v>0</v>
      </c>
      <c r="BA184">
        <f t="shared" si="51"/>
        <v>0</v>
      </c>
      <c r="BB184">
        <f t="shared" si="52"/>
        <v>0</v>
      </c>
      <c r="BC184">
        <f t="shared" si="53"/>
        <v>0</v>
      </c>
      <c r="BD184">
        <f t="shared" si="54"/>
        <v>0</v>
      </c>
      <c r="BE184">
        <f t="shared" si="55"/>
        <v>0</v>
      </c>
      <c r="BF184" s="35">
        <f t="shared" si="56"/>
        <v>0</v>
      </c>
      <c r="BG184" s="36">
        <f t="shared" si="57"/>
        <v>0</v>
      </c>
      <c r="BH184" s="37">
        <f t="shared" si="58"/>
        <v>0</v>
      </c>
      <c r="BI184" s="38">
        <f t="shared" si="59"/>
        <v>0</v>
      </c>
      <c r="BJ184" s="35">
        <f t="shared" si="60"/>
        <v>0</v>
      </c>
      <c r="BK184" s="36">
        <f t="shared" si="61"/>
        <v>0</v>
      </c>
      <c r="BL184" s="37">
        <f t="shared" si="62"/>
        <v>0</v>
      </c>
      <c r="BM184" s="38">
        <f t="shared" si="63"/>
        <v>0</v>
      </c>
      <c r="BN184" s="35">
        <f t="shared" si="64"/>
        <v>0</v>
      </c>
      <c r="BO184" s="36">
        <f t="shared" si="65"/>
        <v>0</v>
      </c>
      <c r="BP184" s="37">
        <f t="shared" si="66"/>
        <v>0</v>
      </c>
      <c r="BQ184" s="38">
        <f t="shared" si="67"/>
        <v>0</v>
      </c>
      <c r="BR184" s="39">
        <f t="shared" si="68"/>
        <v>0</v>
      </c>
      <c r="BS184" s="34" t="str">
        <f>IF(BR184=0,"",
IF(SUM($BR$182:BR184)=1,BT184,
IF($BR$199&gt;SUM($BR$182:BR184),_xlfn.CONCAT(", ",BT184),
IF($BR$199=SUM($BR$182:BR184),_xlfn.CONCAT(" y ",BT184)))))</f>
        <v/>
      </c>
      <c r="BT184" s="202" t="s">
        <v>1549</v>
      </c>
      <c r="BU184" s="249"/>
      <c r="BV184" s="156"/>
      <c r="BW184" s="156"/>
      <c r="BX184" s="156"/>
      <c r="BY184" s="156"/>
      <c r="BZ184" s="156"/>
      <c r="CA184" s="156"/>
      <c r="CB184" s="156"/>
      <c r="CC184" s="22"/>
      <c r="CD184" s="22"/>
      <c r="CE184" s="22"/>
      <c r="CF184" s="22"/>
    </row>
    <row r="185" spans="1:84" ht="15" customHeight="1">
      <c r="A185" s="245"/>
      <c r="B185" s="7"/>
      <c r="C185" s="202" t="s">
        <v>93</v>
      </c>
      <c r="D185" s="589" t="s">
        <v>437</v>
      </c>
      <c r="E185" s="589"/>
      <c r="F185" s="589"/>
      <c r="G185" s="589"/>
      <c r="H185" s="589"/>
      <c r="I185" s="589"/>
      <c r="J185" s="27"/>
      <c r="K185" s="27"/>
      <c r="L185" s="27"/>
      <c r="M185" s="27"/>
      <c r="N185" s="27"/>
      <c r="O185" s="27"/>
      <c r="P185" s="27"/>
      <c r="Q185" s="27"/>
      <c r="R185" s="27"/>
      <c r="S185" s="27"/>
      <c r="T185" s="27"/>
      <c r="U185" s="27"/>
      <c r="V185" s="27"/>
      <c r="W185" s="27"/>
      <c r="X185" s="27"/>
      <c r="Y185" s="27"/>
      <c r="Z185" s="27"/>
      <c r="AA185" s="27"/>
      <c r="AB185" s="27"/>
      <c r="AC185" s="27"/>
      <c r="AD185" s="27"/>
      <c r="AK185">
        <f t="shared" si="35"/>
        <v>0</v>
      </c>
      <c r="AL185">
        <f t="shared" si="36"/>
        <v>0</v>
      </c>
      <c r="AM185">
        <f t="shared" si="37"/>
        <v>0</v>
      </c>
      <c r="AN185">
        <f t="shared" si="38"/>
        <v>0</v>
      </c>
      <c r="AO185">
        <f t="shared" si="39"/>
        <v>0</v>
      </c>
      <c r="AP185">
        <f t="shared" si="40"/>
        <v>0</v>
      </c>
      <c r="AQ185">
        <f t="shared" si="41"/>
        <v>0</v>
      </c>
      <c r="AR185">
        <f t="shared" si="42"/>
        <v>0</v>
      </c>
      <c r="AS185">
        <f t="shared" si="43"/>
        <v>0</v>
      </c>
      <c r="AT185">
        <f t="shared" si="44"/>
        <v>0</v>
      </c>
      <c r="AU185">
        <f t="shared" si="45"/>
        <v>0</v>
      </c>
      <c r="AV185">
        <f t="shared" si="46"/>
        <v>0</v>
      </c>
      <c r="AW185">
        <f t="shared" si="47"/>
        <v>0</v>
      </c>
      <c r="AX185">
        <f t="shared" si="48"/>
        <v>0</v>
      </c>
      <c r="AY185">
        <f t="shared" si="49"/>
        <v>0</v>
      </c>
      <c r="AZ185">
        <f t="shared" si="50"/>
        <v>0</v>
      </c>
      <c r="BA185">
        <f t="shared" si="51"/>
        <v>0</v>
      </c>
      <c r="BB185">
        <f t="shared" si="52"/>
        <v>0</v>
      </c>
      <c r="BC185">
        <f t="shared" si="53"/>
        <v>0</v>
      </c>
      <c r="BD185">
        <f t="shared" si="54"/>
        <v>0</v>
      </c>
      <c r="BE185">
        <f t="shared" si="55"/>
        <v>0</v>
      </c>
      <c r="BF185" s="35">
        <f t="shared" si="56"/>
        <v>0</v>
      </c>
      <c r="BG185" s="36">
        <f t="shared" si="57"/>
        <v>0</v>
      </c>
      <c r="BH185" s="37">
        <f t="shared" si="58"/>
        <v>0</v>
      </c>
      <c r="BI185" s="38">
        <f t="shared" si="59"/>
        <v>0</v>
      </c>
      <c r="BJ185" s="35">
        <f t="shared" si="60"/>
        <v>0</v>
      </c>
      <c r="BK185" s="36">
        <f t="shared" si="61"/>
        <v>0</v>
      </c>
      <c r="BL185" s="37">
        <f t="shared" si="62"/>
        <v>0</v>
      </c>
      <c r="BM185" s="38">
        <f t="shared" si="63"/>
        <v>0</v>
      </c>
      <c r="BN185" s="35">
        <f t="shared" si="64"/>
        <v>0</v>
      </c>
      <c r="BO185" s="36">
        <f t="shared" si="65"/>
        <v>0</v>
      </c>
      <c r="BP185" s="37">
        <f t="shared" si="66"/>
        <v>0</v>
      </c>
      <c r="BQ185" s="38">
        <f t="shared" si="67"/>
        <v>0</v>
      </c>
      <c r="BR185" s="39">
        <f t="shared" si="68"/>
        <v>0</v>
      </c>
      <c r="BS185" s="34" t="str">
        <f>IF(BR185=0,"",
IF(SUM($BR$182:BR185)=1,BT185,
IF($BR$199&gt;SUM($BR$182:BR185),_xlfn.CONCAT(", ",BT185),
IF($BR$199=SUM($BR$182:BR185),_xlfn.CONCAT(" y ",BT185)))))</f>
        <v/>
      </c>
      <c r="BT185" s="202" t="s">
        <v>2334</v>
      </c>
      <c r="BU185" s="249"/>
      <c r="BV185" s="156"/>
      <c r="BW185" s="156"/>
      <c r="BX185" s="156"/>
      <c r="BY185" s="156"/>
      <c r="BZ185" s="156"/>
      <c r="CA185" s="156"/>
      <c r="CB185" s="156"/>
      <c r="CC185" s="22"/>
      <c r="CD185" s="22"/>
      <c r="CE185" s="22"/>
      <c r="CF185" s="22"/>
    </row>
    <row r="186" spans="1:84" ht="15" customHeight="1">
      <c r="A186" s="245"/>
      <c r="B186" s="7"/>
      <c r="C186" s="202" t="s">
        <v>95</v>
      </c>
      <c r="D186" s="589" t="s">
        <v>438</v>
      </c>
      <c r="E186" s="589"/>
      <c r="F186" s="589"/>
      <c r="G186" s="589"/>
      <c r="H186" s="589"/>
      <c r="I186" s="589"/>
      <c r="J186" s="27"/>
      <c r="K186" s="27"/>
      <c r="L186" s="27"/>
      <c r="M186" s="27"/>
      <c r="N186" s="27"/>
      <c r="O186" s="27"/>
      <c r="P186" s="27"/>
      <c r="Q186" s="27"/>
      <c r="R186" s="27"/>
      <c r="S186" s="27"/>
      <c r="T186" s="27"/>
      <c r="U186" s="27"/>
      <c r="V186" s="27"/>
      <c r="W186" s="27"/>
      <c r="X186" s="27"/>
      <c r="Y186" s="27"/>
      <c r="Z186" s="27"/>
      <c r="AA186" s="27"/>
      <c r="AB186" s="27"/>
      <c r="AC186" s="27"/>
      <c r="AD186" s="27"/>
      <c r="AK186">
        <f t="shared" si="35"/>
        <v>0</v>
      </c>
      <c r="AL186">
        <f t="shared" si="36"/>
        <v>0</v>
      </c>
      <c r="AM186">
        <f t="shared" si="37"/>
        <v>0</v>
      </c>
      <c r="AN186">
        <f t="shared" si="38"/>
        <v>0</v>
      </c>
      <c r="AO186">
        <f t="shared" si="39"/>
        <v>0</v>
      </c>
      <c r="AP186">
        <f t="shared" si="40"/>
        <v>0</v>
      </c>
      <c r="AQ186">
        <f t="shared" si="41"/>
        <v>0</v>
      </c>
      <c r="AR186">
        <f t="shared" si="42"/>
        <v>0</v>
      </c>
      <c r="AS186">
        <f t="shared" si="43"/>
        <v>0</v>
      </c>
      <c r="AT186">
        <f t="shared" si="44"/>
        <v>0</v>
      </c>
      <c r="AU186">
        <f t="shared" si="45"/>
        <v>0</v>
      </c>
      <c r="AV186">
        <f t="shared" si="46"/>
        <v>0</v>
      </c>
      <c r="AW186">
        <f t="shared" si="47"/>
        <v>0</v>
      </c>
      <c r="AX186">
        <f t="shared" si="48"/>
        <v>0</v>
      </c>
      <c r="AY186">
        <f t="shared" si="49"/>
        <v>0</v>
      </c>
      <c r="AZ186">
        <f t="shared" si="50"/>
        <v>0</v>
      </c>
      <c r="BA186">
        <f t="shared" si="51"/>
        <v>0</v>
      </c>
      <c r="BB186">
        <f t="shared" si="52"/>
        <v>0</v>
      </c>
      <c r="BC186">
        <f t="shared" si="53"/>
        <v>0</v>
      </c>
      <c r="BD186">
        <f t="shared" si="54"/>
        <v>0</v>
      </c>
      <c r="BE186">
        <f t="shared" si="55"/>
        <v>0</v>
      </c>
      <c r="BF186" s="35">
        <f t="shared" si="56"/>
        <v>0</v>
      </c>
      <c r="BG186" s="36">
        <f t="shared" si="57"/>
        <v>0</v>
      </c>
      <c r="BH186" s="37">
        <f t="shared" si="58"/>
        <v>0</v>
      </c>
      <c r="BI186" s="38">
        <f t="shared" si="59"/>
        <v>0</v>
      </c>
      <c r="BJ186" s="35">
        <f t="shared" si="60"/>
        <v>0</v>
      </c>
      <c r="BK186" s="36">
        <f t="shared" si="61"/>
        <v>0</v>
      </c>
      <c r="BL186" s="37">
        <f t="shared" si="62"/>
        <v>0</v>
      </c>
      <c r="BM186" s="38">
        <f t="shared" si="63"/>
        <v>0</v>
      </c>
      <c r="BN186" s="35">
        <f t="shared" si="64"/>
        <v>0</v>
      </c>
      <c r="BO186" s="36">
        <f t="shared" si="65"/>
        <v>0</v>
      </c>
      <c r="BP186" s="37">
        <f t="shared" si="66"/>
        <v>0</v>
      </c>
      <c r="BQ186" s="38">
        <f t="shared" si="67"/>
        <v>0</v>
      </c>
      <c r="BR186" s="39">
        <f t="shared" si="68"/>
        <v>0</v>
      </c>
      <c r="BS186" s="34" t="str">
        <f>IF(BR186=0,"",
IF(SUM($BR$182:BR186)=1,BT186,
IF($BR$199&gt;SUM($BR$182:BR186),_xlfn.CONCAT(", ",BT186),
IF($BR$199=SUM($BR$182:BR186),_xlfn.CONCAT(" y ",BT186)))))</f>
        <v/>
      </c>
      <c r="BT186" s="202" t="s">
        <v>2335</v>
      </c>
      <c r="BU186" s="249"/>
      <c r="BV186" s="156"/>
      <c r="BW186" s="156"/>
      <c r="BX186" s="156"/>
      <c r="BY186" s="156"/>
      <c r="BZ186" s="156"/>
      <c r="CA186" s="156"/>
      <c r="CB186" s="156"/>
      <c r="CC186" s="22"/>
      <c r="CD186" s="22"/>
      <c r="CE186" s="22"/>
      <c r="CF186" s="22"/>
    </row>
    <row r="187" spans="1:84" ht="15" customHeight="1">
      <c r="A187" s="245"/>
      <c r="B187" s="7"/>
      <c r="C187" s="202" t="s">
        <v>97</v>
      </c>
      <c r="D187" s="589" t="s">
        <v>439</v>
      </c>
      <c r="E187" s="589"/>
      <c r="F187" s="589"/>
      <c r="G187" s="589"/>
      <c r="H187" s="589"/>
      <c r="I187" s="589"/>
      <c r="J187" s="27"/>
      <c r="K187" s="27"/>
      <c r="L187" s="27"/>
      <c r="M187" s="27"/>
      <c r="N187" s="27"/>
      <c r="O187" s="27"/>
      <c r="P187" s="27"/>
      <c r="Q187" s="27"/>
      <c r="R187" s="27"/>
      <c r="S187" s="27"/>
      <c r="T187" s="27"/>
      <c r="U187" s="27"/>
      <c r="V187" s="27"/>
      <c r="W187" s="27"/>
      <c r="X187" s="27"/>
      <c r="Y187" s="27"/>
      <c r="Z187" s="27"/>
      <c r="AA187" s="27"/>
      <c r="AB187" s="27"/>
      <c r="AC187" s="27"/>
      <c r="AD187" s="27"/>
      <c r="AK187">
        <f t="shared" si="35"/>
        <v>0</v>
      </c>
      <c r="AL187">
        <f t="shared" si="36"/>
        <v>0</v>
      </c>
      <c r="AM187">
        <f t="shared" si="37"/>
        <v>0</v>
      </c>
      <c r="AN187">
        <f t="shared" si="38"/>
        <v>0</v>
      </c>
      <c r="AO187">
        <f t="shared" si="39"/>
        <v>0</v>
      </c>
      <c r="AP187">
        <f t="shared" si="40"/>
        <v>0</v>
      </c>
      <c r="AQ187">
        <f t="shared" si="41"/>
        <v>0</v>
      </c>
      <c r="AR187">
        <f t="shared" si="42"/>
        <v>0</v>
      </c>
      <c r="AS187">
        <f t="shared" si="43"/>
        <v>0</v>
      </c>
      <c r="AT187">
        <f t="shared" si="44"/>
        <v>0</v>
      </c>
      <c r="AU187">
        <f t="shared" si="45"/>
        <v>0</v>
      </c>
      <c r="AV187">
        <f t="shared" si="46"/>
        <v>0</v>
      </c>
      <c r="AW187">
        <f t="shared" si="47"/>
        <v>0</v>
      </c>
      <c r="AX187">
        <f t="shared" si="48"/>
        <v>0</v>
      </c>
      <c r="AY187">
        <f t="shared" si="49"/>
        <v>0</v>
      </c>
      <c r="AZ187">
        <f t="shared" si="50"/>
        <v>0</v>
      </c>
      <c r="BA187">
        <f t="shared" si="51"/>
        <v>0</v>
      </c>
      <c r="BB187">
        <f t="shared" si="52"/>
        <v>0</v>
      </c>
      <c r="BC187">
        <f t="shared" si="53"/>
        <v>0</v>
      </c>
      <c r="BD187">
        <f t="shared" si="54"/>
        <v>0</v>
      </c>
      <c r="BE187">
        <f t="shared" si="55"/>
        <v>0</v>
      </c>
      <c r="BF187" s="35">
        <f t="shared" si="56"/>
        <v>0</v>
      </c>
      <c r="BG187" s="36">
        <f t="shared" si="57"/>
        <v>0</v>
      </c>
      <c r="BH187" s="37">
        <f t="shared" si="58"/>
        <v>0</v>
      </c>
      <c r="BI187" s="38">
        <f t="shared" si="59"/>
        <v>0</v>
      </c>
      <c r="BJ187" s="35">
        <f t="shared" si="60"/>
        <v>0</v>
      </c>
      <c r="BK187" s="36">
        <f t="shared" si="61"/>
        <v>0</v>
      </c>
      <c r="BL187" s="37">
        <f t="shared" si="62"/>
        <v>0</v>
      </c>
      <c r="BM187" s="38">
        <f t="shared" si="63"/>
        <v>0</v>
      </c>
      <c r="BN187" s="35">
        <f t="shared" si="64"/>
        <v>0</v>
      </c>
      <c r="BO187" s="36">
        <f t="shared" si="65"/>
        <v>0</v>
      </c>
      <c r="BP187" s="37">
        <f t="shared" si="66"/>
        <v>0</v>
      </c>
      <c r="BQ187" s="38">
        <f t="shared" si="67"/>
        <v>0</v>
      </c>
      <c r="BR187" s="39">
        <f t="shared" si="68"/>
        <v>0</v>
      </c>
      <c r="BS187" s="34" t="str">
        <f>IF(BR187=0,"",
IF(SUM($BR$182:BR187)=1,BT187,
IF($BR$199&gt;SUM($BR$182:BR187),_xlfn.CONCAT(", ",BT187),
IF($BR$199=SUM($BR$182:BR187),_xlfn.CONCAT(" y ",BT187)))))</f>
        <v/>
      </c>
      <c r="BT187" s="202" t="s">
        <v>2336</v>
      </c>
      <c r="BU187" s="249"/>
      <c r="BV187" s="156"/>
      <c r="BW187" s="156"/>
      <c r="BX187" s="156"/>
      <c r="BY187" s="156"/>
      <c r="BZ187" s="156"/>
      <c r="CA187" s="156"/>
      <c r="CB187" s="156"/>
      <c r="CC187" s="22"/>
      <c r="CD187" s="22"/>
      <c r="CE187" s="22"/>
      <c r="CF187" s="22"/>
    </row>
    <row r="188" spans="1:84" ht="15" customHeight="1">
      <c r="A188" s="245"/>
      <c r="B188" s="7"/>
      <c r="C188" s="202" t="s">
        <v>99</v>
      </c>
      <c r="D188" s="589" t="s">
        <v>440</v>
      </c>
      <c r="E188" s="589"/>
      <c r="F188" s="589"/>
      <c r="G188" s="589"/>
      <c r="H188" s="589"/>
      <c r="I188" s="589"/>
      <c r="J188" s="27"/>
      <c r="K188" s="27"/>
      <c r="L188" s="27"/>
      <c r="M188" s="27"/>
      <c r="N188" s="27"/>
      <c r="O188" s="27"/>
      <c r="P188" s="27"/>
      <c r="Q188" s="27"/>
      <c r="R188" s="27"/>
      <c r="S188" s="27"/>
      <c r="T188" s="27"/>
      <c r="U188" s="27"/>
      <c r="V188" s="27"/>
      <c r="W188" s="27"/>
      <c r="X188" s="27"/>
      <c r="Y188" s="27"/>
      <c r="Z188" s="27"/>
      <c r="AA188" s="27"/>
      <c r="AB188" s="27"/>
      <c r="AC188" s="27"/>
      <c r="AD188" s="27"/>
      <c r="AK188">
        <f t="shared" si="35"/>
        <v>0</v>
      </c>
      <c r="AL188">
        <f t="shared" si="36"/>
        <v>0</v>
      </c>
      <c r="AM188">
        <f t="shared" si="37"/>
        <v>0</v>
      </c>
      <c r="AN188">
        <f t="shared" si="38"/>
        <v>0</v>
      </c>
      <c r="AO188">
        <f t="shared" si="39"/>
        <v>0</v>
      </c>
      <c r="AP188">
        <f t="shared" si="40"/>
        <v>0</v>
      </c>
      <c r="AQ188">
        <f t="shared" si="41"/>
        <v>0</v>
      </c>
      <c r="AR188">
        <f t="shared" si="42"/>
        <v>0</v>
      </c>
      <c r="AS188">
        <f t="shared" si="43"/>
        <v>0</v>
      </c>
      <c r="AT188">
        <f t="shared" si="44"/>
        <v>0</v>
      </c>
      <c r="AU188">
        <f t="shared" si="45"/>
        <v>0</v>
      </c>
      <c r="AV188">
        <f t="shared" si="46"/>
        <v>0</v>
      </c>
      <c r="AW188">
        <f t="shared" si="47"/>
        <v>0</v>
      </c>
      <c r="AX188">
        <f t="shared" si="48"/>
        <v>0</v>
      </c>
      <c r="AY188">
        <f t="shared" si="49"/>
        <v>0</v>
      </c>
      <c r="AZ188">
        <f t="shared" si="50"/>
        <v>0</v>
      </c>
      <c r="BA188">
        <f t="shared" si="51"/>
        <v>0</v>
      </c>
      <c r="BB188">
        <f t="shared" si="52"/>
        <v>0</v>
      </c>
      <c r="BC188">
        <f t="shared" si="53"/>
        <v>0</v>
      </c>
      <c r="BD188">
        <f t="shared" si="54"/>
        <v>0</v>
      </c>
      <c r="BE188">
        <f t="shared" si="55"/>
        <v>0</v>
      </c>
      <c r="BF188" s="35">
        <f t="shared" si="56"/>
        <v>0</v>
      </c>
      <c r="BG188" s="36">
        <f t="shared" si="57"/>
        <v>0</v>
      </c>
      <c r="BH188" s="37">
        <f t="shared" si="58"/>
        <v>0</v>
      </c>
      <c r="BI188" s="38">
        <f t="shared" si="59"/>
        <v>0</v>
      </c>
      <c r="BJ188" s="35">
        <f t="shared" si="60"/>
        <v>0</v>
      </c>
      <c r="BK188" s="36">
        <f t="shared" si="61"/>
        <v>0</v>
      </c>
      <c r="BL188" s="37">
        <f t="shared" si="62"/>
        <v>0</v>
      </c>
      <c r="BM188" s="38">
        <f t="shared" si="63"/>
        <v>0</v>
      </c>
      <c r="BN188" s="35">
        <f t="shared" si="64"/>
        <v>0</v>
      </c>
      <c r="BO188" s="36">
        <f t="shared" si="65"/>
        <v>0</v>
      </c>
      <c r="BP188" s="37">
        <f t="shared" si="66"/>
        <v>0</v>
      </c>
      <c r="BQ188" s="38">
        <f t="shared" si="67"/>
        <v>0</v>
      </c>
      <c r="BR188" s="39">
        <f t="shared" si="68"/>
        <v>0</v>
      </c>
      <c r="BS188" s="34" t="str">
        <f>IF(BR188=0,"",
IF(SUM($BR$182:BR188)=1,BT188,
IF($BR$199&gt;SUM($BR$182:BR188),_xlfn.CONCAT(", ",BT188),
IF($BR$199=SUM($BR$182:BR188),_xlfn.CONCAT(" y ",BT188)))))</f>
        <v/>
      </c>
      <c r="BT188" s="202" t="s">
        <v>2337</v>
      </c>
      <c r="BU188" s="249"/>
      <c r="BV188" s="156"/>
      <c r="BW188" s="156"/>
      <c r="BX188" s="156"/>
      <c r="BY188" s="156"/>
      <c r="BZ188" s="156"/>
      <c r="CA188" s="156"/>
      <c r="CB188" s="156"/>
      <c r="CC188" s="22"/>
      <c r="CD188" s="22"/>
      <c r="CE188" s="22"/>
      <c r="CF188" s="22"/>
    </row>
    <row r="189" spans="1:84" ht="15" customHeight="1">
      <c r="A189" s="245"/>
      <c r="B189" s="7"/>
      <c r="C189" s="202" t="s">
        <v>101</v>
      </c>
      <c r="D189" s="589" t="s">
        <v>441</v>
      </c>
      <c r="E189" s="589"/>
      <c r="F189" s="589"/>
      <c r="G189" s="589"/>
      <c r="H189" s="589"/>
      <c r="I189" s="589"/>
      <c r="J189" s="27"/>
      <c r="K189" s="27"/>
      <c r="L189" s="27"/>
      <c r="M189" s="27"/>
      <c r="N189" s="27"/>
      <c r="O189" s="27"/>
      <c r="P189" s="27"/>
      <c r="Q189" s="27"/>
      <c r="R189" s="27"/>
      <c r="S189" s="27"/>
      <c r="T189" s="27"/>
      <c r="U189" s="27"/>
      <c r="V189" s="27"/>
      <c r="W189" s="27"/>
      <c r="X189" s="27"/>
      <c r="Y189" s="27"/>
      <c r="Z189" s="27"/>
      <c r="AA189" s="27"/>
      <c r="AB189" s="27"/>
      <c r="AC189" s="27"/>
      <c r="AD189" s="27"/>
      <c r="AK189">
        <f t="shared" si="35"/>
        <v>0</v>
      </c>
      <c r="AL189">
        <f t="shared" si="36"/>
        <v>0</v>
      </c>
      <c r="AM189">
        <f t="shared" si="37"/>
        <v>0</v>
      </c>
      <c r="AN189">
        <f t="shared" si="38"/>
        <v>0</v>
      </c>
      <c r="AO189">
        <f t="shared" si="39"/>
        <v>0</v>
      </c>
      <c r="AP189">
        <f t="shared" si="40"/>
        <v>0</v>
      </c>
      <c r="AQ189">
        <f t="shared" si="41"/>
        <v>0</v>
      </c>
      <c r="AR189">
        <f t="shared" si="42"/>
        <v>0</v>
      </c>
      <c r="AS189">
        <f t="shared" si="43"/>
        <v>0</v>
      </c>
      <c r="AT189">
        <f t="shared" si="44"/>
        <v>0</v>
      </c>
      <c r="AU189">
        <f t="shared" si="45"/>
        <v>0</v>
      </c>
      <c r="AV189">
        <f t="shared" si="46"/>
        <v>0</v>
      </c>
      <c r="AW189">
        <f t="shared" si="47"/>
        <v>0</v>
      </c>
      <c r="AX189">
        <f t="shared" si="48"/>
        <v>0</v>
      </c>
      <c r="AY189">
        <f t="shared" si="49"/>
        <v>0</v>
      </c>
      <c r="AZ189">
        <f t="shared" si="50"/>
        <v>0</v>
      </c>
      <c r="BA189">
        <f t="shared" si="51"/>
        <v>0</v>
      </c>
      <c r="BB189">
        <f t="shared" si="52"/>
        <v>0</v>
      </c>
      <c r="BC189">
        <f t="shared" si="53"/>
        <v>0</v>
      </c>
      <c r="BD189">
        <f t="shared" si="54"/>
        <v>0</v>
      </c>
      <c r="BE189">
        <f t="shared" si="55"/>
        <v>0</v>
      </c>
      <c r="BF189" s="35">
        <f t="shared" si="56"/>
        <v>0</v>
      </c>
      <c r="BG189" s="36">
        <f t="shared" si="57"/>
        <v>0</v>
      </c>
      <c r="BH189" s="37">
        <f t="shared" si="58"/>
        <v>0</v>
      </c>
      <c r="BI189" s="38">
        <f t="shared" si="59"/>
        <v>0</v>
      </c>
      <c r="BJ189" s="35">
        <f t="shared" si="60"/>
        <v>0</v>
      </c>
      <c r="BK189" s="36">
        <f t="shared" si="61"/>
        <v>0</v>
      </c>
      <c r="BL189" s="37">
        <f t="shared" si="62"/>
        <v>0</v>
      </c>
      <c r="BM189" s="38">
        <f t="shared" si="63"/>
        <v>0</v>
      </c>
      <c r="BN189" s="35">
        <f t="shared" si="64"/>
        <v>0</v>
      </c>
      <c r="BO189" s="36">
        <f t="shared" si="65"/>
        <v>0</v>
      </c>
      <c r="BP189" s="37">
        <f t="shared" si="66"/>
        <v>0</v>
      </c>
      <c r="BQ189" s="38">
        <f t="shared" si="67"/>
        <v>0</v>
      </c>
      <c r="BR189" s="39">
        <f t="shared" si="68"/>
        <v>0</v>
      </c>
      <c r="BS189" s="34" t="str">
        <f>IF(BR189=0,"",
IF(SUM($BR$182:BR189)=1,BT189,
IF($BR$199&gt;SUM($BR$182:BR189),_xlfn.CONCAT(", ",BT189),
IF($BR$199=SUM($BR$182:BR189),_xlfn.CONCAT(" y ",BT189)))))</f>
        <v/>
      </c>
      <c r="BT189" s="202" t="s">
        <v>2338</v>
      </c>
      <c r="BU189" s="249"/>
      <c r="BV189" s="156"/>
      <c r="BW189" s="156"/>
      <c r="BX189" s="156"/>
      <c r="BY189" s="156"/>
      <c r="BZ189" s="156"/>
      <c r="CA189" s="156"/>
      <c r="CB189" s="156"/>
      <c r="CC189" s="22"/>
      <c r="CD189" s="22"/>
      <c r="CE189" s="22"/>
      <c r="CF189" s="22"/>
    </row>
    <row r="190" spans="1:84" ht="15" customHeight="1">
      <c r="A190" s="245"/>
      <c r="B190" s="7"/>
      <c r="C190" s="202" t="s">
        <v>103</v>
      </c>
      <c r="D190" s="589" t="s">
        <v>442</v>
      </c>
      <c r="E190" s="589"/>
      <c r="F190" s="589"/>
      <c r="G190" s="589"/>
      <c r="H190" s="589"/>
      <c r="I190" s="589"/>
      <c r="J190" s="27"/>
      <c r="K190" s="27"/>
      <c r="L190" s="27"/>
      <c r="M190" s="27"/>
      <c r="N190" s="27"/>
      <c r="O190" s="27"/>
      <c r="P190" s="27"/>
      <c r="Q190" s="27"/>
      <c r="R190" s="27"/>
      <c r="S190" s="27"/>
      <c r="T190" s="27"/>
      <c r="U190" s="27"/>
      <c r="V190" s="27"/>
      <c r="W190" s="27"/>
      <c r="X190" s="27"/>
      <c r="Y190" s="27"/>
      <c r="Z190" s="27"/>
      <c r="AA190" s="27"/>
      <c r="AB190" s="27"/>
      <c r="AC190" s="27"/>
      <c r="AD190" s="27"/>
      <c r="AK190">
        <f t="shared" si="35"/>
        <v>0</v>
      </c>
      <c r="AL190">
        <f t="shared" si="36"/>
        <v>0</v>
      </c>
      <c r="AM190">
        <f t="shared" si="37"/>
        <v>0</v>
      </c>
      <c r="AN190">
        <f t="shared" si="38"/>
        <v>0</v>
      </c>
      <c r="AO190">
        <f t="shared" si="39"/>
        <v>0</v>
      </c>
      <c r="AP190">
        <f t="shared" si="40"/>
        <v>0</v>
      </c>
      <c r="AQ190">
        <f t="shared" si="41"/>
        <v>0</v>
      </c>
      <c r="AR190">
        <f t="shared" si="42"/>
        <v>0</v>
      </c>
      <c r="AS190">
        <f t="shared" si="43"/>
        <v>0</v>
      </c>
      <c r="AT190">
        <f t="shared" si="44"/>
        <v>0</v>
      </c>
      <c r="AU190">
        <f t="shared" si="45"/>
        <v>0</v>
      </c>
      <c r="AV190">
        <f t="shared" si="46"/>
        <v>0</v>
      </c>
      <c r="AW190">
        <f t="shared" si="47"/>
        <v>0</v>
      </c>
      <c r="AX190">
        <f t="shared" si="48"/>
        <v>0</v>
      </c>
      <c r="AY190">
        <f t="shared" si="49"/>
        <v>0</v>
      </c>
      <c r="AZ190">
        <f t="shared" si="50"/>
        <v>0</v>
      </c>
      <c r="BA190">
        <f t="shared" si="51"/>
        <v>0</v>
      </c>
      <c r="BB190">
        <f t="shared" si="52"/>
        <v>0</v>
      </c>
      <c r="BC190">
        <f t="shared" si="53"/>
        <v>0</v>
      </c>
      <c r="BD190">
        <f t="shared" si="54"/>
        <v>0</v>
      </c>
      <c r="BE190">
        <f t="shared" si="55"/>
        <v>0</v>
      </c>
      <c r="BF190" s="35">
        <f t="shared" si="56"/>
        <v>0</v>
      </c>
      <c r="BG190" s="36">
        <f t="shared" si="57"/>
        <v>0</v>
      </c>
      <c r="BH190" s="37">
        <f t="shared" si="58"/>
        <v>0</v>
      </c>
      <c r="BI190" s="38">
        <f t="shared" si="59"/>
        <v>0</v>
      </c>
      <c r="BJ190" s="35">
        <f t="shared" si="60"/>
        <v>0</v>
      </c>
      <c r="BK190" s="36">
        <f t="shared" si="61"/>
        <v>0</v>
      </c>
      <c r="BL190" s="37">
        <f t="shared" si="62"/>
        <v>0</v>
      </c>
      <c r="BM190" s="38">
        <f t="shared" si="63"/>
        <v>0</v>
      </c>
      <c r="BN190" s="35">
        <f t="shared" si="64"/>
        <v>0</v>
      </c>
      <c r="BO190" s="36">
        <f t="shared" si="65"/>
        <v>0</v>
      </c>
      <c r="BP190" s="37">
        <f t="shared" si="66"/>
        <v>0</v>
      </c>
      <c r="BQ190" s="38">
        <f t="shared" si="67"/>
        <v>0</v>
      </c>
      <c r="BR190" s="39">
        <f t="shared" si="68"/>
        <v>0</v>
      </c>
      <c r="BS190" s="34" t="str">
        <f>IF(BR190=0,"",
IF(SUM($BR$182:BR190)=1,BT190,
IF($BR$199&gt;SUM($BR$182:BR190),_xlfn.CONCAT(", ",BT190),
IF($BR$199=SUM($BR$182:BR190),_xlfn.CONCAT(" y ",BT190)))))</f>
        <v/>
      </c>
      <c r="BT190" s="202" t="s">
        <v>2339</v>
      </c>
      <c r="BU190" s="249"/>
      <c r="BV190" s="156"/>
      <c r="BW190" s="156"/>
      <c r="BX190" s="156"/>
      <c r="BY190" s="156"/>
      <c r="BZ190" s="156"/>
      <c r="CA190" s="156"/>
      <c r="CB190" s="156"/>
      <c r="CC190" s="22"/>
      <c r="CD190" s="22"/>
      <c r="CE190" s="22"/>
      <c r="CF190" s="22"/>
    </row>
    <row r="191" spans="1:84" ht="15" customHeight="1">
      <c r="A191" s="245"/>
      <c r="B191" s="7"/>
      <c r="C191" s="202" t="s">
        <v>105</v>
      </c>
      <c r="D191" s="589" t="s">
        <v>443</v>
      </c>
      <c r="E191" s="589"/>
      <c r="F191" s="589"/>
      <c r="G191" s="589"/>
      <c r="H191" s="589"/>
      <c r="I191" s="589"/>
      <c r="J191" s="27"/>
      <c r="K191" s="27"/>
      <c r="L191" s="27"/>
      <c r="M191" s="27"/>
      <c r="N191" s="27"/>
      <c r="O191" s="27"/>
      <c r="P191" s="27"/>
      <c r="Q191" s="27"/>
      <c r="R191" s="27"/>
      <c r="S191" s="27"/>
      <c r="T191" s="27"/>
      <c r="U191" s="27"/>
      <c r="V191" s="27"/>
      <c r="W191" s="27"/>
      <c r="X191" s="27"/>
      <c r="Y191" s="27"/>
      <c r="Z191" s="27"/>
      <c r="AA191" s="27"/>
      <c r="AB191" s="27"/>
      <c r="AC191" s="27"/>
      <c r="AD191" s="27"/>
      <c r="AK191">
        <f t="shared" si="35"/>
        <v>0</v>
      </c>
      <c r="AL191">
        <f t="shared" si="36"/>
        <v>0</v>
      </c>
      <c r="AM191">
        <f t="shared" si="37"/>
        <v>0</v>
      </c>
      <c r="AN191">
        <f t="shared" si="38"/>
        <v>0</v>
      </c>
      <c r="AO191">
        <f t="shared" si="39"/>
        <v>0</v>
      </c>
      <c r="AP191">
        <f t="shared" si="40"/>
        <v>0</v>
      </c>
      <c r="AQ191">
        <f t="shared" si="41"/>
        <v>0</v>
      </c>
      <c r="AR191">
        <f t="shared" si="42"/>
        <v>0</v>
      </c>
      <c r="AS191">
        <f t="shared" si="43"/>
        <v>0</v>
      </c>
      <c r="AT191">
        <f t="shared" si="44"/>
        <v>0</v>
      </c>
      <c r="AU191">
        <f t="shared" si="45"/>
        <v>0</v>
      </c>
      <c r="AV191">
        <f t="shared" si="46"/>
        <v>0</v>
      </c>
      <c r="AW191">
        <f t="shared" si="47"/>
        <v>0</v>
      </c>
      <c r="AX191">
        <f t="shared" si="48"/>
        <v>0</v>
      </c>
      <c r="AY191">
        <f t="shared" si="49"/>
        <v>0</v>
      </c>
      <c r="AZ191">
        <f t="shared" si="50"/>
        <v>0</v>
      </c>
      <c r="BA191">
        <f t="shared" si="51"/>
        <v>0</v>
      </c>
      <c r="BB191">
        <f t="shared" si="52"/>
        <v>0</v>
      </c>
      <c r="BC191">
        <f t="shared" si="53"/>
        <v>0</v>
      </c>
      <c r="BD191">
        <f t="shared" si="54"/>
        <v>0</v>
      </c>
      <c r="BE191">
        <f t="shared" si="55"/>
        <v>0</v>
      </c>
      <c r="BF191" s="35">
        <f t="shared" si="56"/>
        <v>0</v>
      </c>
      <c r="BG191" s="36">
        <f t="shared" si="57"/>
        <v>0</v>
      </c>
      <c r="BH191" s="37">
        <f t="shared" si="58"/>
        <v>0</v>
      </c>
      <c r="BI191" s="38">
        <f t="shared" si="59"/>
        <v>0</v>
      </c>
      <c r="BJ191" s="35">
        <f t="shared" si="60"/>
        <v>0</v>
      </c>
      <c r="BK191" s="36">
        <f t="shared" si="61"/>
        <v>0</v>
      </c>
      <c r="BL191" s="37">
        <f t="shared" si="62"/>
        <v>0</v>
      </c>
      <c r="BM191" s="38">
        <f t="shared" si="63"/>
        <v>0</v>
      </c>
      <c r="BN191" s="35">
        <f t="shared" si="64"/>
        <v>0</v>
      </c>
      <c r="BO191" s="36">
        <f t="shared" si="65"/>
        <v>0</v>
      </c>
      <c r="BP191" s="37">
        <f t="shared" si="66"/>
        <v>0</v>
      </c>
      <c r="BQ191" s="38">
        <f t="shared" si="67"/>
        <v>0</v>
      </c>
      <c r="BR191" s="39">
        <f t="shared" si="68"/>
        <v>0</v>
      </c>
      <c r="BS191" s="34" t="str">
        <f>IF(BR191=0,"",
IF(SUM($BR$182:BR191)=1,BT191,
IF($BR$199&gt;SUM($BR$182:BR191),_xlfn.CONCAT(", ",BT191),
IF($BR$199=SUM($BR$182:BR191),_xlfn.CONCAT(" y ",BT191)))))</f>
        <v/>
      </c>
      <c r="BT191" s="202" t="s">
        <v>2340</v>
      </c>
      <c r="BU191" s="249"/>
      <c r="BV191" s="156"/>
      <c r="BW191" s="156"/>
      <c r="BX191" s="156"/>
      <c r="BY191" s="156"/>
      <c r="BZ191" s="156"/>
      <c r="CA191" s="156"/>
      <c r="CB191" s="156"/>
      <c r="CC191" s="22"/>
      <c r="CD191" s="22"/>
      <c r="CE191" s="22"/>
      <c r="CF191" s="22"/>
    </row>
    <row r="192" spans="1:84" ht="15" customHeight="1">
      <c r="A192" s="245"/>
      <c r="B192" s="7"/>
      <c r="C192" s="202" t="s">
        <v>107</v>
      </c>
      <c r="D192" s="589" t="s">
        <v>444</v>
      </c>
      <c r="E192" s="589"/>
      <c r="F192" s="589"/>
      <c r="G192" s="589"/>
      <c r="H192" s="589"/>
      <c r="I192" s="589"/>
      <c r="J192" s="27"/>
      <c r="K192" s="27"/>
      <c r="L192" s="27"/>
      <c r="M192" s="27"/>
      <c r="N192" s="27"/>
      <c r="O192" s="27"/>
      <c r="P192" s="27"/>
      <c r="Q192" s="27"/>
      <c r="R192" s="27"/>
      <c r="S192" s="27"/>
      <c r="T192" s="27"/>
      <c r="U192" s="27"/>
      <c r="V192" s="27"/>
      <c r="W192" s="27"/>
      <c r="X192" s="27"/>
      <c r="Y192" s="27"/>
      <c r="Z192" s="27"/>
      <c r="AA192" s="27"/>
      <c r="AB192" s="27"/>
      <c r="AC192" s="27"/>
      <c r="AD192" s="27"/>
      <c r="AK192">
        <f t="shared" si="35"/>
        <v>0</v>
      </c>
      <c r="AL192">
        <f t="shared" si="36"/>
        <v>0</v>
      </c>
      <c r="AM192">
        <f t="shared" si="37"/>
        <v>0</v>
      </c>
      <c r="AN192">
        <f t="shared" si="38"/>
        <v>0</v>
      </c>
      <c r="AO192">
        <f t="shared" si="39"/>
        <v>0</v>
      </c>
      <c r="AP192">
        <f t="shared" si="40"/>
        <v>0</v>
      </c>
      <c r="AQ192">
        <f t="shared" si="41"/>
        <v>0</v>
      </c>
      <c r="AR192">
        <f t="shared" si="42"/>
        <v>0</v>
      </c>
      <c r="AS192">
        <f t="shared" si="43"/>
        <v>0</v>
      </c>
      <c r="AT192">
        <f t="shared" si="44"/>
        <v>0</v>
      </c>
      <c r="AU192">
        <f t="shared" si="45"/>
        <v>0</v>
      </c>
      <c r="AV192">
        <f t="shared" si="46"/>
        <v>0</v>
      </c>
      <c r="AW192">
        <f t="shared" si="47"/>
        <v>0</v>
      </c>
      <c r="AX192">
        <f t="shared" si="48"/>
        <v>0</v>
      </c>
      <c r="AY192">
        <f t="shared" si="49"/>
        <v>0</v>
      </c>
      <c r="AZ192">
        <f t="shared" si="50"/>
        <v>0</v>
      </c>
      <c r="BA192">
        <f t="shared" si="51"/>
        <v>0</v>
      </c>
      <c r="BB192">
        <f t="shared" si="52"/>
        <v>0</v>
      </c>
      <c r="BC192">
        <f t="shared" si="53"/>
        <v>0</v>
      </c>
      <c r="BD192">
        <f t="shared" si="54"/>
        <v>0</v>
      </c>
      <c r="BE192">
        <f t="shared" si="55"/>
        <v>0</v>
      </c>
      <c r="BF192" s="35">
        <f t="shared" si="56"/>
        <v>0</v>
      </c>
      <c r="BG192" s="36">
        <f t="shared" si="57"/>
        <v>0</v>
      </c>
      <c r="BH192" s="37">
        <f t="shared" si="58"/>
        <v>0</v>
      </c>
      <c r="BI192" s="38">
        <f t="shared" si="59"/>
        <v>0</v>
      </c>
      <c r="BJ192" s="35">
        <f t="shared" si="60"/>
        <v>0</v>
      </c>
      <c r="BK192" s="36">
        <f t="shared" si="61"/>
        <v>0</v>
      </c>
      <c r="BL192" s="37">
        <f t="shared" si="62"/>
        <v>0</v>
      </c>
      <c r="BM192" s="38">
        <f t="shared" si="63"/>
        <v>0</v>
      </c>
      <c r="BN192" s="35">
        <f t="shared" si="64"/>
        <v>0</v>
      </c>
      <c r="BO192" s="36">
        <f t="shared" si="65"/>
        <v>0</v>
      </c>
      <c r="BP192" s="37">
        <f t="shared" si="66"/>
        <v>0</v>
      </c>
      <c r="BQ192" s="38">
        <f t="shared" si="67"/>
        <v>0</v>
      </c>
      <c r="BR192" s="39">
        <f t="shared" si="68"/>
        <v>0</v>
      </c>
      <c r="BS192" s="34" t="str">
        <f>IF(BR192=0,"",
IF(SUM($BR$182:BR192)=1,BT192,
IF($BR$199&gt;SUM($BR$182:BR192),_xlfn.CONCAT(", ",BT192),
IF($BR$199=SUM($BR$182:BR192),_xlfn.CONCAT(" y ",BT192)))))</f>
        <v/>
      </c>
      <c r="BT192" s="202" t="s">
        <v>2341</v>
      </c>
      <c r="BU192" s="249"/>
      <c r="BV192" s="156"/>
      <c r="BW192" s="156"/>
      <c r="BX192" s="156"/>
      <c r="BY192" s="156"/>
      <c r="BZ192" s="156"/>
      <c r="CA192" s="156"/>
      <c r="CB192" s="156"/>
      <c r="CC192" s="22"/>
      <c r="CD192" s="22"/>
      <c r="CE192" s="22"/>
      <c r="CF192" s="22"/>
    </row>
    <row r="193" spans="1:84" ht="15" customHeight="1">
      <c r="A193" s="245"/>
      <c r="B193" s="7"/>
      <c r="C193" s="202" t="s">
        <v>108</v>
      </c>
      <c r="D193" s="589" t="s">
        <v>445</v>
      </c>
      <c r="E193" s="589"/>
      <c r="F193" s="589"/>
      <c r="G193" s="589"/>
      <c r="H193" s="589"/>
      <c r="I193" s="589"/>
      <c r="J193" s="27"/>
      <c r="K193" s="27"/>
      <c r="L193" s="27"/>
      <c r="M193" s="27"/>
      <c r="N193" s="27"/>
      <c r="O193" s="27"/>
      <c r="P193" s="27"/>
      <c r="Q193" s="27"/>
      <c r="R193" s="27"/>
      <c r="S193" s="27"/>
      <c r="T193" s="27"/>
      <c r="U193" s="27"/>
      <c r="V193" s="27"/>
      <c r="W193" s="27"/>
      <c r="X193" s="27"/>
      <c r="Y193" s="27"/>
      <c r="Z193" s="27"/>
      <c r="AA193" s="27"/>
      <c r="AB193" s="27"/>
      <c r="AC193" s="27"/>
      <c r="AD193" s="27"/>
      <c r="AK193">
        <f t="shared" si="35"/>
        <v>0</v>
      </c>
      <c r="AL193">
        <f t="shared" si="36"/>
        <v>0</v>
      </c>
      <c r="AM193">
        <f t="shared" si="37"/>
        <v>0</v>
      </c>
      <c r="AN193">
        <f t="shared" si="38"/>
        <v>0</v>
      </c>
      <c r="AO193">
        <f t="shared" si="39"/>
        <v>0</v>
      </c>
      <c r="AP193">
        <f t="shared" si="40"/>
        <v>0</v>
      </c>
      <c r="AQ193">
        <f t="shared" si="41"/>
        <v>0</v>
      </c>
      <c r="AR193">
        <f t="shared" si="42"/>
        <v>0</v>
      </c>
      <c r="AS193">
        <f t="shared" si="43"/>
        <v>0</v>
      </c>
      <c r="AT193">
        <f t="shared" si="44"/>
        <v>0</v>
      </c>
      <c r="AU193">
        <f t="shared" si="45"/>
        <v>0</v>
      </c>
      <c r="AV193">
        <f t="shared" si="46"/>
        <v>0</v>
      </c>
      <c r="AW193">
        <f t="shared" si="47"/>
        <v>0</v>
      </c>
      <c r="AX193">
        <f t="shared" si="48"/>
        <v>0</v>
      </c>
      <c r="AY193">
        <f t="shared" si="49"/>
        <v>0</v>
      </c>
      <c r="AZ193">
        <f t="shared" si="50"/>
        <v>0</v>
      </c>
      <c r="BA193">
        <f t="shared" si="51"/>
        <v>0</v>
      </c>
      <c r="BB193">
        <f t="shared" si="52"/>
        <v>0</v>
      </c>
      <c r="BC193">
        <f t="shared" si="53"/>
        <v>0</v>
      </c>
      <c r="BD193">
        <f t="shared" si="54"/>
        <v>0</v>
      </c>
      <c r="BE193">
        <f t="shared" si="55"/>
        <v>0</v>
      </c>
      <c r="BF193" s="35">
        <f t="shared" si="56"/>
        <v>0</v>
      </c>
      <c r="BG193" s="36">
        <f t="shared" si="57"/>
        <v>0</v>
      </c>
      <c r="BH193" s="37">
        <f t="shared" si="58"/>
        <v>0</v>
      </c>
      <c r="BI193" s="38">
        <f t="shared" si="59"/>
        <v>0</v>
      </c>
      <c r="BJ193" s="35">
        <f t="shared" si="60"/>
        <v>0</v>
      </c>
      <c r="BK193" s="36">
        <f t="shared" si="61"/>
        <v>0</v>
      </c>
      <c r="BL193" s="37">
        <f t="shared" si="62"/>
        <v>0</v>
      </c>
      <c r="BM193" s="38">
        <f t="shared" si="63"/>
        <v>0</v>
      </c>
      <c r="BN193" s="35">
        <f t="shared" si="64"/>
        <v>0</v>
      </c>
      <c r="BO193" s="36">
        <f t="shared" si="65"/>
        <v>0</v>
      </c>
      <c r="BP193" s="37">
        <f t="shared" si="66"/>
        <v>0</v>
      </c>
      <c r="BQ193" s="38">
        <f t="shared" si="67"/>
        <v>0</v>
      </c>
      <c r="BR193" s="39">
        <f t="shared" si="68"/>
        <v>0</v>
      </c>
      <c r="BS193" s="34" t="str">
        <f>IF(BR193=0,"",
IF(SUM($BR$182:BR193)=1,BT193,
IF($BR$199&gt;SUM($BR$182:BR193),_xlfn.CONCAT(", ",BT193),
IF($BR$199=SUM($BR$182:BR193),_xlfn.CONCAT(" y ",BT193)))))</f>
        <v/>
      </c>
      <c r="BT193" s="202" t="s">
        <v>2342</v>
      </c>
      <c r="BU193" s="250"/>
      <c r="BV193" s="156"/>
      <c r="BW193" s="156"/>
      <c r="BX193" s="156"/>
      <c r="BY193" s="156"/>
      <c r="BZ193" s="156"/>
      <c r="CA193" s="156"/>
      <c r="CB193" s="156"/>
      <c r="CC193" s="22"/>
      <c r="CD193" s="22"/>
      <c r="CE193" s="22"/>
      <c r="CF193" s="22"/>
    </row>
    <row r="194" spans="1:84" ht="15" customHeight="1">
      <c r="A194" s="245"/>
      <c r="B194" s="7"/>
      <c r="C194" s="202" t="s">
        <v>109</v>
      </c>
      <c r="D194" s="589" t="s">
        <v>446</v>
      </c>
      <c r="E194" s="589"/>
      <c r="F194" s="589"/>
      <c r="G194" s="589"/>
      <c r="H194" s="589"/>
      <c r="I194" s="589"/>
      <c r="J194" s="27"/>
      <c r="K194" s="27"/>
      <c r="L194" s="27"/>
      <c r="M194" s="27"/>
      <c r="N194" s="27"/>
      <c r="O194" s="27"/>
      <c r="P194" s="27"/>
      <c r="Q194" s="27"/>
      <c r="R194" s="27"/>
      <c r="S194" s="27"/>
      <c r="T194" s="27"/>
      <c r="U194" s="27"/>
      <c r="V194" s="27"/>
      <c r="W194" s="27"/>
      <c r="X194" s="27"/>
      <c r="Y194" s="27"/>
      <c r="Z194" s="27"/>
      <c r="AA194" s="27"/>
      <c r="AB194" s="27"/>
      <c r="AC194" s="27"/>
      <c r="AD194" s="27"/>
      <c r="AK194">
        <f t="shared" si="35"/>
        <v>0</v>
      </c>
      <c r="AL194">
        <f t="shared" si="36"/>
        <v>0</v>
      </c>
      <c r="AM194">
        <f t="shared" si="37"/>
        <v>0</v>
      </c>
      <c r="AN194">
        <f t="shared" si="38"/>
        <v>0</v>
      </c>
      <c r="AO194">
        <f t="shared" si="39"/>
        <v>0</v>
      </c>
      <c r="AP194">
        <f t="shared" si="40"/>
        <v>0</v>
      </c>
      <c r="AQ194">
        <f t="shared" si="41"/>
        <v>0</v>
      </c>
      <c r="AR194">
        <f t="shared" si="42"/>
        <v>0</v>
      </c>
      <c r="AS194">
        <f t="shared" si="43"/>
        <v>0</v>
      </c>
      <c r="AT194">
        <f t="shared" si="44"/>
        <v>0</v>
      </c>
      <c r="AU194">
        <f t="shared" si="45"/>
        <v>0</v>
      </c>
      <c r="AV194">
        <f t="shared" si="46"/>
        <v>0</v>
      </c>
      <c r="AW194">
        <f t="shared" si="47"/>
        <v>0</v>
      </c>
      <c r="AX194">
        <f t="shared" si="48"/>
        <v>0</v>
      </c>
      <c r="AY194">
        <f t="shared" si="49"/>
        <v>0</v>
      </c>
      <c r="AZ194">
        <f t="shared" si="50"/>
        <v>0</v>
      </c>
      <c r="BA194">
        <f t="shared" si="51"/>
        <v>0</v>
      </c>
      <c r="BB194">
        <f t="shared" si="52"/>
        <v>0</v>
      </c>
      <c r="BC194">
        <f t="shared" si="53"/>
        <v>0</v>
      </c>
      <c r="BD194">
        <f t="shared" si="54"/>
        <v>0</v>
      </c>
      <c r="BE194">
        <f t="shared" si="55"/>
        <v>0</v>
      </c>
      <c r="BF194" s="35">
        <f t="shared" si="56"/>
        <v>0</v>
      </c>
      <c r="BG194" s="36">
        <f t="shared" si="57"/>
        <v>0</v>
      </c>
      <c r="BH194" s="37">
        <f t="shared" si="58"/>
        <v>0</v>
      </c>
      <c r="BI194" s="38">
        <f t="shared" si="59"/>
        <v>0</v>
      </c>
      <c r="BJ194" s="35">
        <f t="shared" si="60"/>
        <v>0</v>
      </c>
      <c r="BK194" s="36">
        <f t="shared" si="61"/>
        <v>0</v>
      </c>
      <c r="BL194" s="37">
        <f t="shared" si="62"/>
        <v>0</v>
      </c>
      <c r="BM194" s="38">
        <f t="shared" si="63"/>
        <v>0</v>
      </c>
      <c r="BN194" s="35">
        <f t="shared" si="64"/>
        <v>0</v>
      </c>
      <c r="BO194" s="36">
        <f t="shared" si="65"/>
        <v>0</v>
      </c>
      <c r="BP194" s="37">
        <f t="shared" si="66"/>
        <v>0</v>
      </c>
      <c r="BQ194" s="38">
        <f t="shared" si="67"/>
        <v>0</v>
      </c>
      <c r="BR194" s="39">
        <f t="shared" si="68"/>
        <v>0</v>
      </c>
      <c r="BS194" s="34" t="str">
        <f>IF(BR194=0,"",
IF(SUM($BR$182:BR194)=1,BT194,
IF($BR$199&gt;SUM($BR$182:BR194),_xlfn.CONCAT(", ",BT194),
IF($BR$199=SUM($BR$182:BR194),_xlfn.CONCAT(" y ",BT194)))))</f>
        <v/>
      </c>
      <c r="BT194" s="202" t="s">
        <v>2343</v>
      </c>
      <c r="BU194" s="250"/>
      <c r="BV194" s="156"/>
      <c r="BW194" s="156"/>
      <c r="BX194" s="156"/>
      <c r="BY194" s="156"/>
      <c r="BZ194" s="156"/>
      <c r="CA194" s="156"/>
      <c r="CB194" s="156"/>
      <c r="CC194" s="22"/>
      <c r="CD194" s="22"/>
      <c r="CE194" s="22"/>
      <c r="CF194" s="22"/>
    </row>
    <row r="195" spans="1:84" ht="15" customHeight="1">
      <c r="A195" s="245"/>
      <c r="B195" s="7"/>
      <c r="C195" s="202" t="s">
        <v>110</v>
      </c>
      <c r="D195" s="589" t="s">
        <v>447</v>
      </c>
      <c r="E195" s="589"/>
      <c r="F195" s="589"/>
      <c r="G195" s="589"/>
      <c r="H195" s="589"/>
      <c r="I195" s="589"/>
      <c r="J195" s="27"/>
      <c r="K195" s="27"/>
      <c r="L195" s="27"/>
      <c r="M195" s="27"/>
      <c r="N195" s="27"/>
      <c r="O195" s="27"/>
      <c r="P195" s="27"/>
      <c r="Q195" s="27"/>
      <c r="R195" s="27"/>
      <c r="S195" s="27"/>
      <c r="T195" s="27"/>
      <c r="U195" s="27"/>
      <c r="V195" s="27"/>
      <c r="W195" s="27"/>
      <c r="X195" s="27"/>
      <c r="Y195" s="27"/>
      <c r="Z195" s="27"/>
      <c r="AA195" s="27"/>
      <c r="AB195" s="27"/>
      <c r="AC195" s="27"/>
      <c r="AD195" s="27"/>
      <c r="AK195">
        <f t="shared" si="35"/>
        <v>0</v>
      </c>
      <c r="AL195">
        <f t="shared" si="36"/>
        <v>0</v>
      </c>
      <c r="AM195">
        <f t="shared" si="37"/>
        <v>0</v>
      </c>
      <c r="AN195">
        <f t="shared" si="38"/>
        <v>0</v>
      </c>
      <c r="AO195">
        <f t="shared" si="39"/>
        <v>0</v>
      </c>
      <c r="AP195">
        <f t="shared" si="40"/>
        <v>0</v>
      </c>
      <c r="AQ195">
        <f t="shared" si="41"/>
        <v>0</v>
      </c>
      <c r="AR195">
        <f t="shared" si="42"/>
        <v>0</v>
      </c>
      <c r="AS195">
        <f t="shared" si="43"/>
        <v>0</v>
      </c>
      <c r="AT195">
        <f t="shared" si="44"/>
        <v>0</v>
      </c>
      <c r="AU195">
        <f t="shared" si="45"/>
        <v>0</v>
      </c>
      <c r="AV195">
        <f t="shared" si="46"/>
        <v>0</v>
      </c>
      <c r="AW195">
        <f t="shared" si="47"/>
        <v>0</v>
      </c>
      <c r="AX195">
        <f t="shared" si="48"/>
        <v>0</v>
      </c>
      <c r="AY195">
        <f t="shared" si="49"/>
        <v>0</v>
      </c>
      <c r="AZ195">
        <f t="shared" si="50"/>
        <v>0</v>
      </c>
      <c r="BA195">
        <f t="shared" si="51"/>
        <v>0</v>
      </c>
      <c r="BB195">
        <f t="shared" si="52"/>
        <v>0</v>
      </c>
      <c r="BC195">
        <f t="shared" si="53"/>
        <v>0</v>
      </c>
      <c r="BD195">
        <f t="shared" si="54"/>
        <v>0</v>
      </c>
      <c r="BE195">
        <f t="shared" si="55"/>
        <v>0</v>
      </c>
      <c r="BF195" s="35">
        <f t="shared" si="56"/>
        <v>0</v>
      </c>
      <c r="BG195" s="36">
        <f t="shared" si="57"/>
        <v>0</v>
      </c>
      <c r="BH195" s="37">
        <f t="shared" si="58"/>
        <v>0</v>
      </c>
      <c r="BI195" s="38">
        <f t="shared" si="59"/>
        <v>0</v>
      </c>
      <c r="BJ195" s="35">
        <f t="shared" si="60"/>
        <v>0</v>
      </c>
      <c r="BK195" s="36">
        <f t="shared" si="61"/>
        <v>0</v>
      </c>
      <c r="BL195" s="37">
        <f t="shared" si="62"/>
        <v>0</v>
      </c>
      <c r="BM195" s="38">
        <f t="shared" si="63"/>
        <v>0</v>
      </c>
      <c r="BN195" s="35">
        <f t="shared" si="64"/>
        <v>0</v>
      </c>
      <c r="BO195" s="36">
        <f t="shared" si="65"/>
        <v>0</v>
      </c>
      <c r="BP195" s="37">
        <f t="shared" si="66"/>
        <v>0</v>
      </c>
      <c r="BQ195" s="38">
        <f t="shared" si="67"/>
        <v>0</v>
      </c>
      <c r="BR195" s="39">
        <f t="shared" si="68"/>
        <v>0</v>
      </c>
      <c r="BS195" s="34" t="str">
        <f>IF(BR195=0,"",
IF(SUM($BR$182:BR195)=1,BT195,
IF($BR$199&gt;SUM($BR$182:BR195),_xlfn.CONCAT(", ",BT195),
IF($BR$199=SUM($BR$182:BR195),_xlfn.CONCAT(" y ",BT195)))))</f>
        <v/>
      </c>
      <c r="BT195" s="202" t="s">
        <v>2344</v>
      </c>
      <c r="BU195" s="250"/>
      <c r="BV195" s="156"/>
      <c r="BW195" s="156"/>
      <c r="BX195" s="156"/>
      <c r="BY195" s="156"/>
      <c r="BZ195" s="156"/>
      <c r="CA195" s="156"/>
      <c r="CB195" s="156"/>
      <c r="CC195" s="22"/>
      <c r="CD195" s="22"/>
      <c r="CE195" s="22"/>
      <c r="CF195" s="22"/>
    </row>
    <row r="196" spans="1:84" ht="15" customHeight="1">
      <c r="A196" s="245"/>
      <c r="B196" s="7"/>
      <c r="C196" s="202" t="s">
        <v>111</v>
      </c>
      <c r="D196" s="589" t="s">
        <v>448</v>
      </c>
      <c r="E196" s="589"/>
      <c r="F196" s="589"/>
      <c r="G196" s="589"/>
      <c r="H196" s="589"/>
      <c r="I196" s="589"/>
      <c r="J196" s="27"/>
      <c r="K196" s="27"/>
      <c r="L196" s="27"/>
      <c r="M196" s="27"/>
      <c r="N196" s="27"/>
      <c r="O196" s="27"/>
      <c r="P196" s="27"/>
      <c r="Q196" s="27"/>
      <c r="R196" s="27"/>
      <c r="S196" s="27"/>
      <c r="T196" s="27"/>
      <c r="U196" s="27"/>
      <c r="V196" s="27"/>
      <c r="W196" s="27"/>
      <c r="X196" s="27"/>
      <c r="Y196" s="27"/>
      <c r="Z196" s="27"/>
      <c r="AA196" s="27"/>
      <c r="AB196" s="27"/>
      <c r="AC196" s="27"/>
      <c r="AD196" s="27"/>
      <c r="AK196">
        <f t="shared" si="35"/>
        <v>0</v>
      </c>
      <c r="AL196">
        <f t="shared" si="36"/>
        <v>0</v>
      </c>
      <c r="AM196">
        <f t="shared" si="37"/>
        <v>0</v>
      </c>
      <c r="AN196">
        <f t="shared" si="38"/>
        <v>0</v>
      </c>
      <c r="AO196">
        <f t="shared" si="39"/>
        <v>0</v>
      </c>
      <c r="AP196">
        <f t="shared" si="40"/>
        <v>0</v>
      </c>
      <c r="AQ196">
        <f t="shared" si="41"/>
        <v>0</v>
      </c>
      <c r="AR196">
        <f t="shared" si="42"/>
        <v>0</v>
      </c>
      <c r="AS196">
        <f t="shared" si="43"/>
        <v>0</v>
      </c>
      <c r="AT196">
        <f t="shared" si="44"/>
        <v>0</v>
      </c>
      <c r="AU196">
        <f t="shared" si="45"/>
        <v>0</v>
      </c>
      <c r="AV196">
        <f t="shared" si="46"/>
        <v>0</v>
      </c>
      <c r="AW196">
        <f t="shared" si="47"/>
        <v>0</v>
      </c>
      <c r="AX196">
        <f t="shared" si="48"/>
        <v>0</v>
      </c>
      <c r="AY196">
        <f t="shared" si="49"/>
        <v>0</v>
      </c>
      <c r="AZ196">
        <f t="shared" si="50"/>
        <v>0</v>
      </c>
      <c r="BA196">
        <f t="shared" si="51"/>
        <v>0</v>
      </c>
      <c r="BB196">
        <f t="shared" si="52"/>
        <v>0</v>
      </c>
      <c r="BC196">
        <f t="shared" si="53"/>
        <v>0</v>
      </c>
      <c r="BD196">
        <f t="shared" si="54"/>
        <v>0</v>
      </c>
      <c r="BE196">
        <f t="shared" si="55"/>
        <v>0</v>
      </c>
      <c r="BF196" s="35">
        <f t="shared" si="56"/>
        <v>0</v>
      </c>
      <c r="BG196" s="36">
        <f t="shared" si="57"/>
        <v>0</v>
      </c>
      <c r="BH196" s="37">
        <f t="shared" si="58"/>
        <v>0</v>
      </c>
      <c r="BI196" s="38">
        <f t="shared" si="59"/>
        <v>0</v>
      </c>
      <c r="BJ196" s="35">
        <f t="shared" si="60"/>
        <v>0</v>
      </c>
      <c r="BK196" s="36">
        <f t="shared" si="61"/>
        <v>0</v>
      </c>
      <c r="BL196" s="37">
        <f t="shared" si="62"/>
        <v>0</v>
      </c>
      <c r="BM196" s="38">
        <f t="shared" si="63"/>
        <v>0</v>
      </c>
      <c r="BN196" s="35">
        <f t="shared" si="64"/>
        <v>0</v>
      </c>
      <c r="BO196" s="36">
        <f t="shared" si="65"/>
        <v>0</v>
      </c>
      <c r="BP196" s="37">
        <f t="shared" si="66"/>
        <v>0</v>
      </c>
      <c r="BQ196" s="38">
        <f t="shared" si="67"/>
        <v>0</v>
      </c>
      <c r="BR196" s="39">
        <f t="shared" si="68"/>
        <v>0</v>
      </c>
      <c r="BS196" s="34" t="str">
        <f>IF(BR196=0,"",
IF(SUM($BR$182:BR196)=1,BT196,
IF($BR$199&gt;SUM($BR$182:BR196),_xlfn.CONCAT(", ",BT196),
IF($BR$199=SUM($BR$182:BR196),_xlfn.CONCAT(" y ",BT196)))))</f>
        <v/>
      </c>
      <c r="BT196" s="202" t="s">
        <v>2345</v>
      </c>
      <c r="BU196" s="250"/>
      <c r="BV196" s="156"/>
      <c r="BW196" s="156"/>
      <c r="BX196" s="156"/>
      <c r="BY196" s="156"/>
      <c r="BZ196" s="156"/>
      <c r="CA196" s="156"/>
      <c r="CB196" s="156"/>
      <c r="CC196" s="22"/>
      <c r="CD196" s="22"/>
      <c r="CE196" s="22"/>
      <c r="CF196" s="22"/>
    </row>
    <row r="197" spans="1:84" ht="15" customHeight="1">
      <c r="A197" s="245"/>
      <c r="B197" s="7"/>
      <c r="C197" s="202" t="s">
        <v>112</v>
      </c>
      <c r="D197" s="589" t="s">
        <v>449</v>
      </c>
      <c r="E197" s="589"/>
      <c r="F197" s="589"/>
      <c r="G197" s="589"/>
      <c r="H197" s="589"/>
      <c r="I197" s="589"/>
      <c r="J197" s="27"/>
      <c r="K197" s="27"/>
      <c r="L197" s="27"/>
      <c r="M197" s="27"/>
      <c r="N197" s="27"/>
      <c r="O197" s="27"/>
      <c r="P197" s="27"/>
      <c r="Q197" s="27"/>
      <c r="R197" s="27"/>
      <c r="S197" s="27"/>
      <c r="T197" s="27"/>
      <c r="U197" s="27"/>
      <c r="V197" s="27"/>
      <c r="W197" s="27"/>
      <c r="X197" s="27"/>
      <c r="Y197" s="27"/>
      <c r="Z197" s="27"/>
      <c r="AA197" s="27"/>
      <c r="AB197" s="27"/>
      <c r="AC197" s="27"/>
      <c r="AD197" s="27"/>
      <c r="AK197">
        <f t="shared" si="35"/>
        <v>0</v>
      </c>
      <c r="AL197">
        <f t="shared" si="36"/>
        <v>0</v>
      </c>
      <c r="AM197">
        <f t="shared" si="37"/>
        <v>0</v>
      </c>
      <c r="AN197">
        <f t="shared" si="38"/>
        <v>0</v>
      </c>
      <c r="AO197">
        <f t="shared" si="39"/>
        <v>0</v>
      </c>
      <c r="AP197">
        <f t="shared" si="40"/>
        <v>0</v>
      </c>
      <c r="AQ197">
        <f t="shared" si="41"/>
        <v>0</v>
      </c>
      <c r="AR197">
        <f t="shared" si="42"/>
        <v>0</v>
      </c>
      <c r="AS197">
        <f t="shared" si="43"/>
        <v>0</v>
      </c>
      <c r="AT197">
        <f t="shared" si="44"/>
        <v>0</v>
      </c>
      <c r="AU197">
        <f t="shared" si="45"/>
        <v>0</v>
      </c>
      <c r="AV197">
        <f t="shared" si="46"/>
        <v>0</v>
      </c>
      <c r="AW197">
        <f t="shared" si="47"/>
        <v>0</v>
      </c>
      <c r="AX197">
        <f t="shared" si="48"/>
        <v>0</v>
      </c>
      <c r="AY197">
        <f t="shared" si="49"/>
        <v>0</v>
      </c>
      <c r="AZ197">
        <f t="shared" si="50"/>
        <v>0</v>
      </c>
      <c r="BA197">
        <f t="shared" si="51"/>
        <v>0</v>
      </c>
      <c r="BB197">
        <f t="shared" si="52"/>
        <v>0</v>
      </c>
      <c r="BC197">
        <f t="shared" si="53"/>
        <v>0</v>
      </c>
      <c r="BD197">
        <f t="shared" si="54"/>
        <v>0</v>
      </c>
      <c r="BE197">
        <f t="shared" si="55"/>
        <v>0</v>
      </c>
      <c r="BF197" s="35">
        <f t="shared" si="56"/>
        <v>0</v>
      </c>
      <c r="BG197" s="36">
        <f t="shared" si="57"/>
        <v>0</v>
      </c>
      <c r="BH197" s="37">
        <f t="shared" si="58"/>
        <v>0</v>
      </c>
      <c r="BI197" s="38">
        <f t="shared" si="59"/>
        <v>0</v>
      </c>
      <c r="BJ197" s="35">
        <f t="shared" si="60"/>
        <v>0</v>
      </c>
      <c r="BK197" s="36">
        <f t="shared" si="61"/>
        <v>0</v>
      </c>
      <c r="BL197" s="37">
        <f t="shared" si="62"/>
        <v>0</v>
      </c>
      <c r="BM197" s="38">
        <f t="shared" si="63"/>
        <v>0</v>
      </c>
      <c r="BN197" s="35">
        <f t="shared" si="64"/>
        <v>0</v>
      </c>
      <c r="BO197" s="36">
        <f t="shared" si="65"/>
        <v>0</v>
      </c>
      <c r="BP197" s="37">
        <f t="shared" si="66"/>
        <v>0</v>
      </c>
      <c r="BQ197" s="38">
        <f t="shared" si="67"/>
        <v>0</v>
      </c>
      <c r="BR197" s="39">
        <f t="shared" si="68"/>
        <v>0</v>
      </c>
      <c r="BS197" s="34" t="str">
        <f>IF(BR197=0,"",
IF(SUM($BR$182:BR197)=1,BT197,
IF($BR$199&gt;SUM($BR$182:BR197),_xlfn.CONCAT(", ",BT197),
IF($BR$199=SUM($BR$182:BR197),_xlfn.CONCAT(" y ",BT197)))))</f>
        <v/>
      </c>
      <c r="BT197" s="202" t="s">
        <v>2346</v>
      </c>
      <c r="BU197" s="250"/>
      <c r="BV197" s="156"/>
      <c r="BW197" s="156"/>
      <c r="BX197" s="156"/>
      <c r="BY197" s="156"/>
      <c r="BZ197" s="156"/>
      <c r="CA197" s="156"/>
      <c r="CB197" s="156"/>
      <c r="CC197" s="22"/>
      <c r="CD197" s="22"/>
      <c r="CE197" s="22"/>
      <c r="CF197" s="22"/>
    </row>
    <row r="198" spans="1:84" ht="15" customHeight="1">
      <c r="A198" s="245"/>
      <c r="B198" s="7"/>
      <c r="C198" s="178" t="s">
        <v>113</v>
      </c>
      <c r="D198" s="589" t="s">
        <v>281</v>
      </c>
      <c r="E198" s="589"/>
      <c r="F198" s="589"/>
      <c r="G198" s="589"/>
      <c r="H198" s="589"/>
      <c r="I198" s="589"/>
      <c r="J198" s="27"/>
      <c r="K198" s="27"/>
      <c r="L198" s="27"/>
      <c r="M198" s="27"/>
      <c r="N198" s="27"/>
      <c r="O198" s="27"/>
      <c r="P198" s="27"/>
      <c r="Q198" s="27"/>
      <c r="R198" s="27"/>
      <c r="S198" s="27"/>
      <c r="T198" s="27"/>
      <c r="U198" s="27"/>
      <c r="V198" s="27"/>
      <c r="W198" s="27"/>
      <c r="X198" s="27"/>
      <c r="Y198" s="27"/>
      <c r="Z198" s="27"/>
      <c r="AA198" s="27"/>
      <c r="AB198" s="27"/>
      <c r="AC198" s="27"/>
      <c r="AD198" s="27"/>
      <c r="AK198">
        <f t="shared" si="35"/>
        <v>0</v>
      </c>
      <c r="AL198">
        <f t="shared" si="36"/>
        <v>0</v>
      </c>
      <c r="AM198">
        <f t="shared" si="37"/>
        <v>0</v>
      </c>
      <c r="AN198">
        <f t="shared" si="38"/>
        <v>0</v>
      </c>
      <c r="AO198">
        <f t="shared" si="39"/>
        <v>0</v>
      </c>
      <c r="AP198">
        <f t="shared" si="40"/>
        <v>0</v>
      </c>
      <c r="AQ198">
        <f t="shared" si="41"/>
        <v>0</v>
      </c>
      <c r="AR198">
        <f t="shared" si="42"/>
        <v>0</v>
      </c>
      <c r="AS198">
        <f t="shared" si="43"/>
        <v>0</v>
      </c>
      <c r="AT198">
        <f t="shared" si="44"/>
        <v>0</v>
      </c>
      <c r="AU198">
        <f t="shared" si="45"/>
        <v>0</v>
      </c>
      <c r="AV198">
        <f t="shared" si="46"/>
        <v>0</v>
      </c>
      <c r="AW198">
        <f t="shared" si="47"/>
        <v>0</v>
      </c>
      <c r="AX198">
        <f t="shared" si="48"/>
        <v>0</v>
      </c>
      <c r="AY198">
        <f t="shared" si="49"/>
        <v>0</v>
      </c>
      <c r="AZ198">
        <f t="shared" si="50"/>
        <v>0</v>
      </c>
      <c r="BA198">
        <f t="shared" si="51"/>
        <v>0</v>
      </c>
      <c r="BB198">
        <f t="shared" si="52"/>
        <v>0</v>
      </c>
      <c r="BC198">
        <f t="shared" si="53"/>
        <v>0</v>
      </c>
      <c r="BD198">
        <f t="shared" si="54"/>
        <v>0</v>
      </c>
      <c r="BE198">
        <f>IF(COUNTIF(AB198:AD198,"NA")=3,0,IF(COUNTA(AB198:AD198)=0,0,IF(OR(AND(AB198=0,BC198&gt;0),AND(AB198="ns",BD198&gt;0),AND(AB198="ns",BC198=0,BD198=0)),1,IF(OR(AND(AB198&gt;0,BC198=2),AND(AB198="ns",BC198=2),AND(AB198="ns",BD198=0,BC198&gt;0),AB198=BD198),0,1))))</f>
        <v>0</v>
      </c>
      <c r="BF198" s="35">
        <f t="shared" si="56"/>
        <v>0</v>
      </c>
      <c r="BG198" s="36">
        <f t="shared" si="57"/>
        <v>0</v>
      </c>
      <c r="BH198" s="37">
        <f t="shared" si="58"/>
        <v>0</v>
      </c>
      <c r="BI198" s="38">
        <f t="shared" si="59"/>
        <v>0</v>
      </c>
      <c r="BJ198" s="35">
        <f t="shared" si="60"/>
        <v>0</v>
      </c>
      <c r="BK198" s="36">
        <f t="shared" si="61"/>
        <v>0</v>
      </c>
      <c r="BL198" s="37">
        <f t="shared" si="62"/>
        <v>0</v>
      </c>
      <c r="BM198" s="38">
        <f t="shared" si="63"/>
        <v>0</v>
      </c>
      <c r="BN198" s="35">
        <f t="shared" si="64"/>
        <v>0</v>
      </c>
      <c r="BO198" s="36">
        <f t="shared" si="65"/>
        <v>0</v>
      </c>
      <c r="BP198" s="37">
        <f t="shared" si="66"/>
        <v>0</v>
      </c>
      <c r="BQ198" s="38">
        <f t="shared" si="67"/>
        <v>0</v>
      </c>
      <c r="BR198" s="39">
        <f>IF(SUM(BI198,BM198,BQ198)=0,0,1)</f>
        <v>0</v>
      </c>
      <c r="BS198" s="34" t="str">
        <f>IF(BR198=0,"",
IF(SUM($BR$182:BR198)=1,BT198,
IF($BR$199&gt;SUM($BR$182:BR198),_xlfn.CONCAT(", ",BT198),
IF($BR$199=SUM($BR$182:BR198),_xlfn.CONCAT(" y ",BT198)))))</f>
        <v/>
      </c>
      <c r="BT198" s="178">
        <v>17</v>
      </c>
      <c r="BU198" s="250"/>
      <c r="BV198" s="156"/>
      <c r="BW198" s="156"/>
      <c r="BX198" s="156"/>
      <c r="BY198" s="156"/>
      <c r="BZ198" s="156"/>
      <c r="CA198" s="156"/>
      <c r="CB198" s="156"/>
      <c r="CC198" s="22"/>
      <c r="CD198" s="22"/>
      <c r="CE198" s="22"/>
      <c r="CF198" s="22"/>
    </row>
    <row r="199" spans="1:84" ht="15" customHeight="1">
      <c r="A199" s="245"/>
      <c r="B199" s="7"/>
      <c r="C199" s="221"/>
      <c r="D199" s="242"/>
      <c r="E199" s="242"/>
      <c r="F199" s="242"/>
      <c r="G199" s="7"/>
      <c r="H199" s="242"/>
      <c r="I199" s="243" t="s">
        <v>261</v>
      </c>
      <c r="J199" s="216">
        <f t="shared" ref="J199:AD199" si="69">IF(AND(SUM(J182:J198)=0,COUNTIF(J182:J198,"NS")&gt;0),"NS",IF(AND(SUM(J182:J198)=0,COUNTIF(J182:J198,0)&gt;0),0,IF(AND(SUM(J182:J198)=0,COUNTIF(J182:J198,"NA")&gt;0),"NA",SUM(J182:J198))))</f>
        <v>0</v>
      </c>
      <c r="K199" s="216">
        <f t="shared" si="69"/>
        <v>0</v>
      </c>
      <c r="L199" s="216">
        <f t="shared" si="69"/>
        <v>0</v>
      </c>
      <c r="M199" s="216">
        <f t="shared" si="69"/>
        <v>0</v>
      </c>
      <c r="N199" s="216">
        <f t="shared" si="69"/>
        <v>0</v>
      </c>
      <c r="O199" s="216">
        <f t="shared" si="69"/>
        <v>0</v>
      </c>
      <c r="P199" s="216">
        <f t="shared" si="69"/>
        <v>0</v>
      </c>
      <c r="Q199" s="216">
        <f t="shared" si="69"/>
        <v>0</v>
      </c>
      <c r="R199" s="216">
        <f t="shared" si="69"/>
        <v>0</v>
      </c>
      <c r="S199" s="216">
        <f t="shared" si="69"/>
        <v>0</v>
      </c>
      <c r="T199" s="216">
        <f t="shared" si="69"/>
        <v>0</v>
      </c>
      <c r="U199" s="216">
        <f t="shared" si="69"/>
        <v>0</v>
      </c>
      <c r="V199" s="216">
        <f t="shared" si="69"/>
        <v>0</v>
      </c>
      <c r="W199" s="216">
        <f t="shared" si="69"/>
        <v>0</v>
      </c>
      <c r="X199" s="216">
        <f t="shared" si="69"/>
        <v>0</v>
      </c>
      <c r="Y199" s="216">
        <f t="shared" si="69"/>
        <v>0</v>
      </c>
      <c r="Z199" s="216">
        <f t="shared" si="69"/>
        <v>0</v>
      </c>
      <c r="AA199" s="216">
        <f t="shared" si="69"/>
        <v>0</v>
      </c>
      <c r="AB199" s="216">
        <f t="shared" si="69"/>
        <v>0</v>
      </c>
      <c r="AC199" s="216">
        <f t="shared" si="69"/>
        <v>0</v>
      </c>
      <c r="AD199" s="216">
        <f t="shared" si="69"/>
        <v>0</v>
      </c>
      <c r="AK199">
        <f>SUM(AK182:AK198)</f>
        <v>0</v>
      </c>
      <c r="AM199">
        <f>SUM(AM182:AM198)</f>
        <v>0</v>
      </c>
      <c r="AN199">
        <f>SUM(AN182:AN198)</f>
        <v>0</v>
      </c>
      <c r="AP199">
        <f>SUM(AP182:AP198)</f>
        <v>0</v>
      </c>
      <c r="AQ199">
        <f>SUM(AQ182:AQ198)</f>
        <v>0</v>
      </c>
      <c r="AS199">
        <f>SUM(AS182:AS198)</f>
        <v>0</v>
      </c>
      <c r="AT199">
        <f>SUM(AT182:AT198)</f>
        <v>0</v>
      </c>
      <c r="AV199">
        <f>SUM(AV182:AV198)</f>
        <v>0</v>
      </c>
      <c r="AW199">
        <f>SUM(AW182:AW198)</f>
        <v>0</v>
      </c>
      <c r="AY199">
        <f>SUM(AY182:AY198)</f>
        <v>0</v>
      </c>
      <c r="AZ199">
        <f>SUM(AZ182:AZ198)</f>
        <v>0</v>
      </c>
      <c r="BB199">
        <f>SUM(BB182:BB198)</f>
        <v>0</v>
      </c>
      <c r="BC199">
        <f>SUM(BC182:BC198)</f>
        <v>0</v>
      </c>
      <c r="BE199">
        <f>SUM(BE182:BE198)</f>
        <v>0</v>
      </c>
      <c r="BF199" s="41"/>
      <c r="BG199" s="41"/>
      <c r="BH199" s="41"/>
      <c r="BI199" s="41"/>
      <c r="BJ199" s="41"/>
      <c r="BK199" s="41"/>
      <c r="BL199" s="41"/>
      <c r="BM199" s="41"/>
      <c r="BN199" s="41"/>
      <c r="BO199" s="41"/>
      <c r="BP199" s="41"/>
      <c r="BQ199" s="41"/>
      <c r="BR199" s="251">
        <f>SUM(BR182:BR198)</f>
        <v>0</v>
      </c>
      <c r="BS199" s="251" t="str">
        <f>IF(BR199=0,"",_xlfn.CONCAT(BS182:BS198))</f>
        <v/>
      </c>
      <c r="BT199" s="42" t="str">
        <f>IF(BR199=0,"",
IF(BR199&gt;20,"Favor de revisar la suma y consistencia de totales y/o subtotales por filas (numéricos y NS)",
IF(BR199=1,_xlfn.CONCAT("La suma de los subtotales es diferente al Total en el numeral ",BS199),_xlfn.CONCAT("La suma de los subtotales es diferente al Total en los numerales ",BS199))))</f>
        <v/>
      </c>
      <c r="BU199" s="249"/>
      <c r="BV199" s="156"/>
      <c r="BW199" s="156"/>
      <c r="BX199" s="156"/>
      <c r="BY199" s="156"/>
      <c r="BZ199" s="156"/>
      <c r="CA199" s="156"/>
      <c r="CB199" s="156"/>
      <c r="CC199" s="22"/>
      <c r="CD199" s="22"/>
      <c r="CE199" s="22"/>
      <c r="CF199" s="22"/>
    </row>
    <row r="200" spans="1:84" ht="15" customHeight="1">
      <c r="A200" s="245"/>
      <c r="B200" s="241"/>
      <c r="C200" s="241"/>
      <c r="D200" s="241"/>
      <c r="E200" s="241"/>
      <c r="F200" s="241"/>
      <c r="G200" s="241"/>
      <c r="H200" s="244"/>
      <c r="I200" s="242"/>
      <c r="J200" s="242"/>
      <c r="K200" s="242"/>
      <c r="L200" s="242"/>
      <c r="M200" s="242"/>
      <c r="N200" s="242"/>
      <c r="O200" s="242"/>
      <c r="P200" s="242"/>
      <c r="Q200" s="242"/>
      <c r="R200" s="242"/>
      <c r="S200" s="242"/>
      <c r="T200" s="242"/>
      <c r="U200" s="242"/>
      <c r="V200" s="242"/>
      <c r="W200" s="242"/>
      <c r="X200" s="242"/>
      <c r="Y200" s="242"/>
      <c r="Z200" s="242"/>
      <c r="AA200" s="242"/>
      <c r="AB200" s="242"/>
      <c r="AC200" s="242"/>
      <c r="AD200" s="242"/>
      <c r="AK200" t="s">
        <v>2293</v>
      </c>
      <c r="AL200" s="172">
        <f>SUM(AM199,AP199,AS199,AV199,AY199,BB199,BE199)</f>
        <v>0</v>
      </c>
      <c r="BF200" s="41"/>
      <c r="BG200" s="41"/>
      <c r="BH200" s="41"/>
      <c r="BI200" s="41"/>
      <c r="BJ200" s="41"/>
      <c r="BK200" s="41"/>
      <c r="BL200" s="41"/>
      <c r="BM200" s="41"/>
      <c r="BN200" s="41"/>
      <c r="BO200" s="41"/>
      <c r="BP200" s="41"/>
      <c r="BQ200" s="41"/>
      <c r="BR200" s="43"/>
      <c r="BS200" s="44"/>
      <c r="BT200" s="225"/>
      <c r="BU200" s="227"/>
      <c r="BV200" s="227"/>
      <c r="BW200" s="227"/>
      <c r="BX200" s="227"/>
      <c r="BY200" s="156"/>
      <c r="BZ200" s="156"/>
      <c r="CA200" s="156"/>
      <c r="CB200" s="156"/>
      <c r="CC200" s="22"/>
      <c r="CD200" s="22"/>
      <c r="CE200" s="22"/>
      <c r="CF200" s="22"/>
    </row>
    <row r="201" spans="1:84" ht="24" customHeight="1">
      <c r="A201" s="159"/>
      <c r="B201" s="7"/>
      <c r="C201" s="417" t="s">
        <v>147</v>
      </c>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c r="Z201" s="417"/>
      <c r="AA201" s="417"/>
      <c r="AB201" s="417"/>
      <c r="AC201" s="417"/>
      <c r="AD201" s="417"/>
      <c r="BF201" s="252"/>
      <c r="BG201" s="252"/>
      <c r="BH201" s="1"/>
      <c r="BI201" s="1"/>
      <c r="BJ201" s="156"/>
      <c r="BK201" s="156"/>
      <c r="BL201" s="1"/>
      <c r="BM201" s="1"/>
      <c r="BN201" s="156"/>
      <c r="BO201" s="156"/>
      <c r="BP201" s="1"/>
      <c r="BQ201" s="156"/>
      <c r="BR201" s="252"/>
      <c r="BS201" s="252"/>
      <c r="BT201" s="41"/>
      <c r="BU201" s="156"/>
      <c r="BV201" s="156"/>
      <c r="BW201" s="156"/>
      <c r="BX201" s="156"/>
      <c r="BY201" s="156"/>
      <c r="BZ201" s="156"/>
      <c r="CA201" s="156"/>
      <c r="CB201" s="156"/>
      <c r="CC201" s="22"/>
      <c r="CD201" s="22"/>
      <c r="CE201" s="22"/>
      <c r="CF201" s="22"/>
    </row>
    <row r="202" spans="1:84" ht="60" customHeight="1">
      <c r="A202" s="245"/>
      <c r="B202" s="241"/>
      <c r="C202" s="473"/>
      <c r="D202" s="474"/>
      <c r="E202" s="474"/>
      <c r="F202" s="474"/>
      <c r="G202" s="474"/>
      <c r="H202" s="474"/>
      <c r="I202" s="474"/>
      <c r="J202" s="474"/>
      <c r="K202" s="474"/>
      <c r="L202" s="474"/>
      <c r="M202" s="474"/>
      <c r="N202" s="474"/>
      <c r="O202" s="474"/>
      <c r="P202" s="474"/>
      <c r="Q202" s="474"/>
      <c r="R202" s="474"/>
      <c r="S202" s="474"/>
      <c r="T202" s="474"/>
      <c r="U202" s="474"/>
      <c r="V202" s="474"/>
      <c r="W202" s="474"/>
      <c r="X202" s="474"/>
      <c r="Y202" s="474"/>
      <c r="Z202" s="474"/>
      <c r="AA202" s="474"/>
      <c r="AB202" s="474"/>
      <c r="AC202" s="474"/>
      <c r="AD202" s="475"/>
    </row>
    <row r="203" spans="1:84" ht="15" customHeight="1">
      <c r="A203" s="159"/>
      <c r="B203" s="455" t="str">
        <f>IF(AG182=0,"","Favor de ingresar toda la información requerida en la pregunta")</f>
        <v/>
      </c>
      <c r="C203" s="455"/>
      <c r="D203" s="455"/>
      <c r="E203" s="455"/>
      <c r="F203" s="455"/>
      <c r="G203" s="455"/>
      <c r="H203" s="455"/>
      <c r="I203" s="455"/>
      <c r="J203" s="455"/>
      <c r="K203" s="455"/>
      <c r="L203" s="455"/>
      <c r="M203" s="455"/>
      <c r="N203" s="455"/>
      <c r="O203" s="455"/>
      <c r="P203" s="455"/>
      <c r="Q203" s="455"/>
      <c r="R203" s="455"/>
      <c r="S203" s="455"/>
      <c r="T203" s="455"/>
      <c r="U203" s="455"/>
      <c r="V203" s="455"/>
      <c r="W203" s="455"/>
      <c r="X203" s="455"/>
      <c r="Y203" s="455"/>
      <c r="Z203" s="455"/>
      <c r="AA203" s="455"/>
      <c r="AB203" s="455"/>
      <c r="AC203" s="455"/>
      <c r="AD203" s="455"/>
      <c r="AE203" s="455"/>
    </row>
    <row r="204" spans="1:84" ht="15" customHeight="1">
      <c r="A204" s="159"/>
      <c r="B204" s="456" t="str">
        <f>IF(COUNTIF(J182:AD198,"NS")&lt;&gt;0,"Alerta: debido a que cuenta con registros NS, debe proporcionar una justificación en el area de comentarios al final de la pregunta","")</f>
        <v/>
      </c>
      <c r="C204" s="456"/>
      <c r="D204" s="456"/>
      <c r="E204" s="456"/>
      <c r="F204" s="456"/>
      <c r="G204" s="456"/>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row>
    <row r="205" spans="1:84" ht="15" customHeight="1">
      <c r="A205" s="159"/>
      <c r="B205" s="452" t="str">
        <f>IF(BT199&lt;&gt;"",BT199,IF(AL200&gt;0,"Favor de revisar la suma y consistencia de totales y/o subtotales por filas (numéricos y NS)",""))</f>
        <v/>
      </c>
      <c r="C205" s="452"/>
      <c r="D205" s="452"/>
      <c r="E205" s="452"/>
      <c r="F205" s="452"/>
      <c r="G205" s="452"/>
      <c r="H205" s="452"/>
      <c r="I205" s="452"/>
      <c r="J205" s="452"/>
      <c r="K205" s="452"/>
      <c r="L205" s="452"/>
      <c r="M205" s="452"/>
      <c r="N205" s="452"/>
      <c r="O205" s="452"/>
      <c r="P205" s="452"/>
      <c r="Q205" s="452"/>
      <c r="R205" s="452"/>
      <c r="S205" s="452"/>
      <c r="T205" s="452"/>
      <c r="U205" s="452"/>
      <c r="V205" s="452"/>
      <c r="W205" s="452"/>
      <c r="X205" s="452"/>
      <c r="Y205" s="452"/>
      <c r="Z205" s="452"/>
      <c r="AA205" s="452"/>
      <c r="AB205" s="452"/>
      <c r="AC205" s="452"/>
      <c r="AD205" s="452"/>
      <c r="AE205" s="452"/>
    </row>
    <row r="206" spans="1:84" ht="15" customHeight="1">
      <c r="A206" s="159"/>
      <c r="B206" s="457" t="str">
        <f>IF(OR(AND(J199=M118,K199=S118,L199=Y118,M199=M112,N199=S112,O199=Y112,P199=M113,Q199=S113,R199=Y113,S199=M114,T199=S114,U199=Y114,V199=M115,W199=S115,X199=Y115,Y199=M116,Z199=S116,AA199=Y116,AB199=M117,AC199=S117,AD199=Y117),COUNTIF(J199:AD199,"NS")=21),"","Las cantidades de Hombres y Mujeres debe corresponder con los datos reportados en la preg. 3.3")</f>
        <v/>
      </c>
      <c r="C206" s="457"/>
      <c r="D206" s="457"/>
      <c r="E206" s="457"/>
      <c r="F206" s="457"/>
      <c r="G206" s="457"/>
      <c r="H206" s="457"/>
      <c r="I206" s="457"/>
      <c r="J206" s="457"/>
      <c r="K206" s="457"/>
      <c r="L206" s="457"/>
      <c r="M206" s="457"/>
      <c r="N206" s="457"/>
      <c r="O206" s="457"/>
      <c r="P206" s="457"/>
      <c r="Q206" s="457"/>
      <c r="R206" s="457"/>
      <c r="S206" s="457"/>
      <c r="T206" s="457"/>
      <c r="U206" s="457"/>
      <c r="V206" s="457"/>
      <c r="W206" s="457"/>
      <c r="X206" s="457"/>
      <c r="Y206" s="457"/>
      <c r="Z206" s="457"/>
      <c r="AA206" s="457"/>
      <c r="AB206" s="457"/>
      <c r="AC206" s="457"/>
      <c r="AD206" s="457"/>
      <c r="AE206" s="457"/>
    </row>
    <row r="207" spans="1:84" ht="15" customHeight="1">
      <c r="A207" s="15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row>
    <row r="208" spans="1:84" ht="15" customHeight="1">
      <c r="A208" s="15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row>
    <row r="209" spans="1:37" ht="24" customHeight="1">
      <c r="A209" s="17" t="s">
        <v>450</v>
      </c>
      <c r="B209" s="463" t="s">
        <v>451</v>
      </c>
      <c r="C209" s="463"/>
      <c r="D209" s="463"/>
      <c r="E209" s="463"/>
      <c r="F209" s="463"/>
      <c r="G209" s="463"/>
      <c r="H209" s="463"/>
      <c r="I209" s="463"/>
      <c r="J209" s="463"/>
      <c r="K209" s="463"/>
      <c r="L209" s="463"/>
      <c r="M209" s="463"/>
      <c r="N209" s="463"/>
      <c r="O209" s="463"/>
      <c r="P209" s="463"/>
      <c r="Q209" s="463"/>
      <c r="R209" s="463"/>
      <c r="S209" s="463"/>
      <c r="T209" s="463"/>
      <c r="U209" s="463"/>
      <c r="V209" s="463"/>
      <c r="W209" s="463"/>
      <c r="X209" s="463"/>
      <c r="Y209" s="463"/>
      <c r="Z209" s="463"/>
      <c r="AA209" s="463"/>
      <c r="AB209" s="463"/>
      <c r="AC209" s="463"/>
      <c r="AD209" s="463"/>
    </row>
    <row r="210" spans="1:37" ht="24" customHeight="1">
      <c r="A210" s="17"/>
      <c r="B210" s="246"/>
      <c r="C210" s="507" t="s">
        <v>1809</v>
      </c>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row>
    <row r="211" spans="1:37" ht="15" customHeight="1">
      <c r="A211" s="245"/>
      <c r="B211" s="135"/>
      <c r="C211" s="135"/>
      <c r="D211" s="135"/>
      <c r="E211" s="135"/>
      <c r="F211" s="135"/>
      <c r="G211" s="135"/>
      <c r="H211" s="135"/>
      <c r="I211" s="135"/>
      <c r="J211" s="135"/>
      <c r="K211" s="135"/>
      <c r="L211" s="135"/>
      <c r="M211" s="135"/>
      <c r="N211" s="135"/>
      <c r="O211" s="135"/>
      <c r="P211" s="135"/>
      <c r="Q211" s="135"/>
      <c r="R211" s="135"/>
      <c r="S211" s="19"/>
      <c r="T211" s="135"/>
      <c r="U211" s="135"/>
      <c r="V211" s="135"/>
      <c r="W211" s="135"/>
      <c r="X211" s="135"/>
      <c r="Y211" s="135"/>
      <c r="Z211" s="135"/>
      <c r="AA211" s="135"/>
      <c r="AB211" s="135"/>
      <c r="AC211" s="135"/>
      <c r="AD211" s="135"/>
    </row>
    <row r="212" spans="1:37" ht="24" customHeight="1">
      <c r="A212" s="245"/>
      <c r="B212" s="14"/>
      <c r="C212" s="410" t="s">
        <v>452</v>
      </c>
      <c r="D212" s="410"/>
      <c r="E212" s="410"/>
      <c r="F212" s="410"/>
      <c r="G212" s="410"/>
      <c r="H212" s="410"/>
      <c r="I212" s="410"/>
      <c r="J212" s="410"/>
      <c r="K212" s="410"/>
      <c r="L212" s="410"/>
      <c r="M212" s="410" t="s">
        <v>399</v>
      </c>
      <c r="N212" s="410"/>
      <c r="O212" s="410"/>
      <c r="P212" s="410"/>
      <c r="Q212" s="410"/>
      <c r="R212" s="410"/>
      <c r="S212" s="410"/>
      <c r="T212" s="410"/>
      <c r="U212" s="410"/>
      <c r="V212" s="410"/>
      <c r="W212" s="410"/>
      <c r="X212" s="410"/>
      <c r="Y212" s="410"/>
      <c r="Z212" s="410"/>
      <c r="AA212" s="410"/>
      <c r="AB212" s="410"/>
      <c r="AC212" s="410"/>
      <c r="AD212" s="410"/>
    </row>
    <row r="213" spans="1:37" ht="15" customHeight="1">
      <c r="A213" s="245"/>
      <c r="B213" s="241"/>
      <c r="C213" s="410"/>
      <c r="D213" s="410"/>
      <c r="E213" s="410"/>
      <c r="F213" s="410"/>
      <c r="G213" s="410"/>
      <c r="H213" s="410"/>
      <c r="I213" s="410"/>
      <c r="J213" s="410"/>
      <c r="K213" s="410"/>
      <c r="L213" s="410"/>
      <c r="M213" s="489" t="s">
        <v>226</v>
      </c>
      <c r="N213" s="489"/>
      <c r="O213" s="489"/>
      <c r="P213" s="489"/>
      <c r="Q213" s="489"/>
      <c r="R213" s="489"/>
      <c r="S213" s="573" t="s">
        <v>400</v>
      </c>
      <c r="T213" s="573"/>
      <c r="U213" s="573"/>
      <c r="V213" s="573"/>
      <c r="W213" s="573"/>
      <c r="X213" s="573"/>
      <c r="Y213" s="573" t="s">
        <v>401</v>
      </c>
      <c r="Z213" s="573"/>
      <c r="AA213" s="573"/>
      <c r="AB213" s="573"/>
      <c r="AC213" s="573"/>
      <c r="AD213" s="573"/>
      <c r="AG213" t="s">
        <v>2233</v>
      </c>
      <c r="AI213" t="s">
        <v>2227</v>
      </c>
      <c r="AJ213" t="s">
        <v>2244</v>
      </c>
      <c r="AK213" t="s">
        <v>2245</v>
      </c>
    </row>
    <row r="214" spans="1:37" ht="15" customHeight="1">
      <c r="A214" s="245"/>
      <c r="B214" s="7"/>
      <c r="C214" s="202" t="s">
        <v>89</v>
      </c>
      <c r="D214" s="614" t="s">
        <v>453</v>
      </c>
      <c r="E214" s="615"/>
      <c r="F214" s="615"/>
      <c r="G214" s="615"/>
      <c r="H214" s="615"/>
      <c r="I214" s="615"/>
      <c r="J214" s="615"/>
      <c r="K214" s="615"/>
      <c r="L214" s="616"/>
      <c r="M214" s="524"/>
      <c r="N214" s="524"/>
      <c r="O214" s="524"/>
      <c r="P214" s="524"/>
      <c r="Q214" s="524"/>
      <c r="R214" s="524"/>
      <c r="S214" s="524"/>
      <c r="T214" s="524"/>
      <c r="U214" s="524"/>
      <c r="V214" s="524"/>
      <c r="W214" s="524"/>
      <c r="X214" s="524"/>
      <c r="Y214" s="524"/>
      <c r="Z214" s="524"/>
      <c r="AA214" s="524"/>
      <c r="AB214" s="524"/>
      <c r="AC214" s="524"/>
      <c r="AD214" s="524"/>
      <c r="AG214" s="172">
        <f>IF(COUNTA(C93,E95,E97)=3,IF(COUNTA(M214:AD222)=27,0,1),0)</f>
        <v>0</v>
      </c>
      <c r="AI214">
        <f t="shared" ref="AI214" si="70">COUNTIF(S214:AD214,"NS")</f>
        <v>0</v>
      </c>
      <c r="AJ214">
        <f t="shared" ref="AJ214" si="71">SUM(S214:AD214)</f>
        <v>0</v>
      </c>
      <c r="AK214">
        <f>IF(COUNTIF(M214:AD214,"NA")=3,0,IF(COUNTA(M214:AD214)=0,0,IF(OR(AND(M214=0,AI214&gt;0),AND(M214="ns",AJ214&gt;0),AND(M214="ns",AI214=0,AJ214=0)),1,IF(OR(AND(M214&gt;0,AI214=2),AND(M214="ns",AI214=2),AND(M214="ns",AJ214=0,AI214&gt;0),M214=AJ214),0,1))))</f>
        <v>0</v>
      </c>
    </row>
    <row r="215" spans="1:37" ht="15" customHeight="1">
      <c r="A215" s="245"/>
      <c r="B215" s="7"/>
      <c r="C215" s="202" t="s">
        <v>90</v>
      </c>
      <c r="D215" s="614" t="s">
        <v>336</v>
      </c>
      <c r="E215" s="615"/>
      <c r="F215" s="615"/>
      <c r="G215" s="615"/>
      <c r="H215" s="615"/>
      <c r="I215" s="615"/>
      <c r="J215" s="615"/>
      <c r="K215" s="615"/>
      <c r="L215" s="616"/>
      <c r="M215" s="524"/>
      <c r="N215" s="524"/>
      <c r="O215" s="524"/>
      <c r="P215" s="524"/>
      <c r="Q215" s="524"/>
      <c r="R215" s="524"/>
      <c r="S215" s="524"/>
      <c r="T215" s="524"/>
      <c r="U215" s="524"/>
      <c r="V215" s="524"/>
      <c r="W215" s="524"/>
      <c r="X215" s="524"/>
      <c r="Y215" s="524"/>
      <c r="Z215" s="524"/>
      <c r="AA215" s="524"/>
      <c r="AB215" s="524"/>
      <c r="AC215" s="524"/>
      <c r="AD215" s="524"/>
      <c r="AI215">
        <f t="shared" ref="AI215:AI222" si="72">COUNTIF(S215:AD215,"NS")</f>
        <v>0</v>
      </c>
      <c r="AJ215">
        <f t="shared" ref="AJ215:AJ222" si="73">SUM(S215:AD215)</f>
        <v>0</v>
      </c>
      <c r="AK215">
        <f t="shared" ref="AK215:AK221" si="74">IF(COUNTIF(M215:AD215,"NA")=3,0,IF(COUNTA(M215:AD215)=0,0,IF(OR(AND(M215=0,AI215&gt;0),AND(M215="ns",AJ215&gt;0),AND(M215="ns",AI215=0,AJ215=0)),1,IF(OR(AND(M215&gt;0,AI215=2),AND(M215="ns",AI215=2),AND(M215="ns",AJ215=0,AI215&gt;0),M215=AJ215),0,1))))</f>
        <v>0</v>
      </c>
    </row>
    <row r="216" spans="1:37" ht="15" customHeight="1">
      <c r="A216" s="245"/>
      <c r="B216" s="7"/>
      <c r="C216" s="202" t="s">
        <v>92</v>
      </c>
      <c r="D216" s="614" t="s">
        <v>339</v>
      </c>
      <c r="E216" s="615"/>
      <c r="F216" s="615"/>
      <c r="G216" s="615"/>
      <c r="H216" s="615"/>
      <c r="I216" s="615"/>
      <c r="J216" s="615"/>
      <c r="K216" s="615"/>
      <c r="L216" s="616"/>
      <c r="M216" s="524"/>
      <c r="N216" s="524"/>
      <c r="O216" s="524"/>
      <c r="P216" s="524"/>
      <c r="Q216" s="524"/>
      <c r="R216" s="524"/>
      <c r="S216" s="524"/>
      <c r="T216" s="524"/>
      <c r="U216" s="524"/>
      <c r="V216" s="524"/>
      <c r="W216" s="524"/>
      <c r="X216" s="524"/>
      <c r="Y216" s="524"/>
      <c r="Z216" s="524"/>
      <c r="AA216" s="524"/>
      <c r="AB216" s="524"/>
      <c r="AC216" s="524"/>
      <c r="AD216" s="524"/>
      <c r="AI216">
        <f t="shared" si="72"/>
        <v>0</v>
      </c>
      <c r="AJ216">
        <f t="shared" si="73"/>
        <v>0</v>
      </c>
      <c r="AK216">
        <f t="shared" si="74"/>
        <v>0</v>
      </c>
    </row>
    <row r="217" spans="1:37" ht="15" customHeight="1">
      <c r="A217" s="245"/>
      <c r="B217" s="7"/>
      <c r="C217" s="202" t="s">
        <v>93</v>
      </c>
      <c r="D217" s="614" t="s">
        <v>342</v>
      </c>
      <c r="E217" s="615"/>
      <c r="F217" s="615"/>
      <c r="G217" s="615"/>
      <c r="H217" s="615"/>
      <c r="I217" s="615"/>
      <c r="J217" s="615"/>
      <c r="K217" s="615"/>
      <c r="L217" s="616"/>
      <c r="M217" s="524"/>
      <c r="N217" s="524"/>
      <c r="O217" s="524"/>
      <c r="P217" s="524"/>
      <c r="Q217" s="524"/>
      <c r="R217" s="524"/>
      <c r="S217" s="524"/>
      <c r="T217" s="524"/>
      <c r="U217" s="524"/>
      <c r="V217" s="524"/>
      <c r="W217" s="524"/>
      <c r="X217" s="524"/>
      <c r="Y217" s="524"/>
      <c r="Z217" s="524"/>
      <c r="AA217" s="524"/>
      <c r="AB217" s="524"/>
      <c r="AC217" s="524"/>
      <c r="AD217" s="524"/>
      <c r="AI217">
        <f t="shared" si="72"/>
        <v>0</v>
      </c>
      <c r="AJ217">
        <f t="shared" si="73"/>
        <v>0</v>
      </c>
      <c r="AK217">
        <f t="shared" si="74"/>
        <v>0</v>
      </c>
    </row>
    <row r="218" spans="1:37" ht="15" customHeight="1">
      <c r="A218" s="245"/>
      <c r="B218" s="7"/>
      <c r="C218" s="202" t="s">
        <v>95</v>
      </c>
      <c r="D218" s="614" t="s">
        <v>345</v>
      </c>
      <c r="E218" s="615"/>
      <c r="F218" s="615"/>
      <c r="G218" s="615"/>
      <c r="H218" s="615"/>
      <c r="I218" s="615"/>
      <c r="J218" s="615"/>
      <c r="K218" s="615"/>
      <c r="L218" s="616"/>
      <c r="M218" s="524"/>
      <c r="N218" s="524"/>
      <c r="O218" s="524"/>
      <c r="P218" s="524"/>
      <c r="Q218" s="524"/>
      <c r="R218" s="524"/>
      <c r="S218" s="524"/>
      <c r="T218" s="524"/>
      <c r="U218" s="524"/>
      <c r="V218" s="524"/>
      <c r="W218" s="524"/>
      <c r="X218" s="524"/>
      <c r="Y218" s="524"/>
      <c r="Z218" s="524"/>
      <c r="AA218" s="524"/>
      <c r="AB218" s="524"/>
      <c r="AC218" s="524"/>
      <c r="AD218" s="524"/>
      <c r="AI218">
        <f t="shared" si="72"/>
        <v>0</v>
      </c>
      <c r="AJ218">
        <f t="shared" si="73"/>
        <v>0</v>
      </c>
      <c r="AK218">
        <f t="shared" si="74"/>
        <v>0</v>
      </c>
    </row>
    <row r="219" spans="1:37" ht="15" customHeight="1">
      <c r="A219" s="245"/>
      <c r="B219" s="7"/>
      <c r="C219" s="202" t="s">
        <v>97</v>
      </c>
      <c r="D219" s="614" t="s">
        <v>347</v>
      </c>
      <c r="E219" s="615"/>
      <c r="F219" s="615"/>
      <c r="G219" s="615"/>
      <c r="H219" s="615"/>
      <c r="I219" s="615"/>
      <c r="J219" s="615"/>
      <c r="K219" s="615"/>
      <c r="L219" s="616"/>
      <c r="M219" s="524"/>
      <c r="N219" s="524"/>
      <c r="O219" s="524"/>
      <c r="P219" s="524"/>
      <c r="Q219" s="524"/>
      <c r="R219" s="524"/>
      <c r="S219" s="524"/>
      <c r="T219" s="524"/>
      <c r="U219" s="524"/>
      <c r="V219" s="524"/>
      <c r="W219" s="524"/>
      <c r="X219" s="524"/>
      <c r="Y219" s="524"/>
      <c r="Z219" s="524"/>
      <c r="AA219" s="524"/>
      <c r="AB219" s="524"/>
      <c r="AC219" s="524"/>
      <c r="AD219" s="524"/>
      <c r="AI219">
        <f t="shared" si="72"/>
        <v>0</v>
      </c>
      <c r="AJ219">
        <f t="shared" si="73"/>
        <v>0</v>
      </c>
      <c r="AK219">
        <f t="shared" si="74"/>
        <v>0</v>
      </c>
    </row>
    <row r="220" spans="1:37" ht="15" customHeight="1">
      <c r="A220" s="245"/>
      <c r="B220" s="7"/>
      <c r="C220" s="202" t="s">
        <v>99</v>
      </c>
      <c r="D220" s="614" t="s">
        <v>454</v>
      </c>
      <c r="E220" s="615"/>
      <c r="F220" s="615"/>
      <c r="G220" s="615"/>
      <c r="H220" s="615"/>
      <c r="I220" s="615"/>
      <c r="J220" s="615"/>
      <c r="K220" s="615"/>
      <c r="L220" s="616"/>
      <c r="M220" s="524"/>
      <c r="N220" s="524"/>
      <c r="O220" s="524"/>
      <c r="P220" s="524"/>
      <c r="Q220" s="524"/>
      <c r="R220" s="524"/>
      <c r="S220" s="524"/>
      <c r="T220" s="524"/>
      <c r="U220" s="524"/>
      <c r="V220" s="524"/>
      <c r="W220" s="524"/>
      <c r="X220" s="524"/>
      <c r="Y220" s="524"/>
      <c r="Z220" s="524"/>
      <c r="AA220" s="524"/>
      <c r="AB220" s="524"/>
      <c r="AC220" s="524"/>
      <c r="AD220" s="524"/>
      <c r="AI220">
        <f t="shared" si="72"/>
        <v>0</v>
      </c>
      <c r="AJ220">
        <f t="shared" si="73"/>
        <v>0</v>
      </c>
      <c r="AK220">
        <f t="shared" si="74"/>
        <v>0</v>
      </c>
    </row>
    <row r="221" spans="1:37" ht="15" customHeight="1">
      <c r="A221" s="245"/>
      <c r="B221" s="7"/>
      <c r="C221" s="202" t="s">
        <v>101</v>
      </c>
      <c r="D221" s="614" t="s">
        <v>353</v>
      </c>
      <c r="E221" s="615"/>
      <c r="F221" s="615"/>
      <c r="G221" s="615"/>
      <c r="H221" s="615"/>
      <c r="I221" s="615"/>
      <c r="J221" s="615"/>
      <c r="K221" s="615"/>
      <c r="L221" s="616"/>
      <c r="M221" s="524"/>
      <c r="N221" s="524"/>
      <c r="O221" s="524"/>
      <c r="P221" s="524"/>
      <c r="Q221" s="524"/>
      <c r="R221" s="524"/>
      <c r="S221" s="524"/>
      <c r="T221" s="524"/>
      <c r="U221" s="524"/>
      <c r="V221" s="524"/>
      <c r="W221" s="524"/>
      <c r="X221" s="524"/>
      <c r="Y221" s="524"/>
      <c r="Z221" s="524"/>
      <c r="AA221" s="524"/>
      <c r="AB221" s="524"/>
      <c r="AC221" s="524"/>
      <c r="AD221" s="524"/>
      <c r="AI221">
        <f t="shared" si="72"/>
        <v>0</v>
      </c>
      <c r="AJ221">
        <f t="shared" si="73"/>
        <v>0</v>
      </c>
      <c r="AK221">
        <f t="shared" si="74"/>
        <v>0</v>
      </c>
    </row>
    <row r="222" spans="1:37" ht="15" customHeight="1">
      <c r="A222" s="245"/>
      <c r="B222" s="7"/>
      <c r="C222" s="178" t="s">
        <v>103</v>
      </c>
      <c r="D222" s="589" t="s">
        <v>281</v>
      </c>
      <c r="E222" s="589"/>
      <c r="F222" s="589"/>
      <c r="G222" s="589"/>
      <c r="H222" s="589"/>
      <c r="I222" s="589"/>
      <c r="J222" s="589"/>
      <c r="K222" s="589"/>
      <c r="L222" s="589"/>
      <c r="M222" s="524"/>
      <c r="N222" s="524"/>
      <c r="O222" s="524"/>
      <c r="P222" s="524"/>
      <c r="Q222" s="524"/>
      <c r="R222" s="524"/>
      <c r="S222" s="524"/>
      <c r="T222" s="524"/>
      <c r="U222" s="524"/>
      <c r="V222" s="524"/>
      <c r="W222" s="524"/>
      <c r="X222" s="524"/>
      <c r="Y222" s="524"/>
      <c r="Z222" s="524"/>
      <c r="AA222" s="524"/>
      <c r="AB222" s="524"/>
      <c r="AC222" s="524"/>
      <c r="AD222" s="524"/>
      <c r="AI222">
        <f t="shared" si="72"/>
        <v>0</v>
      </c>
      <c r="AJ222">
        <f t="shared" si="73"/>
        <v>0</v>
      </c>
      <c r="AK222">
        <f>IF(COUNTIF(M222:AD222,"NA")=3,0,IF(COUNTA(M222:AD222)=0,0,IF(OR(AND(M222=0,AI222&gt;0),AND(M222="ns",AJ222&gt;0),AND(M222="ns",AI222=0,AJ222=0)),1,IF(OR(AND(M222&gt;0,AI222=2),AND(M222="ns",AI222=2),AND(M222="ns",AJ222=0,AI222&gt;0),M222=AJ222),0,1))))</f>
        <v>0</v>
      </c>
    </row>
    <row r="223" spans="1:37" ht="15" customHeight="1">
      <c r="A223" s="245"/>
      <c r="B223" s="7"/>
      <c r="C223" s="221"/>
      <c r="D223" s="242"/>
      <c r="E223" s="242"/>
      <c r="F223" s="242"/>
      <c r="G223" s="242"/>
      <c r="H223" s="242"/>
      <c r="I223" s="242"/>
      <c r="J223" s="242"/>
      <c r="K223" s="242"/>
      <c r="L223" s="243" t="s">
        <v>261</v>
      </c>
      <c r="M223" s="611">
        <f>IF(AND(SUM(M214:M222)=0,COUNTIF(M214:M222,"NS")&gt;0),"NS",IF(AND(SUM(M214:M222)=0,COUNTIF(M214:M222,0)&gt;0),0,IF(AND(SUM(M214:M222)=0,COUNTIF(M214:M222,"NA")&gt;0),"NA",SUM(M214:M222))))</f>
        <v>0</v>
      </c>
      <c r="N223" s="612"/>
      <c r="O223" s="612"/>
      <c r="P223" s="612"/>
      <c r="Q223" s="612"/>
      <c r="R223" s="613"/>
      <c r="S223" s="611">
        <f>IF(AND(SUM(S214:S222)=0,COUNTIF(S214:S222,"NS")&gt;0),"NS",IF(AND(SUM(S214:S222)=0,COUNTIF(S214:S222,0)&gt;0),0,IF(AND(SUM(S214:S222)=0,COUNTIF(S214:S222,"NA")&gt;0),"NA",SUM(S214:S222))))</f>
        <v>0</v>
      </c>
      <c r="T223" s="612"/>
      <c r="U223" s="612"/>
      <c r="V223" s="612"/>
      <c r="W223" s="612"/>
      <c r="X223" s="613"/>
      <c r="Y223" s="611">
        <f>IF(AND(SUM(Y214:Y222)=0,COUNTIF(Y214:Y222,"NS")&gt;0),"NS",IF(AND(SUM(Y214:Y222)=0,COUNTIF(Y214:Y222,0)&gt;0),0,IF(AND(SUM(Y214:Y222)=0,COUNTIF(Y214:Y222,"NA")&gt;0),"NA",SUM(Y214:Y222))))</f>
        <v>0</v>
      </c>
      <c r="Z223" s="612"/>
      <c r="AA223" s="612"/>
      <c r="AB223" s="612"/>
      <c r="AC223" s="612"/>
      <c r="AD223" s="613"/>
      <c r="AI223">
        <f>SUM(AI214:AI222)</f>
        <v>0</v>
      </c>
      <c r="AK223" s="172">
        <f>SUM(AK214:AK222)</f>
        <v>0</v>
      </c>
    </row>
    <row r="224" spans="1:37" ht="15" customHeight="1">
      <c r="A224" s="245"/>
      <c r="B224" s="241"/>
      <c r="C224" s="241"/>
      <c r="D224" s="241"/>
      <c r="E224" s="241"/>
      <c r="F224" s="241"/>
      <c r="G224" s="241"/>
      <c r="H224" s="244"/>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row>
    <row r="225" spans="1:37" ht="24" customHeight="1">
      <c r="A225" s="159"/>
      <c r="B225" s="7"/>
      <c r="C225" s="417" t="s">
        <v>147</v>
      </c>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c r="Z225" s="417"/>
      <c r="AA225" s="417"/>
      <c r="AB225" s="417"/>
      <c r="AC225" s="417"/>
      <c r="AD225" s="417"/>
    </row>
    <row r="226" spans="1:37" ht="60" customHeight="1">
      <c r="A226" s="245"/>
      <c r="B226" s="241"/>
      <c r="C226" s="473"/>
      <c r="D226" s="474"/>
      <c r="E226" s="474"/>
      <c r="F226" s="474"/>
      <c r="G226" s="474"/>
      <c r="H226" s="474"/>
      <c r="I226" s="474"/>
      <c r="J226" s="474"/>
      <c r="K226" s="474"/>
      <c r="L226" s="474"/>
      <c r="M226" s="474"/>
      <c r="N226" s="474"/>
      <c r="O226" s="474"/>
      <c r="P226" s="474"/>
      <c r="Q226" s="474"/>
      <c r="R226" s="474"/>
      <c r="S226" s="474"/>
      <c r="T226" s="474"/>
      <c r="U226" s="474"/>
      <c r="V226" s="474"/>
      <c r="W226" s="474"/>
      <c r="X226" s="474"/>
      <c r="Y226" s="474"/>
      <c r="Z226" s="474"/>
      <c r="AA226" s="474"/>
      <c r="AB226" s="474"/>
      <c r="AC226" s="474"/>
      <c r="AD226" s="475"/>
    </row>
    <row r="227" spans="1:37" ht="15" customHeight="1">
      <c r="A227" s="159"/>
      <c r="B227" s="455" t="str">
        <f>IF(AG214=0,"","Favor de ingresar toda la información requerida en la pregunta")</f>
        <v/>
      </c>
      <c r="C227" s="455"/>
      <c r="D227" s="455"/>
      <c r="E227" s="455"/>
      <c r="F227" s="455"/>
      <c r="G227" s="455"/>
      <c r="H227" s="455"/>
      <c r="I227" s="455"/>
      <c r="J227" s="455"/>
      <c r="K227" s="455"/>
      <c r="L227" s="455"/>
      <c r="M227" s="455"/>
      <c r="N227" s="455"/>
      <c r="O227" s="455"/>
      <c r="P227" s="455"/>
      <c r="Q227" s="455"/>
      <c r="R227" s="455"/>
      <c r="S227" s="455"/>
      <c r="T227" s="455"/>
      <c r="U227" s="455"/>
      <c r="V227" s="455"/>
      <c r="W227" s="455"/>
      <c r="X227" s="455"/>
      <c r="Y227" s="455"/>
      <c r="Z227" s="455"/>
      <c r="AA227" s="455"/>
      <c r="AB227" s="455"/>
      <c r="AC227" s="455"/>
      <c r="AD227" s="455"/>
      <c r="AE227" s="455"/>
    </row>
    <row r="228" spans="1:37" ht="15" customHeight="1">
      <c r="A228" s="159"/>
      <c r="B228" s="456" t="str">
        <f>IF(COUNTIF(M214:AD222,"NS")&lt;&gt;0,"Alerta: debido a que cuenta con registros NS, debe proporcionar una justificación en el area de comentarios al final de la pregunta","")</f>
        <v/>
      </c>
      <c r="C228" s="456"/>
      <c r="D228" s="456"/>
      <c r="E228" s="456"/>
      <c r="F228" s="456"/>
      <c r="G228" s="456"/>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row>
    <row r="229" spans="1:37" ht="15" customHeight="1">
      <c r="A229" s="159"/>
      <c r="B229" s="452" t="str">
        <f>IF(AK223&gt;0,"Favor de revisar la suma y consistencia de totales y/o subtotales por filas (numéricos y NS)","")</f>
        <v/>
      </c>
      <c r="C229" s="452"/>
      <c r="D229" s="452"/>
      <c r="E229" s="452"/>
      <c r="F229" s="452"/>
      <c r="G229" s="452"/>
      <c r="H229" s="452"/>
      <c r="I229" s="452"/>
      <c r="J229" s="452"/>
      <c r="K229" s="452"/>
      <c r="L229" s="452"/>
      <c r="M229" s="452"/>
      <c r="N229" s="452"/>
      <c r="O229" s="452"/>
      <c r="P229" s="452"/>
      <c r="Q229" s="452"/>
      <c r="R229" s="452"/>
      <c r="S229" s="452"/>
      <c r="T229" s="452"/>
      <c r="U229" s="452"/>
      <c r="V229" s="452"/>
      <c r="W229" s="452"/>
      <c r="X229" s="452"/>
      <c r="Y229" s="452"/>
      <c r="Z229" s="452"/>
      <c r="AA229" s="452"/>
      <c r="AB229" s="452"/>
      <c r="AC229" s="452"/>
      <c r="AD229" s="452"/>
      <c r="AE229" s="452"/>
    </row>
    <row r="230" spans="1:37" ht="15" customHeight="1">
      <c r="A230" s="159"/>
      <c r="B230" s="452" t="str">
        <f>IF(AND($C$93=M223,$E$95=S223,$E$97=Y223),"","Las cantidades de Hombres y Mujeres debe corresponder con los datos reportados en la preg. 3.2")</f>
        <v/>
      </c>
      <c r="C230" s="452"/>
      <c r="D230" s="452"/>
      <c r="E230" s="452"/>
      <c r="F230" s="452"/>
      <c r="G230" s="452"/>
      <c r="H230" s="452"/>
      <c r="I230" s="452"/>
      <c r="J230" s="452"/>
      <c r="K230" s="452"/>
      <c r="L230" s="452"/>
      <c r="M230" s="452"/>
      <c r="N230" s="452"/>
      <c r="O230" s="452"/>
      <c r="P230" s="452"/>
      <c r="Q230" s="452"/>
      <c r="R230" s="452"/>
      <c r="S230" s="452"/>
      <c r="T230" s="452"/>
      <c r="U230" s="452"/>
      <c r="V230" s="452"/>
      <c r="W230" s="452"/>
      <c r="X230" s="452"/>
      <c r="Y230" s="452"/>
      <c r="Z230" s="452"/>
      <c r="AA230" s="452"/>
      <c r="AB230" s="452"/>
      <c r="AC230" s="452"/>
      <c r="AD230" s="452"/>
      <c r="AE230" s="452"/>
    </row>
    <row r="231" spans="1:37" ht="15" customHeight="1">
      <c r="A231" s="15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c r="AB231" s="9"/>
      <c r="AC231" s="9"/>
      <c r="AD231" s="9"/>
    </row>
    <row r="232" spans="1:37" ht="15" customHeight="1">
      <c r="A232" s="15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c r="AB232" s="9"/>
      <c r="AC232" s="9"/>
      <c r="AD232" s="9"/>
    </row>
    <row r="233" spans="1:37" ht="24" customHeight="1">
      <c r="A233" s="17" t="s">
        <v>455</v>
      </c>
      <c r="B233" s="462" t="s">
        <v>456</v>
      </c>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c r="AA233" s="462"/>
      <c r="AB233" s="462"/>
      <c r="AC233" s="462"/>
      <c r="AD233" s="462"/>
    </row>
    <row r="234" spans="1:37" ht="15" customHeight="1">
      <c r="A234" s="18"/>
      <c r="B234" s="12"/>
      <c r="C234" s="12"/>
      <c r="D234" s="12"/>
      <c r="E234" s="12"/>
      <c r="F234" s="12"/>
      <c r="G234" s="12"/>
      <c r="H234" s="12"/>
      <c r="I234" s="12"/>
      <c r="J234" s="12"/>
      <c r="K234" s="12"/>
      <c r="L234" s="12"/>
      <c r="M234" s="12"/>
      <c r="N234" s="12"/>
      <c r="O234" s="12"/>
      <c r="P234" s="12"/>
      <c r="Q234" s="12"/>
      <c r="R234" s="12"/>
      <c r="S234" s="19"/>
      <c r="T234" s="12"/>
      <c r="U234" s="12"/>
      <c r="V234" s="12"/>
      <c r="W234" s="12"/>
      <c r="X234" s="12"/>
      <c r="Y234" s="12"/>
      <c r="Z234" s="12"/>
      <c r="AA234" s="12"/>
      <c r="AB234" s="12"/>
      <c r="AC234" s="12"/>
      <c r="AD234" s="12"/>
    </row>
    <row r="235" spans="1:37" ht="24" customHeight="1">
      <c r="A235" s="245"/>
      <c r="B235" s="14"/>
      <c r="C235" s="561" t="s">
        <v>457</v>
      </c>
      <c r="D235" s="562"/>
      <c r="E235" s="562"/>
      <c r="F235" s="562"/>
      <c r="G235" s="562"/>
      <c r="H235" s="562"/>
      <c r="I235" s="562"/>
      <c r="J235" s="562"/>
      <c r="K235" s="562"/>
      <c r="L235" s="563"/>
      <c r="M235" s="410" t="s">
        <v>399</v>
      </c>
      <c r="N235" s="410"/>
      <c r="O235" s="410"/>
      <c r="P235" s="410"/>
      <c r="Q235" s="410"/>
      <c r="R235" s="410"/>
      <c r="S235" s="410"/>
      <c r="T235" s="410"/>
      <c r="U235" s="410"/>
      <c r="V235" s="410"/>
      <c r="W235" s="410"/>
      <c r="X235" s="410"/>
      <c r="Y235" s="410"/>
      <c r="Z235" s="410"/>
      <c r="AA235" s="410"/>
      <c r="AB235" s="410"/>
      <c r="AC235" s="410"/>
      <c r="AD235" s="410"/>
    </row>
    <row r="236" spans="1:37" ht="15" customHeight="1">
      <c r="A236" s="245"/>
      <c r="B236" s="241"/>
      <c r="C236" s="564"/>
      <c r="D236" s="565"/>
      <c r="E236" s="565"/>
      <c r="F236" s="565"/>
      <c r="G236" s="565"/>
      <c r="H236" s="565"/>
      <c r="I236" s="565"/>
      <c r="J236" s="565"/>
      <c r="K236" s="565"/>
      <c r="L236" s="566"/>
      <c r="M236" s="489" t="s">
        <v>226</v>
      </c>
      <c r="N236" s="489"/>
      <c r="O236" s="489"/>
      <c r="P236" s="489"/>
      <c r="Q236" s="489"/>
      <c r="R236" s="489"/>
      <c r="S236" s="573" t="s">
        <v>400</v>
      </c>
      <c r="T236" s="573"/>
      <c r="U236" s="573"/>
      <c r="V236" s="573"/>
      <c r="W236" s="573"/>
      <c r="X236" s="573"/>
      <c r="Y236" s="573" t="s">
        <v>401</v>
      </c>
      <c r="Z236" s="573"/>
      <c r="AA236" s="573"/>
      <c r="AB236" s="573"/>
      <c r="AC236" s="573"/>
      <c r="AD236" s="573"/>
      <c r="AG236" t="s">
        <v>2233</v>
      </c>
      <c r="AI236" t="s">
        <v>2227</v>
      </c>
      <c r="AJ236" t="s">
        <v>2244</v>
      </c>
      <c r="AK236" t="s">
        <v>2245</v>
      </c>
    </row>
    <row r="237" spans="1:37" ht="15" customHeight="1">
      <c r="A237" s="245"/>
      <c r="B237" s="7"/>
      <c r="C237" s="253" t="s">
        <v>89</v>
      </c>
      <c r="D237" s="479" t="s">
        <v>319</v>
      </c>
      <c r="E237" s="479"/>
      <c r="F237" s="479"/>
      <c r="G237" s="479"/>
      <c r="H237" s="479"/>
      <c r="I237" s="479"/>
      <c r="J237" s="479"/>
      <c r="K237" s="479"/>
      <c r="L237" s="479"/>
      <c r="M237" s="524"/>
      <c r="N237" s="524"/>
      <c r="O237" s="524"/>
      <c r="P237" s="524"/>
      <c r="Q237" s="524"/>
      <c r="R237" s="524"/>
      <c r="S237" s="524"/>
      <c r="T237" s="524"/>
      <c r="U237" s="524"/>
      <c r="V237" s="524"/>
      <c r="W237" s="524"/>
      <c r="X237" s="524"/>
      <c r="Y237" s="524"/>
      <c r="Z237" s="524"/>
      <c r="AA237" s="524"/>
      <c r="AB237" s="524"/>
      <c r="AC237" s="524"/>
      <c r="AD237" s="524"/>
      <c r="AG237" s="172">
        <f>IF(COUNTA(C93,E95,E97)=3,IF(COUNTA(M237:AD263)=81,0,1),0)</f>
        <v>0</v>
      </c>
      <c r="AI237">
        <f t="shared" ref="AI237" si="75">COUNTIF(S237:AD237,"NS")</f>
        <v>0</v>
      </c>
      <c r="AJ237">
        <f t="shared" ref="AJ237" si="76">SUM(S237:AD237)</f>
        <v>0</v>
      </c>
      <c r="AK237">
        <f>IF(COUNTIF(M237:AD237,"NA")=3,0,IF(COUNTA(M237:AD237)=0,0,IF(OR(AND(M237=0,AI237&gt;0),AND(M237="ns",AJ237&gt;0),AND(M237="ns",AI237=0,AJ237=0)),1,IF(OR(AND(M237&gt;0,AI237=2),AND(M237="ns",AI237=2),AND(M237="ns",AJ237=0,AI237&gt;0),M237=AJ237),0,1))))</f>
        <v>0</v>
      </c>
    </row>
    <row r="238" spans="1:37" ht="15" customHeight="1">
      <c r="A238" s="245"/>
      <c r="B238" s="7"/>
      <c r="C238" s="254" t="s">
        <v>90</v>
      </c>
      <c r="D238" s="479" t="s">
        <v>322</v>
      </c>
      <c r="E238" s="479"/>
      <c r="F238" s="479"/>
      <c r="G238" s="479"/>
      <c r="H238" s="479"/>
      <c r="I238" s="479"/>
      <c r="J238" s="479"/>
      <c r="K238" s="479"/>
      <c r="L238" s="479"/>
      <c r="M238" s="524"/>
      <c r="N238" s="524"/>
      <c r="O238" s="524"/>
      <c r="P238" s="524"/>
      <c r="Q238" s="524"/>
      <c r="R238" s="524"/>
      <c r="S238" s="524"/>
      <c r="T238" s="524"/>
      <c r="U238" s="524"/>
      <c r="V238" s="524"/>
      <c r="W238" s="524"/>
      <c r="X238" s="524"/>
      <c r="Y238" s="524"/>
      <c r="Z238" s="524"/>
      <c r="AA238" s="524"/>
      <c r="AB238" s="524"/>
      <c r="AC238" s="524"/>
      <c r="AD238" s="524"/>
      <c r="AI238">
        <f t="shared" ref="AI238:AI263" si="77">COUNTIF(S238:AD238,"NS")</f>
        <v>0</v>
      </c>
      <c r="AJ238">
        <f t="shared" ref="AJ238:AJ263" si="78">SUM(S238:AD238)</f>
        <v>0</v>
      </c>
      <c r="AK238">
        <f t="shared" ref="AK238:AK262" si="79">IF(COUNTIF(M238:AD238,"NA")=3,0,IF(COUNTA(M238:AD238)=0,0,IF(OR(AND(M238=0,AI238&gt;0),AND(M238="ns",AJ238&gt;0),AND(M238="ns",AI238=0,AJ238=0)),1,IF(OR(AND(M238&gt;0,AI238=2),AND(M238="ns",AI238=2),AND(M238="ns",AJ238=0,AI238&gt;0),M238=AJ238),0,1))))</f>
        <v>0</v>
      </c>
    </row>
    <row r="239" spans="1:37" ht="15" customHeight="1">
      <c r="A239" s="245"/>
      <c r="B239" s="7"/>
      <c r="C239" s="254" t="s">
        <v>92</v>
      </c>
      <c r="D239" s="479" t="s">
        <v>325</v>
      </c>
      <c r="E239" s="479"/>
      <c r="F239" s="479"/>
      <c r="G239" s="479"/>
      <c r="H239" s="479"/>
      <c r="I239" s="479"/>
      <c r="J239" s="479"/>
      <c r="K239" s="479"/>
      <c r="L239" s="479"/>
      <c r="M239" s="524"/>
      <c r="N239" s="524"/>
      <c r="O239" s="524"/>
      <c r="P239" s="524"/>
      <c r="Q239" s="524"/>
      <c r="R239" s="524"/>
      <c r="S239" s="524"/>
      <c r="T239" s="524"/>
      <c r="U239" s="524"/>
      <c r="V239" s="524"/>
      <c r="W239" s="524"/>
      <c r="X239" s="524"/>
      <c r="Y239" s="524"/>
      <c r="Z239" s="524"/>
      <c r="AA239" s="524"/>
      <c r="AB239" s="524"/>
      <c r="AC239" s="524"/>
      <c r="AD239" s="524"/>
      <c r="AI239">
        <f t="shared" si="77"/>
        <v>0</v>
      </c>
      <c r="AJ239">
        <f t="shared" si="78"/>
        <v>0</v>
      </c>
      <c r="AK239">
        <f t="shared" si="79"/>
        <v>0</v>
      </c>
    </row>
    <row r="240" spans="1:37" ht="15" customHeight="1">
      <c r="A240" s="245"/>
      <c r="B240" s="7"/>
      <c r="C240" s="254" t="s">
        <v>93</v>
      </c>
      <c r="D240" s="479" t="s">
        <v>327</v>
      </c>
      <c r="E240" s="479"/>
      <c r="F240" s="479"/>
      <c r="G240" s="479"/>
      <c r="H240" s="479"/>
      <c r="I240" s="479"/>
      <c r="J240" s="479"/>
      <c r="K240" s="479"/>
      <c r="L240" s="479"/>
      <c r="M240" s="524"/>
      <c r="N240" s="524"/>
      <c r="O240" s="524"/>
      <c r="P240" s="524"/>
      <c r="Q240" s="524"/>
      <c r="R240" s="524"/>
      <c r="S240" s="524"/>
      <c r="T240" s="524"/>
      <c r="U240" s="524"/>
      <c r="V240" s="524"/>
      <c r="W240" s="524"/>
      <c r="X240" s="524"/>
      <c r="Y240" s="524"/>
      <c r="Z240" s="524"/>
      <c r="AA240" s="524"/>
      <c r="AB240" s="524"/>
      <c r="AC240" s="524"/>
      <c r="AD240" s="524"/>
      <c r="AI240">
        <f t="shared" si="77"/>
        <v>0</v>
      </c>
      <c r="AJ240">
        <f t="shared" si="78"/>
        <v>0</v>
      </c>
      <c r="AK240">
        <f t="shared" si="79"/>
        <v>0</v>
      </c>
    </row>
    <row r="241" spans="1:37" ht="15" customHeight="1">
      <c r="A241" s="245"/>
      <c r="B241" s="7"/>
      <c r="C241" s="254" t="s">
        <v>95</v>
      </c>
      <c r="D241" s="479" t="s">
        <v>329</v>
      </c>
      <c r="E241" s="479"/>
      <c r="F241" s="479"/>
      <c r="G241" s="479"/>
      <c r="H241" s="479"/>
      <c r="I241" s="479"/>
      <c r="J241" s="479"/>
      <c r="K241" s="479"/>
      <c r="L241" s="479"/>
      <c r="M241" s="524"/>
      <c r="N241" s="524"/>
      <c r="O241" s="524"/>
      <c r="P241" s="524"/>
      <c r="Q241" s="524"/>
      <c r="R241" s="524"/>
      <c r="S241" s="524"/>
      <c r="T241" s="524"/>
      <c r="U241" s="524"/>
      <c r="V241" s="524"/>
      <c r="W241" s="524"/>
      <c r="X241" s="524"/>
      <c r="Y241" s="524"/>
      <c r="Z241" s="524"/>
      <c r="AA241" s="524"/>
      <c r="AB241" s="524"/>
      <c r="AC241" s="524"/>
      <c r="AD241" s="524"/>
      <c r="AI241">
        <f t="shared" si="77"/>
        <v>0</v>
      </c>
      <c r="AJ241">
        <f t="shared" si="78"/>
        <v>0</v>
      </c>
      <c r="AK241">
        <f t="shared" si="79"/>
        <v>0</v>
      </c>
    </row>
    <row r="242" spans="1:37" ht="15" customHeight="1">
      <c r="A242" s="245"/>
      <c r="B242" s="7"/>
      <c r="C242" s="254" t="s">
        <v>97</v>
      </c>
      <c r="D242" s="479" t="s">
        <v>332</v>
      </c>
      <c r="E242" s="479"/>
      <c r="F242" s="479"/>
      <c r="G242" s="479"/>
      <c r="H242" s="479"/>
      <c r="I242" s="479"/>
      <c r="J242" s="479"/>
      <c r="K242" s="479"/>
      <c r="L242" s="479"/>
      <c r="M242" s="524"/>
      <c r="N242" s="524"/>
      <c r="O242" s="524"/>
      <c r="P242" s="524"/>
      <c r="Q242" s="524"/>
      <c r="R242" s="524"/>
      <c r="S242" s="524"/>
      <c r="T242" s="524"/>
      <c r="U242" s="524"/>
      <c r="V242" s="524"/>
      <c r="W242" s="524"/>
      <c r="X242" s="524"/>
      <c r="Y242" s="524"/>
      <c r="Z242" s="524"/>
      <c r="AA242" s="524"/>
      <c r="AB242" s="524"/>
      <c r="AC242" s="524"/>
      <c r="AD242" s="524"/>
      <c r="AI242">
        <f t="shared" si="77"/>
        <v>0</v>
      </c>
      <c r="AJ242">
        <f t="shared" si="78"/>
        <v>0</v>
      </c>
      <c r="AK242">
        <f t="shared" si="79"/>
        <v>0</v>
      </c>
    </row>
    <row r="243" spans="1:37" ht="15" customHeight="1">
      <c r="A243" s="245"/>
      <c r="B243" s="7"/>
      <c r="C243" s="254" t="s">
        <v>99</v>
      </c>
      <c r="D243" s="479" t="s">
        <v>335</v>
      </c>
      <c r="E243" s="479"/>
      <c r="F243" s="479"/>
      <c r="G243" s="479"/>
      <c r="H243" s="479"/>
      <c r="I243" s="479"/>
      <c r="J243" s="479"/>
      <c r="K243" s="479"/>
      <c r="L243" s="479"/>
      <c r="M243" s="524"/>
      <c r="N243" s="524"/>
      <c r="O243" s="524"/>
      <c r="P243" s="524"/>
      <c r="Q243" s="524"/>
      <c r="R243" s="524"/>
      <c r="S243" s="524"/>
      <c r="T243" s="524"/>
      <c r="U243" s="524"/>
      <c r="V243" s="524"/>
      <c r="W243" s="524"/>
      <c r="X243" s="524"/>
      <c r="Y243" s="524"/>
      <c r="Z243" s="524"/>
      <c r="AA243" s="524"/>
      <c r="AB243" s="524"/>
      <c r="AC243" s="524"/>
      <c r="AD243" s="524"/>
      <c r="AI243">
        <f t="shared" si="77"/>
        <v>0</v>
      </c>
      <c r="AJ243">
        <f t="shared" si="78"/>
        <v>0</v>
      </c>
      <c r="AK243">
        <f t="shared" si="79"/>
        <v>0</v>
      </c>
    </row>
    <row r="244" spans="1:37" ht="15" customHeight="1">
      <c r="A244" s="245"/>
      <c r="B244" s="7"/>
      <c r="C244" s="254" t="s">
        <v>101</v>
      </c>
      <c r="D244" s="479" t="s">
        <v>338</v>
      </c>
      <c r="E244" s="479"/>
      <c r="F244" s="479"/>
      <c r="G244" s="479"/>
      <c r="H244" s="479"/>
      <c r="I244" s="479"/>
      <c r="J244" s="479"/>
      <c r="K244" s="479"/>
      <c r="L244" s="479"/>
      <c r="M244" s="524"/>
      <c r="N244" s="524"/>
      <c r="O244" s="524"/>
      <c r="P244" s="524"/>
      <c r="Q244" s="524"/>
      <c r="R244" s="524"/>
      <c r="S244" s="524"/>
      <c r="T244" s="524"/>
      <c r="U244" s="524"/>
      <c r="V244" s="524"/>
      <c r="W244" s="524"/>
      <c r="X244" s="524"/>
      <c r="Y244" s="524"/>
      <c r="Z244" s="524"/>
      <c r="AA244" s="524"/>
      <c r="AB244" s="524"/>
      <c r="AC244" s="524"/>
      <c r="AD244" s="524"/>
      <c r="AI244">
        <f t="shared" si="77"/>
        <v>0</v>
      </c>
      <c r="AJ244">
        <f t="shared" si="78"/>
        <v>0</v>
      </c>
      <c r="AK244">
        <f t="shared" si="79"/>
        <v>0</v>
      </c>
    </row>
    <row r="245" spans="1:37" ht="15" customHeight="1">
      <c r="A245" s="245"/>
      <c r="B245" s="7"/>
      <c r="C245" s="254" t="s">
        <v>103</v>
      </c>
      <c r="D245" s="479" t="s">
        <v>341</v>
      </c>
      <c r="E245" s="479"/>
      <c r="F245" s="479"/>
      <c r="G245" s="479"/>
      <c r="H245" s="479"/>
      <c r="I245" s="479"/>
      <c r="J245" s="479"/>
      <c r="K245" s="479"/>
      <c r="L245" s="479"/>
      <c r="M245" s="524"/>
      <c r="N245" s="524"/>
      <c r="O245" s="524"/>
      <c r="P245" s="524"/>
      <c r="Q245" s="524"/>
      <c r="R245" s="524"/>
      <c r="S245" s="524"/>
      <c r="T245" s="524"/>
      <c r="U245" s="524"/>
      <c r="V245" s="524"/>
      <c r="W245" s="524"/>
      <c r="X245" s="524"/>
      <c r="Y245" s="524"/>
      <c r="Z245" s="524"/>
      <c r="AA245" s="524"/>
      <c r="AB245" s="524"/>
      <c r="AC245" s="524"/>
      <c r="AD245" s="524"/>
      <c r="AI245">
        <f t="shared" si="77"/>
        <v>0</v>
      </c>
      <c r="AJ245">
        <f t="shared" si="78"/>
        <v>0</v>
      </c>
      <c r="AK245">
        <f t="shared" si="79"/>
        <v>0</v>
      </c>
    </row>
    <row r="246" spans="1:37" ht="15" customHeight="1">
      <c r="A246" s="245"/>
      <c r="B246" s="7"/>
      <c r="C246" s="254" t="s">
        <v>105</v>
      </c>
      <c r="D246" s="479" t="s">
        <v>344</v>
      </c>
      <c r="E246" s="479"/>
      <c r="F246" s="479"/>
      <c r="G246" s="479"/>
      <c r="H246" s="479"/>
      <c r="I246" s="479"/>
      <c r="J246" s="479"/>
      <c r="K246" s="479"/>
      <c r="L246" s="479"/>
      <c r="M246" s="524"/>
      <c r="N246" s="524"/>
      <c r="O246" s="524"/>
      <c r="P246" s="524"/>
      <c r="Q246" s="524"/>
      <c r="R246" s="524"/>
      <c r="S246" s="524"/>
      <c r="T246" s="524"/>
      <c r="U246" s="524"/>
      <c r="V246" s="524"/>
      <c r="W246" s="524"/>
      <c r="X246" s="524"/>
      <c r="Y246" s="524"/>
      <c r="Z246" s="524"/>
      <c r="AA246" s="524"/>
      <c r="AB246" s="524"/>
      <c r="AC246" s="524"/>
      <c r="AD246" s="524"/>
      <c r="AI246">
        <f t="shared" si="77"/>
        <v>0</v>
      </c>
      <c r="AJ246">
        <f t="shared" si="78"/>
        <v>0</v>
      </c>
      <c r="AK246">
        <f t="shared" si="79"/>
        <v>0</v>
      </c>
    </row>
    <row r="247" spans="1:37" ht="15" customHeight="1">
      <c r="A247" s="245"/>
      <c r="B247" s="7"/>
      <c r="C247" s="254" t="s">
        <v>107</v>
      </c>
      <c r="D247" s="479" t="s">
        <v>346</v>
      </c>
      <c r="E247" s="479"/>
      <c r="F247" s="479"/>
      <c r="G247" s="479"/>
      <c r="H247" s="479"/>
      <c r="I247" s="479"/>
      <c r="J247" s="479"/>
      <c r="K247" s="479"/>
      <c r="L247" s="479"/>
      <c r="M247" s="524"/>
      <c r="N247" s="524"/>
      <c r="O247" s="524"/>
      <c r="P247" s="524"/>
      <c r="Q247" s="524"/>
      <c r="R247" s="524"/>
      <c r="S247" s="524"/>
      <c r="T247" s="524"/>
      <c r="U247" s="524"/>
      <c r="V247" s="524"/>
      <c r="W247" s="524"/>
      <c r="X247" s="524"/>
      <c r="Y247" s="524"/>
      <c r="Z247" s="524"/>
      <c r="AA247" s="524"/>
      <c r="AB247" s="524"/>
      <c r="AC247" s="524"/>
      <c r="AD247" s="524"/>
      <c r="AI247">
        <f t="shared" si="77"/>
        <v>0</v>
      </c>
      <c r="AJ247">
        <f t="shared" si="78"/>
        <v>0</v>
      </c>
      <c r="AK247">
        <f t="shared" si="79"/>
        <v>0</v>
      </c>
    </row>
    <row r="248" spans="1:37" ht="15" customHeight="1">
      <c r="A248" s="245"/>
      <c r="B248" s="7"/>
      <c r="C248" s="254" t="s">
        <v>108</v>
      </c>
      <c r="D248" s="479" t="s">
        <v>349</v>
      </c>
      <c r="E248" s="479"/>
      <c r="F248" s="479"/>
      <c r="G248" s="479"/>
      <c r="H248" s="479"/>
      <c r="I248" s="479"/>
      <c r="J248" s="479"/>
      <c r="K248" s="479"/>
      <c r="L248" s="479"/>
      <c r="M248" s="524"/>
      <c r="N248" s="524"/>
      <c r="O248" s="524"/>
      <c r="P248" s="524"/>
      <c r="Q248" s="524"/>
      <c r="R248" s="524"/>
      <c r="S248" s="524"/>
      <c r="T248" s="524"/>
      <c r="U248" s="524"/>
      <c r="V248" s="524"/>
      <c r="W248" s="524"/>
      <c r="X248" s="524"/>
      <c r="Y248" s="524"/>
      <c r="Z248" s="524"/>
      <c r="AA248" s="524"/>
      <c r="AB248" s="524"/>
      <c r="AC248" s="524"/>
      <c r="AD248" s="524"/>
      <c r="AI248">
        <f t="shared" si="77"/>
        <v>0</v>
      </c>
      <c r="AJ248">
        <f t="shared" si="78"/>
        <v>0</v>
      </c>
      <c r="AK248">
        <f t="shared" si="79"/>
        <v>0</v>
      </c>
    </row>
    <row r="249" spans="1:37" ht="15" customHeight="1">
      <c r="A249" s="245"/>
      <c r="B249" s="7"/>
      <c r="C249" s="254" t="s">
        <v>109</v>
      </c>
      <c r="D249" s="479" t="s">
        <v>352</v>
      </c>
      <c r="E249" s="479"/>
      <c r="F249" s="479"/>
      <c r="G249" s="479"/>
      <c r="H249" s="479"/>
      <c r="I249" s="479"/>
      <c r="J249" s="479"/>
      <c r="K249" s="479"/>
      <c r="L249" s="479"/>
      <c r="M249" s="524"/>
      <c r="N249" s="524"/>
      <c r="O249" s="524"/>
      <c r="P249" s="524"/>
      <c r="Q249" s="524"/>
      <c r="R249" s="524"/>
      <c r="S249" s="524"/>
      <c r="T249" s="524"/>
      <c r="U249" s="524"/>
      <c r="V249" s="524"/>
      <c r="W249" s="524"/>
      <c r="X249" s="524"/>
      <c r="Y249" s="524"/>
      <c r="Z249" s="524"/>
      <c r="AA249" s="524"/>
      <c r="AB249" s="524"/>
      <c r="AC249" s="524"/>
      <c r="AD249" s="524"/>
      <c r="AI249">
        <f t="shared" si="77"/>
        <v>0</v>
      </c>
      <c r="AJ249">
        <f t="shared" si="78"/>
        <v>0</v>
      </c>
      <c r="AK249">
        <f t="shared" si="79"/>
        <v>0</v>
      </c>
    </row>
    <row r="250" spans="1:37" ht="15" customHeight="1">
      <c r="A250" s="245"/>
      <c r="B250" s="7"/>
      <c r="C250" s="254" t="s">
        <v>110</v>
      </c>
      <c r="D250" s="479" t="s">
        <v>355</v>
      </c>
      <c r="E250" s="479"/>
      <c r="F250" s="479"/>
      <c r="G250" s="479"/>
      <c r="H250" s="479"/>
      <c r="I250" s="479"/>
      <c r="J250" s="479"/>
      <c r="K250" s="479"/>
      <c r="L250" s="479"/>
      <c r="M250" s="524"/>
      <c r="N250" s="524"/>
      <c r="O250" s="524"/>
      <c r="P250" s="524"/>
      <c r="Q250" s="524"/>
      <c r="R250" s="524"/>
      <c r="S250" s="524"/>
      <c r="T250" s="524"/>
      <c r="U250" s="524"/>
      <c r="V250" s="524"/>
      <c r="W250" s="524"/>
      <c r="X250" s="524"/>
      <c r="Y250" s="524"/>
      <c r="Z250" s="524"/>
      <c r="AA250" s="524"/>
      <c r="AB250" s="524"/>
      <c r="AC250" s="524"/>
      <c r="AD250" s="524"/>
      <c r="AI250">
        <f t="shared" si="77"/>
        <v>0</v>
      </c>
      <c r="AJ250">
        <f t="shared" si="78"/>
        <v>0</v>
      </c>
      <c r="AK250">
        <f t="shared" si="79"/>
        <v>0</v>
      </c>
    </row>
    <row r="251" spans="1:37" ht="15" customHeight="1">
      <c r="A251" s="245"/>
      <c r="B251" s="7"/>
      <c r="C251" s="254" t="s">
        <v>111</v>
      </c>
      <c r="D251" s="479" t="s">
        <v>357</v>
      </c>
      <c r="E251" s="479"/>
      <c r="F251" s="479"/>
      <c r="G251" s="479"/>
      <c r="H251" s="479"/>
      <c r="I251" s="479"/>
      <c r="J251" s="479"/>
      <c r="K251" s="479"/>
      <c r="L251" s="479"/>
      <c r="M251" s="524"/>
      <c r="N251" s="524"/>
      <c r="O251" s="524"/>
      <c r="P251" s="524"/>
      <c r="Q251" s="524"/>
      <c r="R251" s="524"/>
      <c r="S251" s="524"/>
      <c r="T251" s="524"/>
      <c r="U251" s="524"/>
      <c r="V251" s="524"/>
      <c r="W251" s="524"/>
      <c r="X251" s="524"/>
      <c r="Y251" s="524"/>
      <c r="Z251" s="524"/>
      <c r="AA251" s="524"/>
      <c r="AB251" s="524"/>
      <c r="AC251" s="524"/>
      <c r="AD251" s="524"/>
      <c r="AI251">
        <f t="shared" si="77"/>
        <v>0</v>
      </c>
      <c r="AJ251">
        <f t="shared" si="78"/>
        <v>0</v>
      </c>
      <c r="AK251">
        <f t="shared" si="79"/>
        <v>0</v>
      </c>
    </row>
    <row r="252" spans="1:37" ht="15" customHeight="1">
      <c r="A252" s="245"/>
      <c r="B252" s="7"/>
      <c r="C252" s="254" t="s">
        <v>112</v>
      </c>
      <c r="D252" s="479" t="s">
        <v>359</v>
      </c>
      <c r="E252" s="479"/>
      <c r="F252" s="479"/>
      <c r="G252" s="479"/>
      <c r="H252" s="479"/>
      <c r="I252" s="479"/>
      <c r="J252" s="479"/>
      <c r="K252" s="479"/>
      <c r="L252" s="479"/>
      <c r="M252" s="524"/>
      <c r="N252" s="524"/>
      <c r="O252" s="524"/>
      <c r="P252" s="524"/>
      <c r="Q252" s="524"/>
      <c r="R252" s="524"/>
      <c r="S252" s="524"/>
      <c r="T252" s="524"/>
      <c r="U252" s="524"/>
      <c r="V252" s="524"/>
      <c r="W252" s="524"/>
      <c r="X252" s="524"/>
      <c r="Y252" s="524"/>
      <c r="Z252" s="524"/>
      <c r="AA252" s="524"/>
      <c r="AB252" s="524"/>
      <c r="AC252" s="524"/>
      <c r="AD252" s="524"/>
      <c r="AI252">
        <f t="shared" si="77"/>
        <v>0</v>
      </c>
      <c r="AJ252">
        <f t="shared" si="78"/>
        <v>0</v>
      </c>
      <c r="AK252">
        <f t="shared" si="79"/>
        <v>0</v>
      </c>
    </row>
    <row r="253" spans="1:37" ht="15" customHeight="1">
      <c r="A253" s="245"/>
      <c r="B253" s="7"/>
      <c r="C253" s="254" t="s">
        <v>113</v>
      </c>
      <c r="D253" s="479" t="s">
        <v>362</v>
      </c>
      <c r="E253" s="479"/>
      <c r="F253" s="479"/>
      <c r="G253" s="479"/>
      <c r="H253" s="479"/>
      <c r="I253" s="479"/>
      <c r="J253" s="479"/>
      <c r="K253" s="479"/>
      <c r="L253" s="479"/>
      <c r="M253" s="524"/>
      <c r="N253" s="524"/>
      <c r="O253" s="524"/>
      <c r="P253" s="524"/>
      <c r="Q253" s="524"/>
      <c r="R253" s="524"/>
      <c r="S253" s="524"/>
      <c r="T253" s="524"/>
      <c r="U253" s="524"/>
      <c r="V253" s="524"/>
      <c r="W253" s="524"/>
      <c r="X253" s="524"/>
      <c r="Y253" s="524"/>
      <c r="Z253" s="524"/>
      <c r="AA253" s="524"/>
      <c r="AB253" s="524"/>
      <c r="AC253" s="524"/>
      <c r="AD253" s="524"/>
      <c r="AI253">
        <f t="shared" si="77"/>
        <v>0</v>
      </c>
      <c r="AJ253">
        <f t="shared" si="78"/>
        <v>0</v>
      </c>
      <c r="AK253">
        <f t="shared" si="79"/>
        <v>0</v>
      </c>
    </row>
    <row r="254" spans="1:37" ht="15" customHeight="1">
      <c r="A254" s="245"/>
      <c r="B254" s="7"/>
      <c r="C254" s="254" t="s">
        <v>114</v>
      </c>
      <c r="D254" s="479" t="s">
        <v>365</v>
      </c>
      <c r="E254" s="479"/>
      <c r="F254" s="479"/>
      <c r="G254" s="479"/>
      <c r="H254" s="479"/>
      <c r="I254" s="479"/>
      <c r="J254" s="479"/>
      <c r="K254" s="479"/>
      <c r="L254" s="479"/>
      <c r="M254" s="524"/>
      <c r="N254" s="524"/>
      <c r="O254" s="524"/>
      <c r="P254" s="524"/>
      <c r="Q254" s="524"/>
      <c r="R254" s="524"/>
      <c r="S254" s="524"/>
      <c r="T254" s="524"/>
      <c r="U254" s="524"/>
      <c r="V254" s="524"/>
      <c r="W254" s="524"/>
      <c r="X254" s="524"/>
      <c r="Y254" s="524"/>
      <c r="Z254" s="524"/>
      <c r="AA254" s="524"/>
      <c r="AB254" s="524"/>
      <c r="AC254" s="524"/>
      <c r="AD254" s="524"/>
      <c r="AI254">
        <f t="shared" si="77"/>
        <v>0</v>
      </c>
      <c r="AJ254">
        <f t="shared" si="78"/>
        <v>0</v>
      </c>
      <c r="AK254">
        <f t="shared" si="79"/>
        <v>0</v>
      </c>
    </row>
    <row r="255" spans="1:37" ht="15" customHeight="1">
      <c r="A255" s="245"/>
      <c r="B255" s="7"/>
      <c r="C255" s="254" t="s">
        <v>115</v>
      </c>
      <c r="D255" s="479" t="s">
        <v>368</v>
      </c>
      <c r="E255" s="479"/>
      <c r="F255" s="479"/>
      <c r="G255" s="479"/>
      <c r="H255" s="479"/>
      <c r="I255" s="479"/>
      <c r="J255" s="479"/>
      <c r="K255" s="479"/>
      <c r="L255" s="479"/>
      <c r="M255" s="524"/>
      <c r="N255" s="524"/>
      <c r="O255" s="524"/>
      <c r="P255" s="524"/>
      <c r="Q255" s="524"/>
      <c r="R255" s="524"/>
      <c r="S255" s="524"/>
      <c r="T255" s="524"/>
      <c r="U255" s="524"/>
      <c r="V255" s="524"/>
      <c r="W255" s="524"/>
      <c r="X255" s="524"/>
      <c r="Y255" s="524"/>
      <c r="Z255" s="524"/>
      <c r="AA255" s="524"/>
      <c r="AB255" s="524"/>
      <c r="AC255" s="524"/>
      <c r="AD255" s="524"/>
      <c r="AI255">
        <f t="shared" si="77"/>
        <v>0</v>
      </c>
      <c r="AJ255">
        <f t="shared" si="78"/>
        <v>0</v>
      </c>
      <c r="AK255">
        <f t="shared" si="79"/>
        <v>0</v>
      </c>
    </row>
    <row r="256" spans="1:37" ht="15" customHeight="1">
      <c r="A256" s="245"/>
      <c r="B256" s="7"/>
      <c r="C256" s="254" t="s">
        <v>116</v>
      </c>
      <c r="D256" s="479" t="s">
        <v>370</v>
      </c>
      <c r="E256" s="479"/>
      <c r="F256" s="479"/>
      <c r="G256" s="479"/>
      <c r="H256" s="479"/>
      <c r="I256" s="479"/>
      <c r="J256" s="479"/>
      <c r="K256" s="479"/>
      <c r="L256" s="479"/>
      <c r="M256" s="524"/>
      <c r="N256" s="524"/>
      <c r="O256" s="524"/>
      <c r="P256" s="524"/>
      <c r="Q256" s="524"/>
      <c r="R256" s="524"/>
      <c r="S256" s="524"/>
      <c r="T256" s="524"/>
      <c r="U256" s="524"/>
      <c r="V256" s="524"/>
      <c r="W256" s="524"/>
      <c r="X256" s="524"/>
      <c r="Y256" s="524"/>
      <c r="Z256" s="524"/>
      <c r="AA256" s="524"/>
      <c r="AB256" s="524"/>
      <c r="AC256" s="524"/>
      <c r="AD256" s="524"/>
      <c r="AI256">
        <f t="shared" si="77"/>
        <v>0</v>
      </c>
      <c r="AJ256">
        <f t="shared" si="78"/>
        <v>0</v>
      </c>
      <c r="AK256">
        <f t="shared" si="79"/>
        <v>0</v>
      </c>
    </row>
    <row r="257" spans="1:37" ht="15" customHeight="1">
      <c r="A257" s="245"/>
      <c r="B257" s="7"/>
      <c r="C257" s="254" t="s">
        <v>117</v>
      </c>
      <c r="D257" s="479" t="s">
        <v>372</v>
      </c>
      <c r="E257" s="479"/>
      <c r="F257" s="479"/>
      <c r="G257" s="479"/>
      <c r="H257" s="479"/>
      <c r="I257" s="479"/>
      <c r="J257" s="479"/>
      <c r="K257" s="479"/>
      <c r="L257" s="479"/>
      <c r="M257" s="524"/>
      <c r="N257" s="524"/>
      <c r="O257" s="524"/>
      <c r="P257" s="524"/>
      <c r="Q257" s="524"/>
      <c r="R257" s="524"/>
      <c r="S257" s="524"/>
      <c r="T257" s="524"/>
      <c r="U257" s="524"/>
      <c r="V257" s="524"/>
      <c r="W257" s="524"/>
      <c r="X257" s="524"/>
      <c r="Y257" s="524"/>
      <c r="Z257" s="524"/>
      <c r="AA257" s="524"/>
      <c r="AB257" s="524"/>
      <c r="AC257" s="524"/>
      <c r="AD257" s="524"/>
      <c r="AI257">
        <f t="shared" si="77"/>
        <v>0</v>
      </c>
      <c r="AJ257">
        <f t="shared" si="78"/>
        <v>0</v>
      </c>
      <c r="AK257">
        <f t="shared" si="79"/>
        <v>0</v>
      </c>
    </row>
    <row r="258" spans="1:37" ht="15" customHeight="1">
      <c r="A258" s="245"/>
      <c r="B258" s="7"/>
      <c r="C258" s="254" t="s">
        <v>118</v>
      </c>
      <c r="D258" s="479" t="s">
        <v>375</v>
      </c>
      <c r="E258" s="479"/>
      <c r="F258" s="479"/>
      <c r="G258" s="479"/>
      <c r="H258" s="479"/>
      <c r="I258" s="479"/>
      <c r="J258" s="479"/>
      <c r="K258" s="479"/>
      <c r="L258" s="479"/>
      <c r="M258" s="524"/>
      <c r="N258" s="524"/>
      <c r="O258" s="524"/>
      <c r="P258" s="524"/>
      <c r="Q258" s="524"/>
      <c r="R258" s="524"/>
      <c r="S258" s="524"/>
      <c r="T258" s="524"/>
      <c r="U258" s="524"/>
      <c r="V258" s="524"/>
      <c r="W258" s="524"/>
      <c r="X258" s="524"/>
      <c r="Y258" s="524"/>
      <c r="Z258" s="524"/>
      <c r="AA258" s="524"/>
      <c r="AB258" s="524"/>
      <c r="AC258" s="524"/>
      <c r="AD258" s="524"/>
      <c r="AI258">
        <f t="shared" si="77"/>
        <v>0</v>
      </c>
      <c r="AJ258">
        <f t="shared" si="78"/>
        <v>0</v>
      </c>
      <c r="AK258">
        <f t="shared" si="79"/>
        <v>0</v>
      </c>
    </row>
    <row r="259" spans="1:37" ht="15" customHeight="1">
      <c r="A259" s="245"/>
      <c r="B259" s="7"/>
      <c r="C259" s="254" t="s">
        <v>119</v>
      </c>
      <c r="D259" s="479" t="s">
        <v>376</v>
      </c>
      <c r="E259" s="479"/>
      <c r="F259" s="479"/>
      <c r="G259" s="479"/>
      <c r="H259" s="479"/>
      <c r="I259" s="479"/>
      <c r="J259" s="479"/>
      <c r="K259" s="479"/>
      <c r="L259" s="479"/>
      <c r="M259" s="524"/>
      <c r="N259" s="524"/>
      <c r="O259" s="524"/>
      <c r="P259" s="524"/>
      <c r="Q259" s="524"/>
      <c r="R259" s="524"/>
      <c r="S259" s="524"/>
      <c r="T259" s="524"/>
      <c r="U259" s="524"/>
      <c r="V259" s="524"/>
      <c r="W259" s="524"/>
      <c r="X259" s="524"/>
      <c r="Y259" s="524"/>
      <c r="Z259" s="524"/>
      <c r="AA259" s="524"/>
      <c r="AB259" s="524"/>
      <c r="AC259" s="524"/>
      <c r="AD259" s="524"/>
      <c r="AI259">
        <f t="shared" si="77"/>
        <v>0</v>
      </c>
      <c r="AJ259">
        <f t="shared" si="78"/>
        <v>0</v>
      </c>
      <c r="AK259">
        <f t="shared" si="79"/>
        <v>0</v>
      </c>
    </row>
    <row r="260" spans="1:37" ht="15" customHeight="1">
      <c r="A260" s="245"/>
      <c r="B260" s="7"/>
      <c r="C260" s="254" t="s">
        <v>120</v>
      </c>
      <c r="D260" s="479" t="s">
        <v>378</v>
      </c>
      <c r="E260" s="479"/>
      <c r="F260" s="479"/>
      <c r="G260" s="479"/>
      <c r="H260" s="479"/>
      <c r="I260" s="479"/>
      <c r="J260" s="479"/>
      <c r="K260" s="479"/>
      <c r="L260" s="479"/>
      <c r="M260" s="524"/>
      <c r="N260" s="524"/>
      <c r="O260" s="524"/>
      <c r="P260" s="524"/>
      <c r="Q260" s="524"/>
      <c r="R260" s="524"/>
      <c r="S260" s="524"/>
      <c r="T260" s="524"/>
      <c r="U260" s="524"/>
      <c r="V260" s="524"/>
      <c r="W260" s="524"/>
      <c r="X260" s="524"/>
      <c r="Y260" s="524"/>
      <c r="Z260" s="524"/>
      <c r="AA260" s="524"/>
      <c r="AB260" s="524"/>
      <c r="AC260" s="524"/>
      <c r="AD260" s="524"/>
      <c r="AI260">
        <f t="shared" si="77"/>
        <v>0</v>
      </c>
      <c r="AJ260">
        <f t="shared" si="78"/>
        <v>0</v>
      </c>
      <c r="AK260">
        <f t="shared" si="79"/>
        <v>0</v>
      </c>
    </row>
    <row r="261" spans="1:37" ht="15" customHeight="1">
      <c r="A261" s="245"/>
      <c r="B261" s="7"/>
      <c r="C261" s="255" t="s">
        <v>121</v>
      </c>
      <c r="D261" s="480" t="s">
        <v>380</v>
      </c>
      <c r="E261" s="481"/>
      <c r="F261" s="481"/>
      <c r="G261" s="481"/>
      <c r="H261" s="481"/>
      <c r="I261" s="481"/>
      <c r="J261" s="481"/>
      <c r="K261" s="481"/>
      <c r="L261" s="482"/>
      <c r="M261" s="524"/>
      <c r="N261" s="524"/>
      <c r="O261" s="524"/>
      <c r="P261" s="524"/>
      <c r="Q261" s="524"/>
      <c r="R261" s="524"/>
      <c r="S261" s="524"/>
      <c r="T261" s="524"/>
      <c r="U261" s="524"/>
      <c r="V261" s="524"/>
      <c r="W261" s="524"/>
      <c r="X261" s="524"/>
      <c r="Y261" s="524"/>
      <c r="Z261" s="524"/>
      <c r="AA261" s="524"/>
      <c r="AB261" s="524"/>
      <c r="AC261" s="524"/>
      <c r="AD261" s="524"/>
      <c r="AI261">
        <f t="shared" si="77"/>
        <v>0</v>
      </c>
      <c r="AJ261">
        <f t="shared" si="78"/>
        <v>0</v>
      </c>
      <c r="AK261">
        <f t="shared" si="79"/>
        <v>0</v>
      </c>
    </row>
    <row r="262" spans="1:37" ht="15" customHeight="1">
      <c r="A262" s="245"/>
      <c r="B262" s="7"/>
      <c r="C262" s="255" t="s">
        <v>122</v>
      </c>
      <c r="D262" s="480" t="s">
        <v>333</v>
      </c>
      <c r="E262" s="481"/>
      <c r="F262" s="481"/>
      <c r="G262" s="481"/>
      <c r="H262" s="481"/>
      <c r="I262" s="481"/>
      <c r="J262" s="481"/>
      <c r="K262" s="481"/>
      <c r="L262" s="482"/>
      <c r="M262" s="524"/>
      <c r="N262" s="524"/>
      <c r="O262" s="524"/>
      <c r="P262" s="524"/>
      <c r="Q262" s="524"/>
      <c r="R262" s="524"/>
      <c r="S262" s="524"/>
      <c r="T262" s="524"/>
      <c r="U262" s="524"/>
      <c r="V262" s="524"/>
      <c r="W262" s="524"/>
      <c r="X262" s="524"/>
      <c r="Y262" s="524"/>
      <c r="Z262" s="524"/>
      <c r="AA262" s="524"/>
      <c r="AB262" s="524"/>
      <c r="AC262" s="524"/>
      <c r="AD262" s="524"/>
      <c r="AI262">
        <f t="shared" si="77"/>
        <v>0</v>
      </c>
      <c r="AJ262">
        <f t="shared" si="78"/>
        <v>0</v>
      </c>
      <c r="AK262">
        <f t="shared" si="79"/>
        <v>0</v>
      </c>
    </row>
    <row r="263" spans="1:37" ht="15" customHeight="1">
      <c r="A263" s="245"/>
      <c r="B263" s="7"/>
      <c r="C263" s="254" t="s">
        <v>123</v>
      </c>
      <c r="D263" s="479" t="s">
        <v>281</v>
      </c>
      <c r="E263" s="479"/>
      <c r="F263" s="479"/>
      <c r="G263" s="479"/>
      <c r="H263" s="479"/>
      <c r="I263" s="479"/>
      <c r="J263" s="479"/>
      <c r="K263" s="479"/>
      <c r="L263" s="479"/>
      <c r="M263" s="524"/>
      <c r="N263" s="524"/>
      <c r="O263" s="524"/>
      <c r="P263" s="524"/>
      <c r="Q263" s="524"/>
      <c r="R263" s="524"/>
      <c r="S263" s="524"/>
      <c r="T263" s="524"/>
      <c r="U263" s="524"/>
      <c r="V263" s="524"/>
      <c r="W263" s="524"/>
      <c r="X263" s="524"/>
      <c r="Y263" s="524"/>
      <c r="Z263" s="524"/>
      <c r="AA263" s="524"/>
      <c r="AB263" s="524"/>
      <c r="AC263" s="524"/>
      <c r="AD263" s="524"/>
      <c r="AI263">
        <f t="shared" si="77"/>
        <v>0</v>
      </c>
      <c r="AJ263">
        <f t="shared" si="78"/>
        <v>0</v>
      </c>
      <c r="AK263">
        <f>IF(COUNTIF(M263:AD263,"NA")=3,0,IF(COUNTA(M263:AD263)=0,0,IF(OR(AND(M263=0,AI263&gt;0),AND(M263="ns",AJ263&gt;0),AND(M263="ns",AI263=0,AJ263=0)),1,IF(OR(AND(M263&gt;0,AI263=2),AND(M263="ns",AI263=2),AND(M263="ns",AJ263=0,AI263&gt;0),M263=AJ263),0,1))))</f>
        <v>0</v>
      </c>
    </row>
    <row r="264" spans="1:37" ht="15" customHeight="1">
      <c r="A264" s="245"/>
      <c r="B264" s="7"/>
      <c r="C264" s="221"/>
      <c r="D264" s="242"/>
      <c r="E264" s="242"/>
      <c r="F264" s="242"/>
      <c r="G264" s="242"/>
      <c r="H264" s="242"/>
      <c r="I264" s="242"/>
      <c r="J264" s="242"/>
      <c r="K264" s="242"/>
      <c r="L264" s="243" t="s">
        <v>261</v>
      </c>
      <c r="M264" s="611">
        <f>IF(AND(SUM(M237:M263)=0,COUNTIF(M237:M263,"NS")&gt;0),"NS",IF(AND(SUM(M237:M263)=0,COUNTIF(M237:M263,0)&gt;0),0,IF(AND(SUM(M237:M263)=0,COUNTIF(M237:M263,"NA")&gt;0),"NA",SUM(M237:M263))))</f>
        <v>0</v>
      </c>
      <c r="N264" s="612"/>
      <c r="O264" s="612"/>
      <c r="P264" s="612"/>
      <c r="Q264" s="612"/>
      <c r="R264" s="613"/>
      <c r="S264" s="611">
        <f>IF(AND(SUM(S237:S263)=0,COUNTIF(S237:S263,"NS")&gt;0),"NS",IF(AND(SUM(S237:S263)=0,COUNTIF(S237:S263,0)&gt;0),0,IF(AND(SUM(S237:S263)=0,COUNTIF(S237:S263,"NA")&gt;0),"NA",SUM(S237:S263))))</f>
        <v>0</v>
      </c>
      <c r="T264" s="612"/>
      <c r="U264" s="612"/>
      <c r="V264" s="612"/>
      <c r="W264" s="612"/>
      <c r="X264" s="613"/>
      <c r="Y264" s="611">
        <f>IF(AND(SUM(Y237:Y263)=0,COUNTIF(Y237:Y263,"NS")&gt;0),"NS",IF(AND(SUM(Y237:Y263)=0,COUNTIF(Y237:Y263,0)&gt;0),0,IF(AND(SUM(Y237:Y263)=0,COUNTIF(Y237:Y263,"NA")&gt;0),"NA",SUM(Y237:Y263))))</f>
        <v>0</v>
      </c>
      <c r="Z264" s="612"/>
      <c r="AA264" s="612"/>
      <c r="AB264" s="612"/>
      <c r="AC264" s="612"/>
      <c r="AD264" s="613"/>
      <c r="AI264">
        <f>SUM(AI237:AI263)</f>
        <v>0</v>
      </c>
      <c r="AK264" s="172">
        <f>SUM(AK237:AK263)</f>
        <v>0</v>
      </c>
    </row>
    <row r="265" spans="1:37" ht="15" customHeight="1">
      <c r="A265" s="245"/>
      <c r="B265" s="241"/>
      <c r="C265" s="241"/>
      <c r="D265" s="241"/>
      <c r="E265" s="241"/>
      <c r="F265" s="241"/>
      <c r="G265" s="241"/>
      <c r="H265" s="244"/>
      <c r="I265" s="242"/>
      <c r="J265" s="242"/>
      <c r="K265" s="242"/>
      <c r="L265" s="242"/>
      <c r="M265" s="242"/>
      <c r="N265" s="242"/>
      <c r="O265" s="242"/>
      <c r="P265" s="242"/>
      <c r="Q265" s="242"/>
      <c r="R265" s="242"/>
      <c r="S265" s="242"/>
      <c r="T265" s="242"/>
      <c r="U265" s="242"/>
      <c r="V265" s="242"/>
      <c r="W265" s="242"/>
      <c r="X265" s="242"/>
      <c r="Y265" s="242"/>
      <c r="Z265" s="242"/>
      <c r="AA265" s="242"/>
      <c r="AB265" s="242"/>
      <c r="AC265" s="242"/>
      <c r="AD265" s="242"/>
    </row>
    <row r="266" spans="1:37" ht="24" customHeight="1">
      <c r="A266" s="159"/>
      <c r="B266" s="7"/>
      <c r="C266" s="417" t="s">
        <v>147</v>
      </c>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c r="Z266" s="417"/>
      <c r="AA266" s="417"/>
      <c r="AB266" s="417"/>
      <c r="AC266" s="417"/>
      <c r="AD266" s="417"/>
    </row>
    <row r="267" spans="1:37" ht="60" customHeight="1">
      <c r="A267" s="245"/>
      <c r="B267" s="241"/>
      <c r="C267" s="473"/>
      <c r="D267" s="474"/>
      <c r="E267" s="474"/>
      <c r="F267" s="474"/>
      <c r="G267" s="474"/>
      <c r="H267" s="474"/>
      <c r="I267" s="474"/>
      <c r="J267" s="474"/>
      <c r="K267" s="474"/>
      <c r="L267" s="474"/>
      <c r="M267" s="474"/>
      <c r="N267" s="474"/>
      <c r="O267" s="474"/>
      <c r="P267" s="474"/>
      <c r="Q267" s="474"/>
      <c r="R267" s="474"/>
      <c r="S267" s="474"/>
      <c r="T267" s="474"/>
      <c r="U267" s="474"/>
      <c r="V267" s="474"/>
      <c r="W267" s="474"/>
      <c r="X267" s="474"/>
      <c r="Y267" s="474"/>
      <c r="Z267" s="474"/>
      <c r="AA267" s="474"/>
      <c r="AB267" s="474"/>
      <c r="AC267" s="474"/>
      <c r="AD267" s="475"/>
    </row>
    <row r="268" spans="1:37" ht="15" customHeight="1">
      <c r="A268" s="159"/>
      <c r="B268" s="455" t="str">
        <f>IF(AG237=0,"","Favor de ingresar toda la información requerida en la pregunta")</f>
        <v/>
      </c>
      <c r="C268" s="455"/>
      <c r="D268" s="455"/>
      <c r="E268" s="455"/>
      <c r="F268" s="455"/>
      <c r="G268" s="455"/>
      <c r="H268" s="455"/>
      <c r="I268" s="455"/>
      <c r="J268" s="455"/>
      <c r="K268" s="455"/>
      <c r="L268" s="455"/>
      <c r="M268" s="455"/>
      <c r="N268" s="455"/>
      <c r="O268" s="455"/>
      <c r="P268" s="455"/>
      <c r="Q268" s="455"/>
      <c r="R268" s="455"/>
      <c r="S268" s="455"/>
      <c r="T268" s="455"/>
      <c r="U268" s="455"/>
      <c r="V268" s="455"/>
      <c r="W268" s="455"/>
      <c r="X268" s="455"/>
      <c r="Y268" s="455"/>
      <c r="Z268" s="455"/>
      <c r="AA268" s="455"/>
      <c r="AB268" s="455"/>
      <c r="AC268" s="455"/>
      <c r="AD268" s="455"/>
      <c r="AE268" s="455"/>
    </row>
    <row r="269" spans="1:37" ht="15" customHeight="1">
      <c r="A269" s="159"/>
      <c r="B269" s="456" t="str">
        <f>IF(COUNTIF(M237:AD263,"NS")&lt;&gt;0,"Alerta: debido a que cuenta con registros NS, debe proporcionar una justificación en el area de comentarios al final de la pregunta","")</f>
        <v/>
      </c>
      <c r="C269" s="456"/>
      <c r="D269" s="456"/>
      <c r="E269" s="456"/>
      <c r="F269" s="456"/>
      <c r="G269" s="456"/>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row>
    <row r="270" spans="1:37" ht="15" customHeight="1">
      <c r="A270" s="159"/>
      <c r="B270" s="452" t="str">
        <f>IF(AK264&gt;0,"Favor de revisar la suma y consistencia de totales y/o subtotales por filas (numéricos y NS)","")</f>
        <v/>
      </c>
      <c r="C270" s="452"/>
      <c r="D270" s="452"/>
      <c r="E270" s="452"/>
      <c r="F270" s="452"/>
      <c r="G270" s="452"/>
      <c r="H270" s="452"/>
      <c r="I270" s="452"/>
      <c r="J270" s="452"/>
      <c r="K270" s="452"/>
      <c r="L270" s="452"/>
      <c r="M270" s="452"/>
      <c r="N270" s="452"/>
      <c r="O270" s="452"/>
      <c r="P270" s="452"/>
      <c r="Q270" s="452"/>
      <c r="R270" s="452"/>
      <c r="S270" s="452"/>
      <c r="T270" s="452"/>
      <c r="U270" s="452"/>
      <c r="V270" s="452"/>
      <c r="W270" s="452"/>
      <c r="X270" s="452"/>
      <c r="Y270" s="452"/>
      <c r="Z270" s="452"/>
      <c r="AA270" s="452"/>
      <c r="AB270" s="452"/>
      <c r="AC270" s="452"/>
      <c r="AD270" s="452"/>
      <c r="AE270" s="452"/>
    </row>
    <row r="271" spans="1:37" ht="15" customHeight="1">
      <c r="A271" s="159"/>
      <c r="B271" s="452" t="str">
        <f>IF(AND($C$93=M264,$E$95=S264,$E$97=Y264),"","Las cantidades de Hombres y Mujeres debe corresponder con los datos reportados en la preg. 3.2")</f>
        <v/>
      </c>
      <c r="C271" s="452"/>
      <c r="D271" s="452"/>
      <c r="E271" s="452"/>
      <c r="F271" s="452"/>
      <c r="G271" s="452"/>
      <c r="H271" s="452"/>
      <c r="I271" s="452"/>
      <c r="J271" s="452"/>
      <c r="K271" s="452"/>
      <c r="L271" s="452"/>
      <c r="M271" s="452"/>
      <c r="N271" s="452"/>
      <c r="O271" s="452"/>
      <c r="P271" s="452"/>
      <c r="Q271" s="452"/>
      <c r="R271" s="452"/>
      <c r="S271" s="452"/>
      <c r="T271" s="452"/>
      <c r="U271" s="452"/>
      <c r="V271" s="452"/>
      <c r="W271" s="452"/>
      <c r="X271" s="452"/>
      <c r="Y271" s="452"/>
      <c r="Z271" s="452"/>
      <c r="AA271" s="452"/>
      <c r="AB271" s="452"/>
      <c r="AC271" s="452"/>
      <c r="AD271" s="452"/>
      <c r="AE271" s="452"/>
    </row>
    <row r="272" spans="1:37" ht="15" customHeight="1">
      <c r="A272" s="15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c r="AB272" s="9"/>
      <c r="AC272" s="9"/>
      <c r="AD272" s="9"/>
    </row>
    <row r="273" spans="1:43" ht="15" customHeight="1">
      <c r="A273" s="15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c r="AB273" s="9"/>
      <c r="AC273" s="9"/>
      <c r="AD273" s="9"/>
    </row>
    <row r="274" spans="1:43" ht="24" customHeight="1">
      <c r="A274" s="177" t="s">
        <v>458</v>
      </c>
      <c r="B274" s="462" t="s">
        <v>459</v>
      </c>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row>
    <row r="275" spans="1:43" ht="36" customHeight="1">
      <c r="A275" s="177"/>
      <c r="B275" s="186"/>
      <c r="C275" s="464" t="s">
        <v>1875</v>
      </c>
      <c r="D275" s="464"/>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4"/>
      <c r="AA275" s="464"/>
      <c r="AB275" s="464"/>
      <c r="AC275" s="464"/>
      <c r="AD275" s="464"/>
    </row>
    <row r="276" spans="1:43" ht="48" customHeight="1">
      <c r="A276" s="256"/>
      <c r="B276" s="257"/>
      <c r="C276" s="464" t="s">
        <v>1876</v>
      </c>
      <c r="D276" s="464"/>
      <c r="E276" s="464"/>
      <c r="F276" s="464"/>
      <c r="G276" s="464"/>
      <c r="H276" s="464"/>
      <c r="I276" s="464"/>
      <c r="J276" s="464"/>
      <c r="K276" s="464"/>
      <c r="L276" s="464"/>
      <c r="M276" s="464"/>
      <c r="N276" s="464"/>
      <c r="O276" s="464"/>
      <c r="P276" s="464"/>
      <c r="Q276" s="464"/>
      <c r="R276" s="464"/>
      <c r="S276" s="464"/>
      <c r="T276" s="464"/>
      <c r="U276" s="464"/>
      <c r="V276" s="464"/>
      <c r="W276" s="464"/>
      <c r="X276" s="464"/>
      <c r="Y276" s="464"/>
      <c r="Z276" s="464"/>
      <c r="AA276" s="464"/>
      <c r="AB276" s="464"/>
      <c r="AC276" s="464"/>
      <c r="AD276" s="464"/>
    </row>
    <row r="277" spans="1:43" ht="15" customHeight="1">
      <c r="A277" s="159"/>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row>
    <row r="278" spans="1:43" ht="24" customHeight="1">
      <c r="A278" s="18"/>
      <c r="B278" s="135"/>
      <c r="C278" s="410" t="s">
        <v>460</v>
      </c>
      <c r="D278" s="410"/>
      <c r="E278" s="410"/>
      <c r="F278" s="410"/>
      <c r="G278" s="410"/>
      <c r="H278" s="410"/>
      <c r="I278" s="410"/>
      <c r="J278" s="410"/>
      <c r="K278" s="410"/>
      <c r="L278" s="410"/>
      <c r="M278" s="410" t="s">
        <v>399</v>
      </c>
      <c r="N278" s="410"/>
      <c r="O278" s="410"/>
      <c r="P278" s="410"/>
      <c r="Q278" s="410"/>
      <c r="R278" s="410"/>
      <c r="S278" s="410"/>
      <c r="T278" s="410"/>
      <c r="U278" s="410"/>
      <c r="V278" s="410"/>
      <c r="W278" s="410"/>
      <c r="X278" s="410"/>
      <c r="Y278" s="410"/>
      <c r="Z278" s="410"/>
      <c r="AA278" s="410"/>
      <c r="AB278" s="410"/>
      <c r="AC278" s="410"/>
      <c r="AD278" s="410"/>
    </row>
    <row r="279" spans="1:43" ht="15" customHeight="1">
      <c r="A279" s="18"/>
      <c r="B279" s="135"/>
      <c r="C279" s="410"/>
      <c r="D279" s="410"/>
      <c r="E279" s="410"/>
      <c r="F279" s="410"/>
      <c r="G279" s="410"/>
      <c r="H279" s="410"/>
      <c r="I279" s="410"/>
      <c r="J279" s="410"/>
      <c r="K279" s="410"/>
      <c r="L279" s="410"/>
      <c r="M279" s="489" t="s">
        <v>226</v>
      </c>
      <c r="N279" s="489"/>
      <c r="O279" s="489"/>
      <c r="P279" s="489"/>
      <c r="Q279" s="489"/>
      <c r="R279" s="489"/>
      <c r="S279" s="573" t="s">
        <v>400</v>
      </c>
      <c r="T279" s="573"/>
      <c r="U279" s="573"/>
      <c r="V279" s="573"/>
      <c r="W279" s="573"/>
      <c r="X279" s="573"/>
      <c r="Y279" s="573" t="s">
        <v>401</v>
      </c>
      <c r="Z279" s="573"/>
      <c r="AA279" s="573"/>
      <c r="AB279" s="573"/>
      <c r="AC279" s="573"/>
      <c r="AD279" s="573"/>
      <c r="AG279" t="s">
        <v>2233</v>
      </c>
      <c r="AI279" t="s">
        <v>2227</v>
      </c>
      <c r="AJ279" t="s">
        <v>2244</v>
      </c>
      <c r="AK279" t="s">
        <v>2245</v>
      </c>
      <c r="AL279" t="s">
        <v>2294</v>
      </c>
      <c r="AO279" t="s">
        <v>2295</v>
      </c>
    </row>
    <row r="280" spans="1:43" ht="36" customHeight="1">
      <c r="A280" s="18"/>
      <c r="B280" s="135"/>
      <c r="C280" s="258" t="s">
        <v>89</v>
      </c>
      <c r="D280" s="480" t="s">
        <v>351</v>
      </c>
      <c r="E280" s="481"/>
      <c r="F280" s="481"/>
      <c r="G280" s="481"/>
      <c r="H280" s="481"/>
      <c r="I280" s="481"/>
      <c r="J280" s="481"/>
      <c r="K280" s="481"/>
      <c r="L280" s="482"/>
      <c r="M280" s="524"/>
      <c r="N280" s="524"/>
      <c r="O280" s="524"/>
      <c r="P280" s="524"/>
      <c r="Q280" s="524"/>
      <c r="R280" s="524"/>
      <c r="S280" s="524"/>
      <c r="T280" s="524"/>
      <c r="U280" s="524"/>
      <c r="V280" s="524"/>
      <c r="W280" s="524"/>
      <c r="X280" s="524"/>
      <c r="Y280" s="524"/>
      <c r="Z280" s="524"/>
      <c r="AA280" s="524"/>
      <c r="AB280" s="524"/>
      <c r="AC280" s="524"/>
      <c r="AD280" s="524"/>
      <c r="AG280" s="172">
        <f>IF(COUNTA(C93,E95,E97)=3,IF(COUNTBLANK(M280:AD291)=180,0,1),0)</f>
        <v>0</v>
      </c>
      <c r="AI280">
        <f>COUNTIF(S280:AD280,"NS")</f>
        <v>0</v>
      </c>
      <c r="AJ280">
        <f t="shared" ref="AJ280" si="80">SUM(S280:AD280)</f>
        <v>0</v>
      </c>
      <c r="AK280">
        <f>IF(COUNTIF(M280:AD280,"NA")=3,0,IF(COUNTA(M280:AD280)=0,0,IF(OR(AND(M280=0,AI280&gt;0),AND(M280="ns",AJ280&gt;0),AND(M280="ns",AI280=0,AJ280=0)),1,IF(OR(AND(M280&gt;0,AI280=2),AND(M280="ns",AI280=2),AND(M280="ns",AJ280=0,AI280&gt;0),M280=AJ280),0,1))))</f>
        <v>0</v>
      </c>
      <c r="AL280" cm="1">
        <f t="array" ref="AL280">IF(OR(M292={"NS","NA"},$C$93={"NS","NA"}),0,IF(M292&gt;=$C$93,0,1))</f>
        <v>0</v>
      </c>
      <c r="AM280" cm="1">
        <f t="array" ref="AM280">IF(OR(S292={"NS","NA"},$E$95={"NS","NA"}),0,IF(S292&gt;=$E$95,0,1))</f>
        <v>0</v>
      </c>
      <c r="AN280" cm="1">
        <f t="array" ref="AN280">IF(OR(Y292={"NS","NA"},$E$97={"NS","NA"}),0,IF(Y292&gt;=$E$97,0,1))</f>
        <v>0</v>
      </c>
      <c r="AO280" cm="1">
        <f t="array" ref="AO280">IF(OR(M280={"NS","NA"},$C$93={"NS","NA"}),0,IF(M280&lt;=$C$93,0,1))</f>
        <v>0</v>
      </c>
      <c r="AP280" cm="1">
        <f t="array" ref="AP280">IF(OR(S280={"NS","NA"},$E$95={"NS","NA"}),0,IF(S280&lt;=$E$95,0,1))</f>
        <v>0</v>
      </c>
      <c r="AQ280" cm="1">
        <f t="array" ref="AQ280">IF(OR(Y280={"NS","NA"},$E$97={"NS","NA"}),0,IF(Y280&lt;=$E$97,0,1))</f>
        <v>0</v>
      </c>
    </row>
    <row r="281" spans="1:43" ht="24" customHeight="1">
      <c r="A281" s="18"/>
      <c r="B281" s="135"/>
      <c r="C281" s="259" t="s">
        <v>90</v>
      </c>
      <c r="D281" s="480" t="s">
        <v>354</v>
      </c>
      <c r="E281" s="481"/>
      <c r="F281" s="481"/>
      <c r="G281" s="481"/>
      <c r="H281" s="481"/>
      <c r="I281" s="481"/>
      <c r="J281" s="481"/>
      <c r="K281" s="481"/>
      <c r="L281" s="482"/>
      <c r="M281" s="524"/>
      <c r="N281" s="524"/>
      <c r="O281" s="524"/>
      <c r="P281" s="524"/>
      <c r="Q281" s="524"/>
      <c r="R281" s="524"/>
      <c r="S281" s="524"/>
      <c r="T281" s="524"/>
      <c r="U281" s="524"/>
      <c r="V281" s="524"/>
      <c r="W281" s="524"/>
      <c r="X281" s="524"/>
      <c r="Y281" s="524"/>
      <c r="Z281" s="524"/>
      <c r="AA281" s="524"/>
      <c r="AB281" s="524"/>
      <c r="AC281" s="524"/>
      <c r="AD281" s="524"/>
      <c r="AI281">
        <f t="shared" ref="AI281:AI291" si="81">COUNTIF(S281:AD281,"NS")</f>
        <v>0</v>
      </c>
      <c r="AJ281">
        <f t="shared" ref="AJ281:AJ291" si="82">SUM(S281:AD281)</f>
        <v>0</v>
      </c>
      <c r="AK281">
        <f t="shared" ref="AK281:AK290" si="83">IF(COUNTIF(M281:AD281,"NA")=3,0,IF(COUNTA(M281:AD281)=0,0,IF(OR(AND(M281=0,AI281&gt;0),AND(M281="ns",AJ281&gt;0),AND(M281="ns",AI281=0,AJ281=0)),1,IF(OR(AND(M281&gt;0,AI281=2),AND(M281="ns",AI281=2),AND(M281="ns",AJ281=0,AI281&gt;0),M281=AJ281),0,1))))</f>
        <v>0</v>
      </c>
      <c r="AN281" s="172">
        <f>SUM(AL280:AN280)</f>
        <v>0</v>
      </c>
      <c r="AO281" cm="1">
        <f t="array" ref="AO281">IF(OR(M281={"NS","NA"},$C$93={"NS","NA"}),0,IF(M281&lt;=$C$93,0,1))</f>
        <v>0</v>
      </c>
      <c r="AP281" cm="1">
        <f t="array" ref="AP281">IF(OR(S281={"NS","NA"},$E$95={"NS","NA"}),0,IF(S281&lt;=$E$95,0,1))</f>
        <v>0</v>
      </c>
      <c r="AQ281" cm="1">
        <f t="array" ref="AQ281">IF(OR(Y281={"NS","NA"},$E$97={"NS","NA"}),0,IF(Y281&lt;=$E$97,0,1))</f>
        <v>0</v>
      </c>
    </row>
    <row r="282" spans="1:43" ht="24" customHeight="1">
      <c r="A282" s="18"/>
      <c r="B282" s="135"/>
      <c r="C282" s="259" t="s">
        <v>92</v>
      </c>
      <c r="D282" s="480" t="s">
        <v>356</v>
      </c>
      <c r="E282" s="481"/>
      <c r="F282" s="481"/>
      <c r="G282" s="481"/>
      <c r="H282" s="481"/>
      <c r="I282" s="481"/>
      <c r="J282" s="481"/>
      <c r="K282" s="481"/>
      <c r="L282" s="482"/>
      <c r="M282" s="524"/>
      <c r="N282" s="524"/>
      <c r="O282" s="524"/>
      <c r="P282" s="524"/>
      <c r="Q282" s="524"/>
      <c r="R282" s="524"/>
      <c r="S282" s="524"/>
      <c r="T282" s="524"/>
      <c r="U282" s="524"/>
      <c r="V282" s="524"/>
      <c r="W282" s="524"/>
      <c r="X282" s="524"/>
      <c r="Y282" s="524"/>
      <c r="Z282" s="524"/>
      <c r="AA282" s="524"/>
      <c r="AB282" s="524"/>
      <c r="AC282" s="524"/>
      <c r="AD282" s="524"/>
      <c r="AI282">
        <f t="shared" si="81"/>
        <v>0</v>
      </c>
      <c r="AJ282">
        <f t="shared" si="82"/>
        <v>0</v>
      </c>
      <c r="AK282">
        <f t="shared" si="83"/>
        <v>0</v>
      </c>
      <c r="AO282" cm="1">
        <f t="array" ref="AO282">IF(OR(M282={"NS","NA"},$C$93={"NS","NA"}),0,IF(M282&lt;=$C$93,0,1))</f>
        <v>0</v>
      </c>
      <c r="AP282" cm="1">
        <f t="array" ref="AP282">IF(OR(S282={"NS","NA"},$E$95={"NS","NA"}),0,IF(S282&lt;=$E$95,0,1))</f>
        <v>0</v>
      </c>
      <c r="AQ282" cm="1">
        <f t="array" ref="AQ282">IF(OR(Y282={"NS","NA"},$E$97={"NS","NA"}),0,IF(Y282&lt;=$E$97,0,1))</f>
        <v>0</v>
      </c>
    </row>
    <row r="283" spans="1:43" ht="48" customHeight="1">
      <c r="A283" s="18"/>
      <c r="B283" s="135"/>
      <c r="C283" s="259" t="s">
        <v>93</v>
      </c>
      <c r="D283" s="480" t="s">
        <v>358</v>
      </c>
      <c r="E283" s="481"/>
      <c r="F283" s="481"/>
      <c r="G283" s="481"/>
      <c r="H283" s="481"/>
      <c r="I283" s="481"/>
      <c r="J283" s="481"/>
      <c r="K283" s="481"/>
      <c r="L283" s="482"/>
      <c r="M283" s="524"/>
      <c r="N283" s="524"/>
      <c r="O283" s="524"/>
      <c r="P283" s="524"/>
      <c r="Q283" s="524"/>
      <c r="R283" s="524"/>
      <c r="S283" s="524"/>
      <c r="T283" s="524"/>
      <c r="U283" s="524"/>
      <c r="V283" s="524"/>
      <c r="W283" s="524"/>
      <c r="X283" s="524"/>
      <c r="Y283" s="524"/>
      <c r="Z283" s="524"/>
      <c r="AA283" s="524"/>
      <c r="AB283" s="524"/>
      <c r="AC283" s="524"/>
      <c r="AD283" s="524"/>
      <c r="AI283">
        <f t="shared" si="81"/>
        <v>0</v>
      </c>
      <c r="AJ283">
        <f t="shared" si="82"/>
        <v>0</v>
      </c>
      <c r="AK283">
        <f t="shared" si="83"/>
        <v>0</v>
      </c>
      <c r="AO283" cm="1">
        <f t="array" ref="AO283">IF(OR(M283={"NS","NA"},$C$93={"NS","NA"}),0,IF(M283&lt;=$C$93,0,1))</f>
        <v>0</v>
      </c>
      <c r="AP283" cm="1">
        <f t="array" ref="AP283">IF(OR(S283={"NS","NA"},$E$95={"NS","NA"}),0,IF(S283&lt;=$E$95,0,1))</f>
        <v>0</v>
      </c>
      <c r="AQ283" cm="1">
        <f t="array" ref="AQ283">IF(OR(Y283={"NS","NA"},$E$97={"NS","NA"}),0,IF(Y283&lt;=$E$97,0,1))</f>
        <v>0</v>
      </c>
    </row>
    <row r="284" spans="1:43" ht="24" customHeight="1">
      <c r="A284" s="18"/>
      <c r="B284" s="135"/>
      <c r="C284" s="259" t="s">
        <v>95</v>
      </c>
      <c r="D284" s="480" t="s">
        <v>361</v>
      </c>
      <c r="E284" s="481"/>
      <c r="F284" s="481"/>
      <c r="G284" s="481"/>
      <c r="H284" s="481"/>
      <c r="I284" s="481"/>
      <c r="J284" s="481"/>
      <c r="K284" s="481"/>
      <c r="L284" s="482"/>
      <c r="M284" s="524"/>
      <c r="N284" s="524"/>
      <c r="O284" s="524"/>
      <c r="P284" s="524"/>
      <c r="Q284" s="524"/>
      <c r="R284" s="524"/>
      <c r="S284" s="524"/>
      <c r="T284" s="524"/>
      <c r="U284" s="524"/>
      <c r="V284" s="524"/>
      <c r="W284" s="524"/>
      <c r="X284" s="524"/>
      <c r="Y284" s="524"/>
      <c r="Z284" s="524"/>
      <c r="AA284" s="524"/>
      <c r="AB284" s="524"/>
      <c r="AC284" s="524"/>
      <c r="AD284" s="524"/>
      <c r="AI284">
        <f t="shared" si="81"/>
        <v>0</v>
      </c>
      <c r="AJ284">
        <f t="shared" si="82"/>
        <v>0</v>
      </c>
      <c r="AK284">
        <f t="shared" si="83"/>
        <v>0</v>
      </c>
      <c r="AO284" cm="1">
        <f t="array" ref="AO284">IF(OR(M284={"NS","NA"},$C$93={"NS","NA"}),0,IF(M284&lt;=$C$93,0,1))</f>
        <v>0</v>
      </c>
      <c r="AP284" cm="1">
        <f t="array" ref="AP284">IF(OR(S284={"NS","NA"},$E$95={"NS","NA"}),0,IF(S284&lt;=$E$95,0,1))</f>
        <v>0</v>
      </c>
      <c r="AQ284" cm="1">
        <f t="array" ref="AQ284">IF(OR(Y284={"NS","NA"},$E$97={"NS","NA"}),0,IF(Y284&lt;=$E$97,0,1))</f>
        <v>0</v>
      </c>
    </row>
    <row r="285" spans="1:43" ht="36" customHeight="1">
      <c r="A285" s="18"/>
      <c r="B285" s="135"/>
      <c r="C285" s="259" t="s">
        <v>97</v>
      </c>
      <c r="D285" s="480" t="s">
        <v>364</v>
      </c>
      <c r="E285" s="481"/>
      <c r="F285" s="481"/>
      <c r="G285" s="481"/>
      <c r="H285" s="481"/>
      <c r="I285" s="481"/>
      <c r="J285" s="481"/>
      <c r="K285" s="481"/>
      <c r="L285" s="482"/>
      <c r="M285" s="524"/>
      <c r="N285" s="524"/>
      <c r="O285" s="524"/>
      <c r="P285" s="524"/>
      <c r="Q285" s="524"/>
      <c r="R285" s="524"/>
      <c r="S285" s="524"/>
      <c r="T285" s="524"/>
      <c r="U285" s="524"/>
      <c r="V285" s="524"/>
      <c r="W285" s="524"/>
      <c r="X285" s="524"/>
      <c r="Y285" s="524"/>
      <c r="Z285" s="524"/>
      <c r="AA285" s="524"/>
      <c r="AB285" s="524"/>
      <c r="AC285" s="524"/>
      <c r="AD285" s="524"/>
      <c r="AI285">
        <f t="shared" si="81"/>
        <v>0</v>
      </c>
      <c r="AJ285">
        <f t="shared" si="82"/>
        <v>0</v>
      </c>
      <c r="AK285">
        <f t="shared" si="83"/>
        <v>0</v>
      </c>
      <c r="AO285" cm="1">
        <f t="array" ref="AO285">IF(OR(M285={"NS","NA"},$C$93={"NS","NA"}),0,IF(M285&lt;=$C$93,0,1))</f>
        <v>0</v>
      </c>
      <c r="AP285" cm="1">
        <f t="array" ref="AP285">IF(OR(S285={"NS","NA"},$E$95={"NS","NA"}),0,IF(S285&lt;=$E$95,0,1))</f>
        <v>0</v>
      </c>
      <c r="AQ285" cm="1">
        <f t="array" ref="AQ285">IF(OR(Y285={"NS","NA"},$E$97={"NS","NA"}),0,IF(Y285&lt;=$E$97,0,1))</f>
        <v>0</v>
      </c>
    </row>
    <row r="286" spans="1:43" ht="24" customHeight="1">
      <c r="A286" s="18"/>
      <c r="B286" s="135"/>
      <c r="C286" s="259" t="s">
        <v>99</v>
      </c>
      <c r="D286" s="480" t="s">
        <v>367</v>
      </c>
      <c r="E286" s="481"/>
      <c r="F286" s="481"/>
      <c r="G286" s="481"/>
      <c r="H286" s="481"/>
      <c r="I286" s="481"/>
      <c r="J286" s="481"/>
      <c r="K286" s="481"/>
      <c r="L286" s="482"/>
      <c r="M286" s="524"/>
      <c r="N286" s="524"/>
      <c r="O286" s="524"/>
      <c r="P286" s="524"/>
      <c r="Q286" s="524"/>
      <c r="R286" s="524"/>
      <c r="S286" s="524"/>
      <c r="T286" s="524"/>
      <c r="U286" s="524"/>
      <c r="V286" s="524"/>
      <c r="W286" s="524"/>
      <c r="X286" s="524"/>
      <c r="Y286" s="524"/>
      <c r="Z286" s="524"/>
      <c r="AA286" s="524"/>
      <c r="AB286" s="524"/>
      <c r="AC286" s="524"/>
      <c r="AD286" s="524"/>
      <c r="AI286">
        <f t="shared" si="81"/>
        <v>0</v>
      </c>
      <c r="AJ286">
        <f t="shared" si="82"/>
        <v>0</v>
      </c>
      <c r="AK286">
        <f t="shared" si="83"/>
        <v>0</v>
      </c>
      <c r="AO286" cm="1">
        <f t="array" ref="AO286">IF(OR(M286={"NS","NA"},$C$93={"NS","NA"}),0,IF(M286&lt;=$C$93,0,1))</f>
        <v>0</v>
      </c>
      <c r="AP286" cm="1">
        <f t="array" ref="AP286">IF(OR(S286={"NS","NA"},$E$95={"NS","NA"}),0,IF(S286&lt;=$E$95,0,1))</f>
        <v>0</v>
      </c>
      <c r="AQ286" cm="1">
        <f t="array" ref="AQ286">IF(OR(Y286={"NS","NA"},$E$97={"NS","NA"}),0,IF(Y286&lt;=$E$97,0,1))</f>
        <v>0</v>
      </c>
    </row>
    <row r="287" spans="1:43" ht="48" customHeight="1">
      <c r="A287" s="18"/>
      <c r="B287" s="135"/>
      <c r="C287" s="259" t="s">
        <v>101</v>
      </c>
      <c r="D287" s="480" t="s">
        <v>1869</v>
      </c>
      <c r="E287" s="481"/>
      <c r="F287" s="481"/>
      <c r="G287" s="481"/>
      <c r="H287" s="481"/>
      <c r="I287" s="481"/>
      <c r="J287" s="481"/>
      <c r="K287" s="481"/>
      <c r="L287" s="482"/>
      <c r="M287" s="524"/>
      <c r="N287" s="524"/>
      <c r="O287" s="524"/>
      <c r="P287" s="524"/>
      <c r="Q287" s="524"/>
      <c r="R287" s="524"/>
      <c r="S287" s="524"/>
      <c r="T287" s="524"/>
      <c r="U287" s="524"/>
      <c r="V287" s="524"/>
      <c r="W287" s="524"/>
      <c r="X287" s="524"/>
      <c r="Y287" s="524"/>
      <c r="Z287" s="524"/>
      <c r="AA287" s="524"/>
      <c r="AB287" s="524"/>
      <c r="AC287" s="524"/>
      <c r="AD287" s="524"/>
      <c r="AI287">
        <f t="shared" si="81"/>
        <v>0</v>
      </c>
      <c r="AJ287">
        <f t="shared" si="82"/>
        <v>0</v>
      </c>
      <c r="AK287">
        <f t="shared" si="83"/>
        <v>0</v>
      </c>
      <c r="AO287" cm="1">
        <f t="array" ref="AO287">IF(OR(M287={"NS","NA"},$C$93={"NS","NA"}),0,IF(M287&lt;=$C$93,0,1))</f>
        <v>0</v>
      </c>
      <c r="AP287" cm="1">
        <f t="array" ref="AP287">IF(OR(S287={"NS","NA"},$E$95={"NS","NA"}),0,IF(S287&lt;=$E$95,0,1))</f>
        <v>0</v>
      </c>
      <c r="AQ287" cm="1">
        <f t="array" ref="AQ287">IF(OR(Y287={"NS","NA"},$E$97={"NS","NA"}),0,IF(Y287&lt;=$E$97,0,1))</f>
        <v>0</v>
      </c>
    </row>
    <row r="288" spans="1:43" ht="15" customHeight="1">
      <c r="A288" s="18"/>
      <c r="B288" s="135"/>
      <c r="C288" s="259" t="s">
        <v>103</v>
      </c>
      <c r="D288" s="480" t="s">
        <v>1856</v>
      </c>
      <c r="E288" s="481"/>
      <c r="F288" s="481"/>
      <c r="G288" s="481"/>
      <c r="H288" s="481"/>
      <c r="I288" s="481"/>
      <c r="J288" s="481"/>
      <c r="K288" s="481"/>
      <c r="L288" s="482"/>
      <c r="M288" s="524"/>
      <c r="N288" s="524"/>
      <c r="O288" s="524"/>
      <c r="P288" s="524"/>
      <c r="Q288" s="524"/>
      <c r="R288" s="524"/>
      <c r="S288" s="524"/>
      <c r="T288" s="524"/>
      <c r="U288" s="524"/>
      <c r="V288" s="524"/>
      <c r="W288" s="524"/>
      <c r="X288" s="524"/>
      <c r="Y288" s="524"/>
      <c r="Z288" s="524"/>
      <c r="AA288" s="524"/>
      <c r="AB288" s="524"/>
      <c r="AC288" s="524"/>
      <c r="AD288" s="524"/>
      <c r="AI288">
        <f t="shared" si="81"/>
        <v>0</v>
      </c>
      <c r="AJ288">
        <f t="shared" si="82"/>
        <v>0</v>
      </c>
      <c r="AK288">
        <f t="shared" si="83"/>
        <v>0</v>
      </c>
      <c r="AO288" cm="1">
        <f t="array" ref="AO288">IF(OR(M288={"NS","NA"},$C$93={"NS","NA"}),0,IF(M288&lt;=$C$93,0,1))</f>
        <v>0</v>
      </c>
      <c r="AP288" cm="1">
        <f t="array" ref="AP288">IF(OR(S288={"NS","NA"},$E$95={"NS","NA"}),0,IF(S288&lt;=$E$95,0,1))</f>
        <v>0</v>
      </c>
      <c r="AQ288" cm="1">
        <f t="array" ref="AQ288">IF(OR(Y288={"NS","NA"},$E$97={"NS","NA"}),0,IF(Y288&lt;=$E$97,0,1))</f>
        <v>0</v>
      </c>
    </row>
    <row r="289" spans="1:43" ht="15" customHeight="1">
      <c r="A289" s="18"/>
      <c r="B289" s="135"/>
      <c r="C289" s="259" t="s">
        <v>105</v>
      </c>
      <c r="D289" s="480" t="s">
        <v>374</v>
      </c>
      <c r="E289" s="481"/>
      <c r="F289" s="481"/>
      <c r="G289" s="481"/>
      <c r="H289" s="481"/>
      <c r="I289" s="481"/>
      <c r="J289" s="481"/>
      <c r="K289" s="481"/>
      <c r="L289" s="482"/>
      <c r="M289" s="524"/>
      <c r="N289" s="524"/>
      <c r="O289" s="524"/>
      <c r="P289" s="524"/>
      <c r="Q289" s="524"/>
      <c r="R289" s="524"/>
      <c r="S289" s="524"/>
      <c r="T289" s="524"/>
      <c r="U289" s="524"/>
      <c r="V289" s="524"/>
      <c r="W289" s="524"/>
      <c r="X289" s="524"/>
      <c r="Y289" s="524"/>
      <c r="Z289" s="524"/>
      <c r="AA289" s="524"/>
      <c r="AB289" s="524"/>
      <c r="AC289" s="524"/>
      <c r="AD289" s="524"/>
      <c r="AI289">
        <f t="shared" si="81"/>
        <v>0</v>
      </c>
      <c r="AJ289">
        <f t="shared" si="82"/>
        <v>0</v>
      </c>
      <c r="AK289">
        <f t="shared" si="83"/>
        <v>0</v>
      </c>
      <c r="AO289" cm="1">
        <f t="array" ref="AO289">IF(OR(M289={"NS","NA"},$C$93={"NS","NA"}),0,IF(M289&lt;=$C$93,0,1))</f>
        <v>0</v>
      </c>
      <c r="AP289" cm="1">
        <f t="array" ref="AP289">IF(OR(S289={"NS","NA"},$E$95={"NS","NA"}),0,IF(S289&lt;=$E$95,0,1))</f>
        <v>0</v>
      </c>
      <c r="AQ289" cm="1">
        <f t="array" ref="AQ289">IF(OR(Y289={"NS","NA"},$E$97={"NS","NA"}),0,IF(Y289&lt;=$E$97,0,1))</f>
        <v>0</v>
      </c>
    </row>
    <row r="290" spans="1:43" ht="15" customHeight="1">
      <c r="A290" s="18"/>
      <c r="B290" s="135"/>
      <c r="C290" s="259" t="s">
        <v>107</v>
      </c>
      <c r="D290" s="480" t="s">
        <v>377</v>
      </c>
      <c r="E290" s="481"/>
      <c r="F290" s="481"/>
      <c r="G290" s="481"/>
      <c r="H290" s="481"/>
      <c r="I290" s="481"/>
      <c r="J290" s="481"/>
      <c r="K290" s="481"/>
      <c r="L290" s="482"/>
      <c r="M290" s="524"/>
      <c r="N290" s="524"/>
      <c r="O290" s="524"/>
      <c r="P290" s="524"/>
      <c r="Q290" s="524"/>
      <c r="R290" s="524"/>
      <c r="S290" s="524"/>
      <c r="T290" s="524"/>
      <c r="U290" s="524"/>
      <c r="V290" s="524"/>
      <c r="W290" s="524"/>
      <c r="X290" s="524"/>
      <c r="Y290" s="524"/>
      <c r="Z290" s="524"/>
      <c r="AA290" s="524"/>
      <c r="AB290" s="524"/>
      <c r="AC290" s="524"/>
      <c r="AD290" s="524"/>
      <c r="AI290">
        <f t="shared" si="81"/>
        <v>0</v>
      </c>
      <c r="AJ290">
        <f t="shared" si="82"/>
        <v>0</v>
      </c>
      <c r="AK290">
        <f t="shared" si="83"/>
        <v>0</v>
      </c>
      <c r="AO290" cm="1">
        <f t="array" ref="AO290">IF(OR(M290={"NS","NA"},$C$93={"NS","NA"}),0,IF(M290&lt;=$C$93,0,1))</f>
        <v>0</v>
      </c>
      <c r="AP290" cm="1">
        <f t="array" ref="AP290">IF(OR(S290={"NS","NA"},$E$95={"NS","NA"}),0,IF(S290&lt;=$E$95,0,1))</f>
        <v>0</v>
      </c>
      <c r="AQ290" cm="1">
        <f t="array" ref="AQ290">IF(OR(Y290={"NS","NA"},$E$97={"NS","NA"}),0,IF(Y290&lt;=$E$97,0,1))</f>
        <v>0</v>
      </c>
    </row>
    <row r="291" spans="1:43" ht="15" customHeight="1">
      <c r="A291" s="18"/>
      <c r="B291" s="135"/>
      <c r="C291" s="259" t="s">
        <v>108</v>
      </c>
      <c r="D291" s="480" t="s">
        <v>281</v>
      </c>
      <c r="E291" s="481"/>
      <c r="F291" s="481"/>
      <c r="G291" s="481"/>
      <c r="H291" s="481"/>
      <c r="I291" s="481"/>
      <c r="J291" s="481"/>
      <c r="K291" s="481"/>
      <c r="L291" s="482"/>
      <c r="M291" s="524"/>
      <c r="N291" s="524"/>
      <c r="O291" s="524"/>
      <c r="P291" s="524"/>
      <c r="Q291" s="524"/>
      <c r="R291" s="524"/>
      <c r="S291" s="524"/>
      <c r="T291" s="524"/>
      <c r="U291" s="524"/>
      <c r="V291" s="524"/>
      <c r="W291" s="524"/>
      <c r="X291" s="524"/>
      <c r="Y291" s="524"/>
      <c r="Z291" s="524"/>
      <c r="AA291" s="524"/>
      <c r="AB291" s="524"/>
      <c r="AC291" s="524"/>
      <c r="AD291" s="524"/>
      <c r="AI291">
        <f t="shared" si="81"/>
        <v>0</v>
      </c>
      <c r="AJ291">
        <f t="shared" si="82"/>
        <v>0</v>
      </c>
      <c r="AK291">
        <f>IF(COUNTIF(M291:AD291,"NA")=3,0,IF(COUNTA(M291:AD291)=0,0,IF(OR(AND(M291=0,AI291&gt;0),AND(M291="ns",AJ291&gt;0),AND(M291="ns",AI291=0,AJ291=0)),1,IF(OR(AND(M291&gt;0,AI291=2),AND(M291="ns",AI291=2),AND(M291="ns",AJ291=0,AI291&gt;0),M291=AJ291),0,1))))</f>
        <v>0</v>
      </c>
      <c r="AO291" cm="1">
        <f t="array" ref="AO291">IF(OR(M291={"NS","NA"},$C$93={"NS","NA"}),0,IF(M291&lt;=$C$93,0,1))</f>
        <v>0</v>
      </c>
      <c r="AP291" cm="1">
        <f t="array" ref="AP291">IF(OR(S291={"NS","NA"},$E$95={"NS","NA"}),0,IF(S291&lt;=$E$95,0,1))</f>
        <v>0</v>
      </c>
      <c r="AQ291" cm="1">
        <f t="array" ref="AQ291">IF(OR(Y291={"NS","NA"},$E$97={"NS","NA"}),0,IF(Y291&lt;=$E$97,0,1))</f>
        <v>0</v>
      </c>
    </row>
    <row r="292" spans="1:43" ht="15" customHeight="1">
      <c r="A292" s="18"/>
      <c r="B292" s="135"/>
      <c r="C292" s="12"/>
      <c r="D292" s="12"/>
      <c r="E292" s="12"/>
      <c r="F292" s="12"/>
      <c r="G292" s="12"/>
      <c r="H292" s="12"/>
      <c r="I292" s="12"/>
      <c r="J292" s="12"/>
      <c r="K292" s="12"/>
      <c r="L292" s="243" t="s">
        <v>261</v>
      </c>
      <c r="M292" s="618">
        <f>IF(AND(SUM(M280:M291)=0,COUNTIF(M280:M291,"NS")&gt;0),"NS",IF(AND(SUM(M280:M291)=0,COUNTIF(M280:M291,0)&gt;0),0,IF(AND(SUM(M280:M291)=0,COUNTIF(M280:M291,"NA")&gt;0),"NA",SUM(M280:M291))))</f>
        <v>0</v>
      </c>
      <c r="N292" s="619"/>
      <c r="O292" s="619"/>
      <c r="P292" s="619"/>
      <c r="Q292" s="619"/>
      <c r="R292" s="620"/>
      <c r="S292" s="618">
        <f>IF(AND(SUM(S280:S291)=0,COUNTIF(S280:S291,"NS")&gt;0),"NS",IF(AND(SUM(S280:S291)=0,COUNTIF(S280:S291,0)&gt;0),0,IF(AND(SUM(S280:S291)=0,COUNTIF(S280:S291,"NA")&gt;0),"NA",SUM(S280:S291))))</f>
        <v>0</v>
      </c>
      <c r="T292" s="619"/>
      <c r="U292" s="619"/>
      <c r="V292" s="619"/>
      <c r="W292" s="619"/>
      <c r="X292" s="620"/>
      <c r="Y292" s="618">
        <f>IF(AND(SUM(Y280:Y291)=0,COUNTIF(Y280:Y291,"NS")&gt;0),"NS",IF(AND(SUM(Y280:Y291)=0,COUNTIF(Y280:Y291,0)&gt;0),0,IF(AND(SUM(Y280:Y291)=0,COUNTIF(Y280:Y291,"NA")&gt;0),"NA",SUM(Y280:Y291))))</f>
        <v>0</v>
      </c>
      <c r="Z292" s="619"/>
      <c r="AA292" s="619"/>
      <c r="AB292" s="619"/>
      <c r="AC292" s="619"/>
      <c r="AD292" s="620"/>
      <c r="AI292">
        <f>SUM(AI280:AI291)</f>
        <v>0</v>
      </c>
      <c r="AK292" s="172">
        <f>SUM(AK280:AK291)</f>
        <v>0</v>
      </c>
      <c r="AQ292" s="172">
        <f>SUM(AO280:AQ291)</f>
        <v>0</v>
      </c>
    </row>
    <row r="293" spans="1:43" ht="15" customHeight="1">
      <c r="A293" s="159"/>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row>
    <row r="294" spans="1:43" ht="24" customHeight="1">
      <c r="A294" s="159"/>
      <c r="B294" s="7"/>
      <c r="C294" s="417" t="s">
        <v>147</v>
      </c>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c r="Z294" s="417"/>
      <c r="AA294" s="417"/>
      <c r="AB294" s="417"/>
      <c r="AC294" s="417"/>
      <c r="AD294" s="417"/>
    </row>
    <row r="295" spans="1:43" ht="60" customHeight="1">
      <c r="A295" s="159"/>
      <c r="B295" s="7"/>
      <c r="C295" s="473"/>
      <c r="D295" s="474"/>
      <c r="E295" s="474"/>
      <c r="F295" s="474"/>
      <c r="G295" s="474"/>
      <c r="H295" s="474"/>
      <c r="I295" s="474"/>
      <c r="J295" s="474"/>
      <c r="K295" s="474"/>
      <c r="L295" s="474"/>
      <c r="M295" s="474"/>
      <c r="N295" s="474"/>
      <c r="O295" s="474"/>
      <c r="P295" s="474"/>
      <c r="Q295" s="474"/>
      <c r="R295" s="474"/>
      <c r="S295" s="474"/>
      <c r="T295" s="474"/>
      <c r="U295" s="474"/>
      <c r="V295" s="474"/>
      <c r="W295" s="474"/>
      <c r="X295" s="474"/>
      <c r="Y295" s="474"/>
      <c r="Z295" s="474"/>
      <c r="AA295" s="474"/>
      <c r="AB295" s="474"/>
      <c r="AC295" s="474"/>
      <c r="AD295" s="475"/>
    </row>
    <row r="296" spans="1:43" ht="15" customHeight="1">
      <c r="A296" s="159"/>
      <c r="B296" s="455" t="str">
        <f>IF(AG280=0,"","Favor de ingresar toda la información requerida en la pregunta")</f>
        <v/>
      </c>
      <c r="C296" s="455"/>
      <c r="D296" s="455"/>
      <c r="E296" s="455"/>
      <c r="F296" s="455"/>
      <c r="G296" s="455"/>
      <c r="H296" s="455"/>
      <c r="I296" s="455"/>
      <c r="J296" s="455"/>
      <c r="K296" s="455"/>
      <c r="L296" s="455"/>
      <c r="M296" s="455"/>
      <c r="N296" s="455"/>
      <c r="O296" s="455"/>
      <c r="P296" s="455"/>
      <c r="Q296" s="455"/>
      <c r="R296" s="455"/>
      <c r="S296" s="455"/>
      <c r="T296" s="455"/>
      <c r="U296" s="455"/>
      <c r="V296" s="455"/>
      <c r="W296" s="455"/>
      <c r="X296" s="455"/>
      <c r="Y296" s="455"/>
      <c r="Z296" s="455"/>
      <c r="AA296" s="455"/>
      <c r="AB296" s="455"/>
      <c r="AC296" s="455"/>
      <c r="AD296" s="455"/>
      <c r="AE296" s="455"/>
    </row>
    <row r="297" spans="1:43" ht="15" customHeight="1">
      <c r="A297" s="159"/>
      <c r="B297" s="456" t="str">
        <f>IF(COUNTIF(M280:AD291,"NS")&lt;&gt;0,"Alerta: debido a que cuenta con registros NS, debe proporcionar una justificación en el area de comentarios al final de la pregunta","")</f>
        <v/>
      </c>
      <c r="C297" s="456"/>
      <c r="D297" s="456"/>
      <c r="E297" s="456"/>
      <c r="F297" s="456"/>
      <c r="G297" s="456"/>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row>
    <row r="298" spans="1:43" ht="15" customHeight="1">
      <c r="A298" s="159"/>
      <c r="B298" s="452" t="str">
        <f>IF(AK292&gt;0,"Favor de revisar la suma y consistencia de totales y/o subtotales por filas (numéricos y NS)","")</f>
        <v/>
      </c>
      <c r="C298" s="452"/>
      <c r="D298" s="452"/>
      <c r="E298" s="452"/>
      <c r="F298" s="452"/>
      <c r="G298" s="452"/>
      <c r="H298" s="452"/>
      <c r="I298" s="452"/>
      <c r="J298" s="452"/>
      <c r="K298" s="452"/>
      <c r="L298" s="452"/>
      <c r="M298" s="452"/>
      <c r="N298" s="452"/>
      <c r="O298" s="452"/>
      <c r="P298" s="452"/>
      <c r="Q298" s="452"/>
      <c r="R298" s="452"/>
      <c r="S298" s="452"/>
      <c r="T298" s="452"/>
      <c r="U298" s="452"/>
      <c r="V298" s="452"/>
      <c r="W298" s="452"/>
      <c r="X298" s="452"/>
      <c r="Y298" s="452"/>
      <c r="Z298" s="452"/>
      <c r="AA298" s="452"/>
      <c r="AB298" s="452"/>
      <c r="AC298" s="452"/>
      <c r="AD298" s="452"/>
      <c r="AE298" s="452"/>
    </row>
    <row r="299" spans="1:43" ht="15" customHeight="1">
      <c r="A299" s="159"/>
      <c r="B299" s="450" t="str">
        <f>IF(AN281&gt;0,"Favor de revisar la instrucción 1, debido a que no se cumplen con los criterios mencionados","")</f>
        <v/>
      </c>
      <c r="C299" s="450"/>
      <c r="D299" s="450"/>
      <c r="E299" s="450"/>
      <c r="F299" s="450"/>
      <c r="G299" s="450"/>
      <c r="H299" s="450"/>
      <c r="I299" s="450"/>
      <c r="J299" s="450"/>
      <c r="K299" s="450"/>
      <c r="L299" s="450"/>
      <c r="M299" s="450"/>
      <c r="N299" s="450"/>
      <c r="O299" s="450"/>
      <c r="P299" s="450"/>
      <c r="Q299" s="450"/>
      <c r="R299" s="450"/>
      <c r="S299" s="450"/>
      <c r="T299" s="450"/>
      <c r="U299" s="450"/>
      <c r="V299" s="450"/>
      <c r="W299" s="450"/>
      <c r="X299" s="450"/>
      <c r="Y299" s="450"/>
      <c r="Z299" s="450"/>
      <c r="AA299" s="450"/>
      <c r="AB299" s="450"/>
      <c r="AC299" s="450"/>
      <c r="AD299" s="450"/>
      <c r="AE299" s="450"/>
    </row>
    <row r="300" spans="1:43" ht="15" customHeight="1">
      <c r="A300" s="159"/>
      <c r="B300" s="451" t="str">
        <f>IF(AQ292&gt;0,"Alerta: debe de proporcionar una justificación de acuerdo a lo establecido en la instrucción 2","")</f>
        <v/>
      </c>
      <c r="C300" s="451"/>
      <c r="D300" s="451"/>
      <c r="E300" s="451"/>
      <c r="F300" s="451"/>
      <c r="G300" s="451"/>
      <c r="H300" s="451"/>
      <c r="I300" s="451"/>
      <c r="J300" s="451"/>
      <c r="K300" s="451"/>
      <c r="L300" s="451"/>
      <c r="M300" s="451"/>
      <c r="N300" s="451"/>
      <c r="O300" s="451"/>
      <c r="P300" s="451"/>
      <c r="Q300" s="451"/>
      <c r="R300" s="451"/>
      <c r="S300" s="451"/>
      <c r="T300" s="451"/>
      <c r="U300" s="451"/>
      <c r="V300" s="451"/>
      <c r="W300" s="451"/>
      <c r="X300" s="451"/>
      <c r="Y300" s="451"/>
      <c r="Z300" s="451"/>
      <c r="AA300" s="451"/>
      <c r="AB300" s="451"/>
      <c r="AC300" s="451"/>
      <c r="AD300" s="451"/>
      <c r="AE300" s="451"/>
    </row>
    <row r="301" spans="1:43" ht="15" customHeight="1">
      <c r="A301" s="15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c r="AB301" s="9"/>
      <c r="AC301" s="9"/>
      <c r="AD301" s="9"/>
    </row>
    <row r="302" spans="1:43" ht="24" customHeight="1">
      <c r="A302" s="177" t="s">
        <v>461</v>
      </c>
      <c r="B302" s="476" t="s">
        <v>1877</v>
      </c>
      <c r="C302" s="476"/>
      <c r="D302" s="476"/>
      <c r="E302" s="476"/>
      <c r="F302" s="476"/>
      <c r="G302" s="476"/>
      <c r="H302" s="476"/>
      <c r="I302" s="476"/>
      <c r="J302" s="476"/>
      <c r="K302" s="476"/>
      <c r="L302" s="476"/>
      <c r="M302" s="476"/>
      <c r="N302" s="476"/>
      <c r="O302" s="476"/>
      <c r="P302" s="476"/>
      <c r="Q302" s="476"/>
      <c r="R302" s="476"/>
      <c r="S302" s="476"/>
      <c r="T302" s="476"/>
      <c r="U302" s="476"/>
      <c r="V302" s="476"/>
      <c r="W302" s="476"/>
      <c r="X302" s="476"/>
      <c r="Y302" s="476"/>
      <c r="Z302" s="476"/>
      <c r="AA302" s="476"/>
      <c r="AB302" s="476"/>
      <c r="AC302" s="476"/>
      <c r="AD302" s="476"/>
    </row>
    <row r="303" spans="1:43" ht="24" customHeight="1">
      <c r="A303" s="17"/>
      <c r="B303" s="165"/>
      <c r="C303" s="417" t="s">
        <v>1880</v>
      </c>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c r="Z303" s="417"/>
      <c r="AA303" s="417"/>
      <c r="AB303" s="417"/>
      <c r="AC303" s="417"/>
      <c r="AD303" s="417"/>
      <c r="AE303" s="188"/>
    </row>
    <row r="304" spans="1:43" ht="36" customHeight="1">
      <c r="A304" s="17"/>
      <c r="B304" s="165"/>
      <c r="C304" s="417" t="s">
        <v>1881</v>
      </c>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c r="Z304" s="417"/>
      <c r="AA304" s="417"/>
      <c r="AB304" s="417"/>
      <c r="AC304" s="417"/>
      <c r="AD304" s="417"/>
      <c r="AE304" s="188"/>
    </row>
    <row r="305" spans="1:46" ht="36" customHeight="1">
      <c r="A305" s="17"/>
      <c r="B305" s="165"/>
      <c r="C305" s="417" t="s">
        <v>1882</v>
      </c>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c r="Z305" s="417"/>
      <c r="AA305" s="417"/>
      <c r="AB305" s="417"/>
      <c r="AC305" s="417"/>
      <c r="AD305" s="417"/>
      <c r="AE305" s="188"/>
    </row>
    <row r="306" spans="1:46" ht="36" customHeight="1">
      <c r="A306" s="17"/>
      <c r="B306" s="165"/>
      <c r="C306" s="464" t="s">
        <v>1883</v>
      </c>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4"/>
      <c r="AB306" s="464"/>
      <c r="AC306" s="464"/>
      <c r="AD306" s="464"/>
      <c r="AE306" s="188"/>
    </row>
    <row r="307" spans="1:46" ht="24" customHeight="1">
      <c r="A307" s="169"/>
      <c r="B307" s="9"/>
      <c r="C307" s="417" t="s">
        <v>1884</v>
      </c>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c r="Z307" s="417"/>
      <c r="AA307" s="417"/>
      <c r="AB307" s="417"/>
      <c r="AC307" s="417"/>
      <c r="AD307" s="417"/>
    </row>
    <row r="308" spans="1:46" ht="15" customHeight="1">
      <c r="A308" s="169"/>
      <c r="B308" s="9"/>
      <c r="C308" s="8"/>
      <c r="D308" s="161"/>
      <c r="E308" s="161"/>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row>
    <row r="309" spans="1:46" ht="36" customHeight="1">
      <c r="A309" s="21"/>
      <c r="B309" s="161"/>
      <c r="C309" s="500" t="s">
        <v>462</v>
      </c>
      <c r="D309" s="501"/>
      <c r="E309" s="501"/>
      <c r="F309" s="501"/>
      <c r="G309" s="501"/>
      <c r="H309" s="501"/>
      <c r="I309" s="501"/>
      <c r="J309" s="501"/>
      <c r="K309" s="501"/>
      <c r="L309" s="502"/>
      <c r="M309" s="410" t="s">
        <v>1878</v>
      </c>
      <c r="N309" s="410"/>
      <c r="O309" s="410"/>
      <c r="P309" s="410"/>
      <c r="Q309" s="410"/>
      <c r="R309" s="410"/>
      <c r="S309" s="410"/>
      <c r="T309" s="410"/>
      <c r="U309" s="410"/>
      <c r="V309" s="489" t="s">
        <v>1879</v>
      </c>
      <c r="W309" s="489"/>
      <c r="X309" s="489"/>
      <c r="Y309" s="489"/>
      <c r="Z309" s="489"/>
      <c r="AA309" s="489"/>
      <c r="AB309" s="489"/>
      <c r="AC309" s="489"/>
      <c r="AD309" s="489"/>
    </row>
    <row r="310" spans="1:46" ht="15" customHeight="1">
      <c r="A310" s="159"/>
      <c r="B310" s="9"/>
      <c r="C310" s="503"/>
      <c r="D310" s="504"/>
      <c r="E310" s="504"/>
      <c r="F310" s="504"/>
      <c r="G310" s="504"/>
      <c r="H310" s="504"/>
      <c r="I310" s="504"/>
      <c r="J310" s="504"/>
      <c r="K310" s="504"/>
      <c r="L310" s="505"/>
      <c r="M310" s="489" t="s">
        <v>226</v>
      </c>
      <c r="N310" s="489"/>
      <c r="O310" s="489"/>
      <c r="P310" s="573" t="s">
        <v>400</v>
      </c>
      <c r="Q310" s="573"/>
      <c r="R310" s="573"/>
      <c r="S310" s="573" t="s">
        <v>401</v>
      </c>
      <c r="T310" s="573"/>
      <c r="U310" s="573"/>
      <c r="V310" s="489" t="s">
        <v>226</v>
      </c>
      <c r="W310" s="489"/>
      <c r="X310" s="489"/>
      <c r="Y310" s="573" t="s">
        <v>400</v>
      </c>
      <c r="Z310" s="573"/>
      <c r="AA310" s="573"/>
      <c r="AB310" s="573" t="s">
        <v>401</v>
      </c>
      <c r="AC310" s="573"/>
      <c r="AD310" s="573"/>
      <c r="AG310" t="s">
        <v>2233</v>
      </c>
      <c r="AI310" t="s">
        <v>2296</v>
      </c>
      <c r="AJ310" t="s">
        <v>2297</v>
      </c>
      <c r="AK310" t="s">
        <v>2298</v>
      </c>
      <c r="AL310" t="s">
        <v>2299</v>
      </c>
      <c r="AM310" t="s">
        <v>2300</v>
      </c>
      <c r="AN310" t="s">
        <v>2301</v>
      </c>
      <c r="AO310" t="s">
        <v>2302</v>
      </c>
      <c r="AR310" t="s">
        <v>2303</v>
      </c>
    </row>
    <row r="311" spans="1:46" ht="15" customHeight="1">
      <c r="A311" s="159"/>
      <c r="B311" s="9"/>
      <c r="C311" s="260" t="s">
        <v>89</v>
      </c>
      <c r="D311" s="518" t="s">
        <v>463</v>
      </c>
      <c r="E311" s="519"/>
      <c r="F311" s="519"/>
      <c r="G311" s="519"/>
      <c r="H311" s="519"/>
      <c r="I311" s="519"/>
      <c r="J311" s="519"/>
      <c r="K311" s="519"/>
      <c r="L311" s="520"/>
      <c r="M311" s="574"/>
      <c r="N311" s="575"/>
      <c r="O311" s="576"/>
      <c r="P311" s="574"/>
      <c r="Q311" s="575"/>
      <c r="R311" s="576"/>
      <c r="S311" s="574"/>
      <c r="T311" s="575"/>
      <c r="U311" s="576"/>
      <c r="V311" s="574"/>
      <c r="W311" s="575"/>
      <c r="X311" s="576"/>
      <c r="Y311" s="574"/>
      <c r="Z311" s="575"/>
      <c r="AA311" s="576"/>
      <c r="AB311" s="574"/>
      <c r="AC311" s="575"/>
      <c r="AD311" s="576"/>
      <c r="AG311" s="172">
        <f>IF(COUNTA(C93,E95,E97)=3,IF(COUNTA(M311:AD322)=72,0,1),0)</f>
        <v>0</v>
      </c>
      <c r="AI311">
        <f>COUNTIF(P311:U311,"NS")</f>
        <v>0</v>
      </c>
      <c r="AJ311">
        <f>SUM(P311:U311)</f>
        <v>0</v>
      </c>
      <c r="AK311">
        <f>IF(COUNTIF(M311:U311,"NA")=3,0,IF(COUNTA(M311:U311)=0,0,IF(OR(AND(M311=0,AI311&gt;0),AND(M311="ns",AJ311&gt;0),AND(M311="ns",AI311=0,AJ311=0)),1,IF(OR(AND(M311&gt;0,AI311=2),AND(M311="ns",AI311=2),AND(M311="ns",AJ311=0,AI311&gt;0),M311=AJ311),0,1))))</f>
        <v>0</v>
      </c>
      <c r="AL311">
        <f>COUNTIF(Y311:AD311,"NS")</f>
        <v>0</v>
      </c>
      <c r="AM311">
        <f>SUM(Y311:AD311)</f>
        <v>0</v>
      </c>
      <c r="AN311">
        <f>IF(COUNTIF(V311:AD311,"NA")=3,0,IF(COUNTA(V311:AD311)=0,0,IF(OR(AND(V311=0,AL311&gt;0),AND(V311="ns",AM311&gt;0),AND(V311="ns",AL311=0,AM311=0)),1,IF(OR(AND(V311&gt;0,AL311=2),AND(V311="ns",AL311=2),AND(V311="ns",AM311=0,AL311&gt;0),V311=AM311),0,1))))</f>
        <v>0</v>
      </c>
      <c r="AO311" cm="1">
        <f t="array" ref="AO311">IF(OR(M311={"NS","NA"},$C$93={"NS","NA"}),0,IF(M311&lt;=$C$93,0,1))</f>
        <v>0</v>
      </c>
      <c r="AP311" cm="1">
        <f t="array" ref="AP311">IF(OR(P311={"NS","NA"},$E$95={"NS","NA"}),0,IF(P311&lt;=$E$95,0,1))</f>
        <v>0</v>
      </c>
      <c r="AQ311" cm="1">
        <f t="array" ref="AQ311">IF(OR(S311={"NS","NA"},$E$97={"NS","NA"}),0,IF(S311&lt;=$E$97,0,1))</f>
        <v>0</v>
      </c>
      <c r="AR311" cm="1">
        <f t="array" ref="AR311">IF(OR(V311={"NS","NA"},M311={"NS","NA"}),0,IF(V311&lt;=M311,0,1))</f>
        <v>0</v>
      </c>
      <c r="AS311" cm="1">
        <f t="array" ref="AS311">IF(OR(Y311={"NS","NA"},P311={"NS","NA"}),0,IF(Y311&lt;=P311,0,1))</f>
        <v>0</v>
      </c>
      <c r="AT311" cm="1">
        <f t="array" ref="AT311">IF(OR(AB311={"NS","NA"},S311={"NS","NA"}),0,IF(AB311&lt;=S311,0,1))</f>
        <v>0</v>
      </c>
    </row>
    <row r="312" spans="1:46" ht="24" customHeight="1">
      <c r="A312" s="169"/>
      <c r="B312" s="9"/>
      <c r="C312" s="260" t="s">
        <v>90</v>
      </c>
      <c r="D312" s="518" t="s">
        <v>464</v>
      </c>
      <c r="E312" s="519"/>
      <c r="F312" s="519"/>
      <c r="G312" s="519"/>
      <c r="H312" s="519"/>
      <c r="I312" s="519"/>
      <c r="J312" s="519"/>
      <c r="K312" s="519"/>
      <c r="L312" s="520"/>
      <c r="M312" s="574"/>
      <c r="N312" s="575"/>
      <c r="O312" s="576"/>
      <c r="P312" s="574"/>
      <c r="Q312" s="575"/>
      <c r="R312" s="576"/>
      <c r="S312" s="574"/>
      <c r="T312" s="575"/>
      <c r="U312" s="576"/>
      <c r="V312" s="574"/>
      <c r="W312" s="575"/>
      <c r="X312" s="576"/>
      <c r="Y312" s="574"/>
      <c r="Z312" s="575"/>
      <c r="AA312" s="576"/>
      <c r="AB312" s="574"/>
      <c r="AC312" s="575"/>
      <c r="AD312" s="576"/>
      <c r="AI312">
        <f t="shared" ref="AI312:AI322" si="84">COUNTIF(P312:U312,"NS")</f>
        <v>0</v>
      </c>
      <c r="AJ312">
        <f t="shared" ref="AJ312:AJ322" si="85">SUM(P312:U312)</f>
        <v>0</v>
      </c>
      <c r="AK312">
        <f t="shared" ref="AK312:AK322" si="86">IF(COUNTIF(M312:U312,"NA")=3,0,IF(COUNTA(M312:U312)=0,0,IF(OR(AND(M312=0,AI312&gt;0),AND(M312="ns",AJ312&gt;0),AND(M312="ns",AI312=0,AJ312=0)),1,IF(OR(AND(M312&gt;0,AI312=2),AND(M312="ns",AI312=2),AND(M312="ns",AJ312=0,AI312&gt;0),M312=AJ312),0,1))))</f>
        <v>0</v>
      </c>
      <c r="AL312">
        <f t="shared" ref="AL312:AL322" si="87">COUNTIF(Y312:AD312,"NS")</f>
        <v>0</v>
      </c>
      <c r="AM312">
        <f t="shared" ref="AM312:AM322" si="88">SUM(Y312:AD312)</f>
        <v>0</v>
      </c>
      <c r="AN312">
        <f t="shared" ref="AN312:AN322" si="89">IF(COUNTIF(V312:AD312,"NA")=3,0,IF(COUNTA(V312:AD312)=0,0,IF(OR(AND(V312=0,AL312&gt;0),AND(V312="ns",AM312&gt;0),AND(V312="ns",AL312=0,AM312=0)),1,IF(OR(AND(V312&gt;0,AL312=2),AND(V312="ns",AL312=2),AND(V312="ns",AM312=0,AL312&gt;0),V312=AM312),0,1))))</f>
        <v>0</v>
      </c>
      <c r="AO312" cm="1">
        <f t="array" ref="AO312">IF(OR(M312={"NS","NA"},$C$93={"NS","NA"}),0,IF(M312&lt;=$C$93,0,1))</f>
        <v>0</v>
      </c>
      <c r="AP312" cm="1">
        <f t="array" ref="AP312">IF(OR(P312={"NS","NA"},$E$95={"NS","NA"}),0,IF(P312&lt;=$E$95,0,1))</f>
        <v>0</v>
      </c>
      <c r="AQ312" cm="1">
        <f t="array" ref="AQ312">IF(OR(S312={"NS","NA"},$E$97={"NS","NA"}),0,IF(S312&lt;=$E$97,0,1))</f>
        <v>0</v>
      </c>
      <c r="AR312" cm="1">
        <f t="array" ref="AR312">IF(OR(V312={"NS","NA"},M312={"NS","NA"}),0,IF(V312&lt;=M312,0,1))</f>
        <v>0</v>
      </c>
      <c r="AS312" cm="1">
        <f t="array" ref="AS312">IF(OR(Y312={"NS","NA"},P312={"NS","NA"}),0,IF(Y312&lt;=P312,0,1))</f>
        <v>0</v>
      </c>
      <c r="AT312" cm="1">
        <f t="array" ref="AT312">IF(OR(AB312={"NS","NA"},S312={"NS","NA"}),0,IF(AB312&lt;=S312,0,1))</f>
        <v>0</v>
      </c>
    </row>
    <row r="313" spans="1:46" ht="24" customHeight="1">
      <c r="A313" s="169"/>
      <c r="B313" s="9"/>
      <c r="C313" s="260" t="s">
        <v>92</v>
      </c>
      <c r="D313" s="518" t="s">
        <v>465</v>
      </c>
      <c r="E313" s="519"/>
      <c r="F313" s="519"/>
      <c r="G313" s="519"/>
      <c r="H313" s="519"/>
      <c r="I313" s="519"/>
      <c r="J313" s="519"/>
      <c r="K313" s="519"/>
      <c r="L313" s="520"/>
      <c r="M313" s="574"/>
      <c r="N313" s="575"/>
      <c r="O313" s="576"/>
      <c r="P313" s="574"/>
      <c r="Q313" s="575"/>
      <c r="R313" s="576"/>
      <c r="S313" s="574"/>
      <c r="T313" s="575"/>
      <c r="U313" s="576"/>
      <c r="V313" s="574"/>
      <c r="W313" s="575"/>
      <c r="X313" s="576"/>
      <c r="Y313" s="574"/>
      <c r="Z313" s="575"/>
      <c r="AA313" s="576"/>
      <c r="AB313" s="574"/>
      <c r="AC313" s="575"/>
      <c r="AD313" s="576"/>
      <c r="AI313">
        <f t="shared" si="84"/>
        <v>0</v>
      </c>
      <c r="AJ313">
        <f t="shared" si="85"/>
        <v>0</v>
      </c>
      <c r="AK313">
        <f t="shared" si="86"/>
        <v>0</v>
      </c>
      <c r="AL313">
        <f t="shared" si="87"/>
        <v>0</v>
      </c>
      <c r="AM313">
        <f t="shared" si="88"/>
        <v>0</v>
      </c>
      <c r="AN313">
        <f t="shared" si="89"/>
        <v>0</v>
      </c>
      <c r="AO313" cm="1">
        <f t="array" ref="AO313">IF(OR(M313={"NS","NA"},$C$93={"NS","NA"}),0,IF(M313&lt;=$C$93,0,1))</f>
        <v>0</v>
      </c>
      <c r="AP313" cm="1">
        <f t="array" ref="AP313">IF(OR(P313={"NS","NA"},$E$95={"NS","NA"}),0,IF(P313&lt;=$E$95,0,1))</f>
        <v>0</v>
      </c>
      <c r="AQ313" cm="1">
        <f t="array" ref="AQ313">IF(OR(S313={"NS","NA"},$E$97={"NS","NA"}),0,IF(S313&lt;=$E$97,0,1))</f>
        <v>0</v>
      </c>
      <c r="AR313" cm="1">
        <f t="array" ref="AR313">IF(OR(V313={"NS","NA"},M313={"NS","NA"}),0,IF(V313&lt;=M313,0,1))</f>
        <v>0</v>
      </c>
      <c r="AS313" cm="1">
        <f t="array" ref="AS313">IF(OR(Y313={"NS","NA"},P313={"NS","NA"}),0,IF(Y313&lt;=P313,0,1))</f>
        <v>0</v>
      </c>
      <c r="AT313" cm="1">
        <f t="array" ref="AT313">IF(OR(AB313={"NS","NA"},S313={"NS","NA"}),0,IF(AB313&lt;=S313,0,1))</f>
        <v>0</v>
      </c>
    </row>
    <row r="314" spans="1:46" ht="15" customHeight="1">
      <c r="A314" s="169"/>
      <c r="B314" s="9"/>
      <c r="C314" s="260" t="s">
        <v>93</v>
      </c>
      <c r="D314" s="581" t="s">
        <v>466</v>
      </c>
      <c r="E314" s="582"/>
      <c r="F314" s="582"/>
      <c r="G314" s="582"/>
      <c r="H314" s="582"/>
      <c r="I314" s="582"/>
      <c r="J314" s="582"/>
      <c r="K314" s="582"/>
      <c r="L314" s="583"/>
      <c r="M314" s="574"/>
      <c r="N314" s="575"/>
      <c r="O314" s="576"/>
      <c r="P314" s="574"/>
      <c r="Q314" s="575"/>
      <c r="R314" s="576"/>
      <c r="S314" s="574"/>
      <c r="T314" s="575"/>
      <c r="U314" s="576"/>
      <c r="V314" s="574"/>
      <c r="W314" s="575"/>
      <c r="X314" s="576"/>
      <c r="Y314" s="574"/>
      <c r="Z314" s="575"/>
      <c r="AA314" s="576"/>
      <c r="AB314" s="574"/>
      <c r="AC314" s="575"/>
      <c r="AD314" s="576"/>
      <c r="AI314">
        <f t="shared" si="84"/>
        <v>0</v>
      </c>
      <c r="AJ314">
        <f t="shared" si="85"/>
        <v>0</v>
      </c>
      <c r="AK314">
        <f t="shared" si="86"/>
        <v>0</v>
      </c>
      <c r="AL314">
        <f t="shared" si="87"/>
        <v>0</v>
      </c>
      <c r="AM314">
        <f t="shared" si="88"/>
        <v>0</v>
      </c>
      <c r="AN314">
        <f t="shared" si="89"/>
        <v>0</v>
      </c>
      <c r="AO314" cm="1">
        <f t="array" ref="AO314">IF(OR(M314={"NS","NA"},$C$93={"NS","NA"}),0,IF(M314&lt;=$C$93,0,1))</f>
        <v>0</v>
      </c>
      <c r="AP314" cm="1">
        <f t="array" ref="AP314">IF(OR(P314={"NS","NA"},$E$95={"NS","NA"}),0,IF(P314&lt;=$E$95,0,1))</f>
        <v>0</v>
      </c>
      <c r="AQ314" cm="1">
        <f t="array" ref="AQ314">IF(OR(S314={"NS","NA"},$E$97={"NS","NA"}),0,IF(S314&lt;=$E$97,0,1))</f>
        <v>0</v>
      </c>
      <c r="AR314" cm="1">
        <f t="array" ref="AR314">IF(OR(V314={"NS","NA"},M314={"NS","NA"}),0,IF(V314&lt;=M314,0,1))</f>
        <v>0</v>
      </c>
      <c r="AS314" cm="1">
        <f t="array" ref="AS314">IF(OR(Y314={"NS","NA"},P314={"NS","NA"}),0,IF(Y314&lt;=P314,0,1))</f>
        <v>0</v>
      </c>
      <c r="AT314" cm="1">
        <f t="array" ref="AT314">IF(OR(AB314={"NS","NA"},S314={"NS","NA"}),0,IF(AB314&lt;=S314,0,1))</f>
        <v>0</v>
      </c>
    </row>
    <row r="315" spans="1:46" ht="15" customHeight="1">
      <c r="A315" s="169"/>
      <c r="B315" s="9"/>
      <c r="C315" s="260" t="s">
        <v>95</v>
      </c>
      <c r="D315" s="581" t="s">
        <v>467</v>
      </c>
      <c r="E315" s="582"/>
      <c r="F315" s="582"/>
      <c r="G315" s="582"/>
      <c r="H315" s="582"/>
      <c r="I315" s="582"/>
      <c r="J315" s="582"/>
      <c r="K315" s="582"/>
      <c r="L315" s="583"/>
      <c r="M315" s="574"/>
      <c r="N315" s="575"/>
      <c r="O315" s="576"/>
      <c r="P315" s="574"/>
      <c r="Q315" s="575"/>
      <c r="R315" s="576"/>
      <c r="S315" s="574"/>
      <c r="T315" s="575"/>
      <c r="U315" s="576"/>
      <c r="V315" s="574"/>
      <c r="W315" s="575"/>
      <c r="X315" s="576"/>
      <c r="Y315" s="574"/>
      <c r="Z315" s="575"/>
      <c r="AA315" s="576"/>
      <c r="AB315" s="574"/>
      <c r="AC315" s="575"/>
      <c r="AD315" s="576"/>
      <c r="AI315">
        <f t="shared" si="84"/>
        <v>0</v>
      </c>
      <c r="AJ315">
        <f t="shared" si="85"/>
        <v>0</v>
      </c>
      <c r="AK315">
        <f t="shared" si="86"/>
        <v>0</v>
      </c>
      <c r="AL315">
        <f t="shared" si="87"/>
        <v>0</v>
      </c>
      <c r="AM315">
        <f t="shared" si="88"/>
        <v>0</v>
      </c>
      <c r="AN315">
        <f t="shared" si="89"/>
        <v>0</v>
      </c>
      <c r="AO315" cm="1">
        <f t="array" ref="AO315">IF(OR(M315={"NS","NA"},$C$93={"NS","NA"}),0,IF(M315&lt;=$C$93,0,1))</f>
        <v>0</v>
      </c>
      <c r="AP315" cm="1">
        <f t="array" ref="AP315">IF(OR(P315={"NS","NA"},$E$95={"NS","NA"}),0,IF(P315&lt;=$E$95,0,1))</f>
        <v>0</v>
      </c>
      <c r="AQ315" cm="1">
        <f t="array" ref="AQ315">IF(OR(S315={"NS","NA"},$E$97={"NS","NA"}),0,IF(S315&lt;=$E$97,0,1))</f>
        <v>0</v>
      </c>
      <c r="AR315" cm="1">
        <f t="array" ref="AR315">IF(OR(V315={"NS","NA"},M315={"NS","NA"}),0,IF(V315&lt;=M315,0,1))</f>
        <v>0</v>
      </c>
      <c r="AS315" cm="1">
        <f t="array" ref="AS315">IF(OR(Y315={"NS","NA"},P315={"NS","NA"}),0,IF(Y315&lt;=P315,0,1))</f>
        <v>0</v>
      </c>
      <c r="AT315" cm="1">
        <f t="array" ref="AT315">IF(OR(AB315={"NS","NA"},S315={"NS","NA"}),0,IF(AB315&lt;=S315,0,1))</f>
        <v>0</v>
      </c>
    </row>
    <row r="316" spans="1:46" ht="24" customHeight="1">
      <c r="A316" s="169"/>
      <c r="B316" s="9"/>
      <c r="C316" s="260" t="s">
        <v>97</v>
      </c>
      <c r="D316" s="518" t="s">
        <v>468</v>
      </c>
      <c r="E316" s="519"/>
      <c r="F316" s="519"/>
      <c r="G316" s="519"/>
      <c r="H316" s="519"/>
      <c r="I316" s="519"/>
      <c r="J316" s="519"/>
      <c r="K316" s="519"/>
      <c r="L316" s="520"/>
      <c r="M316" s="574"/>
      <c r="N316" s="575"/>
      <c r="O316" s="576"/>
      <c r="P316" s="574"/>
      <c r="Q316" s="575"/>
      <c r="R316" s="576"/>
      <c r="S316" s="574"/>
      <c r="T316" s="575"/>
      <c r="U316" s="576"/>
      <c r="V316" s="574"/>
      <c r="W316" s="575"/>
      <c r="X316" s="576"/>
      <c r="Y316" s="574"/>
      <c r="Z316" s="575"/>
      <c r="AA316" s="576"/>
      <c r="AB316" s="574"/>
      <c r="AC316" s="575"/>
      <c r="AD316" s="576"/>
      <c r="AI316">
        <f t="shared" si="84"/>
        <v>0</v>
      </c>
      <c r="AJ316">
        <f t="shared" si="85"/>
        <v>0</v>
      </c>
      <c r="AK316">
        <f t="shared" si="86"/>
        <v>0</v>
      </c>
      <c r="AL316">
        <f t="shared" si="87"/>
        <v>0</v>
      </c>
      <c r="AM316">
        <f t="shared" si="88"/>
        <v>0</v>
      </c>
      <c r="AN316">
        <f t="shared" si="89"/>
        <v>0</v>
      </c>
      <c r="AO316" cm="1">
        <f t="array" ref="AO316">IF(OR(M316={"NS","NA"},$C$93={"NS","NA"}),0,IF(M316&lt;=$C$93,0,1))</f>
        <v>0</v>
      </c>
      <c r="AP316" cm="1">
        <f t="array" ref="AP316">IF(OR(P316={"NS","NA"},$E$95={"NS","NA"}),0,IF(P316&lt;=$E$95,0,1))</f>
        <v>0</v>
      </c>
      <c r="AQ316" cm="1">
        <f t="array" ref="AQ316">IF(OR(S316={"NS","NA"},$E$97={"NS","NA"}),0,IF(S316&lt;=$E$97,0,1))</f>
        <v>0</v>
      </c>
      <c r="AR316" cm="1">
        <f t="array" ref="AR316">IF(OR(V316={"NS","NA"},M316={"NS","NA"}),0,IF(V316&lt;=M316,0,1))</f>
        <v>0</v>
      </c>
      <c r="AS316" cm="1">
        <f t="array" ref="AS316">IF(OR(Y316={"NS","NA"},P316={"NS","NA"}),0,IF(Y316&lt;=P316,0,1))</f>
        <v>0</v>
      </c>
      <c r="AT316" cm="1">
        <f t="array" ref="AT316">IF(OR(AB316={"NS","NA"},S316={"NS","NA"}),0,IF(AB316&lt;=S316,0,1))</f>
        <v>0</v>
      </c>
    </row>
    <row r="317" spans="1:46" ht="15" customHeight="1">
      <c r="A317" s="169"/>
      <c r="B317" s="9"/>
      <c r="C317" s="261" t="s">
        <v>99</v>
      </c>
      <c r="D317" s="581" t="s">
        <v>469</v>
      </c>
      <c r="E317" s="582"/>
      <c r="F317" s="582"/>
      <c r="G317" s="582"/>
      <c r="H317" s="582"/>
      <c r="I317" s="582"/>
      <c r="J317" s="582"/>
      <c r="K317" s="582"/>
      <c r="L317" s="583"/>
      <c r="M317" s="574"/>
      <c r="N317" s="575"/>
      <c r="O317" s="576"/>
      <c r="P317" s="574"/>
      <c r="Q317" s="575"/>
      <c r="R317" s="576"/>
      <c r="S317" s="574"/>
      <c r="T317" s="575"/>
      <c r="U317" s="576"/>
      <c r="V317" s="574"/>
      <c r="W317" s="575"/>
      <c r="X317" s="576"/>
      <c r="Y317" s="574"/>
      <c r="Z317" s="575"/>
      <c r="AA317" s="576"/>
      <c r="AB317" s="574"/>
      <c r="AC317" s="575"/>
      <c r="AD317" s="576"/>
      <c r="AI317">
        <f t="shared" si="84"/>
        <v>0</v>
      </c>
      <c r="AJ317">
        <f t="shared" si="85"/>
        <v>0</v>
      </c>
      <c r="AK317">
        <f t="shared" si="86"/>
        <v>0</v>
      </c>
      <c r="AL317">
        <f t="shared" si="87"/>
        <v>0</v>
      </c>
      <c r="AM317">
        <f t="shared" si="88"/>
        <v>0</v>
      </c>
      <c r="AN317">
        <f t="shared" si="89"/>
        <v>0</v>
      </c>
      <c r="AO317" cm="1">
        <f t="array" ref="AO317">IF(OR(M317={"NS","NA"},$C$93={"NS","NA"}),0,IF(M317&lt;=$C$93,0,1))</f>
        <v>0</v>
      </c>
      <c r="AP317" cm="1">
        <f t="array" ref="AP317">IF(OR(P317={"NS","NA"},$E$95={"NS","NA"}),0,IF(P317&lt;=$E$95,0,1))</f>
        <v>0</v>
      </c>
      <c r="AQ317" cm="1">
        <f t="array" ref="AQ317">IF(OR(S317={"NS","NA"},$E$97={"NS","NA"}),0,IF(S317&lt;=$E$97,0,1))</f>
        <v>0</v>
      </c>
      <c r="AR317" cm="1">
        <f t="array" ref="AR317">IF(OR(V317={"NS","NA"},M317={"NS","NA"}),0,IF(V317&lt;=M317,0,1))</f>
        <v>0</v>
      </c>
      <c r="AS317" cm="1">
        <f t="array" ref="AS317">IF(OR(Y317={"NS","NA"},P317={"NS","NA"}),0,IF(Y317&lt;=P317,0,1))</f>
        <v>0</v>
      </c>
      <c r="AT317" cm="1">
        <f t="array" ref="AT317">IF(OR(AB317={"NS","NA"},S317={"NS","NA"}),0,IF(AB317&lt;=S317,0,1))</f>
        <v>0</v>
      </c>
    </row>
    <row r="318" spans="1:46" ht="15" customHeight="1">
      <c r="A318" s="169"/>
      <c r="B318" s="9"/>
      <c r="C318" s="260" t="s">
        <v>101</v>
      </c>
      <c r="D318" s="581" t="s">
        <v>470</v>
      </c>
      <c r="E318" s="582"/>
      <c r="F318" s="582"/>
      <c r="G318" s="582"/>
      <c r="H318" s="582"/>
      <c r="I318" s="582"/>
      <c r="J318" s="582"/>
      <c r="K318" s="582"/>
      <c r="L318" s="583"/>
      <c r="M318" s="574"/>
      <c r="N318" s="575"/>
      <c r="O318" s="576"/>
      <c r="P318" s="574"/>
      <c r="Q318" s="575"/>
      <c r="R318" s="576"/>
      <c r="S318" s="574"/>
      <c r="T318" s="575"/>
      <c r="U318" s="576"/>
      <c r="V318" s="574"/>
      <c r="W318" s="575"/>
      <c r="X318" s="576"/>
      <c r="Y318" s="574"/>
      <c r="Z318" s="575"/>
      <c r="AA318" s="576"/>
      <c r="AB318" s="574"/>
      <c r="AC318" s="575"/>
      <c r="AD318" s="576"/>
      <c r="AI318">
        <f t="shared" si="84"/>
        <v>0</v>
      </c>
      <c r="AJ318">
        <f t="shared" si="85"/>
        <v>0</v>
      </c>
      <c r="AK318">
        <f t="shared" si="86"/>
        <v>0</v>
      </c>
      <c r="AL318">
        <f t="shared" si="87"/>
        <v>0</v>
      </c>
      <c r="AM318">
        <f t="shared" si="88"/>
        <v>0</v>
      </c>
      <c r="AN318">
        <f t="shared" si="89"/>
        <v>0</v>
      </c>
      <c r="AO318" cm="1">
        <f t="array" ref="AO318">IF(OR(M318={"NS","NA"},$C$93={"NS","NA"}),0,IF(M318&lt;=$C$93,0,1))</f>
        <v>0</v>
      </c>
      <c r="AP318" cm="1">
        <f t="array" ref="AP318">IF(OR(P318={"NS","NA"},$E$95={"NS","NA"}),0,IF(P318&lt;=$E$95,0,1))</f>
        <v>0</v>
      </c>
      <c r="AQ318" cm="1">
        <f t="array" ref="AQ318">IF(OR(S318={"NS","NA"},$E$97={"NS","NA"}),0,IF(S318&lt;=$E$97,0,1))</f>
        <v>0</v>
      </c>
      <c r="AR318" cm="1">
        <f t="array" ref="AR318">IF(OR(V318={"NS","NA"},M318={"NS","NA"}),0,IF(V318&lt;=M318,0,1))</f>
        <v>0</v>
      </c>
      <c r="AS318" cm="1">
        <f t="array" ref="AS318">IF(OR(Y318={"NS","NA"},P318={"NS","NA"}),0,IF(Y318&lt;=P318,0,1))</f>
        <v>0</v>
      </c>
      <c r="AT318" cm="1">
        <f t="array" ref="AT318">IF(OR(AB318={"NS","NA"},S318={"NS","NA"}),0,IF(AB318&lt;=S318,0,1))</f>
        <v>0</v>
      </c>
    </row>
    <row r="319" spans="1:46" ht="15" customHeight="1">
      <c r="A319" s="169"/>
      <c r="B319" s="9"/>
      <c r="C319" s="260" t="s">
        <v>103</v>
      </c>
      <c r="D319" s="581" t="s">
        <v>471</v>
      </c>
      <c r="E319" s="582"/>
      <c r="F319" s="582"/>
      <c r="G319" s="582"/>
      <c r="H319" s="582"/>
      <c r="I319" s="582"/>
      <c r="J319" s="582"/>
      <c r="K319" s="582"/>
      <c r="L319" s="583"/>
      <c r="M319" s="574"/>
      <c r="N319" s="575"/>
      <c r="O319" s="576"/>
      <c r="P319" s="574"/>
      <c r="Q319" s="575"/>
      <c r="R319" s="576"/>
      <c r="S319" s="574"/>
      <c r="T319" s="575"/>
      <c r="U319" s="576"/>
      <c r="V319" s="574"/>
      <c r="W319" s="575"/>
      <c r="X319" s="576"/>
      <c r="Y319" s="574"/>
      <c r="Z319" s="575"/>
      <c r="AA319" s="576"/>
      <c r="AB319" s="574"/>
      <c r="AC319" s="575"/>
      <c r="AD319" s="576"/>
      <c r="AI319">
        <f t="shared" si="84"/>
        <v>0</v>
      </c>
      <c r="AJ319">
        <f t="shared" si="85"/>
        <v>0</v>
      </c>
      <c r="AK319">
        <f t="shared" si="86"/>
        <v>0</v>
      </c>
      <c r="AL319">
        <f t="shared" si="87"/>
        <v>0</v>
      </c>
      <c r="AM319">
        <f t="shared" si="88"/>
        <v>0</v>
      </c>
      <c r="AN319">
        <f t="shared" si="89"/>
        <v>0</v>
      </c>
      <c r="AO319" cm="1">
        <f t="array" ref="AO319">IF(OR(M319={"NS","NA"},$C$93={"NS","NA"}),0,IF(M319&lt;=$C$93,0,1))</f>
        <v>0</v>
      </c>
      <c r="AP319" cm="1">
        <f t="array" ref="AP319">IF(OR(P319={"NS","NA"},$E$95={"NS","NA"}),0,IF(P319&lt;=$E$95,0,1))</f>
        <v>0</v>
      </c>
      <c r="AQ319" cm="1">
        <f t="array" ref="AQ319">IF(OR(S319={"NS","NA"},$E$97={"NS","NA"}),0,IF(S319&lt;=$E$97,0,1))</f>
        <v>0</v>
      </c>
      <c r="AR319" cm="1">
        <f t="array" ref="AR319">IF(OR(V319={"NS","NA"},M319={"NS","NA"}),0,IF(V319&lt;=M319,0,1))</f>
        <v>0</v>
      </c>
      <c r="AS319" cm="1">
        <f t="array" ref="AS319">IF(OR(Y319={"NS","NA"},P319={"NS","NA"}),0,IF(Y319&lt;=P319,0,1))</f>
        <v>0</v>
      </c>
      <c r="AT319" cm="1">
        <f t="array" ref="AT319">IF(OR(AB319={"NS","NA"},S319={"NS","NA"}),0,IF(AB319&lt;=S319,0,1))</f>
        <v>0</v>
      </c>
    </row>
    <row r="320" spans="1:46" ht="15" customHeight="1">
      <c r="A320" s="169"/>
      <c r="B320" s="9"/>
      <c r="C320" s="262" t="s">
        <v>105</v>
      </c>
      <c r="D320" s="581" t="s">
        <v>756</v>
      </c>
      <c r="E320" s="582"/>
      <c r="F320" s="582"/>
      <c r="G320" s="582"/>
      <c r="H320" s="582"/>
      <c r="I320" s="582"/>
      <c r="J320" s="582"/>
      <c r="K320" s="582"/>
      <c r="L320" s="583"/>
      <c r="M320" s="574"/>
      <c r="N320" s="575"/>
      <c r="O320" s="576"/>
      <c r="P320" s="574"/>
      <c r="Q320" s="575"/>
      <c r="R320" s="576"/>
      <c r="S320" s="574"/>
      <c r="T320" s="575"/>
      <c r="U320" s="576"/>
      <c r="V320" s="574"/>
      <c r="W320" s="575"/>
      <c r="X320" s="576"/>
      <c r="Y320" s="574"/>
      <c r="Z320" s="575"/>
      <c r="AA320" s="576"/>
      <c r="AB320" s="574"/>
      <c r="AC320" s="575"/>
      <c r="AD320" s="576"/>
      <c r="AI320">
        <f t="shared" si="84"/>
        <v>0</v>
      </c>
      <c r="AJ320">
        <f t="shared" si="85"/>
        <v>0</v>
      </c>
      <c r="AK320">
        <f t="shared" si="86"/>
        <v>0</v>
      </c>
      <c r="AL320">
        <f t="shared" si="87"/>
        <v>0</v>
      </c>
      <c r="AM320">
        <f t="shared" si="88"/>
        <v>0</v>
      </c>
      <c r="AN320">
        <f t="shared" si="89"/>
        <v>0</v>
      </c>
      <c r="AO320" cm="1">
        <f t="array" ref="AO320">IF(OR(M320={"NS","NA"},$C$93={"NS","NA"}),0,IF(M320&lt;=$C$93,0,1))</f>
        <v>0</v>
      </c>
      <c r="AP320" cm="1">
        <f t="array" ref="AP320">IF(OR(P320={"NS","NA"},$E$95={"NS","NA"}),0,IF(P320&lt;=$E$95,0,1))</f>
        <v>0</v>
      </c>
      <c r="AQ320" cm="1">
        <f t="array" ref="AQ320">IF(OR(S320={"NS","NA"},$E$97={"NS","NA"}),0,IF(S320&lt;=$E$97,0,1))</f>
        <v>0</v>
      </c>
      <c r="AR320" cm="1">
        <f t="array" ref="AR320">IF(OR(V320={"NS","NA"},M320={"NS","NA"}),0,IF(V320&lt;=M320,0,1))</f>
        <v>0</v>
      </c>
      <c r="AS320" cm="1">
        <f t="array" ref="AS320">IF(OR(Y320={"NS","NA"},P320={"NS","NA"}),0,IF(Y320&lt;=P320,0,1))</f>
        <v>0</v>
      </c>
      <c r="AT320" cm="1">
        <f t="array" ref="AT320">IF(OR(AB320={"NS","NA"},S320={"NS","NA"}),0,IF(AB320&lt;=S320,0,1))</f>
        <v>0</v>
      </c>
    </row>
    <row r="321" spans="1:46" ht="15" customHeight="1">
      <c r="A321" s="169"/>
      <c r="B321" s="9"/>
      <c r="C321" s="263" t="s">
        <v>107</v>
      </c>
      <c r="D321" s="581" t="s">
        <v>472</v>
      </c>
      <c r="E321" s="582"/>
      <c r="F321" s="582"/>
      <c r="G321" s="582"/>
      <c r="H321" s="582"/>
      <c r="I321" s="582"/>
      <c r="J321" s="582"/>
      <c r="K321" s="582"/>
      <c r="L321" s="583"/>
      <c r="M321" s="574"/>
      <c r="N321" s="575"/>
      <c r="O321" s="576"/>
      <c r="P321" s="574"/>
      <c r="Q321" s="575"/>
      <c r="R321" s="576"/>
      <c r="S321" s="574"/>
      <c r="T321" s="575"/>
      <c r="U321" s="576"/>
      <c r="V321" s="574"/>
      <c r="W321" s="575"/>
      <c r="X321" s="576"/>
      <c r="Y321" s="574"/>
      <c r="Z321" s="575"/>
      <c r="AA321" s="576"/>
      <c r="AB321" s="574"/>
      <c r="AC321" s="575"/>
      <c r="AD321" s="576"/>
      <c r="AI321">
        <f t="shared" si="84"/>
        <v>0</v>
      </c>
      <c r="AJ321">
        <f t="shared" si="85"/>
        <v>0</v>
      </c>
      <c r="AK321">
        <f t="shared" si="86"/>
        <v>0</v>
      </c>
      <c r="AL321">
        <f t="shared" si="87"/>
        <v>0</v>
      </c>
      <c r="AM321">
        <f t="shared" si="88"/>
        <v>0</v>
      </c>
      <c r="AN321">
        <f t="shared" si="89"/>
        <v>0</v>
      </c>
      <c r="AO321" cm="1">
        <f t="array" ref="AO321">IF(OR(M321={"NS","NA"},$C$93={"NS","NA"}),0,IF(M321&lt;=$C$93,0,1))</f>
        <v>0</v>
      </c>
      <c r="AP321" cm="1">
        <f t="array" ref="AP321">IF(OR(P321={"NS","NA"},$E$95={"NS","NA"}),0,IF(P321&lt;=$E$95,0,1))</f>
        <v>0</v>
      </c>
      <c r="AQ321" cm="1">
        <f t="array" ref="AQ321">IF(OR(S321={"NS","NA"},$E$97={"NS","NA"}),0,IF(S321&lt;=$E$97,0,1))</f>
        <v>0</v>
      </c>
      <c r="AR321" cm="1">
        <f t="array" ref="AR321">IF(OR(V321={"NS","NA"},M321={"NS","NA"}),0,IF(V321&lt;=M321,0,1))</f>
        <v>0</v>
      </c>
      <c r="AS321" cm="1">
        <f t="array" ref="AS321">IF(OR(Y321={"NS","NA"},P321={"NS","NA"}),0,IF(Y321&lt;=P321,0,1))</f>
        <v>0</v>
      </c>
      <c r="AT321" cm="1">
        <f t="array" ref="AT321">IF(OR(AB321={"NS","NA"},S321={"NS","NA"}),0,IF(AB321&lt;=S321,0,1))</f>
        <v>0</v>
      </c>
    </row>
    <row r="322" spans="1:46" ht="15" customHeight="1">
      <c r="A322" s="169"/>
      <c r="B322" s="9"/>
      <c r="C322" s="263" t="s">
        <v>108</v>
      </c>
      <c r="D322" s="581" t="s">
        <v>473</v>
      </c>
      <c r="E322" s="582"/>
      <c r="F322" s="582"/>
      <c r="G322" s="582"/>
      <c r="H322" s="582"/>
      <c r="I322" s="582"/>
      <c r="J322" s="582"/>
      <c r="K322" s="582"/>
      <c r="L322" s="583"/>
      <c r="M322" s="574"/>
      <c r="N322" s="575"/>
      <c r="O322" s="576"/>
      <c r="P322" s="574"/>
      <c r="Q322" s="575"/>
      <c r="R322" s="576"/>
      <c r="S322" s="574"/>
      <c r="T322" s="575"/>
      <c r="U322" s="576"/>
      <c r="V322" s="574"/>
      <c r="W322" s="575"/>
      <c r="X322" s="576"/>
      <c r="Y322" s="574"/>
      <c r="Z322" s="575"/>
      <c r="AA322" s="576"/>
      <c r="AB322" s="574"/>
      <c r="AC322" s="575"/>
      <c r="AD322" s="576"/>
      <c r="AI322">
        <f t="shared" si="84"/>
        <v>0</v>
      </c>
      <c r="AJ322">
        <f t="shared" si="85"/>
        <v>0</v>
      </c>
      <c r="AK322">
        <f t="shared" si="86"/>
        <v>0</v>
      </c>
      <c r="AL322">
        <f t="shared" si="87"/>
        <v>0</v>
      </c>
      <c r="AM322">
        <f t="shared" si="88"/>
        <v>0</v>
      </c>
      <c r="AN322">
        <f t="shared" si="89"/>
        <v>0</v>
      </c>
      <c r="AO322" cm="1">
        <f t="array" ref="AO322">IF(OR(M322={"NS","NA"},$C$93={"NS","NA"}),0,IF(M322&lt;=$C$93,0,1))</f>
        <v>0</v>
      </c>
      <c r="AP322" cm="1">
        <f t="array" ref="AP322">IF(OR(P322={"NS","NA"},$E$95={"NS","NA"}),0,IF(P322&lt;=$E$95,0,1))</f>
        <v>0</v>
      </c>
      <c r="AQ322" cm="1">
        <f t="array" ref="AQ322">IF(OR(S322={"NS","NA"},$E$97={"NS","NA"}),0,IF(S322&lt;=$E$97,0,1))</f>
        <v>0</v>
      </c>
      <c r="AR322" cm="1">
        <f t="array" ref="AR322">IF(OR(V322={"NS","NA"},M322={"NS","NA"}),0,IF(V322&lt;=M322,0,1))</f>
        <v>0</v>
      </c>
      <c r="AS322" cm="1">
        <f t="array" ref="AS322">IF(OR(Y322={"NS","NA"},P322={"NS","NA"}),0,IF(Y322&lt;=P322,0,1))</f>
        <v>0</v>
      </c>
      <c r="AT322" cm="1">
        <f t="array" ref="AT322">IF(OR(AB322={"NS","NA"},S322={"NS","NA"}),0,IF(AB322&lt;=S322,0,1))</f>
        <v>0</v>
      </c>
    </row>
    <row r="323" spans="1:46" ht="15" customHeight="1">
      <c r="A323" s="16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c r="AB323" s="9"/>
      <c r="AC323" s="9"/>
      <c r="AD323" s="9"/>
      <c r="AI323">
        <f>SUM(AI311:AI322)</f>
        <v>0</v>
      </c>
      <c r="AK323" s="193">
        <f>SUM(AK311:AK322)</f>
        <v>0</v>
      </c>
      <c r="AL323">
        <f>SUM(AL311:AL322)</f>
        <v>0</v>
      </c>
      <c r="AN323" s="193">
        <f>SUM(AN311:AN322)</f>
        <v>0</v>
      </c>
      <c r="AQ323" s="172">
        <f>SUM(AO311:AQ322)</f>
        <v>0</v>
      </c>
      <c r="AT323" s="172">
        <f>SUM(AR311:AT322)</f>
        <v>0</v>
      </c>
    </row>
    <row r="324" spans="1:46" ht="45" customHeight="1">
      <c r="A324" s="169"/>
      <c r="B324" s="9"/>
      <c r="C324" s="549" t="s">
        <v>474</v>
      </c>
      <c r="D324" s="549"/>
      <c r="E324" s="549"/>
      <c r="F324" s="550"/>
      <c r="G324" s="392"/>
      <c r="H324" s="392"/>
      <c r="I324" s="392"/>
      <c r="J324" s="392"/>
      <c r="K324" s="392"/>
      <c r="L324" s="392"/>
      <c r="M324" s="392"/>
      <c r="N324" s="392"/>
      <c r="O324" s="392"/>
      <c r="P324" s="392"/>
      <c r="Q324" s="392"/>
      <c r="R324" s="392"/>
      <c r="S324" s="392"/>
      <c r="T324" s="392"/>
      <c r="U324" s="392"/>
      <c r="V324" s="392"/>
      <c r="W324" s="392"/>
      <c r="X324" s="392"/>
      <c r="Y324" s="392"/>
      <c r="Z324" s="392"/>
      <c r="AA324" s="392"/>
      <c r="AB324" s="392"/>
      <c r="AC324" s="392"/>
      <c r="AD324" s="392"/>
      <c r="AN324" s="172">
        <f>SUM(AK323,AN323)</f>
        <v>0</v>
      </c>
    </row>
    <row r="325" spans="1:46" ht="15" customHeight="1">
      <c r="A325" s="169"/>
      <c r="B325" s="457" t="str">
        <f>IF(OR(AND(M322&gt;0,M322&lt;&gt;"NA",M322&lt;&gt;"NS",G324=""),AND(V322&gt;0,V322&lt;&gt;"NA",V322&lt;&gt;"NS",G324="")),"Debido a que cuenta con un valor mayor a cero en el numeral 12, debe anotar el nombre de dicha(s) función(es) desempeñada(s)","")</f>
        <v/>
      </c>
      <c r="C325" s="457"/>
      <c r="D325" s="457"/>
      <c r="E325" s="457"/>
      <c r="F325" s="457"/>
      <c r="G325" s="457"/>
      <c r="H325" s="457"/>
      <c r="I325" s="457"/>
      <c r="J325" s="457"/>
      <c r="K325" s="457"/>
      <c r="L325" s="457"/>
      <c r="M325" s="457"/>
      <c r="N325" s="457"/>
      <c r="O325" s="457"/>
      <c r="P325" s="457"/>
      <c r="Q325" s="457"/>
      <c r="R325" s="457"/>
      <c r="S325" s="457"/>
      <c r="T325" s="457"/>
      <c r="U325" s="457"/>
      <c r="V325" s="457"/>
      <c r="W325" s="457"/>
      <c r="X325" s="457"/>
      <c r="Y325" s="457"/>
      <c r="Z325" s="457"/>
      <c r="AA325" s="457"/>
      <c r="AB325" s="457"/>
      <c r="AC325" s="457"/>
      <c r="AD325" s="457"/>
      <c r="AE325" s="457"/>
    </row>
    <row r="326" spans="1:46" ht="24" customHeight="1">
      <c r="A326" s="159"/>
      <c r="B326" s="7"/>
      <c r="C326" s="417" t="s">
        <v>147</v>
      </c>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c r="Z326" s="417"/>
      <c r="AA326" s="417"/>
      <c r="AB326" s="417"/>
      <c r="AC326" s="417"/>
      <c r="AD326" s="417"/>
    </row>
    <row r="327" spans="1:46" ht="60" customHeight="1">
      <c r="A327" s="169"/>
      <c r="B327" s="9"/>
      <c r="C327" s="621"/>
      <c r="D327" s="621"/>
      <c r="E327" s="621"/>
      <c r="F327" s="621"/>
      <c r="G327" s="621"/>
      <c r="H327" s="621"/>
      <c r="I327" s="621"/>
      <c r="J327" s="621"/>
      <c r="K327" s="621"/>
      <c r="L327" s="621"/>
      <c r="M327" s="621"/>
      <c r="N327" s="621"/>
      <c r="O327" s="621"/>
      <c r="P327" s="621"/>
      <c r="Q327" s="621"/>
      <c r="R327" s="621"/>
      <c r="S327" s="621"/>
      <c r="T327" s="621"/>
      <c r="U327" s="621"/>
      <c r="V327" s="621"/>
      <c r="W327" s="621"/>
      <c r="X327" s="621"/>
      <c r="Y327" s="621"/>
      <c r="Z327" s="621"/>
      <c r="AA327" s="621"/>
      <c r="AB327" s="621"/>
      <c r="AC327" s="621"/>
      <c r="AD327" s="621"/>
    </row>
    <row r="328" spans="1:46" ht="15" customHeight="1">
      <c r="A328" s="159"/>
      <c r="B328" s="455" t="str">
        <f>IF(AG311=0,"","Favor de ingresar toda la información requerida en la pregunta")</f>
        <v/>
      </c>
      <c r="C328" s="455"/>
      <c r="D328" s="455"/>
      <c r="E328" s="455"/>
      <c r="F328" s="455"/>
      <c r="G328" s="455"/>
      <c r="H328" s="455"/>
      <c r="I328" s="455"/>
      <c r="J328" s="455"/>
      <c r="K328" s="455"/>
      <c r="L328" s="455"/>
      <c r="M328" s="455"/>
      <c r="N328" s="455"/>
      <c r="O328" s="455"/>
      <c r="P328" s="455"/>
      <c r="Q328" s="455"/>
      <c r="R328" s="455"/>
      <c r="S328" s="455"/>
      <c r="T328" s="455"/>
      <c r="U328" s="455"/>
      <c r="V328" s="455"/>
      <c r="W328" s="455"/>
      <c r="X328" s="455"/>
      <c r="Y328" s="455"/>
      <c r="Z328" s="455"/>
      <c r="AA328" s="455"/>
      <c r="AB328" s="455"/>
      <c r="AC328" s="455"/>
      <c r="AD328" s="455"/>
      <c r="AE328" s="455"/>
    </row>
    <row r="329" spans="1:46" ht="15" customHeight="1">
      <c r="A329" s="159"/>
      <c r="B329" s="456" t="str">
        <f>IF(COUNTIF(M311:AD322,"NS")&lt;&gt;0,"Alerta: debido a que cuenta con registros NS, debe proporcionar una justificación en el area de comentarios al final de la pregunta","")</f>
        <v/>
      </c>
      <c r="C329" s="456"/>
      <c r="D329" s="456"/>
      <c r="E329" s="456"/>
      <c r="F329" s="456"/>
      <c r="G329" s="456"/>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row>
    <row r="330" spans="1:46" ht="15" customHeight="1">
      <c r="A330" s="159"/>
      <c r="B330" s="452" t="str">
        <f>IF(AN324&gt;0,"Favor de revisar la suma y consistencia de totales y/o subtotales por filas (numéricos y NS)","")</f>
        <v/>
      </c>
      <c r="C330" s="452"/>
      <c r="D330" s="452"/>
      <c r="E330" s="452"/>
      <c r="F330" s="452"/>
      <c r="G330" s="452"/>
      <c r="H330" s="452"/>
      <c r="I330" s="452"/>
      <c r="J330" s="452"/>
      <c r="K330" s="452"/>
      <c r="L330" s="452"/>
      <c r="M330" s="452"/>
      <c r="N330" s="452"/>
      <c r="O330" s="452"/>
      <c r="P330" s="452"/>
      <c r="Q330" s="452"/>
      <c r="R330" s="452"/>
      <c r="S330" s="452"/>
      <c r="T330" s="452"/>
      <c r="U330" s="452"/>
      <c r="V330" s="452"/>
      <c r="W330" s="452"/>
      <c r="X330" s="452"/>
      <c r="Y330" s="452"/>
      <c r="Z330" s="452"/>
      <c r="AA330" s="452"/>
      <c r="AB330" s="452"/>
      <c r="AC330" s="452"/>
      <c r="AD330" s="452"/>
      <c r="AE330" s="452"/>
    </row>
    <row r="331" spans="1:46" ht="15" customHeight="1">
      <c r="A331" s="159"/>
      <c r="B331" s="450" t="str">
        <f>IF(AQ323&gt;0,"Favor de revisar la instrucción 3, debido a que no se cumplen con los criterios mencionados","")</f>
        <v/>
      </c>
      <c r="C331" s="450"/>
      <c r="D331" s="450"/>
      <c r="E331" s="450"/>
      <c r="F331" s="450"/>
      <c r="G331" s="450"/>
      <c r="H331" s="450"/>
      <c r="I331" s="450"/>
      <c r="J331" s="450"/>
      <c r="K331" s="450"/>
      <c r="L331" s="450"/>
      <c r="M331" s="450"/>
      <c r="N331" s="450"/>
      <c r="O331" s="450"/>
      <c r="P331" s="450"/>
      <c r="Q331" s="450"/>
      <c r="R331" s="450"/>
      <c r="S331" s="450"/>
      <c r="T331" s="450"/>
      <c r="U331" s="450"/>
      <c r="V331" s="450"/>
      <c r="W331" s="450"/>
      <c r="X331" s="450"/>
      <c r="Y331" s="450"/>
      <c r="Z331" s="450"/>
      <c r="AA331" s="450"/>
      <c r="AB331" s="450"/>
      <c r="AC331" s="450"/>
      <c r="AD331" s="450"/>
      <c r="AE331" s="450"/>
    </row>
    <row r="332" spans="1:46" ht="15" customHeight="1">
      <c r="A332" s="159"/>
      <c r="B332" s="450" t="str">
        <f>IF(AT323&gt;0,"Favor de revisar la instrucción 4, debido a que no se cumplen con los criterios mencionados","")</f>
        <v/>
      </c>
      <c r="C332" s="450"/>
      <c r="D332" s="450"/>
      <c r="E332" s="450"/>
      <c r="F332" s="450"/>
      <c r="G332" s="450"/>
      <c r="H332" s="450"/>
      <c r="I332" s="450"/>
      <c r="J332" s="450"/>
      <c r="K332" s="450"/>
      <c r="L332" s="450"/>
      <c r="M332" s="450"/>
      <c r="N332" s="450"/>
      <c r="O332" s="450"/>
      <c r="P332" s="450"/>
      <c r="Q332" s="450"/>
      <c r="R332" s="450"/>
      <c r="S332" s="450"/>
      <c r="T332" s="450"/>
      <c r="U332" s="450"/>
      <c r="V332" s="450"/>
      <c r="W332" s="450"/>
      <c r="X332" s="450"/>
      <c r="Y332" s="450"/>
      <c r="Z332" s="450"/>
      <c r="AA332" s="450"/>
      <c r="AB332" s="450"/>
      <c r="AC332" s="450"/>
      <c r="AD332" s="450"/>
      <c r="AE332" s="450"/>
    </row>
    <row r="333" spans="1:46" ht="15" customHeight="1">
      <c r="A333" s="15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c r="AB333" s="9"/>
      <c r="AC333" s="9"/>
      <c r="AD333" s="9"/>
    </row>
    <row r="334" spans="1:46" ht="24" customHeight="1">
      <c r="A334" s="177" t="s">
        <v>475</v>
      </c>
      <c r="B334" s="476" t="s">
        <v>1885</v>
      </c>
      <c r="C334" s="476"/>
      <c r="D334" s="476"/>
      <c r="E334" s="476"/>
      <c r="F334" s="476"/>
      <c r="G334" s="476"/>
      <c r="H334" s="476"/>
      <c r="I334" s="476"/>
      <c r="J334" s="476"/>
      <c r="K334" s="476"/>
      <c r="L334" s="476"/>
      <c r="M334" s="476"/>
      <c r="N334" s="476"/>
      <c r="O334" s="476"/>
      <c r="P334" s="476"/>
      <c r="Q334" s="476"/>
      <c r="R334" s="476"/>
      <c r="S334" s="476"/>
      <c r="T334" s="476"/>
      <c r="U334" s="476"/>
      <c r="V334" s="476"/>
      <c r="W334" s="476"/>
      <c r="X334" s="476"/>
      <c r="Y334" s="476"/>
      <c r="Z334" s="476"/>
      <c r="AA334" s="476"/>
      <c r="AB334" s="476"/>
      <c r="AC334" s="476"/>
      <c r="AD334" s="476"/>
    </row>
    <row r="335" spans="1:46" ht="15" customHeight="1">
      <c r="A335" s="177"/>
      <c r="B335" s="164"/>
      <c r="C335" s="465" t="s">
        <v>1886</v>
      </c>
      <c r="D335" s="465"/>
      <c r="E335" s="465"/>
      <c r="F335" s="465"/>
      <c r="G335" s="465"/>
      <c r="H335" s="465"/>
      <c r="I335" s="465"/>
      <c r="J335" s="465"/>
      <c r="K335" s="465"/>
      <c r="L335" s="465"/>
      <c r="M335" s="465"/>
      <c r="N335" s="465"/>
      <c r="O335" s="465"/>
      <c r="P335" s="465"/>
      <c r="Q335" s="465"/>
      <c r="R335" s="465"/>
      <c r="S335" s="465"/>
      <c r="T335" s="465"/>
      <c r="U335" s="465"/>
      <c r="V335" s="465"/>
      <c r="W335" s="465"/>
      <c r="X335" s="465"/>
      <c r="Y335" s="465"/>
      <c r="Z335" s="465"/>
      <c r="AA335" s="465"/>
      <c r="AB335" s="465"/>
      <c r="AC335" s="465"/>
      <c r="AD335" s="465"/>
    </row>
    <row r="336" spans="1:46" ht="24" customHeight="1">
      <c r="A336" s="177"/>
      <c r="B336" s="164"/>
      <c r="C336" s="417" t="s">
        <v>476</v>
      </c>
      <c r="D336" s="507"/>
      <c r="E336" s="507"/>
      <c r="F336" s="507"/>
      <c r="G336" s="507"/>
      <c r="H336" s="507"/>
      <c r="I336" s="507"/>
      <c r="J336" s="507"/>
      <c r="K336" s="507"/>
      <c r="L336" s="507"/>
      <c r="M336" s="507"/>
      <c r="N336" s="507"/>
      <c r="O336" s="507"/>
      <c r="P336" s="507"/>
      <c r="Q336" s="507"/>
      <c r="R336" s="507"/>
      <c r="S336" s="507"/>
      <c r="T336" s="507"/>
      <c r="U336" s="507"/>
      <c r="V336" s="507"/>
      <c r="W336" s="507"/>
      <c r="X336" s="507"/>
      <c r="Y336" s="507"/>
      <c r="Z336" s="507"/>
      <c r="AA336" s="507"/>
      <c r="AB336" s="507"/>
      <c r="AC336" s="507"/>
      <c r="AD336" s="507"/>
    </row>
    <row r="337" spans="1:116" ht="48" customHeight="1">
      <c r="A337" s="177"/>
      <c r="B337" s="164"/>
      <c r="C337" s="417" t="s">
        <v>1887</v>
      </c>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c r="Z337" s="417"/>
      <c r="AA337" s="417"/>
      <c r="AB337" s="417"/>
      <c r="AC337" s="417"/>
      <c r="AD337" s="417"/>
    </row>
    <row r="338" spans="1:116" ht="48" customHeight="1">
      <c r="A338" s="177"/>
      <c r="B338" s="164"/>
      <c r="C338" s="464" t="s">
        <v>1888</v>
      </c>
      <c r="D338" s="464"/>
      <c r="E338" s="464"/>
      <c r="F338" s="464"/>
      <c r="G338" s="464"/>
      <c r="H338" s="464"/>
      <c r="I338" s="464"/>
      <c r="J338" s="464"/>
      <c r="K338" s="464"/>
      <c r="L338" s="464"/>
      <c r="M338" s="464"/>
      <c r="N338" s="464"/>
      <c r="O338" s="464"/>
      <c r="P338" s="464"/>
      <c r="Q338" s="464"/>
      <c r="R338" s="464"/>
      <c r="S338" s="464"/>
      <c r="T338" s="464"/>
      <c r="U338" s="464"/>
      <c r="V338" s="464"/>
      <c r="W338" s="464"/>
      <c r="X338" s="464"/>
      <c r="Y338" s="464"/>
      <c r="Z338" s="464"/>
      <c r="AA338" s="464"/>
      <c r="AB338" s="464"/>
      <c r="AC338" s="464"/>
      <c r="AD338" s="464"/>
    </row>
    <row r="339" spans="1:116" ht="15" customHeight="1">
      <c r="A339" s="17"/>
      <c r="B339" s="209"/>
      <c r="C339" s="166"/>
      <c r="D339" s="166"/>
      <c r="E339" s="166"/>
      <c r="F339" s="166"/>
      <c r="G339" s="166"/>
      <c r="H339" s="166"/>
      <c r="J339" s="166"/>
      <c r="K339" s="166"/>
      <c r="L339" s="166"/>
      <c r="M339" s="166"/>
      <c r="N339" s="166"/>
      <c r="O339" s="166"/>
      <c r="P339" s="166"/>
      <c r="Q339" s="166"/>
      <c r="R339" s="166"/>
      <c r="S339" s="166"/>
      <c r="T339" s="166"/>
      <c r="U339" s="166"/>
      <c r="V339" s="166"/>
      <c r="W339" s="166"/>
      <c r="X339" s="166"/>
      <c r="Y339" s="264"/>
      <c r="Z339" s="264"/>
      <c r="AA339" s="265"/>
      <c r="AB339" s="265"/>
      <c r="AC339" s="265"/>
      <c r="AD339" s="265"/>
      <c r="BI339">
        <v>1</v>
      </c>
      <c r="BJ339">
        <v>2</v>
      </c>
      <c r="BK339">
        <v>3</v>
      </c>
      <c r="BL339">
        <v>4</v>
      </c>
      <c r="BM339">
        <v>5</v>
      </c>
      <c r="BN339">
        <v>6</v>
      </c>
      <c r="BO339">
        <v>7</v>
      </c>
      <c r="BP339">
        <v>8</v>
      </c>
      <c r="BQ339">
        <v>9</v>
      </c>
      <c r="BR339">
        <v>10</v>
      </c>
      <c r="BS339">
        <v>11</v>
      </c>
      <c r="BT339">
        <v>12</v>
      </c>
      <c r="BU339">
        <v>13</v>
      </c>
      <c r="BV339">
        <v>14</v>
      </c>
      <c r="BW339">
        <v>15</v>
      </c>
      <c r="BX339">
        <v>16</v>
      </c>
      <c r="BY339">
        <v>17</v>
      </c>
      <c r="BZ339">
        <v>18</v>
      </c>
      <c r="CA339">
        <v>19</v>
      </c>
      <c r="CB339">
        <v>20</v>
      </c>
      <c r="CC339">
        <v>21</v>
      </c>
      <c r="CD339">
        <v>22</v>
      </c>
      <c r="CE339">
        <v>23</v>
      </c>
      <c r="CF339">
        <v>24</v>
      </c>
      <c r="CG339">
        <v>25</v>
      </c>
      <c r="CH339">
        <v>26</v>
      </c>
      <c r="CI339">
        <v>27</v>
      </c>
      <c r="CJ339">
        <v>28</v>
      </c>
      <c r="CK339">
        <v>29</v>
      </c>
      <c r="CL339">
        <v>30</v>
      </c>
      <c r="CM339">
        <v>31</v>
      </c>
      <c r="CN339">
        <v>32</v>
      </c>
      <c r="CO339">
        <v>33</v>
      </c>
      <c r="CP339">
        <v>34</v>
      </c>
      <c r="CQ339">
        <v>35</v>
      </c>
      <c r="CR339">
        <v>36</v>
      </c>
      <c r="CS339">
        <v>37</v>
      </c>
      <c r="CT339">
        <v>38</v>
      </c>
      <c r="CU339">
        <v>39</v>
      </c>
    </row>
    <row r="340" spans="1:116" ht="15" customHeight="1">
      <c r="A340" s="21"/>
      <c r="B340" s="212"/>
      <c r="C340" s="166"/>
      <c r="D340" s="166"/>
      <c r="E340" s="166"/>
      <c r="F340" s="166"/>
      <c r="G340" s="166"/>
      <c r="H340" s="166"/>
      <c r="J340" s="166"/>
      <c r="K340" s="166"/>
      <c r="L340" s="166"/>
      <c r="M340" s="166"/>
      <c r="N340" s="166"/>
      <c r="O340" s="166"/>
      <c r="P340" s="166"/>
      <c r="Q340" s="166"/>
      <c r="R340" s="166"/>
      <c r="S340" s="166"/>
      <c r="T340" s="166"/>
      <c r="U340" s="166"/>
      <c r="V340" s="166"/>
      <c r="W340" s="166"/>
      <c r="X340" s="166"/>
      <c r="Y340" s="210"/>
      <c r="Z340" s="210"/>
      <c r="AA340" s="538" t="s">
        <v>254</v>
      </c>
      <c r="AB340" s="538"/>
      <c r="AC340" s="538"/>
      <c r="AD340" s="538"/>
      <c r="BI340" t="s">
        <v>2310</v>
      </c>
    </row>
    <row r="341" spans="1:116" ht="24" customHeight="1">
      <c r="A341" s="21"/>
      <c r="B341" s="212"/>
      <c r="C341" s="500" t="s">
        <v>255</v>
      </c>
      <c r="D341" s="501"/>
      <c r="E341" s="501"/>
      <c r="F341" s="501"/>
      <c r="G341" s="501"/>
      <c r="H341" s="501"/>
      <c r="I341" s="501"/>
      <c r="J341" s="501"/>
      <c r="K341" s="501"/>
      <c r="L341" s="502"/>
      <c r="M341" s="469" t="s">
        <v>477</v>
      </c>
      <c r="N341" s="470"/>
      <c r="O341" s="470"/>
      <c r="P341" s="470"/>
      <c r="Q341" s="470"/>
      <c r="R341" s="470"/>
      <c r="S341" s="470"/>
      <c r="T341" s="470"/>
      <c r="U341" s="470"/>
      <c r="V341" s="470"/>
      <c r="W341" s="470"/>
      <c r="X341" s="470"/>
      <c r="Y341" s="470"/>
      <c r="Z341" s="470"/>
      <c r="AA341" s="470"/>
      <c r="AB341" s="470"/>
      <c r="AC341" s="470"/>
      <c r="AD341" s="471"/>
      <c r="BI341">
        <f>IF(AND(SUM(M311:M322)=0,COUNTIF(M311:M322,"NS")&gt;0),"NS",IF(AND(SUM(M311:M322)=0,COUNTIF(M311:M322,0)&gt;0),0,IF(AND(SUM(M311:M322)=0,COUNTIF(M311:M322,"NA")&gt;0),"NA",SUM(M311:M322))))</f>
        <v>0</v>
      </c>
      <c r="BJ341">
        <f>IF(AND(SUM(P311:P322)=0,COUNTIF(P311:P322,"NS")&gt;0),"NS",IF(AND(SUM(P311:P322)=0,COUNTIF(P311:P322,0)&gt;0),0,IF(AND(SUM(P311:P322)=0,COUNTIF(P311:P322,"NA")&gt;0),"NA",SUM(P311:P322))))</f>
        <v>0</v>
      </c>
      <c r="BK341">
        <f>IF(AND(SUM(S311:S322)=0,COUNTIF(S311:S322,"NS")&gt;0),"NS",IF(AND(SUM(S311:S322)=0,COUNTIF(S311:S322,0)&gt;0),0,IF(AND(SUM(S311:S322)=0,COUNTIF(S311:S322,"NA")&gt;0),"NA",SUM(S311:S322))))</f>
        <v>0</v>
      </c>
      <c r="BL341">
        <f>M311</f>
        <v>0</v>
      </c>
      <c r="BM341">
        <f>P311</f>
        <v>0</v>
      </c>
      <c r="BN341">
        <f>S311</f>
        <v>0</v>
      </c>
      <c r="BO341">
        <f>M312</f>
        <v>0</v>
      </c>
      <c r="BP341">
        <f>P312</f>
        <v>0</v>
      </c>
      <c r="BQ341">
        <f>S312</f>
        <v>0</v>
      </c>
      <c r="BR341">
        <f>M313</f>
        <v>0</v>
      </c>
      <c r="BS341">
        <f>P313</f>
        <v>0</v>
      </c>
      <c r="BT341">
        <f>S313</f>
        <v>0</v>
      </c>
      <c r="BU341">
        <f>M314</f>
        <v>0</v>
      </c>
      <c r="BV341">
        <f>P314</f>
        <v>0</v>
      </c>
      <c r="BW341">
        <f>S314</f>
        <v>0</v>
      </c>
      <c r="BX341">
        <f>M315</f>
        <v>0</v>
      </c>
      <c r="BY341">
        <f>P315</f>
        <v>0</v>
      </c>
      <c r="BZ341">
        <f>S315</f>
        <v>0</v>
      </c>
      <c r="CA341">
        <f>M316</f>
        <v>0</v>
      </c>
      <c r="CB341">
        <f>P316</f>
        <v>0</v>
      </c>
      <c r="CC341">
        <f>S316</f>
        <v>0</v>
      </c>
      <c r="CD341">
        <f>M317</f>
        <v>0</v>
      </c>
      <c r="CE341">
        <f>P317</f>
        <v>0</v>
      </c>
      <c r="CF341">
        <f>S317</f>
        <v>0</v>
      </c>
      <c r="CG341">
        <f>M318</f>
        <v>0</v>
      </c>
      <c r="CH341">
        <f>P318</f>
        <v>0</v>
      </c>
      <c r="CI341">
        <f>S318</f>
        <v>0</v>
      </c>
      <c r="CJ341">
        <f>M319</f>
        <v>0</v>
      </c>
      <c r="CK341">
        <f>P319</f>
        <v>0</v>
      </c>
      <c r="CL341">
        <f>S319</f>
        <v>0</v>
      </c>
      <c r="CM341">
        <f>M320</f>
        <v>0</v>
      </c>
      <c r="CN341">
        <f>P320</f>
        <v>0</v>
      </c>
      <c r="CO341">
        <f>S320</f>
        <v>0</v>
      </c>
      <c r="CP341">
        <f>M321</f>
        <v>0</v>
      </c>
      <c r="CQ341">
        <f>P321</f>
        <v>0</v>
      </c>
      <c r="CR341">
        <f>S321</f>
        <v>0</v>
      </c>
      <c r="CS341">
        <f>M322</f>
        <v>0</v>
      </c>
      <c r="CT341">
        <f>P322</f>
        <v>0</v>
      </c>
      <c r="CU341">
        <f>S322</f>
        <v>0</v>
      </c>
      <c r="CW341" s="553" t="s">
        <v>2325</v>
      </c>
      <c r="CX341" s="554"/>
      <c r="CY341" s="554"/>
      <c r="CZ341" s="554"/>
      <c r="DA341" s="554"/>
      <c r="DB341" s="554"/>
      <c r="DC341" s="554"/>
      <c r="DD341" s="554"/>
      <c r="DE341" s="554"/>
      <c r="DF341" s="554"/>
      <c r="DG341" s="554"/>
      <c r="DH341" s="555"/>
      <c r="DI341" s="247"/>
      <c r="DJ341" s="247"/>
      <c r="DK341" s="247"/>
      <c r="DL341" s="247"/>
    </row>
    <row r="342" spans="1:116" ht="120" customHeight="1">
      <c r="A342" s="266"/>
      <c r="B342" s="21"/>
      <c r="C342" s="622"/>
      <c r="D342" s="623"/>
      <c r="E342" s="623"/>
      <c r="F342" s="623"/>
      <c r="G342" s="623"/>
      <c r="H342" s="623"/>
      <c r="I342" s="623"/>
      <c r="J342" s="623"/>
      <c r="K342" s="623"/>
      <c r="L342" s="624"/>
      <c r="M342" s="506" t="s">
        <v>226</v>
      </c>
      <c r="N342" s="494" t="s">
        <v>400</v>
      </c>
      <c r="O342" s="494" t="s">
        <v>401</v>
      </c>
      <c r="P342" s="588" t="s">
        <v>463</v>
      </c>
      <c r="Q342" s="588"/>
      <c r="R342" s="588"/>
      <c r="S342" s="588" t="s">
        <v>478</v>
      </c>
      <c r="T342" s="588"/>
      <c r="U342" s="588"/>
      <c r="V342" s="588" t="s">
        <v>465</v>
      </c>
      <c r="W342" s="588"/>
      <c r="X342" s="588"/>
      <c r="Y342" s="588" t="s">
        <v>466</v>
      </c>
      <c r="Z342" s="588"/>
      <c r="AA342" s="588"/>
      <c r="AB342" s="588" t="s">
        <v>467</v>
      </c>
      <c r="AC342" s="588"/>
      <c r="AD342" s="588"/>
      <c r="CW342" s="556" t="s">
        <v>226</v>
      </c>
      <c r="CX342" s="556"/>
      <c r="CY342" s="556"/>
      <c r="CZ342" s="556"/>
      <c r="DA342" s="557" t="s">
        <v>2326</v>
      </c>
      <c r="DB342" s="557"/>
      <c r="DC342" s="557"/>
      <c r="DD342" s="557"/>
      <c r="DE342" s="558" t="s">
        <v>401</v>
      </c>
      <c r="DF342" s="558"/>
      <c r="DG342" s="558"/>
      <c r="DH342" s="558"/>
      <c r="DI342" s="559"/>
      <c r="DJ342" s="559"/>
      <c r="DK342" s="559"/>
      <c r="DL342" s="559"/>
    </row>
    <row r="343" spans="1:116" ht="48" customHeight="1">
      <c r="A343" s="177"/>
      <c r="B343" s="214"/>
      <c r="C343" s="503"/>
      <c r="D343" s="504"/>
      <c r="E343" s="504"/>
      <c r="F343" s="504"/>
      <c r="G343" s="504"/>
      <c r="H343" s="504"/>
      <c r="I343" s="504"/>
      <c r="J343" s="504"/>
      <c r="K343" s="504"/>
      <c r="L343" s="505"/>
      <c r="M343" s="506"/>
      <c r="N343" s="494"/>
      <c r="O343" s="494"/>
      <c r="P343" s="248" t="s">
        <v>432</v>
      </c>
      <c r="Q343" s="232" t="s">
        <v>400</v>
      </c>
      <c r="R343" s="232" t="s">
        <v>401</v>
      </c>
      <c r="S343" s="248" t="s">
        <v>432</v>
      </c>
      <c r="T343" s="232" t="s">
        <v>400</v>
      </c>
      <c r="U343" s="232" t="s">
        <v>401</v>
      </c>
      <c r="V343" s="248" t="s">
        <v>432</v>
      </c>
      <c r="W343" s="232" t="s">
        <v>400</v>
      </c>
      <c r="X343" s="232" t="s">
        <v>401</v>
      </c>
      <c r="Y343" s="248" t="s">
        <v>432</v>
      </c>
      <c r="Z343" s="232" t="s">
        <v>400</v>
      </c>
      <c r="AA343" s="232" t="s">
        <v>401</v>
      </c>
      <c r="AB343" s="248" t="s">
        <v>432</v>
      </c>
      <c r="AC343" s="232" t="s">
        <v>400</v>
      </c>
      <c r="AD343" s="232" t="s">
        <v>401</v>
      </c>
      <c r="AG343" t="s">
        <v>2233</v>
      </c>
      <c r="AH343" t="s">
        <v>2272</v>
      </c>
      <c r="AI343" t="s">
        <v>2273</v>
      </c>
      <c r="AJ343" t="s">
        <v>2274</v>
      </c>
      <c r="AK343" t="s">
        <v>2275</v>
      </c>
      <c r="AL343" t="s">
        <v>2276</v>
      </c>
      <c r="AM343" t="s">
        <v>2277</v>
      </c>
      <c r="AN343" t="s">
        <v>2278</v>
      </c>
      <c r="AO343" t="s">
        <v>2279</v>
      </c>
      <c r="AP343" t="s">
        <v>2280</v>
      </c>
      <c r="AQ343" t="s">
        <v>2281</v>
      </c>
      <c r="AR343" t="s">
        <v>2282</v>
      </c>
      <c r="AS343" t="s">
        <v>2283</v>
      </c>
      <c r="AT343" t="s">
        <v>2284</v>
      </c>
      <c r="AU343" t="s">
        <v>2285</v>
      </c>
      <c r="AV343" t="s">
        <v>2286</v>
      </c>
      <c r="AW343" t="s">
        <v>2287</v>
      </c>
      <c r="AX343" t="s">
        <v>2288</v>
      </c>
      <c r="AY343" t="s">
        <v>2289</v>
      </c>
      <c r="AZ343" s="1"/>
      <c r="BA343" s="1"/>
      <c r="BB343" s="1"/>
      <c r="BC343" s="1"/>
      <c r="BD343" s="1"/>
      <c r="BE343" s="1"/>
      <c r="BF343" s="1"/>
      <c r="BG343" s="1"/>
      <c r="BH343" s="1"/>
      <c r="BI343" s="1" t="s">
        <v>2309</v>
      </c>
      <c r="CW343" s="30" t="s">
        <v>2327</v>
      </c>
      <c r="CX343" s="31" t="s">
        <v>2227</v>
      </c>
      <c r="CY343" s="32" t="s">
        <v>2244</v>
      </c>
      <c r="CZ343" s="33" t="s">
        <v>2328</v>
      </c>
      <c r="DA343" s="30" t="s">
        <v>2327</v>
      </c>
      <c r="DB343" s="31" t="s">
        <v>2227</v>
      </c>
      <c r="DC343" s="32" t="s">
        <v>2244</v>
      </c>
      <c r="DD343" s="33" t="s">
        <v>2328</v>
      </c>
      <c r="DE343" s="30" t="s">
        <v>2327</v>
      </c>
      <c r="DF343" s="31" t="s">
        <v>2227</v>
      </c>
      <c r="DG343" s="32" t="s">
        <v>2244</v>
      </c>
      <c r="DH343" s="33" t="s">
        <v>2328</v>
      </c>
      <c r="DI343" s="191" t="s">
        <v>2329</v>
      </c>
      <c r="DJ343" s="34" t="s">
        <v>2330</v>
      </c>
      <c r="DK343" s="200" t="s">
        <v>2331</v>
      </c>
      <c r="DL343" s="156"/>
    </row>
    <row r="344" spans="1:116" ht="15" customHeight="1">
      <c r="A344" s="177"/>
      <c r="B344" s="214"/>
      <c r="C344" s="202" t="s">
        <v>479</v>
      </c>
      <c r="D344" s="480" t="s">
        <v>281</v>
      </c>
      <c r="E344" s="481"/>
      <c r="F344" s="481"/>
      <c r="G344" s="481"/>
      <c r="H344" s="481"/>
      <c r="I344" s="481"/>
      <c r="J344" s="481"/>
      <c r="K344" s="481"/>
      <c r="L344" s="482"/>
      <c r="M344" s="27"/>
      <c r="N344" s="27"/>
      <c r="O344" s="27"/>
      <c r="P344" s="27"/>
      <c r="Q344" s="27"/>
      <c r="R344" s="27"/>
      <c r="S344" s="27"/>
      <c r="T344" s="27"/>
      <c r="U344" s="27"/>
      <c r="V344" s="27"/>
      <c r="W344" s="27"/>
      <c r="X344" s="27"/>
      <c r="Y344" s="27"/>
      <c r="Z344" s="27"/>
      <c r="AA344" s="27"/>
      <c r="AB344" s="27"/>
      <c r="AC344" s="27"/>
      <c r="AD344" s="27"/>
      <c r="AG344">
        <f>IF(COUNTBLANK($D$345:$L$364)&lt;180,IF(SUM(COUNTBLANK(M344:AD344),COUNTBLANK(J371:AD371))=0,0,1),0)</f>
        <v>0</v>
      </c>
      <c r="AH344">
        <f>COUNTIF(N344:O344,"NS")</f>
        <v>0</v>
      </c>
      <c r="AI344">
        <f>SUM(N344:O344)</f>
        <v>0</v>
      </c>
      <c r="AJ344">
        <f>IF(COUNTIF(M344:O344,"NA")=3,0,IF(COUNTA(M344:O344)=0,0,IF(OR(AND(M344=0,AH344&gt;0),AND(M344="ns",AI344&gt;0),AND(M344="ns",AH344=0,AI344=0)),1,IF(OR(AND(M344&gt;0,AH344=2),AND(M344="ns",AH344=2),AND(M344="ns",AI344=0,AH344&gt;0),M344=AI344),0,1))))</f>
        <v>0</v>
      </c>
      <c r="AK344">
        <f t="shared" ref="AK344" si="90">COUNTIF(Q344:R344,"NS")</f>
        <v>0</v>
      </c>
      <c r="AL344">
        <f t="shared" ref="AL344" si="91">SUM(Q344:R344)</f>
        <v>0</v>
      </c>
      <c r="AM344">
        <f t="shared" ref="AM344" si="92">IF(COUNTIF(P344:R344,"NA")=3,0,IF(COUNTA(P344:R344)=0,0,IF(OR(AND(P344=0,AK344&gt;0),AND(P344="ns",AL344&gt;0),AND(P344="ns",AK344=0,AL344=0)),1,IF(OR(AND(P344&gt;0,AK344=2),AND(P344="ns",AK344=2),AND(P344="ns",AL344=0,AK344&gt;0),P344=AL344),0,1))))</f>
        <v>0</v>
      </c>
      <c r="AN344">
        <f t="shared" ref="AN344" si="93">COUNTIF(T344:U344,"NS")</f>
        <v>0</v>
      </c>
      <c r="AO344">
        <f t="shared" ref="AO344" si="94">SUM(T344:U344)</f>
        <v>0</v>
      </c>
      <c r="AP344">
        <f t="shared" ref="AP344" si="95">IF(COUNTIF(S344:U344,"NA")=3,0,IF(COUNTA(S344:U344)=0,0,IF(OR(AND(S344=0,AN344&gt;0),AND(S344="ns",AO344&gt;0),AND(S344="ns",AN344=0,AO344=0)),1,IF(OR(AND(S344&gt;0,AN344=2),AND(S344="ns",AN344=2),AND(S344="ns",AO344=0,AN344&gt;0),S344=AO344),0,1))))</f>
        <v>0</v>
      </c>
      <c r="AQ344">
        <f t="shared" ref="AQ344" si="96">COUNTIF(W344:X344,"NS")</f>
        <v>0</v>
      </c>
      <c r="AR344">
        <f t="shared" ref="AR344" si="97">SUM(W344:X344)</f>
        <v>0</v>
      </c>
      <c r="AS344">
        <f t="shared" ref="AS344" si="98">IF(COUNTIF(V344:X344,"NA")=3,0,IF(COUNTA(V344:X344)=0,0,IF(OR(AND(V344=0,AQ344&gt;0),AND(V344="ns",AR344&gt;0),AND(V344="ns",AQ344=0,AR344=0)),1,IF(OR(AND(V344&gt;0,AQ344=2),AND(V344="ns",AQ344=2),AND(V344="ns",AR344=0,AQ344&gt;0),V344=AR344),0,1))))</f>
        <v>0</v>
      </c>
      <c r="AT344">
        <f t="shared" ref="AT344" si="99">COUNTIF(Z344:AA344,"NS")</f>
        <v>0</v>
      </c>
      <c r="AU344">
        <f t="shared" ref="AU344" si="100">SUM(Z344:AA344)</f>
        <v>0</v>
      </c>
      <c r="AV344">
        <f t="shared" ref="AV344" si="101">IF(COUNTIF(Y344:AA344,"NA")=3,0,IF(COUNTA(Y344:AA344)=0,0,IF(OR(AND(Y344=0,AT344&gt;0),AND(Y344="ns",AU344&gt;0),AND(Y344="ns",AT344=0,AU344=0)),1,IF(OR(AND(Y344&gt;0,AT344=2),AND(Y344="ns",AT344=2),AND(Y344="ns",AU344=0,AT344&gt;0),Y344=AU344),0,1))))</f>
        <v>0</v>
      </c>
      <c r="AW344">
        <f t="shared" ref="AW344" si="102">COUNTIF(AC344:AD344,"NS")</f>
        <v>0</v>
      </c>
      <c r="AX344">
        <f t="shared" ref="AX344" si="103">SUM(AC344:AD344)</f>
        <v>0</v>
      </c>
      <c r="AY344">
        <f t="shared" ref="AY344" si="104">IF(COUNTIF(AB344:AD344,"NA")=3,0,IF(COUNTA(AB344:AD344)=0,0,IF(OR(AND(AB344=0,AW344&gt;0),AND(AB344="ns",AX344&gt;0),AND(AB344="ns",AW344=0,AX344=0)),1,IF(OR(AND(AB344&gt;0,AW344=2),AND(AB344="ns",AW344=2),AND(AB344="ns",AX344=0,AW344&gt;0),AB344=AX344),0,1))))</f>
        <v>0</v>
      </c>
      <c r="AZ344" s="268"/>
      <c r="BA344" s="268"/>
      <c r="BB344" s="268"/>
      <c r="BC344" s="268"/>
      <c r="BD344" s="268"/>
      <c r="BE344" s="268"/>
      <c r="BF344" s="268"/>
      <c r="BG344" s="268"/>
      <c r="BH344" s="268"/>
      <c r="BI344" cm="1">
        <f t="array" ref="BI344">IF(OR(M365={"NS","NA"},BI341={"NS","NA"}),0,IF(M365&gt;=BI341,0,1))</f>
        <v>0</v>
      </c>
      <c r="BJ344" cm="1">
        <f t="array" ref="BJ344">IF(OR(N365={"NS","NA"},BJ341={"NS","NA"}),0,IF(N365&gt;=BJ341,0,1))</f>
        <v>0</v>
      </c>
      <c r="BK344" cm="1">
        <f t="array" ref="BK344">IF(OR(O365={"NS","NA"},BK341={"NS","NA"}),0,IF(O365&gt;=BK341,0,1))</f>
        <v>0</v>
      </c>
      <c r="BL344" cm="1">
        <f t="array" ref="BL344">IF(OR(P365={"NS","NA"},BL341={"NS","NA"}),0,IF(P365&gt;=BL341,0,1))</f>
        <v>0</v>
      </c>
      <c r="BM344" cm="1">
        <f t="array" ref="BM344">IF(OR(Q365={"NS","NA"},BM341={"NS","NA"}),0,IF(Q365&gt;=BM341,0,1))</f>
        <v>0</v>
      </c>
      <c r="BN344" cm="1">
        <f t="array" ref="BN344">IF(OR(R365={"NS","NA"},BN341={"NS","NA"}),0,IF(R365&gt;=BN341,0,1))</f>
        <v>0</v>
      </c>
      <c r="BO344" cm="1">
        <f t="array" ref="BO344">IF(OR(S365={"NS","NA"},BO341={"NS","NA"}),0,IF(S365&gt;=BO341,0,1))</f>
        <v>0</v>
      </c>
      <c r="BP344" cm="1">
        <f t="array" ref="BP344">IF(OR(T365={"NS","NA"},BP341={"NS","NA"}),0,IF(T365&gt;=BP341,0,1))</f>
        <v>0</v>
      </c>
      <c r="BQ344" cm="1">
        <f t="array" ref="BQ344">IF(OR(U365={"NS","NA"},BQ341={"NS","NA"}),0,IF(U365&gt;=BQ341,0,1))</f>
        <v>0</v>
      </c>
      <c r="BR344" cm="1">
        <f t="array" ref="BR344">IF(OR(V365={"NS","NA"},BR341={"NS","NA"}),0,IF(V365&gt;=BR341,0,1))</f>
        <v>0</v>
      </c>
      <c r="BS344" cm="1">
        <f t="array" ref="BS344">IF(OR(W365={"NS","NA"},BS341={"NS","NA"}),0,IF(W365&gt;=BS341,0,1))</f>
        <v>0</v>
      </c>
      <c r="BT344" cm="1">
        <f t="array" ref="BT344">IF(OR(X365={"NS","NA"},BT341={"NS","NA"}),0,IF(X365&gt;=BT341,0,1))</f>
        <v>0</v>
      </c>
      <c r="BU344" cm="1">
        <f t="array" ref="BU344">IF(OR(Y365={"NS","NA"},BU341={"NS","NA"}),0,IF(Y365&gt;=BU341,0,1))</f>
        <v>0</v>
      </c>
      <c r="BV344" cm="1">
        <f t="array" ref="BV344">IF(OR(Z365={"NS","NA"},BV341={"NS","NA"}),0,IF(Z365&gt;=BV341,0,1))</f>
        <v>0</v>
      </c>
      <c r="BW344" cm="1">
        <f t="array" ref="BW344">IF(OR(AA365={"NS","NA"},BW341={"NS","NA"}),0,IF(AA365&gt;=BW341,0,1))</f>
        <v>0</v>
      </c>
      <c r="BX344" cm="1">
        <f t="array" ref="BX344">IF(OR(AB365={"NS","NA"},BX341={"NS","NA"}),0,IF(AB365&gt;=BX341,0,1))</f>
        <v>0</v>
      </c>
      <c r="BY344" cm="1">
        <f t="array" ref="BY344">IF(OR(AC365={"NS","NA"},BY341={"NS","NA"}),0,IF(AC365&gt;=BY341,0,1))</f>
        <v>0</v>
      </c>
      <c r="BZ344" cm="1">
        <f t="array" ref="BZ344">IF(OR(AD365={"NS","NA"},BZ341={"NS","NA"}),0,IF(AD365&gt;=BZ341,0,1))</f>
        <v>0</v>
      </c>
      <c r="CA344" cm="1">
        <f t="array" ref="CA344">IF(OR(J392={"NS","NA"},CA341={"NS","NA"}),0,IF(J392&gt;=CA341,0,1))</f>
        <v>0</v>
      </c>
      <c r="CB344" cm="1">
        <f t="array" ref="CB344">IF(OR(K392={"NS","NA"},CB341={"NS","NA"}),0,IF(K392&gt;=CB341,0,1))</f>
        <v>0</v>
      </c>
      <c r="CC344" cm="1">
        <f t="array" ref="CC344">IF(OR(L392={"NS","NA"},CC341={"NS","NA"}),0,IF(L392&gt;=CC341,0,1))</f>
        <v>0</v>
      </c>
      <c r="CD344" cm="1">
        <f t="array" ref="CD344">IF(OR(M392={"NS","NA"},CD341={"NS","NA"}),0,IF(M392&gt;=CD341,0,1))</f>
        <v>0</v>
      </c>
      <c r="CE344" cm="1">
        <f t="array" ref="CE344">IF(OR(N392={"NS","NA"},CE341={"NS","NA"}),0,IF(N392&gt;=CE341,0,1))</f>
        <v>0</v>
      </c>
      <c r="CF344" cm="1">
        <f t="array" ref="CF344">IF(OR(O392={"NS","NA"},CF341={"NS","NA"}),0,IF(O392&gt;=CF341,0,1))</f>
        <v>0</v>
      </c>
      <c r="CG344" cm="1">
        <f t="array" ref="CG344">IF(OR(P392={"NS","NA"},CG341={"NS","NA"}),0,IF(P392&gt;=CG341,0,1))</f>
        <v>0</v>
      </c>
      <c r="CH344" cm="1">
        <f t="array" ref="CH344">IF(OR(Q392={"NS","NA"},CH341={"NS","NA"}),0,IF(Q392&gt;=CH341,0,1))</f>
        <v>0</v>
      </c>
      <c r="CI344" cm="1">
        <f t="array" ref="CI344">IF(OR(R392={"NS","NA"},CI341={"NS","NA"}),0,IF(R392&gt;=CI341,0,1))</f>
        <v>0</v>
      </c>
      <c r="CJ344" cm="1">
        <f t="array" ref="CJ344">IF(OR(S392={"NS","NA"},CJ341={"NS","NA"}),0,IF(S392&gt;=CJ341,0,1))</f>
        <v>0</v>
      </c>
      <c r="CK344" cm="1">
        <f t="array" ref="CK344">IF(OR(T392={"NS","NA"},CK341={"NS","NA"}),0,IF(T392&gt;=CK341,0,1))</f>
        <v>0</v>
      </c>
      <c r="CL344" cm="1">
        <f t="array" ref="CL344">IF(OR(U392={"NS","NA"},CL341={"NS","NA"}),0,IF(U392&gt;=CL341,0,1))</f>
        <v>0</v>
      </c>
      <c r="CM344" cm="1">
        <f t="array" ref="CM344">IF(OR(V392={"NS","NA"},CM341={"NS","NA"}),0,IF(V392&gt;=CM341,0,1))</f>
        <v>0</v>
      </c>
      <c r="CN344" cm="1">
        <f t="array" ref="CN344">IF(OR(W392={"NS","NA"},CN341={"NS","NA"}),0,IF(W392&gt;=CN341,0,1))</f>
        <v>0</v>
      </c>
      <c r="CO344" cm="1">
        <f t="array" ref="CO344">IF(OR(X392={"NS","NA"},CO341={"NS","NA"}),0,IF(X392&gt;=CO341,0,1))</f>
        <v>0</v>
      </c>
      <c r="CP344" cm="1">
        <f t="array" ref="CP344">IF(OR(Y392={"NS","NA"},CP341={"NS","NA"}),0,IF(Y392&gt;=CP341,0,1))</f>
        <v>0</v>
      </c>
      <c r="CQ344" cm="1">
        <f t="array" ref="CQ344">IF(OR(Z392={"NS","NA"},CQ341={"NS","NA"}),0,IF(Z392&gt;=CQ341,0,1))</f>
        <v>0</v>
      </c>
      <c r="CR344" cm="1">
        <f t="array" ref="CR344">IF(OR(AA392={"NS","NA"},CR341={"NS","NA"}),0,IF(AA392&gt;=CR341,0,1))</f>
        <v>0</v>
      </c>
      <c r="CS344" cm="1">
        <f t="array" ref="CS344">IF(OR(AB392={"NS","NA"},CS341={"NS","NA"}),0,IF(AB392&gt;=CS341,0,1))</f>
        <v>0</v>
      </c>
      <c r="CT344" cm="1">
        <f t="array" ref="CT344">IF(OR(AC392={"NS","NA"},CT341={"NS","NA"}),0,IF(AC392&gt;=CT341,0,1))</f>
        <v>0</v>
      </c>
      <c r="CU344" cm="1">
        <f t="array" ref="CU344">IF(OR(AD392={"NS","NA"},CU341={"NS","NA"}),0,IF(AD392&gt;=CU341,0,1))</f>
        <v>0</v>
      </c>
      <c r="CV344" s="172">
        <f>SUM(BI344:CU344)</f>
        <v>0</v>
      </c>
      <c r="CW344" s="35">
        <f>M344</f>
        <v>0</v>
      </c>
      <c r="CX344" s="36">
        <f>COUNTIF(P344,"NS") + COUNTIF(S344,"NS") + COUNTIF(V344,"NS") + COUNTIF(Y344,"NS") + COUNTIF(AB344,"NS") + COUNTIF(J371,"NS") + COUNTIF(M371,"NS") + COUNTIF(P371,"NS") + COUNTIF(S371,"NS") + COUNTIF(V371,"NS") + COUNTIF(Y371,"NS") + COUNTIF(AB371,"NS")</f>
        <v>0</v>
      </c>
      <c r="CY344" s="37">
        <f>SUM(P344,S344,V344,Y344,AB344,J371,M371,P371,S371,V371,Y371,AB371)</f>
        <v>0</v>
      </c>
      <c r="CZ344" s="38">
        <f>IF(OR(AND(CW344=0, CX344&gt;0),AND(CW344="NS", CY344&gt;0), AND(CW344="NS", CX344=0, CY344=0)), 1, IF(OR(AND(CW344&gt;0, CX344&gt;1,CW344&gt;CY344), AND(CW344="NS", CX344=2), AND(CW344="NS", CY344=0, CX344&gt;0), CW344=CY344), 0, 1))</f>
        <v>0</v>
      </c>
      <c r="DA344" s="35">
        <f>N344</f>
        <v>0</v>
      </c>
      <c r="DB344" s="36">
        <f>COUNTIF(Q344,"NS") + COUNTIF(T344,"NS") + COUNTIF(W344,"NS") + COUNTIF(Z344,"NS") + COUNTIF(AC344,"NS") + COUNTIF(K371,"NS") + COUNTIF(N371,"NS") + COUNTIF(Q371,"NS") + COUNTIF(T371,"NS") + COUNTIF(W371,"NS") + COUNTIF(Z371,"NS") + COUNTIF(AC371,"NS")</f>
        <v>0</v>
      </c>
      <c r="DC344" s="37">
        <f>SUM(Q344,T344,W344,Z344,AC344,K371,N371,Q371,T371,W371,Z371,AC371)</f>
        <v>0</v>
      </c>
      <c r="DD344" s="38">
        <f>IF(OR(AND(DA344=0, DB344&gt;0),AND(DA344="NS", DC344&gt;0), AND(DA344="NS", DB344=0, DC344=0)), 1, IF(OR(AND(DA344&gt;0, DB344&gt;1,DA344&gt;DC344), AND(DA344="NS", DB344=2), AND(DA344="NS", DC344=0, DB344&gt;0), DA344=DC344), 0, 1))</f>
        <v>0</v>
      </c>
      <c r="DE344" s="35">
        <f>O344</f>
        <v>0</v>
      </c>
      <c r="DF344" s="36">
        <f>COUNTIF(R344,"NS") + COUNTIF(U344,"NS") + COUNTIF(X344,"NS") + COUNTIF(AA344,"NS") + COUNTIF(AD344,"NS") + COUNTIF(L371,"NS") + COUNTIF(O371,"NS") + COUNTIF(R371,"NS") + COUNTIF(U371,"NS") + COUNTIF(X371,"NS") + COUNTIF(AA371,"NS") + COUNTIF(AD371,"NS")</f>
        <v>0</v>
      </c>
      <c r="DG344" s="37">
        <f>SUM(R344,U344,X344,AA344,AD344,L371,O371,R371,U371,X371,AA371,AD371)</f>
        <v>0</v>
      </c>
      <c r="DH344" s="38">
        <f>IF(OR(AND(DE344=0, DF344&gt;0),AND(DE344="NS", DG344&gt;0), AND(DE344="NS", DF344=0, DG344=0)), 1, IF(OR(AND(DE344&gt;0, DF344&gt;1,DE344&gt;DG344), AND(DE344="NS", DF344=2), AND(DE344="NS", DG344=0, DF344&gt;0), DE344=DG344), 0, 1))</f>
        <v>0</v>
      </c>
      <c r="DI344" s="39">
        <f>IF(SUM(CZ344,DD344,DH344)=0,0,1)</f>
        <v>0</v>
      </c>
      <c r="DJ344" s="34" t="str">
        <f>IF(DI344=0,"",
IF(SUM($DI$344:DI344)=1,DK344,
IF($DI$365&gt;SUM($DI$344:DI344),_xlfn.CONCAT(", ",DK344),
IF($DI$365=SUM($DI$344:DI344),_xlfn.CONCAT(" y ",DK344)))))</f>
        <v/>
      </c>
      <c r="DK344" s="202" t="s">
        <v>2347</v>
      </c>
      <c r="DL344" s="249"/>
    </row>
    <row r="345" spans="1:116" ht="15" customHeight="1">
      <c r="A345" s="177"/>
      <c r="B345" s="214"/>
      <c r="C345" s="132" t="s">
        <v>89</v>
      </c>
      <c r="D345" s="480" t="str">
        <f>IF(CNGE_2024_M2_Secc2!D74="","",CNGE_2024_M2_Secc2!D74)</f>
        <v/>
      </c>
      <c r="E345" s="481"/>
      <c r="F345" s="481"/>
      <c r="G345" s="481"/>
      <c r="H345" s="481"/>
      <c r="I345" s="481"/>
      <c r="J345" s="481"/>
      <c r="K345" s="481"/>
      <c r="L345" s="482"/>
      <c r="M345" s="27"/>
      <c r="N345" s="27"/>
      <c r="O345" s="27"/>
      <c r="P345" s="27"/>
      <c r="Q345" s="27"/>
      <c r="R345" s="27"/>
      <c r="S345" s="27"/>
      <c r="T345" s="27"/>
      <c r="U345" s="27"/>
      <c r="V345" s="27"/>
      <c r="W345" s="27"/>
      <c r="X345" s="27"/>
      <c r="Y345" s="27"/>
      <c r="Z345" s="27"/>
      <c r="AA345" s="27"/>
      <c r="AB345" s="27"/>
      <c r="AC345" s="27"/>
      <c r="AD345" s="27"/>
      <c r="AG345">
        <f>IF(OR(SUM(COUNTBLANK(D345:AD345),COUNTBLANK(J372:AD372))=8,SUM(COUNTBLANK(D345:AD345),COUNTBLANK(J372:AD372))=48),0,1)</f>
        <v>0</v>
      </c>
      <c r="AH345">
        <f t="shared" ref="AH345:AH364" si="105">COUNTIF(N345:O345,"NS")</f>
        <v>0</v>
      </c>
      <c r="AI345">
        <f t="shared" ref="AI345:AI364" si="106">SUM(N345:O345)</f>
        <v>0</v>
      </c>
      <c r="AJ345">
        <f t="shared" ref="AJ345:AJ364" si="107">IF(COUNTIF(M345:O345,"NA")=3,0,IF(COUNTA(M345:O345)=0,0,IF(OR(AND(M345=0,AH345&gt;0),AND(M345="ns",AI345&gt;0),AND(M345="ns",AH345=0,AI345=0)),1,IF(OR(AND(M345&gt;0,AH345=2),AND(M345="ns",AH345=2),AND(M345="ns",AI345=0,AH345&gt;0),M345=AI345),0,1))))</f>
        <v>0</v>
      </c>
      <c r="AK345">
        <f t="shared" ref="AK345:AK364" si="108">COUNTIF(Q345:R345,"NS")</f>
        <v>0</v>
      </c>
      <c r="AL345">
        <f t="shared" ref="AL345:AL364" si="109">SUM(Q345:R345)</f>
        <v>0</v>
      </c>
      <c r="AM345">
        <f t="shared" ref="AM345:AM364" si="110">IF(COUNTIF(P345:R345,"NA")=3,0,IF(COUNTA(P345:R345)=0,0,IF(OR(AND(P345=0,AK345&gt;0),AND(P345="ns",AL345&gt;0),AND(P345="ns",AK345=0,AL345=0)),1,IF(OR(AND(P345&gt;0,AK345=2),AND(P345="ns",AK345=2),AND(P345="ns",AL345=0,AK345&gt;0),P345=AL345),0,1))))</f>
        <v>0</v>
      </c>
      <c r="AN345">
        <f t="shared" ref="AN345:AN364" si="111">COUNTIF(T345:U345,"NS")</f>
        <v>0</v>
      </c>
      <c r="AO345">
        <f t="shared" ref="AO345:AO364" si="112">SUM(T345:U345)</f>
        <v>0</v>
      </c>
      <c r="AP345">
        <f t="shared" ref="AP345:AP364" si="113">IF(COUNTIF(S345:U345,"NA")=3,0,IF(COUNTA(S345:U345)=0,0,IF(OR(AND(S345=0,AN345&gt;0),AND(S345="ns",AO345&gt;0),AND(S345="ns",AN345=0,AO345=0)),1,IF(OR(AND(S345&gt;0,AN345=2),AND(S345="ns",AN345=2),AND(S345="ns",AO345=0,AN345&gt;0),S345=AO345),0,1))))</f>
        <v>0</v>
      </c>
      <c r="AQ345">
        <f t="shared" ref="AQ345:AQ364" si="114">COUNTIF(W345:X345,"NS")</f>
        <v>0</v>
      </c>
      <c r="AR345">
        <f t="shared" ref="AR345:AR364" si="115">SUM(W345:X345)</f>
        <v>0</v>
      </c>
      <c r="AS345">
        <f t="shared" ref="AS345:AS364" si="116">IF(COUNTIF(V345:X345,"NA")=3,0,IF(COUNTA(V345:X345)=0,0,IF(OR(AND(V345=0,AQ345&gt;0),AND(V345="ns",AR345&gt;0),AND(V345="ns",AQ345=0,AR345=0)),1,IF(OR(AND(V345&gt;0,AQ345=2),AND(V345="ns",AQ345=2),AND(V345="ns",AR345=0,AQ345&gt;0),V345=AR345),0,1))))</f>
        <v>0</v>
      </c>
      <c r="AT345">
        <f t="shared" ref="AT345:AT364" si="117">COUNTIF(Z345:AA345,"NS")</f>
        <v>0</v>
      </c>
      <c r="AU345">
        <f t="shared" ref="AU345:AU364" si="118">SUM(Z345:AA345)</f>
        <v>0</v>
      </c>
      <c r="AV345">
        <f t="shared" ref="AV345:AV364" si="119">IF(COUNTIF(Y345:AA345,"NA")=3,0,IF(COUNTA(Y345:AA345)=0,0,IF(OR(AND(Y345=0,AT345&gt;0),AND(Y345="ns",AU345&gt;0),AND(Y345="ns",AT345=0,AU345=0)),1,IF(OR(AND(Y345&gt;0,AT345=2),AND(Y345="ns",AT345=2),AND(Y345="ns",AU345=0,AT345&gt;0),Y345=AU345),0,1))))</f>
        <v>0</v>
      </c>
      <c r="AW345">
        <f t="shared" ref="AW345:AW364" si="120">COUNTIF(AC345:AD345,"NS")</f>
        <v>0</v>
      </c>
      <c r="AX345">
        <f t="shared" ref="AX345:AX364" si="121">SUM(AC345:AD345)</f>
        <v>0</v>
      </c>
      <c r="AY345">
        <f t="shared" ref="AY345:AY363" si="122">IF(COUNTIF(AB345:AD345,"NA")=3,0,IF(COUNTA(AB345:AD345)=0,0,IF(OR(AND(AB345=0,AW345&gt;0),AND(AB345="ns",AX345&gt;0),AND(AB345="ns",AW345=0,AX345=0)),1,IF(OR(AND(AB345&gt;0,AW345=2),AND(AB345="ns",AW345=2),AND(AB345="ns",AX345=0,AW345&gt;0),AB345=AX345),0,1))))</f>
        <v>0</v>
      </c>
      <c r="AZ345" s="268"/>
      <c r="BA345" s="268"/>
      <c r="BB345" s="268"/>
      <c r="BC345" s="268"/>
      <c r="BD345" s="268"/>
      <c r="BE345" s="268"/>
      <c r="BF345" s="268"/>
      <c r="BG345" s="268"/>
      <c r="BH345" s="268"/>
      <c r="BI345" s="1" t="s">
        <v>2303</v>
      </c>
      <c r="CW345" s="35">
        <f t="shared" ref="CW345:CW364" si="123">M345</f>
        <v>0</v>
      </c>
      <c r="CX345" s="36">
        <f t="shared" ref="CX345:CX364" si="124">COUNTIF(P345,"NS") + COUNTIF(S345,"NS") + COUNTIF(V345,"NS") + COUNTIF(Y345,"NS") + COUNTIF(AB345,"NS") + COUNTIF(J372,"NS") + COUNTIF(M372,"NS") + COUNTIF(P372,"NS") + COUNTIF(S372,"NS") + COUNTIF(V372,"NS") + COUNTIF(Y372,"NS") + COUNTIF(AB372,"NS")</f>
        <v>0</v>
      </c>
      <c r="CY345" s="37">
        <f t="shared" ref="CY345:CY364" si="125">SUM(P345,S345,V345,Y345,AB345,J372,M372,P372,S372,V372,Y372,AB372)</f>
        <v>0</v>
      </c>
      <c r="CZ345" s="38">
        <f t="shared" ref="CZ345:CZ364" si="126">IF(OR(AND(CW345=0, CX345&gt;0),AND(CW345="NS", CY345&gt;0), AND(CW345="NS", CX345=0, CY345=0)), 1, IF(OR(AND(CW345&gt;0, CX345&gt;1,CW345&gt;CY345), AND(CW345="NS", CX345=2), AND(CW345="NS", CY345=0, CX345&gt;0), CW345=CY345), 0, 1))</f>
        <v>0</v>
      </c>
      <c r="DA345" s="35">
        <f t="shared" ref="DA345:DA364" si="127">N345</f>
        <v>0</v>
      </c>
      <c r="DB345" s="36">
        <f t="shared" ref="DB345:DB364" si="128">COUNTIF(Q345,"NS") + COUNTIF(T345,"NS") + COUNTIF(W345,"NS") + COUNTIF(Z345,"NS") + COUNTIF(AC345,"NS") + COUNTIF(K372,"NS") + COUNTIF(N372,"NS") + COUNTIF(Q372,"NS") + COUNTIF(T372,"NS") + COUNTIF(W372,"NS") + COUNTIF(Z372,"NS") + COUNTIF(AC372,"NS")</f>
        <v>0</v>
      </c>
      <c r="DC345" s="37">
        <f t="shared" ref="DC345:DC364" si="129">SUM(Q345,T345,W345,Z345,AC345,K372,N372,Q372,T372,W372,Z372,AC372)</f>
        <v>0</v>
      </c>
      <c r="DD345" s="38">
        <f t="shared" ref="DD345:DD364" si="130">IF(OR(AND(DA345=0, DB345&gt;0),AND(DA345="NS", DC345&gt;0), AND(DA345="NS", DB345=0, DC345=0)), 1, IF(OR(AND(DA345&gt;0, DB345&gt;1,DA345&gt;DC345), AND(DA345="NS", DB345=2), AND(DA345="NS", DC345=0, DB345&gt;0), DA345=DC345), 0, 1))</f>
        <v>0</v>
      </c>
      <c r="DE345" s="35">
        <f t="shared" ref="DE345:DE364" si="131">O345</f>
        <v>0</v>
      </c>
      <c r="DF345" s="36">
        <f t="shared" ref="DF345:DF364" si="132">COUNTIF(R345,"NS") + COUNTIF(U345,"NS") + COUNTIF(X345,"NS") + COUNTIF(AA345,"NS") + COUNTIF(AD345,"NS") + COUNTIF(L372,"NS") + COUNTIF(O372,"NS") + COUNTIF(R372,"NS") + COUNTIF(U372,"NS") + COUNTIF(X372,"NS") + COUNTIF(AA372,"NS") + COUNTIF(AD372,"NS")</f>
        <v>0</v>
      </c>
      <c r="DG345" s="37">
        <f t="shared" ref="DG345:DG364" si="133">SUM(R345,U345,X345,AA345,AD345,L372,O372,R372,U372,X372,AA372,AD372)</f>
        <v>0</v>
      </c>
      <c r="DH345" s="38">
        <f t="shared" ref="DH345:DH364" si="134">IF(OR(AND(DE345=0, DF345&gt;0),AND(DE345="NS", DG345&gt;0), AND(DE345="NS", DF345=0, DG345=0)), 1, IF(OR(AND(DE345&gt;0, DF345&gt;1,DE345&gt;DG345), AND(DE345="NS", DF345=2), AND(DE345="NS", DG345=0, DF345&gt;0), DE345=DG345), 0, 1))</f>
        <v>0</v>
      </c>
      <c r="DI345" s="39">
        <f t="shared" ref="DI345:DI364" si="135">IF(SUM(CZ345,DD345,DH345)=0,0,1)</f>
        <v>0</v>
      </c>
      <c r="DJ345" s="34" t="str">
        <f>IF(DI345=0,"",
IF(SUM($DI$344:DI345)=1,DK345,
IF($DI$365&gt;SUM($DI$344:DI345),_xlfn.CONCAT(", ",DK345),
IF($DI$365=SUM($DI$344:DI345),_xlfn.CONCAT(" y ",DK345)))))</f>
        <v/>
      </c>
      <c r="DK345" s="132">
        <v>1</v>
      </c>
      <c r="DL345" s="249"/>
    </row>
    <row r="346" spans="1:116" ht="15" customHeight="1">
      <c r="A346" s="177"/>
      <c r="B346" s="214"/>
      <c r="C346" s="132" t="s">
        <v>90</v>
      </c>
      <c r="D346" s="480" t="str">
        <f>IF(CNGE_2024_M2_Secc2!D75="","",CNGE_2024_M2_Secc2!D75)</f>
        <v/>
      </c>
      <c r="E346" s="481"/>
      <c r="F346" s="481"/>
      <c r="G346" s="481"/>
      <c r="H346" s="481"/>
      <c r="I346" s="481"/>
      <c r="J346" s="481"/>
      <c r="K346" s="481"/>
      <c r="L346" s="482"/>
      <c r="M346" s="27"/>
      <c r="N346" s="27"/>
      <c r="O346" s="27"/>
      <c r="P346" s="27"/>
      <c r="Q346" s="27"/>
      <c r="R346" s="27"/>
      <c r="S346" s="27"/>
      <c r="T346" s="27"/>
      <c r="U346" s="27"/>
      <c r="V346" s="27"/>
      <c r="W346" s="27"/>
      <c r="X346" s="27"/>
      <c r="Y346" s="27"/>
      <c r="Z346" s="27"/>
      <c r="AA346" s="27"/>
      <c r="AB346" s="27"/>
      <c r="AC346" s="27"/>
      <c r="AD346" s="27"/>
      <c r="AG346">
        <f t="shared" ref="AG346:AG363" si="136">IF(OR(SUM(COUNTBLANK(D346:AD346),COUNTBLANK(J373:AD373))=8,SUM(COUNTBLANK(D346:AD346),COUNTBLANK(J373:AD373))=48),0,1)</f>
        <v>0</v>
      </c>
      <c r="AH346">
        <f t="shared" si="105"/>
        <v>0</v>
      </c>
      <c r="AI346">
        <f t="shared" si="106"/>
        <v>0</v>
      </c>
      <c r="AJ346">
        <f t="shared" si="107"/>
        <v>0</v>
      </c>
      <c r="AK346">
        <f t="shared" si="108"/>
        <v>0</v>
      </c>
      <c r="AL346">
        <f t="shared" si="109"/>
        <v>0</v>
      </c>
      <c r="AM346">
        <f t="shared" si="110"/>
        <v>0</v>
      </c>
      <c r="AN346">
        <f t="shared" si="111"/>
        <v>0</v>
      </c>
      <c r="AO346">
        <f t="shared" si="112"/>
        <v>0</v>
      </c>
      <c r="AP346">
        <f t="shared" si="113"/>
        <v>0</v>
      </c>
      <c r="AQ346">
        <f t="shared" si="114"/>
        <v>0</v>
      </c>
      <c r="AR346">
        <f t="shared" si="115"/>
        <v>0</v>
      </c>
      <c r="AS346">
        <f t="shared" si="116"/>
        <v>0</v>
      </c>
      <c r="AT346">
        <f t="shared" si="117"/>
        <v>0</v>
      </c>
      <c r="AU346">
        <f t="shared" si="118"/>
        <v>0</v>
      </c>
      <c r="AV346">
        <f t="shared" si="119"/>
        <v>0</v>
      </c>
      <c r="AW346">
        <f t="shared" si="120"/>
        <v>0</v>
      </c>
      <c r="AX346">
        <f t="shared" si="121"/>
        <v>0</v>
      </c>
      <c r="AY346">
        <f t="shared" si="122"/>
        <v>0</v>
      </c>
      <c r="AZ346" s="268"/>
      <c r="BA346" s="268"/>
      <c r="BB346" s="268"/>
      <c r="BC346" s="268"/>
      <c r="BD346" s="268"/>
      <c r="BE346" s="268"/>
      <c r="BF346" s="268"/>
      <c r="BG346" s="268"/>
      <c r="BH346" s="268"/>
      <c r="BI346" cm="1">
        <f t="array" ref="BI346">IF(OR(M344={"NS","NA"},BI$341={"NS","NA"}),0,IF(M344&lt;=BI$341,0,1))</f>
        <v>0</v>
      </c>
      <c r="BJ346" cm="1">
        <f t="array" ref="BJ346">IF(OR(N344={"NS","NA"},BJ$341={"NS","NA"}),0,IF(N344&lt;=BJ$341,0,1))</f>
        <v>0</v>
      </c>
      <c r="BK346" cm="1">
        <f t="array" ref="BK346">IF(OR(O344={"NS","NA"},BK$341={"NS","NA"}),0,IF(O344&lt;=BK$341,0,1))</f>
        <v>0</v>
      </c>
      <c r="BL346" cm="1">
        <f t="array" ref="BL346">IF(OR(P344={"NS","NA"},BL$341={"NS","NA"}),0,IF(P344&lt;=BL$341,0,1))</f>
        <v>0</v>
      </c>
      <c r="BM346" cm="1">
        <f t="array" ref="BM346">IF(OR(Q344={"NS","NA"},BM$341={"NS","NA"}),0,IF(Q344&lt;=BM$341,0,1))</f>
        <v>0</v>
      </c>
      <c r="BN346" cm="1">
        <f t="array" ref="BN346">IF(OR(R344={"NS","NA"},BN$341={"NS","NA"}),0,IF(R344&lt;=BN$341,0,1))</f>
        <v>0</v>
      </c>
      <c r="BO346" cm="1">
        <f t="array" ref="BO346">IF(OR(S344={"NS","NA"},BO$341={"NS","NA"}),0,IF(S344&lt;=BO$341,0,1))</f>
        <v>0</v>
      </c>
      <c r="BP346" cm="1">
        <f t="array" ref="BP346">IF(OR(T344={"NS","NA"},BP$341={"NS","NA"}),0,IF(T344&lt;=BP$341,0,1))</f>
        <v>0</v>
      </c>
      <c r="BQ346" cm="1">
        <f t="array" ref="BQ346">IF(OR(U344={"NS","NA"},BQ$341={"NS","NA"}),0,IF(U344&lt;=BQ$341,0,1))</f>
        <v>0</v>
      </c>
      <c r="BR346" cm="1">
        <f t="array" ref="BR346">IF(OR(V344={"NS","NA"},BR$341={"NS","NA"}),0,IF(V344&lt;=BR$341,0,1))</f>
        <v>0</v>
      </c>
      <c r="BS346" cm="1">
        <f t="array" ref="BS346">IF(OR(W344={"NS","NA"},BS$341={"NS","NA"}),0,IF(W344&lt;=BS$341,0,1))</f>
        <v>0</v>
      </c>
      <c r="BT346" cm="1">
        <f t="array" ref="BT346">IF(OR(X344={"NS","NA"},BT$341={"NS","NA"}),0,IF(X344&lt;=BT$341,0,1))</f>
        <v>0</v>
      </c>
      <c r="BU346" cm="1">
        <f t="array" ref="BU346">IF(OR(Y344={"NS","NA"},BU$341={"NS","NA"}),0,IF(Y344&lt;=BU$341,0,1))</f>
        <v>0</v>
      </c>
      <c r="BV346" cm="1">
        <f t="array" ref="BV346">IF(OR(Z344={"NS","NA"},BV$341={"NS","NA"}),0,IF(Z344&lt;=BV$341,0,1))</f>
        <v>0</v>
      </c>
      <c r="BW346" cm="1">
        <f t="array" ref="BW346">IF(OR(AA344={"NS","NA"},BW$341={"NS","NA"}),0,IF(AA344&lt;=BW$341,0,1))</f>
        <v>0</v>
      </c>
      <c r="BX346" cm="1">
        <f t="array" ref="BX346">IF(OR(AB344={"NS","NA"},BX$341={"NS","NA"}),0,IF(AB344&lt;=BX$341,0,1))</f>
        <v>0</v>
      </c>
      <c r="BY346" cm="1">
        <f t="array" ref="BY346">IF(OR(AC344={"NS","NA"},BY$341={"NS","NA"}),0,IF(AC344&lt;=BY$341,0,1))</f>
        <v>0</v>
      </c>
      <c r="BZ346" cm="1">
        <f t="array" ref="BZ346">IF(OR(AD344={"NS","NA"},BZ$341={"NS","NA"}),0,IF(AD344&lt;=BZ$341,0,1))</f>
        <v>0</v>
      </c>
      <c r="CA346" cm="1">
        <f t="array" ref="CA346">IF(OR(J371={"NS","NA"},CA$341={"NS","NA"}),0,IF(J371&lt;=CA$341,0,1))</f>
        <v>0</v>
      </c>
      <c r="CB346" cm="1">
        <f t="array" ref="CB346">IF(OR(K371={"NS","NA"},CB$341={"NS","NA"}),0,IF(K371&lt;=CB$341,0,1))</f>
        <v>0</v>
      </c>
      <c r="CC346" cm="1">
        <f t="array" ref="CC346">IF(OR(L371={"NS","NA"},CC$341={"NS","NA"}),0,IF(L371&lt;=CC$341,0,1))</f>
        <v>0</v>
      </c>
      <c r="CD346" cm="1">
        <f t="array" ref="CD346">IF(OR(M371={"NS","NA"},CD$341={"NS","NA"}),0,IF(M371&lt;=CD$341,0,1))</f>
        <v>0</v>
      </c>
      <c r="CE346" cm="1">
        <f t="array" ref="CE346">IF(OR(N371={"NS","NA"},CE$341={"NS","NA"}),0,IF(N371&lt;=CE$341,0,1))</f>
        <v>0</v>
      </c>
      <c r="CF346" cm="1">
        <f t="array" ref="CF346">IF(OR(O371={"NS","NA"},CF$341={"NS","NA"}),0,IF(O371&lt;=CF$341,0,1))</f>
        <v>0</v>
      </c>
      <c r="CG346" cm="1">
        <f t="array" ref="CG346">IF(OR(P371={"NS","NA"},CG$341={"NS","NA"}),0,IF(P371&lt;=CG$341,0,1))</f>
        <v>0</v>
      </c>
      <c r="CH346" cm="1">
        <f t="array" ref="CH346">IF(OR(Q371={"NS","NA"},CH$341={"NS","NA"}),0,IF(Q371&lt;=CH$341,0,1))</f>
        <v>0</v>
      </c>
      <c r="CI346" cm="1">
        <f t="array" ref="CI346">IF(OR(R371={"NS","NA"},CI$341={"NS","NA"}),0,IF(R371&lt;=CI$341,0,1))</f>
        <v>0</v>
      </c>
      <c r="CJ346" cm="1">
        <f t="array" ref="CJ346">IF(OR(S371={"NS","NA"},CJ$341={"NS","NA"}),0,IF(S371&lt;=CJ$341,0,1))</f>
        <v>0</v>
      </c>
      <c r="CK346" cm="1">
        <f t="array" ref="CK346">IF(OR(T371={"NS","NA"},CK$341={"NS","NA"}),0,IF(T371&lt;=CK$341,0,1))</f>
        <v>0</v>
      </c>
      <c r="CL346" cm="1">
        <f t="array" ref="CL346">IF(OR(U371={"NS","NA"},CL$341={"NS","NA"}),0,IF(U371&lt;=CL$341,0,1))</f>
        <v>0</v>
      </c>
      <c r="CM346" cm="1">
        <f t="array" ref="CM346">IF(OR(V371={"NS","NA"},CM$341={"NS","NA"}),0,IF(V371&lt;=CM$341,0,1))</f>
        <v>0</v>
      </c>
      <c r="CN346" cm="1">
        <f t="array" ref="CN346">IF(OR(W371={"NS","NA"},CN$341={"NS","NA"}),0,IF(W371&lt;=CN$341,0,1))</f>
        <v>0</v>
      </c>
      <c r="CO346" cm="1">
        <f t="array" ref="CO346">IF(OR(X371={"NS","NA"},CO$341={"NS","NA"}),0,IF(X371&lt;=CO$341,0,1))</f>
        <v>0</v>
      </c>
      <c r="CP346" cm="1">
        <f t="array" ref="CP346">IF(OR(Y371={"NS","NA"},CP$341={"NS","NA"}),0,IF(Y371&lt;=CP$341,0,1))</f>
        <v>0</v>
      </c>
      <c r="CQ346" cm="1">
        <f t="array" ref="CQ346">IF(OR(Z371={"NS","NA"},CQ$341={"NS","NA"}),0,IF(Z371&lt;=CQ$341,0,1))</f>
        <v>0</v>
      </c>
      <c r="CR346" cm="1">
        <f t="array" ref="CR346">IF(OR(AA371={"NS","NA"},CR$341={"NS","NA"}),0,IF(AA371&lt;=CR$341,0,1))</f>
        <v>0</v>
      </c>
      <c r="CS346" cm="1">
        <f t="array" ref="CS346">IF(OR(AB371={"NS","NA"},CS$341={"NS","NA"}),0,IF(AB371&lt;=CS$341,0,1))</f>
        <v>0</v>
      </c>
      <c r="CT346" cm="1">
        <f t="array" ref="CT346">IF(OR(AC371={"NS","NA"},CT$341={"NS","NA"}),0,IF(AC371&lt;=CT$341,0,1))</f>
        <v>0</v>
      </c>
      <c r="CU346" cm="1">
        <f t="array" ref="CU346">IF(OR(AD371={"NS","NA"},CU$341={"NS","NA"}),0,IF(AD371&lt;=CU$341,0,1))</f>
        <v>0</v>
      </c>
      <c r="CW346" s="35">
        <f t="shared" si="123"/>
        <v>0</v>
      </c>
      <c r="CX346" s="36">
        <f t="shared" si="124"/>
        <v>0</v>
      </c>
      <c r="CY346" s="37">
        <f t="shared" si="125"/>
        <v>0</v>
      </c>
      <c r="CZ346" s="38">
        <f t="shared" si="126"/>
        <v>0</v>
      </c>
      <c r="DA346" s="35">
        <f t="shared" si="127"/>
        <v>0</v>
      </c>
      <c r="DB346" s="36">
        <f t="shared" si="128"/>
        <v>0</v>
      </c>
      <c r="DC346" s="37">
        <f t="shared" si="129"/>
        <v>0</v>
      </c>
      <c r="DD346" s="38">
        <f t="shared" si="130"/>
        <v>0</v>
      </c>
      <c r="DE346" s="35">
        <f t="shared" si="131"/>
        <v>0</v>
      </c>
      <c r="DF346" s="36">
        <f t="shared" si="132"/>
        <v>0</v>
      </c>
      <c r="DG346" s="37">
        <f t="shared" si="133"/>
        <v>0</v>
      </c>
      <c r="DH346" s="38">
        <f t="shared" si="134"/>
        <v>0</v>
      </c>
      <c r="DI346" s="39">
        <f t="shared" si="135"/>
        <v>0</v>
      </c>
      <c r="DJ346" s="34" t="str">
        <f>IF(DI346=0,"",
IF(SUM($DI$344:DI346)=1,DK346,
IF($DI$365&gt;SUM($DI$344:DI346),_xlfn.CONCAT(", ",DK346),
IF($DI$365=SUM($DI$344:DI346),_xlfn.CONCAT(" y ",DK346)))))</f>
        <v/>
      </c>
      <c r="DK346" s="132">
        <v>2</v>
      </c>
      <c r="DL346" s="249"/>
    </row>
    <row r="347" spans="1:116" ht="15" customHeight="1">
      <c r="A347" s="177"/>
      <c r="B347" s="214"/>
      <c r="C347" s="132" t="s">
        <v>92</v>
      </c>
      <c r="D347" s="480" t="str">
        <f>IF(CNGE_2024_M2_Secc2!D76="","",CNGE_2024_M2_Secc2!D76)</f>
        <v/>
      </c>
      <c r="E347" s="481"/>
      <c r="F347" s="481"/>
      <c r="G347" s="481"/>
      <c r="H347" s="481"/>
      <c r="I347" s="481"/>
      <c r="J347" s="481"/>
      <c r="K347" s="481"/>
      <c r="L347" s="482"/>
      <c r="M347" s="27"/>
      <c r="N347" s="27"/>
      <c r="O347" s="27"/>
      <c r="P347" s="27"/>
      <c r="Q347" s="27"/>
      <c r="R347" s="27"/>
      <c r="S347" s="27"/>
      <c r="T347" s="27"/>
      <c r="U347" s="27"/>
      <c r="V347" s="27"/>
      <c r="W347" s="27"/>
      <c r="X347" s="27"/>
      <c r="Y347" s="27"/>
      <c r="Z347" s="27"/>
      <c r="AA347" s="27"/>
      <c r="AB347" s="27"/>
      <c r="AC347" s="27"/>
      <c r="AD347" s="27"/>
      <c r="AG347">
        <f t="shared" si="136"/>
        <v>0</v>
      </c>
      <c r="AH347">
        <f t="shared" si="105"/>
        <v>0</v>
      </c>
      <c r="AI347">
        <f t="shared" si="106"/>
        <v>0</v>
      </c>
      <c r="AJ347">
        <f t="shared" si="107"/>
        <v>0</v>
      </c>
      <c r="AK347">
        <f t="shared" si="108"/>
        <v>0</v>
      </c>
      <c r="AL347">
        <f t="shared" si="109"/>
        <v>0</v>
      </c>
      <c r="AM347">
        <f t="shared" si="110"/>
        <v>0</v>
      </c>
      <c r="AN347">
        <f t="shared" si="111"/>
        <v>0</v>
      </c>
      <c r="AO347">
        <f t="shared" si="112"/>
        <v>0</v>
      </c>
      <c r="AP347">
        <f t="shared" si="113"/>
        <v>0</v>
      </c>
      <c r="AQ347">
        <f t="shared" si="114"/>
        <v>0</v>
      </c>
      <c r="AR347">
        <f t="shared" si="115"/>
        <v>0</v>
      </c>
      <c r="AS347">
        <f t="shared" si="116"/>
        <v>0</v>
      </c>
      <c r="AT347">
        <f t="shared" si="117"/>
        <v>0</v>
      </c>
      <c r="AU347">
        <f t="shared" si="118"/>
        <v>0</v>
      </c>
      <c r="AV347">
        <f t="shared" si="119"/>
        <v>0</v>
      </c>
      <c r="AW347">
        <f t="shared" si="120"/>
        <v>0</v>
      </c>
      <c r="AX347">
        <f t="shared" si="121"/>
        <v>0</v>
      </c>
      <c r="AY347">
        <f t="shared" si="122"/>
        <v>0</v>
      </c>
      <c r="AZ347" s="268"/>
      <c r="BA347" s="268"/>
      <c r="BB347" s="268"/>
      <c r="BC347" s="268"/>
      <c r="BD347" s="268"/>
      <c r="BE347" s="268"/>
      <c r="BF347" s="268"/>
      <c r="BG347" s="268"/>
      <c r="BH347" s="268"/>
      <c r="BI347" cm="1">
        <f t="array" ref="BI347">IF(OR(M345={"NS","NA"},BI$341={"NS","NA"}),0,IF(M345&lt;=BI$341,0,1))</f>
        <v>0</v>
      </c>
      <c r="BJ347" cm="1">
        <f t="array" ref="BJ347">IF(OR(N345={"NS","NA"},BJ$341={"NS","NA"}),0,IF(N345&lt;=BJ$341,0,1))</f>
        <v>0</v>
      </c>
      <c r="BK347" cm="1">
        <f t="array" ref="BK347">IF(OR(O345={"NS","NA"},BK$341={"NS","NA"}),0,IF(O345&lt;=BK$341,0,1))</f>
        <v>0</v>
      </c>
      <c r="BL347" cm="1">
        <f t="array" ref="BL347">IF(OR(P345={"NS","NA"},BL$341={"NS","NA"}),0,IF(P345&lt;=BL$341,0,1))</f>
        <v>0</v>
      </c>
      <c r="BM347" cm="1">
        <f t="array" ref="BM347">IF(OR(Q345={"NS","NA"},BM$341={"NS","NA"}),0,IF(Q345&lt;=BM$341,0,1))</f>
        <v>0</v>
      </c>
      <c r="BN347" cm="1">
        <f t="array" ref="BN347">IF(OR(R345={"NS","NA"},BN$341={"NS","NA"}),0,IF(R345&lt;=BN$341,0,1))</f>
        <v>0</v>
      </c>
      <c r="BO347" cm="1">
        <f t="array" ref="BO347">IF(OR(S345={"NS","NA"},BO$341={"NS","NA"}),0,IF(S345&lt;=BO$341,0,1))</f>
        <v>0</v>
      </c>
      <c r="BP347" cm="1">
        <f t="array" ref="BP347">IF(OR(T345={"NS","NA"},BP$341={"NS","NA"}),0,IF(T345&lt;=BP$341,0,1))</f>
        <v>0</v>
      </c>
      <c r="BQ347" cm="1">
        <f t="array" ref="BQ347">IF(OR(U345={"NS","NA"},BQ$341={"NS","NA"}),0,IF(U345&lt;=BQ$341,0,1))</f>
        <v>0</v>
      </c>
      <c r="BR347" cm="1">
        <f t="array" ref="BR347">IF(OR(V345={"NS","NA"},BR$341={"NS","NA"}),0,IF(V345&lt;=BR$341,0,1))</f>
        <v>0</v>
      </c>
      <c r="BS347" cm="1">
        <f t="array" ref="BS347">IF(OR(W345={"NS","NA"},BS$341={"NS","NA"}),0,IF(W345&lt;=BS$341,0,1))</f>
        <v>0</v>
      </c>
      <c r="BT347" cm="1">
        <f t="array" ref="BT347">IF(OR(X345={"NS","NA"},BT$341={"NS","NA"}),0,IF(X345&lt;=BT$341,0,1))</f>
        <v>0</v>
      </c>
      <c r="BU347" cm="1">
        <f t="array" ref="BU347">IF(OR(Y345={"NS","NA"},BU$341={"NS","NA"}),0,IF(Y345&lt;=BU$341,0,1))</f>
        <v>0</v>
      </c>
      <c r="BV347" cm="1">
        <f t="array" ref="BV347">IF(OR(Z345={"NS","NA"},BV$341={"NS","NA"}),0,IF(Z345&lt;=BV$341,0,1))</f>
        <v>0</v>
      </c>
      <c r="BW347" cm="1">
        <f t="array" ref="BW347">IF(OR(AA345={"NS","NA"},BW$341={"NS","NA"}),0,IF(AA345&lt;=BW$341,0,1))</f>
        <v>0</v>
      </c>
      <c r="BX347" cm="1">
        <f t="array" ref="BX347">IF(OR(AB345={"NS","NA"},BX$341={"NS","NA"}),0,IF(AB345&lt;=BX$341,0,1))</f>
        <v>0</v>
      </c>
      <c r="BY347" cm="1">
        <f t="array" ref="BY347">IF(OR(AC345={"NS","NA"},BY$341={"NS","NA"}),0,IF(AC345&lt;=BY$341,0,1))</f>
        <v>0</v>
      </c>
      <c r="BZ347" cm="1">
        <f t="array" ref="BZ347">IF(OR(AD345={"NS","NA"},BZ$341={"NS","NA"}),0,IF(AD345&lt;=BZ$341,0,1))</f>
        <v>0</v>
      </c>
      <c r="CA347" cm="1">
        <f t="array" ref="CA347">IF(OR(J372={"NS","NA"},CA$341={"NS","NA"}),0,IF(J372&lt;=CA$341,0,1))</f>
        <v>0</v>
      </c>
      <c r="CB347" cm="1">
        <f t="array" ref="CB347">IF(OR(K372={"NS","NA"},CB$341={"NS","NA"}),0,IF(K372&lt;=CB$341,0,1))</f>
        <v>0</v>
      </c>
      <c r="CC347" cm="1">
        <f t="array" ref="CC347">IF(OR(L372={"NS","NA"},CC$341={"NS","NA"}),0,IF(L372&lt;=CC$341,0,1))</f>
        <v>0</v>
      </c>
      <c r="CD347" cm="1">
        <f t="array" ref="CD347">IF(OR(M372={"NS","NA"},CD$341={"NS","NA"}),0,IF(M372&lt;=CD$341,0,1))</f>
        <v>0</v>
      </c>
      <c r="CE347" cm="1">
        <f t="array" ref="CE347">IF(OR(N372={"NS","NA"},CE$341={"NS","NA"}),0,IF(N372&lt;=CE$341,0,1))</f>
        <v>0</v>
      </c>
      <c r="CF347" cm="1">
        <f t="array" ref="CF347">IF(OR(O372={"NS","NA"},CF$341={"NS","NA"}),0,IF(O372&lt;=CF$341,0,1))</f>
        <v>0</v>
      </c>
      <c r="CG347" cm="1">
        <f t="array" ref="CG347">IF(OR(P372={"NS","NA"},CG$341={"NS","NA"}),0,IF(P372&lt;=CG$341,0,1))</f>
        <v>0</v>
      </c>
      <c r="CH347" cm="1">
        <f t="array" ref="CH347">IF(OR(Q372={"NS","NA"},CH$341={"NS","NA"}),0,IF(Q372&lt;=CH$341,0,1))</f>
        <v>0</v>
      </c>
      <c r="CI347" cm="1">
        <f t="array" ref="CI347">IF(OR(R372={"NS","NA"},CI$341={"NS","NA"}),0,IF(R372&lt;=CI$341,0,1))</f>
        <v>0</v>
      </c>
      <c r="CJ347" cm="1">
        <f t="array" ref="CJ347">IF(OR(S372={"NS","NA"},CJ$341={"NS","NA"}),0,IF(S372&lt;=CJ$341,0,1))</f>
        <v>0</v>
      </c>
      <c r="CK347" cm="1">
        <f t="array" ref="CK347">IF(OR(T372={"NS","NA"},CK$341={"NS","NA"}),0,IF(T372&lt;=CK$341,0,1))</f>
        <v>0</v>
      </c>
      <c r="CL347" cm="1">
        <f t="array" ref="CL347">IF(OR(U372={"NS","NA"},CL$341={"NS","NA"}),0,IF(U372&lt;=CL$341,0,1))</f>
        <v>0</v>
      </c>
      <c r="CM347" cm="1">
        <f t="array" ref="CM347">IF(OR(V372={"NS","NA"},CM$341={"NS","NA"}),0,IF(V372&lt;=CM$341,0,1))</f>
        <v>0</v>
      </c>
      <c r="CN347" cm="1">
        <f t="array" ref="CN347">IF(OR(W372={"NS","NA"},CN$341={"NS","NA"}),0,IF(W372&lt;=CN$341,0,1))</f>
        <v>0</v>
      </c>
      <c r="CO347" cm="1">
        <f t="array" ref="CO347">IF(OR(X372={"NS","NA"},CO$341={"NS","NA"}),0,IF(X372&lt;=CO$341,0,1))</f>
        <v>0</v>
      </c>
      <c r="CP347" cm="1">
        <f t="array" ref="CP347">IF(OR(Y372={"NS","NA"},CP$341={"NS","NA"}),0,IF(Y372&lt;=CP$341,0,1))</f>
        <v>0</v>
      </c>
      <c r="CQ347" cm="1">
        <f t="array" ref="CQ347">IF(OR(Z372={"NS","NA"},CQ$341={"NS","NA"}),0,IF(Z372&lt;=CQ$341,0,1))</f>
        <v>0</v>
      </c>
      <c r="CR347" cm="1">
        <f t="array" ref="CR347">IF(OR(AA372={"NS","NA"},CR$341={"NS","NA"}),0,IF(AA372&lt;=CR$341,0,1))</f>
        <v>0</v>
      </c>
      <c r="CS347" cm="1">
        <f t="array" ref="CS347">IF(OR(AB372={"NS","NA"},CS$341={"NS","NA"}),0,IF(AB372&lt;=CS$341,0,1))</f>
        <v>0</v>
      </c>
      <c r="CT347" cm="1">
        <f t="array" ref="CT347">IF(OR(AC372={"NS","NA"},CT$341={"NS","NA"}),0,IF(AC372&lt;=CT$341,0,1))</f>
        <v>0</v>
      </c>
      <c r="CU347" cm="1">
        <f t="array" ref="CU347">IF(OR(AD372={"NS","NA"},CU$341={"NS","NA"}),0,IF(AD372&lt;=CU$341,0,1))</f>
        <v>0</v>
      </c>
      <c r="CW347" s="35">
        <f t="shared" si="123"/>
        <v>0</v>
      </c>
      <c r="CX347" s="36">
        <f t="shared" si="124"/>
        <v>0</v>
      </c>
      <c r="CY347" s="37">
        <f t="shared" si="125"/>
        <v>0</v>
      </c>
      <c r="CZ347" s="38">
        <f t="shared" si="126"/>
        <v>0</v>
      </c>
      <c r="DA347" s="35">
        <f t="shared" si="127"/>
        <v>0</v>
      </c>
      <c r="DB347" s="36">
        <f t="shared" si="128"/>
        <v>0</v>
      </c>
      <c r="DC347" s="37">
        <f t="shared" si="129"/>
        <v>0</v>
      </c>
      <c r="DD347" s="38">
        <f t="shared" si="130"/>
        <v>0</v>
      </c>
      <c r="DE347" s="35">
        <f t="shared" si="131"/>
        <v>0</v>
      </c>
      <c r="DF347" s="36">
        <f t="shared" si="132"/>
        <v>0</v>
      </c>
      <c r="DG347" s="37">
        <f t="shared" si="133"/>
        <v>0</v>
      </c>
      <c r="DH347" s="38">
        <f t="shared" si="134"/>
        <v>0</v>
      </c>
      <c r="DI347" s="39">
        <f t="shared" si="135"/>
        <v>0</v>
      </c>
      <c r="DJ347" s="34" t="str">
        <f>IF(DI347=0,"",
IF(SUM($DI$344:DI347)=1,DK347,
IF($DI$365&gt;SUM($DI$344:DI347),_xlfn.CONCAT(", ",DK347),
IF($DI$365=SUM($DI$344:DI347),_xlfn.CONCAT(" y ",DK347)))))</f>
        <v/>
      </c>
      <c r="DK347" s="132">
        <v>3</v>
      </c>
      <c r="DL347" s="249"/>
    </row>
    <row r="348" spans="1:116" ht="15" customHeight="1">
      <c r="A348" s="177"/>
      <c r="B348" s="214"/>
      <c r="C348" s="132" t="s">
        <v>93</v>
      </c>
      <c r="D348" s="480" t="str">
        <f>IF(CNGE_2024_M2_Secc2!D77="","",CNGE_2024_M2_Secc2!D77)</f>
        <v/>
      </c>
      <c r="E348" s="481"/>
      <c r="F348" s="481"/>
      <c r="G348" s="481"/>
      <c r="H348" s="481"/>
      <c r="I348" s="481"/>
      <c r="J348" s="481"/>
      <c r="K348" s="481"/>
      <c r="L348" s="482"/>
      <c r="M348" s="27"/>
      <c r="N348" s="27"/>
      <c r="O348" s="27"/>
      <c r="P348" s="27"/>
      <c r="Q348" s="27"/>
      <c r="R348" s="27"/>
      <c r="S348" s="27"/>
      <c r="T348" s="27"/>
      <c r="U348" s="27"/>
      <c r="V348" s="27"/>
      <c r="W348" s="27"/>
      <c r="X348" s="27"/>
      <c r="Y348" s="27"/>
      <c r="Z348" s="27"/>
      <c r="AA348" s="27"/>
      <c r="AB348" s="27"/>
      <c r="AC348" s="27"/>
      <c r="AD348" s="27"/>
      <c r="AG348">
        <f t="shared" si="136"/>
        <v>0</v>
      </c>
      <c r="AH348">
        <f t="shared" si="105"/>
        <v>0</v>
      </c>
      <c r="AI348">
        <f t="shared" si="106"/>
        <v>0</v>
      </c>
      <c r="AJ348">
        <f t="shared" si="107"/>
        <v>0</v>
      </c>
      <c r="AK348">
        <f t="shared" si="108"/>
        <v>0</v>
      </c>
      <c r="AL348">
        <f t="shared" si="109"/>
        <v>0</v>
      </c>
      <c r="AM348">
        <f t="shared" si="110"/>
        <v>0</v>
      </c>
      <c r="AN348">
        <f t="shared" si="111"/>
        <v>0</v>
      </c>
      <c r="AO348">
        <f t="shared" si="112"/>
        <v>0</v>
      </c>
      <c r="AP348">
        <f t="shared" si="113"/>
        <v>0</v>
      </c>
      <c r="AQ348">
        <f t="shared" si="114"/>
        <v>0</v>
      </c>
      <c r="AR348">
        <f t="shared" si="115"/>
        <v>0</v>
      </c>
      <c r="AS348">
        <f t="shared" si="116"/>
        <v>0</v>
      </c>
      <c r="AT348">
        <f t="shared" si="117"/>
        <v>0</v>
      </c>
      <c r="AU348">
        <f t="shared" si="118"/>
        <v>0</v>
      </c>
      <c r="AV348">
        <f t="shared" si="119"/>
        <v>0</v>
      </c>
      <c r="AW348">
        <f t="shared" si="120"/>
        <v>0</v>
      </c>
      <c r="AX348">
        <f t="shared" si="121"/>
        <v>0</v>
      </c>
      <c r="AY348">
        <f t="shared" si="122"/>
        <v>0</v>
      </c>
      <c r="AZ348" s="268"/>
      <c r="BA348" s="268"/>
      <c r="BB348" s="268"/>
      <c r="BC348" s="268"/>
      <c r="BD348" s="268"/>
      <c r="BE348" s="268"/>
      <c r="BF348" s="268"/>
      <c r="BG348" s="268"/>
      <c r="BH348" s="268"/>
      <c r="BI348" cm="1">
        <f t="array" ref="BI348">IF(OR(M346={"NS","NA"},BI$341={"NS","NA"}),0,IF(M346&lt;=BI$341,0,1))</f>
        <v>0</v>
      </c>
      <c r="BJ348" cm="1">
        <f t="array" ref="BJ348">IF(OR(N346={"NS","NA"},BJ$341={"NS","NA"}),0,IF(N346&lt;=BJ$341,0,1))</f>
        <v>0</v>
      </c>
      <c r="BK348" cm="1">
        <f t="array" ref="BK348">IF(OR(O346={"NS","NA"},BK$341={"NS","NA"}),0,IF(O346&lt;=BK$341,0,1))</f>
        <v>0</v>
      </c>
      <c r="BL348" cm="1">
        <f t="array" ref="BL348">IF(OR(P346={"NS","NA"},BL$341={"NS","NA"}),0,IF(P346&lt;=BL$341,0,1))</f>
        <v>0</v>
      </c>
      <c r="BM348" cm="1">
        <f t="array" ref="BM348">IF(OR(Q346={"NS","NA"},BM$341={"NS","NA"}),0,IF(Q346&lt;=BM$341,0,1))</f>
        <v>0</v>
      </c>
      <c r="BN348" cm="1">
        <f t="array" ref="BN348">IF(OR(R346={"NS","NA"},BN$341={"NS","NA"}),0,IF(R346&lt;=BN$341,0,1))</f>
        <v>0</v>
      </c>
      <c r="BO348" cm="1">
        <f t="array" ref="BO348">IF(OR(S346={"NS","NA"},BO$341={"NS","NA"}),0,IF(S346&lt;=BO$341,0,1))</f>
        <v>0</v>
      </c>
      <c r="BP348" cm="1">
        <f t="array" ref="BP348">IF(OR(T346={"NS","NA"},BP$341={"NS","NA"}),0,IF(T346&lt;=BP$341,0,1))</f>
        <v>0</v>
      </c>
      <c r="BQ348" cm="1">
        <f t="array" ref="BQ348">IF(OR(U346={"NS","NA"},BQ$341={"NS","NA"}),0,IF(U346&lt;=BQ$341,0,1))</f>
        <v>0</v>
      </c>
      <c r="BR348" cm="1">
        <f t="array" ref="BR348">IF(OR(V346={"NS","NA"},BR$341={"NS","NA"}),0,IF(V346&lt;=BR$341,0,1))</f>
        <v>0</v>
      </c>
      <c r="BS348" cm="1">
        <f t="array" ref="BS348">IF(OR(W346={"NS","NA"},BS$341={"NS","NA"}),0,IF(W346&lt;=BS$341,0,1))</f>
        <v>0</v>
      </c>
      <c r="BT348" cm="1">
        <f t="array" ref="BT348">IF(OR(X346={"NS","NA"},BT$341={"NS","NA"}),0,IF(X346&lt;=BT$341,0,1))</f>
        <v>0</v>
      </c>
      <c r="BU348" cm="1">
        <f t="array" ref="BU348">IF(OR(Y346={"NS","NA"},BU$341={"NS","NA"}),0,IF(Y346&lt;=BU$341,0,1))</f>
        <v>0</v>
      </c>
      <c r="BV348" cm="1">
        <f t="array" ref="BV348">IF(OR(Z346={"NS","NA"},BV$341={"NS","NA"}),0,IF(Z346&lt;=BV$341,0,1))</f>
        <v>0</v>
      </c>
      <c r="BW348" cm="1">
        <f t="array" ref="BW348">IF(OR(AA346={"NS","NA"},BW$341={"NS","NA"}),0,IF(AA346&lt;=BW$341,0,1))</f>
        <v>0</v>
      </c>
      <c r="BX348" cm="1">
        <f t="array" ref="BX348">IF(OR(AB346={"NS","NA"},BX$341={"NS","NA"}),0,IF(AB346&lt;=BX$341,0,1))</f>
        <v>0</v>
      </c>
      <c r="BY348" cm="1">
        <f t="array" ref="BY348">IF(OR(AC346={"NS","NA"},BY$341={"NS","NA"}),0,IF(AC346&lt;=BY$341,0,1))</f>
        <v>0</v>
      </c>
      <c r="BZ348" cm="1">
        <f t="array" ref="BZ348">IF(OR(AD346={"NS","NA"},BZ$341={"NS","NA"}),0,IF(AD346&lt;=BZ$341,0,1))</f>
        <v>0</v>
      </c>
      <c r="CA348" cm="1">
        <f t="array" ref="CA348">IF(OR(J373={"NS","NA"},CA$341={"NS","NA"}),0,IF(J373&lt;=CA$341,0,1))</f>
        <v>0</v>
      </c>
      <c r="CB348" cm="1">
        <f t="array" ref="CB348">IF(OR(K373={"NS","NA"},CB$341={"NS","NA"}),0,IF(K373&lt;=CB$341,0,1))</f>
        <v>0</v>
      </c>
      <c r="CC348" cm="1">
        <f t="array" ref="CC348">IF(OR(L373={"NS","NA"},CC$341={"NS","NA"}),0,IF(L373&lt;=CC$341,0,1))</f>
        <v>0</v>
      </c>
      <c r="CD348" cm="1">
        <f t="array" ref="CD348">IF(OR(M373={"NS","NA"},CD$341={"NS","NA"}),0,IF(M373&lt;=CD$341,0,1))</f>
        <v>0</v>
      </c>
      <c r="CE348" cm="1">
        <f t="array" ref="CE348">IF(OR(N373={"NS","NA"},CE$341={"NS","NA"}),0,IF(N373&lt;=CE$341,0,1))</f>
        <v>0</v>
      </c>
      <c r="CF348" cm="1">
        <f t="array" ref="CF348">IF(OR(O373={"NS","NA"},CF$341={"NS","NA"}),0,IF(O373&lt;=CF$341,0,1))</f>
        <v>0</v>
      </c>
      <c r="CG348" cm="1">
        <f t="array" ref="CG348">IF(OR(P373={"NS","NA"},CG$341={"NS","NA"}),0,IF(P373&lt;=CG$341,0,1))</f>
        <v>0</v>
      </c>
      <c r="CH348" cm="1">
        <f t="array" ref="CH348">IF(OR(Q373={"NS","NA"},CH$341={"NS","NA"}),0,IF(Q373&lt;=CH$341,0,1))</f>
        <v>0</v>
      </c>
      <c r="CI348" cm="1">
        <f t="array" ref="CI348">IF(OR(R373={"NS","NA"},CI$341={"NS","NA"}),0,IF(R373&lt;=CI$341,0,1))</f>
        <v>0</v>
      </c>
      <c r="CJ348" cm="1">
        <f t="array" ref="CJ348">IF(OR(S373={"NS","NA"},CJ$341={"NS","NA"}),0,IF(S373&lt;=CJ$341,0,1))</f>
        <v>0</v>
      </c>
      <c r="CK348" cm="1">
        <f t="array" ref="CK348">IF(OR(T373={"NS","NA"},CK$341={"NS","NA"}),0,IF(T373&lt;=CK$341,0,1))</f>
        <v>0</v>
      </c>
      <c r="CL348" cm="1">
        <f t="array" ref="CL348">IF(OR(U373={"NS","NA"},CL$341={"NS","NA"}),0,IF(U373&lt;=CL$341,0,1))</f>
        <v>0</v>
      </c>
      <c r="CM348" cm="1">
        <f t="array" ref="CM348">IF(OR(V373={"NS","NA"},CM$341={"NS","NA"}),0,IF(V373&lt;=CM$341,0,1))</f>
        <v>0</v>
      </c>
      <c r="CN348" cm="1">
        <f t="array" ref="CN348">IF(OR(W373={"NS","NA"},CN$341={"NS","NA"}),0,IF(W373&lt;=CN$341,0,1))</f>
        <v>0</v>
      </c>
      <c r="CO348" cm="1">
        <f t="array" ref="CO348">IF(OR(X373={"NS","NA"},CO$341={"NS","NA"}),0,IF(X373&lt;=CO$341,0,1))</f>
        <v>0</v>
      </c>
      <c r="CP348" cm="1">
        <f t="array" ref="CP348">IF(OR(Y373={"NS","NA"},CP$341={"NS","NA"}),0,IF(Y373&lt;=CP$341,0,1))</f>
        <v>0</v>
      </c>
      <c r="CQ348" cm="1">
        <f t="array" ref="CQ348">IF(OR(Z373={"NS","NA"},CQ$341={"NS","NA"}),0,IF(Z373&lt;=CQ$341,0,1))</f>
        <v>0</v>
      </c>
      <c r="CR348" cm="1">
        <f t="array" ref="CR348">IF(OR(AA373={"NS","NA"},CR$341={"NS","NA"}),0,IF(AA373&lt;=CR$341,0,1))</f>
        <v>0</v>
      </c>
      <c r="CS348" cm="1">
        <f t="array" ref="CS348">IF(OR(AB373={"NS","NA"},CS$341={"NS","NA"}),0,IF(AB373&lt;=CS$341,0,1))</f>
        <v>0</v>
      </c>
      <c r="CT348" cm="1">
        <f t="array" ref="CT348">IF(OR(AC373={"NS","NA"},CT$341={"NS","NA"}),0,IF(AC373&lt;=CT$341,0,1))</f>
        <v>0</v>
      </c>
      <c r="CU348" cm="1">
        <f t="array" ref="CU348">IF(OR(AD373={"NS","NA"},CU$341={"NS","NA"}),0,IF(AD373&lt;=CU$341,0,1))</f>
        <v>0</v>
      </c>
      <c r="CW348" s="35">
        <f t="shared" si="123"/>
        <v>0</v>
      </c>
      <c r="CX348" s="36">
        <f t="shared" si="124"/>
        <v>0</v>
      </c>
      <c r="CY348" s="37">
        <f t="shared" si="125"/>
        <v>0</v>
      </c>
      <c r="CZ348" s="38">
        <f t="shared" si="126"/>
        <v>0</v>
      </c>
      <c r="DA348" s="35">
        <f t="shared" si="127"/>
        <v>0</v>
      </c>
      <c r="DB348" s="36">
        <f t="shared" si="128"/>
        <v>0</v>
      </c>
      <c r="DC348" s="37">
        <f t="shared" si="129"/>
        <v>0</v>
      </c>
      <c r="DD348" s="38">
        <f t="shared" si="130"/>
        <v>0</v>
      </c>
      <c r="DE348" s="35">
        <f t="shared" si="131"/>
        <v>0</v>
      </c>
      <c r="DF348" s="36">
        <f t="shared" si="132"/>
        <v>0</v>
      </c>
      <c r="DG348" s="37">
        <f t="shared" si="133"/>
        <v>0</v>
      </c>
      <c r="DH348" s="38">
        <f t="shared" si="134"/>
        <v>0</v>
      </c>
      <c r="DI348" s="39">
        <f t="shared" si="135"/>
        <v>0</v>
      </c>
      <c r="DJ348" s="34" t="str">
        <f>IF(DI348=0,"",
IF(SUM($DI$344:DI348)=1,DK348,
IF($DI$365&gt;SUM($DI$344:DI348),_xlfn.CONCAT(", ",DK348),
IF($DI$365=SUM($DI$344:DI348),_xlfn.CONCAT(" y ",DK348)))))</f>
        <v/>
      </c>
      <c r="DK348" s="132">
        <v>4</v>
      </c>
      <c r="DL348" s="249"/>
    </row>
    <row r="349" spans="1:116" ht="15" customHeight="1">
      <c r="A349" s="177"/>
      <c r="B349" s="214"/>
      <c r="C349" s="132" t="s">
        <v>95</v>
      </c>
      <c r="D349" s="480" t="str">
        <f>IF(CNGE_2024_M2_Secc2!D78="","",CNGE_2024_M2_Secc2!D78)</f>
        <v/>
      </c>
      <c r="E349" s="481"/>
      <c r="F349" s="481"/>
      <c r="G349" s="481"/>
      <c r="H349" s="481"/>
      <c r="I349" s="481"/>
      <c r="J349" s="481"/>
      <c r="K349" s="481"/>
      <c r="L349" s="482"/>
      <c r="M349" s="27"/>
      <c r="N349" s="27"/>
      <c r="O349" s="27"/>
      <c r="P349" s="27"/>
      <c r="Q349" s="27"/>
      <c r="R349" s="27"/>
      <c r="S349" s="27"/>
      <c r="T349" s="27"/>
      <c r="U349" s="27"/>
      <c r="V349" s="27"/>
      <c r="W349" s="27"/>
      <c r="X349" s="27"/>
      <c r="Y349" s="27"/>
      <c r="Z349" s="27"/>
      <c r="AA349" s="27"/>
      <c r="AB349" s="27"/>
      <c r="AC349" s="27"/>
      <c r="AD349" s="27"/>
      <c r="AG349">
        <f t="shared" si="136"/>
        <v>0</v>
      </c>
      <c r="AH349">
        <f t="shared" si="105"/>
        <v>0</v>
      </c>
      <c r="AI349">
        <f t="shared" si="106"/>
        <v>0</v>
      </c>
      <c r="AJ349">
        <f t="shared" si="107"/>
        <v>0</v>
      </c>
      <c r="AK349">
        <f t="shared" si="108"/>
        <v>0</v>
      </c>
      <c r="AL349">
        <f t="shared" si="109"/>
        <v>0</v>
      </c>
      <c r="AM349">
        <f t="shared" si="110"/>
        <v>0</v>
      </c>
      <c r="AN349">
        <f t="shared" si="111"/>
        <v>0</v>
      </c>
      <c r="AO349">
        <f t="shared" si="112"/>
        <v>0</v>
      </c>
      <c r="AP349">
        <f t="shared" si="113"/>
        <v>0</v>
      </c>
      <c r="AQ349">
        <f t="shared" si="114"/>
        <v>0</v>
      </c>
      <c r="AR349">
        <f t="shared" si="115"/>
        <v>0</v>
      </c>
      <c r="AS349">
        <f t="shared" si="116"/>
        <v>0</v>
      </c>
      <c r="AT349">
        <f t="shared" si="117"/>
        <v>0</v>
      </c>
      <c r="AU349">
        <f t="shared" si="118"/>
        <v>0</v>
      </c>
      <c r="AV349">
        <f t="shared" si="119"/>
        <v>0</v>
      </c>
      <c r="AW349">
        <f t="shared" si="120"/>
        <v>0</v>
      </c>
      <c r="AX349">
        <f t="shared" si="121"/>
        <v>0</v>
      </c>
      <c r="AY349">
        <f t="shared" si="122"/>
        <v>0</v>
      </c>
      <c r="AZ349" s="268"/>
      <c r="BA349" s="268"/>
      <c r="BB349" s="268"/>
      <c r="BC349" s="268"/>
      <c r="BD349" s="268"/>
      <c r="BE349" s="268"/>
      <c r="BF349" s="268"/>
      <c r="BG349" s="268"/>
      <c r="BH349" s="268"/>
      <c r="BI349" cm="1">
        <f t="array" ref="BI349">IF(OR(M347={"NS","NA"},BI$341={"NS","NA"}),0,IF(M347&lt;=BI$341,0,1))</f>
        <v>0</v>
      </c>
      <c r="BJ349" cm="1">
        <f t="array" ref="BJ349">IF(OR(N347={"NS","NA"},BJ$341={"NS","NA"}),0,IF(N347&lt;=BJ$341,0,1))</f>
        <v>0</v>
      </c>
      <c r="BK349" cm="1">
        <f t="array" ref="BK349">IF(OR(O347={"NS","NA"},BK$341={"NS","NA"}),0,IF(O347&lt;=BK$341,0,1))</f>
        <v>0</v>
      </c>
      <c r="BL349" cm="1">
        <f t="array" ref="BL349">IF(OR(P347={"NS","NA"},BL$341={"NS","NA"}),0,IF(P347&lt;=BL$341,0,1))</f>
        <v>0</v>
      </c>
      <c r="BM349" cm="1">
        <f t="array" ref="BM349">IF(OR(Q347={"NS","NA"},BM$341={"NS","NA"}),0,IF(Q347&lt;=BM$341,0,1))</f>
        <v>0</v>
      </c>
      <c r="BN349" cm="1">
        <f t="array" ref="BN349">IF(OR(R347={"NS","NA"},BN$341={"NS","NA"}),0,IF(R347&lt;=BN$341,0,1))</f>
        <v>0</v>
      </c>
      <c r="BO349" cm="1">
        <f t="array" ref="BO349">IF(OR(S347={"NS","NA"},BO$341={"NS","NA"}),0,IF(S347&lt;=BO$341,0,1))</f>
        <v>0</v>
      </c>
      <c r="BP349" cm="1">
        <f t="array" ref="BP349">IF(OR(T347={"NS","NA"},BP$341={"NS","NA"}),0,IF(T347&lt;=BP$341,0,1))</f>
        <v>0</v>
      </c>
      <c r="BQ349" cm="1">
        <f t="array" ref="BQ349">IF(OR(U347={"NS","NA"},BQ$341={"NS","NA"}),0,IF(U347&lt;=BQ$341,0,1))</f>
        <v>0</v>
      </c>
      <c r="BR349" cm="1">
        <f t="array" ref="BR349">IF(OR(V347={"NS","NA"},BR$341={"NS","NA"}),0,IF(V347&lt;=BR$341,0,1))</f>
        <v>0</v>
      </c>
      <c r="BS349" cm="1">
        <f t="array" ref="BS349">IF(OR(W347={"NS","NA"},BS$341={"NS","NA"}),0,IF(W347&lt;=BS$341,0,1))</f>
        <v>0</v>
      </c>
      <c r="BT349" cm="1">
        <f t="array" ref="BT349">IF(OR(X347={"NS","NA"},BT$341={"NS","NA"}),0,IF(X347&lt;=BT$341,0,1))</f>
        <v>0</v>
      </c>
      <c r="BU349" cm="1">
        <f t="array" ref="BU349">IF(OR(Y347={"NS","NA"},BU$341={"NS","NA"}),0,IF(Y347&lt;=BU$341,0,1))</f>
        <v>0</v>
      </c>
      <c r="BV349" cm="1">
        <f t="array" ref="BV349">IF(OR(Z347={"NS","NA"},BV$341={"NS","NA"}),0,IF(Z347&lt;=BV$341,0,1))</f>
        <v>0</v>
      </c>
      <c r="BW349" cm="1">
        <f t="array" ref="BW349">IF(OR(AA347={"NS","NA"},BW$341={"NS","NA"}),0,IF(AA347&lt;=BW$341,0,1))</f>
        <v>0</v>
      </c>
      <c r="BX349" cm="1">
        <f t="array" ref="BX349">IF(OR(AB347={"NS","NA"},BX$341={"NS","NA"}),0,IF(AB347&lt;=BX$341,0,1))</f>
        <v>0</v>
      </c>
      <c r="BY349" cm="1">
        <f t="array" ref="BY349">IF(OR(AC347={"NS","NA"},BY$341={"NS","NA"}),0,IF(AC347&lt;=BY$341,0,1))</f>
        <v>0</v>
      </c>
      <c r="BZ349" cm="1">
        <f t="array" ref="BZ349">IF(OR(AD347={"NS","NA"},BZ$341={"NS","NA"}),0,IF(AD347&lt;=BZ$341,0,1))</f>
        <v>0</v>
      </c>
      <c r="CA349" cm="1">
        <f t="array" ref="CA349">IF(OR(J374={"NS","NA"},CA$341={"NS","NA"}),0,IF(J374&lt;=CA$341,0,1))</f>
        <v>0</v>
      </c>
      <c r="CB349" cm="1">
        <f t="array" ref="CB349">IF(OR(K374={"NS","NA"},CB$341={"NS","NA"}),0,IF(K374&lt;=CB$341,0,1))</f>
        <v>0</v>
      </c>
      <c r="CC349" cm="1">
        <f t="array" ref="CC349">IF(OR(L374={"NS","NA"},CC$341={"NS","NA"}),0,IF(L374&lt;=CC$341,0,1))</f>
        <v>0</v>
      </c>
      <c r="CD349" cm="1">
        <f t="array" ref="CD349">IF(OR(M374={"NS","NA"},CD$341={"NS","NA"}),0,IF(M374&lt;=CD$341,0,1))</f>
        <v>0</v>
      </c>
      <c r="CE349" cm="1">
        <f t="array" ref="CE349">IF(OR(N374={"NS","NA"},CE$341={"NS","NA"}),0,IF(N374&lt;=CE$341,0,1))</f>
        <v>0</v>
      </c>
      <c r="CF349" cm="1">
        <f t="array" ref="CF349">IF(OR(O374={"NS","NA"},CF$341={"NS","NA"}),0,IF(O374&lt;=CF$341,0,1))</f>
        <v>0</v>
      </c>
      <c r="CG349" cm="1">
        <f t="array" ref="CG349">IF(OR(P374={"NS","NA"},CG$341={"NS","NA"}),0,IF(P374&lt;=CG$341,0,1))</f>
        <v>0</v>
      </c>
      <c r="CH349" cm="1">
        <f t="array" ref="CH349">IF(OR(Q374={"NS","NA"},CH$341={"NS","NA"}),0,IF(Q374&lt;=CH$341,0,1))</f>
        <v>0</v>
      </c>
      <c r="CI349" cm="1">
        <f t="array" ref="CI349">IF(OR(R374={"NS","NA"},CI$341={"NS","NA"}),0,IF(R374&lt;=CI$341,0,1))</f>
        <v>0</v>
      </c>
      <c r="CJ349" cm="1">
        <f t="array" ref="CJ349">IF(OR(S374={"NS","NA"},CJ$341={"NS","NA"}),0,IF(S374&lt;=CJ$341,0,1))</f>
        <v>0</v>
      </c>
      <c r="CK349" cm="1">
        <f t="array" ref="CK349">IF(OR(T374={"NS","NA"},CK$341={"NS","NA"}),0,IF(T374&lt;=CK$341,0,1))</f>
        <v>0</v>
      </c>
      <c r="CL349" cm="1">
        <f t="array" ref="CL349">IF(OR(U374={"NS","NA"},CL$341={"NS","NA"}),0,IF(U374&lt;=CL$341,0,1))</f>
        <v>0</v>
      </c>
      <c r="CM349" cm="1">
        <f t="array" ref="CM349">IF(OR(V374={"NS","NA"},CM$341={"NS","NA"}),0,IF(V374&lt;=CM$341,0,1))</f>
        <v>0</v>
      </c>
      <c r="CN349" cm="1">
        <f t="array" ref="CN349">IF(OR(W374={"NS","NA"},CN$341={"NS","NA"}),0,IF(W374&lt;=CN$341,0,1))</f>
        <v>0</v>
      </c>
      <c r="CO349" cm="1">
        <f t="array" ref="CO349">IF(OR(X374={"NS","NA"},CO$341={"NS","NA"}),0,IF(X374&lt;=CO$341,0,1))</f>
        <v>0</v>
      </c>
      <c r="CP349" cm="1">
        <f t="array" ref="CP349">IF(OR(Y374={"NS","NA"},CP$341={"NS","NA"}),0,IF(Y374&lt;=CP$341,0,1))</f>
        <v>0</v>
      </c>
      <c r="CQ349" cm="1">
        <f t="array" ref="CQ349">IF(OR(Z374={"NS","NA"},CQ$341={"NS","NA"}),0,IF(Z374&lt;=CQ$341,0,1))</f>
        <v>0</v>
      </c>
      <c r="CR349" cm="1">
        <f t="array" ref="CR349">IF(OR(AA374={"NS","NA"},CR$341={"NS","NA"}),0,IF(AA374&lt;=CR$341,0,1))</f>
        <v>0</v>
      </c>
      <c r="CS349" cm="1">
        <f t="array" ref="CS349">IF(OR(AB374={"NS","NA"},CS$341={"NS","NA"}),0,IF(AB374&lt;=CS$341,0,1))</f>
        <v>0</v>
      </c>
      <c r="CT349" cm="1">
        <f t="array" ref="CT349">IF(OR(AC374={"NS","NA"},CT$341={"NS","NA"}),0,IF(AC374&lt;=CT$341,0,1))</f>
        <v>0</v>
      </c>
      <c r="CU349" cm="1">
        <f t="array" ref="CU349">IF(OR(AD374={"NS","NA"},CU$341={"NS","NA"}),0,IF(AD374&lt;=CU$341,0,1))</f>
        <v>0</v>
      </c>
      <c r="CW349" s="35">
        <f t="shared" si="123"/>
        <v>0</v>
      </c>
      <c r="CX349" s="36">
        <f t="shared" si="124"/>
        <v>0</v>
      </c>
      <c r="CY349" s="37">
        <f t="shared" si="125"/>
        <v>0</v>
      </c>
      <c r="CZ349" s="38">
        <f t="shared" si="126"/>
        <v>0</v>
      </c>
      <c r="DA349" s="35">
        <f t="shared" si="127"/>
        <v>0</v>
      </c>
      <c r="DB349" s="36">
        <f t="shared" si="128"/>
        <v>0</v>
      </c>
      <c r="DC349" s="37">
        <f t="shared" si="129"/>
        <v>0</v>
      </c>
      <c r="DD349" s="38">
        <f t="shared" si="130"/>
        <v>0</v>
      </c>
      <c r="DE349" s="35">
        <f t="shared" si="131"/>
        <v>0</v>
      </c>
      <c r="DF349" s="36">
        <f t="shared" si="132"/>
        <v>0</v>
      </c>
      <c r="DG349" s="37">
        <f t="shared" si="133"/>
        <v>0</v>
      </c>
      <c r="DH349" s="38">
        <f t="shared" si="134"/>
        <v>0</v>
      </c>
      <c r="DI349" s="39">
        <f t="shared" si="135"/>
        <v>0</v>
      </c>
      <c r="DJ349" s="34" t="str">
        <f>IF(DI349=0,"",
IF(SUM($DI$344:DI349)=1,DK349,
IF($DI$365&gt;SUM($DI$344:DI349),_xlfn.CONCAT(", ",DK349),
IF($DI$365=SUM($DI$344:DI349),_xlfn.CONCAT(" y ",DK349)))))</f>
        <v/>
      </c>
      <c r="DK349" s="132">
        <v>5</v>
      </c>
      <c r="DL349" s="249"/>
    </row>
    <row r="350" spans="1:116" ht="15" customHeight="1">
      <c r="A350" s="177"/>
      <c r="B350" s="214"/>
      <c r="C350" s="132" t="s">
        <v>97</v>
      </c>
      <c r="D350" s="480" t="str">
        <f>IF(CNGE_2024_M2_Secc2!D79="","",CNGE_2024_M2_Secc2!D79)</f>
        <v/>
      </c>
      <c r="E350" s="481"/>
      <c r="F350" s="481"/>
      <c r="G350" s="481"/>
      <c r="H350" s="481"/>
      <c r="I350" s="481"/>
      <c r="J350" s="481"/>
      <c r="K350" s="481"/>
      <c r="L350" s="482"/>
      <c r="M350" s="27"/>
      <c r="N350" s="27"/>
      <c r="O350" s="27"/>
      <c r="P350" s="27"/>
      <c r="Q350" s="27"/>
      <c r="R350" s="27"/>
      <c r="S350" s="27"/>
      <c r="T350" s="27"/>
      <c r="U350" s="27"/>
      <c r="V350" s="27"/>
      <c r="W350" s="27"/>
      <c r="X350" s="27"/>
      <c r="Y350" s="27"/>
      <c r="Z350" s="27"/>
      <c r="AA350" s="27"/>
      <c r="AB350" s="27"/>
      <c r="AC350" s="27"/>
      <c r="AD350" s="27"/>
      <c r="AG350">
        <f t="shared" si="136"/>
        <v>0</v>
      </c>
      <c r="AH350">
        <f t="shared" si="105"/>
        <v>0</v>
      </c>
      <c r="AI350">
        <f t="shared" si="106"/>
        <v>0</v>
      </c>
      <c r="AJ350">
        <f t="shared" si="107"/>
        <v>0</v>
      </c>
      <c r="AK350">
        <f t="shared" si="108"/>
        <v>0</v>
      </c>
      <c r="AL350">
        <f t="shared" si="109"/>
        <v>0</v>
      </c>
      <c r="AM350">
        <f t="shared" si="110"/>
        <v>0</v>
      </c>
      <c r="AN350">
        <f t="shared" si="111"/>
        <v>0</v>
      </c>
      <c r="AO350">
        <f t="shared" si="112"/>
        <v>0</v>
      </c>
      <c r="AP350">
        <f t="shared" si="113"/>
        <v>0</v>
      </c>
      <c r="AQ350">
        <f t="shared" si="114"/>
        <v>0</v>
      </c>
      <c r="AR350">
        <f t="shared" si="115"/>
        <v>0</v>
      </c>
      <c r="AS350">
        <f t="shared" si="116"/>
        <v>0</v>
      </c>
      <c r="AT350">
        <f t="shared" si="117"/>
        <v>0</v>
      </c>
      <c r="AU350">
        <f t="shared" si="118"/>
        <v>0</v>
      </c>
      <c r="AV350">
        <f t="shared" si="119"/>
        <v>0</v>
      </c>
      <c r="AW350">
        <f t="shared" si="120"/>
        <v>0</v>
      </c>
      <c r="AX350">
        <f t="shared" si="121"/>
        <v>0</v>
      </c>
      <c r="AY350">
        <f t="shared" si="122"/>
        <v>0</v>
      </c>
      <c r="AZ350" s="268"/>
      <c r="BA350" s="268"/>
      <c r="BB350" s="268"/>
      <c r="BC350" s="268"/>
      <c r="BD350" s="268"/>
      <c r="BE350" s="268"/>
      <c r="BF350" s="268"/>
      <c r="BG350" s="268"/>
      <c r="BH350" s="268"/>
      <c r="BI350" cm="1">
        <f t="array" ref="BI350">IF(OR(M348={"NS","NA"},BI$341={"NS","NA"}),0,IF(M348&lt;=BI$341,0,1))</f>
        <v>0</v>
      </c>
      <c r="BJ350" cm="1">
        <f t="array" ref="BJ350">IF(OR(N348={"NS","NA"},BJ$341={"NS","NA"}),0,IF(N348&lt;=BJ$341,0,1))</f>
        <v>0</v>
      </c>
      <c r="BK350" cm="1">
        <f t="array" ref="BK350">IF(OR(O348={"NS","NA"},BK$341={"NS","NA"}),0,IF(O348&lt;=BK$341,0,1))</f>
        <v>0</v>
      </c>
      <c r="BL350" cm="1">
        <f t="array" ref="BL350">IF(OR(P348={"NS","NA"},BL$341={"NS","NA"}),0,IF(P348&lt;=BL$341,0,1))</f>
        <v>0</v>
      </c>
      <c r="BM350" cm="1">
        <f t="array" ref="BM350">IF(OR(Q348={"NS","NA"},BM$341={"NS","NA"}),0,IF(Q348&lt;=BM$341,0,1))</f>
        <v>0</v>
      </c>
      <c r="BN350" cm="1">
        <f t="array" ref="BN350">IF(OR(R348={"NS","NA"},BN$341={"NS","NA"}),0,IF(R348&lt;=BN$341,0,1))</f>
        <v>0</v>
      </c>
      <c r="BO350" cm="1">
        <f t="array" ref="BO350">IF(OR(S348={"NS","NA"},BO$341={"NS","NA"}),0,IF(S348&lt;=BO$341,0,1))</f>
        <v>0</v>
      </c>
      <c r="BP350" cm="1">
        <f t="array" ref="BP350">IF(OR(T348={"NS","NA"},BP$341={"NS","NA"}),0,IF(T348&lt;=BP$341,0,1))</f>
        <v>0</v>
      </c>
      <c r="BQ350" cm="1">
        <f t="array" ref="BQ350">IF(OR(U348={"NS","NA"},BQ$341={"NS","NA"}),0,IF(U348&lt;=BQ$341,0,1))</f>
        <v>0</v>
      </c>
      <c r="BR350" cm="1">
        <f t="array" ref="BR350">IF(OR(V348={"NS","NA"},BR$341={"NS","NA"}),0,IF(V348&lt;=BR$341,0,1))</f>
        <v>0</v>
      </c>
      <c r="BS350" cm="1">
        <f t="array" ref="BS350">IF(OR(W348={"NS","NA"},BS$341={"NS","NA"}),0,IF(W348&lt;=BS$341,0,1))</f>
        <v>0</v>
      </c>
      <c r="BT350" cm="1">
        <f t="array" ref="BT350">IF(OR(X348={"NS","NA"},BT$341={"NS","NA"}),0,IF(X348&lt;=BT$341,0,1))</f>
        <v>0</v>
      </c>
      <c r="BU350" cm="1">
        <f t="array" ref="BU350">IF(OR(Y348={"NS","NA"},BU$341={"NS","NA"}),0,IF(Y348&lt;=BU$341,0,1))</f>
        <v>0</v>
      </c>
      <c r="BV350" cm="1">
        <f t="array" ref="BV350">IF(OR(Z348={"NS","NA"},BV$341={"NS","NA"}),0,IF(Z348&lt;=BV$341,0,1))</f>
        <v>0</v>
      </c>
      <c r="BW350" cm="1">
        <f t="array" ref="BW350">IF(OR(AA348={"NS","NA"},BW$341={"NS","NA"}),0,IF(AA348&lt;=BW$341,0,1))</f>
        <v>0</v>
      </c>
      <c r="BX350" cm="1">
        <f t="array" ref="BX350">IF(OR(AB348={"NS","NA"},BX$341={"NS","NA"}),0,IF(AB348&lt;=BX$341,0,1))</f>
        <v>0</v>
      </c>
      <c r="BY350" cm="1">
        <f t="array" ref="BY350">IF(OR(AC348={"NS","NA"},BY$341={"NS","NA"}),0,IF(AC348&lt;=BY$341,0,1))</f>
        <v>0</v>
      </c>
      <c r="BZ350" cm="1">
        <f t="array" ref="BZ350">IF(OR(AD348={"NS","NA"},BZ$341={"NS","NA"}),0,IF(AD348&lt;=BZ$341,0,1))</f>
        <v>0</v>
      </c>
      <c r="CA350" cm="1">
        <f t="array" ref="CA350">IF(OR(J375={"NS","NA"},CA$341={"NS","NA"}),0,IF(J375&lt;=CA$341,0,1))</f>
        <v>0</v>
      </c>
      <c r="CB350" cm="1">
        <f t="array" ref="CB350">IF(OR(K375={"NS","NA"},CB$341={"NS","NA"}),0,IF(K375&lt;=CB$341,0,1))</f>
        <v>0</v>
      </c>
      <c r="CC350" cm="1">
        <f t="array" ref="CC350">IF(OR(L375={"NS","NA"},CC$341={"NS","NA"}),0,IF(L375&lt;=CC$341,0,1))</f>
        <v>0</v>
      </c>
      <c r="CD350" cm="1">
        <f t="array" ref="CD350">IF(OR(M375={"NS","NA"},CD$341={"NS","NA"}),0,IF(M375&lt;=CD$341,0,1))</f>
        <v>0</v>
      </c>
      <c r="CE350" cm="1">
        <f t="array" ref="CE350">IF(OR(N375={"NS","NA"},CE$341={"NS","NA"}),0,IF(N375&lt;=CE$341,0,1))</f>
        <v>0</v>
      </c>
      <c r="CF350" cm="1">
        <f t="array" ref="CF350">IF(OR(O375={"NS","NA"},CF$341={"NS","NA"}),0,IF(O375&lt;=CF$341,0,1))</f>
        <v>0</v>
      </c>
      <c r="CG350" cm="1">
        <f t="array" ref="CG350">IF(OR(P375={"NS","NA"},CG$341={"NS","NA"}),0,IF(P375&lt;=CG$341,0,1))</f>
        <v>0</v>
      </c>
      <c r="CH350" cm="1">
        <f t="array" ref="CH350">IF(OR(Q375={"NS","NA"},CH$341={"NS","NA"}),0,IF(Q375&lt;=CH$341,0,1))</f>
        <v>0</v>
      </c>
      <c r="CI350" cm="1">
        <f t="array" ref="CI350">IF(OR(R375={"NS","NA"},CI$341={"NS","NA"}),0,IF(R375&lt;=CI$341,0,1))</f>
        <v>0</v>
      </c>
      <c r="CJ350" cm="1">
        <f t="array" ref="CJ350">IF(OR(S375={"NS","NA"},CJ$341={"NS","NA"}),0,IF(S375&lt;=CJ$341,0,1))</f>
        <v>0</v>
      </c>
      <c r="CK350" cm="1">
        <f t="array" ref="CK350">IF(OR(T375={"NS","NA"},CK$341={"NS","NA"}),0,IF(T375&lt;=CK$341,0,1))</f>
        <v>0</v>
      </c>
      <c r="CL350" cm="1">
        <f t="array" ref="CL350">IF(OR(U375={"NS","NA"},CL$341={"NS","NA"}),0,IF(U375&lt;=CL$341,0,1))</f>
        <v>0</v>
      </c>
      <c r="CM350" cm="1">
        <f t="array" ref="CM350">IF(OR(V375={"NS","NA"},CM$341={"NS","NA"}),0,IF(V375&lt;=CM$341,0,1))</f>
        <v>0</v>
      </c>
      <c r="CN350" cm="1">
        <f t="array" ref="CN350">IF(OR(W375={"NS","NA"},CN$341={"NS","NA"}),0,IF(W375&lt;=CN$341,0,1))</f>
        <v>0</v>
      </c>
      <c r="CO350" cm="1">
        <f t="array" ref="CO350">IF(OR(X375={"NS","NA"},CO$341={"NS","NA"}),0,IF(X375&lt;=CO$341,0,1))</f>
        <v>0</v>
      </c>
      <c r="CP350" cm="1">
        <f t="array" ref="CP350">IF(OR(Y375={"NS","NA"},CP$341={"NS","NA"}),0,IF(Y375&lt;=CP$341,0,1))</f>
        <v>0</v>
      </c>
      <c r="CQ350" cm="1">
        <f t="array" ref="CQ350">IF(OR(Z375={"NS","NA"},CQ$341={"NS","NA"}),0,IF(Z375&lt;=CQ$341,0,1))</f>
        <v>0</v>
      </c>
      <c r="CR350" cm="1">
        <f t="array" ref="CR350">IF(OR(AA375={"NS","NA"},CR$341={"NS","NA"}),0,IF(AA375&lt;=CR$341,0,1))</f>
        <v>0</v>
      </c>
      <c r="CS350" cm="1">
        <f t="array" ref="CS350">IF(OR(AB375={"NS","NA"},CS$341={"NS","NA"}),0,IF(AB375&lt;=CS$341,0,1))</f>
        <v>0</v>
      </c>
      <c r="CT350" cm="1">
        <f t="array" ref="CT350">IF(OR(AC375={"NS","NA"},CT$341={"NS","NA"}),0,IF(AC375&lt;=CT$341,0,1))</f>
        <v>0</v>
      </c>
      <c r="CU350" cm="1">
        <f t="array" ref="CU350">IF(OR(AD375={"NS","NA"},CU$341={"NS","NA"}),0,IF(AD375&lt;=CU$341,0,1))</f>
        <v>0</v>
      </c>
      <c r="CW350" s="35">
        <f t="shared" si="123"/>
        <v>0</v>
      </c>
      <c r="CX350" s="36">
        <f t="shared" si="124"/>
        <v>0</v>
      </c>
      <c r="CY350" s="37">
        <f t="shared" si="125"/>
        <v>0</v>
      </c>
      <c r="CZ350" s="38">
        <f t="shared" si="126"/>
        <v>0</v>
      </c>
      <c r="DA350" s="35">
        <f t="shared" si="127"/>
        <v>0</v>
      </c>
      <c r="DB350" s="36">
        <f t="shared" si="128"/>
        <v>0</v>
      </c>
      <c r="DC350" s="37">
        <f t="shared" si="129"/>
        <v>0</v>
      </c>
      <c r="DD350" s="38">
        <f t="shared" si="130"/>
        <v>0</v>
      </c>
      <c r="DE350" s="35">
        <f t="shared" si="131"/>
        <v>0</v>
      </c>
      <c r="DF350" s="36">
        <f t="shared" si="132"/>
        <v>0</v>
      </c>
      <c r="DG350" s="37">
        <f t="shared" si="133"/>
        <v>0</v>
      </c>
      <c r="DH350" s="38">
        <f t="shared" si="134"/>
        <v>0</v>
      </c>
      <c r="DI350" s="39">
        <f t="shared" si="135"/>
        <v>0</v>
      </c>
      <c r="DJ350" s="34" t="str">
        <f>IF(DI350=0,"",
IF(SUM($DI$344:DI350)=1,DK350,
IF($DI$365&gt;SUM($DI$344:DI350),_xlfn.CONCAT(", ",DK350),
IF($DI$365=SUM($DI$344:DI350),_xlfn.CONCAT(" y ",DK350)))))</f>
        <v/>
      </c>
      <c r="DK350" s="132">
        <v>6</v>
      </c>
      <c r="DL350" s="249"/>
    </row>
    <row r="351" spans="1:116" ht="15" customHeight="1">
      <c r="A351" s="177"/>
      <c r="B351" s="214"/>
      <c r="C351" s="132" t="s">
        <v>99</v>
      </c>
      <c r="D351" s="480" t="str">
        <f>IF(CNGE_2024_M2_Secc2!D80="","",CNGE_2024_M2_Secc2!D80)</f>
        <v/>
      </c>
      <c r="E351" s="481"/>
      <c r="F351" s="481"/>
      <c r="G351" s="481"/>
      <c r="H351" s="481"/>
      <c r="I351" s="481"/>
      <c r="J351" s="481"/>
      <c r="K351" s="481"/>
      <c r="L351" s="482"/>
      <c r="M351" s="27"/>
      <c r="N351" s="27"/>
      <c r="O351" s="27"/>
      <c r="P351" s="27"/>
      <c r="Q351" s="27"/>
      <c r="R351" s="27"/>
      <c r="S351" s="27"/>
      <c r="T351" s="27"/>
      <c r="U351" s="27"/>
      <c r="V351" s="27"/>
      <c r="W351" s="27"/>
      <c r="X351" s="27"/>
      <c r="Y351" s="27"/>
      <c r="Z351" s="27"/>
      <c r="AA351" s="27"/>
      <c r="AB351" s="27"/>
      <c r="AC351" s="27"/>
      <c r="AD351" s="27"/>
      <c r="AG351">
        <f t="shared" si="136"/>
        <v>0</v>
      </c>
      <c r="AH351">
        <f t="shared" si="105"/>
        <v>0</v>
      </c>
      <c r="AI351">
        <f t="shared" si="106"/>
        <v>0</v>
      </c>
      <c r="AJ351">
        <f t="shared" si="107"/>
        <v>0</v>
      </c>
      <c r="AK351">
        <f t="shared" si="108"/>
        <v>0</v>
      </c>
      <c r="AL351">
        <f t="shared" si="109"/>
        <v>0</v>
      </c>
      <c r="AM351">
        <f t="shared" si="110"/>
        <v>0</v>
      </c>
      <c r="AN351">
        <f t="shared" si="111"/>
        <v>0</v>
      </c>
      <c r="AO351">
        <f t="shared" si="112"/>
        <v>0</v>
      </c>
      <c r="AP351">
        <f t="shared" si="113"/>
        <v>0</v>
      </c>
      <c r="AQ351">
        <f t="shared" si="114"/>
        <v>0</v>
      </c>
      <c r="AR351">
        <f t="shared" si="115"/>
        <v>0</v>
      </c>
      <c r="AS351">
        <f t="shared" si="116"/>
        <v>0</v>
      </c>
      <c r="AT351">
        <f t="shared" si="117"/>
        <v>0</v>
      </c>
      <c r="AU351">
        <f t="shared" si="118"/>
        <v>0</v>
      </c>
      <c r="AV351">
        <f t="shared" si="119"/>
        <v>0</v>
      </c>
      <c r="AW351">
        <f t="shared" si="120"/>
        <v>0</v>
      </c>
      <c r="AX351">
        <f t="shared" si="121"/>
        <v>0</v>
      </c>
      <c r="AY351">
        <f t="shared" si="122"/>
        <v>0</v>
      </c>
      <c r="AZ351" s="268"/>
      <c r="BA351" s="268"/>
      <c r="BB351" s="268"/>
      <c r="BC351" s="268"/>
      <c r="BD351" s="268"/>
      <c r="BE351" s="268"/>
      <c r="BF351" s="268"/>
      <c r="BG351" s="268"/>
      <c r="BH351" s="268"/>
      <c r="BI351" cm="1">
        <f t="array" ref="BI351">IF(OR(M349={"NS","NA"},BI$341={"NS","NA"}),0,IF(M349&lt;=BI$341,0,1))</f>
        <v>0</v>
      </c>
      <c r="BJ351" cm="1">
        <f t="array" ref="BJ351">IF(OR(N349={"NS","NA"},BJ$341={"NS","NA"}),0,IF(N349&lt;=BJ$341,0,1))</f>
        <v>0</v>
      </c>
      <c r="BK351" cm="1">
        <f t="array" ref="BK351">IF(OR(O349={"NS","NA"},BK$341={"NS","NA"}),0,IF(O349&lt;=BK$341,0,1))</f>
        <v>0</v>
      </c>
      <c r="BL351" cm="1">
        <f t="array" ref="BL351">IF(OR(P349={"NS","NA"},BL$341={"NS","NA"}),0,IF(P349&lt;=BL$341,0,1))</f>
        <v>0</v>
      </c>
      <c r="BM351" cm="1">
        <f t="array" ref="BM351">IF(OR(Q349={"NS","NA"},BM$341={"NS","NA"}),0,IF(Q349&lt;=BM$341,0,1))</f>
        <v>0</v>
      </c>
      <c r="BN351" cm="1">
        <f t="array" ref="BN351">IF(OR(R349={"NS","NA"},BN$341={"NS","NA"}),0,IF(R349&lt;=BN$341,0,1))</f>
        <v>0</v>
      </c>
      <c r="BO351" cm="1">
        <f t="array" ref="BO351">IF(OR(S349={"NS","NA"},BO$341={"NS","NA"}),0,IF(S349&lt;=BO$341,0,1))</f>
        <v>0</v>
      </c>
      <c r="BP351" cm="1">
        <f t="array" ref="BP351">IF(OR(T349={"NS","NA"},BP$341={"NS","NA"}),0,IF(T349&lt;=BP$341,0,1))</f>
        <v>0</v>
      </c>
      <c r="BQ351" cm="1">
        <f t="array" ref="BQ351">IF(OR(U349={"NS","NA"},BQ$341={"NS","NA"}),0,IF(U349&lt;=BQ$341,0,1))</f>
        <v>0</v>
      </c>
      <c r="BR351" cm="1">
        <f t="array" ref="BR351">IF(OR(V349={"NS","NA"},BR$341={"NS","NA"}),0,IF(V349&lt;=BR$341,0,1))</f>
        <v>0</v>
      </c>
      <c r="BS351" cm="1">
        <f t="array" ref="BS351">IF(OR(W349={"NS","NA"},BS$341={"NS","NA"}),0,IF(W349&lt;=BS$341,0,1))</f>
        <v>0</v>
      </c>
      <c r="BT351" cm="1">
        <f t="array" ref="BT351">IF(OR(X349={"NS","NA"},BT$341={"NS","NA"}),0,IF(X349&lt;=BT$341,0,1))</f>
        <v>0</v>
      </c>
      <c r="BU351" cm="1">
        <f t="array" ref="BU351">IF(OR(Y349={"NS","NA"},BU$341={"NS","NA"}),0,IF(Y349&lt;=BU$341,0,1))</f>
        <v>0</v>
      </c>
      <c r="BV351" cm="1">
        <f t="array" ref="BV351">IF(OR(Z349={"NS","NA"},BV$341={"NS","NA"}),0,IF(Z349&lt;=BV$341,0,1))</f>
        <v>0</v>
      </c>
      <c r="BW351" cm="1">
        <f t="array" ref="BW351">IF(OR(AA349={"NS","NA"},BW$341={"NS","NA"}),0,IF(AA349&lt;=BW$341,0,1))</f>
        <v>0</v>
      </c>
      <c r="BX351" cm="1">
        <f t="array" ref="BX351">IF(OR(AB349={"NS","NA"},BX$341={"NS","NA"}),0,IF(AB349&lt;=BX$341,0,1))</f>
        <v>0</v>
      </c>
      <c r="BY351" cm="1">
        <f t="array" ref="BY351">IF(OR(AC349={"NS","NA"},BY$341={"NS","NA"}),0,IF(AC349&lt;=BY$341,0,1))</f>
        <v>0</v>
      </c>
      <c r="BZ351" cm="1">
        <f t="array" ref="BZ351">IF(OR(AD349={"NS","NA"},BZ$341={"NS","NA"}),0,IF(AD349&lt;=BZ$341,0,1))</f>
        <v>0</v>
      </c>
      <c r="CA351" cm="1">
        <f t="array" ref="CA351">IF(OR(J376={"NS","NA"},CA$341={"NS","NA"}),0,IF(J376&lt;=CA$341,0,1))</f>
        <v>0</v>
      </c>
      <c r="CB351" cm="1">
        <f t="array" ref="CB351">IF(OR(K376={"NS","NA"},CB$341={"NS","NA"}),0,IF(K376&lt;=CB$341,0,1))</f>
        <v>0</v>
      </c>
      <c r="CC351" cm="1">
        <f t="array" ref="CC351">IF(OR(L376={"NS","NA"},CC$341={"NS","NA"}),0,IF(L376&lt;=CC$341,0,1))</f>
        <v>0</v>
      </c>
      <c r="CD351" cm="1">
        <f t="array" ref="CD351">IF(OR(M376={"NS","NA"},CD$341={"NS","NA"}),0,IF(M376&lt;=CD$341,0,1))</f>
        <v>0</v>
      </c>
      <c r="CE351" cm="1">
        <f t="array" ref="CE351">IF(OR(N376={"NS","NA"},CE$341={"NS","NA"}),0,IF(N376&lt;=CE$341,0,1))</f>
        <v>0</v>
      </c>
      <c r="CF351" cm="1">
        <f t="array" ref="CF351">IF(OR(O376={"NS","NA"},CF$341={"NS","NA"}),0,IF(O376&lt;=CF$341,0,1))</f>
        <v>0</v>
      </c>
      <c r="CG351" cm="1">
        <f t="array" ref="CG351">IF(OR(P376={"NS","NA"},CG$341={"NS","NA"}),0,IF(P376&lt;=CG$341,0,1))</f>
        <v>0</v>
      </c>
      <c r="CH351" cm="1">
        <f t="array" ref="CH351">IF(OR(Q376={"NS","NA"},CH$341={"NS","NA"}),0,IF(Q376&lt;=CH$341,0,1))</f>
        <v>0</v>
      </c>
      <c r="CI351" cm="1">
        <f t="array" ref="CI351">IF(OR(R376={"NS","NA"},CI$341={"NS","NA"}),0,IF(R376&lt;=CI$341,0,1))</f>
        <v>0</v>
      </c>
      <c r="CJ351" cm="1">
        <f t="array" ref="CJ351">IF(OR(S376={"NS","NA"},CJ$341={"NS","NA"}),0,IF(S376&lt;=CJ$341,0,1))</f>
        <v>0</v>
      </c>
      <c r="CK351" cm="1">
        <f t="array" ref="CK351">IF(OR(T376={"NS","NA"},CK$341={"NS","NA"}),0,IF(T376&lt;=CK$341,0,1))</f>
        <v>0</v>
      </c>
      <c r="CL351" cm="1">
        <f t="array" ref="CL351">IF(OR(U376={"NS","NA"},CL$341={"NS","NA"}),0,IF(U376&lt;=CL$341,0,1))</f>
        <v>0</v>
      </c>
      <c r="CM351" cm="1">
        <f t="array" ref="CM351">IF(OR(V376={"NS","NA"},CM$341={"NS","NA"}),0,IF(V376&lt;=CM$341,0,1))</f>
        <v>0</v>
      </c>
      <c r="CN351" cm="1">
        <f t="array" ref="CN351">IF(OR(W376={"NS","NA"},CN$341={"NS","NA"}),0,IF(W376&lt;=CN$341,0,1))</f>
        <v>0</v>
      </c>
      <c r="CO351" cm="1">
        <f t="array" ref="CO351">IF(OR(X376={"NS","NA"},CO$341={"NS","NA"}),0,IF(X376&lt;=CO$341,0,1))</f>
        <v>0</v>
      </c>
      <c r="CP351" cm="1">
        <f t="array" ref="CP351">IF(OR(Y376={"NS","NA"},CP$341={"NS","NA"}),0,IF(Y376&lt;=CP$341,0,1))</f>
        <v>0</v>
      </c>
      <c r="CQ351" cm="1">
        <f t="array" ref="CQ351">IF(OR(Z376={"NS","NA"},CQ$341={"NS","NA"}),0,IF(Z376&lt;=CQ$341,0,1))</f>
        <v>0</v>
      </c>
      <c r="CR351" cm="1">
        <f t="array" ref="CR351">IF(OR(AA376={"NS","NA"},CR$341={"NS","NA"}),0,IF(AA376&lt;=CR$341,0,1))</f>
        <v>0</v>
      </c>
      <c r="CS351" cm="1">
        <f t="array" ref="CS351">IF(OR(AB376={"NS","NA"},CS$341={"NS","NA"}),0,IF(AB376&lt;=CS$341,0,1))</f>
        <v>0</v>
      </c>
      <c r="CT351" cm="1">
        <f t="array" ref="CT351">IF(OR(AC376={"NS","NA"},CT$341={"NS","NA"}),0,IF(AC376&lt;=CT$341,0,1))</f>
        <v>0</v>
      </c>
      <c r="CU351" cm="1">
        <f t="array" ref="CU351">IF(OR(AD376={"NS","NA"},CU$341={"NS","NA"}),0,IF(AD376&lt;=CU$341,0,1))</f>
        <v>0</v>
      </c>
      <c r="CW351" s="35">
        <f t="shared" si="123"/>
        <v>0</v>
      </c>
      <c r="CX351" s="36">
        <f t="shared" si="124"/>
        <v>0</v>
      </c>
      <c r="CY351" s="37">
        <f t="shared" si="125"/>
        <v>0</v>
      </c>
      <c r="CZ351" s="38">
        <f t="shared" si="126"/>
        <v>0</v>
      </c>
      <c r="DA351" s="35">
        <f t="shared" si="127"/>
        <v>0</v>
      </c>
      <c r="DB351" s="36">
        <f t="shared" si="128"/>
        <v>0</v>
      </c>
      <c r="DC351" s="37">
        <f t="shared" si="129"/>
        <v>0</v>
      </c>
      <c r="DD351" s="38">
        <f t="shared" si="130"/>
        <v>0</v>
      </c>
      <c r="DE351" s="35">
        <f t="shared" si="131"/>
        <v>0</v>
      </c>
      <c r="DF351" s="36">
        <f t="shared" si="132"/>
        <v>0</v>
      </c>
      <c r="DG351" s="37">
        <f t="shared" si="133"/>
        <v>0</v>
      </c>
      <c r="DH351" s="38">
        <f t="shared" si="134"/>
        <v>0</v>
      </c>
      <c r="DI351" s="39">
        <f t="shared" si="135"/>
        <v>0</v>
      </c>
      <c r="DJ351" s="34" t="str">
        <f>IF(DI351=0,"",
IF(SUM($DI$344:DI351)=1,DK351,
IF($DI$365&gt;SUM($DI$344:DI351),_xlfn.CONCAT(", ",DK351),
IF($DI$365=SUM($DI$344:DI351),_xlfn.CONCAT(" y ",DK351)))))</f>
        <v/>
      </c>
      <c r="DK351" s="132">
        <v>7</v>
      </c>
      <c r="DL351" s="249"/>
    </row>
    <row r="352" spans="1:116" ht="15" customHeight="1">
      <c r="A352" s="177"/>
      <c r="B352" s="214"/>
      <c r="C352" s="132" t="s">
        <v>101</v>
      </c>
      <c r="D352" s="480" t="str">
        <f>IF(CNGE_2024_M2_Secc2!D81="","",CNGE_2024_M2_Secc2!D81)</f>
        <v/>
      </c>
      <c r="E352" s="481"/>
      <c r="F352" s="481"/>
      <c r="G352" s="481"/>
      <c r="H352" s="481"/>
      <c r="I352" s="481"/>
      <c r="J352" s="481"/>
      <c r="K352" s="481"/>
      <c r="L352" s="482"/>
      <c r="M352" s="27"/>
      <c r="N352" s="27"/>
      <c r="O352" s="27"/>
      <c r="P352" s="27"/>
      <c r="Q352" s="27"/>
      <c r="R352" s="27"/>
      <c r="S352" s="27"/>
      <c r="T352" s="27"/>
      <c r="U352" s="27"/>
      <c r="V352" s="27"/>
      <c r="W352" s="27"/>
      <c r="X352" s="27"/>
      <c r="Y352" s="27"/>
      <c r="Z352" s="27"/>
      <c r="AA352" s="27"/>
      <c r="AB352" s="27"/>
      <c r="AC352" s="27"/>
      <c r="AD352" s="27"/>
      <c r="AG352">
        <f t="shared" si="136"/>
        <v>0</v>
      </c>
      <c r="AH352">
        <f t="shared" si="105"/>
        <v>0</v>
      </c>
      <c r="AI352">
        <f t="shared" si="106"/>
        <v>0</v>
      </c>
      <c r="AJ352">
        <f t="shared" si="107"/>
        <v>0</v>
      </c>
      <c r="AK352">
        <f t="shared" si="108"/>
        <v>0</v>
      </c>
      <c r="AL352">
        <f t="shared" si="109"/>
        <v>0</v>
      </c>
      <c r="AM352">
        <f t="shared" si="110"/>
        <v>0</v>
      </c>
      <c r="AN352">
        <f t="shared" si="111"/>
        <v>0</v>
      </c>
      <c r="AO352">
        <f t="shared" si="112"/>
        <v>0</v>
      </c>
      <c r="AP352">
        <f t="shared" si="113"/>
        <v>0</v>
      </c>
      <c r="AQ352">
        <f t="shared" si="114"/>
        <v>0</v>
      </c>
      <c r="AR352">
        <f t="shared" si="115"/>
        <v>0</v>
      </c>
      <c r="AS352">
        <f t="shared" si="116"/>
        <v>0</v>
      </c>
      <c r="AT352">
        <f t="shared" si="117"/>
        <v>0</v>
      </c>
      <c r="AU352">
        <f t="shared" si="118"/>
        <v>0</v>
      </c>
      <c r="AV352">
        <f t="shared" si="119"/>
        <v>0</v>
      </c>
      <c r="AW352">
        <f t="shared" si="120"/>
        <v>0</v>
      </c>
      <c r="AX352">
        <f t="shared" si="121"/>
        <v>0</v>
      </c>
      <c r="AY352">
        <f t="shared" si="122"/>
        <v>0</v>
      </c>
      <c r="AZ352" s="268"/>
      <c r="BA352" s="268"/>
      <c r="BB352" s="268"/>
      <c r="BC352" s="268"/>
      <c r="BD352" s="268"/>
      <c r="BE352" s="268"/>
      <c r="BF352" s="268"/>
      <c r="BG352" s="268"/>
      <c r="BH352" s="268"/>
      <c r="BI352" cm="1">
        <f t="array" ref="BI352">IF(OR(M350={"NS","NA"},BI$341={"NS","NA"}),0,IF(M350&lt;=BI$341,0,1))</f>
        <v>0</v>
      </c>
      <c r="BJ352" cm="1">
        <f t="array" ref="BJ352">IF(OR(N350={"NS","NA"},BJ$341={"NS","NA"}),0,IF(N350&lt;=BJ$341,0,1))</f>
        <v>0</v>
      </c>
      <c r="BK352" cm="1">
        <f t="array" ref="BK352">IF(OR(O350={"NS","NA"},BK$341={"NS","NA"}),0,IF(O350&lt;=BK$341,0,1))</f>
        <v>0</v>
      </c>
      <c r="BL352" cm="1">
        <f t="array" ref="BL352">IF(OR(P350={"NS","NA"},BL$341={"NS","NA"}),0,IF(P350&lt;=BL$341,0,1))</f>
        <v>0</v>
      </c>
      <c r="BM352" cm="1">
        <f t="array" ref="BM352">IF(OR(Q350={"NS","NA"},BM$341={"NS","NA"}),0,IF(Q350&lt;=BM$341,0,1))</f>
        <v>0</v>
      </c>
      <c r="BN352" cm="1">
        <f t="array" ref="BN352">IF(OR(R350={"NS","NA"},BN$341={"NS","NA"}),0,IF(R350&lt;=BN$341,0,1))</f>
        <v>0</v>
      </c>
      <c r="BO352" cm="1">
        <f t="array" ref="BO352">IF(OR(S350={"NS","NA"},BO$341={"NS","NA"}),0,IF(S350&lt;=BO$341,0,1))</f>
        <v>0</v>
      </c>
      <c r="BP352" cm="1">
        <f t="array" ref="BP352">IF(OR(T350={"NS","NA"},BP$341={"NS","NA"}),0,IF(T350&lt;=BP$341,0,1))</f>
        <v>0</v>
      </c>
      <c r="BQ352" cm="1">
        <f t="array" ref="BQ352">IF(OR(U350={"NS","NA"},BQ$341={"NS","NA"}),0,IF(U350&lt;=BQ$341,0,1))</f>
        <v>0</v>
      </c>
      <c r="BR352" cm="1">
        <f t="array" ref="BR352">IF(OR(V350={"NS","NA"},BR$341={"NS","NA"}),0,IF(V350&lt;=BR$341,0,1))</f>
        <v>0</v>
      </c>
      <c r="BS352" cm="1">
        <f t="array" ref="BS352">IF(OR(W350={"NS","NA"},BS$341={"NS","NA"}),0,IF(W350&lt;=BS$341,0,1))</f>
        <v>0</v>
      </c>
      <c r="BT352" cm="1">
        <f t="array" ref="BT352">IF(OR(X350={"NS","NA"},BT$341={"NS","NA"}),0,IF(X350&lt;=BT$341,0,1))</f>
        <v>0</v>
      </c>
      <c r="BU352" cm="1">
        <f t="array" ref="BU352">IF(OR(Y350={"NS","NA"},BU$341={"NS","NA"}),0,IF(Y350&lt;=BU$341,0,1))</f>
        <v>0</v>
      </c>
      <c r="BV352" cm="1">
        <f t="array" ref="BV352">IF(OR(Z350={"NS","NA"},BV$341={"NS","NA"}),0,IF(Z350&lt;=BV$341,0,1))</f>
        <v>0</v>
      </c>
      <c r="BW352" cm="1">
        <f t="array" ref="BW352">IF(OR(AA350={"NS","NA"},BW$341={"NS","NA"}),0,IF(AA350&lt;=BW$341,0,1))</f>
        <v>0</v>
      </c>
      <c r="BX352" cm="1">
        <f t="array" ref="BX352">IF(OR(AB350={"NS","NA"},BX$341={"NS","NA"}),0,IF(AB350&lt;=BX$341,0,1))</f>
        <v>0</v>
      </c>
      <c r="BY352" cm="1">
        <f t="array" ref="BY352">IF(OR(AC350={"NS","NA"},BY$341={"NS","NA"}),0,IF(AC350&lt;=BY$341,0,1))</f>
        <v>0</v>
      </c>
      <c r="BZ352" cm="1">
        <f t="array" ref="BZ352">IF(OR(AD350={"NS","NA"},BZ$341={"NS","NA"}),0,IF(AD350&lt;=BZ$341,0,1))</f>
        <v>0</v>
      </c>
      <c r="CA352" cm="1">
        <f t="array" ref="CA352">IF(OR(J377={"NS","NA"},CA$341={"NS","NA"}),0,IF(J377&lt;=CA$341,0,1))</f>
        <v>0</v>
      </c>
      <c r="CB352" cm="1">
        <f t="array" ref="CB352">IF(OR(K377={"NS","NA"},CB$341={"NS","NA"}),0,IF(K377&lt;=CB$341,0,1))</f>
        <v>0</v>
      </c>
      <c r="CC352" cm="1">
        <f t="array" ref="CC352">IF(OR(L377={"NS","NA"},CC$341={"NS","NA"}),0,IF(L377&lt;=CC$341,0,1))</f>
        <v>0</v>
      </c>
      <c r="CD352" cm="1">
        <f t="array" ref="CD352">IF(OR(M377={"NS","NA"},CD$341={"NS","NA"}),0,IF(M377&lt;=CD$341,0,1))</f>
        <v>0</v>
      </c>
      <c r="CE352" cm="1">
        <f t="array" ref="CE352">IF(OR(N377={"NS","NA"},CE$341={"NS","NA"}),0,IF(N377&lt;=CE$341,0,1))</f>
        <v>0</v>
      </c>
      <c r="CF352" cm="1">
        <f t="array" ref="CF352">IF(OR(O377={"NS","NA"},CF$341={"NS","NA"}),0,IF(O377&lt;=CF$341,0,1))</f>
        <v>0</v>
      </c>
      <c r="CG352" cm="1">
        <f t="array" ref="CG352">IF(OR(P377={"NS","NA"},CG$341={"NS","NA"}),0,IF(P377&lt;=CG$341,0,1))</f>
        <v>0</v>
      </c>
      <c r="CH352" cm="1">
        <f t="array" ref="CH352">IF(OR(Q377={"NS","NA"},CH$341={"NS","NA"}),0,IF(Q377&lt;=CH$341,0,1))</f>
        <v>0</v>
      </c>
      <c r="CI352" cm="1">
        <f t="array" ref="CI352">IF(OR(R377={"NS","NA"},CI$341={"NS","NA"}),0,IF(R377&lt;=CI$341,0,1))</f>
        <v>0</v>
      </c>
      <c r="CJ352" cm="1">
        <f t="array" ref="CJ352">IF(OR(S377={"NS","NA"},CJ$341={"NS","NA"}),0,IF(S377&lt;=CJ$341,0,1))</f>
        <v>0</v>
      </c>
      <c r="CK352" cm="1">
        <f t="array" ref="CK352">IF(OR(T377={"NS","NA"},CK$341={"NS","NA"}),0,IF(T377&lt;=CK$341,0,1))</f>
        <v>0</v>
      </c>
      <c r="CL352" cm="1">
        <f t="array" ref="CL352">IF(OR(U377={"NS","NA"},CL$341={"NS","NA"}),0,IF(U377&lt;=CL$341,0,1))</f>
        <v>0</v>
      </c>
      <c r="CM352" cm="1">
        <f t="array" ref="CM352">IF(OR(V377={"NS","NA"},CM$341={"NS","NA"}),0,IF(V377&lt;=CM$341,0,1))</f>
        <v>0</v>
      </c>
      <c r="CN352" cm="1">
        <f t="array" ref="CN352">IF(OR(W377={"NS","NA"},CN$341={"NS","NA"}),0,IF(W377&lt;=CN$341,0,1))</f>
        <v>0</v>
      </c>
      <c r="CO352" cm="1">
        <f t="array" ref="CO352">IF(OR(X377={"NS","NA"},CO$341={"NS","NA"}),0,IF(X377&lt;=CO$341,0,1))</f>
        <v>0</v>
      </c>
      <c r="CP352" cm="1">
        <f t="array" ref="CP352">IF(OR(Y377={"NS","NA"},CP$341={"NS","NA"}),0,IF(Y377&lt;=CP$341,0,1))</f>
        <v>0</v>
      </c>
      <c r="CQ352" cm="1">
        <f t="array" ref="CQ352">IF(OR(Z377={"NS","NA"},CQ$341={"NS","NA"}),0,IF(Z377&lt;=CQ$341,0,1))</f>
        <v>0</v>
      </c>
      <c r="CR352" cm="1">
        <f t="array" ref="CR352">IF(OR(AA377={"NS","NA"},CR$341={"NS","NA"}),0,IF(AA377&lt;=CR$341,0,1))</f>
        <v>0</v>
      </c>
      <c r="CS352" cm="1">
        <f t="array" ref="CS352">IF(OR(AB377={"NS","NA"},CS$341={"NS","NA"}),0,IF(AB377&lt;=CS$341,0,1))</f>
        <v>0</v>
      </c>
      <c r="CT352" cm="1">
        <f t="array" ref="CT352">IF(OR(AC377={"NS","NA"},CT$341={"NS","NA"}),0,IF(AC377&lt;=CT$341,0,1))</f>
        <v>0</v>
      </c>
      <c r="CU352" cm="1">
        <f t="array" ref="CU352">IF(OR(AD377={"NS","NA"},CU$341={"NS","NA"}),0,IF(AD377&lt;=CU$341,0,1))</f>
        <v>0</v>
      </c>
      <c r="CW352" s="35">
        <f t="shared" si="123"/>
        <v>0</v>
      </c>
      <c r="CX352" s="36">
        <f t="shared" si="124"/>
        <v>0</v>
      </c>
      <c r="CY352" s="37">
        <f t="shared" si="125"/>
        <v>0</v>
      </c>
      <c r="CZ352" s="38">
        <f t="shared" si="126"/>
        <v>0</v>
      </c>
      <c r="DA352" s="35">
        <f t="shared" si="127"/>
        <v>0</v>
      </c>
      <c r="DB352" s="36">
        <f t="shared" si="128"/>
        <v>0</v>
      </c>
      <c r="DC352" s="37">
        <f t="shared" si="129"/>
        <v>0</v>
      </c>
      <c r="DD352" s="38">
        <f t="shared" si="130"/>
        <v>0</v>
      </c>
      <c r="DE352" s="35">
        <f t="shared" si="131"/>
        <v>0</v>
      </c>
      <c r="DF352" s="36">
        <f t="shared" si="132"/>
        <v>0</v>
      </c>
      <c r="DG352" s="37">
        <f t="shared" si="133"/>
        <v>0</v>
      </c>
      <c r="DH352" s="38">
        <f t="shared" si="134"/>
        <v>0</v>
      </c>
      <c r="DI352" s="39">
        <f t="shared" si="135"/>
        <v>0</v>
      </c>
      <c r="DJ352" s="34" t="str">
        <f>IF(DI352=0,"",
IF(SUM($DI$344:DI352)=1,DK352,
IF($DI$365&gt;SUM($DI$344:DI352),_xlfn.CONCAT(", ",DK352),
IF($DI$365=SUM($DI$344:DI352),_xlfn.CONCAT(" y ",DK352)))))</f>
        <v/>
      </c>
      <c r="DK352" s="132">
        <v>8</v>
      </c>
      <c r="DL352" s="249"/>
    </row>
    <row r="353" spans="1:116" ht="15" customHeight="1">
      <c r="A353" s="177"/>
      <c r="B353" s="214"/>
      <c r="C353" s="132" t="s">
        <v>103</v>
      </c>
      <c r="D353" s="480" t="str">
        <f>IF(CNGE_2024_M2_Secc2!D82="","",CNGE_2024_M2_Secc2!D82)</f>
        <v/>
      </c>
      <c r="E353" s="481"/>
      <c r="F353" s="481"/>
      <c r="G353" s="481"/>
      <c r="H353" s="481"/>
      <c r="I353" s="481"/>
      <c r="J353" s="481"/>
      <c r="K353" s="481"/>
      <c r="L353" s="482"/>
      <c r="M353" s="27"/>
      <c r="N353" s="27"/>
      <c r="O353" s="27"/>
      <c r="P353" s="27"/>
      <c r="Q353" s="27"/>
      <c r="R353" s="27"/>
      <c r="S353" s="27"/>
      <c r="T353" s="27"/>
      <c r="U353" s="27"/>
      <c r="V353" s="27"/>
      <c r="W353" s="27"/>
      <c r="X353" s="27"/>
      <c r="Y353" s="27"/>
      <c r="Z353" s="27"/>
      <c r="AA353" s="27"/>
      <c r="AB353" s="27"/>
      <c r="AC353" s="27"/>
      <c r="AD353" s="27"/>
      <c r="AG353">
        <f t="shared" si="136"/>
        <v>0</v>
      </c>
      <c r="AH353">
        <f t="shared" si="105"/>
        <v>0</v>
      </c>
      <c r="AI353">
        <f t="shared" si="106"/>
        <v>0</v>
      </c>
      <c r="AJ353">
        <f t="shared" si="107"/>
        <v>0</v>
      </c>
      <c r="AK353">
        <f t="shared" si="108"/>
        <v>0</v>
      </c>
      <c r="AL353">
        <f t="shared" si="109"/>
        <v>0</v>
      </c>
      <c r="AM353">
        <f t="shared" si="110"/>
        <v>0</v>
      </c>
      <c r="AN353">
        <f t="shared" si="111"/>
        <v>0</v>
      </c>
      <c r="AO353">
        <f t="shared" si="112"/>
        <v>0</v>
      </c>
      <c r="AP353">
        <f t="shared" si="113"/>
        <v>0</v>
      </c>
      <c r="AQ353">
        <f t="shared" si="114"/>
        <v>0</v>
      </c>
      <c r="AR353">
        <f t="shared" si="115"/>
        <v>0</v>
      </c>
      <c r="AS353">
        <f t="shared" si="116"/>
        <v>0</v>
      </c>
      <c r="AT353">
        <f t="shared" si="117"/>
        <v>0</v>
      </c>
      <c r="AU353">
        <f t="shared" si="118"/>
        <v>0</v>
      </c>
      <c r="AV353">
        <f t="shared" si="119"/>
        <v>0</v>
      </c>
      <c r="AW353">
        <f t="shared" si="120"/>
        <v>0</v>
      </c>
      <c r="AX353">
        <f t="shared" si="121"/>
        <v>0</v>
      </c>
      <c r="AY353">
        <f t="shared" si="122"/>
        <v>0</v>
      </c>
      <c r="AZ353" s="268"/>
      <c r="BA353" s="268"/>
      <c r="BB353" s="268"/>
      <c r="BC353" s="268"/>
      <c r="BD353" s="268"/>
      <c r="BE353" s="268"/>
      <c r="BF353" s="268"/>
      <c r="BG353" s="268"/>
      <c r="BH353" s="268"/>
      <c r="BI353" cm="1">
        <f t="array" ref="BI353">IF(OR(M351={"NS","NA"},BI$341={"NS","NA"}),0,IF(M351&lt;=BI$341,0,1))</f>
        <v>0</v>
      </c>
      <c r="BJ353" cm="1">
        <f t="array" ref="BJ353">IF(OR(N351={"NS","NA"},BJ$341={"NS","NA"}),0,IF(N351&lt;=BJ$341,0,1))</f>
        <v>0</v>
      </c>
      <c r="BK353" cm="1">
        <f t="array" ref="BK353">IF(OR(O351={"NS","NA"},BK$341={"NS","NA"}),0,IF(O351&lt;=BK$341,0,1))</f>
        <v>0</v>
      </c>
      <c r="BL353" cm="1">
        <f t="array" ref="BL353">IF(OR(P351={"NS","NA"},BL$341={"NS","NA"}),0,IF(P351&lt;=BL$341,0,1))</f>
        <v>0</v>
      </c>
      <c r="BM353" cm="1">
        <f t="array" ref="BM353">IF(OR(Q351={"NS","NA"},BM$341={"NS","NA"}),0,IF(Q351&lt;=BM$341,0,1))</f>
        <v>0</v>
      </c>
      <c r="BN353" cm="1">
        <f t="array" ref="BN353">IF(OR(R351={"NS","NA"},BN$341={"NS","NA"}),0,IF(R351&lt;=BN$341,0,1))</f>
        <v>0</v>
      </c>
      <c r="BO353" cm="1">
        <f t="array" ref="BO353">IF(OR(S351={"NS","NA"},BO$341={"NS","NA"}),0,IF(S351&lt;=BO$341,0,1))</f>
        <v>0</v>
      </c>
      <c r="BP353" cm="1">
        <f t="array" ref="BP353">IF(OR(T351={"NS","NA"},BP$341={"NS","NA"}),0,IF(T351&lt;=BP$341,0,1))</f>
        <v>0</v>
      </c>
      <c r="BQ353" cm="1">
        <f t="array" ref="BQ353">IF(OR(U351={"NS","NA"},BQ$341={"NS","NA"}),0,IF(U351&lt;=BQ$341,0,1))</f>
        <v>0</v>
      </c>
      <c r="BR353" cm="1">
        <f t="array" ref="BR353">IF(OR(V351={"NS","NA"},BR$341={"NS","NA"}),0,IF(V351&lt;=BR$341,0,1))</f>
        <v>0</v>
      </c>
      <c r="BS353" cm="1">
        <f t="array" ref="BS353">IF(OR(W351={"NS","NA"},BS$341={"NS","NA"}),0,IF(W351&lt;=BS$341,0,1))</f>
        <v>0</v>
      </c>
      <c r="BT353" cm="1">
        <f t="array" ref="BT353">IF(OR(X351={"NS","NA"},BT$341={"NS","NA"}),0,IF(X351&lt;=BT$341,0,1))</f>
        <v>0</v>
      </c>
      <c r="BU353" cm="1">
        <f t="array" ref="BU353">IF(OR(Y351={"NS","NA"},BU$341={"NS","NA"}),0,IF(Y351&lt;=BU$341,0,1))</f>
        <v>0</v>
      </c>
      <c r="BV353" cm="1">
        <f t="array" ref="BV353">IF(OR(Z351={"NS","NA"},BV$341={"NS","NA"}),0,IF(Z351&lt;=BV$341,0,1))</f>
        <v>0</v>
      </c>
      <c r="BW353" cm="1">
        <f t="array" ref="BW353">IF(OR(AA351={"NS","NA"},BW$341={"NS","NA"}),0,IF(AA351&lt;=BW$341,0,1))</f>
        <v>0</v>
      </c>
      <c r="BX353" cm="1">
        <f t="array" ref="BX353">IF(OR(AB351={"NS","NA"},BX$341={"NS","NA"}),0,IF(AB351&lt;=BX$341,0,1))</f>
        <v>0</v>
      </c>
      <c r="BY353" cm="1">
        <f t="array" ref="BY353">IF(OR(AC351={"NS","NA"},BY$341={"NS","NA"}),0,IF(AC351&lt;=BY$341,0,1))</f>
        <v>0</v>
      </c>
      <c r="BZ353" cm="1">
        <f t="array" ref="BZ353">IF(OR(AD351={"NS","NA"},BZ$341={"NS","NA"}),0,IF(AD351&lt;=BZ$341,0,1))</f>
        <v>0</v>
      </c>
      <c r="CA353" cm="1">
        <f t="array" ref="CA353">IF(OR(J378={"NS","NA"},CA$341={"NS","NA"}),0,IF(J378&lt;=CA$341,0,1))</f>
        <v>0</v>
      </c>
      <c r="CB353" cm="1">
        <f t="array" ref="CB353">IF(OR(K378={"NS","NA"},CB$341={"NS","NA"}),0,IF(K378&lt;=CB$341,0,1))</f>
        <v>0</v>
      </c>
      <c r="CC353" cm="1">
        <f t="array" ref="CC353">IF(OR(L378={"NS","NA"},CC$341={"NS","NA"}),0,IF(L378&lt;=CC$341,0,1))</f>
        <v>0</v>
      </c>
      <c r="CD353" cm="1">
        <f t="array" ref="CD353">IF(OR(M378={"NS","NA"},CD$341={"NS","NA"}),0,IF(M378&lt;=CD$341,0,1))</f>
        <v>0</v>
      </c>
      <c r="CE353" cm="1">
        <f t="array" ref="CE353">IF(OR(N378={"NS","NA"},CE$341={"NS","NA"}),0,IF(N378&lt;=CE$341,0,1))</f>
        <v>0</v>
      </c>
      <c r="CF353" cm="1">
        <f t="array" ref="CF353">IF(OR(O378={"NS","NA"},CF$341={"NS","NA"}),0,IF(O378&lt;=CF$341,0,1))</f>
        <v>0</v>
      </c>
      <c r="CG353" cm="1">
        <f t="array" ref="CG353">IF(OR(P378={"NS","NA"},CG$341={"NS","NA"}),0,IF(P378&lt;=CG$341,0,1))</f>
        <v>0</v>
      </c>
      <c r="CH353" cm="1">
        <f t="array" ref="CH353">IF(OR(Q378={"NS","NA"},CH$341={"NS","NA"}),0,IF(Q378&lt;=CH$341,0,1))</f>
        <v>0</v>
      </c>
      <c r="CI353" cm="1">
        <f t="array" ref="CI353">IF(OR(R378={"NS","NA"},CI$341={"NS","NA"}),0,IF(R378&lt;=CI$341,0,1))</f>
        <v>0</v>
      </c>
      <c r="CJ353" cm="1">
        <f t="array" ref="CJ353">IF(OR(S378={"NS","NA"},CJ$341={"NS","NA"}),0,IF(S378&lt;=CJ$341,0,1))</f>
        <v>0</v>
      </c>
      <c r="CK353" cm="1">
        <f t="array" ref="CK353">IF(OR(T378={"NS","NA"},CK$341={"NS","NA"}),0,IF(T378&lt;=CK$341,0,1))</f>
        <v>0</v>
      </c>
      <c r="CL353" cm="1">
        <f t="array" ref="CL353">IF(OR(U378={"NS","NA"},CL$341={"NS","NA"}),0,IF(U378&lt;=CL$341,0,1))</f>
        <v>0</v>
      </c>
      <c r="CM353" cm="1">
        <f t="array" ref="CM353">IF(OR(V378={"NS","NA"},CM$341={"NS","NA"}),0,IF(V378&lt;=CM$341,0,1))</f>
        <v>0</v>
      </c>
      <c r="CN353" cm="1">
        <f t="array" ref="CN353">IF(OR(W378={"NS","NA"},CN$341={"NS","NA"}),0,IF(W378&lt;=CN$341,0,1))</f>
        <v>0</v>
      </c>
      <c r="CO353" cm="1">
        <f t="array" ref="CO353">IF(OR(X378={"NS","NA"},CO$341={"NS","NA"}),0,IF(X378&lt;=CO$341,0,1))</f>
        <v>0</v>
      </c>
      <c r="CP353" cm="1">
        <f t="array" ref="CP353">IF(OR(Y378={"NS","NA"},CP$341={"NS","NA"}),0,IF(Y378&lt;=CP$341,0,1))</f>
        <v>0</v>
      </c>
      <c r="CQ353" cm="1">
        <f t="array" ref="CQ353">IF(OR(Z378={"NS","NA"},CQ$341={"NS","NA"}),0,IF(Z378&lt;=CQ$341,0,1))</f>
        <v>0</v>
      </c>
      <c r="CR353" cm="1">
        <f t="array" ref="CR353">IF(OR(AA378={"NS","NA"},CR$341={"NS","NA"}),0,IF(AA378&lt;=CR$341,0,1))</f>
        <v>0</v>
      </c>
      <c r="CS353" cm="1">
        <f t="array" ref="CS353">IF(OR(AB378={"NS","NA"},CS$341={"NS","NA"}),0,IF(AB378&lt;=CS$341,0,1))</f>
        <v>0</v>
      </c>
      <c r="CT353" cm="1">
        <f t="array" ref="CT353">IF(OR(AC378={"NS","NA"},CT$341={"NS","NA"}),0,IF(AC378&lt;=CT$341,0,1))</f>
        <v>0</v>
      </c>
      <c r="CU353" cm="1">
        <f t="array" ref="CU353">IF(OR(AD378={"NS","NA"},CU$341={"NS","NA"}),0,IF(AD378&lt;=CU$341,0,1))</f>
        <v>0</v>
      </c>
      <c r="CW353" s="35">
        <f t="shared" si="123"/>
        <v>0</v>
      </c>
      <c r="CX353" s="36">
        <f t="shared" si="124"/>
        <v>0</v>
      </c>
      <c r="CY353" s="37">
        <f t="shared" si="125"/>
        <v>0</v>
      </c>
      <c r="CZ353" s="38">
        <f t="shared" si="126"/>
        <v>0</v>
      </c>
      <c r="DA353" s="35">
        <f t="shared" si="127"/>
        <v>0</v>
      </c>
      <c r="DB353" s="36">
        <f t="shared" si="128"/>
        <v>0</v>
      </c>
      <c r="DC353" s="37">
        <f t="shared" si="129"/>
        <v>0</v>
      </c>
      <c r="DD353" s="38">
        <f t="shared" si="130"/>
        <v>0</v>
      </c>
      <c r="DE353" s="35">
        <f t="shared" si="131"/>
        <v>0</v>
      </c>
      <c r="DF353" s="36">
        <f t="shared" si="132"/>
        <v>0</v>
      </c>
      <c r="DG353" s="37">
        <f t="shared" si="133"/>
        <v>0</v>
      </c>
      <c r="DH353" s="38">
        <f t="shared" si="134"/>
        <v>0</v>
      </c>
      <c r="DI353" s="39">
        <f t="shared" si="135"/>
        <v>0</v>
      </c>
      <c r="DJ353" s="34" t="str">
        <f>IF(DI353=0,"",
IF(SUM($DI$344:DI353)=1,DK353,
IF($DI$365&gt;SUM($DI$344:DI353),_xlfn.CONCAT(", ",DK353),
IF($DI$365=SUM($DI$344:DI353),_xlfn.CONCAT(" y ",DK353)))))</f>
        <v/>
      </c>
      <c r="DK353" s="132">
        <v>9</v>
      </c>
      <c r="DL353" s="249"/>
    </row>
    <row r="354" spans="1:116" ht="15" customHeight="1">
      <c r="A354" s="177"/>
      <c r="B354" s="214"/>
      <c r="C354" s="132" t="s">
        <v>105</v>
      </c>
      <c r="D354" s="480" t="str">
        <f>IF(CNGE_2024_M2_Secc2!D83="","",CNGE_2024_M2_Secc2!D83)</f>
        <v/>
      </c>
      <c r="E354" s="481"/>
      <c r="F354" s="481"/>
      <c r="G354" s="481"/>
      <c r="H354" s="481"/>
      <c r="I354" s="481"/>
      <c r="J354" s="481"/>
      <c r="K354" s="481"/>
      <c r="L354" s="482"/>
      <c r="M354" s="27"/>
      <c r="N354" s="27"/>
      <c r="O354" s="27"/>
      <c r="P354" s="27"/>
      <c r="Q354" s="27"/>
      <c r="R354" s="27"/>
      <c r="S354" s="27"/>
      <c r="T354" s="27"/>
      <c r="U354" s="27"/>
      <c r="V354" s="27"/>
      <c r="W354" s="27"/>
      <c r="X354" s="27"/>
      <c r="Y354" s="27"/>
      <c r="Z354" s="27"/>
      <c r="AA354" s="27"/>
      <c r="AB354" s="27"/>
      <c r="AC354" s="27"/>
      <c r="AD354" s="27"/>
      <c r="AG354">
        <f t="shared" si="136"/>
        <v>0</v>
      </c>
      <c r="AH354">
        <f t="shared" si="105"/>
        <v>0</v>
      </c>
      <c r="AI354">
        <f t="shared" si="106"/>
        <v>0</v>
      </c>
      <c r="AJ354">
        <f t="shared" si="107"/>
        <v>0</v>
      </c>
      <c r="AK354">
        <f t="shared" si="108"/>
        <v>0</v>
      </c>
      <c r="AL354">
        <f t="shared" si="109"/>
        <v>0</v>
      </c>
      <c r="AM354">
        <f t="shared" si="110"/>
        <v>0</v>
      </c>
      <c r="AN354">
        <f t="shared" si="111"/>
        <v>0</v>
      </c>
      <c r="AO354">
        <f t="shared" si="112"/>
        <v>0</v>
      </c>
      <c r="AP354">
        <f t="shared" si="113"/>
        <v>0</v>
      </c>
      <c r="AQ354">
        <f t="shared" si="114"/>
        <v>0</v>
      </c>
      <c r="AR354">
        <f t="shared" si="115"/>
        <v>0</v>
      </c>
      <c r="AS354">
        <f t="shared" si="116"/>
        <v>0</v>
      </c>
      <c r="AT354">
        <f t="shared" si="117"/>
        <v>0</v>
      </c>
      <c r="AU354">
        <f t="shared" si="118"/>
        <v>0</v>
      </c>
      <c r="AV354">
        <f t="shared" si="119"/>
        <v>0</v>
      </c>
      <c r="AW354">
        <f t="shared" si="120"/>
        <v>0</v>
      </c>
      <c r="AX354">
        <f t="shared" si="121"/>
        <v>0</v>
      </c>
      <c r="AY354">
        <f t="shared" si="122"/>
        <v>0</v>
      </c>
      <c r="AZ354" s="268"/>
      <c r="BA354" s="268"/>
      <c r="BB354" s="268"/>
      <c r="BC354" s="268"/>
      <c r="BD354" s="268"/>
      <c r="BE354" s="268"/>
      <c r="BF354" s="268"/>
      <c r="BG354" s="268"/>
      <c r="BH354" s="268"/>
      <c r="BI354" cm="1">
        <f t="array" ref="BI354">IF(OR(M352={"NS","NA"},BI$341={"NS","NA"}),0,IF(M352&lt;=BI$341,0,1))</f>
        <v>0</v>
      </c>
      <c r="BJ354" cm="1">
        <f t="array" ref="BJ354">IF(OR(N352={"NS","NA"},BJ$341={"NS","NA"}),0,IF(N352&lt;=BJ$341,0,1))</f>
        <v>0</v>
      </c>
      <c r="BK354" cm="1">
        <f t="array" ref="BK354">IF(OR(O352={"NS","NA"},BK$341={"NS","NA"}),0,IF(O352&lt;=BK$341,0,1))</f>
        <v>0</v>
      </c>
      <c r="BL354" cm="1">
        <f t="array" ref="BL354">IF(OR(P352={"NS","NA"},BL$341={"NS","NA"}),0,IF(P352&lt;=BL$341,0,1))</f>
        <v>0</v>
      </c>
      <c r="BM354" cm="1">
        <f t="array" ref="BM354">IF(OR(Q352={"NS","NA"},BM$341={"NS","NA"}),0,IF(Q352&lt;=BM$341,0,1))</f>
        <v>0</v>
      </c>
      <c r="BN354" cm="1">
        <f t="array" ref="BN354">IF(OR(R352={"NS","NA"},BN$341={"NS","NA"}),0,IF(R352&lt;=BN$341,0,1))</f>
        <v>0</v>
      </c>
      <c r="BO354" cm="1">
        <f t="array" ref="BO354">IF(OR(S352={"NS","NA"},BO$341={"NS","NA"}),0,IF(S352&lt;=BO$341,0,1))</f>
        <v>0</v>
      </c>
      <c r="BP354" cm="1">
        <f t="array" ref="BP354">IF(OR(T352={"NS","NA"},BP$341={"NS","NA"}),0,IF(T352&lt;=BP$341,0,1))</f>
        <v>0</v>
      </c>
      <c r="BQ354" cm="1">
        <f t="array" ref="BQ354">IF(OR(U352={"NS","NA"},BQ$341={"NS","NA"}),0,IF(U352&lt;=BQ$341,0,1))</f>
        <v>0</v>
      </c>
      <c r="BR354" cm="1">
        <f t="array" ref="BR354">IF(OR(V352={"NS","NA"},BR$341={"NS","NA"}),0,IF(V352&lt;=BR$341,0,1))</f>
        <v>0</v>
      </c>
      <c r="BS354" cm="1">
        <f t="array" ref="BS354">IF(OR(W352={"NS","NA"},BS$341={"NS","NA"}),0,IF(W352&lt;=BS$341,0,1))</f>
        <v>0</v>
      </c>
      <c r="BT354" cm="1">
        <f t="array" ref="BT354">IF(OR(X352={"NS","NA"},BT$341={"NS","NA"}),0,IF(X352&lt;=BT$341,0,1))</f>
        <v>0</v>
      </c>
      <c r="BU354" cm="1">
        <f t="array" ref="BU354">IF(OR(Y352={"NS","NA"},BU$341={"NS","NA"}),0,IF(Y352&lt;=BU$341,0,1))</f>
        <v>0</v>
      </c>
      <c r="BV354" cm="1">
        <f t="array" ref="BV354">IF(OR(Z352={"NS","NA"},BV$341={"NS","NA"}),0,IF(Z352&lt;=BV$341,0,1))</f>
        <v>0</v>
      </c>
      <c r="BW354" cm="1">
        <f t="array" ref="BW354">IF(OR(AA352={"NS","NA"},BW$341={"NS","NA"}),0,IF(AA352&lt;=BW$341,0,1))</f>
        <v>0</v>
      </c>
      <c r="BX354" cm="1">
        <f t="array" ref="BX354">IF(OR(AB352={"NS","NA"},BX$341={"NS","NA"}),0,IF(AB352&lt;=BX$341,0,1))</f>
        <v>0</v>
      </c>
      <c r="BY354" cm="1">
        <f t="array" ref="BY354">IF(OR(AC352={"NS","NA"},BY$341={"NS","NA"}),0,IF(AC352&lt;=BY$341,0,1))</f>
        <v>0</v>
      </c>
      <c r="BZ354" cm="1">
        <f t="array" ref="BZ354">IF(OR(AD352={"NS","NA"},BZ$341={"NS","NA"}),0,IF(AD352&lt;=BZ$341,0,1))</f>
        <v>0</v>
      </c>
      <c r="CA354" cm="1">
        <f t="array" ref="CA354">IF(OR(J379={"NS","NA"},CA$341={"NS","NA"}),0,IF(J379&lt;=CA$341,0,1))</f>
        <v>0</v>
      </c>
      <c r="CB354" cm="1">
        <f t="array" ref="CB354">IF(OR(K379={"NS","NA"},CB$341={"NS","NA"}),0,IF(K379&lt;=CB$341,0,1))</f>
        <v>0</v>
      </c>
      <c r="CC354" cm="1">
        <f t="array" ref="CC354">IF(OR(L379={"NS","NA"},CC$341={"NS","NA"}),0,IF(L379&lt;=CC$341,0,1))</f>
        <v>0</v>
      </c>
      <c r="CD354" cm="1">
        <f t="array" ref="CD354">IF(OR(M379={"NS","NA"},CD$341={"NS","NA"}),0,IF(M379&lt;=CD$341,0,1))</f>
        <v>0</v>
      </c>
      <c r="CE354" cm="1">
        <f t="array" ref="CE354">IF(OR(N379={"NS","NA"},CE$341={"NS","NA"}),0,IF(N379&lt;=CE$341,0,1))</f>
        <v>0</v>
      </c>
      <c r="CF354" cm="1">
        <f t="array" ref="CF354">IF(OR(O379={"NS","NA"},CF$341={"NS","NA"}),0,IF(O379&lt;=CF$341,0,1))</f>
        <v>0</v>
      </c>
      <c r="CG354" cm="1">
        <f t="array" ref="CG354">IF(OR(P379={"NS","NA"},CG$341={"NS","NA"}),0,IF(P379&lt;=CG$341,0,1))</f>
        <v>0</v>
      </c>
      <c r="CH354" cm="1">
        <f t="array" ref="CH354">IF(OR(Q379={"NS","NA"},CH$341={"NS","NA"}),0,IF(Q379&lt;=CH$341,0,1))</f>
        <v>0</v>
      </c>
      <c r="CI354" cm="1">
        <f t="array" ref="CI354">IF(OR(R379={"NS","NA"},CI$341={"NS","NA"}),0,IF(R379&lt;=CI$341,0,1))</f>
        <v>0</v>
      </c>
      <c r="CJ354" cm="1">
        <f t="array" ref="CJ354">IF(OR(S379={"NS","NA"},CJ$341={"NS","NA"}),0,IF(S379&lt;=CJ$341,0,1))</f>
        <v>0</v>
      </c>
      <c r="CK354" cm="1">
        <f t="array" ref="CK354">IF(OR(T379={"NS","NA"},CK$341={"NS","NA"}),0,IF(T379&lt;=CK$341,0,1))</f>
        <v>0</v>
      </c>
      <c r="CL354" cm="1">
        <f t="array" ref="CL354">IF(OR(U379={"NS","NA"},CL$341={"NS","NA"}),0,IF(U379&lt;=CL$341,0,1))</f>
        <v>0</v>
      </c>
      <c r="CM354" cm="1">
        <f t="array" ref="CM354">IF(OR(V379={"NS","NA"},CM$341={"NS","NA"}),0,IF(V379&lt;=CM$341,0,1))</f>
        <v>0</v>
      </c>
      <c r="CN354" cm="1">
        <f t="array" ref="CN354">IF(OR(W379={"NS","NA"},CN$341={"NS","NA"}),0,IF(W379&lt;=CN$341,0,1))</f>
        <v>0</v>
      </c>
      <c r="CO354" cm="1">
        <f t="array" ref="CO354">IF(OR(X379={"NS","NA"},CO$341={"NS","NA"}),0,IF(X379&lt;=CO$341,0,1))</f>
        <v>0</v>
      </c>
      <c r="CP354" cm="1">
        <f t="array" ref="CP354">IF(OR(Y379={"NS","NA"},CP$341={"NS","NA"}),0,IF(Y379&lt;=CP$341,0,1))</f>
        <v>0</v>
      </c>
      <c r="CQ354" cm="1">
        <f t="array" ref="CQ354">IF(OR(Z379={"NS","NA"},CQ$341={"NS","NA"}),0,IF(Z379&lt;=CQ$341,0,1))</f>
        <v>0</v>
      </c>
      <c r="CR354" cm="1">
        <f t="array" ref="CR354">IF(OR(AA379={"NS","NA"},CR$341={"NS","NA"}),0,IF(AA379&lt;=CR$341,0,1))</f>
        <v>0</v>
      </c>
      <c r="CS354" cm="1">
        <f t="array" ref="CS354">IF(OR(AB379={"NS","NA"},CS$341={"NS","NA"}),0,IF(AB379&lt;=CS$341,0,1))</f>
        <v>0</v>
      </c>
      <c r="CT354" cm="1">
        <f t="array" ref="CT354">IF(OR(AC379={"NS","NA"},CT$341={"NS","NA"}),0,IF(AC379&lt;=CT$341,0,1))</f>
        <v>0</v>
      </c>
      <c r="CU354" cm="1">
        <f t="array" ref="CU354">IF(OR(AD379={"NS","NA"},CU$341={"NS","NA"}),0,IF(AD379&lt;=CU$341,0,1))</f>
        <v>0</v>
      </c>
      <c r="CW354" s="35">
        <f t="shared" si="123"/>
        <v>0</v>
      </c>
      <c r="CX354" s="36">
        <f t="shared" si="124"/>
        <v>0</v>
      </c>
      <c r="CY354" s="37">
        <f t="shared" si="125"/>
        <v>0</v>
      </c>
      <c r="CZ354" s="38">
        <f t="shared" si="126"/>
        <v>0</v>
      </c>
      <c r="DA354" s="35">
        <f t="shared" si="127"/>
        <v>0</v>
      </c>
      <c r="DB354" s="36">
        <f t="shared" si="128"/>
        <v>0</v>
      </c>
      <c r="DC354" s="37">
        <f t="shared" si="129"/>
        <v>0</v>
      </c>
      <c r="DD354" s="38">
        <f t="shared" si="130"/>
        <v>0</v>
      </c>
      <c r="DE354" s="35">
        <f t="shared" si="131"/>
        <v>0</v>
      </c>
      <c r="DF354" s="36">
        <f t="shared" si="132"/>
        <v>0</v>
      </c>
      <c r="DG354" s="37">
        <f t="shared" si="133"/>
        <v>0</v>
      </c>
      <c r="DH354" s="38">
        <f t="shared" si="134"/>
        <v>0</v>
      </c>
      <c r="DI354" s="39">
        <f t="shared" si="135"/>
        <v>0</v>
      </c>
      <c r="DJ354" s="34" t="str">
        <f>IF(DI354=0,"",
IF(SUM($DI$344:DI354)=1,DK354,
IF($DI$365&gt;SUM($DI$344:DI354),_xlfn.CONCAT(", ",DK354),
IF($DI$365=SUM($DI$344:DI354),_xlfn.CONCAT(" y ",DK354)))))</f>
        <v/>
      </c>
      <c r="DK354" s="132">
        <v>10</v>
      </c>
      <c r="DL354" s="249"/>
    </row>
    <row r="355" spans="1:116" ht="15" customHeight="1">
      <c r="A355" s="177"/>
      <c r="B355" s="214"/>
      <c r="C355" s="132" t="s">
        <v>107</v>
      </c>
      <c r="D355" s="480" t="str">
        <f>IF(CNGE_2024_M2_Secc2!D84="","",CNGE_2024_M2_Secc2!D84)</f>
        <v/>
      </c>
      <c r="E355" s="481"/>
      <c r="F355" s="481"/>
      <c r="G355" s="481"/>
      <c r="H355" s="481"/>
      <c r="I355" s="481"/>
      <c r="J355" s="481"/>
      <c r="K355" s="481"/>
      <c r="L355" s="482"/>
      <c r="M355" s="27"/>
      <c r="N355" s="27"/>
      <c r="O355" s="27"/>
      <c r="P355" s="27"/>
      <c r="Q355" s="27"/>
      <c r="R355" s="27"/>
      <c r="S355" s="27"/>
      <c r="T355" s="27"/>
      <c r="U355" s="27"/>
      <c r="V355" s="27"/>
      <c r="W355" s="27"/>
      <c r="X355" s="27"/>
      <c r="Y355" s="27"/>
      <c r="Z355" s="27"/>
      <c r="AA355" s="27"/>
      <c r="AB355" s="27"/>
      <c r="AC355" s="27"/>
      <c r="AD355" s="27"/>
      <c r="AG355">
        <f t="shared" si="136"/>
        <v>0</v>
      </c>
      <c r="AH355">
        <f t="shared" si="105"/>
        <v>0</v>
      </c>
      <c r="AI355">
        <f t="shared" si="106"/>
        <v>0</v>
      </c>
      <c r="AJ355">
        <f t="shared" si="107"/>
        <v>0</v>
      </c>
      <c r="AK355">
        <f t="shared" si="108"/>
        <v>0</v>
      </c>
      <c r="AL355">
        <f t="shared" si="109"/>
        <v>0</v>
      </c>
      <c r="AM355">
        <f t="shared" si="110"/>
        <v>0</v>
      </c>
      <c r="AN355">
        <f t="shared" si="111"/>
        <v>0</v>
      </c>
      <c r="AO355">
        <f t="shared" si="112"/>
        <v>0</v>
      </c>
      <c r="AP355">
        <f t="shared" si="113"/>
        <v>0</v>
      </c>
      <c r="AQ355">
        <f t="shared" si="114"/>
        <v>0</v>
      </c>
      <c r="AR355">
        <f t="shared" si="115"/>
        <v>0</v>
      </c>
      <c r="AS355">
        <f t="shared" si="116"/>
        <v>0</v>
      </c>
      <c r="AT355">
        <f t="shared" si="117"/>
        <v>0</v>
      </c>
      <c r="AU355">
        <f t="shared" si="118"/>
        <v>0</v>
      </c>
      <c r="AV355">
        <f t="shared" si="119"/>
        <v>0</v>
      </c>
      <c r="AW355">
        <f t="shared" si="120"/>
        <v>0</v>
      </c>
      <c r="AX355">
        <f t="shared" si="121"/>
        <v>0</v>
      </c>
      <c r="AY355">
        <f t="shared" si="122"/>
        <v>0</v>
      </c>
      <c r="AZ355" s="268"/>
      <c r="BA355" s="268"/>
      <c r="BB355" s="268"/>
      <c r="BC355" s="268"/>
      <c r="BD355" s="268"/>
      <c r="BE355" s="268"/>
      <c r="BF355" s="268"/>
      <c r="BG355" s="268"/>
      <c r="BH355" s="268"/>
      <c r="BI355" cm="1">
        <f t="array" ref="BI355">IF(OR(M353={"NS","NA"},BI$341={"NS","NA"}),0,IF(M353&lt;=BI$341,0,1))</f>
        <v>0</v>
      </c>
      <c r="BJ355" cm="1">
        <f t="array" ref="BJ355">IF(OR(N353={"NS","NA"},BJ$341={"NS","NA"}),0,IF(N353&lt;=BJ$341,0,1))</f>
        <v>0</v>
      </c>
      <c r="BK355" cm="1">
        <f t="array" ref="BK355">IF(OR(O353={"NS","NA"},BK$341={"NS","NA"}),0,IF(O353&lt;=BK$341,0,1))</f>
        <v>0</v>
      </c>
      <c r="BL355" cm="1">
        <f t="array" ref="BL355">IF(OR(P353={"NS","NA"},BL$341={"NS","NA"}),0,IF(P353&lt;=BL$341,0,1))</f>
        <v>0</v>
      </c>
      <c r="BM355" cm="1">
        <f t="array" ref="BM355">IF(OR(Q353={"NS","NA"},BM$341={"NS","NA"}),0,IF(Q353&lt;=BM$341,0,1))</f>
        <v>0</v>
      </c>
      <c r="BN355" cm="1">
        <f t="array" ref="BN355">IF(OR(R353={"NS","NA"},BN$341={"NS","NA"}),0,IF(R353&lt;=BN$341,0,1))</f>
        <v>0</v>
      </c>
      <c r="BO355" cm="1">
        <f t="array" ref="BO355">IF(OR(S353={"NS","NA"},BO$341={"NS","NA"}),0,IF(S353&lt;=BO$341,0,1))</f>
        <v>0</v>
      </c>
      <c r="BP355" cm="1">
        <f t="array" ref="BP355">IF(OR(T353={"NS","NA"},BP$341={"NS","NA"}),0,IF(T353&lt;=BP$341,0,1))</f>
        <v>0</v>
      </c>
      <c r="BQ355" cm="1">
        <f t="array" ref="BQ355">IF(OR(U353={"NS","NA"},BQ$341={"NS","NA"}),0,IF(U353&lt;=BQ$341,0,1))</f>
        <v>0</v>
      </c>
      <c r="BR355" cm="1">
        <f t="array" ref="BR355">IF(OR(V353={"NS","NA"},BR$341={"NS","NA"}),0,IF(V353&lt;=BR$341,0,1))</f>
        <v>0</v>
      </c>
      <c r="BS355" cm="1">
        <f t="array" ref="BS355">IF(OR(W353={"NS","NA"},BS$341={"NS","NA"}),0,IF(W353&lt;=BS$341,0,1))</f>
        <v>0</v>
      </c>
      <c r="BT355" cm="1">
        <f t="array" ref="BT355">IF(OR(X353={"NS","NA"},BT$341={"NS","NA"}),0,IF(X353&lt;=BT$341,0,1))</f>
        <v>0</v>
      </c>
      <c r="BU355" cm="1">
        <f t="array" ref="BU355">IF(OR(Y353={"NS","NA"},BU$341={"NS","NA"}),0,IF(Y353&lt;=BU$341,0,1))</f>
        <v>0</v>
      </c>
      <c r="BV355" cm="1">
        <f t="array" ref="BV355">IF(OR(Z353={"NS","NA"},BV$341={"NS","NA"}),0,IF(Z353&lt;=BV$341,0,1))</f>
        <v>0</v>
      </c>
      <c r="BW355" cm="1">
        <f t="array" ref="BW355">IF(OR(AA353={"NS","NA"},BW$341={"NS","NA"}),0,IF(AA353&lt;=BW$341,0,1))</f>
        <v>0</v>
      </c>
      <c r="BX355" cm="1">
        <f t="array" ref="BX355">IF(OR(AB353={"NS","NA"},BX$341={"NS","NA"}),0,IF(AB353&lt;=BX$341,0,1))</f>
        <v>0</v>
      </c>
      <c r="BY355" cm="1">
        <f t="array" ref="BY355">IF(OR(AC353={"NS","NA"},BY$341={"NS","NA"}),0,IF(AC353&lt;=BY$341,0,1))</f>
        <v>0</v>
      </c>
      <c r="BZ355" cm="1">
        <f t="array" ref="BZ355">IF(OR(AD353={"NS","NA"},BZ$341={"NS","NA"}),0,IF(AD353&lt;=BZ$341,0,1))</f>
        <v>0</v>
      </c>
      <c r="CA355" cm="1">
        <f t="array" ref="CA355">IF(OR(J380={"NS","NA"},CA$341={"NS","NA"}),0,IF(J380&lt;=CA$341,0,1))</f>
        <v>0</v>
      </c>
      <c r="CB355" cm="1">
        <f t="array" ref="CB355">IF(OR(K380={"NS","NA"},CB$341={"NS","NA"}),0,IF(K380&lt;=CB$341,0,1))</f>
        <v>0</v>
      </c>
      <c r="CC355" cm="1">
        <f t="array" ref="CC355">IF(OR(L380={"NS","NA"},CC$341={"NS","NA"}),0,IF(L380&lt;=CC$341,0,1))</f>
        <v>0</v>
      </c>
      <c r="CD355" cm="1">
        <f t="array" ref="CD355">IF(OR(M380={"NS","NA"},CD$341={"NS","NA"}),0,IF(M380&lt;=CD$341,0,1))</f>
        <v>0</v>
      </c>
      <c r="CE355" cm="1">
        <f t="array" ref="CE355">IF(OR(N380={"NS","NA"},CE$341={"NS","NA"}),0,IF(N380&lt;=CE$341,0,1))</f>
        <v>0</v>
      </c>
      <c r="CF355" cm="1">
        <f t="array" ref="CF355">IF(OR(O380={"NS","NA"},CF$341={"NS","NA"}),0,IF(O380&lt;=CF$341,0,1))</f>
        <v>0</v>
      </c>
      <c r="CG355" cm="1">
        <f t="array" ref="CG355">IF(OR(P380={"NS","NA"},CG$341={"NS","NA"}),0,IF(P380&lt;=CG$341,0,1))</f>
        <v>0</v>
      </c>
      <c r="CH355" cm="1">
        <f t="array" ref="CH355">IF(OR(Q380={"NS","NA"},CH$341={"NS","NA"}),0,IF(Q380&lt;=CH$341,0,1))</f>
        <v>0</v>
      </c>
      <c r="CI355" cm="1">
        <f t="array" ref="CI355">IF(OR(R380={"NS","NA"},CI$341={"NS","NA"}),0,IF(R380&lt;=CI$341,0,1))</f>
        <v>0</v>
      </c>
      <c r="CJ355" cm="1">
        <f t="array" ref="CJ355">IF(OR(S380={"NS","NA"},CJ$341={"NS","NA"}),0,IF(S380&lt;=CJ$341,0,1))</f>
        <v>0</v>
      </c>
      <c r="CK355" cm="1">
        <f t="array" ref="CK355">IF(OR(T380={"NS","NA"},CK$341={"NS","NA"}),0,IF(T380&lt;=CK$341,0,1))</f>
        <v>0</v>
      </c>
      <c r="CL355" cm="1">
        <f t="array" ref="CL355">IF(OR(U380={"NS","NA"},CL$341={"NS","NA"}),0,IF(U380&lt;=CL$341,0,1))</f>
        <v>0</v>
      </c>
      <c r="CM355" cm="1">
        <f t="array" ref="CM355">IF(OR(V380={"NS","NA"},CM$341={"NS","NA"}),0,IF(V380&lt;=CM$341,0,1))</f>
        <v>0</v>
      </c>
      <c r="CN355" cm="1">
        <f t="array" ref="CN355">IF(OR(W380={"NS","NA"},CN$341={"NS","NA"}),0,IF(W380&lt;=CN$341,0,1))</f>
        <v>0</v>
      </c>
      <c r="CO355" cm="1">
        <f t="array" ref="CO355">IF(OR(X380={"NS","NA"},CO$341={"NS","NA"}),0,IF(X380&lt;=CO$341,0,1))</f>
        <v>0</v>
      </c>
      <c r="CP355" cm="1">
        <f t="array" ref="CP355">IF(OR(Y380={"NS","NA"},CP$341={"NS","NA"}),0,IF(Y380&lt;=CP$341,0,1))</f>
        <v>0</v>
      </c>
      <c r="CQ355" cm="1">
        <f t="array" ref="CQ355">IF(OR(Z380={"NS","NA"},CQ$341={"NS","NA"}),0,IF(Z380&lt;=CQ$341,0,1))</f>
        <v>0</v>
      </c>
      <c r="CR355" cm="1">
        <f t="array" ref="CR355">IF(OR(AA380={"NS","NA"},CR$341={"NS","NA"}),0,IF(AA380&lt;=CR$341,0,1))</f>
        <v>0</v>
      </c>
      <c r="CS355" cm="1">
        <f t="array" ref="CS355">IF(OR(AB380={"NS","NA"},CS$341={"NS","NA"}),0,IF(AB380&lt;=CS$341,0,1))</f>
        <v>0</v>
      </c>
      <c r="CT355" cm="1">
        <f t="array" ref="CT355">IF(OR(AC380={"NS","NA"},CT$341={"NS","NA"}),0,IF(AC380&lt;=CT$341,0,1))</f>
        <v>0</v>
      </c>
      <c r="CU355" cm="1">
        <f t="array" ref="CU355">IF(OR(AD380={"NS","NA"},CU$341={"NS","NA"}),0,IF(AD380&lt;=CU$341,0,1))</f>
        <v>0</v>
      </c>
      <c r="CW355" s="35">
        <f t="shared" si="123"/>
        <v>0</v>
      </c>
      <c r="CX355" s="36">
        <f t="shared" si="124"/>
        <v>0</v>
      </c>
      <c r="CY355" s="37">
        <f t="shared" si="125"/>
        <v>0</v>
      </c>
      <c r="CZ355" s="38">
        <f t="shared" si="126"/>
        <v>0</v>
      </c>
      <c r="DA355" s="35">
        <f t="shared" si="127"/>
        <v>0</v>
      </c>
      <c r="DB355" s="36">
        <f t="shared" si="128"/>
        <v>0</v>
      </c>
      <c r="DC355" s="37">
        <f t="shared" si="129"/>
        <v>0</v>
      </c>
      <c r="DD355" s="38">
        <f t="shared" si="130"/>
        <v>0</v>
      </c>
      <c r="DE355" s="35">
        <f t="shared" si="131"/>
        <v>0</v>
      </c>
      <c r="DF355" s="36">
        <f t="shared" si="132"/>
        <v>0</v>
      </c>
      <c r="DG355" s="37">
        <f t="shared" si="133"/>
        <v>0</v>
      </c>
      <c r="DH355" s="38">
        <f t="shared" si="134"/>
        <v>0</v>
      </c>
      <c r="DI355" s="39">
        <f t="shared" si="135"/>
        <v>0</v>
      </c>
      <c r="DJ355" s="34" t="str">
        <f>IF(DI355=0,"",
IF(SUM($DI$344:DI355)=1,DK355,
IF($DI$365&gt;SUM($DI$344:DI355),_xlfn.CONCAT(", ",DK355),
IF($DI$365=SUM($DI$344:DI355),_xlfn.CONCAT(" y ",DK355)))))</f>
        <v/>
      </c>
      <c r="DK355" s="132">
        <v>11</v>
      </c>
      <c r="DL355" s="250"/>
    </row>
    <row r="356" spans="1:116" ht="15" customHeight="1">
      <c r="A356" s="177"/>
      <c r="B356" s="214"/>
      <c r="C356" s="132" t="s">
        <v>108</v>
      </c>
      <c r="D356" s="480" t="str">
        <f>IF(CNGE_2024_M2_Secc2!D85="","",CNGE_2024_M2_Secc2!D85)</f>
        <v/>
      </c>
      <c r="E356" s="481"/>
      <c r="F356" s="481"/>
      <c r="G356" s="481"/>
      <c r="H356" s="481"/>
      <c r="I356" s="481"/>
      <c r="J356" s="481"/>
      <c r="K356" s="481"/>
      <c r="L356" s="482"/>
      <c r="M356" s="27"/>
      <c r="N356" s="27"/>
      <c r="O356" s="27"/>
      <c r="P356" s="27"/>
      <c r="Q356" s="27"/>
      <c r="R356" s="27"/>
      <c r="S356" s="27"/>
      <c r="T356" s="27"/>
      <c r="U356" s="27"/>
      <c r="V356" s="27"/>
      <c r="W356" s="27"/>
      <c r="X356" s="27"/>
      <c r="Y356" s="27"/>
      <c r="Z356" s="27"/>
      <c r="AA356" s="27"/>
      <c r="AB356" s="27"/>
      <c r="AC356" s="27"/>
      <c r="AD356" s="27"/>
      <c r="AG356">
        <f t="shared" si="136"/>
        <v>0</v>
      </c>
      <c r="AH356">
        <f t="shared" si="105"/>
        <v>0</v>
      </c>
      <c r="AI356">
        <f t="shared" si="106"/>
        <v>0</v>
      </c>
      <c r="AJ356">
        <f t="shared" si="107"/>
        <v>0</v>
      </c>
      <c r="AK356">
        <f t="shared" si="108"/>
        <v>0</v>
      </c>
      <c r="AL356">
        <f t="shared" si="109"/>
        <v>0</v>
      </c>
      <c r="AM356">
        <f t="shared" si="110"/>
        <v>0</v>
      </c>
      <c r="AN356">
        <f t="shared" si="111"/>
        <v>0</v>
      </c>
      <c r="AO356">
        <f t="shared" si="112"/>
        <v>0</v>
      </c>
      <c r="AP356">
        <f t="shared" si="113"/>
        <v>0</v>
      </c>
      <c r="AQ356">
        <f t="shared" si="114"/>
        <v>0</v>
      </c>
      <c r="AR356">
        <f t="shared" si="115"/>
        <v>0</v>
      </c>
      <c r="AS356">
        <f t="shared" si="116"/>
        <v>0</v>
      </c>
      <c r="AT356">
        <f t="shared" si="117"/>
        <v>0</v>
      </c>
      <c r="AU356">
        <f t="shared" si="118"/>
        <v>0</v>
      </c>
      <c r="AV356">
        <f t="shared" si="119"/>
        <v>0</v>
      </c>
      <c r="AW356">
        <f t="shared" si="120"/>
        <v>0</v>
      </c>
      <c r="AX356">
        <f t="shared" si="121"/>
        <v>0</v>
      </c>
      <c r="AY356">
        <f t="shared" si="122"/>
        <v>0</v>
      </c>
      <c r="AZ356" s="268"/>
      <c r="BA356" s="268"/>
      <c r="BB356" s="268"/>
      <c r="BC356" s="268"/>
      <c r="BD356" s="268"/>
      <c r="BE356" s="268"/>
      <c r="BF356" s="268"/>
      <c r="BG356" s="268"/>
      <c r="BH356" s="268"/>
      <c r="BI356" cm="1">
        <f t="array" ref="BI356">IF(OR(M354={"NS","NA"},BI$341={"NS","NA"}),0,IF(M354&lt;=BI$341,0,1))</f>
        <v>0</v>
      </c>
      <c r="BJ356" cm="1">
        <f t="array" ref="BJ356">IF(OR(N354={"NS","NA"},BJ$341={"NS","NA"}),0,IF(N354&lt;=BJ$341,0,1))</f>
        <v>0</v>
      </c>
      <c r="BK356" cm="1">
        <f t="array" ref="BK356">IF(OR(O354={"NS","NA"},BK$341={"NS","NA"}),0,IF(O354&lt;=BK$341,0,1))</f>
        <v>0</v>
      </c>
      <c r="BL356" cm="1">
        <f t="array" ref="BL356">IF(OR(P354={"NS","NA"},BL$341={"NS","NA"}),0,IF(P354&lt;=BL$341,0,1))</f>
        <v>0</v>
      </c>
      <c r="BM356" cm="1">
        <f t="array" ref="BM356">IF(OR(Q354={"NS","NA"},BM$341={"NS","NA"}),0,IF(Q354&lt;=BM$341,0,1))</f>
        <v>0</v>
      </c>
      <c r="BN356" cm="1">
        <f t="array" ref="BN356">IF(OR(R354={"NS","NA"},BN$341={"NS","NA"}),0,IF(R354&lt;=BN$341,0,1))</f>
        <v>0</v>
      </c>
      <c r="BO356" cm="1">
        <f t="array" ref="BO356">IF(OR(S354={"NS","NA"},BO$341={"NS","NA"}),0,IF(S354&lt;=BO$341,0,1))</f>
        <v>0</v>
      </c>
      <c r="BP356" cm="1">
        <f t="array" ref="BP356">IF(OR(T354={"NS","NA"},BP$341={"NS","NA"}),0,IF(T354&lt;=BP$341,0,1))</f>
        <v>0</v>
      </c>
      <c r="BQ356" cm="1">
        <f t="array" ref="BQ356">IF(OR(U354={"NS","NA"},BQ$341={"NS","NA"}),0,IF(U354&lt;=BQ$341,0,1))</f>
        <v>0</v>
      </c>
      <c r="BR356" cm="1">
        <f t="array" ref="BR356">IF(OR(V354={"NS","NA"},BR$341={"NS","NA"}),0,IF(V354&lt;=BR$341,0,1))</f>
        <v>0</v>
      </c>
      <c r="BS356" cm="1">
        <f t="array" ref="BS356">IF(OR(W354={"NS","NA"},BS$341={"NS","NA"}),0,IF(W354&lt;=BS$341,0,1))</f>
        <v>0</v>
      </c>
      <c r="BT356" cm="1">
        <f t="array" ref="BT356">IF(OR(X354={"NS","NA"},BT$341={"NS","NA"}),0,IF(X354&lt;=BT$341,0,1))</f>
        <v>0</v>
      </c>
      <c r="BU356" cm="1">
        <f t="array" ref="BU356">IF(OR(Y354={"NS","NA"},BU$341={"NS","NA"}),0,IF(Y354&lt;=BU$341,0,1))</f>
        <v>0</v>
      </c>
      <c r="BV356" cm="1">
        <f t="array" ref="BV356">IF(OR(Z354={"NS","NA"},BV$341={"NS","NA"}),0,IF(Z354&lt;=BV$341,0,1))</f>
        <v>0</v>
      </c>
      <c r="BW356" cm="1">
        <f t="array" ref="BW356">IF(OR(AA354={"NS","NA"},BW$341={"NS","NA"}),0,IF(AA354&lt;=BW$341,0,1))</f>
        <v>0</v>
      </c>
      <c r="BX356" cm="1">
        <f t="array" ref="BX356">IF(OR(AB354={"NS","NA"},BX$341={"NS","NA"}),0,IF(AB354&lt;=BX$341,0,1))</f>
        <v>0</v>
      </c>
      <c r="BY356" cm="1">
        <f t="array" ref="BY356">IF(OR(AC354={"NS","NA"},BY$341={"NS","NA"}),0,IF(AC354&lt;=BY$341,0,1))</f>
        <v>0</v>
      </c>
      <c r="BZ356" cm="1">
        <f t="array" ref="BZ356">IF(OR(AD354={"NS","NA"},BZ$341={"NS","NA"}),0,IF(AD354&lt;=BZ$341,0,1))</f>
        <v>0</v>
      </c>
      <c r="CA356" cm="1">
        <f t="array" ref="CA356">IF(OR(J381={"NS","NA"},CA$341={"NS","NA"}),0,IF(J381&lt;=CA$341,0,1))</f>
        <v>0</v>
      </c>
      <c r="CB356" cm="1">
        <f t="array" ref="CB356">IF(OR(K381={"NS","NA"},CB$341={"NS","NA"}),0,IF(K381&lt;=CB$341,0,1))</f>
        <v>0</v>
      </c>
      <c r="CC356" cm="1">
        <f t="array" ref="CC356">IF(OR(L381={"NS","NA"},CC$341={"NS","NA"}),0,IF(L381&lt;=CC$341,0,1))</f>
        <v>0</v>
      </c>
      <c r="CD356" cm="1">
        <f t="array" ref="CD356">IF(OR(M381={"NS","NA"},CD$341={"NS","NA"}),0,IF(M381&lt;=CD$341,0,1))</f>
        <v>0</v>
      </c>
      <c r="CE356" cm="1">
        <f t="array" ref="CE356">IF(OR(N381={"NS","NA"},CE$341={"NS","NA"}),0,IF(N381&lt;=CE$341,0,1))</f>
        <v>0</v>
      </c>
      <c r="CF356" cm="1">
        <f t="array" ref="CF356">IF(OR(O381={"NS","NA"},CF$341={"NS","NA"}),0,IF(O381&lt;=CF$341,0,1))</f>
        <v>0</v>
      </c>
      <c r="CG356" cm="1">
        <f t="array" ref="CG356">IF(OR(P381={"NS","NA"},CG$341={"NS","NA"}),0,IF(P381&lt;=CG$341,0,1))</f>
        <v>0</v>
      </c>
      <c r="CH356" cm="1">
        <f t="array" ref="CH356">IF(OR(Q381={"NS","NA"},CH$341={"NS","NA"}),0,IF(Q381&lt;=CH$341,0,1))</f>
        <v>0</v>
      </c>
      <c r="CI356" cm="1">
        <f t="array" ref="CI356">IF(OR(R381={"NS","NA"},CI$341={"NS","NA"}),0,IF(R381&lt;=CI$341,0,1))</f>
        <v>0</v>
      </c>
      <c r="CJ356" cm="1">
        <f t="array" ref="CJ356">IF(OR(S381={"NS","NA"},CJ$341={"NS","NA"}),0,IF(S381&lt;=CJ$341,0,1))</f>
        <v>0</v>
      </c>
      <c r="CK356" cm="1">
        <f t="array" ref="CK356">IF(OR(T381={"NS","NA"},CK$341={"NS","NA"}),0,IF(T381&lt;=CK$341,0,1))</f>
        <v>0</v>
      </c>
      <c r="CL356" cm="1">
        <f t="array" ref="CL356">IF(OR(U381={"NS","NA"},CL$341={"NS","NA"}),0,IF(U381&lt;=CL$341,0,1))</f>
        <v>0</v>
      </c>
      <c r="CM356" cm="1">
        <f t="array" ref="CM356">IF(OR(V381={"NS","NA"},CM$341={"NS","NA"}),0,IF(V381&lt;=CM$341,0,1))</f>
        <v>0</v>
      </c>
      <c r="CN356" cm="1">
        <f t="array" ref="CN356">IF(OR(W381={"NS","NA"},CN$341={"NS","NA"}),0,IF(W381&lt;=CN$341,0,1))</f>
        <v>0</v>
      </c>
      <c r="CO356" cm="1">
        <f t="array" ref="CO356">IF(OR(X381={"NS","NA"},CO$341={"NS","NA"}),0,IF(X381&lt;=CO$341,0,1))</f>
        <v>0</v>
      </c>
      <c r="CP356" cm="1">
        <f t="array" ref="CP356">IF(OR(Y381={"NS","NA"},CP$341={"NS","NA"}),0,IF(Y381&lt;=CP$341,0,1))</f>
        <v>0</v>
      </c>
      <c r="CQ356" cm="1">
        <f t="array" ref="CQ356">IF(OR(Z381={"NS","NA"},CQ$341={"NS","NA"}),0,IF(Z381&lt;=CQ$341,0,1))</f>
        <v>0</v>
      </c>
      <c r="CR356" cm="1">
        <f t="array" ref="CR356">IF(OR(AA381={"NS","NA"},CR$341={"NS","NA"}),0,IF(AA381&lt;=CR$341,0,1))</f>
        <v>0</v>
      </c>
      <c r="CS356" cm="1">
        <f t="array" ref="CS356">IF(OR(AB381={"NS","NA"},CS$341={"NS","NA"}),0,IF(AB381&lt;=CS$341,0,1))</f>
        <v>0</v>
      </c>
      <c r="CT356" cm="1">
        <f t="array" ref="CT356">IF(OR(AC381={"NS","NA"},CT$341={"NS","NA"}),0,IF(AC381&lt;=CT$341,0,1))</f>
        <v>0</v>
      </c>
      <c r="CU356" cm="1">
        <f t="array" ref="CU356">IF(OR(AD381={"NS","NA"},CU$341={"NS","NA"}),0,IF(AD381&lt;=CU$341,0,1))</f>
        <v>0</v>
      </c>
      <c r="CW356" s="35">
        <f t="shared" si="123"/>
        <v>0</v>
      </c>
      <c r="CX356" s="36">
        <f t="shared" si="124"/>
        <v>0</v>
      </c>
      <c r="CY356" s="37">
        <f t="shared" si="125"/>
        <v>0</v>
      </c>
      <c r="CZ356" s="38">
        <f t="shared" si="126"/>
        <v>0</v>
      </c>
      <c r="DA356" s="35">
        <f t="shared" si="127"/>
        <v>0</v>
      </c>
      <c r="DB356" s="36">
        <f t="shared" si="128"/>
        <v>0</v>
      </c>
      <c r="DC356" s="37">
        <f t="shared" si="129"/>
        <v>0</v>
      </c>
      <c r="DD356" s="38">
        <f t="shared" si="130"/>
        <v>0</v>
      </c>
      <c r="DE356" s="35">
        <f t="shared" si="131"/>
        <v>0</v>
      </c>
      <c r="DF356" s="36">
        <f t="shared" si="132"/>
        <v>0</v>
      </c>
      <c r="DG356" s="37">
        <f t="shared" si="133"/>
        <v>0</v>
      </c>
      <c r="DH356" s="38">
        <f t="shared" si="134"/>
        <v>0</v>
      </c>
      <c r="DI356" s="39">
        <f t="shared" si="135"/>
        <v>0</v>
      </c>
      <c r="DJ356" s="34" t="str">
        <f>IF(DI356=0,"",
IF(SUM($DI$344:DI356)=1,DK356,
IF($DI$365&gt;SUM($DI$344:DI356),_xlfn.CONCAT(", ",DK356),
IF($DI$365=SUM($DI$344:DI356),_xlfn.CONCAT(" y ",DK356)))))</f>
        <v/>
      </c>
      <c r="DK356" s="132">
        <v>12</v>
      </c>
      <c r="DL356" s="250"/>
    </row>
    <row r="357" spans="1:116" ht="15" customHeight="1">
      <c r="A357" s="177"/>
      <c r="B357" s="214"/>
      <c r="C357" s="132" t="s">
        <v>109</v>
      </c>
      <c r="D357" s="480" t="str">
        <f>IF(CNGE_2024_M2_Secc2!D86="","",CNGE_2024_M2_Secc2!D86)</f>
        <v/>
      </c>
      <c r="E357" s="481"/>
      <c r="F357" s="481"/>
      <c r="G357" s="481"/>
      <c r="H357" s="481"/>
      <c r="I357" s="481"/>
      <c r="J357" s="481"/>
      <c r="K357" s="481"/>
      <c r="L357" s="482"/>
      <c r="M357" s="27"/>
      <c r="N357" s="27"/>
      <c r="O357" s="27"/>
      <c r="P357" s="27"/>
      <c r="Q357" s="27"/>
      <c r="R357" s="27"/>
      <c r="S357" s="27"/>
      <c r="T357" s="27"/>
      <c r="U357" s="27"/>
      <c r="V357" s="27"/>
      <c r="W357" s="27"/>
      <c r="X357" s="27"/>
      <c r="Y357" s="27"/>
      <c r="Z357" s="27"/>
      <c r="AA357" s="27"/>
      <c r="AB357" s="27"/>
      <c r="AC357" s="27"/>
      <c r="AD357" s="27"/>
      <c r="AG357">
        <f t="shared" si="136"/>
        <v>0</v>
      </c>
      <c r="AH357">
        <f t="shared" si="105"/>
        <v>0</v>
      </c>
      <c r="AI357">
        <f t="shared" si="106"/>
        <v>0</v>
      </c>
      <c r="AJ357">
        <f t="shared" si="107"/>
        <v>0</v>
      </c>
      <c r="AK357">
        <f t="shared" si="108"/>
        <v>0</v>
      </c>
      <c r="AL357">
        <f t="shared" si="109"/>
        <v>0</v>
      </c>
      <c r="AM357">
        <f t="shared" si="110"/>
        <v>0</v>
      </c>
      <c r="AN357">
        <f t="shared" si="111"/>
        <v>0</v>
      </c>
      <c r="AO357">
        <f t="shared" si="112"/>
        <v>0</v>
      </c>
      <c r="AP357">
        <f t="shared" si="113"/>
        <v>0</v>
      </c>
      <c r="AQ357">
        <f t="shared" si="114"/>
        <v>0</v>
      </c>
      <c r="AR357">
        <f t="shared" si="115"/>
        <v>0</v>
      </c>
      <c r="AS357">
        <f t="shared" si="116"/>
        <v>0</v>
      </c>
      <c r="AT357">
        <f t="shared" si="117"/>
        <v>0</v>
      </c>
      <c r="AU357">
        <f t="shared" si="118"/>
        <v>0</v>
      </c>
      <c r="AV357">
        <f t="shared" si="119"/>
        <v>0</v>
      </c>
      <c r="AW357">
        <f t="shared" si="120"/>
        <v>0</v>
      </c>
      <c r="AX357">
        <f t="shared" si="121"/>
        <v>0</v>
      </c>
      <c r="AY357">
        <f t="shared" si="122"/>
        <v>0</v>
      </c>
      <c r="AZ357" s="268"/>
      <c r="BA357" s="268"/>
      <c r="BB357" s="268"/>
      <c r="BC357" s="268"/>
      <c r="BD357" s="268"/>
      <c r="BE357" s="268"/>
      <c r="BF357" s="268"/>
      <c r="BG357" s="268"/>
      <c r="BH357" s="268"/>
      <c r="BI357" cm="1">
        <f t="array" ref="BI357">IF(OR(M355={"NS","NA"},BI$341={"NS","NA"}),0,IF(M355&lt;=BI$341,0,1))</f>
        <v>0</v>
      </c>
      <c r="BJ357" cm="1">
        <f t="array" ref="BJ357">IF(OR(N355={"NS","NA"},BJ$341={"NS","NA"}),0,IF(N355&lt;=BJ$341,0,1))</f>
        <v>0</v>
      </c>
      <c r="BK357" cm="1">
        <f t="array" ref="BK357">IF(OR(O355={"NS","NA"},BK$341={"NS","NA"}),0,IF(O355&lt;=BK$341,0,1))</f>
        <v>0</v>
      </c>
      <c r="BL357" cm="1">
        <f t="array" ref="BL357">IF(OR(P355={"NS","NA"},BL$341={"NS","NA"}),0,IF(P355&lt;=BL$341,0,1))</f>
        <v>0</v>
      </c>
      <c r="BM357" cm="1">
        <f t="array" ref="BM357">IF(OR(Q355={"NS","NA"},BM$341={"NS","NA"}),0,IF(Q355&lt;=BM$341,0,1))</f>
        <v>0</v>
      </c>
      <c r="BN357" cm="1">
        <f t="array" ref="BN357">IF(OR(R355={"NS","NA"},BN$341={"NS","NA"}),0,IF(R355&lt;=BN$341,0,1))</f>
        <v>0</v>
      </c>
      <c r="BO357" cm="1">
        <f t="array" ref="BO357">IF(OR(S355={"NS","NA"},BO$341={"NS","NA"}),0,IF(S355&lt;=BO$341,0,1))</f>
        <v>0</v>
      </c>
      <c r="BP357" cm="1">
        <f t="array" ref="BP357">IF(OR(T355={"NS","NA"},BP$341={"NS","NA"}),0,IF(T355&lt;=BP$341,0,1))</f>
        <v>0</v>
      </c>
      <c r="BQ357" cm="1">
        <f t="array" ref="BQ357">IF(OR(U355={"NS","NA"},BQ$341={"NS","NA"}),0,IF(U355&lt;=BQ$341,0,1))</f>
        <v>0</v>
      </c>
      <c r="BR357" cm="1">
        <f t="array" ref="BR357">IF(OR(V355={"NS","NA"},BR$341={"NS","NA"}),0,IF(V355&lt;=BR$341,0,1))</f>
        <v>0</v>
      </c>
      <c r="BS357" cm="1">
        <f t="array" ref="BS357">IF(OR(W355={"NS","NA"},BS$341={"NS","NA"}),0,IF(W355&lt;=BS$341,0,1))</f>
        <v>0</v>
      </c>
      <c r="BT357" cm="1">
        <f t="array" ref="BT357">IF(OR(X355={"NS","NA"},BT$341={"NS","NA"}),0,IF(X355&lt;=BT$341,0,1))</f>
        <v>0</v>
      </c>
      <c r="BU357" cm="1">
        <f t="array" ref="BU357">IF(OR(Y355={"NS","NA"},BU$341={"NS","NA"}),0,IF(Y355&lt;=BU$341,0,1))</f>
        <v>0</v>
      </c>
      <c r="BV357" cm="1">
        <f t="array" ref="BV357">IF(OR(Z355={"NS","NA"},BV$341={"NS","NA"}),0,IF(Z355&lt;=BV$341,0,1))</f>
        <v>0</v>
      </c>
      <c r="BW357" cm="1">
        <f t="array" ref="BW357">IF(OR(AA355={"NS","NA"},BW$341={"NS","NA"}),0,IF(AA355&lt;=BW$341,0,1))</f>
        <v>0</v>
      </c>
      <c r="BX357" cm="1">
        <f t="array" ref="BX357">IF(OR(AB355={"NS","NA"},BX$341={"NS","NA"}),0,IF(AB355&lt;=BX$341,0,1))</f>
        <v>0</v>
      </c>
      <c r="BY357" cm="1">
        <f t="array" ref="BY357">IF(OR(AC355={"NS","NA"},BY$341={"NS","NA"}),0,IF(AC355&lt;=BY$341,0,1))</f>
        <v>0</v>
      </c>
      <c r="BZ357" cm="1">
        <f t="array" ref="BZ357">IF(OR(AD355={"NS","NA"},BZ$341={"NS","NA"}),0,IF(AD355&lt;=BZ$341,0,1))</f>
        <v>0</v>
      </c>
      <c r="CA357" cm="1">
        <f t="array" ref="CA357">IF(OR(J382={"NS","NA"},CA$341={"NS","NA"}),0,IF(J382&lt;=CA$341,0,1))</f>
        <v>0</v>
      </c>
      <c r="CB357" cm="1">
        <f t="array" ref="CB357">IF(OR(K382={"NS","NA"},CB$341={"NS","NA"}),0,IF(K382&lt;=CB$341,0,1))</f>
        <v>0</v>
      </c>
      <c r="CC357" cm="1">
        <f t="array" ref="CC357">IF(OR(L382={"NS","NA"},CC$341={"NS","NA"}),0,IF(L382&lt;=CC$341,0,1))</f>
        <v>0</v>
      </c>
      <c r="CD357" cm="1">
        <f t="array" ref="CD357">IF(OR(M382={"NS","NA"},CD$341={"NS","NA"}),0,IF(M382&lt;=CD$341,0,1))</f>
        <v>0</v>
      </c>
      <c r="CE357" cm="1">
        <f t="array" ref="CE357">IF(OR(N382={"NS","NA"},CE$341={"NS","NA"}),0,IF(N382&lt;=CE$341,0,1))</f>
        <v>0</v>
      </c>
      <c r="CF357" cm="1">
        <f t="array" ref="CF357">IF(OR(O382={"NS","NA"},CF$341={"NS","NA"}),0,IF(O382&lt;=CF$341,0,1))</f>
        <v>0</v>
      </c>
      <c r="CG357" cm="1">
        <f t="array" ref="CG357">IF(OR(P382={"NS","NA"},CG$341={"NS","NA"}),0,IF(P382&lt;=CG$341,0,1))</f>
        <v>0</v>
      </c>
      <c r="CH357" cm="1">
        <f t="array" ref="CH357">IF(OR(Q382={"NS","NA"},CH$341={"NS","NA"}),0,IF(Q382&lt;=CH$341,0,1))</f>
        <v>0</v>
      </c>
      <c r="CI357" cm="1">
        <f t="array" ref="CI357">IF(OR(R382={"NS","NA"},CI$341={"NS","NA"}),0,IF(R382&lt;=CI$341,0,1))</f>
        <v>0</v>
      </c>
      <c r="CJ357" cm="1">
        <f t="array" ref="CJ357">IF(OR(S382={"NS","NA"},CJ$341={"NS","NA"}),0,IF(S382&lt;=CJ$341,0,1))</f>
        <v>0</v>
      </c>
      <c r="CK357" cm="1">
        <f t="array" ref="CK357">IF(OR(T382={"NS","NA"},CK$341={"NS","NA"}),0,IF(T382&lt;=CK$341,0,1))</f>
        <v>0</v>
      </c>
      <c r="CL357" cm="1">
        <f t="array" ref="CL357">IF(OR(U382={"NS","NA"},CL$341={"NS","NA"}),0,IF(U382&lt;=CL$341,0,1))</f>
        <v>0</v>
      </c>
      <c r="CM357" cm="1">
        <f t="array" ref="CM357">IF(OR(V382={"NS","NA"},CM$341={"NS","NA"}),0,IF(V382&lt;=CM$341,0,1))</f>
        <v>0</v>
      </c>
      <c r="CN357" cm="1">
        <f t="array" ref="CN357">IF(OR(W382={"NS","NA"},CN$341={"NS","NA"}),0,IF(W382&lt;=CN$341,0,1))</f>
        <v>0</v>
      </c>
      <c r="CO357" cm="1">
        <f t="array" ref="CO357">IF(OR(X382={"NS","NA"},CO$341={"NS","NA"}),0,IF(X382&lt;=CO$341,0,1))</f>
        <v>0</v>
      </c>
      <c r="CP357" cm="1">
        <f t="array" ref="CP357">IF(OR(Y382={"NS","NA"},CP$341={"NS","NA"}),0,IF(Y382&lt;=CP$341,0,1))</f>
        <v>0</v>
      </c>
      <c r="CQ357" cm="1">
        <f t="array" ref="CQ357">IF(OR(Z382={"NS","NA"},CQ$341={"NS","NA"}),0,IF(Z382&lt;=CQ$341,0,1))</f>
        <v>0</v>
      </c>
      <c r="CR357" cm="1">
        <f t="array" ref="CR357">IF(OR(AA382={"NS","NA"},CR$341={"NS","NA"}),0,IF(AA382&lt;=CR$341,0,1))</f>
        <v>0</v>
      </c>
      <c r="CS357" cm="1">
        <f t="array" ref="CS357">IF(OR(AB382={"NS","NA"},CS$341={"NS","NA"}),0,IF(AB382&lt;=CS$341,0,1))</f>
        <v>0</v>
      </c>
      <c r="CT357" cm="1">
        <f t="array" ref="CT357">IF(OR(AC382={"NS","NA"},CT$341={"NS","NA"}),0,IF(AC382&lt;=CT$341,0,1))</f>
        <v>0</v>
      </c>
      <c r="CU357" cm="1">
        <f t="array" ref="CU357">IF(OR(AD382={"NS","NA"},CU$341={"NS","NA"}),0,IF(AD382&lt;=CU$341,0,1))</f>
        <v>0</v>
      </c>
      <c r="CW357" s="35">
        <f t="shared" si="123"/>
        <v>0</v>
      </c>
      <c r="CX357" s="36">
        <f t="shared" si="124"/>
        <v>0</v>
      </c>
      <c r="CY357" s="37">
        <f t="shared" si="125"/>
        <v>0</v>
      </c>
      <c r="CZ357" s="38">
        <f t="shared" si="126"/>
        <v>0</v>
      </c>
      <c r="DA357" s="35">
        <f t="shared" si="127"/>
        <v>0</v>
      </c>
      <c r="DB357" s="36">
        <f t="shared" si="128"/>
        <v>0</v>
      </c>
      <c r="DC357" s="37">
        <f t="shared" si="129"/>
        <v>0</v>
      </c>
      <c r="DD357" s="38">
        <f t="shared" si="130"/>
        <v>0</v>
      </c>
      <c r="DE357" s="35">
        <f t="shared" si="131"/>
        <v>0</v>
      </c>
      <c r="DF357" s="36">
        <f t="shared" si="132"/>
        <v>0</v>
      </c>
      <c r="DG357" s="37">
        <f t="shared" si="133"/>
        <v>0</v>
      </c>
      <c r="DH357" s="38">
        <f t="shared" si="134"/>
        <v>0</v>
      </c>
      <c r="DI357" s="39">
        <f t="shared" si="135"/>
        <v>0</v>
      </c>
      <c r="DJ357" s="34" t="str">
        <f>IF(DI357=0,"",
IF(SUM($DI$344:DI357)=1,DK357,
IF($DI$365&gt;SUM($DI$344:DI357),_xlfn.CONCAT(", ",DK357),
IF($DI$365=SUM($DI$344:DI357),_xlfn.CONCAT(" y ",DK357)))))</f>
        <v/>
      </c>
      <c r="DK357" s="132">
        <v>13</v>
      </c>
      <c r="DL357" s="250"/>
    </row>
    <row r="358" spans="1:116" ht="15" customHeight="1">
      <c r="A358" s="177"/>
      <c r="B358" s="214"/>
      <c r="C358" s="132" t="s">
        <v>110</v>
      </c>
      <c r="D358" s="480" t="str">
        <f>IF(CNGE_2024_M2_Secc2!D87="","",CNGE_2024_M2_Secc2!D87)</f>
        <v/>
      </c>
      <c r="E358" s="481"/>
      <c r="F358" s="481"/>
      <c r="G358" s="481"/>
      <c r="H358" s="481"/>
      <c r="I358" s="481"/>
      <c r="J358" s="481"/>
      <c r="K358" s="481"/>
      <c r="L358" s="482"/>
      <c r="M358" s="27"/>
      <c r="N358" s="27"/>
      <c r="O358" s="27"/>
      <c r="P358" s="27"/>
      <c r="Q358" s="27"/>
      <c r="R358" s="27"/>
      <c r="S358" s="27"/>
      <c r="T358" s="27"/>
      <c r="U358" s="27"/>
      <c r="V358" s="27"/>
      <c r="W358" s="27"/>
      <c r="X358" s="27"/>
      <c r="Y358" s="27"/>
      <c r="Z358" s="27"/>
      <c r="AA358" s="27"/>
      <c r="AB358" s="27"/>
      <c r="AC358" s="27"/>
      <c r="AD358" s="27"/>
      <c r="AG358">
        <f t="shared" si="136"/>
        <v>0</v>
      </c>
      <c r="AH358">
        <f t="shared" si="105"/>
        <v>0</v>
      </c>
      <c r="AI358">
        <f t="shared" si="106"/>
        <v>0</v>
      </c>
      <c r="AJ358">
        <f t="shared" si="107"/>
        <v>0</v>
      </c>
      <c r="AK358">
        <f t="shared" si="108"/>
        <v>0</v>
      </c>
      <c r="AL358">
        <f t="shared" si="109"/>
        <v>0</v>
      </c>
      <c r="AM358">
        <f t="shared" si="110"/>
        <v>0</v>
      </c>
      <c r="AN358">
        <f t="shared" si="111"/>
        <v>0</v>
      </c>
      <c r="AO358">
        <f t="shared" si="112"/>
        <v>0</v>
      </c>
      <c r="AP358">
        <f t="shared" si="113"/>
        <v>0</v>
      </c>
      <c r="AQ358">
        <f t="shared" si="114"/>
        <v>0</v>
      </c>
      <c r="AR358">
        <f t="shared" si="115"/>
        <v>0</v>
      </c>
      <c r="AS358">
        <f t="shared" si="116"/>
        <v>0</v>
      </c>
      <c r="AT358">
        <f t="shared" si="117"/>
        <v>0</v>
      </c>
      <c r="AU358">
        <f t="shared" si="118"/>
        <v>0</v>
      </c>
      <c r="AV358">
        <f t="shared" si="119"/>
        <v>0</v>
      </c>
      <c r="AW358">
        <f t="shared" si="120"/>
        <v>0</v>
      </c>
      <c r="AX358">
        <f t="shared" si="121"/>
        <v>0</v>
      </c>
      <c r="AY358">
        <f t="shared" si="122"/>
        <v>0</v>
      </c>
      <c r="AZ358" s="268"/>
      <c r="BA358" s="268"/>
      <c r="BB358" s="268"/>
      <c r="BC358" s="268"/>
      <c r="BD358" s="268"/>
      <c r="BE358" s="268"/>
      <c r="BF358" s="268"/>
      <c r="BG358" s="268"/>
      <c r="BH358" s="268"/>
      <c r="BI358" cm="1">
        <f t="array" ref="BI358">IF(OR(M356={"NS","NA"},BI$341={"NS","NA"}),0,IF(M356&lt;=BI$341,0,1))</f>
        <v>0</v>
      </c>
      <c r="BJ358" cm="1">
        <f t="array" ref="BJ358">IF(OR(N356={"NS","NA"},BJ$341={"NS","NA"}),0,IF(N356&lt;=BJ$341,0,1))</f>
        <v>0</v>
      </c>
      <c r="BK358" cm="1">
        <f t="array" ref="BK358">IF(OR(O356={"NS","NA"},BK$341={"NS","NA"}),0,IF(O356&lt;=BK$341,0,1))</f>
        <v>0</v>
      </c>
      <c r="BL358" cm="1">
        <f t="array" ref="BL358">IF(OR(P356={"NS","NA"},BL$341={"NS","NA"}),0,IF(P356&lt;=BL$341,0,1))</f>
        <v>0</v>
      </c>
      <c r="BM358" cm="1">
        <f t="array" ref="BM358">IF(OR(Q356={"NS","NA"},BM$341={"NS","NA"}),0,IF(Q356&lt;=BM$341,0,1))</f>
        <v>0</v>
      </c>
      <c r="BN358" cm="1">
        <f t="array" ref="BN358">IF(OR(R356={"NS","NA"},BN$341={"NS","NA"}),0,IF(R356&lt;=BN$341,0,1))</f>
        <v>0</v>
      </c>
      <c r="BO358" cm="1">
        <f t="array" ref="BO358">IF(OR(S356={"NS","NA"},BO$341={"NS","NA"}),0,IF(S356&lt;=BO$341,0,1))</f>
        <v>0</v>
      </c>
      <c r="BP358" cm="1">
        <f t="array" ref="BP358">IF(OR(T356={"NS","NA"},BP$341={"NS","NA"}),0,IF(T356&lt;=BP$341,0,1))</f>
        <v>0</v>
      </c>
      <c r="BQ358" cm="1">
        <f t="array" ref="BQ358">IF(OR(U356={"NS","NA"},BQ$341={"NS","NA"}),0,IF(U356&lt;=BQ$341,0,1))</f>
        <v>0</v>
      </c>
      <c r="BR358" cm="1">
        <f t="array" ref="BR358">IF(OR(V356={"NS","NA"},BR$341={"NS","NA"}),0,IF(V356&lt;=BR$341,0,1))</f>
        <v>0</v>
      </c>
      <c r="BS358" cm="1">
        <f t="array" ref="BS358">IF(OR(W356={"NS","NA"},BS$341={"NS","NA"}),0,IF(W356&lt;=BS$341,0,1))</f>
        <v>0</v>
      </c>
      <c r="BT358" cm="1">
        <f t="array" ref="BT358">IF(OR(X356={"NS","NA"},BT$341={"NS","NA"}),0,IF(X356&lt;=BT$341,0,1))</f>
        <v>0</v>
      </c>
      <c r="BU358" cm="1">
        <f t="array" ref="BU358">IF(OR(Y356={"NS","NA"},BU$341={"NS","NA"}),0,IF(Y356&lt;=BU$341,0,1))</f>
        <v>0</v>
      </c>
      <c r="BV358" cm="1">
        <f t="array" ref="BV358">IF(OR(Z356={"NS","NA"},BV$341={"NS","NA"}),0,IF(Z356&lt;=BV$341,0,1))</f>
        <v>0</v>
      </c>
      <c r="BW358" cm="1">
        <f t="array" ref="BW358">IF(OR(AA356={"NS","NA"},BW$341={"NS","NA"}),0,IF(AA356&lt;=BW$341,0,1))</f>
        <v>0</v>
      </c>
      <c r="BX358" cm="1">
        <f t="array" ref="BX358">IF(OR(AB356={"NS","NA"},BX$341={"NS","NA"}),0,IF(AB356&lt;=BX$341,0,1))</f>
        <v>0</v>
      </c>
      <c r="BY358" cm="1">
        <f t="array" ref="BY358">IF(OR(AC356={"NS","NA"},BY$341={"NS","NA"}),0,IF(AC356&lt;=BY$341,0,1))</f>
        <v>0</v>
      </c>
      <c r="BZ358" cm="1">
        <f t="array" ref="BZ358">IF(OR(AD356={"NS","NA"},BZ$341={"NS","NA"}),0,IF(AD356&lt;=BZ$341,0,1))</f>
        <v>0</v>
      </c>
      <c r="CA358" cm="1">
        <f t="array" ref="CA358">IF(OR(J383={"NS","NA"},CA$341={"NS","NA"}),0,IF(J383&lt;=CA$341,0,1))</f>
        <v>0</v>
      </c>
      <c r="CB358" cm="1">
        <f t="array" ref="CB358">IF(OR(K383={"NS","NA"},CB$341={"NS","NA"}),0,IF(K383&lt;=CB$341,0,1))</f>
        <v>0</v>
      </c>
      <c r="CC358" cm="1">
        <f t="array" ref="CC358">IF(OR(L383={"NS","NA"},CC$341={"NS","NA"}),0,IF(L383&lt;=CC$341,0,1))</f>
        <v>0</v>
      </c>
      <c r="CD358" cm="1">
        <f t="array" ref="CD358">IF(OR(M383={"NS","NA"},CD$341={"NS","NA"}),0,IF(M383&lt;=CD$341,0,1))</f>
        <v>0</v>
      </c>
      <c r="CE358" cm="1">
        <f t="array" ref="CE358">IF(OR(N383={"NS","NA"},CE$341={"NS","NA"}),0,IF(N383&lt;=CE$341,0,1))</f>
        <v>0</v>
      </c>
      <c r="CF358" cm="1">
        <f t="array" ref="CF358">IF(OR(O383={"NS","NA"},CF$341={"NS","NA"}),0,IF(O383&lt;=CF$341,0,1))</f>
        <v>0</v>
      </c>
      <c r="CG358" cm="1">
        <f t="array" ref="CG358">IF(OR(P383={"NS","NA"},CG$341={"NS","NA"}),0,IF(P383&lt;=CG$341,0,1))</f>
        <v>0</v>
      </c>
      <c r="CH358" cm="1">
        <f t="array" ref="CH358">IF(OR(Q383={"NS","NA"},CH$341={"NS","NA"}),0,IF(Q383&lt;=CH$341,0,1))</f>
        <v>0</v>
      </c>
      <c r="CI358" cm="1">
        <f t="array" ref="CI358">IF(OR(R383={"NS","NA"},CI$341={"NS","NA"}),0,IF(R383&lt;=CI$341,0,1))</f>
        <v>0</v>
      </c>
      <c r="CJ358" cm="1">
        <f t="array" ref="CJ358">IF(OR(S383={"NS","NA"},CJ$341={"NS","NA"}),0,IF(S383&lt;=CJ$341,0,1))</f>
        <v>0</v>
      </c>
      <c r="CK358" cm="1">
        <f t="array" ref="CK358">IF(OR(T383={"NS","NA"},CK$341={"NS","NA"}),0,IF(T383&lt;=CK$341,0,1))</f>
        <v>0</v>
      </c>
      <c r="CL358" cm="1">
        <f t="array" ref="CL358">IF(OR(U383={"NS","NA"},CL$341={"NS","NA"}),0,IF(U383&lt;=CL$341,0,1))</f>
        <v>0</v>
      </c>
      <c r="CM358" cm="1">
        <f t="array" ref="CM358">IF(OR(V383={"NS","NA"},CM$341={"NS","NA"}),0,IF(V383&lt;=CM$341,0,1))</f>
        <v>0</v>
      </c>
      <c r="CN358" cm="1">
        <f t="array" ref="CN358">IF(OR(W383={"NS","NA"},CN$341={"NS","NA"}),0,IF(W383&lt;=CN$341,0,1))</f>
        <v>0</v>
      </c>
      <c r="CO358" cm="1">
        <f t="array" ref="CO358">IF(OR(X383={"NS","NA"},CO$341={"NS","NA"}),0,IF(X383&lt;=CO$341,0,1))</f>
        <v>0</v>
      </c>
      <c r="CP358" cm="1">
        <f t="array" ref="CP358">IF(OR(Y383={"NS","NA"},CP$341={"NS","NA"}),0,IF(Y383&lt;=CP$341,0,1))</f>
        <v>0</v>
      </c>
      <c r="CQ358" cm="1">
        <f t="array" ref="CQ358">IF(OR(Z383={"NS","NA"},CQ$341={"NS","NA"}),0,IF(Z383&lt;=CQ$341,0,1))</f>
        <v>0</v>
      </c>
      <c r="CR358" cm="1">
        <f t="array" ref="CR358">IF(OR(AA383={"NS","NA"},CR$341={"NS","NA"}),0,IF(AA383&lt;=CR$341,0,1))</f>
        <v>0</v>
      </c>
      <c r="CS358" cm="1">
        <f t="array" ref="CS358">IF(OR(AB383={"NS","NA"},CS$341={"NS","NA"}),0,IF(AB383&lt;=CS$341,0,1))</f>
        <v>0</v>
      </c>
      <c r="CT358" cm="1">
        <f t="array" ref="CT358">IF(OR(AC383={"NS","NA"},CT$341={"NS","NA"}),0,IF(AC383&lt;=CT$341,0,1))</f>
        <v>0</v>
      </c>
      <c r="CU358" cm="1">
        <f t="array" ref="CU358">IF(OR(AD383={"NS","NA"},CU$341={"NS","NA"}),0,IF(AD383&lt;=CU$341,0,1))</f>
        <v>0</v>
      </c>
      <c r="CW358" s="35">
        <f t="shared" si="123"/>
        <v>0</v>
      </c>
      <c r="CX358" s="36">
        <f t="shared" si="124"/>
        <v>0</v>
      </c>
      <c r="CY358" s="37">
        <f t="shared" si="125"/>
        <v>0</v>
      </c>
      <c r="CZ358" s="38">
        <f t="shared" si="126"/>
        <v>0</v>
      </c>
      <c r="DA358" s="35">
        <f t="shared" si="127"/>
        <v>0</v>
      </c>
      <c r="DB358" s="36">
        <f t="shared" si="128"/>
        <v>0</v>
      </c>
      <c r="DC358" s="37">
        <f t="shared" si="129"/>
        <v>0</v>
      </c>
      <c r="DD358" s="38">
        <f t="shared" si="130"/>
        <v>0</v>
      </c>
      <c r="DE358" s="35">
        <f t="shared" si="131"/>
        <v>0</v>
      </c>
      <c r="DF358" s="36">
        <f t="shared" si="132"/>
        <v>0</v>
      </c>
      <c r="DG358" s="37">
        <f t="shared" si="133"/>
        <v>0</v>
      </c>
      <c r="DH358" s="38">
        <f t="shared" si="134"/>
        <v>0</v>
      </c>
      <c r="DI358" s="39">
        <f t="shared" si="135"/>
        <v>0</v>
      </c>
      <c r="DJ358" s="34" t="str">
        <f>IF(DI358=0,"",
IF(SUM($DI$344:DI358)=1,DK358,
IF($DI$365&gt;SUM($DI$344:DI358),_xlfn.CONCAT(", ",DK358),
IF($DI$365=SUM($DI$344:DI358),_xlfn.CONCAT(" y ",DK358)))))</f>
        <v/>
      </c>
      <c r="DK358" s="132">
        <v>14</v>
      </c>
      <c r="DL358" s="250"/>
    </row>
    <row r="359" spans="1:116" ht="15" customHeight="1">
      <c r="A359" s="177"/>
      <c r="B359" s="214"/>
      <c r="C359" s="132" t="s">
        <v>111</v>
      </c>
      <c r="D359" s="480" t="str">
        <f>IF(CNGE_2024_M2_Secc2!D88="","",CNGE_2024_M2_Secc2!D88)</f>
        <v/>
      </c>
      <c r="E359" s="481"/>
      <c r="F359" s="481"/>
      <c r="G359" s="481"/>
      <c r="H359" s="481"/>
      <c r="I359" s="481"/>
      <c r="J359" s="481"/>
      <c r="K359" s="481"/>
      <c r="L359" s="482"/>
      <c r="M359" s="27"/>
      <c r="N359" s="27"/>
      <c r="O359" s="27"/>
      <c r="P359" s="27"/>
      <c r="Q359" s="27"/>
      <c r="R359" s="27"/>
      <c r="S359" s="27"/>
      <c r="T359" s="27"/>
      <c r="U359" s="27"/>
      <c r="V359" s="27"/>
      <c r="W359" s="27"/>
      <c r="X359" s="27"/>
      <c r="Y359" s="27"/>
      <c r="Z359" s="27"/>
      <c r="AA359" s="27"/>
      <c r="AB359" s="27"/>
      <c r="AC359" s="27"/>
      <c r="AD359" s="27"/>
      <c r="AG359">
        <f t="shared" si="136"/>
        <v>0</v>
      </c>
      <c r="AH359">
        <f t="shared" si="105"/>
        <v>0</v>
      </c>
      <c r="AI359">
        <f t="shared" si="106"/>
        <v>0</v>
      </c>
      <c r="AJ359">
        <f t="shared" si="107"/>
        <v>0</v>
      </c>
      <c r="AK359">
        <f t="shared" si="108"/>
        <v>0</v>
      </c>
      <c r="AL359">
        <f t="shared" si="109"/>
        <v>0</v>
      </c>
      <c r="AM359">
        <f t="shared" si="110"/>
        <v>0</v>
      </c>
      <c r="AN359">
        <f t="shared" si="111"/>
        <v>0</v>
      </c>
      <c r="AO359">
        <f t="shared" si="112"/>
        <v>0</v>
      </c>
      <c r="AP359">
        <f t="shared" si="113"/>
        <v>0</v>
      </c>
      <c r="AQ359">
        <f t="shared" si="114"/>
        <v>0</v>
      </c>
      <c r="AR359">
        <f t="shared" si="115"/>
        <v>0</v>
      </c>
      <c r="AS359">
        <f t="shared" si="116"/>
        <v>0</v>
      </c>
      <c r="AT359">
        <f t="shared" si="117"/>
        <v>0</v>
      </c>
      <c r="AU359">
        <f t="shared" si="118"/>
        <v>0</v>
      </c>
      <c r="AV359">
        <f t="shared" si="119"/>
        <v>0</v>
      </c>
      <c r="AW359">
        <f t="shared" si="120"/>
        <v>0</v>
      </c>
      <c r="AX359">
        <f t="shared" si="121"/>
        <v>0</v>
      </c>
      <c r="AY359">
        <f t="shared" si="122"/>
        <v>0</v>
      </c>
      <c r="AZ359" s="268"/>
      <c r="BA359" s="268"/>
      <c r="BB359" s="268"/>
      <c r="BC359" s="268"/>
      <c r="BD359" s="268"/>
      <c r="BE359" s="268"/>
      <c r="BF359" s="268"/>
      <c r="BG359" s="268"/>
      <c r="BH359" s="268"/>
      <c r="BI359" cm="1">
        <f t="array" ref="BI359">IF(OR(M357={"NS","NA"},BI$341={"NS","NA"}),0,IF(M357&lt;=BI$341,0,1))</f>
        <v>0</v>
      </c>
      <c r="BJ359" cm="1">
        <f t="array" ref="BJ359">IF(OR(N357={"NS","NA"},BJ$341={"NS","NA"}),0,IF(N357&lt;=BJ$341,0,1))</f>
        <v>0</v>
      </c>
      <c r="BK359" cm="1">
        <f t="array" ref="BK359">IF(OR(O357={"NS","NA"},BK$341={"NS","NA"}),0,IF(O357&lt;=BK$341,0,1))</f>
        <v>0</v>
      </c>
      <c r="BL359" cm="1">
        <f t="array" ref="BL359">IF(OR(P357={"NS","NA"},BL$341={"NS","NA"}),0,IF(P357&lt;=BL$341,0,1))</f>
        <v>0</v>
      </c>
      <c r="BM359" cm="1">
        <f t="array" ref="BM359">IF(OR(Q357={"NS","NA"},BM$341={"NS","NA"}),0,IF(Q357&lt;=BM$341,0,1))</f>
        <v>0</v>
      </c>
      <c r="BN359" cm="1">
        <f t="array" ref="BN359">IF(OR(R357={"NS","NA"},BN$341={"NS","NA"}),0,IF(R357&lt;=BN$341,0,1))</f>
        <v>0</v>
      </c>
      <c r="BO359" cm="1">
        <f t="array" ref="BO359">IF(OR(S357={"NS","NA"},BO$341={"NS","NA"}),0,IF(S357&lt;=BO$341,0,1))</f>
        <v>0</v>
      </c>
      <c r="BP359" cm="1">
        <f t="array" ref="BP359">IF(OR(T357={"NS","NA"},BP$341={"NS","NA"}),0,IF(T357&lt;=BP$341,0,1))</f>
        <v>0</v>
      </c>
      <c r="BQ359" cm="1">
        <f t="array" ref="BQ359">IF(OR(U357={"NS","NA"},BQ$341={"NS","NA"}),0,IF(U357&lt;=BQ$341,0,1))</f>
        <v>0</v>
      </c>
      <c r="BR359" cm="1">
        <f t="array" ref="BR359">IF(OR(V357={"NS","NA"},BR$341={"NS","NA"}),0,IF(V357&lt;=BR$341,0,1))</f>
        <v>0</v>
      </c>
      <c r="BS359" cm="1">
        <f t="array" ref="BS359">IF(OR(W357={"NS","NA"},BS$341={"NS","NA"}),0,IF(W357&lt;=BS$341,0,1))</f>
        <v>0</v>
      </c>
      <c r="BT359" cm="1">
        <f t="array" ref="BT359">IF(OR(X357={"NS","NA"},BT$341={"NS","NA"}),0,IF(X357&lt;=BT$341,0,1))</f>
        <v>0</v>
      </c>
      <c r="BU359" cm="1">
        <f t="array" ref="BU359">IF(OR(Y357={"NS","NA"},BU$341={"NS","NA"}),0,IF(Y357&lt;=BU$341,0,1))</f>
        <v>0</v>
      </c>
      <c r="BV359" cm="1">
        <f t="array" ref="BV359">IF(OR(Z357={"NS","NA"},BV$341={"NS","NA"}),0,IF(Z357&lt;=BV$341,0,1))</f>
        <v>0</v>
      </c>
      <c r="BW359" cm="1">
        <f t="array" ref="BW359">IF(OR(AA357={"NS","NA"},BW$341={"NS","NA"}),0,IF(AA357&lt;=BW$341,0,1))</f>
        <v>0</v>
      </c>
      <c r="BX359" cm="1">
        <f t="array" ref="BX359">IF(OR(AB357={"NS","NA"},BX$341={"NS","NA"}),0,IF(AB357&lt;=BX$341,0,1))</f>
        <v>0</v>
      </c>
      <c r="BY359" cm="1">
        <f t="array" ref="BY359">IF(OR(AC357={"NS","NA"},BY$341={"NS","NA"}),0,IF(AC357&lt;=BY$341,0,1))</f>
        <v>0</v>
      </c>
      <c r="BZ359" cm="1">
        <f t="array" ref="BZ359">IF(OR(AD357={"NS","NA"},BZ$341={"NS","NA"}),0,IF(AD357&lt;=BZ$341,0,1))</f>
        <v>0</v>
      </c>
      <c r="CA359" cm="1">
        <f t="array" ref="CA359">IF(OR(J384={"NS","NA"},CA$341={"NS","NA"}),0,IF(J384&lt;=CA$341,0,1))</f>
        <v>0</v>
      </c>
      <c r="CB359" cm="1">
        <f t="array" ref="CB359">IF(OR(K384={"NS","NA"},CB$341={"NS","NA"}),0,IF(K384&lt;=CB$341,0,1))</f>
        <v>0</v>
      </c>
      <c r="CC359" cm="1">
        <f t="array" ref="CC359">IF(OR(L384={"NS","NA"},CC$341={"NS","NA"}),0,IF(L384&lt;=CC$341,0,1))</f>
        <v>0</v>
      </c>
      <c r="CD359" cm="1">
        <f t="array" ref="CD359">IF(OR(M384={"NS","NA"},CD$341={"NS","NA"}),0,IF(M384&lt;=CD$341,0,1))</f>
        <v>0</v>
      </c>
      <c r="CE359" cm="1">
        <f t="array" ref="CE359">IF(OR(N384={"NS","NA"},CE$341={"NS","NA"}),0,IF(N384&lt;=CE$341,0,1))</f>
        <v>0</v>
      </c>
      <c r="CF359" cm="1">
        <f t="array" ref="CF359">IF(OR(O384={"NS","NA"},CF$341={"NS","NA"}),0,IF(O384&lt;=CF$341,0,1))</f>
        <v>0</v>
      </c>
      <c r="CG359" cm="1">
        <f t="array" ref="CG359">IF(OR(P384={"NS","NA"},CG$341={"NS","NA"}),0,IF(P384&lt;=CG$341,0,1))</f>
        <v>0</v>
      </c>
      <c r="CH359" cm="1">
        <f t="array" ref="CH359">IF(OR(Q384={"NS","NA"},CH$341={"NS","NA"}),0,IF(Q384&lt;=CH$341,0,1))</f>
        <v>0</v>
      </c>
      <c r="CI359" cm="1">
        <f t="array" ref="CI359">IF(OR(R384={"NS","NA"},CI$341={"NS","NA"}),0,IF(R384&lt;=CI$341,0,1))</f>
        <v>0</v>
      </c>
      <c r="CJ359" cm="1">
        <f t="array" ref="CJ359">IF(OR(S384={"NS","NA"},CJ$341={"NS","NA"}),0,IF(S384&lt;=CJ$341,0,1))</f>
        <v>0</v>
      </c>
      <c r="CK359" cm="1">
        <f t="array" ref="CK359">IF(OR(T384={"NS","NA"},CK$341={"NS","NA"}),0,IF(T384&lt;=CK$341,0,1))</f>
        <v>0</v>
      </c>
      <c r="CL359" cm="1">
        <f t="array" ref="CL359">IF(OR(U384={"NS","NA"},CL$341={"NS","NA"}),0,IF(U384&lt;=CL$341,0,1))</f>
        <v>0</v>
      </c>
      <c r="CM359" cm="1">
        <f t="array" ref="CM359">IF(OR(V384={"NS","NA"},CM$341={"NS","NA"}),0,IF(V384&lt;=CM$341,0,1))</f>
        <v>0</v>
      </c>
      <c r="CN359" cm="1">
        <f t="array" ref="CN359">IF(OR(W384={"NS","NA"},CN$341={"NS","NA"}),0,IF(W384&lt;=CN$341,0,1))</f>
        <v>0</v>
      </c>
      <c r="CO359" cm="1">
        <f t="array" ref="CO359">IF(OR(X384={"NS","NA"},CO$341={"NS","NA"}),0,IF(X384&lt;=CO$341,0,1))</f>
        <v>0</v>
      </c>
      <c r="CP359" cm="1">
        <f t="array" ref="CP359">IF(OR(Y384={"NS","NA"},CP$341={"NS","NA"}),0,IF(Y384&lt;=CP$341,0,1))</f>
        <v>0</v>
      </c>
      <c r="CQ359" cm="1">
        <f t="array" ref="CQ359">IF(OR(Z384={"NS","NA"},CQ$341={"NS","NA"}),0,IF(Z384&lt;=CQ$341,0,1))</f>
        <v>0</v>
      </c>
      <c r="CR359" cm="1">
        <f t="array" ref="CR359">IF(OR(AA384={"NS","NA"},CR$341={"NS","NA"}),0,IF(AA384&lt;=CR$341,0,1))</f>
        <v>0</v>
      </c>
      <c r="CS359" cm="1">
        <f t="array" ref="CS359">IF(OR(AB384={"NS","NA"},CS$341={"NS","NA"}),0,IF(AB384&lt;=CS$341,0,1))</f>
        <v>0</v>
      </c>
      <c r="CT359" cm="1">
        <f t="array" ref="CT359">IF(OR(AC384={"NS","NA"},CT$341={"NS","NA"}),0,IF(AC384&lt;=CT$341,0,1))</f>
        <v>0</v>
      </c>
      <c r="CU359" cm="1">
        <f t="array" ref="CU359">IF(OR(AD384={"NS","NA"},CU$341={"NS","NA"}),0,IF(AD384&lt;=CU$341,0,1))</f>
        <v>0</v>
      </c>
      <c r="CW359" s="35">
        <f t="shared" si="123"/>
        <v>0</v>
      </c>
      <c r="CX359" s="36">
        <f t="shared" si="124"/>
        <v>0</v>
      </c>
      <c r="CY359" s="37">
        <f t="shared" si="125"/>
        <v>0</v>
      </c>
      <c r="CZ359" s="38">
        <f t="shared" si="126"/>
        <v>0</v>
      </c>
      <c r="DA359" s="35">
        <f t="shared" si="127"/>
        <v>0</v>
      </c>
      <c r="DB359" s="36">
        <f t="shared" si="128"/>
        <v>0</v>
      </c>
      <c r="DC359" s="37">
        <f t="shared" si="129"/>
        <v>0</v>
      </c>
      <c r="DD359" s="38">
        <f t="shared" si="130"/>
        <v>0</v>
      </c>
      <c r="DE359" s="35">
        <f t="shared" si="131"/>
        <v>0</v>
      </c>
      <c r="DF359" s="36">
        <f t="shared" si="132"/>
        <v>0</v>
      </c>
      <c r="DG359" s="37">
        <f t="shared" si="133"/>
        <v>0</v>
      </c>
      <c r="DH359" s="38">
        <f t="shared" si="134"/>
        <v>0</v>
      </c>
      <c r="DI359" s="39">
        <f t="shared" si="135"/>
        <v>0</v>
      </c>
      <c r="DJ359" s="34" t="str">
        <f>IF(DI359=0,"",
IF(SUM($DI$344:DI359)=1,DK359,
IF($DI$365&gt;SUM($DI$344:DI359),_xlfn.CONCAT(", ",DK359),
IF($DI$365=SUM($DI$344:DI359),_xlfn.CONCAT(" y ",DK359)))))</f>
        <v/>
      </c>
      <c r="DK359" s="132">
        <v>15</v>
      </c>
      <c r="DL359" s="250"/>
    </row>
    <row r="360" spans="1:116" ht="15" customHeight="1">
      <c r="A360" s="177"/>
      <c r="B360" s="214"/>
      <c r="C360" s="132" t="s">
        <v>112</v>
      </c>
      <c r="D360" s="480" t="str">
        <f>IF(CNGE_2024_M2_Secc2!D89="","",CNGE_2024_M2_Secc2!D89)</f>
        <v/>
      </c>
      <c r="E360" s="481"/>
      <c r="F360" s="481"/>
      <c r="G360" s="481"/>
      <c r="H360" s="481"/>
      <c r="I360" s="481"/>
      <c r="J360" s="481"/>
      <c r="K360" s="481"/>
      <c r="L360" s="482"/>
      <c r="M360" s="27"/>
      <c r="N360" s="27"/>
      <c r="O360" s="27"/>
      <c r="P360" s="27"/>
      <c r="Q360" s="27"/>
      <c r="R360" s="27"/>
      <c r="S360" s="27"/>
      <c r="T360" s="27"/>
      <c r="U360" s="27"/>
      <c r="V360" s="27"/>
      <c r="W360" s="27"/>
      <c r="X360" s="27"/>
      <c r="Y360" s="27"/>
      <c r="Z360" s="27"/>
      <c r="AA360" s="27"/>
      <c r="AB360" s="27"/>
      <c r="AC360" s="27"/>
      <c r="AD360" s="27"/>
      <c r="AG360">
        <f t="shared" si="136"/>
        <v>0</v>
      </c>
      <c r="AH360">
        <f t="shared" si="105"/>
        <v>0</v>
      </c>
      <c r="AI360">
        <f t="shared" si="106"/>
        <v>0</v>
      </c>
      <c r="AJ360">
        <f t="shared" si="107"/>
        <v>0</v>
      </c>
      <c r="AK360">
        <f t="shared" si="108"/>
        <v>0</v>
      </c>
      <c r="AL360">
        <f t="shared" si="109"/>
        <v>0</v>
      </c>
      <c r="AM360">
        <f t="shared" si="110"/>
        <v>0</v>
      </c>
      <c r="AN360">
        <f t="shared" si="111"/>
        <v>0</v>
      </c>
      <c r="AO360">
        <f t="shared" si="112"/>
        <v>0</v>
      </c>
      <c r="AP360">
        <f t="shared" si="113"/>
        <v>0</v>
      </c>
      <c r="AQ360">
        <f t="shared" si="114"/>
        <v>0</v>
      </c>
      <c r="AR360">
        <f t="shared" si="115"/>
        <v>0</v>
      </c>
      <c r="AS360">
        <f t="shared" si="116"/>
        <v>0</v>
      </c>
      <c r="AT360">
        <f t="shared" si="117"/>
        <v>0</v>
      </c>
      <c r="AU360">
        <f t="shared" si="118"/>
        <v>0</v>
      </c>
      <c r="AV360">
        <f t="shared" si="119"/>
        <v>0</v>
      </c>
      <c r="AW360">
        <f t="shared" si="120"/>
        <v>0</v>
      </c>
      <c r="AX360">
        <f t="shared" si="121"/>
        <v>0</v>
      </c>
      <c r="AY360">
        <f t="shared" si="122"/>
        <v>0</v>
      </c>
      <c r="AZ360" s="268"/>
      <c r="BA360" s="268"/>
      <c r="BB360" s="268"/>
      <c r="BC360" s="268"/>
      <c r="BD360" s="268"/>
      <c r="BE360" s="268"/>
      <c r="BF360" s="268"/>
      <c r="BG360" s="268"/>
      <c r="BH360" s="268"/>
      <c r="BI360" cm="1">
        <f t="array" ref="BI360">IF(OR(M358={"NS","NA"},BI$341={"NS","NA"}),0,IF(M358&lt;=BI$341,0,1))</f>
        <v>0</v>
      </c>
      <c r="BJ360" cm="1">
        <f t="array" ref="BJ360">IF(OR(N358={"NS","NA"},BJ$341={"NS","NA"}),0,IF(N358&lt;=BJ$341,0,1))</f>
        <v>0</v>
      </c>
      <c r="BK360" cm="1">
        <f t="array" ref="BK360">IF(OR(O358={"NS","NA"},BK$341={"NS","NA"}),0,IF(O358&lt;=BK$341,0,1))</f>
        <v>0</v>
      </c>
      <c r="BL360" cm="1">
        <f t="array" ref="BL360">IF(OR(P358={"NS","NA"},BL$341={"NS","NA"}),0,IF(P358&lt;=BL$341,0,1))</f>
        <v>0</v>
      </c>
      <c r="BM360" cm="1">
        <f t="array" ref="BM360">IF(OR(Q358={"NS","NA"},BM$341={"NS","NA"}),0,IF(Q358&lt;=BM$341,0,1))</f>
        <v>0</v>
      </c>
      <c r="BN360" cm="1">
        <f t="array" ref="BN360">IF(OR(R358={"NS","NA"},BN$341={"NS","NA"}),0,IF(R358&lt;=BN$341,0,1))</f>
        <v>0</v>
      </c>
      <c r="BO360" cm="1">
        <f t="array" ref="BO360">IF(OR(S358={"NS","NA"},BO$341={"NS","NA"}),0,IF(S358&lt;=BO$341,0,1))</f>
        <v>0</v>
      </c>
      <c r="BP360" cm="1">
        <f t="array" ref="BP360">IF(OR(T358={"NS","NA"},BP$341={"NS","NA"}),0,IF(T358&lt;=BP$341,0,1))</f>
        <v>0</v>
      </c>
      <c r="BQ360" cm="1">
        <f t="array" ref="BQ360">IF(OR(U358={"NS","NA"},BQ$341={"NS","NA"}),0,IF(U358&lt;=BQ$341,0,1))</f>
        <v>0</v>
      </c>
      <c r="BR360" cm="1">
        <f t="array" ref="BR360">IF(OR(V358={"NS","NA"},BR$341={"NS","NA"}),0,IF(V358&lt;=BR$341,0,1))</f>
        <v>0</v>
      </c>
      <c r="BS360" cm="1">
        <f t="array" ref="BS360">IF(OR(W358={"NS","NA"},BS$341={"NS","NA"}),0,IF(W358&lt;=BS$341,0,1))</f>
        <v>0</v>
      </c>
      <c r="BT360" cm="1">
        <f t="array" ref="BT360">IF(OR(X358={"NS","NA"},BT$341={"NS","NA"}),0,IF(X358&lt;=BT$341,0,1))</f>
        <v>0</v>
      </c>
      <c r="BU360" cm="1">
        <f t="array" ref="BU360">IF(OR(Y358={"NS","NA"},BU$341={"NS","NA"}),0,IF(Y358&lt;=BU$341,0,1))</f>
        <v>0</v>
      </c>
      <c r="BV360" cm="1">
        <f t="array" ref="BV360">IF(OR(Z358={"NS","NA"},BV$341={"NS","NA"}),0,IF(Z358&lt;=BV$341,0,1))</f>
        <v>0</v>
      </c>
      <c r="BW360" cm="1">
        <f t="array" ref="BW360">IF(OR(AA358={"NS","NA"},BW$341={"NS","NA"}),0,IF(AA358&lt;=BW$341,0,1))</f>
        <v>0</v>
      </c>
      <c r="BX360" cm="1">
        <f t="array" ref="BX360">IF(OR(AB358={"NS","NA"},BX$341={"NS","NA"}),0,IF(AB358&lt;=BX$341,0,1))</f>
        <v>0</v>
      </c>
      <c r="BY360" cm="1">
        <f t="array" ref="BY360">IF(OR(AC358={"NS","NA"},BY$341={"NS","NA"}),0,IF(AC358&lt;=BY$341,0,1))</f>
        <v>0</v>
      </c>
      <c r="BZ360" cm="1">
        <f t="array" ref="BZ360">IF(OR(AD358={"NS","NA"},BZ$341={"NS","NA"}),0,IF(AD358&lt;=BZ$341,0,1))</f>
        <v>0</v>
      </c>
      <c r="CA360" cm="1">
        <f t="array" ref="CA360">IF(OR(J385={"NS","NA"},CA$341={"NS","NA"}),0,IF(J385&lt;=CA$341,0,1))</f>
        <v>0</v>
      </c>
      <c r="CB360" cm="1">
        <f t="array" ref="CB360">IF(OR(K385={"NS","NA"},CB$341={"NS","NA"}),0,IF(K385&lt;=CB$341,0,1))</f>
        <v>0</v>
      </c>
      <c r="CC360" cm="1">
        <f t="array" ref="CC360">IF(OR(L385={"NS","NA"},CC$341={"NS","NA"}),0,IF(L385&lt;=CC$341,0,1))</f>
        <v>0</v>
      </c>
      <c r="CD360" cm="1">
        <f t="array" ref="CD360">IF(OR(M385={"NS","NA"},CD$341={"NS","NA"}),0,IF(M385&lt;=CD$341,0,1))</f>
        <v>0</v>
      </c>
      <c r="CE360" cm="1">
        <f t="array" ref="CE360">IF(OR(N385={"NS","NA"},CE$341={"NS","NA"}),0,IF(N385&lt;=CE$341,0,1))</f>
        <v>0</v>
      </c>
      <c r="CF360" cm="1">
        <f t="array" ref="CF360">IF(OR(O385={"NS","NA"},CF$341={"NS","NA"}),0,IF(O385&lt;=CF$341,0,1))</f>
        <v>0</v>
      </c>
      <c r="CG360" cm="1">
        <f t="array" ref="CG360">IF(OR(P385={"NS","NA"},CG$341={"NS","NA"}),0,IF(P385&lt;=CG$341,0,1))</f>
        <v>0</v>
      </c>
      <c r="CH360" cm="1">
        <f t="array" ref="CH360">IF(OR(Q385={"NS","NA"},CH$341={"NS","NA"}),0,IF(Q385&lt;=CH$341,0,1))</f>
        <v>0</v>
      </c>
      <c r="CI360" cm="1">
        <f t="array" ref="CI360">IF(OR(R385={"NS","NA"},CI$341={"NS","NA"}),0,IF(R385&lt;=CI$341,0,1))</f>
        <v>0</v>
      </c>
      <c r="CJ360" cm="1">
        <f t="array" ref="CJ360">IF(OR(S385={"NS","NA"},CJ$341={"NS","NA"}),0,IF(S385&lt;=CJ$341,0,1))</f>
        <v>0</v>
      </c>
      <c r="CK360" cm="1">
        <f t="array" ref="CK360">IF(OR(T385={"NS","NA"},CK$341={"NS","NA"}),0,IF(T385&lt;=CK$341,0,1))</f>
        <v>0</v>
      </c>
      <c r="CL360" cm="1">
        <f t="array" ref="CL360">IF(OR(U385={"NS","NA"},CL$341={"NS","NA"}),0,IF(U385&lt;=CL$341,0,1))</f>
        <v>0</v>
      </c>
      <c r="CM360" cm="1">
        <f t="array" ref="CM360">IF(OR(V385={"NS","NA"},CM$341={"NS","NA"}),0,IF(V385&lt;=CM$341,0,1))</f>
        <v>0</v>
      </c>
      <c r="CN360" cm="1">
        <f t="array" ref="CN360">IF(OR(W385={"NS","NA"},CN$341={"NS","NA"}),0,IF(W385&lt;=CN$341,0,1))</f>
        <v>0</v>
      </c>
      <c r="CO360" cm="1">
        <f t="array" ref="CO360">IF(OR(X385={"NS","NA"},CO$341={"NS","NA"}),0,IF(X385&lt;=CO$341,0,1))</f>
        <v>0</v>
      </c>
      <c r="CP360" cm="1">
        <f t="array" ref="CP360">IF(OR(Y385={"NS","NA"},CP$341={"NS","NA"}),0,IF(Y385&lt;=CP$341,0,1))</f>
        <v>0</v>
      </c>
      <c r="CQ360" cm="1">
        <f t="array" ref="CQ360">IF(OR(Z385={"NS","NA"},CQ$341={"NS","NA"}),0,IF(Z385&lt;=CQ$341,0,1))</f>
        <v>0</v>
      </c>
      <c r="CR360" cm="1">
        <f t="array" ref="CR360">IF(OR(AA385={"NS","NA"},CR$341={"NS","NA"}),0,IF(AA385&lt;=CR$341,0,1))</f>
        <v>0</v>
      </c>
      <c r="CS360" cm="1">
        <f t="array" ref="CS360">IF(OR(AB385={"NS","NA"},CS$341={"NS","NA"}),0,IF(AB385&lt;=CS$341,0,1))</f>
        <v>0</v>
      </c>
      <c r="CT360" cm="1">
        <f t="array" ref="CT360">IF(OR(AC385={"NS","NA"},CT$341={"NS","NA"}),0,IF(AC385&lt;=CT$341,0,1))</f>
        <v>0</v>
      </c>
      <c r="CU360" cm="1">
        <f t="array" ref="CU360">IF(OR(AD385={"NS","NA"},CU$341={"NS","NA"}),0,IF(AD385&lt;=CU$341,0,1))</f>
        <v>0</v>
      </c>
      <c r="CW360" s="35">
        <f t="shared" si="123"/>
        <v>0</v>
      </c>
      <c r="CX360" s="36">
        <f t="shared" si="124"/>
        <v>0</v>
      </c>
      <c r="CY360" s="37">
        <f t="shared" si="125"/>
        <v>0</v>
      </c>
      <c r="CZ360" s="38">
        <f t="shared" si="126"/>
        <v>0</v>
      </c>
      <c r="DA360" s="35">
        <f t="shared" si="127"/>
        <v>0</v>
      </c>
      <c r="DB360" s="36">
        <f t="shared" si="128"/>
        <v>0</v>
      </c>
      <c r="DC360" s="37">
        <f t="shared" si="129"/>
        <v>0</v>
      </c>
      <c r="DD360" s="38">
        <f t="shared" si="130"/>
        <v>0</v>
      </c>
      <c r="DE360" s="35">
        <f t="shared" si="131"/>
        <v>0</v>
      </c>
      <c r="DF360" s="36">
        <f t="shared" si="132"/>
        <v>0</v>
      </c>
      <c r="DG360" s="37">
        <f t="shared" si="133"/>
        <v>0</v>
      </c>
      <c r="DH360" s="38">
        <f t="shared" si="134"/>
        <v>0</v>
      </c>
      <c r="DI360" s="39">
        <f t="shared" si="135"/>
        <v>0</v>
      </c>
      <c r="DJ360" s="34" t="str">
        <f>IF(DI360=0,"",
IF(SUM($DI$344:DI360)=1,DK360,
IF($DI$365&gt;SUM($DI$344:DI360),_xlfn.CONCAT(", ",DK360),
IF($DI$365=SUM($DI$344:DI360),_xlfn.CONCAT(" y ",DK360)))))</f>
        <v/>
      </c>
      <c r="DK360" s="132">
        <v>16</v>
      </c>
      <c r="DL360" s="250"/>
    </row>
    <row r="361" spans="1:116" ht="15" customHeight="1">
      <c r="A361" s="177"/>
      <c r="B361" s="214"/>
      <c r="C361" s="132" t="s">
        <v>113</v>
      </c>
      <c r="D361" s="480" t="str">
        <f>IF(CNGE_2024_M2_Secc2!D90="","",CNGE_2024_M2_Secc2!D90)</f>
        <v/>
      </c>
      <c r="E361" s="481"/>
      <c r="F361" s="481"/>
      <c r="G361" s="481"/>
      <c r="H361" s="481"/>
      <c r="I361" s="481"/>
      <c r="J361" s="481"/>
      <c r="K361" s="481"/>
      <c r="L361" s="482"/>
      <c r="M361" s="27"/>
      <c r="N361" s="27"/>
      <c r="O361" s="27"/>
      <c r="P361" s="27"/>
      <c r="Q361" s="27"/>
      <c r="R361" s="27"/>
      <c r="S361" s="27"/>
      <c r="T361" s="27"/>
      <c r="U361" s="27"/>
      <c r="V361" s="27"/>
      <c r="W361" s="27"/>
      <c r="X361" s="27"/>
      <c r="Y361" s="27"/>
      <c r="Z361" s="27"/>
      <c r="AA361" s="27"/>
      <c r="AB361" s="27"/>
      <c r="AC361" s="27"/>
      <c r="AD361" s="27"/>
      <c r="AG361">
        <f t="shared" si="136"/>
        <v>0</v>
      </c>
      <c r="AH361">
        <f t="shared" si="105"/>
        <v>0</v>
      </c>
      <c r="AI361">
        <f t="shared" si="106"/>
        <v>0</v>
      </c>
      <c r="AJ361">
        <f t="shared" si="107"/>
        <v>0</v>
      </c>
      <c r="AK361">
        <f t="shared" si="108"/>
        <v>0</v>
      </c>
      <c r="AL361">
        <f t="shared" si="109"/>
        <v>0</v>
      </c>
      <c r="AM361">
        <f t="shared" si="110"/>
        <v>0</v>
      </c>
      <c r="AN361">
        <f t="shared" si="111"/>
        <v>0</v>
      </c>
      <c r="AO361">
        <f t="shared" si="112"/>
        <v>0</v>
      </c>
      <c r="AP361">
        <f t="shared" si="113"/>
        <v>0</v>
      </c>
      <c r="AQ361">
        <f t="shared" si="114"/>
        <v>0</v>
      </c>
      <c r="AR361">
        <f t="shared" si="115"/>
        <v>0</v>
      </c>
      <c r="AS361">
        <f t="shared" si="116"/>
        <v>0</v>
      </c>
      <c r="AT361">
        <f t="shared" si="117"/>
        <v>0</v>
      </c>
      <c r="AU361">
        <f t="shared" si="118"/>
        <v>0</v>
      </c>
      <c r="AV361">
        <f t="shared" si="119"/>
        <v>0</v>
      </c>
      <c r="AW361">
        <f t="shared" si="120"/>
        <v>0</v>
      </c>
      <c r="AX361">
        <f t="shared" si="121"/>
        <v>0</v>
      </c>
      <c r="AY361">
        <f t="shared" si="122"/>
        <v>0</v>
      </c>
      <c r="AZ361" s="268"/>
      <c r="BA361" s="268"/>
      <c r="BB361" s="268"/>
      <c r="BC361" s="268"/>
      <c r="BD361" s="268"/>
      <c r="BE361" s="268"/>
      <c r="BF361" s="268"/>
      <c r="BG361" s="268"/>
      <c r="BH361" s="268"/>
      <c r="BI361" cm="1">
        <f t="array" ref="BI361">IF(OR(M359={"NS","NA"},BI$341={"NS","NA"}),0,IF(M359&lt;=BI$341,0,1))</f>
        <v>0</v>
      </c>
      <c r="BJ361" cm="1">
        <f t="array" ref="BJ361">IF(OR(N359={"NS","NA"},BJ$341={"NS","NA"}),0,IF(N359&lt;=BJ$341,0,1))</f>
        <v>0</v>
      </c>
      <c r="BK361" cm="1">
        <f t="array" ref="BK361">IF(OR(O359={"NS","NA"},BK$341={"NS","NA"}),0,IF(O359&lt;=BK$341,0,1))</f>
        <v>0</v>
      </c>
      <c r="BL361" cm="1">
        <f t="array" ref="BL361">IF(OR(P359={"NS","NA"},BL$341={"NS","NA"}),0,IF(P359&lt;=BL$341,0,1))</f>
        <v>0</v>
      </c>
      <c r="BM361" cm="1">
        <f t="array" ref="BM361">IF(OR(Q359={"NS","NA"},BM$341={"NS","NA"}),0,IF(Q359&lt;=BM$341,0,1))</f>
        <v>0</v>
      </c>
      <c r="BN361" cm="1">
        <f t="array" ref="BN361">IF(OR(R359={"NS","NA"},BN$341={"NS","NA"}),0,IF(R359&lt;=BN$341,0,1))</f>
        <v>0</v>
      </c>
      <c r="BO361" cm="1">
        <f t="array" ref="BO361">IF(OR(S359={"NS","NA"},BO$341={"NS","NA"}),0,IF(S359&lt;=BO$341,0,1))</f>
        <v>0</v>
      </c>
      <c r="BP361" cm="1">
        <f t="array" ref="BP361">IF(OR(T359={"NS","NA"},BP$341={"NS","NA"}),0,IF(T359&lt;=BP$341,0,1))</f>
        <v>0</v>
      </c>
      <c r="BQ361" cm="1">
        <f t="array" ref="BQ361">IF(OR(U359={"NS","NA"},BQ$341={"NS","NA"}),0,IF(U359&lt;=BQ$341,0,1))</f>
        <v>0</v>
      </c>
      <c r="BR361" cm="1">
        <f t="array" ref="BR361">IF(OR(V359={"NS","NA"},BR$341={"NS","NA"}),0,IF(V359&lt;=BR$341,0,1))</f>
        <v>0</v>
      </c>
      <c r="BS361" cm="1">
        <f t="array" ref="BS361">IF(OR(W359={"NS","NA"},BS$341={"NS","NA"}),0,IF(W359&lt;=BS$341,0,1))</f>
        <v>0</v>
      </c>
      <c r="BT361" cm="1">
        <f t="array" ref="BT361">IF(OR(X359={"NS","NA"},BT$341={"NS","NA"}),0,IF(X359&lt;=BT$341,0,1))</f>
        <v>0</v>
      </c>
      <c r="BU361" cm="1">
        <f t="array" ref="BU361">IF(OR(Y359={"NS","NA"},BU$341={"NS","NA"}),0,IF(Y359&lt;=BU$341,0,1))</f>
        <v>0</v>
      </c>
      <c r="BV361" cm="1">
        <f t="array" ref="BV361">IF(OR(Z359={"NS","NA"},BV$341={"NS","NA"}),0,IF(Z359&lt;=BV$341,0,1))</f>
        <v>0</v>
      </c>
      <c r="BW361" cm="1">
        <f t="array" ref="BW361">IF(OR(AA359={"NS","NA"},BW$341={"NS","NA"}),0,IF(AA359&lt;=BW$341,0,1))</f>
        <v>0</v>
      </c>
      <c r="BX361" cm="1">
        <f t="array" ref="BX361">IF(OR(AB359={"NS","NA"},BX$341={"NS","NA"}),0,IF(AB359&lt;=BX$341,0,1))</f>
        <v>0</v>
      </c>
      <c r="BY361" cm="1">
        <f t="array" ref="BY361">IF(OR(AC359={"NS","NA"},BY$341={"NS","NA"}),0,IF(AC359&lt;=BY$341,0,1))</f>
        <v>0</v>
      </c>
      <c r="BZ361" cm="1">
        <f t="array" ref="BZ361">IF(OR(AD359={"NS","NA"},BZ$341={"NS","NA"}),0,IF(AD359&lt;=BZ$341,0,1))</f>
        <v>0</v>
      </c>
      <c r="CA361" cm="1">
        <f t="array" ref="CA361">IF(OR(J386={"NS","NA"},CA$341={"NS","NA"}),0,IF(J386&lt;=CA$341,0,1))</f>
        <v>0</v>
      </c>
      <c r="CB361" cm="1">
        <f t="array" ref="CB361">IF(OR(K386={"NS","NA"},CB$341={"NS","NA"}),0,IF(K386&lt;=CB$341,0,1))</f>
        <v>0</v>
      </c>
      <c r="CC361" cm="1">
        <f t="array" ref="CC361">IF(OR(L386={"NS","NA"},CC$341={"NS","NA"}),0,IF(L386&lt;=CC$341,0,1))</f>
        <v>0</v>
      </c>
      <c r="CD361" cm="1">
        <f t="array" ref="CD361">IF(OR(M386={"NS","NA"},CD$341={"NS","NA"}),0,IF(M386&lt;=CD$341,0,1))</f>
        <v>0</v>
      </c>
      <c r="CE361" cm="1">
        <f t="array" ref="CE361">IF(OR(N386={"NS","NA"},CE$341={"NS","NA"}),0,IF(N386&lt;=CE$341,0,1))</f>
        <v>0</v>
      </c>
      <c r="CF361" cm="1">
        <f t="array" ref="CF361">IF(OR(O386={"NS","NA"},CF$341={"NS","NA"}),0,IF(O386&lt;=CF$341,0,1))</f>
        <v>0</v>
      </c>
      <c r="CG361" cm="1">
        <f t="array" ref="CG361">IF(OR(P386={"NS","NA"},CG$341={"NS","NA"}),0,IF(P386&lt;=CG$341,0,1))</f>
        <v>0</v>
      </c>
      <c r="CH361" cm="1">
        <f t="array" ref="CH361">IF(OR(Q386={"NS","NA"},CH$341={"NS","NA"}),0,IF(Q386&lt;=CH$341,0,1))</f>
        <v>0</v>
      </c>
      <c r="CI361" cm="1">
        <f t="array" ref="CI361">IF(OR(R386={"NS","NA"},CI$341={"NS","NA"}),0,IF(R386&lt;=CI$341,0,1))</f>
        <v>0</v>
      </c>
      <c r="CJ361" cm="1">
        <f t="array" ref="CJ361">IF(OR(S386={"NS","NA"},CJ$341={"NS","NA"}),0,IF(S386&lt;=CJ$341,0,1))</f>
        <v>0</v>
      </c>
      <c r="CK361" cm="1">
        <f t="array" ref="CK361">IF(OR(T386={"NS","NA"},CK$341={"NS","NA"}),0,IF(T386&lt;=CK$341,0,1))</f>
        <v>0</v>
      </c>
      <c r="CL361" cm="1">
        <f t="array" ref="CL361">IF(OR(U386={"NS","NA"},CL$341={"NS","NA"}),0,IF(U386&lt;=CL$341,0,1))</f>
        <v>0</v>
      </c>
      <c r="CM361" cm="1">
        <f t="array" ref="CM361">IF(OR(V386={"NS","NA"},CM$341={"NS","NA"}),0,IF(V386&lt;=CM$341,0,1))</f>
        <v>0</v>
      </c>
      <c r="CN361" cm="1">
        <f t="array" ref="CN361">IF(OR(W386={"NS","NA"},CN$341={"NS","NA"}),0,IF(W386&lt;=CN$341,0,1))</f>
        <v>0</v>
      </c>
      <c r="CO361" cm="1">
        <f t="array" ref="CO361">IF(OR(X386={"NS","NA"},CO$341={"NS","NA"}),0,IF(X386&lt;=CO$341,0,1))</f>
        <v>0</v>
      </c>
      <c r="CP361" cm="1">
        <f t="array" ref="CP361">IF(OR(Y386={"NS","NA"},CP$341={"NS","NA"}),0,IF(Y386&lt;=CP$341,0,1))</f>
        <v>0</v>
      </c>
      <c r="CQ361" cm="1">
        <f t="array" ref="CQ361">IF(OR(Z386={"NS","NA"},CQ$341={"NS","NA"}),0,IF(Z386&lt;=CQ$341,0,1))</f>
        <v>0</v>
      </c>
      <c r="CR361" cm="1">
        <f t="array" ref="CR361">IF(OR(AA386={"NS","NA"},CR$341={"NS","NA"}),0,IF(AA386&lt;=CR$341,0,1))</f>
        <v>0</v>
      </c>
      <c r="CS361" cm="1">
        <f t="array" ref="CS361">IF(OR(AB386={"NS","NA"},CS$341={"NS","NA"}),0,IF(AB386&lt;=CS$341,0,1))</f>
        <v>0</v>
      </c>
      <c r="CT361" cm="1">
        <f t="array" ref="CT361">IF(OR(AC386={"NS","NA"},CT$341={"NS","NA"}),0,IF(AC386&lt;=CT$341,0,1))</f>
        <v>0</v>
      </c>
      <c r="CU361" cm="1">
        <f t="array" ref="CU361">IF(OR(AD386={"NS","NA"},CU$341={"NS","NA"}),0,IF(AD386&lt;=CU$341,0,1))</f>
        <v>0</v>
      </c>
      <c r="CW361" s="35">
        <f t="shared" si="123"/>
        <v>0</v>
      </c>
      <c r="CX361" s="36">
        <f t="shared" si="124"/>
        <v>0</v>
      </c>
      <c r="CY361" s="37">
        <f t="shared" si="125"/>
        <v>0</v>
      </c>
      <c r="CZ361" s="38">
        <f t="shared" si="126"/>
        <v>0</v>
      </c>
      <c r="DA361" s="35">
        <f t="shared" si="127"/>
        <v>0</v>
      </c>
      <c r="DB361" s="36">
        <f t="shared" si="128"/>
        <v>0</v>
      </c>
      <c r="DC361" s="37">
        <f t="shared" si="129"/>
        <v>0</v>
      </c>
      <c r="DD361" s="38">
        <f t="shared" si="130"/>
        <v>0</v>
      </c>
      <c r="DE361" s="35">
        <f t="shared" si="131"/>
        <v>0</v>
      </c>
      <c r="DF361" s="36">
        <f t="shared" si="132"/>
        <v>0</v>
      </c>
      <c r="DG361" s="37">
        <f t="shared" si="133"/>
        <v>0</v>
      </c>
      <c r="DH361" s="38">
        <f t="shared" si="134"/>
        <v>0</v>
      </c>
      <c r="DI361" s="39">
        <f t="shared" si="135"/>
        <v>0</v>
      </c>
      <c r="DJ361" s="34" t="str">
        <f>IF(DI361=0,"",
IF(SUM($DI$344:DI361)=1,DK361,
IF($DI$365&gt;SUM($DI$344:DI361),_xlfn.CONCAT(", ",DK361),
IF($DI$365=SUM($DI$344:DI361),_xlfn.CONCAT(" y ",DK361)))))</f>
        <v/>
      </c>
      <c r="DK361" s="132">
        <v>17</v>
      </c>
      <c r="DL361" s="249"/>
    </row>
    <row r="362" spans="1:116" ht="15" customHeight="1">
      <c r="A362" s="177"/>
      <c r="B362" s="214"/>
      <c r="C362" s="132" t="s">
        <v>114</v>
      </c>
      <c r="D362" s="480" t="str">
        <f>IF(CNGE_2024_M2_Secc2!D91="","",CNGE_2024_M2_Secc2!D91)</f>
        <v/>
      </c>
      <c r="E362" s="481"/>
      <c r="F362" s="481"/>
      <c r="G362" s="481"/>
      <c r="H362" s="481"/>
      <c r="I362" s="481"/>
      <c r="J362" s="481"/>
      <c r="K362" s="481"/>
      <c r="L362" s="482"/>
      <c r="M362" s="27"/>
      <c r="N362" s="27"/>
      <c r="O362" s="27"/>
      <c r="P362" s="27"/>
      <c r="Q362" s="27"/>
      <c r="R362" s="27"/>
      <c r="S362" s="27"/>
      <c r="T362" s="27"/>
      <c r="U362" s="27"/>
      <c r="V362" s="27"/>
      <c r="W362" s="27"/>
      <c r="X362" s="27"/>
      <c r="Y362" s="27"/>
      <c r="Z362" s="27"/>
      <c r="AA362" s="27"/>
      <c r="AB362" s="27"/>
      <c r="AC362" s="27"/>
      <c r="AD362" s="27"/>
      <c r="AG362">
        <f t="shared" si="136"/>
        <v>0</v>
      </c>
      <c r="AH362">
        <f t="shared" si="105"/>
        <v>0</v>
      </c>
      <c r="AI362">
        <f t="shared" si="106"/>
        <v>0</v>
      </c>
      <c r="AJ362">
        <f t="shared" si="107"/>
        <v>0</v>
      </c>
      <c r="AK362">
        <f t="shared" si="108"/>
        <v>0</v>
      </c>
      <c r="AL362">
        <f t="shared" si="109"/>
        <v>0</v>
      </c>
      <c r="AM362">
        <f t="shared" si="110"/>
        <v>0</v>
      </c>
      <c r="AN362">
        <f t="shared" si="111"/>
        <v>0</v>
      </c>
      <c r="AO362">
        <f t="shared" si="112"/>
        <v>0</v>
      </c>
      <c r="AP362">
        <f t="shared" si="113"/>
        <v>0</v>
      </c>
      <c r="AQ362">
        <f t="shared" si="114"/>
        <v>0</v>
      </c>
      <c r="AR362">
        <f t="shared" si="115"/>
        <v>0</v>
      </c>
      <c r="AS362">
        <f t="shared" si="116"/>
        <v>0</v>
      </c>
      <c r="AT362">
        <f t="shared" si="117"/>
        <v>0</v>
      </c>
      <c r="AU362">
        <f t="shared" si="118"/>
        <v>0</v>
      </c>
      <c r="AV362">
        <f t="shared" si="119"/>
        <v>0</v>
      </c>
      <c r="AW362">
        <f t="shared" si="120"/>
        <v>0</v>
      </c>
      <c r="AX362">
        <f t="shared" si="121"/>
        <v>0</v>
      </c>
      <c r="AY362">
        <f t="shared" si="122"/>
        <v>0</v>
      </c>
      <c r="AZ362" s="268"/>
      <c r="BA362" s="268"/>
      <c r="BB362" s="268"/>
      <c r="BC362" s="268"/>
      <c r="BD362" s="268"/>
      <c r="BE362" s="268"/>
      <c r="BF362" s="268"/>
      <c r="BG362" s="268"/>
      <c r="BH362" s="268"/>
      <c r="BI362" cm="1">
        <f t="array" ref="BI362">IF(OR(M360={"NS","NA"},BI$341={"NS","NA"}),0,IF(M360&lt;=BI$341,0,1))</f>
        <v>0</v>
      </c>
      <c r="BJ362" cm="1">
        <f t="array" ref="BJ362">IF(OR(N360={"NS","NA"},BJ$341={"NS","NA"}),0,IF(N360&lt;=BJ$341,0,1))</f>
        <v>0</v>
      </c>
      <c r="BK362" cm="1">
        <f t="array" ref="BK362">IF(OR(O360={"NS","NA"},BK$341={"NS","NA"}),0,IF(O360&lt;=BK$341,0,1))</f>
        <v>0</v>
      </c>
      <c r="BL362" cm="1">
        <f t="array" ref="BL362">IF(OR(P360={"NS","NA"},BL$341={"NS","NA"}),0,IF(P360&lt;=BL$341,0,1))</f>
        <v>0</v>
      </c>
      <c r="BM362" cm="1">
        <f t="array" ref="BM362">IF(OR(Q360={"NS","NA"},BM$341={"NS","NA"}),0,IF(Q360&lt;=BM$341,0,1))</f>
        <v>0</v>
      </c>
      <c r="BN362" cm="1">
        <f t="array" ref="BN362">IF(OR(R360={"NS","NA"},BN$341={"NS","NA"}),0,IF(R360&lt;=BN$341,0,1))</f>
        <v>0</v>
      </c>
      <c r="BO362" cm="1">
        <f t="array" ref="BO362">IF(OR(S360={"NS","NA"},BO$341={"NS","NA"}),0,IF(S360&lt;=BO$341,0,1))</f>
        <v>0</v>
      </c>
      <c r="BP362" cm="1">
        <f t="array" ref="BP362">IF(OR(T360={"NS","NA"},BP$341={"NS","NA"}),0,IF(T360&lt;=BP$341,0,1))</f>
        <v>0</v>
      </c>
      <c r="BQ362" cm="1">
        <f t="array" ref="BQ362">IF(OR(U360={"NS","NA"},BQ$341={"NS","NA"}),0,IF(U360&lt;=BQ$341,0,1))</f>
        <v>0</v>
      </c>
      <c r="BR362" cm="1">
        <f t="array" ref="BR362">IF(OR(V360={"NS","NA"},BR$341={"NS","NA"}),0,IF(V360&lt;=BR$341,0,1))</f>
        <v>0</v>
      </c>
      <c r="BS362" cm="1">
        <f t="array" ref="BS362">IF(OR(W360={"NS","NA"},BS$341={"NS","NA"}),0,IF(W360&lt;=BS$341,0,1))</f>
        <v>0</v>
      </c>
      <c r="BT362" cm="1">
        <f t="array" ref="BT362">IF(OR(X360={"NS","NA"},BT$341={"NS","NA"}),0,IF(X360&lt;=BT$341,0,1))</f>
        <v>0</v>
      </c>
      <c r="BU362" cm="1">
        <f t="array" ref="BU362">IF(OR(Y360={"NS","NA"},BU$341={"NS","NA"}),0,IF(Y360&lt;=BU$341,0,1))</f>
        <v>0</v>
      </c>
      <c r="BV362" cm="1">
        <f t="array" ref="BV362">IF(OR(Z360={"NS","NA"},BV$341={"NS","NA"}),0,IF(Z360&lt;=BV$341,0,1))</f>
        <v>0</v>
      </c>
      <c r="BW362" cm="1">
        <f t="array" ref="BW362">IF(OR(AA360={"NS","NA"},BW$341={"NS","NA"}),0,IF(AA360&lt;=BW$341,0,1))</f>
        <v>0</v>
      </c>
      <c r="BX362" cm="1">
        <f t="array" ref="BX362">IF(OR(AB360={"NS","NA"},BX$341={"NS","NA"}),0,IF(AB360&lt;=BX$341,0,1))</f>
        <v>0</v>
      </c>
      <c r="BY362" cm="1">
        <f t="array" ref="BY362">IF(OR(AC360={"NS","NA"},BY$341={"NS","NA"}),0,IF(AC360&lt;=BY$341,0,1))</f>
        <v>0</v>
      </c>
      <c r="BZ362" cm="1">
        <f t="array" ref="BZ362">IF(OR(AD360={"NS","NA"},BZ$341={"NS","NA"}),0,IF(AD360&lt;=BZ$341,0,1))</f>
        <v>0</v>
      </c>
      <c r="CA362" cm="1">
        <f t="array" ref="CA362">IF(OR(J387={"NS","NA"},CA$341={"NS","NA"}),0,IF(J387&lt;=CA$341,0,1))</f>
        <v>0</v>
      </c>
      <c r="CB362" cm="1">
        <f t="array" ref="CB362">IF(OR(K387={"NS","NA"},CB$341={"NS","NA"}),0,IF(K387&lt;=CB$341,0,1))</f>
        <v>0</v>
      </c>
      <c r="CC362" cm="1">
        <f t="array" ref="CC362">IF(OR(L387={"NS","NA"},CC$341={"NS","NA"}),0,IF(L387&lt;=CC$341,0,1))</f>
        <v>0</v>
      </c>
      <c r="CD362" cm="1">
        <f t="array" ref="CD362">IF(OR(M387={"NS","NA"},CD$341={"NS","NA"}),0,IF(M387&lt;=CD$341,0,1))</f>
        <v>0</v>
      </c>
      <c r="CE362" cm="1">
        <f t="array" ref="CE362">IF(OR(N387={"NS","NA"},CE$341={"NS","NA"}),0,IF(N387&lt;=CE$341,0,1))</f>
        <v>0</v>
      </c>
      <c r="CF362" cm="1">
        <f t="array" ref="CF362">IF(OR(O387={"NS","NA"},CF$341={"NS","NA"}),0,IF(O387&lt;=CF$341,0,1))</f>
        <v>0</v>
      </c>
      <c r="CG362" cm="1">
        <f t="array" ref="CG362">IF(OR(P387={"NS","NA"},CG$341={"NS","NA"}),0,IF(P387&lt;=CG$341,0,1))</f>
        <v>0</v>
      </c>
      <c r="CH362" cm="1">
        <f t="array" ref="CH362">IF(OR(Q387={"NS","NA"},CH$341={"NS","NA"}),0,IF(Q387&lt;=CH$341,0,1))</f>
        <v>0</v>
      </c>
      <c r="CI362" cm="1">
        <f t="array" ref="CI362">IF(OR(R387={"NS","NA"},CI$341={"NS","NA"}),0,IF(R387&lt;=CI$341,0,1))</f>
        <v>0</v>
      </c>
      <c r="CJ362" cm="1">
        <f t="array" ref="CJ362">IF(OR(S387={"NS","NA"},CJ$341={"NS","NA"}),0,IF(S387&lt;=CJ$341,0,1))</f>
        <v>0</v>
      </c>
      <c r="CK362" cm="1">
        <f t="array" ref="CK362">IF(OR(T387={"NS","NA"},CK$341={"NS","NA"}),0,IF(T387&lt;=CK$341,0,1))</f>
        <v>0</v>
      </c>
      <c r="CL362" cm="1">
        <f t="array" ref="CL362">IF(OR(U387={"NS","NA"},CL$341={"NS","NA"}),0,IF(U387&lt;=CL$341,0,1))</f>
        <v>0</v>
      </c>
      <c r="CM362" cm="1">
        <f t="array" ref="CM362">IF(OR(V387={"NS","NA"},CM$341={"NS","NA"}),0,IF(V387&lt;=CM$341,0,1))</f>
        <v>0</v>
      </c>
      <c r="CN362" cm="1">
        <f t="array" ref="CN362">IF(OR(W387={"NS","NA"},CN$341={"NS","NA"}),0,IF(W387&lt;=CN$341,0,1))</f>
        <v>0</v>
      </c>
      <c r="CO362" cm="1">
        <f t="array" ref="CO362">IF(OR(X387={"NS","NA"},CO$341={"NS","NA"}),0,IF(X387&lt;=CO$341,0,1))</f>
        <v>0</v>
      </c>
      <c r="CP362" cm="1">
        <f t="array" ref="CP362">IF(OR(Y387={"NS","NA"},CP$341={"NS","NA"}),0,IF(Y387&lt;=CP$341,0,1))</f>
        <v>0</v>
      </c>
      <c r="CQ362" cm="1">
        <f t="array" ref="CQ362">IF(OR(Z387={"NS","NA"},CQ$341={"NS","NA"}),0,IF(Z387&lt;=CQ$341,0,1))</f>
        <v>0</v>
      </c>
      <c r="CR362" cm="1">
        <f t="array" ref="CR362">IF(OR(AA387={"NS","NA"},CR$341={"NS","NA"}),0,IF(AA387&lt;=CR$341,0,1))</f>
        <v>0</v>
      </c>
      <c r="CS362" cm="1">
        <f t="array" ref="CS362">IF(OR(AB387={"NS","NA"},CS$341={"NS","NA"}),0,IF(AB387&lt;=CS$341,0,1))</f>
        <v>0</v>
      </c>
      <c r="CT362" cm="1">
        <f t="array" ref="CT362">IF(OR(AC387={"NS","NA"},CT$341={"NS","NA"}),0,IF(AC387&lt;=CT$341,0,1))</f>
        <v>0</v>
      </c>
      <c r="CU362" cm="1">
        <f t="array" ref="CU362">IF(OR(AD387={"NS","NA"},CU$341={"NS","NA"}),0,IF(AD387&lt;=CU$341,0,1))</f>
        <v>0</v>
      </c>
      <c r="CW362" s="35">
        <f t="shared" si="123"/>
        <v>0</v>
      </c>
      <c r="CX362" s="36">
        <f t="shared" si="124"/>
        <v>0</v>
      </c>
      <c r="CY362" s="37">
        <f t="shared" si="125"/>
        <v>0</v>
      </c>
      <c r="CZ362" s="38">
        <f t="shared" si="126"/>
        <v>0</v>
      </c>
      <c r="DA362" s="35">
        <f t="shared" si="127"/>
        <v>0</v>
      </c>
      <c r="DB362" s="36">
        <f t="shared" si="128"/>
        <v>0</v>
      </c>
      <c r="DC362" s="37">
        <f t="shared" si="129"/>
        <v>0</v>
      </c>
      <c r="DD362" s="38">
        <f t="shared" si="130"/>
        <v>0</v>
      </c>
      <c r="DE362" s="35">
        <f t="shared" si="131"/>
        <v>0</v>
      </c>
      <c r="DF362" s="36">
        <f t="shared" si="132"/>
        <v>0</v>
      </c>
      <c r="DG362" s="37">
        <f t="shared" si="133"/>
        <v>0</v>
      </c>
      <c r="DH362" s="38">
        <f t="shared" si="134"/>
        <v>0</v>
      </c>
      <c r="DI362" s="39">
        <f t="shared" si="135"/>
        <v>0</v>
      </c>
      <c r="DJ362" s="34" t="str">
        <f>IF(DI362=0,"",
IF(SUM($DI$344:DI362)=1,DK362,
IF($DI$365&gt;SUM($DI$344:DI362),_xlfn.CONCAT(", ",DK362),
IF($DI$365=SUM($DI$344:DI362),_xlfn.CONCAT(" y ",DK362)))))</f>
        <v/>
      </c>
      <c r="DK362" s="132">
        <v>18</v>
      </c>
      <c r="DL362" s="227"/>
    </row>
    <row r="363" spans="1:116" ht="15" customHeight="1">
      <c r="A363" s="177"/>
      <c r="B363" s="214"/>
      <c r="C363" s="132" t="s">
        <v>115</v>
      </c>
      <c r="D363" s="480" t="str">
        <f>IF(CNGE_2024_M2_Secc2!D92="","",CNGE_2024_M2_Secc2!D92)</f>
        <v/>
      </c>
      <c r="E363" s="481"/>
      <c r="F363" s="481"/>
      <c r="G363" s="481"/>
      <c r="H363" s="481"/>
      <c r="I363" s="481"/>
      <c r="J363" s="481"/>
      <c r="K363" s="481"/>
      <c r="L363" s="482"/>
      <c r="M363" s="27"/>
      <c r="N363" s="27"/>
      <c r="O363" s="27"/>
      <c r="P363" s="27"/>
      <c r="Q363" s="27"/>
      <c r="R363" s="27"/>
      <c r="S363" s="27"/>
      <c r="T363" s="27"/>
      <c r="U363" s="27"/>
      <c r="V363" s="27"/>
      <c r="W363" s="27"/>
      <c r="X363" s="27"/>
      <c r="Y363" s="27"/>
      <c r="Z363" s="27"/>
      <c r="AA363" s="27"/>
      <c r="AB363" s="27"/>
      <c r="AC363" s="27"/>
      <c r="AD363" s="27"/>
      <c r="AG363">
        <f t="shared" si="136"/>
        <v>0</v>
      </c>
      <c r="AH363">
        <f t="shared" si="105"/>
        <v>0</v>
      </c>
      <c r="AI363">
        <f t="shared" si="106"/>
        <v>0</v>
      </c>
      <c r="AJ363">
        <f t="shared" si="107"/>
        <v>0</v>
      </c>
      <c r="AK363">
        <f t="shared" si="108"/>
        <v>0</v>
      </c>
      <c r="AL363">
        <f t="shared" si="109"/>
        <v>0</v>
      </c>
      <c r="AM363">
        <f t="shared" si="110"/>
        <v>0</v>
      </c>
      <c r="AN363">
        <f t="shared" si="111"/>
        <v>0</v>
      </c>
      <c r="AO363">
        <f t="shared" si="112"/>
        <v>0</v>
      </c>
      <c r="AP363">
        <f t="shared" si="113"/>
        <v>0</v>
      </c>
      <c r="AQ363">
        <f t="shared" si="114"/>
        <v>0</v>
      </c>
      <c r="AR363">
        <f t="shared" si="115"/>
        <v>0</v>
      </c>
      <c r="AS363">
        <f t="shared" si="116"/>
        <v>0</v>
      </c>
      <c r="AT363">
        <f t="shared" si="117"/>
        <v>0</v>
      </c>
      <c r="AU363">
        <f t="shared" si="118"/>
        <v>0</v>
      </c>
      <c r="AV363">
        <f t="shared" si="119"/>
        <v>0</v>
      </c>
      <c r="AW363">
        <f t="shared" si="120"/>
        <v>0</v>
      </c>
      <c r="AX363">
        <f t="shared" si="121"/>
        <v>0</v>
      </c>
      <c r="AY363">
        <f t="shared" si="122"/>
        <v>0</v>
      </c>
      <c r="AZ363" s="268"/>
      <c r="BA363" s="268"/>
      <c r="BB363" s="268"/>
      <c r="BC363" s="268"/>
      <c r="BD363" s="268"/>
      <c r="BE363" s="268"/>
      <c r="BF363" s="268"/>
      <c r="BG363" s="268"/>
      <c r="BH363" s="268"/>
      <c r="BI363" cm="1">
        <f t="array" ref="BI363">IF(OR(M361={"NS","NA"},BI$341={"NS","NA"}),0,IF(M361&lt;=BI$341,0,1))</f>
        <v>0</v>
      </c>
      <c r="BJ363" cm="1">
        <f t="array" ref="BJ363">IF(OR(N361={"NS","NA"},BJ$341={"NS","NA"}),0,IF(N361&lt;=BJ$341,0,1))</f>
        <v>0</v>
      </c>
      <c r="BK363" cm="1">
        <f t="array" ref="BK363">IF(OR(O361={"NS","NA"},BK$341={"NS","NA"}),0,IF(O361&lt;=BK$341,0,1))</f>
        <v>0</v>
      </c>
      <c r="BL363" cm="1">
        <f t="array" ref="BL363">IF(OR(P361={"NS","NA"},BL$341={"NS","NA"}),0,IF(P361&lt;=BL$341,0,1))</f>
        <v>0</v>
      </c>
      <c r="BM363" cm="1">
        <f t="array" ref="BM363">IF(OR(Q361={"NS","NA"},BM$341={"NS","NA"}),0,IF(Q361&lt;=BM$341,0,1))</f>
        <v>0</v>
      </c>
      <c r="BN363" cm="1">
        <f t="array" ref="BN363">IF(OR(R361={"NS","NA"},BN$341={"NS","NA"}),0,IF(R361&lt;=BN$341,0,1))</f>
        <v>0</v>
      </c>
      <c r="BO363" cm="1">
        <f t="array" ref="BO363">IF(OR(S361={"NS","NA"},BO$341={"NS","NA"}),0,IF(S361&lt;=BO$341,0,1))</f>
        <v>0</v>
      </c>
      <c r="BP363" cm="1">
        <f t="array" ref="BP363">IF(OR(T361={"NS","NA"},BP$341={"NS","NA"}),0,IF(T361&lt;=BP$341,0,1))</f>
        <v>0</v>
      </c>
      <c r="BQ363" cm="1">
        <f t="array" ref="BQ363">IF(OR(U361={"NS","NA"},BQ$341={"NS","NA"}),0,IF(U361&lt;=BQ$341,0,1))</f>
        <v>0</v>
      </c>
      <c r="BR363" cm="1">
        <f t="array" ref="BR363">IF(OR(V361={"NS","NA"},BR$341={"NS","NA"}),0,IF(V361&lt;=BR$341,0,1))</f>
        <v>0</v>
      </c>
      <c r="BS363" cm="1">
        <f t="array" ref="BS363">IF(OR(W361={"NS","NA"},BS$341={"NS","NA"}),0,IF(W361&lt;=BS$341,0,1))</f>
        <v>0</v>
      </c>
      <c r="BT363" cm="1">
        <f t="array" ref="BT363">IF(OR(X361={"NS","NA"},BT$341={"NS","NA"}),0,IF(X361&lt;=BT$341,0,1))</f>
        <v>0</v>
      </c>
      <c r="BU363" cm="1">
        <f t="array" ref="BU363">IF(OR(Y361={"NS","NA"},BU$341={"NS","NA"}),0,IF(Y361&lt;=BU$341,0,1))</f>
        <v>0</v>
      </c>
      <c r="BV363" cm="1">
        <f t="array" ref="BV363">IF(OR(Z361={"NS","NA"},BV$341={"NS","NA"}),0,IF(Z361&lt;=BV$341,0,1))</f>
        <v>0</v>
      </c>
      <c r="BW363" cm="1">
        <f t="array" ref="BW363">IF(OR(AA361={"NS","NA"},BW$341={"NS","NA"}),0,IF(AA361&lt;=BW$341,0,1))</f>
        <v>0</v>
      </c>
      <c r="BX363" cm="1">
        <f t="array" ref="BX363">IF(OR(AB361={"NS","NA"},BX$341={"NS","NA"}),0,IF(AB361&lt;=BX$341,0,1))</f>
        <v>0</v>
      </c>
      <c r="BY363" cm="1">
        <f t="array" ref="BY363">IF(OR(AC361={"NS","NA"},BY$341={"NS","NA"}),0,IF(AC361&lt;=BY$341,0,1))</f>
        <v>0</v>
      </c>
      <c r="BZ363" cm="1">
        <f t="array" ref="BZ363">IF(OR(AD361={"NS","NA"},BZ$341={"NS","NA"}),0,IF(AD361&lt;=BZ$341,0,1))</f>
        <v>0</v>
      </c>
      <c r="CA363" cm="1">
        <f t="array" ref="CA363">IF(OR(J388={"NS","NA"},CA$341={"NS","NA"}),0,IF(J388&lt;=CA$341,0,1))</f>
        <v>0</v>
      </c>
      <c r="CB363" cm="1">
        <f t="array" ref="CB363">IF(OR(K388={"NS","NA"},CB$341={"NS","NA"}),0,IF(K388&lt;=CB$341,0,1))</f>
        <v>0</v>
      </c>
      <c r="CC363" cm="1">
        <f t="array" ref="CC363">IF(OR(L388={"NS","NA"},CC$341={"NS","NA"}),0,IF(L388&lt;=CC$341,0,1))</f>
        <v>0</v>
      </c>
      <c r="CD363" cm="1">
        <f t="array" ref="CD363">IF(OR(M388={"NS","NA"},CD$341={"NS","NA"}),0,IF(M388&lt;=CD$341,0,1))</f>
        <v>0</v>
      </c>
      <c r="CE363" cm="1">
        <f t="array" ref="CE363">IF(OR(N388={"NS","NA"},CE$341={"NS","NA"}),0,IF(N388&lt;=CE$341,0,1))</f>
        <v>0</v>
      </c>
      <c r="CF363" cm="1">
        <f t="array" ref="CF363">IF(OR(O388={"NS","NA"},CF$341={"NS","NA"}),0,IF(O388&lt;=CF$341,0,1))</f>
        <v>0</v>
      </c>
      <c r="CG363" cm="1">
        <f t="array" ref="CG363">IF(OR(P388={"NS","NA"},CG$341={"NS","NA"}),0,IF(P388&lt;=CG$341,0,1))</f>
        <v>0</v>
      </c>
      <c r="CH363" cm="1">
        <f t="array" ref="CH363">IF(OR(Q388={"NS","NA"},CH$341={"NS","NA"}),0,IF(Q388&lt;=CH$341,0,1))</f>
        <v>0</v>
      </c>
      <c r="CI363" cm="1">
        <f t="array" ref="CI363">IF(OR(R388={"NS","NA"},CI$341={"NS","NA"}),0,IF(R388&lt;=CI$341,0,1))</f>
        <v>0</v>
      </c>
      <c r="CJ363" cm="1">
        <f t="array" ref="CJ363">IF(OR(S388={"NS","NA"},CJ$341={"NS","NA"}),0,IF(S388&lt;=CJ$341,0,1))</f>
        <v>0</v>
      </c>
      <c r="CK363" cm="1">
        <f t="array" ref="CK363">IF(OR(T388={"NS","NA"},CK$341={"NS","NA"}),0,IF(T388&lt;=CK$341,0,1))</f>
        <v>0</v>
      </c>
      <c r="CL363" cm="1">
        <f t="array" ref="CL363">IF(OR(U388={"NS","NA"},CL$341={"NS","NA"}),0,IF(U388&lt;=CL$341,0,1))</f>
        <v>0</v>
      </c>
      <c r="CM363" cm="1">
        <f t="array" ref="CM363">IF(OR(V388={"NS","NA"},CM$341={"NS","NA"}),0,IF(V388&lt;=CM$341,0,1))</f>
        <v>0</v>
      </c>
      <c r="CN363" cm="1">
        <f t="array" ref="CN363">IF(OR(W388={"NS","NA"},CN$341={"NS","NA"}),0,IF(W388&lt;=CN$341,0,1))</f>
        <v>0</v>
      </c>
      <c r="CO363" cm="1">
        <f t="array" ref="CO363">IF(OR(X388={"NS","NA"},CO$341={"NS","NA"}),0,IF(X388&lt;=CO$341,0,1))</f>
        <v>0</v>
      </c>
      <c r="CP363" cm="1">
        <f t="array" ref="CP363">IF(OR(Y388={"NS","NA"},CP$341={"NS","NA"}),0,IF(Y388&lt;=CP$341,0,1))</f>
        <v>0</v>
      </c>
      <c r="CQ363" cm="1">
        <f t="array" ref="CQ363">IF(OR(Z388={"NS","NA"},CQ$341={"NS","NA"}),0,IF(Z388&lt;=CQ$341,0,1))</f>
        <v>0</v>
      </c>
      <c r="CR363" cm="1">
        <f t="array" ref="CR363">IF(OR(AA388={"NS","NA"},CR$341={"NS","NA"}),0,IF(AA388&lt;=CR$341,0,1))</f>
        <v>0</v>
      </c>
      <c r="CS363" cm="1">
        <f t="array" ref="CS363">IF(OR(AB388={"NS","NA"},CS$341={"NS","NA"}),0,IF(AB388&lt;=CS$341,0,1))</f>
        <v>0</v>
      </c>
      <c r="CT363" cm="1">
        <f t="array" ref="CT363">IF(OR(AC388={"NS","NA"},CT$341={"NS","NA"}),0,IF(AC388&lt;=CT$341,0,1))</f>
        <v>0</v>
      </c>
      <c r="CU363" cm="1">
        <f t="array" ref="CU363">IF(OR(AD388={"NS","NA"},CU$341={"NS","NA"}),0,IF(AD388&lt;=CU$341,0,1))</f>
        <v>0</v>
      </c>
      <c r="CW363" s="35">
        <f t="shared" si="123"/>
        <v>0</v>
      </c>
      <c r="CX363" s="36">
        <f t="shared" si="124"/>
        <v>0</v>
      </c>
      <c r="CY363" s="37">
        <f t="shared" si="125"/>
        <v>0</v>
      </c>
      <c r="CZ363" s="38">
        <f t="shared" si="126"/>
        <v>0</v>
      </c>
      <c r="DA363" s="35">
        <f t="shared" si="127"/>
        <v>0</v>
      </c>
      <c r="DB363" s="36">
        <f t="shared" si="128"/>
        <v>0</v>
      </c>
      <c r="DC363" s="37">
        <f t="shared" si="129"/>
        <v>0</v>
      </c>
      <c r="DD363" s="38">
        <f t="shared" si="130"/>
        <v>0</v>
      </c>
      <c r="DE363" s="35">
        <f t="shared" si="131"/>
        <v>0</v>
      </c>
      <c r="DF363" s="36">
        <f t="shared" si="132"/>
        <v>0</v>
      </c>
      <c r="DG363" s="37">
        <f t="shared" si="133"/>
        <v>0</v>
      </c>
      <c r="DH363" s="38">
        <f t="shared" si="134"/>
        <v>0</v>
      </c>
      <c r="DI363" s="39">
        <f t="shared" si="135"/>
        <v>0</v>
      </c>
      <c r="DJ363" s="34" t="str">
        <f>IF(DI363=0,"",
IF(SUM($DI$344:DI363)=1,DK363,
IF($DI$365&gt;SUM($DI$344:DI363),_xlfn.CONCAT(", ",DK363),
IF($DI$365=SUM($DI$344:DI363),_xlfn.CONCAT(" y ",DK363)))))</f>
        <v/>
      </c>
      <c r="DK363" s="132">
        <v>19</v>
      </c>
      <c r="DL363" s="156"/>
    </row>
    <row r="364" spans="1:116" ht="15" customHeight="1">
      <c r="A364" s="177"/>
      <c r="B364" s="214"/>
      <c r="C364" s="132" t="s">
        <v>116</v>
      </c>
      <c r="D364" s="480" t="str">
        <f>IF(CNGE_2024_M2_Secc2!D93="","",CNGE_2024_M2_Secc2!D93)</f>
        <v/>
      </c>
      <c r="E364" s="481"/>
      <c r="F364" s="481"/>
      <c r="G364" s="481"/>
      <c r="H364" s="481"/>
      <c r="I364" s="481"/>
      <c r="J364" s="481"/>
      <c r="K364" s="481"/>
      <c r="L364" s="482"/>
      <c r="M364" s="27"/>
      <c r="N364" s="27"/>
      <c r="O364" s="27"/>
      <c r="P364" s="27"/>
      <c r="Q364" s="27"/>
      <c r="R364" s="27"/>
      <c r="S364" s="27"/>
      <c r="T364" s="27"/>
      <c r="U364" s="27"/>
      <c r="V364" s="27"/>
      <c r="W364" s="27"/>
      <c r="X364" s="27"/>
      <c r="Y364" s="27"/>
      <c r="Z364" s="27"/>
      <c r="AA364" s="27"/>
      <c r="AB364" s="27"/>
      <c r="AC364" s="27"/>
      <c r="AD364" s="27"/>
      <c r="AG364">
        <f>IF(OR(SUM(COUNTBLANK(D364:AD364),COUNTBLANK(J391:AD391))=8,SUM(COUNTBLANK(D364:AD364),COUNTBLANK(J391:AD391))=48),0,1)</f>
        <v>0</v>
      </c>
      <c r="AH364">
        <f t="shared" si="105"/>
        <v>0</v>
      </c>
      <c r="AI364">
        <f t="shared" si="106"/>
        <v>0</v>
      </c>
      <c r="AJ364">
        <f t="shared" si="107"/>
        <v>0</v>
      </c>
      <c r="AK364">
        <f t="shared" si="108"/>
        <v>0</v>
      </c>
      <c r="AL364">
        <f t="shared" si="109"/>
        <v>0</v>
      </c>
      <c r="AM364">
        <f t="shared" si="110"/>
        <v>0</v>
      </c>
      <c r="AN364">
        <f t="shared" si="111"/>
        <v>0</v>
      </c>
      <c r="AO364">
        <f t="shared" si="112"/>
        <v>0</v>
      </c>
      <c r="AP364">
        <f t="shared" si="113"/>
        <v>0</v>
      </c>
      <c r="AQ364">
        <f t="shared" si="114"/>
        <v>0</v>
      </c>
      <c r="AR364">
        <f t="shared" si="115"/>
        <v>0</v>
      </c>
      <c r="AS364">
        <f t="shared" si="116"/>
        <v>0</v>
      </c>
      <c r="AT364">
        <f t="shared" si="117"/>
        <v>0</v>
      </c>
      <c r="AU364">
        <f t="shared" si="118"/>
        <v>0</v>
      </c>
      <c r="AV364">
        <f t="shared" si="119"/>
        <v>0</v>
      </c>
      <c r="AW364">
        <f t="shared" si="120"/>
        <v>0</v>
      </c>
      <c r="AX364">
        <f t="shared" si="121"/>
        <v>0</v>
      </c>
      <c r="AY364">
        <f>IF(COUNTIF(AB364:AD364,"NA")=3,0,IF(COUNTA(AB364:AD364)=0,0,IF(OR(AND(AB364=0,AW364&gt;0),AND(AB364="ns",AX364&gt;0),AND(AB364="ns",AW364=0,AX364=0)),1,IF(OR(AND(AB364&gt;0,AW364=2),AND(AB364="ns",AW364=2),AND(AB364="ns",AX364=0,AW364&gt;0),AB364=AX364),0,1))))</f>
        <v>0</v>
      </c>
      <c r="AZ364" s="268"/>
      <c r="BA364" s="268"/>
      <c r="BB364" s="268"/>
      <c r="BC364" s="268"/>
      <c r="BD364" s="268"/>
      <c r="BE364" s="268"/>
      <c r="BF364" s="268"/>
      <c r="BG364" s="268"/>
      <c r="BH364" s="268"/>
      <c r="BI364" cm="1">
        <f t="array" ref="BI364">IF(OR(M362={"NS","NA"},BI$341={"NS","NA"}),0,IF(M362&lt;=BI$341,0,1))</f>
        <v>0</v>
      </c>
      <c r="BJ364" cm="1">
        <f t="array" ref="BJ364">IF(OR(N362={"NS","NA"},BJ$341={"NS","NA"}),0,IF(N362&lt;=BJ$341,0,1))</f>
        <v>0</v>
      </c>
      <c r="BK364" cm="1">
        <f t="array" ref="BK364">IF(OR(O362={"NS","NA"},BK$341={"NS","NA"}),0,IF(O362&lt;=BK$341,0,1))</f>
        <v>0</v>
      </c>
      <c r="BL364" cm="1">
        <f t="array" ref="BL364">IF(OR(P362={"NS","NA"},BL$341={"NS","NA"}),0,IF(P362&lt;=BL$341,0,1))</f>
        <v>0</v>
      </c>
      <c r="BM364" cm="1">
        <f t="array" ref="BM364">IF(OR(Q362={"NS","NA"},BM$341={"NS","NA"}),0,IF(Q362&lt;=BM$341,0,1))</f>
        <v>0</v>
      </c>
      <c r="BN364" cm="1">
        <f t="array" ref="BN364">IF(OR(R362={"NS","NA"},BN$341={"NS","NA"}),0,IF(R362&lt;=BN$341,0,1))</f>
        <v>0</v>
      </c>
      <c r="BO364" cm="1">
        <f t="array" ref="BO364">IF(OR(S362={"NS","NA"},BO$341={"NS","NA"}),0,IF(S362&lt;=BO$341,0,1))</f>
        <v>0</v>
      </c>
      <c r="BP364" cm="1">
        <f t="array" ref="BP364">IF(OR(T362={"NS","NA"},BP$341={"NS","NA"}),0,IF(T362&lt;=BP$341,0,1))</f>
        <v>0</v>
      </c>
      <c r="BQ364" cm="1">
        <f t="array" ref="BQ364">IF(OR(U362={"NS","NA"},BQ$341={"NS","NA"}),0,IF(U362&lt;=BQ$341,0,1))</f>
        <v>0</v>
      </c>
      <c r="BR364" cm="1">
        <f t="array" ref="BR364">IF(OR(V362={"NS","NA"},BR$341={"NS","NA"}),0,IF(V362&lt;=BR$341,0,1))</f>
        <v>0</v>
      </c>
      <c r="BS364" cm="1">
        <f t="array" ref="BS364">IF(OR(W362={"NS","NA"},BS$341={"NS","NA"}),0,IF(W362&lt;=BS$341,0,1))</f>
        <v>0</v>
      </c>
      <c r="BT364" cm="1">
        <f t="array" ref="BT364">IF(OR(X362={"NS","NA"},BT$341={"NS","NA"}),0,IF(X362&lt;=BT$341,0,1))</f>
        <v>0</v>
      </c>
      <c r="BU364" cm="1">
        <f t="array" ref="BU364">IF(OR(Y362={"NS","NA"},BU$341={"NS","NA"}),0,IF(Y362&lt;=BU$341,0,1))</f>
        <v>0</v>
      </c>
      <c r="BV364" cm="1">
        <f t="array" ref="BV364">IF(OR(Z362={"NS","NA"},BV$341={"NS","NA"}),0,IF(Z362&lt;=BV$341,0,1))</f>
        <v>0</v>
      </c>
      <c r="BW364" cm="1">
        <f t="array" ref="BW364">IF(OR(AA362={"NS","NA"},BW$341={"NS","NA"}),0,IF(AA362&lt;=BW$341,0,1))</f>
        <v>0</v>
      </c>
      <c r="BX364" cm="1">
        <f t="array" ref="BX364">IF(OR(AB362={"NS","NA"},BX$341={"NS","NA"}),0,IF(AB362&lt;=BX$341,0,1))</f>
        <v>0</v>
      </c>
      <c r="BY364" cm="1">
        <f t="array" ref="BY364">IF(OR(AC362={"NS","NA"},BY$341={"NS","NA"}),0,IF(AC362&lt;=BY$341,0,1))</f>
        <v>0</v>
      </c>
      <c r="BZ364" cm="1">
        <f t="array" ref="BZ364">IF(OR(AD362={"NS","NA"},BZ$341={"NS","NA"}),0,IF(AD362&lt;=BZ$341,0,1))</f>
        <v>0</v>
      </c>
      <c r="CA364" cm="1">
        <f t="array" ref="CA364">IF(OR(J389={"NS","NA"},CA$341={"NS","NA"}),0,IF(J389&lt;=CA$341,0,1))</f>
        <v>0</v>
      </c>
      <c r="CB364" cm="1">
        <f t="array" ref="CB364">IF(OR(K389={"NS","NA"},CB$341={"NS","NA"}),0,IF(K389&lt;=CB$341,0,1))</f>
        <v>0</v>
      </c>
      <c r="CC364" cm="1">
        <f t="array" ref="CC364">IF(OR(L389={"NS","NA"},CC$341={"NS","NA"}),0,IF(L389&lt;=CC$341,0,1))</f>
        <v>0</v>
      </c>
      <c r="CD364" cm="1">
        <f t="array" ref="CD364">IF(OR(M389={"NS","NA"},CD$341={"NS","NA"}),0,IF(M389&lt;=CD$341,0,1))</f>
        <v>0</v>
      </c>
      <c r="CE364" cm="1">
        <f t="array" ref="CE364">IF(OR(N389={"NS","NA"},CE$341={"NS","NA"}),0,IF(N389&lt;=CE$341,0,1))</f>
        <v>0</v>
      </c>
      <c r="CF364" cm="1">
        <f t="array" ref="CF364">IF(OR(O389={"NS","NA"},CF$341={"NS","NA"}),0,IF(O389&lt;=CF$341,0,1))</f>
        <v>0</v>
      </c>
      <c r="CG364" cm="1">
        <f t="array" ref="CG364">IF(OR(P389={"NS","NA"},CG$341={"NS","NA"}),0,IF(P389&lt;=CG$341,0,1))</f>
        <v>0</v>
      </c>
      <c r="CH364" cm="1">
        <f t="array" ref="CH364">IF(OR(Q389={"NS","NA"},CH$341={"NS","NA"}),0,IF(Q389&lt;=CH$341,0,1))</f>
        <v>0</v>
      </c>
      <c r="CI364" cm="1">
        <f t="array" ref="CI364">IF(OR(R389={"NS","NA"},CI$341={"NS","NA"}),0,IF(R389&lt;=CI$341,0,1))</f>
        <v>0</v>
      </c>
      <c r="CJ364" cm="1">
        <f t="array" ref="CJ364">IF(OR(S389={"NS","NA"},CJ$341={"NS","NA"}),0,IF(S389&lt;=CJ$341,0,1))</f>
        <v>0</v>
      </c>
      <c r="CK364" cm="1">
        <f t="array" ref="CK364">IF(OR(T389={"NS","NA"},CK$341={"NS","NA"}),0,IF(T389&lt;=CK$341,0,1))</f>
        <v>0</v>
      </c>
      <c r="CL364" cm="1">
        <f t="array" ref="CL364">IF(OR(U389={"NS","NA"},CL$341={"NS","NA"}),0,IF(U389&lt;=CL$341,0,1))</f>
        <v>0</v>
      </c>
      <c r="CM364" cm="1">
        <f t="array" ref="CM364">IF(OR(V389={"NS","NA"},CM$341={"NS","NA"}),0,IF(V389&lt;=CM$341,0,1))</f>
        <v>0</v>
      </c>
      <c r="CN364" cm="1">
        <f t="array" ref="CN364">IF(OR(W389={"NS","NA"},CN$341={"NS","NA"}),0,IF(W389&lt;=CN$341,0,1))</f>
        <v>0</v>
      </c>
      <c r="CO364" cm="1">
        <f t="array" ref="CO364">IF(OR(X389={"NS","NA"},CO$341={"NS","NA"}),0,IF(X389&lt;=CO$341,0,1))</f>
        <v>0</v>
      </c>
      <c r="CP364" cm="1">
        <f t="array" ref="CP364">IF(OR(Y389={"NS","NA"},CP$341={"NS","NA"}),0,IF(Y389&lt;=CP$341,0,1))</f>
        <v>0</v>
      </c>
      <c r="CQ364" cm="1">
        <f t="array" ref="CQ364">IF(OR(Z389={"NS","NA"},CQ$341={"NS","NA"}),0,IF(Z389&lt;=CQ$341,0,1))</f>
        <v>0</v>
      </c>
      <c r="CR364" cm="1">
        <f t="array" ref="CR364">IF(OR(AA389={"NS","NA"},CR$341={"NS","NA"}),0,IF(AA389&lt;=CR$341,0,1))</f>
        <v>0</v>
      </c>
      <c r="CS364" cm="1">
        <f t="array" ref="CS364">IF(OR(AB389={"NS","NA"},CS$341={"NS","NA"}),0,IF(AB389&lt;=CS$341,0,1))</f>
        <v>0</v>
      </c>
      <c r="CT364" cm="1">
        <f t="array" ref="CT364">IF(OR(AC389={"NS","NA"},CT$341={"NS","NA"}),0,IF(AC389&lt;=CT$341,0,1))</f>
        <v>0</v>
      </c>
      <c r="CU364" cm="1">
        <f t="array" ref="CU364">IF(OR(AD389={"NS","NA"},CU$341={"NS","NA"}),0,IF(AD389&lt;=CU$341,0,1))</f>
        <v>0</v>
      </c>
      <c r="CW364" s="35">
        <f t="shared" si="123"/>
        <v>0</v>
      </c>
      <c r="CX364" s="36">
        <f t="shared" si="124"/>
        <v>0</v>
      </c>
      <c r="CY364" s="37">
        <f t="shared" si="125"/>
        <v>0</v>
      </c>
      <c r="CZ364" s="38">
        <f t="shared" si="126"/>
        <v>0</v>
      </c>
      <c r="DA364" s="35">
        <f t="shared" si="127"/>
        <v>0</v>
      </c>
      <c r="DB364" s="36">
        <f t="shared" si="128"/>
        <v>0</v>
      </c>
      <c r="DC364" s="37">
        <f t="shared" si="129"/>
        <v>0</v>
      </c>
      <c r="DD364" s="38">
        <f t="shared" si="130"/>
        <v>0</v>
      </c>
      <c r="DE364" s="35">
        <f t="shared" si="131"/>
        <v>0</v>
      </c>
      <c r="DF364" s="36">
        <f t="shared" si="132"/>
        <v>0</v>
      </c>
      <c r="DG364" s="37">
        <f t="shared" si="133"/>
        <v>0</v>
      </c>
      <c r="DH364" s="38">
        <f t="shared" si="134"/>
        <v>0</v>
      </c>
      <c r="DI364" s="39">
        <f t="shared" si="135"/>
        <v>0</v>
      </c>
      <c r="DJ364" s="34" t="str">
        <f>IF(DI364=0,"",
IF(SUM($DI$344:DI364)=1,DK364,
IF($DI$365&gt;SUM($DI$344:DI364),_xlfn.CONCAT(", ",DK364),
IF($DI$365=SUM($DI$344:DI364),_xlfn.CONCAT(" y ",DK364)))))</f>
        <v/>
      </c>
      <c r="DK364" s="132">
        <v>20</v>
      </c>
    </row>
    <row r="365" spans="1:116" ht="15" customHeight="1">
      <c r="A365" s="177"/>
      <c r="B365" s="214"/>
      <c r="C365" s="7"/>
      <c r="D365" s="7"/>
      <c r="E365" s="7"/>
      <c r="F365" s="7"/>
      <c r="G365" s="217"/>
      <c r="H365" s="250"/>
      <c r="I365" s="243"/>
      <c r="J365" s="250"/>
      <c r="K365" s="250"/>
      <c r="L365" s="243" t="s">
        <v>261</v>
      </c>
      <c r="M365" s="216">
        <f t="shared" ref="M365:AD365" si="137">IF(AND(SUM(M344:M364)=0,COUNTIF(M344:M364,"NS")&gt;0),"NS",IF(AND(SUM(M344:M364)=0,COUNTIF(M344:M364,0)&gt;0),0,IF(AND(SUM(M344:M364)=0,COUNTIF(M344:M364,"NA")&gt;0),"NA",SUM(M344:M364))))</f>
        <v>0</v>
      </c>
      <c r="N365" s="216">
        <f t="shared" si="137"/>
        <v>0</v>
      </c>
      <c r="O365" s="216">
        <f t="shared" si="137"/>
        <v>0</v>
      </c>
      <c r="P365" s="216">
        <f t="shared" si="137"/>
        <v>0</v>
      </c>
      <c r="Q365" s="216">
        <f t="shared" si="137"/>
        <v>0</v>
      </c>
      <c r="R365" s="216">
        <f t="shared" si="137"/>
        <v>0</v>
      </c>
      <c r="S365" s="216">
        <f t="shared" si="137"/>
        <v>0</v>
      </c>
      <c r="T365" s="216">
        <f t="shared" si="137"/>
        <v>0</v>
      </c>
      <c r="U365" s="216">
        <f t="shared" si="137"/>
        <v>0</v>
      </c>
      <c r="V365" s="216">
        <f t="shared" si="137"/>
        <v>0</v>
      </c>
      <c r="W365" s="216">
        <f t="shared" si="137"/>
        <v>0</v>
      </c>
      <c r="X365" s="216">
        <f t="shared" si="137"/>
        <v>0</v>
      </c>
      <c r="Y365" s="216">
        <f t="shared" si="137"/>
        <v>0</v>
      </c>
      <c r="Z365" s="216">
        <f t="shared" si="137"/>
        <v>0</v>
      </c>
      <c r="AA365" s="216">
        <f t="shared" si="137"/>
        <v>0</v>
      </c>
      <c r="AB365" s="216">
        <f t="shared" si="137"/>
        <v>0</v>
      </c>
      <c r="AC365" s="216">
        <f t="shared" si="137"/>
        <v>0</v>
      </c>
      <c r="AD365" s="216">
        <f t="shared" si="137"/>
        <v>0</v>
      </c>
      <c r="AG365" s="172">
        <f>SUM(AG344:AG364)</f>
        <v>0</v>
      </c>
      <c r="AH365">
        <f>SUM(AH344:AH364)</f>
        <v>0</v>
      </c>
      <c r="AJ365">
        <f>SUM(AJ344:AJ364)</f>
        <v>0</v>
      </c>
      <c r="AK365">
        <f>SUM(AK344:AK364)</f>
        <v>0</v>
      </c>
      <c r="AM365">
        <f>SUM(AM344:AM364)</f>
        <v>0</v>
      </c>
      <c r="AN365">
        <f>SUM(AN344:AN364)</f>
        <v>0</v>
      </c>
      <c r="AP365">
        <f>SUM(AP344:AP364)</f>
        <v>0</v>
      </c>
      <c r="AQ365">
        <f>SUM(AQ344:AQ364)</f>
        <v>0</v>
      </c>
      <c r="AS365">
        <f>SUM(AS344:AS364)</f>
        <v>0</v>
      </c>
      <c r="AT365">
        <f>SUM(AT344:AT364)</f>
        <v>0</v>
      </c>
      <c r="AV365">
        <f>SUM(AV344:AV364)</f>
        <v>0</v>
      </c>
      <c r="AW365">
        <f>SUM(AW344:AW364)</f>
        <v>0</v>
      </c>
      <c r="AY365">
        <f>SUM(AY344:AY364)</f>
        <v>0</v>
      </c>
      <c r="BB365" s="1"/>
      <c r="BE365" s="1"/>
      <c r="BH365" s="1"/>
      <c r="BI365" cm="1">
        <f t="array" ref="BI365">IF(OR(M363={"NS","NA"},BI$341={"NS","NA"}),0,IF(M363&lt;=BI$341,0,1))</f>
        <v>0</v>
      </c>
      <c r="BJ365" cm="1">
        <f t="array" ref="BJ365">IF(OR(N363={"NS","NA"},BJ$341={"NS","NA"}),0,IF(N363&lt;=BJ$341,0,1))</f>
        <v>0</v>
      </c>
      <c r="BK365" cm="1">
        <f t="array" ref="BK365">IF(OR(O363={"NS","NA"},BK$341={"NS","NA"}),0,IF(O363&lt;=BK$341,0,1))</f>
        <v>0</v>
      </c>
      <c r="BL365" cm="1">
        <f t="array" ref="BL365">IF(OR(P363={"NS","NA"},BL$341={"NS","NA"}),0,IF(P363&lt;=BL$341,0,1))</f>
        <v>0</v>
      </c>
      <c r="BM365" cm="1">
        <f t="array" ref="BM365">IF(OR(Q363={"NS","NA"},BM$341={"NS","NA"}),0,IF(Q363&lt;=BM$341,0,1))</f>
        <v>0</v>
      </c>
      <c r="BN365" cm="1">
        <f t="array" ref="BN365">IF(OR(R363={"NS","NA"},BN$341={"NS","NA"}),0,IF(R363&lt;=BN$341,0,1))</f>
        <v>0</v>
      </c>
      <c r="BO365" cm="1">
        <f t="array" ref="BO365">IF(OR(S363={"NS","NA"},BO$341={"NS","NA"}),0,IF(S363&lt;=BO$341,0,1))</f>
        <v>0</v>
      </c>
      <c r="BP365" cm="1">
        <f t="array" ref="BP365">IF(OR(T363={"NS","NA"},BP$341={"NS","NA"}),0,IF(T363&lt;=BP$341,0,1))</f>
        <v>0</v>
      </c>
      <c r="BQ365" cm="1">
        <f t="array" ref="BQ365">IF(OR(U363={"NS","NA"},BQ$341={"NS","NA"}),0,IF(U363&lt;=BQ$341,0,1))</f>
        <v>0</v>
      </c>
      <c r="BR365" cm="1">
        <f t="array" ref="BR365">IF(OR(V363={"NS","NA"},BR$341={"NS","NA"}),0,IF(V363&lt;=BR$341,0,1))</f>
        <v>0</v>
      </c>
      <c r="BS365" cm="1">
        <f t="array" ref="BS365">IF(OR(W363={"NS","NA"},BS$341={"NS","NA"}),0,IF(W363&lt;=BS$341,0,1))</f>
        <v>0</v>
      </c>
      <c r="BT365" cm="1">
        <f t="array" ref="BT365">IF(OR(X363={"NS","NA"},BT$341={"NS","NA"}),0,IF(X363&lt;=BT$341,0,1))</f>
        <v>0</v>
      </c>
      <c r="BU365" cm="1">
        <f t="array" ref="BU365">IF(OR(Y363={"NS","NA"},BU$341={"NS","NA"}),0,IF(Y363&lt;=BU$341,0,1))</f>
        <v>0</v>
      </c>
      <c r="BV365" cm="1">
        <f t="array" ref="BV365">IF(OR(Z363={"NS","NA"},BV$341={"NS","NA"}),0,IF(Z363&lt;=BV$341,0,1))</f>
        <v>0</v>
      </c>
      <c r="BW365" cm="1">
        <f t="array" ref="BW365">IF(OR(AA363={"NS","NA"},BW$341={"NS","NA"}),0,IF(AA363&lt;=BW$341,0,1))</f>
        <v>0</v>
      </c>
      <c r="BX365" cm="1">
        <f t="array" ref="BX365">IF(OR(AB363={"NS","NA"},BX$341={"NS","NA"}),0,IF(AB363&lt;=BX$341,0,1))</f>
        <v>0</v>
      </c>
      <c r="BY365" cm="1">
        <f t="array" ref="BY365">IF(OR(AC363={"NS","NA"},BY$341={"NS","NA"}),0,IF(AC363&lt;=BY$341,0,1))</f>
        <v>0</v>
      </c>
      <c r="BZ365" cm="1">
        <f t="array" ref="BZ365">IF(OR(AD363={"NS","NA"},BZ$341={"NS","NA"}),0,IF(AD363&lt;=BZ$341,0,1))</f>
        <v>0</v>
      </c>
      <c r="CA365" cm="1">
        <f t="array" ref="CA365">IF(OR(J390={"NS","NA"},CA$341={"NS","NA"}),0,IF(J390&lt;=CA$341,0,1))</f>
        <v>0</v>
      </c>
      <c r="CB365" cm="1">
        <f t="array" ref="CB365">IF(OR(K390={"NS","NA"},CB$341={"NS","NA"}),0,IF(K390&lt;=CB$341,0,1))</f>
        <v>0</v>
      </c>
      <c r="CC365" cm="1">
        <f t="array" ref="CC365">IF(OR(L390={"NS","NA"},CC$341={"NS","NA"}),0,IF(L390&lt;=CC$341,0,1))</f>
        <v>0</v>
      </c>
      <c r="CD365" cm="1">
        <f t="array" ref="CD365">IF(OR(M390={"NS","NA"},CD$341={"NS","NA"}),0,IF(M390&lt;=CD$341,0,1))</f>
        <v>0</v>
      </c>
      <c r="CE365" cm="1">
        <f t="array" ref="CE365">IF(OR(N390={"NS","NA"},CE$341={"NS","NA"}),0,IF(N390&lt;=CE$341,0,1))</f>
        <v>0</v>
      </c>
      <c r="CF365" cm="1">
        <f t="array" ref="CF365">IF(OR(O390={"NS","NA"},CF$341={"NS","NA"}),0,IF(O390&lt;=CF$341,0,1))</f>
        <v>0</v>
      </c>
      <c r="CG365" cm="1">
        <f t="array" ref="CG365">IF(OR(P390={"NS","NA"},CG$341={"NS","NA"}),0,IF(P390&lt;=CG$341,0,1))</f>
        <v>0</v>
      </c>
      <c r="CH365" cm="1">
        <f t="array" ref="CH365">IF(OR(Q390={"NS","NA"},CH$341={"NS","NA"}),0,IF(Q390&lt;=CH$341,0,1))</f>
        <v>0</v>
      </c>
      <c r="CI365" cm="1">
        <f t="array" ref="CI365">IF(OR(R390={"NS","NA"},CI$341={"NS","NA"}),0,IF(R390&lt;=CI$341,0,1))</f>
        <v>0</v>
      </c>
      <c r="CJ365" cm="1">
        <f t="array" ref="CJ365">IF(OR(S390={"NS","NA"},CJ$341={"NS","NA"}),0,IF(S390&lt;=CJ$341,0,1))</f>
        <v>0</v>
      </c>
      <c r="CK365" cm="1">
        <f t="array" ref="CK365">IF(OR(T390={"NS","NA"},CK$341={"NS","NA"}),0,IF(T390&lt;=CK$341,0,1))</f>
        <v>0</v>
      </c>
      <c r="CL365" cm="1">
        <f t="array" ref="CL365">IF(OR(U390={"NS","NA"},CL$341={"NS","NA"}),0,IF(U390&lt;=CL$341,0,1))</f>
        <v>0</v>
      </c>
      <c r="CM365" cm="1">
        <f t="array" ref="CM365">IF(OR(V390={"NS","NA"},CM$341={"NS","NA"}),0,IF(V390&lt;=CM$341,0,1))</f>
        <v>0</v>
      </c>
      <c r="CN365" cm="1">
        <f t="array" ref="CN365">IF(OR(W390={"NS","NA"},CN$341={"NS","NA"}),0,IF(W390&lt;=CN$341,0,1))</f>
        <v>0</v>
      </c>
      <c r="CO365" cm="1">
        <f t="array" ref="CO365">IF(OR(X390={"NS","NA"},CO$341={"NS","NA"}),0,IF(X390&lt;=CO$341,0,1))</f>
        <v>0</v>
      </c>
      <c r="CP365" cm="1">
        <f t="array" ref="CP365">IF(OR(Y390={"NS","NA"},CP$341={"NS","NA"}),0,IF(Y390&lt;=CP$341,0,1))</f>
        <v>0</v>
      </c>
      <c r="CQ365" cm="1">
        <f t="array" ref="CQ365">IF(OR(Z390={"NS","NA"},CQ$341={"NS","NA"}),0,IF(Z390&lt;=CQ$341,0,1))</f>
        <v>0</v>
      </c>
      <c r="CR365" cm="1">
        <f t="array" ref="CR365">IF(OR(AA390={"NS","NA"},CR$341={"NS","NA"}),0,IF(AA390&lt;=CR$341,0,1))</f>
        <v>0</v>
      </c>
      <c r="CS365" cm="1">
        <f t="array" ref="CS365">IF(OR(AB390={"NS","NA"},CS$341={"NS","NA"}),0,IF(AB390&lt;=CS$341,0,1))</f>
        <v>0</v>
      </c>
      <c r="CT365" cm="1">
        <f t="array" ref="CT365">IF(OR(AC390={"NS","NA"},CT$341={"NS","NA"}),0,IF(AC390&lt;=CT$341,0,1))</f>
        <v>0</v>
      </c>
      <c r="CU365" cm="1">
        <f t="array" ref="CU365">IF(OR(AD390={"NS","NA"},CU$341={"NS","NA"}),0,IF(AD390&lt;=CU$341,0,1))</f>
        <v>0</v>
      </c>
      <c r="DI365" s="269">
        <f>SUM(DI344:DI364)</f>
        <v>0</v>
      </c>
      <c r="DJ365" s="269" t="str">
        <f>IF(DI365=0,"",_xlfn.CONCAT(DJ344:DJ364))</f>
        <v/>
      </c>
      <c r="DK365" s="40" t="str">
        <f>IF(DI365=0,"",
IF(DI365&gt;20,"Favor de revisar la suma y consistencia de totales y/o subtotales por filas (numéricos y NS)",
IF(DI365=1,_xlfn.CONCAT("La suma de los subtotales es diferente al Total en el numeral ",DJ365),_xlfn.CONCAT("La suma de los subtotales es diferente al Total en los numerales ",DJ365))))</f>
        <v/>
      </c>
    </row>
    <row r="366" spans="1:116" ht="15" customHeight="1">
      <c r="A366" s="177"/>
      <c r="B366" s="214"/>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H366" t="s">
        <v>2293</v>
      </c>
      <c r="AI366" s="193">
        <f>SUM(AJ365,AM365,AP365,AS365,AV365,AY365)</f>
        <v>0</v>
      </c>
      <c r="BH366" s="156"/>
      <c r="BI366" cm="1">
        <f t="array" ref="BI366">IF(OR(M364={"NS","NA"},BI$341={"NS","NA"}),0,IF(M364&lt;=BI$341,0,1))</f>
        <v>0</v>
      </c>
      <c r="BJ366" cm="1">
        <f t="array" ref="BJ366">IF(OR(N364={"NS","NA"},BJ$341={"NS","NA"}),0,IF(N364&lt;=BJ$341,0,1))</f>
        <v>0</v>
      </c>
      <c r="BK366" cm="1">
        <f t="array" ref="BK366">IF(OR(O364={"NS","NA"},BK$341={"NS","NA"}),0,IF(O364&lt;=BK$341,0,1))</f>
        <v>0</v>
      </c>
      <c r="BL366" cm="1">
        <f t="array" ref="BL366">IF(OR(P364={"NS","NA"},BL$341={"NS","NA"}),0,IF(P364&lt;=BL$341,0,1))</f>
        <v>0</v>
      </c>
      <c r="BM366" cm="1">
        <f t="array" ref="BM366">IF(OR(Q364={"NS","NA"},BM$341={"NS","NA"}),0,IF(Q364&lt;=BM$341,0,1))</f>
        <v>0</v>
      </c>
      <c r="BN366" cm="1">
        <f t="array" ref="BN366">IF(OR(R364={"NS","NA"},BN$341={"NS","NA"}),0,IF(R364&lt;=BN$341,0,1))</f>
        <v>0</v>
      </c>
      <c r="BO366" cm="1">
        <f t="array" ref="BO366">IF(OR(S364={"NS","NA"},BO$341={"NS","NA"}),0,IF(S364&lt;=BO$341,0,1))</f>
        <v>0</v>
      </c>
      <c r="BP366" cm="1">
        <f t="array" ref="BP366">IF(OR(T364={"NS","NA"},BP$341={"NS","NA"}),0,IF(T364&lt;=BP$341,0,1))</f>
        <v>0</v>
      </c>
      <c r="BQ366" cm="1">
        <f t="array" ref="BQ366">IF(OR(U364={"NS","NA"},BQ$341={"NS","NA"}),0,IF(U364&lt;=BQ$341,0,1))</f>
        <v>0</v>
      </c>
      <c r="BR366" cm="1">
        <f t="array" ref="BR366">IF(OR(V364={"NS","NA"},BR$341={"NS","NA"}),0,IF(V364&lt;=BR$341,0,1))</f>
        <v>0</v>
      </c>
      <c r="BS366" cm="1">
        <f t="array" ref="BS366">IF(OR(W364={"NS","NA"},BS$341={"NS","NA"}),0,IF(W364&lt;=BS$341,0,1))</f>
        <v>0</v>
      </c>
      <c r="BT366" cm="1">
        <f t="array" ref="BT366">IF(OR(X364={"NS","NA"},BT$341={"NS","NA"}),0,IF(X364&lt;=BT$341,0,1))</f>
        <v>0</v>
      </c>
      <c r="BU366" cm="1">
        <f t="array" ref="BU366">IF(OR(Y364={"NS","NA"},BU$341={"NS","NA"}),0,IF(Y364&lt;=BU$341,0,1))</f>
        <v>0</v>
      </c>
      <c r="BV366" cm="1">
        <f t="array" ref="BV366">IF(OR(Z364={"NS","NA"},BV$341={"NS","NA"}),0,IF(Z364&lt;=BV$341,0,1))</f>
        <v>0</v>
      </c>
      <c r="BW366" cm="1">
        <f t="array" ref="BW366">IF(OR(AA364={"NS","NA"},BW$341={"NS","NA"}),0,IF(AA364&lt;=BW$341,0,1))</f>
        <v>0</v>
      </c>
      <c r="BX366" cm="1">
        <f t="array" ref="BX366">IF(OR(AB364={"NS","NA"},BX$341={"NS","NA"}),0,IF(AB364&lt;=BX$341,0,1))</f>
        <v>0</v>
      </c>
      <c r="BY366" cm="1">
        <f t="array" ref="BY366">IF(OR(AC364={"NS","NA"},BY$341={"NS","NA"}),0,IF(AC364&lt;=BY$341,0,1))</f>
        <v>0</v>
      </c>
      <c r="BZ366" cm="1">
        <f t="array" ref="BZ366">IF(OR(AD364={"NS","NA"},BZ$341={"NS","NA"}),0,IF(AD364&lt;=BZ$341,0,1))</f>
        <v>0</v>
      </c>
      <c r="CA366" cm="1">
        <f t="array" ref="CA366">IF(OR(J391={"NS","NA"},CA$341={"NS","NA"}),0,IF(J391&lt;=CA$341,0,1))</f>
        <v>0</v>
      </c>
      <c r="CB366" cm="1">
        <f t="array" ref="CB366">IF(OR(K391={"NS","NA"},CB$341={"NS","NA"}),0,IF(K391&lt;=CB$341,0,1))</f>
        <v>0</v>
      </c>
      <c r="CC366" cm="1">
        <f t="array" ref="CC366">IF(OR(L391={"NS","NA"},CC$341={"NS","NA"}),0,IF(L391&lt;=CC$341,0,1))</f>
        <v>0</v>
      </c>
      <c r="CD366" cm="1">
        <f t="array" ref="CD366">IF(OR(M391={"NS","NA"},CD$341={"NS","NA"}),0,IF(M391&lt;=CD$341,0,1))</f>
        <v>0</v>
      </c>
      <c r="CE366" cm="1">
        <f t="array" ref="CE366">IF(OR(N391={"NS","NA"},CE$341={"NS","NA"}),0,IF(N391&lt;=CE$341,0,1))</f>
        <v>0</v>
      </c>
      <c r="CF366" cm="1">
        <f t="array" ref="CF366">IF(OR(O391={"NS","NA"},CF$341={"NS","NA"}),0,IF(O391&lt;=CF$341,0,1))</f>
        <v>0</v>
      </c>
      <c r="CG366" cm="1">
        <f t="array" ref="CG366">IF(OR(P391={"NS","NA"},CG$341={"NS","NA"}),0,IF(P391&lt;=CG$341,0,1))</f>
        <v>0</v>
      </c>
      <c r="CH366" cm="1">
        <f t="array" ref="CH366">IF(OR(Q391={"NS","NA"},CH$341={"NS","NA"}),0,IF(Q391&lt;=CH$341,0,1))</f>
        <v>0</v>
      </c>
      <c r="CI366" cm="1">
        <f t="array" ref="CI366">IF(OR(R391={"NS","NA"},CI$341={"NS","NA"}),0,IF(R391&lt;=CI$341,0,1))</f>
        <v>0</v>
      </c>
      <c r="CJ366" cm="1">
        <f t="array" ref="CJ366">IF(OR(S391={"NS","NA"},CJ$341={"NS","NA"}),0,IF(S391&lt;=CJ$341,0,1))</f>
        <v>0</v>
      </c>
      <c r="CK366" cm="1">
        <f t="array" ref="CK366">IF(OR(T391={"NS","NA"},CK$341={"NS","NA"}),0,IF(T391&lt;=CK$341,0,1))</f>
        <v>0</v>
      </c>
      <c r="CL366" cm="1">
        <f t="array" ref="CL366">IF(OR(U391={"NS","NA"},CL$341={"NS","NA"}),0,IF(U391&lt;=CL$341,0,1))</f>
        <v>0</v>
      </c>
      <c r="CM366" cm="1">
        <f t="array" ref="CM366">IF(OR(V391={"NS","NA"},CM$341={"NS","NA"}),0,IF(V391&lt;=CM$341,0,1))</f>
        <v>0</v>
      </c>
      <c r="CN366" cm="1">
        <f t="array" ref="CN366">IF(OR(W391={"NS","NA"},CN$341={"NS","NA"}),0,IF(W391&lt;=CN$341,0,1))</f>
        <v>0</v>
      </c>
      <c r="CO366" cm="1">
        <f t="array" ref="CO366">IF(OR(X391={"NS","NA"},CO$341={"NS","NA"}),0,IF(X391&lt;=CO$341,0,1))</f>
        <v>0</v>
      </c>
      <c r="CP366" cm="1">
        <f t="array" ref="CP366">IF(OR(Y391={"NS","NA"},CP$341={"NS","NA"}),0,IF(Y391&lt;=CP$341,0,1))</f>
        <v>0</v>
      </c>
      <c r="CQ366" cm="1">
        <f t="array" ref="CQ366">IF(OR(Z391={"NS","NA"},CQ$341={"NS","NA"}),0,IF(Z391&lt;=CQ$341,0,1))</f>
        <v>0</v>
      </c>
      <c r="CR366" cm="1">
        <f t="array" ref="CR366">IF(OR(AA391={"NS","NA"},CR$341={"NS","NA"}),0,IF(AA391&lt;=CR$341,0,1))</f>
        <v>0</v>
      </c>
      <c r="CS366" cm="1">
        <f t="array" ref="CS366">IF(OR(AB391={"NS","NA"},CS$341={"NS","NA"}),0,IF(AB391&lt;=CS$341,0,1))</f>
        <v>0</v>
      </c>
      <c r="CT366" cm="1">
        <f t="array" ref="CT366">IF(OR(AC391={"NS","NA"},CT$341={"NS","NA"}),0,IF(AC391&lt;=CT$341,0,1))</f>
        <v>0</v>
      </c>
      <c r="CU366" cm="1">
        <f t="array" ref="CU366">IF(OR(AD391={"NS","NA"},CU$341={"NS","NA"}),0,IF(AD391&lt;=CU$341,0,1))</f>
        <v>0</v>
      </c>
      <c r="CV366" s="172">
        <f>SUM(BI346:CU366)</f>
        <v>0</v>
      </c>
    </row>
    <row r="367" spans="1:116" ht="15" customHeight="1">
      <c r="A367" s="177"/>
      <c r="B367" s="214"/>
      <c r="C367" s="166"/>
      <c r="D367" s="166"/>
      <c r="E367" s="166"/>
      <c r="F367" s="166"/>
      <c r="G367" s="166"/>
      <c r="H367" s="166"/>
      <c r="J367" s="166"/>
      <c r="K367" s="166"/>
      <c r="L367" s="166"/>
      <c r="M367" s="166"/>
      <c r="N367" s="166"/>
      <c r="O367" s="166"/>
      <c r="P367" s="166"/>
      <c r="Q367" s="166"/>
      <c r="R367" s="166"/>
      <c r="S367" s="166"/>
      <c r="T367" s="166"/>
      <c r="U367" s="166"/>
      <c r="V367" s="166"/>
      <c r="W367" s="166"/>
      <c r="X367" s="166"/>
      <c r="Y367" s="210"/>
      <c r="Z367" s="210"/>
      <c r="AA367" s="538" t="s">
        <v>259</v>
      </c>
      <c r="AB367" s="538"/>
      <c r="AC367" s="538"/>
      <c r="AD367" s="538"/>
    </row>
    <row r="368" spans="1:116" ht="24" customHeight="1">
      <c r="A368" s="177"/>
      <c r="B368" s="214"/>
      <c r="C368" s="489" t="s">
        <v>255</v>
      </c>
      <c r="D368" s="489"/>
      <c r="E368" s="489"/>
      <c r="F368" s="489"/>
      <c r="G368" s="489"/>
      <c r="H368" s="489"/>
      <c r="I368" s="489"/>
      <c r="J368" s="489" t="s">
        <v>477</v>
      </c>
      <c r="K368" s="489"/>
      <c r="L368" s="489"/>
      <c r="M368" s="489"/>
      <c r="N368" s="489"/>
      <c r="O368" s="489"/>
      <c r="P368" s="489"/>
      <c r="Q368" s="489"/>
      <c r="R368" s="489"/>
      <c r="S368" s="489"/>
      <c r="T368" s="489"/>
      <c r="U368" s="489"/>
      <c r="V368" s="489"/>
      <c r="W368" s="489"/>
      <c r="X368" s="489"/>
      <c r="Y368" s="489"/>
      <c r="Z368" s="489"/>
      <c r="AA368" s="489"/>
      <c r="AB368" s="489"/>
      <c r="AC368" s="489"/>
      <c r="AD368" s="489"/>
    </row>
    <row r="369" spans="1:57" ht="120" customHeight="1">
      <c r="A369" s="177"/>
      <c r="B369" s="214"/>
      <c r="C369" s="489"/>
      <c r="D369" s="489"/>
      <c r="E369" s="489"/>
      <c r="F369" s="489"/>
      <c r="G369" s="489"/>
      <c r="H369" s="489"/>
      <c r="I369" s="489"/>
      <c r="J369" s="588" t="s">
        <v>468</v>
      </c>
      <c r="K369" s="588"/>
      <c r="L369" s="588"/>
      <c r="M369" s="588" t="s">
        <v>469</v>
      </c>
      <c r="N369" s="588"/>
      <c r="O369" s="588"/>
      <c r="P369" s="588" t="s">
        <v>470</v>
      </c>
      <c r="Q369" s="588"/>
      <c r="R369" s="588"/>
      <c r="S369" s="588" t="s">
        <v>471</v>
      </c>
      <c r="T369" s="588"/>
      <c r="U369" s="588"/>
      <c r="V369" s="588" t="s">
        <v>756</v>
      </c>
      <c r="W369" s="588"/>
      <c r="X369" s="588"/>
      <c r="Y369" s="588" t="s">
        <v>472</v>
      </c>
      <c r="Z369" s="588"/>
      <c r="AA369" s="588"/>
      <c r="AB369" s="588" t="s">
        <v>480</v>
      </c>
      <c r="AC369" s="588"/>
      <c r="AD369" s="588"/>
    </row>
    <row r="370" spans="1:57" ht="48" customHeight="1">
      <c r="A370" s="177"/>
      <c r="B370" s="214"/>
      <c r="C370" s="489"/>
      <c r="D370" s="489"/>
      <c r="E370" s="489"/>
      <c r="F370" s="489"/>
      <c r="G370" s="489"/>
      <c r="H370" s="489"/>
      <c r="I370" s="489"/>
      <c r="J370" s="248" t="s">
        <v>432</v>
      </c>
      <c r="K370" s="232" t="s">
        <v>400</v>
      </c>
      <c r="L370" s="232" t="s">
        <v>401</v>
      </c>
      <c r="M370" s="248" t="s">
        <v>432</v>
      </c>
      <c r="N370" s="232" t="s">
        <v>400</v>
      </c>
      <c r="O370" s="232" t="s">
        <v>401</v>
      </c>
      <c r="P370" s="248" t="s">
        <v>432</v>
      </c>
      <c r="Q370" s="232" t="s">
        <v>400</v>
      </c>
      <c r="R370" s="232" t="s">
        <v>401</v>
      </c>
      <c r="S370" s="248" t="s">
        <v>432</v>
      </c>
      <c r="T370" s="232" t="s">
        <v>400</v>
      </c>
      <c r="U370" s="232" t="s">
        <v>401</v>
      </c>
      <c r="V370" s="248" t="s">
        <v>432</v>
      </c>
      <c r="W370" s="232" t="s">
        <v>400</v>
      </c>
      <c r="X370" s="232" t="s">
        <v>401</v>
      </c>
      <c r="Y370" s="248" t="s">
        <v>432</v>
      </c>
      <c r="Z370" s="232" t="s">
        <v>400</v>
      </c>
      <c r="AA370" s="232" t="s">
        <v>401</v>
      </c>
      <c r="AB370" s="248" t="s">
        <v>432</v>
      </c>
      <c r="AC370" s="232" t="s">
        <v>400</v>
      </c>
      <c r="AD370" s="232" t="s">
        <v>401</v>
      </c>
      <c r="AK370" t="s">
        <v>2272</v>
      </c>
      <c r="AL370" t="s">
        <v>2273</v>
      </c>
      <c r="AM370" t="s">
        <v>2274</v>
      </c>
      <c r="AN370" t="s">
        <v>2275</v>
      </c>
      <c r="AO370" t="s">
        <v>2276</v>
      </c>
      <c r="AP370" t="s">
        <v>2277</v>
      </c>
      <c r="AQ370" t="s">
        <v>2278</v>
      </c>
      <c r="AR370" t="s">
        <v>2279</v>
      </c>
      <c r="AS370" t="s">
        <v>2280</v>
      </c>
      <c r="AT370" t="s">
        <v>2281</v>
      </c>
      <c r="AU370" t="s">
        <v>2282</v>
      </c>
      <c r="AV370" t="s">
        <v>2283</v>
      </c>
      <c r="AW370" t="s">
        <v>2284</v>
      </c>
      <c r="AX370" t="s">
        <v>2285</v>
      </c>
      <c r="AY370" t="s">
        <v>2286</v>
      </c>
      <c r="AZ370" t="s">
        <v>2287</v>
      </c>
      <c r="BA370" t="s">
        <v>2288</v>
      </c>
      <c r="BB370" t="s">
        <v>2289</v>
      </c>
      <c r="BC370" t="s">
        <v>2290</v>
      </c>
      <c r="BD370" t="s">
        <v>2291</v>
      </c>
      <c r="BE370" t="s">
        <v>2292</v>
      </c>
    </row>
    <row r="371" spans="1:57" ht="15" customHeight="1">
      <c r="A371" s="177"/>
      <c r="B371" s="214"/>
      <c r="C371" s="202" t="s">
        <v>479</v>
      </c>
      <c r="D371" s="625" t="s">
        <v>281</v>
      </c>
      <c r="E371" s="626"/>
      <c r="F371" s="626"/>
      <c r="G371" s="626"/>
      <c r="H371" s="626"/>
      <c r="I371" s="627"/>
      <c r="J371" s="27"/>
      <c r="K371" s="27"/>
      <c r="L371" s="27"/>
      <c r="M371" s="27"/>
      <c r="N371" s="27"/>
      <c r="O371" s="27"/>
      <c r="P371" s="27"/>
      <c r="Q371" s="27"/>
      <c r="R371" s="27"/>
      <c r="S371" s="27"/>
      <c r="T371" s="27"/>
      <c r="U371" s="27"/>
      <c r="V371" s="27"/>
      <c r="W371" s="27"/>
      <c r="X371" s="27"/>
      <c r="Y371" s="27"/>
      <c r="Z371" s="27"/>
      <c r="AA371" s="27"/>
      <c r="AB371" s="27"/>
      <c r="AC371" s="27"/>
      <c r="AD371" s="27"/>
      <c r="AK371">
        <f t="shared" ref="AK371" si="138">COUNTIF(K371:L371,"NS")</f>
        <v>0</v>
      </c>
      <c r="AL371">
        <f t="shared" ref="AL371" si="139">SUM(K371:L371)</f>
        <v>0</v>
      </c>
      <c r="AM371">
        <f>IF(COUNTIF(J371:L371,"NA")=3,0,IF(COUNTA(J371:L371)=0,0,IF(OR(AND(J371=0,AK371&gt;0),AND(J371="ns",AL371&gt;0),AND(J371="ns",AK371=0,AL371=0)),1,IF(OR(AND(J371&gt;0,AK371=2),AND(J371="ns",AK371=2),AND(J371="ns",AL371=0,AK371&gt;0),J371=AL371),0,1))))</f>
        <v>0</v>
      </c>
      <c r="AN371">
        <f t="shared" ref="AN371" si="140">COUNTIF(N371:O371,"NS")</f>
        <v>0</v>
      </c>
      <c r="AO371">
        <f t="shared" ref="AO371" si="141">SUM(N371:O371)</f>
        <v>0</v>
      </c>
      <c r="AP371">
        <f t="shared" ref="AP371" si="142">IF(COUNTIF(M371:O371,"NA")=3,0,IF(COUNTA(M371:O371)=0,0,IF(OR(AND(M371=0,AN371&gt;0),AND(M371="ns",AO371&gt;0),AND(M371="ns",AN371=0,AO371=0)),1,IF(OR(AND(M371&gt;0,AN371=2),AND(M371="ns",AN371=2),AND(M371="ns",AO371=0,AN371&gt;0),M371=AO371),0,1))))</f>
        <v>0</v>
      </c>
      <c r="AQ371">
        <f t="shared" ref="AQ371" si="143">COUNTIF(Q371:R371,"NS")</f>
        <v>0</v>
      </c>
      <c r="AR371">
        <f t="shared" ref="AR371" si="144">SUM(Q371:R371)</f>
        <v>0</v>
      </c>
      <c r="AS371">
        <f t="shared" ref="AS371" si="145">IF(COUNTIF(P371:R371,"NA")=3,0,IF(COUNTA(P371:R371)=0,0,IF(OR(AND(P371=0,AQ371&gt;0),AND(P371="ns",AR371&gt;0),AND(P371="ns",AQ371=0,AR371=0)),1,IF(OR(AND(P371&gt;0,AQ371=2),AND(P371="ns",AQ371=2),AND(P371="ns",AR371=0,AQ371&gt;0),P371=AR371),0,1))))</f>
        <v>0</v>
      </c>
      <c r="AT371">
        <f t="shared" ref="AT371" si="146">COUNTIF(T371:U371,"NS")</f>
        <v>0</v>
      </c>
      <c r="AU371">
        <f t="shared" ref="AU371" si="147">SUM(T371:U371)</f>
        <v>0</v>
      </c>
      <c r="AV371">
        <f t="shared" ref="AV371" si="148">IF(COUNTIF(S371:U371,"NA")=3,0,IF(COUNTA(S371:U371)=0,0,IF(OR(AND(S371=0,AT371&gt;0),AND(S371="ns",AU371&gt;0),AND(S371="ns",AT371=0,AU371=0)),1,IF(OR(AND(S371&gt;0,AT371=2),AND(S371="ns",AT371=2),AND(S371="ns",AU371=0,AT371&gt;0),S371=AU371),0,1))))</f>
        <v>0</v>
      </c>
      <c r="AW371">
        <f t="shared" ref="AW371" si="149">COUNTIF(W371:X371,"NS")</f>
        <v>0</v>
      </c>
      <c r="AX371">
        <f t="shared" ref="AX371" si="150">SUM(W371:X371)</f>
        <v>0</v>
      </c>
      <c r="AY371">
        <f t="shared" ref="AY371" si="151">IF(COUNTIF(V371:X371,"NA")=3,0,IF(COUNTA(V371:X371)=0,0,IF(OR(AND(V371=0,AW371&gt;0),AND(V371="ns",AX371&gt;0),AND(V371="ns",AW371=0,AX371=0)),1,IF(OR(AND(V371&gt;0,AW371=2),AND(V371="ns",AW371=2),AND(V371="ns",AX371=0,AW371&gt;0),V371=AX371),0,1))))</f>
        <v>0</v>
      </c>
      <c r="AZ371">
        <f t="shared" ref="AZ371" si="152">COUNTIF(Z371:AA371,"NS")</f>
        <v>0</v>
      </c>
      <c r="BA371">
        <f t="shared" ref="BA371" si="153">SUM(Z371:AA371)</f>
        <v>0</v>
      </c>
      <c r="BB371">
        <f t="shared" ref="BB371" si="154">IF(COUNTIF(Y371:AA371,"NA")=3,0,IF(COUNTA(Y371:AA371)=0,0,IF(OR(AND(Y371=0,AZ371&gt;0),AND(Y371="ns",BA371&gt;0),AND(Y371="ns",AZ371=0,BA371=0)),1,IF(OR(AND(Y371&gt;0,AZ371=2),AND(Y371="ns",AZ371=2),AND(Y371="ns",BA371=0,AZ371&gt;0),Y371=BA371),0,1))))</f>
        <v>0</v>
      </c>
      <c r="BC371">
        <f t="shared" ref="BC371" si="155">COUNTIF(AC371:AD371,"NS")</f>
        <v>0</v>
      </c>
      <c r="BD371">
        <f t="shared" ref="BD371" si="156">SUM(AC371:AD371)</f>
        <v>0</v>
      </c>
      <c r="BE371">
        <f t="shared" ref="BE371" si="157">IF(COUNTIF(AB371:AD371,"NA")=3,0,IF(COUNTA(AB371:AD371)=0,0,IF(OR(AND(AB371=0,BC371&gt;0),AND(AB371="ns",BD371&gt;0),AND(AB371="ns",BC371=0,BD371=0)),1,IF(OR(AND(AB371&gt;0,BC371=2),AND(AB371="ns",BC371=2),AND(AB371="ns",BD371=0,BC371&gt;0),AB371=BD371),0,1))))</f>
        <v>0</v>
      </c>
    </row>
    <row r="372" spans="1:57" ht="15" customHeight="1">
      <c r="A372" s="177"/>
      <c r="B372" s="214"/>
      <c r="C372" s="132" t="s">
        <v>89</v>
      </c>
      <c r="D372" s="625" t="str">
        <f>IF(CNGE_2024_M2_Secc2!D74="","",CNGE_2024_M2_Secc2!D74)</f>
        <v/>
      </c>
      <c r="E372" s="626"/>
      <c r="F372" s="626"/>
      <c r="G372" s="626"/>
      <c r="H372" s="626"/>
      <c r="I372" s="627"/>
      <c r="J372" s="27"/>
      <c r="K372" s="27"/>
      <c r="L372" s="27"/>
      <c r="M372" s="27"/>
      <c r="N372" s="27"/>
      <c r="O372" s="27"/>
      <c r="P372" s="27"/>
      <c r="Q372" s="27"/>
      <c r="R372" s="27"/>
      <c r="S372" s="27"/>
      <c r="T372" s="27"/>
      <c r="U372" s="27"/>
      <c r="V372" s="27"/>
      <c r="W372" s="27"/>
      <c r="X372" s="27"/>
      <c r="Y372" s="27"/>
      <c r="Z372" s="27"/>
      <c r="AA372" s="27"/>
      <c r="AB372" s="27"/>
      <c r="AC372" s="27"/>
      <c r="AD372" s="27"/>
      <c r="AK372">
        <f t="shared" ref="AK372:AK391" si="158">COUNTIF(K372:L372,"NS")</f>
        <v>0</v>
      </c>
      <c r="AL372">
        <f t="shared" ref="AL372:AL391" si="159">SUM(K372:L372)</f>
        <v>0</v>
      </c>
      <c r="AM372">
        <f t="shared" ref="AM372:AM391" si="160">IF(COUNTIF(J372:L372,"NA")=3,0,IF(COUNTA(J372:L372)=0,0,IF(OR(AND(J372=0,AK372&gt;0),AND(J372="ns",AL372&gt;0),AND(J372="ns",AK372=0,AL372=0)),1,IF(OR(AND(J372&gt;0,AK372=2),AND(J372="ns",AK372=2),AND(J372="ns",AL372=0,AK372&gt;0),J372=AL372),0,1))))</f>
        <v>0</v>
      </c>
      <c r="AN372">
        <f t="shared" ref="AN372:AN391" si="161">COUNTIF(N372:O372,"NS")</f>
        <v>0</v>
      </c>
      <c r="AO372">
        <f t="shared" ref="AO372:AO391" si="162">SUM(N372:O372)</f>
        <v>0</v>
      </c>
      <c r="AP372">
        <f t="shared" ref="AP372:AP391" si="163">IF(COUNTIF(M372:O372,"NA")=3,0,IF(COUNTA(M372:O372)=0,0,IF(OR(AND(M372=0,AN372&gt;0),AND(M372="ns",AO372&gt;0),AND(M372="ns",AN372=0,AO372=0)),1,IF(OR(AND(M372&gt;0,AN372=2),AND(M372="ns",AN372=2),AND(M372="ns",AO372=0,AN372&gt;0),M372=AO372),0,1))))</f>
        <v>0</v>
      </c>
      <c r="AQ372">
        <f t="shared" ref="AQ372:AQ391" si="164">COUNTIF(Q372:R372,"NS")</f>
        <v>0</v>
      </c>
      <c r="AR372">
        <f t="shared" ref="AR372:AR391" si="165">SUM(Q372:R372)</f>
        <v>0</v>
      </c>
      <c r="AS372">
        <f t="shared" ref="AS372:AS391" si="166">IF(COUNTIF(P372:R372,"NA")=3,0,IF(COUNTA(P372:R372)=0,0,IF(OR(AND(P372=0,AQ372&gt;0),AND(P372="ns",AR372&gt;0),AND(P372="ns",AQ372=0,AR372=0)),1,IF(OR(AND(P372&gt;0,AQ372=2),AND(P372="ns",AQ372=2),AND(P372="ns",AR372=0,AQ372&gt;0),P372=AR372),0,1))))</f>
        <v>0</v>
      </c>
      <c r="AT372">
        <f t="shared" ref="AT372:AT391" si="167">COUNTIF(T372:U372,"NS")</f>
        <v>0</v>
      </c>
      <c r="AU372">
        <f t="shared" ref="AU372:AU391" si="168">SUM(T372:U372)</f>
        <v>0</v>
      </c>
      <c r="AV372">
        <f t="shared" ref="AV372:AV391" si="169">IF(COUNTIF(S372:U372,"NA")=3,0,IF(COUNTA(S372:U372)=0,0,IF(OR(AND(S372=0,AT372&gt;0),AND(S372="ns",AU372&gt;0),AND(S372="ns",AT372=0,AU372=0)),1,IF(OR(AND(S372&gt;0,AT372=2),AND(S372="ns",AT372=2),AND(S372="ns",AU372=0,AT372&gt;0),S372=AU372),0,1))))</f>
        <v>0</v>
      </c>
      <c r="AW372">
        <f t="shared" ref="AW372:AW391" si="170">COUNTIF(W372:X372,"NS")</f>
        <v>0</v>
      </c>
      <c r="AX372">
        <f t="shared" ref="AX372:AX391" si="171">SUM(W372:X372)</f>
        <v>0</v>
      </c>
      <c r="AY372">
        <f t="shared" ref="AY372:AY391" si="172">IF(COUNTIF(V372:X372,"NA")=3,0,IF(COUNTA(V372:X372)=0,0,IF(OR(AND(V372=0,AW372&gt;0),AND(V372="ns",AX372&gt;0),AND(V372="ns",AW372=0,AX372=0)),1,IF(OR(AND(V372&gt;0,AW372=2),AND(V372="ns",AW372=2),AND(V372="ns",AX372=0,AW372&gt;0),V372=AX372),0,1))))</f>
        <v>0</v>
      </c>
      <c r="AZ372">
        <f t="shared" ref="AZ372:AZ391" si="173">COUNTIF(Z372:AA372,"NS")</f>
        <v>0</v>
      </c>
      <c r="BA372">
        <f t="shared" ref="BA372:BA391" si="174">SUM(Z372:AA372)</f>
        <v>0</v>
      </c>
      <c r="BB372">
        <f t="shared" ref="BB372:BB391" si="175">IF(COUNTIF(Y372:AA372,"NA")=3,0,IF(COUNTA(Y372:AA372)=0,0,IF(OR(AND(Y372=0,AZ372&gt;0),AND(Y372="ns",BA372&gt;0),AND(Y372="ns",AZ372=0,BA372=0)),1,IF(OR(AND(Y372&gt;0,AZ372=2),AND(Y372="ns",AZ372=2),AND(Y372="ns",BA372=0,AZ372&gt;0),Y372=BA372),0,1))))</f>
        <v>0</v>
      </c>
      <c r="BC372">
        <f t="shared" ref="BC372:BC391" si="176">COUNTIF(AC372:AD372,"NS")</f>
        <v>0</v>
      </c>
      <c r="BD372">
        <f t="shared" ref="BD372:BD391" si="177">SUM(AC372:AD372)</f>
        <v>0</v>
      </c>
      <c r="BE372">
        <f t="shared" ref="BE372:BE390" si="178">IF(COUNTIF(AB372:AD372,"NA")=3,0,IF(COUNTA(AB372:AD372)=0,0,IF(OR(AND(AB372=0,BC372&gt;0),AND(AB372="ns",BD372&gt;0),AND(AB372="ns",BC372=0,BD372=0)),1,IF(OR(AND(AB372&gt;0,BC372=2),AND(AB372="ns",BC372=2),AND(AB372="ns",BD372=0,BC372&gt;0),AB372=BD372),0,1))))</f>
        <v>0</v>
      </c>
    </row>
    <row r="373" spans="1:57" ht="15" customHeight="1">
      <c r="A373" s="177"/>
      <c r="B373" s="214"/>
      <c r="C373" s="132" t="s">
        <v>90</v>
      </c>
      <c r="D373" s="625" t="str">
        <f>IF(CNGE_2024_M2_Secc2!D75="","",CNGE_2024_M2_Secc2!D75)</f>
        <v/>
      </c>
      <c r="E373" s="626"/>
      <c r="F373" s="626"/>
      <c r="G373" s="626"/>
      <c r="H373" s="626"/>
      <c r="I373" s="627"/>
      <c r="J373" s="27"/>
      <c r="K373" s="27"/>
      <c r="L373" s="27"/>
      <c r="M373" s="27"/>
      <c r="N373" s="27"/>
      <c r="O373" s="27"/>
      <c r="P373" s="27"/>
      <c r="Q373" s="27"/>
      <c r="R373" s="27"/>
      <c r="S373" s="27"/>
      <c r="T373" s="27"/>
      <c r="U373" s="27"/>
      <c r="V373" s="27"/>
      <c r="W373" s="27"/>
      <c r="X373" s="27"/>
      <c r="Y373" s="27"/>
      <c r="Z373" s="27"/>
      <c r="AA373" s="27"/>
      <c r="AB373" s="27"/>
      <c r="AC373" s="27"/>
      <c r="AD373" s="27"/>
      <c r="AK373">
        <f t="shared" si="158"/>
        <v>0</v>
      </c>
      <c r="AL373">
        <f t="shared" si="159"/>
        <v>0</v>
      </c>
      <c r="AM373">
        <f t="shared" si="160"/>
        <v>0</v>
      </c>
      <c r="AN373">
        <f t="shared" si="161"/>
        <v>0</v>
      </c>
      <c r="AO373">
        <f t="shared" si="162"/>
        <v>0</v>
      </c>
      <c r="AP373">
        <f t="shared" si="163"/>
        <v>0</v>
      </c>
      <c r="AQ373">
        <f t="shared" si="164"/>
        <v>0</v>
      </c>
      <c r="AR373">
        <f t="shared" si="165"/>
        <v>0</v>
      </c>
      <c r="AS373">
        <f t="shared" si="166"/>
        <v>0</v>
      </c>
      <c r="AT373">
        <f t="shared" si="167"/>
        <v>0</v>
      </c>
      <c r="AU373">
        <f t="shared" si="168"/>
        <v>0</v>
      </c>
      <c r="AV373">
        <f t="shared" si="169"/>
        <v>0</v>
      </c>
      <c r="AW373">
        <f t="shared" si="170"/>
        <v>0</v>
      </c>
      <c r="AX373">
        <f t="shared" si="171"/>
        <v>0</v>
      </c>
      <c r="AY373">
        <f t="shared" si="172"/>
        <v>0</v>
      </c>
      <c r="AZ373">
        <f t="shared" si="173"/>
        <v>0</v>
      </c>
      <c r="BA373">
        <f t="shared" si="174"/>
        <v>0</v>
      </c>
      <c r="BB373">
        <f t="shared" si="175"/>
        <v>0</v>
      </c>
      <c r="BC373">
        <f t="shared" si="176"/>
        <v>0</v>
      </c>
      <c r="BD373">
        <f t="shared" si="177"/>
        <v>0</v>
      </c>
      <c r="BE373">
        <f t="shared" si="178"/>
        <v>0</v>
      </c>
    </row>
    <row r="374" spans="1:57" ht="15" customHeight="1">
      <c r="A374" s="177"/>
      <c r="B374" s="214"/>
      <c r="C374" s="132" t="s">
        <v>92</v>
      </c>
      <c r="D374" s="625" t="str">
        <f>IF(CNGE_2024_M2_Secc2!D76="","",CNGE_2024_M2_Secc2!D76)</f>
        <v/>
      </c>
      <c r="E374" s="626"/>
      <c r="F374" s="626"/>
      <c r="G374" s="626"/>
      <c r="H374" s="626"/>
      <c r="I374" s="627"/>
      <c r="J374" s="27"/>
      <c r="K374" s="27"/>
      <c r="L374" s="27"/>
      <c r="M374" s="27"/>
      <c r="N374" s="27"/>
      <c r="O374" s="27"/>
      <c r="P374" s="27"/>
      <c r="Q374" s="27"/>
      <c r="R374" s="27"/>
      <c r="S374" s="27"/>
      <c r="T374" s="27"/>
      <c r="U374" s="27"/>
      <c r="V374" s="27"/>
      <c r="W374" s="27"/>
      <c r="X374" s="27"/>
      <c r="Y374" s="27"/>
      <c r="Z374" s="27"/>
      <c r="AA374" s="27"/>
      <c r="AB374" s="27"/>
      <c r="AC374" s="27"/>
      <c r="AD374" s="27"/>
      <c r="AK374">
        <f t="shared" si="158"/>
        <v>0</v>
      </c>
      <c r="AL374">
        <f t="shared" si="159"/>
        <v>0</v>
      </c>
      <c r="AM374">
        <f t="shared" si="160"/>
        <v>0</v>
      </c>
      <c r="AN374">
        <f t="shared" si="161"/>
        <v>0</v>
      </c>
      <c r="AO374">
        <f t="shared" si="162"/>
        <v>0</v>
      </c>
      <c r="AP374">
        <f t="shared" si="163"/>
        <v>0</v>
      </c>
      <c r="AQ374">
        <f t="shared" si="164"/>
        <v>0</v>
      </c>
      <c r="AR374">
        <f t="shared" si="165"/>
        <v>0</v>
      </c>
      <c r="AS374">
        <f t="shared" si="166"/>
        <v>0</v>
      </c>
      <c r="AT374">
        <f t="shared" si="167"/>
        <v>0</v>
      </c>
      <c r="AU374">
        <f t="shared" si="168"/>
        <v>0</v>
      </c>
      <c r="AV374">
        <f t="shared" si="169"/>
        <v>0</v>
      </c>
      <c r="AW374">
        <f t="shared" si="170"/>
        <v>0</v>
      </c>
      <c r="AX374">
        <f t="shared" si="171"/>
        <v>0</v>
      </c>
      <c r="AY374">
        <f t="shared" si="172"/>
        <v>0</v>
      </c>
      <c r="AZ374">
        <f t="shared" si="173"/>
        <v>0</v>
      </c>
      <c r="BA374">
        <f t="shared" si="174"/>
        <v>0</v>
      </c>
      <c r="BB374">
        <f t="shared" si="175"/>
        <v>0</v>
      </c>
      <c r="BC374">
        <f t="shared" si="176"/>
        <v>0</v>
      </c>
      <c r="BD374">
        <f t="shared" si="177"/>
        <v>0</v>
      </c>
      <c r="BE374">
        <f t="shared" si="178"/>
        <v>0</v>
      </c>
    </row>
    <row r="375" spans="1:57" ht="15" customHeight="1">
      <c r="A375" s="177"/>
      <c r="B375" s="214"/>
      <c r="C375" s="132" t="s">
        <v>93</v>
      </c>
      <c r="D375" s="625" t="str">
        <f>IF(CNGE_2024_M2_Secc2!D77="","",CNGE_2024_M2_Secc2!D77)</f>
        <v/>
      </c>
      <c r="E375" s="626"/>
      <c r="F375" s="626"/>
      <c r="G375" s="626"/>
      <c r="H375" s="626"/>
      <c r="I375" s="627"/>
      <c r="J375" s="27"/>
      <c r="K375" s="27"/>
      <c r="L375" s="27"/>
      <c r="M375" s="27"/>
      <c r="N375" s="27"/>
      <c r="O375" s="27"/>
      <c r="P375" s="27"/>
      <c r="Q375" s="27"/>
      <c r="R375" s="27"/>
      <c r="S375" s="27"/>
      <c r="T375" s="27"/>
      <c r="U375" s="27"/>
      <c r="V375" s="27"/>
      <c r="W375" s="27"/>
      <c r="X375" s="27"/>
      <c r="Y375" s="27"/>
      <c r="Z375" s="27"/>
      <c r="AA375" s="27"/>
      <c r="AB375" s="27"/>
      <c r="AC375" s="27"/>
      <c r="AD375" s="27"/>
      <c r="AK375">
        <f t="shared" si="158"/>
        <v>0</v>
      </c>
      <c r="AL375">
        <f t="shared" si="159"/>
        <v>0</v>
      </c>
      <c r="AM375">
        <f t="shared" si="160"/>
        <v>0</v>
      </c>
      <c r="AN375">
        <f t="shared" si="161"/>
        <v>0</v>
      </c>
      <c r="AO375">
        <f t="shared" si="162"/>
        <v>0</v>
      </c>
      <c r="AP375">
        <f t="shared" si="163"/>
        <v>0</v>
      </c>
      <c r="AQ375">
        <f t="shared" si="164"/>
        <v>0</v>
      </c>
      <c r="AR375">
        <f t="shared" si="165"/>
        <v>0</v>
      </c>
      <c r="AS375">
        <f t="shared" si="166"/>
        <v>0</v>
      </c>
      <c r="AT375">
        <f t="shared" si="167"/>
        <v>0</v>
      </c>
      <c r="AU375">
        <f t="shared" si="168"/>
        <v>0</v>
      </c>
      <c r="AV375">
        <f t="shared" si="169"/>
        <v>0</v>
      </c>
      <c r="AW375">
        <f t="shared" si="170"/>
        <v>0</v>
      </c>
      <c r="AX375">
        <f t="shared" si="171"/>
        <v>0</v>
      </c>
      <c r="AY375">
        <f t="shared" si="172"/>
        <v>0</v>
      </c>
      <c r="AZ375">
        <f t="shared" si="173"/>
        <v>0</v>
      </c>
      <c r="BA375">
        <f t="shared" si="174"/>
        <v>0</v>
      </c>
      <c r="BB375">
        <f t="shared" si="175"/>
        <v>0</v>
      </c>
      <c r="BC375">
        <f t="shared" si="176"/>
        <v>0</v>
      </c>
      <c r="BD375">
        <f t="shared" si="177"/>
        <v>0</v>
      </c>
      <c r="BE375">
        <f t="shared" si="178"/>
        <v>0</v>
      </c>
    </row>
    <row r="376" spans="1:57" ht="15" customHeight="1">
      <c r="A376" s="177"/>
      <c r="B376" s="214"/>
      <c r="C376" s="132" t="s">
        <v>95</v>
      </c>
      <c r="D376" s="625" t="str">
        <f>IF(CNGE_2024_M2_Secc2!D78="","",CNGE_2024_M2_Secc2!D78)</f>
        <v/>
      </c>
      <c r="E376" s="626"/>
      <c r="F376" s="626"/>
      <c r="G376" s="626"/>
      <c r="H376" s="626"/>
      <c r="I376" s="627"/>
      <c r="J376" s="27"/>
      <c r="K376" s="27"/>
      <c r="L376" s="27"/>
      <c r="M376" s="27"/>
      <c r="N376" s="27"/>
      <c r="O376" s="27"/>
      <c r="P376" s="27"/>
      <c r="Q376" s="27"/>
      <c r="R376" s="27"/>
      <c r="S376" s="27"/>
      <c r="T376" s="27"/>
      <c r="U376" s="27"/>
      <c r="V376" s="27"/>
      <c r="W376" s="27"/>
      <c r="X376" s="27"/>
      <c r="Y376" s="27"/>
      <c r="Z376" s="27"/>
      <c r="AA376" s="27"/>
      <c r="AB376" s="27"/>
      <c r="AC376" s="27"/>
      <c r="AD376" s="27"/>
      <c r="AK376">
        <f t="shared" si="158"/>
        <v>0</v>
      </c>
      <c r="AL376">
        <f t="shared" si="159"/>
        <v>0</v>
      </c>
      <c r="AM376">
        <f t="shared" si="160"/>
        <v>0</v>
      </c>
      <c r="AN376">
        <f t="shared" si="161"/>
        <v>0</v>
      </c>
      <c r="AO376">
        <f t="shared" si="162"/>
        <v>0</v>
      </c>
      <c r="AP376">
        <f t="shared" si="163"/>
        <v>0</v>
      </c>
      <c r="AQ376">
        <f t="shared" si="164"/>
        <v>0</v>
      </c>
      <c r="AR376">
        <f t="shared" si="165"/>
        <v>0</v>
      </c>
      <c r="AS376">
        <f t="shared" si="166"/>
        <v>0</v>
      </c>
      <c r="AT376">
        <f t="shared" si="167"/>
        <v>0</v>
      </c>
      <c r="AU376">
        <f t="shared" si="168"/>
        <v>0</v>
      </c>
      <c r="AV376">
        <f t="shared" si="169"/>
        <v>0</v>
      </c>
      <c r="AW376">
        <f t="shared" si="170"/>
        <v>0</v>
      </c>
      <c r="AX376">
        <f t="shared" si="171"/>
        <v>0</v>
      </c>
      <c r="AY376">
        <f t="shared" si="172"/>
        <v>0</v>
      </c>
      <c r="AZ376">
        <f t="shared" si="173"/>
        <v>0</v>
      </c>
      <c r="BA376">
        <f t="shared" si="174"/>
        <v>0</v>
      </c>
      <c r="BB376">
        <f t="shared" si="175"/>
        <v>0</v>
      </c>
      <c r="BC376">
        <f t="shared" si="176"/>
        <v>0</v>
      </c>
      <c r="BD376">
        <f t="shared" si="177"/>
        <v>0</v>
      </c>
      <c r="BE376">
        <f t="shared" si="178"/>
        <v>0</v>
      </c>
    </row>
    <row r="377" spans="1:57" ht="15" customHeight="1">
      <c r="A377" s="177"/>
      <c r="B377" s="214"/>
      <c r="C377" s="132" t="s">
        <v>97</v>
      </c>
      <c r="D377" s="625" t="str">
        <f>IF(CNGE_2024_M2_Secc2!D79="","",CNGE_2024_M2_Secc2!D79)</f>
        <v/>
      </c>
      <c r="E377" s="626"/>
      <c r="F377" s="626"/>
      <c r="G377" s="626"/>
      <c r="H377" s="626"/>
      <c r="I377" s="627"/>
      <c r="J377" s="27"/>
      <c r="K377" s="27"/>
      <c r="L377" s="27"/>
      <c r="M377" s="27"/>
      <c r="N377" s="27"/>
      <c r="O377" s="27"/>
      <c r="P377" s="27"/>
      <c r="Q377" s="27"/>
      <c r="R377" s="27"/>
      <c r="S377" s="27"/>
      <c r="T377" s="27"/>
      <c r="U377" s="27"/>
      <c r="V377" s="27"/>
      <c r="W377" s="27"/>
      <c r="X377" s="27"/>
      <c r="Y377" s="27"/>
      <c r="Z377" s="27"/>
      <c r="AA377" s="27"/>
      <c r="AB377" s="27"/>
      <c r="AC377" s="27"/>
      <c r="AD377" s="27"/>
      <c r="AK377">
        <f t="shared" si="158"/>
        <v>0</v>
      </c>
      <c r="AL377">
        <f t="shared" si="159"/>
        <v>0</v>
      </c>
      <c r="AM377">
        <f t="shared" si="160"/>
        <v>0</v>
      </c>
      <c r="AN377">
        <f t="shared" si="161"/>
        <v>0</v>
      </c>
      <c r="AO377">
        <f t="shared" si="162"/>
        <v>0</v>
      </c>
      <c r="AP377">
        <f t="shared" si="163"/>
        <v>0</v>
      </c>
      <c r="AQ377">
        <f t="shared" si="164"/>
        <v>0</v>
      </c>
      <c r="AR377">
        <f t="shared" si="165"/>
        <v>0</v>
      </c>
      <c r="AS377">
        <f t="shared" si="166"/>
        <v>0</v>
      </c>
      <c r="AT377">
        <f t="shared" si="167"/>
        <v>0</v>
      </c>
      <c r="AU377">
        <f t="shared" si="168"/>
        <v>0</v>
      </c>
      <c r="AV377">
        <f t="shared" si="169"/>
        <v>0</v>
      </c>
      <c r="AW377">
        <f t="shared" si="170"/>
        <v>0</v>
      </c>
      <c r="AX377">
        <f t="shared" si="171"/>
        <v>0</v>
      </c>
      <c r="AY377">
        <f t="shared" si="172"/>
        <v>0</v>
      </c>
      <c r="AZ377">
        <f t="shared" si="173"/>
        <v>0</v>
      </c>
      <c r="BA377">
        <f t="shared" si="174"/>
        <v>0</v>
      </c>
      <c r="BB377">
        <f t="shared" si="175"/>
        <v>0</v>
      </c>
      <c r="BC377">
        <f t="shared" si="176"/>
        <v>0</v>
      </c>
      <c r="BD377">
        <f t="shared" si="177"/>
        <v>0</v>
      </c>
      <c r="BE377">
        <f t="shared" si="178"/>
        <v>0</v>
      </c>
    </row>
    <row r="378" spans="1:57" ht="15" customHeight="1">
      <c r="A378" s="177"/>
      <c r="B378" s="214"/>
      <c r="C378" s="132" t="s">
        <v>99</v>
      </c>
      <c r="D378" s="625" t="str">
        <f>IF(CNGE_2024_M2_Secc2!D80="","",CNGE_2024_M2_Secc2!D80)</f>
        <v/>
      </c>
      <c r="E378" s="626"/>
      <c r="F378" s="626"/>
      <c r="G378" s="626"/>
      <c r="H378" s="626"/>
      <c r="I378" s="627"/>
      <c r="J378" s="27"/>
      <c r="K378" s="27"/>
      <c r="L378" s="27"/>
      <c r="M378" s="27"/>
      <c r="N378" s="27"/>
      <c r="O378" s="27"/>
      <c r="P378" s="27"/>
      <c r="Q378" s="27"/>
      <c r="R378" s="27"/>
      <c r="S378" s="27"/>
      <c r="T378" s="27"/>
      <c r="U378" s="27"/>
      <c r="V378" s="27"/>
      <c r="W378" s="27"/>
      <c r="X378" s="27"/>
      <c r="Y378" s="27"/>
      <c r="Z378" s="27"/>
      <c r="AA378" s="27"/>
      <c r="AB378" s="27"/>
      <c r="AC378" s="27"/>
      <c r="AD378" s="27"/>
      <c r="AK378">
        <f t="shared" si="158"/>
        <v>0</v>
      </c>
      <c r="AL378">
        <f t="shared" si="159"/>
        <v>0</v>
      </c>
      <c r="AM378">
        <f t="shared" si="160"/>
        <v>0</v>
      </c>
      <c r="AN378">
        <f t="shared" si="161"/>
        <v>0</v>
      </c>
      <c r="AO378">
        <f t="shared" si="162"/>
        <v>0</v>
      </c>
      <c r="AP378">
        <f t="shared" si="163"/>
        <v>0</v>
      </c>
      <c r="AQ378">
        <f t="shared" si="164"/>
        <v>0</v>
      </c>
      <c r="AR378">
        <f t="shared" si="165"/>
        <v>0</v>
      </c>
      <c r="AS378">
        <f t="shared" si="166"/>
        <v>0</v>
      </c>
      <c r="AT378">
        <f t="shared" si="167"/>
        <v>0</v>
      </c>
      <c r="AU378">
        <f t="shared" si="168"/>
        <v>0</v>
      </c>
      <c r="AV378">
        <f t="shared" si="169"/>
        <v>0</v>
      </c>
      <c r="AW378">
        <f t="shared" si="170"/>
        <v>0</v>
      </c>
      <c r="AX378">
        <f t="shared" si="171"/>
        <v>0</v>
      </c>
      <c r="AY378">
        <f t="shared" si="172"/>
        <v>0</v>
      </c>
      <c r="AZ378">
        <f t="shared" si="173"/>
        <v>0</v>
      </c>
      <c r="BA378">
        <f t="shared" si="174"/>
        <v>0</v>
      </c>
      <c r="BB378">
        <f t="shared" si="175"/>
        <v>0</v>
      </c>
      <c r="BC378">
        <f t="shared" si="176"/>
        <v>0</v>
      </c>
      <c r="BD378">
        <f t="shared" si="177"/>
        <v>0</v>
      </c>
      <c r="BE378">
        <f t="shared" si="178"/>
        <v>0</v>
      </c>
    </row>
    <row r="379" spans="1:57" ht="15" customHeight="1">
      <c r="A379" s="177"/>
      <c r="B379" s="214"/>
      <c r="C379" s="132" t="s">
        <v>101</v>
      </c>
      <c r="D379" s="625" t="str">
        <f>IF(CNGE_2024_M2_Secc2!D81="","",CNGE_2024_M2_Secc2!D81)</f>
        <v/>
      </c>
      <c r="E379" s="626"/>
      <c r="F379" s="626"/>
      <c r="G379" s="626"/>
      <c r="H379" s="626"/>
      <c r="I379" s="627"/>
      <c r="J379" s="27"/>
      <c r="K379" s="27"/>
      <c r="L379" s="27"/>
      <c r="M379" s="27"/>
      <c r="N379" s="27"/>
      <c r="O379" s="27"/>
      <c r="P379" s="27"/>
      <c r="Q379" s="27"/>
      <c r="R379" s="27"/>
      <c r="S379" s="27"/>
      <c r="T379" s="27"/>
      <c r="U379" s="27"/>
      <c r="V379" s="27"/>
      <c r="W379" s="27"/>
      <c r="X379" s="27"/>
      <c r="Y379" s="27"/>
      <c r="Z379" s="27"/>
      <c r="AA379" s="27"/>
      <c r="AB379" s="27"/>
      <c r="AC379" s="27"/>
      <c r="AD379" s="27"/>
      <c r="AK379">
        <f t="shared" si="158"/>
        <v>0</v>
      </c>
      <c r="AL379">
        <f t="shared" si="159"/>
        <v>0</v>
      </c>
      <c r="AM379">
        <f t="shared" si="160"/>
        <v>0</v>
      </c>
      <c r="AN379">
        <f t="shared" si="161"/>
        <v>0</v>
      </c>
      <c r="AO379">
        <f t="shared" si="162"/>
        <v>0</v>
      </c>
      <c r="AP379">
        <f t="shared" si="163"/>
        <v>0</v>
      </c>
      <c r="AQ379">
        <f t="shared" si="164"/>
        <v>0</v>
      </c>
      <c r="AR379">
        <f t="shared" si="165"/>
        <v>0</v>
      </c>
      <c r="AS379">
        <f t="shared" si="166"/>
        <v>0</v>
      </c>
      <c r="AT379">
        <f t="shared" si="167"/>
        <v>0</v>
      </c>
      <c r="AU379">
        <f t="shared" si="168"/>
        <v>0</v>
      </c>
      <c r="AV379">
        <f t="shared" si="169"/>
        <v>0</v>
      </c>
      <c r="AW379">
        <f t="shared" si="170"/>
        <v>0</v>
      </c>
      <c r="AX379">
        <f t="shared" si="171"/>
        <v>0</v>
      </c>
      <c r="AY379">
        <f t="shared" si="172"/>
        <v>0</v>
      </c>
      <c r="AZ379">
        <f t="shared" si="173"/>
        <v>0</v>
      </c>
      <c r="BA379">
        <f t="shared" si="174"/>
        <v>0</v>
      </c>
      <c r="BB379">
        <f t="shared" si="175"/>
        <v>0</v>
      </c>
      <c r="BC379">
        <f t="shared" si="176"/>
        <v>0</v>
      </c>
      <c r="BD379">
        <f t="shared" si="177"/>
        <v>0</v>
      </c>
      <c r="BE379">
        <f t="shared" si="178"/>
        <v>0</v>
      </c>
    </row>
    <row r="380" spans="1:57" ht="15" customHeight="1">
      <c r="A380" s="177"/>
      <c r="B380" s="214"/>
      <c r="C380" s="132" t="s">
        <v>103</v>
      </c>
      <c r="D380" s="625" t="str">
        <f>IF(CNGE_2024_M2_Secc2!D82="","",CNGE_2024_M2_Secc2!D82)</f>
        <v/>
      </c>
      <c r="E380" s="626"/>
      <c r="F380" s="626"/>
      <c r="G380" s="626"/>
      <c r="H380" s="626"/>
      <c r="I380" s="627"/>
      <c r="J380" s="27"/>
      <c r="K380" s="27"/>
      <c r="L380" s="27"/>
      <c r="M380" s="27"/>
      <c r="N380" s="27"/>
      <c r="O380" s="27"/>
      <c r="P380" s="27"/>
      <c r="Q380" s="27"/>
      <c r="R380" s="27"/>
      <c r="S380" s="27"/>
      <c r="T380" s="27"/>
      <c r="U380" s="27"/>
      <c r="V380" s="27"/>
      <c r="W380" s="27"/>
      <c r="X380" s="27"/>
      <c r="Y380" s="27"/>
      <c r="Z380" s="27"/>
      <c r="AA380" s="27"/>
      <c r="AB380" s="27"/>
      <c r="AC380" s="27"/>
      <c r="AD380" s="27"/>
      <c r="AK380">
        <f t="shared" si="158"/>
        <v>0</v>
      </c>
      <c r="AL380">
        <f t="shared" si="159"/>
        <v>0</v>
      </c>
      <c r="AM380">
        <f t="shared" si="160"/>
        <v>0</v>
      </c>
      <c r="AN380">
        <f t="shared" si="161"/>
        <v>0</v>
      </c>
      <c r="AO380">
        <f t="shared" si="162"/>
        <v>0</v>
      </c>
      <c r="AP380">
        <f t="shared" si="163"/>
        <v>0</v>
      </c>
      <c r="AQ380">
        <f t="shared" si="164"/>
        <v>0</v>
      </c>
      <c r="AR380">
        <f t="shared" si="165"/>
        <v>0</v>
      </c>
      <c r="AS380">
        <f t="shared" si="166"/>
        <v>0</v>
      </c>
      <c r="AT380">
        <f t="shared" si="167"/>
        <v>0</v>
      </c>
      <c r="AU380">
        <f t="shared" si="168"/>
        <v>0</v>
      </c>
      <c r="AV380">
        <f t="shared" si="169"/>
        <v>0</v>
      </c>
      <c r="AW380">
        <f t="shared" si="170"/>
        <v>0</v>
      </c>
      <c r="AX380">
        <f t="shared" si="171"/>
        <v>0</v>
      </c>
      <c r="AY380">
        <f t="shared" si="172"/>
        <v>0</v>
      </c>
      <c r="AZ380">
        <f t="shared" si="173"/>
        <v>0</v>
      </c>
      <c r="BA380">
        <f t="shared" si="174"/>
        <v>0</v>
      </c>
      <c r="BB380">
        <f t="shared" si="175"/>
        <v>0</v>
      </c>
      <c r="BC380">
        <f t="shared" si="176"/>
        <v>0</v>
      </c>
      <c r="BD380">
        <f t="shared" si="177"/>
        <v>0</v>
      </c>
      <c r="BE380">
        <f t="shared" si="178"/>
        <v>0</v>
      </c>
    </row>
    <row r="381" spans="1:57" ht="15" customHeight="1">
      <c r="A381" s="177"/>
      <c r="B381" s="214"/>
      <c r="C381" s="132" t="s">
        <v>105</v>
      </c>
      <c r="D381" s="625" t="str">
        <f>IF(CNGE_2024_M2_Secc2!D83="","",CNGE_2024_M2_Secc2!D83)</f>
        <v/>
      </c>
      <c r="E381" s="626"/>
      <c r="F381" s="626"/>
      <c r="G381" s="626"/>
      <c r="H381" s="626"/>
      <c r="I381" s="627"/>
      <c r="J381" s="27"/>
      <c r="K381" s="27"/>
      <c r="L381" s="27"/>
      <c r="M381" s="27"/>
      <c r="N381" s="27"/>
      <c r="O381" s="27"/>
      <c r="P381" s="27"/>
      <c r="Q381" s="27"/>
      <c r="R381" s="27"/>
      <c r="S381" s="27"/>
      <c r="T381" s="27"/>
      <c r="U381" s="27"/>
      <c r="V381" s="27"/>
      <c r="W381" s="27"/>
      <c r="X381" s="27"/>
      <c r="Y381" s="27"/>
      <c r="Z381" s="27"/>
      <c r="AA381" s="27"/>
      <c r="AB381" s="27"/>
      <c r="AC381" s="27"/>
      <c r="AD381" s="27"/>
      <c r="AK381">
        <f t="shared" si="158"/>
        <v>0</v>
      </c>
      <c r="AL381">
        <f t="shared" si="159"/>
        <v>0</v>
      </c>
      <c r="AM381">
        <f t="shared" si="160"/>
        <v>0</v>
      </c>
      <c r="AN381">
        <f t="shared" si="161"/>
        <v>0</v>
      </c>
      <c r="AO381">
        <f t="shared" si="162"/>
        <v>0</v>
      </c>
      <c r="AP381">
        <f t="shared" si="163"/>
        <v>0</v>
      </c>
      <c r="AQ381">
        <f t="shared" si="164"/>
        <v>0</v>
      </c>
      <c r="AR381">
        <f t="shared" si="165"/>
        <v>0</v>
      </c>
      <c r="AS381">
        <f t="shared" si="166"/>
        <v>0</v>
      </c>
      <c r="AT381">
        <f t="shared" si="167"/>
        <v>0</v>
      </c>
      <c r="AU381">
        <f t="shared" si="168"/>
        <v>0</v>
      </c>
      <c r="AV381">
        <f t="shared" si="169"/>
        <v>0</v>
      </c>
      <c r="AW381">
        <f t="shared" si="170"/>
        <v>0</v>
      </c>
      <c r="AX381">
        <f t="shared" si="171"/>
        <v>0</v>
      </c>
      <c r="AY381">
        <f t="shared" si="172"/>
        <v>0</v>
      </c>
      <c r="AZ381">
        <f t="shared" si="173"/>
        <v>0</v>
      </c>
      <c r="BA381">
        <f t="shared" si="174"/>
        <v>0</v>
      </c>
      <c r="BB381">
        <f t="shared" si="175"/>
        <v>0</v>
      </c>
      <c r="BC381">
        <f t="shared" si="176"/>
        <v>0</v>
      </c>
      <c r="BD381">
        <f t="shared" si="177"/>
        <v>0</v>
      </c>
      <c r="BE381">
        <f t="shared" si="178"/>
        <v>0</v>
      </c>
    </row>
    <row r="382" spans="1:57" ht="15" customHeight="1">
      <c r="A382" s="177"/>
      <c r="B382" s="214"/>
      <c r="C382" s="132" t="s">
        <v>107</v>
      </c>
      <c r="D382" s="625" t="str">
        <f>IF(CNGE_2024_M2_Secc2!D84="","",CNGE_2024_M2_Secc2!D84)</f>
        <v/>
      </c>
      <c r="E382" s="626"/>
      <c r="F382" s="626"/>
      <c r="G382" s="626"/>
      <c r="H382" s="626"/>
      <c r="I382" s="627"/>
      <c r="J382" s="27"/>
      <c r="K382" s="27"/>
      <c r="L382" s="27"/>
      <c r="M382" s="27"/>
      <c r="N382" s="27"/>
      <c r="O382" s="27"/>
      <c r="P382" s="27"/>
      <c r="Q382" s="27"/>
      <c r="R382" s="27"/>
      <c r="S382" s="27"/>
      <c r="T382" s="27"/>
      <c r="U382" s="27"/>
      <c r="V382" s="27"/>
      <c r="W382" s="27"/>
      <c r="X382" s="27"/>
      <c r="Y382" s="27"/>
      <c r="Z382" s="27"/>
      <c r="AA382" s="27"/>
      <c r="AB382" s="27"/>
      <c r="AC382" s="27"/>
      <c r="AD382" s="27"/>
      <c r="AK382">
        <f t="shared" si="158"/>
        <v>0</v>
      </c>
      <c r="AL382">
        <f t="shared" si="159"/>
        <v>0</v>
      </c>
      <c r="AM382">
        <f t="shared" si="160"/>
        <v>0</v>
      </c>
      <c r="AN382">
        <f t="shared" si="161"/>
        <v>0</v>
      </c>
      <c r="AO382">
        <f t="shared" si="162"/>
        <v>0</v>
      </c>
      <c r="AP382">
        <f t="shared" si="163"/>
        <v>0</v>
      </c>
      <c r="AQ382">
        <f t="shared" si="164"/>
        <v>0</v>
      </c>
      <c r="AR382">
        <f t="shared" si="165"/>
        <v>0</v>
      </c>
      <c r="AS382">
        <f t="shared" si="166"/>
        <v>0</v>
      </c>
      <c r="AT382">
        <f t="shared" si="167"/>
        <v>0</v>
      </c>
      <c r="AU382">
        <f t="shared" si="168"/>
        <v>0</v>
      </c>
      <c r="AV382">
        <f t="shared" si="169"/>
        <v>0</v>
      </c>
      <c r="AW382">
        <f t="shared" si="170"/>
        <v>0</v>
      </c>
      <c r="AX382">
        <f t="shared" si="171"/>
        <v>0</v>
      </c>
      <c r="AY382">
        <f t="shared" si="172"/>
        <v>0</v>
      </c>
      <c r="AZ382">
        <f t="shared" si="173"/>
        <v>0</v>
      </c>
      <c r="BA382">
        <f t="shared" si="174"/>
        <v>0</v>
      </c>
      <c r="BB382">
        <f t="shared" si="175"/>
        <v>0</v>
      </c>
      <c r="BC382">
        <f t="shared" si="176"/>
        <v>0</v>
      </c>
      <c r="BD382">
        <f t="shared" si="177"/>
        <v>0</v>
      </c>
      <c r="BE382">
        <f t="shared" si="178"/>
        <v>0</v>
      </c>
    </row>
    <row r="383" spans="1:57" ht="15" customHeight="1">
      <c r="A383" s="177"/>
      <c r="B383" s="214"/>
      <c r="C383" s="132" t="s">
        <v>108</v>
      </c>
      <c r="D383" s="625" t="str">
        <f>IF(CNGE_2024_M2_Secc2!D85="","",CNGE_2024_M2_Secc2!D85)</f>
        <v/>
      </c>
      <c r="E383" s="626"/>
      <c r="F383" s="626"/>
      <c r="G383" s="626"/>
      <c r="H383" s="626"/>
      <c r="I383" s="627"/>
      <c r="J383" s="27"/>
      <c r="K383" s="27"/>
      <c r="L383" s="27"/>
      <c r="M383" s="27"/>
      <c r="N383" s="27"/>
      <c r="O383" s="27"/>
      <c r="P383" s="27"/>
      <c r="Q383" s="27"/>
      <c r="R383" s="27"/>
      <c r="S383" s="27"/>
      <c r="T383" s="27"/>
      <c r="U383" s="27"/>
      <c r="V383" s="27"/>
      <c r="W383" s="27"/>
      <c r="X383" s="27"/>
      <c r="Y383" s="27"/>
      <c r="Z383" s="27"/>
      <c r="AA383" s="27"/>
      <c r="AB383" s="27"/>
      <c r="AC383" s="27"/>
      <c r="AD383" s="27"/>
      <c r="AK383">
        <f t="shared" si="158"/>
        <v>0</v>
      </c>
      <c r="AL383">
        <f t="shared" si="159"/>
        <v>0</v>
      </c>
      <c r="AM383">
        <f t="shared" si="160"/>
        <v>0</v>
      </c>
      <c r="AN383">
        <f t="shared" si="161"/>
        <v>0</v>
      </c>
      <c r="AO383">
        <f t="shared" si="162"/>
        <v>0</v>
      </c>
      <c r="AP383">
        <f t="shared" si="163"/>
        <v>0</v>
      </c>
      <c r="AQ383">
        <f t="shared" si="164"/>
        <v>0</v>
      </c>
      <c r="AR383">
        <f t="shared" si="165"/>
        <v>0</v>
      </c>
      <c r="AS383">
        <f t="shared" si="166"/>
        <v>0</v>
      </c>
      <c r="AT383">
        <f t="shared" si="167"/>
        <v>0</v>
      </c>
      <c r="AU383">
        <f t="shared" si="168"/>
        <v>0</v>
      </c>
      <c r="AV383">
        <f t="shared" si="169"/>
        <v>0</v>
      </c>
      <c r="AW383">
        <f t="shared" si="170"/>
        <v>0</v>
      </c>
      <c r="AX383">
        <f t="shared" si="171"/>
        <v>0</v>
      </c>
      <c r="AY383">
        <f t="shared" si="172"/>
        <v>0</v>
      </c>
      <c r="AZ383">
        <f t="shared" si="173"/>
        <v>0</v>
      </c>
      <c r="BA383">
        <f t="shared" si="174"/>
        <v>0</v>
      </c>
      <c r="BB383">
        <f t="shared" si="175"/>
        <v>0</v>
      </c>
      <c r="BC383">
        <f t="shared" si="176"/>
        <v>0</v>
      </c>
      <c r="BD383">
        <f t="shared" si="177"/>
        <v>0</v>
      </c>
      <c r="BE383">
        <f t="shared" si="178"/>
        <v>0</v>
      </c>
    </row>
    <row r="384" spans="1:57" ht="15" customHeight="1">
      <c r="A384" s="177"/>
      <c r="B384" s="214"/>
      <c r="C384" s="132" t="s">
        <v>109</v>
      </c>
      <c r="D384" s="625" t="str">
        <f>IF(CNGE_2024_M2_Secc2!D86="","",CNGE_2024_M2_Secc2!D86)</f>
        <v/>
      </c>
      <c r="E384" s="626"/>
      <c r="F384" s="626"/>
      <c r="G384" s="626"/>
      <c r="H384" s="626"/>
      <c r="I384" s="627"/>
      <c r="J384" s="27"/>
      <c r="K384" s="27"/>
      <c r="L384" s="27"/>
      <c r="M384" s="27"/>
      <c r="N384" s="27"/>
      <c r="O384" s="27"/>
      <c r="P384" s="27"/>
      <c r="Q384" s="27"/>
      <c r="R384" s="27"/>
      <c r="S384" s="27"/>
      <c r="T384" s="27"/>
      <c r="U384" s="27"/>
      <c r="V384" s="27"/>
      <c r="W384" s="27"/>
      <c r="X384" s="27"/>
      <c r="Y384" s="27"/>
      <c r="Z384" s="27"/>
      <c r="AA384" s="27"/>
      <c r="AB384" s="27"/>
      <c r="AC384" s="27"/>
      <c r="AD384" s="27"/>
      <c r="AK384">
        <f t="shared" si="158"/>
        <v>0</v>
      </c>
      <c r="AL384">
        <f t="shared" si="159"/>
        <v>0</v>
      </c>
      <c r="AM384">
        <f t="shared" si="160"/>
        <v>0</v>
      </c>
      <c r="AN384">
        <f t="shared" si="161"/>
        <v>0</v>
      </c>
      <c r="AO384">
        <f t="shared" si="162"/>
        <v>0</v>
      </c>
      <c r="AP384">
        <f t="shared" si="163"/>
        <v>0</v>
      </c>
      <c r="AQ384">
        <f t="shared" si="164"/>
        <v>0</v>
      </c>
      <c r="AR384">
        <f t="shared" si="165"/>
        <v>0</v>
      </c>
      <c r="AS384">
        <f t="shared" si="166"/>
        <v>0</v>
      </c>
      <c r="AT384">
        <f t="shared" si="167"/>
        <v>0</v>
      </c>
      <c r="AU384">
        <f t="shared" si="168"/>
        <v>0</v>
      </c>
      <c r="AV384">
        <f t="shared" si="169"/>
        <v>0</v>
      </c>
      <c r="AW384">
        <f t="shared" si="170"/>
        <v>0</v>
      </c>
      <c r="AX384">
        <f t="shared" si="171"/>
        <v>0</v>
      </c>
      <c r="AY384">
        <f t="shared" si="172"/>
        <v>0</v>
      </c>
      <c r="AZ384">
        <f t="shared" si="173"/>
        <v>0</v>
      </c>
      <c r="BA384">
        <f t="shared" si="174"/>
        <v>0</v>
      </c>
      <c r="BB384">
        <f t="shared" si="175"/>
        <v>0</v>
      </c>
      <c r="BC384">
        <f t="shared" si="176"/>
        <v>0</v>
      </c>
      <c r="BD384">
        <f t="shared" si="177"/>
        <v>0</v>
      </c>
      <c r="BE384">
        <f t="shared" si="178"/>
        <v>0</v>
      </c>
    </row>
    <row r="385" spans="1:57" ht="15" customHeight="1">
      <c r="A385" s="177"/>
      <c r="B385" s="214"/>
      <c r="C385" s="132" t="s">
        <v>110</v>
      </c>
      <c r="D385" s="625" t="str">
        <f>IF(CNGE_2024_M2_Secc2!D87="","",CNGE_2024_M2_Secc2!D87)</f>
        <v/>
      </c>
      <c r="E385" s="626"/>
      <c r="F385" s="626"/>
      <c r="G385" s="626"/>
      <c r="H385" s="626"/>
      <c r="I385" s="627"/>
      <c r="J385" s="27"/>
      <c r="K385" s="27"/>
      <c r="L385" s="27"/>
      <c r="M385" s="27"/>
      <c r="N385" s="27"/>
      <c r="O385" s="27"/>
      <c r="P385" s="27"/>
      <c r="Q385" s="27"/>
      <c r="R385" s="27"/>
      <c r="S385" s="27"/>
      <c r="T385" s="27"/>
      <c r="U385" s="27"/>
      <c r="V385" s="27"/>
      <c r="W385" s="27"/>
      <c r="X385" s="27"/>
      <c r="Y385" s="27"/>
      <c r="Z385" s="27"/>
      <c r="AA385" s="27"/>
      <c r="AB385" s="27"/>
      <c r="AC385" s="27"/>
      <c r="AD385" s="27"/>
      <c r="AK385">
        <f t="shared" si="158"/>
        <v>0</v>
      </c>
      <c r="AL385">
        <f t="shared" si="159"/>
        <v>0</v>
      </c>
      <c r="AM385">
        <f t="shared" si="160"/>
        <v>0</v>
      </c>
      <c r="AN385">
        <f t="shared" si="161"/>
        <v>0</v>
      </c>
      <c r="AO385">
        <f t="shared" si="162"/>
        <v>0</v>
      </c>
      <c r="AP385">
        <f t="shared" si="163"/>
        <v>0</v>
      </c>
      <c r="AQ385">
        <f t="shared" si="164"/>
        <v>0</v>
      </c>
      <c r="AR385">
        <f t="shared" si="165"/>
        <v>0</v>
      </c>
      <c r="AS385">
        <f t="shared" si="166"/>
        <v>0</v>
      </c>
      <c r="AT385">
        <f t="shared" si="167"/>
        <v>0</v>
      </c>
      <c r="AU385">
        <f t="shared" si="168"/>
        <v>0</v>
      </c>
      <c r="AV385">
        <f t="shared" si="169"/>
        <v>0</v>
      </c>
      <c r="AW385">
        <f t="shared" si="170"/>
        <v>0</v>
      </c>
      <c r="AX385">
        <f t="shared" si="171"/>
        <v>0</v>
      </c>
      <c r="AY385">
        <f t="shared" si="172"/>
        <v>0</v>
      </c>
      <c r="AZ385">
        <f t="shared" si="173"/>
        <v>0</v>
      </c>
      <c r="BA385">
        <f t="shared" si="174"/>
        <v>0</v>
      </c>
      <c r="BB385">
        <f t="shared" si="175"/>
        <v>0</v>
      </c>
      <c r="BC385">
        <f t="shared" si="176"/>
        <v>0</v>
      </c>
      <c r="BD385">
        <f t="shared" si="177"/>
        <v>0</v>
      </c>
      <c r="BE385">
        <f t="shared" si="178"/>
        <v>0</v>
      </c>
    </row>
    <row r="386" spans="1:57" ht="15" customHeight="1">
      <c r="A386" s="177"/>
      <c r="B386" s="214"/>
      <c r="C386" s="132" t="s">
        <v>111</v>
      </c>
      <c r="D386" s="625" t="str">
        <f>IF(CNGE_2024_M2_Secc2!D88="","",CNGE_2024_M2_Secc2!D88)</f>
        <v/>
      </c>
      <c r="E386" s="626"/>
      <c r="F386" s="626"/>
      <c r="G386" s="626"/>
      <c r="H386" s="626"/>
      <c r="I386" s="627"/>
      <c r="J386" s="27"/>
      <c r="K386" s="27"/>
      <c r="L386" s="27"/>
      <c r="M386" s="27"/>
      <c r="N386" s="27"/>
      <c r="O386" s="27"/>
      <c r="P386" s="27"/>
      <c r="Q386" s="27"/>
      <c r="R386" s="27"/>
      <c r="S386" s="27"/>
      <c r="T386" s="27"/>
      <c r="U386" s="27"/>
      <c r="V386" s="27"/>
      <c r="W386" s="27"/>
      <c r="X386" s="27"/>
      <c r="Y386" s="27"/>
      <c r="Z386" s="27"/>
      <c r="AA386" s="27"/>
      <c r="AB386" s="27"/>
      <c r="AC386" s="27"/>
      <c r="AD386" s="27"/>
      <c r="AK386">
        <f t="shared" si="158"/>
        <v>0</v>
      </c>
      <c r="AL386">
        <f t="shared" si="159"/>
        <v>0</v>
      </c>
      <c r="AM386">
        <f t="shared" si="160"/>
        <v>0</v>
      </c>
      <c r="AN386">
        <f t="shared" si="161"/>
        <v>0</v>
      </c>
      <c r="AO386">
        <f t="shared" si="162"/>
        <v>0</v>
      </c>
      <c r="AP386">
        <f t="shared" si="163"/>
        <v>0</v>
      </c>
      <c r="AQ386">
        <f t="shared" si="164"/>
        <v>0</v>
      </c>
      <c r="AR386">
        <f t="shared" si="165"/>
        <v>0</v>
      </c>
      <c r="AS386">
        <f t="shared" si="166"/>
        <v>0</v>
      </c>
      <c r="AT386">
        <f t="shared" si="167"/>
        <v>0</v>
      </c>
      <c r="AU386">
        <f t="shared" si="168"/>
        <v>0</v>
      </c>
      <c r="AV386">
        <f t="shared" si="169"/>
        <v>0</v>
      </c>
      <c r="AW386">
        <f t="shared" si="170"/>
        <v>0</v>
      </c>
      <c r="AX386">
        <f t="shared" si="171"/>
        <v>0</v>
      </c>
      <c r="AY386">
        <f t="shared" si="172"/>
        <v>0</v>
      </c>
      <c r="AZ386">
        <f t="shared" si="173"/>
        <v>0</v>
      </c>
      <c r="BA386">
        <f t="shared" si="174"/>
        <v>0</v>
      </c>
      <c r="BB386">
        <f t="shared" si="175"/>
        <v>0</v>
      </c>
      <c r="BC386">
        <f t="shared" si="176"/>
        <v>0</v>
      </c>
      <c r="BD386">
        <f t="shared" si="177"/>
        <v>0</v>
      </c>
      <c r="BE386">
        <f t="shared" si="178"/>
        <v>0</v>
      </c>
    </row>
    <row r="387" spans="1:57" ht="15" customHeight="1">
      <c r="A387" s="177"/>
      <c r="B387" s="214"/>
      <c r="C387" s="132" t="s">
        <v>112</v>
      </c>
      <c r="D387" s="625" t="str">
        <f>IF(CNGE_2024_M2_Secc2!D89="","",CNGE_2024_M2_Secc2!D89)</f>
        <v/>
      </c>
      <c r="E387" s="626"/>
      <c r="F387" s="626"/>
      <c r="G387" s="626"/>
      <c r="H387" s="626"/>
      <c r="I387" s="627"/>
      <c r="J387" s="27"/>
      <c r="K387" s="27"/>
      <c r="L387" s="27"/>
      <c r="M387" s="27"/>
      <c r="N387" s="27"/>
      <c r="O387" s="27"/>
      <c r="P387" s="27"/>
      <c r="Q387" s="27"/>
      <c r="R387" s="27"/>
      <c r="S387" s="27"/>
      <c r="T387" s="27"/>
      <c r="U387" s="27"/>
      <c r="V387" s="27"/>
      <c r="W387" s="27"/>
      <c r="X387" s="27"/>
      <c r="Y387" s="27"/>
      <c r="Z387" s="27"/>
      <c r="AA387" s="27"/>
      <c r="AB387" s="27"/>
      <c r="AC387" s="27"/>
      <c r="AD387" s="27"/>
      <c r="AK387">
        <f t="shared" si="158"/>
        <v>0</v>
      </c>
      <c r="AL387">
        <f t="shared" si="159"/>
        <v>0</v>
      </c>
      <c r="AM387">
        <f t="shared" si="160"/>
        <v>0</v>
      </c>
      <c r="AN387">
        <f t="shared" si="161"/>
        <v>0</v>
      </c>
      <c r="AO387">
        <f t="shared" si="162"/>
        <v>0</v>
      </c>
      <c r="AP387">
        <f t="shared" si="163"/>
        <v>0</v>
      </c>
      <c r="AQ387">
        <f t="shared" si="164"/>
        <v>0</v>
      </c>
      <c r="AR387">
        <f t="shared" si="165"/>
        <v>0</v>
      </c>
      <c r="AS387">
        <f t="shared" si="166"/>
        <v>0</v>
      </c>
      <c r="AT387">
        <f t="shared" si="167"/>
        <v>0</v>
      </c>
      <c r="AU387">
        <f t="shared" si="168"/>
        <v>0</v>
      </c>
      <c r="AV387">
        <f t="shared" si="169"/>
        <v>0</v>
      </c>
      <c r="AW387">
        <f t="shared" si="170"/>
        <v>0</v>
      </c>
      <c r="AX387">
        <f t="shared" si="171"/>
        <v>0</v>
      </c>
      <c r="AY387">
        <f t="shared" si="172"/>
        <v>0</v>
      </c>
      <c r="AZ387">
        <f t="shared" si="173"/>
        <v>0</v>
      </c>
      <c r="BA387">
        <f t="shared" si="174"/>
        <v>0</v>
      </c>
      <c r="BB387">
        <f t="shared" si="175"/>
        <v>0</v>
      </c>
      <c r="BC387">
        <f t="shared" si="176"/>
        <v>0</v>
      </c>
      <c r="BD387">
        <f t="shared" si="177"/>
        <v>0</v>
      </c>
      <c r="BE387">
        <f t="shared" si="178"/>
        <v>0</v>
      </c>
    </row>
    <row r="388" spans="1:57" ht="15" customHeight="1">
      <c r="A388" s="177"/>
      <c r="B388" s="214"/>
      <c r="C388" s="132" t="s">
        <v>113</v>
      </c>
      <c r="D388" s="625" t="str">
        <f>IF(CNGE_2024_M2_Secc2!D90="","",CNGE_2024_M2_Secc2!D90)</f>
        <v/>
      </c>
      <c r="E388" s="626"/>
      <c r="F388" s="626"/>
      <c r="G388" s="626"/>
      <c r="H388" s="626"/>
      <c r="I388" s="627"/>
      <c r="J388" s="27"/>
      <c r="K388" s="27"/>
      <c r="L388" s="27"/>
      <c r="M388" s="27"/>
      <c r="N388" s="27"/>
      <c r="O388" s="27"/>
      <c r="P388" s="27"/>
      <c r="Q388" s="27"/>
      <c r="R388" s="27"/>
      <c r="S388" s="27"/>
      <c r="T388" s="27"/>
      <c r="U388" s="27"/>
      <c r="V388" s="27"/>
      <c r="W388" s="27"/>
      <c r="X388" s="27"/>
      <c r="Y388" s="27"/>
      <c r="Z388" s="27"/>
      <c r="AA388" s="27"/>
      <c r="AB388" s="27"/>
      <c r="AC388" s="27"/>
      <c r="AD388" s="27"/>
      <c r="AK388">
        <f t="shared" si="158"/>
        <v>0</v>
      </c>
      <c r="AL388">
        <f t="shared" si="159"/>
        <v>0</v>
      </c>
      <c r="AM388">
        <f t="shared" si="160"/>
        <v>0</v>
      </c>
      <c r="AN388">
        <f t="shared" si="161"/>
        <v>0</v>
      </c>
      <c r="AO388">
        <f t="shared" si="162"/>
        <v>0</v>
      </c>
      <c r="AP388">
        <f t="shared" si="163"/>
        <v>0</v>
      </c>
      <c r="AQ388">
        <f t="shared" si="164"/>
        <v>0</v>
      </c>
      <c r="AR388">
        <f t="shared" si="165"/>
        <v>0</v>
      </c>
      <c r="AS388">
        <f t="shared" si="166"/>
        <v>0</v>
      </c>
      <c r="AT388">
        <f t="shared" si="167"/>
        <v>0</v>
      </c>
      <c r="AU388">
        <f t="shared" si="168"/>
        <v>0</v>
      </c>
      <c r="AV388">
        <f t="shared" si="169"/>
        <v>0</v>
      </c>
      <c r="AW388">
        <f t="shared" si="170"/>
        <v>0</v>
      </c>
      <c r="AX388">
        <f t="shared" si="171"/>
        <v>0</v>
      </c>
      <c r="AY388">
        <f t="shared" si="172"/>
        <v>0</v>
      </c>
      <c r="AZ388">
        <f t="shared" si="173"/>
        <v>0</v>
      </c>
      <c r="BA388">
        <f t="shared" si="174"/>
        <v>0</v>
      </c>
      <c r="BB388">
        <f t="shared" si="175"/>
        <v>0</v>
      </c>
      <c r="BC388">
        <f t="shared" si="176"/>
        <v>0</v>
      </c>
      <c r="BD388">
        <f t="shared" si="177"/>
        <v>0</v>
      </c>
      <c r="BE388">
        <f t="shared" si="178"/>
        <v>0</v>
      </c>
    </row>
    <row r="389" spans="1:57" ht="15" customHeight="1">
      <c r="A389" s="177"/>
      <c r="B389" s="214"/>
      <c r="C389" s="132" t="s">
        <v>114</v>
      </c>
      <c r="D389" s="625" t="str">
        <f>IF(CNGE_2024_M2_Secc2!D91="","",CNGE_2024_M2_Secc2!D91)</f>
        <v/>
      </c>
      <c r="E389" s="626"/>
      <c r="F389" s="626"/>
      <c r="G389" s="626"/>
      <c r="H389" s="626"/>
      <c r="I389" s="627"/>
      <c r="J389" s="27"/>
      <c r="K389" s="27"/>
      <c r="L389" s="27"/>
      <c r="M389" s="27"/>
      <c r="N389" s="27"/>
      <c r="O389" s="27"/>
      <c r="P389" s="27"/>
      <c r="Q389" s="27"/>
      <c r="R389" s="27"/>
      <c r="S389" s="27"/>
      <c r="T389" s="27"/>
      <c r="U389" s="27"/>
      <c r="V389" s="27"/>
      <c r="W389" s="27"/>
      <c r="X389" s="27"/>
      <c r="Y389" s="27"/>
      <c r="Z389" s="27"/>
      <c r="AA389" s="27"/>
      <c r="AB389" s="27"/>
      <c r="AC389" s="27"/>
      <c r="AD389" s="27"/>
      <c r="AK389">
        <f t="shared" si="158"/>
        <v>0</v>
      </c>
      <c r="AL389">
        <f t="shared" si="159"/>
        <v>0</v>
      </c>
      <c r="AM389">
        <f t="shared" si="160"/>
        <v>0</v>
      </c>
      <c r="AN389">
        <f t="shared" si="161"/>
        <v>0</v>
      </c>
      <c r="AO389">
        <f t="shared" si="162"/>
        <v>0</v>
      </c>
      <c r="AP389">
        <f t="shared" si="163"/>
        <v>0</v>
      </c>
      <c r="AQ389">
        <f t="shared" si="164"/>
        <v>0</v>
      </c>
      <c r="AR389">
        <f t="shared" si="165"/>
        <v>0</v>
      </c>
      <c r="AS389">
        <f t="shared" si="166"/>
        <v>0</v>
      </c>
      <c r="AT389">
        <f t="shared" si="167"/>
        <v>0</v>
      </c>
      <c r="AU389">
        <f t="shared" si="168"/>
        <v>0</v>
      </c>
      <c r="AV389">
        <f t="shared" si="169"/>
        <v>0</v>
      </c>
      <c r="AW389">
        <f t="shared" si="170"/>
        <v>0</v>
      </c>
      <c r="AX389">
        <f t="shared" si="171"/>
        <v>0</v>
      </c>
      <c r="AY389">
        <f t="shared" si="172"/>
        <v>0</v>
      </c>
      <c r="AZ389">
        <f t="shared" si="173"/>
        <v>0</v>
      </c>
      <c r="BA389">
        <f t="shared" si="174"/>
        <v>0</v>
      </c>
      <c r="BB389">
        <f t="shared" si="175"/>
        <v>0</v>
      </c>
      <c r="BC389">
        <f t="shared" si="176"/>
        <v>0</v>
      </c>
      <c r="BD389">
        <f t="shared" si="177"/>
        <v>0</v>
      </c>
      <c r="BE389">
        <f t="shared" si="178"/>
        <v>0</v>
      </c>
    </row>
    <row r="390" spans="1:57" ht="15" customHeight="1">
      <c r="A390" s="177"/>
      <c r="B390" s="214"/>
      <c r="C390" s="132" t="s">
        <v>115</v>
      </c>
      <c r="D390" s="625" t="str">
        <f>IF(CNGE_2024_M2_Secc2!D92="","",CNGE_2024_M2_Secc2!D92)</f>
        <v/>
      </c>
      <c r="E390" s="626"/>
      <c r="F390" s="626"/>
      <c r="G390" s="626"/>
      <c r="H390" s="626"/>
      <c r="I390" s="627"/>
      <c r="J390" s="27"/>
      <c r="K390" s="27"/>
      <c r="L390" s="27"/>
      <c r="M390" s="27"/>
      <c r="N390" s="27"/>
      <c r="O390" s="27"/>
      <c r="P390" s="27"/>
      <c r="Q390" s="27"/>
      <c r="R390" s="27"/>
      <c r="S390" s="27"/>
      <c r="T390" s="27"/>
      <c r="U390" s="27"/>
      <c r="V390" s="27"/>
      <c r="W390" s="27"/>
      <c r="X390" s="27"/>
      <c r="Y390" s="27"/>
      <c r="Z390" s="27"/>
      <c r="AA390" s="27"/>
      <c r="AB390" s="27"/>
      <c r="AC390" s="27"/>
      <c r="AD390" s="27"/>
      <c r="AK390">
        <f t="shared" si="158"/>
        <v>0</v>
      </c>
      <c r="AL390">
        <f t="shared" si="159"/>
        <v>0</v>
      </c>
      <c r="AM390">
        <f t="shared" si="160"/>
        <v>0</v>
      </c>
      <c r="AN390">
        <f t="shared" si="161"/>
        <v>0</v>
      </c>
      <c r="AO390">
        <f t="shared" si="162"/>
        <v>0</v>
      </c>
      <c r="AP390">
        <f t="shared" si="163"/>
        <v>0</v>
      </c>
      <c r="AQ390">
        <f t="shared" si="164"/>
        <v>0</v>
      </c>
      <c r="AR390">
        <f t="shared" si="165"/>
        <v>0</v>
      </c>
      <c r="AS390">
        <f t="shared" si="166"/>
        <v>0</v>
      </c>
      <c r="AT390">
        <f t="shared" si="167"/>
        <v>0</v>
      </c>
      <c r="AU390">
        <f t="shared" si="168"/>
        <v>0</v>
      </c>
      <c r="AV390">
        <f t="shared" si="169"/>
        <v>0</v>
      </c>
      <c r="AW390">
        <f t="shared" si="170"/>
        <v>0</v>
      </c>
      <c r="AX390">
        <f t="shared" si="171"/>
        <v>0</v>
      </c>
      <c r="AY390">
        <f t="shared" si="172"/>
        <v>0</v>
      </c>
      <c r="AZ390">
        <f t="shared" si="173"/>
        <v>0</v>
      </c>
      <c r="BA390">
        <f t="shared" si="174"/>
        <v>0</v>
      </c>
      <c r="BB390">
        <f t="shared" si="175"/>
        <v>0</v>
      </c>
      <c r="BC390">
        <f t="shared" si="176"/>
        <v>0</v>
      </c>
      <c r="BD390">
        <f t="shared" si="177"/>
        <v>0</v>
      </c>
      <c r="BE390">
        <f t="shared" si="178"/>
        <v>0</v>
      </c>
    </row>
    <row r="391" spans="1:57" ht="15" customHeight="1">
      <c r="A391" s="177"/>
      <c r="B391" s="214"/>
      <c r="C391" s="132" t="s">
        <v>116</v>
      </c>
      <c r="D391" s="625" t="str">
        <f>IF(CNGE_2024_M2_Secc2!D93="","",CNGE_2024_M2_Secc2!D93)</f>
        <v/>
      </c>
      <c r="E391" s="626"/>
      <c r="F391" s="626"/>
      <c r="G391" s="626"/>
      <c r="H391" s="626"/>
      <c r="I391" s="627"/>
      <c r="J391" s="27"/>
      <c r="K391" s="27"/>
      <c r="L391" s="27"/>
      <c r="M391" s="27"/>
      <c r="N391" s="27"/>
      <c r="O391" s="27"/>
      <c r="P391" s="27"/>
      <c r="Q391" s="27"/>
      <c r="R391" s="27"/>
      <c r="S391" s="27"/>
      <c r="T391" s="27"/>
      <c r="U391" s="27"/>
      <c r="V391" s="27"/>
      <c r="W391" s="27"/>
      <c r="X391" s="27"/>
      <c r="Y391" s="27"/>
      <c r="Z391" s="27"/>
      <c r="AA391" s="27"/>
      <c r="AB391" s="27"/>
      <c r="AC391" s="27"/>
      <c r="AD391" s="27"/>
      <c r="AK391">
        <f t="shared" si="158"/>
        <v>0</v>
      </c>
      <c r="AL391">
        <f t="shared" si="159"/>
        <v>0</v>
      </c>
      <c r="AM391">
        <f t="shared" si="160"/>
        <v>0</v>
      </c>
      <c r="AN391">
        <f t="shared" si="161"/>
        <v>0</v>
      </c>
      <c r="AO391">
        <f t="shared" si="162"/>
        <v>0</v>
      </c>
      <c r="AP391">
        <f t="shared" si="163"/>
        <v>0</v>
      </c>
      <c r="AQ391">
        <f t="shared" si="164"/>
        <v>0</v>
      </c>
      <c r="AR391">
        <f t="shared" si="165"/>
        <v>0</v>
      </c>
      <c r="AS391">
        <f t="shared" si="166"/>
        <v>0</v>
      </c>
      <c r="AT391">
        <f t="shared" si="167"/>
        <v>0</v>
      </c>
      <c r="AU391">
        <f t="shared" si="168"/>
        <v>0</v>
      </c>
      <c r="AV391">
        <f t="shared" si="169"/>
        <v>0</v>
      </c>
      <c r="AW391">
        <f t="shared" si="170"/>
        <v>0</v>
      </c>
      <c r="AX391">
        <f t="shared" si="171"/>
        <v>0</v>
      </c>
      <c r="AY391">
        <f t="shared" si="172"/>
        <v>0</v>
      </c>
      <c r="AZ391">
        <f t="shared" si="173"/>
        <v>0</v>
      </c>
      <c r="BA391">
        <f t="shared" si="174"/>
        <v>0</v>
      </c>
      <c r="BB391">
        <f t="shared" si="175"/>
        <v>0</v>
      </c>
      <c r="BC391">
        <f t="shared" si="176"/>
        <v>0</v>
      </c>
      <c r="BD391">
        <f t="shared" si="177"/>
        <v>0</v>
      </c>
      <c r="BE391">
        <f>IF(COUNTIF(AB391:AD391,"NA")=3,0,IF(COUNTA(AB391:AD391)=0,0,IF(OR(AND(AB391=0,BC391&gt;0),AND(AB391="ns",BD391&gt;0),AND(AB391="ns",BC391=0,BD391=0)),1,IF(OR(AND(AB391&gt;0,BC391=2),AND(AB391="ns",BC391=2),AND(AB391="ns",BD391=0,BC391&gt;0),AB391=BD391),0,1))))</f>
        <v>0</v>
      </c>
    </row>
    <row r="392" spans="1:57" ht="15" customHeight="1">
      <c r="A392" s="159"/>
      <c r="B392" s="7"/>
      <c r="C392" s="7"/>
      <c r="D392" s="7"/>
      <c r="E392" s="7"/>
      <c r="F392" s="7"/>
      <c r="G392" s="217"/>
      <c r="H392" s="250"/>
      <c r="J392" s="216">
        <f t="shared" ref="J392:AD392" si="179">IF(AND(SUM(J371:J391)=0,COUNTIF(J371:J391,"NS")&gt;0),"NS",IF(AND(SUM(J371:J391)=0,COUNTIF(J371:J391,0)&gt;0),0,IF(AND(SUM(J371:J391)=0,COUNTIF(J371:J391,"NA")&gt;0),"NA",SUM(J371:J391))))</f>
        <v>0</v>
      </c>
      <c r="K392" s="216">
        <f t="shared" si="179"/>
        <v>0</v>
      </c>
      <c r="L392" s="216">
        <f t="shared" si="179"/>
        <v>0</v>
      </c>
      <c r="M392" s="216">
        <f t="shared" si="179"/>
        <v>0</v>
      </c>
      <c r="N392" s="216">
        <f t="shared" si="179"/>
        <v>0</v>
      </c>
      <c r="O392" s="216">
        <f t="shared" si="179"/>
        <v>0</v>
      </c>
      <c r="P392" s="216">
        <f t="shared" si="179"/>
        <v>0</v>
      </c>
      <c r="Q392" s="216">
        <f t="shared" si="179"/>
        <v>0</v>
      </c>
      <c r="R392" s="216">
        <f t="shared" si="179"/>
        <v>0</v>
      </c>
      <c r="S392" s="216">
        <f t="shared" si="179"/>
        <v>0</v>
      </c>
      <c r="T392" s="216">
        <f t="shared" si="179"/>
        <v>0</v>
      </c>
      <c r="U392" s="216">
        <f t="shared" si="179"/>
        <v>0</v>
      </c>
      <c r="V392" s="216">
        <f t="shared" si="179"/>
        <v>0</v>
      </c>
      <c r="W392" s="216">
        <f t="shared" si="179"/>
        <v>0</v>
      </c>
      <c r="X392" s="216">
        <f t="shared" si="179"/>
        <v>0</v>
      </c>
      <c r="Y392" s="216">
        <f t="shared" si="179"/>
        <v>0</v>
      </c>
      <c r="Z392" s="216">
        <f t="shared" si="179"/>
        <v>0</v>
      </c>
      <c r="AA392" s="216">
        <f t="shared" si="179"/>
        <v>0</v>
      </c>
      <c r="AB392" s="216">
        <f t="shared" si="179"/>
        <v>0</v>
      </c>
      <c r="AC392" s="216">
        <f t="shared" si="179"/>
        <v>0</v>
      </c>
      <c r="AD392" s="216">
        <f t="shared" si="179"/>
        <v>0</v>
      </c>
      <c r="AK392">
        <f>SUM(AK371:AK391)</f>
        <v>0</v>
      </c>
      <c r="AM392">
        <f>SUM(AM371:AM391)</f>
        <v>0</v>
      </c>
      <c r="AN392">
        <f>SUM(AN371:AN391)</f>
        <v>0</v>
      </c>
      <c r="AP392">
        <f>SUM(AP371:AP391)</f>
        <v>0</v>
      </c>
      <c r="AQ392">
        <f>SUM(AQ371:AQ391)</f>
        <v>0</v>
      </c>
      <c r="AS392">
        <f>SUM(AS371:AS391)</f>
        <v>0</v>
      </c>
      <c r="AT392">
        <f>SUM(AT371:AT391)</f>
        <v>0</v>
      </c>
      <c r="AV392">
        <f>SUM(AV371:AV391)</f>
        <v>0</v>
      </c>
      <c r="AW392">
        <f>SUM(AW371:AW391)</f>
        <v>0</v>
      </c>
      <c r="AY392">
        <f>SUM(AY371:AY391)</f>
        <v>0</v>
      </c>
      <c r="AZ392">
        <f>SUM(AZ371:AZ391)</f>
        <v>0</v>
      </c>
      <c r="BB392">
        <f>SUM(BB371:BB391)</f>
        <v>0</v>
      </c>
      <c r="BC392">
        <f>SUM(BC371:BC391)</f>
        <v>0</v>
      </c>
      <c r="BE392">
        <f>SUM(BE371:BE391)</f>
        <v>0</v>
      </c>
    </row>
    <row r="393" spans="1:57" ht="15" customHeight="1">
      <c r="A393" s="159"/>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K393" t="s">
        <v>2293</v>
      </c>
      <c r="AL393" s="193">
        <f>SUM(AM392,AP392,AS392,AV392,AY392,BB392,BE392)</f>
        <v>0</v>
      </c>
    </row>
    <row r="394" spans="1:57" ht="24" customHeight="1">
      <c r="A394" s="159"/>
      <c r="B394" s="7"/>
      <c r="C394" s="417" t="s">
        <v>147</v>
      </c>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c r="Z394" s="417"/>
      <c r="AA394" s="417"/>
      <c r="AB394" s="417"/>
      <c r="AC394" s="417"/>
      <c r="AD394" s="417"/>
      <c r="AK394" t="s">
        <v>2304</v>
      </c>
      <c r="AL394" s="172">
        <f>SUM(AL393,AI366)</f>
        <v>0</v>
      </c>
    </row>
    <row r="395" spans="1:57" ht="60" customHeight="1">
      <c r="A395" s="159"/>
      <c r="B395" s="7"/>
      <c r="C395" s="473"/>
      <c r="D395" s="474"/>
      <c r="E395" s="474"/>
      <c r="F395" s="474"/>
      <c r="G395" s="474"/>
      <c r="H395" s="474"/>
      <c r="I395" s="474"/>
      <c r="J395" s="474"/>
      <c r="K395" s="474"/>
      <c r="L395" s="474"/>
      <c r="M395" s="474"/>
      <c r="N395" s="474"/>
      <c r="O395" s="474"/>
      <c r="P395" s="474"/>
      <c r="Q395" s="474"/>
      <c r="R395" s="474"/>
      <c r="S395" s="474"/>
      <c r="T395" s="474"/>
      <c r="U395" s="474"/>
      <c r="V395" s="474"/>
      <c r="W395" s="474"/>
      <c r="X395" s="474"/>
      <c r="Y395" s="474"/>
      <c r="Z395" s="474"/>
      <c r="AA395" s="474"/>
      <c r="AB395" s="474"/>
      <c r="AC395" s="474"/>
      <c r="AD395" s="475"/>
    </row>
    <row r="396" spans="1:57" ht="15" customHeight="1">
      <c r="A396" s="159"/>
      <c r="B396" s="455" t="str">
        <f>IF(AG365=0,"","Favor de ingresar toda la información requerida en la pregunta")</f>
        <v/>
      </c>
      <c r="C396" s="455"/>
      <c r="D396" s="455"/>
      <c r="E396" s="455"/>
      <c r="F396" s="455"/>
      <c r="G396" s="455"/>
      <c r="H396" s="455"/>
      <c r="I396" s="455"/>
      <c r="J396" s="455"/>
      <c r="K396" s="455"/>
      <c r="L396" s="455"/>
      <c r="M396" s="455"/>
      <c r="N396" s="455"/>
      <c r="O396" s="455"/>
      <c r="P396" s="455"/>
      <c r="Q396" s="455"/>
      <c r="R396" s="455"/>
      <c r="S396" s="455"/>
      <c r="T396" s="455"/>
      <c r="U396" s="455"/>
      <c r="V396" s="455"/>
      <c r="W396" s="455"/>
      <c r="X396" s="455"/>
      <c r="Y396" s="455"/>
      <c r="Z396" s="455"/>
      <c r="AA396" s="455"/>
      <c r="AB396" s="455"/>
      <c r="AC396" s="455"/>
      <c r="AD396" s="455"/>
      <c r="AE396" s="455"/>
    </row>
    <row r="397" spans="1:57" ht="15" customHeight="1">
      <c r="A397" s="159"/>
      <c r="B397" s="456" t="str">
        <f>IF(SUM(COUNTIF(M344:AD364,"NS"),COUNTIF(J371:AD391,"NS"))&lt;&gt;0,"Alerta: debido a que cuenta con registros NS, debe proporcionar una justificación en el area de comentarios al final de la pregunta","")</f>
        <v/>
      </c>
      <c r="C397" s="456"/>
      <c r="D397" s="456"/>
      <c r="E397" s="456"/>
      <c r="F397" s="456"/>
      <c r="G397" s="456"/>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row>
    <row r="398" spans="1:57" ht="15" customHeight="1">
      <c r="A398" s="159"/>
      <c r="B398" s="452" t="str">
        <f>IF(DK365&lt;&gt;"",DK365,IF(AL394&gt;0,"Favor de revisar la suma y consistencia de totales y/o subtotales por filas (numéricos y NS)",""))</f>
        <v/>
      </c>
      <c r="C398" s="452"/>
      <c r="D398" s="452"/>
      <c r="E398" s="452"/>
      <c r="F398" s="452"/>
      <c r="G398" s="452"/>
      <c r="H398" s="452"/>
      <c r="I398" s="452"/>
      <c r="J398" s="452"/>
      <c r="K398" s="452"/>
      <c r="L398" s="452"/>
      <c r="M398" s="452"/>
      <c r="N398" s="452"/>
      <c r="O398" s="452"/>
      <c r="P398" s="452"/>
      <c r="Q398" s="452"/>
      <c r="R398" s="452"/>
      <c r="S398" s="452"/>
      <c r="T398" s="452"/>
      <c r="U398" s="452"/>
      <c r="V398" s="452"/>
      <c r="W398" s="452"/>
      <c r="X398" s="452"/>
      <c r="Y398" s="452"/>
      <c r="Z398" s="452"/>
      <c r="AA398" s="452"/>
      <c r="AB398" s="452"/>
      <c r="AC398" s="452"/>
      <c r="AD398" s="452"/>
      <c r="AE398" s="452"/>
    </row>
    <row r="399" spans="1:57" ht="15" customHeight="1">
      <c r="A399" s="159"/>
      <c r="B399" s="450" t="str">
        <f>IF(CV344&gt;0,"Favor de revisar la instrucción 3, debido a que no se cumplen con los criterios mencionados","")</f>
        <v/>
      </c>
      <c r="C399" s="450"/>
      <c r="D399" s="450"/>
      <c r="E399" s="450"/>
      <c r="F399" s="450"/>
      <c r="G399" s="450"/>
      <c r="H399" s="450"/>
      <c r="I399" s="450"/>
      <c r="J399" s="450"/>
      <c r="K399" s="450"/>
      <c r="L399" s="450"/>
      <c r="M399" s="450"/>
      <c r="N399" s="450"/>
      <c r="O399" s="450"/>
      <c r="P399" s="450"/>
      <c r="Q399" s="450"/>
      <c r="R399" s="450"/>
      <c r="S399" s="450"/>
      <c r="T399" s="450"/>
      <c r="U399" s="450"/>
      <c r="V399" s="450"/>
      <c r="W399" s="450"/>
      <c r="X399" s="450"/>
      <c r="Y399" s="450"/>
      <c r="Z399" s="450"/>
      <c r="AA399" s="450"/>
      <c r="AB399" s="450"/>
      <c r="AC399" s="450"/>
      <c r="AD399" s="450"/>
      <c r="AE399" s="450"/>
    </row>
    <row r="400" spans="1:57" ht="15" customHeight="1">
      <c r="A400" s="159"/>
      <c r="B400" s="451" t="str">
        <f>IF(CV366&gt;0,"Alerta: debe de proporcionar una justificación de acuerdo a lo establecido en la instrucción 4","")</f>
        <v/>
      </c>
      <c r="C400" s="451"/>
      <c r="D400" s="451"/>
      <c r="E400" s="451"/>
      <c r="F400" s="451"/>
      <c r="G400" s="451"/>
      <c r="H400" s="451"/>
      <c r="I400" s="451"/>
      <c r="J400" s="451"/>
      <c r="K400" s="451"/>
      <c r="L400" s="451"/>
      <c r="M400" s="451"/>
      <c r="N400" s="451"/>
      <c r="O400" s="451"/>
      <c r="P400" s="451"/>
      <c r="Q400" s="451"/>
      <c r="R400" s="451"/>
      <c r="S400" s="451"/>
      <c r="T400" s="451"/>
      <c r="U400" s="451"/>
      <c r="V400" s="451"/>
      <c r="W400" s="451"/>
      <c r="X400" s="451"/>
      <c r="Y400" s="451"/>
      <c r="Z400" s="451"/>
      <c r="AA400" s="451"/>
      <c r="AB400" s="451"/>
      <c r="AC400" s="451"/>
      <c r="AD400" s="451"/>
      <c r="AE400" s="451"/>
    </row>
    <row r="401" spans="1:30" ht="15" customHeight="1" thickBot="1">
      <c r="A401" s="15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row>
    <row r="402" spans="1:30" ht="15" customHeight="1" thickBot="1">
      <c r="A402" s="163" t="s">
        <v>135</v>
      </c>
      <c r="B402" s="491" t="s">
        <v>481</v>
      </c>
      <c r="C402" s="492"/>
      <c r="D402" s="492"/>
      <c r="E402" s="492"/>
      <c r="F402" s="492"/>
      <c r="G402" s="492"/>
      <c r="H402" s="492"/>
      <c r="I402" s="492"/>
      <c r="J402" s="492"/>
      <c r="K402" s="492"/>
      <c r="L402" s="492"/>
      <c r="M402" s="492"/>
      <c r="N402" s="492"/>
      <c r="O402" s="492"/>
      <c r="P402" s="492"/>
      <c r="Q402" s="492"/>
      <c r="R402" s="492"/>
      <c r="S402" s="492"/>
      <c r="T402" s="492"/>
      <c r="U402" s="492"/>
      <c r="V402" s="492"/>
      <c r="W402" s="492"/>
      <c r="X402" s="492"/>
      <c r="Y402" s="492"/>
      <c r="Z402" s="492"/>
      <c r="AA402" s="492"/>
      <c r="AB402" s="492"/>
      <c r="AC402" s="492"/>
      <c r="AD402" s="493"/>
    </row>
    <row r="403" spans="1:30" ht="15" customHeight="1">
      <c r="A403" s="159"/>
      <c r="B403" s="508" t="s">
        <v>150</v>
      </c>
      <c r="C403" s="509"/>
      <c r="D403" s="509"/>
      <c r="E403" s="509"/>
      <c r="F403" s="509"/>
      <c r="G403" s="509"/>
      <c r="H403" s="509"/>
      <c r="I403" s="509"/>
      <c r="J403" s="509"/>
      <c r="K403" s="509"/>
      <c r="L403" s="509"/>
      <c r="M403" s="509"/>
      <c r="N403" s="509"/>
      <c r="O403" s="509"/>
      <c r="P403" s="509"/>
      <c r="Q403" s="509"/>
      <c r="R403" s="509"/>
      <c r="S403" s="509"/>
      <c r="T403" s="509"/>
      <c r="U403" s="509"/>
      <c r="V403" s="509"/>
      <c r="W403" s="509"/>
      <c r="X403" s="509"/>
      <c r="Y403" s="509"/>
      <c r="Z403" s="509"/>
      <c r="AA403" s="509"/>
      <c r="AB403" s="509"/>
      <c r="AC403" s="509"/>
      <c r="AD403" s="510"/>
    </row>
    <row r="404" spans="1:30" ht="48" customHeight="1">
      <c r="A404" s="159"/>
      <c r="B404" s="237"/>
      <c r="C404" s="464" t="s">
        <v>1693</v>
      </c>
      <c r="D404" s="464"/>
      <c r="E404" s="464"/>
      <c r="F404" s="464"/>
      <c r="G404" s="464"/>
      <c r="H404" s="464"/>
      <c r="I404" s="464"/>
      <c r="J404" s="464"/>
      <c r="K404" s="464"/>
      <c r="L404" s="464"/>
      <c r="M404" s="464"/>
      <c r="N404" s="464"/>
      <c r="O404" s="464"/>
      <c r="P404" s="464"/>
      <c r="Q404" s="464"/>
      <c r="R404" s="464"/>
      <c r="S404" s="464"/>
      <c r="T404" s="464"/>
      <c r="U404" s="464"/>
      <c r="V404" s="464"/>
      <c r="W404" s="464"/>
      <c r="X404" s="464"/>
      <c r="Y404" s="464"/>
      <c r="Z404" s="464"/>
      <c r="AA404" s="464"/>
      <c r="AB404" s="464"/>
      <c r="AC404" s="464"/>
      <c r="AD404" s="498"/>
    </row>
    <row r="405" spans="1:30" ht="24" customHeight="1">
      <c r="A405" s="159"/>
      <c r="B405" s="237"/>
      <c r="C405" s="464" t="s">
        <v>1694</v>
      </c>
      <c r="D405" s="464"/>
      <c r="E405" s="464"/>
      <c r="F405" s="464"/>
      <c r="G405" s="464"/>
      <c r="H405" s="464"/>
      <c r="I405" s="464"/>
      <c r="J405" s="464"/>
      <c r="K405" s="464"/>
      <c r="L405" s="464"/>
      <c r="M405" s="464"/>
      <c r="N405" s="464"/>
      <c r="O405" s="464"/>
      <c r="P405" s="464"/>
      <c r="Q405" s="464"/>
      <c r="R405" s="464"/>
      <c r="S405" s="464"/>
      <c r="T405" s="464"/>
      <c r="U405" s="464"/>
      <c r="V405" s="464"/>
      <c r="W405" s="464"/>
      <c r="X405" s="464"/>
      <c r="Y405" s="464"/>
      <c r="Z405" s="464"/>
      <c r="AA405" s="464"/>
      <c r="AB405" s="464"/>
      <c r="AC405" s="464"/>
      <c r="AD405" s="498"/>
    </row>
    <row r="406" spans="1:30" ht="36" customHeight="1">
      <c r="A406" s="159"/>
      <c r="B406" s="237"/>
      <c r="C406" s="464" t="s">
        <v>1695</v>
      </c>
      <c r="D406" s="464"/>
      <c r="E406" s="464"/>
      <c r="F406" s="464"/>
      <c r="G406" s="464"/>
      <c r="H406" s="464"/>
      <c r="I406" s="464"/>
      <c r="J406" s="464"/>
      <c r="K406" s="464"/>
      <c r="L406" s="464"/>
      <c r="M406" s="464"/>
      <c r="N406" s="464"/>
      <c r="O406" s="464"/>
      <c r="P406" s="464"/>
      <c r="Q406" s="464"/>
      <c r="R406" s="464"/>
      <c r="S406" s="464"/>
      <c r="T406" s="464"/>
      <c r="U406" s="464"/>
      <c r="V406" s="464"/>
      <c r="W406" s="464"/>
      <c r="X406" s="464"/>
      <c r="Y406" s="464"/>
      <c r="Z406" s="464"/>
      <c r="AA406" s="464"/>
      <c r="AB406" s="464"/>
      <c r="AC406" s="464"/>
      <c r="AD406" s="498"/>
    </row>
    <row r="407" spans="1:30" ht="36" customHeight="1">
      <c r="A407" s="159"/>
      <c r="B407" s="237"/>
      <c r="C407" s="464" t="s">
        <v>1696</v>
      </c>
      <c r="D407" s="464"/>
      <c r="E407" s="464"/>
      <c r="F407" s="464"/>
      <c r="G407" s="464"/>
      <c r="H407" s="464"/>
      <c r="I407" s="464"/>
      <c r="J407" s="464"/>
      <c r="K407" s="464"/>
      <c r="L407" s="464"/>
      <c r="M407" s="464"/>
      <c r="N407" s="464"/>
      <c r="O407" s="464"/>
      <c r="P407" s="464"/>
      <c r="Q407" s="464"/>
      <c r="R407" s="464"/>
      <c r="S407" s="464"/>
      <c r="T407" s="464"/>
      <c r="U407" s="464"/>
      <c r="V407" s="464"/>
      <c r="W407" s="464"/>
      <c r="X407" s="464"/>
      <c r="Y407" s="464"/>
      <c r="Z407" s="464"/>
      <c r="AA407" s="464"/>
      <c r="AB407" s="464"/>
      <c r="AC407" s="464"/>
      <c r="AD407" s="498"/>
    </row>
    <row r="408" spans="1:30" ht="36" customHeight="1">
      <c r="A408" s="159"/>
      <c r="B408" s="237"/>
      <c r="C408" s="464" t="s">
        <v>1697</v>
      </c>
      <c r="D408" s="464"/>
      <c r="E408" s="464"/>
      <c r="F408" s="464"/>
      <c r="G408" s="464"/>
      <c r="H408" s="464"/>
      <c r="I408" s="464"/>
      <c r="J408" s="464"/>
      <c r="K408" s="464"/>
      <c r="L408" s="464"/>
      <c r="M408" s="464"/>
      <c r="N408" s="464"/>
      <c r="O408" s="464"/>
      <c r="P408" s="464"/>
      <c r="Q408" s="464"/>
      <c r="R408" s="464"/>
      <c r="S408" s="464"/>
      <c r="T408" s="464"/>
      <c r="U408" s="464"/>
      <c r="V408" s="464"/>
      <c r="W408" s="464"/>
      <c r="X408" s="464"/>
      <c r="Y408" s="464"/>
      <c r="Z408" s="464"/>
      <c r="AA408" s="464"/>
      <c r="AB408" s="464"/>
      <c r="AC408" s="464"/>
      <c r="AD408" s="498"/>
    </row>
    <row r="409" spans="1:30" ht="24" customHeight="1">
      <c r="A409" s="159"/>
      <c r="B409" s="237"/>
      <c r="C409" s="464" t="s">
        <v>1698</v>
      </c>
      <c r="D409" s="464"/>
      <c r="E409" s="464"/>
      <c r="F409" s="464"/>
      <c r="G409" s="464"/>
      <c r="H409" s="464"/>
      <c r="I409" s="464"/>
      <c r="J409" s="464"/>
      <c r="K409" s="464"/>
      <c r="L409" s="464"/>
      <c r="M409" s="464"/>
      <c r="N409" s="464"/>
      <c r="O409" s="464"/>
      <c r="P409" s="464"/>
      <c r="Q409" s="464"/>
      <c r="R409" s="464"/>
      <c r="S409" s="464"/>
      <c r="T409" s="464"/>
      <c r="U409" s="464"/>
      <c r="V409" s="464"/>
      <c r="W409" s="464"/>
      <c r="X409" s="464"/>
      <c r="Y409" s="464"/>
      <c r="Z409" s="464"/>
      <c r="AA409" s="464"/>
      <c r="AB409" s="464"/>
      <c r="AC409" s="464"/>
      <c r="AD409" s="498"/>
    </row>
    <row r="410" spans="1:30" ht="48" customHeight="1">
      <c r="A410" s="159"/>
      <c r="B410" s="238"/>
      <c r="C410" s="513" t="s">
        <v>1699</v>
      </c>
      <c r="D410" s="513"/>
      <c r="E410" s="513"/>
      <c r="F410" s="513"/>
      <c r="G410" s="513"/>
      <c r="H410" s="513"/>
      <c r="I410" s="513"/>
      <c r="J410" s="513"/>
      <c r="K410" s="513"/>
      <c r="L410" s="513"/>
      <c r="M410" s="513"/>
      <c r="N410" s="513"/>
      <c r="O410" s="513"/>
      <c r="P410" s="513"/>
      <c r="Q410" s="513"/>
      <c r="R410" s="513"/>
      <c r="S410" s="513"/>
      <c r="T410" s="513"/>
      <c r="U410" s="513"/>
      <c r="V410" s="513"/>
      <c r="W410" s="513"/>
      <c r="X410" s="513"/>
      <c r="Y410" s="513"/>
      <c r="Z410" s="513"/>
      <c r="AA410" s="513"/>
      <c r="AB410" s="513"/>
      <c r="AC410" s="513"/>
      <c r="AD410" s="605"/>
    </row>
    <row r="411" spans="1:30" ht="15" customHeight="1">
      <c r="A411" s="15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9"/>
      <c r="AC411" s="9"/>
      <c r="AD411" s="9"/>
    </row>
    <row r="412" spans="1:30" ht="36" customHeight="1">
      <c r="A412" s="17" t="s">
        <v>482</v>
      </c>
      <c r="B412" s="462" t="s">
        <v>2225</v>
      </c>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c r="AA412" s="462"/>
      <c r="AB412" s="462"/>
      <c r="AC412" s="462"/>
      <c r="AD412" s="462"/>
    </row>
    <row r="413" spans="1:30" ht="24" customHeight="1">
      <c r="A413" s="17"/>
      <c r="B413" s="214"/>
      <c r="C413" s="465" t="s">
        <v>483</v>
      </c>
      <c r="D413" s="465"/>
      <c r="E413" s="465"/>
      <c r="F413" s="465"/>
      <c r="G413" s="465"/>
      <c r="H413" s="465"/>
      <c r="I413" s="465"/>
      <c r="J413" s="465"/>
      <c r="K413" s="465"/>
      <c r="L413" s="465"/>
      <c r="M413" s="465"/>
      <c r="N413" s="465"/>
      <c r="O413" s="465"/>
      <c r="P413" s="465"/>
      <c r="Q413" s="465"/>
      <c r="R413" s="465"/>
      <c r="S413" s="465"/>
      <c r="T413" s="465"/>
      <c r="U413" s="465"/>
      <c r="V413" s="465"/>
      <c r="W413" s="465"/>
      <c r="X413" s="465"/>
      <c r="Y413" s="465"/>
      <c r="Z413" s="465"/>
      <c r="AA413" s="465"/>
      <c r="AB413" s="465"/>
      <c r="AC413" s="465"/>
      <c r="AD413" s="465"/>
    </row>
    <row r="414" spans="1:30" ht="36" customHeight="1">
      <c r="A414" s="17"/>
      <c r="B414" s="214"/>
      <c r="C414" s="465" t="s">
        <v>1938</v>
      </c>
      <c r="D414" s="465"/>
      <c r="E414" s="465"/>
      <c r="F414" s="46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row>
    <row r="415" spans="1:30" ht="15" customHeight="1">
      <c r="A415" s="17"/>
      <c r="B415" s="214"/>
      <c r="C415" s="26"/>
      <c r="D415" s="26"/>
      <c r="E415" s="26"/>
      <c r="F415" s="26"/>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row>
    <row r="416" spans="1:30" ht="60" customHeight="1">
      <c r="A416" s="19"/>
      <c r="B416" s="9"/>
      <c r="C416" s="628" t="s">
        <v>484</v>
      </c>
      <c r="D416" s="628"/>
      <c r="E416" s="628"/>
      <c r="F416" s="628"/>
      <c r="G416" s="628"/>
      <c r="H416" s="628"/>
      <c r="I416" s="628"/>
      <c r="J416" s="628"/>
      <c r="K416" s="628"/>
      <c r="L416" s="628"/>
      <c r="M416" s="410" t="s">
        <v>1990</v>
      </c>
      <c r="N416" s="410"/>
      <c r="O416" s="410"/>
      <c r="P416" s="410"/>
      <c r="Q416" s="410"/>
      <c r="R416" s="410"/>
      <c r="S416" s="469" t="s">
        <v>485</v>
      </c>
      <c r="T416" s="470"/>
      <c r="U416" s="470"/>
      <c r="V416" s="470"/>
      <c r="W416" s="470"/>
      <c r="X416" s="470"/>
      <c r="Y416" s="470"/>
      <c r="Z416" s="470"/>
      <c r="AA416" s="470"/>
      <c r="AB416" s="470"/>
      <c r="AC416" s="470"/>
      <c r="AD416" s="471"/>
    </row>
    <row r="417" spans="1:37" ht="15" customHeight="1">
      <c r="A417" s="17"/>
      <c r="B417" s="222"/>
      <c r="C417" s="628"/>
      <c r="D417" s="628"/>
      <c r="E417" s="628"/>
      <c r="F417" s="628"/>
      <c r="G417" s="628"/>
      <c r="H417" s="628"/>
      <c r="I417" s="628"/>
      <c r="J417" s="628"/>
      <c r="K417" s="628"/>
      <c r="L417" s="628"/>
      <c r="M417" s="410"/>
      <c r="N417" s="410"/>
      <c r="O417" s="410"/>
      <c r="P417" s="410"/>
      <c r="Q417" s="410"/>
      <c r="R417" s="410"/>
      <c r="S417" s="628" t="s">
        <v>226</v>
      </c>
      <c r="T417" s="628"/>
      <c r="U417" s="628"/>
      <c r="V417" s="628"/>
      <c r="W417" s="629" t="s">
        <v>400</v>
      </c>
      <c r="X417" s="629"/>
      <c r="Y417" s="629"/>
      <c r="Z417" s="629"/>
      <c r="AA417" s="629" t="s">
        <v>401</v>
      </c>
      <c r="AB417" s="629"/>
      <c r="AC417" s="629"/>
      <c r="AD417" s="629"/>
      <c r="AF417" t="s">
        <v>2243</v>
      </c>
      <c r="AG417" t="s">
        <v>2233</v>
      </c>
      <c r="AH417" t="s">
        <v>2234</v>
      </c>
      <c r="AI417" t="s">
        <v>2227</v>
      </c>
      <c r="AJ417" t="s">
        <v>2244</v>
      </c>
      <c r="AK417" t="s">
        <v>2245</v>
      </c>
    </row>
    <row r="418" spans="1:37" ht="15" customHeight="1">
      <c r="A418" s="17"/>
      <c r="B418" s="222"/>
      <c r="C418" s="220" t="s">
        <v>89</v>
      </c>
      <c r="D418" s="479" t="s">
        <v>486</v>
      </c>
      <c r="E418" s="479"/>
      <c r="F418" s="479"/>
      <c r="G418" s="479"/>
      <c r="H418" s="479"/>
      <c r="I418" s="479"/>
      <c r="J418" s="479"/>
      <c r="K418" s="479"/>
      <c r="L418" s="479"/>
      <c r="M418" s="412"/>
      <c r="N418" s="393"/>
      <c r="O418" s="393"/>
      <c r="P418" s="393"/>
      <c r="Q418" s="393"/>
      <c r="R418" s="413"/>
      <c r="S418" s="524"/>
      <c r="T418" s="524"/>
      <c r="U418" s="524"/>
      <c r="V418" s="524"/>
      <c r="W418" s="524"/>
      <c r="X418" s="524"/>
      <c r="Y418" s="524"/>
      <c r="Z418" s="524"/>
      <c r="AA418" s="524"/>
      <c r="AB418" s="524"/>
      <c r="AC418" s="524"/>
      <c r="AD418" s="524"/>
      <c r="AF418">
        <f>IF(AND(M418=1,S418=0),1,0)</f>
        <v>0</v>
      </c>
      <c r="AG418">
        <f>IF(M418=1,IF(COUNTA(S418:AD418)=3,0,1),IF(M418&gt;1,0,IF(COUNTA($M$418:$AD$424)&gt;0,1,0)))</f>
        <v>0</v>
      </c>
      <c r="AH418">
        <f>IF(M418&gt;1,IF(COUNTA(S418:AD418)=0,0,1),0)</f>
        <v>0</v>
      </c>
      <c r="AI418">
        <f t="shared" ref="AI418" si="180">COUNTIF(W418:AD418,"NS")</f>
        <v>0</v>
      </c>
      <c r="AJ418">
        <f t="shared" ref="AJ418" si="181">SUM(W418:AD418)</f>
        <v>0</v>
      </c>
      <c r="AK418">
        <f>IF(COUNTIF(S418:AD418,"NA")=3,0,IF(COUNTA(S418:AD418)=0,0,IF(OR(AND(S418=0,AI418&gt;0),AND(S418="ns",AJ418&gt;0),AND(S418="ns",AI418=0,AJ418=0)),1,IF(OR(AND(S418&gt;0,AI418=2),AND(S418="ns",AI418=2),AND(S418="ns",AJ418=0,AI418&gt;0),S418=AJ418),0,1))))</f>
        <v>0</v>
      </c>
    </row>
    <row r="419" spans="1:37" ht="15" customHeight="1">
      <c r="A419" s="17"/>
      <c r="B419" s="222"/>
      <c r="C419" s="220" t="s">
        <v>90</v>
      </c>
      <c r="D419" s="479" t="s">
        <v>487</v>
      </c>
      <c r="E419" s="479"/>
      <c r="F419" s="479"/>
      <c r="G419" s="479"/>
      <c r="H419" s="479"/>
      <c r="I419" s="479"/>
      <c r="J419" s="479"/>
      <c r="K419" s="479"/>
      <c r="L419" s="479"/>
      <c r="M419" s="412"/>
      <c r="N419" s="393"/>
      <c r="O419" s="393"/>
      <c r="P419" s="393"/>
      <c r="Q419" s="393"/>
      <c r="R419" s="413"/>
      <c r="S419" s="524"/>
      <c r="T419" s="524"/>
      <c r="U419" s="524"/>
      <c r="V419" s="524"/>
      <c r="W419" s="524"/>
      <c r="X419" s="524"/>
      <c r="Y419" s="524"/>
      <c r="Z419" s="524"/>
      <c r="AA419" s="524"/>
      <c r="AB419" s="524"/>
      <c r="AC419" s="524"/>
      <c r="AD419" s="524"/>
      <c r="AF419">
        <f t="shared" ref="AF419:AF423" si="182">IF(AND(M419=1,S419=0),1,0)</f>
        <v>0</v>
      </c>
      <c r="AG419">
        <f t="shared" ref="AG419:AG423" si="183">IF(M419=1,IF(COUNTA(S419:AD419)=3,0,1),IF(M419&gt;1,0,IF(COUNTA($M$418:$AD$424)&gt;0,1,0)))</f>
        <v>0</v>
      </c>
      <c r="AH419">
        <f t="shared" ref="AH419:AH423" si="184">IF(M419&gt;1,IF(COUNTA(S419:AD419)=0,0,1),0)</f>
        <v>0</v>
      </c>
      <c r="AI419">
        <f t="shared" ref="AI419:AI424" si="185">COUNTIF(W419:AD419,"NS")</f>
        <v>0</v>
      </c>
      <c r="AJ419">
        <f t="shared" ref="AJ419:AJ424" si="186">SUM(W419:AD419)</f>
        <v>0</v>
      </c>
      <c r="AK419">
        <f t="shared" ref="AK419:AK423" si="187">IF(COUNTIF(S419:AD419,"NA")=3,0,IF(COUNTA(S419:AD419)=0,0,IF(OR(AND(S419=0,AI419&gt;0),AND(S419="ns",AJ419&gt;0),AND(S419="ns",AI419=0,AJ419=0)),1,IF(OR(AND(S419&gt;0,AI419=2),AND(S419="ns",AI419=2),AND(S419="ns",AJ419=0,AI419&gt;0),S419=AJ419),0,1))))</f>
        <v>0</v>
      </c>
    </row>
    <row r="420" spans="1:37" ht="15" customHeight="1">
      <c r="A420" s="17"/>
      <c r="B420" s="222"/>
      <c r="C420" s="220" t="s">
        <v>92</v>
      </c>
      <c r="D420" s="479" t="s">
        <v>488</v>
      </c>
      <c r="E420" s="479"/>
      <c r="F420" s="479"/>
      <c r="G420" s="479"/>
      <c r="H420" s="479"/>
      <c r="I420" s="479"/>
      <c r="J420" s="479"/>
      <c r="K420" s="479"/>
      <c r="L420" s="479"/>
      <c r="M420" s="412"/>
      <c r="N420" s="393"/>
      <c r="O420" s="393"/>
      <c r="P420" s="393"/>
      <c r="Q420" s="393"/>
      <c r="R420" s="413"/>
      <c r="S420" s="524"/>
      <c r="T420" s="524"/>
      <c r="U420" s="524"/>
      <c r="V420" s="524"/>
      <c r="W420" s="524"/>
      <c r="X420" s="524"/>
      <c r="Y420" s="524"/>
      <c r="Z420" s="524"/>
      <c r="AA420" s="524"/>
      <c r="AB420" s="524"/>
      <c r="AC420" s="524"/>
      <c r="AD420" s="524"/>
      <c r="AF420">
        <f t="shared" si="182"/>
        <v>0</v>
      </c>
      <c r="AG420">
        <f t="shared" si="183"/>
        <v>0</v>
      </c>
      <c r="AH420">
        <f t="shared" si="184"/>
        <v>0</v>
      </c>
      <c r="AI420">
        <f t="shared" si="185"/>
        <v>0</v>
      </c>
      <c r="AJ420">
        <f t="shared" si="186"/>
        <v>0</v>
      </c>
      <c r="AK420">
        <f t="shared" si="187"/>
        <v>0</v>
      </c>
    </row>
    <row r="421" spans="1:37" ht="24" customHeight="1">
      <c r="A421" s="17"/>
      <c r="B421" s="222"/>
      <c r="C421" s="220" t="s">
        <v>93</v>
      </c>
      <c r="D421" s="479" t="s">
        <v>489</v>
      </c>
      <c r="E421" s="479"/>
      <c r="F421" s="479"/>
      <c r="G421" s="479"/>
      <c r="H421" s="479"/>
      <c r="I421" s="479"/>
      <c r="J421" s="479"/>
      <c r="K421" s="479"/>
      <c r="L421" s="479"/>
      <c r="M421" s="412"/>
      <c r="N421" s="393"/>
      <c r="O421" s="393"/>
      <c r="P421" s="393"/>
      <c r="Q421" s="393"/>
      <c r="R421" s="413"/>
      <c r="S421" s="524"/>
      <c r="T421" s="524"/>
      <c r="U421" s="524"/>
      <c r="V421" s="524"/>
      <c r="W421" s="524"/>
      <c r="X421" s="524"/>
      <c r="Y421" s="524"/>
      <c r="Z421" s="524"/>
      <c r="AA421" s="524"/>
      <c r="AB421" s="524"/>
      <c r="AC421" s="524"/>
      <c r="AD421" s="524"/>
      <c r="AF421">
        <f t="shared" si="182"/>
        <v>0</v>
      </c>
      <c r="AG421">
        <f t="shared" si="183"/>
        <v>0</v>
      </c>
      <c r="AH421">
        <f t="shared" si="184"/>
        <v>0</v>
      </c>
      <c r="AI421">
        <f t="shared" si="185"/>
        <v>0</v>
      </c>
      <c r="AJ421">
        <f t="shared" si="186"/>
        <v>0</v>
      </c>
      <c r="AK421">
        <f t="shared" si="187"/>
        <v>0</v>
      </c>
    </row>
    <row r="422" spans="1:37" ht="15" customHeight="1">
      <c r="A422" s="17"/>
      <c r="B422" s="222"/>
      <c r="C422" s="220" t="s">
        <v>95</v>
      </c>
      <c r="D422" s="479" t="s">
        <v>490</v>
      </c>
      <c r="E422" s="479"/>
      <c r="F422" s="479"/>
      <c r="G422" s="479"/>
      <c r="H422" s="479"/>
      <c r="I422" s="479"/>
      <c r="J422" s="479"/>
      <c r="K422" s="479"/>
      <c r="L422" s="479"/>
      <c r="M422" s="412"/>
      <c r="N422" s="393"/>
      <c r="O422" s="393"/>
      <c r="P422" s="393"/>
      <c r="Q422" s="393"/>
      <c r="R422" s="413"/>
      <c r="S422" s="524"/>
      <c r="T422" s="524"/>
      <c r="U422" s="524"/>
      <c r="V422" s="524"/>
      <c r="W422" s="524"/>
      <c r="X422" s="524"/>
      <c r="Y422" s="524"/>
      <c r="Z422" s="524"/>
      <c r="AA422" s="524"/>
      <c r="AB422" s="524"/>
      <c r="AC422" s="524"/>
      <c r="AD422" s="524"/>
      <c r="AF422">
        <f t="shared" si="182"/>
        <v>0</v>
      </c>
      <c r="AG422">
        <f t="shared" si="183"/>
        <v>0</v>
      </c>
      <c r="AH422">
        <f t="shared" si="184"/>
        <v>0</v>
      </c>
      <c r="AI422">
        <f t="shared" si="185"/>
        <v>0</v>
      </c>
      <c r="AJ422">
        <f t="shared" si="186"/>
        <v>0</v>
      </c>
      <c r="AK422">
        <f t="shared" si="187"/>
        <v>0</v>
      </c>
    </row>
    <row r="423" spans="1:37" ht="15" customHeight="1">
      <c r="A423" s="17"/>
      <c r="B423" s="222"/>
      <c r="C423" s="220" t="s">
        <v>97</v>
      </c>
      <c r="D423" s="479" t="s">
        <v>491</v>
      </c>
      <c r="E423" s="479"/>
      <c r="F423" s="479"/>
      <c r="G423" s="479"/>
      <c r="H423" s="479"/>
      <c r="I423" s="479"/>
      <c r="J423" s="479"/>
      <c r="K423" s="479"/>
      <c r="L423" s="479"/>
      <c r="M423" s="412"/>
      <c r="N423" s="393"/>
      <c r="O423" s="393"/>
      <c r="P423" s="393"/>
      <c r="Q423" s="393"/>
      <c r="R423" s="413"/>
      <c r="S423" s="524"/>
      <c r="T423" s="524"/>
      <c r="U423" s="524"/>
      <c r="V423" s="524"/>
      <c r="W423" s="524"/>
      <c r="X423" s="524"/>
      <c r="Y423" s="524"/>
      <c r="Z423" s="524"/>
      <c r="AA423" s="524"/>
      <c r="AB423" s="524"/>
      <c r="AC423" s="524"/>
      <c r="AD423" s="524"/>
      <c r="AF423">
        <f t="shared" si="182"/>
        <v>0</v>
      </c>
      <c r="AG423">
        <f t="shared" si="183"/>
        <v>0</v>
      </c>
      <c r="AH423">
        <f t="shared" si="184"/>
        <v>0</v>
      </c>
      <c r="AI423">
        <f t="shared" si="185"/>
        <v>0</v>
      </c>
      <c r="AJ423">
        <f t="shared" si="186"/>
        <v>0</v>
      </c>
      <c r="AK423">
        <f t="shared" si="187"/>
        <v>0</v>
      </c>
    </row>
    <row r="424" spans="1:37" ht="15" customHeight="1">
      <c r="A424" s="17"/>
      <c r="B424" s="222"/>
      <c r="C424" s="220" t="s">
        <v>99</v>
      </c>
      <c r="D424" s="630" t="s">
        <v>492</v>
      </c>
      <c r="E424" s="630"/>
      <c r="F424" s="630"/>
      <c r="G424" s="630"/>
      <c r="H424" s="630"/>
      <c r="I424" s="630"/>
      <c r="J424" s="630"/>
      <c r="K424" s="630"/>
      <c r="L424" s="630"/>
      <c r="M424" s="412"/>
      <c r="N424" s="393"/>
      <c r="O424" s="393"/>
      <c r="P424" s="393"/>
      <c r="Q424" s="393"/>
      <c r="R424" s="413"/>
      <c r="S424" s="524"/>
      <c r="T424" s="524"/>
      <c r="U424" s="524"/>
      <c r="V424" s="524"/>
      <c r="W424" s="524"/>
      <c r="X424" s="524"/>
      <c r="Y424" s="524"/>
      <c r="Z424" s="524"/>
      <c r="AA424" s="524"/>
      <c r="AB424" s="524"/>
      <c r="AC424" s="524"/>
      <c r="AD424" s="524"/>
      <c r="AF424">
        <f>IF(AND(M424=1,S424=0),1,0)</f>
        <v>0</v>
      </c>
      <c r="AG424">
        <f>IF(M424=1,IF(COUNTA(S424:AD424)=3,0,1),IF(M424&gt;1,0,IF(COUNTA($M$418:$AD$424)&gt;0,1,0)))</f>
        <v>0</v>
      </c>
      <c r="AH424">
        <f>IF(M424&gt;1,IF(COUNTA(S424:AD424)=0,0,1),0)</f>
        <v>0</v>
      </c>
      <c r="AI424">
        <f t="shared" si="185"/>
        <v>0</v>
      </c>
      <c r="AJ424">
        <f t="shared" si="186"/>
        <v>0</v>
      </c>
      <c r="AK424">
        <f>IF(COUNTIF(S424:AD424,"NA")=3,0,IF(COUNTA(S424:AD424)=0,0,IF(OR(AND(S424=0,AI424&gt;0),AND(S424="ns",AJ424&gt;0),AND(S424="ns",AI424=0,AJ424=0)),1,IF(OR(AND(S424&gt;0,AI424=2),AND(S424="ns",AI424=2),AND(S424="ns",AJ424=0,AI424&gt;0),S424=AJ424),0,1))))</f>
        <v>0</v>
      </c>
    </row>
    <row r="425" spans="1:37" ht="15" customHeight="1">
      <c r="A425" s="17"/>
      <c r="B425" s="222"/>
      <c r="C425" s="222"/>
      <c r="D425" s="222"/>
      <c r="E425" s="222"/>
      <c r="F425" s="222"/>
      <c r="G425" s="222"/>
      <c r="H425" s="222"/>
      <c r="I425" s="222"/>
      <c r="J425" s="222"/>
      <c r="K425" s="222"/>
      <c r="L425" s="222"/>
      <c r="M425" s="222"/>
      <c r="N425" s="222"/>
      <c r="O425" s="222"/>
      <c r="P425" s="222"/>
      <c r="Q425" s="222"/>
      <c r="R425" s="243" t="s">
        <v>261</v>
      </c>
      <c r="S425" s="611">
        <f>IF(AND(SUM(S418:S424)=0,COUNTIF(S418:S424,"NS")&gt;0),"NS",IF(AND(SUM(S418:S424)=0,COUNTIF(S418:S424,0)&gt;0),0,IF(AND(SUM(S418:S424)=0,COUNTIF(S418:S424,"NA")&gt;0),"NA",SUM(S418:S424))))</f>
        <v>0</v>
      </c>
      <c r="T425" s="612"/>
      <c r="U425" s="612"/>
      <c r="V425" s="613"/>
      <c r="W425" s="611">
        <f>IF(AND(SUM(W418:W424)=0,COUNTIF(W418:W424,"NS")&gt;0),"NS",IF(AND(SUM(W418:W424)=0,COUNTIF(W418:W424,0)&gt;0),0,IF(AND(SUM(W418:W424)=0,COUNTIF(W418:W424,"NA")&gt;0),"NA",SUM(W418:W424))))</f>
        <v>0</v>
      </c>
      <c r="X425" s="612"/>
      <c r="Y425" s="612"/>
      <c r="Z425" s="613"/>
      <c r="AA425" s="611">
        <f>IF(AND(SUM(AA418:AA424)=0,COUNTIF(AA418:AA424,"NS")&gt;0),"NS",IF(AND(SUM(AA418:AA424)=0,COUNTIF(AA418:AA424,0)&gt;0),0,IF(AND(SUM(AA418:AA424)=0,COUNTIF(AA418:AA424,"NA")&gt;0),"NA",SUM(AA418:AA424))))</f>
        <v>0</v>
      </c>
      <c r="AB425" s="612"/>
      <c r="AC425" s="612"/>
      <c r="AD425" s="613"/>
      <c r="AF425" s="208">
        <f>SUM(AF418:AF424)</f>
        <v>0</v>
      </c>
      <c r="AG425" s="172">
        <f>SUM(AG418:AG424)</f>
        <v>0</v>
      </c>
      <c r="AH425" s="172">
        <f>SUM(AH418:AH424)</f>
        <v>0</v>
      </c>
      <c r="AI425">
        <f>SUM(AI418:AI424)</f>
        <v>0</v>
      </c>
      <c r="AK425" s="172">
        <f>SUM(AK418:AK424)</f>
        <v>0</v>
      </c>
    </row>
    <row r="426" spans="1:37" ht="15" customHeight="1">
      <c r="A426" s="159"/>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row>
    <row r="427" spans="1:37" ht="45" customHeight="1">
      <c r="A427" s="159"/>
      <c r="B427" s="7"/>
      <c r="C427" s="631" t="s">
        <v>493</v>
      </c>
      <c r="D427" s="631"/>
      <c r="E427" s="631"/>
      <c r="F427" s="466"/>
      <c r="G427" s="466"/>
      <c r="H427" s="466"/>
      <c r="I427" s="466"/>
      <c r="J427" s="466"/>
      <c r="K427" s="466"/>
      <c r="L427" s="466"/>
      <c r="M427" s="466"/>
      <c r="N427" s="466"/>
      <c r="O427" s="466"/>
      <c r="P427" s="466"/>
      <c r="Q427" s="466"/>
      <c r="R427" s="466"/>
      <c r="S427" s="466"/>
      <c r="T427" s="466"/>
      <c r="U427" s="466"/>
      <c r="V427" s="466"/>
      <c r="W427" s="466"/>
      <c r="X427" s="466"/>
      <c r="Y427" s="466"/>
      <c r="Z427" s="466"/>
      <c r="AA427" s="466"/>
      <c r="AB427" s="466"/>
      <c r="AC427" s="466"/>
      <c r="AD427" s="466"/>
    </row>
    <row r="428" spans="1:37" ht="15" customHeight="1">
      <c r="A428" s="159"/>
      <c r="B428" s="457" t="str">
        <f>IF(AND(M424=1,F427=""),"Debido a que seleccionó para el numeral 7 el código 1, debe anotar el nombre de dicha(s) categoría(s) operativa(s)","")</f>
        <v/>
      </c>
      <c r="C428" s="457"/>
      <c r="D428" s="457"/>
      <c r="E428" s="457"/>
      <c r="F428" s="457"/>
      <c r="G428" s="457"/>
      <c r="H428" s="457"/>
      <c r="I428" s="457"/>
      <c r="J428" s="457"/>
      <c r="K428" s="457"/>
      <c r="L428" s="457"/>
      <c r="M428" s="457"/>
      <c r="N428" s="457"/>
      <c r="O428" s="457"/>
      <c r="P428" s="457"/>
      <c r="Q428" s="457"/>
      <c r="R428" s="457"/>
      <c r="S428" s="457"/>
      <c r="T428" s="457"/>
      <c r="U428" s="457"/>
      <c r="V428" s="457"/>
      <c r="W428" s="457"/>
      <c r="X428" s="457"/>
      <c r="Y428" s="457"/>
      <c r="Z428" s="457"/>
      <c r="AA428" s="457"/>
      <c r="AB428" s="457"/>
      <c r="AC428" s="457"/>
      <c r="AD428" s="457"/>
      <c r="AE428" s="457"/>
    </row>
    <row r="429" spans="1:37" ht="24" customHeight="1">
      <c r="A429" s="159"/>
      <c r="B429" s="7"/>
      <c r="C429" s="417" t="s">
        <v>147</v>
      </c>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c r="Z429" s="417"/>
      <c r="AA429" s="417"/>
      <c r="AB429" s="417"/>
      <c r="AC429" s="417"/>
      <c r="AD429" s="417"/>
    </row>
    <row r="430" spans="1:37" ht="60" customHeight="1">
      <c r="A430" s="159"/>
      <c r="B430" s="7"/>
      <c r="C430" s="473"/>
      <c r="D430" s="474"/>
      <c r="E430" s="474"/>
      <c r="F430" s="474"/>
      <c r="G430" s="474"/>
      <c r="H430" s="474"/>
      <c r="I430" s="474"/>
      <c r="J430" s="474"/>
      <c r="K430" s="474"/>
      <c r="L430" s="474"/>
      <c r="M430" s="474"/>
      <c r="N430" s="474"/>
      <c r="O430" s="474"/>
      <c r="P430" s="474"/>
      <c r="Q430" s="474"/>
      <c r="R430" s="474"/>
      <c r="S430" s="474"/>
      <c r="T430" s="474"/>
      <c r="U430" s="474"/>
      <c r="V430" s="474"/>
      <c r="W430" s="474"/>
      <c r="X430" s="474"/>
      <c r="Y430" s="474"/>
      <c r="Z430" s="474"/>
      <c r="AA430" s="474"/>
      <c r="AB430" s="474"/>
      <c r="AC430" s="474"/>
      <c r="AD430" s="475"/>
    </row>
    <row r="431" spans="1:37" ht="15" customHeight="1">
      <c r="A431" s="159"/>
      <c r="B431" s="455" t="str">
        <f>IF(AG425=0,"","Favor de ingresar toda la información requerida en la pregunta")</f>
        <v/>
      </c>
      <c r="C431" s="455"/>
      <c r="D431" s="455"/>
      <c r="E431" s="455"/>
      <c r="F431" s="455"/>
      <c r="G431" s="455"/>
      <c r="H431" s="455"/>
      <c r="I431" s="455"/>
      <c r="J431" s="455"/>
      <c r="K431" s="455"/>
      <c r="L431" s="455"/>
      <c r="M431" s="455"/>
      <c r="N431" s="455"/>
      <c r="O431" s="455"/>
      <c r="P431" s="455"/>
      <c r="Q431" s="455"/>
      <c r="R431" s="455"/>
      <c r="S431" s="455"/>
      <c r="T431" s="455"/>
      <c r="U431" s="455"/>
      <c r="V431" s="455"/>
      <c r="W431" s="455"/>
      <c r="X431" s="455"/>
      <c r="Y431" s="455"/>
      <c r="Z431" s="455"/>
      <c r="AA431" s="455"/>
      <c r="AB431" s="455"/>
      <c r="AC431" s="455"/>
      <c r="AD431" s="455"/>
      <c r="AE431" s="455"/>
    </row>
    <row r="432" spans="1:37" ht="15" customHeight="1">
      <c r="A432" s="159"/>
      <c r="B432" s="456" t="str">
        <f>IF(COUNTIF(S418:AD424,"NS")&lt;&gt;0,"Alerta: debido a que cuenta con registros NS, debe proporcionar una justificación en el area de comentarios al final de la pregunta","")</f>
        <v/>
      </c>
      <c r="C432" s="456"/>
      <c r="D432" s="456"/>
      <c r="E432" s="456"/>
      <c r="F432" s="456"/>
      <c r="G432" s="456"/>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6"/>
    </row>
    <row r="433" spans="1:101" ht="15" customHeight="1">
      <c r="A433" s="159"/>
      <c r="B433" s="452" t="str">
        <f>IF(AH425&gt;0,"Revise la información capturada, ya que tiene datos ingresados en celdas que están sombreadas","")</f>
        <v/>
      </c>
      <c r="C433" s="452"/>
      <c r="D433" s="452"/>
      <c r="E433" s="452"/>
      <c r="F433" s="452"/>
      <c r="G433" s="452"/>
      <c r="H433" s="452"/>
      <c r="I433" s="452"/>
      <c r="J433" s="452"/>
      <c r="K433" s="452"/>
      <c r="L433" s="452"/>
      <c r="M433" s="452"/>
      <c r="N433" s="452"/>
      <c r="O433" s="452"/>
      <c r="P433" s="452"/>
      <c r="Q433" s="452"/>
      <c r="R433" s="452"/>
      <c r="S433" s="452"/>
      <c r="T433" s="452"/>
      <c r="U433" s="452"/>
      <c r="V433" s="452"/>
      <c r="W433" s="452"/>
      <c r="X433" s="452"/>
      <c r="Y433" s="452"/>
      <c r="Z433" s="452"/>
      <c r="AA433" s="452"/>
      <c r="AB433" s="452"/>
      <c r="AC433" s="452"/>
      <c r="AD433" s="452"/>
      <c r="AE433" s="452"/>
    </row>
    <row r="434" spans="1:101" ht="15" customHeight="1">
      <c r="A434" s="159"/>
      <c r="B434" s="452" t="str">
        <f>IF(AK425&gt;0,"Favor de revisar la suma y consistencia de totales y/o subtotales por filas (numéricos y NS)","")</f>
        <v/>
      </c>
      <c r="C434" s="452"/>
      <c r="D434" s="452"/>
      <c r="E434" s="452"/>
      <c r="F434" s="452"/>
      <c r="G434" s="452"/>
      <c r="H434" s="452"/>
      <c r="I434" s="452"/>
      <c r="J434" s="452"/>
      <c r="K434" s="452"/>
      <c r="L434" s="452"/>
      <c r="M434" s="452"/>
      <c r="N434" s="452"/>
      <c r="O434" s="452"/>
      <c r="P434" s="452"/>
      <c r="Q434" s="452"/>
      <c r="R434" s="452"/>
      <c r="S434" s="452"/>
      <c r="T434" s="452"/>
      <c r="U434" s="452"/>
      <c r="V434" s="452"/>
      <c r="W434" s="452"/>
      <c r="X434" s="452"/>
      <c r="Y434" s="452"/>
      <c r="Z434" s="452"/>
      <c r="AA434" s="452"/>
      <c r="AB434" s="452"/>
      <c r="AC434" s="452"/>
      <c r="AD434" s="452"/>
      <c r="AE434" s="452"/>
    </row>
    <row r="435" spans="1:101" ht="15" customHeight="1">
      <c r="A435" s="159"/>
      <c r="B435" s="452" t="str">
        <f>IF(AF425=0,"","Debido a que cuenta con registro(s) con el código 1, el total de la fila respectiva debe ser mayor a cero")</f>
        <v/>
      </c>
      <c r="C435" s="452"/>
      <c r="D435" s="452"/>
      <c r="E435" s="452"/>
      <c r="F435" s="452"/>
      <c r="G435" s="452"/>
      <c r="H435" s="452"/>
      <c r="I435" s="452"/>
      <c r="J435" s="452"/>
      <c r="K435" s="452"/>
      <c r="L435" s="452"/>
      <c r="M435" s="452"/>
      <c r="N435" s="452"/>
      <c r="O435" s="452"/>
      <c r="P435" s="452"/>
      <c r="Q435" s="452"/>
      <c r="R435" s="452"/>
      <c r="S435" s="452"/>
      <c r="T435" s="452"/>
      <c r="U435" s="452"/>
      <c r="V435" s="452"/>
      <c r="W435" s="452"/>
      <c r="X435" s="452"/>
      <c r="Y435" s="452"/>
      <c r="Z435" s="452"/>
      <c r="AA435" s="452"/>
      <c r="AB435" s="452"/>
      <c r="AC435" s="452"/>
      <c r="AD435" s="452"/>
      <c r="AE435" s="452"/>
    </row>
    <row r="436" spans="1:101" ht="15" customHeight="1">
      <c r="A436" s="15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9"/>
      <c r="AC436" s="9"/>
      <c r="AD436" s="9"/>
    </row>
    <row r="437" spans="1:101" ht="24" customHeight="1">
      <c r="A437" s="177" t="s">
        <v>494</v>
      </c>
      <c r="B437" s="476" t="s">
        <v>1939</v>
      </c>
      <c r="C437" s="476"/>
      <c r="D437" s="476"/>
      <c r="E437" s="476"/>
      <c r="F437" s="476"/>
      <c r="G437" s="476"/>
      <c r="H437" s="476"/>
      <c r="I437" s="476"/>
      <c r="J437" s="476"/>
      <c r="K437" s="476"/>
      <c r="L437" s="476"/>
      <c r="M437" s="476"/>
      <c r="N437" s="476"/>
      <c r="O437" s="476"/>
      <c r="P437" s="476"/>
      <c r="Q437" s="476"/>
      <c r="R437" s="476"/>
      <c r="S437" s="476"/>
      <c r="T437" s="476"/>
      <c r="U437" s="476"/>
      <c r="V437" s="476"/>
      <c r="W437" s="476"/>
      <c r="X437" s="476"/>
      <c r="Y437" s="476"/>
      <c r="Z437" s="476"/>
      <c r="AA437" s="476"/>
      <c r="AB437" s="476"/>
      <c r="AC437" s="476"/>
      <c r="AD437" s="476"/>
    </row>
    <row r="438" spans="1:101" ht="15" customHeight="1">
      <c r="A438" s="177"/>
      <c r="B438" s="164"/>
      <c r="C438" s="465" t="s">
        <v>1886</v>
      </c>
      <c r="D438" s="465"/>
      <c r="E438" s="465"/>
      <c r="F438" s="465"/>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row>
    <row r="439" spans="1:101" ht="24" customHeight="1">
      <c r="A439" s="177"/>
      <c r="B439" s="164"/>
      <c r="C439" s="417" t="s">
        <v>495</v>
      </c>
      <c r="D439" s="507"/>
      <c r="E439" s="507"/>
      <c r="F439" s="507"/>
      <c r="G439" s="507"/>
      <c r="H439" s="507"/>
      <c r="I439" s="507"/>
      <c r="J439" s="507"/>
      <c r="K439" s="507"/>
      <c r="L439" s="507"/>
      <c r="M439" s="507"/>
      <c r="N439" s="507"/>
      <c r="O439" s="507"/>
      <c r="P439" s="507"/>
      <c r="Q439" s="507"/>
      <c r="R439" s="507"/>
      <c r="S439" s="507"/>
      <c r="T439" s="507"/>
      <c r="U439" s="507"/>
      <c r="V439" s="507"/>
      <c r="W439" s="507"/>
      <c r="X439" s="507"/>
      <c r="Y439" s="507"/>
      <c r="Z439" s="507"/>
      <c r="AA439" s="507"/>
      <c r="AB439" s="507"/>
      <c r="AC439" s="507"/>
      <c r="AD439" s="507"/>
    </row>
    <row r="440" spans="1:101" ht="24" customHeight="1">
      <c r="A440" s="177"/>
      <c r="B440" s="164"/>
      <c r="C440" s="507" t="s">
        <v>1940</v>
      </c>
      <c r="D440" s="507"/>
      <c r="E440" s="507"/>
      <c r="F440" s="507"/>
      <c r="G440" s="507"/>
      <c r="H440" s="507"/>
      <c r="I440" s="507"/>
      <c r="J440" s="507"/>
      <c r="K440" s="507"/>
      <c r="L440" s="507"/>
      <c r="M440" s="507"/>
      <c r="N440" s="507"/>
      <c r="O440" s="507"/>
      <c r="P440" s="507"/>
      <c r="Q440" s="507"/>
      <c r="R440" s="507"/>
      <c r="S440" s="507"/>
      <c r="T440" s="507"/>
      <c r="U440" s="507"/>
      <c r="V440" s="507"/>
      <c r="W440" s="507"/>
      <c r="X440" s="507"/>
      <c r="Y440" s="507"/>
      <c r="Z440" s="507"/>
      <c r="AA440" s="507"/>
      <c r="AB440" s="507"/>
      <c r="AC440" s="507"/>
      <c r="AD440" s="507"/>
    </row>
    <row r="441" spans="1:101" ht="36" customHeight="1">
      <c r="A441" s="177"/>
      <c r="B441" s="164"/>
      <c r="C441" s="464" t="s">
        <v>1941</v>
      </c>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row>
    <row r="442" spans="1:101" ht="36" customHeight="1">
      <c r="A442" s="177"/>
      <c r="B442" s="164"/>
      <c r="C442" s="464" t="s">
        <v>1942</v>
      </c>
      <c r="D442" s="464"/>
      <c r="E442" s="464"/>
      <c r="F442" s="464"/>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row>
    <row r="443" spans="1:101" ht="15" customHeight="1">
      <c r="A443" s="15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BI443" t="s">
        <v>2312</v>
      </c>
    </row>
    <row r="444" spans="1:101" ht="24" customHeight="1">
      <c r="A444" s="159"/>
      <c r="B444" s="9"/>
      <c r="C444" s="489" t="s">
        <v>255</v>
      </c>
      <c r="D444" s="489"/>
      <c r="E444" s="489"/>
      <c r="F444" s="489"/>
      <c r="G444" s="489" t="s">
        <v>496</v>
      </c>
      <c r="H444" s="489"/>
      <c r="I444" s="489"/>
      <c r="J444" s="489"/>
      <c r="K444" s="489"/>
      <c r="L444" s="489"/>
      <c r="M444" s="489"/>
      <c r="N444" s="489"/>
      <c r="O444" s="489"/>
      <c r="P444" s="489"/>
      <c r="Q444" s="489"/>
      <c r="R444" s="489"/>
      <c r="S444" s="489"/>
      <c r="T444" s="489"/>
      <c r="U444" s="489"/>
      <c r="V444" s="489"/>
      <c r="W444" s="489"/>
      <c r="X444" s="489"/>
      <c r="Y444" s="489"/>
      <c r="Z444" s="489"/>
      <c r="AA444" s="489"/>
      <c r="AB444" s="489"/>
      <c r="AC444" s="489"/>
      <c r="AD444" s="489"/>
      <c r="BI444">
        <f>S425</f>
        <v>0</v>
      </c>
      <c r="BJ444">
        <f>W425</f>
        <v>0</v>
      </c>
      <c r="BK444">
        <f>AA425</f>
        <v>0</v>
      </c>
      <c r="BL444">
        <f>S418</f>
        <v>0</v>
      </c>
      <c r="BM444">
        <f>W418</f>
        <v>0</v>
      </c>
      <c r="BN444">
        <f>AA418</f>
        <v>0</v>
      </c>
      <c r="BO444">
        <f>S419</f>
        <v>0</v>
      </c>
      <c r="BP444">
        <f>W419</f>
        <v>0</v>
      </c>
      <c r="BQ444">
        <f>AA419</f>
        <v>0</v>
      </c>
      <c r="BR444">
        <f>S420</f>
        <v>0</v>
      </c>
      <c r="BS444">
        <f>W420</f>
        <v>0</v>
      </c>
      <c r="BT444">
        <f>AA420</f>
        <v>0</v>
      </c>
      <c r="BU444">
        <f>S421</f>
        <v>0</v>
      </c>
      <c r="BV444">
        <f>W421</f>
        <v>0</v>
      </c>
      <c r="BW444">
        <f>AA421</f>
        <v>0</v>
      </c>
      <c r="BX444">
        <f>S422</f>
        <v>0</v>
      </c>
      <c r="BY444">
        <f>W422</f>
        <v>0</v>
      </c>
      <c r="BZ444">
        <f>AA422</f>
        <v>0</v>
      </c>
      <c r="CA444">
        <f>S423</f>
        <v>0</v>
      </c>
      <c r="CB444">
        <f>W423</f>
        <v>0</v>
      </c>
      <c r="CC444">
        <f>AA423</f>
        <v>0</v>
      </c>
      <c r="CD444">
        <f>S424</f>
        <v>0</v>
      </c>
      <c r="CE444">
        <f>W424</f>
        <v>0</v>
      </c>
      <c r="CF444">
        <f>AA424</f>
        <v>0</v>
      </c>
      <c r="CH444" s="553" t="s">
        <v>2325</v>
      </c>
      <c r="CI444" s="554"/>
      <c r="CJ444" s="554"/>
      <c r="CK444" s="554"/>
      <c r="CL444" s="554"/>
      <c r="CM444" s="554"/>
      <c r="CN444" s="554"/>
      <c r="CO444" s="554"/>
      <c r="CP444" s="554"/>
      <c r="CQ444" s="554"/>
      <c r="CR444" s="554"/>
      <c r="CS444" s="555"/>
      <c r="CT444" s="247"/>
      <c r="CU444" s="247"/>
      <c r="CV444" s="247"/>
      <c r="CW444" s="247"/>
    </row>
    <row r="445" spans="1:101" ht="120" customHeight="1">
      <c r="A445" s="266"/>
      <c r="B445" s="159"/>
      <c r="C445" s="489"/>
      <c r="D445" s="489"/>
      <c r="E445" s="489"/>
      <c r="F445" s="489"/>
      <c r="G445" s="506" t="s">
        <v>226</v>
      </c>
      <c r="H445" s="494" t="s">
        <v>400</v>
      </c>
      <c r="I445" s="494" t="s">
        <v>401</v>
      </c>
      <c r="J445" s="494" t="s">
        <v>486</v>
      </c>
      <c r="K445" s="494"/>
      <c r="L445" s="494"/>
      <c r="M445" s="494" t="s">
        <v>487</v>
      </c>
      <c r="N445" s="494"/>
      <c r="O445" s="494"/>
      <c r="P445" s="494" t="s">
        <v>488</v>
      </c>
      <c r="Q445" s="494"/>
      <c r="R445" s="494"/>
      <c r="S445" s="494" t="s">
        <v>489</v>
      </c>
      <c r="T445" s="494"/>
      <c r="U445" s="494"/>
      <c r="V445" s="494" t="s">
        <v>490</v>
      </c>
      <c r="W445" s="494"/>
      <c r="X445" s="494"/>
      <c r="Y445" s="494" t="s">
        <v>491</v>
      </c>
      <c r="Z445" s="494"/>
      <c r="AA445" s="494"/>
      <c r="AB445" s="494" t="s">
        <v>497</v>
      </c>
      <c r="AC445" s="494"/>
      <c r="AD445" s="494"/>
      <c r="CH445" s="556" t="s">
        <v>226</v>
      </c>
      <c r="CI445" s="556"/>
      <c r="CJ445" s="556"/>
      <c r="CK445" s="556"/>
      <c r="CL445" s="557" t="s">
        <v>2326</v>
      </c>
      <c r="CM445" s="557"/>
      <c r="CN445" s="557"/>
      <c r="CO445" s="557"/>
      <c r="CP445" s="558" t="s">
        <v>401</v>
      </c>
      <c r="CQ445" s="558"/>
      <c r="CR445" s="558"/>
      <c r="CS445" s="558"/>
      <c r="CT445" s="559"/>
      <c r="CU445" s="559"/>
      <c r="CV445" s="559"/>
      <c r="CW445" s="559"/>
    </row>
    <row r="446" spans="1:101" ht="48" customHeight="1">
      <c r="A446" s="159"/>
      <c r="B446" s="9"/>
      <c r="C446" s="489"/>
      <c r="D446" s="489"/>
      <c r="E446" s="489"/>
      <c r="F446" s="489"/>
      <c r="G446" s="506"/>
      <c r="H446" s="494"/>
      <c r="I446" s="494"/>
      <c r="J446" s="248" t="s">
        <v>432</v>
      </c>
      <c r="K446" s="232" t="s">
        <v>400</v>
      </c>
      <c r="L446" s="232" t="s">
        <v>401</v>
      </c>
      <c r="M446" s="248" t="s">
        <v>432</v>
      </c>
      <c r="N446" s="232" t="s">
        <v>400</v>
      </c>
      <c r="O446" s="232" t="s">
        <v>401</v>
      </c>
      <c r="P446" s="248" t="s">
        <v>432</v>
      </c>
      <c r="Q446" s="232" t="s">
        <v>400</v>
      </c>
      <c r="R446" s="232" t="s">
        <v>401</v>
      </c>
      <c r="S446" s="248" t="s">
        <v>432</v>
      </c>
      <c r="T446" s="232" t="s">
        <v>400</v>
      </c>
      <c r="U446" s="232" t="s">
        <v>401</v>
      </c>
      <c r="V446" s="248" t="s">
        <v>432</v>
      </c>
      <c r="W446" s="232" t="s">
        <v>400</v>
      </c>
      <c r="X446" s="232" t="s">
        <v>401</v>
      </c>
      <c r="Y446" s="248" t="s">
        <v>432</v>
      </c>
      <c r="Z446" s="232" t="s">
        <v>400</v>
      </c>
      <c r="AA446" s="232" t="s">
        <v>401</v>
      </c>
      <c r="AB446" s="248" t="s">
        <v>432</v>
      </c>
      <c r="AC446" s="232" t="s">
        <v>400</v>
      </c>
      <c r="AD446" s="232" t="s">
        <v>401</v>
      </c>
      <c r="AF446" t="s">
        <v>2305</v>
      </c>
      <c r="AG446" t="s">
        <v>2311</v>
      </c>
      <c r="AH446" t="s">
        <v>2233</v>
      </c>
      <c r="AK446" t="s">
        <v>2272</v>
      </c>
      <c r="AL446" t="s">
        <v>2273</v>
      </c>
      <c r="AM446" t="s">
        <v>2274</v>
      </c>
      <c r="AN446" t="s">
        <v>2275</v>
      </c>
      <c r="AO446" t="s">
        <v>2276</v>
      </c>
      <c r="AP446" t="s">
        <v>2277</v>
      </c>
      <c r="AQ446" t="s">
        <v>2278</v>
      </c>
      <c r="AR446" t="s">
        <v>2279</v>
      </c>
      <c r="AS446" t="s">
        <v>2280</v>
      </c>
      <c r="AT446" t="s">
        <v>2281</v>
      </c>
      <c r="AU446" t="s">
        <v>2282</v>
      </c>
      <c r="AV446" t="s">
        <v>2283</v>
      </c>
      <c r="AW446" t="s">
        <v>2284</v>
      </c>
      <c r="AX446" t="s">
        <v>2285</v>
      </c>
      <c r="AY446" t="s">
        <v>2286</v>
      </c>
      <c r="AZ446" t="s">
        <v>2287</v>
      </c>
      <c r="BA446" t="s">
        <v>2288</v>
      </c>
      <c r="BB446" t="s">
        <v>2289</v>
      </c>
      <c r="BC446" t="s">
        <v>2290</v>
      </c>
      <c r="BD446" t="s">
        <v>2291</v>
      </c>
      <c r="BE446" t="s">
        <v>2292</v>
      </c>
      <c r="BF446" t="s">
        <v>2306</v>
      </c>
      <c r="BG446" t="s">
        <v>2307</v>
      </c>
      <c r="BH446" t="s">
        <v>2308</v>
      </c>
      <c r="BI446" t="s">
        <v>2313</v>
      </c>
      <c r="CH446" s="30" t="s">
        <v>2327</v>
      </c>
      <c r="CI446" s="31" t="s">
        <v>2227</v>
      </c>
      <c r="CJ446" s="32" t="s">
        <v>2244</v>
      </c>
      <c r="CK446" s="33" t="s">
        <v>2328</v>
      </c>
      <c r="CL446" s="30" t="s">
        <v>2327</v>
      </c>
      <c r="CM446" s="31" t="s">
        <v>2227</v>
      </c>
      <c r="CN446" s="32" t="s">
        <v>2244</v>
      </c>
      <c r="CO446" s="33" t="s">
        <v>2328</v>
      </c>
      <c r="CP446" s="30" t="s">
        <v>2327</v>
      </c>
      <c r="CQ446" s="31" t="s">
        <v>2227</v>
      </c>
      <c r="CR446" s="32" t="s">
        <v>2244</v>
      </c>
      <c r="CS446" s="33" t="s">
        <v>2328</v>
      </c>
      <c r="CT446" s="191" t="s">
        <v>2329</v>
      </c>
      <c r="CU446" s="34" t="s">
        <v>2330</v>
      </c>
      <c r="CV446" s="200" t="s">
        <v>2331</v>
      </c>
      <c r="CW446" s="156"/>
    </row>
    <row r="447" spans="1:101" ht="24" customHeight="1">
      <c r="A447" s="159"/>
      <c r="B447" s="9"/>
      <c r="C447" s="202" t="s">
        <v>479</v>
      </c>
      <c r="D447" s="479" t="s">
        <v>281</v>
      </c>
      <c r="E447" s="479"/>
      <c r="F447" s="479"/>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F447">
        <f>IF(M418&lt;&gt;1,3,0)</f>
        <v>3</v>
      </c>
      <c r="AG447">
        <f>IF(AF447=3,IF(COUNTBLANK(J447:L467)=63,0,1),0)</f>
        <v>0</v>
      </c>
      <c r="AH447">
        <f>IF(AF454=21,0,IF(COUNTBLANK(G447:AD447)&lt;=AF454,0,1))</f>
        <v>0</v>
      </c>
      <c r="AK447">
        <f t="shared" ref="AK447" si="188">COUNTIF(H447:I447,"NS")</f>
        <v>0</v>
      </c>
      <c r="AL447">
        <f t="shared" ref="AL447" si="189">SUM(H447:I447)</f>
        <v>0</v>
      </c>
      <c r="AM447">
        <f>IF(COUNTIF(G447:I447,"NA")=3,0,IF(COUNTA(G447:I447)=0,0,IF(OR(AND(G447=0,AK447&gt;0),AND(G447="ns",AL447&gt;0),AND(G447="ns",AK447=0,AL447=0)),1,IF(OR(AND(G447&gt;0,AK447=2),AND(G447="ns",AK447=2),AND(G447="ns",AL447=0,AK447&gt;0),G447=AL447),0,1))))</f>
        <v>0</v>
      </c>
      <c r="AN447">
        <f t="shared" ref="AN447" si="190">COUNTIF(K447:L447,"NS")</f>
        <v>0</v>
      </c>
      <c r="AO447">
        <f t="shared" ref="AO447" si="191">SUM(K447:L447)</f>
        <v>0</v>
      </c>
      <c r="AP447">
        <f t="shared" ref="AP447" si="192">IF(COUNTIF(J447:L447,"NA")=3,0,IF(COUNTA(J447:L447)=0,0,IF(OR(AND(J447=0,AN447&gt;0),AND(J447="ns",AO447&gt;0),AND(J447="ns",AN447=0,AO447=0)),1,IF(OR(AND(J447&gt;0,AN447=2),AND(J447="ns",AN447=2),AND(J447="ns",AO447=0,AN447&gt;0),J447=AO447),0,1))))</f>
        <v>0</v>
      </c>
      <c r="AQ447">
        <f t="shared" ref="AQ447" si="193">COUNTIF(N447:O447,"NS")</f>
        <v>0</v>
      </c>
      <c r="AR447">
        <f t="shared" ref="AR447" si="194">SUM(N447:O447)</f>
        <v>0</v>
      </c>
      <c r="AS447">
        <f t="shared" ref="AS447" si="195">IF(COUNTIF(M447:O447,"NA")=3,0,IF(COUNTA(M447:O447)=0,0,IF(OR(AND(M447=0,AQ447&gt;0),AND(M447="ns",AR447&gt;0),AND(M447="ns",AQ447=0,AR447=0)),1,IF(OR(AND(M447&gt;0,AQ447=2),AND(M447="ns",AQ447=2),AND(M447="ns",AR447=0,AQ447&gt;0),M447=AR447),0,1))))</f>
        <v>0</v>
      </c>
      <c r="AT447">
        <f t="shared" ref="AT447" si="196">COUNTIF(Q447:R447,"NS")</f>
        <v>0</v>
      </c>
      <c r="AU447">
        <f t="shared" ref="AU447" si="197">SUM(Q447:R447)</f>
        <v>0</v>
      </c>
      <c r="AV447">
        <f t="shared" ref="AV447" si="198">IF(COUNTIF(P447:R447,"NA")=3,0,IF(COUNTA(P447:R447)=0,0,IF(OR(AND(P447=0,AT447&gt;0),AND(P447="ns",AU447&gt;0),AND(P447="ns",AT447=0,AU447=0)),1,IF(OR(AND(P447&gt;0,AT447=2),AND(P447="ns",AT447=2),AND(P447="ns",AU447=0,AT447&gt;0),P447=AU447),0,1))))</f>
        <v>0</v>
      </c>
      <c r="AW447">
        <f t="shared" ref="AW447" si="199">COUNTIF(T447:U447,"NS")</f>
        <v>0</v>
      </c>
      <c r="AX447">
        <f t="shared" ref="AX447" si="200">SUM(T447:U447)</f>
        <v>0</v>
      </c>
      <c r="AY447">
        <f t="shared" ref="AY447" si="201">IF(COUNTIF(S447:U447,"NA")=3,0,IF(COUNTA(S447:U447)=0,0,IF(OR(AND(S447=0,AW447&gt;0),AND(S447="ns",AX447&gt;0),AND(S447="ns",AW447=0,AX447=0)),1,IF(OR(AND(S447&gt;0,AW447=2),AND(S447="ns",AW447=2),AND(S447="ns",AX447=0,AW447&gt;0),S447=AX447),0,1))))</f>
        <v>0</v>
      </c>
      <c r="AZ447">
        <f t="shared" ref="AZ447" si="202">COUNTIF(W447:X447,"NS")</f>
        <v>0</v>
      </c>
      <c r="BA447">
        <f t="shared" ref="BA447" si="203">SUM(W447:X447)</f>
        <v>0</v>
      </c>
      <c r="BB447">
        <f t="shared" ref="BB447" si="204">IF(COUNTIF(V447:X447,"NA")=3,0,IF(COUNTA(V447:X447)=0,0,IF(OR(AND(V447=0,AZ447&gt;0),AND(V447="ns",BA447&gt;0),AND(V447="ns",AZ447=0,BA447=0)),1,IF(OR(AND(V447&gt;0,AZ447=2),AND(V447="ns",AZ447=2),AND(V447="ns",BA447=0,AZ447&gt;0),V447=BA447),0,1))))</f>
        <v>0</v>
      </c>
      <c r="BC447">
        <f t="shared" ref="BC447" si="205">COUNTIF(Z447:AA447,"NS")</f>
        <v>0</v>
      </c>
      <c r="BD447">
        <f t="shared" ref="BD447" si="206">SUM(Z447:AA447)</f>
        <v>0</v>
      </c>
      <c r="BE447">
        <f t="shared" ref="BE447" si="207">IF(COUNTIF(Y447:AA447,"NA")=3,0,IF(COUNTA(Y447:AA447)=0,0,IF(OR(AND(Y447=0,BC447&gt;0),AND(Y447="ns",BD447&gt;0),AND(Y447="ns",BC447=0,BD447=0)),1,IF(OR(AND(Y447&gt;0,BC447=2),AND(Y447="ns",BC447=2),AND(Y447="ns",BD447=0,BC447&gt;0),Y447=BD447),0,1))))</f>
        <v>0</v>
      </c>
      <c r="BF447">
        <f t="shared" ref="BF447" si="208">COUNTIF(AC447:AD447,"NS")</f>
        <v>0</v>
      </c>
      <c r="BG447">
        <f t="shared" ref="BG447" si="209">SUM(AC447:AD447)</f>
        <v>0</v>
      </c>
      <c r="BH447">
        <f t="shared" ref="BH447" si="210">IF(COUNTIF(AB447:AD447,"NA")=3,0,IF(COUNTA(AB447:AD447)=0,0,IF(OR(AND(AB447=0,BF447&gt;0),AND(AB447="ns",BG447&gt;0),AND(AB447="ns",BF447=0,BG447=0)),1,IF(OR(AND(AB447&gt;0,BF447=2),AND(AB447="ns",BF447=2),AND(AB447="ns",BG447=0,BF447&gt;0),AB447=BG447),0,1))))</f>
        <v>0</v>
      </c>
      <c r="BI447" cm="1">
        <f t="array" ref="BI447">IF(OR(G468={"NS","NA"},BI444={"NS","NA"}),0,IF(G468&gt;=BI444,0,1))</f>
        <v>0</v>
      </c>
      <c r="BJ447" cm="1">
        <f t="array" ref="BJ447">IF(OR(H468={"NS","NA"},BJ444={"NS","NA"}),0,IF(H468&gt;=BJ444,0,1))</f>
        <v>0</v>
      </c>
      <c r="BK447" cm="1">
        <f t="array" ref="BK447">IF(OR(I468={"NS","NA"},BK444={"NS","NA"}),0,IF(I468&gt;=BK444,0,1))</f>
        <v>0</v>
      </c>
      <c r="BL447" cm="1">
        <f t="array" ref="BL447">IF(OR(J468={"NS","NA"},BL444={"NS","NA"}),0,IF(J468&gt;=BL444,0,1))</f>
        <v>0</v>
      </c>
      <c r="BM447" cm="1">
        <f t="array" ref="BM447">IF(OR(K468={"NS","NA"},BM444={"NS","NA"}),0,IF(K468&gt;=BM444,0,1))</f>
        <v>0</v>
      </c>
      <c r="BN447" cm="1">
        <f t="array" ref="BN447">IF(OR(L468={"NS","NA"},BN444={"NS","NA"}),0,IF(L468&gt;=BN444,0,1))</f>
        <v>0</v>
      </c>
      <c r="BO447" cm="1">
        <f t="array" ref="BO447">IF(OR(M468={"NS","NA"},BO444={"NS","NA"}),0,IF(M468&gt;=BO444,0,1))</f>
        <v>0</v>
      </c>
      <c r="BP447" cm="1">
        <f t="array" ref="BP447">IF(OR(N468={"NS","NA"},BP444={"NS","NA"}),0,IF(N468&gt;=BP444,0,1))</f>
        <v>0</v>
      </c>
      <c r="BQ447" cm="1">
        <f t="array" ref="BQ447">IF(OR(O468={"NS","NA"},BQ444={"NS","NA"}),0,IF(O468&gt;=BQ444,0,1))</f>
        <v>0</v>
      </c>
      <c r="BR447" cm="1">
        <f t="array" ref="BR447">IF(OR(P468={"NS","NA"},BR444={"NS","NA"}),0,IF(P468&gt;=BR444,0,1))</f>
        <v>0</v>
      </c>
      <c r="BS447" cm="1">
        <f t="array" ref="BS447">IF(OR(Q468={"NS","NA"},BS444={"NS","NA"}),0,IF(Q468&gt;=BS444,0,1))</f>
        <v>0</v>
      </c>
      <c r="BT447" cm="1">
        <f t="array" ref="BT447">IF(OR(R468={"NS","NA"},BT444={"NS","NA"}),0,IF(R468&gt;=BT444,0,1))</f>
        <v>0</v>
      </c>
      <c r="BU447" cm="1">
        <f t="array" ref="BU447">IF(OR(S468={"NS","NA"},BU444={"NS","NA"}),0,IF(S468&gt;=BU444,0,1))</f>
        <v>0</v>
      </c>
      <c r="BV447" cm="1">
        <f t="array" ref="BV447">IF(OR(T468={"NS","NA"},BV444={"NS","NA"}),0,IF(T468&gt;=BV444,0,1))</f>
        <v>0</v>
      </c>
      <c r="BW447" cm="1">
        <f t="array" ref="BW447">IF(OR(U468={"NS","NA"},BW444={"NS","NA"}),0,IF(U468&gt;=BW444,0,1))</f>
        <v>0</v>
      </c>
      <c r="BX447" cm="1">
        <f t="array" ref="BX447">IF(OR(V468={"NS","NA"},BX444={"NS","NA"}),0,IF(V468&gt;=BX444,0,1))</f>
        <v>0</v>
      </c>
      <c r="BY447" cm="1">
        <f t="array" ref="BY447">IF(OR(W468={"NS","NA"},BY444={"NS","NA"}),0,IF(W468&gt;=BY444,0,1))</f>
        <v>0</v>
      </c>
      <c r="BZ447" cm="1">
        <f t="array" ref="BZ447">IF(OR(X468={"NS","NA"},BZ444={"NS","NA"}),0,IF(X468&gt;=BZ444,0,1))</f>
        <v>0</v>
      </c>
      <c r="CA447" cm="1">
        <f t="array" ref="CA447">IF(OR(Y468={"NS","NA"},CA444={"NS","NA"}),0,IF(Y468&gt;=CA444,0,1))</f>
        <v>0</v>
      </c>
      <c r="CB447" cm="1">
        <f t="array" ref="CB447">IF(OR(Z468={"NS","NA"},CB444={"NS","NA"}),0,IF(Z468&gt;=CB444,0,1))</f>
        <v>0</v>
      </c>
      <c r="CC447" cm="1">
        <f t="array" ref="CC447">IF(OR(AA468={"NS","NA"},CC444={"NS","NA"}),0,IF(AA468&gt;=CC444,0,1))</f>
        <v>0</v>
      </c>
      <c r="CD447" cm="1">
        <f t="array" ref="CD447">IF(OR(AB468={"NS","NA"},CD444={"NS","NA"}),0,IF(AB468&gt;=CD444,0,1))</f>
        <v>0</v>
      </c>
      <c r="CE447" cm="1">
        <f t="array" ref="CE447">IF(OR(AC468={"NS","NA"},CE444={"NS","NA"}),0,IF(AC468&gt;=CE444,0,1))</f>
        <v>0</v>
      </c>
      <c r="CF447" cm="1">
        <f t="array" ref="CF447">IF(OR(AD468={"NS","NA"},CF444={"NS","NA"}),0,IF(AD468&gt;=CF444,0,1))</f>
        <v>0</v>
      </c>
      <c r="CG447" s="172">
        <f>SUM(BI447:CF447)</f>
        <v>0</v>
      </c>
      <c r="CH447" s="35">
        <f>G447</f>
        <v>0</v>
      </c>
      <c r="CI447" s="36">
        <f>COUNTIF(J447,"NS") + COUNTIF(M447,"NS") + COUNTIF(P447,"NS") + COUNTIF(S447,"NS") + COUNTIF(V447,"NS") + COUNTIF(Y447,"NS") + COUNTIF(AB447,"NS")</f>
        <v>0</v>
      </c>
      <c r="CJ447" s="37">
        <f>SUM(J447,M447,P447,S447,V447,Y447,AB447)</f>
        <v>0</v>
      </c>
      <c r="CK447" s="38">
        <f>IF(OR(AND(CH447=0, CI447&gt;0),AND(CH447="NS", CJ447&gt;0), AND(CH447="NS", CI447=0, CJ447=0)), 1, IF(OR(AND(CH447&gt;0, CI447&gt;1,CH447&gt;CJ447), AND(CH447="NS", CI447=2), AND(CH447="NS", CJ447=0, CI447&gt;0), CH447=CJ447), 0, 1))</f>
        <v>0</v>
      </c>
      <c r="CL447" s="35">
        <f>H447</f>
        <v>0</v>
      </c>
      <c r="CM447" s="36">
        <f>COUNTIF(K447,"NS") + COUNTIF(N447,"NS") + COUNTIF(Q447,"NS") + COUNTIF(T447,"NS") + COUNTIF(W447,"NS") + COUNTIF(Z447,"NS") + COUNTIF(AC447,"NS")</f>
        <v>0</v>
      </c>
      <c r="CN447" s="37">
        <f>SUM(K447,N447,Q447,T447,W447,Z447,AC447)</f>
        <v>0</v>
      </c>
      <c r="CO447" s="38">
        <f>IF(OR(AND(CL447=0, CM447&gt;0),AND(CL447="NS", CN447&gt;0), AND(CL447="NS", CM447=0, CN447=0)), 1, IF(OR(AND(CL447&gt;0, CM447&gt;1,CL447&gt;CN447), AND(CL447="NS", CM447=2), AND(CL447="NS", CN447=0, CM447&gt;0), CL447=CN447), 0, 1))</f>
        <v>0</v>
      </c>
      <c r="CP447" s="35">
        <f>I447</f>
        <v>0</v>
      </c>
      <c r="CQ447" s="36">
        <f>COUNTIF(L447,"NS") + COUNTIF(O447,"NS") + COUNTIF(R447,"NS") + COUNTIF(U447,"NS") + COUNTIF(X447,"NS") + COUNTIF(AA447,"NS") + COUNTIF(AD447,"NS")</f>
        <v>0</v>
      </c>
      <c r="CR447" s="37">
        <f>SUM(L447,O447,R447,U447,X447,AA447,AD447)</f>
        <v>0</v>
      </c>
      <c r="CS447" s="38">
        <f>IF(OR(AND(CP447=0, CQ447&gt;0),AND(CP447="NS", CR447&gt;0), AND(CP447="NS", CQ447=0, CR447=0)), 1, IF(OR(AND(CP447&gt;0, CQ447&gt;1,CP447&gt;CR447), AND(CP447="NS", CQ447=2), AND(CP447="NS", CR447=0, CQ447&gt;0), CP447=CR447), 0, 1))</f>
        <v>0</v>
      </c>
      <c r="CT447" s="39">
        <f>IF(SUM(CK447,CO447,CS447)=0,0,1)</f>
        <v>0</v>
      </c>
      <c r="CU447" s="34" t="str">
        <f>IF(CT447=0,"",
IF(SUM(CT$447:$CT447)=1,CV447,
IF($CT$468&gt;SUM(CT$447:$CT447),_xlfn.CONCAT(", ",CV447),
IF($CT$468=SUM(CT$447:$CT447),_xlfn.CONCAT(" y ",CV447)))))</f>
        <v/>
      </c>
      <c r="CV447" s="202" t="s">
        <v>2347</v>
      </c>
      <c r="CW447" s="249"/>
    </row>
    <row r="448" spans="1:101" ht="15" customHeight="1">
      <c r="A448" s="159"/>
      <c r="B448" s="9"/>
      <c r="C448" s="132" t="s">
        <v>89</v>
      </c>
      <c r="D448" s="479" t="str">
        <f>IF(CNGE_2024_M2_Secc2!D74="","",CNGE_2024_M2_Secc2!D74)</f>
        <v/>
      </c>
      <c r="E448" s="479"/>
      <c r="F448" s="479"/>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f t="shared" ref="AF448:AF452" si="211">IF(M419&lt;&gt;1,3,0)</f>
        <v>3</v>
      </c>
      <c r="AG448">
        <f>IF(AF448=3,IF(COUNTBLANK(M447:O467)=63,0,1),0)</f>
        <v>0</v>
      </c>
      <c r="AH448">
        <f>IF($AF$454=21,0,IF(OR(COUNTBLANK(D448:AD448)&lt;=(2+$AF$454),COUNTBLANK(D448:AD448)=27),0,1))</f>
        <v>0</v>
      </c>
      <c r="AK448">
        <f t="shared" ref="AK448:AK467" si="212">COUNTIF(H448:I448,"NS")</f>
        <v>0</v>
      </c>
      <c r="AL448">
        <f t="shared" ref="AL448:AL467" si="213">SUM(H448:I448)</f>
        <v>0</v>
      </c>
      <c r="AM448">
        <f t="shared" ref="AM448:AM467" si="214">IF(COUNTIF(G448:I448,"NA")=3,0,IF(COUNTA(G448:I448)=0,0,IF(OR(AND(G448=0,AK448&gt;0),AND(G448="ns",AL448&gt;0),AND(G448="ns",AK448=0,AL448=0)),1,IF(OR(AND(G448&gt;0,AK448=2),AND(G448="ns",AK448=2),AND(G448="ns",AL448=0,AK448&gt;0),G448=AL448),0,1))))</f>
        <v>0</v>
      </c>
      <c r="AN448">
        <f t="shared" ref="AN448:AN467" si="215">COUNTIF(K448:L448,"NS")</f>
        <v>0</v>
      </c>
      <c r="AO448">
        <f t="shared" ref="AO448:AO467" si="216">SUM(K448:L448)</f>
        <v>0</v>
      </c>
      <c r="AP448">
        <f t="shared" ref="AP448:AP467" si="217">IF(COUNTIF(J448:L448,"NA")=3,0,IF(COUNTA(J448:L448)=0,0,IF(OR(AND(J448=0,AN448&gt;0),AND(J448="ns",AO448&gt;0),AND(J448="ns",AN448=0,AO448=0)),1,IF(OR(AND(J448&gt;0,AN448=2),AND(J448="ns",AN448=2),AND(J448="ns",AO448=0,AN448&gt;0),J448=AO448),0,1))))</f>
        <v>0</v>
      </c>
      <c r="AQ448">
        <f t="shared" ref="AQ448:AQ467" si="218">COUNTIF(N448:O448,"NS")</f>
        <v>0</v>
      </c>
      <c r="AR448">
        <f t="shared" ref="AR448:AR467" si="219">SUM(N448:O448)</f>
        <v>0</v>
      </c>
      <c r="AS448">
        <f t="shared" ref="AS448:AS467" si="220">IF(COUNTIF(M448:O448,"NA")=3,0,IF(COUNTA(M448:O448)=0,0,IF(OR(AND(M448=0,AQ448&gt;0),AND(M448="ns",AR448&gt;0),AND(M448="ns",AQ448=0,AR448=0)),1,IF(OR(AND(M448&gt;0,AQ448=2),AND(M448="ns",AQ448=2),AND(M448="ns",AR448=0,AQ448&gt;0),M448=AR448),0,1))))</f>
        <v>0</v>
      </c>
      <c r="AT448">
        <f t="shared" ref="AT448:AT467" si="221">COUNTIF(Q448:R448,"NS")</f>
        <v>0</v>
      </c>
      <c r="AU448">
        <f t="shared" ref="AU448:AU467" si="222">SUM(Q448:R448)</f>
        <v>0</v>
      </c>
      <c r="AV448">
        <f t="shared" ref="AV448:AV467" si="223">IF(COUNTIF(P448:R448,"NA")=3,0,IF(COUNTA(P448:R448)=0,0,IF(OR(AND(P448=0,AT448&gt;0),AND(P448="ns",AU448&gt;0),AND(P448="ns",AT448=0,AU448=0)),1,IF(OR(AND(P448&gt;0,AT448=2),AND(P448="ns",AT448=2),AND(P448="ns",AU448=0,AT448&gt;0),P448=AU448),0,1))))</f>
        <v>0</v>
      </c>
      <c r="AW448">
        <f t="shared" ref="AW448:AW467" si="224">COUNTIF(T448:U448,"NS")</f>
        <v>0</v>
      </c>
      <c r="AX448">
        <f t="shared" ref="AX448:AX467" si="225">SUM(T448:U448)</f>
        <v>0</v>
      </c>
      <c r="AY448">
        <f t="shared" ref="AY448:AY467" si="226">IF(COUNTIF(S448:U448,"NA")=3,0,IF(COUNTA(S448:U448)=0,0,IF(OR(AND(S448=0,AW448&gt;0),AND(S448="ns",AX448&gt;0),AND(S448="ns",AW448=0,AX448=0)),1,IF(OR(AND(S448&gt;0,AW448=2),AND(S448="ns",AW448=2),AND(S448="ns",AX448=0,AW448&gt;0),S448=AX448),0,1))))</f>
        <v>0</v>
      </c>
      <c r="AZ448">
        <f t="shared" ref="AZ448:AZ467" si="227">COUNTIF(W448:X448,"NS")</f>
        <v>0</v>
      </c>
      <c r="BA448">
        <f t="shared" ref="BA448:BA467" si="228">SUM(W448:X448)</f>
        <v>0</v>
      </c>
      <c r="BB448">
        <f t="shared" ref="BB448:BB467" si="229">IF(COUNTIF(V448:X448,"NA")=3,0,IF(COUNTA(V448:X448)=0,0,IF(OR(AND(V448=0,AZ448&gt;0),AND(V448="ns",BA448&gt;0),AND(V448="ns",AZ448=0,BA448=0)),1,IF(OR(AND(V448&gt;0,AZ448=2),AND(V448="ns",AZ448=2),AND(V448="ns",BA448=0,AZ448&gt;0),V448=BA448),0,1))))</f>
        <v>0</v>
      </c>
      <c r="BC448">
        <f t="shared" ref="BC448:BC467" si="230">COUNTIF(Z448:AA448,"NS")</f>
        <v>0</v>
      </c>
      <c r="BD448">
        <f t="shared" ref="BD448:BD467" si="231">SUM(Z448:AA448)</f>
        <v>0</v>
      </c>
      <c r="BE448">
        <f t="shared" ref="BE448:BE467" si="232">IF(COUNTIF(Y448:AA448,"NA")=3,0,IF(COUNTA(Y448:AA448)=0,0,IF(OR(AND(Y448=0,BC448&gt;0),AND(Y448="ns",BD448&gt;0),AND(Y448="ns",BC448=0,BD448=0)),1,IF(OR(AND(Y448&gt;0,BC448=2),AND(Y448="ns",BC448=2),AND(Y448="ns",BD448=0,BC448&gt;0),Y448=BD448),0,1))))</f>
        <v>0</v>
      </c>
      <c r="BF448">
        <f t="shared" ref="BF448:BF467" si="233">COUNTIF(AC448:AD448,"NS")</f>
        <v>0</v>
      </c>
      <c r="BG448">
        <f t="shared" ref="BG448:BG467" si="234">SUM(AC448:AD448)</f>
        <v>0</v>
      </c>
      <c r="BH448">
        <f t="shared" ref="BH448:BH467" si="235">IF(COUNTIF(AB448:AD448,"NA")=3,0,IF(COUNTA(AB448:AD448)=0,0,IF(OR(AND(AB448=0,BF448&gt;0),AND(AB448="ns",BG448&gt;0),AND(AB448="ns",BF448=0,BG448=0)),1,IF(OR(AND(AB448&gt;0,BF448=2),AND(AB448="ns",BF448=2),AND(AB448="ns",BG448=0,BF448&gt;0),AB448=BG448),0,1))))</f>
        <v>0</v>
      </c>
      <c r="BI448" t="s">
        <v>2314</v>
      </c>
      <c r="CH448" s="35">
        <f t="shared" ref="CH448:CH467" si="236">G448</f>
        <v>0</v>
      </c>
      <c r="CI448" s="36">
        <f t="shared" ref="CI448:CI467" si="237">COUNTIF(J448,"NS") + COUNTIF(M448,"NS") + COUNTIF(P448,"NS") + COUNTIF(S448,"NS") + COUNTIF(V448,"NS") + COUNTIF(Y448,"NS") + COUNTIF(AB448,"NS")</f>
        <v>0</v>
      </c>
      <c r="CJ448" s="37">
        <f t="shared" ref="CJ448:CJ467" si="238">SUM(J448,M448,P448,S448,V448,Y448,AB448)</f>
        <v>0</v>
      </c>
      <c r="CK448" s="38">
        <f t="shared" ref="CK448:CK467" si="239">IF(OR(AND(CH448=0, CI448&gt;0),AND(CH448="NS", CJ448&gt;0), AND(CH448="NS", CI448=0, CJ448=0)), 1, IF(OR(AND(CH448&gt;0, CI448&gt;1,CH448&gt;CJ448), AND(CH448="NS", CI448=2), AND(CH448="NS", CJ448=0, CI448&gt;0), CH448=CJ448), 0, 1))</f>
        <v>0</v>
      </c>
      <c r="CL448" s="35">
        <f t="shared" ref="CL448:CL467" si="240">H448</f>
        <v>0</v>
      </c>
      <c r="CM448" s="36">
        <f t="shared" ref="CM448:CM467" si="241">COUNTIF(K448,"NS") + COUNTIF(N448,"NS") + COUNTIF(Q448,"NS") + COUNTIF(T448,"NS") + COUNTIF(W448,"NS") + COUNTIF(Z448,"NS") + COUNTIF(AC448,"NS")</f>
        <v>0</v>
      </c>
      <c r="CN448" s="37">
        <f t="shared" ref="CN448:CN467" si="242">SUM(K448,N448,Q448,T448,W448,Z448,AC448)</f>
        <v>0</v>
      </c>
      <c r="CO448" s="38">
        <f t="shared" ref="CO448:CO467" si="243">IF(OR(AND(CL448=0, CM448&gt;0),AND(CL448="NS", CN448&gt;0), AND(CL448="NS", CM448=0, CN448=0)), 1, IF(OR(AND(CL448&gt;0, CM448&gt;1,CL448&gt;CN448), AND(CL448="NS", CM448=2), AND(CL448="NS", CN448=0, CM448&gt;0), CL448=CN448), 0, 1))</f>
        <v>0</v>
      </c>
      <c r="CP448" s="35">
        <f t="shared" ref="CP448:CP467" si="244">I448</f>
        <v>0</v>
      </c>
      <c r="CQ448" s="36">
        <f t="shared" ref="CQ448:CQ467" si="245">COUNTIF(L448,"NS") + COUNTIF(O448,"NS") + COUNTIF(R448,"NS") + COUNTIF(U448,"NS") + COUNTIF(X448,"NS") + COUNTIF(AA448,"NS") + COUNTIF(AD448,"NS")</f>
        <v>0</v>
      </c>
      <c r="CR448" s="37">
        <f t="shared" ref="CR448:CR467" si="246">SUM(L448,O448,R448,U448,X448,AA448,AD448)</f>
        <v>0</v>
      </c>
      <c r="CS448" s="38">
        <f t="shared" ref="CS448:CS467" si="247">IF(OR(AND(CP448=0, CQ448&gt;0),AND(CP448="NS", CR448&gt;0), AND(CP448="NS", CQ448=0, CR448=0)), 1, IF(OR(AND(CP448&gt;0, CQ448&gt;1,CP448&gt;CR448), AND(CP448="NS", CQ448=2), AND(CP448="NS", CR448=0, CQ448&gt;0), CP448=CR448), 0, 1))</f>
        <v>0</v>
      </c>
      <c r="CT448" s="39">
        <f t="shared" ref="CT448:CT466" si="248">IF(SUM(CK448,CO448,CS448)=0,0,1)</f>
        <v>0</v>
      </c>
      <c r="CU448" s="34" t="str">
        <f>IF(CT448=0,"",
IF(SUM(CT$447:$CT448)=1,CV448,
IF($CT$468&gt;SUM(CT$447:$CT448),_xlfn.CONCAT(", ",CV448),
IF($CT$468=SUM(CT$447:$CT448),_xlfn.CONCAT(" y ",CV448)))))</f>
        <v/>
      </c>
      <c r="CV448" s="132">
        <v>1</v>
      </c>
      <c r="CW448" s="249"/>
    </row>
    <row r="449" spans="1:101" ht="15" customHeight="1">
      <c r="A449" s="159"/>
      <c r="B449" s="9"/>
      <c r="C449" s="132" t="s">
        <v>90</v>
      </c>
      <c r="D449" s="479" t="str">
        <f>IF(CNGE_2024_M2_Secc2!D75="","",CNGE_2024_M2_Secc2!D75)</f>
        <v/>
      </c>
      <c r="E449" s="479"/>
      <c r="F449" s="479"/>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F449">
        <f t="shared" si="211"/>
        <v>3</v>
      </c>
      <c r="AG449">
        <f>IF(AF449=3,IF(COUNTBLANK(P447:R467)=63,0,1),0)</f>
        <v>0</v>
      </c>
      <c r="AH449">
        <f t="shared" ref="AH449:AH466" si="249">IF($AF$454=21,0,IF(OR(COUNTBLANK(D449:AD449)&lt;=(2+$AF$454),COUNTBLANK(D449:AD449)=27),0,1))</f>
        <v>0</v>
      </c>
      <c r="AK449">
        <f t="shared" si="212"/>
        <v>0</v>
      </c>
      <c r="AL449">
        <f t="shared" si="213"/>
        <v>0</v>
      </c>
      <c r="AM449">
        <f t="shared" si="214"/>
        <v>0</v>
      </c>
      <c r="AN449">
        <f t="shared" si="215"/>
        <v>0</v>
      </c>
      <c r="AO449">
        <f t="shared" si="216"/>
        <v>0</v>
      </c>
      <c r="AP449">
        <f t="shared" si="217"/>
        <v>0</v>
      </c>
      <c r="AQ449">
        <f t="shared" si="218"/>
        <v>0</v>
      </c>
      <c r="AR449">
        <f t="shared" si="219"/>
        <v>0</v>
      </c>
      <c r="AS449">
        <f t="shared" si="220"/>
        <v>0</v>
      </c>
      <c r="AT449">
        <f t="shared" si="221"/>
        <v>0</v>
      </c>
      <c r="AU449">
        <f t="shared" si="222"/>
        <v>0</v>
      </c>
      <c r="AV449">
        <f t="shared" si="223"/>
        <v>0</v>
      </c>
      <c r="AW449">
        <f t="shared" si="224"/>
        <v>0</v>
      </c>
      <c r="AX449">
        <f t="shared" si="225"/>
        <v>0</v>
      </c>
      <c r="AY449">
        <f t="shared" si="226"/>
        <v>0</v>
      </c>
      <c r="AZ449">
        <f t="shared" si="227"/>
        <v>0</v>
      </c>
      <c r="BA449">
        <f t="shared" si="228"/>
        <v>0</v>
      </c>
      <c r="BB449">
        <f t="shared" si="229"/>
        <v>0</v>
      </c>
      <c r="BC449">
        <f t="shared" si="230"/>
        <v>0</v>
      </c>
      <c r="BD449">
        <f t="shared" si="231"/>
        <v>0</v>
      </c>
      <c r="BE449">
        <f t="shared" si="232"/>
        <v>0</v>
      </c>
      <c r="BF449">
        <f t="shared" si="233"/>
        <v>0</v>
      </c>
      <c r="BG449">
        <f t="shared" si="234"/>
        <v>0</v>
      </c>
      <c r="BH449">
        <f t="shared" si="235"/>
        <v>0</v>
      </c>
      <c r="BI449" cm="1">
        <f t="array" ref="BI449">IF(OR(G447={"NS","NA"},BI$444={"NS","NA"}),0,IF(G447&lt;=BI$444,0,1))</f>
        <v>0</v>
      </c>
      <c r="BJ449" cm="1">
        <f t="array" ref="BJ449">IF(OR(H447={"NS","NA"},BJ$444={"NS","NA"}),0,IF(H447&lt;=BJ$444,0,1))</f>
        <v>0</v>
      </c>
      <c r="BK449" cm="1">
        <f t="array" ref="BK449">IF(OR(I447={"NS","NA"},BK$444={"NS","NA"}),0,IF(I447&lt;=BK$444,0,1))</f>
        <v>0</v>
      </c>
      <c r="BL449" cm="1">
        <f t="array" ref="BL449">IF(OR(J447={"NS","NA"},BL$444={"NS","NA"}),0,IF(J447&lt;=BL$444,0,1))</f>
        <v>0</v>
      </c>
      <c r="BM449" cm="1">
        <f t="array" ref="BM449">IF(OR(K447={"NS","NA"},BM$444={"NS","NA"}),0,IF(K447&lt;=BM$444,0,1))</f>
        <v>0</v>
      </c>
      <c r="BN449" cm="1">
        <f t="array" ref="BN449">IF(OR(L447={"NS","NA"},BN$444={"NS","NA"}),0,IF(L447&lt;=BN$444,0,1))</f>
        <v>0</v>
      </c>
      <c r="BO449" cm="1">
        <f t="array" ref="BO449">IF(OR(M447={"NS","NA"},BO$444={"NS","NA"}),0,IF(M447&lt;=BO$444,0,1))</f>
        <v>0</v>
      </c>
      <c r="BP449" cm="1">
        <f t="array" ref="BP449">IF(OR(N447={"NS","NA"},BP$444={"NS","NA"}),0,IF(N447&lt;=BP$444,0,1))</f>
        <v>0</v>
      </c>
      <c r="BQ449" cm="1">
        <f t="array" ref="BQ449">IF(OR(O447={"NS","NA"},BQ$444={"NS","NA"}),0,IF(O447&lt;=BQ$444,0,1))</f>
        <v>0</v>
      </c>
      <c r="BR449" cm="1">
        <f t="array" ref="BR449">IF(OR(P447={"NS","NA"},BR$444={"NS","NA"}),0,IF(P447&lt;=BR$444,0,1))</f>
        <v>0</v>
      </c>
      <c r="BS449" cm="1">
        <f t="array" ref="BS449">IF(OR(Q447={"NS","NA"},BS$444={"NS","NA"}),0,IF(Q447&lt;=BS$444,0,1))</f>
        <v>0</v>
      </c>
      <c r="BT449" cm="1">
        <f t="array" ref="BT449">IF(OR(R447={"NS","NA"},BT$444={"NS","NA"}),0,IF(R447&lt;=BT$444,0,1))</f>
        <v>0</v>
      </c>
      <c r="BU449" cm="1">
        <f t="array" ref="BU449">IF(OR(S447={"NS","NA"},BU$444={"NS","NA"}),0,IF(S447&lt;=BU$444,0,1))</f>
        <v>0</v>
      </c>
      <c r="BV449" cm="1">
        <f t="array" ref="BV449">IF(OR(T447={"NS","NA"},BV$444={"NS","NA"}),0,IF(T447&lt;=BV$444,0,1))</f>
        <v>0</v>
      </c>
      <c r="BW449" cm="1">
        <f t="array" ref="BW449">IF(OR(U447={"NS","NA"},BW$444={"NS","NA"}),0,IF(U447&lt;=BW$444,0,1))</f>
        <v>0</v>
      </c>
      <c r="BX449" cm="1">
        <f t="array" ref="BX449">IF(OR(V447={"NS","NA"},BX$444={"NS","NA"}),0,IF(V447&lt;=BX$444,0,1))</f>
        <v>0</v>
      </c>
      <c r="BY449" cm="1">
        <f t="array" ref="BY449">IF(OR(W447={"NS","NA"},BY$444={"NS","NA"}),0,IF(W447&lt;=BY$444,0,1))</f>
        <v>0</v>
      </c>
      <c r="BZ449" cm="1">
        <f t="array" ref="BZ449">IF(OR(X447={"NS","NA"},BZ$444={"NS","NA"}),0,IF(X447&lt;=BZ$444,0,1))</f>
        <v>0</v>
      </c>
      <c r="CA449" cm="1">
        <f t="array" ref="CA449">IF(OR(Y447={"NS","NA"},CA$444={"NS","NA"}),0,IF(Y447&lt;=CA$444,0,1))</f>
        <v>0</v>
      </c>
      <c r="CB449" cm="1">
        <f t="array" ref="CB449">IF(OR(Z447={"NS","NA"},CB$444={"NS","NA"}),0,IF(Z447&lt;=CB$444,0,1))</f>
        <v>0</v>
      </c>
      <c r="CC449" cm="1">
        <f t="array" ref="CC449">IF(OR(AA447={"NS","NA"},CC$444={"NS","NA"}),0,IF(AA447&lt;=CC$444,0,1))</f>
        <v>0</v>
      </c>
      <c r="CD449" cm="1">
        <f t="array" ref="CD449">IF(OR(AB447={"NS","NA"},CD$444={"NS","NA"}),0,IF(AB447&lt;=CD$444,0,1))</f>
        <v>0</v>
      </c>
      <c r="CE449" cm="1">
        <f t="array" ref="CE449">IF(OR(AC447={"NS","NA"},CE$444={"NS","NA"}),0,IF(AC447&lt;=CE$444,0,1))</f>
        <v>0</v>
      </c>
      <c r="CF449" cm="1">
        <f t="array" ref="CF449">IF(OR(AD447={"NS","NA"},CF$444={"NS","NA"}),0,IF(AD447&lt;=CF$444,0,1))</f>
        <v>0</v>
      </c>
      <c r="CH449" s="35">
        <f t="shared" si="236"/>
        <v>0</v>
      </c>
      <c r="CI449" s="36">
        <f t="shared" si="237"/>
        <v>0</v>
      </c>
      <c r="CJ449" s="37">
        <f t="shared" si="238"/>
        <v>0</v>
      </c>
      <c r="CK449" s="38">
        <f t="shared" si="239"/>
        <v>0</v>
      </c>
      <c r="CL449" s="35">
        <f t="shared" si="240"/>
        <v>0</v>
      </c>
      <c r="CM449" s="36">
        <f t="shared" si="241"/>
        <v>0</v>
      </c>
      <c r="CN449" s="37">
        <f t="shared" si="242"/>
        <v>0</v>
      </c>
      <c r="CO449" s="38">
        <f t="shared" si="243"/>
        <v>0</v>
      </c>
      <c r="CP449" s="35">
        <f t="shared" si="244"/>
        <v>0</v>
      </c>
      <c r="CQ449" s="36">
        <f t="shared" si="245"/>
        <v>0</v>
      </c>
      <c r="CR449" s="37">
        <f t="shared" si="246"/>
        <v>0</v>
      </c>
      <c r="CS449" s="38">
        <f t="shared" si="247"/>
        <v>0</v>
      </c>
      <c r="CT449" s="39">
        <f t="shared" si="248"/>
        <v>0</v>
      </c>
      <c r="CU449" s="34" t="str">
        <f>IF(CT449=0,"",
IF(SUM(CT$447:$CT449)=1,CV449,
IF($CT$468&gt;SUM(CT$447:$CT449),_xlfn.CONCAT(", ",CV449),
IF($CT$468=SUM(CT$447:$CT449),_xlfn.CONCAT(" y ",CV449)))))</f>
        <v/>
      </c>
      <c r="CV449" s="132">
        <v>2</v>
      </c>
      <c r="CW449" s="249"/>
    </row>
    <row r="450" spans="1:101" ht="15" customHeight="1">
      <c r="A450" s="159"/>
      <c r="B450" s="9"/>
      <c r="C450" s="132" t="s">
        <v>92</v>
      </c>
      <c r="D450" s="479" t="str">
        <f>IF(CNGE_2024_M2_Secc2!D76="","",CNGE_2024_M2_Secc2!D76)</f>
        <v/>
      </c>
      <c r="E450" s="479"/>
      <c r="F450" s="479"/>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F450">
        <f t="shared" si="211"/>
        <v>3</v>
      </c>
      <c r="AG450">
        <f>IF(AF450=3,IF(COUNTBLANK(S447:U467)=63,0,1),0)</f>
        <v>0</v>
      </c>
      <c r="AH450">
        <f t="shared" si="249"/>
        <v>0</v>
      </c>
      <c r="AK450">
        <f t="shared" si="212"/>
        <v>0</v>
      </c>
      <c r="AL450">
        <f t="shared" si="213"/>
        <v>0</v>
      </c>
      <c r="AM450">
        <f t="shared" si="214"/>
        <v>0</v>
      </c>
      <c r="AN450">
        <f t="shared" si="215"/>
        <v>0</v>
      </c>
      <c r="AO450">
        <f t="shared" si="216"/>
        <v>0</v>
      </c>
      <c r="AP450">
        <f t="shared" si="217"/>
        <v>0</v>
      </c>
      <c r="AQ450">
        <f t="shared" si="218"/>
        <v>0</v>
      </c>
      <c r="AR450">
        <f t="shared" si="219"/>
        <v>0</v>
      </c>
      <c r="AS450">
        <f t="shared" si="220"/>
        <v>0</v>
      </c>
      <c r="AT450">
        <f t="shared" si="221"/>
        <v>0</v>
      </c>
      <c r="AU450">
        <f t="shared" si="222"/>
        <v>0</v>
      </c>
      <c r="AV450">
        <f t="shared" si="223"/>
        <v>0</v>
      </c>
      <c r="AW450">
        <f t="shared" si="224"/>
        <v>0</v>
      </c>
      <c r="AX450">
        <f t="shared" si="225"/>
        <v>0</v>
      </c>
      <c r="AY450">
        <f t="shared" si="226"/>
        <v>0</v>
      </c>
      <c r="AZ450">
        <f t="shared" si="227"/>
        <v>0</v>
      </c>
      <c r="BA450">
        <f t="shared" si="228"/>
        <v>0</v>
      </c>
      <c r="BB450">
        <f t="shared" si="229"/>
        <v>0</v>
      </c>
      <c r="BC450">
        <f t="shared" si="230"/>
        <v>0</v>
      </c>
      <c r="BD450">
        <f t="shared" si="231"/>
        <v>0</v>
      </c>
      <c r="BE450">
        <f t="shared" si="232"/>
        <v>0</v>
      </c>
      <c r="BF450">
        <f t="shared" si="233"/>
        <v>0</v>
      </c>
      <c r="BG450">
        <f t="shared" si="234"/>
        <v>0</v>
      </c>
      <c r="BH450">
        <f t="shared" si="235"/>
        <v>0</v>
      </c>
      <c r="BI450" cm="1">
        <f t="array" ref="BI450">IF(OR(G448={"NS","NA"},BI$444={"NS","NA"}),0,IF(G448&lt;=BI$444,0,1))</f>
        <v>0</v>
      </c>
      <c r="BJ450" cm="1">
        <f t="array" ref="BJ450">IF(OR(H448={"NS","NA"},BJ$444={"NS","NA"}),0,IF(H448&lt;=BJ$444,0,1))</f>
        <v>0</v>
      </c>
      <c r="BK450" cm="1">
        <f t="array" ref="BK450">IF(OR(I448={"NS","NA"},BK$444={"NS","NA"}),0,IF(I448&lt;=BK$444,0,1))</f>
        <v>0</v>
      </c>
      <c r="BL450" cm="1">
        <f t="array" ref="BL450">IF(OR(J448={"NS","NA"},BL$444={"NS","NA"}),0,IF(J448&lt;=BL$444,0,1))</f>
        <v>0</v>
      </c>
      <c r="BM450" cm="1">
        <f t="array" ref="BM450">IF(OR(K448={"NS","NA"},BM$444={"NS","NA"}),0,IF(K448&lt;=BM$444,0,1))</f>
        <v>0</v>
      </c>
      <c r="BN450" cm="1">
        <f t="array" ref="BN450">IF(OR(L448={"NS","NA"},BN$444={"NS","NA"}),0,IF(L448&lt;=BN$444,0,1))</f>
        <v>0</v>
      </c>
      <c r="BO450" cm="1">
        <f t="array" ref="BO450">IF(OR(M448={"NS","NA"},BO$444={"NS","NA"}),0,IF(M448&lt;=BO$444,0,1))</f>
        <v>0</v>
      </c>
      <c r="BP450" cm="1">
        <f t="array" ref="BP450">IF(OR(N448={"NS","NA"},BP$444={"NS","NA"}),0,IF(N448&lt;=BP$444,0,1))</f>
        <v>0</v>
      </c>
      <c r="BQ450" cm="1">
        <f t="array" ref="BQ450">IF(OR(O448={"NS","NA"},BQ$444={"NS","NA"}),0,IF(O448&lt;=BQ$444,0,1))</f>
        <v>0</v>
      </c>
      <c r="BR450" cm="1">
        <f t="array" ref="BR450">IF(OR(P448={"NS","NA"},BR$444={"NS","NA"}),0,IF(P448&lt;=BR$444,0,1))</f>
        <v>0</v>
      </c>
      <c r="BS450" cm="1">
        <f t="array" ref="BS450">IF(OR(Q448={"NS","NA"},BS$444={"NS","NA"}),0,IF(Q448&lt;=BS$444,0,1))</f>
        <v>0</v>
      </c>
      <c r="BT450" cm="1">
        <f t="array" ref="BT450">IF(OR(R448={"NS","NA"},BT$444={"NS","NA"}),0,IF(R448&lt;=BT$444,0,1))</f>
        <v>0</v>
      </c>
      <c r="BU450" cm="1">
        <f t="array" ref="BU450">IF(OR(S448={"NS","NA"},BU$444={"NS","NA"}),0,IF(S448&lt;=BU$444,0,1))</f>
        <v>0</v>
      </c>
      <c r="BV450" cm="1">
        <f t="array" ref="BV450">IF(OR(T448={"NS","NA"},BV$444={"NS","NA"}),0,IF(T448&lt;=BV$444,0,1))</f>
        <v>0</v>
      </c>
      <c r="BW450" cm="1">
        <f t="array" ref="BW450">IF(OR(U448={"NS","NA"},BW$444={"NS","NA"}),0,IF(U448&lt;=BW$444,0,1))</f>
        <v>0</v>
      </c>
      <c r="BX450" cm="1">
        <f t="array" ref="BX450">IF(OR(V448={"NS","NA"},BX$444={"NS","NA"}),0,IF(V448&lt;=BX$444,0,1))</f>
        <v>0</v>
      </c>
      <c r="BY450" cm="1">
        <f t="array" ref="BY450">IF(OR(W448={"NS","NA"},BY$444={"NS","NA"}),0,IF(W448&lt;=BY$444,0,1))</f>
        <v>0</v>
      </c>
      <c r="BZ450" cm="1">
        <f t="array" ref="BZ450">IF(OR(X448={"NS","NA"},BZ$444={"NS","NA"}),0,IF(X448&lt;=BZ$444,0,1))</f>
        <v>0</v>
      </c>
      <c r="CA450" cm="1">
        <f t="array" ref="CA450">IF(OR(Y448={"NS","NA"},CA$444={"NS","NA"}),0,IF(Y448&lt;=CA$444,0,1))</f>
        <v>0</v>
      </c>
      <c r="CB450" cm="1">
        <f t="array" ref="CB450">IF(OR(Z448={"NS","NA"},CB$444={"NS","NA"}),0,IF(Z448&lt;=CB$444,0,1))</f>
        <v>0</v>
      </c>
      <c r="CC450" cm="1">
        <f t="array" ref="CC450">IF(OR(AA448={"NS","NA"},CC$444={"NS","NA"}),0,IF(AA448&lt;=CC$444,0,1))</f>
        <v>0</v>
      </c>
      <c r="CD450" cm="1">
        <f t="array" ref="CD450">IF(OR(AB448={"NS","NA"},CD$444={"NS","NA"}),0,IF(AB448&lt;=CD$444,0,1))</f>
        <v>0</v>
      </c>
      <c r="CE450" cm="1">
        <f t="array" ref="CE450">IF(OR(AC448={"NS","NA"},CE$444={"NS","NA"}),0,IF(AC448&lt;=CE$444,0,1))</f>
        <v>0</v>
      </c>
      <c r="CF450" cm="1">
        <f t="array" ref="CF450">IF(OR(AD448={"NS","NA"},CF$444={"NS","NA"}),0,IF(AD448&lt;=CF$444,0,1))</f>
        <v>0</v>
      </c>
      <c r="CH450" s="35">
        <f t="shared" si="236"/>
        <v>0</v>
      </c>
      <c r="CI450" s="36">
        <f t="shared" si="237"/>
        <v>0</v>
      </c>
      <c r="CJ450" s="37">
        <f t="shared" si="238"/>
        <v>0</v>
      </c>
      <c r="CK450" s="38">
        <f t="shared" si="239"/>
        <v>0</v>
      </c>
      <c r="CL450" s="35">
        <f t="shared" si="240"/>
        <v>0</v>
      </c>
      <c r="CM450" s="36">
        <f t="shared" si="241"/>
        <v>0</v>
      </c>
      <c r="CN450" s="37">
        <f t="shared" si="242"/>
        <v>0</v>
      </c>
      <c r="CO450" s="38">
        <f t="shared" si="243"/>
        <v>0</v>
      </c>
      <c r="CP450" s="35">
        <f t="shared" si="244"/>
        <v>0</v>
      </c>
      <c r="CQ450" s="36">
        <f t="shared" si="245"/>
        <v>0</v>
      </c>
      <c r="CR450" s="37">
        <f t="shared" si="246"/>
        <v>0</v>
      </c>
      <c r="CS450" s="38">
        <f t="shared" si="247"/>
        <v>0</v>
      </c>
      <c r="CT450" s="39">
        <f t="shared" si="248"/>
        <v>0</v>
      </c>
      <c r="CU450" s="34" t="str">
        <f>IF(CT450=0,"",
IF(SUM(CT$447:$CT450)=1,CV450,
IF($CT$468&gt;SUM(CT$447:$CT450),_xlfn.CONCAT(", ",CV450),
IF($CT$468=SUM(CT$447:$CT450),_xlfn.CONCAT(" y ",CV450)))))</f>
        <v/>
      </c>
      <c r="CV450" s="132">
        <v>3</v>
      </c>
      <c r="CW450" s="249"/>
    </row>
    <row r="451" spans="1:101" ht="15" customHeight="1">
      <c r="A451" s="159"/>
      <c r="B451" s="9"/>
      <c r="C451" s="132" t="s">
        <v>93</v>
      </c>
      <c r="D451" s="479" t="str">
        <f>IF(CNGE_2024_M2_Secc2!D77="","",CNGE_2024_M2_Secc2!D77)</f>
        <v/>
      </c>
      <c r="E451" s="479"/>
      <c r="F451" s="479"/>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f t="shared" si="211"/>
        <v>3</v>
      </c>
      <c r="AG451">
        <f>IF(AF451=3,IF(COUNTBLANK(V447:X467)=63,0,1),0)</f>
        <v>0</v>
      </c>
      <c r="AH451">
        <f t="shared" si="249"/>
        <v>0</v>
      </c>
      <c r="AK451">
        <f t="shared" si="212"/>
        <v>0</v>
      </c>
      <c r="AL451">
        <f t="shared" si="213"/>
        <v>0</v>
      </c>
      <c r="AM451">
        <f t="shared" si="214"/>
        <v>0</v>
      </c>
      <c r="AN451">
        <f t="shared" si="215"/>
        <v>0</v>
      </c>
      <c r="AO451">
        <f t="shared" si="216"/>
        <v>0</v>
      </c>
      <c r="AP451">
        <f t="shared" si="217"/>
        <v>0</v>
      </c>
      <c r="AQ451">
        <f t="shared" si="218"/>
        <v>0</v>
      </c>
      <c r="AR451">
        <f t="shared" si="219"/>
        <v>0</v>
      </c>
      <c r="AS451">
        <f t="shared" si="220"/>
        <v>0</v>
      </c>
      <c r="AT451">
        <f t="shared" si="221"/>
        <v>0</v>
      </c>
      <c r="AU451">
        <f t="shared" si="222"/>
        <v>0</v>
      </c>
      <c r="AV451">
        <f t="shared" si="223"/>
        <v>0</v>
      </c>
      <c r="AW451">
        <f t="shared" si="224"/>
        <v>0</v>
      </c>
      <c r="AX451">
        <f t="shared" si="225"/>
        <v>0</v>
      </c>
      <c r="AY451">
        <f t="shared" si="226"/>
        <v>0</v>
      </c>
      <c r="AZ451">
        <f t="shared" si="227"/>
        <v>0</v>
      </c>
      <c r="BA451">
        <f t="shared" si="228"/>
        <v>0</v>
      </c>
      <c r="BB451">
        <f t="shared" si="229"/>
        <v>0</v>
      </c>
      <c r="BC451">
        <f t="shared" si="230"/>
        <v>0</v>
      </c>
      <c r="BD451">
        <f t="shared" si="231"/>
        <v>0</v>
      </c>
      <c r="BE451">
        <f t="shared" si="232"/>
        <v>0</v>
      </c>
      <c r="BF451">
        <f t="shared" si="233"/>
        <v>0</v>
      </c>
      <c r="BG451">
        <f t="shared" si="234"/>
        <v>0</v>
      </c>
      <c r="BH451">
        <f t="shared" si="235"/>
        <v>0</v>
      </c>
      <c r="BI451" cm="1">
        <f t="array" ref="BI451">IF(OR(G449={"NS","NA"},BI$444={"NS","NA"}),0,IF(G449&lt;=BI$444,0,1))</f>
        <v>0</v>
      </c>
      <c r="BJ451" cm="1">
        <f t="array" ref="BJ451">IF(OR(H449={"NS","NA"},BJ$444={"NS","NA"}),0,IF(H449&lt;=BJ$444,0,1))</f>
        <v>0</v>
      </c>
      <c r="BK451" cm="1">
        <f t="array" ref="BK451">IF(OR(I449={"NS","NA"},BK$444={"NS","NA"}),0,IF(I449&lt;=BK$444,0,1))</f>
        <v>0</v>
      </c>
      <c r="BL451" cm="1">
        <f t="array" ref="BL451">IF(OR(J449={"NS","NA"},BL$444={"NS","NA"}),0,IF(J449&lt;=BL$444,0,1))</f>
        <v>0</v>
      </c>
      <c r="BM451" cm="1">
        <f t="array" ref="BM451">IF(OR(K449={"NS","NA"},BM$444={"NS","NA"}),0,IF(K449&lt;=BM$444,0,1))</f>
        <v>0</v>
      </c>
      <c r="BN451" cm="1">
        <f t="array" ref="BN451">IF(OR(L449={"NS","NA"},BN$444={"NS","NA"}),0,IF(L449&lt;=BN$444,0,1))</f>
        <v>0</v>
      </c>
      <c r="BO451" cm="1">
        <f t="array" ref="BO451">IF(OR(M449={"NS","NA"},BO$444={"NS","NA"}),0,IF(M449&lt;=BO$444,0,1))</f>
        <v>0</v>
      </c>
      <c r="BP451" cm="1">
        <f t="array" ref="BP451">IF(OR(N449={"NS","NA"},BP$444={"NS","NA"}),0,IF(N449&lt;=BP$444,0,1))</f>
        <v>0</v>
      </c>
      <c r="BQ451" cm="1">
        <f t="array" ref="BQ451">IF(OR(O449={"NS","NA"},BQ$444={"NS","NA"}),0,IF(O449&lt;=BQ$444,0,1))</f>
        <v>0</v>
      </c>
      <c r="BR451" cm="1">
        <f t="array" ref="BR451">IF(OR(P449={"NS","NA"},BR$444={"NS","NA"}),0,IF(P449&lt;=BR$444,0,1))</f>
        <v>0</v>
      </c>
      <c r="BS451" cm="1">
        <f t="array" ref="BS451">IF(OR(Q449={"NS","NA"},BS$444={"NS","NA"}),0,IF(Q449&lt;=BS$444,0,1))</f>
        <v>0</v>
      </c>
      <c r="BT451" cm="1">
        <f t="array" ref="BT451">IF(OR(R449={"NS","NA"},BT$444={"NS","NA"}),0,IF(R449&lt;=BT$444,0,1))</f>
        <v>0</v>
      </c>
      <c r="BU451" cm="1">
        <f t="array" ref="BU451">IF(OR(S449={"NS","NA"},BU$444={"NS","NA"}),0,IF(S449&lt;=BU$444,0,1))</f>
        <v>0</v>
      </c>
      <c r="BV451" cm="1">
        <f t="array" ref="BV451">IF(OR(T449={"NS","NA"},BV$444={"NS","NA"}),0,IF(T449&lt;=BV$444,0,1))</f>
        <v>0</v>
      </c>
      <c r="BW451" cm="1">
        <f t="array" ref="BW451">IF(OR(U449={"NS","NA"},BW$444={"NS","NA"}),0,IF(U449&lt;=BW$444,0,1))</f>
        <v>0</v>
      </c>
      <c r="BX451" cm="1">
        <f t="array" ref="BX451">IF(OR(V449={"NS","NA"},BX$444={"NS","NA"}),0,IF(V449&lt;=BX$444,0,1))</f>
        <v>0</v>
      </c>
      <c r="BY451" cm="1">
        <f t="array" ref="BY451">IF(OR(W449={"NS","NA"},BY$444={"NS","NA"}),0,IF(W449&lt;=BY$444,0,1))</f>
        <v>0</v>
      </c>
      <c r="BZ451" cm="1">
        <f t="array" ref="BZ451">IF(OR(X449={"NS","NA"},BZ$444={"NS","NA"}),0,IF(X449&lt;=BZ$444,0,1))</f>
        <v>0</v>
      </c>
      <c r="CA451" cm="1">
        <f t="array" ref="CA451">IF(OR(Y449={"NS","NA"},CA$444={"NS","NA"}),0,IF(Y449&lt;=CA$444,0,1))</f>
        <v>0</v>
      </c>
      <c r="CB451" cm="1">
        <f t="array" ref="CB451">IF(OR(Z449={"NS","NA"},CB$444={"NS","NA"}),0,IF(Z449&lt;=CB$444,0,1))</f>
        <v>0</v>
      </c>
      <c r="CC451" cm="1">
        <f t="array" ref="CC451">IF(OR(AA449={"NS","NA"},CC$444={"NS","NA"}),0,IF(AA449&lt;=CC$444,0,1))</f>
        <v>0</v>
      </c>
      <c r="CD451" cm="1">
        <f t="array" ref="CD451">IF(OR(AB449={"NS","NA"},CD$444={"NS","NA"}),0,IF(AB449&lt;=CD$444,0,1))</f>
        <v>0</v>
      </c>
      <c r="CE451" cm="1">
        <f t="array" ref="CE451">IF(OR(AC449={"NS","NA"},CE$444={"NS","NA"}),0,IF(AC449&lt;=CE$444,0,1))</f>
        <v>0</v>
      </c>
      <c r="CF451" cm="1">
        <f t="array" ref="CF451">IF(OR(AD449={"NS","NA"},CF$444={"NS","NA"}),0,IF(AD449&lt;=CF$444,0,1))</f>
        <v>0</v>
      </c>
      <c r="CH451" s="35">
        <f t="shared" si="236"/>
        <v>0</v>
      </c>
      <c r="CI451" s="36">
        <f t="shared" si="237"/>
        <v>0</v>
      </c>
      <c r="CJ451" s="37">
        <f t="shared" si="238"/>
        <v>0</v>
      </c>
      <c r="CK451" s="38">
        <f t="shared" si="239"/>
        <v>0</v>
      </c>
      <c r="CL451" s="35">
        <f t="shared" si="240"/>
        <v>0</v>
      </c>
      <c r="CM451" s="36">
        <f t="shared" si="241"/>
        <v>0</v>
      </c>
      <c r="CN451" s="37">
        <f t="shared" si="242"/>
        <v>0</v>
      </c>
      <c r="CO451" s="38">
        <f t="shared" si="243"/>
        <v>0</v>
      </c>
      <c r="CP451" s="35">
        <f t="shared" si="244"/>
        <v>0</v>
      </c>
      <c r="CQ451" s="36">
        <f t="shared" si="245"/>
        <v>0</v>
      </c>
      <c r="CR451" s="37">
        <f t="shared" si="246"/>
        <v>0</v>
      </c>
      <c r="CS451" s="38">
        <f t="shared" si="247"/>
        <v>0</v>
      </c>
      <c r="CT451" s="39">
        <f t="shared" si="248"/>
        <v>0</v>
      </c>
      <c r="CU451" s="34" t="str">
        <f>IF(CT451=0,"",
IF(SUM(CT$447:$CT451)=1,CV451,
IF($CT$468&gt;SUM(CT$447:$CT451),_xlfn.CONCAT(", ",CV451),
IF($CT$468=SUM(CT$447:$CT451),_xlfn.CONCAT(" y ",CV451)))))</f>
        <v/>
      </c>
      <c r="CV451" s="132">
        <v>4</v>
      </c>
      <c r="CW451" s="249"/>
    </row>
    <row r="452" spans="1:101" ht="15" customHeight="1">
      <c r="A452" s="159"/>
      <c r="B452" s="9"/>
      <c r="C452" s="132" t="s">
        <v>95</v>
      </c>
      <c r="D452" s="479" t="str">
        <f>IF(CNGE_2024_M2_Secc2!D78="","",CNGE_2024_M2_Secc2!D78)</f>
        <v/>
      </c>
      <c r="E452" s="479"/>
      <c r="F452" s="479"/>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F452">
        <f t="shared" si="211"/>
        <v>3</v>
      </c>
      <c r="AG452">
        <f>IF(AF452=3,IF(COUNTBLANK(Y447:AA467)=63,0,1),0)</f>
        <v>0</v>
      </c>
      <c r="AH452">
        <f t="shared" si="249"/>
        <v>0</v>
      </c>
      <c r="AK452">
        <f t="shared" si="212"/>
        <v>0</v>
      </c>
      <c r="AL452">
        <f t="shared" si="213"/>
        <v>0</v>
      </c>
      <c r="AM452">
        <f t="shared" si="214"/>
        <v>0</v>
      </c>
      <c r="AN452">
        <f t="shared" si="215"/>
        <v>0</v>
      </c>
      <c r="AO452">
        <f t="shared" si="216"/>
        <v>0</v>
      </c>
      <c r="AP452">
        <f t="shared" si="217"/>
        <v>0</v>
      </c>
      <c r="AQ452">
        <f t="shared" si="218"/>
        <v>0</v>
      </c>
      <c r="AR452">
        <f t="shared" si="219"/>
        <v>0</v>
      </c>
      <c r="AS452">
        <f t="shared" si="220"/>
        <v>0</v>
      </c>
      <c r="AT452">
        <f t="shared" si="221"/>
        <v>0</v>
      </c>
      <c r="AU452">
        <f t="shared" si="222"/>
        <v>0</v>
      </c>
      <c r="AV452">
        <f t="shared" si="223"/>
        <v>0</v>
      </c>
      <c r="AW452">
        <f t="shared" si="224"/>
        <v>0</v>
      </c>
      <c r="AX452">
        <f t="shared" si="225"/>
        <v>0</v>
      </c>
      <c r="AY452">
        <f t="shared" si="226"/>
        <v>0</v>
      </c>
      <c r="AZ452">
        <f t="shared" si="227"/>
        <v>0</v>
      </c>
      <c r="BA452">
        <f t="shared" si="228"/>
        <v>0</v>
      </c>
      <c r="BB452">
        <f t="shared" si="229"/>
        <v>0</v>
      </c>
      <c r="BC452">
        <f t="shared" si="230"/>
        <v>0</v>
      </c>
      <c r="BD452">
        <f t="shared" si="231"/>
        <v>0</v>
      </c>
      <c r="BE452">
        <f t="shared" si="232"/>
        <v>0</v>
      </c>
      <c r="BF452">
        <f t="shared" si="233"/>
        <v>0</v>
      </c>
      <c r="BG452">
        <f t="shared" si="234"/>
        <v>0</v>
      </c>
      <c r="BH452">
        <f t="shared" si="235"/>
        <v>0</v>
      </c>
      <c r="BI452" cm="1">
        <f t="array" ref="BI452">IF(OR(G450={"NS","NA"},BI$444={"NS","NA"}),0,IF(G450&lt;=BI$444,0,1))</f>
        <v>0</v>
      </c>
      <c r="BJ452" cm="1">
        <f t="array" ref="BJ452">IF(OR(H450={"NS","NA"},BJ$444={"NS","NA"}),0,IF(H450&lt;=BJ$444,0,1))</f>
        <v>0</v>
      </c>
      <c r="BK452" cm="1">
        <f t="array" ref="BK452">IF(OR(I450={"NS","NA"},BK$444={"NS","NA"}),0,IF(I450&lt;=BK$444,0,1))</f>
        <v>0</v>
      </c>
      <c r="BL452" cm="1">
        <f t="array" ref="BL452">IF(OR(J450={"NS","NA"},BL$444={"NS","NA"}),0,IF(J450&lt;=BL$444,0,1))</f>
        <v>0</v>
      </c>
      <c r="BM452" cm="1">
        <f t="array" ref="BM452">IF(OR(K450={"NS","NA"},BM$444={"NS","NA"}),0,IF(K450&lt;=BM$444,0,1))</f>
        <v>0</v>
      </c>
      <c r="BN452" cm="1">
        <f t="array" ref="BN452">IF(OR(L450={"NS","NA"},BN$444={"NS","NA"}),0,IF(L450&lt;=BN$444,0,1))</f>
        <v>0</v>
      </c>
      <c r="BO452" cm="1">
        <f t="array" ref="BO452">IF(OR(M450={"NS","NA"},BO$444={"NS","NA"}),0,IF(M450&lt;=BO$444,0,1))</f>
        <v>0</v>
      </c>
      <c r="BP452" cm="1">
        <f t="array" ref="BP452">IF(OR(N450={"NS","NA"},BP$444={"NS","NA"}),0,IF(N450&lt;=BP$444,0,1))</f>
        <v>0</v>
      </c>
      <c r="BQ452" cm="1">
        <f t="array" ref="BQ452">IF(OR(O450={"NS","NA"},BQ$444={"NS","NA"}),0,IF(O450&lt;=BQ$444,0,1))</f>
        <v>0</v>
      </c>
      <c r="BR452" cm="1">
        <f t="array" ref="BR452">IF(OR(P450={"NS","NA"},BR$444={"NS","NA"}),0,IF(P450&lt;=BR$444,0,1))</f>
        <v>0</v>
      </c>
      <c r="BS452" cm="1">
        <f t="array" ref="BS452">IF(OR(Q450={"NS","NA"},BS$444={"NS","NA"}),0,IF(Q450&lt;=BS$444,0,1))</f>
        <v>0</v>
      </c>
      <c r="BT452" cm="1">
        <f t="array" ref="BT452">IF(OR(R450={"NS","NA"},BT$444={"NS","NA"}),0,IF(R450&lt;=BT$444,0,1))</f>
        <v>0</v>
      </c>
      <c r="BU452" cm="1">
        <f t="array" ref="BU452">IF(OR(S450={"NS","NA"},BU$444={"NS","NA"}),0,IF(S450&lt;=BU$444,0,1))</f>
        <v>0</v>
      </c>
      <c r="BV452" cm="1">
        <f t="array" ref="BV452">IF(OR(T450={"NS","NA"},BV$444={"NS","NA"}),0,IF(T450&lt;=BV$444,0,1))</f>
        <v>0</v>
      </c>
      <c r="BW452" cm="1">
        <f t="array" ref="BW452">IF(OR(U450={"NS","NA"},BW$444={"NS","NA"}),0,IF(U450&lt;=BW$444,0,1))</f>
        <v>0</v>
      </c>
      <c r="BX452" cm="1">
        <f t="array" ref="BX452">IF(OR(V450={"NS","NA"},BX$444={"NS","NA"}),0,IF(V450&lt;=BX$444,0,1))</f>
        <v>0</v>
      </c>
      <c r="BY452" cm="1">
        <f t="array" ref="BY452">IF(OR(W450={"NS","NA"},BY$444={"NS","NA"}),0,IF(W450&lt;=BY$444,0,1))</f>
        <v>0</v>
      </c>
      <c r="BZ452" cm="1">
        <f t="array" ref="BZ452">IF(OR(X450={"NS","NA"},BZ$444={"NS","NA"}),0,IF(X450&lt;=BZ$444,0,1))</f>
        <v>0</v>
      </c>
      <c r="CA452" cm="1">
        <f t="array" ref="CA452">IF(OR(Y450={"NS","NA"},CA$444={"NS","NA"}),0,IF(Y450&lt;=CA$444,0,1))</f>
        <v>0</v>
      </c>
      <c r="CB452" cm="1">
        <f t="array" ref="CB452">IF(OR(Z450={"NS","NA"},CB$444={"NS","NA"}),0,IF(Z450&lt;=CB$444,0,1))</f>
        <v>0</v>
      </c>
      <c r="CC452" cm="1">
        <f t="array" ref="CC452">IF(OR(AA450={"NS","NA"},CC$444={"NS","NA"}),0,IF(AA450&lt;=CC$444,0,1))</f>
        <v>0</v>
      </c>
      <c r="CD452" cm="1">
        <f t="array" ref="CD452">IF(OR(AB450={"NS","NA"},CD$444={"NS","NA"}),0,IF(AB450&lt;=CD$444,0,1))</f>
        <v>0</v>
      </c>
      <c r="CE452" cm="1">
        <f t="array" ref="CE452">IF(OR(AC450={"NS","NA"},CE$444={"NS","NA"}),0,IF(AC450&lt;=CE$444,0,1))</f>
        <v>0</v>
      </c>
      <c r="CF452" cm="1">
        <f t="array" ref="CF452">IF(OR(AD450={"NS","NA"},CF$444={"NS","NA"}),0,IF(AD450&lt;=CF$444,0,1))</f>
        <v>0</v>
      </c>
      <c r="CH452" s="35">
        <f t="shared" si="236"/>
        <v>0</v>
      </c>
      <c r="CI452" s="36">
        <f t="shared" si="237"/>
        <v>0</v>
      </c>
      <c r="CJ452" s="37">
        <f t="shared" si="238"/>
        <v>0</v>
      </c>
      <c r="CK452" s="38">
        <f t="shared" si="239"/>
        <v>0</v>
      </c>
      <c r="CL452" s="35">
        <f t="shared" si="240"/>
        <v>0</v>
      </c>
      <c r="CM452" s="36">
        <f t="shared" si="241"/>
        <v>0</v>
      </c>
      <c r="CN452" s="37">
        <f t="shared" si="242"/>
        <v>0</v>
      </c>
      <c r="CO452" s="38">
        <f t="shared" si="243"/>
        <v>0</v>
      </c>
      <c r="CP452" s="35">
        <f t="shared" si="244"/>
        <v>0</v>
      </c>
      <c r="CQ452" s="36">
        <f t="shared" si="245"/>
        <v>0</v>
      </c>
      <c r="CR452" s="37">
        <f t="shared" si="246"/>
        <v>0</v>
      </c>
      <c r="CS452" s="38">
        <f t="shared" si="247"/>
        <v>0</v>
      </c>
      <c r="CT452" s="39">
        <f t="shared" si="248"/>
        <v>0</v>
      </c>
      <c r="CU452" s="34" t="str">
        <f>IF(CT452=0,"",
IF(SUM(CT$447:$CT452)=1,CV452,
IF($CT$468&gt;SUM(CT$447:$CT452),_xlfn.CONCAT(", ",CV452),
IF($CT$468=SUM(CT$447:$CT452),_xlfn.CONCAT(" y ",CV452)))))</f>
        <v/>
      </c>
      <c r="CV452" s="132">
        <v>5</v>
      </c>
      <c r="CW452" s="249"/>
    </row>
    <row r="453" spans="1:101" ht="15" customHeight="1">
      <c r="A453" s="159"/>
      <c r="B453" s="9"/>
      <c r="C453" s="132" t="s">
        <v>97</v>
      </c>
      <c r="D453" s="479" t="str">
        <f>IF(CNGE_2024_M2_Secc2!D79="","",CNGE_2024_M2_Secc2!D79)</f>
        <v/>
      </c>
      <c r="E453" s="479"/>
      <c r="F453" s="479"/>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F453">
        <f>IF(M424&lt;&gt;1,3,0)</f>
        <v>3</v>
      </c>
      <c r="AG453">
        <f>IF(AF453=3,IF(COUNTBLANK(AB447:AD467)=63,0,1),0)</f>
        <v>0</v>
      </c>
      <c r="AH453">
        <f t="shared" si="249"/>
        <v>0</v>
      </c>
      <c r="AK453">
        <f t="shared" si="212"/>
        <v>0</v>
      </c>
      <c r="AL453">
        <f t="shared" si="213"/>
        <v>0</v>
      </c>
      <c r="AM453">
        <f t="shared" si="214"/>
        <v>0</v>
      </c>
      <c r="AN453">
        <f t="shared" si="215"/>
        <v>0</v>
      </c>
      <c r="AO453">
        <f t="shared" si="216"/>
        <v>0</v>
      </c>
      <c r="AP453">
        <f t="shared" si="217"/>
        <v>0</v>
      </c>
      <c r="AQ453">
        <f t="shared" si="218"/>
        <v>0</v>
      </c>
      <c r="AR453">
        <f t="shared" si="219"/>
        <v>0</v>
      </c>
      <c r="AS453">
        <f t="shared" si="220"/>
        <v>0</v>
      </c>
      <c r="AT453">
        <f t="shared" si="221"/>
        <v>0</v>
      </c>
      <c r="AU453">
        <f t="shared" si="222"/>
        <v>0</v>
      </c>
      <c r="AV453">
        <f t="shared" si="223"/>
        <v>0</v>
      </c>
      <c r="AW453">
        <f t="shared" si="224"/>
        <v>0</v>
      </c>
      <c r="AX453">
        <f t="shared" si="225"/>
        <v>0</v>
      </c>
      <c r="AY453">
        <f t="shared" si="226"/>
        <v>0</v>
      </c>
      <c r="AZ453">
        <f t="shared" si="227"/>
        <v>0</v>
      </c>
      <c r="BA453">
        <f t="shared" si="228"/>
        <v>0</v>
      </c>
      <c r="BB453">
        <f t="shared" si="229"/>
        <v>0</v>
      </c>
      <c r="BC453">
        <f t="shared" si="230"/>
        <v>0</v>
      </c>
      <c r="BD453">
        <f t="shared" si="231"/>
        <v>0</v>
      </c>
      <c r="BE453">
        <f t="shared" si="232"/>
        <v>0</v>
      </c>
      <c r="BF453">
        <f t="shared" si="233"/>
        <v>0</v>
      </c>
      <c r="BG453">
        <f t="shared" si="234"/>
        <v>0</v>
      </c>
      <c r="BH453">
        <f t="shared" si="235"/>
        <v>0</v>
      </c>
      <c r="BI453" cm="1">
        <f t="array" ref="BI453">IF(OR(G451={"NS","NA"},BI$444={"NS","NA"}),0,IF(G451&lt;=BI$444,0,1))</f>
        <v>0</v>
      </c>
      <c r="BJ453" cm="1">
        <f t="array" ref="BJ453">IF(OR(H451={"NS","NA"},BJ$444={"NS","NA"}),0,IF(H451&lt;=BJ$444,0,1))</f>
        <v>0</v>
      </c>
      <c r="BK453" cm="1">
        <f t="array" ref="BK453">IF(OR(I451={"NS","NA"},BK$444={"NS","NA"}),0,IF(I451&lt;=BK$444,0,1))</f>
        <v>0</v>
      </c>
      <c r="BL453" cm="1">
        <f t="array" ref="BL453">IF(OR(J451={"NS","NA"},BL$444={"NS","NA"}),0,IF(J451&lt;=BL$444,0,1))</f>
        <v>0</v>
      </c>
      <c r="BM453" cm="1">
        <f t="array" ref="BM453">IF(OR(K451={"NS","NA"},BM$444={"NS","NA"}),0,IF(K451&lt;=BM$444,0,1))</f>
        <v>0</v>
      </c>
      <c r="BN453" cm="1">
        <f t="array" ref="BN453">IF(OR(L451={"NS","NA"},BN$444={"NS","NA"}),0,IF(L451&lt;=BN$444,0,1))</f>
        <v>0</v>
      </c>
      <c r="BO453" cm="1">
        <f t="array" ref="BO453">IF(OR(M451={"NS","NA"},BO$444={"NS","NA"}),0,IF(M451&lt;=BO$444,0,1))</f>
        <v>0</v>
      </c>
      <c r="BP453" cm="1">
        <f t="array" ref="BP453">IF(OR(N451={"NS","NA"},BP$444={"NS","NA"}),0,IF(N451&lt;=BP$444,0,1))</f>
        <v>0</v>
      </c>
      <c r="BQ453" cm="1">
        <f t="array" ref="BQ453">IF(OR(O451={"NS","NA"},BQ$444={"NS","NA"}),0,IF(O451&lt;=BQ$444,0,1))</f>
        <v>0</v>
      </c>
      <c r="BR453" cm="1">
        <f t="array" ref="BR453">IF(OR(P451={"NS","NA"},BR$444={"NS","NA"}),0,IF(P451&lt;=BR$444,0,1))</f>
        <v>0</v>
      </c>
      <c r="BS453" cm="1">
        <f t="array" ref="BS453">IF(OR(Q451={"NS","NA"},BS$444={"NS","NA"}),0,IF(Q451&lt;=BS$444,0,1))</f>
        <v>0</v>
      </c>
      <c r="BT453" cm="1">
        <f t="array" ref="BT453">IF(OR(R451={"NS","NA"},BT$444={"NS","NA"}),0,IF(R451&lt;=BT$444,0,1))</f>
        <v>0</v>
      </c>
      <c r="BU453" cm="1">
        <f t="array" ref="BU453">IF(OR(S451={"NS","NA"},BU$444={"NS","NA"}),0,IF(S451&lt;=BU$444,0,1))</f>
        <v>0</v>
      </c>
      <c r="BV453" cm="1">
        <f t="array" ref="BV453">IF(OR(T451={"NS","NA"},BV$444={"NS","NA"}),0,IF(T451&lt;=BV$444,0,1))</f>
        <v>0</v>
      </c>
      <c r="BW453" cm="1">
        <f t="array" ref="BW453">IF(OR(U451={"NS","NA"},BW$444={"NS","NA"}),0,IF(U451&lt;=BW$444,0,1))</f>
        <v>0</v>
      </c>
      <c r="BX453" cm="1">
        <f t="array" ref="BX453">IF(OR(V451={"NS","NA"},BX$444={"NS","NA"}),0,IF(V451&lt;=BX$444,0,1))</f>
        <v>0</v>
      </c>
      <c r="BY453" cm="1">
        <f t="array" ref="BY453">IF(OR(W451={"NS","NA"},BY$444={"NS","NA"}),0,IF(W451&lt;=BY$444,0,1))</f>
        <v>0</v>
      </c>
      <c r="BZ453" cm="1">
        <f t="array" ref="BZ453">IF(OR(X451={"NS","NA"},BZ$444={"NS","NA"}),0,IF(X451&lt;=BZ$444,0,1))</f>
        <v>0</v>
      </c>
      <c r="CA453" cm="1">
        <f t="array" ref="CA453">IF(OR(Y451={"NS","NA"},CA$444={"NS","NA"}),0,IF(Y451&lt;=CA$444,0,1))</f>
        <v>0</v>
      </c>
      <c r="CB453" cm="1">
        <f t="array" ref="CB453">IF(OR(Z451={"NS","NA"},CB$444={"NS","NA"}),0,IF(Z451&lt;=CB$444,0,1))</f>
        <v>0</v>
      </c>
      <c r="CC453" cm="1">
        <f t="array" ref="CC453">IF(OR(AA451={"NS","NA"},CC$444={"NS","NA"}),0,IF(AA451&lt;=CC$444,0,1))</f>
        <v>0</v>
      </c>
      <c r="CD453" cm="1">
        <f t="array" ref="CD453">IF(OR(AB451={"NS","NA"},CD$444={"NS","NA"}),0,IF(AB451&lt;=CD$444,0,1))</f>
        <v>0</v>
      </c>
      <c r="CE453" cm="1">
        <f t="array" ref="CE453">IF(OR(AC451={"NS","NA"},CE$444={"NS","NA"}),0,IF(AC451&lt;=CE$444,0,1))</f>
        <v>0</v>
      </c>
      <c r="CF453" cm="1">
        <f t="array" ref="CF453">IF(OR(AD451={"NS","NA"},CF$444={"NS","NA"}),0,IF(AD451&lt;=CF$444,0,1))</f>
        <v>0</v>
      </c>
      <c r="CH453" s="35">
        <f t="shared" si="236"/>
        <v>0</v>
      </c>
      <c r="CI453" s="36">
        <f t="shared" si="237"/>
        <v>0</v>
      </c>
      <c r="CJ453" s="37">
        <f t="shared" si="238"/>
        <v>0</v>
      </c>
      <c r="CK453" s="38">
        <f t="shared" si="239"/>
        <v>0</v>
      </c>
      <c r="CL453" s="35">
        <f t="shared" si="240"/>
        <v>0</v>
      </c>
      <c r="CM453" s="36">
        <f t="shared" si="241"/>
        <v>0</v>
      </c>
      <c r="CN453" s="37">
        <f t="shared" si="242"/>
        <v>0</v>
      </c>
      <c r="CO453" s="38">
        <f t="shared" si="243"/>
        <v>0</v>
      </c>
      <c r="CP453" s="35">
        <f t="shared" si="244"/>
        <v>0</v>
      </c>
      <c r="CQ453" s="36">
        <f t="shared" si="245"/>
        <v>0</v>
      </c>
      <c r="CR453" s="37">
        <f t="shared" si="246"/>
        <v>0</v>
      </c>
      <c r="CS453" s="38">
        <f t="shared" si="247"/>
        <v>0</v>
      </c>
      <c r="CT453" s="39">
        <f t="shared" si="248"/>
        <v>0</v>
      </c>
      <c r="CU453" s="34" t="str">
        <f>IF(CT453=0,"",
IF(SUM(CT$447:$CT453)=1,CV453,
IF($CT$468&gt;SUM(CT$447:$CT453),_xlfn.CONCAT(", ",CV453),
IF($CT$468=SUM(CT$447:$CT453),_xlfn.CONCAT(" y ",CV453)))))</f>
        <v/>
      </c>
      <c r="CV453" s="132">
        <v>6</v>
      </c>
      <c r="CW453" s="249"/>
    </row>
    <row r="454" spans="1:101" ht="15" customHeight="1">
      <c r="A454" s="159"/>
      <c r="B454" s="9"/>
      <c r="C454" s="132" t="s">
        <v>99</v>
      </c>
      <c r="D454" s="479" t="str">
        <f>IF(CNGE_2024_M2_Secc2!D80="","",CNGE_2024_M2_Secc2!D80)</f>
        <v/>
      </c>
      <c r="E454" s="479"/>
      <c r="F454" s="479"/>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F454" s="193">
        <f>SUM(AF447:AF453)</f>
        <v>21</v>
      </c>
      <c r="AG454">
        <f>IF(AF454=21,IF(COUNTBLANK(G447:I467)=63,0,1),0)</f>
        <v>0</v>
      </c>
      <c r="AH454">
        <f t="shared" si="249"/>
        <v>0</v>
      </c>
      <c r="AK454">
        <f t="shared" si="212"/>
        <v>0</v>
      </c>
      <c r="AL454">
        <f t="shared" si="213"/>
        <v>0</v>
      </c>
      <c r="AM454">
        <f t="shared" si="214"/>
        <v>0</v>
      </c>
      <c r="AN454">
        <f t="shared" si="215"/>
        <v>0</v>
      </c>
      <c r="AO454">
        <f t="shared" si="216"/>
        <v>0</v>
      </c>
      <c r="AP454">
        <f t="shared" si="217"/>
        <v>0</v>
      </c>
      <c r="AQ454">
        <f t="shared" si="218"/>
        <v>0</v>
      </c>
      <c r="AR454">
        <f t="shared" si="219"/>
        <v>0</v>
      </c>
      <c r="AS454">
        <f t="shared" si="220"/>
        <v>0</v>
      </c>
      <c r="AT454">
        <f t="shared" si="221"/>
        <v>0</v>
      </c>
      <c r="AU454">
        <f t="shared" si="222"/>
        <v>0</v>
      </c>
      <c r="AV454">
        <f t="shared" si="223"/>
        <v>0</v>
      </c>
      <c r="AW454">
        <f t="shared" si="224"/>
        <v>0</v>
      </c>
      <c r="AX454">
        <f t="shared" si="225"/>
        <v>0</v>
      </c>
      <c r="AY454">
        <f t="shared" si="226"/>
        <v>0</v>
      </c>
      <c r="AZ454">
        <f t="shared" si="227"/>
        <v>0</v>
      </c>
      <c r="BA454">
        <f t="shared" si="228"/>
        <v>0</v>
      </c>
      <c r="BB454">
        <f t="shared" si="229"/>
        <v>0</v>
      </c>
      <c r="BC454">
        <f t="shared" si="230"/>
        <v>0</v>
      </c>
      <c r="BD454">
        <f t="shared" si="231"/>
        <v>0</v>
      </c>
      <c r="BE454">
        <f t="shared" si="232"/>
        <v>0</v>
      </c>
      <c r="BF454">
        <f t="shared" si="233"/>
        <v>0</v>
      </c>
      <c r="BG454">
        <f t="shared" si="234"/>
        <v>0</v>
      </c>
      <c r="BH454">
        <f t="shared" si="235"/>
        <v>0</v>
      </c>
      <c r="BI454" cm="1">
        <f t="array" ref="BI454">IF(OR(G452={"NS","NA"},BI$444={"NS","NA"}),0,IF(G452&lt;=BI$444,0,1))</f>
        <v>0</v>
      </c>
      <c r="BJ454" cm="1">
        <f t="array" ref="BJ454">IF(OR(H452={"NS","NA"},BJ$444={"NS","NA"}),0,IF(H452&lt;=BJ$444,0,1))</f>
        <v>0</v>
      </c>
      <c r="BK454" cm="1">
        <f t="array" ref="BK454">IF(OR(I452={"NS","NA"},BK$444={"NS","NA"}),0,IF(I452&lt;=BK$444,0,1))</f>
        <v>0</v>
      </c>
      <c r="BL454" cm="1">
        <f t="array" ref="BL454">IF(OR(J452={"NS","NA"},BL$444={"NS","NA"}),0,IF(J452&lt;=BL$444,0,1))</f>
        <v>0</v>
      </c>
      <c r="BM454" cm="1">
        <f t="array" ref="BM454">IF(OR(K452={"NS","NA"},BM$444={"NS","NA"}),0,IF(K452&lt;=BM$444,0,1))</f>
        <v>0</v>
      </c>
      <c r="BN454" cm="1">
        <f t="array" ref="BN454">IF(OR(L452={"NS","NA"},BN$444={"NS","NA"}),0,IF(L452&lt;=BN$444,0,1))</f>
        <v>0</v>
      </c>
      <c r="BO454" cm="1">
        <f t="array" ref="BO454">IF(OR(M452={"NS","NA"},BO$444={"NS","NA"}),0,IF(M452&lt;=BO$444,0,1))</f>
        <v>0</v>
      </c>
      <c r="BP454" cm="1">
        <f t="array" ref="BP454">IF(OR(N452={"NS","NA"},BP$444={"NS","NA"}),0,IF(N452&lt;=BP$444,0,1))</f>
        <v>0</v>
      </c>
      <c r="BQ454" cm="1">
        <f t="array" ref="BQ454">IF(OR(O452={"NS","NA"},BQ$444={"NS","NA"}),0,IF(O452&lt;=BQ$444,0,1))</f>
        <v>0</v>
      </c>
      <c r="BR454" cm="1">
        <f t="array" ref="BR454">IF(OR(P452={"NS","NA"},BR$444={"NS","NA"}),0,IF(P452&lt;=BR$444,0,1))</f>
        <v>0</v>
      </c>
      <c r="BS454" cm="1">
        <f t="array" ref="BS454">IF(OR(Q452={"NS","NA"},BS$444={"NS","NA"}),0,IF(Q452&lt;=BS$444,0,1))</f>
        <v>0</v>
      </c>
      <c r="BT454" cm="1">
        <f t="array" ref="BT454">IF(OR(R452={"NS","NA"},BT$444={"NS","NA"}),0,IF(R452&lt;=BT$444,0,1))</f>
        <v>0</v>
      </c>
      <c r="BU454" cm="1">
        <f t="array" ref="BU454">IF(OR(S452={"NS","NA"},BU$444={"NS","NA"}),0,IF(S452&lt;=BU$444,0,1))</f>
        <v>0</v>
      </c>
      <c r="BV454" cm="1">
        <f t="array" ref="BV454">IF(OR(T452={"NS","NA"},BV$444={"NS","NA"}),0,IF(T452&lt;=BV$444,0,1))</f>
        <v>0</v>
      </c>
      <c r="BW454" cm="1">
        <f t="array" ref="BW454">IF(OR(U452={"NS","NA"},BW$444={"NS","NA"}),0,IF(U452&lt;=BW$444,0,1))</f>
        <v>0</v>
      </c>
      <c r="BX454" cm="1">
        <f t="array" ref="BX454">IF(OR(V452={"NS","NA"},BX$444={"NS","NA"}),0,IF(V452&lt;=BX$444,0,1))</f>
        <v>0</v>
      </c>
      <c r="BY454" cm="1">
        <f t="array" ref="BY454">IF(OR(W452={"NS","NA"},BY$444={"NS","NA"}),0,IF(W452&lt;=BY$444,0,1))</f>
        <v>0</v>
      </c>
      <c r="BZ454" cm="1">
        <f t="array" ref="BZ454">IF(OR(X452={"NS","NA"},BZ$444={"NS","NA"}),0,IF(X452&lt;=BZ$444,0,1))</f>
        <v>0</v>
      </c>
      <c r="CA454" cm="1">
        <f t="array" ref="CA454">IF(OR(Y452={"NS","NA"},CA$444={"NS","NA"}),0,IF(Y452&lt;=CA$444,0,1))</f>
        <v>0</v>
      </c>
      <c r="CB454" cm="1">
        <f t="array" ref="CB454">IF(OR(Z452={"NS","NA"},CB$444={"NS","NA"}),0,IF(Z452&lt;=CB$444,0,1))</f>
        <v>0</v>
      </c>
      <c r="CC454" cm="1">
        <f t="array" ref="CC454">IF(OR(AA452={"NS","NA"},CC$444={"NS","NA"}),0,IF(AA452&lt;=CC$444,0,1))</f>
        <v>0</v>
      </c>
      <c r="CD454" cm="1">
        <f t="array" ref="CD454">IF(OR(AB452={"NS","NA"},CD$444={"NS","NA"}),0,IF(AB452&lt;=CD$444,0,1))</f>
        <v>0</v>
      </c>
      <c r="CE454" cm="1">
        <f t="array" ref="CE454">IF(OR(AC452={"NS","NA"},CE$444={"NS","NA"}),0,IF(AC452&lt;=CE$444,0,1))</f>
        <v>0</v>
      </c>
      <c r="CF454" cm="1">
        <f t="array" ref="CF454">IF(OR(AD452={"NS","NA"},CF$444={"NS","NA"}),0,IF(AD452&lt;=CF$444,0,1))</f>
        <v>0</v>
      </c>
      <c r="CH454" s="35">
        <f t="shared" si="236"/>
        <v>0</v>
      </c>
      <c r="CI454" s="36">
        <f t="shared" si="237"/>
        <v>0</v>
      </c>
      <c r="CJ454" s="37">
        <f t="shared" si="238"/>
        <v>0</v>
      </c>
      <c r="CK454" s="38">
        <f t="shared" si="239"/>
        <v>0</v>
      </c>
      <c r="CL454" s="35">
        <f t="shared" si="240"/>
        <v>0</v>
      </c>
      <c r="CM454" s="36">
        <f t="shared" si="241"/>
        <v>0</v>
      </c>
      <c r="CN454" s="37">
        <f t="shared" si="242"/>
        <v>0</v>
      </c>
      <c r="CO454" s="38">
        <f t="shared" si="243"/>
        <v>0</v>
      </c>
      <c r="CP454" s="35">
        <f t="shared" si="244"/>
        <v>0</v>
      </c>
      <c r="CQ454" s="36">
        <f t="shared" si="245"/>
        <v>0</v>
      </c>
      <c r="CR454" s="37">
        <f t="shared" si="246"/>
        <v>0</v>
      </c>
      <c r="CS454" s="38">
        <f t="shared" si="247"/>
        <v>0</v>
      </c>
      <c r="CT454" s="39">
        <f t="shared" si="248"/>
        <v>0</v>
      </c>
      <c r="CU454" s="34" t="str">
        <f>IF(CT454=0,"",
IF(SUM(CT$447:$CT454)=1,CV454,
IF($CT$468&gt;SUM(CT$447:$CT454),_xlfn.CONCAT(", ",CV454),
IF($CT$468=SUM(CT$447:$CT454),_xlfn.CONCAT(" y ",CV454)))))</f>
        <v/>
      </c>
      <c r="CV454" s="132">
        <v>7</v>
      </c>
      <c r="CW454" s="249"/>
    </row>
    <row r="455" spans="1:101" ht="15" customHeight="1">
      <c r="A455" s="159"/>
      <c r="B455" s="9"/>
      <c r="C455" s="132" t="s">
        <v>101</v>
      </c>
      <c r="D455" s="479" t="str">
        <f>IF(CNGE_2024_M2_Secc2!D81="","",CNGE_2024_M2_Secc2!D81)</f>
        <v/>
      </c>
      <c r="E455" s="479"/>
      <c r="F455" s="479"/>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G455" s="172">
        <f>SUM(AG447:AG454)</f>
        <v>0</v>
      </c>
      <c r="AH455">
        <f t="shared" si="249"/>
        <v>0</v>
      </c>
      <c r="AK455">
        <f t="shared" si="212"/>
        <v>0</v>
      </c>
      <c r="AL455">
        <f t="shared" si="213"/>
        <v>0</v>
      </c>
      <c r="AM455">
        <f t="shared" si="214"/>
        <v>0</v>
      </c>
      <c r="AN455">
        <f t="shared" si="215"/>
        <v>0</v>
      </c>
      <c r="AO455">
        <f t="shared" si="216"/>
        <v>0</v>
      </c>
      <c r="AP455">
        <f t="shared" si="217"/>
        <v>0</v>
      </c>
      <c r="AQ455">
        <f t="shared" si="218"/>
        <v>0</v>
      </c>
      <c r="AR455">
        <f t="shared" si="219"/>
        <v>0</v>
      </c>
      <c r="AS455">
        <f t="shared" si="220"/>
        <v>0</v>
      </c>
      <c r="AT455">
        <f t="shared" si="221"/>
        <v>0</v>
      </c>
      <c r="AU455">
        <f t="shared" si="222"/>
        <v>0</v>
      </c>
      <c r="AV455">
        <f t="shared" si="223"/>
        <v>0</v>
      </c>
      <c r="AW455">
        <f t="shared" si="224"/>
        <v>0</v>
      </c>
      <c r="AX455">
        <f t="shared" si="225"/>
        <v>0</v>
      </c>
      <c r="AY455">
        <f t="shared" si="226"/>
        <v>0</v>
      </c>
      <c r="AZ455">
        <f t="shared" si="227"/>
        <v>0</v>
      </c>
      <c r="BA455">
        <f t="shared" si="228"/>
        <v>0</v>
      </c>
      <c r="BB455">
        <f t="shared" si="229"/>
        <v>0</v>
      </c>
      <c r="BC455">
        <f t="shared" si="230"/>
        <v>0</v>
      </c>
      <c r="BD455">
        <f t="shared" si="231"/>
        <v>0</v>
      </c>
      <c r="BE455">
        <f t="shared" si="232"/>
        <v>0</v>
      </c>
      <c r="BF455">
        <f t="shared" si="233"/>
        <v>0</v>
      </c>
      <c r="BG455">
        <f t="shared" si="234"/>
        <v>0</v>
      </c>
      <c r="BH455">
        <f t="shared" si="235"/>
        <v>0</v>
      </c>
      <c r="BI455" cm="1">
        <f t="array" ref="BI455">IF(OR(G453={"NS","NA"},BI$444={"NS","NA"}),0,IF(G453&lt;=BI$444,0,1))</f>
        <v>0</v>
      </c>
      <c r="BJ455" cm="1">
        <f t="array" ref="BJ455">IF(OR(H453={"NS","NA"},BJ$444={"NS","NA"}),0,IF(H453&lt;=BJ$444,0,1))</f>
        <v>0</v>
      </c>
      <c r="BK455" cm="1">
        <f t="array" ref="BK455">IF(OR(I453={"NS","NA"},BK$444={"NS","NA"}),0,IF(I453&lt;=BK$444,0,1))</f>
        <v>0</v>
      </c>
      <c r="BL455" cm="1">
        <f t="array" ref="BL455">IF(OR(J453={"NS","NA"},BL$444={"NS","NA"}),0,IF(J453&lt;=BL$444,0,1))</f>
        <v>0</v>
      </c>
      <c r="BM455" cm="1">
        <f t="array" ref="BM455">IF(OR(K453={"NS","NA"},BM$444={"NS","NA"}),0,IF(K453&lt;=BM$444,0,1))</f>
        <v>0</v>
      </c>
      <c r="BN455" cm="1">
        <f t="array" ref="BN455">IF(OR(L453={"NS","NA"},BN$444={"NS","NA"}),0,IF(L453&lt;=BN$444,0,1))</f>
        <v>0</v>
      </c>
      <c r="BO455" cm="1">
        <f t="array" ref="BO455">IF(OR(M453={"NS","NA"},BO$444={"NS","NA"}),0,IF(M453&lt;=BO$444,0,1))</f>
        <v>0</v>
      </c>
      <c r="BP455" cm="1">
        <f t="array" ref="BP455">IF(OR(N453={"NS","NA"},BP$444={"NS","NA"}),0,IF(N453&lt;=BP$444,0,1))</f>
        <v>0</v>
      </c>
      <c r="BQ455" cm="1">
        <f t="array" ref="BQ455">IF(OR(O453={"NS","NA"},BQ$444={"NS","NA"}),0,IF(O453&lt;=BQ$444,0,1))</f>
        <v>0</v>
      </c>
      <c r="BR455" cm="1">
        <f t="array" ref="BR455">IF(OR(P453={"NS","NA"},BR$444={"NS","NA"}),0,IF(P453&lt;=BR$444,0,1))</f>
        <v>0</v>
      </c>
      <c r="BS455" cm="1">
        <f t="array" ref="BS455">IF(OR(Q453={"NS","NA"},BS$444={"NS","NA"}),0,IF(Q453&lt;=BS$444,0,1))</f>
        <v>0</v>
      </c>
      <c r="BT455" cm="1">
        <f t="array" ref="BT455">IF(OR(R453={"NS","NA"},BT$444={"NS","NA"}),0,IF(R453&lt;=BT$444,0,1))</f>
        <v>0</v>
      </c>
      <c r="BU455" cm="1">
        <f t="array" ref="BU455">IF(OR(S453={"NS","NA"},BU$444={"NS","NA"}),0,IF(S453&lt;=BU$444,0,1))</f>
        <v>0</v>
      </c>
      <c r="BV455" cm="1">
        <f t="array" ref="BV455">IF(OR(T453={"NS","NA"},BV$444={"NS","NA"}),0,IF(T453&lt;=BV$444,0,1))</f>
        <v>0</v>
      </c>
      <c r="BW455" cm="1">
        <f t="array" ref="BW455">IF(OR(U453={"NS","NA"},BW$444={"NS","NA"}),0,IF(U453&lt;=BW$444,0,1))</f>
        <v>0</v>
      </c>
      <c r="BX455" cm="1">
        <f t="array" ref="BX455">IF(OR(V453={"NS","NA"},BX$444={"NS","NA"}),0,IF(V453&lt;=BX$444,0,1))</f>
        <v>0</v>
      </c>
      <c r="BY455" cm="1">
        <f t="array" ref="BY455">IF(OR(W453={"NS","NA"},BY$444={"NS","NA"}),0,IF(W453&lt;=BY$444,0,1))</f>
        <v>0</v>
      </c>
      <c r="BZ455" cm="1">
        <f t="array" ref="BZ455">IF(OR(X453={"NS","NA"},BZ$444={"NS","NA"}),0,IF(X453&lt;=BZ$444,0,1))</f>
        <v>0</v>
      </c>
      <c r="CA455" cm="1">
        <f t="array" ref="CA455">IF(OR(Y453={"NS","NA"},CA$444={"NS","NA"}),0,IF(Y453&lt;=CA$444,0,1))</f>
        <v>0</v>
      </c>
      <c r="CB455" cm="1">
        <f t="array" ref="CB455">IF(OR(Z453={"NS","NA"},CB$444={"NS","NA"}),0,IF(Z453&lt;=CB$444,0,1))</f>
        <v>0</v>
      </c>
      <c r="CC455" cm="1">
        <f t="array" ref="CC455">IF(OR(AA453={"NS","NA"},CC$444={"NS","NA"}),0,IF(AA453&lt;=CC$444,0,1))</f>
        <v>0</v>
      </c>
      <c r="CD455" cm="1">
        <f t="array" ref="CD455">IF(OR(AB453={"NS","NA"},CD$444={"NS","NA"}),0,IF(AB453&lt;=CD$444,0,1))</f>
        <v>0</v>
      </c>
      <c r="CE455" cm="1">
        <f t="array" ref="CE455">IF(OR(AC453={"NS","NA"},CE$444={"NS","NA"}),0,IF(AC453&lt;=CE$444,0,1))</f>
        <v>0</v>
      </c>
      <c r="CF455" cm="1">
        <f t="array" ref="CF455">IF(OR(AD453={"NS","NA"},CF$444={"NS","NA"}),0,IF(AD453&lt;=CF$444,0,1))</f>
        <v>0</v>
      </c>
      <c r="CH455" s="35">
        <f t="shared" si="236"/>
        <v>0</v>
      </c>
      <c r="CI455" s="36">
        <f t="shared" si="237"/>
        <v>0</v>
      </c>
      <c r="CJ455" s="37">
        <f t="shared" si="238"/>
        <v>0</v>
      </c>
      <c r="CK455" s="38">
        <f t="shared" si="239"/>
        <v>0</v>
      </c>
      <c r="CL455" s="35">
        <f t="shared" si="240"/>
        <v>0</v>
      </c>
      <c r="CM455" s="36">
        <f t="shared" si="241"/>
        <v>0</v>
      </c>
      <c r="CN455" s="37">
        <f t="shared" si="242"/>
        <v>0</v>
      </c>
      <c r="CO455" s="38">
        <f t="shared" si="243"/>
        <v>0</v>
      </c>
      <c r="CP455" s="35">
        <f t="shared" si="244"/>
        <v>0</v>
      </c>
      <c r="CQ455" s="36">
        <f t="shared" si="245"/>
        <v>0</v>
      </c>
      <c r="CR455" s="37">
        <f t="shared" si="246"/>
        <v>0</v>
      </c>
      <c r="CS455" s="38">
        <f t="shared" si="247"/>
        <v>0</v>
      </c>
      <c r="CT455" s="39">
        <f t="shared" si="248"/>
        <v>0</v>
      </c>
      <c r="CU455" s="34" t="str">
        <f>IF(CT455=0,"",
IF(SUM(CT$447:$CT455)=1,CV455,
IF($CT$468&gt;SUM(CT$447:$CT455),_xlfn.CONCAT(", ",CV455),
IF($CT$468=SUM(CT$447:$CT455),_xlfn.CONCAT(" y ",CV455)))))</f>
        <v/>
      </c>
      <c r="CV455" s="132">
        <v>8</v>
      </c>
      <c r="CW455" s="249"/>
    </row>
    <row r="456" spans="1:101" ht="15" customHeight="1">
      <c r="A456" s="159"/>
      <c r="B456" s="9"/>
      <c r="C456" s="132" t="s">
        <v>103</v>
      </c>
      <c r="D456" s="479" t="str">
        <f>IF(CNGE_2024_M2_Secc2!D82="","",CNGE_2024_M2_Secc2!D82)</f>
        <v/>
      </c>
      <c r="E456" s="479"/>
      <c r="F456" s="479"/>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H456">
        <f t="shared" si="249"/>
        <v>0</v>
      </c>
      <c r="AK456">
        <f t="shared" si="212"/>
        <v>0</v>
      </c>
      <c r="AL456">
        <f t="shared" si="213"/>
        <v>0</v>
      </c>
      <c r="AM456">
        <f t="shared" si="214"/>
        <v>0</v>
      </c>
      <c r="AN456">
        <f t="shared" si="215"/>
        <v>0</v>
      </c>
      <c r="AO456">
        <f t="shared" si="216"/>
        <v>0</v>
      </c>
      <c r="AP456">
        <f t="shared" si="217"/>
        <v>0</v>
      </c>
      <c r="AQ456">
        <f t="shared" si="218"/>
        <v>0</v>
      </c>
      <c r="AR456">
        <f t="shared" si="219"/>
        <v>0</v>
      </c>
      <c r="AS456">
        <f t="shared" si="220"/>
        <v>0</v>
      </c>
      <c r="AT456">
        <f t="shared" si="221"/>
        <v>0</v>
      </c>
      <c r="AU456">
        <f t="shared" si="222"/>
        <v>0</v>
      </c>
      <c r="AV456">
        <f t="shared" si="223"/>
        <v>0</v>
      </c>
      <c r="AW456">
        <f t="shared" si="224"/>
        <v>0</v>
      </c>
      <c r="AX456">
        <f t="shared" si="225"/>
        <v>0</v>
      </c>
      <c r="AY456">
        <f t="shared" si="226"/>
        <v>0</v>
      </c>
      <c r="AZ456">
        <f t="shared" si="227"/>
        <v>0</v>
      </c>
      <c r="BA456">
        <f t="shared" si="228"/>
        <v>0</v>
      </c>
      <c r="BB456">
        <f t="shared" si="229"/>
        <v>0</v>
      </c>
      <c r="BC456">
        <f t="shared" si="230"/>
        <v>0</v>
      </c>
      <c r="BD456">
        <f t="shared" si="231"/>
        <v>0</v>
      </c>
      <c r="BE456">
        <f t="shared" si="232"/>
        <v>0</v>
      </c>
      <c r="BF456">
        <f t="shared" si="233"/>
        <v>0</v>
      </c>
      <c r="BG456">
        <f t="shared" si="234"/>
        <v>0</v>
      </c>
      <c r="BH456">
        <f t="shared" si="235"/>
        <v>0</v>
      </c>
      <c r="BI456" cm="1">
        <f t="array" ref="BI456">IF(OR(G454={"NS","NA"},BI$444={"NS","NA"}),0,IF(G454&lt;=BI$444,0,1))</f>
        <v>0</v>
      </c>
      <c r="BJ456" cm="1">
        <f t="array" ref="BJ456">IF(OR(H454={"NS","NA"},BJ$444={"NS","NA"}),0,IF(H454&lt;=BJ$444,0,1))</f>
        <v>0</v>
      </c>
      <c r="BK456" cm="1">
        <f t="array" ref="BK456">IF(OR(I454={"NS","NA"},BK$444={"NS","NA"}),0,IF(I454&lt;=BK$444,0,1))</f>
        <v>0</v>
      </c>
      <c r="BL456" cm="1">
        <f t="array" ref="BL456">IF(OR(J454={"NS","NA"},BL$444={"NS","NA"}),0,IF(J454&lt;=BL$444,0,1))</f>
        <v>0</v>
      </c>
      <c r="BM456" cm="1">
        <f t="array" ref="BM456">IF(OR(K454={"NS","NA"},BM$444={"NS","NA"}),0,IF(K454&lt;=BM$444,0,1))</f>
        <v>0</v>
      </c>
      <c r="BN456" cm="1">
        <f t="array" ref="BN456">IF(OR(L454={"NS","NA"},BN$444={"NS","NA"}),0,IF(L454&lt;=BN$444,0,1))</f>
        <v>0</v>
      </c>
      <c r="BO456" cm="1">
        <f t="array" ref="BO456">IF(OR(M454={"NS","NA"},BO$444={"NS","NA"}),0,IF(M454&lt;=BO$444,0,1))</f>
        <v>0</v>
      </c>
      <c r="BP456" cm="1">
        <f t="array" ref="BP456">IF(OR(N454={"NS","NA"},BP$444={"NS","NA"}),0,IF(N454&lt;=BP$444,0,1))</f>
        <v>0</v>
      </c>
      <c r="BQ456" cm="1">
        <f t="array" ref="BQ456">IF(OR(O454={"NS","NA"},BQ$444={"NS","NA"}),0,IF(O454&lt;=BQ$444,0,1))</f>
        <v>0</v>
      </c>
      <c r="BR456" cm="1">
        <f t="array" ref="BR456">IF(OR(P454={"NS","NA"},BR$444={"NS","NA"}),0,IF(P454&lt;=BR$444,0,1))</f>
        <v>0</v>
      </c>
      <c r="BS456" cm="1">
        <f t="array" ref="BS456">IF(OR(Q454={"NS","NA"},BS$444={"NS","NA"}),0,IF(Q454&lt;=BS$444,0,1))</f>
        <v>0</v>
      </c>
      <c r="BT456" cm="1">
        <f t="array" ref="BT456">IF(OR(R454={"NS","NA"},BT$444={"NS","NA"}),0,IF(R454&lt;=BT$444,0,1))</f>
        <v>0</v>
      </c>
      <c r="BU456" cm="1">
        <f t="array" ref="BU456">IF(OR(S454={"NS","NA"},BU$444={"NS","NA"}),0,IF(S454&lt;=BU$444,0,1))</f>
        <v>0</v>
      </c>
      <c r="BV456" cm="1">
        <f t="array" ref="BV456">IF(OR(T454={"NS","NA"},BV$444={"NS","NA"}),0,IF(T454&lt;=BV$444,0,1))</f>
        <v>0</v>
      </c>
      <c r="BW456" cm="1">
        <f t="array" ref="BW456">IF(OR(U454={"NS","NA"},BW$444={"NS","NA"}),0,IF(U454&lt;=BW$444,0,1))</f>
        <v>0</v>
      </c>
      <c r="BX456" cm="1">
        <f t="array" ref="BX456">IF(OR(V454={"NS","NA"},BX$444={"NS","NA"}),0,IF(V454&lt;=BX$444,0,1))</f>
        <v>0</v>
      </c>
      <c r="BY456" cm="1">
        <f t="array" ref="BY456">IF(OR(W454={"NS","NA"},BY$444={"NS","NA"}),0,IF(W454&lt;=BY$444,0,1))</f>
        <v>0</v>
      </c>
      <c r="BZ456" cm="1">
        <f t="array" ref="BZ456">IF(OR(X454={"NS","NA"},BZ$444={"NS","NA"}),0,IF(X454&lt;=BZ$444,0,1))</f>
        <v>0</v>
      </c>
      <c r="CA456" cm="1">
        <f t="array" ref="CA456">IF(OR(Y454={"NS","NA"},CA$444={"NS","NA"}),0,IF(Y454&lt;=CA$444,0,1))</f>
        <v>0</v>
      </c>
      <c r="CB456" cm="1">
        <f t="array" ref="CB456">IF(OR(Z454={"NS","NA"},CB$444={"NS","NA"}),0,IF(Z454&lt;=CB$444,0,1))</f>
        <v>0</v>
      </c>
      <c r="CC456" cm="1">
        <f t="array" ref="CC456">IF(OR(AA454={"NS","NA"},CC$444={"NS","NA"}),0,IF(AA454&lt;=CC$444,0,1))</f>
        <v>0</v>
      </c>
      <c r="CD456" cm="1">
        <f t="array" ref="CD456">IF(OR(AB454={"NS","NA"},CD$444={"NS","NA"}),0,IF(AB454&lt;=CD$444,0,1))</f>
        <v>0</v>
      </c>
      <c r="CE456" cm="1">
        <f t="array" ref="CE456">IF(OR(AC454={"NS","NA"},CE$444={"NS","NA"}),0,IF(AC454&lt;=CE$444,0,1))</f>
        <v>0</v>
      </c>
      <c r="CF456" cm="1">
        <f t="array" ref="CF456">IF(OR(AD454={"NS","NA"},CF$444={"NS","NA"}),0,IF(AD454&lt;=CF$444,0,1))</f>
        <v>0</v>
      </c>
      <c r="CH456" s="35">
        <f t="shared" si="236"/>
        <v>0</v>
      </c>
      <c r="CI456" s="36">
        <f t="shared" si="237"/>
        <v>0</v>
      </c>
      <c r="CJ456" s="37">
        <f t="shared" si="238"/>
        <v>0</v>
      </c>
      <c r="CK456" s="38">
        <f t="shared" si="239"/>
        <v>0</v>
      </c>
      <c r="CL456" s="35">
        <f t="shared" si="240"/>
        <v>0</v>
      </c>
      <c r="CM456" s="36">
        <f t="shared" si="241"/>
        <v>0</v>
      </c>
      <c r="CN456" s="37">
        <f t="shared" si="242"/>
        <v>0</v>
      </c>
      <c r="CO456" s="38">
        <f t="shared" si="243"/>
        <v>0</v>
      </c>
      <c r="CP456" s="35">
        <f t="shared" si="244"/>
        <v>0</v>
      </c>
      <c r="CQ456" s="36">
        <f t="shared" si="245"/>
        <v>0</v>
      </c>
      <c r="CR456" s="37">
        <f t="shared" si="246"/>
        <v>0</v>
      </c>
      <c r="CS456" s="38">
        <f t="shared" si="247"/>
        <v>0</v>
      </c>
      <c r="CT456" s="39">
        <f t="shared" si="248"/>
        <v>0</v>
      </c>
      <c r="CU456" s="34" t="str">
        <f>IF(CT456=0,"",
IF(SUM(CT$447:$CT456)=1,CV456,
IF($CT$468&gt;SUM(CT$447:$CT456),_xlfn.CONCAT(", ",CV456),
IF($CT$468=SUM(CT$447:$CT456),_xlfn.CONCAT(" y ",CV456)))))</f>
        <v/>
      </c>
      <c r="CV456" s="132">
        <v>9</v>
      </c>
      <c r="CW456" s="249"/>
    </row>
    <row r="457" spans="1:101" ht="15" customHeight="1">
      <c r="A457" s="159"/>
      <c r="B457" s="9"/>
      <c r="C457" s="132" t="s">
        <v>105</v>
      </c>
      <c r="D457" s="479" t="str">
        <f>IF(CNGE_2024_M2_Secc2!D83="","",CNGE_2024_M2_Secc2!D83)</f>
        <v/>
      </c>
      <c r="E457" s="479"/>
      <c r="F457" s="479"/>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H457">
        <f t="shared" si="249"/>
        <v>0</v>
      </c>
      <c r="AK457">
        <f t="shared" si="212"/>
        <v>0</v>
      </c>
      <c r="AL457">
        <f t="shared" si="213"/>
        <v>0</v>
      </c>
      <c r="AM457">
        <f t="shared" si="214"/>
        <v>0</v>
      </c>
      <c r="AN457">
        <f t="shared" si="215"/>
        <v>0</v>
      </c>
      <c r="AO457">
        <f t="shared" si="216"/>
        <v>0</v>
      </c>
      <c r="AP457">
        <f t="shared" si="217"/>
        <v>0</v>
      </c>
      <c r="AQ457">
        <f t="shared" si="218"/>
        <v>0</v>
      </c>
      <c r="AR457">
        <f t="shared" si="219"/>
        <v>0</v>
      </c>
      <c r="AS457">
        <f t="shared" si="220"/>
        <v>0</v>
      </c>
      <c r="AT457">
        <f t="shared" si="221"/>
        <v>0</v>
      </c>
      <c r="AU457">
        <f t="shared" si="222"/>
        <v>0</v>
      </c>
      <c r="AV457">
        <f t="shared" si="223"/>
        <v>0</v>
      </c>
      <c r="AW457">
        <f t="shared" si="224"/>
        <v>0</v>
      </c>
      <c r="AX457">
        <f t="shared" si="225"/>
        <v>0</v>
      </c>
      <c r="AY457">
        <f t="shared" si="226"/>
        <v>0</v>
      </c>
      <c r="AZ457">
        <f t="shared" si="227"/>
        <v>0</v>
      </c>
      <c r="BA457">
        <f t="shared" si="228"/>
        <v>0</v>
      </c>
      <c r="BB457">
        <f t="shared" si="229"/>
        <v>0</v>
      </c>
      <c r="BC457">
        <f t="shared" si="230"/>
        <v>0</v>
      </c>
      <c r="BD457">
        <f t="shared" si="231"/>
        <v>0</v>
      </c>
      <c r="BE457">
        <f t="shared" si="232"/>
        <v>0</v>
      </c>
      <c r="BF457">
        <f t="shared" si="233"/>
        <v>0</v>
      </c>
      <c r="BG457">
        <f t="shared" si="234"/>
        <v>0</v>
      </c>
      <c r="BH457">
        <f t="shared" si="235"/>
        <v>0</v>
      </c>
      <c r="BI457" cm="1">
        <f t="array" ref="BI457">IF(OR(G455={"NS","NA"},BI$444={"NS","NA"}),0,IF(G455&lt;=BI$444,0,1))</f>
        <v>0</v>
      </c>
      <c r="BJ457" cm="1">
        <f t="array" ref="BJ457">IF(OR(H455={"NS","NA"},BJ$444={"NS","NA"}),0,IF(H455&lt;=BJ$444,0,1))</f>
        <v>0</v>
      </c>
      <c r="BK457" cm="1">
        <f t="array" ref="BK457">IF(OR(I455={"NS","NA"},BK$444={"NS","NA"}),0,IF(I455&lt;=BK$444,0,1))</f>
        <v>0</v>
      </c>
      <c r="BL457" cm="1">
        <f t="array" ref="BL457">IF(OR(J455={"NS","NA"},BL$444={"NS","NA"}),0,IF(J455&lt;=BL$444,0,1))</f>
        <v>0</v>
      </c>
      <c r="BM457" cm="1">
        <f t="array" ref="BM457">IF(OR(K455={"NS","NA"},BM$444={"NS","NA"}),0,IF(K455&lt;=BM$444,0,1))</f>
        <v>0</v>
      </c>
      <c r="BN457" cm="1">
        <f t="array" ref="BN457">IF(OR(L455={"NS","NA"},BN$444={"NS","NA"}),0,IF(L455&lt;=BN$444,0,1))</f>
        <v>0</v>
      </c>
      <c r="BO457" cm="1">
        <f t="array" ref="BO457">IF(OR(M455={"NS","NA"},BO$444={"NS","NA"}),0,IF(M455&lt;=BO$444,0,1))</f>
        <v>0</v>
      </c>
      <c r="BP457" cm="1">
        <f t="array" ref="BP457">IF(OR(N455={"NS","NA"},BP$444={"NS","NA"}),0,IF(N455&lt;=BP$444,0,1))</f>
        <v>0</v>
      </c>
      <c r="BQ457" cm="1">
        <f t="array" ref="BQ457">IF(OR(O455={"NS","NA"},BQ$444={"NS","NA"}),0,IF(O455&lt;=BQ$444,0,1))</f>
        <v>0</v>
      </c>
      <c r="BR457" cm="1">
        <f t="array" ref="BR457">IF(OR(P455={"NS","NA"},BR$444={"NS","NA"}),0,IF(P455&lt;=BR$444,0,1))</f>
        <v>0</v>
      </c>
      <c r="BS457" cm="1">
        <f t="array" ref="BS457">IF(OR(Q455={"NS","NA"},BS$444={"NS","NA"}),0,IF(Q455&lt;=BS$444,0,1))</f>
        <v>0</v>
      </c>
      <c r="BT457" cm="1">
        <f t="array" ref="BT457">IF(OR(R455={"NS","NA"},BT$444={"NS","NA"}),0,IF(R455&lt;=BT$444,0,1))</f>
        <v>0</v>
      </c>
      <c r="BU457" cm="1">
        <f t="array" ref="BU457">IF(OR(S455={"NS","NA"},BU$444={"NS","NA"}),0,IF(S455&lt;=BU$444,0,1))</f>
        <v>0</v>
      </c>
      <c r="BV457" cm="1">
        <f t="array" ref="BV457">IF(OR(T455={"NS","NA"},BV$444={"NS","NA"}),0,IF(T455&lt;=BV$444,0,1))</f>
        <v>0</v>
      </c>
      <c r="BW457" cm="1">
        <f t="array" ref="BW457">IF(OR(U455={"NS","NA"},BW$444={"NS","NA"}),0,IF(U455&lt;=BW$444,0,1))</f>
        <v>0</v>
      </c>
      <c r="BX457" cm="1">
        <f t="array" ref="BX457">IF(OR(V455={"NS","NA"},BX$444={"NS","NA"}),0,IF(V455&lt;=BX$444,0,1))</f>
        <v>0</v>
      </c>
      <c r="BY457" cm="1">
        <f t="array" ref="BY457">IF(OR(W455={"NS","NA"},BY$444={"NS","NA"}),0,IF(W455&lt;=BY$444,0,1))</f>
        <v>0</v>
      </c>
      <c r="BZ457" cm="1">
        <f t="array" ref="BZ457">IF(OR(X455={"NS","NA"},BZ$444={"NS","NA"}),0,IF(X455&lt;=BZ$444,0,1))</f>
        <v>0</v>
      </c>
      <c r="CA457" cm="1">
        <f t="array" ref="CA457">IF(OR(Y455={"NS","NA"},CA$444={"NS","NA"}),0,IF(Y455&lt;=CA$444,0,1))</f>
        <v>0</v>
      </c>
      <c r="CB457" cm="1">
        <f t="array" ref="CB457">IF(OR(Z455={"NS","NA"},CB$444={"NS","NA"}),0,IF(Z455&lt;=CB$444,0,1))</f>
        <v>0</v>
      </c>
      <c r="CC457" cm="1">
        <f t="array" ref="CC457">IF(OR(AA455={"NS","NA"},CC$444={"NS","NA"}),0,IF(AA455&lt;=CC$444,0,1))</f>
        <v>0</v>
      </c>
      <c r="CD457" cm="1">
        <f t="array" ref="CD457">IF(OR(AB455={"NS","NA"},CD$444={"NS","NA"}),0,IF(AB455&lt;=CD$444,0,1))</f>
        <v>0</v>
      </c>
      <c r="CE457" cm="1">
        <f t="array" ref="CE457">IF(OR(AC455={"NS","NA"},CE$444={"NS","NA"}),0,IF(AC455&lt;=CE$444,0,1))</f>
        <v>0</v>
      </c>
      <c r="CF457" cm="1">
        <f t="array" ref="CF457">IF(OR(AD455={"NS","NA"},CF$444={"NS","NA"}),0,IF(AD455&lt;=CF$444,0,1))</f>
        <v>0</v>
      </c>
      <c r="CH457" s="35">
        <f t="shared" si="236"/>
        <v>0</v>
      </c>
      <c r="CI457" s="36">
        <f t="shared" si="237"/>
        <v>0</v>
      </c>
      <c r="CJ457" s="37">
        <f t="shared" si="238"/>
        <v>0</v>
      </c>
      <c r="CK457" s="38">
        <f t="shared" si="239"/>
        <v>0</v>
      </c>
      <c r="CL457" s="35">
        <f t="shared" si="240"/>
        <v>0</v>
      </c>
      <c r="CM457" s="36">
        <f t="shared" si="241"/>
        <v>0</v>
      </c>
      <c r="CN457" s="37">
        <f t="shared" si="242"/>
        <v>0</v>
      </c>
      <c r="CO457" s="38">
        <f t="shared" si="243"/>
        <v>0</v>
      </c>
      <c r="CP457" s="35">
        <f t="shared" si="244"/>
        <v>0</v>
      </c>
      <c r="CQ457" s="36">
        <f t="shared" si="245"/>
        <v>0</v>
      </c>
      <c r="CR457" s="37">
        <f t="shared" si="246"/>
        <v>0</v>
      </c>
      <c r="CS457" s="38">
        <f t="shared" si="247"/>
        <v>0</v>
      </c>
      <c r="CT457" s="39">
        <f t="shared" si="248"/>
        <v>0</v>
      </c>
      <c r="CU457" s="34" t="str">
        <f>IF(CT457=0,"",
IF(SUM(CT$447:$CT457)=1,CV457,
IF($CT$468&gt;SUM(CT$447:$CT457),_xlfn.CONCAT(", ",CV457),
IF($CT$468=SUM(CT$447:$CT457),_xlfn.CONCAT(" y ",CV457)))))</f>
        <v/>
      </c>
      <c r="CV457" s="132">
        <v>10</v>
      </c>
      <c r="CW457" s="249"/>
    </row>
    <row r="458" spans="1:101" ht="15" customHeight="1">
      <c r="A458" s="159"/>
      <c r="B458" s="9"/>
      <c r="C458" s="132" t="s">
        <v>107</v>
      </c>
      <c r="D458" s="479" t="str">
        <f>IF(CNGE_2024_M2_Secc2!D84="","",CNGE_2024_M2_Secc2!D84)</f>
        <v/>
      </c>
      <c r="E458" s="479"/>
      <c r="F458" s="479"/>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H458">
        <f t="shared" si="249"/>
        <v>0</v>
      </c>
      <c r="AK458">
        <f t="shared" si="212"/>
        <v>0</v>
      </c>
      <c r="AL458">
        <f t="shared" si="213"/>
        <v>0</v>
      </c>
      <c r="AM458">
        <f t="shared" si="214"/>
        <v>0</v>
      </c>
      <c r="AN458">
        <f t="shared" si="215"/>
        <v>0</v>
      </c>
      <c r="AO458">
        <f t="shared" si="216"/>
        <v>0</v>
      </c>
      <c r="AP458">
        <f t="shared" si="217"/>
        <v>0</v>
      </c>
      <c r="AQ458">
        <f t="shared" si="218"/>
        <v>0</v>
      </c>
      <c r="AR458">
        <f t="shared" si="219"/>
        <v>0</v>
      </c>
      <c r="AS458">
        <f t="shared" si="220"/>
        <v>0</v>
      </c>
      <c r="AT458">
        <f t="shared" si="221"/>
        <v>0</v>
      </c>
      <c r="AU458">
        <f t="shared" si="222"/>
        <v>0</v>
      </c>
      <c r="AV458">
        <f t="shared" si="223"/>
        <v>0</v>
      </c>
      <c r="AW458">
        <f t="shared" si="224"/>
        <v>0</v>
      </c>
      <c r="AX458">
        <f t="shared" si="225"/>
        <v>0</v>
      </c>
      <c r="AY458">
        <f t="shared" si="226"/>
        <v>0</v>
      </c>
      <c r="AZ458">
        <f t="shared" si="227"/>
        <v>0</v>
      </c>
      <c r="BA458">
        <f t="shared" si="228"/>
        <v>0</v>
      </c>
      <c r="BB458">
        <f t="shared" si="229"/>
        <v>0</v>
      </c>
      <c r="BC458">
        <f t="shared" si="230"/>
        <v>0</v>
      </c>
      <c r="BD458">
        <f t="shared" si="231"/>
        <v>0</v>
      </c>
      <c r="BE458">
        <f t="shared" si="232"/>
        <v>0</v>
      </c>
      <c r="BF458">
        <f t="shared" si="233"/>
        <v>0</v>
      </c>
      <c r="BG458">
        <f t="shared" si="234"/>
        <v>0</v>
      </c>
      <c r="BH458">
        <f t="shared" si="235"/>
        <v>0</v>
      </c>
      <c r="BI458" cm="1">
        <f t="array" ref="BI458">IF(OR(G456={"NS","NA"},BI$444={"NS","NA"}),0,IF(G456&lt;=BI$444,0,1))</f>
        <v>0</v>
      </c>
      <c r="BJ458" cm="1">
        <f t="array" ref="BJ458">IF(OR(H456={"NS","NA"},BJ$444={"NS","NA"}),0,IF(H456&lt;=BJ$444,0,1))</f>
        <v>0</v>
      </c>
      <c r="BK458" cm="1">
        <f t="array" ref="BK458">IF(OR(I456={"NS","NA"},BK$444={"NS","NA"}),0,IF(I456&lt;=BK$444,0,1))</f>
        <v>0</v>
      </c>
      <c r="BL458" cm="1">
        <f t="array" ref="BL458">IF(OR(J456={"NS","NA"},BL$444={"NS","NA"}),0,IF(J456&lt;=BL$444,0,1))</f>
        <v>0</v>
      </c>
      <c r="BM458" cm="1">
        <f t="array" ref="BM458">IF(OR(K456={"NS","NA"},BM$444={"NS","NA"}),0,IF(K456&lt;=BM$444,0,1))</f>
        <v>0</v>
      </c>
      <c r="BN458" cm="1">
        <f t="array" ref="BN458">IF(OR(L456={"NS","NA"},BN$444={"NS","NA"}),0,IF(L456&lt;=BN$444,0,1))</f>
        <v>0</v>
      </c>
      <c r="BO458" cm="1">
        <f t="array" ref="BO458">IF(OR(M456={"NS","NA"},BO$444={"NS","NA"}),0,IF(M456&lt;=BO$444,0,1))</f>
        <v>0</v>
      </c>
      <c r="BP458" cm="1">
        <f t="array" ref="BP458">IF(OR(N456={"NS","NA"},BP$444={"NS","NA"}),0,IF(N456&lt;=BP$444,0,1))</f>
        <v>0</v>
      </c>
      <c r="BQ458" cm="1">
        <f t="array" ref="BQ458">IF(OR(O456={"NS","NA"},BQ$444={"NS","NA"}),0,IF(O456&lt;=BQ$444,0,1))</f>
        <v>0</v>
      </c>
      <c r="BR458" cm="1">
        <f t="array" ref="BR458">IF(OR(P456={"NS","NA"},BR$444={"NS","NA"}),0,IF(P456&lt;=BR$444,0,1))</f>
        <v>0</v>
      </c>
      <c r="BS458" cm="1">
        <f t="array" ref="BS458">IF(OR(Q456={"NS","NA"},BS$444={"NS","NA"}),0,IF(Q456&lt;=BS$444,0,1))</f>
        <v>0</v>
      </c>
      <c r="BT458" cm="1">
        <f t="array" ref="BT458">IF(OR(R456={"NS","NA"},BT$444={"NS","NA"}),0,IF(R456&lt;=BT$444,0,1))</f>
        <v>0</v>
      </c>
      <c r="BU458" cm="1">
        <f t="array" ref="BU458">IF(OR(S456={"NS","NA"},BU$444={"NS","NA"}),0,IF(S456&lt;=BU$444,0,1))</f>
        <v>0</v>
      </c>
      <c r="BV458" cm="1">
        <f t="array" ref="BV458">IF(OR(T456={"NS","NA"},BV$444={"NS","NA"}),0,IF(T456&lt;=BV$444,0,1))</f>
        <v>0</v>
      </c>
      <c r="BW458" cm="1">
        <f t="array" ref="BW458">IF(OR(U456={"NS","NA"},BW$444={"NS","NA"}),0,IF(U456&lt;=BW$444,0,1))</f>
        <v>0</v>
      </c>
      <c r="BX458" cm="1">
        <f t="array" ref="BX458">IF(OR(V456={"NS","NA"},BX$444={"NS","NA"}),0,IF(V456&lt;=BX$444,0,1))</f>
        <v>0</v>
      </c>
      <c r="BY458" cm="1">
        <f t="array" ref="BY458">IF(OR(W456={"NS","NA"},BY$444={"NS","NA"}),0,IF(W456&lt;=BY$444,0,1))</f>
        <v>0</v>
      </c>
      <c r="BZ458" cm="1">
        <f t="array" ref="BZ458">IF(OR(X456={"NS","NA"},BZ$444={"NS","NA"}),0,IF(X456&lt;=BZ$444,0,1))</f>
        <v>0</v>
      </c>
      <c r="CA458" cm="1">
        <f t="array" ref="CA458">IF(OR(Y456={"NS","NA"},CA$444={"NS","NA"}),0,IF(Y456&lt;=CA$444,0,1))</f>
        <v>0</v>
      </c>
      <c r="CB458" cm="1">
        <f t="array" ref="CB458">IF(OR(Z456={"NS","NA"},CB$444={"NS","NA"}),0,IF(Z456&lt;=CB$444,0,1))</f>
        <v>0</v>
      </c>
      <c r="CC458" cm="1">
        <f t="array" ref="CC458">IF(OR(AA456={"NS","NA"},CC$444={"NS","NA"}),0,IF(AA456&lt;=CC$444,0,1))</f>
        <v>0</v>
      </c>
      <c r="CD458" cm="1">
        <f t="array" ref="CD458">IF(OR(AB456={"NS","NA"},CD$444={"NS","NA"}),0,IF(AB456&lt;=CD$444,0,1))</f>
        <v>0</v>
      </c>
      <c r="CE458" cm="1">
        <f t="array" ref="CE458">IF(OR(AC456={"NS","NA"},CE$444={"NS","NA"}),0,IF(AC456&lt;=CE$444,0,1))</f>
        <v>0</v>
      </c>
      <c r="CF458" cm="1">
        <f t="array" ref="CF458">IF(OR(AD456={"NS","NA"},CF$444={"NS","NA"}),0,IF(AD456&lt;=CF$444,0,1))</f>
        <v>0</v>
      </c>
      <c r="CH458" s="35">
        <f t="shared" si="236"/>
        <v>0</v>
      </c>
      <c r="CI458" s="36">
        <f t="shared" si="237"/>
        <v>0</v>
      </c>
      <c r="CJ458" s="37">
        <f t="shared" si="238"/>
        <v>0</v>
      </c>
      <c r="CK458" s="38">
        <f t="shared" si="239"/>
        <v>0</v>
      </c>
      <c r="CL458" s="35">
        <f t="shared" si="240"/>
        <v>0</v>
      </c>
      <c r="CM458" s="36">
        <f t="shared" si="241"/>
        <v>0</v>
      </c>
      <c r="CN458" s="37">
        <f t="shared" si="242"/>
        <v>0</v>
      </c>
      <c r="CO458" s="38">
        <f t="shared" si="243"/>
        <v>0</v>
      </c>
      <c r="CP458" s="35">
        <f t="shared" si="244"/>
        <v>0</v>
      </c>
      <c r="CQ458" s="36">
        <f t="shared" si="245"/>
        <v>0</v>
      </c>
      <c r="CR458" s="37">
        <f t="shared" si="246"/>
        <v>0</v>
      </c>
      <c r="CS458" s="38">
        <f t="shared" si="247"/>
        <v>0</v>
      </c>
      <c r="CT458" s="39">
        <f t="shared" si="248"/>
        <v>0</v>
      </c>
      <c r="CU458" s="34" t="str">
        <f>IF(CT458=0,"",
IF(SUM(CT$447:$CT458)=1,CV458,
IF($CT$468&gt;SUM(CT$447:$CT458),_xlfn.CONCAT(", ",CV458),
IF($CT$468=SUM(CT$447:$CT458),_xlfn.CONCAT(" y ",CV458)))))</f>
        <v/>
      </c>
      <c r="CV458" s="132">
        <v>11</v>
      </c>
      <c r="CW458" s="250"/>
    </row>
    <row r="459" spans="1:101" ht="15" customHeight="1">
      <c r="A459" s="159"/>
      <c r="B459" s="9"/>
      <c r="C459" s="132" t="s">
        <v>108</v>
      </c>
      <c r="D459" s="479" t="str">
        <f>IF(CNGE_2024_M2_Secc2!D85="","",CNGE_2024_M2_Secc2!D85)</f>
        <v/>
      </c>
      <c r="E459" s="479"/>
      <c r="F459" s="479"/>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H459">
        <f t="shared" si="249"/>
        <v>0</v>
      </c>
      <c r="AK459">
        <f t="shared" si="212"/>
        <v>0</v>
      </c>
      <c r="AL459">
        <f t="shared" si="213"/>
        <v>0</v>
      </c>
      <c r="AM459">
        <f t="shared" si="214"/>
        <v>0</v>
      </c>
      <c r="AN459">
        <f t="shared" si="215"/>
        <v>0</v>
      </c>
      <c r="AO459">
        <f t="shared" si="216"/>
        <v>0</v>
      </c>
      <c r="AP459">
        <f t="shared" si="217"/>
        <v>0</v>
      </c>
      <c r="AQ459">
        <f t="shared" si="218"/>
        <v>0</v>
      </c>
      <c r="AR459">
        <f t="shared" si="219"/>
        <v>0</v>
      </c>
      <c r="AS459">
        <f t="shared" si="220"/>
        <v>0</v>
      </c>
      <c r="AT459">
        <f t="shared" si="221"/>
        <v>0</v>
      </c>
      <c r="AU459">
        <f t="shared" si="222"/>
        <v>0</v>
      </c>
      <c r="AV459">
        <f t="shared" si="223"/>
        <v>0</v>
      </c>
      <c r="AW459">
        <f t="shared" si="224"/>
        <v>0</v>
      </c>
      <c r="AX459">
        <f t="shared" si="225"/>
        <v>0</v>
      </c>
      <c r="AY459">
        <f t="shared" si="226"/>
        <v>0</v>
      </c>
      <c r="AZ459">
        <f t="shared" si="227"/>
        <v>0</v>
      </c>
      <c r="BA459">
        <f t="shared" si="228"/>
        <v>0</v>
      </c>
      <c r="BB459">
        <f t="shared" si="229"/>
        <v>0</v>
      </c>
      <c r="BC459">
        <f t="shared" si="230"/>
        <v>0</v>
      </c>
      <c r="BD459">
        <f t="shared" si="231"/>
        <v>0</v>
      </c>
      <c r="BE459">
        <f t="shared" si="232"/>
        <v>0</v>
      </c>
      <c r="BF459">
        <f t="shared" si="233"/>
        <v>0</v>
      </c>
      <c r="BG459">
        <f t="shared" si="234"/>
        <v>0</v>
      </c>
      <c r="BH459">
        <f t="shared" si="235"/>
        <v>0</v>
      </c>
      <c r="BI459" cm="1">
        <f t="array" ref="BI459">IF(OR(G457={"NS","NA"},BI$444={"NS","NA"}),0,IF(G457&lt;=BI$444,0,1))</f>
        <v>0</v>
      </c>
      <c r="BJ459" cm="1">
        <f t="array" ref="BJ459">IF(OR(H457={"NS","NA"},BJ$444={"NS","NA"}),0,IF(H457&lt;=BJ$444,0,1))</f>
        <v>0</v>
      </c>
      <c r="BK459" cm="1">
        <f t="array" ref="BK459">IF(OR(I457={"NS","NA"},BK$444={"NS","NA"}),0,IF(I457&lt;=BK$444,0,1))</f>
        <v>0</v>
      </c>
      <c r="BL459" cm="1">
        <f t="array" ref="BL459">IF(OR(J457={"NS","NA"},BL$444={"NS","NA"}),0,IF(J457&lt;=BL$444,0,1))</f>
        <v>0</v>
      </c>
      <c r="BM459" cm="1">
        <f t="array" ref="BM459">IF(OR(K457={"NS","NA"},BM$444={"NS","NA"}),0,IF(K457&lt;=BM$444,0,1))</f>
        <v>0</v>
      </c>
      <c r="BN459" cm="1">
        <f t="array" ref="BN459">IF(OR(L457={"NS","NA"},BN$444={"NS","NA"}),0,IF(L457&lt;=BN$444,0,1))</f>
        <v>0</v>
      </c>
      <c r="BO459" cm="1">
        <f t="array" ref="BO459">IF(OR(M457={"NS","NA"},BO$444={"NS","NA"}),0,IF(M457&lt;=BO$444,0,1))</f>
        <v>0</v>
      </c>
      <c r="BP459" cm="1">
        <f t="array" ref="BP459">IF(OR(N457={"NS","NA"},BP$444={"NS","NA"}),0,IF(N457&lt;=BP$444,0,1))</f>
        <v>0</v>
      </c>
      <c r="BQ459" cm="1">
        <f t="array" ref="BQ459">IF(OR(O457={"NS","NA"},BQ$444={"NS","NA"}),0,IF(O457&lt;=BQ$444,0,1))</f>
        <v>0</v>
      </c>
      <c r="BR459" cm="1">
        <f t="array" ref="BR459">IF(OR(P457={"NS","NA"},BR$444={"NS","NA"}),0,IF(P457&lt;=BR$444,0,1))</f>
        <v>0</v>
      </c>
      <c r="BS459" cm="1">
        <f t="array" ref="BS459">IF(OR(Q457={"NS","NA"},BS$444={"NS","NA"}),0,IF(Q457&lt;=BS$444,0,1))</f>
        <v>0</v>
      </c>
      <c r="BT459" cm="1">
        <f t="array" ref="BT459">IF(OR(R457={"NS","NA"},BT$444={"NS","NA"}),0,IF(R457&lt;=BT$444,0,1))</f>
        <v>0</v>
      </c>
      <c r="BU459" cm="1">
        <f t="array" ref="BU459">IF(OR(S457={"NS","NA"},BU$444={"NS","NA"}),0,IF(S457&lt;=BU$444,0,1))</f>
        <v>0</v>
      </c>
      <c r="BV459" cm="1">
        <f t="array" ref="BV459">IF(OR(T457={"NS","NA"},BV$444={"NS","NA"}),0,IF(T457&lt;=BV$444,0,1))</f>
        <v>0</v>
      </c>
      <c r="BW459" cm="1">
        <f t="array" ref="BW459">IF(OR(U457={"NS","NA"},BW$444={"NS","NA"}),0,IF(U457&lt;=BW$444,0,1))</f>
        <v>0</v>
      </c>
      <c r="BX459" cm="1">
        <f t="array" ref="BX459">IF(OR(V457={"NS","NA"},BX$444={"NS","NA"}),0,IF(V457&lt;=BX$444,0,1))</f>
        <v>0</v>
      </c>
      <c r="BY459" cm="1">
        <f t="array" ref="BY459">IF(OR(W457={"NS","NA"},BY$444={"NS","NA"}),0,IF(W457&lt;=BY$444,0,1))</f>
        <v>0</v>
      </c>
      <c r="BZ459" cm="1">
        <f t="array" ref="BZ459">IF(OR(X457={"NS","NA"},BZ$444={"NS","NA"}),0,IF(X457&lt;=BZ$444,0,1))</f>
        <v>0</v>
      </c>
      <c r="CA459" cm="1">
        <f t="array" ref="CA459">IF(OR(Y457={"NS","NA"},CA$444={"NS","NA"}),0,IF(Y457&lt;=CA$444,0,1))</f>
        <v>0</v>
      </c>
      <c r="CB459" cm="1">
        <f t="array" ref="CB459">IF(OR(Z457={"NS","NA"},CB$444={"NS","NA"}),0,IF(Z457&lt;=CB$444,0,1))</f>
        <v>0</v>
      </c>
      <c r="CC459" cm="1">
        <f t="array" ref="CC459">IF(OR(AA457={"NS","NA"},CC$444={"NS","NA"}),0,IF(AA457&lt;=CC$444,0,1))</f>
        <v>0</v>
      </c>
      <c r="CD459" cm="1">
        <f t="array" ref="CD459">IF(OR(AB457={"NS","NA"},CD$444={"NS","NA"}),0,IF(AB457&lt;=CD$444,0,1))</f>
        <v>0</v>
      </c>
      <c r="CE459" cm="1">
        <f t="array" ref="CE459">IF(OR(AC457={"NS","NA"},CE$444={"NS","NA"}),0,IF(AC457&lt;=CE$444,0,1))</f>
        <v>0</v>
      </c>
      <c r="CF459" cm="1">
        <f t="array" ref="CF459">IF(OR(AD457={"NS","NA"},CF$444={"NS","NA"}),0,IF(AD457&lt;=CF$444,0,1))</f>
        <v>0</v>
      </c>
      <c r="CH459" s="35">
        <f t="shared" si="236"/>
        <v>0</v>
      </c>
      <c r="CI459" s="36">
        <f t="shared" si="237"/>
        <v>0</v>
      </c>
      <c r="CJ459" s="37">
        <f t="shared" si="238"/>
        <v>0</v>
      </c>
      <c r="CK459" s="38">
        <f t="shared" si="239"/>
        <v>0</v>
      </c>
      <c r="CL459" s="35">
        <f t="shared" si="240"/>
        <v>0</v>
      </c>
      <c r="CM459" s="36">
        <f t="shared" si="241"/>
        <v>0</v>
      </c>
      <c r="CN459" s="37">
        <f t="shared" si="242"/>
        <v>0</v>
      </c>
      <c r="CO459" s="38">
        <f t="shared" si="243"/>
        <v>0</v>
      </c>
      <c r="CP459" s="35">
        <f t="shared" si="244"/>
        <v>0</v>
      </c>
      <c r="CQ459" s="36">
        <f t="shared" si="245"/>
        <v>0</v>
      </c>
      <c r="CR459" s="37">
        <f t="shared" si="246"/>
        <v>0</v>
      </c>
      <c r="CS459" s="38">
        <f t="shared" si="247"/>
        <v>0</v>
      </c>
      <c r="CT459" s="39">
        <f t="shared" si="248"/>
        <v>0</v>
      </c>
      <c r="CU459" s="34" t="str">
        <f>IF(CT459=0,"",
IF(SUM(CT$447:$CT459)=1,CV459,
IF($CT$468&gt;SUM(CT$447:$CT459),_xlfn.CONCAT(", ",CV459),
IF($CT$468=SUM(CT$447:$CT459),_xlfn.CONCAT(" y ",CV459)))))</f>
        <v/>
      </c>
      <c r="CV459" s="132">
        <v>12</v>
      </c>
      <c r="CW459" s="250"/>
    </row>
    <row r="460" spans="1:101" ht="15" customHeight="1">
      <c r="A460" s="159"/>
      <c r="B460" s="9"/>
      <c r="C460" s="132" t="s">
        <v>109</v>
      </c>
      <c r="D460" s="479" t="str">
        <f>IF(CNGE_2024_M2_Secc2!D86="","",CNGE_2024_M2_Secc2!D86)</f>
        <v/>
      </c>
      <c r="E460" s="479"/>
      <c r="F460" s="479"/>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H460">
        <f t="shared" si="249"/>
        <v>0</v>
      </c>
      <c r="AK460">
        <f t="shared" si="212"/>
        <v>0</v>
      </c>
      <c r="AL460">
        <f t="shared" si="213"/>
        <v>0</v>
      </c>
      <c r="AM460">
        <f t="shared" si="214"/>
        <v>0</v>
      </c>
      <c r="AN460">
        <f t="shared" si="215"/>
        <v>0</v>
      </c>
      <c r="AO460">
        <f t="shared" si="216"/>
        <v>0</v>
      </c>
      <c r="AP460">
        <f t="shared" si="217"/>
        <v>0</v>
      </c>
      <c r="AQ460">
        <f t="shared" si="218"/>
        <v>0</v>
      </c>
      <c r="AR460">
        <f t="shared" si="219"/>
        <v>0</v>
      </c>
      <c r="AS460">
        <f t="shared" si="220"/>
        <v>0</v>
      </c>
      <c r="AT460">
        <f t="shared" si="221"/>
        <v>0</v>
      </c>
      <c r="AU460">
        <f t="shared" si="222"/>
        <v>0</v>
      </c>
      <c r="AV460">
        <f t="shared" si="223"/>
        <v>0</v>
      </c>
      <c r="AW460">
        <f t="shared" si="224"/>
        <v>0</v>
      </c>
      <c r="AX460">
        <f t="shared" si="225"/>
        <v>0</v>
      </c>
      <c r="AY460">
        <f t="shared" si="226"/>
        <v>0</v>
      </c>
      <c r="AZ460">
        <f t="shared" si="227"/>
        <v>0</v>
      </c>
      <c r="BA460">
        <f t="shared" si="228"/>
        <v>0</v>
      </c>
      <c r="BB460">
        <f t="shared" si="229"/>
        <v>0</v>
      </c>
      <c r="BC460">
        <f t="shared" si="230"/>
        <v>0</v>
      </c>
      <c r="BD460">
        <f t="shared" si="231"/>
        <v>0</v>
      </c>
      <c r="BE460">
        <f t="shared" si="232"/>
        <v>0</v>
      </c>
      <c r="BF460">
        <f t="shared" si="233"/>
        <v>0</v>
      </c>
      <c r="BG460">
        <f t="shared" si="234"/>
        <v>0</v>
      </c>
      <c r="BH460">
        <f t="shared" si="235"/>
        <v>0</v>
      </c>
      <c r="BI460" cm="1">
        <f t="array" ref="BI460">IF(OR(G458={"NS","NA"},BI$444={"NS","NA"}),0,IF(G458&lt;=BI$444,0,1))</f>
        <v>0</v>
      </c>
      <c r="BJ460" cm="1">
        <f t="array" ref="BJ460">IF(OR(H458={"NS","NA"},BJ$444={"NS","NA"}),0,IF(H458&lt;=BJ$444,0,1))</f>
        <v>0</v>
      </c>
      <c r="BK460" cm="1">
        <f t="array" ref="BK460">IF(OR(I458={"NS","NA"},BK$444={"NS","NA"}),0,IF(I458&lt;=BK$444,0,1))</f>
        <v>0</v>
      </c>
      <c r="BL460" cm="1">
        <f t="array" ref="BL460">IF(OR(J458={"NS","NA"},BL$444={"NS","NA"}),0,IF(J458&lt;=BL$444,0,1))</f>
        <v>0</v>
      </c>
      <c r="BM460" cm="1">
        <f t="array" ref="BM460">IF(OR(K458={"NS","NA"},BM$444={"NS","NA"}),0,IF(K458&lt;=BM$444,0,1))</f>
        <v>0</v>
      </c>
      <c r="BN460" cm="1">
        <f t="array" ref="BN460">IF(OR(L458={"NS","NA"},BN$444={"NS","NA"}),0,IF(L458&lt;=BN$444,0,1))</f>
        <v>0</v>
      </c>
      <c r="BO460" cm="1">
        <f t="array" ref="BO460">IF(OR(M458={"NS","NA"},BO$444={"NS","NA"}),0,IF(M458&lt;=BO$444,0,1))</f>
        <v>0</v>
      </c>
      <c r="BP460" cm="1">
        <f t="array" ref="BP460">IF(OR(N458={"NS","NA"},BP$444={"NS","NA"}),0,IF(N458&lt;=BP$444,0,1))</f>
        <v>0</v>
      </c>
      <c r="BQ460" cm="1">
        <f t="array" ref="BQ460">IF(OR(O458={"NS","NA"},BQ$444={"NS","NA"}),0,IF(O458&lt;=BQ$444,0,1))</f>
        <v>0</v>
      </c>
      <c r="BR460" cm="1">
        <f t="array" ref="BR460">IF(OR(P458={"NS","NA"},BR$444={"NS","NA"}),0,IF(P458&lt;=BR$444,0,1))</f>
        <v>0</v>
      </c>
      <c r="BS460" cm="1">
        <f t="array" ref="BS460">IF(OR(Q458={"NS","NA"},BS$444={"NS","NA"}),0,IF(Q458&lt;=BS$444,0,1))</f>
        <v>0</v>
      </c>
      <c r="BT460" cm="1">
        <f t="array" ref="BT460">IF(OR(R458={"NS","NA"},BT$444={"NS","NA"}),0,IF(R458&lt;=BT$444,0,1))</f>
        <v>0</v>
      </c>
      <c r="BU460" cm="1">
        <f t="array" ref="BU460">IF(OR(S458={"NS","NA"},BU$444={"NS","NA"}),0,IF(S458&lt;=BU$444,0,1))</f>
        <v>0</v>
      </c>
      <c r="BV460" cm="1">
        <f t="array" ref="BV460">IF(OR(T458={"NS","NA"},BV$444={"NS","NA"}),0,IF(T458&lt;=BV$444,0,1))</f>
        <v>0</v>
      </c>
      <c r="BW460" cm="1">
        <f t="array" ref="BW460">IF(OR(U458={"NS","NA"},BW$444={"NS","NA"}),0,IF(U458&lt;=BW$444,0,1))</f>
        <v>0</v>
      </c>
      <c r="BX460" cm="1">
        <f t="array" ref="BX460">IF(OR(V458={"NS","NA"},BX$444={"NS","NA"}),0,IF(V458&lt;=BX$444,0,1))</f>
        <v>0</v>
      </c>
      <c r="BY460" cm="1">
        <f t="array" ref="BY460">IF(OR(W458={"NS","NA"},BY$444={"NS","NA"}),0,IF(W458&lt;=BY$444,0,1))</f>
        <v>0</v>
      </c>
      <c r="BZ460" cm="1">
        <f t="array" ref="BZ460">IF(OR(X458={"NS","NA"},BZ$444={"NS","NA"}),0,IF(X458&lt;=BZ$444,0,1))</f>
        <v>0</v>
      </c>
      <c r="CA460" cm="1">
        <f t="array" ref="CA460">IF(OR(Y458={"NS","NA"},CA$444={"NS","NA"}),0,IF(Y458&lt;=CA$444,0,1))</f>
        <v>0</v>
      </c>
      <c r="CB460" cm="1">
        <f t="array" ref="CB460">IF(OR(Z458={"NS","NA"},CB$444={"NS","NA"}),0,IF(Z458&lt;=CB$444,0,1))</f>
        <v>0</v>
      </c>
      <c r="CC460" cm="1">
        <f t="array" ref="CC460">IF(OR(AA458={"NS","NA"},CC$444={"NS","NA"}),0,IF(AA458&lt;=CC$444,0,1))</f>
        <v>0</v>
      </c>
      <c r="CD460" cm="1">
        <f t="array" ref="CD460">IF(OR(AB458={"NS","NA"},CD$444={"NS","NA"}),0,IF(AB458&lt;=CD$444,0,1))</f>
        <v>0</v>
      </c>
      <c r="CE460" cm="1">
        <f t="array" ref="CE460">IF(OR(AC458={"NS","NA"},CE$444={"NS","NA"}),0,IF(AC458&lt;=CE$444,0,1))</f>
        <v>0</v>
      </c>
      <c r="CF460" cm="1">
        <f t="array" ref="CF460">IF(OR(AD458={"NS","NA"},CF$444={"NS","NA"}),0,IF(AD458&lt;=CF$444,0,1))</f>
        <v>0</v>
      </c>
      <c r="CH460" s="35">
        <f t="shared" si="236"/>
        <v>0</v>
      </c>
      <c r="CI460" s="36">
        <f t="shared" si="237"/>
        <v>0</v>
      </c>
      <c r="CJ460" s="37">
        <f t="shared" si="238"/>
        <v>0</v>
      </c>
      <c r="CK460" s="38">
        <f t="shared" si="239"/>
        <v>0</v>
      </c>
      <c r="CL460" s="35">
        <f t="shared" si="240"/>
        <v>0</v>
      </c>
      <c r="CM460" s="36">
        <f t="shared" si="241"/>
        <v>0</v>
      </c>
      <c r="CN460" s="37">
        <f t="shared" si="242"/>
        <v>0</v>
      </c>
      <c r="CO460" s="38">
        <f t="shared" si="243"/>
        <v>0</v>
      </c>
      <c r="CP460" s="35">
        <f t="shared" si="244"/>
        <v>0</v>
      </c>
      <c r="CQ460" s="36">
        <f t="shared" si="245"/>
        <v>0</v>
      </c>
      <c r="CR460" s="37">
        <f t="shared" si="246"/>
        <v>0</v>
      </c>
      <c r="CS460" s="38">
        <f t="shared" si="247"/>
        <v>0</v>
      </c>
      <c r="CT460" s="39">
        <f t="shared" si="248"/>
        <v>0</v>
      </c>
      <c r="CU460" s="34" t="str">
        <f>IF(CT460=0,"",
IF(SUM(CT$447:$CT460)=1,CV460,
IF($CT$468&gt;SUM(CT$447:$CT460),_xlfn.CONCAT(", ",CV460),
IF($CT$468=SUM(CT$447:$CT460),_xlfn.CONCAT(" y ",CV460)))))</f>
        <v/>
      </c>
      <c r="CV460" s="132">
        <v>13</v>
      </c>
      <c r="CW460" s="250"/>
    </row>
    <row r="461" spans="1:101" ht="15" customHeight="1">
      <c r="A461" s="159"/>
      <c r="B461" s="9"/>
      <c r="C461" s="132" t="s">
        <v>110</v>
      </c>
      <c r="D461" s="479" t="str">
        <f>IF(CNGE_2024_M2_Secc2!D87="","",CNGE_2024_M2_Secc2!D87)</f>
        <v/>
      </c>
      <c r="E461" s="479"/>
      <c r="F461" s="479"/>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H461">
        <f t="shared" si="249"/>
        <v>0</v>
      </c>
      <c r="AK461">
        <f t="shared" si="212"/>
        <v>0</v>
      </c>
      <c r="AL461">
        <f t="shared" si="213"/>
        <v>0</v>
      </c>
      <c r="AM461">
        <f t="shared" si="214"/>
        <v>0</v>
      </c>
      <c r="AN461">
        <f t="shared" si="215"/>
        <v>0</v>
      </c>
      <c r="AO461">
        <f t="shared" si="216"/>
        <v>0</v>
      </c>
      <c r="AP461">
        <f t="shared" si="217"/>
        <v>0</v>
      </c>
      <c r="AQ461">
        <f t="shared" si="218"/>
        <v>0</v>
      </c>
      <c r="AR461">
        <f t="shared" si="219"/>
        <v>0</v>
      </c>
      <c r="AS461">
        <f t="shared" si="220"/>
        <v>0</v>
      </c>
      <c r="AT461">
        <f t="shared" si="221"/>
        <v>0</v>
      </c>
      <c r="AU461">
        <f t="shared" si="222"/>
        <v>0</v>
      </c>
      <c r="AV461">
        <f t="shared" si="223"/>
        <v>0</v>
      </c>
      <c r="AW461">
        <f t="shared" si="224"/>
        <v>0</v>
      </c>
      <c r="AX461">
        <f t="shared" si="225"/>
        <v>0</v>
      </c>
      <c r="AY461">
        <f t="shared" si="226"/>
        <v>0</v>
      </c>
      <c r="AZ461">
        <f t="shared" si="227"/>
        <v>0</v>
      </c>
      <c r="BA461">
        <f t="shared" si="228"/>
        <v>0</v>
      </c>
      <c r="BB461">
        <f t="shared" si="229"/>
        <v>0</v>
      </c>
      <c r="BC461">
        <f t="shared" si="230"/>
        <v>0</v>
      </c>
      <c r="BD461">
        <f t="shared" si="231"/>
        <v>0</v>
      </c>
      <c r="BE461">
        <f t="shared" si="232"/>
        <v>0</v>
      </c>
      <c r="BF461">
        <f t="shared" si="233"/>
        <v>0</v>
      </c>
      <c r="BG461">
        <f t="shared" si="234"/>
        <v>0</v>
      </c>
      <c r="BH461">
        <f t="shared" si="235"/>
        <v>0</v>
      </c>
      <c r="BI461" cm="1">
        <f t="array" ref="BI461">IF(OR(G459={"NS","NA"},BI$444={"NS","NA"}),0,IF(G459&lt;=BI$444,0,1))</f>
        <v>0</v>
      </c>
      <c r="BJ461" cm="1">
        <f t="array" ref="BJ461">IF(OR(H459={"NS","NA"},BJ$444={"NS","NA"}),0,IF(H459&lt;=BJ$444,0,1))</f>
        <v>0</v>
      </c>
      <c r="BK461" cm="1">
        <f t="array" ref="BK461">IF(OR(I459={"NS","NA"},BK$444={"NS","NA"}),0,IF(I459&lt;=BK$444,0,1))</f>
        <v>0</v>
      </c>
      <c r="BL461" cm="1">
        <f t="array" ref="BL461">IF(OR(J459={"NS","NA"},BL$444={"NS","NA"}),0,IF(J459&lt;=BL$444,0,1))</f>
        <v>0</v>
      </c>
      <c r="BM461" cm="1">
        <f t="array" ref="BM461">IF(OR(K459={"NS","NA"},BM$444={"NS","NA"}),0,IF(K459&lt;=BM$444,0,1))</f>
        <v>0</v>
      </c>
      <c r="BN461" cm="1">
        <f t="array" ref="BN461">IF(OR(L459={"NS","NA"},BN$444={"NS","NA"}),0,IF(L459&lt;=BN$444,0,1))</f>
        <v>0</v>
      </c>
      <c r="BO461" cm="1">
        <f t="array" ref="BO461">IF(OR(M459={"NS","NA"},BO$444={"NS","NA"}),0,IF(M459&lt;=BO$444,0,1))</f>
        <v>0</v>
      </c>
      <c r="BP461" cm="1">
        <f t="array" ref="BP461">IF(OR(N459={"NS","NA"},BP$444={"NS","NA"}),0,IF(N459&lt;=BP$444,0,1))</f>
        <v>0</v>
      </c>
      <c r="BQ461" cm="1">
        <f t="array" ref="BQ461">IF(OR(O459={"NS","NA"},BQ$444={"NS","NA"}),0,IF(O459&lt;=BQ$444,0,1))</f>
        <v>0</v>
      </c>
      <c r="BR461" cm="1">
        <f t="array" ref="BR461">IF(OR(P459={"NS","NA"},BR$444={"NS","NA"}),0,IF(P459&lt;=BR$444,0,1))</f>
        <v>0</v>
      </c>
      <c r="BS461" cm="1">
        <f t="array" ref="BS461">IF(OR(Q459={"NS","NA"},BS$444={"NS","NA"}),0,IF(Q459&lt;=BS$444,0,1))</f>
        <v>0</v>
      </c>
      <c r="BT461" cm="1">
        <f t="array" ref="BT461">IF(OR(R459={"NS","NA"},BT$444={"NS","NA"}),0,IF(R459&lt;=BT$444,0,1))</f>
        <v>0</v>
      </c>
      <c r="BU461" cm="1">
        <f t="array" ref="BU461">IF(OR(S459={"NS","NA"},BU$444={"NS","NA"}),0,IF(S459&lt;=BU$444,0,1))</f>
        <v>0</v>
      </c>
      <c r="BV461" cm="1">
        <f t="array" ref="BV461">IF(OR(T459={"NS","NA"},BV$444={"NS","NA"}),0,IF(T459&lt;=BV$444,0,1))</f>
        <v>0</v>
      </c>
      <c r="BW461" cm="1">
        <f t="array" ref="BW461">IF(OR(U459={"NS","NA"},BW$444={"NS","NA"}),0,IF(U459&lt;=BW$444,0,1))</f>
        <v>0</v>
      </c>
      <c r="BX461" cm="1">
        <f t="array" ref="BX461">IF(OR(V459={"NS","NA"},BX$444={"NS","NA"}),0,IF(V459&lt;=BX$444,0,1))</f>
        <v>0</v>
      </c>
      <c r="BY461" cm="1">
        <f t="array" ref="BY461">IF(OR(W459={"NS","NA"},BY$444={"NS","NA"}),0,IF(W459&lt;=BY$444,0,1))</f>
        <v>0</v>
      </c>
      <c r="BZ461" cm="1">
        <f t="array" ref="BZ461">IF(OR(X459={"NS","NA"},BZ$444={"NS","NA"}),0,IF(X459&lt;=BZ$444,0,1))</f>
        <v>0</v>
      </c>
      <c r="CA461" cm="1">
        <f t="array" ref="CA461">IF(OR(Y459={"NS","NA"},CA$444={"NS","NA"}),0,IF(Y459&lt;=CA$444,0,1))</f>
        <v>0</v>
      </c>
      <c r="CB461" cm="1">
        <f t="array" ref="CB461">IF(OR(Z459={"NS","NA"},CB$444={"NS","NA"}),0,IF(Z459&lt;=CB$444,0,1))</f>
        <v>0</v>
      </c>
      <c r="CC461" cm="1">
        <f t="array" ref="CC461">IF(OR(AA459={"NS","NA"},CC$444={"NS","NA"}),0,IF(AA459&lt;=CC$444,0,1))</f>
        <v>0</v>
      </c>
      <c r="CD461" cm="1">
        <f t="array" ref="CD461">IF(OR(AB459={"NS","NA"},CD$444={"NS","NA"}),0,IF(AB459&lt;=CD$444,0,1))</f>
        <v>0</v>
      </c>
      <c r="CE461" cm="1">
        <f t="array" ref="CE461">IF(OR(AC459={"NS","NA"},CE$444={"NS","NA"}),0,IF(AC459&lt;=CE$444,0,1))</f>
        <v>0</v>
      </c>
      <c r="CF461" cm="1">
        <f t="array" ref="CF461">IF(OR(AD459={"NS","NA"},CF$444={"NS","NA"}),0,IF(AD459&lt;=CF$444,0,1))</f>
        <v>0</v>
      </c>
      <c r="CH461" s="35">
        <f t="shared" si="236"/>
        <v>0</v>
      </c>
      <c r="CI461" s="36">
        <f t="shared" si="237"/>
        <v>0</v>
      </c>
      <c r="CJ461" s="37">
        <f t="shared" si="238"/>
        <v>0</v>
      </c>
      <c r="CK461" s="38">
        <f t="shared" si="239"/>
        <v>0</v>
      </c>
      <c r="CL461" s="35">
        <f t="shared" si="240"/>
        <v>0</v>
      </c>
      <c r="CM461" s="36">
        <f t="shared" si="241"/>
        <v>0</v>
      </c>
      <c r="CN461" s="37">
        <f t="shared" si="242"/>
        <v>0</v>
      </c>
      <c r="CO461" s="38">
        <f t="shared" si="243"/>
        <v>0</v>
      </c>
      <c r="CP461" s="35">
        <f t="shared" si="244"/>
        <v>0</v>
      </c>
      <c r="CQ461" s="36">
        <f t="shared" si="245"/>
        <v>0</v>
      </c>
      <c r="CR461" s="37">
        <f t="shared" si="246"/>
        <v>0</v>
      </c>
      <c r="CS461" s="38">
        <f t="shared" si="247"/>
        <v>0</v>
      </c>
      <c r="CT461" s="39">
        <f t="shared" si="248"/>
        <v>0</v>
      </c>
      <c r="CU461" s="34" t="str">
        <f>IF(CT461=0,"",
IF(SUM(CT$447:$CT461)=1,CV461,
IF($CT$468&gt;SUM(CT$447:$CT461),_xlfn.CONCAT(", ",CV461),
IF($CT$468=SUM(CT$447:$CT461),_xlfn.CONCAT(" y ",CV461)))))</f>
        <v/>
      </c>
      <c r="CV461" s="132">
        <v>14</v>
      </c>
      <c r="CW461" s="250"/>
    </row>
    <row r="462" spans="1:101" ht="15" customHeight="1">
      <c r="A462" s="159"/>
      <c r="B462" s="9"/>
      <c r="C462" s="132" t="s">
        <v>111</v>
      </c>
      <c r="D462" s="479" t="str">
        <f>IF(CNGE_2024_M2_Secc2!D88="","",CNGE_2024_M2_Secc2!D88)</f>
        <v/>
      </c>
      <c r="E462" s="479"/>
      <c r="F462" s="479"/>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H462">
        <f t="shared" si="249"/>
        <v>0</v>
      </c>
      <c r="AK462">
        <f t="shared" si="212"/>
        <v>0</v>
      </c>
      <c r="AL462">
        <f t="shared" si="213"/>
        <v>0</v>
      </c>
      <c r="AM462">
        <f t="shared" si="214"/>
        <v>0</v>
      </c>
      <c r="AN462">
        <f t="shared" si="215"/>
        <v>0</v>
      </c>
      <c r="AO462">
        <f t="shared" si="216"/>
        <v>0</v>
      </c>
      <c r="AP462">
        <f t="shared" si="217"/>
        <v>0</v>
      </c>
      <c r="AQ462">
        <f t="shared" si="218"/>
        <v>0</v>
      </c>
      <c r="AR462">
        <f t="shared" si="219"/>
        <v>0</v>
      </c>
      <c r="AS462">
        <f t="shared" si="220"/>
        <v>0</v>
      </c>
      <c r="AT462">
        <f t="shared" si="221"/>
        <v>0</v>
      </c>
      <c r="AU462">
        <f t="shared" si="222"/>
        <v>0</v>
      </c>
      <c r="AV462">
        <f t="shared" si="223"/>
        <v>0</v>
      </c>
      <c r="AW462">
        <f t="shared" si="224"/>
        <v>0</v>
      </c>
      <c r="AX462">
        <f t="shared" si="225"/>
        <v>0</v>
      </c>
      <c r="AY462">
        <f t="shared" si="226"/>
        <v>0</v>
      </c>
      <c r="AZ462">
        <f t="shared" si="227"/>
        <v>0</v>
      </c>
      <c r="BA462">
        <f t="shared" si="228"/>
        <v>0</v>
      </c>
      <c r="BB462">
        <f t="shared" si="229"/>
        <v>0</v>
      </c>
      <c r="BC462">
        <f t="shared" si="230"/>
        <v>0</v>
      </c>
      <c r="BD462">
        <f t="shared" si="231"/>
        <v>0</v>
      </c>
      <c r="BE462">
        <f t="shared" si="232"/>
        <v>0</v>
      </c>
      <c r="BF462">
        <f t="shared" si="233"/>
        <v>0</v>
      </c>
      <c r="BG462">
        <f t="shared" si="234"/>
        <v>0</v>
      </c>
      <c r="BH462">
        <f t="shared" si="235"/>
        <v>0</v>
      </c>
      <c r="BI462" cm="1">
        <f t="array" ref="BI462">IF(OR(G460={"NS","NA"},BI$444={"NS","NA"}),0,IF(G460&lt;=BI$444,0,1))</f>
        <v>0</v>
      </c>
      <c r="BJ462" cm="1">
        <f t="array" ref="BJ462">IF(OR(H460={"NS","NA"},BJ$444={"NS","NA"}),0,IF(H460&lt;=BJ$444,0,1))</f>
        <v>0</v>
      </c>
      <c r="BK462" cm="1">
        <f t="array" ref="BK462">IF(OR(I460={"NS","NA"},BK$444={"NS","NA"}),0,IF(I460&lt;=BK$444,0,1))</f>
        <v>0</v>
      </c>
      <c r="BL462" cm="1">
        <f t="array" ref="BL462">IF(OR(J460={"NS","NA"},BL$444={"NS","NA"}),0,IF(J460&lt;=BL$444,0,1))</f>
        <v>0</v>
      </c>
      <c r="BM462" cm="1">
        <f t="array" ref="BM462">IF(OR(K460={"NS","NA"},BM$444={"NS","NA"}),0,IF(K460&lt;=BM$444,0,1))</f>
        <v>0</v>
      </c>
      <c r="BN462" cm="1">
        <f t="array" ref="BN462">IF(OR(L460={"NS","NA"},BN$444={"NS","NA"}),0,IF(L460&lt;=BN$444,0,1))</f>
        <v>0</v>
      </c>
      <c r="BO462" cm="1">
        <f t="array" ref="BO462">IF(OR(M460={"NS","NA"},BO$444={"NS","NA"}),0,IF(M460&lt;=BO$444,0,1))</f>
        <v>0</v>
      </c>
      <c r="BP462" cm="1">
        <f t="array" ref="BP462">IF(OR(N460={"NS","NA"},BP$444={"NS","NA"}),0,IF(N460&lt;=BP$444,0,1))</f>
        <v>0</v>
      </c>
      <c r="BQ462" cm="1">
        <f t="array" ref="BQ462">IF(OR(O460={"NS","NA"},BQ$444={"NS","NA"}),0,IF(O460&lt;=BQ$444,0,1))</f>
        <v>0</v>
      </c>
      <c r="BR462" cm="1">
        <f t="array" ref="BR462">IF(OR(P460={"NS","NA"},BR$444={"NS","NA"}),0,IF(P460&lt;=BR$444,0,1))</f>
        <v>0</v>
      </c>
      <c r="BS462" cm="1">
        <f t="array" ref="BS462">IF(OR(Q460={"NS","NA"},BS$444={"NS","NA"}),0,IF(Q460&lt;=BS$444,0,1))</f>
        <v>0</v>
      </c>
      <c r="BT462" cm="1">
        <f t="array" ref="BT462">IF(OR(R460={"NS","NA"},BT$444={"NS","NA"}),0,IF(R460&lt;=BT$444,0,1))</f>
        <v>0</v>
      </c>
      <c r="BU462" cm="1">
        <f t="array" ref="BU462">IF(OR(S460={"NS","NA"},BU$444={"NS","NA"}),0,IF(S460&lt;=BU$444,0,1))</f>
        <v>0</v>
      </c>
      <c r="BV462" cm="1">
        <f t="array" ref="BV462">IF(OR(T460={"NS","NA"},BV$444={"NS","NA"}),0,IF(T460&lt;=BV$444,0,1))</f>
        <v>0</v>
      </c>
      <c r="BW462" cm="1">
        <f t="array" ref="BW462">IF(OR(U460={"NS","NA"},BW$444={"NS","NA"}),0,IF(U460&lt;=BW$444,0,1))</f>
        <v>0</v>
      </c>
      <c r="BX462" cm="1">
        <f t="array" ref="BX462">IF(OR(V460={"NS","NA"},BX$444={"NS","NA"}),0,IF(V460&lt;=BX$444,0,1))</f>
        <v>0</v>
      </c>
      <c r="BY462" cm="1">
        <f t="array" ref="BY462">IF(OR(W460={"NS","NA"},BY$444={"NS","NA"}),0,IF(W460&lt;=BY$444,0,1))</f>
        <v>0</v>
      </c>
      <c r="BZ462" cm="1">
        <f t="array" ref="BZ462">IF(OR(X460={"NS","NA"},BZ$444={"NS","NA"}),0,IF(X460&lt;=BZ$444,0,1))</f>
        <v>0</v>
      </c>
      <c r="CA462" cm="1">
        <f t="array" ref="CA462">IF(OR(Y460={"NS","NA"},CA$444={"NS","NA"}),0,IF(Y460&lt;=CA$444,0,1))</f>
        <v>0</v>
      </c>
      <c r="CB462" cm="1">
        <f t="array" ref="CB462">IF(OR(Z460={"NS","NA"},CB$444={"NS","NA"}),0,IF(Z460&lt;=CB$444,0,1))</f>
        <v>0</v>
      </c>
      <c r="CC462" cm="1">
        <f t="array" ref="CC462">IF(OR(AA460={"NS","NA"},CC$444={"NS","NA"}),0,IF(AA460&lt;=CC$444,0,1))</f>
        <v>0</v>
      </c>
      <c r="CD462" cm="1">
        <f t="array" ref="CD462">IF(OR(AB460={"NS","NA"},CD$444={"NS","NA"}),0,IF(AB460&lt;=CD$444,0,1))</f>
        <v>0</v>
      </c>
      <c r="CE462" cm="1">
        <f t="array" ref="CE462">IF(OR(AC460={"NS","NA"},CE$444={"NS","NA"}),0,IF(AC460&lt;=CE$444,0,1))</f>
        <v>0</v>
      </c>
      <c r="CF462" cm="1">
        <f t="array" ref="CF462">IF(OR(AD460={"NS","NA"},CF$444={"NS","NA"}),0,IF(AD460&lt;=CF$444,0,1))</f>
        <v>0</v>
      </c>
      <c r="CH462" s="35">
        <f t="shared" si="236"/>
        <v>0</v>
      </c>
      <c r="CI462" s="36">
        <f t="shared" si="237"/>
        <v>0</v>
      </c>
      <c r="CJ462" s="37">
        <f t="shared" si="238"/>
        <v>0</v>
      </c>
      <c r="CK462" s="38">
        <f t="shared" si="239"/>
        <v>0</v>
      </c>
      <c r="CL462" s="35">
        <f t="shared" si="240"/>
        <v>0</v>
      </c>
      <c r="CM462" s="36">
        <f t="shared" si="241"/>
        <v>0</v>
      </c>
      <c r="CN462" s="37">
        <f t="shared" si="242"/>
        <v>0</v>
      </c>
      <c r="CO462" s="38">
        <f t="shared" si="243"/>
        <v>0</v>
      </c>
      <c r="CP462" s="35">
        <f t="shared" si="244"/>
        <v>0</v>
      </c>
      <c r="CQ462" s="36">
        <f t="shared" si="245"/>
        <v>0</v>
      </c>
      <c r="CR462" s="37">
        <f t="shared" si="246"/>
        <v>0</v>
      </c>
      <c r="CS462" s="38">
        <f t="shared" si="247"/>
        <v>0</v>
      </c>
      <c r="CT462" s="39">
        <f t="shared" si="248"/>
        <v>0</v>
      </c>
      <c r="CU462" s="34" t="str">
        <f>IF(CT462=0,"",
IF(SUM(CT$447:$CT462)=1,CV462,
IF($CT$468&gt;SUM(CT$447:$CT462),_xlfn.CONCAT(", ",CV462),
IF($CT$468=SUM(CT$447:$CT462),_xlfn.CONCAT(" y ",CV462)))))</f>
        <v/>
      </c>
      <c r="CV462" s="132">
        <v>15</v>
      </c>
      <c r="CW462" s="250"/>
    </row>
    <row r="463" spans="1:101" ht="15" customHeight="1">
      <c r="A463" s="159"/>
      <c r="B463" s="9"/>
      <c r="C463" s="132" t="s">
        <v>112</v>
      </c>
      <c r="D463" s="479" t="str">
        <f>IF(CNGE_2024_M2_Secc2!D89="","",CNGE_2024_M2_Secc2!D89)</f>
        <v/>
      </c>
      <c r="E463" s="479"/>
      <c r="F463" s="479"/>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H463">
        <f t="shared" si="249"/>
        <v>0</v>
      </c>
      <c r="AK463">
        <f t="shared" si="212"/>
        <v>0</v>
      </c>
      <c r="AL463">
        <f t="shared" si="213"/>
        <v>0</v>
      </c>
      <c r="AM463">
        <f t="shared" si="214"/>
        <v>0</v>
      </c>
      <c r="AN463">
        <f t="shared" si="215"/>
        <v>0</v>
      </c>
      <c r="AO463">
        <f t="shared" si="216"/>
        <v>0</v>
      </c>
      <c r="AP463">
        <f t="shared" si="217"/>
        <v>0</v>
      </c>
      <c r="AQ463">
        <f t="shared" si="218"/>
        <v>0</v>
      </c>
      <c r="AR463">
        <f t="shared" si="219"/>
        <v>0</v>
      </c>
      <c r="AS463">
        <f t="shared" si="220"/>
        <v>0</v>
      </c>
      <c r="AT463">
        <f t="shared" si="221"/>
        <v>0</v>
      </c>
      <c r="AU463">
        <f t="shared" si="222"/>
        <v>0</v>
      </c>
      <c r="AV463">
        <f t="shared" si="223"/>
        <v>0</v>
      </c>
      <c r="AW463">
        <f t="shared" si="224"/>
        <v>0</v>
      </c>
      <c r="AX463">
        <f t="shared" si="225"/>
        <v>0</v>
      </c>
      <c r="AY463">
        <f t="shared" si="226"/>
        <v>0</v>
      </c>
      <c r="AZ463">
        <f t="shared" si="227"/>
        <v>0</v>
      </c>
      <c r="BA463">
        <f t="shared" si="228"/>
        <v>0</v>
      </c>
      <c r="BB463">
        <f t="shared" si="229"/>
        <v>0</v>
      </c>
      <c r="BC463">
        <f t="shared" si="230"/>
        <v>0</v>
      </c>
      <c r="BD463">
        <f t="shared" si="231"/>
        <v>0</v>
      </c>
      <c r="BE463">
        <f t="shared" si="232"/>
        <v>0</v>
      </c>
      <c r="BF463">
        <f t="shared" si="233"/>
        <v>0</v>
      </c>
      <c r="BG463">
        <f t="shared" si="234"/>
        <v>0</v>
      </c>
      <c r="BH463">
        <f t="shared" si="235"/>
        <v>0</v>
      </c>
      <c r="BI463" cm="1">
        <f t="array" ref="BI463">IF(OR(G461={"NS","NA"},BI$444={"NS","NA"}),0,IF(G461&lt;=BI$444,0,1))</f>
        <v>0</v>
      </c>
      <c r="BJ463" cm="1">
        <f t="array" ref="BJ463">IF(OR(H461={"NS","NA"},BJ$444={"NS","NA"}),0,IF(H461&lt;=BJ$444,0,1))</f>
        <v>0</v>
      </c>
      <c r="BK463" cm="1">
        <f t="array" ref="BK463">IF(OR(I461={"NS","NA"},BK$444={"NS","NA"}),0,IF(I461&lt;=BK$444,0,1))</f>
        <v>0</v>
      </c>
      <c r="BL463" cm="1">
        <f t="array" ref="BL463">IF(OR(J461={"NS","NA"},BL$444={"NS","NA"}),0,IF(J461&lt;=BL$444,0,1))</f>
        <v>0</v>
      </c>
      <c r="BM463" cm="1">
        <f t="array" ref="BM463">IF(OR(K461={"NS","NA"},BM$444={"NS","NA"}),0,IF(K461&lt;=BM$444,0,1))</f>
        <v>0</v>
      </c>
      <c r="BN463" cm="1">
        <f t="array" ref="BN463">IF(OR(L461={"NS","NA"},BN$444={"NS","NA"}),0,IF(L461&lt;=BN$444,0,1))</f>
        <v>0</v>
      </c>
      <c r="BO463" cm="1">
        <f t="array" ref="BO463">IF(OR(M461={"NS","NA"},BO$444={"NS","NA"}),0,IF(M461&lt;=BO$444,0,1))</f>
        <v>0</v>
      </c>
      <c r="BP463" cm="1">
        <f t="array" ref="BP463">IF(OR(N461={"NS","NA"},BP$444={"NS","NA"}),0,IF(N461&lt;=BP$444,0,1))</f>
        <v>0</v>
      </c>
      <c r="BQ463" cm="1">
        <f t="array" ref="BQ463">IF(OR(O461={"NS","NA"},BQ$444={"NS","NA"}),0,IF(O461&lt;=BQ$444,0,1))</f>
        <v>0</v>
      </c>
      <c r="BR463" cm="1">
        <f t="array" ref="BR463">IF(OR(P461={"NS","NA"},BR$444={"NS","NA"}),0,IF(P461&lt;=BR$444,0,1))</f>
        <v>0</v>
      </c>
      <c r="BS463" cm="1">
        <f t="array" ref="BS463">IF(OR(Q461={"NS","NA"},BS$444={"NS","NA"}),0,IF(Q461&lt;=BS$444,0,1))</f>
        <v>0</v>
      </c>
      <c r="BT463" cm="1">
        <f t="array" ref="BT463">IF(OR(R461={"NS","NA"},BT$444={"NS","NA"}),0,IF(R461&lt;=BT$444,0,1))</f>
        <v>0</v>
      </c>
      <c r="BU463" cm="1">
        <f t="array" ref="BU463">IF(OR(S461={"NS","NA"},BU$444={"NS","NA"}),0,IF(S461&lt;=BU$444,0,1))</f>
        <v>0</v>
      </c>
      <c r="BV463" cm="1">
        <f t="array" ref="BV463">IF(OR(T461={"NS","NA"},BV$444={"NS","NA"}),0,IF(T461&lt;=BV$444,0,1))</f>
        <v>0</v>
      </c>
      <c r="BW463" cm="1">
        <f t="array" ref="BW463">IF(OR(U461={"NS","NA"},BW$444={"NS","NA"}),0,IF(U461&lt;=BW$444,0,1))</f>
        <v>0</v>
      </c>
      <c r="BX463" cm="1">
        <f t="array" ref="BX463">IF(OR(V461={"NS","NA"},BX$444={"NS","NA"}),0,IF(V461&lt;=BX$444,0,1))</f>
        <v>0</v>
      </c>
      <c r="BY463" cm="1">
        <f t="array" ref="BY463">IF(OR(W461={"NS","NA"},BY$444={"NS","NA"}),0,IF(W461&lt;=BY$444,0,1))</f>
        <v>0</v>
      </c>
      <c r="BZ463" cm="1">
        <f t="array" ref="BZ463">IF(OR(X461={"NS","NA"},BZ$444={"NS","NA"}),0,IF(X461&lt;=BZ$444,0,1))</f>
        <v>0</v>
      </c>
      <c r="CA463" cm="1">
        <f t="array" ref="CA463">IF(OR(Y461={"NS","NA"},CA$444={"NS","NA"}),0,IF(Y461&lt;=CA$444,0,1))</f>
        <v>0</v>
      </c>
      <c r="CB463" cm="1">
        <f t="array" ref="CB463">IF(OR(Z461={"NS","NA"},CB$444={"NS","NA"}),0,IF(Z461&lt;=CB$444,0,1))</f>
        <v>0</v>
      </c>
      <c r="CC463" cm="1">
        <f t="array" ref="CC463">IF(OR(AA461={"NS","NA"},CC$444={"NS","NA"}),0,IF(AA461&lt;=CC$444,0,1))</f>
        <v>0</v>
      </c>
      <c r="CD463" cm="1">
        <f t="array" ref="CD463">IF(OR(AB461={"NS","NA"},CD$444={"NS","NA"}),0,IF(AB461&lt;=CD$444,0,1))</f>
        <v>0</v>
      </c>
      <c r="CE463" cm="1">
        <f t="array" ref="CE463">IF(OR(AC461={"NS","NA"},CE$444={"NS","NA"}),0,IF(AC461&lt;=CE$444,0,1))</f>
        <v>0</v>
      </c>
      <c r="CF463" cm="1">
        <f t="array" ref="CF463">IF(OR(AD461={"NS","NA"},CF$444={"NS","NA"}),0,IF(AD461&lt;=CF$444,0,1))</f>
        <v>0</v>
      </c>
      <c r="CH463" s="35">
        <f t="shared" si="236"/>
        <v>0</v>
      </c>
      <c r="CI463" s="36">
        <f t="shared" si="237"/>
        <v>0</v>
      </c>
      <c r="CJ463" s="37">
        <f t="shared" si="238"/>
        <v>0</v>
      </c>
      <c r="CK463" s="38">
        <f t="shared" si="239"/>
        <v>0</v>
      </c>
      <c r="CL463" s="35">
        <f t="shared" si="240"/>
        <v>0</v>
      </c>
      <c r="CM463" s="36">
        <f t="shared" si="241"/>
        <v>0</v>
      </c>
      <c r="CN463" s="37">
        <f t="shared" si="242"/>
        <v>0</v>
      </c>
      <c r="CO463" s="38">
        <f t="shared" si="243"/>
        <v>0</v>
      </c>
      <c r="CP463" s="35">
        <f t="shared" si="244"/>
        <v>0</v>
      </c>
      <c r="CQ463" s="36">
        <f t="shared" si="245"/>
        <v>0</v>
      </c>
      <c r="CR463" s="37">
        <f t="shared" si="246"/>
        <v>0</v>
      </c>
      <c r="CS463" s="38">
        <f t="shared" si="247"/>
        <v>0</v>
      </c>
      <c r="CT463" s="39">
        <f t="shared" si="248"/>
        <v>0</v>
      </c>
      <c r="CU463" s="34" t="str">
        <f>IF(CT463=0,"",
IF(SUM(CT$447:$CT463)=1,CV463,
IF($CT$468&gt;SUM(CT$447:$CT463),_xlfn.CONCAT(", ",CV463),
IF($CT$468=SUM(CT$447:$CT463),_xlfn.CONCAT(" y ",CV463)))))</f>
        <v/>
      </c>
      <c r="CV463" s="132">
        <v>16</v>
      </c>
      <c r="CW463" s="250"/>
    </row>
    <row r="464" spans="1:101" ht="15" customHeight="1">
      <c r="A464" s="159"/>
      <c r="B464" s="9"/>
      <c r="C464" s="132" t="s">
        <v>113</v>
      </c>
      <c r="D464" s="479" t="str">
        <f>IF(CNGE_2024_M2_Secc2!D90="","",CNGE_2024_M2_Secc2!D90)</f>
        <v/>
      </c>
      <c r="E464" s="479"/>
      <c r="F464" s="479"/>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H464">
        <f t="shared" si="249"/>
        <v>0</v>
      </c>
      <c r="AK464">
        <f t="shared" si="212"/>
        <v>0</v>
      </c>
      <c r="AL464">
        <f t="shared" si="213"/>
        <v>0</v>
      </c>
      <c r="AM464">
        <f t="shared" si="214"/>
        <v>0</v>
      </c>
      <c r="AN464">
        <f t="shared" si="215"/>
        <v>0</v>
      </c>
      <c r="AO464">
        <f t="shared" si="216"/>
        <v>0</v>
      </c>
      <c r="AP464">
        <f t="shared" si="217"/>
        <v>0</v>
      </c>
      <c r="AQ464">
        <f t="shared" si="218"/>
        <v>0</v>
      </c>
      <c r="AR464">
        <f t="shared" si="219"/>
        <v>0</v>
      </c>
      <c r="AS464">
        <f t="shared" si="220"/>
        <v>0</v>
      </c>
      <c r="AT464">
        <f t="shared" si="221"/>
        <v>0</v>
      </c>
      <c r="AU464">
        <f t="shared" si="222"/>
        <v>0</v>
      </c>
      <c r="AV464">
        <f t="shared" si="223"/>
        <v>0</v>
      </c>
      <c r="AW464">
        <f t="shared" si="224"/>
        <v>0</v>
      </c>
      <c r="AX464">
        <f t="shared" si="225"/>
        <v>0</v>
      </c>
      <c r="AY464">
        <f t="shared" si="226"/>
        <v>0</v>
      </c>
      <c r="AZ464">
        <f t="shared" si="227"/>
        <v>0</v>
      </c>
      <c r="BA464">
        <f t="shared" si="228"/>
        <v>0</v>
      </c>
      <c r="BB464">
        <f t="shared" si="229"/>
        <v>0</v>
      </c>
      <c r="BC464">
        <f t="shared" si="230"/>
        <v>0</v>
      </c>
      <c r="BD464">
        <f t="shared" si="231"/>
        <v>0</v>
      </c>
      <c r="BE464">
        <f t="shared" si="232"/>
        <v>0</v>
      </c>
      <c r="BF464">
        <f t="shared" si="233"/>
        <v>0</v>
      </c>
      <c r="BG464">
        <f t="shared" si="234"/>
        <v>0</v>
      </c>
      <c r="BH464">
        <f t="shared" si="235"/>
        <v>0</v>
      </c>
      <c r="BI464" cm="1">
        <f t="array" ref="BI464">IF(OR(G462={"NS","NA"},BI$444={"NS","NA"}),0,IF(G462&lt;=BI$444,0,1))</f>
        <v>0</v>
      </c>
      <c r="BJ464" cm="1">
        <f t="array" ref="BJ464">IF(OR(H462={"NS","NA"},BJ$444={"NS","NA"}),0,IF(H462&lt;=BJ$444,0,1))</f>
        <v>0</v>
      </c>
      <c r="BK464" cm="1">
        <f t="array" ref="BK464">IF(OR(I462={"NS","NA"},BK$444={"NS","NA"}),0,IF(I462&lt;=BK$444,0,1))</f>
        <v>0</v>
      </c>
      <c r="BL464" cm="1">
        <f t="array" ref="BL464">IF(OR(J462={"NS","NA"},BL$444={"NS","NA"}),0,IF(J462&lt;=BL$444,0,1))</f>
        <v>0</v>
      </c>
      <c r="BM464" cm="1">
        <f t="array" ref="BM464">IF(OR(K462={"NS","NA"},BM$444={"NS","NA"}),0,IF(K462&lt;=BM$444,0,1))</f>
        <v>0</v>
      </c>
      <c r="BN464" cm="1">
        <f t="array" ref="BN464">IF(OR(L462={"NS","NA"},BN$444={"NS","NA"}),0,IF(L462&lt;=BN$444,0,1))</f>
        <v>0</v>
      </c>
      <c r="BO464" cm="1">
        <f t="array" ref="BO464">IF(OR(M462={"NS","NA"},BO$444={"NS","NA"}),0,IF(M462&lt;=BO$444,0,1))</f>
        <v>0</v>
      </c>
      <c r="BP464" cm="1">
        <f t="array" ref="BP464">IF(OR(N462={"NS","NA"},BP$444={"NS","NA"}),0,IF(N462&lt;=BP$444,0,1))</f>
        <v>0</v>
      </c>
      <c r="BQ464" cm="1">
        <f t="array" ref="BQ464">IF(OR(O462={"NS","NA"},BQ$444={"NS","NA"}),0,IF(O462&lt;=BQ$444,0,1))</f>
        <v>0</v>
      </c>
      <c r="BR464" cm="1">
        <f t="array" ref="BR464">IF(OR(P462={"NS","NA"},BR$444={"NS","NA"}),0,IF(P462&lt;=BR$444,0,1))</f>
        <v>0</v>
      </c>
      <c r="BS464" cm="1">
        <f t="array" ref="BS464">IF(OR(Q462={"NS","NA"},BS$444={"NS","NA"}),0,IF(Q462&lt;=BS$444,0,1))</f>
        <v>0</v>
      </c>
      <c r="BT464" cm="1">
        <f t="array" ref="BT464">IF(OR(R462={"NS","NA"},BT$444={"NS","NA"}),0,IF(R462&lt;=BT$444,0,1))</f>
        <v>0</v>
      </c>
      <c r="BU464" cm="1">
        <f t="array" ref="BU464">IF(OR(S462={"NS","NA"},BU$444={"NS","NA"}),0,IF(S462&lt;=BU$444,0,1))</f>
        <v>0</v>
      </c>
      <c r="BV464" cm="1">
        <f t="array" ref="BV464">IF(OR(T462={"NS","NA"},BV$444={"NS","NA"}),0,IF(T462&lt;=BV$444,0,1))</f>
        <v>0</v>
      </c>
      <c r="BW464" cm="1">
        <f t="array" ref="BW464">IF(OR(U462={"NS","NA"},BW$444={"NS","NA"}),0,IF(U462&lt;=BW$444,0,1))</f>
        <v>0</v>
      </c>
      <c r="BX464" cm="1">
        <f t="array" ref="BX464">IF(OR(V462={"NS","NA"},BX$444={"NS","NA"}),0,IF(V462&lt;=BX$444,0,1))</f>
        <v>0</v>
      </c>
      <c r="BY464" cm="1">
        <f t="array" ref="BY464">IF(OR(W462={"NS","NA"},BY$444={"NS","NA"}),0,IF(W462&lt;=BY$444,0,1))</f>
        <v>0</v>
      </c>
      <c r="BZ464" cm="1">
        <f t="array" ref="BZ464">IF(OR(X462={"NS","NA"},BZ$444={"NS","NA"}),0,IF(X462&lt;=BZ$444,0,1))</f>
        <v>0</v>
      </c>
      <c r="CA464" cm="1">
        <f t="array" ref="CA464">IF(OR(Y462={"NS","NA"},CA$444={"NS","NA"}),0,IF(Y462&lt;=CA$444,0,1))</f>
        <v>0</v>
      </c>
      <c r="CB464" cm="1">
        <f t="array" ref="CB464">IF(OR(Z462={"NS","NA"},CB$444={"NS","NA"}),0,IF(Z462&lt;=CB$444,0,1))</f>
        <v>0</v>
      </c>
      <c r="CC464" cm="1">
        <f t="array" ref="CC464">IF(OR(AA462={"NS","NA"},CC$444={"NS","NA"}),0,IF(AA462&lt;=CC$444,0,1))</f>
        <v>0</v>
      </c>
      <c r="CD464" cm="1">
        <f t="array" ref="CD464">IF(OR(AB462={"NS","NA"},CD$444={"NS","NA"}),0,IF(AB462&lt;=CD$444,0,1))</f>
        <v>0</v>
      </c>
      <c r="CE464" cm="1">
        <f t="array" ref="CE464">IF(OR(AC462={"NS","NA"},CE$444={"NS","NA"}),0,IF(AC462&lt;=CE$444,0,1))</f>
        <v>0</v>
      </c>
      <c r="CF464" cm="1">
        <f t="array" ref="CF464">IF(OR(AD462={"NS","NA"},CF$444={"NS","NA"}),0,IF(AD462&lt;=CF$444,0,1))</f>
        <v>0</v>
      </c>
      <c r="CH464" s="35">
        <f t="shared" si="236"/>
        <v>0</v>
      </c>
      <c r="CI464" s="36">
        <f t="shared" si="237"/>
        <v>0</v>
      </c>
      <c r="CJ464" s="37">
        <f t="shared" si="238"/>
        <v>0</v>
      </c>
      <c r="CK464" s="38">
        <f t="shared" si="239"/>
        <v>0</v>
      </c>
      <c r="CL464" s="35">
        <f t="shared" si="240"/>
        <v>0</v>
      </c>
      <c r="CM464" s="36">
        <f t="shared" si="241"/>
        <v>0</v>
      </c>
      <c r="CN464" s="37">
        <f t="shared" si="242"/>
        <v>0</v>
      </c>
      <c r="CO464" s="38">
        <f t="shared" si="243"/>
        <v>0</v>
      </c>
      <c r="CP464" s="35">
        <f t="shared" si="244"/>
        <v>0</v>
      </c>
      <c r="CQ464" s="36">
        <f t="shared" si="245"/>
        <v>0</v>
      </c>
      <c r="CR464" s="37">
        <f t="shared" si="246"/>
        <v>0</v>
      </c>
      <c r="CS464" s="38">
        <f t="shared" si="247"/>
        <v>0</v>
      </c>
      <c r="CT464" s="39">
        <f t="shared" si="248"/>
        <v>0</v>
      </c>
      <c r="CU464" s="34" t="str">
        <f>IF(CT464=0,"",
IF(SUM(CT$447:$CT464)=1,CV464,
IF($CT$468&gt;SUM(CT$447:$CT464),_xlfn.CONCAT(", ",CV464),
IF($CT$468=SUM(CT$447:$CT464),_xlfn.CONCAT(" y ",CV464)))))</f>
        <v/>
      </c>
      <c r="CV464" s="132">
        <v>17</v>
      </c>
      <c r="CW464" s="249"/>
    </row>
    <row r="465" spans="1:101" ht="15" customHeight="1">
      <c r="A465" s="159"/>
      <c r="B465" s="9"/>
      <c r="C465" s="132" t="s">
        <v>114</v>
      </c>
      <c r="D465" s="479" t="str">
        <f>IF(CNGE_2024_M2_Secc2!D91="","",CNGE_2024_M2_Secc2!D91)</f>
        <v/>
      </c>
      <c r="E465" s="479"/>
      <c r="F465" s="479"/>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H465">
        <f t="shared" si="249"/>
        <v>0</v>
      </c>
      <c r="AK465">
        <f t="shared" si="212"/>
        <v>0</v>
      </c>
      <c r="AL465">
        <f t="shared" si="213"/>
        <v>0</v>
      </c>
      <c r="AM465">
        <f t="shared" si="214"/>
        <v>0</v>
      </c>
      <c r="AN465">
        <f t="shared" si="215"/>
        <v>0</v>
      </c>
      <c r="AO465">
        <f t="shared" si="216"/>
        <v>0</v>
      </c>
      <c r="AP465">
        <f t="shared" si="217"/>
        <v>0</v>
      </c>
      <c r="AQ465">
        <f t="shared" si="218"/>
        <v>0</v>
      </c>
      <c r="AR465">
        <f t="shared" si="219"/>
        <v>0</v>
      </c>
      <c r="AS465">
        <f t="shared" si="220"/>
        <v>0</v>
      </c>
      <c r="AT465">
        <f t="shared" si="221"/>
        <v>0</v>
      </c>
      <c r="AU465">
        <f t="shared" si="222"/>
        <v>0</v>
      </c>
      <c r="AV465">
        <f t="shared" si="223"/>
        <v>0</v>
      </c>
      <c r="AW465">
        <f t="shared" si="224"/>
        <v>0</v>
      </c>
      <c r="AX465">
        <f t="shared" si="225"/>
        <v>0</v>
      </c>
      <c r="AY465">
        <f t="shared" si="226"/>
        <v>0</v>
      </c>
      <c r="AZ465">
        <f t="shared" si="227"/>
        <v>0</v>
      </c>
      <c r="BA465">
        <f t="shared" si="228"/>
        <v>0</v>
      </c>
      <c r="BB465">
        <f t="shared" si="229"/>
        <v>0</v>
      </c>
      <c r="BC465">
        <f t="shared" si="230"/>
        <v>0</v>
      </c>
      <c r="BD465">
        <f t="shared" si="231"/>
        <v>0</v>
      </c>
      <c r="BE465">
        <f t="shared" si="232"/>
        <v>0</v>
      </c>
      <c r="BF465">
        <f t="shared" si="233"/>
        <v>0</v>
      </c>
      <c r="BG465">
        <f t="shared" si="234"/>
        <v>0</v>
      </c>
      <c r="BH465">
        <f t="shared" si="235"/>
        <v>0</v>
      </c>
      <c r="BI465" cm="1">
        <f t="array" ref="BI465">IF(OR(G463={"NS","NA"},BI$444={"NS","NA"}),0,IF(G463&lt;=BI$444,0,1))</f>
        <v>0</v>
      </c>
      <c r="BJ465" cm="1">
        <f t="array" ref="BJ465">IF(OR(H463={"NS","NA"},BJ$444={"NS","NA"}),0,IF(H463&lt;=BJ$444,0,1))</f>
        <v>0</v>
      </c>
      <c r="BK465" cm="1">
        <f t="array" ref="BK465">IF(OR(I463={"NS","NA"},BK$444={"NS","NA"}),0,IF(I463&lt;=BK$444,0,1))</f>
        <v>0</v>
      </c>
      <c r="BL465" cm="1">
        <f t="array" ref="BL465">IF(OR(J463={"NS","NA"},BL$444={"NS","NA"}),0,IF(J463&lt;=BL$444,0,1))</f>
        <v>0</v>
      </c>
      <c r="BM465" cm="1">
        <f t="array" ref="BM465">IF(OR(K463={"NS","NA"},BM$444={"NS","NA"}),0,IF(K463&lt;=BM$444,0,1))</f>
        <v>0</v>
      </c>
      <c r="BN465" cm="1">
        <f t="array" ref="BN465">IF(OR(L463={"NS","NA"},BN$444={"NS","NA"}),0,IF(L463&lt;=BN$444,0,1))</f>
        <v>0</v>
      </c>
      <c r="BO465" cm="1">
        <f t="array" ref="BO465">IF(OR(M463={"NS","NA"},BO$444={"NS","NA"}),0,IF(M463&lt;=BO$444,0,1))</f>
        <v>0</v>
      </c>
      <c r="BP465" cm="1">
        <f t="array" ref="BP465">IF(OR(N463={"NS","NA"},BP$444={"NS","NA"}),0,IF(N463&lt;=BP$444,0,1))</f>
        <v>0</v>
      </c>
      <c r="BQ465" cm="1">
        <f t="array" ref="BQ465">IF(OR(O463={"NS","NA"},BQ$444={"NS","NA"}),0,IF(O463&lt;=BQ$444,0,1))</f>
        <v>0</v>
      </c>
      <c r="BR465" cm="1">
        <f t="array" ref="BR465">IF(OR(P463={"NS","NA"},BR$444={"NS","NA"}),0,IF(P463&lt;=BR$444,0,1))</f>
        <v>0</v>
      </c>
      <c r="BS465" cm="1">
        <f t="array" ref="BS465">IF(OR(Q463={"NS","NA"},BS$444={"NS","NA"}),0,IF(Q463&lt;=BS$444,0,1))</f>
        <v>0</v>
      </c>
      <c r="BT465" cm="1">
        <f t="array" ref="BT465">IF(OR(R463={"NS","NA"},BT$444={"NS","NA"}),0,IF(R463&lt;=BT$444,0,1))</f>
        <v>0</v>
      </c>
      <c r="BU465" cm="1">
        <f t="array" ref="BU465">IF(OR(S463={"NS","NA"},BU$444={"NS","NA"}),0,IF(S463&lt;=BU$444,0,1))</f>
        <v>0</v>
      </c>
      <c r="BV465" cm="1">
        <f t="array" ref="BV465">IF(OR(T463={"NS","NA"},BV$444={"NS","NA"}),0,IF(T463&lt;=BV$444,0,1))</f>
        <v>0</v>
      </c>
      <c r="BW465" cm="1">
        <f t="array" ref="BW465">IF(OR(U463={"NS","NA"},BW$444={"NS","NA"}),0,IF(U463&lt;=BW$444,0,1))</f>
        <v>0</v>
      </c>
      <c r="BX465" cm="1">
        <f t="array" ref="BX465">IF(OR(V463={"NS","NA"},BX$444={"NS","NA"}),0,IF(V463&lt;=BX$444,0,1))</f>
        <v>0</v>
      </c>
      <c r="BY465" cm="1">
        <f t="array" ref="BY465">IF(OR(W463={"NS","NA"},BY$444={"NS","NA"}),0,IF(W463&lt;=BY$444,0,1))</f>
        <v>0</v>
      </c>
      <c r="BZ465" cm="1">
        <f t="array" ref="BZ465">IF(OR(X463={"NS","NA"},BZ$444={"NS","NA"}),0,IF(X463&lt;=BZ$444,0,1))</f>
        <v>0</v>
      </c>
      <c r="CA465" cm="1">
        <f t="array" ref="CA465">IF(OR(Y463={"NS","NA"},CA$444={"NS","NA"}),0,IF(Y463&lt;=CA$444,0,1))</f>
        <v>0</v>
      </c>
      <c r="CB465" cm="1">
        <f t="array" ref="CB465">IF(OR(Z463={"NS","NA"},CB$444={"NS","NA"}),0,IF(Z463&lt;=CB$444,0,1))</f>
        <v>0</v>
      </c>
      <c r="CC465" cm="1">
        <f t="array" ref="CC465">IF(OR(AA463={"NS","NA"},CC$444={"NS","NA"}),0,IF(AA463&lt;=CC$444,0,1))</f>
        <v>0</v>
      </c>
      <c r="CD465" cm="1">
        <f t="array" ref="CD465">IF(OR(AB463={"NS","NA"},CD$444={"NS","NA"}),0,IF(AB463&lt;=CD$444,0,1))</f>
        <v>0</v>
      </c>
      <c r="CE465" cm="1">
        <f t="array" ref="CE465">IF(OR(AC463={"NS","NA"},CE$444={"NS","NA"}),0,IF(AC463&lt;=CE$444,0,1))</f>
        <v>0</v>
      </c>
      <c r="CF465" cm="1">
        <f t="array" ref="CF465">IF(OR(AD463={"NS","NA"},CF$444={"NS","NA"}),0,IF(AD463&lt;=CF$444,0,1))</f>
        <v>0</v>
      </c>
      <c r="CH465" s="35">
        <f t="shared" si="236"/>
        <v>0</v>
      </c>
      <c r="CI465" s="36">
        <f t="shared" si="237"/>
        <v>0</v>
      </c>
      <c r="CJ465" s="37">
        <f t="shared" si="238"/>
        <v>0</v>
      </c>
      <c r="CK465" s="38">
        <f t="shared" si="239"/>
        <v>0</v>
      </c>
      <c r="CL465" s="35">
        <f t="shared" si="240"/>
        <v>0</v>
      </c>
      <c r="CM465" s="36">
        <f t="shared" si="241"/>
        <v>0</v>
      </c>
      <c r="CN465" s="37">
        <f t="shared" si="242"/>
        <v>0</v>
      </c>
      <c r="CO465" s="38">
        <f t="shared" si="243"/>
        <v>0</v>
      </c>
      <c r="CP465" s="35">
        <f t="shared" si="244"/>
        <v>0</v>
      </c>
      <c r="CQ465" s="36">
        <f t="shared" si="245"/>
        <v>0</v>
      </c>
      <c r="CR465" s="37">
        <f t="shared" si="246"/>
        <v>0</v>
      </c>
      <c r="CS465" s="38">
        <f t="shared" si="247"/>
        <v>0</v>
      </c>
      <c r="CT465" s="39">
        <f t="shared" si="248"/>
        <v>0</v>
      </c>
      <c r="CU465" s="34" t="str">
        <f>IF(CT465=0,"",
IF(SUM(CT$447:$CT465)=1,CV465,
IF($CT$468&gt;SUM(CT$447:$CT465),_xlfn.CONCAT(", ",CV465),
IF($CT$468=SUM(CT$447:$CT465),_xlfn.CONCAT(" y ",CV465)))))</f>
        <v/>
      </c>
      <c r="CV465" s="132">
        <v>18</v>
      </c>
      <c r="CW465" s="227"/>
    </row>
    <row r="466" spans="1:101" ht="15" customHeight="1">
      <c r="A466" s="159"/>
      <c r="B466" s="9"/>
      <c r="C466" s="132" t="s">
        <v>115</v>
      </c>
      <c r="D466" s="479" t="str">
        <f>IF(CNGE_2024_M2_Secc2!D92="","",CNGE_2024_M2_Secc2!D92)</f>
        <v/>
      </c>
      <c r="E466" s="479"/>
      <c r="F466" s="479"/>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H466">
        <f t="shared" si="249"/>
        <v>0</v>
      </c>
      <c r="AK466">
        <f t="shared" si="212"/>
        <v>0</v>
      </c>
      <c r="AL466">
        <f t="shared" si="213"/>
        <v>0</v>
      </c>
      <c r="AM466">
        <f t="shared" si="214"/>
        <v>0</v>
      </c>
      <c r="AN466">
        <f t="shared" si="215"/>
        <v>0</v>
      </c>
      <c r="AO466">
        <f t="shared" si="216"/>
        <v>0</v>
      </c>
      <c r="AP466">
        <f t="shared" si="217"/>
        <v>0</v>
      </c>
      <c r="AQ466">
        <f t="shared" si="218"/>
        <v>0</v>
      </c>
      <c r="AR466">
        <f t="shared" si="219"/>
        <v>0</v>
      </c>
      <c r="AS466">
        <f t="shared" si="220"/>
        <v>0</v>
      </c>
      <c r="AT466">
        <f t="shared" si="221"/>
        <v>0</v>
      </c>
      <c r="AU466">
        <f t="shared" si="222"/>
        <v>0</v>
      </c>
      <c r="AV466">
        <f t="shared" si="223"/>
        <v>0</v>
      </c>
      <c r="AW466">
        <f t="shared" si="224"/>
        <v>0</v>
      </c>
      <c r="AX466">
        <f t="shared" si="225"/>
        <v>0</v>
      </c>
      <c r="AY466">
        <f t="shared" si="226"/>
        <v>0</v>
      </c>
      <c r="AZ466">
        <f t="shared" si="227"/>
        <v>0</v>
      </c>
      <c r="BA466">
        <f t="shared" si="228"/>
        <v>0</v>
      </c>
      <c r="BB466">
        <f t="shared" si="229"/>
        <v>0</v>
      </c>
      <c r="BC466">
        <f t="shared" si="230"/>
        <v>0</v>
      </c>
      <c r="BD466">
        <f t="shared" si="231"/>
        <v>0</v>
      </c>
      <c r="BE466">
        <f t="shared" si="232"/>
        <v>0</v>
      </c>
      <c r="BF466">
        <f t="shared" si="233"/>
        <v>0</v>
      </c>
      <c r="BG466">
        <f t="shared" si="234"/>
        <v>0</v>
      </c>
      <c r="BH466">
        <f t="shared" si="235"/>
        <v>0</v>
      </c>
      <c r="BI466" cm="1">
        <f t="array" ref="BI466">IF(OR(G464={"NS","NA"},BI$444={"NS","NA"}),0,IF(G464&lt;=BI$444,0,1))</f>
        <v>0</v>
      </c>
      <c r="BJ466" cm="1">
        <f t="array" ref="BJ466">IF(OR(H464={"NS","NA"},BJ$444={"NS","NA"}),0,IF(H464&lt;=BJ$444,0,1))</f>
        <v>0</v>
      </c>
      <c r="BK466" cm="1">
        <f t="array" ref="BK466">IF(OR(I464={"NS","NA"},BK$444={"NS","NA"}),0,IF(I464&lt;=BK$444,0,1))</f>
        <v>0</v>
      </c>
      <c r="BL466" cm="1">
        <f t="array" ref="BL466">IF(OR(J464={"NS","NA"},BL$444={"NS","NA"}),0,IF(J464&lt;=BL$444,0,1))</f>
        <v>0</v>
      </c>
      <c r="BM466" cm="1">
        <f t="array" ref="BM466">IF(OR(K464={"NS","NA"},BM$444={"NS","NA"}),0,IF(K464&lt;=BM$444,0,1))</f>
        <v>0</v>
      </c>
      <c r="BN466" cm="1">
        <f t="array" ref="BN466">IF(OR(L464={"NS","NA"},BN$444={"NS","NA"}),0,IF(L464&lt;=BN$444,0,1))</f>
        <v>0</v>
      </c>
      <c r="BO466" cm="1">
        <f t="array" ref="BO466">IF(OR(M464={"NS","NA"},BO$444={"NS","NA"}),0,IF(M464&lt;=BO$444,0,1))</f>
        <v>0</v>
      </c>
      <c r="BP466" cm="1">
        <f t="array" ref="BP466">IF(OR(N464={"NS","NA"},BP$444={"NS","NA"}),0,IF(N464&lt;=BP$444,0,1))</f>
        <v>0</v>
      </c>
      <c r="BQ466" cm="1">
        <f t="array" ref="BQ466">IF(OR(O464={"NS","NA"},BQ$444={"NS","NA"}),0,IF(O464&lt;=BQ$444,0,1))</f>
        <v>0</v>
      </c>
      <c r="BR466" cm="1">
        <f t="array" ref="BR466">IF(OR(P464={"NS","NA"},BR$444={"NS","NA"}),0,IF(P464&lt;=BR$444,0,1))</f>
        <v>0</v>
      </c>
      <c r="BS466" cm="1">
        <f t="array" ref="BS466">IF(OR(Q464={"NS","NA"},BS$444={"NS","NA"}),0,IF(Q464&lt;=BS$444,0,1))</f>
        <v>0</v>
      </c>
      <c r="BT466" cm="1">
        <f t="array" ref="BT466">IF(OR(R464={"NS","NA"},BT$444={"NS","NA"}),0,IF(R464&lt;=BT$444,0,1))</f>
        <v>0</v>
      </c>
      <c r="BU466" cm="1">
        <f t="array" ref="BU466">IF(OR(S464={"NS","NA"},BU$444={"NS","NA"}),0,IF(S464&lt;=BU$444,0,1))</f>
        <v>0</v>
      </c>
      <c r="BV466" cm="1">
        <f t="array" ref="BV466">IF(OR(T464={"NS","NA"},BV$444={"NS","NA"}),0,IF(T464&lt;=BV$444,0,1))</f>
        <v>0</v>
      </c>
      <c r="BW466" cm="1">
        <f t="array" ref="BW466">IF(OR(U464={"NS","NA"},BW$444={"NS","NA"}),0,IF(U464&lt;=BW$444,0,1))</f>
        <v>0</v>
      </c>
      <c r="BX466" cm="1">
        <f t="array" ref="BX466">IF(OR(V464={"NS","NA"},BX$444={"NS","NA"}),0,IF(V464&lt;=BX$444,0,1))</f>
        <v>0</v>
      </c>
      <c r="BY466" cm="1">
        <f t="array" ref="BY466">IF(OR(W464={"NS","NA"},BY$444={"NS","NA"}),0,IF(W464&lt;=BY$444,0,1))</f>
        <v>0</v>
      </c>
      <c r="BZ466" cm="1">
        <f t="array" ref="BZ466">IF(OR(X464={"NS","NA"},BZ$444={"NS","NA"}),0,IF(X464&lt;=BZ$444,0,1))</f>
        <v>0</v>
      </c>
      <c r="CA466" cm="1">
        <f t="array" ref="CA466">IF(OR(Y464={"NS","NA"},CA$444={"NS","NA"}),0,IF(Y464&lt;=CA$444,0,1))</f>
        <v>0</v>
      </c>
      <c r="CB466" cm="1">
        <f t="array" ref="CB466">IF(OR(Z464={"NS","NA"},CB$444={"NS","NA"}),0,IF(Z464&lt;=CB$444,0,1))</f>
        <v>0</v>
      </c>
      <c r="CC466" cm="1">
        <f t="array" ref="CC466">IF(OR(AA464={"NS","NA"},CC$444={"NS","NA"}),0,IF(AA464&lt;=CC$444,0,1))</f>
        <v>0</v>
      </c>
      <c r="CD466" cm="1">
        <f t="array" ref="CD466">IF(OR(AB464={"NS","NA"},CD$444={"NS","NA"}),0,IF(AB464&lt;=CD$444,0,1))</f>
        <v>0</v>
      </c>
      <c r="CE466" cm="1">
        <f t="array" ref="CE466">IF(OR(AC464={"NS","NA"},CE$444={"NS","NA"}),0,IF(AC464&lt;=CE$444,0,1))</f>
        <v>0</v>
      </c>
      <c r="CF466" cm="1">
        <f t="array" ref="CF466">IF(OR(AD464={"NS","NA"},CF$444={"NS","NA"}),0,IF(AD464&lt;=CF$444,0,1))</f>
        <v>0</v>
      </c>
      <c r="CH466" s="35">
        <f t="shared" si="236"/>
        <v>0</v>
      </c>
      <c r="CI466" s="36">
        <f t="shared" si="237"/>
        <v>0</v>
      </c>
      <c r="CJ466" s="37">
        <f t="shared" si="238"/>
        <v>0</v>
      </c>
      <c r="CK466" s="38">
        <f t="shared" si="239"/>
        <v>0</v>
      </c>
      <c r="CL466" s="35">
        <f t="shared" si="240"/>
        <v>0</v>
      </c>
      <c r="CM466" s="36">
        <f t="shared" si="241"/>
        <v>0</v>
      </c>
      <c r="CN466" s="37">
        <f t="shared" si="242"/>
        <v>0</v>
      </c>
      <c r="CO466" s="38">
        <f t="shared" si="243"/>
        <v>0</v>
      </c>
      <c r="CP466" s="35">
        <f t="shared" si="244"/>
        <v>0</v>
      </c>
      <c r="CQ466" s="36">
        <f t="shared" si="245"/>
        <v>0</v>
      </c>
      <c r="CR466" s="37">
        <f t="shared" si="246"/>
        <v>0</v>
      </c>
      <c r="CS466" s="38">
        <f t="shared" si="247"/>
        <v>0</v>
      </c>
      <c r="CT466" s="39">
        <f t="shared" si="248"/>
        <v>0</v>
      </c>
      <c r="CU466" s="34" t="str">
        <f>IF(CT466=0,"",
IF(SUM(CT$447:$CT466)=1,CV466,
IF($CT$468&gt;SUM(CT$447:$CT466),_xlfn.CONCAT(", ",CV466),
IF($CT$468=SUM(CT$447:$CT466),_xlfn.CONCAT(" y ",CV466)))))</f>
        <v/>
      </c>
      <c r="CV466" s="132">
        <v>19</v>
      </c>
      <c r="CW466" s="156"/>
    </row>
    <row r="467" spans="1:101" ht="15" customHeight="1">
      <c r="A467" s="159"/>
      <c r="B467" s="9"/>
      <c r="C467" s="132" t="s">
        <v>116</v>
      </c>
      <c r="D467" s="479" t="str">
        <f>IF(CNGE_2024_M2_Secc2!D93="","",CNGE_2024_M2_Secc2!D93)</f>
        <v/>
      </c>
      <c r="E467" s="479"/>
      <c r="F467" s="479"/>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H467">
        <f>IF($AF$454=21,0,IF(OR(COUNTBLANK(D467:AD467)&lt;=(2+$AF$454),COUNTBLANK(D467:AD467)=27),0,1))</f>
        <v>0</v>
      </c>
      <c r="AK467">
        <f t="shared" si="212"/>
        <v>0</v>
      </c>
      <c r="AL467">
        <f t="shared" si="213"/>
        <v>0</v>
      </c>
      <c r="AM467">
        <f t="shared" si="214"/>
        <v>0</v>
      </c>
      <c r="AN467">
        <f t="shared" si="215"/>
        <v>0</v>
      </c>
      <c r="AO467">
        <f t="shared" si="216"/>
        <v>0</v>
      </c>
      <c r="AP467">
        <f t="shared" si="217"/>
        <v>0</v>
      </c>
      <c r="AQ467">
        <f t="shared" si="218"/>
        <v>0</v>
      </c>
      <c r="AR467">
        <f t="shared" si="219"/>
        <v>0</v>
      </c>
      <c r="AS467">
        <f t="shared" si="220"/>
        <v>0</v>
      </c>
      <c r="AT467">
        <f t="shared" si="221"/>
        <v>0</v>
      </c>
      <c r="AU467">
        <f t="shared" si="222"/>
        <v>0</v>
      </c>
      <c r="AV467">
        <f t="shared" si="223"/>
        <v>0</v>
      </c>
      <c r="AW467">
        <f t="shared" si="224"/>
        <v>0</v>
      </c>
      <c r="AX467">
        <f t="shared" si="225"/>
        <v>0</v>
      </c>
      <c r="AY467">
        <f t="shared" si="226"/>
        <v>0</v>
      </c>
      <c r="AZ467">
        <f t="shared" si="227"/>
        <v>0</v>
      </c>
      <c r="BA467">
        <f t="shared" si="228"/>
        <v>0</v>
      </c>
      <c r="BB467">
        <f t="shared" si="229"/>
        <v>0</v>
      </c>
      <c r="BC467">
        <f t="shared" si="230"/>
        <v>0</v>
      </c>
      <c r="BD467">
        <f t="shared" si="231"/>
        <v>0</v>
      </c>
      <c r="BE467">
        <f t="shared" si="232"/>
        <v>0</v>
      </c>
      <c r="BF467">
        <f t="shared" si="233"/>
        <v>0</v>
      </c>
      <c r="BG467">
        <f t="shared" si="234"/>
        <v>0</v>
      </c>
      <c r="BH467">
        <f t="shared" si="235"/>
        <v>0</v>
      </c>
      <c r="BI467" cm="1">
        <f t="array" ref="BI467">IF(OR(G465={"NS","NA"},BI$444={"NS","NA"}),0,IF(G465&lt;=BI$444,0,1))</f>
        <v>0</v>
      </c>
      <c r="BJ467" cm="1">
        <f t="array" ref="BJ467">IF(OR(H465={"NS","NA"},BJ$444={"NS","NA"}),0,IF(H465&lt;=BJ$444,0,1))</f>
        <v>0</v>
      </c>
      <c r="BK467" cm="1">
        <f t="array" ref="BK467">IF(OR(I465={"NS","NA"},BK$444={"NS","NA"}),0,IF(I465&lt;=BK$444,0,1))</f>
        <v>0</v>
      </c>
      <c r="BL467" cm="1">
        <f t="array" ref="BL467">IF(OR(J465={"NS","NA"},BL$444={"NS","NA"}),0,IF(J465&lt;=BL$444,0,1))</f>
        <v>0</v>
      </c>
      <c r="BM467" cm="1">
        <f t="array" ref="BM467">IF(OR(K465={"NS","NA"},BM$444={"NS","NA"}),0,IF(K465&lt;=BM$444,0,1))</f>
        <v>0</v>
      </c>
      <c r="BN467" cm="1">
        <f t="array" ref="BN467">IF(OR(L465={"NS","NA"},BN$444={"NS","NA"}),0,IF(L465&lt;=BN$444,0,1))</f>
        <v>0</v>
      </c>
      <c r="BO467" cm="1">
        <f t="array" ref="BO467">IF(OR(M465={"NS","NA"},BO$444={"NS","NA"}),0,IF(M465&lt;=BO$444,0,1))</f>
        <v>0</v>
      </c>
      <c r="BP467" cm="1">
        <f t="array" ref="BP467">IF(OR(N465={"NS","NA"},BP$444={"NS","NA"}),0,IF(N465&lt;=BP$444,0,1))</f>
        <v>0</v>
      </c>
      <c r="BQ467" cm="1">
        <f t="array" ref="BQ467">IF(OR(O465={"NS","NA"},BQ$444={"NS","NA"}),0,IF(O465&lt;=BQ$444,0,1))</f>
        <v>0</v>
      </c>
      <c r="BR467" cm="1">
        <f t="array" ref="BR467">IF(OR(P465={"NS","NA"},BR$444={"NS","NA"}),0,IF(P465&lt;=BR$444,0,1))</f>
        <v>0</v>
      </c>
      <c r="BS467" cm="1">
        <f t="array" ref="BS467">IF(OR(Q465={"NS","NA"},BS$444={"NS","NA"}),0,IF(Q465&lt;=BS$444,0,1))</f>
        <v>0</v>
      </c>
      <c r="BT467" cm="1">
        <f t="array" ref="BT467">IF(OR(R465={"NS","NA"},BT$444={"NS","NA"}),0,IF(R465&lt;=BT$444,0,1))</f>
        <v>0</v>
      </c>
      <c r="BU467" cm="1">
        <f t="array" ref="BU467">IF(OR(S465={"NS","NA"},BU$444={"NS","NA"}),0,IF(S465&lt;=BU$444,0,1))</f>
        <v>0</v>
      </c>
      <c r="BV467" cm="1">
        <f t="array" ref="BV467">IF(OR(T465={"NS","NA"},BV$444={"NS","NA"}),0,IF(T465&lt;=BV$444,0,1))</f>
        <v>0</v>
      </c>
      <c r="BW467" cm="1">
        <f t="array" ref="BW467">IF(OR(U465={"NS","NA"},BW$444={"NS","NA"}),0,IF(U465&lt;=BW$444,0,1))</f>
        <v>0</v>
      </c>
      <c r="BX467" cm="1">
        <f t="array" ref="BX467">IF(OR(V465={"NS","NA"},BX$444={"NS","NA"}),0,IF(V465&lt;=BX$444,0,1))</f>
        <v>0</v>
      </c>
      <c r="BY467" cm="1">
        <f t="array" ref="BY467">IF(OR(W465={"NS","NA"},BY$444={"NS","NA"}),0,IF(W465&lt;=BY$444,0,1))</f>
        <v>0</v>
      </c>
      <c r="BZ467" cm="1">
        <f t="array" ref="BZ467">IF(OR(X465={"NS","NA"},BZ$444={"NS","NA"}),0,IF(X465&lt;=BZ$444,0,1))</f>
        <v>0</v>
      </c>
      <c r="CA467" cm="1">
        <f t="array" ref="CA467">IF(OR(Y465={"NS","NA"},CA$444={"NS","NA"}),0,IF(Y465&lt;=CA$444,0,1))</f>
        <v>0</v>
      </c>
      <c r="CB467" cm="1">
        <f t="array" ref="CB467">IF(OR(Z465={"NS","NA"},CB$444={"NS","NA"}),0,IF(Z465&lt;=CB$444,0,1))</f>
        <v>0</v>
      </c>
      <c r="CC467" cm="1">
        <f t="array" ref="CC467">IF(OR(AA465={"NS","NA"},CC$444={"NS","NA"}),0,IF(AA465&lt;=CC$444,0,1))</f>
        <v>0</v>
      </c>
      <c r="CD467" cm="1">
        <f t="array" ref="CD467">IF(OR(AB465={"NS","NA"},CD$444={"NS","NA"}),0,IF(AB465&lt;=CD$444,0,1))</f>
        <v>0</v>
      </c>
      <c r="CE467" cm="1">
        <f t="array" ref="CE467">IF(OR(AC465={"NS","NA"},CE$444={"NS","NA"}),0,IF(AC465&lt;=CE$444,0,1))</f>
        <v>0</v>
      </c>
      <c r="CF467" cm="1">
        <f t="array" ref="CF467">IF(OR(AD465={"NS","NA"},CF$444={"NS","NA"}),0,IF(AD465&lt;=CF$444,0,1))</f>
        <v>0</v>
      </c>
      <c r="CH467" s="35">
        <f t="shared" si="236"/>
        <v>0</v>
      </c>
      <c r="CI467" s="36">
        <f t="shared" si="237"/>
        <v>0</v>
      </c>
      <c r="CJ467" s="37">
        <f t="shared" si="238"/>
        <v>0</v>
      </c>
      <c r="CK467" s="38">
        <f t="shared" si="239"/>
        <v>0</v>
      </c>
      <c r="CL467" s="35">
        <f t="shared" si="240"/>
        <v>0</v>
      </c>
      <c r="CM467" s="36">
        <f t="shared" si="241"/>
        <v>0</v>
      </c>
      <c r="CN467" s="37">
        <f t="shared" si="242"/>
        <v>0</v>
      </c>
      <c r="CO467" s="38">
        <f t="shared" si="243"/>
        <v>0</v>
      </c>
      <c r="CP467" s="35">
        <f t="shared" si="244"/>
        <v>0</v>
      </c>
      <c r="CQ467" s="36">
        <f t="shared" si="245"/>
        <v>0</v>
      </c>
      <c r="CR467" s="37">
        <f t="shared" si="246"/>
        <v>0</v>
      </c>
      <c r="CS467" s="38">
        <f t="shared" si="247"/>
        <v>0</v>
      </c>
      <c r="CT467" s="39">
        <f>IF(SUM(CK467,CO467,CS467)=0,0,1)</f>
        <v>0</v>
      </c>
      <c r="CU467" s="34" t="str">
        <f>IF(CT467=0,"",
IF(SUM(CT$447:$CT467)=1,CV467,
IF($CT$468&gt;SUM(CT$447:$CT467),_xlfn.CONCAT(", ",CV467),
IF($CT$468=SUM(CT$447:$CT467),_xlfn.CONCAT(" y ",CV467)))))</f>
        <v/>
      </c>
      <c r="CV467" s="132">
        <v>20</v>
      </c>
    </row>
    <row r="468" spans="1:101" ht="15" customHeight="1">
      <c r="A468" s="159"/>
      <c r="B468" s="9"/>
      <c r="C468" s="7"/>
      <c r="D468" s="7"/>
      <c r="E468" s="7"/>
      <c r="F468" s="243" t="s">
        <v>261</v>
      </c>
      <c r="G468" s="216">
        <f t="shared" ref="G468:AD468" si="250">IF(AND(SUM(G447:G467)=0,COUNTIF(G447:G467,"NS")&gt;0),"NS",IF(AND(SUM(G447:G467)=0,COUNTIF(G447:G467,0)&gt;0),0,IF(AND(SUM(G447:G467)=0,COUNTIF(G447:G467,"NA")&gt;0),"NA",SUM(G447:G467))))</f>
        <v>0</v>
      </c>
      <c r="H468" s="216">
        <f t="shared" si="250"/>
        <v>0</v>
      </c>
      <c r="I468" s="216">
        <f t="shared" si="250"/>
        <v>0</v>
      </c>
      <c r="J468" s="216">
        <f t="shared" si="250"/>
        <v>0</v>
      </c>
      <c r="K468" s="216">
        <f t="shared" si="250"/>
        <v>0</v>
      </c>
      <c r="L468" s="216">
        <f t="shared" si="250"/>
        <v>0</v>
      </c>
      <c r="M468" s="216">
        <f t="shared" si="250"/>
        <v>0</v>
      </c>
      <c r="N468" s="216">
        <f t="shared" si="250"/>
        <v>0</v>
      </c>
      <c r="O468" s="216">
        <f t="shared" si="250"/>
        <v>0</v>
      </c>
      <c r="P468" s="216">
        <f t="shared" si="250"/>
        <v>0</v>
      </c>
      <c r="Q468" s="216">
        <f t="shared" si="250"/>
        <v>0</v>
      </c>
      <c r="R468" s="216">
        <f t="shared" si="250"/>
        <v>0</v>
      </c>
      <c r="S468" s="216">
        <f t="shared" si="250"/>
        <v>0</v>
      </c>
      <c r="T468" s="216">
        <f t="shared" si="250"/>
        <v>0</v>
      </c>
      <c r="U468" s="216">
        <f t="shared" si="250"/>
        <v>0</v>
      </c>
      <c r="V468" s="216">
        <f t="shared" si="250"/>
        <v>0</v>
      </c>
      <c r="W468" s="216">
        <f t="shared" si="250"/>
        <v>0</v>
      </c>
      <c r="X468" s="216">
        <f t="shared" si="250"/>
        <v>0</v>
      </c>
      <c r="Y468" s="216">
        <f t="shared" si="250"/>
        <v>0</v>
      </c>
      <c r="Z468" s="216">
        <f t="shared" si="250"/>
        <v>0</v>
      </c>
      <c r="AA468" s="216">
        <f t="shared" si="250"/>
        <v>0</v>
      </c>
      <c r="AB468" s="216">
        <f t="shared" si="250"/>
        <v>0</v>
      </c>
      <c r="AC468" s="216">
        <f t="shared" si="250"/>
        <v>0</v>
      </c>
      <c r="AD468" s="216">
        <f t="shared" si="250"/>
        <v>0</v>
      </c>
      <c r="AH468" s="172">
        <f>SUM(AH447:AH467)</f>
        <v>0</v>
      </c>
      <c r="AK468">
        <f>SUM(AK447:AK467)</f>
        <v>0</v>
      </c>
      <c r="AM468">
        <f>SUM(AM447:AM467)</f>
        <v>0</v>
      </c>
      <c r="AN468">
        <f>SUM(AN447:AN467)</f>
        <v>0</v>
      </c>
      <c r="AP468">
        <f>SUM(AP447:AP467)</f>
        <v>0</v>
      </c>
      <c r="AQ468">
        <f>SUM(AQ447:AQ467)</f>
        <v>0</v>
      </c>
      <c r="AS468">
        <f>SUM(AS447:AS467)</f>
        <v>0</v>
      </c>
      <c r="AT468">
        <f>SUM(AT447:AT467)</f>
        <v>0</v>
      </c>
      <c r="AV468">
        <f>SUM(AV447:AV467)</f>
        <v>0</v>
      </c>
      <c r="AW468">
        <f>SUM(AW447:AW467)</f>
        <v>0</v>
      </c>
      <c r="AY468">
        <f>SUM(AY447:AY467)</f>
        <v>0</v>
      </c>
      <c r="AZ468">
        <f>SUM(AZ447:AZ467)</f>
        <v>0</v>
      </c>
      <c r="BB468">
        <f>SUM(BB447:BB467)</f>
        <v>0</v>
      </c>
      <c r="BC468">
        <f>SUM(BC447:BC467)</f>
        <v>0</v>
      </c>
      <c r="BE468">
        <f>SUM(BE447:BE467)</f>
        <v>0</v>
      </c>
      <c r="BF468">
        <f>SUM(BF447:BF467)</f>
        <v>0</v>
      </c>
      <c r="BH468">
        <f>SUM(BH447:BH467)</f>
        <v>0</v>
      </c>
      <c r="BI468" cm="1">
        <f t="array" ref="BI468">IF(OR(G466={"NS","NA"},BI$444={"NS","NA"}),0,IF(G466&lt;=BI$444,0,1))</f>
        <v>0</v>
      </c>
      <c r="BJ468" cm="1">
        <f t="array" ref="BJ468">IF(OR(H466={"NS","NA"},BJ$444={"NS","NA"}),0,IF(H466&lt;=BJ$444,0,1))</f>
        <v>0</v>
      </c>
      <c r="BK468" cm="1">
        <f t="array" ref="BK468">IF(OR(I466={"NS","NA"},BK$444={"NS","NA"}),0,IF(I466&lt;=BK$444,0,1))</f>
        <v>0</v>
      </c>
      <c r="BL468" cm="1">
        <f t="array" ref="BL468">IF(OR(J466={"NS","NA"},BL$444={"NS","NA"}),0,IF(J466&lt;=BL$444,0,1))</f>
        <v>0</v>
      </c>
      <c r="BM468" cm="1">
        <f t="array" ref="BM468">IF(OR(K466={"NS","NA"},BM$444={"NS","NA"}),0,IF(K466&lt;=BM$444,0,1))</f>
        <v>0</v>
      </c>
      <c r="BN468" cm="1">
        <f t="array" ref="BN468">IF(OR(L466={"NS","NA"},BN$444={"NS","NA"}),0,IF(L466&lt;=BN$444,0,1))</f>
        <v>0</v>
      </c>
      <c r="BO468" cm="1">
        <f t="array" ref="BO468">IF(OR(M466={"NS","NA"},BO$444={"NS","NA"}),0,IF(M466&lt;=BO$444,0,1))</f>
        <v>0</v>
      </c>
      <c r="BP468" cm="1">
        <f t="array" ref="BP468">IF(OR(N466={"NS","NA"},BP$444={"NS","NA"}),0,IF(N466&lt;=BP$444,0,1))</f>
        <v>0</v>
      </c>
      <c r="BQ468" cm="1">
        <f t="array" ref="BQ468">IF(OR(O466={"NS","NA"},BQ$444={"NS","NA"}),0,IF(O466&lt;=BQ$444,0,1))</f>
        <v>0</v>
      </c>
      <c r="BR468" cm="1">
        <f t="array" ref="BR468">IF(OR(P466={"NS","NA"},BR$444={"NS","NA"}),0,IF(P466&lt;=BR$444,0,1))</f>
        <v>0</v>
      </c>
      <c r="BS468" cm="1">
        <f t="array" ref="BS468">IF(OR(Q466={"NS","NA"},BS$444={"NS","NA"}),0,IF(Q466&lt;=BS$444,0,1))</f>
        <v>0</v>
      </c>
      <c r="BT468" cm="1">
        <f t="array" ref="BT468">IF(OR(R466={"NS","NA"},BT$444={"NS","NA"}),0,IF(R466&lt;=BT$444,0,1))</f>
        <v>0</v>
      </c>
      <c r="BU468" cm="1">
        <f t="array" ref="BU468">IF(OR(S466={"NS","NA"},BU$444={"NS","NA"}),0,IF(S466&lt;=BU$444,0,1))</f>
        <v>0</v>
      </c>
      <c r="BV468" cm="1">
        <f t="array" ref="BV468">IF(OR(T466={"NS","NA"},BV$444={"NS","NA"}),0,IF(T466&lt;=BV$444,0,1))</f>
        <v>0</v>
      </c>
      <c r="BW468" cm="1">
        <f t="array" ref="BW468">IF(OR(U466={"NS","NA"},BW$444={"NS","NA"}),0,IF(U466&lt;=BW$444,0,1))</f>
        <v>0</v>
      </c>
      <c r="BX468" cm="1">
        <f t="array" ref="BX468">IF(OR(V466={"NS","NA"},BX$444={"NS","NA"}),0,IF(V466&lt;=BX$444,0,1))</f>
        <v>0</v>
      </c>
      <c r="BY468" cm="1">
        <f t="array" ref="BY468">IF(OR(W466={"NS","NA"},BY$444={"NS","NA"}),0,IF(W466&lt;=BY$444,0,1))</f>
        <v>0</v>
      </c>
      <c r="BZ468" cm="1">
        <f t="array" ref="BZ468">IF(OR(X466={"NS","NA"},BZ$444={"NS","NA"}),0,IF(X466&lt;=BZ$444,0,1))</f>
        <v>0</v>
      </c>
      <c r="CA468" cm="1">
        <f t="array" ref="CA468">IF(OR(Y466={"NS","NA"},CA$444={"NS","NA"}),0,IF(Y466&lt;=CA$444,0,1))</f>
        <v>0</v>
      </c>
      <c r="CB468" cm="1">
        <f t="array" ref="CB468">IF(OR(Z466={"NS","NA"},CB$444={"NS","NA"}),0,IF(Z466&lt;=CB$444,0,1))</f>
        <v>0</v>
      </c>
      <c r="CC468" cm="1">
        <f t="array" ref="CC468">IF(OR(AA466={"NS","NA"},CC$444={"NS","NA"}),0,IF(AA466&lt;=CC$444,0,1))</f>
        <v>0</v>
      </c>
      <c r="CD468" cm="1">
        <f t="array" ref="CD468">IF(OR(AB466={"NS","NA"},CD$444={"NS","NA"}),0,IF(AB466&lt;=CD$444,0,1))</f>
        <v>0</v>
      </c>
      <c r="CE468" cm="1">
        <f t="array" ref="CE468">IF(OR(AC466={"NS","NA"},CE$444={"NS","NA"}),0,IF(AC466&lt;=CE$444,0,1))</f>
        <v>0</v>
      </c>
      <c r="CF468" cm="1">
        <f t="array" ref="CF468">IF(OR(AD466={"NS","NA"},CF$444={"NS","NA"}),0,IF(AD466&lt;=CF$444,0,1))</f>
        <v>0</v>
      </c>
      <c r="CT468" s="269">
        <f>SUM(CT447:CT467)</f>
        <v>0</v>
      </c>
      <c r="CU468" s="269" t="str">
        <f>IF(CT468=0,"",_xlfn.CONCAT(CU447:CU467))</f>
        <v/>
      </c>
      <c r="CV468" s="40" t="str">
        <f>IF(CT468=0,"",
IF(CT468&gt;20,"Favor de revisar la suma y consistencia de totales y/o subtotales por filas (numéricos y NS)",
IF(CT468=1,_xlfn.CONCAT("La suma de los subtotales es diferente al Total en el numeral ",CU468),_xlfn.CONCAT("La suma de los subtotales es diferente al Total en los numerales ",CU468))))</f>
        <v/>
      </c>
    </row>
    <row r="469" spans="1:101" ht="15" customHeight="1">
      <c r="A469" s="15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c r="AB469" s="9"/>
      <c r="AC469" s="9"/>
      <c r="AD469" s="9"/>
      <c r="AK469" t="s">
        <v>2293</v>
      </c>
      <c r="AL469" s="172">
        <f>SUM(AM468,AP468,AS468,AV468,AY468,BB468,BE468,BH468)</f>
        <v>0</v>
      </c>
      <c r="BI469" cm="1">
        <f t="array" ref="BI469">IF(OR(G467={"NS","NA"},BI$444={"NS","NA"}),0,IF(G467&lt;=BI$444,0,1))</f>
        <v>0</v>
      </c>
      <c r="BJ469" cm="1">
        <f t="array" ref="BJ469">IF(OR(H467={"NS","NA"},BJ$444={"NS","NA"}),0,IF(H467&lt;=BJ$444,0,1))</f>
        <v>0</v>
      </c>
      <c r="BK469" cm="1">
        <f t="array" ref="BK469">IF(OR(I467={"NS","NA"},BK$444={"NS","NA"}),0,IF(I467&lt;=BK$444,0,1))</f>
        <v>0</v>
      </c>
      <c r="BL469" cm="1">
        <f t="array" ref="BL469">IF(OR(J467={"NS","NA"},BL$444={"NS","NA"}),0,IF(J467&lt;=BL$444,0,1))</f>
        <v>0</v>
      </c>
      <c r="BM469" cm="1">
        <f t="array" ref="BM469">IF(OR(K467={"NS","NA"},BM$444={"NS","NA"}),0,IF(K467&lt;=BM$444,0,1))</f>
        <v>0</v>
      </c>
      <c r="BN469" cm="1">
        <f t="array" ref="BN469">IF(OR(L467={"NS","NA"},BN$444={"NS","NA"}),0,IF(L467&lt;=BN$444,0,1))</f>
        <v>0</v>
      </c>
      <c r="BO469" cm="1">
        <f t="array" ref="BO469">IF(OR(M467={"NS","NA"},BO$444={"NS","NA"}),0,IF(M467&lt;=BO$444,0,1))</f>
        <v>0</v>
      </c>
      <c r="BP469" cm="1">
        <f t="array" ref="BP469">IF(OR(N467={"NS","NA"},BP$444={"NS","NA"}),0,IF(N467&lt;=BP$444,0,1))</f>
        <v>0</v>
      </c>
      <c r="BQ469" cm="1">
        <f t="array" ref="BQ469">IF(OR(O467={"NS","NA"},BQ$444={"NS","NA"}),0,IF(O467&lt;=BQ$444,0,1))</f>
        <v>0</v>
      </c>
      <c r="BR469" cm="1">
        <f t="array" ref="BR469">IF(OR(P467={"NS","NA"},BR$444={"NS","NA"}),0,IF(P467&lt;=BR$444,0,1))</f>
        <v>0</v>
      </c>
      <c r="BS469" cm="1">
        <f t="array" ref="BS469">IF(OR(Q467={"NS","NA"},BS$444={"NS","NA"}),0,IF(Q467&lt;=BS$444,0,1))</f>
        <v>0</v>
      </c>
      <c r="BT469" cm="1">
        <f t="array" ref="BT469">IF(OR(R467={"NS","NA"},BT$444={"NS","NA"}),0,IF(R467&lt;=BT$444,0,1))</f>
        <v>0</v>
      </c>
      <c r="BU469" cm="1">
        <f t="array" ref="BU469">IF(OR(S467={"NS","NA"},BU$444={"NS","NA"}),0,IF(S467&lt;=BU$444,0,1))</f>
        <v>0</v>
      </c>
      <c r="BV469" cm="1">
        <f t="array" ref="BV469">IF(OR(T467={"NS","NA"},BV$444={"NS","NA"}),0,IF(T467&lt;=BV$444,0,1))</f>
        <v>0</v>
      </c>
      <c r="BW469" cm="1">
        <f t="array" ref="BW469">IF(OR(U467={"NS","NA"},BW$444={"NS","NA"}),0,IF(U467&lt;=BW$444,0,1))</f>
        <v>0</v>
      </c>
      <c r="BX469" cm="1">
        <f t="array" ref="BX469">IF(OR(V467={"NS","NA"},BX$444={"NS","NA"}),0,IF(V467&lt;=BX$444,0,1))</f>
        <v>0</v>
      </c>
      <c r="BY469" cm="1">
        <f t="array" ref="BY469">IF(OR(W467={"NS","NA"},BY$444={"NS","NA"}),0,IF(W467&lt;=BY$444,0,1))</f>
        <v>0</v>
      </c>
      <c r="BZ469" cm="1">
        <f t="array" ref="BZ469">IF(OR(X467={"NS","NA"},BZ$444={"NS","NA"}),0,IF(X467&lt;=BZ$444,0,1))</f>
        <v>0</v>
      </c>
      <c r="CA469" cm="1">
        <f t="array" ref="CA469">IF(OR(Y467={"NS","NA"},CA$444={"NS","NA"}),0,IF(Y467&lt;=CA$444,0,1))</f>
        <v>0</v>
      </c>
      <c r="CB469" cm="1">
        <f t="array" ref="CB469">IF(OR(Z467={"NS","NA"},CB$444={"NS","NA"}),0,IF(Z467&lt;=CB$444,0,1))</f>
        <v>0</v>
      </c>
      <c r="CC469" cm="1">
        <f t="array" ref="CC469">IF(OR(AA467={"NS","NA"},CC$444={"NS","NA"}),0,IF(AA467&lt;=CC$444,0,1))</f>
        <v>0</v>
      </c>
      <c r="CD469" cm="1">
        <f t="array" ref="CD469">IF(OR(AB467={"NS","NA"},CD$444={"NS","NA"}),0,IF(AB467&lt;=CD$444,0,1))</f>
        <v>0</v>
      </c>
      <c r="CE469" cm="1">
        <f t="array" ref="CE469">IF(OR(AC467={"NS","NA"},CE$444={"NS","NA"}),0,IF(AC467&lt;=CE$444,0,1))</f>
        <v>0</v>
      </c>
      <c r="CF469" cm="1">
        <f t="array" ref="CF469">IF(OR(AD467={"NS","NA"},CF$444={"NS","NA"}),0,IF(AD467&lt;=CF$444,0,1))</f>
        <v>0</v>
      </c>
      <c r="CG469" s="172">
        <f>SUM(BI449:CF469)</f>
        <v>0</v>
      </c>
      <c r="CP469" s="156"/>
    </row>
    <row r="470" spans="1:101" ht="24" customHeight="1">
      <c r="A470" s="159"/>
      <c r="B470" s="9"/>
      <c r="C470" s="417" t="s">
        <v>147</v>
      </c>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c r="Z470" s="417"/>
      <c r="AA470" s="417"/>
      <c r="AB470" s="417"/>
      <c r="AC470" s="417"/>
      <c r="AD470" s="417"/>
      <c r="CP470" s="156"/>
    </row>
    <row r="471" spans="1:101" ht="60" customHeight="1">
      <c r="A471" s="159"/>
      <c r="B471" s="9"/>
      <c r="C471" s="473"/>
      <c r="D471" s="474"/>
      <c r="E471" s="474"/>
      <c r="F471" s="474"/>
      <c r="G471" s="474"/>
      <c r="H471" s="474"/>
      <c r="I471" s="474"/>
      <c r="J471" s="474"/>
      <c r="K471" s="474"/>
      <c r="L471" s="474"/>
      <c r="M471" s="474"/>
      <c r="N471" s="474"/>
      <c r="O471" s="474"/>
      <c r="P471" s="474"/>
      <c r="Q471" s="474"/>
      <c r="R471" s="474"/>
      <c r="S471" s="474"/>
      <c r="T471" s="474"/>
      <c r="U471" s="474"/>
      <c r="V471" s="474"/>
      <c r="W471" s="474"/>
      <c r="X471" s="474"/>
      <c r="Y471" s="474"/>
      <c r="Z471" s="474"/>
      <c r="AA471" s="474"/>
      <c r="AB471" s="474"/>
      <c r="AC471" s="474"/>
      <c r="AD471" s="475"/>
    </row>
    <row r="472" spans="1:101" ht="15" customHeight="1">
      <c r="A472" s="159"/>
      <c r="B472" s="455" t="str">
        <f>IF(AH468=0,"","Favor de ingresar toda la información requerida en la pregunta")</f>
        <v/>
      </c>
      <c r="C472" s="455"/>
      <c r="D472" s="455"/>
      <c r="E472" s="455"/>
      <c r="F472" s="455"/>
      <c r="G472" s="455"/>
      <c r="H472" s="455"/>
      <c r="I472" s="455"/>
      <c r="J472" s="455"/>
      <c r="K472" s="455"/>
      <c r="L472" s="455"/>
      <c r="M472" s="455"/>
      <c r="N472" s="455"/>
      <c r="O472" s="455"/>
      <c r="P472" s="455"/>
      <c r="Q472" s="455"/>
      <c r="R472" s="455"/>
      <c r="S472" s="455"/>
      <c r="T472" s="455"/>
      <c r="U472" s="455"/>
      <c r="V472" s="455"/>
      <c r="W472" s="455"/>
      <c r="X472" s="455"/>
      <c r="Y472" s="455"/>
      <c r="Z472" s="455"/>
      <c r="AA472" s="455"/>
      <c r="AB472" s="455"/>
      <c r="AC472" s="455"/>
      <c r="AD472" s="455"/>
      <c r="AE472" s="455"/>
    </row>
    <row r="473" spans="1:101" ht="15" customHeight="1">
      <c r="A473" s="159"/>
      <c r="B473" s="456" t="str">
        <f>IF(COUNTIF(G447:AD467,"NS")&lt;&gt;0,"Alerta: debido a que cuenta con registros NS, debe proporcionar una justificación en el area de comentarios al final de la pregunta","")</f>
        <v/>
      </c>
      <c r="C473" s="456"/>
      <c r="D473" s="456"/>
      <c r="E473" s="456"/>
      <c r="F473" s="456"/>
      <c r="G473" s="456"/>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6"/>
    </row>
    <row r="474" spans="1:101" ht="15" customHeight="1">
      <c r="A474" s="159"/>
      <c r="B474" s="452" t="str">
        <f>IF(AG455&gt;0,"Revise la información capturada, ya que tiene datos ingresados en celdas que están sombreadas","")</f>
        <v/>
      </c>
      <c r="C474" s="452"/>
      <c r="D474" s="452"/>
      <c r="E474" s="452"/>
      <c r="F474" s="452"/>
      <c r="G474" s="452"/>
      <c r="H474" s="452"/>
      <c r="I474" s="452"/>
      <c r="J474" s="452"/>
      <c r="K474" s="452"/>
      <c r="L474" s="452"/>
      <c r="M474" s="452"/>
      <c r="N474" s="452"/>
      <c r="O474" s="452"/>
      <c r="P474" s="452"/>
      <c r="Q474" s="452"/>
      <c r="R474" s="452"/>
      <c r="S474" s="452"/>
      <c r="T474" s="452"/>
      <c r="U474" s="452"/>
      <c r="V474" s="452"/>
      <c r="W474" s="452"/>
      <c r="X474" s="452"/>
      <c r="Y474" s="452"/>
      <c r="Z474" s="452"/>
      <c r="AA474" s="452"/>
      <c r="AB474" s="452"/>
      <c r="AC474" s="452"/>
      <c r="AD474" s="452"/>
      <c r="AE474" s="452"/>
    </row>
    <row r="475" spans="1:101" ht="15" customHeight="1">
      <c r="A475" s="159"/>
      <c r="B475" s="450" t="str">
        <f>IF(CV468&lt;&gt;"",CV468,IF(AL469&gt;0,"Favor de revisar la suma y consistencia de totales y/o subtotales por filas (numéricos y NS)",""))</f>
        <v/>
      </c>
      <c r="C475" s="450"/>
      <c r="D475" s="450"/>
      <c r="E475" s="450"/>
      <c r="F475" s="450"/>
      <c r="G475" s="450"/>
      <c r="H475" s="450"/>
      <c r="I475" s="450"/>
      <c r="J475" s="450"/>
      <c r="K475" s="450"/>
      <c r="L475" s="450"/>
      <c r="M475" s="450"/>
      <c r="N475" s="450"/>
      <c r="O475" s="450"/>
      <c r="P475" s="450"/>
      <c r="Q475" s="450"/>
      <c r="R475" s="450"/>
      <c r="S475" s="450"/>
      <c r="T475" s="450"/>
      <c r="U475" s="450"/>
      <c r="V475" s="450"/>
      <c r="W475" s="450"/>
      <c r="X475" s="450"/>
      <c r="Y475" s="450"/>
      <c r="Z475" s="450"/>
      <c r="AA475" s="450"/>
      <c r="AB475" s="450"/>
      <c r="AC475" s="450"/>
      <c r="AD475" s="450"/>
      <c r="AE475" s="450"/>
    </row>
    <row r="476" spans="1:101" ht="15" customHeight="1">
      <c r="A476" s="159"/>
      <c r="B476" s="450" t="str">
        <f>IF(CG447&gt;0,"Favor de revisar la instrucción 4, debido a que no se cumplen con los criterios mencionados","")</f>
        <v/>
      </c>
      <c r="C476" s="450"/>
      <c r="D476" s="450"/>
      <c r="E476" s="450"/>
      <c r="F476" s="450"/>
      <c r="G476" s="450"/>
      <c r="H476" s="450"/>
      <c r="I476" s="450"/>
      <c r="J476" s="450"/>
      <c r="K476" s="450"/>
      <c r="L476" s="450"/>
      <c r="M476" s="450"/>
      <c r="N476" s="450"/>
      <c r="O476" s="450"/>
      <c r="P476" s="450"/>
      <c r="Q476" s="450"/>
      <c r="R476" s="450"/>
      <c r="S476" s="450"/>
      <c r="T476" s="450"/>
      <c r="U476" s="450"/>
      <c r="V476" s="450"/>
      <c r="W476" s="450"/>
      <c r="X476" s="450"/>
      <c r="Y476" s="450"/>
      <c r="Z476" s="450"/>
      <c r="AA476" s="450"/>
      <c r="AB476" s="450"/>
      <c r="AC476" s="450"/>
      <c r="AD476" s="450"/>
      <c r="AE476" s="450"/>
    </row>
    <row r="477" spans="1:101" ht="15" customHeight="1" thickBot="1">
      <c r="A477" s="159"/>
      <c r="B477" s="451" t="str">
        <f>IF(CG469&gt;0,"Alerta: debe de proporcionar una justificación de acuerdo a lo establecido en la instrucción 5","")</f>
        <v/>
      </c>
      <c r="C477" s="451"/>
      <c r="D477" s="451"/>
      <c r="E477" s="451"/>
      <c r="F477" s="451"/>
      <c r="G477" s="451"/>
      <c r="H477" s="451"/>
      <c r="I477" s="451"/>
      <c r="J477" s="451"/>
      <c r="K477" s="451"/>
      <c r="L477" s="451"/>
      <c r="M477" s="451"/>
      <c r="N477" s="451"/>
      <c r="O477" s="451"/>
      <c r="P477" s="451"/>
      <c r="Q477" s="451"/>
      <c r="R477" s="451"/>
      <c r="S477" s="451"/>
      <c r="T477" s="451"/>
      <c r="U477" s="451"/>
      <c r="V477" s="451"/>
      <c r="W477" s="451"/>
      <c r="X477" s="451"/>
      <c r="Y477" s="451"/>
      <c r="Z477" s="451"/>
      <c r="AA477" s="451"/>
      <c r="AB477" s="451"/>
      <c r="AC477" s="451"/>
      <c r="AD477" s="451"/>
      <c r="AE477" s="451"/>
    </row>
    <row r="478" spans="1:101" ht="15" customHeight="1" thickBot="1">
      <c r="A478" s="163" t="s">
        <v>135</v>
      </c>
      <c r="B478" s="491" t="s">
        <v>498</v>
      </c>
      <c r="C478" s="492"/>
      <c r="D478" s="492"/>
      <c r="E478" s="492"/>
      <c r="F478" s="492"/>
      <c r="G478" s="492"/>
      <c r="H478" s="492"/>
      <c r="I478" s="492"/>
      <c r="J478" s="492"/>
      <c r="K478" s="492"/>
      <c r="L478" s="492"/>
      <c r="M478" s="492"/>
      <c r="N478" s="492"/>
      <c r="O478" s="492"/>
      <c r="P478" s="492"/>
      <c r="Q478" s="492"/>
      <c r="R478" s="492"/>
      <c r="S478" s="492"/>
      <c r="T478" s="492"/>
      <c r="U478" s="492"/>
      <c r="V478" s="492"/>
      <c r="W478" s="492"/>
      <c r="X478" s="492"/>
      <c r="Y478" s="492"/>
      <c r="Z478" s="492"/>
      <c r="AA478" s="492"/>
      <c r="AB478" s="492"/>
      <c r="AC478" s="492"/>
      <c r="AD478" s="493"/>
    </row>
    <row r="479" spans="1:101" ht="15" customHeight="1">
      <c r="A479" s="159"/>
      <c r="B479" s="508" t="s">
        <v>150</v>
      </c>
      <c r="C479" s="509"/>
      <c r="D479" s="509"/>
      <c r="E479" s="509"/>
      <c r="F479" s="509"/>
      <c r="G479" s="509"/>
      <c r="H479" s="509"/>
      <c r="I479" s="509"/>
      <c r="J479" s="509"/>
      <c r="K479" s="509"/>
      <c r="L479" s="509"/>
      <c r="M479" s="509"/>
      <c r="N479" s="509"/>
      <c r="O479" s="509"/>
      <c r="P479" s="509"/>
      <c r="Q479" s="509"/>
      <c r="R479" s="509"/>
      <c r="S479" s="509"/>
      <c r="T479" s="509"/>
      <c r="U479" s="509"/>
      <c r="V479" s="509"/>
      <c r="W479" s="509"/>
      <c r="X479" s="509"/>
      <c r="Y479" s="509"/>
      <c r="Z479" s="509"/>
      <c r="AA479" s="509"/>
      <c r="AB479" s="509"/>
      <c r="AC479" s="509"/>
      <c r="AD479" s="510"/>
    </row>
    <row r="480" spans="1:101" ht="36" customHeight="1">
      <c r="A480" s="159"/>
      <c r="B480" s="238"/>
      <c r="C480" s="421" t="s">
        <v>1700</v>
      </c>
      <c r="D480" s="632"/>
      <c r="E480" s="632"/>
      <c r="F480" s="632"/>
      <c r="G480" s="632"/>
      <c r="H480" s="632"/>
      <c r="I480" s="632"/>
      <c r="J480" s="632"/>
      <c r="K480" s="632"/>
      <c r="L480" s="632"/>
      <c r="M480" s="632"/>
      <c r="N480" s="632"/>
      <c r="O480" s="632"/>
      <c r="P480" s="632"/>
      <c r="Q480" s="632"/>
      <c r="R480" s="632"/>
      <c r="S480" s="632"/>
      <c r="T480" s="632"/>
      <c r="U480" s="632"/>
      <c r="V480" s="632"/>
      <c r="W480" s="632"/>
      <c r="X480" s="632"/>
      <c r="Y480" s="632"/>
      <c r="Z480" s="632"/>
      <c r="AA480" s="632"/>
      <c r="AB480" s="632"/>
      <c r="AC480" s="632"/>
      <c r="AD480" s="633"/>
    </row>
    <row r="481" spans="1:40" ht="15" customHeight="1">
      <c r="A481" s="15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c r="AB481" s="9"/>
      <c r="AC481" s="9"/>
      <c r="AD481" s="9"/>
    </row>
    <row r="482" spans="1:40" ht="36" customHeight="1">
      <c r="A482" s="177" t="s">
        <v>499</v>
      </c>
      <c r="B482" s="476" t="s">
        <v>1615</v>
      </c>
      <c r="C482" s="476"/>
      <c r="D482" s="476"/>
      <c r="E482" s="476"/>
      <c r="F482" s="476"/>
      <c r="G482" s="476"/>
      <c r="H482" s="476"/>
      <c r="I482" s="476"/>
      <c r="J482" s="476"/>
      <c r="K482" s="476"/>
      <c r="L482" s="476"/>
      <c r="M482" s="476"/>
      <c r="N482" s="476"/>
      <c r="O482" s="476"/>
      <c r="P482" s="476"/>
      <c r="Q482" s="476"/>
      <c r="R482" s="476"/>
      <c r="S482" s="476"/>
      <c r="T482" s="476"/>
      <c r="U482" s="476"/>
      <c r="V482" s="476"/>
      <c r="W482" s="476"/>
      <c r="X482" s="476"/>
      <c r="Y482" s="476"/>
      <c r="Z482" s="476"/>
      <c r="AA482" s="476"/>
      <c r="AB482" s="476"/>
      <c r="AC482" s="476"/>
      <c r="AD482" s="476"/>
    </row>
    <row r="483" spans="1:40" ht="24" customHeight="1">
      <c r="A483" s="159"/>
      <c r="B483" s="7"/>
      <c r="C483" s="465" t="s">
        <v>500</v>
      </c>
      <c r="D483" s="465"/>
      <c r="E483" s="465"/>
      <c r="F483" s="465"/>
      <c r="G483" s="465"/>
      <c r="H483" s="465"/>
      <c r="I483" s="465"/>
      <c r="J483" s="465"/>
      <c r="K483" s="465"/>
      <c r="L483" s="465"/>
      <c r="M483" s="465"/>
      <c r="N483" s="465"/>
      <c r="O483" s="465"/>
      <c r="P483" s="465"/>
      <c r="Q483" s="465"/>
      <c r="R483" s="465"/>
      <c r="S483" s="465"/>
      <c r="T483" s="465"/>
      <c r="U483" s="465"/>
      <c r="V483" s="465"/>
      <c r="W483" s="465"/>
      <c r="X483" s="465"/>
      <c r="Y483" s="465"/>
      <c r="Z483" s="465"/>
      <c r="AA483" s="465"/>
      <c r="AB483" s="465"/>
      <c r="AC483" s="465"/>
      <c r="AD483" s="465"/>
    </row>
    <row r="484" spans="1:40" ht="24" customHeight="1">
      <c r="A484" s="159"/>
      <c r="B484" s="7"/>
      <c r="C484" s="465" t="s">
        <v>1943</v>
      </c>
      <c r="D484" s="465"/>
      <c r="E484" s="465"/>
      <c r="F484" s="465"/>
      <c r="G484" s="465"/>
      <c r="H484" s="465"/>
      <c r="I484" s="465"/>
      <c r="J484" s="465"/>
      <c r="K484" s="465"/>
      <c r="L484" s="465"/>
      <c r="M484" s="465"/>
      <c r="N484" s="465"/>
      <c r="O484" s="465"/>
      <c r="P484" s="465"/>
      <c r="Q484" s="465"/>
      <c r="R484" s="465"/>
      <c r="S484" s="465"/>
      <c r="T484" s="465"/>
      <c r="U484" s="465"/>
      <c r="V484" s="465"/>
      <c r="W484" s="465"/>
      <c r="X484" s="465"/>
      <c r="Y484" s="465"/>
      <c r="Z484" s="465"/>
      <c r="AA484" s="465"/>
      <c r="AB484" s="465"/>
      <c r="AC484" s="465"/>
      <c r="AD484" s="465"/>
    </row>
    <row r="485" spans="1:40" ht="24" customHeight="1">
      <c r="A485" s="159"/>
      <c r="B485" s="7"/>
      <c r="C485" s="464" t="s">
        <v>501</v>
      </c>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4"/>
      <c r="Z485" s="464"/>
      <c r="AA485" s="464"/>
      <c r="AB485" s="464"/>
      <c r="AC485" s="464"/>
      <c r="AD485" s="464"/>
    </row>
    <row r="486" spans="1:40" ht="36" customHeight="1">
      <c r="A486" s="159"/>
      <c r="B486" s="7"/>
      <c r="C486" s="417" t="s">
        <v>502</v>
      </c>
      <c r="D486" s="507"/>
      <c r="E486" s="507"/>
      <c r="F486" s="507"/>
      <c r="G486" s="507"/>
      <c r="H486" s="507"/>
      <c r="I486" s="507"/>
      <c r="J486" s="507"/>
      <c r="K486" s="507"/>
      <c r="L486" s="507"/>
      <c r="M486" s="507"/>
      <c r="N486" s="507"/>
      <c r="O486" s="507"/>
      <c r="P486" s="507"/>
      <c r="Q486" s="507"/>
      <c r="R486" s="507"/>
      <c r="S486" s="507"/>
      <c r="T486" s="507"/>
      <c r="U486" s="507"/>
      <c r="V486" s="507"/>
      <c r="W486" s="507"/>
      <c r="X486" s="507"/>
      <c r="Y486" s="507"/>
      <c r="Z486" s="507"/>
      <c r="AA486" s="507"/>
      <c r="AB486" s="507"/>
      <c r="AC486" s="507"/>
      <c r="AD486" s="507"/>
    </row>
    <row r="487" spans="1:40" ht="15" customHeight="1">
      <c r="A487" s="159"/>
      <c r="B487" s="7"/>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row>
    <row r="488" spans="1:40" ht="36" customHeight="1">
      <c r="A488" s="159"/>
      <c r="B488" s="7"/>
      <c r="C488" s="489" t="s">
        <v>503</v>
      </c>
      <c r="D488" s="489"/>
      <c r="E488" s="489"/>
      <c r="F488" s="489"/>
      <c r="G488" s="489"/>
      <c r="H488" s="489"/>
      <c r="I488" s="489"/>
      <c r="J488" s="489"/>
      <c r="K488" s="489"/>
      <c r="L488" s="489"/>
      <c r="M488" s="407" t="s">
        <v>504</v>
      </c>
      <c r="N488" s="408"/>
      <c r="O488" s="408"/>
      <c r="P488" s="408"/>
      <c r="Q488" s="408"/>
      <c r="R488" s="408"/>
      <c r="S488" s="408"/>
      <c r="T488" s="408"/>
      <c r="U488" s="408"/>
      <c r="V488" s="408"/>
      <c r="W488" s="408"/>
      <c r="X488" s="408"/>
      <c r="Y488" s="408"/>
      <c r="Z488" s="408"/>
      <c r="AA488" s="408"/>
      <c r="AB488" s="408"/>
      <c r="AC488" s="408"/>
      <c r="AD488" s="409"/>
    </row>
    <row r="489" spans="1:40" ht="15" customHeight="1">
      <c r="A489" s="159"/>
      <c r="B489" s="7"/>
      <c r="C489" s="489"/>
      <c r="D489" s="489"/>
      <c r="E489" s="489"/>
      <c r="F489" s="489"/>
      <c r="G489" s="489"/>
      <c r="H489" s="489"/>
      <c r="I489" s="489"/>
      <c r="J489" s="489"/>
      <c r="K489" s="489"/>
      <c r="L489" s="489"/>
      <c r="M489" s="489" t="s">
        <v>226</v>
      </c>
      <c r="N489" s="489"/>
      <c r="O489" s="489"/>
      <c r="P489" s="489"/>
      <c r="Q489" s="489"/>
      <c r="R489" s="489"/>
      <c r="S489" s="573" t="s">
        <v>400</v>
      </c>
      <c r="T489" s="573"/>
      <c r="U489" s="573"/>
      <c r="V489" s="573"/>
      <c r="W489" s="573"/>
      <c r="X489" s="573"/>
      <c r="Y489" s="573" t="s">
        <v>401</v>
      </c>
      <c r="Z489" s="573"/>
      <c r="AA489" s="573"/>
      <c r="AB489" s="573"/>
      <c r="AC489" s="573"/>
      <c r="AD489" s="573"/>
      <c r="AF489" t="s">
        <v>2243</v>
      </c>
      <c r="AG489" t="s">
        <v>2233</v>
      </c>
      <c r="AH489" t="s">
        <v>2234</v>
      </c>
      <c r="AI489" t="s">
        <v>2227</v>
      </c>
      <c r="AJ489" t="s">
        <v>2244</v>
      </c>
      <c r="AK489" t="s">
        <v>2245</v>
      </c>
      <c r="AL489" t="s">
        <v>2303</v>
      </c>
    </row>
    <row r="490" spans="1:40" ht="15" customHeight="1">
      <c r="A490" s="159"/>
      <c r="B490" s="7"/>
      <c r="C490" s="521"/>
      <c r="D490" s="522"/>
      <c r="E490" s="522"/>
      <c r="F490" s="522"/>
      <c r="G490" s="522"/>
      <c r="H490" s="522"/>
      <c r="I490" s="522"/>
      <c r="J490" s="522"/>
      <c r="K490" s="522"/>
      <c r="L490" s="523"/>
      <c r="M490" s="574"/>
      <c r="N490" s="575"/>
      <c r="O490" s="575"/>
      <c r="P490" s="575"/>
      <c r="Q490" s="575"/>
      <c r="R490" s="576"/>
      <c r="S490" s="574"/>
      <c r="T490" s="575"/>
      <c r="U490" s="575"/>
      <c r="V490" s="575"/>
      <c r="W490" s="575"/>
      <c r="X490" s="576"/>
      <c r="Y490" s="574"/>
      <c r="Z490" s="575"/>
      <c r="AA490" s="575"/>
      <c r="AB490" s="575"/>
      <c r="AC490" s="575"/>
      <c r="AD490" s="576"/>
      <c r="AF490" s="172">
        <f>IF(AND(C490=1,M490=0),1,0)</f>
        <v>0</v>
      </c>
      <c r="AG490" s="172">
        <f>IF(C490=1,IF(COUNTA(M490:AD490)=3,0,1),IF(C490="",IF(COUNTA(M490:AD490)&gt;0,1,0),0))</f>
        <v>0</v>
      </c>
      <c r="AH490" s="172">
        <f>IF(C490&gt;1,IF(COUNTA(M490:AD490)=0,0,1),0)</f>
        <v>0</v>
      </c>
      <c r="AI490">
        <f>COUNTIF(S490:AD490,"NS")</f>
        <v>0</v>
      </c>
      <c r="AJ490">
        <f>SUM(S490:AD490)</f>
        <v>0</v>
      </c>
      <c r="AK490" s="172">
        <f>IF(COUNTIF(M490:AD490,"NA")=3,0,IF(COUNTA(M490:AD490)=0,0,IF(OR(AND(M490=0,AI490&gt;0),AND(M490="ns",AJ490&gt;0),AND(M490="ns",AI490=0,AJ490=0)),1,IF(OR(AND(M490&gt;0,AI490=2),AND(M490="ns",AI490=2),AND(M490="ns",AJ490=0,AI490&gt;0),M490=AJ490),0,1))))</f>
        <v>0</v>
      </c>
      <c r="AL490" cm="1">
        <f t="array" ref="AL490">IF(OR(M490={"NS","NA"},$C$93={"NS","NA"}),0,IF(M490&lt;=$C$93,0,1))</f>
        <v>0</v>
      </c>
      <c r="AM490" cm="1">
        <f t="array" ref="AM490">IF(OR(S490={"NS","NA"},$E$95={"NS","NA"}),0,IF(S490&lt;=$E$95,0,1))</f>
        <v>0</v>
      </c>
      <c r="AN490" cm="1">
        <f t="array" ref="AN490">IF(OR(Y490={"NS","NA"},$E$97={"NS","NA"}),0,IF(Y490&lt;=$E$97,0,1))</f>
        <v>0</v>
      </c>
    </row>
    <row r="491" spans="1:40" ht="15" customHeight="1">
      <c r="A491" s="159"/>
      <c r="B491" s="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N491" s="172">
        <f>SUM(AL490:AN490)</f>
        <v>0</v>
      </c>
    </row>
    <row r="492" spans="1:40" ht="24" customHeight="1">
      <c r="A492" s="159"/>
      <c r="B492" s="7"/>
      <c r="C492" s="417" t="s">
        <v>147</v>
      </c>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c r="Z492" s="417"/>
      <c r="AA492" s="417"/>
      <c r="AB492" s="417"/>
      <c r="AC492" s="417"/>
      <c r="AD492" s="417"/>
    </row>
    <row r="493" spans="1:40" ht="60" customHeight="1">
      <c r="A493" s="159"/>
      <c r="B493" s="7"/>
      <c r="C493" s="473"/>
      <c r="D493" s="474"/>
      <c r="E493" s="474"/>
      <c r="F493" s="474"/>
      <c r="G493" s="474"/>
      <c r="H493" s="474"/>
      <c r="I493" s="474"/>
      <c r="J493" s="474"/>
      <c r="K493" s="474"/>
      <c r="L493" s="474"/>
      <c r="M493" s="474"/>
      <c r="N493" s="474"/>
      <c r="O493" s="474"/>
      <c r="P493" s="474"/>
      <c r="Q493" s="474"/>
      <c r="R493" s="474"/>
      <c r="S493" s="474"/>
      <c r="T493" s="474"/>
      <c r="U493" s="474"/>
      <c r="V493" s="474"/>
      <c r="W493" s="474"/>
      <c r="X493" s="474"/>
      <c r="Y493" s="474"/>
      <c r="Z493" s="474"/>
      <c r="AA493" s="474"/>
      <c r="AB493" s="474"/>
      <c r="AC493" s="474"/>
      <c r="AD493" s="475"/>
    </row>
    <row r="494" spans="1:40" ht="15" customHeight="1">
      <c r="A494" s="159"/>
      <c r="B494" s="455" t="str">
        <f>IF(AG490=0,"","Favor de ingresar toda la información requerida en la pregunta")</f>
        <v/>
      </c>
      <c r="C494" s="455"/>
      <c r="D494" s="455"/>
      <c r="E494" s="455"/>
      <c r="F494" s="455"/>
      <c r="G494" s="455"/>
      <c r="H494" s="455"/>
      <c r="I494" s="455"/>
      <c r="J494" s="455"/>
      <c r="K494" s="455"/>
      <c r="L494" s="455"/>
      <c r="M494" s="455"/>
      <c r="N494" s="455"/>
      <c r="O494" s="455"/>
      <c r="P494" s="455"/>
      <c r="Q494" s="455"/>
      <c r="R494" s="455"/>
      <c r="S494" s="455"/>
      <c r="T494" s="455"/>
      <c r="U494" s="455"/>
      <c r="V494" s="455"/>
      <c r="W494" s="455"/>
      <c r="X494" s="455"/>
      <c r="Y494" s="455"/>
      <c r="Z494" s="455"/>
      <c r="AA494" s="455"/>
      <c r="AB494" s="455"/>
      <c r="AC494" s="455"/>
      <c r="AD494" s="455"/>
      <c r="AE494" s="455"/>
    </row>
    <row r="495" spans="1:40" ht="15" customHeight="1">
      <c r="A495" s="159"/>
      <c r="B495" s="456" t="str">
        <f>IF(COUNTIF(M490:AD490,"NS")&lt;&gt;0,"Alerta: debido a que cuenta con registros NS, debe proporcionar una justificación en el area de comentarios al final de la pregunta","")</f>
        <v/>
      </c>
      <c r="C495" s="456"/>
      <c r="D495" s="456"/>
      <c r="E495" s="456"/>
      <c r="F495" s="456"/>
      <c r="G495" s="456"/>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6"/>
    </row>
    <row r="496" spans="1:40" ht="15" customHeight="1">
      <c r="A496" s="159"/>
      <c r="B496" s="452" t="str">
        <f>IF(AH490&gt;0,"Revise la información capturada, ya que tiene datos ingresados en celdas que están sombreadas","")</f>
        <v/>
      </c>
      <c r="C496" s="452"/>
      <c r="D496" s="452"/>
      <c r="E496" s="452"/>
      <c r="F496" s="452"/>
      <c r="G496" s="452"/>
      <c r="H496" s="452"/>
      <c r="I496" s="452"/>
      <c r="J496" s="452"/>
      <c r="K496" s="452"/>
      <c r="L496" s="452"/>
      <c r="M496" s="452"/>
      <c r="N496" s="452"/>
      <c r="O496" s="452"/>
      <c r="P496" s="452"/>
      <c r="Q496" s="452"/>
      <c r="R496" s="452"/>
      <c r="S496" s="452"/>
      <c r="T496" s="452"/>
      <c r="U496" s="452"/>
      <c r="V496" s="452"/>
      <c r="W496" s="452"/>
      <c r="X496" s="452"/>
      <c r="Y496" s="452"/>
      <c r="Z496" s="452"/>
      <c r="AA496" s="452"/>
      <c r="AB496" s="452"/>
      <c r="AC496" s="452"/>
      <c r="AD496" s="452"/>
      <c r="AE496" s="452"/>
    </row>
    <row r="497" spans="1:43" ht="15" customHeight="1">
      <c r="A497" s="159"/>
      <c r="B497" s="452" t="str">
        <f>IF(AK490&gt;0,"Favor de revisar la suma y consistencia de totales y/o subtotales por filas (numéricos y NS)","")</f>
        <v/>
      </c>
      <c r="C497" s="452"/>
      <c r="D497" s="452"/>
      <c r="E497" s="452"/>
      <c r="F497" s="452"/>
      <c r="G497" s="452"/>
      <c r="H497" s="452"/>
      <c r="I497" s="452"/>
      <c r="J497" s="452"/>
      <c r="K497" s="452"/>
      <c r="L497" s="452"/>
      <c r="M497" s="452"/>
      <c r="N497" s="452"/>
      <c r="O497" s="452"/>
      <c r="P497" s="452"/>
      <c r="Q497" s="452"/>
      <c r="R497" s="452"/>
      <c r="S497" s="452"/>
      <c r="T497" s="452"/>
      <c r="U497" s="452"/>
      <c r="V497" s="452"/>
      <c r="W497" s="452"/>
      <c r="X497" s="452"/>
      <c r="Y497" s="452"/>
      <c r="Z497" s="452"/>
      <c r="AA497" s="452"/>
      <c r="AB497" s="452"/>
      <c r="AC497" s="452"/>
      <c r="AD497" s="452"/>
      <c r="AE497" s="452"/>
    </row>
    <row r="498" spans="1:43" ht="15" customHeight="1">
      <c r="A498" s="159"/>
      <c r="B498" s="452" t="str">
        <f>IF(AF490=0,"","Debido a que cuenta con registro(s) con el código 1, el total de la fila respectiva debe ser mayor a cero")</f>
        <v/>
      </c>
      <c r="C498" s="452"/>
      <c r="D498" s="452"/>
      <c r="E498" s="452"/>
      <c r="F498" s="452"/>
      <c r="G498" s="452"/>
      <c r="H498" s="452"/>
      <c r="I498" s="452"/>
      <c r="J498" s="452"/>
      <c r="K498" s="452"/>
      <c r="L498" s="452"/>
      <c r="M498" s="452"/>
      <c r="N498" s="452"/>
      <c r="O498" s="452"/>
      <c r="P498" s="452"/>
      <c r="Q498" s="452"/>
      <c r="R498" s="452"/>
      <c r="S498" s="452"/>
      <c r="T498" s="452"/>
      <c r="U498" s="452"/>
      <c r="V498" s="452"/>
      <c r="W498" s="452"/>
      <c r="X498" s="452"/>
      <c r="Y498" s="452"/>
      <c r="Z498" s="452"/>
      <c r="AA498" s="452"/>
      <c r="AB498" s="452"/>
      <c r="AC498" s="452"/>
      <c r="AD498" s="452"/>
      <c r="AE498" s="452"/>
    </row>
    <row r="499" spans="1:43" ht="15" customHeight="1">
      <c r="A499" s="159"/>
      <c r="B499" s="450" t="str">
        <f>IF(AN491&gt;0,"Favor de revisar la instrucción 4, debido a que no se cumplen con los criterios mencionados","")</f>
        <v/>
      </c>
      <c r="C499" s="450"/>
      <c r="D499" s="450"/>
      <c r="E499" s="450"/>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row>
    <row r="500" spans="1:43" ht="36" customHeight="1">
      <c r="A500" s="17" t="s">
        <v>505</v>
      </c>
      <c r="B500" s="462" t="s">
        <v>1616</v>
      </c>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c r="AA500" s="462"/>
      <c r="AB500" s="462"/>
      <c r="AC500" s="462"/>
      <c r="AD500" s="462"/>
    </row>
    <row r="501" spans="1:43" ht="24" customHeight="1">
      <c r="A501" s="17"/>
      <c r="B501" s="186"/>
      <c r="C501" s="465" t="s">
        <v>506</v>
      </c>
      <c r="D501" s="465"/>
      <c r="E501" s="465"/>
      <c r="F501" s="465"/>
      <c r="G501" s="465"/>
      <c r="H501" s="465"/>
      <c r="I501" s="465"/>
      <c r="J501" s="465"/>
      <c r="K501" s="465"/>
      <c r="L501" s="465"/>
      <c r="M501" s="465"/>
      <c r="N501" s="465"/>
      <c r="O501" s="465"/>
      <c r="P501" s="465"/>
      <c r="Q501" s="465"/>
      <c r="R501" s="465"/>
      <c r="S501" s="465"/>
      <c r="T501" s="465"/>
      <c r="U501" s="465"/>
      <c r="V501" s="465"/>
      <c r="W501" s="465"/>
      <c r="X501" s="465"/>
      <c r="Y501" s="465"/>
      <c r="Z501" s="465"/>
      <c r="AA501" s="465"/>
      <c r="AB501" s="465"/>
      <c r="AC501" s="465"/>
      <c r="AD501" s="465"/>
    </row>
    <row r="502" spans="1:43" ht="24" customHeight="1">
      <c r="A502" s="17"/>
      <c r="B502" s="186"/>
      <c r="C502" s="507" t="s">
        <v>507</v>
      </c>
      <c r="D502" s="507"/>
      <c r="E502" s="507"/>
      <c r="F502" s="507"/>
      <c r="G502" s="507"/>
      <c r="H502" s="507"/>
      <c r="I502" s="507"/>
      <c r="J502" s="507"/>
      <c r="K502" s="507"/>
      <c r="L502" s="507"/>
      <c r="M502" s="507"/>
      <c r="N502" s="507"/>
      <c r="O502" s="507"/>
      <c r="P502" s="507"/>
      <c r="Q502" s="507"/>
      <c r="R502" s="507"/>
      <c r="S502" s="507"/>
      <c r="T502" s="507"/>
      <c r="U502" s="507"/>
      <c r="V502" s="507"/>
      <c r="W502" s="507"/>
      <c r="X502" s="507"/>
      <c r="Y502" s="507"/>
      <c r="Z502" s="507"/>
      <c r="AA502" s="507"/>
      <c r="AB502" s="507"/>
      <c r="AC502" s="507"/>
      <c r="AD502" s="507"/>
    </row>
    <row r="503" spans="1:43" ht="36" customHeight="1">
      <c r="A503" s="17"/>
      <c r="B503" s="186"/>
      <c r="C503" s="465" t="s">
        <v>1944</v>
      </c>
      <c r="D503" s="465"/>
      <c r="E503" s="465"/>
      <c r="F503" s="465"/>
      <c r="G503" s="465"/>
      <c r="H503" s="465"/>
      <c r="I503" s="465"/>
      <c r="J503" s="465"/>
      <c r="K503" s="465"/>
      <c r="L503" s="465"/>
      <c r="M503" s="465"/>
      <c r="N503" s="465"/>
      <c r="O503" s="465"/>
      <c r="P503" s="465"/>
      <c r="Q503" s="465"/>
      <c r="R503" s="465"/>
      <c r="S503" s="465"/>
      <c r="T503" s="465"/>
      <c r="U503" s="465"/>
      <c r="V503" s="465"/>
      <c r="W503" s="465"/>
      <c r="X503" s="465"/>
      <c r="Y503" s="465"/>
      <c r="Z503" s="465"/>
      <c r="AA503" s="465"/>
      <c r="AB503" s="465"/>
      <c r="AC503" s="465"/>
      <c r="AD503" s="465"/>
    </row>
    <row r="504" spans="1:43" ht="36" customHeight="1">
      <c r="A504" s="17"/>
      <c r="B504" s="186"/>
      <c r="C504" s="465" t="s">
        <v>1945</v>
      </c>
      <c r="D504" s="465"/>
      <c r="E504" s="465"/>
      <c r="F504" s="465"/>
      <c r="G504" s="465"/>
      <c r="H504" s="465"/>
      <c r="I504" s="465"/>
      <c r="J504" s="465"/>
      <c r="K504" s="465"/>
      <c r="L504" s="465"/>
      <c r="M504" s="465"/>
      <c r="N504" s="465"/>
      <c r="O504" s="465"/>
      <c r="P504" s="465"/>
      <c r="Q504" s="465"/>
      <c r="R504" s="465"/>
      <c r="S504" s="465"/>
      <c r="T504" s="465"/>
      <c r="U504" s="465"/>
      <c r="V504" s="465"/>
      <c r="W504" s="465"/>
      <c r="X504" s="465"/>
      <c r="Y504" s="465"/>
      <c r="Z504" s="465"/>
      <c r="AA504" s="465"/>
      <c r="AB504" s="465"/>
      <c r="AC504" s="465"/>
      <c r="AD504" s="465"/>
    </row>
    <row r="505" spans="1:43" ht="24" customHeight="1">
      <c r="A505" s="17"/>
      <c r="B505" s="186"/>
      <c r="C505" s="465" t="s">
        <v>1947</v>
      </c>
      <c r="D505" s="465"/>
      <c r="E505" s="465"/>
      <c r="F505" s="465"/>
      <c r="G505" s="465"/>
      <c r="H505" s="465"/>
      <c r="I505" s="465"/>
      <c r="J505" s="465"/>
      <c r="K505" s="465"/>
      <c r="L505" s="465"/>
      <c r="M505" s="465"/>
      <c r="N505" s="465"/>
      <c r="O505" s="465"/>
      <c r="P505" s="465"/>
      <c r="Q505" s="465"/>
      <c r="R505" s="465"/>
      <c r="S505" s="465"/>
      <c r="T505" s="465"/>
      <c r="U505" s="465"/>
      <c r="V505" s="465"/>
      <c r="W505" s="465"/>
      <c r="X505" s="465"/>
      <c r="Y505" s="465"/>
      <c r="Z505" s="465"/>
      <c r="AA505" s="465"/>
      <c r="AB505" s="465"/>
      <c r="AC505" s="465"/>
      <c r="AD505" s="465"/>
    </row>
    <row r="506" spans="1:43" ht="15" customHeight="1">
      <c r="A506" s="18"/>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row>
    <row r="507" spans="1:43" ht="60" customHeight="1">
      <c r="A507" s="159"/>
      <c r="B507" s="7"/>
      <c r="C507" s="500" t="s">
        <v>508</v>
      </c>
      <c r="D507" s="501"/>
      <c r="E507" s="501"/>
      <c r="F507" s="501"/>
      <c r="G507" s="501"/>
      <c r="H507" s="501"/>
      <c r="I507" s="501"/>
      <c r="J507" s="501"/>
      <c r="K507" s="501"/>
      <c r="L507" s="501"/>
      <c r="M507" s="501"/>
      <c r="N507" s="501"/>
      <c r="O507" s="502"/>
      <c r="P507" s="500" t="s">
        <v>509</v>
      </c>
      <c r="Q507" s="501"/>
      <c r="R507" s="502"/>
      <c r="S507" s="410" t="s">
        <v>504</v>
      </c>
      <c r="T507" s="410"/>
      <c r="U507" s="410"/>
      <c r="V507" s="410"/>
      <c r="W507" s="410"/>
      <c r="X507" s="410"/>
      <c r="Y507" s="410"/>
      <c r="Z507" s="410"/>
      <c r="AA507" s="410"/>
      <c r="AB507" s="410"/>
      <c r="AC507" s="410"/>
      <c r="AD507" s="410"/>
    </row>
    <row r="508" spans="1:43" ht="15" customHeight="1">
      <c r="A508" s="159"/>
      <c r="B508" s="7"/>
      <c r="C508" s="503"/>
      <c r="D508" s="504"/>
      <c r="E508" s="504"/>
      <c r="F508" s="504"/>
      <c r="G508" s="504"/>
      <c r="H508" s="504"/>
      <c r="I508" s="504"/>
      <c r="J508" s="504"/>
      <c r="K508" s="504"/>
      <c r="L508" s="504"/>
      <c r="M508" s="504"/>
      <c r="N508" s="504"/>
      <c r="O508" s="505"/>
      <c r="P508" s="503"/>
      <c r="Q508" s="504"/>
      <c r="R508" s="505"/>
      <c r="S508" s="489" t="s">
        <v>226</v>
      </c>
      <c r="T508" s="489"/>
      <c r="U508" s="489"/>
      <c r="V508" s="489"/>
      <c r="W508" s="573" t="s">
        <v>400</v>
      </c>
      <c r="X508" s="573"/>
      <c r="Y508" s="573"/>
      <c r="Z508" s="573"/>
      <c r="AA508" s="573" t="s">
        <v>401</v>
      </c>
      <c r="AB508" s="573"/>
      <c r="AC508" s="573"/>
      <c r="AD508" s="573"/>
      <c r="AG508" t="s">
        <v>2233</v>
      </c>
      <c r="AH508" t="s">
        <v>2248</v>
      </c>
      <c r="AI508" t="s">
        <v>2227</v>
      </c>
      <c r="AJ508" t="s">
        <v>2244</v>
      </c>
      <c r="AK508" t="s">
        <v>2245</v>
      </c>
      <c r="AL508" t="s">
        <v>2309</v>
      </c>
      <c r="AO508" t="s">
        <v>2303</v>
      </c>
    </row>
    <row r="509" spans="1:43" ht="15" customHeight="1">
      <c r="A509" s="159"/>
      <c r="B509" s="7"/>
      <c r="C509" s="253" t="s">
        <v>89</v>
      </c>
      <c r="D509" s="480" t="s">
        <v>510</v>
      </c>
      <c r="E509" s="481"/>
      <c r="F509" s="481"/>
      <c r="G509" s="481"/>
      <c r="H509" s="481"/>
      <c r="I509" s="481"/>
      <c r="J509" s="481"/>
      <c r="K509" s="481"/>
      <c r="L509" s="481"/>
      <c r="M509" s="481"/>
      <c r="N509" s="481"/>
      <c r="O509" s="482"/>
      <c r="P509" s="466"/>
      <c r="Q509" s="466"/>
      <c r="R509" s="466"/>
      <c r="S509" s="601"/>
      <c r="T509" s="467"/>
      <c r="U509" s="467"/>
      <c r="V509" s="468"/>
      <c r="W509" s="601"/>
      <c r="X509" s="467"/>
      <c r="Y509" s="467"/>
      <c r="Z509" s="468"/>
      <c r="AA509" s="601"/>
      <c r="AB509" s="467"/>
      <c r="AC509" s="467"/>
      <c r="AD509" s="468"/>
      <c r="AG509">
        <f>IF(AND($C$490=1,P509=""),IF(COUNTA(S509:AD509)=3,0,1),0)</f>
        <v>0</v>
      </c>
      <c r="AH509">
        <f>IF($C$490&lt;&gt;1,IF(COUNTA(P509:AD509)=0,0,1),IF(P509="X",IF(COUNTA(S509:AD509)=0,0,1),0))</f>
        <v>0</v>
      </c>
      <c r="AI509">
        <f t="shared" ref="AI509" si="251">COUNTIF(W509:AD509,"NS")</f>
        <v>0</v>
      </c>
      <c r="AJ509">
        <f t="shared" ref="AJ509" si="252">SUM(W509:AD509)</f>
        <v>0</v>
      </c>
      <c r="AK509">
        <f>IF(COUNTIF(S509:AD509,"NA")=3,0,IF(COUNTA(S509:AD509)=0,0,IF(OR(AND(S509=0,AI509&gt;0),AND(S509="ns",AJ509&gt;0),AND(S509="ns",AI509=0,AJ509=0)),1,IF(OR(AND(S509&gt;0,AI509=2),AND(S509="ns",AI509=2),AND(S509="ns",AJ509=0,AI509&gt;0),S509=AJ509),0,1))))</f>
        <v>0</v>
      </c>
      <c r="AL509" cm="1">
        <f t="array" ref="AL509">IF(OR(S529={"NS","NA"},M490={"NS","NA"}),0,IF(S529&gt;=M490,0,1))</f>
        <v>0</v>
      </c>
      <c r="AM509" cm="1">
        <f t="array" ref="AM509">IF(OR(W529={"NS","NA"},S490={"NS","NA"}),0,IF(W529&gt;=S490,0,1))</f>
        <v>0</v>
      </c>
      <c r="AN509" cm="1">
        <f t="array" ref="AN509">IF(OR(AA529={"NS","NA"},Y490={"NS","NA"}),0,IF(AA529&gt;=Y490,0,1))</f>
        <v>0</v>
      </c>
      <c r="AO509" cm="1">
        <f t="array" ref="AO509">IF(OR(S509={"NS","NA"},$M$490={"NS","NA"}),0,IF(S509&lt;=$M$490,0,1))</f>
        <v>0</v>
      </c>
      <c r="AP509" cm="1">
        <f t="array" ref="AP509">IF(OR(W509={"NS","NA"},$S$490={"NS","NA"}),0,IF(W509&lt;=$S$490,0,1))</f>
        <v>0</v>
      </c>
      <c r="AQ509" cm="1">
        <f t="array" ref="AQ509">IF(OR(AA509={"NS","NA"},$Y$490={"NS","NA"}),0,IF(AA509&lt;=$Y$490,0,1))</f>
        <v>0</v>
      </c>
    </row>
    <row r="510" spans="1:43" ht="15" customHeight="1">
      <c r="A510" s="159"/>
      <c r="B510" s="7"/>
      <c r="C510" s="254" t="s">
        <v>90</v>
      </c>
      <c r="D510" s="480" t="s">
        <v>511</v>
      </c>
      <c r="E510" s="481"/>
      <c r="F510" s="481"/>
      <c r="G510" s="481"/>
      <c r="H510" s="481"/>
      <c r="I510" s="481"/>
      <c r="J510" s="481"/>
      <c r="K510" s="481"/>
      <c r="L510" s="481"/>
      <c r="M510" s="481"/>
      <c r="N510" s="481"/>
      <c r="O510" s="482"/>
      <c r="P510" s="466"/>
      <c r="Q510" s="466"/>
      <c r="R510" s="466"/>
      <c r="S510" s="601"/>
      <c r="T510" s="467"/>
      <c r="U510" s="467"/>
      <c r="V510" s="468"/>
      <c r="W510" s="601"/>
      <c r="X510" s="467"/>
      <c r="Y510" s="467"/>
      <c r="Z510" s="468"/>
      <c r="AA510" s="601"/>
      <c r="AB510" s="467"/>
      <c r="AC510" s="467"/>
      <c r="AD510" s="468"/>
      <c r="AG510">
        <f t="shared" ref="AG510:AG527" si="253">IF(AND($C$490=1,P510=""),IF(COUNTA(S510:AD510)=3,0,1),0)</f>
        <v>0</v>
      </c>
      <c r="AH510">
        <f t="shared" ref="AH510:AH527" si="254">IF($C$490&lt;&gt;1,IF(COUNTA(P510:AD510)=0,0,1),IF(P510="X",IF(COUNTA(S510:AD510)=0,0,1),0))</f>
        <v>0</v>
      </c>
      <c r="AI510">
        <f t="shared" ref="AI510:AI528" si="255">COUNTIF(W510:AD510,"NS")</f>
        <v>0</v>
      </c>
      <c r="AJ510">
        <f t="shared" ref="AJ510:AJ528" si="256">SUM(W510:AD510)</f>
        <v>0</v>
      </c>
      <c r="AK510">
        <f t="shared" ref="AK510:AK527" si="257">IF(COUNTIF(S510:AD510,"NA")=3,0,IF(COUNTA(S510:AD510)=0,0,IF(OR(AND(S510=0,AI510&gt;0),AND(S510="ns",AJ510&gt;0),AND(S510="ns",AI510=0,AJ510=0)),1,IF(OR(AND(S510&gt;0,AI510=2),AND(S510="ns",AI510=2),AND(S510="ns",AJ510=0,AI510&gt;0),S510=AJ510),0,1))))</f>
        <v>0</v>
      </c>
      <c r="AN510" s="172">
        <f>SUM(AL509:AN509)</f>
        <v>0</v>
      </c>
      <c r="AO510" cm="1">
        <f t="array" ref="AO510">IF(OR(S510={"NS","NA"},$M$490={"NS","NA"}),0,IF(S510&lt;=$M$490,0,1))</f>
        <v>0</v>
      </c>
      <c r="AP510" cm="1">
        <f t="array" ref="AP510">IF(OR(W510={"NS","NA"},$S$490={"NS","NA"}),0,IF(W510&lt;=$S$490,0,1))</f>
        <v>0</v>
      </c>
      <c r="AQ510" cm="1">
        <f t="array" ref="AQ510">IF(OR(AA510={"NS","NA"},$Y$490={"NS","NA"}),0,IF(AA510&lt;=$Y$490,0,1))</f>
        <v>0</v>
      </c>
    </row>
    <row r="511" spans="1:43" ht="24" customHeight="1">
      <c r="A511" s="159"/>
      <c r="B511" s="7"/>
      <c r="C511" s="254" t="s">
        <v>92</v>
      </c>
      <c r="D511" s="480" t="s">
        <v>512</v>
      </c>
      <c r="E511" s="481"/>
      <c r="F511" s="481"/>
      <c r="G511" s="481"/>
      <c r="H511" s="481"/>
      <c r="I511" s="481"/>
      <c r="J511" s="481"/>
      <c r="K511" s="481"/>
      <c r="L511" s="481"/>
      <c r="M511" s="481"/>
      <c r="N511" s="481"/>
      <c r="O511" s="482"/>
      <c r="P511" s="466"/>
      <c r="Q511" s="466"/>
      <c r="R511" s="466"/>
      <c r="S511" s="601"/>
      <c r="T511" s="467"/>
      <c r="U511" s="467"/>
      <c r="V511" s="468"/>
      <c r="W511" s="601"/>
      <c r="X511" s="467"/>
      <c r="Y511" s="467"/>
      <c r="Z511" s="468"/>
      <c r="AA511" s="601"/>
      <c r="AB511" s="467"/>
      <c r="AC511" s="467"/>
      <c r="AD511" s="468"/>
      <c r="AG511">
        <f t="shared" si="253"/>
        <v>0</v>
      </c>
      <c r="AH511">
        <f t="shared" si="254"/>
        <v>0</v>
      </c>
      <c r="AI511">
        <f t="shared" si="255"/>
        <v>0</v>
      </c>
      <c r="AJ511">
        <f t="shared" si="256"/>
        <v>0</v>
      </c>
      <c r="AK511">
        <f t="shared" si="257"/>
        <v>0</v>
      </c>
      <c r="AO511" cm="1">
        <f t="array" ref="AO511">IF(OR(S511={"NS","NA"},$M$490={"NS","NA"}),0,IF(S511&lt;=$M$490,0,1))</f>
        <v>0</v>
      </c>
      <c r="AP511" cm="1">
        <f t="array" ref="AP511">IF(OR(W511={"NS","NA"},$S$490={"NS","NA"}),0,IF(W511&lt;=$S$490,0,1))</f>
        <v>0</v>
      </c>
      <c r="AQ511" cm="1">
        <f t="array" ref="AQ511">IF(OR(AA511={"NS","NA"},$Y$490={"NS","NA"}),0,IF(AA511&lt;=$Y$490,0,1))</f>
        <v>0</v>
      </c>
    </row>
    <row r="512" spans="1:43" ht="36" customHeight="1">
      <c r="A512" s="159"/>
      <c r="B512" s="7"/>
      <c r="C512" s="254" t="s">
        <v>93</v>
      </c>
      <c r="D512" s="480" t="s">
        <v>513</v>
      </c>
      <c r="E512" s="481"/>
      <c r="F512" s="481"/>
      <c r="G512" s="481"/>
      <c r="H512" s="481"/>
      <c r="I512" s="481"/>
      <c r="J512" s="481"/>
      <c r="K512" s="481"/>
      <c r="L512" s="481"/>
      <c r="M512" s="481"/>
      <c r="N512" s="481"/>
      <c r="O512" s="482"/>
      <c r="P512" s="466"/>
      <c r="Q512" s="466"/>
      <c r="R512" s="466"/>
      <c r="S512" s="601"/>
      <c r="T512" s="467"/>
      <c r="U512" s="467"/>
      <c r="V512" s="468"/>
      <c r="W512" s="601"/>
      <c r="X512" s="467"/>
      <c r="Y512" s="467"/>
      <c r="Z512" s="468"/>
      <c r="AA512" s="601"/>
      <c r="AB512" s="467"/>
      <c r="AC512" s="467"/>
      <c r="AD512" s="468"/>
      <c r="AG512">
        <f t="shared" si="253"/>
        <v>0</v>
      </c>
      <c r="AH512">
        <f t="shared" si="254"/>
        <v>0</v>
      </c>
      <c r="AI512">
        <f t="shared" si="255"/>
        <v>0</v>
      </c>
      <c r="AJ512">
        <f t="shared" si="256"/>
        <v>0</v>
      </c>
      <c r="AK512">
        <f t="shared" si="257"/>
        <v>0</v>
      </c>
      <c r="AO512" cm="1">
        <f t="array" ref="AO512">IF(OR(S512={"NS","NA"},$M$490={"NS","NA"}),0,IF(S512&lt;=$M$490,0,1))</f>
        <v>0</v>
      </c>
      <c r="AP512" cm="1">
        <f t="array" ref="AP512">IF(OR(W512={"NS","NA"},$S$490={"NS","NA"}),0,IF(W512&lt;=$S$490,0,1))</f>
        <v>0</v>
      </c>
      <c r="AQ512" cm="1">
        <f t="array" ref="AQ512">IF(OR(AA512={"NS","NA"},$Y$490={"NS","NA"}),0,IF(AA512&lt;=$Y$490,0,1))</f>
        <v>0</v>
      </c>
    </row>
    <row r="513" spans="1:43" ht="36" customHeight="1">
      <c r="A513" s="159"/>
      <c r="B513" s="7"/>
      <c r="C513" s="254" t="s">
        <v>95</v>
      </c>
      <c r="D513" s="480" t="s">
        <v>514</v>
      </c>
      <c r="E513" s="481"/>
      <c r="F513" s="481"/>
      <c r="G513" s="481"/>
      <c r="H513" s="481"/>
      <c r="I513" s="481"/>
      <c r="J513" s="481"/>
      <c r="K513" s="481"/>
      <c r="L513" s="481"/>
      <c r="M513" s="481"/>
      <c r="N513" s="481"/>
      <c r="O513" s="482"/>
      <c r="P513" s="466"/>
      <c r="Q513" s="466"/>
      <c r="R513" s="466"/>
      <c r="S513" s="601"/>
      <c r="T513" s="467"/>
      <c r="U513" s="467"/>
      <c r="V513" s="468"/>
      <c r="W513" s="601"/>
      <c r="X513" s="467"/>
      <c r="Y513" s="467"/>
      <c r="Z513" s="468"/>
      <c r="AA513" s="601"/>
      <c r="AB513" s="467"/>
      <c r="AC513" s="467"/>
      <c r="AD513" s="468"/>
      <c r="AG513">
        <f t="shared" si="253"/>
        <v>0</v>
      </c>
      <c r="AH513">
        <f t="shared" si="254"/>
        <v>0</v>
      </c>
      <c r="AI513">
        <f t="shared" si="255"/>
        <v>0</v>
      </c>
      <c r="AJ513">
        <f t="shared" si="256"/>
        <v>0</v>
      </c>
      <c r="AK513">
        <f t="shared" si="257"/>
        <v>0</v>
      </c>
      <c r="AO513" cm="1">
        <f t="array" ref="AO513">IF(OR(S513={"NS","NA"},$M$490={"NS","NA"}),0,IF(S513&lt;=$M$490,0,1))</f>
        <v>0</v>
      </c>
      <c r="AP513" cm="1">
        <f t="array" ref="AP513">IF(OR(W513={"NS","NA"},$S$490={"NS","NA"}),0,IF(W513&lt;=$S$490,0,1))</f>
        <v>0</v>
      </c>
      <c r="AQ513" cm="1">
        <f t="array" ref="AQ513">IF(OR(AA513={"NS","NA"},$Y$490={"NS","NA"}),0,IF(AA513&lt;=$Y$490,0,1))</f>
        <v>0</v>
      </c>
    </row>
    <row r="514" spans="1:43" ht="24" customHeight="1">
      <c r="A514" s="159"/>
      <c r="B514" s="7"/>
      <c r="C514" s="254" t="s">
        <v>97</v>
      </c>
      <c r="D514" s="480" t="s">
        <v>515</v>
      </c>
      <c r="E514" s="481"/>
      <c r="F514" s="481"/>
      <c r="G514" s="481"/>
      <c r="H514" s="481"/>
      <c r="I514" s="481"/>
      <c r="J514" s="481"/>
      <c r="K514" s="481"/>
      <c r="L514" s="481"/>
      <c r="M514" s="481"/>
      <c r="N514" s="481"/>
      <c r="O514" s="482"/>
      <c r="P514" s="466"/>
      <c r="Q514" s="466"/>
      <c r="R514" s="466"/>
      <c r="S514" s="601"/>
      <c r="T514" s="467"/>
      <c r="U514" s="467"/>
      <c r="V514" s="468"/>
      <c r="W514" s="601"/>
      <c r="X514" s="467"/>
      <c r="Y514" s="467"/>
      <c r="Z514" s="468"/>
      <c r="AA514" s="601"/>
      <c r="AB514" s="467"/>
      <c r="AC514" s="467"/>
      <c r="AD514" s="468"/>
      <c r="AG514">
        <f t="shared" si="253"/>
        <v>0</v>
      </c>
      <c r="AH514">
        <f t="shared" si="254"/>
        <v>0</v>
      </c>
      <c r="AI514">
        <f t="shared" si="255"/>
        <v>0</v>
      </c>
      <c r="AJ514">
        <f t="shared" si="256"/>
        <v>0</v>
      </c>
      <c r="AK514">
        <f t="shared" si="257"/>
        <v>0</v>
      </c>
      <c r="AO514" cm="1">
        <f t="array" ref="AO514">IF(OR(S514={"NS","NA"},$M$490={"NS","NA"}),0,IF(S514&lt;=$M$490,0,1))</f>
        <v>0</v>
      </c>
      <c r="AP514" cm="1">
        <f t="array" ref="AP514">IF(OR(W514={"NS","NA"},$S$490={"NS","NA"}),0,IF(W514&lt;=$S$490,0,1))</f>
        <v>0</v>
      </c>
      <c r="AQ514" cm="1">
        <f t="array" ref="AQ514">IF(OR(AA514={"NS","NA"},$Y$490={"NS","NA"}),0,IF(AA514&lt;=$Y$490,0,1))</f>
        <v>0</v>
      </c>
    </row>
    <row r="515" spans="1:43" ht="24" customHeight="1">
      <c r="A515" s="159"/>
      <c r="B515" s="7"/>
      <c r="C515" s="254" t="s">
        <v>99</v>
      </c>
      <c r="D515" s="480" t="s">
        <v>516</v>
      </c>
      <c r="E515" s="481"/>
      <c r="F515" s="481"/>
      <c r="G515" s="481"/>
      <c r="H515" s="481"/>
      <c r="I515" s="481"/>
      <c r="J515" s="481"/>
      <c r="K515" s="481"/>
      <c r="L515" s="481"/>
      <c r="M515" s="481"/>
      <c r="N515" s="481"/>
      <c r="O515" s="482"/>
      <c r="P515" s="466"/>
      <c r="Q515" s="466"/>
      <c r="R515" s="466"/>
      <c r="S515" s="601"/>
      <c r="T515" s="467"/>
      <c r="U515" s="467"/>
      <c r="V515" s="468"/>
      <c r="W515" s="601"/>
      <c r="X515" s="467"/>
      <c r="Y515" s="467"/>
      <c r="Z515" s="468"/>
      <c r="AA515" s="601"/>
      <c r="AB515" s="467"/>
      <c r="AC515" s="467"/>
      <c r="AD515" s="468"/>
      <c r="AG515">
        <f t="shared" si="253"/>
        <v>0</v>
      </c>
      <c r="AH515">
        <f t="shared" si="254"/>
        <v>0</v>
      </c>
      <c r="AI515">
        <f t="shared" si="255"/>
        <v>0</v>
      </c>
      <c r="AJ515">
        <f t="shared" si="256"/>
        <v>0</v>
      </c>
      <c r="AK515">
        <f t="shared" si="257"/>
        <v>0</v>
      </c>
      <c r="AO515" cm="1">
        <f t="array" ref="AO515">IF(OR(S515={"NS","NA"},$M$490={"NS","NA"}),0,IF(S515&lt;=$M$490,0,1))</f>
        <v>0</v>
      </c>
      <c r="AP515" cm="1">
        <f t="array" ref="AP515">IF(OR(W515={"NS","NA"},$S$490={"NS","NA"}),0,IF(W515&lt;=$S$490,0,1))</f>
        <v>0</v>
      </c>
      <c r="AQ515" cm="1">
        <f t="array" ref="AQ515">IF(OR(AA515={"NS","NA"},$Y$490={"NS","NA"}),0,IF(AA515&lt;=$Y$490,0,1))</f>
        <v>0</v>
      </c>
    </row>
    <row r="516" spans="1:43" ht="24" customHeight="1">
      <c r="A516" s="159"/>
      <c r="B516" s="7"/>
      <c r="C516" s="254" t="s">
        <v>101</v>
      </c>
      <c r="D516" s="480" t="s">
        <v>517</v>
      </c>
      <c r="E516" s="481"/>
      <c r="F516" s="481"/>
      <c r="G516" s="481"/>
      <c r="H516" s="481"/>
      <c r="I516" s="481"/>
      <c r="J516" s="481"/>
      <c r="K516" s="481"/>
      <c r="L516" s="481"/>
      <c r="M516" s="481"/>
      <c r="N516" s="481"/>
      <c r="O516" s="482"/>
      <c r="P516" s="466"/>
      <c r="Q516" s="466"/>
      <c r="R516" s="466"/>
      <c r="S516" s="601"/>
      <c r="T516" s="467"/>
      <c r="U516" s="467"/>
      <c r="V516" s="468"/>
      <c r="W516" s="601"/>
      <c r="X516" s="467"/>
      <c r="Y516" s="467"/>
      <c r="Z516" s="468"/>
      <c r="AA516" s="601"/>
      <c r="AB516" s="467"/>
      <c r="AC516" s="467"/>
      <c r="AD516" s="468"/>
      <c r="AG516">
        <f t="shared" si="253"/>
        <v>0</v>
      </c>
      <c r="AH516">
        <f t="shared" si="254"/>
        <v>0</v>
      </c>
      <c r="AI516">
        <f t="shared" si="255"/>
        <v>0</v>
      </c>
      <c r="AJ516">
        <f t="shared" si="256"/>
        <v>0</v>
      </c>
      <c r="AK516">
        <f t="shared" si="257"/>
        <v>0</v>
      </c>
      <c r="AO516" cm="1">
        <f t="array" ref="AO516">IF(OR(S516={"NS","NA"},$M$490={"NS","NA"}),0,IF(S516&lt;=$M$490,0,1))</f>
        <v>0</v>
      </c>
      <c r="AP516" cm="1">
        <f t="array" ref="AP516">IF(OR(W516={"NS","NA"},$S$490={"NS","NA"}),0,IF(W516&lt;=$S$490,0,1))</f>
        <v>0</v>
      </c>
      <c r="AQ516" cm="1">
        <f t="array" ref="AQ516">IF(OR(AA516={"NS","NA"},$Y$490={"NS","NA"}),0,IF(AA516&lt;=$Y$490,0,1))</f>
        <v>0</v>
      </c>
    </row>
    <row r="517" spans="1:43" ht="15" customHeight="1">
      <c r="A517" s="159"/>
      <c r="B517" s="7"/>
      <c r="C517" s="254" t="s">
        <v>103</v>
      </c>
      <c r="D517" s="480" t="s">
        <v>518</v>
      </c>
      <c r="E517" s="481"/>
      <c r="F517" s="481"/>
      <c r="G517" s="481"/>
      <c r="H517" s="481"/>
      <c r="I517" s="481"/>
      <c r="J517" s="481"/>
      <c r="K517" s="481"/>
      <c r="L517" s="481"/>
      <c r="M517" s="481"/>
      <c r="N517" s="481"/>
      <c r="O517" s="482"/>
      <c r="P517" s="466"/>
      <c r="Q517" s="466"/>
      <c r="R517" s="466"/>
      <c r="S517" s="601"/>
      <c r="T517" s="467"/>
      <c r="U517" s="467"/>
      <c r="V517" s="468"/>
      <c r="W517" s="601"/>
      <c r="X517" s="467"/>
      <c r="Y517" s="467"/>
      <c r="Z517" s="468"/>
      <c r="AA517" s="601"/>
      <c r="AB517" s="467"/>
      <c r="AC517" s="467"/>
      <c r="AD517" s="468"/>
      <c r="AG517">
        <f t="shared" si="253"/>
        <v>0</v>
      </c>
      <c r="AH517">
        <f t="shared" si="254"/>
        <v>0</v>
      </c>
      <c r="AI517">
        <f t="shared" si="255"/>
        <v>0</v>
      </c>
      <c r="AJ517">
        <f t="shared" si="256"/>
        <v>0</v>
      </c>
      <c r="AK517">
        <f t="shared" si="257"/>
        <v>0</v>
      </c>
      <c r="AO517" cm="1">
        <f t="array" ref="AO517">IF(OR(S517={"NS","NA"},$M$490={"NS","NA"}),0,IF(S517&lt;=$M$490,0,1))</f>
        <v>0</v>
      </c>
      <c r="AP517" cm="1">
        <f t="array" ref="AP517">IF(OR(W517={"NS","NA"},$S$490={"NS","NA"}),0,IF(W517&lt;=$S$490,0,1))</f>
        <v>0</v>
      </c>
      <c r="AQ517" cm="1">
        <f t="array" ref="AQ517">IF(OR(AA517={"NS","NA"},$Y$490={"NS","NA"}),0,IF(AA517&lt;=$Y$490,0,1))</f>
        <v>0</v>
      </c>
    </row>
    <row r="518" spans="1:43" ht="24" customHeight="1">
      <c r="A518" s="159"/>
      <c r="B518" s="7"/>
      <c r="C518" s="254" t="s">
        <v>105</v>
      </c>
      <c r="D518" s="480" t="s">
        <v>519</v>
      </c>
      <c r="E518" s="481"/>
      <c r="F518" s="481"/>
      <c r="G518" s="481"/>
      <c r="H518" s="481"/>
      <c r="I518" s="481"/>
      <c r="J518" s="481"/>
      <c r="K518" s="481"/>
      <c r="L518" s="481"/>
      <c r="M518" s="481"/>
      <c r="N518" s="481"/>
      <c r="O518" s="482"/>
      <c r="P518" s="466"/>
      <c r="Q518" s="466"/>
      <c r="R518" s="466"/>
      <c r="S518" s="601"/>
      <c r="T518" s="467"/>
      <c r="U518" s="467"/>
      <c r="V518" s="468"/>
      <c r="W518" s="601"/>
      <c r="X518" s="467"/>
      <c r="Y518" s="467"/>
      <c r="Z518" s="468"/>
      <c r="AA518" s="601"/>
      <c r="AB518" s="467"/>
      <c r="AC518" s="467"/>
      <c r="AD518" s="468"/>
      <c r="AG518">
        <f t="shared" si="253"/>
        <v>0</v>
      </c>
      <c r="AH518">
        <f t="shared" si="254"/>
        <v>0</v>
      </c>
      <c r="AI518">
        <f t="shared" si="255"/>
        <v>0</v>
      </c>
      <c r="AJ518">
        <f t="shared" si="256"/>
        <v>0</v>
      </c>
      <c r="AK518">
        <f t="shared" si="257"/>
        <v>0</v>
      </c>
      <c r="AO518" cm="1">
        <f t="array" ref="AO518">IF(OR(S518={"NS","NA"},$M$490={"NS","NA"}),0,IF(S518&lt;=$M$490,0,1))</f>
        <v>0</v>
      </c>
      <c r="AP518" cm="1">
        <f t="array" ref="AP518">IF(OR(W518={"NS","NA"},$S$490={"NS","NA"}),0,IF(W518&lt;=$S$490,0,1))</f>
        <v>0</v>
      </c>
      <c r="AQ518" cm="1">
        <f t="array" ref="AQ518">IF(OR(AA518={"NS","NA"},$Y$490={"NS","NA"}),0,IF(AA518&lt;=$Y$490,0,1))</f>
        <v>0</v>
      </c>
    </row>
    <row r="519" spans="1:43" ht="24" customHeight="1">
      <c r="A519" s="159"/>
      <c r="B519" s="7"/>
      <c r="C519" s="254" t="s">
        <v>107</v>
      </c>
      <c r="D519" s="480" t="s">
        <v>520</v>
      </c>
      <c r="E519" s="481"/>
      <c r="F519" s="481"/>
      <c r="G519" s="481"/>
      <c r="H519" s="481"/>
      <c r="I519" s="481"/>
      <c r="J519" s="481"/>
      <c r="K519" s="481"/>
      <c r="L519" s="481"/>
      <c r="M519" s="481"/>
      <c r="N519" s="481"/>
      <c r="O519" s="482"/>
      <c r="P519" s="466"/>
      <c r="Q519" s="466"/>
      <c r="R519" s="466"/>
      <c r="S519" s="601"/>
      <c r="T519" s="467"/>
      <c r="U519" s="467"/>
      <c r="V519" s="468"/>
      <c r="W519" s="601"/>
      <c r="X519" s="467"/>
      <c r="Y519" s="467"/>
      <c r="Z519" s="468"/>
      <c r="AA519" s="601"/>
      <c r="AB519" s="467"/>
      <c r="AC519" s="467"/>
      <c r="AD519" s="468"/>
      <c r="AG519">
        <f t="shared" si="253"/>
        <v>0</v>
      </c>
      <c r="AH519">
        <f t="shared" si="254"/>
        <v>0</v>
      </c>
      <c r="AI519">
        <f t="shared" si="255"/>
        <v>0</v>
      </c>
      <c r="AJ519">
        <f t="shared" si="256"/>
        <v>0</v>
      </c>
      <c r="AK519">
        <f t="shared" si="257"/>
        <v>0</v>
      </c>
      <c r="AO519" cm="1">
        <f t="array" ref="AO519">IF(OR(S519={"NS","NA"},$M$490={"NS","NA"}),0,IF(S519&lt;=$M$490,0,1))</f>
        <v>0</v>
      </c>
      <c r="AP519" cm="1">
        <f t="array" ref="AP519">IF(OR(W519={"NS","NA"},$S$490={"NS","NA"}),0,IF(W519&lt;=$S$490,0,1))</f>
        <v>0</v>
      </c>
      <c r="AQ519" cm="1">
        <f t="array" ref="AQ519">IF(OR(AA519={"NS","NA"},$Y$490={"NS","NA"}),0,IF(AA519&lt;=$Y$490,0,1))</f>
        <v>0</v>
      </c>
    </row>
    <row r="520" spans="1:43" ht="36" customHeight="1">
      <c r="A520" s="159"/>
      <c r="B520" s="7"/>
      <c r="C520" s="254" t="s">
        <v>108</v>
      </c>
      <c r="D520" s="480" t="s">
        <v>521</v>
      </c>
      <c r="E520" s="481"/>
      <c r="F520" s="481"/>
      <c r="G520" s="481"/>
      <c r="H520" s="481"/>
      <c r="I520" s="481"/>
      <c r="J520" s="481"/>
      <c r="K520" s="481"/>
      <c r="L520" s="481"/>
      <c r="M520" s="481"/>
      <c r="N520" s="481"/>
      <c r="O520" s="482"/>
      <c r="P520" s="466"/>
      <c r="Q520" s="466"/>
      <c r="R520" s="466"/>
      <c r="S520" s="601"/>
      <c r="T520" s="467"/>
      <c r="U520" s="467"/>
      <c r="V520" s="468"/>
      <c r="W520" s="601"/>
      <c r="X520" s="467"/>
      <c r="Y520" s="467"/>
      <c r="Z520" s="468"/>
      <c r="AA520" s="601"/>
      <c r="AB520" s="467"/>
      <c r="AC520" s="467"/>
      <c r="AD520" s="468"/>
      <c r="AG520">
        <f t="shared" si="253"/>
        <v>0</v>
      </c>
      <c r="AH520">
        <f t="shared" si="254"/>
        <v>0</v>
      </c>
      <c r="AI520">
        <f t="shared" si="255"/>
        <v>0</v>
      </c>
      <c r="AJ520">
        <f t="shared" si="256"/>
        <v>0</v>
      </c>
      <c r="AK520">
        <f t="shared" si="257"/>
        <v>0</v>
      </c>
      <c r="AO520" cm="1">
        <f t="array" ref="AO520">IF(OR(S520={"NS","NA"},$M$490={"NS","NA"}),0,IF(S520&lt;=$M$490,0,1))</f>
        <v>0</v>
      </c>
      <c r="AP520" cm="1">
        <f t="array" ref="AP520">IF(OR(W520={"NS","NA"},$S$490={"NS","NA"}),0,IF(W520&lt;=$S$490,0,1))</f>
        <v>0</v>
      </c>
      <c r="AQ520" cm="1">
        <f t="array" ref="AQ520">IF(OR(AA520={"NS","NA"},$Y$490={"NS","NA"}),0,IF(AA520&lt;=$Y$490,0,1))</f>
        <v>0</v>
      </c>
    </row>
    <row r="521" spans="1:43" ht="24" customHeight="1">
      <c r="A521" s="159"/>
      <c r="B521" s="7"/>
      <c r="C521" s="254" t="s">
        <v>109</v>
      </c>
      <c r="D521" s="480" t="s">
        <v>522</v>
      </c>
      <c r="E521" s="481"/>
      <c r="F521" s="481"/>
      <c r="G521" s="481"/>
      <c r="H521" s="481"/>
      <c r="I521" s="481"/>
      <c r="J521" s="481"/>
      <c r="K521" s="481"/>
      <c r="L521" s="481"/>
      <c r="M521" s="481"/>
      <c r="N521" s="481"/>
      <c r="O521" s="482"/>
      <c r="P521" s="466"/>
      <c r="Q521" s="466"/>
      <c r="R521" s="466"/>
      <c r="S521" s="601"/>
      <c r="T521" s="467"/>
      <c r="U521" s="467"/>
      <c r="V521" s="468"/>
      <c r="W521" s="601"/>
      <c r="X521" s="467"/>
      <c r="Y521" s="467"/>
      <c r="Z521" s="468"/>
      <c r="AA521" s="601"/>
      <c r="AB521" s="467"/>
      <c r="AC521" s="467"/>
      <c r="AD521" s="468"/>
      <c r="AG521">
        <f t="shared" si="253"/>
        <v>0</v>
      </c>
      <c r="AH521">
        <f t="shared" si="254"/>
        <v>0</v>
      </c>
      <c r="AI521">
        <f t="shared" si="255"/>
        <v>0</v>
      </c>
      <c r="AJ521">
        <f t="shared" si="256"/>
        <v>0</v>
      </c>
      <c r="AK521">
        <f t="shared" si="257"/>
        <v>0</v>
      </c>
      <c r="AO521" cm="1">
        <f t="array" ref="AO521">IF(OR(S521={"NS","NA"},$M$490={"NS","NA"}),0,IF(S521&lt;=$M$490,0,1))</f>
        <v>0</v>
      </c>
      <c r="AP521" cm="1">
        <f t="array" ref="AP521">IF(OR(W521={"NS","NA"},$S$490={"NS","NA"}),0,IF(W521&lt;=$S$490,0,1))</f>
        <v>0</v>
      </c>
      <c r="AQ521" cm="1">
        <f t="array" ref="AQ521">IF(OR(AA521={"NS","NA"},$Y$490={"NS","NA"}),0,IF(AA521&lt;=$Y$490,0,1))</f>
        <v>0</v>
      </c>
    </row>
    <row r="522" spans="1:43" ht="24" customHeight="1">
      <c r="A522" s="159"/>
      <c r="B522" s="7"/>
      <c r="C522" s="254" t="s">
        <v>110</v>
      </c>
      <c r="D522" s="480" t="s">
        <v>523</v>
      </c>
      <c r="E522" s="481"/>
      <c r="F522" s="481"/>
      <c r="G522" s="481"/>
      <c r="H522" s="481"/>
      <c r="I522" s="481"/>
      <c r="J522" s="481"/>
      <c r="K522" s="481"/>
      <c r="L522" s="481"/>
      <c r="M522" s="481"/>
      <c r="N522" s="481"/>
      <c r="O522" s="482"/>
      <c r="P522" s="466"/>
      <c r="Q522" s="466"/>
      <c r="R522" s="466"/>
      <c r="S522" s="601"/>
      <c r="T522" s="467"/>
      <c r="U522" s="467"/>
      <c r="V522" s="468"/>
      <c r="W522" s="601"/>
      <c r="X522" s="467"/>
      <c r="Y522" s="467"/>
      <c r="Z522" s="468"/>
      <c r="AA522" s="601"/>
      <c r="AB522" s="467"/>
      <c r="AC522" s="467"/>
      <c r="AD522" s="468"/>
      <c r="AG522">
        <f t="shared" si="253"/>
        <v>0</v>
      </c>
      <c r="AH522">
        <f t="shared" si="254"/>
        <v>0</v>
      </c>
      <c r="AI522">
        <f t="shared" si="255"/>
        <v>0</v>
      </c>
      <c r="AJ522">
        <f t="shared" si="256"/>
        <v>0</v>
      </c>
      <c r="AK522">
        <f t="shared" si="257"/>
        <v>0</v>
      </c>
      <c r="AO522" cm="1">
        <f t="array" ref="AO522">IF(OR(S522={"NS","NA"},$M$490={"NS","NA"}),0,IF(S522&lt;=$M$490,0,1))</f>
        <v>0</v>
      </c>
      <c r="AP522" cm="1">
        <f t="array" ref="AP522">IF(OR(W522={"NS","NA"},$S$490={"NS","NA"}),0,IF(W522&lt;=$S$490,0,1))</f>
        <v>0</v>
      </c>
      <c r="AQ522" cm="1">
        <f t="array" ref="AQ522">IF(OR(AA522={"NS","NA"},$Y$490={"NS","NA"}),0,IF(AA522&lt;=$Y$490,0,1))</f>
        <v>0</v>
      </c>
    </row>
    <row r="523" spans="1:43" ht="24" customHeight="1">
      <c r="A523" s="159"/>
      <c r="B523" s="7"/>
      <c r="C523" s="254" t="s">
        <v>111</v>
      </c>
      <c r="D523" s="480" t="s">
        <v>524</v>
      </c>
      <c r="E523" s="481"/>
      <c r="F523" s="481"/>
      <c r="G523" s="481"/>
      <c r="H523" s="481"/>
      <c r="I523" s="481"/>
      <c r="J523" s="481"/>
      <c r="K523" s="481"/>
      <c r="L523" s="481"/>
      <c r="M523" s="481"/>
      <c r="N523" s="481"/>
      <c r="O523" s="482"/>
      <c r="P523" s="466"/>
      <c r="Q523" s="466"/>
      <c r="R523" s="466"/>
      <c r="S523" s="601"/>
      <c r="T523" s="467"/>
      <c r="U523" s="467"/>
      <c r="V523" s="468"/>
      <c r="W523" s="601"/>
      <c r="X523" s="467"/>
      <c r="Y523" s="467"/>
      <c r="Z523" s="468"/>
      <c r="AA523" s="601"/>
      <c r="AB523" s="467"/>
      <c r="AC523" s="467"/>
      <c r="AD523" s="468"/>
      <c r="AG523">
        <f t="shared" si="253"/>
        <v>0</v>
      </c>
      <c r="AH523">
        <f t="shared" si="254"/>
        <v>0</v>
      </c>
      <c r="AI523">
        <f t="shared" si="255"/>
        <v>0</v>
      </c>
      <c r="AJ523">
        <f t="shared" si="256"/>
        <v>0</v>
      </c>
      <c r="AK523">
        <f t="shared" si="257"/>
        <v>0</v>
      </c>
      <c r="AO523" cm="1">
        <f t="array" ref="AO523">IF(OR(S523={"NS","NA"},$M$490={"NS","NA"}),0,IF(S523&lt;=$M$490,0,1))</f>
        <v>0</v>
      </c>
      <c r="AP523" cm="1">
        <f t="array" ref="AP523">IF(OR(W523={"NS","NA"},$S$490={"NS","NA"}),0,IF(W523&lt;=$S$490,0,1))</f>
        <v>0</v>
      </c>
      <c r="AQ523" cm="1">
        <f t="array" ref="AQ523">IF(OR(AA523={"NS","NA"},$Y$490={"NS","NA"}),0,IF(AA523&lt;=$Y$490,0,1))</f>
        <v>0</v>
      </c>
    </row>
    <row r="524" spans="1:43" ht="24" customHeight="1">
      <c r="A524" s="159"/>
      <c r="B524" s="7"/>
      <c r="C524" s="254" t="s">
        <v>112</v>
      </c>
      <c r="D524" s="480" t="s">
        <v>525</v>
      </c>
      <c r="E524" s="481"/>
      <c r="F524" s="481"/>
      <c r="G524" s="481"/>
      <c r="H524" s="481"/>
      <c r="I524" s="481"/>
      <c r="J524" s="481"/>
      <c r="K524" s="481"/>
      <c r="L524" s="481"/>
      <c r="M524" s="481"/>
      <c r="N524" s="481"/>
      <c r="O524" s="482"/>
      <c r="P524" s="466"/>
      <c r="Q524" s="466"/>
      <c r="R524" s="466"/>
      <c r="S524" s="601"/>
      <c r="T524" s="467"/>
      <c r="U524" s="467"/>
      <c r="V524" s="468"/>
      <c r="W524" s="601"/>
      <c r="X524" s="467"/>
      <c r="Y524" s="467"/>
      <c r="Z524" s="468"/>
      <c r="AA524" s="601"/>
      <c r="AB524" s="467"/>
      <c r="AC524" s="467"/>
      <c r="AD524" s="468"/>
      <c r="AG524">
        <f t="shared" si="253"/>
        <v>0</v>
      </c>
      <c r="AH524">
        <f t="shared" si="254"/>
        <v>0</v>
      </c>
      <c r="AI524">
        <f t="shared" si="255"/>
        <v>0</v>
      </c>
      <c r="AJ524">
        <f t="shared" si="256"/>
        <v>0</v>
      </c>
      <c r="AK524">
        <f t="shared" si="257"/>
        <v>0</v>
      </c>
      <c r="AO524" cm="1">
        <f t="array" ref="AO524">IF(OR(S524={"NS","NA"},$M$490={"NS","NA"}),0,IF(S524&lt;=$M$490,0,1))</f>
        <v>0</v>
      </c>
      <c r="AP524" cm="1">
        <f t="array" ref="AP524">IF(OR(W524={"NS","NA"},$S$490={"NS","NA"}),0,IF(W524&lt;=$S$490,0,1))</f>
        <v>0</v>
      </c>
      <c r="AQ524" cm="1">
        <f t="array" ref="AQ524">IF(OR(AA524={"NS","NA"},$Y$490={"NS","NA"}),0,IF(AA524&lt;=$Y$490,0,1))</f>
        <v>0</v>
      </c>
    </row>
    <row r="525" spans="1:43" ht="24" customHeight="1">
      <c r="A525" s="159"/>
      <c r="B525" s="7"/>
      <c r="C525" s="254" t="s">
        <v>113</v>
      </c>
      <c r="D525" s="480" t="s">
        <v>526</v>
      </c>
      <c r="E525" s="481"/>
      <c r="F525" s="481"/>
      <c r="G525" s="481"/>
      <c r="H525" s="481"/>
      <c r="I525" s="481"/>
      <c r="J525" s="481"/>
      <c r="K525" s="481"/>
      <c r="L525" s="481"/>
      <c r="M525" s="481"/>
      <c r="N525" s="481"/>
      <c r="O525" s="482"/>
      <c r="P525" s="466"/>
      <c r="Q525" s="466"/>
      <c r="R525" s="466"/>
      <c r="S525" s="601"/>
      <c r="T525" s="467"/>
      <c r="U525" s="467"/>
      <c r="V525" s="468"/>
      <c r="W525" s="601"/>
      <c r="X525" s="467"/>
      <c r="Y525" s="467"/>
      <c r="Z525" s="468"/>
      <c r="AA525" s="601"/>
      <c r="AB525" s="467"/>
      <c r="AC525" s="467"/>
      <c r="AD525" s="468"/>
      <c r="AG525">
        <f t="shared" si="253"/>
        <v>0</v>
      </c>
      <c r="AH525">
        <f t="shared" si="254"/>
        <v>0</v>
      </c>
      <c r="AI525">
        <f t="shared" si="255"/>
        <v>0</v>
      </c>
      <c r="AJ525">
        <f t="shared" si="256"/>
        <v>0</v>
      </c>
      <c r="AK525">
        <f t="shared" si="257"/>
        <v>0</v>
      </c>
      <c r="AO525" cm="1">
        <f t="array" ref="AO525">IF(OR(S525={"NS","NA"},$M$490={"NS","NA"}),0,IF(S525&lt;=$M$490,0,1))</f>
        <v>0</v>
      </c>
      <c r="AP525" cm="1">
        <f t="array" ref="AP525">IF(OR(W525={"NS","NA"},$S$490={"NS","NA"}),0,IF(W525&lt;=$S$490,0,1))</f>
        <v>0</v>
      </c>
      <c r="AQ525" cm="1">
        <f t="array" ref="AQ525">IF(OR(AA525={"NS","NA"},$Y$490={"NS","NA"}),0,IF(AA525&lt;=$Y$490,0,1))</f>
        <v>0</v>
      </c>
    </row>
    <row r="526" spans="1:43" ht="15" customHeight="1">
      <c r="A526" s="159"/>
      <c r="B526" s="7"/>
      <c r="C526" s="254" t="s">
        <v>114</v>
      </c>
      <c r="D526" s="480" t="s">
        <v>527</v>
      </c>
      <c r="E526" s="481"/>
      <c r="F526" s="481"/>
      <c r="G526" s="481"/>
      <c r="H526" s="481"/>
      <c r="I526" s="481"/>
      <c r="J526" s="481"/>
      <c r="K526" s="481"/>
      <c r="L526" s="481"/>
      <c r="M526" s="481"/>
      <c r="N526" s="481"/>
      <c r="O526" s="482"/>
      <c r="P526" s="466"/>
      <c r="Q526" s="466"/>
      <c r="R526" s="466"/>
      <c r="S526" s="601"/>
      <c r="T526" s="467"/>
      <c r="U526" s="467"/>
      <c r="V526" s="468"/>
      <c r="W526" s="601"/>
      <c r="X526" s="467"/>
      <c r="Y526" s="467"/>
      <c r="Z526" s="468"/>
      <c r="AA526" s="601"/>
      <c r="AB526" s="467"/>
      <c r="AC526" s="467"/>
      <c r="AD526" s="468"/>
      <c r="AG526">
        <f t="shared" si="253"/>
        <v>0</v>
      </c>
      <c r="AH526">
        <f t="shared" si="254"/>
        <v>0</v>
      </c>
      <c r="AI526">
        <f t="shared" si="255"/>
        <v>0</v>
      </c>
      <c r="AJ526">
        <f t="shared" si="256"/>
        <v>0</v>
      </c>
      <c r="AK526">
        <f t="shared" si="257"/>
        <v>0</v>
      </c>
      <c r="AO526" cm="1">
        <f t="array" ref="AO526">IF(OR(S526={"NS","NA"},$M$490={"NS","NA"}),0,IF(S526&lt;=$M$490,0,1))</f>
        <v>0</v>
      </c>
      <c r="AP526" cm="1">
        <f t="array" ref="AP526">IF(OR(W526={"NS","NA"},$S$490={"NS","NA"}),0,IF(W526&lt;=$S$490,0,1))</f>
        <v>0</v>
      </c>
      <c r="AQ526" cm="1">
        <f t="array" ref="AQ526">IF(OR(AA526={"NS","NA"},$Y$490={"NS","NA"}),0,IF(AA526&lt;=$Y$490,0,1))</f>
        <v>0</v>
      </c>
    </row>
    <row r="527" spans="1:43" ht="15" customHeight="1">
      <c r="A527" s="159"/>
      <c r="B527" s="7"/>
      <c r="C527" s="254" t="s">
        <v>115</v>
      </c>
      <c r="D527" s="480" t="s">
        <v>1946</v>
      </c>
      <c r="E527" s="481"/>
      <c r="F527" s="481"/>
      <c r="G527" s="481"/>
      <c r="H527" s="481"/>
      <c r="I527" s="481"/>
      <c r="J527" s="481"/>
      <c r="K527" s="481"/>
      <c r="L527" s="481"/>
      <c r="M527" s="481"/>
      <c r="N527" s="481"/>
      <c r="O527" s="482"/>
      <c r="P527" s="466"/>
      <c r="Q527" s="466"/>
      <c r="R527" s="466"/>
      <c r="S527" s="601"/>
      <c r="T527" s="467"/>
      <c r="U527" s="467"/>
      <c r="V527" s="468"/>
      <c r="W527" s="601"/>
      <c r="X527" s="467"/>
      <c r="Y527" s="467"/>
      <c r="Z527" s="468"/>
      <c r="AA527" s="601"/>
      <c r="AB527" s="467"/>
      <c r="AC527" s="467"/>
      <c r="AD527" s="468"/>
      <c r="AG527">
        <f t="shared" si="253"/>
        <v>0</v>
      </c>
      <c r="AH527">
        <f t="shared" si="254"/>
        <v>0</v>
      </c>
      <c r="AI527">
        <f t="shared" si="255"/>
        <v>0</v>
      </c>
      <c r="AJ527">
        <f t="shared" si="256"/>
        <v>0</v>
      </c>
      <c r="AK527">
        <f t="shared" si="257"/>
        <v>0</v>
      </c>
      <c r="AO527" cm="1">
        <f t="array" ref="AO527">IF(OR(S527={"NS","NA"},$M$490={"NS","NA"}),0,IF(S527&lt;=$M$490,0,1))</f>
        <v>0</v>
      </c>
      <c r="AP527" cm="1">
        <f t="array" ref="AP527">IF(OR(W527={"NS","NA"},$S$490={"NS","NA"}),0,IF(W527&lt;=$S$490,0,1))</f>
        <v>0</v>
      </c>
      <c r="AQ527" cm="1">
        <f t="array" ref="AQ527">IF(OR(AA527={"NS","NA"},$Y$490={"NS","NA"}),0,IF(AA527&lt;=$Y$490,0,1))</f>
        <v>0</v>
      </c>
    </row>
    <row r="528" spans="1:43" ht="15" customHeight="1">
      <c r="A528" s="159"/>
      <c r="B528" s="7"/>
      <c r="C528" s="254" t="s">
        <v>116</v>
      </c>
      <c r="D528" s="480" t="s">
        <v>528</v>
      </c>
      <c r="E528" s="481"/>
      <c r="F528" s="481"/>
      <c r="G528" s="481"/>
      <c r="H528" s="481"/>
      <c r="I528" s="481"/>
      <c r="J528" s="481"/>
      <c r="K528" s="481"/>
      <c r="L528" s="481"/>
      <c r="M528" s="481"/>
      <c r="N528" s="481"/>
      <c r="O528" s="482"/>
      <c r="P528" s="466"/>
      <c r="Q528" s="466"/>
      <c r="R528" s="466"/>
      <c r="S528" s="601"/>
      <c r="T528" s="467"/>
      <c r="U528" s="467"/>
      <c r="V528" s="468"/>
      <c r="W528" s="601"/>
      <c r="X528" s="467"/>
      <c r="Y528" s="467"/>
      <c r="Z528" s="468"/>
      <c r="AA528" s="601"/>
      <c r="AB528" s="467"/>
      <c r="AC528" s="467"/>
      <c r="AD528" s="468"/>
      <c r="AG528">
        <f>IF(AND($C$490=1,P528=""),IF(COUNTA(S528:AD528)=3,0,1),0)</f>
        <v>0</v>
      </c>
      <c r="AH528">
        <f>IF($C$490&lt;&gt;1,IF(COUNTA(P528:AD528)=0,0,1),IF(P528="X",IF(COUNTA(S528:AD528)=0,0,1),0))</f>
        <v>0</v>
      </c>
      <c r="AI528">
        <f t="shared" si="255"/>
        <v>0</v>
      </c>
      <c r="AJ528">
        <f t="shared" si="256"/>
        <v>0</v>
      </c>
      <c r="AK528">
        <f>IF(COUNTIF(S528:AD528,"NA")=3,0,IF(COUNTA(S528:AD528)=0,0,IF(OR(AND(S528=0,AI528&gt;0),AND(S528="ns",AJ528&gt;0),AND(S528="ns",AI528=0,AJ528=0)),1,IF(OR(AND(S528&gt;0,AI528=2),AND(S528="ns",AI528=2),AND(S528="ns",AJ528=0,AI528&gt;0),S528=AJ528),0,1))))</f>
        <v>0</v>
      </c>
      <c r="AO528" cm="1">
        <f t="array" ref="AO528">IF(OR(S528={"NS","NA"},$M$490={"NS","NA"}),0,IF(S528&lt;=$M$490,0,1))</f>
        <v>0</v>
      </c>
      <c r="AP528" cm="1">
        <f t="array" ref="AP528">IF(OR(W528={"NS","NA"},$S$490={"NS","NA"}),0,IF(W528&lt;=$S$490,0,1))</f>
        <v>0</v>
      </c>
      <c r="AQ528" cm="1">
        <f t="array" ref="AQ528">IF(OR(AA528={"NS","NA"},$Y$490={"NS","NA"}),0,IF(AA528&lt;=$Y$490,0,1))</f>
        <v>0</v>
      </c>
    </row>
    <row r="529" spans="1:43" ht="15" customHeight="1">
      <c r="A529" s="159"/>
      <c r="B529" s="7"/>
      <c r="C529" s="7"/>
      <c r="D529" s="7"/>
      <c r="E529" s="7"/>
      <c r="F529" s="7"/>
      <c r="G529" s="7"/>
      <c r="H529" s="7"/>
      <c r="I529" s="7"/>
      <c r="J529" s="7"/>
      <c r="K529" s="7"/>
      <c r="L529" s="244"/>
      <c r="M529" s="20"/>
      <c r="N529" s="20"/>
      <c r="O529" s="217"/>
      <c r="P529" s="20"/>
      <c r="Q529" s="20"/>
      <c r="R529" s="243" t="s">
        <v>261</v>
      </c>
      <c r="S529" s="618">
        <f>IF(AND(SUM(S509:S528)=0,COUNTIF(S509:S528,"NS")&gt;0),"NS",IF(AND(SUM(S509:S528)=0,COUNTIF(S509:S528,0)&gt;0),0,IF(AND(SUM(S509:S528)=0,COUNTIF(S509:S528,"NA")&gt;0),"NA",SUM(S509:S528))))</f>
        <v>0</v>
      </c>
      <c r="T529" s="619"/>
      <c r="U529" s="619"/>
      <c r="V529" s="620"/>
      <c r="W529" s="618">
        <f t="shared" ref="W529" si="258">IF(AND(SUM(W509:W528)=0,COUNTIF(W509:W528,"NS")&gt;0),"NS",IF(AND(SUM(W509:W528)=0,COUNTIF(W509:W528,0)&gt;0),0,IF(AND(SUM(W509:W528)=0,COUNTIF(W509:W528,"NA")&gt;0),"NA",SUM(W509:W528))))</f>
        <v>0</v>
      </c>
      <c r="X529" s="619"/>
      <c r="Y529" s="619"/>
      <c r="Z529" s="620"/>
      <c r="AA529" s="618">
        <f>IF(AND(SUM(AA509:AA528)=0,COUNTIF(AA509:AA528,"NS")&gt;0),"NS",IF(AND(SUM(AA509:AA528)=0,COUNTIF(AA509:AA528,0)&gt;0),0,IF(AND(SUM(AA509:AA528)=0,COUNTIF(AA509:AA528,"NA")&gt;0),"NA",SUM(AA509:AA528))))</f>
        <v>0</v>
      </c>
      <c r="AB529" s="619"/>
      <c r="AC529" s="619"/>
      <c r="AD529" s="620"/>
      <c r="AG529" s="208">
        <f>SUM(AG509:AG528)</f>
        <v>0</v>
      </c>
      <c r="AH529" s="208">
        <f>SUM(AH509:AH528)</f>
        <v>0</v>
      </c>
      <c r="AK529" s="208">
        <f>SUM(AK509:AK528)</f>
        <v>0</v>
      </c>
      <c r="AQ529" s="208">
        <f>SUM(AO509:AQ528)</f>
        <v>0</v>
      </c>
    </row>
    <row r="530" spans="1:43" ht="15" customHeight="1">
      <c r="A530" s="159"/>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row>
    <row r="531" spans="1:43" ht="45" customHeight="1">
      <c r="A531" s="159"/>
      <c r="B531" s="7"/>
      <c r="C531" s="640" t="s">
        <v>529</v>
      </c>
      <c r="D531" s="640"/>
      <c r="E531" s="640"/>
      <c r="F531" s="641"/>
      <c r="G531" s="412"/>
      <c r="H531" s="393"/>
      <c r="I531" s="393"/>
      <c r="J531" s="393"/>
      <c r="K531" s="393"/>
      <c r="L531" s="393"/>
      <c r="M531" s="393"/>
      <c r="N531" s="393"/>
      <c r="O531" s="393"/>
      <c r="P531" s="393"/>
      <c r="Q531" s="393"/>
      <c r="R531" s="393"/>
      <c r="S531" s="393"/>
      <c r="T531" s="393"/>
      <c r="U531" s="393"/>
      <c r="V531" s="393"/>
      <c r="W531" s="393"/>
      <c r="X531" s="393"/>
      <c r="Y531" s="393"/>
      <c r="Z531" s="393"/>
      <c r="AA531" s="393"/>
      <c r="AB531" s="393"/>
      <c r="AC531" s="393"/>
      <c r="AD531" s="413"/>
    </row>
    <row r="532" spans="1:43" ht="15" customHeight="1">
      <c r="A532" s="159"/>
      <c r="B532" s="452" t="str">
        <f>IF(AND(S528&gt;0,S528&lt;&gt;"NA",S528&lt;&gt;"NS",G531=""),"Debido a que cuenta con un valor mayor a cero en el numeral 20, debe anotar el nombre de dicho(s) estándar(es) de competencia","")</f>
        <v/>
      </c>
      <c r="C532" s="452"/>
      <c r="D532" s="452"/>
      <c r="E532" s="452"/>
      <c r="F532" s="452"/>
      <c r="G532" s="452"/>
      <c r="H532" s="452"/>
      <c r="I532" s="452"/>
      <c r="J532" s="452"/>
      <c r="K532" s="452"/>
      <c r="L532" s="452"/>
      <c r="M532" s="452"/>
      <c r="N532" s="452"/>
      <c r="O532" s="452"/>
      <c r="P532" s="452"/>
      <c r="Q532" s="452"/>
      <c r="R532" s="452"/>
      <c r="S532" s="452"/>
      <c r="T532" s="452"/>
      <c r="U532" s="452"/>
      <c r="V532" s="452"/>
      <c r="W532" s="452"/>
      <c r="X532" s="452"/>
      <c r="Y532" s="452"/>
      <c r="Z532" s="452"/>
      <c r="AA532" s="452"/>
      <c r="AB532" s="452"/>
      <c r="AC532" s="452"/>
      <c r="AD532" s="452"/>
      <c r="AE532" s="452"/>
    </row>
    <row r="533" spans="1:43" ht="24" customHeight="1">
      <c r="A533" s="159"/>
      <c r="B533" s="7"/>
      <c r="C533" s="417" t="s">
        <v>147</v>
      </c>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c r="Z533" s="417"/>
      <c r="AA533" s="417"/>
      <c r="AB533" s="417"/>
      <c r="AC533" s="417"/>
      <c r="AD533" s="417"/>
    </row>
    <row r="534" spans="1:43" ht="60" customHeight="1">
      <c r="A534" s="159"/>
      <c r="B534" s="7"/>
      <c r="C534" s="473"/>
      <c r="D534" s="474"/>
      <c r="E534" s="474"/>
      <c r="F534" s="474"/>
      <c r="G534" s="474"/>
      <c r="H534" s="474"/>
      <c r="I534" s="474"/>
      <c r="J534" s="474"/>
      <c r="K534" s="474"/>
      <c r="L534" s="474"/>
      <c r="M534" s="474"/>
      <c r="N534" s="474"/>
      <c r="O534" s="474"/>
      <c r="P534" s="474"/>
      <c r="Q534" s="474"/>
      <c r="R534" s="474"/>
      <c r="S534" s="474"/>
      <c r="T534" s="474"/>
      <c r="U534" s="474"/>
      <c r="V534" s="474"/>
      <c r="W534" s="474"/>
      <c r="X534" s="474"/>
      <c r="Y534" s="474"/>
      <c r="Z534" s="474"/>
      <c r="AA534" s="474"/>
      <c r="AB534" s="474"/>
      <c r="AC534" s="474"/>
      <c r="AD534" s="475"/>
    </row>
    <row r="535" spans="1:43" ht="15" customHeight="1">
      <c r="A535" s="159"/>
      <c r="B535" s="455" t="str">
        <f>IF(AG529=0,"","Favor de ingresar toda la información requerida en la pregunta")</f>
        <v/>
      </c>
      <c r="C535" s="455"/>
      <c r="D535" s="455"/>
      <c r="E535" s="455"/>
      <c r="F535" s="455"/>
      <c r="G535" s="455"/>
      <c r="H535" s="455"/>
      <c r="I535" s="455"/>
      <c r="J535" s="455"/>
      <c r="K535" s="455"/>
      <c r="L535" s="455"/>
      <c r="M535" s="455"/>
      <c r="N535" s="455"/>
      <c r="O535" s="455"/>
      <c r="P535" s="455"/>
      <c r="Q535" s="455"/>
      <c r="R535" s="455"/>
      <c r="S535" s="455"/>
      <c r="T535" s="455"/>
      <c r="U535" s="455"/>
      <c r="V535" s="455"/>
      <c r="W535" s="455"/>
      <c r="X535" s="455"/>
      <c r="Y535" s="455"/>
      <c r="Z535" s="455"/>
      <c r="AA535" s="455"/>
      <c r="AB535" s="455"/>
      <c r="AC535" s="455"/>
      <c r="AD535" s="455"/>
      <c r="AE535" s="455"/>
    </row>
    <row r="536" spans="1:43" ht="15" customHeight="1">
      <c r="A536" s="159"/>
      <c r="B536" s="456" t="str">
        <f>IF(COUNTIF(S509:AD528,"NS")&lt;&gt;0,"Alerta: debido a que cuenta con registros NS, debe proporcionar una justificación en el area de comentarios al final de la pregunta","")</f>
        <v/>
      </c>
      <c r="C536" s="456"/>
      <c r="D536" s="456"/>
      <c r="E536" s="456"/>
      <c r="F536" s="456"/>
      <c r="G536" s="456"/>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row>
    <row r="537" spans="1:43" ht="15" customHeight="1">
      <c r="A537" s="159"/>
      <c r="B537" s="452" t="str">
        <f>IF(AH529&gt;0,"Revise la información capturada, ya que tiene datos ingresados en celdas que están sombreadas","")</f>
        <v/>
      </c>
      <c r="C537" s="452"/>
      <c r="D537" s="452"/>
      <c r="E537" s="452"/>
      <c r="F537" s="452"/>
      <c r="G537" s="452"/>
      <c r="H537" s="452"/>
      <c r="I537" s="452"/>
      <c r="J537" s="452"/>
      <c r="K537" s="452"/>
      <c r="L537" s="452"/>
      <c r="M537" s="452"/>
      <c r="N537" s="452"/>
      <c r="O537" s="452"/>
      <c r="P537" s="452"/>
      <c r="Q537" s="452"/>
      <c r="R537" s="452"/>
      <c r="S537" s="452"/>
      <c r="T537" s="452"/>
      <c r="U537" s="452"/>
      <c r="V537" s="452"/>
      <c r="W537" s="452"/>
      <c r="X537" s="452"/>
      <c r="Y537" s="452"/>
      <c r="Z537" s="452"/>
      <c r="AA537" s="452"/>
      <c r="AB537" s="452"/>
      <c r="AC537" s="452"/>
      <c r="AD537" s="452"/>
      <c r="AE537" s="452"/>
    </row>
    <row r="538" spans="1:43" ht="15" customHeight="1">
      <c r="A538" s="159"/>
      <c r="B538" s="452" t="str">
        <f>IF(AK529&gt;0,"Favor de revisar la suma y consistencia de totales y/o subtotales por filas (numéricos y NS)","")</f>
        <v/>
      </c>
      <c r="C538" s="452"/>
      <c r="D538" s="452"/>
      <c r="E538" s="452"/>
      <c r="F538" s="452"/>
      <c r="G538" s="452"/>
      <c r="H538" s="452"/>
      <c r="I538" s="452"/>
      <c r="J538" s="452"/>
      <c r="K538" s="452"/>
      <c r="L538" s="452"/>
      <c r="M538" s="452"/>
      <c r="N538" s="452"/>
      <c r="O538" s="452"/>
      <c r="P538" s="452"/>
      <c r="Q538" s="452"/>
      <c r="R538" s="452"/>
      <c r="S538" s="452"/>
      <c r="T538" s="452"/>
      <c r="U538" s="452"/>
      <c r="V538" s="452"/>
      <c r="W538" s="452"/>
      <c r="X538" s="452"/>
      <c r="Y538" s="452"/>
      <c r="Z538" s="452"/>
      <c r="AA538" s="452"/>
      <c r="AB538" s="452"/>
      <c r="AC538" s="452"/>
      <c r="AD538" s="452"/>
      <c r="AE538" s="452"/>
    </row>
    <row r="539" spans="1:43" ht="15" customHeight="1">
      <c r="A539" s="159"/>
      <c r="B539" s="450" t="str">
        <f>IF(AN510&gt;0,"Favor de revisar la instrucción 3, debido a que no se cumplen con los criterios mencionados","")</f>
        <v/>
      </c>
      <c r="C539" s="450"/>
      <c r="D539" s="450"/>
      <c r="E539" s="450"/>
      <c r="F539" s="450"/>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450"/>
      <c r="AE539" s="450"/>
    </row>
    <row r="540" spans="1:43" ht="15" customHeight="1" thickBot="1">
      <c r="A540" s="159"/>
      <c r="B540" s="451" t="str">
        <f>IF(AQ529&gt;0,"Alerta: debe de proporcionar una justificación de acuerdo a lo establecido en la instrucción 4","")</f>
        <v/>
      </c>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451"/>
      <c r="AD540" s="451"/>
      <c r="AE540" s="451"/>
    </row>
    <row r="541" spans="1:43" ht="15" customHeight="1" thickBot="1">
      <c r="A541" s="163" t="s">
        <v>135</v>
      </c>
      <c r="B541" s="491" t="s">
        <v>530</v>
      </c>
      <c r="C541" s="492"/>
      <c r="D541" s="492"/>
      <c r="E541" s="492"/>
      <c r="F541" s="492"/>
      <c r="G541" s="492"/>
      <c r="H541" s="492"/>
      <c r="I541" s="492"/>
      <c r="J541" s="492"/>
      <c r="K541" s="492"/>
      <c r="L541" s="492"/>
      <c r="M541" s="492"/>
      <c r="N541" s="492"/>
      <c r="O541" s="492"/>
      <c r="P541" s="492"/>
      <c r="Q541" s="492"/>
      <c r="R541" s="492"/>
      <c r="S541" s="492"/>
      <c r="T541" s="492"/>
      <c r="U541" s="492"/>
      <c r="V541" s="492"/>
      <c r="W541" s="492"/>
      <c r="X541" s="492"/>
      <c r="Y541" s="492"/>
      <c r="Z541" s="492"/>
      <c r="AA541" s="492"/>
      <c r="AB541" s="492"/>
      <c r="AC541" s="492"/>
      <c r="AD541" s="493"/>
    </row>
    <row r="542" spans="1:43" ht="15" customHeight="1">
      <c r="A542" s="159"/>
      <c r="B542" s="642" t="s">
        <v>388</v>
      </c>
      <c r="C542" s="643"/>
      <c r="D542" s="643"/>
      <c r="E542" s="643"/>
      <c r="F542" s="643"/>
      <c r="G542" s="643"/>
      <c r="H542" s="643"/>
      <c r="I542" s="643"/>
      <c r="J542" s="643"/>
      <c r="K542" s="643"/>
      <c r="L542" s="643"/>
      <c r="M542" s="643"/>
      <c r="N542" s="643"/>
      <c r="O542" s="643"/>
      <c r="P542" s="643"/>
      <c r="Q542" s="643"/>
      <c r="R542" s="643"/>
      <c r="S542" s="643"/>
      <c r="T542" s="643"/>
      <c r="U542" s="643"/>
      <c r="V542" s="643"/>
      <c r="W542" s="643"/>
      <c r="X542" s="643"/>
      <c r="Y542" s="643"/>
      <c r="Z542" s="643"/>
      <c r="AA542" s="643"/>
      <c r="AB542" s="643"/>
      <c r="AC542" s="643"/>
      <c r="AD542" s="644"/>
    </row>
    <row r="543" spans="1:43" ht="24" customHeight="1">
      <c r="A543" s="159"/>
      <c r="B543" s="272"/>
      <c r="C543" s="417" t="s">
        <v>1810</v>
      </c>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c r="Z543" s="417"/>
      <c r="AA543" s="417"/>
      <c r="AB543" s="417"/>
      <c r="AC543" s="417"/>
      <c r="AD543" s="418"/>
    </row>
    <row r="544" spans="1:43" ht="24" customHeight="1">
      <c r="A544" s="159"/>
      <c r="B544" s="272"/>
      <c r="C544" s="417" t="s">
        <v>531</v>
      </c>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c r="Z544" s="417"/>
      <c r="AA544" s="417"/>
      <c r="AB544" s="417"/>
      <c r="AC544" s="417"/>
      <c r="AD544" s="418"/>
    </row>
    <row r="545" spans="1:30" ht="48" customHeight="1">
      <c r="A545" s="159"/>
      <c r="B545" s="273"/>
      <c r="C545" s="634" t="s">
        <v>1948</v>
      </c>
      <c r="D545" s="635"/>
      <c r="E545" s="635"/>
      <c r="F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6"/>
    </row>
    <row r="546" spans="1:30" ht="15" customHeight="1">
      <c r="A546" s="159"/>
      <c r="B546" s="637" t="s">
        <v>150</v>
      </c>
      <c r="C546" s="638"/>
      <c r="D546" s="638"/>
      <c r="E546" s="638"/>
      <c r="F546" s="638"/>
      <c r="G546" s="638"/>
      <c r="H546" s="638"/>
      <c r="I546" s="638"/>
      <c r="J546" s="638"/>
      <c r="K546" s="638"/>
      <c r="L546" s="638"/>
      <c r="M546" s="638"/>
      <c r="N546" s="638"/>
      <c r="O546" s="638"/>
      <c r="P546" s="638"/>
      <c r="Q546" s="638"/>
      <c r="R546" s="638"/>
      <c r="S546" s="638"/>
      <c r="T546" s="638"/>
      <c r="U546" s="638"/>
      <c r="V546" s="638"/>
      <c r="W546" s="638"/>
      <c r="X546" s="638"/>
      <c r="Y546" s="638"/>
      <c r="Z546" s="638"/>
      <c r="AA546" s="638"/>
      <c r="AB546" s="638"/>
      <c r="AC546" s="638"/>
      <c r="AD546" s="639"/>
    </row>
    <row r="547" spans="1:30" ht="36" customHeight="1">
      <c r="A547" s="159"/>
      <c r="B547" s="237"/>
      <c r="C547" s="417" t="s">
        <v>1685</v>
      </c>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17"/>
      <c r="AD547" s="418"/>
    </row>
    <row r="548" spans="1:30" ht="15" customHeight="1">
      <c r="A548" s="159"/>
      <c r="B548" s="237"/>
      <c r="C548" s="168"/>
      <c r="D548" s="417" t="s">
        <v>1686</v>
      </c>
      <c r="E548" s="417"/>
      <c r="F548" s="417"/>
      <c r="G548" s="417"/>
      <c r="H548" s="417"/>
      <c r="I548" s="417"/>
      <c r="J548" s="417"/>
      <c r="K548" s="417"/>
      <c r="L548" s="417"/>
      <c r="M548" s="417"/>
      <c r="N548" s="417"/>
      <c r="O548" s="417"/>
      <c r="P548" s="417"/>
      <c r="Q548" s="417"/>
      <c r="R548" s="417"/>
      <c r="S548" s="417"/>
      <c r="T548" s="417"/>
      <c r="U548" s="417"/>
      <c r="V548" s="417"/>
      <c r="W548" s="417"/>
      <c r="X548" s="417"/>
      <c r="Y548" s="417"/>
      <c r="Z548" s="417"/>
      <c r="AA548" s="417"/>
      <c r="AB548" s="417"/>
      <c r="AC548" s="417"/>
      <c r="AD548" s="418"/>
    </row>
    <row r="549" spans="1:30" ht="36" customHeight="1">
      <c r="A549" s="159"/>
      <c r="B549" s="237"/>
      <c r="C549" s="168"/>
      <c r="D549" s="417" t="s">
        <v>1687</v>
      </c>
      <c r="E549" s="417"/>
      <c r="F549" s="417"/>
      <c r="G549" s="417"/>
      <c r="H549" s="417"/>
      <c r="I549" s="417"/>
      <c r="J549" s="417"/>
      <c r="K549" s="417"/>
      <c r="L549" s="417"/>
      <c r="M549" s="417"/>
      <c r="N549" s="417"/>
      <c r="O549" s="417"/>
      <c r="P549" s="417"/>
      <c r="Q549" s="417"/>
      <c r="R549" s="417"/>
      <c r="S549" s="417"/>
      <c r="T549" s="417"/>
      <c r="U549" s="417"/>
      <c r="V549" s="417"/>
      <c r="W549" s="417"/>
      <c r="X549" s="417"/>
      <c r="Y549" s="417"/>
      <c r="Z549" s="417"/>
      <c r="AA549" s="417"/>
      <c r="AB549" s="417"/>
      <c r="AC549" s="417"/>
      <c r="AD549" s="418"/>
    </row>
    <row r="550" spans="1:30" ht="24" customHeight="1">
      <c r="A550" s="159"/>
      <c r="B550" s="238"/>
      <c r="C550" s="271"/>
      <c r="D550" s="421" t="s">
        <v>1688</v>
      </c>
      <c r="E550" s="421"/>
      <c r="F550" s="421"/>
      <c r="G550" s="421"/>
      <c r="H550" s="421"/>
      <c r="I550" s="421"/>
      <c r="J550" s="421"/>
      <c r="K550" s="421"/>
      <c r="L550" s="421"/>
      <c r="M550" s="421"/>
      <c r="N550" s="421"/>
      <c r="O550" s="421"/>
      <c r="P550" s="421"/>
      <c r="Q550" s="421"/>
      <c r="R550" s="421"/>
      <c r="S550" s="421"/>
      <c r="T550" s="421"/>
      <c r="U550" s="421"/>
      <c r="V550" s="421"/>
      <c r="W550" s="421"/>
      <c r="X550" s="421"/>
      <c r="Y550" s="421"/>
      <c r="Z550" s="421"/>
      <c r="AA550" s="421"/>
      <c r="AB550" s="421"/>
      <c r="AC550" s="421"/>
      <c r="AD550" s="422"/>
    </row>
    <row r="551" spans="1:30" ht="15" customHeight="1">
      <c r="A551" s="15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row>
    <row r="552" spans="1:30" ht="36" customHeight="1">
      <c r="A552" s="177" t="s">
        <v>532</v>
      </c>
      <c r="B552" s="476" t="s">
        <v>1617</v>
      </c>
      <c r="C552" s="476"/>
      <c r="D552" s="476"/>
      <c r="E552" s="476"/>
      <c r="F552" s="476"/>
      <c r="G552" s="476"/>
      <c r="H552" s="476"/>
      <c r="I552" s="476"/>
      <c r="J552" s="476"/>
      <c r="K552" s="476"/>
      <c r="L552" s="476"/>
      <c r="M552" s="476"/>
      <c r="N552" s="476"/>
      <c r="O552" s="476"/>
      <c r="P552" s="476"/>
      <c r="Q552" s="476"/>
      <c r="R552" s="476"/>
      <c r="S552" s="476"/>
      <c r="T552" s="476"/>
      <c r="U552" s="476"/>
      <c r="V552" s="476"/>
      <c r="W552" s="476"/>
      <c r="X552" s="476"/>
      <c r="Y552" s="476"/>
      <c r="Z552" s="476"/>
      <c r="AA552" s="476"/>
      <c r="AB552" s="476"/>
      <c r="AC552" s="476"/>
      <c r="AD552" s="476"/>
    </row>
    <row r="553" spans="1:30" ht="24" customHeight="1">
      <c r="A553" s="169"/>
      <c r="B553" s="7"/>
      <c r="C553" s="417" t="s">
        <v>533</v>
      </c>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c r="Z553" s="417"/>
      <c r="AA553" s="417"/>
      <c r="AB553" s="417"/>
      <c r="AC553" s="417"/>
      <c r="AD553" s="417"/>
    </row>
    <row r="554" spans="1:30" ht="24" customHeight="1">
      <c r="A554" s="169"/>
      <c r="B554" s="7"/>
      <c r="C554" s="507" t="s">
        <v>1689</v>
      </c>
      <c r="D554" s="507"/>
      <c r="E554" s="507"/>
      <c r="F554" s="507"/>
      <c r="G554" s="507"/>
      <c r="H554" s="507"/>
      <c r="I554" s="507"/>
      <c r="J554" s="507"/>
      <c r="K554" s="507"/>
      <c r="L554" s="507"/>
      <c r="M554" s="507"/>
      <c r="N554" s="507"/>
      <c r="O554" s="507"/>
      <c r="P554" s="507"/>
      <c r="Q554" s="507"/>
      <c r="R554" s="507"/>
      <c r="S554" s="507"/>
      <c r="T554" s="507"/>
      <c r="U554" s="507"/>
      <c r="V554" s="507"/>
      <c r="W554" s="507"/>
      <c r="X554" s="507"/>
      <c r="Y554" s="507"/>
      <c r="Z554" s="507"/>
      <c r="AA554" s="507"/>
      <c r="AB554" s="507"/>
      <c r="AC554" s="507"/>
      <c r="AD554" s="507"/>
    </row>
    <row r="555" spans="1:30" ht="24" customHeight="1">
      <c r="A555" s="169"/>
      <c r="B555" s="7"/>
      <c r="C555" s="507" t="s">
        <v>1691</v>
      </c>
      <c r="D555" s="507"/>
      <c r="E555" s="507"/>
      <c r="F555" s="507"/>
      <c r="G555" s="507"/>
      <c r="H555" s="507"/>
      <c r="I555" s="507"/>
      <c r="J555" s="507"/>
      <c r="K555" s="507"/>
      <c r="L555" s="507"/>
      <c r="M555" s="507"/>
      <c r="N555" s="507"/>
      <c r="O555" s="507"/>
      <c r="P555" s="507"/>
      <c r="Q555" s="507"/>
      <c r="R555" s="507"/>
      <c r="S555" s="507"/>
      <c r="T555" s="507"/>
      <c r="U555" s="507"/>
      <c r="V555" s="507"/>
      <c r="W555" s="507"/>
      <c r="X555" s="507"/>
      <c r="Y555" s="507"/>
      <c r="Z555" s="507"/>
      <c r="AA555" s="507"/>
      <c r="AB555" s="507"/>
      <c r="AC555" s="507"/>
      <c r="AD555" s="507"/>
    </row>
    <row r="556" spans="1:30" ht="36" customHeight="1">
      <c r="A556" s="169"/>
      <c r="B556" s="7"/>
      <c r="C556" s="507" t="s">
        <v>1690</v>
      </c>
      <c r="D556" s="507"/>
      <c r="E556" s="507"/>
      <c r="F556" s="507"/>
      <c r="G556" s="507"/>
      <c r="H556" s="507"/>
      <c r="I556" s="507"/>
      <c r="J556" s="507"/>
      <c r="K556" s="507"/>
      <c r="L556" s="507"/>
      <c r="M556" s="507"/>
      <c r="N556" s="507"/>
      <c r="O556" s="507"/>
      <c r="P556" s="507"/>
      <c r="Q556" s="507"/>
      <c r="R556" s="507"/>
      <c r="S556" s="507"/>
      <c r="T556" s="507"/>
      <c r="U556" s="507"/>
      <c r="V556" s="507"/>
      <c r="W556" s="507"/>
      <c r="X556" s="507"/>
      <c r="Y556" s="507"/>
      <c r="Z556" s="507"/>
      <c r="AA556" s="507"/>
      <c r="AB556" s="507"/>
      <c r="AC556" s="507"/>
      <c r="AD556" s="507"/>
    </row>
    <row r="557" spans="1:30" ht="48" customHeight="1">
      <c r="A557" s="169"/>
      <c r="B557" s="7"/>
      <c r="C557" s="465" t="s">
        <v>1735</v>
      </c>
      <c r="D557" s="465"/>
      <c r="E557" s="465"/>
      <c r="F557" s="465"/>
      <c r="G557" s="465"/>
      <c r="H557" s="465"/>
      <c r="I557" s="465"/>
      <c r="J557" s="465"/>
      <c r="K557" s="465"/>
      <c r="L557" s="465"/>
      <c r="M557" s="465"/>
      <c r="N557" s="465"/>
      <c r="O557" s="465"/>
      <c r="P557" s="465"/>
      <c r="Q557" s="465"/>
      <c r="R557" s="465"/>
      <c r="S557" s="465"/>
      <c r="T557" s="465"/>
      <c r="U557" s="465"/>
      <c r="V557" s="465"/>
      <c r="W557" s="465"/>
      <c r="X557" s="465"/>
      <c r="Y557" s="465"/>
      <c r="Z557" s="465"/>
      <c r="AA557" s="465"/>
      <c r="AB557" s="465"/>
      <c r="AC557" s="465"/>
      <c r="AD557" s="465"/>
    </row>
    <row r="558" spans="1:30" ht="36" customHeight="1">
      <c r="A558" s="169"/>
      <c r="B558" s="7"/>
      <c r="C558" s="465" t="s">
        <v>1736</v>
      </c>
      <c r="D558" s="465"/>
      <c r="E558" s="465"/>
      <c r="F558" s="465"/>
      <c r="G558" s="465"/>
      <c r="H558" s="465"/>
      <c r="I558" s="465"/>
      <c r="J558" s="465"/>
      <c r="K558" s="465"/>
      <c r="L558" s="465"/>
      <c r="M558" s="465"/>
      <c r="N558" s="465"/>
      <c r="O558" s="465"/>
      <c r="P558" s="465"/>
      <c r="Q558" s="465"/>
      <c r="R558" s="465"/>
      <c r="S558" s="465"/>
      <c r="T558" s="465"/>
      <c r="U558" s="465"/>
      <c r="V558" s="465"/>
      <c r="W558" s="465"/>
      <c r="X558" s="465"/>
      <c r="Y558" s="465"/>
      <c r="Z558" s="465"/>
      <c r="AA558" s="465"/>
      <c r="AB558" s="465"/>
      <c r="AC558" s="465"/>
      <c r="AD558" s="465"/>
    </row>
    <row r="559" spans="1:30" ht="24" customHeight="1">
      <c r="A559" s="169"/>
      <c r="B559" s="7"/>
      <c r="C559" s="417" t="s">
        <v>1787</v>
      </c>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c r="Z559" s="417"/>
      <c r="AA559" s="417"/>
      <c r="AB559" s="417"/>
      <c r="AC559" s="417"/>
      <c r="AD559" s="417"/>
    </row>
    <row r="560" spans="1:30" ht="15" customHeight="1">
      <c r="A560" s="169"/>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row>
    <row r="561" spans="1:48" ht="84" customHeight="1">
      <c r="A561" s="169"/>
      <c r="B561" s="7"/>
      <c r="C561" s="410" t="s">
        <v>534</v>
      </c>
      <c r="D561" s="410"/>
      <c r="E561" s="410"/>
      <c r="F561" s="410"/>
      <c r="G561" s="410"/>
      <c r="H561" s="410"/>
      <c r="I561" s="469" t="s">
        <v>535</v>
      </c>
      <c r="J561" s="470"/>
      <c r="K561" s="470"/>
      <c r="L561" s="470"/>
      <c r="M561" s="470"/>
      <c r="N561" s="470"/>
      <c r="O561" s="470"/>
      <c r="P561" s="471"/>
      <c r="Q561" s="469" t="s">
        <v>536</v>
      </c>
      <c r="R561" s="470"/>
      <c r="S561" s="470"/>
      <c r="T561" s="470"/>
      <c r="U561" s="470"/>
      <c r="V561" s="470"/>
      <c r="W561" s="470"/>
      <c r="X561" s="471"/>
      <c r="Y561" s="489" t="s">
        <v>1731</v>
      </c>
      <c r="Z561" s="489"/>
      <c r="AA561" s="489"/>
      <c r="AB561" s="489"/>
      <c r="AC561" s="489"/>
      <c r="AD561" s="489"/>
    </row>
    <row r="562" spans="1:48" ht="60" customHeight="1">
      <c r="A562" s="169"/>
      <c r="B562" s="7"/>
      <c r="C562" s="410"/>
      <c r="D562" s="410"/>
      <c r="E562" s="410"/>
      <c r="F562" s="410"/>
      <c r="G562" s="410"/>
      <c r="H562" s="410"/>
      <c r="I562" s="469" t="s">
        <v>226</v>
      </c>
      <c r="J562" s="471"/>
      <c r="K562" s="645" t="s">
        <v>537</v>
      </c>
      <c r="L562" s="646"/>
      <c r="M562" s="645" t="s">
        <v>538</v>
      </c>
      <c r="N562" s="646"/>
      <c r="O562" s="645" t="s">
        <v>539</v>
      </c>
      <c r="P562" s="646"/>
      <c r="Q562" s="469" t="s">
        <v>226</v>
      </c>
      <c r="R562" s="471"/>
      <c r="S562" s="645" t="s">
        <v>537</v>
      </c>
      <c r="T562" s="646"/>
      <c r="U562" s="645" t="s">
        <v>538</v>
      </c>
      <c r="V562" s="646"/>
      <c r="W562" s="645" t="s">
        <v>539</v>
      </c>
      <c r="X562" s="646"/>
      <c r="Y562" s="469" t="s">
        <v>226</v>
      </c>
      <c r="Z562" s="471"/>
      <c r="AA562" s="645" t="s">
        <v>400</v>
      </c>
      <c r="AB562" s="646"/>
      <c r="AC562" s="645" t="s">
        <v>401</v>
      </c>
      <c r="AD562" s="646"/>
      <c r="AF562" t="s">
        <v>2233</v>
      </c>
      <c r="AG562" t="s">
        <v>2303</v>
      </c>
      <c r="AK562" s="29" t="s">
        <v>2349</v>
      </c>
      <c r="AL562" s="29" t="s">
        <v>2296</v>
      </c>
      <c r="AM562" s="29" t="s">
        <v>2297</v>
      </c>
      <c r="AN562" s="29" t="s">
        <v>2350</v>
      </c>
      <c r="AO562" s="29" t="s">
        <v>2351</v>
      </c>
      <c r="AP562" s="29" t="s">
        <v>2299</v>
      </c>
      <c r="AQ562" s="29" t="s">
        <v>2300</v>
      </c>
      <c r="AR562" s="29" t="s">
        <v>2352</v>
      </c>
      <c r="AS562" t="s">
        <v>2348</v>
      </c>
      <c r="AT562" t="s">
        <v>2279</v>
      </c>
      <c r="AU562" t="s">
        <v>2280</v>
      </c>
      <c r="AV562" t="s">
        <v>2243</v>
      </c>
    </row>
    <row r="563" spans="1:48" ht="15" customHeight="1">
      <c r="A563" s="169"/>
      <c r="B563" s="7"/>
      <c r="C563" s="521"/>
      <c r="D563" s="522"/>
      <c r="E563" s="522"/>
      <c r="F563" s="522"/>
      <c r="G563" s="522"/>
      <c r="H563" s="523"/>
      <c r="I563" s="574"/>
      <c r="J563" s="576"/>
      <c r="K563" s="574"/>
      <c r="L563" s="576"/>
      <c r="M563" s="574"/>
      <c r="N563" s="576"/>
      <c r="O563" s="574"/>
      <c r="P563" s="576"/>
      <c r="Q563" s="574"/>
      <c r="R563" s="576"/>
      <c r="S563" s="574"/>
      <c r="T563" s="576"/>
      <c r="U563" s="574"/>
      <c r="V563" s="576"/>
      <c r="W563" s="574"/>
      <c r="X563" s="576"/>
      <c r="Y563" s="574"/>
      <c r="Z563" s="576"/>
      <c r="AA563" s="574"/>
      <c r="AB563" s="576"/>
      <c r="AC563" s="574"/>
      <c r="AD563" s="576"/>
      <c r="AF563" s="172">
        <f>IF(C563=1,IF(AND(Q563&gt;0,Q563&lt;&gt;"NS",Q563&lt;&gt;"NA"),IF(COUNTBLANK(I563:AD563)=11,0,1),IF(COUNTA(I563:X563)=8,0,1)),IF(C563="",IF(AND(COUNTA(I563:AD563)&gt;0,Q563&gt;0,Q563&lt;&gt;"NS",Q563&lt;&gt;"NA"),1,IF(COUNTA(I563:X563)&gt;0,1,0)),0))</f>
        <v>0</v>
      </c>
      <c r="AG563" cm="1">
        <f t="array" ref="AG563">IF(OR(Q563={"NS","NA"},I563={"NS","NA"}),0,IF(Q563&lt;=I563,0,1))</f>
        <v>0</v>
      </c>
      <c r="AH563" cm="1">
        <f t="array" ref="AH563">IF(OR(S563={"NS","NA"},K563={"NS","NA"}),0,IF(S563&lt;=K563,0,1))</f>
        <v>0</v>
      </c>
      <c r="AI563" cm="1">
        <f t="array" ref="AI563">IF(OR(U563={"NS","NA"},M563={"NS","NA"}),0,IF(U563&lt;=M563,0,1))</f>
        <v>0</v>
      </c>
      <c r="AJ563" cm="1">
        <f t="array" ref="AJ563">IF(OR(W563={"NS","NA"},O563={"NS","NA"}),0,IF(W563&lt;=O563,0,1))</f>
        <v>0</v>
      </c>
      <c r="AK563" s="41">
        <f>I563</f>
        <v>0</v>
      </c>
      <c r="AL563" s="41">
        <f>COUNTIF(K563:P563,"NS")</f>
        <v>0</v>
      </c>
      <c r="AM563" s="41">
        <f>SUM(K563:P563)</f>
        <v>0</v>
      </c>
      <c r="AN563" s="45">
        <f>IF(OR(AND(AK563=0, AL563&gt;0),AND(AK563="NS", AM563&gt;0), AND(AK563="NS", AL563=0, AM563=0)), 1, IF(OR(AND(AK563&gt;0, AL563&gt;1,AK563&gt;AM563), AND(AK563="NS", AL563=2), AND(AK563="NS", AM563=0, AL563&gt;0), AK563=AM563), 0, 1))</f>
        <v>0</v>
      </c>
      <c r="AO563" s="41">
        <f>Q563</f>
        <v>0</v>
      </c>
      <c r="AP563" s="41">
        <f>COUNTIF(S563:X563,"NS")</f>
        <v>0</v>
      </c>
      <c r="AQ563" s="41">
        <f>SUM(S563:X563)</f>
        <v>0</v>
      </c>
      <c r="AR563" s="45">
        <f>IF(OR(AND(AO563=0, AP563&gt;0),AND(AO563="NS", AQ563&gt;0), AND(AO563="NS", AP563=0, AQ563=0)), 1, IF(OR(AND(AO563&gt;0, AP563&gt;1,AO563&gt;AQ563), AND(AO563="NS", AP563=2), AND(AO563="NS", AQ563=0, AP563&gt;0), AO563=AQ563), 0, 1))</f>
        <v>0</v>
      </c>
      <c r="AS563">
        <f>COUNTIF(AA563:AD563,"NS")</f>
        <v>0</v>
      </c>
      <c r="AT563">
        <f>SUM(AA563:AD563)</f>
        <v>0</v>
      </c>
      <c r="AU563" s="172">
        <f>IF(COUNTIF(Y563:AD563,"NA")=3,0,IF(COUNTA(Y563:AD563)=0,0,IF(OR(AND(Y563=0,AS563&gt;0),AND(Y563="ns",AT563&gt;0),AND(Y563="ns",AS563=0,AT563=0)),1,IF(OR(AND(Y563&gt;0,AS563=2),AND(Y563="ns",AS563=2),AND(Y563="ns",AT563=0,AS563&gt;0),Y563=AT563),0,1))))</f>
        <v>0</v>
      </c>
      <c r="AV563" s="172">
        <f>IF(AND(C563=1,I563=0),1,0)</f>
        <v>0</v>
      </c>
    </row>
    <row r="564" spans="1:48" ht="15" customHeight="1">
      <c r="A564" s="169"/>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F564" t="s">
        <v>2234</v>
      </c>
      <c r="AJ564" s="172">
        <f>SUM(AG563:AJ563)</f>
        <v>0</v>
      </c>
    </row>
    <row r="565" spans="1:48" ht="24" customHeight="1">
      <c r="A565" s="159"/>
      <c r="B565" s="7"/>
      <c r="C565" s="417" t="s">
        <v>147</v>
      </c>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c r="Z565" s="417"/>
      <c r="AA565" s="417"/>
      <c r="AB565" s="417"/>
      <c r="AC565" s="417"/>
      <c r="AD565" s="417"/>
      <c r="AF565" s="172">
        <f>IF(C563&gt;1,IF(COUNTBLANK(I563:AD563)=22,0,1),IF(OR(Q563=0,Q563="NS",Q563="NA"),IF(COUNTA(Y563:AD563)=0,0,1),0))</f>
        <v>0</v>
      </c>
    </row>
    <row r="566" spans="1:48" ht="60" customHeight="1">
      <c r="A566" s="159"/>
      <c r="B566" s="7"/>
      <c r="C566" s="473"/>
      <c r="D566" s="474"/>
      <c r="E566" s="474"/>
      <c r="F566" s="474"/>
      <c r="G566" s="474"/>
      <c r="H566" s="474"/>
      <c r="I566" s="474"/>
      <c r="J566" s="474"/>
      <c r="K566" s="474"/>
      <c r="L566" s="474"/>
      <c r="M566" s="474"/>
      <c r="N566" s="474"/>
      <c r="O566" s="474"/>
      <c r="P566" s="474"/>
      <c r="Q566" s="474"/>
      <c r="R566" s="474"/>
      <c r="S566" s="474"/>
      <c r="T566" s="474"/>
      <c r="U566" s="474"/>
      <c r="V566" s="474"/>
      <c r="W566" s="474"/>
      <c r="X566" s="474"/>
      <c r="Y566" s="474"/>
      <c r="Z566" s="474"/>
      <c r="AA566" s="474"/>
      <c r="AB566" s="474"/>
      <c r="AC566" s="474"/>
      <c r="AD566" s="475"/>
    </row>
    <row r="567" spans="1:48" ht="15" customHeight="1">
      <c r="A567" s="159"/>
      <c r="B567" s="455" t="str">
        <f>IF(AF563=0,"","Favor de ingresar toda la información requerida en la pregunta")</f>
        <v/>
      </c>
      <c r="C567" s="455"/>
      <c r="D567" s="455"/>
      <c r="E567" s="455"/>
      <c r="F567" s="455"/>
      <c r="G567" s="455"/>
      <c r="H567" s="455"/>
      <c r="I567" s="455"/>
      <c r="J567" s="455"/>
      <c r="K567" s="455"/>
      <c r="L567" s="455"/>
      <c r="M567" s="455"/>
      <c r="N567" s="455"/>
      <c r="O567" s="455"/>
      <c r="P567" s="455"/>
      <c r="Q567" s="455"/>
      <c r="R567" s="455"/>
      <c r="S567" s="455"/>
      <c r="T567" s="455"/>
      <c r="U567" s="455"/>
      <c r="V567" s="455"/>
      <c r="W567" s="455"/>
      <c r="X567" s="455"/>
      <c r="Y567" s="455"/>
      <c r="Z567" s="455"/>
      <c r="AA567" s="455"/>
      <c r="AB567" s="455"/>
      <c r="AC567" s="455"/>
      <c r="AD567" s="455"/>
      <c r="AE567" s="455"/>
    </row>
    <row r="568" spans="1:48" ht="15" customHeight="1">
      <c r="A568" s="159"/>
      <c r="B568" s="456" t="str">
        <f>IF(C563&gt;1,"",IF(COUNTIF(I563:AD563,"NS")&lt;&gt;0,"Alerta: debido a que cuenta con registros NS, debe proporcionar una justificación en el area de comentarios al final de la pregunta",""))</f>
        <v/>
      </c>
      <c r="C568" s="456"/>
      <c r="D568" s="456"/>
      <c r="E568" s="456"/>
      <c r="F568" s="456"/>
      <c r="G568" s="456"/>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6"/>
    </row>
    <row r="569" spans="1:48" ht="15" customHeight="1">
      <c r="A569" s="159"/>
      <c r="B569" s="452" t="str">
        <f>IF(AF565&gt;0,"Revise la información capturada, ya que tiene datos ingresados en celdas que están sombreadas","")</f>
        <v/>
      </c>
      <c r="C569" s="452"/>
      <c r="D569" s="452"/>
      <c r="E569" s="452"/>
      <c r="F569" s="452"/>
      <c r="G569" s="452"/>
      <c r="H569" s="452"/>
      <c r="I569" s="452"/>
      <c r="J569" s="452"/>
      <c r="K569" s="452"/>
      <c r="L569" s="452"/>
      <c r="M569" s="452"/>
      <c r="N569" s="452"/>
      <c r="O569" s="452"/>
      <c r="P569" s="452"/>
      <c r="Q569" s="452"/>
      <c r="R569" s="452"/>
      <c r="S569" s="452"/>
      <c r="T569" s="452"/>
      <c r="U569" s="452"/>
      <c r="V569" s="452"/>
      <c r="W569" s="452"/>
      <c r="X569" s="452"/>
      <c r="Y569" s="452"/>
      <c r="Z569" s="452"/>
      <c r="AA569" s="452"/>
      <c r="AB569" s="452"/>
      <c r="AC569" s="452"/>
      <c r="AD569" s="452"/>
      <c r="AE569" s="452"/>
    </row>
    <row r="570" spans="1:48" ht="15" customHeight="1">
      <c r="A570" s="159"/>
      <c r="B570" s="452" t="str">
        <f>IF(C563&gt;1,"",IF(OR(AN563&gt;0,AR563&gt;0,AU563&gt;0),"Favor de revisar la suma y consistencia de totales y/o subtotales por filas (numéricos y NS)",""))</f>
        <v/>
      </c>
      <c r="C570" s="452"/>
      <c r="D570" s="452"/>
      <c r="E570" s="452"/>
      <c r="F570" s="452"/>
      <c r="G570" s="452"/>
      <c r="H570" s="452"/>
      <c r="I570" s="452"/>
      <c r="J570" s="452"/>
      <c r="K570" s="452"/>
      <c r="L570" s="452"/>
      <c r="M570" s="452"/>
      <c r="N570" s="452"/>
      <c r="O570" s="452"/>
      <c r="P570" s="452"/>
      <c r="Q570" s="452"/>
      <c r="R570" s="452"/>
      <c r="S570" s="452"/>
      <c r="T570" s="452"/>
      <c r="U570" s="452"/>
      <c r="V570" s="452"/>
      <c r="W570" s="452"/>
      <c r="X570" s="452"/>
      <c r="Y570" s="452"/>
      <c r="Z570" s="452"/>
      <c r="AA570" s="452"/>
      <c r="AB570" s="452"/>
      <c r="AC570" s="452"/>
      <c r="AD570" s="452"/>
      <c r="AE570" s="452"/>
    </row>
    <row r="571" spans="1:48" ht="15" customHeight="1">
      <c r="A571" s="159"/>
      <c r="B571" s="450" t="str">
        <f>IF(AJ564&gt;0,"Favor de revisar la instrucción 4, debido a que no se cumplen con los criterios mencionados","")</f>
        <v/>
      </c>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450"/>
      <c r="AD571" s="450"/>
      <c r="AE571" s="450"/>
    </row>
    <row r="572" spans="1:48" ht="15" customHeight="1">
      <c r="A572" s="159"/>
      <c r="B572" s="450" t="str">
        <f>IF(AV563=0,"","Debido a que cuenta con registro(s) con el código 1, el total de la fila respectiva debe ser mayor a cero")</f>
        <v/>
      </c>
      <c r="C572" s="450"/>
      <c r="D572" s="450"/>
      <c r="E572" s="450"/>
      <c r="F572" s="450"/>
      <c r="G572" s="450"/>
      <c r="H572" s="450"/>
      <c r="I572" s="450"/>
      <c r="J572" s="450"/>
      <c r="K572" s="450"/>
      <c r="L572" s="450"/>
      <c r="M572" s="450"/>
      <c r="N572" s="450"/>
      <c r="O572" s="450"/>
      <c r="P572" s="450"/>
      <c r="Q572" s="450"/>
      <c r="R572" s="450"/>
      <c r="S572" s="450"/>
      <c r="T572" s="450"/>
      <c r="U572" s="450"/>
      <c r="V572" s="450"/>
      <c r="W572" s="450"/>
      <c r="X572" s="450"/>
      <c r="Y572" s="450"/>
      <c r="Z572" s="450"/>
      <c r="AA572" s="450"/>
      <c r="AB572" s="450"/>
      <c r="AC572" s="450"/>
      <c r="AD572" s="450"/>
      <c r="AE572" s="450"/>
    </row>
    <row r="573" spans="1:48" ht="24" customHeight="1">
      <c r="A573" s="177" t="s">
        <v>540</v>
      </c>
      <c r="B573" s="463" t="s">
        <v>1618</v>
      </c>
      <c r="C573" s="463"/>
      <c r="D573" s="463"/>
      <c r="E573" s="463"/>
      <c r="F573" s="463"/>
      <c r="G573" s="463"/>
      <c r="H573" s="463"/>
      <c r="I573" s="463"/>
      <c r="J573" s="463"/>
      <c r="K573" s="463"/>
      <c r="L573" s="463"/>
      <c r="M573" s="463"/>
      <c r="N573" s="463"/>
      <c r="O573" s="463"/>
      <c r="P573" s="463"/>
      <c r="Q573" s="463"/>
      <c r="R573" s="463"/>
      <c r="S573" s="463"/>
      <c r="T573" s="463"/>
      <c r="U573" s="463"/>
      <c r="V573" s="463"/>
      <c r="W573" s="463"/>
      <c r="X573" s="463"/>
      <c r="Y573" s="463"/>
      <c r="Z573" s="463"/>
      <c r="AA573" s="463"/>
      <c r="AB573" s="463"/>
      <c r="AC573" s="463"/>
      <c r="AD573" s="463"/>
    </row>
    <row r="574" spans="1:48" ht="24" customHeight="1">
      <c r="A574" s="177"/>
      <c r="B574" s="214"/>
      <c r="C574" s="507" t="s">
        <v>541</v>
      </c>
      <c r="D574" s="507"/>
      <c r="E574" s="507"/>
      <c r="F574" s="507"/>
      <c r="G574" s="507"/>
      <c r="H574" s="507"/>
      <c r="I574" s="507"/>
      <c r="J574" s="507"/>
      <c r="K574" s="507"/>
      <c r="L574" s="507"/>
      <c r="M574" s="507"/>
      <c r="N574" s="507"/>
      <c r="O574" s="507"/>
      <c r="P574" s="507"/>
      <c r="Q574" s="507"/>
      <c r="R574" s="507"/>
      <c r="S574" s="507"/>
      <c r="T574" s="507"/>
      <c r="U574" s="507"/>
      <c r="V574" s="507"/>
      <c r="W574" s="507"/>
      <c r="X574" s="507"/>
      <c r="Y574" s="507"/>
      <c r="Z574" s="507"/>
      <c r="AA574" s="507"/>
      <c r="AB574" s="507"/>
      <c r="AC574" s="507"/>
      <c r="AD574" s="507"/>
    </row>
    <row r="575" spans="1:48" ht="24" customHeight="1">
      <c r="A575" s="169"/>
      <c r="B575" s="7"/>
      <c r="C575" s="507" t="s">
        <v>1727</v>
      </c>
      <c r="D575" s="507"/>
      <c r="E575" s="507"/>
      <c r="F575" s="507"/>
      <c r="G575" s="507"/>
      <c r="H575" s="507"/>
      <c r="I575" s="507"/>
      <c r="J575" s="507"/>
      <c r="K575" s="507"/>
      <c r="L575" s="507"/>
      <c r="M575" s="507"/>
      <c r="N575" s="507"/>
      <c r="O575" s="507"/>
      <c r="P575" s="507"/>
      <c r="Q575" s="507"/>
      <c r="R575" s="507"/>
      <c r="S575" s="507"/>
      <c r="T575" s="507"/>
      <c r="U575" s="507"/>
      <c r="V575" s="507"/>
      <c r="W575" s="507"/>
      <c r="X575" s="507"/>
      <c r="Y575" s="507"/>
      <c r="Z575" s="507"/>
      <c r="AA575" s="507"/>
      <c r="AB575" s="507"/>
      <c r="AC575" s="507"/>
      <c r="AD575" s="507"/>
    </row>
    <row r="576" spans="1:48" ht="36" customHeight="1">
      <c r="A576" s="169"/>
      <c r="B576" s="7"/>
      <c r="C576" s="507" t="s">
        <v>1788</v>
      </c>
      <c r="D576" s="507"/>
      <c r="E576" s="507"/>
      <c r="F576" s="507"/>
      <c r="G576" s="507"/>
      <c r="H576" s="507"/>
      <c r="I576" s="507"/>
      <c r="J576" s="507"/>
      <c r="K576" s="507"/>
      <c r="L576" s="507"/>
      <c r="M576" s="507"/>
      <c r="N576" s="507"/>
      <c r="O576" s="507"/>
      <c r="P576" s="507"/>
      <c r="Q576" s="507"/>
      <c r="R576" s="507"/>
      <c r="S576" s="507"/>
      <c r="T576" s="507"/>
      <c r="U576" s="507"/>
      <c r="V576" s="507"/>
      <c r="W576" s="507"/>
      <c r="X576" s="507"/>
      <c r="Y576" s="507"/>
      <c r="Z576" s="507"/>
      <c r="AA576" s="507"/>
      <c r="AB576" s="507"/>
      <c r="AC576" s="507"/>
      <c r="AD576" s="507"/>
    </row>
    <row r="577" spans="1:48" ht="36" customHeight="1">
      <c r="A577" s="169"/>
      <c r="B577" s="7"/>
      <c r="C577" s="417" t="s">
        <v>1772</v>
      </c>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c r="Z577" s="417"/>
      <c r="AA577" s="417"/>
      <c r="AB577" s="417"/>
      <c r="AC577" s="417"/>
      <c r="AD577" s="417"/>
    </row>
    <row r="578" spans="1:48" ht="36" customHeight="1">
      <c r="A578" s="169"/>
      <c r="B578" s="7"/>
      <c r="C578" s="507" t="s">
        <v>1728</v>
      </c>
      <c r="D578" s="507"/>
      <c r="E578" s="507"/>
      <c r="F578" s="507"/>
      <c r="G578" s="507"/>
      <c r="H578" s="507"/>
      <c r="I578" s="507"/>
      <c r="J578" s="507"/>
      <c r="K578" s="507"/>
      <c r="L578" s="507"/>
      <c r="M578" s="507"/>
      <c r="N578" s="507"/>
      <c r="O578" s="507"/>
      <c r="P578" s="507"/>
      <c r="Q578" s="507"/>
      <c r="R578" s="507"/>
      <c r="S578" s="507"/>
      <c r="T578" s="507"/>
      <c r="U578" s="507"/>
      <c r="V578" s="507"/>
      <c r="W578" s="507"/>
      <c r="X578" s="507"/>
      <c r="Y578" s="507"/>
      <c r="Z578" s="507"/>
      <c r="AA578" s="507"/>
      <c r="AB578" s="507"/>
      <c r="AC578" s="507"/>
      <c r="AD578" s="507"/>
    </row>
    <row r="579" spans="1:48" ht="36" customHeight="1">
      <c r="A579" s="169"/>
      <c r="B579" s="7"/>
      <c r="C579" s="417" t="s">
        <v>1729</v>
      </c>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c r="Z579" s="417"/>
      <c r="AA579" s="417"/>
      <c r="AB579" s="417"/>
      <c r="AC579" s="417"/>
      <c r="AD579" s="417"/>
    </row>
    <row r="580" spans="1:48" ht="24" customHeight="1">
      <c r="A580" s="169"/>
      <c r="B580" s="7"/>
      <c r="C580" s="417" t="s">
        <v>1730</v>
      </c>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c r="Z580" s="417"/>
      <c r="AA580" s="417"/>
      <c r="AB580" s="417"/>
      <c r="AC580" s="417"/>
      <c r="AD580" s="417"/>
    </row>
    <row r="581" spans="1:48" ht="36" customHeight="1">
      <c r="A581" s="169"/>
      <c r="B581" s="7"/>
      <c r="C581" s="507" t="s">
        <v>1734</v>
      </c>
      <c r="D581" s="507"/>
      <c r="E581" s="507"/>
      <c r="F581" s="507"/>
      <c r="G581" s="507"/>
      <c r="H581" s="507"/>
      <c r="I581" s="507"/>
      <c r="J581" s="507"/>
      <c r="K581" s="507"/>
      <c r="L581" s="507"/>
      <c r="M581" s="507"/>
      <c r="N581" s="507"/>
      <c r="O581" s="507"/>
      <c r="P581" s="507"/>
      <c r="Q581" s="507"/>
      <c r="R581" s="507"/>
      <c r="S581" s="507"/>
      <c r="T581" s="507"/>
      <c r="U581" s="507"/>
      <c r="V581" s="507"/>
      <c r="W581" s="507"/>
      <c r="X581" s="507"/>
      <c r="Y581" s="507"/>
      <c r="Z581" s="507"/>
      <c r="AA581" s="507"/>
      <c r="AB581" s="507"/>
      <c r="AC581" s="507"/>
      <c r="AD581" s="507"/>
    </row>
    <row r="582" spans="1:48" ht="48" customHeight="1">
      <c r="A582" s="169"/>
      <c r="B582" s="7"/>
      <c r="C582" s="465" t="s">
        <v>1732</v>
      </c>
      <c r="D582" s="465"/>
      <c r="E582" s="465"/>
      <c r="F582" s="465"/>
      <c r="G582" s="465"/>
      <c r="H582" s="465"/>
      <c r="I582" s="465"/>
      <c r="J582" s="465"/>
      <c r="K582" s="465"/>
      <c r="L582" s="465"/>
      <c r="M582" s="465"/>
      <c r="N582" s="465"/>
      <c r="O582" s="465"/>
      <c r="P582" s="465"/>
      <c r="Q582" s="465"/>
      <c r="R582" s="465"/>
      <c r="S582" s="465"/>
      <c r="T582" s="465"/>
      <c r="U582" s="465"/>
      <c r="V582" s="465"/>
      <c r="W582" s="465"/>
      <c r="X582" s="465"/>
      <c r="Y582" s="465"/>
      <c r="Z582" s="465"/>
      <c r="AA582" s="465"/>
      <c r="AB582" s="465"/>
      <c r="AC582" s="465"/>
      <c r="AD582" s="465"/>
    </row>
    <row r="583" spans="1:48" ht="48" customHeight="1">
      <c r="A583" s="169"/>
      <c r="B583" s="7"/>
      <c r="C583" s="507" t="s">
        <v>1733</v>
      </c>
      <c r="D583" s="507"/>
      <c r="E583" s="507"/>
      <c r="F583" s="507"/>
      <c r="G583" s="507"/>
      <c r="H583" s="507"/>
      <c r="I583" s="507"/>
      <c r="J583" s="507"/>
      <c r="K583" s="507"/>
      <c r="L583" s="507"/>
      <c r="M583" s="507"/>
      <c r="N583" s="507"/>
      <c r="O583" s="507"/>
      <c r="P583" s="507"/>
      <c r="Q583" s="507"/>
      <c r="R583" s="507"/>
      <c r="S583" s="507"/>
      <c r="T583" s="507"/>
      <c r="U583" s="507"/>
      <c r="V583" s="507"/>
      <c r="W583" s="507"/>
      <c r="X583" s="507"/>
      <c r="Y583" s="507"/>
      <c r="Z583" s="507"/>
      <c r="AA583" s="507"/>
      <c r="AB583" s="507"/>
      <c r="AC583" s="507"/>
      <c r="AD583" s="507"/>
    </row>
    <row r="584" spans="1:48" ht="24" customHeight="1">
      <c r="A584" s="169"/>
      <c r="B584" s="7"/>
      <c r="C584" s="465" t="s">
        <v>542</v>
      </c>
      <c r="D584" s="465"/>
      <c r="E584" s="465"/>
      <c r="F584" s="465"/>
      <c r="G584" s="465"/>
      <c r="H584" s="465"/>
      <c r="I584" s="465"/>
      <c r="J584" s="465"/>
      <c r="K584" s="465"/>
      <c r="L584" s="465"/>
      <c r="M584" s="465"/>
      <c r="N584" s="465"/>
      <c r="O584" s="465"/>
      <c r="P584" s="465"/>
      <c r="Q584" s="465"/>
      <c r="R584" s="465"/>
      <c r="S584" s="465"/>
      <c r="T584" s="465"/>
      <c r="U584" s="465"/>
      <c r="V584" s="465"/>
      <c r="W584" s="465"/>
      <c r="X584" s="465"/>
      <c r="Y584" s="465"/>
      <c r="Z584" s="465"/>
      <c r="AA584" s="465"/>
      <c r="AB584" s="465"/>
      <c r="AC584" s="465"/>
      <c r="AD584" s="465"/>
    </row>
    <row r="585" spans="1:48" ht="15" customHeight="1">
      <c r="A585" s="169"/>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row>
    <row r="586" spans="1:48" ht="48" customHeight="1">
      <c r="A586" s="169"/>
      <c r="B586" s="7"/>
      <c r="C586" s="647" t="s">
        <v>543</v>
      </c>
      <c r="D586" s="648"/>
      <c r="E586" s="648"/>
      <c r="F586" s="648"/>
      <c r="G586" s="648"/>
      <c r="H586" s="648"/>
      <c r="I586" s="648"/>
      <c r="J586" s="648"/>
      <c r="K586" s="648"/>
      <c r="L586" s="649"/>
      <c r="M586" s="410" t="s">
        <v>544</v>
      </c>
      <c r="N586" s="410"/>
      <c r="O586" s="410"/>
      <c r="P586" s="410" t="s">
        <v>545</v>
      </c>
      <c r="Q586" s="410"/>
      <c r="R586" s="410"/>
      <c r="S586" s="410" t="s">
        <v>546</v>
      </c>
      <c r="T586" s="410"/>
      <c r="U586" s="410"/>
      <c r="V586" s="410" t="s">
        <v>1731</v>
      </c>
      <c r="W586" s="410"/>
      <c r="X586" s="410"/>
      <c r="Y586" s="410"/>
      <c r="Z586" s="410"/>
      <c r="AA586" s="410"/>
      <c r="AB586" s="410"/>
      <c r="AC586" s="410"/>
      <c r="AD586" s="410"/>
    </row>
    <row r="587" spans="1:48" ht="15" customHeight="1">
      <c r="A587" s="169"/>
      <c r="B587" s="7"/>
      <c r="C587" s="650"/>
      <c r="D587" s="651"/>
      <c r="E587" s="651"/>
      <c r="F587" s="651"/>
      <c r="G587" s="651"/>
      <c r="H587" s="651"/>
      <c r="I587" s="651"/>
      <c r="J587" s="651"/>
      <c r="K587" s="651"/>
      <c r="L587" s="652"/>
      <c r="M587" s="410"/>
      <c r="N587" s="410"/>
      <c r="O587" s="410"/>
      <c r="P587" s="410"/>
      <c r="Q587" s="410"/>
      <c r="R587" s="410"/>
      <c r="S587" s="410"/>
      <c r="T587" s="410"/>
      <c r="U587" s="410"/>
      <c r="V587" s="410" t="s">
        <v>226</v>
      </c>
      <c r="W587" s="410"/>
      <c r="X587" s="410"/>
      <c r="Y587" s="414" t="s">
        <v>400</v>
      </c>
      <c r="Z587" s="414"/>
      <c r="AA587" s="414"/>
      <c r="AB587" s="414" t="s">
        <v>401</v>
      </c>
      <c r="AC587" s="414"/>
      <c r="AD587" s="414"/>
      <c r="AF587" s="268" t="s">
        <v>2315</v>
      </c>
      <c r="AG587" t="s">
        <v>2233</v>
      </c>
      <c r="AH587" t="s">
        <v>2248</v>
      </c>
      <c r="AI587" t="s">
        <v>2316</v>
      </c>
      <c r="AJ587" t="s">
        <v>2317</v>
      </c>
      <c r="AK587" t="s">
        <v>2318</v>
      </c>
      <c r="AL587" t="s">
        <v>2319</v>
      </c>
      <c r="AM587" t="s">
        <v>2320</v>
      </c>
      <c r="AN587" t="s">
        <v>2321</v>
      </c>
      <c r="AQ587" t="s">
        <v>2322</v>
      </c>
      <c r="AT587" t="s">
        <v>2227</v>
      </c>
      <c r="AU587" t="s">
        <v>2244</v>
      </c>
      <c r="AV587" t="s">
        <v>2245</v>
      </c>
    </row>
    <row r="588" spans="1:48" ht="24" customHeight="1">
      <c r="A588" s="169"/>
      <c r="B588" s="7"/>
      <c r="C588" s="274" t="s">
        <v>89</v>
      </c>
      <c r="D588" s="518" t="s">
        <v>547</v>
      </c>
      <c r="E588" s="519"/>
      <c r="F588" s="519"/>
      <c r="G588" s="519"/>
      <c r="H588" s="519"/>
      <c r="I588" s="519"/>
      <c r="J588" s="519"/>
      <c r="K588" s="519"/>
      <c r="L588" s="520"/>
      <c r="M588" s="412"/>
      <c r="N588" s="393"/>
      <c r="O588" s="413"/>
      <c r="P588" s="601"/>
      <c r="Q588" s="467"/>
      <c r="R588" s="468"/>
      <c r="S588" s="601"/>
      <c r="T588" s="467"/>
      <c r="U588" s="468"/>
      <c r="V588" s="601"/>
      <c r="W588" s="467"/>
      <c r="X588" s="468"/>
      <c r="Y588" s="601"/>
      <c r="Z588" s="467"/>
      <c r="AA588" s="468"/>
      <c r="AB588" s="601"/>
      <c r="AC588" s="467"/>
      <c r="AD588" s="468"/>
      <c r="AF588" s="275">
        <f>IF(AND(OR(P609=0,P609="NA",P609="NS"),F612&lt;&gt;""),1,0)</f>
        <v>0</v>
      </c>
      <c r="AG588">
        <f>IF(AND($C$563=1,M588=""),IF(AND(S588&gt;0,S588&lt;&gt;"NS",S588&lt;&gt;"NA"),IF(COUNTA(P588:AD588)=5,0,1),IF(COUNTA(P588:U588)=2,0,1)),IF(OR(AND($C$563=1,M588="X"),$C$563&lt;&gt;1,M588="X"),0,1))</f>
        <v>0</v>
      </c>
      <c r="AH588">
        <f>IF($C$563&lt;&gt;1,IF(COUNTA(M588:AD588)=0,0,1),IF(M588="X",IF(COUNTA(P588:AD588)=0,0,1),IF(OR(S588=0,S588="NS",S588="NA"),IF(COUNTA(V588:AD588)=0,0,1),0)))</f>
        <v>0</v>
      </c>
      <c r="AI588" s="172" cm="1">
        <f t="array" ref="AI588">IF(OR(P610={"NS","NA"},I563={"NS","NA"}),0,IF(P610&gt;=I563,0,1))</f>
        <v>0</v>
      </c>
      <c r="AJ588" cm="1">
        <f t="array" ref="AJ588">IF(OR(P588={"NS","NA"},$I$563={"NS","NA"}),0,IF(P588&lt;=$I$563,0,1))</f>
        <v>0</v>
      </c>
      <c r="AK588" s="172" cm="1">
        <f t="array" ref="AK588">IF(OR(S610={"NS","NA"},Q563={"NS","NA"}),0,IF(S610&gt;=Q563,0,1))</f>
        <v>0</v>
      </c>
      <c r="AL588" cm="1">
        <f t="array" ref="AL588">IF(OR(S588={"NS","NA"},$Q$563={"NS","NA"}),0,IF(S588&lt;=$Q$563,0,1))</f>
        <v>0</v>
      </c>
      <c r="AM588" cm="1">
        <f t="array" ref="AM588">IF(OR(S588={"NS","NA"},P588={"NS","NA"}),0,IF(S588&lt;=P588,0,1))</f>
        <v>0</v>
      </c>
      <c r="AN588" cm="1">
        <f t="array" ref="AN588">IF(OR(V610={"NS","NA"},Y563={"NS","NA"}),0,IF(V610&gt;=Y563,0,1))</f>
        <v>0</v>
      </c>
      <c r="AO588" cm="1">
        <f t="array" ref="AO588">IF(OR(Y610={"NS","NA"},AA563={"NS","NA"}),0,IF(Y610&gt;=AA563,0,1))</f>
        <v>0</v>
      </c>
      <c r="AP588" cm="1">
        <f t="array" ref="AP588">IF(OR(AB610={"NS","NA"},AC563={"NS","NA"}),0,IF(AB610&gt;=AC563,0,1))</f>
        <v>0</v>
      </c>
      <c r="AQ588" cm="1">
        <f t="array" ref="AQ588">IF(OR(V588={"NS","NA"},$Y$563={"NS","NA"}),0,IF(V588&lt;=$Y$563,0,1))</f>
        <v>0</v>
      </c>
      <c r="AR588" cm="1">
        <f t="array" ref="AR588">IF(OR(Y588={"NS","NA"},$AA$563={"NS","NA"}),0,IF(Y588&lt;=$AA$563,0,1))</f>
        <v>0</v>
      </c>
      <c r="AS588" cm="1">
        <f t="array" ref="AS588">IF(OR(AB588={"NS","NA"},$AC$563={"NS","NA"}),0,IF(AB588&lt;=$AC$563,0,1))</f>
        <v>0</v>
      </c>
      <c r="AT588">
        <f t="shared" ref="AT588" si="259">COUNTIF(Y588:AD588,"NS")</f>
        <v>0</v>
      </c>
      <c r="AU588">
        <f t="shared" ref="AU588" si="260">SUM(Y588:AD588)</f>
        <v>0</v>
      </c>
      <c r="AV588">
        <f>IF(COUNTIF(V588:AD588,"NA")=3,0,IF(COUNTA(V588:AD588)=0,0,IF(OR(AND(V588=0,AT588&gt;0),AND(V588="ns",AU588&gt;0),AND(V588="ns",AT588=0,AU588=0)),1,IF(OR(AND(V588&gt;0,AT588=2),AND(V588="ns",AT588=2),AND(V588="ns",AU588=0,AT588&gt;0),V588=AU588),0,1))))</f>
        <v>0</v>
      </c>
    </row>
    <row r="589" spans="1:48" ht="15" customHeight="1">
      <c r="A589" s="21"/>
      <c r="B589" s="7"/>
      <c r="C589" s="274" t="s">
        <v>90</v>
      </c>
      <c r="D589" s="518" t="s">
        <v>548</v>
      </c>
      <c r="E589" s="519"/>
      <c r="F589" s="519"/>
      <c r="G589" s="519"/>
      <c r="H589" s="519"/>
      <c r="I589" s="519"/>
      <c r="J589" s="519"/>
      <c r="K589" s="519"/>
      <c r="L589" s="520"/>
      <c r="M589" s="412"/>
      <c r="N589" s="393"/>
      <c r="O589" s="413"/>
      <c r="P589" s="601"/>
      <c r="Q589" s="467"/>
      <c r="R589" s="468"/>
      <c r="S589" s="601"/>
      <c r="T589" s="467"/>
      <c r="U589" s="468"/>
      <c r="V589" s="601"/>
      <c r="W589" s="467"/>
      <c r="X589" s="468"/>
      <c r="Y589" s="601"/>
      <c r="Z589" s="467"/>
      <c r="AA589" s="468"/>
      <c r="AB589" s="601"/>
      <c r="AC589" s="467"/>
      <c r="AD589" s="468"/>
      <c r="AF589" s="276"/>
      <c r="AG589">
        <f t="shared" ref="AG589:AG609" si="261">IF(AND($C$563=1,M589=""),IF(AND(S589&gt;0,S589&lt;&gt;"NS",S589&lt;&gt;"NA"),IF(COUNTA(P589:AD589)=5,0,1),IF(COUNTA(P589:U589)=2,0,1)),IF(OR(AND($C$563=1,M589="X"),$C$563&lt;&gt;1,M589="X"),0,1))</f>
        <v>0</v>
      </c>
      <c r="AH589">
        <f t="shared" ref="AH589:AH609" si="262">IF($C$563&lt;&gt;1,IF(COUNTA(M589:AD589)=0,0,1),IF(M589="X",IF(COUNTA(P589:AD589)=0,0,1),IF(OR(S589=0,S589="NS",S589="NA"),IF(COUNTA(V589:AD589)=0,0,1),0)))</f>
        <v>0</v>
      </c>
      <c r="AJ589" cm="1">
        <f t="array" ref="AJ589">IF(OR(P589={"NS","NA"},$I$563={"NS","NA"}),0,IF(P589&lt;=$I$563,0,1))</f>
        <v>0</v>
      </c>
      <c r="AL589" cm="1">
        <f t="array" ref="AL589">IF(OR(S589={"NS","NA"},$Q$563={"NS","NA"}),0,IF(S589&lt;=$Q$563,0,1))</f>
        <v>0</v>
      </c>
      <c r="AM589" cm="1">
        <f t="array" ref="AM589">IF(OR(S589={"NS","NA"},P589={"NS","NA"}),0,IF(S589&lt;=P589,0,1))</f>
        <v>0</v>
      </c>
      <c r="AP589" s="172">
        <f>SUM(AN588:AP588)</f>
        <v>0</v>
      </c>
      <c r="AQ589" cm="1">
        <f t="array" ref="AQ589">IF(OR(V589={"NS","NA"},$Y$563={"NS","NA"}),0,IF(V589&lt;=$Y$563,0,1))</f>
        <v>0</v>
      </c>
      <c r="AR589" cm="1">
        <f t="array" ref="AR589">IF(OR(Y589={"NS","NA"},$AA$563={"NS","NA"}),0,IF(Y589&lt;=$AA$563,0,1))</f>
        <v>0</v>
      </c>
      <c r="AS589" cm="1">
        <f t="array" ref="AS589">IF(OR(AB589={"NS","NA"},$AC$563={"NS","NA"}),0,IF(AB589&lt;=$AC$563,0,1))</f>
        <v>0</v>
      </c>
      <c r="AT589">
        <f t="shared" ref="AT589:AT609" si="263">COUNTIF(Y589:AD589,"NS")</f>
        <v>0</v>
      </c>
      <c r="AU589">
        <f t="shared" ref="AU589:AU609" si="264">SUM(Y589:AD589)</f>
        <v>0</v>
      </c>
      <c r="AV589">
        <f t="shared" ref="AV589:AV609" si="265">IF(COUNTIF(V589:AD589,"NA")=3,0,IF(COUNTA(V589:AD589)=0,0,IF(OR(AND(V589=0,AT589&gt;0),AND(V589="ns",AU589&gt;0),AND(V589="ns",AT589=0,AU589=0)),1,IF(OR(AND(V589&gt;0,AT589=2),AND(V589="ns",AT589=2),AND(V589="ns",AU589=0,AT589&gt;0),V589=AU589),0,1))))</f>
        <v>0</v>
      </c>
    </row>
    <row r="590" spans="1:48" ht="15" customHeight="1">
      <c r="A590" s="21"/>
      <c r="B590" s="7"/>
      <c r="C590" s="277" t="s">
        <v>92</v>
      </c>
      <c r="D590" s="518" t="s">
        <v>549</v>
      </c>
      <c r="E590" s="519"/>
      <c r="F590" s="519"/>
      <c r="G590" s="519"/>
      <c r="H590" s="519"/>
      <c r="I590" s="519"/>
      <c r="J590" s="519"/>
      <c r="K590" s="519"/>
      <c r="L590" s="520"/>
      <c r="M590" s="412"/>
      <c r="N590" s="393"/>
      <c r="O590" s="413"/>
      <c r="P590" s="601"/>
      <c r="Q590" s="467"/>
      <c r="R590" s="468"/>
      <c r="S590" s="601"/>
      <c r="T590" s="467"/>
      <c r="U590" s="468"/>
      <c r="V590" s="601"/>
      <c r="W590" s="467"/>
      <c r="X590" s="468"/>
      <c r="Y590" s="601"/>
      <c r="Z590" s="467"/>
      <c r="AA590" s="468"/>
      <c r="AB590" s="601"/>
      <c r="AC590" s="467"/>
      <c r="AD590" s="468"/>
      <c r="AF590" s="276"/>
      <c r="AG590">
        <f t="shared" si="261"/>
        <v>0</v>
      </c>
      <c r="AH590">
        <f t="shared" si="262"/>
        <v>0</v>
      </c>
      <c r="AJ590" cm="1">
        <f t="array" ref="AJ590">IF(OR(P590={"NS","NA"},$I$563={"NS","NA"}),0,IF(P590&lt;=$I$563,0,1))</f>
        <v>0</v>
      </c>
      <c r="AL590" cm="1">
        <f t="array" ref="AL590">IF(OR(S590={"NS","NA"},$Q$563={"NS","NA"}),0,IF(S590&lt;=$Q$563,0,1))</f>
        <v>0</v>
      </c>
      <c r="AM590" cm="1">
        <f t="array" ref="AM590">IF(OR(S590={"NS","NA"},P590={"NS","NA"}),0,IF(S590&lt;=P590,0,1))</f>
        <v>0</v>
      </c>
      <c r="AQ590" cm="1">
        <f t="array" ref="AQ590">IF(OR(V590={"NS","NA"},$Y$563={"NS","NA"}),0,IF(V590&lt;=$Y$563,0,1))</f>
        <v>0</v>
      </c>
      <c r="AR590" cm="1">
        <f t="array" ref="AR590">IF(OR(Y590={"NS","NA"},$AA$563={"NS","NA"}),0,IF(Y590&lt;=$AA$563,0,1))</f>
        <v>0</v>
      </c>
      <c r="AS590" cm="1">
        <f t="array" ref="AS590">IF(OR(AB590={"NS","NA"},$AC$563={"NS","NA"}),0,IF(AB590&lt;=$AC$563,0,1))</f>
        <v>0</v>
      </c>
      <c r="AT590">
        <f t="shared" si="263"/>
        <v>0</v>
      </c>
      <c r="AU590">
        <f t="shared" si="264"/>
        <v>0</v>
      </c>
      <c r="AV590">
        <f t="shared" si="265"/>
        <v>0</v>
      </c>
    </row>
    <row r="591" spans="1:48" ht="15" customHeight="1">
      <c r="A591" s="169"/>
      <c r="B591" s="7"/>
      <c r="C591" s="263" t="s">
        <v>93</v>
      </c>
      <c r="D591" s="518" t="s">
        <v>550</v>
      </c>
      <c r="E591" s="519"/>
      <c r="F591" s="519"/>
      <c r="G591" s="519"/>
      <c r="H591" s="519"/>
      <c r="I591" s="519"/>
      <c r="J591" s="519"/>
      <c r="K591" s="519"/>
      <c r="L591" s="520"/>
      <c r="M591" s="412"/>
      <c r="N591" s="393"/>
      <c r="O591" s="413"/>
      <c r="P591" s="601"/>
      <c r="Q591" s="467"/>
      <c r="R591" s="468"/>
      <c r="S591" s="601"/>
      <c r="T591" s="467"/>
      <c r="U591" s="468"/>
      <c r="V591" s="601"/>
      <c r="W591" s="467"/>
      <c r="X591" s="468"/>
      <c r="Y591" s="601"/>
      <c r="Z591" s="467"/>
      <c r="AA591" s="468"/>
      <c r="AB591" s="601"/>
      <c r="AC591" s="467"/>
      <c r="AD591" s="468"/>
      <c r="AF591" s="276"/>
      <c r="AG591">
        <f t="shared" si="261"/>
        <v>0</v>
      </c>
      <c r="AH591">
        <f t="shared" si="262"/>
        <v>0</v>
      </c>
      <c r="AJ591" cm="1">
        <f t="array" ref="AJ591">IF(OR(P591={"NS","NA"},$I$563={"NS","NA"}),0,IF(P591&lt;=$I$563,0,1))</f>
        <v>0</v>
      </c>
      <c r="AL591" cm="1">
        <f t="array" ref="AL591">IF(OR(S591={"NS","NA"},$Q$563={"NS","NA"}),0,IF(S591&lt;=$Q$563,0,1))</f>
        <v>0</v>
      </c>
      <c r="AM591" cm="1">
        <f t="array" ref="AM591">IF(OR(S591={"NS","NA"},P591={"NS","NA"}),0,IF(S591&lt;=P591,0,1))</f>
        <v>0</v>
      </c>
      <c r="AQ591" cm="1">
        <f t="array" ref="AQ591">IF(OR(V591={"NS","NA"},$Y$563={"NS","NA"}),0,IF(V591&lt;=$Y$563,0,1))</f>
        <v>0</v>
      </c>
      <c r="AR591" cm="1">
        <f t="array" ref="AR591">IF(OR(Y591={"NS","NA"},$AA$563={"NS","NA"}),0,IF(Y591&lt;=$AA$563,0,1))</f>
        <v>0</v>
      </c>
      <c r="AS591" cm="1">
        <f t="array" ref="AS591">IF(OR(AB591={"NS","NA"},$AC$563={"NS","NA"}),0,IF(AB591&lt;=$AC$563,0,1))</f>
        <v>0</v>
      </c>
      <c r="AT591">
        <f t="shared" si="263"/>
        <v>0</v>
      </c>
      <c r="AU591">
        <f t="shared" si="264"/>
        <v>0</v>
      </c>
      <c r="AV591">
        <f t="shared" si="265"/>
        <v>0</v>
      </c>
    </row>
    <row r="592" spans="1:48" ht="24" customHeight="1">
      <c r="A592" s="169"/>
      <c r="B592" s="7"/>
      <c r="C592" s="263" t="s">
        <v>95</v>
      </c>
      <c r="D592" s="518" t="s">
        <v>551</v>
      </c>
      <c r="E592" s="519"/>
      <c r="F592" s="519"/>
      <c r="G592" s="519"/>
      <c r="H592" s="519"/>
      <c r="I592" s="519"/>
      <c r="J592" s="519"/>
      <c r="K592" s="519"/>
      <c r="L592" s="520"/>
      <c r="M592" s="412"/>
      <c r="N592" s="393"/>
      <c r="O592" s="413"/>
      <c r="P592" s="601"/>
      <c r="Q592" s="467"/>
      <c r="R592" s="468"/>
      <c r="S592" s="601"/>
      <c r="T592" s="467"/>
      <c r="U592" s="468"/>
      <c r="V592" s="601"/>
      <c r="W592" s="467"/>
      <c r="X592" s="468"/>
      <c r="Y592" s="601"/>
      <c r="Z592" s="467"/>
      <c r="AA592" s="468"/>
      <c r="AB592" s="601"/>
      <c r="AC592" s="467"/>
      <c r="AD592" s="468"/>
      <c r="AF592" s="276"/>
      <c r="AG592">
        <f t="shared" si="261"/>
        <v>0</v>
      </c>
      <c r="AH592">
        <f t="shared" si="262"/>
        <v>0</v>
      </c>
      <c r="AJ592" cm="1">
        <f t="array" ref="AJ592">IF(OR(P592={"NS","NA"},$I$563={"NS","NA"}),0,IF(P592&lt;=$I$563,0,1))</f>
        <v>0</v>
      </c>
      <c r="AL592" cm="1">
        <f t="array" ref="AL592">IF(OR(S592={"NS","NA"},$Q$563={"NS","NA"}),0,IF(S592&lt;=$Q$563,0,1))</f>
        <v>0</v>
      </c>
      <c r="AM592" cm="1">
        <f t="array" ref="AM592">IF(OR(S592={"NS","NA"},P592={"NS","NA"}),0,IF(S592&lt;=P592,0,1))</f>
        <v>0</v>
      </c>
      <c r="AQ592" cm="1">
        <f t="array" ref="AQ592">IF(OR(V592={"NS","NA"},$Y$563={"NS","NA"}),0,IF(V592&lt;=$Y$563,0,1))</f>
        <v>0</v>
      </c>
      <c r="AR592" cm="1">
        <f t="array" ref="AR592">IF(OR(Y592={"NS","NA"},$AA$563={"NS","NA"}),0,IF(Y592&lt;=$AA$563,0,1))</f>
        <v>0</v>
      </c>
      <c r="AS592" cm="1">
        <f t="array" ref="AS592">IF(OR(AB592={"NS","NA"},$AC$563={"NS","NA"}),0,IF(AB592&lt;=$AC$563,0,1))</f>
        <v>0</v>
      </c>
      <c r="AT592">
        <f t="shared" si="263"/>
        <v>0</v>
      </c>
      <c r="AU592">
        <f t="shared" si="264"/>
        <v>0</v>
      </c>
      <c r="AV592">
        <f t="shared" si="265"/>
        <v>0</v>
      </c>
    </row>
    <row r="593" spans="1:48" ht="24" customHeight="1">
      <c r="A593" s="169"/>
      <c r="B593" s="7"/>
      <c r="C593" s="263" t="s">
        <v>97</v>
      </c>
      <c r="D593" s="518" t="s">
        <v>552</v>
      </c>
      <c r="E593" s="519"/>
      <c r="F593" s="519"/>
      <c r="G593" s="519"/>
      <c r="H593" s="519"/>
      <c r="I593" s="519"/>
      <c r="J593" s="519"/>
      <c r="K593" s="519"/>
      <c r="L593" s="520"/>
      <c r="M593" s="412"/>
      <c r="N593" s="393"/>
      <c r="O593" s="413"/>
      <c r="P593" s="601"/>
      <c r="Q593" s="467"/>
      <c r="R593" s="468"/>
      <c r="S593" s="601"/>
      <c r="T593" s="467"/>
      <c r="U593" s="468"/>
      <c r="V593" s="601"/>
      <c r="W593" s="467"/>
      <c r="X593" s="468"/>
      <c r="Y593" s="601"/>
      <c r="Z593" s="467"/>
      <c r="AA593" s="468"/>
      <c r="AB593" s="601"/>
      <c r="AC593" s="467"/>
      <c r="AD593" s="468"/>
      <c r="AF593" s="276"/>
      <c r="AG593">
        <f t="shared" si="261"/>
        <v>0</v>
      </c>
      <c r="AH593">
        <f t="shared" si="262"/>
        <v>0</v>
      </c>
      <c r="AJ593" cm="1">
        <f t="array" ref="AJ593">IF(OR(P593={"NS","NA"},$I$563={"NS","NA"}),0,IF(P593&lt;=$I$563,0,1))</f>
        <v>0</v>
      </c>
      <c r="AL593" cm="1">
        <f t="array" ref="AL593">IF(OR(S593={"NS","NA"},$Q$563={"NS","NA"}),0,IF(S593&lt;=$Q$563,0,1))</f>
        <v>0</v>
      </c>
      <c r="AM593" cm="1">
        <f t="array" ref="AM593">IF(OR(S593={"NS","NA"},P593={"NS","NA"}),0,IF(S593&lt;=P593,0,1))</f>
        <v>0</v>
      </c>
      <c r="AQ593" cm="1">
        <f t="array" ref="AQ593">IF(OR(V593={"NS","NA"},$Y$563={"NS","NA"}),0,IF(V593&lt;=$Y$563,0,1))</f>
        <v>0</v>
      </c>
      <c r="AR593" cm="1">
        <f t="array" ref="AR593">IF(OR(Y593={"NS","NA"},$AA$563={"NS","NA"}),0,IF(Y593&lt;=$AA$563,0,1))</f>
        <v>0</v>
      </c>
      <c r="AS593" cm="1">
        <f t="array" ref="AS593">IF(OR(AB593={"NS","NA"},$AC$563={"NS","NA"}),0,IF(AB593&lt;=$AC$563,0,1))</f>
        <v>0</v>
      </c>
      <c r="AT593">
        <f t="shared" si="263"/>
        <v>0</v>
      </c>
      <c r="AU593">
        <f t="shared" si="264"/>
        <v>0</v>
      </c>
      <c r="AV593">
        <f t="shared" si="265"/>
        <v>0</v>
      </c>
    </row>
    <row r="594" spans="1:48" ht="24" customHeight="1">
      <c r="A594" s="169"/>
      <c r="B594" s="7"/>
      <c r="C594" s="263" t="s">
        <v>99</v>
      </c>
      <c r="D594" s="518" t="s">
        <v>553</v>
      </c>
      <c r="E594" s="519"/>
      <c r="F594" s="519"/>
      <c r="G594" s="519"/>
      <c r="H594" s="519"/>
      <c r="I594" s="519"/>
      <c r="J594" s="519"/>
      <c r="K594" s="519"/>
      <c r="L594" s="520"/>
      <c r="M594" s="412"/>
      <c r="N594" s="393"/>
      <c r="O594" s="413"/>
      <c r="P594" s="601"/>
      <c r="Q594" s="467"/>
      <c r="R594" s="468"/>
      <c r="S594" s="601"/>
      <c r="T594" s="467"/>
      <c r="U594" s="468"/>
      <c r="V594" s="601"/>
      <c r="W594" s="467"/>
      <c r="X594" s="468"/>
      <c r="Y594" s="601"/>
      <c r="Z594" s="467"/>
      <c r="AA594" s="468"/>
      <c r="AB594" s="601"/>
      <c r="AC594" s="467"/>
      <c r="AD594" s="468"/>
      <c r="AF594" s="276"/>
      <c r="AG594">
        <f t="shared" si="261"/>
        <v>0</v>
      </c>
      <c r="AH594">
        <f t="shared" si="262"/>
        <v>0</v>
      </c>
      <c r="AJ594" cm="1">
        <f t="array" ref="AJ594">IF(OR(P594={"NS","NA"},$I$563={"NS","NA"}),0,IF(P594&lt;=$I$563,0,1))</f>
        <v>0</v>
      </c>
      <c r="AL594" cm="1">
        <f t="array" ref="AL594">IF(OR(S594={"NS","NA"},$Q$563={"NS","NA"}),0,IF(S594&lt;=$Q$563,0,1))</f>
        <v>0</v>
      </c>
      <c r="AM594" cm="1">
        <f t="array" ref="AM594">IF(OR(S594={"NS","NA"},P594={"NS","NA"}),0,IF(S594&lt;=P594,0,1))</f>
        <v>0</v>
      </c>
      <c r="AQ594" cm="1">
        <f t="array" ref="AQ594">IF(OR(V594={"NS","NA"},$Y$563={"NS","NA"}),0,IF(V594&lt;=$Y$563,0,1))</f>
        <v>0</v>
      </c>
      <c r="AR594" cm="1">
        <f t="array" ref="AR594">IF(OR(Y594={"NS","NA"},$AA$563={"NS","NA"}),0,IF(Y594&lt;=$AA$563,0,1))</f>
        <v>0</v>
      </c>
      <c r="AS594" cm="1">
        <f t="array" ref="AS594">IF(OR(AB594={"NS","NA"},$AC$563={"NS","NA"}),0,IF(AB594&lt;=$AC$563,0,1))</f>
        <v>0</v>
      </c>
      <c r="AT594">
        <f t="shared" si="263"/>
        <v>0</v>
      </c>
      <c r="AU594">
        <f t="shared" si="264"/>
        <v>0</v>
      </c>
      <c r="AV594">
        <f t="shared" si="265"/>
        <v>0</v>
      </c>
    </row>
    <row r="595" spans="1:48" ht="15" customHeight="1">
      <c r="A595" s="169"/>
      <c r="B595" s="7"/>
      <c r="C595" s="263" t="s">
        <v>101</v>
      </c>
      <c r="D595" s="518" t="s">
        <v>554</v>
      </c>
      <c r="E595" s="519"/>
      <c r="F595" s="519"/>
      <c r="G595" s="519"/>
      <c r="H595" s="519"/>
      <c r="I595" s="519"/>
      <c r="J595" s="519"/>
      <c r="K595" s="519"/>
      <c r="L595" s="520"/>
      <c r="M595" s="412"/>
      <c r="N595" s="393"/>
      <c r="O595" s="413"/>
      <c r="P595" s="601"/>
      <c r="Q595" s="467"/>
      <c r="R595" s="468"/>
      <c r="S595" s="601"/>
      <c r="T595" s="467"/>
      <c r="U595" s="468"/>
      <c r="V595" s="601"/>
      <c r="W595" s="467"/>
      <c r="X595" s="468"/>
      <c r="Y595" s="601"/>
      <c r="Z595" s="467"/>
      <c r="AA595" s="468"/>
      <c r="AB595" s="601"/>
      <c r="AC595" s="467"/>
      <c r="AD595" s="468"/>
      <c r="AF595" s="276"/>
      <c r="AG595">
        <f t="shared" si="261"/>
        <v>0</v>
      </c>
      <c r="AH595">
        <f t="shared" si="262"/>
        <v>0</v>
      </c>
      <c r="AJ595" cm="1">
        <f t="array" ref="AJ595">IF(OR(P595={"NS","NA"},$I$563={"NS","NA"}),0,IF(P595&lt;=$I$563,0,1))</f>
        <v>0</v>
      </c>
      <c r="AL595" cm="1">
        <f t="array" ref="AL595">IF(OR(S595={"NS","NA"},$Q$563={"NS","NA"}),0,IF(S595&lt;=$Q$563,0,1))</f>
        <v>0</v>
      </c>
      <c r="AM595" cm="1">
        <f t="array" ref="AM595">IF(OR(S595={"NS","NA"},P595={"NS","NA"}),0,IF(S595&lt;=P595,0,1))</f>
        <v>0</v>
      </c>
      <c r="AQ595" cm="1">
        <f t="array" ref="AQ595">IF(OR(V595={"NS","NA"},$Y$563={"NS","NA"}),0,IF(V595&lt;=$Y$563,0,1))</f>
        <v>0</v>
      </c>
      <c r="AR595" cm="1">
        <f t="array" ref="AR595">IF(OR(Y595={"NS","NA"},$AA$563={"NS","NA"}),0,IF(Y595&lt;=$AA$563,0,1))</f>
        <v>0</v>
      </c>
      <c r="AS595" cm="1">
        <f t="array" ref="AS595">IF(OR(AB595={"NS","NA"},$AC$563={"NS","NA"}),0,IF(AB595&lt;=$AC$563,0,1))</f>
        <v>0</v>
      </c>
      <c r="AT595">
        <f t="shared" si="263"/>
        <v>0</v>
      </c>
      <c r="AU595">
        <f t="shared" si="264"/>
        <v>0</v>
      </c>
      <c r="AV595">
        <f t="shared" si="265"/>
        <v>0</v>
      </c>
    </row>
    <row r="596" spans="1:48" ht="15" customHeight="1">
      <c r="A596" s="169"/>
      <c r="B596" s="7"/>
      <c r="C596" s="263" t="s">
        <v>103</v>
      </c>
      <c r="D596" s="518" t="s">
        <v>555</v>
      </c>
      <c r="E596" s="519"/>
      <c r="F596" s="519"/>
      <c r="G596" s="519"/>
      <c r="H596" s="519"/>
      <c r="I596" s="519"/>
      <c r="J596" s="519"/>
      <c r="K596" s="519"/>
      <c r="L596" s="520"/>
      <c r="M596" s="412"/>
      <c r="N596" s="393"/>
      <c r="O596" s="413"/>
      <c r="P596" s="601"/>
      <c r="Q596" s="467"/>
      <c r="R596" s="468"/>
      <c r="S596" s="601"/>
      <c r="T596" s="467"/>
      <c r="U596" s="468"/>
      <c r="V596" s="601"/>
      <c r="W596" s="467"/>
      <c r="X596" s="468"/>
      <c r="Y596" s="601"/>
      <c r="Z596" s="467"/>
      <c r="AA596" s="468"/>
      <c r="AB596" s="601"/>
      <c r="AC596" s="467"/>
      <c r="AD596" s="468"/>
      <c r="AF596" s="276"/>
      <c r="AG596">
        <f t="shared" si="261"/>
        <v>0</v>
      </c>
      <c r="AH596">
        <f t="shared" si="262"/>
        <v>0</v>
      </c>
      <c r="AJ596" cm="1">
        <f t="array" ref="AJ596">IF(OR(P596={"NS","NA"},$I$563={"NS","NA"}),0,IF(P596&lt;=$I$563,0,1))</f>
        <v>0</v>
      </c>
      <c r="AL596" cm="1">
        <f t="array" ref="AL596">IF(OR(S596={"NS","NA"},$Q$563={"NS","NA"}),0,IF(S596&lt;=$Q$563,0,1))</f>
        <v>0</v>
      </c>
      <c r="AM596" cm="1">
        <f t="array" ref="AM596">IF(OR(S596={"NS","NA"},P596={"NS","NA"}),0,IF(S596&lt;=P596,0,1))</f>
        <v>0</v>
      </c>
      <c r="AQ596" cm="1">
        <f t="array" ref="AQ596">IF(OR(V596={"NS","NA"},$Y$563={"NS","NA"}),0,IF(V596&lt;=$Y$563,0,1))</f>
        <v>0</v>
      </c>
      <c r="AR596" cm="1">
        <f t="array" ref="AR596">IF(OR(Y596={"NS","NA"},$AA$563={"NS","NA"}),0,IF(Y596&lt;=$AA$563,0,1))</f>
        <v>0</v>
      </c>
      <c r="AS596" cm="1">
        <f t="array" ref="AS596">IF(OR(AB596={"NS","NA"},$AC$563={"NS","NA"}),0,IF(AB596&lt;=$AC$563,0,1))</f>
        <v>0</v>
      </c>
      <c r="AT596">
        <f t="shared" si="263"/>
        <v>0</v>
      </c>
      <c r="AU596">
        <f t="shared" si="264"/>
        <v>0</v>
      </c>
      <c r="AV596">
        <f t="shared" si="265"/>
        <v>0</v>
      </c>
    </row>
    <row r="597" spans="1:48" ht="15" customHeight="1">
      <c r="A597" s="169"/>
      <c r="B597" s="7"/>
      <c r="C597" s="263" t="s">
        <v>105</v>
      </c>
      <c r="D597" s="518" t="s">
        <v>556</v>
      </c>
      <c r="E597" s="519"/>
      <c r="F597" s="519"/>
      <c r="G597" s="519"/>
      <c r="H597" s="519"/>
      <c r="I597" s="519"/>
      <c r="J597" s="519"/>
      <c r="K597" s="519"/>
      <c r="L597" s="520"/>
      <c r="M597" s="412"/>
      <c r="N597" s="393"/>
      <c r="O597" s="413"/>
      <c r="P597" s="601"/>
      <c r="Q597" s="467"/>
      <c r="R597" s="468"/>
      <c r="S597" s="601"/>
      <c r="T597" s="467"/>
      <c r="U597" s="468"/>
      <c r="V597" s="601"/>
      <c r="W597" s="467"/>
      <c r="X597" s="468"/>
      <c r="Y597" s="601"/>
      <c r="Z597" s="467"/>
      <c r="AA597" s="468"/>
      <c r="AB597" s="601"/>
      <c r="AC597" s="467"/>
      <c r="AD597" s="468"/>
      <c r="AF597" s="276"/>
      <c r="AG597">
        <f t="shared" si="261"/>
        <v>0</v>
      </c>
      <c r="AH597">
        <f t="shared" si="262"/>
        <v>0</v>
      </c>
      <c r="AJ597" cm="1">
        <f t="array" ref="AJ597">IF(OR(P597={"NS","NA"},$I$563={"NS","NA"}),0,IF(P597&lt;=$I$563,0,1))</f>
        <v>0</v>
      </c>
      <c r="AL597" cm="1">
        <f t="array" ref="AL597">IF(OR(S597={"NS","NA"},$Q$563={"NS","NA"}),0,IF(S597&lt;=$Q$563,0,1))</f>
        <v>0</v>
      </c>
      <c r="AM597" cm="1">
        <f t="array" ref="AM597">IF(OR(S597={"NS","NA"},P597={"NS","NA"}),0,IF(S597&lt;=P597,0,1))</f>
        <v>0</v>
      </c>
      <c r="AQ597" cm="1">
        <f t="array" ref="AQ597">IF(OR(V597={"NS","NA"},$Y$563={"NS","NA"}),0,IF(V597&lt;=$Y$563,0,1))</f>
        <v>0</v>
      </c>
      <c r="AR597" cm="1">
        <f t="array" ref="AR597">IF(OR(Y597={"NS","NA"},$AA$563={"NS","NA"}),0,IF(Y597&lt;=$AA$563,0,1))</f>
        <v>0</v>
      </c>
      <c r="AS597" cm="1">
        <f t="array" ref="AS597">IF(OR(AB597={"NS","NA"},$AC$563={"NS","NA"}),0,IF(AB597&lt;=$AC$563,0,1))</f>
        <v>0</v>
      </c>
      <c r="AT597">
        <f t="shared" si="263"/>
        <v>0</v>
      </c>
      <c r="AU597">
        <f t="shared" si="264"/>
        <v>0</v>
      </c>
      <c r="AV597">
        <f t="shared" si="265"/>
        <v>0</v>
      </c>
    </row>
    <row r="598" spans="1:48" ht="15" customHeight="1">
      <c r="A598" s="169"/>
      <c r="B598" s="7"/>
      <c r="C598" s="263" t="s">
        <v>107</v>
      </c>
      <c r="D598" s="518" t="s">
        <v>557</v>
      </c>
      <c r="E598" s="519"/>
      <c r="F598" s="519"/>
      <c r="G598" s="519"/>
      <c r="H598" s="519"/>
      <c r="I598" s="519"/>
      <c r="J598" s="519"/>
      <c r="K598" s="519"/>
      <c r="L598" s="520"/>
      <c r="M598" s="412"/>
      <c r="N598" s="393"/>
      <c r="O598" s="413"/>
      <c r="P598" s="601"/>
      <c r="Q598" s="467"/>
      <c r="R598" s="468"/>
      <c r="S598" s="601"/>
      <c r="T598" s="467"/>
      <c r="U598" s="468"/>
      <c r="V598" s="601"/>
      <c r="W598" s="467"/>
      <c r="X598" s="468"/>
      <c r="Y598" s="601"/>
      <c r="Z598" s="467"/>
      <c r="AA598" s="468"/>
      <c r="AB598" s="601"/>
      <c r="AC598" s="467"/>
      <c r="AD598" s="468"/>
      <c r="AF598" s="276"/>
      <c r="AG598">
        <f t="shared" si="261"/>
        <v>0</v>
      </c>
      <c r="AH598">
        <f t="shared" si="262"/>
        <v>0</v>
      </c>
      <c r="AJ598" cm="1">
        <f t="array" ref="AJ598">IF(OR(P598={"NS","NA"},$I$563={"NS","NA"}),0,IF(P598&lt;=$I$563,0,1))</f>
        <v>0</v>
      </c>
      <c r="AL598" cm="1">
        <f t="array" ref="AL598">IF(OR(S598={"NS","NA"},$Q$563={"NS","NA"}),0,IF(S598&lt;=$Q$563,0,1))</f>
        <v>0</v>
      </c>
      <c r="AM598" cm="1">
        <f t="array" ref="AM598">IF(OR(S598={"NS","NA"},P598={"NS","NA"}),0,IF(S598&lt;=P598,0,1))</f>
        <v>0</v>
      </c>
      <c r="AQ598" cm="1">
        <f t="array" ref="AQ598">IF(OR(V598={"NS","NA"},$Y$563={"NS","NA"}),0,IF(V598&lt;=$Y$563,0,1))</f>
        <v>0</v>
      </c>
      <c r="AR598" cm="1">
        <f t="array" ref="AR598">IF(OR(Y598={"NS","NA"},$AA$563={"NS","NA"}),0,IF(Y598&lt;=$AA$563,0,1))</f>
        <v>0</v>
      </c>
      <c r="AS598" cm="1">
        <f t="array" ref="AS598">IF(OR(AB598={"NS","NA"},$AC$563={"NS","NA"}),0,IF(AB598&lt;=$AC$563,0,1))</f>
        <v>0</v>
      </c>
      <c r="AT598">
        <f t="shared" si="263"/>
        <v>0</v>
      </c>
      <c r="AU598">
        <f t="shared" si="264"/>
        <v>0</v>
      </c>
      <c r="AV598">
        <f t="shared" si="265"/>
        <v>0</v>
      </c>
    </row>
    <row r="599" spans="1:48" ht="15" customHeight="1">
      <c r="A599" s="169"/>
      <c r="B599" s="7"/>
      <c r="C599" s="263" t="s">
        <v>108</v>
      </c>
      <c r="D599" s="518" t="s">
        <v>558</v>
      </c>
      <c r="E599" s="519"/>
      <c r="F599" s="519"/>
      <c r="G599" s="519"/>
      <c r="H599" s="519"/>
      <c r="I599" s="519"/>
      <c r="J599" s="519"/>
      <c r="K599" s="519"/>
      <c r="L599" s="520"/>
      <c r="M599" s="412"/>
      <c r="N599" s="393"/>
      <c r="O599" s="413"/>
      <c r="P599" s="601"/>
      <c r="Q599" s="467"/>
      <c r="R599" s="468"/>
      <c r="S599" s="601"/>
      <c r="T599" s="467"/>
      <c r="U599" s="468"/>
      <c r="V599" s="601"/>
      <c r="W599" s="467"/>
      <c r="X599" s="468"/>
      <c r="Y599" s="601"/>
      <c r="Z599" s="467"/>
      <c r="AA599" s="468"/>
      <c r="AB599" s="601"/>
      <c r="AC599" s="467"/>
      <c r="AD599" s="468"/>
      <c r="AF599" s="276"/>
      <c r="AG599">
        <f t="shared" si="261"/>
        <v>0</v>
      </c>
      <c r="AH599">
        <f t="shared" si="262"/>
        <v>0</v>
      </c>
      <c r="AJ599" cm="1">
        <f t="array" ref="AJ599">IF(OR(P599={"NS","NA"},$I$563={"NS","NA"}),0,IF(P599&lt;=$I$563,0,1))</f>
        <v>0</v>
      </c>
      <c r="AL599" cm="1">
        <f t="array" ref="AL599">IF(OR(S599={"NS","NA"},$Q$563={"NS","NA"}),0,IF(S599&lt;=$Q$563,0,1))</f>
        <v>0</v>
      </c>
      <c r="AM599" cm="1">
        <f t="array" ref="AM599">IF(OR(S599={"NS","NA"},P599={"NS","NA"}),0,IF(S599&lt;=P599,0,1))</f>
        <v>0</v>
      </c>
      <c r="AQ599" cm="1">
        <f t="array" ref="AQ599">IF(OR(V599={"NS","NA"},$Y$563={"NS","NA"}),0,IF(V599&lt;=$Y$563,0,1))</f>
        <v>0</v>
      </c>
      <c r="AR599" cm="1">
        <f t="array" ref="AR599">IF(OR(Y599={"NS","NA"},$AA$563={"NS","NA"}),0,IF(Y599&lt;=$AA$563,0,1))</f>
        <v>0</v>
      </c>
      <c r="AS599" cm="1">
        <f t="array" ref="AS599">IF(OR(AB599={"NS","NA"},$AC$563={"NS","NA"}),0,IF(AB599&lt;=$AC$563,0,1))</f>
        <v>0</v>
      </c>
      <c r="AT599">
        <f t="shared" si="263"/>
        <v>0</v>
      </c>
      <c r="AU599">
        <f t="shared" si="264"/>
        <v>0</v>
      </c>
      <c r="AV599">
        <f t="shared" si="265"/>
        <v>0</v>
      </c>
    </row>
    <row r="600" spans="1:48" ht="15" customHeight="1">
      <c r="A600" s="169"/>
      <c r="B600" s="7"/>
      <c r="C600" s="263" t="s">
        <v>109</v>
      </c>
      <c r="D600" s="518" t="s">
        <v>559</v>
      </c>
      <c r="E600" s="519"/>
      <c r="F600" s="519"/>
      <c r="G600" s="519"/>
      <c r="H600" s="519"/>
      <c r="I600" s="519"/>
      <c r="J600" s="519"/>
      <c r="K600" s="519"/>
      <c r="L600" s="520"/>
      <c r="M600" s="412"/>
      <c r="N600" s="393"/>
      <c r="O600" s="413"/>
      <c r="P600" s="601"/>
      <c r="Q600" s="467"/>
      <c r="R600" s="468"/>
      <c r="S600" s="601"/>
      <c r="T600" s="467"/>
      <c r="U600" s="468"/>
      <c r="V600" s="601"/>
      <c r="W600" s="467"/>
      <c r="X600" s="468"/>
      <c r="Y600" s="601"/>
      <c r="Z600" s="467"/>
      <c r="AA600" s="468"/>
      <c r="AB600" s="601"/>
      <c r="AC600" s="467"/>
      <c r="AD600" s="468"/>
      <c r="AF600" s="276"/>
      <c r="AG600">
        <f t="shared" si="261"/>
        <v>0</v>
      </c>
      <c r="AH600">
        <f t="shared" si="262"/>
        <v>0</v>
      </c>
      <c r="AJ600" cm="1">
        <f t="array" ref="AJ600">IF(OR(P600={"NS","NA"},$I$563={"NS","NA"}),0,IF(P600&lt;=$I$563,0,1))</f>
        <v>0</v>
      </c>
      <c r="AL600" cm="1">
        <f t="array" ref="AL600">IF(OR(S600={"NS","NA"},$Q$563={"NS","NA"}),0,IF(S600&lt;=$Q$563,0,1))</f>
        <v>0</v>
      </c>
      <c r="AM600" cm="1">
        <f t="array" ref="AM600">IF(OR(S600={"NS","NA"},P600={"NS","NA"}),0,IF(S600&lt;=P600,0,1))</f>
        <v>0</v>
      </c>
      <c r="AQ600" cm="1">
        <f t="array" ref="AQ600">IF(OR(V600={"NS","NA"},$Y$563={"NS","NA"}),0,IF(V600&lt;=$Y$563,0,1))</f>
        <v>0</v>
      </c>
      <c r="AR600" cm="1">
        <f t="array" ref="AR600">IF(OR(Y600={"NS","NA"},$AA$563={"NS","NA"}),0,IF(Y600&lt;=$AA$563,0,1))</f>
        <v>0</v>
      </c>
      <c r="AS600" cm="1">
        <f t="array" ref="AS600">IF(OR(AB600={"NS","NA"},$AC$563={"NS","NA"}),0,IF(AB600&lt;=$AC$563,0,1))</f>
        <v>0</v>
      </c>
      <c r="AT600">
        <f t="shared" si="263"/>
        <v>0</v>
      </c>
      <c r="AU600">
        <f t="shared" si="264"/>
        <v>0</v>
      </c>
      <c r="AV600">
        <f t="shared" si="265"/>
        <v>0</v>
      </c>
    </row>
    <row r="601" spans="1:48" ht="15" customHeight="1">
      <c r="A601" s="169"/>
      <c r="B601" s="7"/>
      <c r="C601" s="263" t="s">
        <v>110</v>
      </c>
      <c r="D601" s="518" t="s">
        <v>560</v>
      </c>
      <c r="E601" s="519"/>
      <c r="F601" s="519"/>
      <c r="G601" s="519"/>
      <c r="H601" s="519"/>
      <c r="I601" s="519"/>
      <c r="J601" s="519"/>
      <c r="K601" s="519"/>
      <c r="L601" s="520"/>
      <c r="M601" s="412"/>
      <c r="N601" s="393"/>
      <c r="O601" s="413"/>
      <c r="P601" s="601"/>
      <c r="Q601" s="467"/>
      <c r="R601" s="468"/>
      <c r="S601" s="601"/>
      <c r="T601" s="467"/>
      <c r="U601" s="468"/>
      <c r="V601" s="601"/>
      <c r="W601" s="467"/>
      <c r="X601" s="468"/>
      <c r="Y601" s="601"/>
      <c r="Z601" s="467"/>
      <c r="AA601" s="468"/>
      <c r="AB601" s="601"/>
      <c r="AC601" s="467"/>
      <c r="AD601" s="468"/>
      <c r="AF601" s="276"/>
      <c r="AG601">
        <f t="shared" si="261"/>
        <v>0</v>
      </c>
      <c r="AH601">
        <f t="shared" si="262"/>
        <v>0</v>
      </c>
      <c r="AJ601" cm="1">
        <f t="array" ref="AJ601">IF(OR(P601={"NS","NA"},$I$563={"NS","NA"}),0,IF(P601&lt;=$I$563,0,1))</f>
        <v>0</v>
      </c>
      <c r="AL601" cm="1">
        <f t="array" ref="AL601">IF(OR(S601={"NS","NA"},$Q$563={"NS","NA"}),0,IF(S601&lt;=$Q$563,0,1))</f>
        <v>0</v>
      </c>
      <c r="AM601" cm="1">
        <f t="array" ref="AM601">IF(OR(S601={"NS","NA"},P601={"NS","NA"}),0,IF(S601&lt;=P601,0,1))</f>
        <v>0</v>
      </c>
      <c r="AQ601" cm="1">
        <f t="array" ref="AQ601">IF(OR(V601={"NS","NA"},$Y$563={"NS","NA"}),0,IF(V601&lt;=$Y$563,0,1))</f>
        <v>0</v>
      </c>
      <c r="AR601" cm="1">
        <f t="array" ref="AR601">IF(OR(Y601={"NS","NA"},$AA$563={"NS","NA"}),0,IF(Y601&lt;=$AA$563,0,1))</f>
        <v>0</v>
      </c>
      <c r="AS601" cm="1">
        <f t="array" ref="AS601">IF(OR(AB601={"NS","NA"},$AC$563={"NS","NA"}),0,IF(AB601&lt;=$AC$563,0,1))</f>
        <v>0</v>
      </c>
      <c r="AT601">
        <f t="shared" si="263"/>
        <v>0</v>
      </c>
      <c r="AU601">
        <f t="shared" si="264"/>
        <v>0</v>
      </c>
      <c r="AV601">
        <f t="shared" si="265"/>
        <v>0</v>
      </c>
    </row>
    <row r="602" spans="1:48" ht="15" customHeight="1">
      <c r="A602" s="169"/>
      <c r="B602" s="7"/>
      <c r="C602" s="263" t="s">
        <v>111</v>
      </c>
      <c r="D602" s="518" t="s">
        <v>561</v>
      </c>
      <c r="E602" s="519"/>
      <c r="F602" s="519"/>
      <c r="G602" s="519"/>
      <c r="H602" s="519"/>
      <c r="I602" s="519"/>
      <c r="J602" s="519"/>
      <c r="K602" s="519"/>
      <c r="L602" s="520"/>
      <c r="M602" s="412"/>
      <c r="N602" s="393"/>
      <c r="O602" s="413"/>
      <c r="P602" s="601"/>
      <c r="Q602" s="467"/>
      <c r="R602" s="468"/>
      <c r="S602" s="601"/>
      <c r="T602" s="467"/>
      <c r="U602" s="468"/>
      <c r="V602" s="601"/>
      <c r="W602" s="467"/>
      <c r="X602" s="468"/>
      <c r="Y602" s="601"/>
      <c r="Z602" s="467"/>
      <c r="AA602" s="468"/>
      <c r="AB602" s="601"/>
      <c r="AC602" s="467"/>
      <c r="AD602" s="468"/>
      <c r="AF602" s="276"/>
      <c r="AG602">
        <f t="shared" si="261"/>
        <v>0</v>
      </c>
      <c r="AH602">
        <f t="shared" si="262"/>
        <v>0</v>
      </c>
      <c r="AJ602" cm="1">
        <f t="array" ref="AJ602">IF(OR(P602={"NS","NA"},$I$563={"NS","NA"}),0,IF(P602&lt;=$I$563,0,1))</f>
        <v>0</v>
      </c>
      <c r="AL602" cm="1">
        <f t="array" ref="AL602">IF(OR(S602={"NS","NA"},$Q$563={"NS","NA"}),0,IF(S602&lt;=$Q$563,0,1))</f>
        <v>0</v>
      </c>
      <c r="AM602" cm="1">
        <f t="array" ref="AM602">IF(OR(S602={"NS","NA"},P602={"NS","NA"}),0,IF(S602&lt;=P602,0,1))</f>
        <v>0</v>
      </c>
      <c r="AQ602" cm="1">
        <f t="array" ref="AQ602">IF(OR(V602={"NS","NA"},$Y$563={"NS","NA"}),0,IF(V602&lt;=$Y$563,0,1))</f>
        <v>0</v>
      </c>
      <c r="AR602" cm="1">
        <f t="array" ref="AR602">IF(OR(Y602={"NS","NA"},$AA$563={"NS","NA"}),0,IF(Y602&lt;=$AA$563,0,1))</f>
        <v>0</v>
      </c>
      <c r="AS602" cm="1">
        <f t="array" ref="AS602">IF(OR(AB602={"NS","NA"},$AC$563={"NS","NA"}),0,IF(AB602&lt;=$AC$563,0,1))</f>
        <v>0</v>
      </c>
      <c r="AT602">
        <f t="shared" si="263"/>
        <v>0</v>
      </c>
      <c r="AU602">
        <f t="shared" si="264"/>
        <v>0</v>
      </c>
      <c r="AV602">
        <f t="shared" si="265"/>
        <v>0</v>
      </c>
    </row>
    <row r="603" spans="1:48" ht="15" customHeight="1">
      <c r="A603" s="169"/>
      <c r="B603" s="7"/>
      <c r="C603" s="263" t="s">
        <v>112</v>
      </c>
      <c r="D603" s="518" t="s">
        <v>562</v>
      </c>
      <c r="E603" s="519"/>
      <c r="F603" s="519"/>
      <c r="G603" s="519"/>
      <c r="H603" s="519"/>
      <c r="I603" s="519"/>
      <c r="J603" s="519"/>
      <c r="K603" s="519"/>
      <c r="L603" s="520"/>
      <c r="M603" s="412"/>
      <c r="N603" s="393"/>
      <c r="O603" s="413"/>
      <c r="P603" s="601"/>
      <c r="Q603" s="467"/>
      <c r="R603" s="468"/>
      <c r="S603" s="601"/>
      <c r="T603" s="467"/>
      <c r="U603" s="468"/>
      <c r="V603" s="601"/>
      <c r="W603" s="467"/>
      <c r="X603" s="468"/>
      <c r="Y603" s="601"/>
      <c r="Z603" s="467"/>
      <c r="AA603" s="468"/>
      <c r="AB603" s="601"/>
      <c r="AC603" s="467"/>
      <c r="AD603" s="468"/>
      <c r="AF603" s="276"/>
      <c r="AG603">
        <f t="shared" si="261"/>
        <v>0</v>
      </c>
      <c r="AH603">
        <f t="shared" si="262"/>
        <v>0</v>
      </c>
      <c r="AJ603" cm="1">
        <f t="array" ref="AJ603">IF(OR(P603={"NS","NA"},$I$563={"NS","NA"}),0,IF(P603&lt;=$I$563,0,1))</f>
        <v>0</v>
      </c>
      <c r="AL603" cm="1">
        <f t="array" ref="AL603">IF(OR(S603={"NS","NA"},$Q$563={"NS","NA"}),0,IF(S603&lt;=$Q$563,0,1))</f>
        <v>0</v>
      </c>
      <c r="AM603" cm="1">
        <f t="array" ref="AM603">IF(OR(S603={"NS","NA"},P603={"NS","NA"}),0,IF(S603&lt;=P603,0,1))</f>
        <v>0</v>
      </c>
      <c r="AQ603" cm="1">
        <f t="array" ref="AQ603">IF(OR(V603={"NS","NA"},$Y$563={"NS","NA"}),0,IF(V603&lt;=$Y$563,0,1))</f>
        <v>0</v>
      </c>
      <c r="AR603" cm="1">
        <f t="array" ref="AR603">IF(OR(Y603={"NS","NA"},$AA$563={"NS","NA"}),0,IF(Y603&lt;=$AA$563,0,1))</f>
        <v>0</v>
      </c>
      <c r="AS603" cm="1">
        <f t="array" ref="AS603">IF(OR(AB603={"NS","NA"},$AC$563={"NS","NA"}),0,IF(AB603&lt;=$AC$563,0,1))</f>
        <v>0</v>
      </c>
      <c r="AT603">
        <f t="shared" si="263"/>
        <v>0</v>
      </c>
      <c r="AU603">
        <f t="shared" si="264"/>
        <v>0</v>
      </c>
      <c r="AV603">
        <f t="shared" si="265"/>
        <v>0</v>
      </c>
    </row>
    <row r="604" spans="1:48" ht="24" customHeight="1">
      <c r="A604" s="169"/>
      <c r="B604" s="7"/>
      <c r="C604" s="263" t="s">
        <v>113</v>
      </c>
      <c r="D604" s="518" t="s">
        <v>563</v>
      </c>
      <c r="E604" s="519"/>
      <c r="F604" s="519"/>
      <c r="G604" s="519"/>
      <c r="H604" s="519"/>
      <c r="I604" s="519"/>
      <c r="J604" s="519"/>
      <c r="K604" s="519"/>
      <c r="L604" s="520"/>
      <c r="M604" s="412"/>
      <c r="N604" s="393"/>
      <c r="O604" s="413"/>
      <c r="P604" s="601"/>
      <c r="Q604" s="467"/>
      <c r="R604" s="468"/>
      <c r="S604" s="601"/>
      <c r="T604" s="467"/>
      <c r="U604" s="468"/>
      <c r="V604" s="601"/>
      <c r="W604" s="467"/>
      <c r="X604" s="468"/>
      <c r="Y604" s="601"/>
      <c r="Z604" s="467"/>
      <c r="AA604" s="468"/>
      <c r="AB604" s="601"/>
      <c r="AC604" s="467"/>
      <c r="AD604" s="468"/>
      <c r="AF604" s="276"/>
      <c r="AG604">
        <f t="shared" si="261"/>
        <v>0</v>
      </c>
      <c r="AH604">
        <f t="shared" si="262"/>
        <v>0</v>
      </c>
      <c r="AJ604" cm="1">
        <f t="array" ref="AJ604">IF(OR(P604={"NS","NA"},$I$563={"NS","NA"}),0,IF(P604&lt;=$I$563,0,1))</f>
        <v>0</v>
      </c>
      <c r="AL604" cm="1">
        <f t="array" ref="AL604">IF(OR(S604={"NS","NA"},$Q$563={"NS","NA"}),0,IF(S604&lt;=$Q$563,0,1))</f>
        <v>0</v>
      </c>
      <c r="AM604" cm="1">
        <f t="array" ref="AM604">IF(OR(S604={"NS","NA"},P604={"NS","NA"}),0,IF(S604&lt;=P604,0,1))</f>
        <v>0</v>
      </c>
      <c r="AQ604" cm="1">
        <f t="array" ref="AQ604">IF(OR(V604={"NS","NA"},$Y$563={"NS","NA"}),0,IF(V604&lt;=$Y$563,0,1))</f>
        <v>0</v>
      </c>
      <c r="AR604" cm="1">
        <f t="array" ref="AR604">IF(OR(Y604={"NS","NA"},$AA$563={"NS","NA"}),0,IF(Y604&lt;=$AA$563,0,1))</f>
        <v>0</v>
      </c>
      <c r="AS604" cm="1">
        <f t="array" ref="AS604">IF(OR(AB604={"NS","NA"},$AC$563={"NS","NA"}),0,IF(AB604&lt;=$AC$563,0,1))</f>
        <v>0</v>
      </c>
      <c r="AT604">
        <f t="shared" si="263"/>
        <v>0</v>
      </c>
      <c r="AU604">
        <f t="shared" si="264"/>
        <v>0</v>
      </c>
      <c r="AV604">
        <f t="shared" si="265"/>
        <v>0</v>
      </c>
    </row>
    <row r="605" spans="1:48" ht="15" customHeight="1">
      <c r="A605" s="169"/>
      <c r="B605" s="7"/>
      <c r="C605" s="263" t="s">
        <v>114</v>
      </c>
      <c r="D605" s="518" t="s">
        <v>564</v>
      </c>
      <c r="E605" s="519"/>
      <c r="F605" s="519"/>
      <c r="G605" s="519"/>
      <c r="H605" s="519"/>
      <c r="I605" s="519"/>
      <c r="J605" s="519"/>
      <c r="K605" s="519"/>
      <c r="L605" s="520"/>
      <c r="M605" s="412"/>
      <c r="N605" s="393"/>
      <c r="O605" s="413"/>
      <c r="P605" s="601"/>
      <c r="Q605" s="467"/>
      <c r="R605" s="468"/>
      <c r="S605" s="601"/>
      <c r="T605" s="467"/>
      <c r="U605" s="468"/>
      <c r="V605" s="601"/>
      <c r="W605" s="467"/>
      <c r="X605" s="468"/>
      <c r="Y605" s="601"/>
      <c r="Z605" s="467"/>
      <c r="AA605" s="468"/>
      <c r="AB605" s="601"/>
      <c r="AC605" s="467"/>
      <c r="AD605" s="468"/>
      <c r="AF605" s="276"/>
      <c r="AG605">
        <f t="shared" si="261"/>
        <v>0</v>
      </c>
      <c r="AH605">
        <f t="shared" si="262"/>
        <v>0</v>
      </c>
      <c r="AJ605" cm="1">
        <f t="array" ref="AJ605">IF(OR(P605={"NS","NA"},$I$563={"NS","NA"}),0,IF(P605&lt;=$I$563,0,1))</f>
        <v>0</v>
      </c>
      <c r="AL605" cm="1">
        <f t="array" ref="AL605">IF(OR(S605={"NS","NA"},$Q$563={"NS","NA"}),0,IF(S605&lt;=$Q$563,0,1))</f>
        <v>0</v>
      </c>
      <c r="AM605" cm="1">
        <f t="array" ref="AM605">IF(OR(S605={"NS","NA"},P605={"NS","NA"}),0,IF(S605&lt;=P605,0,1))</f>
        <v>0</v>
      </c>
      <c r="AQ605" cm="1">
        <f t="array" ref="AQ605">IF(OR(V605={"NS","NA"},$Y$563={"NS","NA"}),0,IF(V605&lt;=$Y$563,0,1))</f>
        <v>0</v>
      </c>
      <c r="AR605" cm="1">
        <f t="array" ref="AR605">IF(OR(Y605={"NS","NA"},$AA$563={"NS","NA"}),0,IF(Y605&lt;=$AA$563,0,1))</f>
        <v>0</v>
      </c>
      <c r="AS605" cm="1">
        <f t="array" ref="AS605">IF(OR(AB605={"NS","NA"},$AC$563={"NS","NA"}),0,IF(AB605&lt;=$AC$563,0,1))</f>
        <v>0</v>
      </c>
      <c r="AT605">
        <f t="shared" si="263"/>
        <v>0</v>
      </c>
      <c r="AU605">
        <f t="shared" si="264"/>
        <v>0</v>
      </c>
      <c r="AV605">
        <f t="shared" si="265"/>
        <v>0</v>
      </c>
    </row>
    <row r="606" spans="1:48" ht="24" customHeight="1">
      <c r="A606" s="169"/>
      <c r="B606" s="7"/>
      <c r="C606" s="263" t="s">
        <v>115</v>
      </c>
      <c r="D606" s="518" t="s">
        <v>468</v>
      </c>
      <c r="E606" s="519"/>
      <c r="F606" s="519"/>
      <c r="G606" s="519"/>
      <c r="H606" s="519"/>
      <c r="I606" s="519"/>
      <c r="J606" s="519"/>
      <c r="K606" s="519"/>
      <c r="L606" s="520"/>
      <c r="M606" s="412"/>
      <c r="N606" s="393"/>
      <c r="O606" s="413"/>
      <c r="P606" s="601"/>
      <c r="Q606" s="467"/>
      <c r="R606" s="468"/>
      <c r="S606" s="601"/>
      <c r="T606" s="467"/>
      <c r="U606" s="468"/>
      <c r="V606" s="601"/>
      <c r="W606" s="467"/>
      <c r="X606" s="468"/>
      <c r="Y606" s="601"/>
      <c r="Z606" s="467"/>
      <c r="AA606" s="468"/>
      <c r="AB606" s="601"/>
      <c r="AC606" s="467"/>
      <c r="AD606" s="468"/>
      <c r="AF606" s="276"/>
      <c r="AG606">
        <f t="shared" si="261"/>
        <v>0</v>
      </c>
      <c r="AH606">
        <f t="shared" si="262"/>
        <v>0</v>
      </c>
      <c r="AJ606" cm="1">
        <f t="array" ref="AJ606">IF(OR(P606={"NS","NA"},$I$563={"NS","NA"}),0,IF(P606&lt;=$I$563,0,1))</f>
        <v>0</v>
      </c>
      <c r="AL606" cm="1">
        <f t="array" ref="AL606">IF(OR(S606={"NS","NA"},$Q$563={"NS","NA"}),0,IF(S606&lt;=$Q$563,0,1))</f>
        <v>0</v>
      </c>
      <c r="AM606" cm="1">
        <f t="array" ref="AM606">IF(OR(S606={"NS","NA"},P606={"NS","NA"}),0,IF(S606&lt;=P606,0,1))</f>
        <v>0</v>
      </c>
      <c r="AQ606" cm="1">
        <f t="array" ref="AQ606">IF(OR(V606={"NS","NA"},$Y$563={"NS","NA"}),0,IF(V606&lt;=$Y$563,0,1))</f>
        <v>0</v>
      </c>
      <c r="AR606" cm="1">
        <f t="array" ref="AR606">IF(OR(Y606={"NS","NA"},$AA$563={"NS","NA"}),0,IF(Y606&lt;=$AA$563,0,1))</f>
        <v>0</v>
      </c>
      <c r="AS606" cm="1">
        <f t="array" ref="AS606">IF(OR(AB606={"NS","NA"},$AC$563={"NS","NA"}),0,IF(AB606&lt;=$AC$563,0,1))</f>
        <v>0</v>
      </c>
      <c r="AT606">
        <f t="shared" si="263"/>
        <v>0</v>
      </c>
      <c r="AU606">
        <f t="shared" si="264"/>
        <v>0</v>
      </c>
      <c r="AV606">
        <f t="shared" si="265"/>
        <v>0</v>
      </c>
    </row>
    <row r="607" spans="1:48" ht="15" customHeight="1">
      <c r="A607" s="159"/>
      <c r="B607" s="7"/>
      <c r="C607" s="263" t="s">
        <v>116</v>
      </c>
      <c r="D607" s="518" t="s">
        <v>565</v>
      </c>
      <c r="E607" s="519"/>
      <c r="F607" s="519"/>
      <c r="G607" s="519"/>
      <c r="H607" s="519"/>
      <c r="I607" s="519"/>
      <c r="J607" s="519"/>
      <c r="K607" s="519"/>
      <c r="L607" s="520"/>
      <c r="M607" s="412"/>
      <c r="N607" s="393"/>
      <c r="O607" s="413"/>
      <c r="P607" s="601"/>
      <c r="Q607" s="467"/>
      <c r="R607" s="468"/>
      <c r="S607" s="601"/>
      <c r="T607" s="467"/>
      <c r="U607" s="468"/>
      <c r="V607" s="601"/>
      <c r="W607" s="467"/>
      <c r="X607" s="468"/>
      <c r="Y607" s="601"/>
      <c r="Z607" s="467"/>
      <c r="AA607" s="468"/>
      <c r="AB607" s="601"/>
      <c r="AC607" s="467"/>
      <c r="AD607" s="468"/>
      <c r="AG607">
        <f t="shared" si="261"/>
        <v>0</v>
      </c>
      <c r="AH607">
        <f t="shared" si="262"/>
        <v>0</v>
      </c>
      <c r="AJ607" cm="1">
        <f t="array" ref="AJ607">IF(OR(P607={"NS","NA"},$I$563={"NS","NA"}),0,IF(P607&lt;=$I$563,0,1))</f>
        <v>0</v>
      </c>
      <c r="AL607" cm="1">
        <f t="array" ref="AL607">IF(OR(S607={"NS","NA"},$Q$563={"NS","NA"}),0,IF(S607&lt;=$Q$563,0,1))</f>
        <v>0</v>
      </c>
      <c r="AM607" cm="1">
        <f t="array" ref="AM607">IF(OR(S607={"NS","NA"},P607={"NS","NA"}),0,IF(S607&lt;=P607,0,1))</f>
        <v>0</v>
      </c>
      <c r="AQ607" cm="1">
        <f t="array" ref="AQ607">IF(OR(V607={"NS","NA"},$Y$563={"NS","NA"}),0,IF(V607&lt;=$Y$563,0,1))</f>
        <v>0</v>
      </c>
      <c r="AR607" cm="1">
        <f t="array" ref="AR607">IF(OR(Y607={"NS","NA"},$AA$563={"NS","NA"}),0,IF(Y607&lt;=$AA$563,0,1))</f>
        <v>0</v>
      </c>
      <c r="AS607" cm="1">
        <f t="array" ref="AS607">IF(OR(AB607={"NS","NA"},$AC$563={"NS","NA"}),0,IF(AB607&lt;=$AC$563,0,1))</f>
        <v>0</v>
      </c>
      <c r="AT607">
        <f t="shared" si="263"/>
        <v>0</v>
      </c>
      <c r="AU607">
        <f t="shared" si="264"/>
        <v>0</v>
      </c>
      <c r="AV607">
        <f t="shared" si="265"/>
        <v>0</v>
      </c>
    </row>
    <row r="608" spans="1:48" ht="24" customHeight="1">
      <c r="A608" s="21"/>
      <c r="B608" s="7"/>
      <c r="C608" s="263" t="s">
        <v>117</v>
      </c>
      <c r="D608" s="518" t="s">
        <v>566</v>
      </c>
      <c r="E608" s="519"/>
      <c r="F608" s="519"/>
      <c r="G608" s="519"/>
      <c r="H608" s="519"/>
      <c r="I608" s="519"/>
      <c r="J608" s="519"/>
      <c r="K608" s="519"/>
      <c r="L608" s="520"/>
      <c r="M608" s="412"/>
      <c r="N608" s="393"/>
      <c r="O608" s="413"/>
      <c r="P608" s="601"/>
      <c r="Q608" s="467"/>
      <c r="R608" s="468"/>
      <c r="S608" s="601"/>
      <c r="T608" s="467"/>
      <c r="U608" s="468"/>
      <c r="V608" s="601"/>
      <c r="W608" s="467"/>
      <c r="X608" s="468"/>
      <c r="Y608" s="601"/>
      <c r="Z608" s="467"/>
      <c r="AA608" s="468"/>
      <c r="AB608" s="601"/>
      <c r="AC608" s="467"/>
      <c r="AD608" s="468"/>
      <c r="AG608">
        <f t="shared" si="261"/>
        <v>0</v>
      </c>
      <c r="AH608">
        <f t="shared" si="262"/>
        <v>0</v>
      </c>
      <c r="AJ608" cm="1">
        <f t="array" ref="AJ608">IF(OR(P608={"NS","NA"},$I$563={"NS","NA"}),0,IF(P608&lt;=$I$563,0,1))</f>
        <v>0</v>
      </c>
      <c r="AL608" cm="1">
        <f t="array" ref="AL608">IF(OR(S608={"NS","NA"},$Q$563={"NS","NA"}),0,IF(S608&lt;=$Q$563,0,1))</f>
        <v>0</v>
      </c>
      <c r="AM608" cm="1">
        <f t="array" ref="AM608">IF(OR(S608={"NS","NA"},P608={"NS","NA"}),0,IF(S608&lt;=P608,0,1))</f>
        <v>0</v>
      </c>
      <c r="AQ608" cm="1">
        <f t="array" ref="AQ608">IF(OR(V608={"NS","NA"},$Y$563={"NS","NA"}),0,IF(V608&lt;=$Y$563,0,1))</f>
        <v>0</v>
      </c>
      <c r="AR608" cm="1">
        <f t="array" ref="AR608">IF(OR(Y608={"NS","NA"},$AA$563={"NS","NA"}),0,IF(Y608&lt;=$AA$563,0,1))</f>
        <v>0</v>
      </c>
      <c r="AS608" cm="1">
        <f t="array" ref="AS608">IF(OR(AB608={"NS","NA"},$AC$563={"NS","NA"}),0,IF(AB608&lt;=$AC$563,0,1))</f>
        <v>0</v>
      </c>
      <c r="AT608">
        <f t="shared" si="263"/>
        <v>0</v>
      </c>
      <c r="AU608">
        <f t="shared" si="264"/>
        <v>0</v>
      </c>
      <c r="AV608">
        <f t="shared" si="265"/>
        <v>0</v>
      </c>
    </row>
    <row r="609" spans="1:48" ht="15" customHeight="1">
      <c r="A609" s="21"/>
      <c r="B609" s="7"/>
      <c r="C609" s="263" t="s">
        <v>118</v>
      </c>
      <c r="D609" s="518" t="s">
        <v>567</v>
      </c>
      <c r="E609" s="519"/>
      <c r="F609" s="519"/>
      <c r="G609" s="519"/>
      <c r="H609" s="519"/>
      <c r="I609" s="519"/>
      <c r="J609" s="519"/>
      <c r="K609" s="519"/>
      <c r="L609" s="520"/>
      <c r="M609" s="466"/>
      <c r="N609" s="466"/>
      <c r="O609" s="466"/>
      <c r="P609" s="524"/>
      <c r="Q609" s="524"/>
      <c r="R609" s="524"/>
      <c r="S609" s="524"/>
      <c r="T609" s="524"/>
      <c r="U609" s="524"/>
      <c r="V609" s="524"/>
      <c r="W609" s="524"/>
      <c r="X609" s="524"/>
      <c r="Y609" s="524"/>
      <c r="Z609" s="524"/>
      <c r="AA609" s="524"/>
      <c r="AB609" s="524"/>
      <c r="AC609" s="524"/>
      <c r="AD609" s="524"/>
      <c r="AG609">
        <f t="shared" si="261"/>
        <v>0</v>
      </c>
      <c r="AH609">
        <f t="shared" si="262"/>
        <v>0</v>
      </c>
      <c r="AJ609" cm="1">
        <f t="array" ref="AJ609">IF(OR(P609={"NS","NA"},$I$563={"NS","NA"}),0,IF(P609&lt;=$I$563,0,1))</f>
        <v>0</v>
      </c>
      <c r="AL609" cm="1">
        <f t="array" ref="AL609">IF(OR(S609={"NS","NA"},$Q$563={"NS","NA"}),0,IF(S609&lt;=$Q$563,0,1))</f>
        <v>0</v>
      </c>
      <c r="AM609" cm="1">
        <f t="array" ref="AM609">IF(OR(S609={"NS","NA"},P609={"NS","NA"}),0,IF(S609&lt;=P609,0,1))</f>
        <v>0</v>
      </c>
      <c r="AQ609" cm="1">
        <f t="array" ref="AQ609">IF(OR(V609={"NS","NA"},$Y$563={"NS","NA"}),0,IF(V609&lt;=$Y$563,0,1))</f>
        <v>0</v>
      </c>
      <c r="AR609" cm="1">
        <f t="array" ref="AR609">IF(OR(Y609={"NS","NA"},$AA$563={"NS","NA"}),0,IF(Y609&lt;=$AA$563,0,1))</f>
        <v>0</v>
      </c>
      <c r="AS609" cm="1">
        <f t="array" ref="AS609">IF(OR(AB609={"NS","NA"},$AC$563={"NS","NA"}),0,IF(AB609&lt;=$AC$563,0,1))</f>
        <v>0</v>
      </c>
      <c r="AT609">
        <f t="shared" si="263"/>
        <v>0</v>
      </c>
      <c r="AU609">
        <f t="shared" si="264"/>
        <v>0</v>
      </c>
      <c r="AV609">
        <f t="shared" si="265"/>
        <v>0</v>
      </c>
    </row>
    <row r="610" spans="1:48" ht="15" customHeight="1">
      <c r="A610" s="21"/>
      <c r="B610" s="7"/>
      <c r="C610" s="225"/>
      <c r="D610" s="225"/>
      <c r="E610" s="225"/>
      <c r="F610" s="225"/>
      <c r="G610" s="225"/>
      <c r="H610" s="225"/>
      <c r="I610" s="225"/>
      <c r="J610" s="225"/>
      <c r="K610" s="225"/>
      <c r="L610" s="278"/>
      <c r="M610" s="24"/>
      <c r="N610" s="24"/>
      <c r="O610" s="243" t="s">
        <v>261</v>
      </c>
      <c r="P610" s="611">
        <f>IF(AND(SUM(P588:P609)=0,COUNTIF(P588:P609,"NS")&gt;0),"NS",IF(AND(SUM(P588:P609)=0,COUNTIF(P588:P609,0)&gt;0),0,IF(AND(SUM(P588:P609)=0,COUNTIF(P588:P609,"NA")&gt;0),"NA",SUM(P588:P609))))</f>
        <v>0</v>
      </c>
      <c r="Q610" s="611"/>
      <c r="R610" s="611"/>
      <c r="S610" s="611">
        <f t="shared" ref="S610" si="266">IF(AND(SUM(S588:S609)=0,COUNTIF(S588:S609,"NS")&gt;0),"NS",IF(AND(SUM(S588:S609)=0,COUNTIF(S588:S609,0)&gt;0),0,IF(AND(SUM(S588:S609)=0,COUNTIF(S588:S609,"NA")&gt;0),"NA",SUM(S588:S609))))</f>
        <v>0</v>
      </c>
      <c r="T610" s="611"/>
      <c r="U610" s="611"/>
      <c r="V610" s="611">
        <f t="shared" ref="V610" si="267">IF(AND(SUM(V588:V609)=0,COUNTIF(V588:V609,"NS")&gt;0),"NS",IF(AND(SUM(V588:V609)=0,COUNTIF(V588:V609,0)&gt;0),0,IF(AND(SUM(V588:V609)=0,COUNTIF(V588:V609,"NA")&gt;0),"NA",SUM(V588:V609))))</f>
        <v>0</v>
      </c>
      <c r="W610" s="611"/>
      <c r="X610" s="611"/>
      <c r="Y610" s="611">
        <f t="shared" ref="Y610" si="268">IF(AND(SUM(Y588:Y609)=0,COUNTIF(Y588:Y609,"NS")&gt;0),"NS",IF(AND(SUM(Y588:Y609)=0,COUNTIF(Y588:Y609,0)&gt;0),0,IF(AND(SUM(Y588:Y609)=0,COUNTIF(Y588:Y609,"NA")&gt;0),"NA",SUM(Y588:Y609))))</f>
        <v>0</v>
      </c>
      <c r="Z610" s="611"/>
      <c r="AA610" s="611"/>
      <c r="AB610" s="611">
        <f t="shared" ref="AB610" si="269">IF(AND(SUM(AB588:AB609)=0,COUNTIF(AB588:AB609,"NS")&gt;0),"NS",IF(AND(SUM(AB588:AB609)=0,COUNTIF(AB588:AB609,0)&gt;0),0,IF(AND(SUM(AB588:AB609)=0,COUNTIF(AB588:AB609,"NA")&gt;0),"NA",SUM(AB588:AB609))))</f>
        <v>0</v>
      </c>
      <c r="AC610" s="611"/>
      <c r="AD610" s="611"/>
      <c r="AG610" s="208">
        <f>SUM(AG588:AG609)</f>
        <v>0</v>
      </c>
      <c r="AH610" s="208">
        <f>SUM(AH588:AH609,AF588)</f>
        <v>0</v>
      </c>
      <c r="AJ610" s="208">
        <f>SUM(AJ588:AJ609)</f>
        <v>0</v>
      </c>
      <c r="AL610" s="208">
        <f>SUM(AL588:AL609)</f>
        <v>0</v>
      </c>
      <c r="AM610" cm="1">
        <f t="array" ref="AM610">IF(OR(S610={"NS","NA"},P610={"NS","NA"}),0,IF(S610&lt;=P610,0,1))</f>
        <v>0</v>
      </c>
      <c r="AS610" s="208">
        <f>SUM(AQ588:AS609)</f>
        <v>0</v>
      </c>
      <c r="AV610" s="208">
        <f>SUM(AV588:AV609)</f>
        <v>0</v>
      </c>
    </row>
    <row r="611" spans="1:48" ht="15" customHeight="1">
      <c r="A611" s="169"/>
      <c r="B611" s="451" t="str">
        <f>IF(AJ610&gt;0,"Alerta: debe de proporcionar una justificación de acuerdo a lo establecido en la instrucción 4","")</f>
        <v/>
      </c>
      <c r="C611" s="451"/>
      <c r="D611" s="451"/>
      <c r="E611" s="451"/>
      <c r="F611" s="451"/>
      <c r="G611" s="451"/>
      <c r="H611" s="451"/>
      <c r="I611" s="451"/>
      <c r="J611" s="451"/>
      <c r="K611" s="451"/>
      <c r="L611" s="451"/>
      <c r="M611" s="451"/>
      <c r="N611" s="451"/>
      <c r="O611" s="451"/>
      <c r="P611" s="451"/>
      <c r="Q611" s="451"/>
      <c r="R611" s="451"/>
      <c r="S611" s="451"/>
      <c r="T611" s="451"/>
      <c r="U611" s="451"/>
      <c r="V611" s="451"/>
      <c r="W611" s="451"/>
      <c r="X611" s="451"/>
      <c r="Y611" s="451"/>
      <c r="Z611" s="451"/>
      <c r="AA611" s="451"/>
      <c r="AB611" s="451"/>
      <c r="AC611" s="451"/>
      <c r="AD611" s="451"/>
      <c r="AE611" s="451"/>
      <c r="AM611" s="208">
        <f>SUM(AM588:AM610)</f>
        <v>0</v>
      </c>
    </row>
    <row r="612" spans="1:48" ht="45" customHeight="1">
      <c r="A612" s="169"/>
      <c r="B612" s="7"/>
      <c r="C612" s="640" t="s">
        <v>568</v>
      </c>
      <c r="D612" s="640"/>
      <c r="E612" s="640"/>
      <c r="F612" s="466"/>
      <c r="G612" s="466"/>
      <c r="H612" s="466"/>
      <c r="I612" s="466"/>
      <c r="J612" s="466"/>
      <c r="K612" s="466"/>
      <c r="L612" s="466"/>
      <c r="M612" s="466"/>
      <c r="N612" s="466"/>
      <c r="O612" s="466"/>
      <c r="P612" s="466"/>
      <c r="Q612" s="466"/>
      <c r="R612" s="466"/>
      <c r="S612" s="466"/>
      <c r="T612" s="466"/>
      <c r="U612" s="466"/>
      <c r="V612" s="466"/>
      <c r="W612" s="466"/>
      <c r="X612" s="466"/>
      <c r="Y612" s="466"/>
      <c r="Z612" s="466"/>
      <c r="AA612" s="466"/>
      <c r="AB612" s="466"/>
      <c r="AC612" s="466"/>
      <c r="AD612" s="466"/>
    </row>
    <row r="613" spans="1:48" ht="15" customHeight="1">
      <c r="A613" s="159"/>
      <c r="B613" s="452" t="str">
        <f>IF(AND(P609&gt;0,P609&lt;&gt;"NA",P609&lt;&gt;"NS",F612=""),"Debido a que cuenta con un valor mayor a cero en el numeral 22, debe anotar el nombre de dicho(s) tema(s)","")</f>
        <v/>
      </c>
      <c r="C613" s="452"/>
      <c r="D613" s="452"/>
      <c r="E613" s="452"/>
      <c r="F613" s="452"/>
      <c r="G613" s="452"/>
      <c r="H613" s="452"/>
      <c r="I613" s="452"/>
      <c r="J613" s="452"/>
      <c r="K613" s="452"/>
      <c r="L613" s="452"/>
      <c r="M613" s="452"/>
      <c r="N613" s="452"/>
      <c r="O613" s="452"/>
      <c r="P613" s="452"/>
      <c r="Q613" s="452"/>
      <c r="R613" s="452"/>
      <c r="S613" s="452"/>
      <c r="T613" s="452"/>
      <c r="U613" s="452"/>
      <c r="V613" s="452"/>
      <c r="W613" s="452"/>
      <c r="X613" s="452"/>
      <c r="Y613" s="452"/>
      <c r="Z613" s="452"/>
      <c r="AA613" s="452"/>
      <c r="AB613" s="452"/>
      <c r="AC613" s="452"/>
      <c r="AD613" s="452"/>
      <c r="AE613" s="452"/>
    </row>
    <row r="614" spans="1:48" ht="24" customHeight="1">
      <c r="A614" s="159"/>
      <c r="B614" s="7"/>
      <c r="C614" s="417" t="s">
        <v>147</v>
      </c>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c r="Z614" s="417"/>
      <c r="AA614" s="417"/>
      <c r="AB614" s="417"/>
      <c r="AC614" s="417"/>
      <c r="AD614" s="417"/>
    </row>
    <row r="615" spans="1:48" ht="60" customHeight="1">
      <c r="A615" s="159"/>
      <c r="B615" s="7"/>
      <c r="C615" s="473"/>
      <c r="D615" s="474"/>
      <c r="E615" s="474"/>
      <c r="F615" s="474"/>
      <c r="G615" s="474"/>
      <c r="H615" s="474"/>
      <c r="I615" s="474"/>
      <c r="J615" s="474"/>
      <c r="K615" s="474"/>
      <c r="L615" s="474"/>
      <c r="M615" s="474"/>
      <c r="N615" s="474"/>
      <c r="O615" s="474"/>
      <c r="P615" s="474"/>
      <c r="Q615" s="474"/>
      <c r="R615" s="474"/>
      <c r="S615" s="474"/>
      <c r="T615" s="474"/>
      <c r="U615" s="474"/>
      <c r="V615" s="474"/>
      <c r="W615" s="474"/>
      <c r="X615" s="474"/>
      <c r="Y615" s="474"/>
      <c r="Z615" s="474"/>
      <c r="AA615" s="474"/>
      <c r="AB615" s="474"/>
      <c r="AC615" s="474"/>
      <c r="AD615" s="475"/>
    </row>
    <row r="616" spans="1:48" ht="15" customHeight="1">
      <c r="A616" s="159"/>
      <c r="B616" s="455" t="str">
        <f>IF(AG610=0,"","Favor de ingresar toda la información requerida en la pregunta")</f>
        <v/>
      </c>
      <c r="C616" s="455"/>
      <c r="D616" s="455"/>
      <c r="E616" s="455"/>
      <c r="F616" s="455"/>
      <c r="G616" s="455"/>
      <c r="H616" s="455"/>
      <c r="I616" s="455"/>
      <c r="J616" s="455"/>
      <c r="K616" s="455"/>
      <c r="L616" s="455"/>
      <c r="M616" s="455"/>
      <c r="N616" s="455"/>
      <c r="O616" s="455"/>
      <c r="P616" s="455"/>
      <c r="Q616" s="455"/>
      <c r="R616" s="455"/>
      <c r="S616" s="455"/>
      <c r="T616" s="455"/>
      <c r="U616" s="455"/>
      <c r="V616" s="455"/>
      <c r="W616" s="455"/>
      <c r="X616" s="455"/>
      <c r="Y616" s="455"/>
      <c r="Z616" s="455"/>
      <c r="AA616" s="455"/>
      <c r="AB616" s="455"/>
      <c r="AC616" s="455"/>
      <c r="AD616" s="455"/>
      <c r="AE616" s="455"/>
    </row>
    <row r="617" spans="1:48" ht="15" customHeight="1">
      <c r="A617" s="159"/>
      <c r="B617" s="456" t="str">
        <f>IF($C$563&lt;&gt;1,"",IF(COUNTIF(P588:AD609,"NS")&lt;&gt;0,"Alerta: debido a que cuenta con registros NS, debe proporcionar una justificación en el area de comentarios al final de la pregunta",""))</f>
        <v/>
      </c>
      <c r="C617" s="456"/>
      <c r="D617" s="456"/>
      <c r="E617" s="456"/>
      <c r="F617" s="456"/>
      <c r="G617" s="456"/>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6"/>
    </row>
    <row r="618" spans="1:48" ht="15" customHeight="1">
      <c r="A618" s="159"/>
      <c r="B618" s="452" t="str">
        <f>IF(AH610&gt;0,"Revise la información capturada, ya que tiene datos ingresados en celdas que están sombreadas","")</f>
        <v/>
      </c>
      <c r="C618" s="452"/>
      <c r="D618" s="452"/>
      <c r="E618" s="452"/>
      <c r="F618" s="452"/>
      <c r="G618" s="452"/>
      <c r="H618" s="452"/>
      <c r="I618" s="452"/>
      <c r="J618" s="452"/>
      <c r="K618" s="452"/>
      <c r="L618" s="452"/>
      <c r="M618" s="452"/>
      <c r="N618" s="452"/>
      <c r="O618" s="452"/>
      <c r="P618" s="452"/>
      <c r="Q618" s="452"/>
      <c r="R618" s="452"/>
      <c r="S618" s="452"/>
      <c r="T618" s="452"/>
      <c r="U618" s="452"/>
      <c r="V618" s="452"/>
      <c r="W618" s="452"/>
      <c r="X618" s="452"/>
      <c r="Y618" s="452"/>
      <c r="Z618" s="452"/>
      <c r="AA618" s="452"/>
      <c r="AB618" s="452"/>
      <c r="AC618" s="452"/>
      <c r="AD618" s="452"/>
      <c r="AE618" s="452"/>
    </row>
    <row r="619" spans="1:48" ht="15" customHeight="1">
      <c r="A619" s="159"/>
      <c r="B619" s="452" t="str">
        <f>IF(AV610&gt;0,"Favor de revisar la suma y consistencia de totales y/o subtotales por filas (numéricos y NS)",IF(AI588&gt;0,"Favor de revisar la instrucción 3, debido a que no se cumplen con los criterios mencionados",IF(AK588&gt;0,"Favor de revisar la instrucción 5, debido a que no se cumplen con los criterios mencionados",IF(AM611&gt;0,"Favor de revisar la instrucción 7, debido a que no se cumplen con los criterios mencionados",IF(AP589&gt;0,"Favor de revisar la instrucción 9, debido a que no se cumplen con los criterios mencionados","")))))</f>
        <v/>
      </c>
      <c r="C619" s="452"/>
      <c r="D619" s="452"/>
      <c r="E619" s="452"/>
      <c r="F619" s="452"/>
      <c r="G619" s="452"/>
      <c r="H619" s="452"/>
      <c r="I619" s="452"/>
      <c r="J619" s="452"/>
      <c r="K619" s="452"/>
      <c r="L619" s="452"/>
      <c r="M619" s="452"/>
      <c r="N619" s="452"/>
      <c r="O619" s="452"/>
      <c r="P619" s="452"/>
      <c r="Q619" s="452"/>
      <c r="R619" s="452"/>
      <c r="S619" s="452"/>
      <c r="T619" s="452"/>
      <c r="U619" s="452"/>
      <c r="V619" s="452"/>
      <c r="W619" s="452"/>
      <c r="X619" s="452"/>
      <c r="Y619" s="452"/>
      <c r="Z619" s="452"/>
      <c r="AA619" s="452"/>
      <c r="AB619" s="452"/>
      <c r="AC619" s="452"/>
      <c r="AD619" s="452"/>
      <c r="AE619" s="452"/>
    </row>
    <row r="620" spans="1:48" ht="15" customHeight="1">
      <c r="A620" s="159"/>
      <c r="B620" s="451" t="str">
        <f>IF(AL610&gt;0,"Alerta: debe de proporcionar una justificación de acuerdo a lo establecido en la instrucción 6","")</f>
        <v/>
      </c>
      <c r="C620" s="451"/>
      <c r="D620" s="451"/>
      <c r="E620" s="451"/>
      <c r="F620" s="451"/>
      <c r="G620" s="451"/>
      <c r="H620" s="451"/>
      <c r="I620" s="451"/>
      <c r="J620" s="451"/>
      <c r="K620" s="451"/>
      <c r="L620" s="451"/>
      <c r="M620" s="451"/>
      <c r="N620" s="451"/>
      <c r="O620" s="451"/>
      <c r="P620" s="451"/>
      <c r="Q620" s="451"/>
      <c r="R620" s="451"/>
      <c r="S620" s="451"/>
      <c r="T620" s="451"/>
      <c r="U620" s="451"/>
      <c r="V620" s="451"/>
      <c r="W620" s="451"/>
      <c r="X620" s="451"/>
      <c r="Y620" s="451"/>
      <c r="Z620" s="451"/>
      <c r="AA620" s="451"/>
      <c r="AB620" s="451"/>
      <c r="AC620" s="451"/>
      <c r="AD620" s="451"/>
      <c r="AE620" s="451"/>
    </row>
    <row r="621" spans="1:48" ht="15" customHeight="1" thickBot="1">
      <c r="A621" s="159"/>
      <c r="B621" s="451" t="str">
        <f>IF(AS610&gt;0,"Alerta: debe de proporcionar una justificación de acuerdo a lo establecido en la instrucción 10","")</f>
        <v/>
      </c>
      <c r="C621" s="451"/>
      <c r="D621" s="451"/>
      <c r="E621" s="451"/>
      <c r="F621" s="451"/>
      <c r="G621" s="451"/>
      <c r="H621" s="451"/>
      <c r="I621" s="451"/>
      <c r="J621" s="451"/>
      <c r="K621" s="451"/>
      <c r="L621" s="451"/>
      <c r="M621" s="451"/>
      <c r="N621" s="451"/>
      <c r="O621" s="451"/>
      <c r="P621" s="451"/>
      <c r="Q621" s="451"/>
      <c r="R621" s="451"/>
      <c r="S621" s="451"/>
      <c r="T621" s="451"/>
      <c r="U621" s="451"/>
      <c r="V621" s="451"/>
      <c r="W621" s="451"/>
      <c r="X621" s="451"/>
      <c r="Y621" s="451"/>
      <c r="Z621" s="451"/>
      <c r="AA621" s="451"/>
      <c r="AB621" s="451"/>
      <c r="AC621" s="451"/>
      <c r="AD621" s="451"/>
      <c r="AE621" s="451"/>
    </row>
    <row r="622" spans="1:48" ht="15" customHeight="1" thickBot="1">
      <c r="A622" s="163" t="s">
        <v>135</v>
      </c>
      <c r="B622" s="491" t="s">
        <v>569</v>
      </c>
      <c r="C622" s="492"/>
      <c r="D622" s="492"/>
      <c r="E622" s="492"/>
      <c r="F622" s="492"/>
      <c r="G622" s="492"/>
      <c r="H622" s="492"/>
      <c r="I622" s="492"/>
      <c r="J622" s="492"/>
      <c r="K622" s="492"/>
      <c r="L622" s="492"/>
      <c r="M622" s="492"/>
      <c r="N622" s="492"/>
      <c r="O622" s="492"/>
      <c r="P622" s="492"/>
      <c r="Q622" s="492"/>
      <c r="R622" s="492"/>
      <c r="S622" s="492"/>
      <c r="T622" s="492"/>
      <c r="U622" s="492"/>
      <c r="V622" s="492"/>
      <c r="W622" s="492"/>
      <c r="X622" s="492"/>
      <c r="Y622" s="492"/>
      <c r="Z622" s="492"/>
      <c r="AA622" s="492"/>
      <c r="AB622" s="492"/>
      <c r="AC622" s="492"/>
      <c r="AD622" s="493"/>
    </row>
    <row r="623" spans="1:48" ht="15" customHeight="1">
      <c r="A623" s="15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c r="AB623" s="9"/>
      <c r="AC623" s="9"/>
      <c r="AD623" s="9"/>
    </row>
    <row r="624" spans="1:48" ht="36" customHeight="1">
      <c r="A624" s="17" t="s">
        <v>570</v>
      </c>
      <c r="B624" s="462" t="s">
        <v>1619</v>
      </c>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c r="AA624" s="462"/>
      <c r="AB624" s="462"/>
      <c r="AC624" s="462"/>
      <c r="AD624" s="462"/>
    </row>
    <row r="625" spans="1:41" ht="15" customHeight="1">
      <c r="A625" s="17"/>
      <c r="B625" s="186"/>
      <c r="C625" s="507" t="s">
        <v>1739</v>
      </c>
      <c r="D625" s="507"/>
      <c r="E625" s="507"/>
      <c r="F625" s="507"/>
      <c r="G625" s="507"/>
      <c r="H625" s="507"/>
      <c r="I625" s="507"/>
      <c r="J625" s="507"/>
      <c r="K625" s="507"/>
      <c r="L625" s="507"/>
      <c r="M625" s="507"/>
      <c r="N625" s="507"/>
      <c r="O625" s="507"/>
      <c r="P625" s="507"/>
      <c r="Q625" s="507"/>
      <c r="R625" s="507"/>
      <c r="S625" s="507"/>
      <c r="T625" s="507"/>
      <c r="U625" s="507"/>
      <c r="V625" s="507"/>
      <c r="W625" s="507"/>
      <c r="X625" s="507"/>
      <c r="Y625" s="507"/>
      <c r="Z625" s="507"/>
      <c r="AA625" s="507"/>
      <c r="AB625" s="507"/>
      <c r="AC625" s="507"/>
      <c r="AD625" s="507"/>
    </row>
    <row r="626" spans="1:41" ht="36" customHeight="1">
      <c r="A626" s="17"/>
      <c r="B626" s="186"/>
      <c r="C626" s="507" t="s">
        <v>1740</v>
      </c>
      <c r="D626" s="507"/>
      <c r="E626" s="507"/>
      <c r="F626" s="507"/>
      <c r="G626" s="507"/>
      <c r="H626" s="507"/>
      <c r="I626" s="507"/>
      <c r="J626" s="507"/>
      <c r="K626" s="507"/>
      <c r="L626" s="507"/>
      <c r="M626" s="507"/>
      <c r="N626" s="507"/>
      <c r="O626" s="507"/>
      <c r="P626" s="507"/>
      <c r="Q626" s="507"/>
      <c r="R626" s="507"/>
      <c r="S626" s="507"/>
      <c r="T626" s="507"/>
      <c r="U626" s="507"/>
      <c r="V626" s="507"/>
      <c r="W626" s="507"/>
      <c r="X626" s="507"/>
      <c r="Y626" s="507"/>
      <c r="Z626" s="507"/>
      <c r="AA626" s="507"/>
      <c r="AB626" s="507"/>
      <c r="AC626" s="507"/>
      <c r="AD626" s="507"/>
    </row>
    <row r="627" spans="1:41" ht="15" customHeight="1">
      <c r="A627" s="17"/>
      <c r="B627" s="186"/>
      <c r="C627" s="507" t="s">
        <v>571</v>
      </c>
      <c r="D627" s="507"/>
      <c r="E627" s="507"/>
      <c r="F627" s="507"/>
      <c r="G627" s="507"/>
      <c r="H627" s="507"/>
      <c r="I627" s="507"/>
      <c r="J627" s="507"/>
      <c r="K627" s="507"/>
      <c r="L627" s="507"/>
      <c r="M627" s="507"/>
      <c r="N627" s="507"/>
      <c r="O627" s="507"/>
      <c r="P627" s="507"/>
      <c r="Q627" s="507"/>
      <c r="R627" s="507"/>
      <c r="S627" s="507"/>
      <c r="T627" s="507"/>
      <c r="U627" s="507"/>
      <c r="V627" s="507"/>
      <c r="W627" s="507"/>
      <c r="X627" s="507"/>
      <c r="Y627" s="507"/>
      <c r="Z627" s="507"/>
      <c r="AA627" s="507"/>
      <c r="AB627" s="507"/>
      <c r="AC627" s="507"/>
      <c r="AD627" s="507"/>
    </row>
    <row r="628" spans="1:41" ht="36" customHeight="1">
      <c r="A628" s="18"/>
      <c r="B628" s="135"/>
      <c r="C628" s="507" t="s">
        <v>1949</v>
      </c>
      <c r="D628" s="507"/>
      <c r="E628" s="507"/>
      <c r="F628" s="507"/>
      <c r="G628" s="507"/>
      <c r="H628" s="507"/>
      <c r="I628" s="507"/>
      <c r="J628" s="507"/>
      <c r="K628" s="507"/>
      <c r="L628" s="507"/>
      <c r="M628" s="507"/>
      <c r="N628" s="507"/>
      <c r="O628" s="507"/>
      <c r="P628" s="507"/>
      <c r="Q628" s="507"/>
      <c r="R628" s="507"/>
      <c r="S628" s="507"/>
      <c r="T628" s="507"/>
      <c r="U628" s="507"/>
      <c r="V628" s="507"/>
      <c r="W628" s="507"/>
      <c r="X628" s="507"/>
      <c r="Y628" s="507"/>
      <c r="Z628" s="507"/>
      <c r="AA628" s="507"/>
      <c r="AB628" s="507"/>
      <c r="AC628" s="507"/>
      <c r="AD628" s="507"/>
    </row>
    <row r="629" spans="1:41" ht="24" customHeight="1">
      <c r="A629" s="18"/>
      <c r="B629" s="135"/>
      <c r="C629" s="507" t="s">
        <v>1741</v>
      </c>
      <c r="D629" s="507"/>
      <c r="E629" s="507"/>
      <c r="F629" s="507"/>
      <c r="G629" s="507"/>
      <c r="H629" s="507"/>
      <c r="I629" s="507"/>
      <c r="J629" s="507"/>
      <c r="K629" s="507"/>
      <c r="L629" s="507"/>
      <c r="M629" s="507"/>
      <c r="N629" s="507"/>
      <c r="O629" s="507"/>
      <c r="P629" s="507"/>
      <c r="Q629" s="507"/>
      <c r="R629" s="507"/>
      <c r="S629" s="507"/>
      <c r="T629" s="507"/>
      <c r="U629" s="507"/>
      <c r="V629" s="507"/>
      <c r="W629" s="507"/>
      <c r="X629" s="507"/>
      <c r="Y629" s="507"/>
      <c r="Z629" s="507"/>
      <c r="AA629" s="507"/>
      <c r="AB629" s="507"/>
      <c r="AC629" s="507"/>
      <c r="AD629" s="507"/>
    </row>
    <row r="630" spans="1:41" ht="15" customHeight="1">
      <c r="A630" s="18"/>
      <c r="B630" s="135"/>
      <c r="C630" s="168"/>
      <c r="D630" s="168"/>
      <c r="E630" s="168"/>
      <c r="F630" s="168"/>
      <c r="G630" s="168"/>
      <c r="H630" s="168"/>
      <c r="I630" s="168"/>
      <c r="J630" s="168"/>
      <c r="K630" s="168"/>
      <c r="L630" s="207"/>
      <c r="M630" s="168"/>
      <c r="N630" s="168"/>
      <c r="O630" s="168"/>
      <c r="P630" s="168"/>
      <c r="Q630" s="168"/>
      <c r="R630" s="168"/>
      <c r="S630" s="168"/>
      <c r="T630" s="168"/>
      <c r="U630" s="168"/>
      <c r="V630" s="168"/>
      <c r="W630" s="168"/>
      <c r="X630" s="168"/>
      <c r="Y630" s="168"/>
      <c r="Z630" s="168"/>
      <c r="AA630" s="168"/>
      <c r="AB630" s="168"/>
      <c r="AC630" s="168"/>
      <c r="AD630" s="168"/>
    </row>
    <row r="631" spans="1:41" ht="36" customHeight="1">
      <c r="A631" s="18"/>
      <c r="B631" s="135"/>
      <c r="C631" s="561" t="s">
        <v>1811</v>
      </c>
      <c r="D631" s="562"/>
      <c r="E631" s="562"/>
      <c r="F631" s="562"/>
      <c r="G631" s="562"/>
      <c r="H631" s="562"/>
      <c r="I631" s="562"/>
      <c r="J631" s="562"/>
      <c r="K631" s="562"/>
      <c r="L631" s="563"/>
      <c r="M631" s="410" t="s">
        <v>1737</v>
      </c>
      <c r="N631" s="410"/>
      <c r="O631" s="410"/>
      <c r="P631" s="410"/>
      <c r="Q631" s="410"/>
      <c r="R631" s="410"/>
      <c r="S631" s="410" t="s">
        <v>572</v>
      </c>
      <c r="T631" s="410"/>
      <c r="U631" s="410"/>
      <c r="V631" s="410"/>
      <c r="W631" s="410"/>
      <c r="X631" s="410"/>
      <c r="Y631" s="410"/>
      <c r="Z631" s="410"/>
      <c r="AA631" s="410"/>
      <c r="AB631" s="410"/>
      <c r="AC631" s="410"/>
      <c r="AD631" s="410"/>
    </row>
    <row r="632" spans="1:41" ht="15" customHeight="1">
      <c r="A632" s="18"/>
      <c r="B632" s="135"/>
      <c r="C632" s="570"/>
      <c r="D632" s="571"/>
      <c r="E632" s="571"/>
      <c r="F632" s="571"/>
      <c r="G632" s="571"/>
      <c r="H632" s="571"/>
      <c r="I632" s="571"/>
      <c r="J632" s="571"/>
      <c r="K632" s="571"/>
      <c r="L632" s="572"/>
      <c r="M632" s="410"/>
      <c r="N632" s="410"/>
      <c r="O632" s="410"/>
      <c r="P632" s="410"/>
      <c r="Q632" s="410"/>
      <c r="R632" s="410"/>
      <c r="S632" s="410" t="s">
        <v>226</v>
      </c>
      <c r="T632" s="410"/>
      <c r="U632" s="410"/>
      <c r="V632" s="410"/>
      <c r="W632" s="414" t="s">
        <v>400</v>
      </c>
      <c r="X632" s="414"/>
      <c r="Y632" s="414"/>
      <c r="Z632" s="414"/>
      <c r="AA632" s="414" t="s">
        <v>401</v>
      </c>
      <c r="AB632" s="414"/>
      <c r="AC632" s="414"/>
      <c r="AD632" s="414"/>
      <c r="AF632" t="s">
        <v>2243</v>
      </c>
      <c r="AG632" t="s">
        <v>2233</v>
      </c>
      <c r="AH632" t="s">
        <v>2323</v>
      </c>
      <c r="AI632" t="s">
        <v>2324</v>
      </c>
      <c r="AJ632" t="s">
        <v>2303</v>
      </c>
      <c r="AM632" t="s">
        <v>2227</v>
      </c>
      <c r="AN632" t="s">
        <v>2244</v>
      </c>
      <c r="AO632" t="s">
        <v>2245</v>
      </c>
    </row>
    <row r="633" spans="1:41" ht="15" customHeight="1">
      <c r="A633" s="18"/>
      <c r="B633" s="135"/>
      <c r="C633" s="279" t="s">
        <v>89</v>
      </c>
      <c r="D633" s="479" t="s">
        <v>573</v>
      </c>
      <c r="E633" s="479"/>
      <c r="F633" s="479"/>
      <c r="G633" s="479"/>
      <c r="H633" s="479"/>
      <c r="I633" s="479"/>
      <c r="J633" s="479"/>
      <c r="K633" s="479"/>
      <c r="L633" s="479"/>
      <c r="M633" s="412"/>
      <c r="N633" s="393"/>
      <c r="O633" s="393"/>
      <c r="P633" s="393"/>
      <c r="Q633" s="393"/>
      <c r="R633" s="413"/>
      <c r="S633" s="524"/>
      <c r="T633" s="524"/>
      <c r="U633" s="524"/>
      <c r="V633" s="524"/>
      <c r="W633" s="524"/>
      <c r="X633" s="524"/>
      <c r="Y633" s="524"/>
      <c r="Z633" s="524"/>
      <c r="AA633" s="524"/>
      <c r="AB633" s="524"/>
      <c r="AC633" s="524"/>
      <c r="AD633" s="524"/>
      <c r="AF633">
        <f>IF(AND(M633=1,S633=0),1,0)</f>
        <v>0</v>
      </c>
      <c r="AG633">
        <f>IF(M633=1,IF(COUNTA(S633:AD633)=3,0,1),IF(M633&gt;1,0,IF(COUNTA($M$633:$AD$666)&gt;0,1,0)))</f>
        <v>0</v>
      </c>
      <c r="AH633">
        <f>IF(M633&gt;1,IF(COUNTA(S633:AD633)=0,0,1),0)</f>
        <v>0</v>
      </c>
      <c r="AI633" s="193">
        <f>IF(COUNTBLANK(W641)=1,0,1)</f>
        <v>0</v>
      </c>
      <c r="AJ633" cm="1">
        <f t="array" ref="AJ633">IF(OR(S633={"NS","NA"},$C$93={"NS","NA"}),0,IF(S633&lt;=$C$93,0,1))</f>
        <v>0</v>
      </c>
      <c r="AK633" cm="1">
        <f t="array" ref="AK633">IF(OR(W633={"NS","NA"},$E$95={"NS","NA"}),0,IF(W633&lt;=$E$95,0,1))</f>
        <v>0</v>
      </c>
      <c r="AL633" cm="1">
        <f t="array" ref="AL633">IF(OR(AA633={"NS","NA"},$E$97={"NS","NA"}),0,IF(AA633&lt;=$E$97,0,1))</f>
        <v>0</v>
      </c>
      <c r="AM633">
        <f t="shared" ref="AM633" si="270">COUNTIF(W633:AD633,"NS")</f>
        <v>0</v>
      </c>
      <c r="AN633">
        <f t="shared" ref="AN633" si="271">SUM(W633:AD633)</f>
        <v>0</v>
      </c>
      <c r="AO633">
        <f>IF(COUNTIF(S633:AD633,"NA")=3,0,IF(COUNTA(S633:AD633)=0,0,IF(OR(AND(S633=0,AM633&gt;0),AND(S633="ns",AN633&gt;0),AND(S633="ns",AM633=0,AN633=0)),1,IF(OR(AND(S633&gt;0,AM633=2),AND(S633="ns",AM633=2),AND(S633="ns",AN633=0,AM633&gt;0),S633=AN633),0,1))))</f>
        <v>0</v>
      </c>
    </row>
    <row r="634" spans="1:41" ht="15" customHeight="1">
      <c r="A634" s="18"/>
      <c r="B634" s="135"/>
      <c r="C634" s="280" t="s">
        <v>90</v>
      </c>
      <c r="D634" s="479" t="s">
        <v>574</v>
      </c>
      <c r="E634" s="479"/>
      <c r="F634" s="479"/>
      <c r="G634" s="479"/>
      <c r="H634" s="479"/>
      <c r="I634" s="479"/>
      <c r="J634" s="479"/>
      <c r="K634" s="479"/>
      <c r="L634" s="479"/>
      <c r="M634" s="412"/>
      <c r="N634" s="393"/>
      <c r="O634" s="393"/>
      <c r="P634" s="393"/>
      <c r="Q634" s="393"/>
      <c r="R634" s="413"/>
      <c r="S634" s="524"/>
      <c r="T634" s="524"/>
      <c r="U634" s="524"/>
      <c r="V634" s="524"/>
      <c r="W634" s="524"/>
      <c r="X634" s="524"/>
      <c r="Y634" s="524"/>
      <c r="Z634" s="524"/>
      <c r="AA634" s="524"/>
      <c r="AB634" s="524"/>
      <c r="AC634" s="524"/>
      <c r="AD634" s="524"/>
      <c r="AF634">
        <f t="shared" ref="AF634:AF665" si="272">IF(AND(M634=1,S634=0),1,0)</f>
        <v>0</v>
      </c>
      <c r="AG634">
        <f t="shared" ref="AG634:AG666" si="273">IF(M634=1,IF(COUNTA(S634:AD634)=3,0,1),IF(M634&gt;1,0,IF(COUNTA($M$633:$AD$666)&gt;0,1,0)))</f>
        <v>0</v>
      </c>
      <c r="AH634">
        <f t="shared" ref="AH634:AH665" si="274">IF(M634&gt;1,IF(COUNTA(S634:AD634)=0,0,1),0)</f>
        <v>0</v>
      </c>
      <c r="AJ634" cm="1">
        <f t="array" ref="AJ634">IF(OR(S634={"NS","NA"},$C$93={"NS","NA"}),0,IF(S634&lt;=$C$93,0,1))</f>
        <v>0</v>
      </c>
      <c r="AK634" cm="1">
        <f t="array" ref="AK634">IF(OR(W634={"NS","NA"},$E$95={"NS","NA"}),0,IF(W634&lt;=$E$95,0,1))</f>
        <v>0</v>
      </c>
      <c r="AL634" cm="1">
        <f t="array" ref="AL634">IF(OR(AA634={"NS","NA"},$E$97={"NS","NA"}),0,IF(AA634&lt;=$E$97,0,1))</f>
        <v>0</v>
      </c>
      <c r="AM634">
        <f t="shared" ref="AM634:AM666" si="275">COUNTIF(W634:AD634,"NS")</f>
        <v>0</v>
      </c>
      <c r="AN634">
        <f t="shared" ref="AN634:AN666" si="276">SUM(W634:AD634)</f>
        <v>0</v>
      </c>
      <c r="AO634">
        <f t="shared" ref="AO634:AO666" si="277">IF(COUNTIF(S634:AD634,"NA")=3,0,IF(COUNTA(S634:AD634)=0,0,IF(OR(AND(S634=0,AM634&gt;0),AND(S634="ns",AN634&gt;0),AND(S634="ns",AM634=0,AN634=0)),1,IF(OR(AND(S634&gt;0,AM634=2),AND(S634="ns",AM634=2),AND(S634="ns",AN634=0,AM634&gt;0),S634=AN634),0,1))))</f>
        <v>0</v>
      </c>
    </row>
    <row r="635" spans="1:41" ht="24" customHeight="1">
      <c r="A635" s="18"/>
      <c r="B635" s="135"/>
      <c r="C635" s="280" t="s">
        <v>92</v>
      </c>
      <c r="D635" s="479" t="s">
        <v>575</v>
      </c>
      <c r="E635" s="479"/>
      <c r="F635" s="479"/>
      <c r="G635" s="479"/>
      <c r="H635" s="479"/>
      <c r="I635" s="479"/>
      <c r="J635" s="479"/>
      <c r="K635" s="479"/>
      <c r="L635" s="479"/>
      <c r="M635" s="412"/>
      <c r="N635" s="393"/>
      <c r="O635" s="393"/>
      <c r="P635" s="393"/>
      <c r="Q635" s="393"/>
      <c r="R635" s="413"/>
      <c r="S635" s="524"/>
      <c r="T635" s="524"/>
      <c r="U635" s="524"/>
      <c r="V635" s="524"/>
      <c r="W635" s="524"/>
      <c r="X635" s="524"/>
      <c r="Y635" s="524"/>
      <c r="Z635" s="524"/>
      <c r="AA635" s="524"/>
      <c r="AB635" s="524"/>
      <c r="AC635" s="524"/>
      <c r="AD635" s="524"/>
      <c r="AF635">
        <f t="shared" si="272"/>
        <v>0</v>
      </c>
      <c r="AG635">
        <f t="shared" si="273"/>
        <v>0</v>
      </c>
      <c r="AH635">
        <f t="shared" si="274"/>
        <v>0</v>
      </c>
      <c r="AJ635" cm="1">
        <f t="array" ref="AJ635">IF(OR(S635={"NS","NA"},$C$93={"NS","NA"}),0,IF(S635&lt;=$C$93,0,1))</f>
        <v>0</v>
      </c>
      <c r="AK635" cm="1">
        <f t="array" ref="AK635">IF(OR(W635={"NS","NA"},$E$95={"NS","NA"}),0,IF(W635&lt;=$E$95,0,1))</f>
        <v>0</v>
      </c>
      <c r="AL635" cm="1">
        <f t="array" ref="AL635">IF(OR(AA635={"NS","NA"},$E$97={"NS","NA"}),0,IF(AA635&lt;=$E$97,0,1))</f>
        <v>0</v>
      </c>
      <c r="AM635">
        <f t="shared" si="275"/>
        <v>0</v>
      </c>
      <c r="AN635">
        <f t="shared" si="276"/>
        <v>0</v>
      </c>
      <c r="AO635">
        <f t="shared" si="277"/>
        <v>0</v>
      </c>
    </row>
    <row r="636" spans="1:41" ht="24" customHeight="1">
      <c r="A636" s="18"/>
      <c r="B636" s="135"/>
      <c r="C636" s="280" t="s">
        <v>93</v>
      </c>
      <c r="D636" s="479" t="s">
        <v>576</v>
      </c>
      <c r="E636" s="479"/>
      <c r="F636" s="479"/>
      <c r="G636" s="479"/>
      <c r="H636" s="479"/>
      <c r="I636" s="479"/>
      <c r="J636" s="479"/>
      <c r="K636" s="479"/>
      <c r="L636" s="479"/>
      <c r="M636" s="412"/>
      <c r="N636" s="393"/>
      <c r="O636" s="393"/>
      <c r="P636" s="393"/>
      <c r="Q636" s="393"/>
      <c r="R636" s="413"/>
      <c r="S636" s="524"/>
      <c r="T636" s="524"/>
      <c r="U636" s="524"/>
      <c r="V636" s="524"/>
      <c r="W636" s="524"/>
      <c r="X636" s="524"/>
      <c r="Y636" s="524"/>
      <c r="Z636" s="524"/>
      <c r="AA636" s="524"/>
      <c r="AB636" s="524"/>
      <c r="AC636" s="524"/>
      <c r="AD636" s="524"/>
      <c r="AF636">
        <f t="shared" si="272"/>
        <v>0</v>
      </c>
      <c r="AG636">
        <f t="shared" si="273"/>
        <v>0</v>
      </c>
      <c r="AH636">
        <f t="shared" si="274"/>
        <v>0</v>
      </c>
      <c r="AJ636" cm="1">
        <f t="array" ref="AJ636">IF(OR(S636={"NS","NA"},$C$93={"NS","NA"}),0,IF(S636&lt;=$C$93,0,1))</f>
        <v>0</v>
      </c>
      <c r="AK636" cm="1">
        <f t="array" ref="AK636">IF(OR(W636={"NS","NA"},$E$95={"NS","NA"}),0,IF(W636&lt;=$E$95,0,1))</f>
        <v>0</v>
      </c>
      <c r="AL636" cm="1">
        <f t="array" ref="AL636">IF(OR(AA636={"NS","NA"},$E$97={"NS","NA"}),0,IF(AA636&lt;=$E$97,0,1))</f>
        <v>0</v>
      </c>
      <c r="AM636">
        <f t="shared" si="275"/>
        <v>0</v>
      </c>
      <c r="AN636">
        <f t="shared" si="276"/>
        <v>0</v>
      </c>
      <c r="AO636">
        <f t="shared" si="277"/>
        <v>0</v>
      </c>
    </row>
    <row r="637" spans="1:41" ht="24" customHeight="1">
      <c r="A637" s="18"/>
      <c r="B637" s="135"/>
      <c r="C637" s="280" t="s">
        <v>95</v>
      </c>
      <c r="D637" s="479" t="s">
        <v>577</v>
      </c>
      <c r="E637" s="479"/>
      <c r="F637" s="479"/>
      <c r="G637" s="479"/>
      <c r="H637" s="479"/>
      <c r="I637" s="479"/>
      <c r="J637" s="479"/>
      <c r="K637" s="479"/>
      <c r="L637" s="479"/>
      <c r="M637" s="412"/>
      <c r="N637" s="393"/>
      <c r="O637" s="393"/>
      <c r="P637" s="393"/>
      <c r="Q637" s="393"/>
      <c r="R637" s="413"/>
      <c r="S637" s="524"/>
      <c r="T637" s="524"/>
      <c r="U637" s="524"/>
      <c r="V637" s="524"/>
      <c r="W637" s="524"/>
      <c r="X637" s="524"/>
      <c r="Y637" s="524"/>
      <c r="Z637" s="524"/>
      <c r="AA637" s="524"/>
      <c r="AB637" s="524"/>
      <c r="AC637" s="524"/>
      <c r="AD637" s="524"/>
      <c r="AF637">
        <f t="shared" si="272"/>
        <v>0</v>
      </c>
      <c r="AG637">
        <f t="shared" si="273"/>
        <v>0</v>
      </c>
      <c r="AH637">
        <f t="shared" si="274"/>
        <v>0</v>
      </c>
      <c r="AJ637" cm="1">
        <f t="array" ref="AJ637">IF(OR(S637={"NS","NA"},$C$93={"NS","NA"}),0,IF(S637&lt;=$C$93,0,1))</f>
        <v>0</v>
      </c>
      <c r="AK637" cm="1">
        <f t="array" ref="AK637">IF(OR(W637={"NS","NA"},$E$95={"NS","NA"}),0,IF(W637&lt;=$E$95,0,1))</f>
        <v>0</v>
      </c>
      <c r="AL637" cm="1">
        <f t="array" ref="AL637">IF(OR(AA637={"NS","NA"},$E$97={"NS","NA"}),0,IF(AA637&lt;=$E$97,0,1))</f>
        <v>0</v>
      </c>
      <c r="AM637">
        <f t="shared" si="275"/>
        <v>0</v>
      </c>
      <c r="AN637">
        <f t="shared" si="276"/>
        <v>0</v>
      </c>
      <c r="AO637">
        <f t="shared" si="277"/>
        <v>0</v>
      </c>
    </row>
    <row r="638" spans="1:41" ht="36" customHeight="1">
      <c r="A638" s="18"/>
      <c r="B638" s="135"/>
      <c r="C638" s="280" t="s">
        <v>97</v>
      </c>
      <c r="D638" s="479" t="s">
        <v>578</v>
      </c>
      <c r="E638" s="479"/>
      <c r="F638" s="479"/>
      <c r="G638" s="479"/>
      <c r="H638" s="479"/>
      <c r="I638" s="479"/>
      <c r="J638" s="479"/>
      <c r="K638" s="479"/>
      <c r="L638" s="479"/>
      <c r="M638" s="412"/>
      <c r="N638" s="393"/>
      <c r="O638" s="393"/>
      <c r="P638" s="393"/>
      <c r="Q638" s="393"/>
      <c r="R638" s="413"/>
      <c r="S638" s="524"/>
      <c r="T638" s="524"/>
      <c r="U638" s="524"/>
      <c r="V638" s="524"/>
      <c r="W638" s="524"/>
      <c r="X638" s="524"/>
      <c r="Y638" s="524"/>
      <c r="Z638" s="524"/>
      <c r="AA638" s="524"/>
      <c r="AB638" s="524"/>
      <c r="AC638" s="524"/>
      <c r="AD638" s="524"/>
      <c r="AF638">
        <f t="shared" si="272"/>
        <v>0</v>
      </c>
      <c r="AG638">
        <f t="shared" si="273"/>
        <v>0</v>
      </c>
      <c r="AH638">
        <f t="shared" si="274"/>
        <v>0</v>
      </c>
      <c r="AJ638" cm="1">
        <f t="array" ref="AJ638">IF(OR(S638={"NS","NA"},$C$93={"NS","NA"}),0,IF(S638&lt;=$C$93,0,1))</f>
        <v>0</v>
      </c>
      <c r="AK638" cm="1">
        <f t="array" ref="AK638">IF(OR(W638={"NS","NA"},$E$95={"NS","NA"}),0,IF(W638&lt;=$E$95,0,1))</f>
        <v>0</v>
      </c>
      <c r="AL638" cm="1">
        <f t="array" ref="AL638">IF(OR(AA638={"NS","NA"},$E$97={"NS","NA"}),0,IF(AA638&lt;=$E$97,0,1))</f>
        <v>0</v>
      </c>
      <c r="AM638">
        <f t="shared" si="275"/>
        <v>0</v>
      </c>
      <c r="AN638">
        <f t="shared" si="276"/>
        <v>0</v>
      </c>
      <c r="AO638">
        <f t="shared" si="277"/>
        <v>0</v>
      </c>
    </row>
    <row r="639" spans="1:41" ht="24" customHeight="1">
      <c r="A639" s="18"/>
      <c r="B639" s="135"/>
      <c r="C639" s="280" t="s">
        <v>99</v>
      </c>
      <c r="D639" s="479" t="s">
        <v>579</v>
      </c>
      <c r="E639" s="479"/>
      <c r="F639" s="479"/>
      <c r="G639" s="479"/>
      <c r="H639" s="479"/>
      <c r="I639" s="479"/>
      <c r="J639" s="479"/>
      <c r="K639" s="479"/>
      <c r="L639" s="479"/>
      <c r="M639" s="412"/>
      <c r="N639" s="393"/>
      <c r="O639" s="393"/>
      <c r="P639" s="393"/>
      <c r="Q639" s="393"/>
      <c r="R639" s="413"/>
      <c r="S639" s="524"/>
      <c r="T639" s="524"/>
      <c r="U639" s="524"/>
      <c r="V639" s="524"/>
      <c r="W639" s="524"/>
      <c r="X639" s="524"/>
      <c r="Y639" s="524"/>
      <c r="Z639" s="524"/>
      <c r="AA639" s="524"/>
      <c r="AB639" s="524"/>
      <c r="AC639" s="524"/>
      <c r="AD639" s="524"/>
      <c r="AF639">
        <f t="shared" si="272"/>
        <v>0</v>
      </c>
      <c r="AG639">
        <f t="shared" si="273"/>
        <v>0</v>
      </c>
      <c r="AH639">
        <f t="shared" si="274"/>
        <v>0</v>
      </c>
      <c r="AJ639" cm="1">
        <f t="array" ref="AJ639">IF(OR(S639={"NS","NA"},$C$93={"NS","NA"}),0,IF(S639&lt;=$C$93,0,1))</f>
        <v>0</v>
      </c>
      <c r="AK639" cm="1">
        <f t="array" ref="AK639">IF(OR(W639={"NS","NA"},$E$95={"NS","NA"}),0,IF(W639&lt;=$E$95,0,1))</f>
        <v>0</v>
      </c>
      <c r="AL639" cm="1">
        <f t="array" ref="AL639">IF(OR(AA639={"NS","NA"},$E$97={"NS","NA"}),0,IF(AA639&lt;=$E$97,0,1))</f>
        <v>0</v>
      </c>
      <c r="AM639">
        <f t="shared" si="275"/>
        <v>0</v>
      </c>
      <c r="AN639">
        <f t="shared" si="276"/>
        <v>0</v>
      </c>
      <c r="AO639">
        <f t="shared" si="277"/>
        <v>0</v>
      </c>
    </row>
    <row r="640" spans="1:41" ht="24" customHeight="1">
      <c r="A640" s="18"/>
      <c r="B640" s="135"/>
      <c r="C640" s="280" t="s">
        <v>101</v>
      </c>
      <c r="D640" s="479" t="s">
        <v>580</v>
      </c>
      <c r="E640" s="479"/>
      <c r="F640" s="479"/>
      <c r="G640" s="479"/>
      <c r="H640" s="479"/>
      <c r="I640" s="479"/>
      <c r="J640" s="479"/>
      <c r="K640" s="479"/>
      <c r="L640" s="479"/>
      <c r="M640" s="412"/>
      <c r="N640" s="393"/>
      <c r="O640" s="393"/>
      <c r="P640" s="393"/>
      <c r="Q640" s="393"/>
      <c r="R640" s="413"/>
      <c r="S640" s="524"/>
      <c r="T640" s="524"/>
      <c r="U640" s="524"/>
      <c r="V640" s="524"/>
      <c r="W640" s="524"/>
      <c r="X640" s="524"/>
      <c r="Y640" s="524"/>
      <c r="Z640" s="524"/>
      <c r="AA640" s="524"/>
      <c r="AB640" s="524"/>
      <c r="AC640" s="524"/>
      <c r="AD640" s="524"/>
      <c r="AF640">
        <f t="shared" si="272"/>
        <v>0</v>
      </c>
      <c r="AG640">
        <f t="shared" si="273"/>
        <v>0</v>
      </c>
      <c r="AH640">
        <f t="shared" si="274"/>
        <v>0</v>
      </c>
      <c r="AJ640" cm="1">
        <f t="array" ref="AJ640">IF(OR(S640={"NS","NA"},$C$93={"NS","NA"}),0,IF(S640&lt;=$C$93,0,1))</f>
        <v>0</v>
      </c>
      <c r="AK640" cm="1">
        <f t="array" ref="AK640">IF(OR(W640={"NS","NA"},$E$95={"NS","NA"}),0,IF(W640&lt;=$E$95,0,1))</f>
        <v>0</v>
      </c>
      <c r="AL640" cm="1">
        <f t="array" ref="AL640">IF(OR(AA640={"NS","NA"},$E$97={"NS","NA"}),0,IF(AA640&lt;=$E$97,0,1))</f>
        <v>0</v>
      </c>
      <c r="AM640">
        <f t="shared" si="275"/>
        <v>0</v>
      </c>
      <c r="AN640">
        <f t="shared" si="276"/>
        <v>0</v>
      </c>
      <c r="AO640">
        <f t="shared" si="277"/>
        <v>0</v>
      </c>
    </row>
    <row r="641" spans="1:41" ht="15" customHeight="1">
      <c r="A641" s="18"/>
      <c r="B641" s="135"/>
      <c r="C641" s="280" t="s">
        <v>103</v>
      </c>
      <c r="D641" s="479" t="s">
        <v>581</v>
      </c>
      <c r="E641" s="479"/>
      <c r="F641" s="479"/>
      <c r="G641" s="479"/>
      <c r="H641" s="479"/>
      <c r="I641" s="479"/>
      <c r="J641" s="479"/>
      <c r="K641" s="479"/>
      <c r="L641" s="479"/>
      <c r="M641" s="412"/>
      <c r="N641" s="393"/>
      <c r="O641" s="393"/>
      <c r="P641" s="393"/>
      <c r="Q641" s="393"/>
      <c r="R641" s="413"/>
      <c r="S641" s="524"/>
      <c r="T641" s="524"/>
      <c r="U641" s="524"/>
      <c r="V641" s="524"/>
      <c r="W641" s="524"/>
      <c r="X641" s="524"/>
      <c r="Y641" s="524"/>
      <c r="Z641" s="524"/>
      <c r="AA641" s="524"/>
      <c r="AB641" s="524"/>
      <c r="AC641" s="524"/>
      <c r="AD641" s="524"/>
      <c r="AF641">
        <f t="shared" si="272"/>
        <v>0</v>
      </c>
      <c r="AG641">
        <f>IF(M641=1,IF(COUNTA(S641,AA641)=2,0,1),IF(M641&gt;1,0,IF(COUNTA($M$633:$AD$666)&gt;0,1,0)))</f>
        <v>0</v>
      </c>
      <c r="AH641">
        <f>IF(M641&gt;1,IF(COUNTA(S641,AA641)=0,0,1),0)</f>
        <v>0</v>
      </c>
      <c r="AJ641" cm="1">
        <f t="array" ref="AJ641">IF(OR(S641={"NS","NA"},$C$93={"NS","NA"}),0,IF(S641&lt;=$C$93,0,1))</f>
        <v>0</v>
      </c>
      <c r="AK641" cm="1">
        <f t="array" ref="AK641">IF(OR(W641={"NS","NA"},$E$95={"NS","NA"}),0,IF(W641&lt;=$E$95,0,1))</f>
        <v>0</v>
      </c>
      <c r="AL641" cm="1">
        <f t="array" ref="AL641">IF(OR(AA641={"NS","NA"},$E$97={"NS","NA"}),0,IF(AA641&lt;=$E$97,0,1))</f>
        <v>0</v>
      </c>
      <c r="AM641">
        <f t="shared" si="275"/>
        <v>0</v>
      </c>
      <c r="AN641">
        <f t="shared" si="276"/>
        <v>0</v>
      </c>
      <c r="AO641">
        <f t="shared" si="277"/>
        <v>0</v>
      </c>
    </row>
    <row r="642" spans="1:41" ht="24" customHeight="1">
      <c r="A642" s="18"/>
      <c r="B642" s="135"/>
      <c r="C642" s="280" t="s">
        <v>105</v>
      </c>
      <c r="D642" s="479" t="s">
        <v>1640</v>
      </c>
      <c r="E642" s="479"/>
      <c r="F642" s="479"/>
      <c r="G642" s="479"/>
      <c r="H642" s="479"/>
      <c r="I642" s="479"/>
      <c r="J642" s="479"/>
      <c r="K642" s="479"/>
      <c r="L642" s="479"/>
      <c r="M642" s="412"/>
      <c r="N642" s="393"/>
      <c r="O642" s="393"/>
      <c r="P642" s="393"/>
      <c r="Q642" s="393"/>
      <c r="R642" s="413"/>
      <c r="S642" s="524"/>
      <c r="T642" s="524"/>
      <c r="U642" s="524"/>
      <c r="V642" s="524"/>
      <c r="W642" s="524"/>
      <c r="X642" s="524"/>
      <c r="Y642" s="524"/>
      <c r="Z642" s="524"/>
      <c r="AA642" s="524"/>
      <c r="AB642" s="524"/>
      <c r="AC642" s="524"/>
      <c r="AD642" s="524"/>
      <c r="AF642">
        <f t="shared" si="272"/>
        <v>0</v>
      </c>
      <c r="AG642">
        <f t="shared" si="273"/>
        <v>0</v>
      </c>
      <c r="AH642">
        <f t="shared" si="274"/>
        <v>0</v>
      </c>
      <c r="AJ642" cm="1">
        <f t="array" ref="AJ642">IF(OR(S642={"NS","NA"},$C$93={"NS","NA"}),0,IF(S642&lt;=$C$93,0,1))</f>
        <v>0</v>
      </c>
      <c r="AK642" cm="1">
        <f t="array" ref="AK642">IF(OR(W642={"NS","NA"},$E$95={"NS","NA"}),0,IF(W642&lt;=$E$95,0,1))</f>
        <v>0</v>
      </c>
      <c r="AL642" cm="1">
        <f t="array" ref="AL642">IF(OR(AA642={"NS","NA"},$E$97={"NS","NA"}),0,IF(AA642&lt;=$E$97,0,1))</f>
        <v>0</v>
      </c>
      <c r="AM642">
        <f t="shared" si="275"/>
        <v>0</v>
      </c>
      <c r="AN642">
        <f t="shared" si="276"/>
        <v>0</v>
      </c>
      <c r="AO642">
        <f t="shared" si="277"/>
        <v>0</v>
      </c>
    </row>
    <row r="643" spans="1:41" ht="15" customHeight="1">
      <c r="A643" s="18"/>
      <c r="B643" s="135"/>
      <c r="C643" s="280" t="s">
        <v>107</v>
      </c>
      <c r="D643" s="479" t="s">
        <v>582</v>
      </c>
      <c r="E643" s="479"/>
      <c r="F643" s="479"/>
      <c r="G643" s="479"/>
      <c r="H643" s="479"/>
      <c r="I643" s="479"/>
      <c r="J643" s="479"/>
      <c r="K643" s="479"/>
      <c r="L643" s="479"/>
      <c r="M643" s="412"/>
      <c r="N643" s="393"/>
      <c r="O643" s="393"/>
      <c r="P643" s="393"/>
      <c r="Q643" s="393"/>
      <c r="R643" s="413"/>
      <c r="S643" s="524"/>
      <c r="T643" s="524"/>
      <c r="U643" s="524"/>
      <c r="V643" s="524"/>
      <c r="W643" s="524"/>
      <c r="X643" s="524"/>
      <c r="Y643" s="524"/>
      <c r="Z643" s="524"/>
      <c r="AA643" s="524"/>
      <c r="AB643" s="524"/>
      <c r="AC643" s="524"/>
      <c r="AD643" s="524"/>
      <c r="AF643">
        <f t="shared" si="272"/>
        <v>0</v>
      </c>
      <c r="AG643">
        <f t="shared" si="273"/>
        <v>0</v>
      </c>
      <c r="AH643">
        <f t="shared" si="274"/>
        <v>0</v>
      </c>
      <c r="AJ643" cm="1">
        <f t="array" ref="AJ643">IF(OR(S643={"NS","NA"},$C$93={"NS","NA"}),0,IF(S643&lt;=$C$93,0,1))</f>
        <v>0</v>
      </c>
      <c r="AK643" cm="1">
        <f t="array" ref="AK643">IF(OR(W643={"NS","NA"},$E$95={"NS","NA"}),0,IF(W643&lt;=$E$95,0,1))</f>
        <v>0</v>
      </c>
      <c r="AL643" cm="1">
        <f t="array" ref="AL643">IF(OR(AA643={"NS","NA"},$E$97={"NS","NA"}),0,IF(AA643&lt;=$E$97,0,1))</f>
        <v>0</v>
      </c>
      <c r="AM643">
        <f t="shared" si="275"/>
        <v>0</v>
      </c>
      <c r="AN643">
        <f t="shared" si="276"/>
        <v>0</v>
      </c>
      <c r="AO643">
        <f t="shared" si="277"/>
        <v>0</v>
      </c>
    </row>
    <row r="644" spans="1:41" ht="15" customHeight="1">
      <c r="A644" s="18"/>
      <c r="B644" s="135"/>
      <c r="C644" s="280" t="s">
        <v>108</v>
      </c>
      <c r="D644" s="479" t="s">
        <v>583</v>
      </c>
      <c r="E644" s="479"/>
      <c r="F644" s="479"/>
      <c r="G644" s="479"/>
      <c r="H644" s="479"/>
      <c r="I644" s="479"/>
      <c r="J644" s="479"/>
      <c r="K644" s="479"/>
      <c r="L644" s="479"/>
      <c r="M644" s="412"/>
      <c r="N644" s="393"/>
      <c r="O644" s="393"/>
      <c r="P644" s="393"/>
      <c r="Q644" s="393"/>
      <c r="R644" s="413"/>
      <c r="S644" s="524"/>
      <c r="T644" s="524"/>
      <c r="U644" s="524"/>
      <c r="V644" s="524"/>
      <c r="W644" s="524"/>
      <c r="X644" s="524"/>
      <c r="Y644" s="524"/>
      <c r="Z644" s="524"/>
      <c r="AA644" s="524"/>
      <c r="AB644" s="524"/>
      <c r="AC644" s="524"/>
      <c r="AD644" s="524"/>
      <c r="AF644">
        <f t="shared" si="272"/>
        <v>0</v>
      </c>
      <c r="AG644">
        <f t="shared" si="273"/>
        <v>0</v>
      </c>
      <c r="AH644">
        <f t="shared" si="274"/>
        <v>0</v>
      </c>
      <c r="AJ644" cm="1">
        <f t="array" ref="AJ644">IF(OR(S644={"NS","NA"},$C$93={"NS","NA"}),0,IF(S644&lt;=$C$93,0,1))</f>
        <v>0</v>
      </c>
      <c r="AK644" cm="1">
        <f t="array" ref="AK644">IF(OR(W644={"NS","NA"},$E$95={"NS","NA"}),0,IF(W644&lt;=$E$95,0,1))</f>
        <v>0</v>
      </c>
      <c r="AL644" cm="1">
        <f t="array" ref="AL644">IF(OR(AA644={"NS","NA"},$E$97={"NS","NA"}),0,IF(AA644&lt;=$E$97,0,1))</f>
        <v>0</v>
      </c>
      <c r="AM644">
        <f t="shared" si="275"/>
        <v>0</v>
      </c>
      <c r="AN644">
        <f t="shared" si="276"/>
        <v>0</v>
      </c>
      <c r="AO644">
        <f t="shared" si="277"/>
        <v>0</v>
      </c>
    </row>
    <row r="645" spans="1:41" ht="15" customHeight="1">
      <c r="A645" s="18"/>
      <c r="B645" s="135"/>
      <c r="C645" s="280" t="s">
        <v>109</v>
      </c>
      <c r="D645" s="479" t="s">
        <v>584</v>
      </c>
      <c r="E645" s="479"/>
      <c r="F645" s="479"/>
      <c r="G645" s="479"/>
      <c r="H645" s="479"/>
      <c r="I645" s="479"/>
      <c r="J645" s="479"/>
      <c r="K645" s="479"/>
      <c r="L645" s="479"/>
      <c r="M645" s="412"/>
      <c r="N645" s="393"/>
      <c r="O645" s="393"/>
      <c r="P645" s="393"/>
      <c r="Q645" s="393"/>
      <c r="R645" s="413"/>
      <c r="S645" s="524"/>
      <c r="T645" s="524"/>
      <c r="U645" s="524"/>
      <c r="V645" s="524"/>
      <c r="W645" s="524"/>
      <c r="X645" s="524"/>
      <c r="Y645" s="524"/>
      <c r="Z645" s="524"/>
      <c r="AA645" s="524"/>
      <c r="AB645" s="524"/>
      <c r="AC645" s="524"/>
      <c r="AD645" s="524"/>
      <c r="AF645">
        <f t="shared" si="272"/>
        <v>0</v>
      </c>
      <c r="AG645">
        <f t="shared" si="273"/>
        <v>0</v>
      </c>
      <c r="AH645">
        <f t="shared" si="274"/>
        <v>0</v>
      </c>
      <c r="AJ645" cm="1">
        <f t="array" ref="AJ645">IF(OR(S645={"NS","NA"},$C$93={"NS","NA"}),0,IF(S645&lt;=$C$93,0,1))</f>
        <v>0</v>
      </c>
      <c r="AK645" cm="1">
        <f t="array" ref="AK645">IF(OR(W645={"NS","NA"},$E$95={"NS","NA"}),0,IF(W645&lt;=$E$95,0,1))</f>
        <v>0</v>
      </c>
      <c r="AL645" cm="1">
        <f t="array" ref="AL645">IF(OR(AA645={"NS","NA"},$E$97={"NS","NA"}),0,IF(AA645&lt;=$E$97,0,1))</f>
        <v>0</v>
      </c>
      <c r="AM645">
        <f t="shared" si="275"/>
        <v>0</v>
      </c>
      <c r="AN645">
        <f t="shared" si="276"/>
        <v>0</v>
      </c>
      <c r="AO645">
        <f t="shared" si="277"/>
        <v>0</v>
      </c>
    </row>
    <row r="646" spans="1:41" ht="15" customHeight="1">
      <c r="A646" s="18"/>
      <c r="B646" s="135"/>
      <c r="C646" s="280" t="s">
        <v>110</v>
      </c>
      <c r="D646" s="479" t="s">
        <v>1950</v>
      </c>
      <c r="E646" s="479"/>
      <c r="F646" s="479"/>
      <c r="G646" s="479"/>
      <c r="H646" s="479"/>
      <c r="I646" s="479"/>
      <c r="J646" s="479"/>
      <c r="K646" s="479"/>
      <c r="L646" s="479"/>
      <c r="M646" s="412"/>
      <c r="N646" s="393"/>
      <c r="O646" s="393"/>
      <c r="P646" s="393"/>
      <c r="Q646" s="393"/>
      <c r="R646" s="413"/>
      <c r="S646" s="524"/>
      <c r="T646" s="524"/>
      <c r="U646" s="524"/>
      <c r="V646" s="524"/>
      <c r="W646" s="524"/>
      <c r="X646" s="524"/>
      <c r="Y646" s="524"/>
      <c r="Z646" s="524"/>
      <c r="AA646" s="524"/>
      <c r="AB646" s="524"/>
      <c r="AC646" s="524"/>
      <c r="AD646" s="524"/>
      <c r="AF646">
        <f t="shared" si="272"/>
        <v>0</v>
      </c>
      <c r="AG646">
        <f t="shared" si="273"/>
        <v>0</v>
      </c>
      <c r="AH646">
        <f t="shared" si="274"/>
        <v>0</v>
      </c>
      <c r="AJ646" cm="1">
        <f t="array" ref="AJ646">IF(OR(S646={"NS","NA"},$C$93={"NS","NA"}),0,IF(S646&lt;=$C$93,0,1))</f>
        <v>0</v>
      </c>
      <c r="AK646" cm="1">
        <f t="array" ref="AK646">IF(OR(W646={"NS","NA"},$E$95={"NS","NA"}),0,IF(W646&lt;=$E$95,0,1))</f>
        <v>0</v>
      </c>
      <c r="AL646" cm="1">
        <f t="array" ref="AL646">IF(OR(AA646={"NS","NA"},$E$97={"NS","NA"}),0,IF(AA646&lt;=$E$97,0,1))</f>
        <v>0</v>
      </c>
      <c r="AM646">
        <f t="shared" si="275"/>
        <v>0</v>
      </c>
      <c r="AN646">
        <f t="shared" si="276"/>
        <v>0</v>
      </c>
      <c r="AO646">
        <f t="shared" si="277"/>
        <v>0</v>
      </c>
    </row>
    <row r="647" spans="1:41" ht="15" customHeight="1">
      <c r="A647" s="18"/>
      <c r="B647" s="135"/>
      <c r="C647" s="280" t="s">
        <v>111</v>
      </c>
      <c r="D647" s="479" t="s">
        <v>585</v>
      </c>
      <c r="E647" s="479"/>
      <c r="F647" s="479"/>
      <c r="G647" s="479"/>
      <c r="H647" s="479"/>
      <c r="I647" s="479"/>
      <c r="J647" s="479"/>
      <c r="K647" s="479"/>
      <c r="L647" s="479"/>
      <c r="M647" s="412"/>
      <c r="N647" s="393"/>
      <c r="O647" s="393"/>
      <c r="P647" s="393"/>
      <c r="Q647" s="393"/>
      <c r="R647" s="413"/>
      <c r="S647" s="524"/>
      <c r="T647" s="524"/>
      <c r="U647" s="524"/>
      <c r="V647" s="524"/>
      <c r="W647" s="524"/>
      <c r="X647" s="524"/>
      <c r="Y647" s="524"/>
      <c r="Z647" s="524"/>
      <c r="AA647" s="524"/>
      <c r="AB647" s="524"/>
      <c r="AC647" s="524"/>
      <c r="AD647" s="524"/>
      <c r="AF647">
        <f t="shared" si="272"/>
        <v>0</v>
      </c>
      <c r="AG647">
        <f t="shared" si="273"/>
        <v>0</v>
      </c>
      <c r="AH647">
        <f t="shared" si="274"/>
        <v>0</v>
      </c>
      <c r="AJ647" cm="1">
        <f t="array" ref="AJ647">IF(OR(S647={"NS","NA"},$C$93={"NS","NA"}),0,IF(S647&lt;=$C$93,0,1))</f>
        <v>0</v>
      </c>
      <c r="AK647" cm="1">
        <f t="array" ref="AK647">IF(OR(W647={"NS","NA"},$E$95={"NS","NA"}),0,IF(W647&lt;=$E$95,0,1))</f>
        <v>0</v>
      </c>
      <c r="AL647" cm="1">
        <f t="array" ref="AL647">IF(OR(AA647={"NS","NA"},$E$97={"NS","NA"}),0,IF(AA647&lt;=$E$97,0,1))</f>
        <v>0</v>
      </c>
      <c r="AM647">
        <f t="shared" si="275"/>
        <v>0</v>
      </c>
      <c r="AN647">
        <f t="shared" si="276"/>
        <v>0</v>
      </c>
      <c r="AO647">
        <f t="shared" si="277"/>
        <v>0</v>
      </c>
    </row>
    <row r="648" spans="1:41" ht="15" customHeight="1">
      <c r="A648" s="18"/>
      <c r="B648" s="135"/>
      <c r="C648" s="280" t="s">
        <v>112</v>
      </c>
      <c r="D648" s="479" t="s">
        <v>586</v>
      </c>
      <c r="E648" s="479"/>
      <c r="F648" s="479"/>
      <c r="G648" s="479"/>
      <c r="H648" s="479"/>
      <c r="I648" s="479"/>
      <c r="J648" s="479"/>
      <c r="K648" s="479"/>
      <c r="L648" s="479"/>
      <c r="M648" s="412"/>
      <c r="N648" s="393"/>
      <c r="O648" s="393"/>
      <c r="P648" s="393"/>
      <c r="Q648" s="393"/>
      <c r="R648" s="413"/>
      <c r="S648" s="524"/>
      <c r="T648" s="524"/>
      <c r="U648" s="524"/>
      <c r="V648" s="524"/>
      <c r="W648" s="524"/>
      <c r="X648" s="524"/>
      <c r="Y648" s="524"/>
      <c r="Z648" s="524"/>
      <c r="AA648" s="524"/>
      <c r="AB648" s="524"/>
      <c r="AC648" s="524"/>
      <c r="AD648" s="524"/>
      <c r="AF648">
        <f t="shared" si="272"/>
        <v>0</v>
      </c>
      <c r="AG648">
        <f t="shared" si="273"/>
        <v>0</v>
      </c>
      <c r="AH648">
        <f t="shared" si="274"/>
        <v>0</v>
      </c>
      <c r="AJ648" cm="1">
        <f t="array" ref="AJ648">IF(OR(S648={"NS","NA"},$C$93={"NS","NA"}),0,IF(S648&lt;=$C$93,0,1))</f>
        <v>0</v>
      </c>
      <c r="AK648" cm="1">
        <f t="array" ref="AK648">IF(OR(W648={"NS","NA"},$E$95={"NS","NA"}),0,IF(W648&lt;=$E$95,0,1))</f>
        <v>0</v>
      </c>
      <c r="AL648" cm="1">
        <f t="array" ref="AL648">IF(OR(AA648={"NS","NA"},$E$97={"NS","NA"}),0,IF(AA648&lt;=$E$97,0,1))</f>
        <v>0</v>
      </c>
      <c r="AM648">
        <f t="shared" si="275"/>
        <v>0</v>
      </c>
      <c r="AN648">
        <f t="shared" si="276"/>
        <v>0</v>
      </c>
      <c r="AO648">
        <f t="shared" si="277"/>
        <v>0</v>
      </c>
    </row>
    <row r="649" spans="1:41" ht="15" customHeight="1">
      <c r="A649" s="18"/>
      <c r="B649" s="135"/>
      <c r="C649" s="280" t="s">
        <v>113</v>
      </c>
      <c r="D649" s="479" t="s">
        <v>587</v>
      </c>
      <c r="E649" s="479"/>
      <c r="F649" s="479"/>
      <c r="G649" s="479"/>
      <c r="H649" s="479"/>
      <c r="I649" s="479"/>
      <c r="J649" s="479"/>
      <c r="K649" s="479"/>
      <c r="L649" s="479"/>
      <c r="M649" s="412"/>
      <c r="N649" s="393"/>
      <c r="O649" s="393"/>
      <c r="P649" s="393"/>
      <c r="Q649" s="393"/>
      <c r="R649" s="413"/>
      <c r="S649" s="524"/>
      <c r="T649" s="524"/>
      <c r="U649" s="524"/>
      <c r="V649" s="524"/>
      <c r="W649" s="524"/>
      <c r="X649" s="524"/>
      <c r="Y649" s="524"/>
      <c r="Z649" s="524"/>
      <c r="AA649" s="524"/>
      <c r="AB649" s="524"/>
      <c r="AC649" s="524"/>
      <c r="AD649" s="524"/>
      <c r="AF649">
        <f t="shared" si="272"/>
        <v>0</v>
      </c>
      <c r="AG649">
        <f t="shared" si="273"/>
        <v>0</v>
      </c>
      <c r="AH649">
        <f t="shared" si="274"/>
        <v>0</v>
      </c>
      <c r="AJ649" cm="1">
        <f t="array" ref="AJ649">IF(OR(S649={"NS","NA"},$C$93={"NS","NA"}),0,IF(S649&lt;=$C$93,0,1))</f>
        <v>0</v>
      </c>
      <c r="AK649" cm="1">
        <f t="array" ref="AK649">IF(OR(W649={"NS","NA"},$E$95={"NS","NA"}),0,IF(W649&lt;=$E$95,0,1))</f>
        <v>0</v>
      </c>
      <c r="AL649" cm="1">
        <f t="array" ref="AL649">IF(OR(AA649={"NS","NA"},$E$97={"NS","NA"}),0,IF(AA649&lt;=$E$97,0,1))</f>
        <v>0</v>
      </c>
      <c r="AM649">
        <f t="shared" si="275"/>
        <v>0</v>
      </c>
      <c r="AN649">
        <f t="shared" si="276"/>
        <v>0</v>
      </c>
      <c r="AO649">
        <f t="shared" si="277"/>
        <v>0</v>
      </c>
    </row>
    <row r="650" spans="1:41" ht="24" customHeight="1">
      <c r="A650" s="18"/>
      <c r="B650" s="135"/>
      <c r="C650" s="280" t="s">
        <v>114</v>
      </c>
      <c r="D650" s="479" t="s">
        <v>588</v>
      </c>
      <c r="E650" s="479"/>
      <c r="F650" s="479"/>
      <c r="G650" s="479"/>
      <c r="H650" s="479"/>
      <c r="I650" s="479"/>
      <c r="J650" s="479"/>
      <c r="K650" s="479"/>
      <c r="L650" s="479"/>
      <c r="M650" s="412"/>
      <c r="N650" s="393"/>
      <c r="O650" s="393"/>
      <c r="P650" s="393"/>
      <c r="Q650" s="393"/>
      <c r="R650" s="413"/>
      <c r="S650" s="524"/>
      <c r="T650" s="524"/>
      <c r="U650" s="524"/>
      <c r="V650" s="524"/>
      <c r="W650" s="524"/>
      <c r="X650" s="524"/>
      <c r="Y650" s="524"/>
      <c r="Z650" s="524"/>
      <c r="AA650" s="524"/>
      <c r="AB650" s="524"/>
      <c r="AC650" s="524"/>
      <c r="AD650" s="524"/>
      <c r="AF650">
        <f t="shared" si="272"/>
        <v>0</v>
      </c>
      <c r="AG650">
        <f t="shared" si="273"/>
        <v>0</v>
      </c>
      <c r="AH650">
        <f t="shared" si="274"/>
        <v>0</v>
      </c>
      <c r="AJ650" cm="1">
        <f t="array" ref="AJ650">IF(OR(S650={"NS","NA"},$C$93={"NS","NA"}),0,IF(S650&lt;=$C$93,0,1))</f>
        <v>0</v>
      </c>
      <c r="AK650" cm="1">
        <f t="array" ref="AK650">IF(OR(W650={"NS","NA"},$E$95={"NS","NA"}),0,IF(W650&lt;=$E$95,0,1))</f>
        <v>0</v>
      </c>
      <c r="AL650" cm="1">
        <f t="array" ref="AL650">IF(OR(AA650={"NS","NA"},$E$97={"NS","NA"}),0,IF(AA650&lt;=$E$97,0,1))</f>
        <v>0</v>
      </c>
      <c r="AM650">
        <f t="shared" si="275"/>
        <v>0</v>
      </c>
      <c r="AN650">
        <f t="shared" si="276"/>
        <v>0</v>
      </c>
      <c r="AO650">
        <f t="shared" si="277"/>
        <v>0</v>
      </c>
    </row>
    <row r="651" spans="1:41" ht="15" customHeight="1">
      <c r="A651" s="18"/>
      <c r="B651" s="135"/>
      <c r="C651" s="280" t="s">
        <v>115</v>
      </c>
      <c r="D651" s="479" t="s">
        <v>589</v>
      </c>
      <c r="E651" s="479"/>
      <c r="F651" s="479"/>
      <c r="G651" s="479"/>
      <c r="H651" s="479"/>
      <c r="I651" s="479"/>
      <c r="J651" s="479"/>
      <c r="K651" s="479"/>
      <c r="L651" s="479"/>
      <c r="M651" s="412"/>
      <c r="N651" s="393"/>
      <c r="O651" s="393"/>
      <c r="P651" s="393"/>
      <c r="Q651" s="393"/>
      <c r="R651" s="413"/>
      <c r="S651" s="524"/>
      <c r="T651" s="524"/>
      <c r="U651" s="524"/>
      <c r="V651" s="524"/>
      <c r="W651" s="524"/>
      <c r="X651" s="524"/>
      <c r="Y651" s="524"/>
      <c r="Z651" s="524"/>
      <c r="AA651" s="524"/>
      <c r="AB651" s="524"/>
      <c r="AC651" s="524"/>
      <c r="AD651" s="524"/>
      <c r="AF651">
        <f t="shared" si="272"/>
        <v>0</v>
      </c>
      <c r="AG651">
        <f t="shared" si="273"/>
        <v>0</v>
      </c>
      <c r="AH651">
        <f t="shared" si="274"/>
        <v>0</v>
      </c>
      <c r="AJ651" cm="1">
        <f t="array" ref="AJ651">IF(OR(S651={"NS","NA"},$C$93={"NS","NA"}),0,IF(S651&lt;=$C$93,0,1))</f>
        <v>0</v>
      </c>
      <c r="AK651" cm="1">
        <f t="array" ref="AK651">IF(OR(W651={"NS","NA"},$E$95={"NS","NA"}),0,IF(W651&lt;=$E$95,0,1))</f>
        <v>0</v>
      </c>
      <c r="AL651" cm="1">
        <f t="array" ref="AL651">IF(OR(AA651={"NS","NA"},$E$97={"NS","NA"}),0,IF(AA651&lt;=$E$97,0,1))</f>
        <v>0</v>
      </c>
      <c r="AM651">
        <f t="shared" si="275"/>
        <v>0</v>
      </c>
      <c r="AN651">
        <f t="shared" si="276"/>
        <v>0</v>
      </c>
      <c r="AO651">
        <f t="shared" si="277"/>
        <v>0</v>
      </c>
    </row>
    <row r="652" spans="1:41" ht="15" customHeight="1">
      <c r="A652" s="18"/>
      <c r="B652" s="135"/>
      <c r="C652" s="280" t="s">
        <v>116</v>
      </c>
      <c r="D652" s="479" t="s">
        <v>590</v>
      </c>
      <c r="E652" s="479"/>
      <c r="F652" s="479"/>
      <c r="G652" s="479"/>
      <c r="H652" s="479"/>
      <c r="I652" s="479"/>
      <c r="J652" s="479"/>
      <c r="K652" s="479"/>
      <c r="L652" s="479"/>
      <c r="M652" s="412"/>
      <c r="N652" s="393"/>
      <c r="O652" s="393"/>
      <c r="P652" s="393"/>
      <c r="Q652" s="393"/>
      <c r="R652" s="413"/>
      <c r="S652" s="524"/>
      <c r="T652" s="524"/>
      <c r="U652" s="524"/>
      <c r="V652" s="524"/>
      <c r="W652" s="524"/>
      <c r="X652" s="524"/>
      <c r="Y652" s="524"/>
      <c r="Z652" s="524"/>
      <c r="AA652" s="524"/>
      <c r="AB652" s="524"/>
      <c r="AC652" s="524"/>
      <c r="AD652" s="524"/>
      <c r="AF652">
        <f t="shared" si="272"/>
        <v>0</v>
      </c>
      <c r="AG652">
        <f t="shared" si="273"/>
        <v>0</v>
      </c>
      <c r="AH652">
        <f t="shared" si="274"/>
        <v>0</v>
      </c>
      <c r="AJ652" cm="1">
        <f t="array" ref="AJ652">IF(OR(S652={"NS","NA"},$C$93={"NS","NA"}),0,IF(S652&lt;=$C$93,0,1))</f>
        <v>0</v>
      </c>
      <c r="AK652" cm="1">
        <f t="array" ref="AK652">IF(OR(W652={"NS","NA"},$E$95={"NS","NA"}),0,IF(W652&lt;=$E$95,0,1))</f>
        <v>0</v>
      </c>
      <c r="AL652" cm="1">
        <f t="array" ref="AL652">IF(OR(AA652={"NS","NA"},$E$97={"NS","NA"}),0,IF(AA652&lt;=$E$97,0,1))</f>
        <v>0</v>
      </c>
      <c r="AM652">
        <f t="shared" si="275"/>
        <v>0</v>
      </c>
      <c r="AN652">
        <f t="shared" si="276"/>
        <v>0</v>
      </c>
      <c r="AO652">
        <f t="shared" si="277"/>
        <v>0</v>
      </c>
    </row>
    <row r="653" spans="1:41" ht="15" customHeight="1">
      <c r="A653" s="18"/>
      <c r="B653" s="135"/>
      <c r="C653" s="280" t="s">
        <v>117</v>
      </c>
      <c r="D653" s="479" t="s">
        <v>591</v>
      </c>
      <c r="E653" s="479"/>
      <c r="F653" s="479"/>
      <c r="G653" s="479"/>
      <c r="H653" s="479"/>
      <c r="I653" s="479"/>
      <c r="J653" s="479"/>
      <c r="K653" s="479"/>
      <c r="L653" s="479"/>
      <c r="M653" s="412"/>
      <c r="N653" s="393"/>
      <c r="O653" s="393"/>
      <c r="P653" s="393"/>
      <c r="Q653" s="393"/>
      <c r="R653" s="413"/>
      <c r="S653" s="524"/>
      <c r="T653" s="524"/>
      <c r="U653" s="524"/>
      <c r="V653" s="524"/>
      <c r="W653" s="524"/>
      <c r="X653" s="524"/>
      <c r="Y653" s="524"/>
      <c r="Z653" s="524"/>
      <c r="AA653" s="524"/>
      <c r="AB653" s="524"/>
      <c r="AC653" s="524"/>
      <c r="AD653" s="524"/>
      <c r="AF653">
        <f t="shared" si="272"/>
        <v>0</v>
      </c>
      <c r="AG653">
        <f t="shared" si="273"/>
        <v>0</v>
      </c>
      <c r="AH653">
        <f t="shared" si="274"/>
        <v>0</v>
      </c>
      <c r="AJ653" cm="1">
        <f t="array" ref="AJ653">IF(OR(S653={"NS","NA"},$C$93={"NS","NA"}),0,IF(S653&lt;=$C$93,0,1))</f>
        <v>0</v>
      </c>
      <c r="AK653" cm="1">
        <f t="array" ref="AK653">IF(OR(W653={"NS","NA"},$E$95={"NS","NA"}),0,IF(W653&lt;=$E$95,0,1))</f>
        <v>0</v>
      </c>
      <c r="AL653" cm="1">
        <f t="array" ref="AL653">IF(OR(AA653={"NS","NA"},$E$97={"NS","NA"}),0,IF(AA653&lt;=$E$97,0,1))</f>
        <v>0</v>
      </c>
      <c r="AM653">
        <f t="shared" si="275"/>
        <v>0</v>
      </c>
      <c r="AN653">
        <f t="shared" si="276"/>
        <v>0</v>
      </c>
      <c r="AO653">
        <f t="shared" si="277"/>
        <v>0</v>
      </c>
    </row>
    <row r="654" spans="1:41" ht="15" customHeight="1">
      <c r="A654" s="18"/>
      <c r="B654" s="135"/>
      <c r="C654" s="280" t="s">
        <v>118</v>
      </c>
      <c r="D654" s="479" t="s">
        <v>1951</v>
      </c>
      <c r="E654" s="479"/>
      <c r="F654" s="479"/>
      <c r="G654" s="479"/>
      <c r="H654" s="479"/>
      <c r="I654" s="479"/>
      <c r="J654" s="479"/>
      <c r="K654" s="479"/>
      <c r="L654" s="479"/>
      <c r="M654" s="412"/>
      <c r="N654" s="393"/>
      <c r="O654" s="393"/>
      <c r="P654" s="393"/>
      <c r="Q654" s="393"/>
      <c r="R654" s="413"/>
      <c r="S654" s="524"/>
      <c r="T654" s="524"/>
      <c r="U654" s="524"/>
      <c r="V654" s="524"/>
      <c r="W654" s="524"/>
      <c r="X654" s="524"/>
      <c r="Y654" s="524"/>
      <c r="Z654" s="524"/>
      <c r="AA654" s="524"/>
      <c r="AB654" s="524"/>
      <c r="AC654" s="524"/>
      <c r="AD654" s="524"/>
      <c r="AF654">
        <f t="shared" si="272"/>
        <v>0</v>
      </c>
      <c r="AG654">
        <f t="shared" si="273"/>
        <v>0</v>
      </c>
      <c r="AH654">
        <f t="shared" si="274"/>
        <v>0</v>
      </c>
      <c r="AJ654" cm="1">
        <f t="array" ref="AJ654">IF(OR(S654={"NS","NA"},$C$93={"NS","NA"}),0,IF(S654&lt;=$C$93,0,1))</f>
        <v>0</v>
      </c>
      <c r="AK654" cm="1">
        <f t="array" ref="AK654">IF(OR(W654={"NS","NA"},$E$95={"NS","NA"}),0,IF(W654&lt;=$E$95,0,1))</f>
        <v>0</v>
      </c>
      <c r="AL654" cm="1">
        <f t="array" ref="AL654">IF(OR(AA654={"NS","NA"},$E$97={"NS","NA"}),0,IF(AA654&lt;=$E$97,0,1))</f>
        <v>0</v>
      </c>
      <c r="AM654">
        <f t="shared" si="275"/>
        <v>0</v>
      </c>
      <c r="AN654">
        <f t="shared" si="276"/>
        <v>0</v>
      </c>
      <c r="AO654">
        <f t="shared" si="277"/>
        <v>0</v>
      </c>
    </row>
    <row r="655" spans="1:41" ht="15" customHeight="1">
      <c r="A655" s="18"/>
      <c r="B655" s="135"/>
      <c r="C655" s="280" t="s">
        <v>119</v>
      </c>
      <c r="D655" s="479" t="s">
        <v>1738</v>
      </c>
      <c r="E655" s="479"/>
      <c r="F655" s="479"/>
      <c r="G655" s="479"/>
      <c r="H655" s="479"/>
      <c r="I655" s="479"/>
      <c r="J655" s="479"/>
      <c r="K655" s="479"/>
      <c r="L655" s="479"/>
      <c r="M655" s="412"/>
      <c r="N655" s="393"/>
      <c r="O655" s="393"/>
      <c r="P655" s="393"/>
      <c r="Q655" s="393"/>
      <c r="R655" s="413"/>
      <c r="S655" s="524"/>
      <c r="T655" s="524"/>
      <c r="U655" s="524"/>
      <c r="V655" s="524"/>
      <c r="W655" s="524"/>
      <c r="X655" s="524"/>
      <c r="Y655" s="524"/>
      <c r="Z655" s="524"/>
      <c r="AA655" s="524"/>
      <c r="AB655" s="524"/>
      <c r="AC655" s="524"/>
      <c r="AD655" s="524"/>
      <c r="AF655">
        <f t="shared" si="272"/>
        <v>0</v>
      </c>
      <c r="AG655">
        <f t="shared" si="273"/>
        <v>0</v>
      </c>
      <c r="AH655">
        <f t="shared" si="274"/>
        <v>0</v>
      </c>
      <c r="AJ655" cm="1">
        <f t="array" ref="AJ655">IF(OR(S655={"NS","NA"},$C$93={"NS","NA"}),0,IF(S655&lt;=$C$93,0,1))</f>
        <v>0</v>
      </c>
      <c r="AK655" cm="1">
        <f t="array" ref="AK655">IF(OR(W655={"NS","NA"},$E$95={"NS","NA"}),0,IF(W655&lt;=$E$95,0,1))</f>
        <v>0</v>
      </c>
      <c r="AL655" cm="1">
        <f t="array" ref="AL655">IF(OR(AA655={"NS","NA"},$E$97={"NS","NA"}),0,IF(AA655&lt;=$E$97,0,1))</f>
        <v>0</v>
      </c>
      <c r="AM655">
        <f t="shared" si="275"/>
        <v>0</v>
      </c>
      <c r="AN655">
        <f t="shared" si="276"/>
        <v>0</v>
      </c>
      <c r="AO655">
        <f t="shared" si="277"/>
        <v>0</v>
      </c>
    </row>
    <row r="656" spans="1:41" ht="15" customHeight="1">
      <c r="A656" s="18"/>
      <c r="B656" s="135"/>
      <c r="C656" s="280" t="s">
        <v>120</v>
      </c>
      <c r="D656" s="479" t="s">
        <v>592</v>
      </c>
      <c r="E656" s="479"/>
      <c r="F656" s="479"/>
      <c r="G656" s="479"/>
      <c r="H656" s="479"/>
      <c r="I656" s="479"/>
      <c r="J656" s="479"/>
      <c r="K656" s="479"/>
      <c r="L656" s="479"/>
      <c r="M656" s="412"/>
      <c r="N656" s="393"/>
      <c r="O656" s="393"/>
      <c r="P656" s="393"/>
      <c r="Q656" s="393"/>
      <c r="R656" s="413"/>
      <c r="S656" s="524"/>
      <c r="T656" s="524"/>
      <c r="U656" s="524"/>
      <c r="V656" s="524"/>
      <c r="W656" s="524"/>
      <c r="X656" s="524"/>
      <c r="Y656" s="524"/>
      <c r="Z656" s="524"/>
      <c r="AA656" s="524"/>
      <c r="AB656" s="524"/>
      <c r="AC656" s="524"/>
      <c r="AD656" s="524"/>
      <c r="AF656">
        <f t="shared" si="272"/>
        <v>0</v>
      </c>
      <c r="AG656">
        <f t="shared" si="273"/>
        <v>0</v>
      </c>
      <c r="AH656">
        <f t="shared" si="274"/>
        <v>0</v>
      </c>
      <c r="AJ656" cm="1">
        <f t="array" ref="AJ656">IF(OR(S656={"NS","NA"},$C$93={"NS","NA"}),0,IF(S656&lt;=$C$93,0,1))</f>
        <v>0</v>
      </c>
      <c r="AK656" cm="1">
        <f t="array" ref="AK656">IF(OR(W656={"NS","NA"},$E$95={"NS","NA"}),0,IF(W656&lt;=$E$95,0,1))</f>
        <v>0</v>
      </c>
      <c r="AL656" cm="1">
        <f t="array" ref="AL656">IF(OR(AA656={"NS","NA"},$E$97={"NS","NA"}),0,IF(AA656&lt;=$E$97,0,1))</f>
        <v>0</v>
      </c>
      <c r="AM656">
        <f t="shared" si="275"/>
        <v>0</v>
      </c>
      <c r="AN656">
        <f t="shared" si="276"/>
        <v>0</v>
      </c>
      <c r="AO656">
        <f t="shared" si="277"/>
        <v>0</v>
      </c>
    </row>
    <row r="657" spans="1:41" ht="15" customHeight="1">
      <c r="A657" s="18"/>
      <c r="B657" s="135"/>
      <c r="C657" s="280" t="s">
        <v>121</v>
      </c>
      <c r="D657" s="479" t="s">
        <v>593</v>
      </c>
      <c r="E657" s="479"/>
      <c r="F657" s="479"/>
      <c r="G657" s="479"/>
      <c r="H657" s="479"/>
      <c r="I657" s="479"/>
      <c r="J657" s="479"/>
      <c r="K657" s="479"/>
      <c r="L657" s="479"/>
      <c r="M657" s="412"/>
      <c r="N657" s="393"/>
      <c r="O657" s="393"/>
      <c r="P657" s="393"/>
      <c r="Q657" s="393"/>
      <c r="R657" s="413"/>
      <c r="S657" s="524"/>
      <c r="T657" s="524"/>
      <c r="U657" s="524"/>
      <c r="V657" s="524"/>
      <c r="W657" s="524"/>
      <c r="X657" s="524"/>
      <c r="Y657" s="524"/>
      <c r="Z657" s="524"/>
      <c r="AA657" s="524"/>
      <c r="AB657" s="524"/>
      <c r="AC657" s="524"/>
      <c r="AD657" s="524"/>
      <c r="AF657">
        <f t="shared" si="272"/>
        <v>0</v>
      </c>
      <c r="AG657">
        <f t="shared" si="273"/>
        <v>0</v>
      </c>
      <c r="AH657">
        <f t="shared" si="274"/>
        <v>0</v>
      </c>
      <c r="AJ657" cm="1">
        <f t="array" ref="AJ657">IF(OR(S657={"NS","NA"},$C$93={"NS","NA"}),0,IF(S657&lt;=$C$93,0,1))</f>
        <v>0</v>
      </c>
      <c r="AK657" cm="1">
        <f t="array" ref="AK657">IF(OR(W657={"NS","NA"},$E$95={"NS","NA"}),0,IF(W657&lt;=$E$95,0,1))</f>
        <v>0</v>
      </c>
      <c r="AL657" cm="1">
        <f t="array" ref="AL657">IF(OR(AA657={"NS","NA"},$E$97={"NS","NA"}),0,IF(AA657&lt;=$E$97,0,1))</f>
        <v>0</v>
      </c>
      <c r="AM657">
        <f t="shared" si="275"/>
        <v>0</v>
      </c>
      <c r="AN657">
        <f t="shared" si="276"/>
        <v>0</v>
      </c>
      <c r="AO657">
        <f t="shared" si="277"/>
        <v>0</v>
      </c>
    </row>
    <row r="658" spans="1:41" ht="15" customHeight="1">
      <c r="A658" s="18"/>
      <c r="B658" s="135"/>
      <c r="C658" s="280" t="s">
        <v>122</v>
      </c>
      <c r="D658" s="479" t="s">
        <v>594</v>
      </c>
      <c r="E658" s="479"/>
      <c r="F658" s="479"/>
      <c r="G658" s="479"/>
      <c r="H658" s="479"/>
      <c r="I658" s="479"/>
      <c r="J658" s="479"/>
      <c r="K658" s="479"/>
      <c r="L658" s="479"/>
      <c r="M658" s="412"/>
      <c r="N658" s="393"/>
      <c r="O658" s="393"/>
      <c r="P658" s="393"/>
      <c r="Q658" s="393"/>
      <c r="R658" s="413"/>
      <c r="S658" s="524"/>
      <c r="T658" s="524"/>
      <c r="U658" s="524"/>
      <c r="V658" s="524"/>
      <c r="W658" s="524"/>
      <c r="X658" s="524"/>
      <c r="Y658" s="524"/>
      <c r="Z658" s="524"/>
      <c r="AA658" s="524"/>
      <c r="AB658" s="524"/>
      <c r="AC658" s="524"/>
      <c r="AD658" s="524"/>
      <c r="AF658">
        <f t="shared" si="272"/>
        <v>0</v>
      </c>
      <c r="AG658">
        <f t="shared" si="273"/>
        <v>0</v>
      </c>
      <c r="AH658">
        <f t="shared" si="274"/>
        <v>0</v>
      </c>
      <c r="AJ658" cm="1">
        <f t="array" ref="AJ658">IF(OR(S658={"NS","NA"},$C$93={"NS","NA"}),0,IF(S658&lt;=$C$93,0,1))</f>
        <v>0</v>
      </c>
      <c r="AK658" cm="1">
        <f t="array" ref="AK658">IF(OR(W658={"NS","NA"},$E$95={"NS","NA"}),0,IF(W658&lt;=$E$95,0,1))</f>
        <v>0</v>
      </c>
      <c r="AL658" cm="1">
        <f t="array" ref="AL658">IF(OR(AA658={"NS","NA"},$E$97={"NS","NA"}),0,IF(AA658&lt;=$E$97,0,1))</f>
        <v>0</v>
      </c>
      <c r="AM658">
        <f t="shared" si="275"/>
        <v>0</v>
      </c>
      <c r="AN658">
        <f t="shared" si="276"/>
        <v>0</v>
      </c>
      <c r="AO658">
        <f t="shared" si="277"/>
        <v>0</v>
      </c>
    </row>
    <row r="659" spans="1:41" ht="24" customHeight="1">
      <c r="A659" s="18"/>
      <c r="B659" s="135"/>
      <c r="C659" s="280" t="s">
        <v>123</v>
      </c>
      <c r="D659" s="479" t="s">
        <v>595</v>
      </c>
      <c r="E659" s="479"/>
      <c r="F659" s="479"/>
      <c r="G659" s="479"/>
      <c r="H659" s="479"/>
      <c r="I659" s="479"/>
      <c r="J659" s="479"/>
      <c r="K659" s="479"/>
      <c r="L659" s="479"/>
      <c r="M659" s="412"/>
      <c r="N659" s="393"/>
      <c r="O659" s="393"/>
      <c r="P659" s="393"/>
      <c r="Q659" s="393"/>
      <c r="R659" s="413"/>
      <c r="S659" s="524"/>
      <c r="T659" s="524"/>
      <c r="U659" s="524"/>
      <c r="V659" s="524"/>
      <c r="W659" s="524"/>
      <c r="X659" s="524"/>
      <c r="Y659" s="524"/>
      <c r="Z659" s="524"/>
      <c r="AA659" s="524"/>
      <c r="AB659" s="524"/>
      <c r="AC659" s="524"/>
      <c r="AD659" s="524"/>
      <c r="AF659">
        <f t="shared" si="272"/>
        <v>0</v>
      </c>
      <c r="AG659">
        <f t="shared" si="273"/>
        <v>0</v>
      </c>
      <c r="AH659">
        <f t="shared" si="274"/>
        <v>0</v>
      </c>
      <c r="AJ659" cm="1">
        <f t="array" ref="AJ659">IF(OR(S659={"NS","NA"},$C$93={"NS","NA"}),0,IF(S659&lt;=$C$93,0,1))</f>
        <v>0</v>
      </c>
      <c r="AK659" cm="1">
        <f t="array" ref="AK659">IF(OR(W659={"NS","NA"},$E$95={"NS","NA"}),0,IF(W659&lt;=$E$95,0,1))</f>
        <v>0</v>
      </c>
      <c r="AL659" cm="1">
        <f t="array" ref="AL659">IF(OR(AA659={"NS","NA"},$E$97={"NS","NA"}),0,IF(AA659&lt;=$E$97,0,1))</f>
        <v>0</v>
      </c>
      <c r="AM659">
        <f t="shared" si="275"/>
        <v>0</v>
      </c>
      <c r="AN659">
        <f t="shared" si="276"/>
        <v>0</v>
      </c>
      <c r="AO659">
        <f t="shared" si="277"/>
        <v>0</v>
      </c>
    </row>
    <row r="660" spans="1:41" ht="24" customHeight="1">
      <c r="A660" s="18"/>
      <c r="B660" s="135"/>
      <c r="C660" s="280" t="s">
        <v>124</v>
      </c>
      <c r="D660" s="479" t="s">
        <v>596</v>
      </c>
      <c r="E660" s="479"/>
      <c r="F660" s="479"/>
      <c r="G660" s="479"/>
      <c r="H660" s="479"/>
      <c r="I660" s="479"/>
      <c r="J660" s="479"/>
      <c r="K660" s="479"/>
      <c r="L660" s="479"/>
      <c r="M660" s="412"/>
      <c r="N660" s="393"/>
      <c r="O660" s="393"/>
      <c r="P660" s="393"/>
      <c r="Q660" s="393"/>
      <c r="R660" s="413"/>
      <c r="S660" s="524"/>
      <c r="T660" s="524"/>
      <c r="U660" s="524"/>
      <c r="V660" s="524"/>
      <c r="W660" s="524"/>
      <c r="X660" s="524"/>
      <c r="Y660" s="524"/>
      <c r="Z660" s="524"/>
      <c r="AA660" s="524"/>
      <c r="AB660" s="524"/>
      <c r="AC660" s="524"/>
      <c r="AD660" s="524"/>
      <c r="AF660">
        <f t="shared" si="272"/>
        <v>0</v>
      </c>
      <c r="AG660">
        <f t="shared" si="273"/>
        <v>0</v>
      </c>
      <c r="AH660">
        <f t="shared" si="274"/>
        <v>0</v>
      </c>
      <c r="AJ660" cm="1">
        <f t="array" ref="AJ660">IF(OR(S660={"NS","NA"},$C$93={"NS","NA"}),0,IF(S660&lt;=$C$93,0,1))</f>
        <v>0</v>
      </c>
      <c r="AK660" cm="1">
        <f t="array" ref="AK660">IF(OR(W660={"NS","NA"},$E$95={"NS","NA"}),0,IF(W660&lt;=$E$95,0,1))</f>
        <v>0</v>
      </c>
      <c r="AL660" cm="1">
        <f t="array" ref="AL660">IF(OR(AA660={"NS","NA"},$E$97={"NS","NA"}),0,IF(AA660&lt;=$E$97,0,1))</f>
        <v>0</v>
      </c>
      <c r="AM660">
        <f t="shared" si="275"/>
        <v>0</v>
      </c>
      <c r="AN660">
        <f t="shared" si="276"/>
        <v>0</v>
      </c>
      <c r="AO660">
        <f t="shared" si="277"/>
        <v>0</v>
      </c>
    </row>
    <row r="661" spans="1:41" ht="15" customHeight="1">
      <c r="A661" s="18"/>
      <c r="B661" s="135"/>
      <c r="C661" s="280" t="s">
        <v>125</v>
      </c>
      <c r="D661" s="479" t="s">
        <v>597</v>
      </c>
      <c r="E661" s="479"/>
      <c r="F661" s="479"/>
      <c r="G661" s="479"/>
      <c r="H661" s="479"/>
      <c r="I661" s="479"/>
      <c r="J661" s="479"/>
      <c r="K661" s="479"/>
      <c r="L661" s="479"/>
      <c r="M661" s="412"/>
      <c r="N661" s="393"/>
      <c r="O661" s="393"/>
      <c r="P661" s="393"/>
      <c r="Q661" s="393"/>
      <c r="R661" s="413"/>
      <c r="S661" s="524"/>
      <c r="T661" s="524"/>
      <c r="U661" s="524"/>
      <c r="V661" s="524"/>
      <c r="W661" s="524"/>
      <c r="X661" s="524"/>
      <c r="Y661" s="524"/>
      <c r="Z661" s="524"/>
      <c r="AA661" s="524"/>
      <c r="AB661" s="524"/>
      <c r="AC661" s="524"/>
      <c r="AD661" s="524"/>
      <c r="AF661">
        <f t="shared" si="272"/>
        <v>0</v>
      </c>
      <c r="AG661">
        <f t="shared" si="273"/>
        <v>0</v>
      </c>
      <c r="AH661">
        <f t="shared" si="274"/>
        <v>0</v>
      </c>
      <c r="AJ661" cm="1">
        <f t="array" ref="AJ661">IF(OR(S661={"NS","NA"},$C$93={"NS","NA"}),0,IF(S661&lt;=$C$93,0,1))</f>
        <v>0</v>
      </c>
      <c r="AK661" cm="1">
        <f t="array" ref="AK661">IF(OR(W661={"NS","NA"},$E$95={"NS","NA"}),0,IF(W661&lt;=$E$95,0,1))</f>
        <v>0</v>
      </c>
      <c r="AL661" cm="1">
        <f t="array" ref="AL661">IF(OR(AA661={"NS","NA"},$E$97={"NS","NA"}),0,IF(AA661&lt;=$E$97,0,1))</f>
        <v>0</v>
      </c>
      <c r="AM661">
        <f t="shared" si="275"/>
        <v>0</v>
      </c>
      <c r="AN661">
        <f t="shared" si="276"/>
        <v>0</v>
      </c>
      <c r="AO661">
        <f t="shared" si="277"/>
        <v>0</v>
      </c>
    </row>
    <row r="662" spans="1:41" ht="15" customHeight="1">
      <c r="A662" s="18"/>
      <c r="B662" s="135"/>
      <c r="C662" s="280" t="s">
        <v>126</v>
      </c>
      <c r="D662" s="479" t="s">
        <v>598</v>
      </c>
      <c r="E662" s="479"/>
      <c r="F662" s="479"/>
      <c r="G662" s="479"/>
      <c r="H662" s="479"/>
      <c r="I662" s="479"/>
      <c r="J662" s="479"/>
      <c r="K662" s="479"/>
      <c r="L662" s="479"/>
      <c r="M662" s="412"/>
      <c r="N662" s="393"/>
      <c r="O662" s="393"/>
      <c r="P662" s="393"/>
      <c r="Q662" s="393"/>
      <c r="R662" s="413"/>
      <c r="S662" s="524"/>
      <c r="T662" s="524"/>
      <c r="U662" s="524"/>
      <c r="V662" s="524"/>
      <c r="W662" s="524"/>
      <c r="X662" s="524"/>
      <c r="Y662" s="524"/>
      <c r="Z662" s="524"/>
      <c r="AA662" s="524"/>
      <c r="AB662" s="524"/>
      <c r="AC662" s="524"/>
      <c r="AD662" s="524"/>
      <c r="AF662">
        <f t="shared" si="272"/>
        <v>0</v>
      </c>
      <c r="AG662">
        <f t="shared" si="273"/>
        <v>0</v>
      </c>
      <c r="AH662">
        <f t="shared" si="274"/>
        <v>0</v>
      </c>
      <c r="AJ662" cm="1">
        <f t="array" ref="AJ662">IF(OR(S662={"NS","NA"},$C$93={"NS","NA"}),0,IF(S662&lt;=$C$93,0,1))</f>
        <v>0</v>
      </c>
      <c r="AK662" cm="1">
        <f t="array" ref="AK662">IF(OR(W662={"NS","NA"},$E$95={"NS","NA"}),0,IF(W662&lt;=$E$95,0,1))</f>
        <v>0</v>
      </c>
      <c r="AL662" cm="1">
        <f t="array" ref="AL662">IF(OR(AA662={"NS","NA"},$E$97={"NS","NA"}),0,IF(AA662&lt;=$E$97,0,1))</f>
        <v>0</v>
      </c>
      <c r="AM662">
        <f t="shared" si="275"/>
        <v>0</v>
      </c>
      <c r="AN662">
        <f t="shared" si="276"/>
        <v>0</v>
      </c>
      <c r="AO662">
        <f t="shared" si="277"/>
        <v>0</v>
      </c>
    </row>
    <row r="663" spans="1:41" ht="15" customHeight="1">
      <c r="A663" s="18"/>
      <c r="B663" s="135"/>
      <c r="C663" s="280" t="s">
        <v>127</v>
      </c>
      <c r="D663" s="479" t="s">
        <v>599</v>
      </c>
      <c r="E663" s="479"/>
      <c r="F663" s="479"/>
      <c r="G663" s="479"/>
      <c r="H663" s="479"/>
      <c r="I663" s="479"/>
      <c r="J663" s="479"/>
      <c r="K663" s="479"/>
      <c r="L663" s="479"/>
      <c r="M663" s="412"/>
      <c r="N663" s="393"/>
      <c r="O663" s="393"/>
      <c r="P663" s="393"/>
      <c r="Q663" s="393"/>
      <c r="R663" s="413"/>
      <c r="S663" s="524"/>
      <c r="T663" s="524"/>
      <c r="U663" s="524"/>
      <c r="V663" s="524"/>
      <c r="W663" s="524"/>
      <c r="X663" s="524"/>
      <c r="Y663" s="524"/>
      <c r="Z663" s="524"/>
      <c r="AA663" s="524"/>
      <c r="AB663" s="524"/>
      <c r="AC663" s="524"/>
      <c r="AD663" s="524"/>
      <c r="AF663">
        <f t="shared" si="272"/>
        <v>0</v>
      </c>
      <c r="AG663">
        <f t="shared" si="273"/>
        <v>0</v>
      </c>
      <c r="AH663">
        <f t="shared" si="274"/>
        <v>0</v>
      </c>
      <c r="AJ663" cm="1">
        <f t="array" ref="AJ663">IF(OR(S663={"NS","NA"},$C$93={"NS","NA"}),0,IF(S663&lt;=$C$93,0,1))</f>
        <v>0</v>
      </c>
      <c r="AK663" cm="1">
        <f t="array" ref="AK663">IF(OR(W663={"NS","NA"},$E$95={"NS","NA"}),0,IF(W663&lt;=$E$95,0,1))</f>
        <v>0</v>
      </c>
      <c r="AL663" cm="1">
        <f t="array" ref="AL663">IF(OR(AA663={"NS","NA"},$E$97={"NS","NA"}),0,IF(AA663&lt;=$E$97,0,1))</f>
        <v>0</v>
      </c>
      <c r="AM663">
        <f t="shared" si="275"/>
        <v>0</v>
      </c>
      <c r="AN663">
        <f t="shared" si="276"/>
        <v>0</v>
      </c>
      <c r="AO663">
        <f t="shared" si="277"/>
        <v>0</v>
      </c>
    </row>
    <row r="664" spans="1:41" ht="15" customHeight="1">
      <c r="A664" s="18"/>
      <c r="B664" s="135"/>
      <c r="C664" s="280" t="s">
        <v>128</v>
      </c>
      <c r="D664" s="479" t="s">
        <v>600</v>
      </c>
      <c r="E664" s="479"/>
      <c r="F664" s="479"/>
      <c r="G664" s="479"/>
      <c r="H664" s="479"/>
      <c r="I664" s="479"/>
      <c r="J664" s="479"/>
      <c r="K664" s="479"/>
      <c r="L664" s="479"/>
      <c r="M664" s="412"/>
      <c r="N664" s="393"/>
      <c r="O664" s="393"/>
      <c r="P664" s="393"/>
      <c r="Q664" s="393"/>
      <c r="R664" s="413"/>
      <c r="S664" s="524"/>
      <c r="T664" s="524"/>
      <c r="U664" s="524"/>
      <c r="V664" s="524"/>
      <c r="W664" s="524"/>
      <c r="X664" s="524"/>
      <c r="Y664" s="524"/>
      <c r="Z664" s="524"/>
      <c r="AA664" s="524"/>
      <c r="AB664" s="524"/>
      <c r="AC664" s="524"/>
      <c r="AD664" s="524"/>
      <c r="AF664">
        <f t="shared" si="272"/>
        <v>0</v>
      </c>
      <c r="AG664">
        <f t="shared" si="273"/>
        <v>0</v>
      </c>
      <c r="AH664">
        <f t="shared" si="274"/>
        <v>0</v>
      </c>
      <c r="AJ664" cm="1">
        <f t="array" ref="AJ664">IF(OR(S664={"NS","NA"},$C$93={"NS","NA"}),0,IF(S664&lt;=$C$93,0,1))</f>
        <v>0</v>
      </c>
      <c r="AK664" cm="1">
        <f t="array" ref="AK664">IF(OR(W664={"NS","NA"},$E$95={"NS","NA"}),0,IF(W664&lt;=$E$95,0,1))</f>
        <v>0</v>
      </c>
      <c r="AL664" cm="1">
        <f t="array" ref="AL664">IF(OR(AA664={"NS","NA"},$E$97={"NS","NA"}),0,IF(AA664&lt;=$E$97,0,1))</f>
        <v>0</v>
      </c>
      <c r="AM664">
        <f t="shared" si="275"/>
        <v>0</v>
      </c>
      <c r="AN664">
        <f t="shared" si="276"/>
        <v>0</v>
      </c>
      <c r="AO664">
        <f t="shared" si="277"/>
        <v>0</v>
      </c>
    </row>
    <row r="665" spans="1:41" ht="15" customHeight="1">
      <c r="A665" s="18"/>
      <c r="B665" s="135"/>
      <c r="C665" s="280" t="s">
        <v>129</v>
      </c>
      <c r="D665" s="479" t="s">
        <v>601</v>
      </c>
      <c r="E665" s="479"/>
      <c r="F665" s="479"/>
      <c r="G665" s="479"/>
      <c r="H665" s="479"/>
      <c r="I665" s="479"/>
      <c r="J665" s="479"/>
      <c r="K665" s="479"/>
      <c r="L665" s="479"/>
      <c r="M665" s="412"/>
      <c r="N665" s="393"/>
      <c r="O665" s="393"/>
      <c r="P665" s="393"/>
      <c r="Q665" s="393"/>
      <c r="R665" s="413"/>
      <c r="S665" s="524"/>
      <c r="T665" s="524"/>
      <c r="U665" s="524"/>
      <c r="V665" s="524"/>
      <c r="W665" s="524"/>
      <c r="X665" s="524"/>
      <c r="Y665" s="524"/>
      <c r="Z665" s="524"/>
      <c r="AA665" s="524"/>
      <c r="AB665" s="524"/>
      <c r="AC665" s="524"/>
      <c r="AD665" s="524"/>
      <c r="AF665">
        <f t="shared" si="272"/>
        <v>0</v>
      </c>
      <c r="AG665">
        <f t="shared" si="273"/>
        <v>0</v>
      </c>
      <c r="AH665">
        <f t="shared" si="274"/>
        <v>0</v>
      </c>
      <c r="AJ665" cm="1">
        <f t="array" ref="AJ665">IF(OR(S665={"NS","NA"},$C$93={"NS","NA"}),0,IF(S665&lt;=$C$93,0,1))</f>
        <v>0</v>
      </c>
      <c r="AK665" cm="1">
        <f t="array" ref="AK665">IF(OR(W665={"NS","NA"},$E$95={"NS","NA"}),0,IF(W665&lt;=$E$95,0,1))</f>
        <v>0</v>
      </c>
      <c r="AL665" cm="1">
        <f t="array" ref="AL665">IF(OR(AA665={"NS","NA"},$E$97={"NS","NA"}),0,IF(AA665&lt;=$E$97,0,1))</f>
        <v>0</v>
      </c>
      <c r="AM665">
        <f t="shared" si="275"/>
        <v>0</v>
      </c>
      <c r="AN665">
        <f t="shared" si="276"/>
        <v>0</v>
      </c>
      <c r="AO665">
        <f t="shared" si="277"/>
        <v>0</v>
      </c>
    </row>
    <row r="666" spans="1:41" ht="15" customHeight="1">
      <c r="A666" s="18"/>
      <c r="B666" s="135"/>
      <c r="C666" s="280" t="s">
        <v>130</v>
      </c>
      <c r="D666" s="479" t="s">
        <v>602</v>
      </c>
      <c r="E666" s="479"/>
      <c r="F666" s="479"/>
      <c r="G666" s="479"/>
      <c r="H666" s="479"/>
      <c r="I666" s="479"/>
      <c r="J666" s="479"/>
      <c r="K666" s="479"/>
      <c r="L666" s="479"/>
      <c r="M666" s="412"/>
      <c r="N666" s="393"/>
      <c r="O666" s="393"/>
      <c r="P666" s="393"/>
      <c r="Q666" s="393"/>
      <c r="R666" s="413"/>
      <c r="S666" s="524"/>
      <c r="T666" s="524"/>
      <c r="U666" s="524"/>
      <c r="V666" s="524"/>
      <c r="W666" s="524"/>
      <c r="X666" s="524"/>
      <c r="Y666" s="524"/>
      <c r="Z666" s="524"/>
      <c r="AA666" s="524"/>
      <c r="AB666" s="524"/>
      <c r="AC666" s="524"/>
      <c r="AD666" s="524"/>
      <c r="AF666">
        <f>IF(AND(M666=1,S666=0),1,0)</f>
        <v>0</v>
      </c>
      <c r="AG666">
        <f t="shared" si="273"/>
        <v>0</v>
      </c>
      <c r="AH666">
        <f>IF(M666&gt;1,IF(COUNTA(S666:AD666)=0,0,1),0)</f>
        <v>0</v>
      </c>
      <c r="AJ666" cm="1">
        <f t="array" ref="AJ666">IF(OR(S666={"NS","NA"},$C$93={"NS","NA"}),0,IF(S666&lt;=$C$93,0,1))</f>
        <v>0</v>
      </c>
      <c r="AK666" cm="1">
        <f t="array" ref="AK666">IF(OR(W666={"NS","NA"},$E$95={"NS","NA"}),0,IF(W666&lt;=$E$95,0,1))</f>
        <v>0</v>
      </c>
      <c r="AL666" cm="1">
        <f t="array" ref="AL666">IF(OR(AA666={"NS","NA"},$E$97={"NS","NA"}),0,IF(AA666&lt;=$E$97,0,1))</f>
        <v>0</v>
      </c>
      <c r="AM666">
        <f t="shared" si="275"/>
        <v>0</v>
      </c>
      <c r="AN666">
        <f t="shared" si="276"/>
        <v>0</v>
      </c>
      <c r="AO666">
        <f t="shared" si="277"/>
        <v>0</v>
      </c>
    </row>
    <row r="667" spans="1:41" ht="15" customHeight="1">
      <c r="A667" s="18"/>
      <c r="B667" s="135"/>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c r="AA667" s="168"/>
      <c r="AB667" s="168"/>
      <c r="AC667" s="168"/>
      <c r="AD667" s="168"/>
      <c r="AF667" s="208">
        <f>SUM(AF633:AF666)</f>
        <v>0</v>
      </c>
      <c r="AG667" s="208">
        <f>SUM(AG633:AG666)</f>
        <v>0</v>
      </c>
      <c r="AH667" s="208">
        <f>SUM(AH633:AH666,AI633)</f>
        <v>0</v>
      </c>
      <c r="AL667" s="208">
        <f>SUM(AJ633:AL666)</f>
        <v>0</v>
      </c>
      <c r="AO667" s="208">
        <f>SUM(AO633:AO666)</f>
        <v>0</v>
      </c>
    </row>
    <row r="668" spans="1:41" ht="45" customHeight="1">
      <c r="A668" s="18"/>
      <c r="B668" s="135"/>
      <c r="C668" s="640" t="s">
        <v>603</v>
      </c>
      <c r="D668" s="640"/>
      <c r="E668" s="640"/>
      <c r="F668" s="412"/>
      <c r="G668" s="393"/>
      <c r="H668" s="393"/>
      <c r="I668" s="393"/>
      <c r="J668" s="393"/>
      <c r="K668" s="393"/>
      <c r="L668" s="393"/>
      <c r="M668" s="393"/>
      <c r="N668" s="393"/>
      <c r="O668" s="393"/>
      <c r="P668" s="393"/>
      <c r="Q668" s="393"/>
      <c r="R668" s="393"/>
      <c r="S668" s="393"/>
      <c r="T668" s="393"/>
      <c r="U668" s="393"/>
      <c r="V668" s="393"/>
      <c r="W668" s="393"/>
      <c r="X668" s="393"/>
      <c r="Y668" s="393"/>
      <c r="Z668" s="393"/>
      <c r="AA668" s="393"/>
      <c r="AB668" s="393"/>
      <c r="AC668" s="393"/>
      <c r="AD668" s="413"/>
    </row>
    <row r="669" spans="1:41" ht="15" customHeight="1">
      <c r="A669" s="18"/>
      <c r="B669" s="452" t="str">
        <f>IF(AND(M666=1,F668=""),"Debido a que seleccionó el código 1 en el numeral 34, debe anotar el nombre de dicha(s) prestación(es) laboral(es)","")</f>
        <v/>
      </c>
      <c r="C669" s="452"/>
      <c r="D669" s="452"/>
      <c r="E669" s="452"/>
      <c r="F669" s="452"/>
      <c r="G669" s="452"/>
      <c r="H669" s="452"/>
      <c r="I669" s="452"/>
      <c r="J669" s="452"/>
      <c r="K669" s="452"/>
      <c r="L669" s="452"/>
      <c r="M669" s="452"/>
      <c r="N669" s="452"/>
      <c r="O669" s="452"/>
      <c r="P669" s="452"/>
      <c r="Q669" s="452"/>
      <c r="R669" s="452"/>
      <c r="S669" s="452"/>
      <c r="T669" s="452"/>
      <c r="U669" s="452"/>
      <c r="V669" s="452"/>
      <c r="W669" s="452"/>
      <c r="X669" s="452"/>
      <c r="Y669" s="452"/>
      <c r="Z669" s="452"/>
      <c r="AA669" s="452"/>
      <c r="AB669" s="452"/>
      <c r="AC669" s="452"/>
      <c r="AD669" s="452"/>
      <c r="AE669" s="452"/>
    </row>
    <row r="670" spans="1:41" ht="24" customHeight="1">
      <c r="A670" s="159"/>
      <c r="B670" s="7"/>
      <c r="C670" s="417" t="s">
        <v>147</v>
      </c>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c r="Z670" s="417"/>
      <c r="AA670" s="417"/>
      <c r="AB670" s="417"/>
      <c r="AC670" s="417"/>
      <c r="AD670" s="417"/>
    </row>
    <row r="671" spans="1:41" ht="60" customHeight="1">
      <c r="A671" s="159"/>
      <c r="B671" s="7"/>
      <c r="C671" s="473"/>
      <c r="D671" s="474"/>
      <c r="E671" s="474"/>
      <c r="F671" s="474"/>
      <c r="G671" s="474"/>
      <c r="H671" s="474"/>
      <c r="I671" s="474"/>
      <c r="J671" s="474"/>
      <c r="K671" s="474"/>
      <c r="L671" s="474"/>
      <c r="M671" s="474"/>
      <c r="N671" s="474"/>
      <c r="O671" s="474"/>
      <c r="P671" s="474"/>
      <c r="Q671" s="474"/>
      <c r="R671" s="474"/>
      <c r="S671" s="474"/>
      <c r="T671" s="474"/>
      <c r="U671" s="474"/>
      <c r="V671" s="474"/>
      <c r="W671" s="474"/>
      <c r="X671" s="474"/>
      <c r="Y671" s="474"/>
      <c r="Z671" s="474"/>
      <c r="AA671" s="474"/>
      <c r="AB671" s="474"/>
      <c r="AC671" s="474"/>
      <c r="AD671" s="475"/>
    </row>
    <row r="672" spans="1:41" ht="15" customHeight="1">
      <c r="A672" s="159"/>
      <c r="B672" s="455" t="str">
        <f>IF(AG667=0,"","Favor de ingresar toda la información requerida en la pregunta")</f>
        <v/>
      </c>
      <c r="C672" s="455"/>
      <c r="D672" s="455"/>
      <c r="E672" s="455"/>
      <c r="F672" s="455"/>
      <c r="G672" s="455"/>
      <c r="H672" s="455"/>
      <c r="I672" s="455"/>
      <c r="J672" s="455"/>
      <c r="K672" s="455"/>
      <c r="L672" s="455"/>
      <c r="M672" s="455"/>
      <c r="N672" s="455"/>
      <c r="O672" s="455"/>
      <c r="P672" s="455"/>
      <c r="Q672" s="455"/>
      <c r="R672" s="455"/>
      <c r="S672" s="455"/>
      <c r="T672" s="455"/>
      <c r="U672" s="455"/>
      <c r="V672" s="455"/>
      <c r="W672" s="455"/>
      <c r="X672" s="455"/>
      <c r="Y672" s="455"/>
      <c r="Z672" s="455"/>
      <c r="AA672" s="455"/>
      <c r="AB672" s="455"/>
      <c r="AC672" s="455"/>
      <c r="AD672" s="455"/>
      <c r="AE672" s="455"/>
    </row>
    <row r="673" spans="1:50" ht="15" customHeight="1">
      <c r="A673" s="159"/>
      <c r="B673" s="456" t="str">
        <f>IF(COUNTIF(S633:AD666,"NS")&lt;&gt;0,"Alerta: debido a que cuenta con registros NS, debe proporcionar una justificación en el area de comentarios al final de la pregunta","")</f>
        <v/>
      </c>
      <c r="C673" s="456"/>
      <c r="D673" s="456"/>
      <c r="E673" s="456"/>
      <c r="F673" s="456"/>
      <c r="G673" s="456"/>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6"/>
    </row>
    <row r="674" spans="1:50" ht="15" customHeight="1">
      <c r="A674" s="159"/>
      <c r="B674" s="452" t="str">
        <f>IF(AH667&gt;0,"Revise la información capturada, ya que tiene datos ingresados en celdas que están sombreadas","")</f>
        <v/>
      </c>
      <c r="C674" s="452"/>
      <c r="D674" s="452"/>
      <c r="E674" s="452"/>
      <c r="F674" s="452"/>
      <c r="G674" s="452"/>
      <c r="H674" s="452"/>
      <c r="I674" s="452"/>
      <c r="J674" s="452"/>
      <c r="K674" s="452"/>
      <c r="L674" s="452"/>
      <c r="M674" s="452"/>
      <c r="N674" s="452"/>
      <c r="O674" s="452"/>
      <c r="P674" s="452"/>
      <c r="Q674" s="452"/>
      <c r="R674" s="452"/>
      <c r="S674" s="452"/>
      <c r="T674" s="452"/>
      <c r="U674" s="452"/>
      <c r="V674" s="452"/>
      <c r="W674" s="452"/>
      <c r="X674" s="452"/>
      <c r="Y674" s="452"/>
      <c r="Z674" s="452"/>
      <c r="AA674" s="452"/>
      <c r="AB674" s="452"/>
      <c r="AC674" s="452"/>
      <c r="AD674" s="452"/>
      <c r="AE674" s="452"/>
    </row>
    <row r="675" spans="1:50" ht="15" customHeight="1">
      <c r="A675" s="159"/>
      <c r="B675" s="452" t="str">
        <f>IF(AO667&gt;0,"Favor de revisar la suma y consistencia de totales y/o subtotales por filas (numéricos y NS)","")</f>
        <v/>
      </c>
      <c r="C675" s="452"/>
      <c r="D675" s="452"/>
      <c r="E675" s="452"/>
      <c r="F675" s="452"/>
      <c r="G675" s="452"/>
      <c r="H675" s="452"/>
      <c r="I675" s="452"/>
      <c r="J675" s="452"/>
      <c r="K675" s="452"/>
      <c r="L675" s="452"/>
      <c r="M675" s="452"/>
      <c r="N675" s="452"/>
      <c r="O675" s="452"/>
      <c r="P675" s="452"/>
      <c r="Q675" s="452"/>
      <c r="R675" s="452"/>
      <c r="S675" s="452"/>
      <c r="T675" s="452"/>
      <c r="U675" s="452"/>
      <c r="V675" s="452"/>
      <c r="W675" s="452"/>
      <c r="X675" s="452"/>
      <c r="Y675" s="452"/>
      <c r="Z675" s="452"/>
      <c r="AA675" s="452"/>
      <c r="AB675" s="452"/>
      <c r="AC675" s="452"/>
      <c r="AD675" s="452"/>
      <c r="AE675" s="452"/>
    </row>
    <row r="676" spans="1:50" ht="15" customHeight="1">
      <c r="A676" s="159"/>
      <c r="B676" s="450" t="str">
        <f>IF(AL667&gt;0,"Favor de revisar la instrucción 4, debido a que no se cumplen con los criterios mencionados","")</f>
        <v/>
      </c>
      <c r="C676" s="450"/>
      <c r="D676" s="450"/>
      <c r="E676" s="450"/>
      <c r="F676" s="450"/>
      <c r="G676" s="450"/>
      <c r="H676" s="450"/>
      <c r="I676" s="450"/>
      <c r="J676" s="450"/>
      <c r="K676" s="450"/>
      <c r="L676" s="450"/>
      <c r="M676" s="450"/>
      <c r="N676" s="450"/>
      <c r="O676" s="450"/>
      <c r="P676" s="450"/>
      <c r="Q676" s="450"/>
      <c r="R676" s="450"/>
      <c r="S676" s="450"/>
      <c r="T676" s="450"/>
      <c r="U676" s="450"/>
      <c r="V676" s="450"/>
      <c r="W676" s="450"/>
      <c r="X676" s="450"/>
      <c r="Y676" s="450"/>
      <c r="Z676" s="450"/>
      <c r="AA676" s="450"/>
      <c r="AB676" s="450"/>
      <c r="AC676" s="450"/>
      <c r="AD676" s="450"/>
      <c r="AE676" s="450"/>
    </row>
    <row r="677" spans="1:50" ht="15" customHeight="1">
      <c r="A677" s="159"/>
      <c r="B677" s="452" t="str">
        <f>IF(AF667=0,"","Debido a que cuenta con registro(s) con el código 1, el total de la fila respectiva debe ser mayor a cero")</f>
        <v/>
      </c>
      <c r="C677" s="452"/>
      <c r="D677" s="452"/>
      <c r="E677" s="452"/>
      <c r="F677" s="452"/>
      <c r="G677" s="452"/>
      <c r="H677" s="452"/>
      <c r="I677" s="452"/>
      <c r="J677" s="452"/>
      <c r="K677" s="452"/>
      <c r="L677" s="452"/>
      <c r="M677" s="452"/>
      <c r="N677" s="452"/>
      <c r="O677" s="452"/>
      <c r="P677" s="452"/>
      <c r="Q677" s="452"/>
      <c r="R677" s="452"/>
      <c r="S677" s="452"/>
      <c r="T677" s="452"/>
      <c r="U677" s="452"/>
      <c r="V677" s="452"/>
      <c r="W677" s="452"/>
      <c r="X677" s="452"/>
      <c r="Y677" s="452"/>
      <c r="Z677" s="452"/>
      <c r="AA677" s="452"/>
      <c r="AB677" s="452"/>
      <c r="AC677" s="452"/>
      <c r="AD677" s="452"/>
      <c r="AE677" s="452"/>
    </row>
    <row r="678" spans="1:50" ht="48" customHeight="1">
      <c r="A678" s="17" t="s">
        <v>604</v>
      </c>
      <c r="B678" s="462" t="s">
        <v>1659</v>
      </c>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c r="AA678" s="462"/>
      <c r="AB678" s="462"/>
      <c r="AC678" s="462"/>
      <c r="AD678" s="462"/>
    </row>
    <row r="679" spans="1:50" ht="48" customHeight="1">
      <c r="A679" s="18"/>
      <c r="B679" s="135"/>
      <c r="C679" s="507" t="s">
        <v>1952</v>
      </c>
      <c r="D679" s="507"/>
      <c r="E679" s="507"/>
      <c r="F679" s="507"/>
      <c r="G679" s="507"/>
      <c r="H679" s="507"/>
      <c r="I679" s="507"/>
      <c r="J679" s="507"/>
      <c r="K679" s="507"/>
      <c r="L679" s="507"/>
      <c r="M679" s="507"/>
      <c r="N679" s="507"/>
      <c r="O679" s="507"/>
      <c r="P679" s="507"/>
      <c r="Q679" s="507"/>
      <c r="R679" s="507"/>
      <c r="S679" s="507"/>
      <c r="T679" s="507"/>
      <c r="U679" s="507"/>
      <c r="V679" s="507"/>
      <c r="W679" s="507"/>
      <c r="X679" s="507"/>
      <c r="Y679" s="507"/>
      <c r="Z679" s="507"/>
      <c r="AA679" s="507"/>
      <c r="AB679" s="507"/>
      <c r="AC679" s="507"/>
      <c r="AD679" s="507"/>
    </row>
    <row r="680" spans="1:50" ht="36" customHeight="1">
      <c r="A680" s="18"/>
      <c r="B680" s="135"/>
      <c r="C680" s="507" t="s">
        <v>1953</v>
      </c>
      <c r="D680" s="507"/>
      <c r="E680" s="507"/>
      <c r="F680" s="507"/>
      <c r="G680" s="507"/>
      <c r="H680" s="507"/>
      <c r="I680" s="507"/>
      <c r="J680" s="507"/>
      <c r="K680" s="507"/>
      <c r="L680" s="507"/>
      <c r="M680" s="507"/>
      <c r="N680" s="507"/>
      <c r="O680" s="507"/>
      <c r="P680" s="507"/>
      <c r="Q680" s="507"/>
      <c r="R680" s="507"/>
      <c r="S680" s="507"/>
      <c r="T680" s="507"/>
      <c r="U680" s="507"/>
      <c r="V680" s="507"/>
      <c r="W680" s="507"/>
      <c r="X680" s="507"/>
      <c r="Y680" s="507"/>
      <c r="Z680" s="507"/>
      <c r="AA680" s="507"/>
      <c r="AB680" s="507"/>
      <c r="AC680" s="507"/>
      <c r="AD680" s="507"/>
    </row>
    <row r="681" spans="1:50" ht="48" customHeight="1">
      <c r="A681" s="17"/>
      <c r="B681" s="186"/>
      <c r="C681" s="417" t="s">
        <v>1641</v>
      </c>
      <c r="D681" s="507"/>
      <c r="E681" s="507"/>
      <c r="F681" s="507"/>
      <c r="G681" s="507"/>
      <c r="H681" s="507"/>
      <c r="I681" s="507"/>
      <c r="J681" s="507"/>
      <c r="K681" s="507"/>
      <c r="L681" s="507"/>
      <c r="M681" s="507"/>
      <c r="N681" s="507"/>
      <c r="O681" s="507"/>
      <c r="P681" s="507"/>
      <c r="Q681" s="507"/>
      <c r="R681" s="507"/>
      <c r="S681" s="507"/>
      <c r="T681" s="507"/>
      <c r="U681" s="507"/>
      <c r="V681" s="507"/>
      <c r="W681" s="507"/>
      <c r="X681" s="507"/>
      <c r="Y681" s="507"/>
      <c r="Z681" s="507"/>
      <c r="AA681" s="507"/>
      <c r="AB681" s="507"/>
      <c r="AC681" s="507"/>
      <c r="AD681" s="507"/>
    </row>
    <row r="682" spans="1:50" ht="48" customHeight="1">
      <c r="A682" s="18"/>
      <c r="B682" s="135"/>
      <c r="C682" s="507" t="s">
        <v>1642</v>
      </c>
      <c r="D682" s="507"/>
      <c r="E682" s="507"/>
      <c r="F682" s="507"/>
      <c r="G682" s="507"/>
      <c r="H682" s="507"/>
      <c r="I682" s="507"/>
      <c r="J682" s="507"/>
      <c r="K682" s="507"/>
      <c r="L682" s="507"/>
      <c r="M682" s="507"/>
      <c r="N682" s="507"/>
      <c r="O682" s="507"/>
      <c r="P682" s="507"/>
      <c r="Q682" s="507"/>
      <c r="R682" s="507"/>
      <c r="S682" s="507"/>
      <c r="T682" s="507"/>
      <c r="U682" s="507"/>
      <c r="V682" s="507"/>
      <c r="W682" s="507"/>
      <c r="X682" s="507"/>
      <c r="Y682" s="507"/>
      <c r="Z682" s="507"/>
      <c r="AA682" s="507"/>
      <c r="AB682" s="507"/>
      <c r="AC682" s="507"/>
      <c r="AD682" s="507"/>
    </row>
    <row r="683" spans="1:50" ht="36" customHeight="1">
      <c r="A683" s="18"/>
      <c r="B683" s="135"/>
      <c r="C683" s="507" t="s">
        <v>1643</v>
      </c>
      <c r="D683" s="507"/>
      <c r="E683" s="507"/>
      <c r="F683" s="507"/>
      <c r="G683" s="507"/>
      <c r="H683" s="507"/>
      <c r="I683" s="507"/>
      <c r="J683" s="507"/>
      <c r="K683" s="507"/>
      <c r="L683" s="507"/>
      <c r="M683" s="507"/>
      <c r="N683" s="507"/>
      <c r="O683" s="507"/>
      <c r="P683" s="507"/>
      <c r="Q683" s="507"/>
      <c r="R683" s="507"/>
      <c r="S683" s="507"/>
      <c r="T683" s="507"/>
      <c r="U683" s="507"/>
      <c r="V683" s="507"/>
      <c r="W683" s="507"/>
      <c r="X683" s="507"/>
      <c r="Y683" s="507"/>
      <c r="Z683" s="507"/>
      <c r="AA683" s="507"/>
      <c r="AB683" s="507"/>
      <c r="AC683" s="507"/>
      <c r="AD683" s="507"/>
    </row>
    <row r="684" spans="1:50" ht="48" customHeight="1">
      <c r="A684" s="18"/>
      <c r="B684" s="135"/>
      <c r="C684" s="464" t="s">
        <v>1663</v>
      </c>
      <c r="D684" s="464"/>
      <c r="E684" s="464"/>
      <c r="F684" s="464"/>
      <c r="G684" s="464"/>
      <c r="H684" s="464"/>
      <c r="I684" s="464"/>
      <c r="J684" s="464"/>
      <c r="K684" s="464"/>
      <c r="L684" s="464"/>
      <c r="M684" s="464"/>
      <c r="N684" s="464"/>
      <c r="O684" s="464"/>
      <c r="P684" s="464"/>
      <c r="Q684" s="464"/>
      <c r="R684" s="464"/>
      <c r="S684" s="464"/>
      <c r="T684" s="464"/>
      <c r="U684" s="464"/>
      <c r="V684" s="464"/>
      <c r="W684" s="464"/>
      <c r="X684" s="464"/>
      <c r="Y684" s="464"/>
      <c r="Z684" s="464"/>
      <c r="AA684" s="464"/>
      <c r="AB684" s="464"/>
      <c r="AC684" s="464"/>
      <c r="AD684" s="464"/>
    </row>
    <row r="685" spans="1:50" ht="15" customHeight="1">
      <c r="A685" s="18"/>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row>
    <row r="686" spans="1:50" ht="72" customHeight="1">
      <c r="A686" s="18"/>
      <c r="B686" s="135"/>
      <c r="C686" s="410" t="s">
        <v>605</v>
      </c>
      <c r="D686" s="410"/>
      <c r="E686" s="410"/>
      <c r="F686" s="410"/>
      <c r="G686" s="410"/>
      <c r="H686" s="410"/>
      <c r="I686" s="410"/>
      <c r="J686" s="410"/>
      <c r="K686" s="410" t="s">
        <v>1644</v>
      </c>
      <c r="L686" s="410"/>
      <c r="M686" s="410"/>
      <c r="N686" s="410"/>
      <c r="O686" s="410" t="s">
        <v>1645</v>
      </c>
      <c r="P686" s="410"/>
      <c r="Q686" s="410"/>
      <c r="R686" s="410"/>
      <c r="S686" s="410"/>
      <c r="T686" s="410"/>
      <c r="U686" s="410" t="s">
        <v>1646</v>
      </c>
      <c r="V686" s="410"/>
      <c r="W686" s="410"/>
      <c r="X686" s="410"/>
      <c r="Y686" s="410" t="s">
        <v>1647</v>
      </c>
      <c r="Z686" s="410"/>
      <c r="AA686" s="410"/>
      <c r="AB686" s="410"/>
      <c r="AC686" s="410"/>
      <c r="AD686" s="410"/>
    </row>
    <row r="687" spans="1:50" ht="60" customHeight="1">
      <c r="A687" s="18"/>
      <c r="B687" s="135"/>
      <c r="C687" s="410"/>
      <c r="D687" s="410"/>
      <c r="E687" s="410"/>
      <c r="F687" s="410"/>
      <c r="G687" s="410"/>
      <c r="H687" s="410"/>
      <c r="I687" s="410"/>
      <c r="J687" s="410"/>
      <c r="K687" s="410"/>
      <c r="L687" s="410"/>
      <c r="M687" s="410"/>
      <c r="N687" s="410"/>
      <c r="O687" s="410" t="s">
        <v>226</v>
      </c>
      <c r="P687" s="410"/>
      <c r="Q687" s="494" t="s">
        <v>400</v>
      </c>
      <c r="R687" s="494"/>
      <c r="S687" s="494" t="s">
        <v>401</v>
      </c>
      <c r="T687" s="494"/>
      <c r="U687" s="410"/>
      <c r="V687" s="410"/>
      <c r="W687" s="410"/>
      <c r="X687" s="410"/>
      <c r="Y687" s="410" t="s">
        <v>226</v>
      </c>
      <c r="Z687" s="410"/>
      <c r="AA687" s="494" t="s">
        <v>400</v>
      </c>
      <c r="AB687" s="494"/>
      <c r="AC687" s="494" t="s">
        <v>401</v>
      </c>
      <c r="AD687" s="494"/>
      <c r="AG687" t="s">
        <v>2233</v>
      </c>
      <c r="AH687" t="s">
        <v>2233</v>
      </c>
      <c r="AI687" t="s">
        <v>2323</v>
      </c>
      <c r="AJ687" t="s">
        <v>2323</v>
      </c>
      <c r="AK687" t="s">
        <v>2303</v>
      </c>
      <c r="AN687" t="s">
        <v>2314</v>
      </c>
      <c r="AQ687" t="s">
        <v>2227</v>
      </c>
      <c r="AR687" t="s">
        <v>2244</v>
      </c>
      <c r="AS687" t="s">
        <v>2245</v>
      </c>
      <c r="AT687" t="s">
        <v>2227</v>
      </c>
      <c r="AU687" t="s">
        <v>2244</v>
      </c>
      <c r="AV687" t="s">
        <v>2245</v>
      </c>
      <c r="AW687" t="s">
        <v>2243</v>
      </c>
      <c r="AX687" t="s">
        <v>2243</v>
      </c>
    </row>
    <row r="688" spans="1:50" ht="24" customHeight="1">
      <c r="A688" s="18"/>
      <c r="B688" s="135"/>
      <c r="C688" s="190" t="s">
        <v>89</v>
      </c>
      <c r="D688" s="480" t="s">
        <v>606</v>
      </c>
      <c r="E688" s="481"/>
      <c r="F688" s="481"/>
      <c r="G688" s="481"/>
      <c r="H688" s="481"/>
      <c r="I688" s="481"/>
      <c r="J688" s="482"/>
      <c r="K688" s="466"/>
      <c r="L688" s="466"/>
      <c r="M688" s="466"/>
      <c r="N688" s="466"/>
      <c r="O688" s="601"/>
      <c r="P688" s="468"/>
      <c r="Q688" s="601"/>
      <c r="R688" s="468"/>
      <c r="S688" s="601"/>
      <c r="T688" s="468"/>
      <c r="U688" s="466"/>
      <c r="V688" s="466"/>
      <c r="W688" s="466"/>
      <c r="X688" s="466"/>
      <c r="Y688" s="601"/>
      <c r="Z688" s="468"/>
      <c r="AA688" s="601"/>
      <c r="AB688" s="468"/>
      <c r="AC688" s="601"/>
      <c r="AD688" s="468"/>
      <c r="AG688">
        <f>IF(K688=1,IF(COUNTA(O688:T688)=3,0,1),IF(K688&gt;1,0,IF(COUNTA($K$688:$AD$704)&gt;0,1,0)))</f>
        <v>0</v>
      </c>
      <c r="AH688">
        <f>IF(U688=1,IF(COUNTA(Y688:AD688)=3,0,1),IF(U688&gt;1,0,IF(COUNTA($K$688:$AD$704)&gt;0,1,0)))</f>
        <v>0</v>
      </c>
      <c r="AI688">
        <f t="shared" ref="AI688:AI704" si="278">IF(K688&gt;1,IF(COUNTA(O688:T688)=0,0,1),0)</f>
        <v>0</v>
      </c>
      <c r="AJ688">
        <f t="shared" ref="AJ688:AJ704" si="279">IF(U688&gt;1,IF(COUNTA(Y688:AD688)=0,0,1),0)</f>
        <v>0</v>
      </c>
      <c r="AK688" cm="1">
        <f t="array" ref="AK688">IF(OR(O688={"NS","NA"},$C$93={"NS","NA"}),0,IF(O688&lt;=$C$93,0,1))</f>
        <v>0</v>
      </c>
      <c r="AL688" cm="1">
        <f t="array" ref="AL688">IF(OR(Q688={"NS","NA"},$E$95={"NS","NA"}),0,IF(Q688&lt;=$E$95,0,1))</f>
        <v>0</v>
      </c>
      <c r="AM688" cm="1">
        <f t="array" ref="AM688">IF(OR(S688={"NS","NA"},$E$97={"NS","NA"}),0,IF(S688&lt;=$E$97,0,1))</f>
        <v>0</v>
      </c>
      <c r="AN688" cm="1">
        <f t="array" ref="AN688">IF(OR(Y688={"NS","NA"},$S$425={"NS","NA"}),0,IF(Y688&lt;=$S$425,0,1))</f>
        <v>0</v>
      </c>
      <c r="AO688" cm="1">
        <f t="array" ref="AO688">IF(OR(AA688={"NS","NA"},$W$425={"NS","NA"}),0,IF(AA688&lt;=$W$425,0,1))</f>
        <v>0</v>
      </c>
      <c r="AP688" cm="1">
        <f t="array" ref="AP688">IF(OR(AC688={"NS","NA"},$AA$425={"NS","NA"}),0,IF(AC688&lt;=$AA$425,0,1))</f>
        <v>0</v>
      </c>
      <c r="AQ688">
        <f t="shared" ref="AQ688:AQ704" si="280">COUNTIF(Q688:T688,"NS")</f>
        <v>0</v>
      </c>
      <c r="AR688">
        <f t="shared" ref="AR688:AR704" si="281">SUM(Q688:T688)</f>
        <v>0</v>
      </c>
      <c r="AS688">
        <f>IF(COUNTIF(O688:T688,"NA")=3,0,IF(COUNTA(O688:T688)=0,0,IF(OR(AND(O688=0,AQ688&gt;0),AND(O688="ns",AR688&gt;0),AND(O688="ns",AQ688=0,AR688=0)),1,IF(OR(AND(O688&gt;0,AQ688=2),AND(O688="ns",AQ688=2),AND(O688="ns",AR688=0,AQ688&gt;0),O688=AR688),0,1))))</f>
        <v>0</v>
      </c>
      <c r="AT688">
        <f t="shared" ref="AT688:AT704" si="282">COUNTIF(AA688:AD688,"NS")</f>
        <v>0</v>
      </c>
      <c r="AU688">
        <f t="shared" ref="AU688:AU704" si="283">SUM(AA688:AD688)</f>
        <v>0</v>
      </c>
      <c r="AV688">
        <f>IF(COUNTIF(Y688:AD688,"NA")=3,0,IF(COUNTA(Y688:AD688)=0,0,IF(OR(AND(Y688=0,AT688&gt;0),AND(Y688="ns",AU688&gt;0),AND(Y688="ns",AT688=0,AU688=0)),1,IF(OR(AND(Y688&gt;0,AT688=2),AND(Y688="ns",AT688=2),AND(Y688="ns",AU688=0,AT688&gt;0),Y688=AU688),0,1))))</f>
        <v>0</v>
      </c>
      <c r="AW688">
        <f t="shared" ref="AW688:AW704" si="284">IF(AND(K688=1,O688=0),1,0)</f>
        <v>0</v>
      </c>
      <c r="AX688">
        <f t="shared" ref="AX688:AX704" si="285">IF(AND(U688=1,Y688=0),1,0)</f>
        <v>0</v>
      </c>
    </row>
    <row r="689" spans="1:50" ht="15" customHeight="1">
      <c r="A689" s="18"/>
      <c r="B689" s="135"/>
      <c r="C689" s="281" t="s">
        <v>90</v>
      </c>
      <c r="D689" s="480" t="s">
        <v>607</v>
      </c>
      <c r="E689" s="481"/>
      <c r="F689" s="481"/>
      <c r="G689" s="481"/>
      <c r="H689" s="481"/>
      <c r="I689" s="481"/>
      <c r="J689" s="482"/>
      <c r="K689" s="466"/>
      <c r="L689" s="466"/>
      <c r="M689" s="466"/>
      <c r="N689" s="466"/>
      <c r="O689" s="601"/>
      <c r="P689" s="468"/>
      <c r="Q689" s="601"/>
      <c r="R689" s="468"/>
      <c r="S689" s="601"/>
      <c r="T689" s="468"/>
      <c r="U689" s="466"/>
      <c r="V689" s="466"/>
      <c r="W689" s="466"/>
      <c r="X689" s="466"/>
      <c r="Y689" s="601"/>
      <c r="Z689" s="468"/>
      <c r="AA689" s="601"/>
      <c r="AB689" s="468"/>
      <c r="AC689" s="601"/>
      <c r="AD689" s="468"/>
      <c r="AG689">
        <f t="shared" ref="AG689:AG703" si="286">IF(K689=1,IF(COUNTA(O689:T689)=3,0,1),IF(K689&gt;1,0,IF(COUNTA($K$688:$AD$704)&gt;0,1,0)))</f>
        <v>0</v>
      </c>
      <c r="AH689">
        <f t="shared" ref="AH689:AH703" si="287">IF(U689=1,IF(COUNTA(Y689:AD689)=3,0,1),IF(U689&gt;1,0,IF(COUNTA($K$688:$AD$704)&gt;0,1,0)))</f>
        <v>0</v>
      </c>
      <c r="AI689">
        <f t="shared" si="278"/>
        <v>0</v>
      </c>
      <c r="AJ689">
        <f t="shared" si="279"/>
        <v>0</v>
      </c>
      <c r="AK689" cm="1">
        <f t="array" ref="AK689">IF(OR(O689={"NS","NA"},$C$93={"NS","NA"}),0,IF(O689&lt;=$C$93,0,1))</f>
        <v>0</v>
      </c>
      <c r="AL689" cm="1">
        <f t="array" ref="AL689">IF(OR(Q689={"NS","NA"},$E$95={"NS","NA"}),0,IF(Q689&lt;=$E$95,0,1))</f>
        <v>0</v>
      </c>
      <c r="AM689" cm="1">
        <f t="array" ref="AM689">IF(OR(S689={"NS","NA"},$E$97={"NS","NA"}),0,IF(S689&lt;=$E$97,0,1))</f>
        <v>0</v>
      </c>
      <c r="AN689" cm="1">
        <f t="array" ref="AN689">IF(OR(Y689={"NS","NA"},$S$425={"NS","NA"}),0,IF(Y689&lt;=$S$425,0,1))</f>
        <v>0</v>
      </c>
      <c r="AO689" cm="1">
        <f t="array" ref="AO689">IF(OR(AA689={"NS","NA"},$W$425={"NS","NA"}),0,IF(AA689&lt;=$W$425,0,1))</f>
        <v>0</v>
      </c>
      <c r="AP689" cm="1">
        <f t="array" ref="AP689">IF(OR(AC689={"NS","NA"},$AA$425={"NS","NA"}),0,IF(AC689&lt;=$AA$425,0,1))</f>
        <v>0</v>
      </c>
      <c r="AQ689">
        <f t="shared" si="280"/>
        <v>0</v>
      </c>
      <c r="AR689">
        <f t="shared" si="281"/>
        <v>0</v>
      </c>
      <c r="AS689">
        <f t="shared" ref="AS689:AS704" si="288">IF(COUNTIF(O689:T689,"NA")=3,0,IF(COUNTA(O689:T689)=0,0,IF(OR(AND(O689=0,AQ689&gt;0),AND(O689="ns",AR689&gt;0),AND(O689="ns",AQ689=0,AR689=0)),1,IF(OR(AND(O689&gt;0,AQ689=2),AND(O689="ns",AQ689=2),AND(O689="ns",AR689=0,AQ689&gt;0),O689=AR689),0,1))))</f>
        <v>0</v>
      </c>
      <c r="AT689">
        <f t="shared" si="282"/>
        <v>0</v>
      </c>
      <c r="AU689">
        <f t="shared" si="283"/>
        <v>0</v>
      </c>
      <c r="AV689">
        <f t="shared" ref="AV689:AV703" si="289">IF(COUNTIF(Y689:AD689,"NA")=3,0,IF(COUNTA(Y689:AD689)=0,0,IF(OR(AND(Y689=0,AT689&gt;0),AND(Y689="ns",AU689&gt;0),AND(Y689="ns",AT689=0,AU689=0)),1,IF(OR(AND(Y689&gt;0,AT689=2),AND(Y689="ns",AT689=2),AND(Y689="ns",AU689=0,AT689&gt;0),Y689=AU689),0,1))))</f>
        <v>0</v>
      </c>
      <c r="AW689">
        <f t="shared" si="284"/>
        <v>0</v>
      </c>
      <c r="AX689">
        <f t="shared" si="285"/>
        <v>0</v>
      </c>
    </row>
    <row r="690" spans="1:50" ht="15" customHeight="1">
      <c r="A690" s="18"/>
      <c r="B690" s="135"/>
      <c r="C690" s="262" t="s">
        <v>92</v>
      </c>
      <c r="D690" s="480" t="s">
        <v>608</v>
      </c>
      <c r="E690" s="481"/>
      <c r="F690" s="481"/>
      <c r="G690" s="481"/>
      <c r="H690" s="481"/>
      <c r="I690" s="481"/>
      <c r="J690" s="482"/>
      <c r="K690" s="466"/>
      <c r="L690" s="466"/>
      <c r="M690" s="466"/>
      <c r="N690" s="466"/>
      <c r="O690" s="601"/>
      <c r="P690" s="468"/>
      <c r="Q690" s="601"/>
      <c r="R690" s="468"/>
      <c r="S690" s="601"/>
      <c r="T690" s="468"/>
      <c r="U690" s="466"/>
      <c r="V690" s="466"/>
      <c r="W690" s="466"/>
      <c r="X690" s="466"/>
      <c r="Y690" s="601"/>
      <c r="Z690" s="468"/>
      <c r="AA690" s="601"/>
      <c r="AB690" s="468"/>
      <c r="AC690" s="601"/>
      <c r="AD690" s="468"/>
      <c r="AG690">
        <f t="shared" si="286"/>
        <v>0</v>
      </c>
      <c r="AH690">
        <f t="shared" si="287"/>
        <v>0</v>
      </c>
      <c r="AI690">
        <f t="shared" si="278"/>
        <v>0</v>
      </c>
      <c r="AJ690">
        <f t="shared" si="279"/>
        <v>0</v>
      </c>
      <c r="AK690" cm="1">
        <f t="array" ref="AK690">IF(OR(O690={"NS","NA"},$C$93={"NS","NA"}),0,IF(O690&lt;=$C$93,0,1))</f>
        <v>0</v>
      </c>
      <c r="AL690" cm="1">
        <f t="array" ref="AL690">IF(OR(Q690={"NS","NA"},$E$95={"NS","NA"}),0,IF(Q690&lt;=$E$95,0,1))</f>
        <v>0</v>
      </c>
      <c r="AM690" cm="1">
        <f t="array" ref="AM690">IF(OR(S690={"NS","NA"},$E$97={"NS","NA"}),0,IF(S690&lt;=$E$97,0,1))</f>
        <v>0</v>
      </c>
      <c r="AN690" cm="1">
        <f t="array" ref="AN690">IF(OR(Y690={"NS","NA"},$S$425={"NS","NA"}),0,IF(Y690&lt;=$S$425,0,1))</f>
        <v>0</v>
      </c>
      <c r="AO690" cm="1">
        <f t="array" ref="AO690">IF(OR(AA690={"NS","NA"},$W$425={"NS","NA"}),0,IF(AA690&lt;=$W$425,0,1))</f>
        <v>0</v>
      </c>
      <c r="AP690" cm="1">
        <f t="array" ref="AP690">IF(OR(AC690={"NS","NA"},$AA$425={"NS","NA"}),0,IF(AC690&lt;=$AA$425,0,1))</f>
        <v>0</v>
      </c>
      <c r="AQ690">
        <f t="shared" si="280"/>
        <v>0</v>
      </c>
      <c r="AR690">
        <f t="shared" si="281"/>
        <v>0</v>
      </c>
      <c r="AS690">
        <f t="shared" si="288"/>
        <v>0</v>
      </c>
      <c r="AT690">
        <f t="shared" si="282"/>
        <v>0</v>
      </c>
      <c r="AU690">
        <f t="shared" si="283"/>
        <v>0</v>
      </c>
      <c r="AV690">
        <f t="shared" si="289"/>
        <v>0</v>
      </c>
      <c r="AW690">
        <f t="shared" si="284"/>
        <v>0</v>
      </c>
      <c r="AX690">
        <f t="shared" si="285"/>
        <v>0</v>
      </c>
    </row>
    <row r="691" spans="1:50" ht="15" customHeight="1">
      <c r="A691" s="18"/>
      <c r="B691" s="135"/>
      <c r="C691" s="262" t="s">
        <v>93</v>
      </c>
      <c r="D691" s="480" t="s">
        <v>609</v>
      </c>
      <c r="E691" s="481"/>
      <c r="F691" s="481"/>
      <c r="G691" s="481"/>
      <c r="H691" s="481"/>
      <c r="I691" s="481"/>
      <c r="J691" s="482"/>
      <c r="K691" s="466"/>
      <c r="L691" s="466"/>
      <c r="M691" s="466"/>
      <c r="N691" s="466"/>
      <c r="O691" s="601"/>
      <c r="P691" s="468"/>
      <c r="Q691" s="601"/>
      <c r="R691" s="468"/>
      <c r="S691" s="601"/>
      <c r="T691" s="468"/>
      <c r="U691" s="466"/>
      <c r="V691" s="466"/>
      <c r="W691" s="466"/>
      <c r="X691" s="466"/>
      <c r="Y691" s="601"/>
      <c r="Z691" s="468"/>
      <c r="AA691" s="601"/>
      <c r="AB691" s="468"/>
      <c r="AC691" s="601"/>
      <c r="AD691" s="468"/>
      <c r="AG691">
        <f t="shared" si="286"/>
        <v>0</v>
      </c>
      <c r="AH691">
        <f t="shared" si="287"/>
        <v>0</v>
      </c>
      <c r="AI691">
        <f t="shared" si="278"/>
        <v>0</v>
      </c>
      <c r="AJ691">
        <f t="shared" si="279"/>
        <v>0</v>
      </c>
      <c r="AK691" cm="1">
        <f t="array" ref="AK691">IF(OR(O691={"NS","NA"},$C$93={"NS","NA"}),0,IF(O691&lt;=$C$93,0,1))</f>
        <v>0</v>
      </c>
      <c r="AL691" cm="1">
        <f t="array" ref="AL691">IF(OR(Q691={"NS","NA"},$E$95={"NS","NA"}),0,IF(Q691&lt;=$E$95,0,1))</f>
        <v>0</v>
      </c>
      <c r="AM691" cm="1">
        <f t="array" ref="AM691">IF(OR(S691={"NS","NA"},$E$97={"NS","NA"}),0,IF(S691&lt;=$E$97,0,1))</f>
        <v>0</v>
      </c>
      <c r="AN691" cm="1">
        <f t="array" ref="AN691">IF(OR(Y691={"NS","NA"},$S$425={"NS","NA"}),0,IF(Y691&lt;=$S$425,0,1))</f>
        <v>0</v>
      </c>
      <c r="AO691" cm="1">
        <f t="array" ref="AO691">IF(OR(AA691={"NS","NA"},$W$425={"NS","NA"}),0,IF(AA691&lt;=$W$425,0,1))</f>
        <v>0</v>
      </c>
      <c r="AP691" cm="1">
        <f t="array" ref="AP691">IF(OR(AC691={"NS","NA"},$AA$425={"NS","NA"}),0,IF(AC691&lt;=$AA$425,0,1))</f>
        <v>0</v>
      </c>
      <c r="AQ691">
        <f t="shared" si="280"/>
        <v>0</v>
      </c>
      <c r="AR691">
        <f t="shared" si="281"/>
        <v>0</v>
      </c>
      <c r="AS691">
        <f t="shared" si="288"/>
        <v>0</v>
      </c>
      <c r="AT691">
        <f t="shared" si="282"/>
        <v>0</v>
      </c>
      <c r="AU691">
        <f t="shared" si="283"/>
        <v>0</v>
      </c>
      <c r="AV691">
        <f t="shared" si="289"/>
        <v>0</v>
      </c>
      <c r="AW691">
        <f t="shared" si="284"/>
        <v>0</v>
      </c>
      <c r="AX691">
        <f t="shared" si="285"/>
        <v>0</v>
      </c>
    </row>
    <row r="692" spans="1:50" ht="15" customHeight="1">
      <c r="A692" s="18"/>
      <c r="B692" s="135"/>
      <c r="C692" s="262" t="s">
        <v>95</v>
      </c>
      <c r="D692" s="480" t="s">
        <v>610</v>
      </c>
      <c r="E692" s="481"/>
      <c r="F692" s="481"/>
      <c r="G692" s="481"/>
      <c r="H692" s="481"/>
      <c r="I692" s="481"/>
      <c r="J692" s="482"/>
      <c r="K692" s="466"/>
      <c r="L692" s="466"/>
      <c r="M692" s="466"/>
      <c r="N692" s="466"/>
      <c r="O692" s="601"/>
      <c r="P692" s="468"/>
      <c r="Q692" s="601"/>
      <c r="R692" s="468"/>
      <c r="S692" s="601"/>
      <c r="T692" s="468"/>
      <c r="U692" s="466"/>
      <c r="V692" s="466"/>
      <c r="W692" s="466"/>
      <c r="X692" s="466"/>
      <c r="Y692" s="601"/>
      <c r="Z692" s="468"/>
      <c r="AA692" s="601"/>
      <c r="AB692" s="468"/>
      <c r="AC692" s="601"/>
      <c r="AD692" s="468"/>
      <c r="AG692">
        <f t="shared" si="286"/>
        <v>0</v>
      </c>
      <c r="AH692">
        <f t="shared" si="287"/>
        <v>0</v>
      </c>
      <c r="AI692">
        <f t="shared" si="278"/>
        <v>0</v>
      </c>
      <c r="AJ692">
        <f t="shared" si="279"/>
        <v>0</v>
      </c>
      <c r="AK692" cm="1">
        <f t="array" ref="AK692">IF(OR(O692={"NS","NA"},$C$93={"NS","NA"}),0,IF(O692&lt;=$C$93,0,1))</f>
        <v>0</v>
      </c>
      <c r="AL692" cm="1">
        <f t="array" ref="AL692">IF(OR(Q692={"NS","NA"},$E$95={"NS","NA"}),0,IF(Q692&lt;=$E$95,0,1))</f>
        <v>0</v>
      </c>
      <c r="AM692" cm="1">
        <f t="array" ref="AM692">IF(OR(S692={"NS","NA"},$E$97={"NS","NA"}),0,IF(S692&lt;=$E$97,0,1))</f>
        <v>0</v>
      </c>
      <c r="AN692" cm="1">
        <f t="array" ref="AN692">IF(OR(Y692={"NS","NA"},$S$425={"NS","NA"}),0,IF(Y692&lt;=$S$425,0,1))</f>
        <v>0</v>
      </c>
      <c r="AO692" cm="1">
        <f t="array" ref="AO692">IF(OR(AA692={"NS","NA"},$W$425={"NS","NA"}),0,IF(AA692&lt;=$W$425,0,1))</f>
        <v>0</v>
      </c>
      <c r="AP692" cm="1">
        <f t="array" ref="AP692">IF(OR(AC692={"NS","NA"},$AA$425={"NS","NA"}),0,IF(AC692&lt;=$AA$425,0,1))</f>
        <v>0</v>
      </c>
      <c r="AQ692">
        <f t="shared" si="280"/>
        <v>0</v>
      </c>
      <c r="AR692">
        <f t="shared" si="281"/>
        <v>0</v>
      </c>
      <c r="AS692">
        <f t="shared" si="288"/>
        <v>0</v>
      </c>
      <c r="AT692">
        <f t="shared" si="282"/>
        <v>0</v>
      </c>
      <c r="AU692">
        <f t="shared" si="283"/>
        <v>0</v>
      </c>
      <c r="AV692">
        <f t="shared" si="289"/>
        <v>0</v>
      </c>
      <c r="AW692">
        <f t="shared" si="284"/>
        <v>0</v>
      </c>
      <c r="AX692">
        <f t="shared" si="285"/>
        <v>0</v>
      </c>
    </row>
    <row r="693" spans="1:50" ht="24" customHeight="1">
      <c r="A693" s="18"/>
      <c r="B693" s="135"/>
      <c r="C693" s="262" t="s">
        <v>97</v>
      </c>
      <c r="D693" s="480" t="s">
        <v>611</v>
      </c>
      <c r="E693" s="481"/>
      <c r="F693" s="481"/>
      <c r="G693" s="481"/>
      <c r="H693" s="481"/>
      <c r="I693" s="481"/>
      <c r="J693" s="482"/>
      <c r="K693" s="466"/>
      <c r="L693" s="466"/>
      <c r="M693" s="466"/>
      <c r="N693" s="466"/>
      <c r="O693" s="601"/>
      <c r="P693" s="468"/>
      <c r="Q693" s="601"/>
      <c r="R693" s="468"/>
      <c r="S693" s="601"/>
      <c r="T693" s="468"/>
      <c r="U693" s="466"/>
      <c r="V693" s="466"/>
      <c r="W693" s="466"/>
      <c r="X693" s="466"/>
      <c r="Y693" s="601"/>
      <c r="Z693" s="468"/>
      <c r="AA693" s="601"/>
      <c r="AB693" s="468"/>
      <c r="AC693" s="601"/>
      <c r="AD693" s="468"/>
      <c r="AG693">
        <f t="shared" si="286"/>
        <v>0</v>
      </c>
      <c r="AH693">
        <f t="shared" si="287"/>
        <v>0</v>
      </c>
      <c r="AI693">
        <f t="shared" si="278"/>
        <v>0</v>
      </c>
      <c r="AJ693">
        <f t="shared" si="279"/>
        <v>0</v>
      </c>
      <c r="AK693" cm="1">
        <f t="array" ref="AK693">IF(OR(O693={"NS","NA"},$C$93={"NS","NA"}),0,IF(O693&lt;=$C$93,0,1))</f>
        <v>0</v>
      </c>
      <c r="AL693" cm="1">
        <f t="array" ref="AL693">IF(OR(Q693={"NS","NA"},$E$95={"NS","NA"}),0,IF(Q693&lt;=$E$95,0,1))</f>
        <v>0</v>
      </c>
      <c r="AM693" cm="1">
        <f t="array" ref="AM693">IF(OR(S693={"NS","NA"},$E$97={"NS","NA"}),0,IF(S693&lt;=$E$97,0,1))</f>
        <v>0</v>
      </c>
      <c r="AN693" cm="1">
        <f t="array" ref="AN693">IF(OR(Y693={"NS","NA"},$S$425={"NS","NA"}),0,IF(Y693&lt;=$S$425,0,1))</f>
        <v>0</v>
      </c>
      <c r="AO693" cm="1">
        <f t="array" ref="AO693">IF(OR(AA693={"NS","NA"},$W$425={"NS","NA"}),0,IF(AA693&lt;=$W$425,0,1))</f>
        <v>0</v>
      </c>
      <c r="AP693" cm="1">
        <f t="array" ref="AP693">IF(OR(AC693={"NS","NA"},$AA$425={"NS","NA"}),0,IF(AC693&lt;=$AA$425,0,1))</f>
        <v>0</v>
      </c>
      <c r="AQ693">
        <f t="shared" si="280"/>
        <v>0</v>
      </c>
      <c r="AR693">
        <f t="shared" si="281"/>
        <v>0</v>
      </c>
      <c r="AS693">
        <f t="shared" si="288"/>
        <v>0</v>
      </c>
      <c r="AT693">
        <f t="shared" si="282"/>
        <v>0</v>
      </c>
      <c r="AU693">
        <f t="shared" si="283"/>
        <v>0</v>
      </c>
      <c r="AV693">
        <f t="shared" si="289"/>
        <v>0</v>
      </c>
      <c r="AW693">
        <f t="shared" si="284"/>
        <v>0</v>
      </c>
      <c r="AX693">
        <f t="shared" si="285"/>
        <v>0</v>
      </c>
    </row>
    <row r="694" spans="1:50" ht="36" customHeight="1">
      <c r="A694" s="18"/>
      <c r="B694" s="135"/>
      <c r="C694" s="262" t="s">
        <v>99</v>
      </c>
      <c r="D694" s="480" t="s">
        <v>612</v>
      </c>
      <c r="E694" s="481"/>
      <c r="F694" s="481"/>
      <c r="G694" s="481"/>
      <c r="H694" s="481"/>
      <c r="I694" s="481"/>
      <c r="J694" s="482"/>
      <c r="K694" s="466"/>
      <c r="L694" s="466"/>
      <c r="M694" s="466"/>
      <c r="N694" s="466"/>
      <c r="O694" s="601"/>
      <c r="P694" s="468"/>
      <c r="Q694" s="601"/>
      <c r="R694" s="468"/>
      <c r="S694" s="601"/>
      <c r="T694" s="468"/>
      <c r="U694" s="466"/>
      <c r="V694" s="466"/>
      <c r="W694" s="466"/>
      <c r="X694" s="466"/>
      <c r="Y694" s="601"/>
      <c r="Z694" s="468"/>
      <c r="AA694" s="601"/>
      <c r="AB694" s="468"/>
      <c r="AC694" s="601"/>
      <c r="AD694" s="468"/>
      <c r="AG694">
        <f t="shared" si="286"/>
        <v>0</v>
      </c>
      <c r="AH694">
        <f t="shared" si="287"/>
        <v>0</v>
      </c>
      <c r="AI694">
        <f t="shared" si="278"/>
        <v>0</v>
      </c>
      <c r="AJ694">
        <f t="shared" si="279"/>
        <v>0</v>
      </c>
      <c r="AK694" cm="1">
        <f t="array" ref="AK694">IF(OR(O694={"NS","NA"},$C$93={"NS","NA"}),0,IF(O694&lt;=$C$93,0,1))</f>
        <v>0</v>
      </c>
      <c r="AL694" cm="1">
        <f t="array" ref="AL694">IF(OR(Q694={"NS","NA"},$E$95={"NS","NA"}),0,IF(Q694&lt;=$E$95,0,1))</f>
        <v>0</v>
      </c>
      <c r="AM694" cm="1">
        <f t="array" ref="AM694">IF(OR(S694={"NS","NA"},$E$97={"NS","NA"}),0,IF(S694&lt;=$E$97,0,1))</f>
        <v>0</v>
      </c>
      <c r="AN694" cm="1">
        <f t="array" ref="AN694">IF(OR(Y694={"NS","NA"},$S$425={"NS","NA"}),0,IF(Y694&lt;=$S$425,0,1))</f>
        <v>0</v>
      </c>
      <c r="AO694" cm="1">
        <f t="array" ref="AO694">IF(OR(AA694={"NS","NA"},$W$425={"NS","NA"}),0,IF(AA694&lt;=$W$425,0,1))</f>
        <v>0</v>
      </c>
      <c r="AP694" cm="1">
        <f t="array" ref="AP694">IF(OR(AC694={"NS","NA"},$AA$425={"NS","NA"}),0,IF(AC694&lt;=$AA$425,0,1))</f>
        <v>0</v>
      </c>
      <c r="AQ694">
        <f t="shared" si="280"/>
        <v>0</v>
      </c>
      <c r="AR694">
        <f t="shared" si="281"/>
        <v>0</v>
      </c>
      <c r="AS694">
        <f t="shared" si="288"/>
        <v>0</v>
      </c>
      <c r="AT694">
        <f t="shared" si="282"/>
        <v>0</v>
      </c>
      <c r="AU694">
        <f t="shared" si="283"/>
        <v>0</v>
      </c>
      <c r="AV694">
        <f t="shared" si="289"/>
        <v>0</v>
      </c>
      <c r="AW694">
        <f t="shared" si="284"/>
        <v>0</v>
      </c>
      <c r="AX694">
        <f t="shared" si="285"/>
        <v>0</v>
      </c>
    </row>
    <row r="695" spans="1:50" ht="15" customHeight="1">
      <c r="A695" s="18"/>
      <c r="B695" s="135"/>
      <c r="C695" s="262" t="s">
        <v>101</v>
      </c>
      <c r="D695" s="480" t="s">
        <v>613</v>
      </c>
      <c r="E695" s="481"/>
      <c r="F695" s="481"/>
      <c r="G695" s="481"/>
      <c r="H695" s="481"/>
      <c r="I695" s="481"/>
      <c r="J695" s="482"/>
      <c r="K695" s="466"/>
      <c r="L695" s="466"/>
      <c r="M695" s="466"/>
      <c r="N695" s="466"/>
      <c r="O695" s="601"/>
      <c r="P695" s="468"/>
      <c r="Q695" s="601"/>
      <c r="R695" s="468"/>
      <c r="S695" s="601"/>
      <c r="T695" s="468"/>
      <c r="U695" s="466"/>
      <c r="V695" s="466"/>
      <c r="W695" s="466"/>
      <c r="X695" s="466"/>
      <c r="Y695" s="601"/>
      <c r="Z695" s="468"/>
      <c r="AA695" s="601"/>
      <c r="AB695" s="468"/>
      <c r="AC695" s="601"/>
      <c r="AD695" s="468"/>
      <c r="AG695">
        <f t="shared" si="286"/>
        <v>0</v>
      </c>
      <c r="AH695">
        <f t="shared" si="287"/>
        <v>0</v>
      </c>
      <c r="AI695">
        <f t="shared" si="278"/>
        <v>0</v>
      </c>
      <c r="AJ695">
        <f t="shared" si="279"/>
        <v>0</v>
      </c>
      <c r="AK695" cm="1">
        <f t="array" ref="AK695">IF(OR(O695={"NS","NA"},$C$93={"NS","NA"}),0,IF(O695&lt;=$C$93,0,1))</f>
        <v>0</v>
      </c>
      <c r="AL695" cm="1">
        <f t="array" ref="AL695">IF(OR(Q695={"NS","NA"},$E$95={"NS","NA"}),0,IF(Q695&lt;=$E$95,0,1))</f>
        <v>0</v>
      </c>
      <c r="AM695" cm="1">
        <f t="array" ref="AM695">IF(OR(S695={"NS","NA"},$E$97={"NS","NA"}),0,IF(S695&lt;=$E$97,0,1))</f>
        <v>0</v>
      </c>
      <c r="AN695" cm="1">
        <f t="array" ref="AN695">IF(OR(Y695={"NS","NA"},$S$425={"NS","NA"}),0,IF(Y695&lt;=$S$425,0,1))</f>
        <v>0</v>
      </c>
      <c r="AO695" cm="1">
        <f t="array" ref="AO695">IF(OR(AA695={"NS","NA"},$W$425={"NS","NA"}),0,IF(AA695&lt;=$W$425,0,1))</f>
        <v>0</v>
      </c>
      <c r="AP695" cm="1">
        <f t="array" ref="AP695">IF(OR(AC695={"NS","NA"},$AA$425={"NS","NA"}),0,IF(AC695&lt;=$AA$425,0,1))</f>
        <v>0</v>
      </c>
      <c r="AQ695">
        <f t="shared" si="280"/>
        <v>0</v>
      </c>
      <c r="AR695">
        <f t="shared" si="281"/>
        <v>0</v>
      </c>
      <c r="AS695">
        <f t="shared" si="288"/>
        <v>0</v>
      </c>
      <c r="AT695">
        <f t="shared" si="282"/>
        <v>0</v>
      </c>
      <c r="AU695">
        <f t="shared" si="283"/>
        <v>0</v>
      </c>
      <c r="AV695">
        <f t="shared" si="289"/>
        <v>0</v>
      </c>
      <c r="AW695">
        <f t="shared" si="284"/>
        <v>0</v>
      </c>
      <c r="AX695">
        <f t="shared" si="285"/>
        <v>0</v>
      </c>
    </row>
    <row r="696" spans="1:50" ht="15" customHeight="1">
      <c r="A696" s="18"/>
      <c r="B696" s="135"/>
      <c r="C696" s="262" t="s">
        <v>103</v>
      </c>
      <c r="D696" s="480" t="s">
        <v>614</v>
      </c>
      <c r="E696" s="481"/>
      <c r="F696" s="481"/>
      <c r="G696" s="481"/>
      <c r="H696" s="481"/>
      <c r="I696" s="481"/>
      <c r="J696" s="482"/>
      <c r="K696" s="466"/>
      <c r="L696" s="466"/>
      <c r="M696" s="466"/>
      <c r="N696" s="466"/>
      <c r="O696" s="601"/>
      <c r="P696" s="468"/>
      <c r="Q696" s="601"/>
      <c r="R696" s="468"/>
      <c r="S696" s="601"/>
      <c r="T696" s="468"/>
      <c r="U696" s="466"/>
      <c r="V696" s="466"/>
      <c r="W696" s="466"/>
      <c r="X696" s="466"/>
      <c r="Y696" s="601"/>
      <c r="Z696" s="468"/>
      <c r="AA696" s="601"/>
      <c r="AB696" s="468"/>
      <c r="AC696" s="601"/>
      <c r="AD696" s="468"/>
      <c r="AG696">
        <f t="shared" si="286"/>
        <v>0</v>
      </c>
      <c r="AH696">
        <f t="shared" si="287"/>
        <v>0</v>
      </c>
      <c r="AI696">
        <f t="shared" si="278"/>
        <v>0</v>
      </c>
      <c r="AJ696">
        <f t="shared" si="279"/>
        <v>0</v>
      </c>
      <c r="AK696" cm="1">
        <f t="array" ref="AK696">IF(OR(O696={"NS","NA"},$C$93={"NS","NA"}),0,IF(O696&lt;=$C$93,0,1))</f>
        <v>0</v>
      </c>
      <c r="AL696" cm="1">
        <f t="array" ref="AL696">IF(OR(Q696={"NS","NA"},$E$95={"NS","NA"}),0,IF(Q696&lt;=$E$95,0,1))</f>
        <v>0</v>
      </c>
      <c r="AM696" cm="1">
        <f t="array" ref="AM696">IF(OR(S696={"NS","NA"},$E$97={"NS","NA"}),0,IF(S696&lt;=$E$97,0,1))</f>
        <v>0</v>
      </c>
      <c r="AN696" cm="1">
        <f t="array" ref="AN696">IF(OR(Y696={"NS","NA"},$S$425={"NS","NA"}),0,IF(Y696&lt;=$S$425,0,1))</f>
        <v>0</v>
      </c>
      <c r="AO696" cm="1">
        <f t="array" ref="AO696">IF(OR(AA696={"NS","NA"},$W$425={"NS","NA"}),0,IF(AA696&lt;=$W$425,0,1))</f>
        <v>0</v>
      </c>
      <c r="AP696" cm="1">
        <f t="array" ref="AP696">IF(OR(AC696={"NS","NA"},$AA$425={"NS","NA"}),0,IF(AC696&lt;=$AA$425,0,1))</f>
        <v>0</v>
      </c>
      <c r="AQ696">
        <f t="shared" si="280"/>
        <v>0</v>
      </c>
      <c r="AR696">
        <f t="shared" si="281"/>
        <v>0</v>
      </c>
      <c r="AS696">
        <f t="shared" si="288"/>
        <v>0</v>
      </c>
      <c r="AT696">
        <f t="shared" si="282"/>
        <v>0</v>
      </c>
      <c r="AU696">
        <f t="shared" si="283"/>
        <v>0</v>
      </c>
      <c r="AV696">
        <f t="shared" si="289"/>
        <v>0</v>
      </c>
      <c r="AW696">
        <f t="shared" si="284"/>
        <v>0</v>
      </c>
      <c r="AX696">
        <f t="shared" si="285"/>
        <v>0</v>
      </c>
    </row>
    <row r="697" spans="1:50" ht="15" customHeight="1">
      <c r="A697" s="18"/>
      <c r="B697" s="135"/>
      <c r="C697" s="262" t="s">
        <v>105</v>
      </c>
      <c r="D697" s="480" t="s">
        <v>615</v>
      </c>
      <c r="E697" s="481"/>
      <c r="F697" s="481"/>
      <c r="G697" s="481"/>
      <c r="H697" s="481"/>
      <c r="I697" s="481"/>
      <c r="J697" s="482"/>
      <c r="K697" s="466"/>
      <c r="L697" s="466"/>
      <c r="M697" s="466"/>
      <c r="N697" s="466"/>
      <c r="O697" s="601"/>
      <c r="P697" s="468"/>
      <c r="Q697" s="601"/>
      <c r="R697" s="468"/>
      <c r="S697" s="601"/>
      <c r="T697" s="468"/>
      <c r="U697" s="466"/>
      <c r="V697" s="466"/>
      <c r="W697" s="466"/>
      <c r="X697" s="466"/>
      <c r="Y697" s="601"/>
      <c r="Z697" s="468"/>
      <c r="AA697" s="601"/>
      <c r="AB697" s="468"/>
      <c r="AC697" s="601"/>
      <c r="AD697" s="468"/>
      <c r="AG697">
        <f t="shared" si="286"/>
        <v>0</v>
      </c>
      <c r="AH697">
        <f t="shared" si="287"/>
        <v>0</v>
      </c>
      <c r="AI697">
        <f t="shared" si="278"/>
        <v>0</v>
      </c>
      <c r="AJ697">
        <f t="shared" si="279"/>
        <v>0</v>
      </c>
      <c r="AK697" cm="1">
        <f t="array" ref="AK697">IF(OR(O697={"NS","NA"},$C$93={"NS","NA"}),0,IF(O697&lt;=$C$93,0,1))</f>
        <v>0</v>
      </c>
      <c r="AL697" cm="1">
        <f t="array" ref="AL697">IF(OR(Q697={"NS","NA"},$E$95={"NS","NA"}),0,IF(Q697&lt;=$E$95,0,1))</f>
        <v>0</v>
      </c>
      <c r="AM697" cm="1">
        <f t="array" ref="AM697">IF(OR(S697={"NS","NA"},$E$97={"NS","NA"}),0,IF(S697&lt;=$E$97,0,1))</f>
        <v>0</v>
      </c>
      <c r="AN697" cm="1">
        <f t="array" ref="AN697">IF(OR(Y697={"NS","NA"},$S$425={"NS","NA"}),0,IF(Y697&lt;=$S$425,0,1))</f>
        <v>0</v>
      </c>
      <c r="AO697" cm="1">
        <f t="array" ref="AO697">IF(OR(AA697={"NS","NA"},$W$425={"NS","NA"}),0,IF(AA697&lt;=$W$425,0,1))</f>
        <v>0</v>
      </c>
      <c r="AP697" cm="1">
        <f t="array" ref="AP697">IF(OR(AC697={"NS","NA"},$AA$425={"NS","NA"}),0,IF(AC697&lt;=$AA$425,0,1))</f>
        <v>0</v>
      </c>
      <c r="AQ697">
        <f t="shared" si="280"/>
        <v>0</v>
      </c>
      <c r="AR697">
        <f t="shared" si="281"/>
        <v>0</v>
      </c>
      <c r="AS697">
        <f t="shared" si="288"/>
        <v>0</v>
      </c>
      <c r="AT697">
        <f t="shared" si="282"/>
        <v>0</v>
      </c>
      <c r="AU697">
        <f t="shared" si="283"/>
        <v>0</v>
      </c>
      <c r="AV697">
        <f t="shared" si="289"/>
        <v>0</v>
      </c>
      <c r="AW697">
        <f t="shared" si="284"/>
        <v>0</v>
      </c>
      <c r="AX697">
        <f t="shared" si="285"/>
        <v>0</v>
      </c>
    </row>
    <row r="698" spans="1:50" ht="24" customHeight="1">
      <c r="A698" s="18"/>
      <c r="B698" s="135"/>
      <c r="C698" s="262" t="s">
        <v>107</v>
      </c>
      <c r="D698" s="480" t="s">
        <v>1648</v>
      </c>
      <c r="E698" s="481"/>
      <c r="F698" s="481"/>
      <c r="G698" s="481"/>
      <c r="H698" s="481"/>
      <c r="I698" s="481"/>
      <c r="J698" s="482"/>
      <c r="K698" s="466"/>
      <c r="L698" s="466"/>
      <c r="M698" s="466"/>
      <c r="N698" s="466"/>
      <c r="O698" s="601"/>
      <c r="P698" s="468"/>
      <c r="Q698" s="601"/>
      <c r="R698" s="468"/>
      <c r="S698" s="601"/>
      <c r="T698" s="468"/>
      <c r="U698" s="466"/>
      <c r="V698" s="466"/>
      <c r="W698" s="466"/>
      <c r="X698" s="466"/>
      <c r="Y698" s="601"/>
      <c r="Z698" s="468"/>
      <c r="AA698" s="601"/>
      <c r="AB698" s="468"/>
      <c r="AC698" s="601"/>
      <c r="AD698" s="468"/>
      <c r="AG698">
        <f t="shared" si="286"/>
        <v>0</v>
      </c>
      <c r="AH698">
        <f t="shared" si="287"/>
        <v>0</v>
      </c>
      <c r="AI698">
        <f t="shared" si="278"/>
        <v>0</v>
      </c>
      <c r="AJ698">
        <f t="shared" si="279"/>
        <v>0</v>
      </c>
      <c r="AK698" cm="1">
        <f t="array" ref="AK698">IF(OR(O698={"NS","NA"},$C$93={"NS","NA"}),0,IF(O698&lt;=$C$93,0,1))</f>
        <v>0</v>
      </c>
      <c r="AL698" cm="1">
        <f t="array" ref="AL698">IF(OR(Q698={"NS","NA"},$E$95={"NS","NA"}),0,IF(Q698&lt;=$E$95,0,1))</f>
        <v>0</v>
      </c>
      <c r="AM698" cm="1">
        <f t="array" ref="AM698">IF(OR(S698={"NS","NA"},$E$97={"NS","NA"}),0,IF(S698&lt;=$E$97,0,1))</f>
        <v>0</v>
      </c>
      <c r="AN698" cm="1">
        <f t="array" ref="AN698">IF(OR(Y698={"NS","NA"},$S$425={"NS","NA"}),0,IF(Y698&lt;=$S$425,0,1))</f>
        <v>0</v>
      </c>
      <c r="AO698" cm="1">
        <f t="array" ref="AO698">IF(OR(AA698={"NS","NA"},$W$425={"NS","NA"}),0,IF(AA698&lt;=$W$425,0,1))</f>
        <v>0</v>
      </c>
      <c r="AP698" cm="1">
        <f t="array" ref="AP698">IF(OR(AC698={"NS","NA"},$AA$425={"NS","NA"}),0,IF(AC698&lt;=$AA$425,0,1))</f>
        <v>0</v>
      </c>
      <c r="AQ698">
        <f t="shared" si="280"/>
        <v>0</v>
      </c>
      <c r="AR698">
        <f t="shared" si="281"/>
        <v>0</v>
      </c>
      <c r="AS698">
        <f t="shared" si="288"/>
        <v>0</v>
      </c>
      <c r="AT698">
        <f t="shared" si="282"/>
        <v>0</v>
      </c>
      <c r="AU698">
        <f t="shared" si="283"/>
        <v>0</v>
      </c>
      <c r="AV698">
        <f t="shared" si="289"/>
        <v>0</v>
      </c>
      <c r="AW698">
        <f t="shared" si="284"/>
        <v>0</v>
      </c>
      <c r="AX698">
        <f t="shared" si="285"/>
        <v>0</v>
      </c>
    </row>
    <row r="699" spans="1:50" ht="36" customHeight="1">
      <c r="A699" s="18"/>
      <c r="B699" s="135"/>
      <c r="C699" s="262" t="s">
        <v>108</v>
      </c>
      <c r="D699" s="480" t="s">
        <v>616</v>
      </c>
      <c r="E699" s="481"/>
      <c r="F699" s="481"/>
      <c r="G699" s="481"/>
      <c r="H699" s="481"/>
      <c r="I699" s="481"/>
      <c r="J699" s="482"/>
      <c r="K699" s="466"/>
      <c r="L699" s="466"/>
      <c r="M699" s="466"/>
      <c r="N699" s="466"/>
      <c r="O699" s="601"/>
      <c r="P699" s="468"/>
      <c r="Q699" s="601"/>
      <c r="R699" s="468"/>
      <c r="S699" s="601"/>
      <c r="T699" s="468"/>
      <c r="U699" s="466"/>
      <c r="V699" s="466"/>
      <c r="W699" s="466"/>
      <c r="X699" s="466"/>
      <c r="Y699" s="601"/>
      <c r="Z699" s="468"/>
      <c r="AA699" s="601"/>
      <c r="AB699" s="468"/>
      <c r="AC699" s="601"/>
      <c r="AD699" s="468"/>
      <c r="AG699">
        <f t="shared" si="286"/>
        <v>0</v>
      </c>
      <c r="AH699">
        <f t="shared" si="287"/>
        <v>0</v>
      </c>
      <c r="AI699">
        <f t="shared" si="278"/>
        <v>0</v>
      </c>
      <c r="AJ699">
        <f t="shared" si="279"/>
        <v>0</v>
      </c>
      <c r="AK699" cm="1">
        <f t="array" ref="AK699">IF(OR(O699={"NS","NA"},$C$93={"NS","NA"}),0,IF(O699&lt;=$C$93,0,1))</f>
        <v>0</v>
      </c>
      <c r="AL699" cm="1">
        <f t="array" ref="AL699">IF(OR(Q699={"NS","NA"},$E$95={"NS","NA"}),0,IF(Q699&lt;=$E$95,0,1))</f>
        <v>0</v>
      </c>
      <c r="AM699" cm="1">
        <f t="array" ref="AM699">IF(OR(S699={"NS","NA"},$E$97={"NS","NA"}),0,IF(S699&lt;=$E$97,0,1))</f>
        <v>0</v>
      </c>
      <c r="AN699" cm="1">
        <f t="array" ref="AN699">IF(OR(Y699={"NS","NA"},$S$425={"NS","NA"}),0,IF(Y699&lt;=$S$425,0,1))</f>
        <v>0</v>
      </c>
      <c r="AO699" cm="1">
        <f t="array" ref="AO699">IF(OR(AA699={"NS","NA"},$W$425={"NS","NA"}),0,IF(AA699&lt;=$W$425,0,1))</f>
        <v>0</v>
      </c>
      <c r="AP699" cm="1">
        <f t="array" ref="AP699">IF(OR(AC699={"NS","NA"},$AA$425={"NS","NA"}),0,IF(AC699&lt;=$AA$425,0,1))</f>
        <v>0</v>
      </c>
      <c r="AQ699">
        <f t="shared" si="280"/>
        <v>0</v>
      </c>
      <c r="AR699">
        <f t="shared" si="281"/>
        <v>0</v>
      </c>
      <c r="AS699">
        <f t="shared" si="288"/>
        <v>0</v>
      </c>
      <c r="AT699">
        <f t="shared" si="282"/>
        <v>0</v>
      </c>
      <c r="AU699">
        <f t="shared" si="283"/>
        <v>0</v>
      </c>
      <c r="AV699">
        <f t="shared" si="289"/>
        <v>0</v>
      </c>
      <c r="AW699">
        <f t="shared" si="284"/>
        <v>0</v>
      </c>
      <c r="AX699">
        <f t="shared" si="285"/>
        <v>0</v>
      </c>
    </row>
    <row r="700" spans="1:50" ht="15" customHeight="1">
      <c r="A700" s="18"/>
      <c r="B700" s="135"/>
      <c r="C700" s="262" t="s">
        <v>109</v>
      </c>
      <c r="D700" s="480" t="s">
        <v>617</v>
      </c>
      <c r="E700" s="481"/>
      <c r="F700" s="481"/>
      <c r="G700" s="481"/>
      <c r="H700" s="481"/>
      <c r="I700" s="481"/>
      <c r="J700" s="482"/>
      <c r="K700" s="466"/>
      <c r="L700" s="466"/>
      <c r="M700" s="466"/>
      <c r="N700" s="466"/>
      <c r="O700" s="601"/>
      <c r="P700" s="468"/>
      <c r="Q700" s="601"/>
      <c r="R700" s="468"/>
      <c r="S700" s="601"/>
      <c r="T700" s="468"/>
      <c r="U700" s="466"/>
      <c r="V700" s="466"/>
      <c r="W700" s="466"/>
      <c r="X700" s="466"/>
      <c r="Y700" s="601"/>
      <c r="Z700" s="468"/>
      <c r="AA700" s="601"/>
      <c r="AB700" s="468"/>
      <c r="AC700" s="601"/>
      <c r="AD700" s="468"/>
      <c r="AG700">
        <f t="shared" si="286"/>
        <v>0</v>
      </c>
      <c r="AH700">
        <f t="shared" si="287"/>
        <v>0</v>
      </c>
      <c r="AI700">
        <f t="shared" si="278"/>
        <v>0</v>
      </c>
      <c r="AJ700">
        <f t="shared" si="279"/>
        <v>0</v>
      </c>
      <c r="AK700" cm="1">
        <f t="array" ref="AK700">IF(OR(O700={"NS","NA"},$C$93={"NS","NA"}),0,IF(O700&lt;=$C$93,0,1))</f>
        <v>0</v>
      </c>
      <c r="AL700" cm="1">
        <f t="array" ref="AL700">IF(OR(Q700={"NS","NA"},$E$95={"NS","NA"}),0,IF(Q700&lt;=$E$95,0,1))</f>
        <v>0</v>
      </c>
      <c r="AM700" cm="1">
        <f t="array" ref="AM700">IF(OR(S700={"NS","NA"},$E$97={"NS","NA"}),0,IF(S700&lt;=$E$97,0,1))</f>
        <v>0</v>
      </c>
      <c r="AN700" cm="1">
        <f t="array" ref="AN700">IF(OR(Y700={"NS","NA"},$S$425={"NS","NA"}),0,IF(Y700&lt;=$S$425,0,1))</f>
        <v>0</v>
      </c>
      <c r="AO700" cm="1">
        <f t="array" ref="AO700">IF(OR(AA700={"NS","NA"},$W$425={"NS","NA"}),0,IF(AA700&lt;=$W$425,0,1))</f>
        <v>0</v>
      </c>
      <c r="AP700" cm="1">
        <f t="array" ref="AP700">IF(OR(AC700={"NS","NA"},$AA$425={"NS","NA"}),0,IF(AC700&lt;=$AA$425,0,1))</f>
        <v>0</v>
      </c>
      <c r="AQ700">
        <f t="shared" si="280"/>
        <v>0</v>
      </c>
      <c r="AR700">
        <f t="shared" si="281"/>
        <v>0</v>
      </c>
      <c r="AS700">
        <f t="shared" si="288"/>
        <v>0</v>
      </c>
      <c r="AT700">
        <f t="shared" si="282"/>
        <v>0</v>
      </c>
      <c r="AU700">
        <f t="shared" si="283"/>
        <v>0</v>
      </c>
      <c r="AV700">
        <f t="shared" si="289"/>
        <v>0</v>
      </c>
      <c r="AW700">
        <f t="shared" si="284"/>
        <v>0</v>
      </c>
      <c r="AX700">
        <f t="shared" si="285"/>
        <v>0</v>
      </c>
    </row>
    <row r="701" spans="1:50" ht="24" customHeight="1">
      <c r="A701" s="18"/>
      <c r="B701" s="135"/>
      <c r="C701" s="262" t="s">
        <v>110</v>
      </c>
      <c r="D701" s="480" t="s">
        <v>618</v>
      </c>
      <c r="E701" s="481"/>
      <c r="F701" s="481"/>
      <c r="G701" s="481"/>
      <c r="H701" s="481"/>
      <c r="I701" s="481"/>
      <c r="J701" s="482"/>
      <c r="K701" s="466"/>
      <c r="L701" s="466"/>
      <c r="M701" s="466"/>
      <c r="N701" s="466"/>
      <c r="O701" s="601"/>
      <c r="P701" s="468"/>
      <c r="Q701" s="601"/>
      <c r="R701" s="468"/>
      <c r="S701" s="601"/>
      <c r="T701" s="468"/>
      <c r="U701" s="466"/>
      <c r="V701" s="466"/>
      <c r="W701" s="466"/>
      <c r="X701" s="466"/>
      <c r="Y701" s="601"/>
      <c r="Z701" s="468"/>
      <c r="AA701" s="601"/>
      <c r="AB701" s="468"/>
      <c r="AC701" s="601"/>
      <c r="AD701" s="468"/>
      <c r="AG701">
        <f t="shared" si="286"/>
        <v>0</v>
      </c>
      <c r="AH701">
        <f t="shared" si="287"/>
        <v>0</v>
      </c>
      <c r="AI701">
        <f t="shared" si="278"/>
        <v>0</v>
      </c>
      <c r="AJ701">
        <f t="shared" si="279"/>
        <v>0</v>
      </c>
      <c r="AK701" cm="1">
        <f t="array" ref="AK701">IF(OR(O701={"NS","NA"},$C$93={"NS","NA"}),0,IF(O701&lt;=$C$93,0,1))</f>
        <v>0</v>
      </c>
      <c r="AL701" cm="1">
        <f t="array" ref="AL701">IF(OR(Q701={"NS","NA"},$E$95={"NS","NA"}),0,IF(Q701&lt;=$E$95,0,1))</f>
        <v>0</v>
      </c>
      <c r="AM701" cm="1">
        <f t="array" ref="AM701">IF(OR(S701={"NS","NA"},$E$97={"NS","NA"}),0,IF(S701&lt;=$E$97,0,1))</f>
        <v>0</v>
      </c>
      <c r="AN701" cm="1">
        <f t="array" ref="AN701">IF(OR(Y701={"NS","NA"},$S$425={"NS","NA"}),0,IF(Y701&lt;=$S$425,0,1))</f>
        <v>0</v>
      </c>
      <c r="AO701" cm="1">
        <f t="array" ref="AO701">IF(OR(AA701={"NS","NA"},$W$425={"NS","NA"}),0,IF(AA701&lt;=$W$425,0,1))</f>
        <v>0</v>
      </c>
      <c r="AP701" cm="1">
        <f t="array" ref="AP701">IF(OR(AC701={"NS","NA"},$AA$425={"NS","NA"}),0,IF(AC701&lt;=$AA$425,0,1))</f>
        <v>0</v>
      </c>
      <c r="AQ701">
        <f t="shared" si="280"/>
        <v>0</v>
      </c>
      <c r="AR701">
        <f t="shared" si="281"/>
        <v>0</v>
      </c>
      <c r="AS701">
        <f t="shared" si="288"/>
        <v>0</v>
      </c>
      <c r="AT701">
        <f t="shared" si="282"/>
        <v>0</v>
      </c>
      <c r="AU701">
        <f t="shared" si="283"/>
        <v>0</v>
      </c>
      <c r="AV701">
        <f t="shared" si="289"/>
        <v>0</v>
      </c>
      <c r="AW701">
        <f t="shared" si="284"/>
        <v>0</v>
      </c>
      <c r="AX701">
        <f t="shared" si="285"/>
        <v>0</v>
      </c>
    </row>
    <row r="702" spans="1:50" ht="24" customHeight="1">
      <c r="A702" s="18"/>
      <c r="B702" s="135"/>
      <c r="C702" s="262" t="s">
        <v>111</v>
      </c>
      <c r="D702" s="480" t="s">
        <v>619</v>
      </c>
      <c r="E702" s="481"/>
      <c r="F702" s="481"/>
      <c r="G702" s="481"/>
      <c r="H702" s="481"/>
      <c r="I702" s="481"/>
      <c r="J702" s="482"/>
      <c r="K702" s="466"/>
      <c r="L702" s="466"/>
      <c r="M702" s="466"/>
      <c r="N702" s="466"/>
      <c r="O702" s="601"/>
      <c r="P702" s="468"/>
      <c r="Q702" s="601"/>
      <c r="R702" s="468"/>
      <c r="S702" s="601"/>
      <c r="T702" s="468"/>
      <c r="U702" s="466"/>
      <c r="V702" s="466"/>
      <c r="W702" s="466"/>
      <c r="X702" s="466"/>
      <c r="Y702" s="601"/>
      <c r="Z702" s="468"/>
      <c r="AA702" s="601"/>
      <c r="AB702" s="468"/>
      <c r="AC702" s="601"/>
      <c r="AD702" s="468"/>
      <c r="AG702">
        <f t="shared" si="286"/>
        <v>0</v>
      </c>
      <c r="AH702">
        <f t="shared" si="287"/>
        <v>0</v>
      </c>
      <c r="AI702">
        <f t="shared" si="278"/>
        <v>0</v>
      </c>
      <c r="AJ702">
        <f t="shared" si="279"/>
        <v>0</v>
      </c>
      <c r="AK702" cm="1">
        <f t="array" ref="AK702">IF(OR(O702={"NS","NA"},$C$93={"NS","NA"}),0,IF(O702&lt;=$C$93,0,1))</f>
        <v>0</v>
      </c>
      <c r="AL702" cm="1">
        <f t="array" ref="AL702">IF(OR(Q702={"NS","NA"},$E$95={"NS","NA"}),0,IF(Q702&lt;=$E$95,0,1))</f>
        <v>0</v>
      </c>
      <c r="AM702" cm="1">
        <f t="array" ref="AM702">IF(OR(S702={"NS","NA"},$E$97={"NS","NA"}),0,IF(S702&lt;=$E$97,0,1))</f>
        <v>0</v>
      </c>
      <c r="AN702" cm="1">
        <f t="array" ref="AN702">IF(OR(Y702={"NS","NA"},$S$425={"NS","NA"}),0,IF(Y702&lt;=$S$425,0,1))</f>
        <v>0</v>
      </c>
      <c r="AO702" cm="1">
        <f t="array" ref="AO702">IF(OR(AA702={"NS","NA"},$W$425={"NS","NA"}),0,IF(AA702&lt;=$W$425,0,1))</f>
        <v>0</v>
      </c>
      <c r="AP702" cm="1">
        <f t="array" ref="AP702">IF(OR(AC702={"NS","NA"},$AA$425={"NS","NA"}),0,IF(AC702&lt;=$AA$425,0,1))</f>
        <v>0</v>
      </c>
      <c r="AQ702">
        <f t="shared" si="280"/>
        <v>0</v>
      </c>
      <c r="AR702">
        <f t="shared" si="281"/>
        <v>0</v>
      </c>
      <c r="AS702">
        <f t="shared" si="288"/>
        <v>0</v>
      </c>
      <c r="AT702">
        <f t="shared" si="282"/>
        <v>0</v>
      </c>
      <c r="AU702">
        <f t="shared" si="283"/>
        <v>0</v>
      </c>
      <c r="AV702">
        <f t="shared" si="289"/>
        <v>0</v>
      </c>
      <c r="AW702">
        <f t="shared" si="284"/>
        <v>0</v>
      </c>
      <c r="AX702">
        <f t="shared" si="285"/>
        <v>0</v>
      </c>
    </row>
    <row r="703" spans="1:50" ht="24" customHeight="1">
      <c r="A703" s="18"/>
      <c r="B703" s="135"/>
      <c r="C703" s="262" t="s">
        <v>112</v>
      </c>
      <c r="D703" s="480" t="s">
        <v>620</v>
      </c>
      <c r="E703" s="481"/>
      <c r="F703" s="481"/>
      <c r="G703" s="481"/>
      <c r="H703" s="481"/>
      <c r="I703" s="481"/>
      <c r="J703" s="482"/>
      <c r="K703" s="466"/>
      <c r="L703" s="466"/>
      <c r="M703" s="466"/>
      <c r="N703" s="466"/>
      <c r="O703" s="601"/>
      <c r="P703" s="468"/>
      <c r="Q703" s="601"/>
      <c r="R703" s="468"/>
      <c r="S703" s="601"/>
      <c r="T703" s="468"/>
      <c r="U703" s="466"/>
      <c r="V703" s="466"/>
      <c r="W703" s="466"/>
      <c r="X703" s="466"/>
      <c r="Y703" s="601"/>
      <c r="Z703" s="468"/>
      <c r="AA703" s="601"/>
      <c r="AB703" s="468"/>
      <c r="AC703" s="601"/>
      <c r="AD703" s="468"/>
      <c r="AG703">
        <f t="shared" si="286"/>
        <v>0</v>
      </c>
      <c r="AH703">
        <f t="shared" si="287"/>
        <v>0</v>
      </c>
      <c r="AI703">
        <f t="shared" si="278"/>
        <v>0</v>
      </c>
      <c r="AJ703">
        <f t="shared" si="279"/>
        <v>0</v>
      </c>
      <c r="AK703" cm="1">
        <f t="array" ref="AK703">IF(OR(O703={"NS","NA"},$C$93={"NS","NA"}),0,IF(O703&lt;=$C$93,0,1))</f>
        <v>0</v>
      </c>
      <c r="AL703" cm="1">
        <f t="array" ref="AL703">IF(OR(Q703={"NS","NA"},$E$95={"NS","NA"}),0,IF(Q703&lt;=$E$95,0,1))</f>
        <v>0</v>
      </c>
      <c r="AM703" cm="1">
        <f t="array" ref="AM703">IF(OR(S703={"NS","NA"},$E$97={"NS","NA"}),0,IF(S703&lt;=$E$97,0,1))</f>
        <v>0</v>
      </c>
      <c r="AN703" cm="1">
        <f t="array" ref="AN703">IF(OR(Y703={"NS","NA"},$S$425={"NS","NA"}),0,IF(Y703&lt;=$S$425,0,1))</f>
        <v>0</v>
      </c>
      <c r="AO703" cm="1">
        <f t="array" ref="AO703">IF(OR(AA703={"NS","NA"},$W$425={"NS","NA"}),0,IF(AA703&lt;=$W$425,0,1))</f>
        <v>0</v>
      </c>
      <c r="AP703" cm="1">
        <f t="array" ref="AP703">IF(OR(AC703={"NS","NA"},$AA$425={"NS","NA"}),0,IF(AC703&lt;=$AA$425,0,1))</f>
        <v>0</v>
      </c>
      <c r="AQ703">
        <f t="shared" si="280"/>
        <v>0</v>
      </c>
      <c r="AR703">
        <f t="shared" si="281"/>
        <v>0</v>
      </c>
      <c r="AS703">
        <f t="shared" si="288"/>
        <v>0</v>
      </c>
      <c r="AT703">
        <f t="shared" si="282"/>
        <v>0</v>
      </c>
      <c r="AU703">
        <f t="shared" si="283"/>
        <v>0</v>
      </c>
      <c r="AV703">
        <f t="shared" si="289"/>
        <v>0</v>
      </c>
      <c r="AW703">
        <f t="shared" si="284"/>
        <v>0</v>
      </c>
      <c r="AX703">
        <f t="shared" si="285"/>
        <v>0</v>
      </c>
    </row>
    <row r="704" spans="1:50" ht="15" customHeight="1">
      <c r="A704" s="18"/>
      <c r="B704" s="135"/>
      <c r="C704" s="132" t="s">
        <v>113</v>
      </c>
      <c r="D704" s="480" t="s">
        <v>1852</v>
      </c>
      <c r="E704" s="481"/>
      <c r="F704" s="481"/>
      <c r="G704" s="481"/>
      <c r="H704" s="481"/>
      <c r="I704" s="481"/>
      <c r="J704" s="482"/>
      <c r="K704" s="466"/>
      <c r="L704" s="466"/>
      <c r="M704" s="466"/>
      <c r="N704" s="466"/>
      <c r="O704" s="601"/>
      <c r="P704" s="468"/>
      <c r="Q704" s="601"/>
      <c r="R704" s="468"/>
      <c r="S704" s="601"/>
      <c r="T704" s="468"/>
      <c r="U704" s="466"/>
      <c r="V704" s="466"/>
      <c r="W704" s="466"/>
      <c r="X704" s="466"/>
      <c r="Y704" s="601"/>
      <c r="Z704" s="468"/>
      <c r="AA704" s="601"/>
      <c r="AB704" s="468"/>
      <c r="AC704" s="601"/>
      <c r="AD704" s="468"/>
      <c r="AG704">
        <f>IF(K704=1,IF(COUNTA(O704:T704)=3,0,1),IF(K704&gt;1,0,IF(COUNTA($K$688:$AD$704)&gt;0,1,0)))</f>
        <v>0</v>
      </c>
      <c r="AH704">
        <f>IF(U704=1,IF(COUNTA(Y704:AD704)=3,0,1),IF(U704&gt;1,0,IF(COUNTA($K$688:$AD$704)&gt;0,1,0)))</f>
        <v>0</v>
      </c>
      <c r="AI704">
        <f t="shared" si="278"/>
        <v>0</v>
      </c>
      <c r="AJ704">
        <f t="shared" si="279"/>
        <v>0</v>
      </c>
      <c r="AK704" cm="1">
        <f t="array" ref="AK704">IF(OR(O704={"NS","NA"},$C$93={"NS","NA"}),0,IF(O704&lt;=$C$93,0,1))</f>
        <v>0</v>
      </c>
      <c r="AL704" cm="1">
        <f t="array" ref="AL704">IF(OR(Q704={"NS","NA"},$E$95={"NS","NA"}),0,IF(Q704&lt;=$E$95,0,1))</f>
        <v>0</v>
      </c>
      <c r="AM704" cm="1">
        <f t="array" ref="AM704">IF(OR(S704={"NS","NA"},$E$97={"NS","NA"}),0,IF(S704&lt;=$E$97,0,1))</f>
        <v>0</v>
      </c>
      <c r="AN704" cm="1">
        <f t="array" ref="AN704">IF(OR(Y704={"NS","NA"},$S$425={"NS","NA"}),0,IF(Y704&lt;=$S$425,0,1))</f>
        <v>0</v>
      </c>
      <c r="AO704" cm="1">
        <f t="array" ref="AO704">IF(OR(AA704={"NS","NA"},$W$425={"NS","NA"}),0,IF(AA704&lt;=$W$425,0,1))</f>
        <v>0</v>
      </c>
      <c r="AP704" cm="1">
        <f t="array" ref="AP704">IF(OR(AC704={"NS","NA"},$AA$425={"NS","NA"}),0,IF(AC704&lt;=$AA$425,0,1))</f>
        <v>0</v>
      </c>
      <c r="AQ704">
        <f t="shared" si="280"/>
        <v>0</v>
      </c>
      <c r="AR704">
        <f t="shared" si="281"/>
        <v>0</v>
      </c>
      <c r="AS704">
        <f t="shared" si="288"/>
        <v>0</v>
      </c>
      <c r="AT704">
        <f t="shared" si="282"/>
        <v>0</v>
      </c>
      <c r="AU704">
        <f t="shared" si="283"/>
        <v>0</v>
      </c>
      <c r="AV704">
        <f>IF(COUNTIF(Y704:AD704,"NA")=3,0,IF(COUNTA(Y704:AD704)=0,0,IF(OR(AND(Y704=0,AT704&gt;0),AND(Y704="ns",AU704&gt;0),AND(Y704="ns",AT704=0,AU704=0)),1,IF(OR(AND(Y704&gt;0,AT704=2),AND(Y704="ns",AT704=2),AND(Y704="ns",AU704=0,AT704&gt;0),Y704=AU704),0,1))))</f>
        <v>0</v>
      </c>
      <c r="AW704">
        <f t="shared" si="284"/>
        <v>0</v>
      </c>
      <c r="AX704">
        <f t="shared" si="285"/>
        <v>0</v>
      </c>
    </row>
    <row r="705" spans="1:50" ht="15" customHeight="1">
      <c r="A705" s="18"/>
      <c r="B705" s="135"/>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H705" s="208">
        <f>SUM(AG688:AH704)</f>
        <v>0</v>
      </c>
      <c r="AJ705" s="208">
        <f>SUM(AI688:AJ704)</f>
        <v>0</v>
      </c>
      <c r="AM705" s="172">
        <f>SUM(AK688:AM704)</f>
        <v>0</v>
      </c>
      <c r="AP705" s="172">
        <f>SUM(AN688:AP704)</f>
        <v>0</v>
      </c>
      <c r="AQ705">
        <f>SUM(AQ688:AQ704)</f>
        <v>0</v>
      </c>
      <c r="AS705" s="172">
        <f>SUM(AS688:AS704)</f>
        <v>0</v>
      </c>
      <c r="AT705">
        <f>SUM(AT688:AT704)</f>
        <v>0</v>
      </c>
      <c r="AV705" s="172">
        <f>SUM(AV688:AV704)</f>
        <v>0</v>
      </c>
      <c r="AW705" s="208">
        <f>SUM(AW688:AW704)</f>
        <v>0</v>
      </c>
      <c r="AX705" s="208">
        <f>SUM(AX688:AX704)</f>
        <v>0</v>
      </c>
    </row>
    <row r="706" spans="1:50" ht="45" customHeight="1">
      <c r="A706" s="18"/>
      <c r="B706" s="135"/>
      <c r="C706" s="640" t="s">
        <v>1898</v>
      </c>
      <c r="D706" s="640"/>
      <c r="E706" s="640"/>
      <c r="F706" s="466"/>
      <c r="G706" s="466"/>
      <c r="H706" s="466"/>
      <c r="I706" s="466"/>
      <c r="J706" s="466"/>
      <c r="K706" s="466"/>
      <c r="L706" s="466"/>
      <c r="M706" s="466"/>
      <c r="N706" s="466"/>
      <c r="O706" s="466"/>
      <c r="P706" s="466"/>
      <c r="Q706" s="466"/>
      <c r="R706" s="466"/>
      <c r="S706" s="466"/>
      <c r="T706" s="466"/>
      <c r="U706" s="466"/>
      <c r="V706" s="466"/>
      <c r="W706" s="466"/>
      <c r="X706" s="466"/>
      <c r="Y706" s="466"/>
      <c r="Z706" s="466"/>
      <c r="AA706" s="466"/>
      <c r="AB706" s="466"/>
      <c r="AC706" s="466"/>
      <c r="AD706" s="466"/>
    </row>
    <row r="707" spans="1:50" ht="15" customHeight="1">
      <c r="A707" s="18"/>
      <c r="B707" s="452" t="str">
        <f>IF(OR(AND(K704=1,F706=""),AND(U704=1,F706="")),"Debido a que seleccionó para el numeral 17 el código 1, debe anotar el n. de dicho(s) tipo(s) de equipamiento de protección","")</f>
        <v/>
      </c>
      <c r="C707" s="452"/>
      <c r="D707" s="452"/>
      <c r="E707" s="452"/>
      <c r="F707" s="452"/>
      <c r="G707" s="452"/>
      <c r="H707" s="452"/>
      <c r="I707" s="452"/>
      <c r="J707" s="452"/>
      <c r="K707" s="452"/>
      <c r="L707" s="452"/>
      <c r="M707" s="452"/>
      <c r="N707" s="452"/>
      <c r="O707" s="452"/>
      <c r="P707" s="452"/>
      <c r="Q707" s="452"/>
      <c r="R707" s="452"/>
      <c r="S707" s="452"/>
      <c r="T707" s="452"/>
      <c r="U707" s="452"/>
      <c r="V707" s="452"/>
      <c r="W707" s="452"/>
      <c r="X707" s="452"/>
      <c r="Y707" s="452"/>
      <c r="Z707" s="452"/>
      <c r="AA707" s="452"/>
      <c r="AB707" s="452"/>
      <c r="AC707" s="452"/>
      <c r="AD707" s="452"/>
      <c r="AE707" s="452"/>
    </row>
    <row r="708" spans="1:50" ht="24" customHeight="1">
      <c r="A708" s="159"/>
      <c r="B708" s="7"/>
      <c r="C708" s="417" t="s">
        <v>147</v>
      </c>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c r="Z708" s="417"/>
      <c r="AA708" s="417"/>
      <c r="AB708" s="417"/>
      <c r="AC708" s="417"/>
      <c r="AD708" s="417"/>
    </row>
    <row r="709" spans="1:50" ht="60" customHeight="1">
      <c r="A709" s="159"/>
      <c r="B709" s="7"/>
      <c r="C709" s="473"/>
      <c r="D709" s="474"/>
      <c r="E709" s="474"/>
      <c r="F709" s="474"/>
      <c r="G709" s="474"/>
      <c r="H709" s="474"/>
      <c r="I709" s="474"/>
      <c r="J709" s="474"/>
      <c r="K709" s="474"/>
      <c r="L709" s="474"/>
      <c r="M709" s="474"/>
      <c r="N709" s="474"/>
      <c r="O709" s="474"/>
      <c r="P709" s="474"/>
      <c r="Q709" s="474"/>
      <c r="R709" s="474"/>
      <c r="S709" s="474"/>
      <c r="T709" s="474"/>
      <c r="U709" s="474"/>
      <c r="V709" s="474"/>
      <c r="W709" s="474"/>
      <c r="X709" s="474"/>
      <c r="Y709" s="474"/>
      <c r="Z709" s="474"/>
      <c r="AA709" s="474"/>
      <c r="AB709" s="474"/>
      <c r="AC709" s="474"/>
      <c r="AD709" s="475"/>
    </row>
    <row r="710" spans="1:50" ht="15" customHeight="1">
      <c r="A710" s="159"/>
      <c r="B710" s="455" t="str">
        <f>IF(AH705=0,"","Favor de ingresar toda la información requerida en la pregunta")</f>
        <v/>
      </c>
      <c r="C710" s="455"/>
      <c r="D710" s="455"/>
      <c r="E710" s="455"/>
      <c r="F710" s="455"/>
      <c r="G710" s="455"/>
      <c r="H710" s="455"/>
      <c r="I710" s="455"/>
      <c r="J710" s="455"/>
      <c r="K710" s="455"/>
      <c r="L710" s="455"/>
      <c r="M710" s="455"/>
      <c r="N710" s="455"/>
      <c r="O710" s="455"/>
      <c r="P710" s="455"/>
      <c r="Q710" s="455"/>
      <c r="R710" s="455"/>
      <c r="S710" s="455"/>
      <c r="T710" s="455"/>
      <c r="U710" s="455"/>
      <c r="V710" s="455"/>
      <c r="W710" s="455"/>
      <c r="X710" s="455"/>
      <c r="Y710" s="455"/>
      <c r="Z710" s="455"/>
      <c r="AA710" s="455"/>
      <c r="AB710" s="455"/>
      <c r="AC710" s="455"/>
      <c r="AD710" s="455"/>
      <c r="AE710" s="455"/>
    </row>
    <row r="711" spans="1:50" ht="15" customHeight="1">
      <c r="A711" s="159"/>
      <c r="B711" s="456" t="str">
        <f>IF(COUNTIF(K688:AD704,"NS")&lt;&gt;0,"Alerta: debido a que cuenta con registros NS, debe proporcionar una justificación en el area de comentarios al final de la pregunta","")</f>
        <v/>
      </c>
      <c r="C711" s="456"/>
      <c r="D711" s="456"/>
      <c r="E711" s="456"/>
      <c r="F711" s="456"/>
      <c r="G711" s="456"/>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6"/>
    </row>
    <row r="712" spans="1:50" ht="15" customHeight="1">
      <c r="A712" s="159"/>
      <c r="B712" s="452" t="str">
        <f>IF(AJ705&gt;0,"Revise la información capturada, ya que tiene datos ingresados en celdas que están sombreadas","")</f>
        <v/>
      </c>
      <c r="C712" s="452"/>
      <c r="D712" s="452"/>
      <c r="E712" s="452"/>
      <c r="F712" s="452"/>
      <c r="G712" s="452"/>
      <c r="H712" s="452"/>
      <c r="I712" s="452"/>
      <c r="J712" s="452"/>
      <c r="K712" s="452"/>
      <c r="L712" s="452"/>
      <c r="M712" s="452"/>
      <c r="N712" s="452"/>
      <c r="O712" s="452"/>
      <c r="P712" s="452"/>
      <c r="Q712" s="452"/>
      <c r="R712" s="452"/>
      <c r="S712" s="452"/>
      <c r="T712" s="452"/>
      <c r="U712" s="452"/>
      <c r="V712" s="452"/>
      <c r="W712" s="452"/>
      <c r="X712" s="452"/>
      <c r="Y712" s="452"/>
      <c r="Z712" s="452"/>
      <c r="AA712" s="452"/>
      <c r="AB712" s="452"/>
      <c r="AC712" s="452"/>
      <c r="AD712" s="452"/>
      <c r="AE712" s="452"/>
    </row>
    <row r="713" spans="1:50" ht="15" customHeight="1">
      <c r="A713" s="159"/>
      <c r="B713" s="452" t="str">
        <f>IF(OR(AS705&gt;0,AV705&gt;0),"Favor de revisar la suma y consistencia de totales y/o subtotales por filas (numéricos y NS)","")</f>
        <v/>
      </c>
      <c r="C713" s="452"/>
      <c r="D713" s="452"/>
      <c r="E713" s="452"/>
      <c r="F713" s="452"/>
      <c r="G713" s="452"/>
      <c r="H713" s="452"/>
      <c r="I713" s="452"/>
      <c r="J713" s="452"/>
      <c r="K713" s="452"/>
      <c r="L713" s="452"/>
      <c r="M713" s="452"/>
      <c r="N713" s="452"/>
      <c r="O713" s="452"/>
      <c r="P713" s="452"/>
      <c r="Q713" s="452"/>
      <c r="R713" s="452"/>
      <c r="S713" s="452"/>
      <c r="T713" s="452"/>
      <c r="U713" s="452"/>
      <c r="V713" s="452"/>
      <c r="W713" s="452"/>
      <c r="X713" s="452"/>
      <c r="Y713" s="452"/>
      <c r="Z713" s="452"/>
      <c r="AA713" s="452"/>
      <c r="AB713" s="452"/>
      <c r="AC713" s="452"/>
      <c r="AD713" s="452"/>
      <c r="AE713" s="452"/>
    </row>
    <row r="714" spans="1:50" ht="15" customHeight="1">
      <c r="A714" s="159"/>
      <c r="B714" s="452" t="str">
        <f>IF(AM705&gt;0,"Favor de revisar la instrucción 4, debido a que no se cumplen con los criterios mencionados",IF(AP705&gt;0,"Favor de revisar la instrucción 5, debido a que no se cumplen con los criterios mencionados",""))</f>
        <v/>
      </c>
      <c r="C714" s="452"/>
      <c r="D714" s="452"/>
      <c r="E714" s="452"/>
      <c r="F714" s="452"/>
      <c r="G714" s="452"/>
      <c r="H714" s="452"/>
      <c r="I714" s="452"/>
      <c r="J714" s="452"/>
      <c r="K714" s="452"/>
      <c r="L714" s="452"/>
      <c r="M714" s="452"/>
      <c r="N714" s="452"/>
      <c r="O714" s="452"/>
      <c r="P714" s="452"/>
      <c r="Q714" s="452"/>
      <c r="R714" s="452"/>
      <c r="S714" s="452"/>
      <c r="T714" s="452"/>
      <c r="U714" s="452"/>
      <c r="V714" s="452"/>
      <c r="W714" s="452"/>
      <c r="X714" s="452"/>
      <c r="Y714" s="452"/>
      <c r="Z714" s="452"/>
      <c r="AA714" s="452"/>
      <c r="AB714" s="452"/>
      <c r="AC714" s="452"/>
      <c r="AD714" s="452"/>
      <c r="AE714" s="452"/>
    </row>
    <row r="715" spans="1:50" ht="15" customHeight="1" thickBot="1">
      <c r="A715" s="159"/>
      <c r="B715" s="452" t="str">
        <f>IF(OR(AW705&gt;0,AX705&gt;0),"Debido a que cuenta con registro(s) con el código 1, el total de la fila respectiva debe ser mayor a cero","")</f>
        <v/>
      </c>
      <c r="C715" s="452"/>
      <c r="D715" s="452"/>
      <c r="E715" s="452"/>
      <c r="F715" s="452"/>
      <c r="G715" s="452"/>
      <c r="H715" s="452"/>
      <c r="I715" s="452"/>
      <c r="J715" s="452"/>
      <c r="K715" s="452"/>
      <c r="L715" s="452"/>
      <c r="M715" s="452"/>
      <c r="N715" s="452"/>
      <c r="O715" s="452"/>
      <c r="P715" s="452"/>
      <c r="Q715" s="452"/>
      <c r="R715" s="452"/>
      <c r="S715" s="452"/>
      <c r="T715" s="452"/>
      <c r="U715" s="452"/>
      <c r="V715" s="452"/>
      <c r="W715" s="452"/>
      <c r="X715" s="452"/>
      <c r="Y715" s="452"/>
      <c r="Z715" s="452"/>
      <c r="AA715" s="452"/>
      <c r="AB715" s="452"/>
      <c r="AC715" s="452"/>
      <c r="AD715" s="452"/>
      <c r="AE715" s="452"/>
    </row>
    <row r="716" spans="1:50" ht="15" customHeight="1" thickBot="1">
      <c r="A716" s="163" t="s">
        <v>135</v>
      </c>
      <c r="B716" s="491" t="s">
        <v>1954</v>
      </c>
      <c r="C716" s="492"/>
      <c r="D716" s="492"/>
      <c r="E716" s="492"/>
      <c r="F716" s="492"/>
      <c r="G716" s="492"/>
      <c r="H716" s="492"/>
      <c r="I716" s="492"/>
      <c r="J716" s="492"/>
      <c r="K716" s="492"/>
      <c r="L716" s="492"/>
      <c r="M716" s="492"/>
      <c r="N716" s="492"/>
      <c r="O716" s="492"/>
      <c r="P716" s="492"/>
      <c r="Q716" s="492"/>
      <c r="R716" s="492"/>
      <c r="S716" s="492"/>
      <c r="T716" s="492"/>
      <c r="U716" s="492"/>
      <c r="V716" s="492"/>
      <c r="W716" s="492"/>
      <c r="X716" s="492"/>
      <c r="Y716" s="492"/>
      <c r="Z716" s="492"/>
      <c r="AA716" s="492"/>
      <c r="AB716" s="492"/>
      <c r="AC716" s="492"/>
      <c r="AD716" s="493"/>
    </row>
    <row r="717" spans="1:50" ht="15" customHeight="1" thickBot="1">
      <c r="A717" s="163" t="s">
        <v>135</v>
      </c>
      <c r="B717" s="653" t="s">
        <v>621</v>
      </c>
      <c r="C717" s="654"/>
      <c r="D717" s="654"/>
      <c r="E717" s="654"/>
      <c r="F717" s="654"/>
      <c r="G717" s="654"/>
      <c r="H717" s="654"/>
      <c r="I717" s="654"/>
      <c r="J717" s="654"/>
      <c r="K717" s="654"/>
      <c r="L717" s="654"/>
      <c r="M717" s="654"/>
      <c r="N717" s="654"/>
      <c r="O717" s="654"/>
      <c r="P717" s="654"/>
      <c r="Q717" s="654"/>
      <c r="R717" s="654"/>
      <c r="S717" s="654"/>
      <c r="T717" s="654"/>
      <c r="U717" s="654"/>
      <c r="V717" s="654"/>
      <c r="W717" s="654"/>
      <c r="X717" s="654"/>
      <c r="Y717" s="654"/>
      <c r="Z717" s="654"/>
      <c r="AA717" s="654"/>
      <c r="AB717" s="654"/>
      <c r="AC717" s="654"/>
      <c r="AD717" s="655"/>
    </row>
    <row r="718" spans="1:50" ht="15" customHeight="1">
      <c r="A718" s="159"/>
      <c r="B718" s="656" t="s">
        <v>622</v>
      </c>
      <c r="C718" s="657"/>
      <c r="D718" s="657"/>
      <c r="E718" s="657"/>
      <c r="F718" s="657"/>
      <c r="G718" s="657"/>
      <c r="H718" s="657"/>
      <c r="I718" s="657"/>
      <c r="J718" s="657"/>
      <c r="K718" s="657"/>
      <c r="L718" s="657"/>
      <c r="M718" s="657"/>
      <c r="N718" s="657"/>
      <c r="O718" s="657"/>
      <c r="P718" s="657"/>
      <c r="Q718" s="657"/>
      <c r="R718" s="657"/>
      <c r="S718" s="657"/>
      <c r="T718" s="657"/>
      <c r="U718" s="657"/>
      <c r="V718" s="657"/>
      <c r="W718" s="657"/>
      <c r="X718" s="657"/>
      <c r="Y718" s="657"/>
      <c r="Z718" s="657"/>
      <c r="AA718" s="657"/>
      <c r="AB718" s="657"/>
      <c r="AC718" s="657"/>
      <c r="AD718" s="658"/>
    </row>
    <row r="719" spans="1:50" ht="24" customHeight="1">
      <c r="A719" s="159"/>
      <c r="B719" s="282"/>
      <c r="C719" s="507" t="s">
        <v>1955</v>
      </c>
      <c r="D719" s="507"/>
      <c r="E719" s="507"/>
      <c r="F719" s="507"/>
      <c r="G719" s="507"/>
      <c r="H719" s="507"/>
      <c r="I719" s="507"/>
      <c r="J719" s="507"/>
      <c r="K719" s="507"/>
      <c r="L719" s="507"/>
      <c r="M719" s="507"/>
      <c r="N719" s="507"/>
      <c r="O719" s="507"/>
      <c r="P719" s="507"/>
      <c r="Q719" s="507"/>
      <c r="R719" s="507"/>
      <c r="S719" s="507"/>
      <c r="T719" s="507"/>
      <c r="U719" s="507"/>
      <c r="V719" s="507"/>
      <c r="W719" s="507"/>
      <c r="X719" s="507"/>
      <c r="Y719" s="507"/>
      <c r="Z719" s="507"/>
      <c r="AA719" s="507"/>
      <c r="AB719" s="507"/>
      <c r="AC719" s="507"/>
      <c r="AD719" s="511"/>
    </row>
    <row r="720" spans="1:50" ht="24" customHeight="1">
      <c r="A720" s="159"/>
      <c r="B720" s="283"/>
      <c r="C720" s="421" t="s">
        <v>1956</v>
      </c>
      <c r="D720" s="421"/>
      <c r="E720" s="421"/>
      <c r="F720" s="421"/>
      <c r="G720" s="421"/>
      <c r="H720" s="421"/>
      <c r="I720" s="421"/>
      <c r="J720" s="421"/>
      <c r="K720" s="421"/>
      <c r="L720" s="421"/>
      <c r="M720" s="421"/>
      <c r="N720" s="421"/>
      <c r="O720" s="421"/>
      <c r="P720" s="421"/>
      <c r="Q720" s="421"/>
      <c r="R720" s="421"/>
      <c r="S720" s="421"/>
      <c r="T720" s="421"/>
      <c r="U720" s="421"/>
      <c r="V720" s="421"/>
      <c r="W720" s="421"/>
      <c r="X720" s="421"/>
      <c r="Y720" s="421"/>
      <c r="Z720" s="421"/>
      <c r="AA720" s="421"/>
      <c r="AB720" s="421"/>
      <c r="AC720" s="421"/>
      <c r="AD720" s="422"/>
    </row>
    <row r="721" spans="1:37" ht="15" customHeight="1">
      <c r="A721" s="15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c r="AB721" s="9"/>
      <c r="AC721" s="9"/>
      <c r="AD721" s="9"/>
    </row>
    <row r="722" spans="1:37" ht="36" customHeight="1">
      <c r="A722" s="17" t="s">
        <v>623</v>
      </c>
      <c r="B722" s="476" t="s">
        <v>1957</v>
      </c>
      <c r="C722" s="476"/>
      <c r="D722" s="476"/>
      <c r="E722" s="476"/>
      <c r="F722" s="476"/>
      <c r="G722" s="476"/>
      <c r="H722" s="476"/>
      <c r="I722" s="476"/>
      <c r="J722" s="476"/>
      <c r="K722" s="476"/>
      <c r="L722" s="476"/>
      <c r="M722" s="476"/>
      <c r="N722" s="476"/>
      <c r="O722" s="476"/>
      <c r="P722" s="476"/>
      <c r="Q722" s="476"/>
      <c r="R722" s="476"/>
      <c r="S722" s="476"/>
      <c r="T722" s="476"/>
      <c r="U722" s="476"/>
      <c r="V722" s="476"/>
      <c r="W722" s="476"/>
      <c r="X722" s="476"/>
      <c r="Y722" s="476"/>
      <c r="Z722" s="476"/>
      <c r="AA722" s="476"/>
      <c r="AB722" s="476"/>
      <c r="AC722" s="476"/>
      <c r="AD722" s="476"/>
    </row>
    <row r="723" spans="1:37" ht="24" customHeight="1">
      <c r="A723" s="17"/>
      <c r="B723" s="164"/>
      <c r="C723" s="507" t="s">
        <v>1958</v>
      </c>
      <c r="D723" s="507"/>
      <c r="E723" s="507"/>
      <c r="F723" s="507"/>
      <c r="G723" s="507"/>
      <c r="H723" s="507"/>
      <c r="I723" s="507"/>
      <c r="J723" s="507"/>
      <c r="K723" s="507"/>
      <c r="L723" s="507"/>
      <c r="M723" s="507"/>
      <c r="N723" s="507"/>
      <c r="O723" s="507"/>
      <c r="P723" s="507"/>
      <c r="Q723" s="507"/>
      <c r="R723" s="507"/>
      <c r="S723" s="507"/>
      <c r="T723" s="507"/>
      <c r="U723" s="507"/>
      <c r="V723" s="507"/>
      <c r="W723" s="507"/>
      <c r="X723" s="507"/>
      <c r="Y723" s="507"/>
      <c r="Z723" s="507"/>
      <c r="AA723" s="507"/>
      <c r="AB723" s="507"/>
      <c r="AC723" s="507"/>
      <c r="AD723" s="507"/>
    </row>
    <row r="724" spans="1:37" ht="24" customHeight="1">
      <c r="A724" s="17"/>
      <c r="B724" s="164"/>
      <c r="C724" s="417" t="s">
        <v>1959</v>
      </c>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c r="Z724" s="417"/>
      <c r="AA724" s="417"/>
      <c r="AB724" s="417"/>
      <c r="AC724" s="417"/>
      <c r="AD724" s="417"/>
    </row>
    <row r="725" spans="1:37" ht="15" customHeight="1">
      <c r="A725" s="17"/>
      <c r="B725" s="186"/>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c r="AA725" s="165"/>
      <c r="AB725" s="165"/>
      <c r="AC725" s="165"/>
      <c r="AD725" s="165"/>
    </row>
    <row r="726" spans="1:37" ht="24" customHeight="1">
      <c r="A726" s="245"/>
      <c r="B726" s="135"/>
      <c r="C726" s="561" t="s">
        <v>1960</v>
      </c>
      <c r="D726" s="562"/>
      <c r="E726" s="562"/>
      <c r="F726" s="562"/>
      <c r="G726" s="562"/>
      <c r="H726" s="562"/>
      <c r="I726" s="562"/>
      <c r="J726" s="562"/>
      <c r="K726" s="562"/>
      <c r="L726" s="563"/>
      <c r="M726" s="410" t="s">
        <v>1961</v>
      </c>
      <c r="N726" s="410"/>
      <c r="O726" s="410"/>
      <c r="P726" s="410"/>
      <c r="Q726" s="410"/>
      <c r="R726" s="410"/>
      <c r="S726" s="410"/>
      <c r="T726" s="410"/>
      <c r="U726" s="410"/>
      <c r="V726" s="410"/>
      <c r="W726" s="410"/>
      <c r="X726" s="410"/>
      <c r="Y726" s="410"/>
      <c r="Z726" s="410"/>
      <c r="AA726" s="410"/>
      <c r="AB726" s="410"/>
      <c r="AC726" s="410"/>
      <c r="AD726" s="410"/>
    </row>
    <row r="727" spans="1:37" ht="15" customHeight="1">
      <c r="A727" s="159"/>
      <c r="B727" s="7"/>
      <c r="C727" s="564"/>
      <c r="D727" s="565"/>
      <c r="E727" s="565"/>
      <c r="F727" s="565"/>
      <c r="G727" s="565"/>
      <c r="H727" s="565"/>
      <c r="I727" s="565"/>
      <c r="J727" s="565"/>
      <c r="K727" s="565"/>
      <c r="L727" s="566"/>
      <c r="M727" s="469" t="s">
        <v>226</v>
      </c>
      <c r="N727" s="470"/>
      <c r="O727" s="470"/>
      <c r="P727" s="470"/>
      <c r="Q727" s="470"/>
      <c r="R727" s="471"/>
      <c r="S727" s="567" t="s">
        <v>400</v>
      </c>
      <c r="T727" s="568"/>
      <c r="U727" s="568"/>
      <c r="V727" s="568"/>
      <c r="W727" s="568"/>
      <c r="X727" s="569"/>
      <c r="Y727" s="567" t="s">
        <v>401</v>
      </c>
      <c r="Z727" s="568"/>
      <c r="AA727" s="568"/>
      <c r="AB727" s="568"/>
      <c r="AC727" s="568"/>
      <c r="AD727" s="569"/>
      <c r="AF727" t="s">
        <v>2243</v>
      </c>
      <c r="AG727" t="s">
        <v>2233</v>
      </c>
      <c r="AH727" t="s">
        <v>2234</v>
      </c>
      <c r="AI727" t="s">
        <v>2227</v>
      </c>
      <c r="AJ727" t="s">
        <v>2244</v>
      </c>
      <c r="AK727" t="s">
        <v>2245</v>
      </c>
    </row>
    <row r="728" spans="1:37" ht="15" customHeight="1">
      <c r="A728" s="159"/>
      <c r="B728" s="7"/>
      <c r="C728" s="521"/>
      <c r="D728" s="522"/>
      <c r="E728" s="522"/>
      <c r="F728" s="522"/>
      <c r="G728" s="522"/>
      <c r="H728" s="522"/>
      <c r="I728" s="522"/>
      <c r="J728" s="522"/>
      <c r="K728" s="522"/>
      <c r="L728" s="523"/>
      <c r="M728" s="574"/>
      <c r="N728" s="575"/>
      <c r="O728" s="575"/>
      <c r="P728" s="575"/>
      <c r="Q728" s="575"/>
      <c r="R728" s="576"/>
      <c r="S728" s="574"/>
      <c r="T728" s="575"/>
      <c r="U728" s="575"/>
      <c r="V728" s="575"/>
      <c r="W728" s="575"/>
      <c r="X728" s="576"/>
      <c r="Y728" s="574"/>
      <c r="Z728" s="575"/>
      <c r="AA728" s="575"/>
      <c r="AB728" s="575"/>
      <c r="AC728" s="575"/>
      <c r="AD728" s="576"/>
      <c r="AF728" s="172">
        <f>IF(AND(C728=1,M728=0),1,0)</f>
        <v>0</v>
      </c>
      <c r="AG728" s="172">
        <f>IF(C728=1,IF(COUNTA(M728:AD728)=3,0,1),IF(C728="",IF(COUNTA(M728:AD728)&gt;0,1,0),0))</f>
        <v>0</v>
      </c>
      <c r="AH728" s="172">
        <f>IF(C728&gt;1,IF(COUNTA(M728:AD728)=0,0,1),0)</f>
        <v>0</v>
      </c>
      <c r="AI728">
        <f>COUNTIF(S728:AD728,"NS")</f>
        <v>0</v>
      </c>
      <c r="AJ728">
        <f>SUM(S728:AD728)</f>
        <v>0</v>
      </c>
      <c r="AK728" s="172">
        <f>IF(COUNTIF(M728:AD728,"NA")=3,0,IF(COUNTA(M728:AD728)=0,0,IF(OR(AND(M728=0,AI728&gt;0),AND(M728="ns",AJ728&gt;0),AND(M728="ns",AI728=0,AJ728=0)),1,IF(OR(AND(M728&gt;0,AI728=2),AND(M728="ns",AI728=2),AND(M728="ns",AJ728=0,AI728&gt;0),M728=AJ728),0,1))))</f>
        <v>0</v>
      </c>
    </row>
    <row r="729" spans="1:37" ht="15" customHeight="1">
      <c r="A729" s="159"/>
      <c r="B729" s="179"/>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row>
    <row r="730" spans="1:37" ht="24" customHeight="1">
      <c r="A730" s="159"/>
      <c r="B730" s="7"/>
      <c r="C730" s="417" t="s">
        <v>147</v>
      </c>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c r="Z730" s="417"/>
      <c r="AA730" s="417"/>
      <c r="AB730" s="417"/>
      <c r="AC730" s="417"/>
      <c r="AD730" s="417"/>
    </row>
    <row r="731" spans="1:37" ht="60" customHeight="1">
      <c r="A731" s="18"/>
      <c r="B731" s="135"/>
      <c r="C731" s="577"/>
      <c r="D731" s="577"/>
      <c r="E731" s="577"/>
      <c r="F731" s="577"/>
      <c r="G731" s="577"/>
      <c r="H731" s="577"/>
      <c r="I731" s="577"/>
      <c r="J731" s="577"/>
      <c r="K731" s="577"/>
      <c r="L731" s="577"/>
      <c r="M731" s="577"/>
      <c r="N731" s="577"/>
      <c r="O731" s="577"/>
      <c r="P731" s="577"/>
      <c r="Q731" s="577"/>
      <c r="R731" s="577"/>
      <c r="S731" s="577"/>
      <c r="T731" s="577"/>
      <c r="U731" s="577"/>
      <c r="V731" s="577"/>
      <c r="W731" s="577"/>
      <c r="X731" s="577"/>
      <c r="Y731" s="577"/>
      <c r="Z731" s="577"/>
      <c r="AA731" s="577"/>
      <c r="AB731" s="577"/>
      <c r="AC731" s="577"/>
      <c r="AD731" s="577"/>
    </row>
    <row r="732" spans="1:37" ht="15" customHeight="1">
      <c r="A732" s="159"/>
      <c r="B732" s="455" t="str">
        <f>IF(AG728=0,"","Favor de ingresar toda la información requerida en la pregunta")</f>
        <v/>
      </c>
      <c r="C732" s="455"/>
      <c r="D732" s="455"/>
      <c r="E732" s="455"/>
      <c r="F732" s="455"/>
      <c r="G732" s="455"/>
      <c r="H732" s="455"/>
      <c r="I732" s="455"/>
      <c r="J732" s="455"/>
      <c r="K732" s="455"/>
      <c r="L732" s="455"/>
      <c r="M732" s="455"/>
      <c r="N732" s="455"/>
      <c r="O732" s="455"/>
      <c r="P732" s="455"/>
      <c r="Q732" s="455"/>
      <c r="R732" s="455"/>
      <c r="S732" s="455"/>
      <c r="T732" s="455"/>
      <c r="U732" s="455"/>
      <c r="V732" s="455"/>
      <c r="W732" s="455"/>
      <c r="X732" s="455"/>
      <c r="Y732" s="455"/>
      <c r="Z732" s="455"/>
      <c r="AA732" s="455"/>
      <c r="AB732" s="455"/>
      <c r="AC732" s="455"/>
      <c r="AD732" s="455"/>
      <c r="AE732" s="455"/>
    </row>
    <row r="733" spans="1:37" ht="15" customHeight="1">
      <c r="A733" s="159"/>
      <c r="B733" s="456" t="str">
        <f>IF(COUNTIF(M728:AD728,"NS")&lt;&gt;0,"Alerta: debido a que cuenta con registros NS, debe proporcionar una justificación en el area de comentarios al final de la pregunta","")</f>
        <v/>
      </c>
      <c r="C733" s="456"/>
      <c r="D733" s="456"/>
      <c r="E733" s="456"/>
      <c r="F733" s="456"/>
      <c r="G733" s="456"/>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6"/>
    </row>
    <row r="734" spans="1:37" ht="15" customHeight="1">
      <c r="A734" s="159"/>
      <c r="B734" s="452" t="str">
        <f>IF(AH728&gt;0,"Revise la información capturada, ya que tiene datos ingresados en celdas que están sombreadas","")</f>
        <v/>
      </c>
      <c r="C734" s="452"/>
      <c r="D734" s="452"/>
      <c r="E734" s="452"/>
      <c r="F734" s="452"/>
      <c r="G734" s="452"/>
      <c r="H734" s="452"/>
      <c r="I734" s="452"/>
      <c r="J734" s="452"/>
      <c r="K734" s="452"/>
      <c r="L734" s="452"/>
      <c r="M734" s="452"/>
      <c r="N734" s="452"/>
      <c r="O734" s="452"/>
      <c r="P734" s="452"/>
      <c r="Q734" s="452"/>
      <c r="R734" s="452"/>
      <c r="S734" s="452"/>
      <c r="T734" s="452"/>
      <c r="U734" s="452"/>
      <c r="V734" s="452"/>
      <c r="W734" s="452"/>
      <c r="X734" s="452"/>
      <c r="Y734" s="452"/>
      <c r="Z734" s="452"/>
      <c r="AA734" s="452"/>
      <c r="AB734" s="452"/>
      <c r="AC734" s="452"/>
      <c r="AD734" s="452"/>
      <c r="AE734" s="452"/>
    </row>
    <row r="735" spans="1:37" ht="15" customHeight="1">
      <c r="A735" s="159"/>
      <c r="B735" s="452" t="str">
        <f>IF(AK728&gt;0,"Favor de revisar la suma y consistencia de totales y/o subtotales por filas (numéricos y NS)","")</f>
        <v/>
      </c>
      <c r="C735" s="452"/>
      <c r="D735" s="452"/>
      <c r="E735" s="452"/>
      <c r="F735" s="452"/>
      <c r="G735" s="452"/>
      <c r="H735" s="452"/>
      <c r="I735" s="452"/>
      <c r="J735" s="452"/>
      <c r="K735" s="452"/>
      <c r="L735" s="452"/>
      <c r="M735" s="452"/>
      <c r="N735" s="452"/>
      <c r="O735" s="452"/>
      <c r="P735" s="452"/>
      <c r="Q735" s="452"/>
      <c r="R735" s="452"/>
      <c r="S735" s="452"/>
      <c r="T735" s="452"/>
      <c r="U735" s="452"/>
      <c r="V735" s="452"/>
      <c r="W735" s="452"/>
      <c r="X735" s="452"/>
      <c r="Y735" s="452"/>
      <c r="Z735" s="452"/>
      <c r="AA735" s="452"/>
      <c r="AB735" s="452"/>
      <c r="AC735" s="452"/>
      <c r="AD735" s="452"/>
      <c r="AE735" s="452"/>
    </row>
    <row r="736" spans="1:37" ht="15" customHeight="1">
      <c r="A736" s="159"/>
      <c r="B736" s="452" t="str">
        <f>IF(AF728=0,"","Debido a que cuenta con registro(s) con el código 1, el total de la fila respectiva debe ser mayor a cero")</f>
        <v/>
      </c>
      <c r="C736" s="452"/>
      <c r="D736" s="452"/>
      <c r="E736" s="452"/>
      <c r="F736" s="452"/>
      <c r="G736" s="452"/>
      <c r="H736" s="452"/>
      <c r="I736" s="452"/>
      <c r="J736" s="452"/>
      <c r="K736" s="452"/>
      <c r="L736" s="452"/>
      <c r="M736" s="452"/>
      <c r="N736" s="452"/>
      <c r="O736" s="452"/>
      <c r="P736" s="452"/>
      <c r="Q736" s="452"/>
      <c r="R736" s="452"/>
      <c r="S736" s="452"/>
      <c r="T736" s="452"/>
      <c r="U736" s="452"/>
      <c r="V736" s="452"/>
      <c r="W736" s="452"/>
      <c r="X736" s="452"/>
      <c r="Y736" s="452"/>
      <c r="Z736" s="452"/>
      <c r="AA736" s="452"/>
      <c r="AB736" s="452"/>
      <c r="AC736" s="452"/>
      <c r="AD736" s="452"/>
      <c r="AE736" s="452"/>
    </row>
    <row r="737" spans="1:37" ht="15" customHeight="1">
      <c r="A737" s="15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c r="AB737" s="9"/>
      <c r="AC737" s="9"/>
      <c r="AD737" s="9"/>
      <c r="AE737" s="1"/>
    </row>
    <row r="738" spans="1:37" ht="24" customHeight="1">
      <c r="A738" s="17" t="s">
        <v>624</v>
      </c>
      <c r="B738" s="462" t="s">
        <v>625</v>
      </c>
      <c r="C738" s="463"/>
      <c r="D738" s="463"/>
      <c r="E738" s="463"/>
      <c r="F738" s="463"/>
      <c r="G738" s="463"/>
      <c r="H738" s="463"/>
      <c r="I738" s="463"/>
      <c r="J738" s="463"/>
      <c r="K738" s="463"/>
      <c r="L738" s="463"/>
      <c r="M738" s="463"/>
      <c r="N738" s="463"/>
      <c r="O738" s="463"/>
      <c r="P738" s="463"/>
      <c r="Q738" s="463"/>
      <c r="R738" s="463"/>
      <c r="S738" s="463"/>
      <c r="T738" s="463"/>
      <c r="U738" s="463"/>
      <c r="V738" s="463"/>
      <c r="W738" s="463"/>
      <c r="X738" s="463"/>
      <c r="Y738" s="463"/>
      <c r="Z738" s="463"/>
      <c r="AA738" s="463"/>
      <c r="AB738" s="463"/>
      <c r="AC738" s="463"/>
      <c r="AD738" s="463"/>
    </row>
    <row r="739" spans="1:37" ht="36" customHeight="1">
      <c r="A739" s="17"/>
      <c r="B739" s="241"/>
      <c r="C739" s="507" t="s">
        <v>1962</v>
      </c>
      <c r="D739" s="507"/>
      <c r="E739" s="507"/>
      <c r="F739" s="507"/>
      <c r="G739" s="507"/>
      <c r="H739" s="507"/>
      <c r="I739" s="507"/>
      <c r="J739" s="507"/>
      <c r="K739" s="507"/>
      <c r="L739" s="507"/>
      <c r="M739" s="507"/>
      <c r="N739" s="507"/>
      <c r="O739" s="507"/>
      <c r="P739" s="507"/>
      <c r="Q739" s="507"/>
      <c r="R739" s="507"/>
      <c r="S739" s="507"/>
      <c r="T739" s="507"/>
      <c r="U739" s="507"/>
      <c r="V739" s="507"/>
      <c r="W739" s="507"/>
      <c r="X739" s="507"/>
      <c r="Y739" s="507"/>
      <c r="Z739" s="507"/>
      <c r="AA739" s="507"/>
      <c r="AB739" s="507"/>
      <c r="AC739" s="507"/>
      <c r="AD739" s="507"/>
    </row>
    <row r="740" spans="1:37" ht="24" customHeight="1">
      <c r="A740" s="17"/>
      <c r="B740" s="241"/>
      <c r="C740" s="417" t="s">
        <v>626</v>
      </c>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c r="Z740" s="417"/>
      <c r="AA740" s="417"/>
      <c r="AB740" s="417"/>
      <c r="AC740" s="417"/>
      <c r="AD740" s="417"/>
    </row>
    <row r="741" spans="1:37" ht="15" customHeight="1">
      <c r="A741" s="17"/>
      <c r="B741" s="241"/>
      <c r="C741" s="241"/>
      <c r="D741" s="241"/>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c r="AA741" s="241"/>
      <c r="AB741" s="241"/>
      <c r="AC741" s="241"/>
      <c r="AD741" s="241"/>
    </row>
    <row r="742" spans="1:37" ht="24" customHeight="1">
      <c r="A742" s="17"/>
      <c r="B742" s="241"/>
      <c r="C742" s="561" t="s">
        <v>418</v>
      </c>
      <c r="D742" s="562"/>
      <c r="E742" s="562"/>
      <c r="F742" s="562"/>
      <c r="G742" s="562"/>
      <c r="H742" s="562"/>
      <c r="I742" s="562"/>
      <c r="J742" s="562"/>
      <c r="K742" s="562"/>
      <c r="L742" s="563"/>
      <c r="M742" s="410" t="s">
        <v>1961</v>
      </c>
      <c r="N742" s="410"/>
      <c r="O742" s="410"/>
      <c r="P742" s="410"/>
      <c r="Q742" s="410"/>
      <c r="R742" s="410"/>
      <c r="S742" s="410"/>
      <c r="T742" s="410"/>
      <c r="U742" s="410"/>
      <c r="V742" s="410"/>
      <c r="W742" s="410"/>
      <c r="X742" s="410"/>
      <c r="Y742" s="410"/>
      <c r="Z742" s="410"/>
      <c r="AA742" s="410"/>
      <c r="AB742" s="410"/>
      <c r="AC742" s="410"/>
      <c r="AD742" s="410"/>
    </row>
    <row r="743" spans="1:37" ht="15" customHeight="1">
      <c r="A743" s="17"/>
      <c r="B743" s="241"/>
      <c r="C743" s="570"/>
      <c r="D743" s="571"/>
      <c r="E743" s="571"/>
      <c r="F743" s="571"/>
      <c r="G743" s="571"/>
      <c r="H743" s="571"/>
      <c r="I743" s="571"/>
      <c r="J743" s="571"/>
      <c r="K743" s="571"/>
      <c r="L743" s="572"/>
      <c r="M743" s="489" t="s">
        <v>226</v>
      </c>
      <c r="N743" s="489"/>
      <c r="O743" s="489"/>
      <c r="P743" s="489"/>
      <c r="Q743" s="489"/>
      <c r="R743" s="489"/>
      <c r="S743" s="573" t="s">
        <v>400</v>
      </c>
      <c r="T743" s="573"/>
      <c r="U743" s="573"/>
      <c r="V743" s="573"/>
      <c r="W743" s="573"/>
      <c r="X743" s="573"/>
      <c r="Y743" s="573" t="s">
        <v>401</v>
      </c>
      <c r="Z743" s="573"/>
      <c r="AA743" s="573"/>
      <c r="AB743" s="573"/>
      <c r="AC743" s="573"/>
      <c r="AD743" s="573"/>
      <c r="AG743" t="s">
        <v>2233</v>
      </c>
      <c r="AH743" t="s">
        <v>2234</v>
      </c>
      <c r="AI743" t="s">
        <v>2227</v>
      </c>
      <c r="AJ743" t="s">
        <v>2244</v>
      </c>
      <c r="AK743" t="s">
        <v>2245</v>
      </c>
    </row>
    <row r="744" spans="1:37" ht="15" customHeight="1">
      <c r="A744" s="17"/>
      <c r="B744" s="241"/>
      <c r="C744" s="132" t="s">
        <v>89</v>
      </c>
      <c r="D744" s="479" t="s">
        <v>419</v>
      </c>
      <c r="E744" s="479"/>
      <c r="F744" s="479"/>
      <c r="G744" s="479"/>
      <c r="H744" s="479"/>
      <c r="I744" s="479"/>
      <c r="J744" s="479"/>
      <c r="K744" s="479"/>
      <c r="L744" s="479"/>
      <c r="M744" s="524"/>
      <c r="N744" s="524"/>
      <c r="O744" s="524"/>
      <c r="P744" s="524"/>
      <c r="Q744" s="524"/>
      <c r="R744" s="524"/>
      <c r="S744" s="524"/>
      <c r="T744" s="524"/>
      <c r="U744" s="524"/>
      <c r="V744" s="524"/>
      <c r="W744" s="524"/>
      <c r="X744" s="524"/>
      <c r="Y744" s="524"/>
      <c r="Z744" s="524"/>
      <c r="AA744" s="524"/>
      <c r="AB744" s="524"/>
      <c r="AC744" s="524"/>
      <c r="AD744" s="524"/>
      <c r="AG744" s="172">
        <f>IF(C728=1,IF(COUNTBLANK(M744:AD753)=150,0,1),0)</f>
        <v>0</v>
      </c>
      <c r="AH744" s="172">
        <f>IF(C728&lt;&gt;1,IF(COUNTBLANK(M744:AD753)=180,0,1),0)</f>
        <v>0</v>
      </c>
      <c r="AI744">
        <f t="shared" ref="AI744" si="290">COUNTIF(S744:AD744,"NS")</f>
        <v>0</v>
      </c>
      <c r="AJ744">
        <f t="shared" ref="AJ744" si="291">SUM(S744:AD744)</f>
        <v>0</v>
      </c>
      <c r="AK744">
        <f>IF(COUNTIF(M744:AD744,"NA")=3,0,IF(COUNTA(M744:AD744)=0,0,IF(OR(AND(M744=0,AI744&gt;0),AND(M744="ns",AJ744&gt;0),AND(M744="ns",AI744=0,AJ744=0)),1,IF(OR(AND(M744&gt;0,AI744=2),AND(M744="ns",AI744=2),AND(M744="ns",AJ744=0,AI744&gt;0),M744=AJ744),0,1))))</f>
        <v>0</v>
      </c>
    </row>
    <row r="745" spans="1:37" ht="15" customHeight="1">
      <c r="A745" s="17"/>
      <c r="B745" s="241"/>
      <c r="C745" s="132" t="s">
        <v>90</v>
      </c>
      <c r="D745" s="479" t="s">
        <v>420</v>
      </c>
      <c r="E745" s="479"/>
      <c r="F745" s="479"/>
      <c r="G745" s="479"/>
      <c r="H745" s="479"/>
      <c r="I745" s="479"/>
      <c r="J745" s="479"/>
      <c r="K745" s="479"/>
      <c r="L745" s="479"/>
      <c r="M745" s="524"/>
      <c r="N745" s="524"/>
      <c r="O745" s="524"/>
      <c r="P745" s="524"/>
      <c r="Q745" s="524"/>
      <c r="R745" s="524"/>
      <c r="S745" s="524"/>
      <c r="T745" s="524"/>
      <c r="U745" s="524"/>
      <c r="V745" s="524"/>
      <c r="W745" s="524"/>
      <c r="X745" s="524"/>
      <c r="Y745" s="524"/>
      <c r="Z745" s="524"/>
      <c r="AA745" s="524"/>
      <c r="AB745" s="524"/>
      <c r="AC745" s="524"/>
      <c r="AD745" s="524"/>
      <c r="AI745">
        <f t="shared" ref="AI745:AI753" si="292">COUNTIF(S745:AD745,"NS")</f>
        <v>0</v>
      </c>
      <c r="AJ745">
        <f t="shared" ref="AJ745:AJ753" si="293">SUM(S745:AD745)</f>
        <v>0</v>
      </c>
      <c r="AK745">
        <f t="shared" ref="AK745:AK753" si="294">IF(COUNTIF(M745:AD745,"NA")=3,0,IF(COUNTA(M745:AD745)=0,0,IF(OR(AND(M745=0,AI745&gt;0),AND(M745="ns",AJ745&gt;0),AND(M745="ns",AI745=0,AJ745=0)),1,IF(OR(AND(M745&gt;0,AI745=2),AND(M745="ns",AI745=2),AND(M745="ns",AJ745=0,AI745&gt;0),M745=AJ745),0,1))))</f>
        <v>0</v>
      </c>
    </row>
    <row r="746" spans="1:37" ht="15" customHeight="1">
      <c r="A746" s="17"/>
      <c r="B746" s="241"/>
      <c r="C746" s="132" t="s">
        <v>92</v>
      </c>
      <c r="D746" s="479" t="s">
        <v>421</v>
      </c>
      <c r="E746" s="479"/>
      <c r="F746" s="479"/>
      <c r="G746" s="479"/>
      <c r="H746" s="479"/>
      <c r="I746" s="479"/>
      <c r="J746" s="479"/>
      <c r="K746" s="479"/>
      <c r="L746" s="479"/>
      <c r="M746" s="524"/>
      <c r="N746" s="524"/>
      <c r="O746" s="524"/>
      <c r="P746" s="524"/>
      <c r="Q746" s="524"/>
      <c r="R746" s="524"/>
      <c r="S746" s="524"/>
      <c r="T746" s="524"/>
      <c r="U746" s="524"/>
      <c r="V746" s="524"/>
      <c r="W746" s="524"/>
      <c r="X746" s="524"/>
      <c r="Y746" s="524"/>
      <c r="Z746" s="524"/>
      <c r="AA746" s="524"/>
      <c r="AB746" s="524"/>
      <c r="AC746" s="524"/>
      <c r="AD746" s="524"/>
      <c r="AI746">
        <f t="shared" si="292"/>
        <v>0</v>
      </c>
      <c r="AJ746">
        <f t="shared" si="293"/>
        <v>0</v>
      </c>
      <c r="AK746">
        <f t="shared" si="294"/>
        <v>0</v>
      </c>
    </row>
    <row r="747" spans="1:37" ht="15" customHeight="1">
      <c r="A747" s="17"/>
      <c r="B747" s="241"/>
      <c r="C747" s="132" t="s">
        <v>93</v>
      </c>
      <c r="D747" s="479" t="s">
        <v>422</v>
      </c>
      <c r="E747" s="479"/>
      <c r="F747" s="479"/>
      <c r="G747" s="479"/>
      <c r="H747" s="479"/>
      <c r="I747" s="479"/>
      <c r="J747" s="479"/>
      <c r="K747" s="479"/>
      <c r="L747" s="479"/>
      <c r="M747" s="524"/>
      <c r="N747" s="524"/>
      <c r="O747" s="524"/>
      <c r="P747" s="524"/>
      <c r="Q747" s="524"/>
      <c r="R747" s="524"/>
      <c r="S747" s="524"/>
      <c r="T747" s="524"/>
      <c r="U747" s="524"/>
      <c r="V747" s="524"/>
      <c r="W747" s="524"/>
      <c r="X747" s="524"/>
      <c r="Y747" s="524"/>
      <c r="Z747" s="524"/>
      <c r="AA747" s="524"/>
      <c r="AB747" s="524"/>
      <c r="AC747" s="524"/>
      <c r="AD747" s="524"/>
      <c r="AI747">
        <f t="shared" si="292"/>
        <v>0</v>
      </c>
      <c r="AJ747">
        <f t="shared" si="293"/>
        <v>0</v>
      </c>
      <c r="AK747">
        <f t="shared" si="294"/>
        <v>0</v>
      </c>
    </row>
    <row r="748" spans="1:37" ht="15" customHeight="1">
      <c r="A748" s="17"/>
      <c r="B748" s="241"/>
      <c r="C748" s="132" t="s">
        <v>95</v>
      </c>
      <c r="D748" s="479" t="s">
        <v>423</v>
      </c>
      <c r="E748" s="479"/>
      <c r="F748" s="479"/>
      <c r="G748" s="479"/>
      <c r="H748" s="479"/>
      <c r="I748" s="479"/>
      <c r="J748" s="479"/>
      <c r="K748" s="479"/>
      <c r="L748" s="479"/>
      <c r="M748" s="524"/>
      <c r="N748" s="524"/>
      <c r="O748" s="524"/>
      <c r="P748" s="524"/>
      <c r="Q748" s="524"/>
      <c r="R748" s="524"/>
      <c r="S748" s="524"/>
      <c r="T748" s="524"/>
      <c r="U748" s="524"/>
      <c r="V748" s="524"/>
      <c r="W748" s="524"/>
      <c r="X748" s="524"/>
      <c r="Y748" s="524"/>
      <c r="Z748" s="524"/>
      <c r="AA748" s="524"/>
      <c r="AB748" s="524"/>
      <c r="AC748" s="524"/>
      <c r="AD748" s="524"/>
      <c r="AI748">
        <f t="shared" si="292"/>
        <v>0</v>
      </c>
      <c r="AJ748">
        <f t="shared" si="293"/>
        <v>0</v>
      </c>
      <c r="AK748">
        <f t="shared" si="294"/>
        <v>0</v>
      </c>
    </row>
    <row r="749" spans="1:37" ht="15" customHeight="1">
      <c r="A749" s="17"/>
      <c r="B749" s="241"/>
      <c r="C749" s="132" t="s">
        <v>97</v>
      </c>
      <c r="D749" s="479" t="s">
        <v>424</v>
      </c>
      <c r="E749" s="479"/>
      <c r="F749" s="479"/>
      <c r="G749" s="479"/>
      <c r="H749" s="479"/>
      <c r="I749" s="479"/>
      <c r="J749" s="479"/>
      <c r="K749" s="479"/>
      <c r="L749" s="479"/>
      <c r="M749" s="524"/>
      <c r="N749" s="524"/>
      <c r="O749" s="524"/>
      <c r="P749" s="524"/>
      <c r="Q749" s="524"/>
      <c r="R749" s="524"/>
      <c r="S749" s="524"/>
      <c r="T749" s="524"/>
      <c r="U749" s="524"/>
      <c r="V749" s="524"/>
      <c r="W749" s="524"/>
      <c r="X749" s="524"/>
      <c r="Y749" s="524"/>
      <c r="Z749" s="524"/>
      <c r="AA749" s="524"/>
      <c r="AB749" s="524"/>
      <c r="AC749" s="524"/>
      <c r="AD749" s="524"/>
      <c r="AI749">
        <f t="shared" si="292"/>
        <v>0</v>
      </c>
      <c r="AJ749">
        <f t="shared" si="293"/>
        <v>0</v>
      </c>
      <c r="AK749">
        <f t="shared" si="294"/>
        <v>0</v>
      </c>
    </row>
    <row r="750" spans="1:37" ht="15" customHeight="1">
      <c r="A750" s="17"/>
      <c r="B750" s="241"/>
      <c r="C750" s="132" t="s">
        <v>99</v>
      </c>
      <c r="D750" s="479" t="s">
        <v>425</v>
      </c>
      <c r="E750" s="479"/>
      <c r="F750" s="479"/>
      <c r="G750" s="479"/>
      <c r="H750" s="479"/>
      <c r="I750" s="479"/>
      <c r="J750" s="479"/>
      <c r="K750" s="479"/>
      <c r="L750" s="479"/>
      <c r="M750" s="524"/>
      <c r="N750" s="524"/>
      <c r="O750" s="524"/>
      <c r="P750" s="524"/>
      <c r="Q750" s="524"/>
      <c r="R750" s="524"/>
      <c r="S750" s="524"/>
      <c r="T750" s="524"/>
      <c r="U750" s="524"/>
      <c r="V750" s="524"/>
      <c r="W750" s="524"/>
      <c r="X750" s="524"/>
      <c r="Y750" s="524"/>
      <c r="Z750" s="524"/>
      <c r="AA750" s="524"/>
      <c r="AB750" s="524"/>
      <c r="AC750" s="524"/>
      <c r="AD750" s="524"/>
      <c r="AI750">
        <f t="shared" si="292"/>
        <v>0</v>
      </c>
      <c r="AJ750">
        <f t="shared" si="293"/>
        <v>0</v>
      </c>
      <c r="AK750">
        <f t="shared" si="294"/>
        <v>0</v>
      </c>
    </row>
    <row r="751" spans="1:37" ht="15" customHeight="1">
      <c r="A751" s="17"/>
      <c r="B751" s="241"/>
      <c r="C751" s="132" t="s">
        <v>101</v>
      </c>
      <c r="D751" s="479" t="s">
        <v>426</v>
      </c>
      <c r="E751" s="479"/>
      <c r="F751" s="479"/>
      <c r="G751" s="479"/>
      <c r="H751" s="479"/>
      <c r="I751" s="479"/>
      <c r="J751" s="479"/>
      <c r="K751" s="479"/>
      <c r="L751" s="479"/>
      <c r="M751" s="524"/>
      <c r="N751" s="524"/>
      <c r="O751" s="524"/>
      <c r="P751" s="524"/>
      <c r="Q751" s="524"/>
      <c r="R751" s="524"/>
      <c r="S751" s="524"/>
      <c r="T751" s="524"/>
      <c r="U751" s="524"/>
      <c r="V751" s="524"/>
      <c r="W751" s="524"/>
      <c r="X751" s="524"/>
      <c r="Y751" s="524"/>
      <c r="Z751" s="524"/>
      <c r="AA751" s="524"/>
      <c r="AB751" s="524"/>
      <c r="AC751" s="524"/>
      <c r="AD751" s="524"/>
      <c r="AI751">
        <f t="shared" si="292"/>
        <v>0</v>
      </c>
      <c r="AJ751">
        <f t="shared" si="293"/>
        <v>0</v>
      </c>
      <c r="AK751">
        <f t="shared" si="294"/>
        <v>0</v>
      </c>
    </row>
    <row r="752" spans="1:37" ht="15" customHeight="1">
      <c r="A752" s="17"/>
      <c r="B752" s="241"/>
      <c r="C752" s="132" t="s">
        <v>103</v>
      </c>
      <c r="D752" s="479" t="s">
        <v>1771</v>
      </c>
      <c r="E752" s="479"/>
      <c r="F752" s="479"/>
      <c r="G752" s="479"/>
      <c r="H752" s="479"/>
      <c r="I752" s="479"/>
      <c r="J752" s="479"/>
      <c r="K752" s="479"/>
      <c r="L752" s="479"/>
      <c r="M752" s="524"/>
      <c r="N752" s="524"/>
      <c r="O752" s="524"/>
      <c r="P752" s="524"/>
      <c r="Q752" s="524"/>
      <c r="R752" s="524"/>
      <c r="S752" s="524"/>
      <c r="T752" s="524"/>
      <c r="U752" s="524"/>
      <c r="V752" s="524"/>
      <c r="W752" s="524"/>
      <c r="X752" s="524"/>
      <c r="Y752" s="524"/>
      <c r="Z752" s="524"/>
      <c r="AA752" s="524"/>
      <c r="AB752" s="524"/>
      <c r="AC752" s="524"/>
      <c r="AD752" s="524"/>
      <c r="AI752">
        <f t="shared" si="292"/>
        <v>0</v>
      </c>
      <c r="AJ752">
        <f t="shared" si="293"/>
        <v>0</v>
      </c>
      <c r="AK752">
        <f t="shared" si="294"/>
        <v>0</v>
      </c>
    </row>
    <row r="753" spans="1:37" ht="15" customHeight="1">
      <c r="A753" s="17"/>
      <c r="B753" s="241"/>
      <c r="C753" s="178" t="s">
        <v>105</v>
      </c>
      <c r="D753" s="479" t="s">
        <v>281</v>
      </c>
      <c r="E753" s="479"/>
      <c r="F753" s="479"/>
      <c r="G753" s="479"/>
      <c r="H753" s="479"/>
      <c r="I753" s="479"/>
      <c r="J753" s="479"/>
      <c r="K753" s="479"/>
      <c r="L753" s="479"/>
      <c r="M753" s="524"/>
      <c r="N753" s="524"/>
      <c r="O753" s="524"/>
      <c r="P753" s="524"/>
      <c r="Q753" s="524"/>
      <c r="R753" s="524"/>
      <c r="S753" s="524"/>
      <c r="T753" s="524"/>
      <c r="U753" s="524"/>
      <c r="V753" s="524"/>
      <c r="W753" s="524"/>
      <c r="X753" s="524"/>
      <c r="Y753" s="524"/>
      <c r="Z753" s="524"/>
      <c r="AA753" s="524"/>
      <c r="AB753" s="524"/>
      <c r="AC753" s="524"/>
      <c r="AD753" s="524"/>
      <c r="AI753">
        <f t="shared" si="292"/>
        <v>0</v>
      </c>
      <c r="AJ753">
        <f t="shared" si="293"/>
        <v>0</v>
      </c>
      <c r="AK753">
        <f t="shared" si="294"/>
        <v>0</v>
      </c>
    </row>
    <row r="754" spans="1:37" ht="15" customHeight="1">
      <c r="A754" s="17"/>
      <c r="B754" s="241"/>
      <c r="C754" s="241"/>
      <c r="D754" s="241"/>
      <c r="E754" s="241"/>
      <c r="F754" s="241"/>
      <c r="G754" s="241"/>
      <c r="H754" s="22"/>
      <c r="J754" s="22"/>
      <c r="K754" s="241"/>
      <c r="L754" s="243" t="s">
        <v>261</v>
      </c>
      <c r="M754" s="611">
        <f>IF(AND(SUM(M744:M753)=0,COUNTIF(M744:M753,"NS")&gt;0),"NS",IF(AND(SUM(M744:M753)=0,COUNTIF(M744:M753,0)&gt;0),0,IF(AND(SUM(M744:M753)=0,COUNTIF(M744:M753,"NA")&gt;0),"NA",SUM(M744:M753))))</f>
        <v>0</v>
      </c>
      <c r="N754" s="612"/>
      <c r="O754" s="612"/>
      <c r="P754" s="612"/>
      <c r="Q754" s="612"/>
      <c r="R754" s="613"/>
      <c r="S754" s="611">
        <f>IF(AND(SUM(S744:S753)=0,COUNTIF(S744:S753,"NS")&gt;0),"NS",IF(AND(SUM(S744:S753)=0,COUNTIF(S744:S753,0)&gt;0),0,IF(AND(SUM(S744:S753)=0,COUNTIF(S744:S753,"NA")&gt;0),"NA",SUM(S744:S753))))</f>
        <v>0</v>
      </c>
      <c r="T754" s="612"/>
      <c r="U754" s="612"/>
      <c r="V754" s="612"/>
      <c r="W754" s="612"/>
      <c r="X754" s="613"/>
      <c r="Y754" s="611">
        <f>IF(AND(SUM(Y744:Y753)=0,COUNTIF(Y744:Y753,"NS")&gt;0),"NS",IF(AND(SUM(Y744:Y753)=0,COUNTIF(Y744:Y753,0)&gt;0),0,IF(AND(SUM(Y744:Y753)=0,COUNTIF(Y744:Y753,"NA")&gt;0),"NA",SUM(Y744:Y753))))</f>
        <v>0</v>
      </c>
      <c r="Z754" s="612"/>
      <c r="AA754" s="612"/>
      <c r="AB754" s="612"/>
      <c r="AC754" s="612"/>
      <c r="AD754" s="613"/>
      <c r="AI754">
        <f>SUM(AI744:AI753)</f>
        <v>0</v>
      </c>
      <c r="AK754" s="172">
        <f>SUM(AK744:AK753)</f>
        <v>0</v>
      </c>
    </row>
    <row r="755" spans="1:37" ht="15" customHeight="1">
      <c r="A755" s="17"/>
      <c r="B755" s="241"/>
      <c r="C755" s="241"/>
      <c r="D755" s="241"/>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c r="AA755" s="241"/>
      <c r="AB755" s="241"/>
      <c r="AC755" s="241"/>
      <c r="AD755" s="241"/>
    </row>
    <row r="756" spans="1:37" ht="24" customHeight="1">
      <c r="A756" s="17"/>
      <c r="B756" s="12"/>
      <c r="C756" s="417" t="s">
        <v>147</v>
      </c>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c r="Z756" s="417"/>
      <c r="AA756" s="417"/>
      <c r="AB756" s="417"/>
      <c r="AC756" s="417"/>
      <c r="AD756" s="417"/>
    </row>
    <row r="757" spans="1:37" ht="60" customHeight="1">
      <c r="A757" s="17"/>
      <c r="B757" s="12"/>
      <c r="C757" s="577"/>
      <c r="D757" s="577"/>
      <c r="E757" s="577"/>
      <c r="F757" s="577"/>
      <c r="G757" s="577"/>
      <c r="H757" s="577"/>
      <c r="I757" s="577"/>
      <c r="J757" s="577"/>
      <c r="K757" s="577"/>
      <c r="L757" s="577"/>
      <c r="M757" s="577"/>
      <c r="N757" s="577"/>
      <c r="O757" s="577"/>
      <c r="P757" s="577"/>
      <c r="Q757" s="577"/>
      <c r="R757" s="577"/>
      <c r="S757" s="577"/>
      <c r="T757" s="577"/>
      <c r="U757" s="577"/>
      <c r="V757" s="577"/>
      <c r="W757" s="577"/>
      <c r="X757" s="577"/>
      <c r="Y757" s="577"/>
      <c r="Z757" s="577"/>
      <c r="AA757" s="577"/>
      <c r="AB757" s="577"/>
      <c r="AC757" s="577"/>
      <c r="AD757" s="577"/>
    </row>
    <row r="758" spans="1:37" ht="15" customHeight="1">
      <c r="A758" s="159"/>
      <c r="B758" s="455" t="str">
        <f>IF(AG744=0,"","Favor de ingresar toda la información requerida en la pregunta")</f>
        <v/>
      </c>
      <c r="C758" s="455"/>
      <c r="D758" s="455"/>
      <c r="E758" s="455"/>
      <c r="F758" s="455"/>
      <c r="G758" s="455"/>
      <c r="H758" s="455"/>
      <c r="I758" s="455"/>
      <c r="J758" s="455"/>
      <c r="K758" s="455"/>
      <c r="L758" s="455"/>
      <c r="M758" s="455"/>
      <c r="N758" s="455"/>
      <c r="O758" s="455"/>
      <c r="P758" s="455"/>
      <c r="Q758" s="455"/>
      <c r="R758" s="455"/>
      <c r="S758" s="455"/>
      <c r="T758" s="455"/>
      <c r="U758" s="455"/>
      <c r="V758" s="455"/>
      <c r="W758" s="455"/>
      <c r="X758" s="455"/>
      <c r="Y758" s="455"/>
      <c r="Z758" s="455"/>
      <c r="AA758" s="455"/>
      <c r="AB758" s="455"/>
      <c r="AC758" s="455"/>
      <c r="AD758" s="455"/>
      <c r="AE758" s="455"/>
    </row>
    <row r="759" spans="1:37" ht="15" customHeight="1">
      <c r="A759" s="159"/>
      <c r="B759" s="456" t="str">
        <f>IF($C$728&lt;&gt;1,"",IF(COUNTIF(M744:AD753,"NS")&lt;&gt;0,"Alerta: debido a que cuenta con registros NS, debe proporcionar una justificación en el area de comentarios al final de la pregunta",""))</f>
        <v/>
      </c>
      <c r="C759" s="456"/>
      <c r="D759" s="456"/>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6"/>
    </row>
    <row r="760" spans="1:37" ht="15" customHeight="1">
      <c r="A760" s="159"/>
      <c r="B760" s="452" t="str">
        <f>IF(AH744&gt;0,"Revise la información capturada, ya que tiene datos ingresados en celdas que están sombreadas","")</f>
        <v/>
      </c>
      <c r="C760" s="452"/>
      <c r="D760" s="452"/>
      <c r="E760" s="452"/>
      <c r="F760" s="452"/>
      <c r="G760" s="452"/>
      <c r="H760" s="452"/>
      <c r="I760" s="452"/>
      <c r="J760" s="452"/>
      <c r="K760" s="452"/>
      <c r="L760" s="452"/>
      <c r="M760" s="452"/>
      <c r="N760" s="452"/>
      <c r="O760" s="452"/>
      <c r="P760" s="452"/>
      <c r="Q760" s="452"/>
      <c r="R760" s="452"/>
      <c r="S760" s="452"/>
      <c r="T760" s="452"/>
      <c r="U760" s="452"/>
      <c r="V760" s="452"/>
      <c r="W760" s="452"/>
      <c r="X760" s="452"/>
      <c r="Y760" s="452"/>
      <c r="Z760" s="452"/>
      <c r="AA760" s="452"/>
      <c r="AB760" s="452"/>
      <c r="AC760" s="452"/>
      <c r="AD760" s="452"/>
      <c r="AE760" s="452"/>
    </row>
    <row r="761" spans="1:37" ht="15" customHeight="1">
      <c r="A761" s="159"/>
      <c r="B761" s="452" t="str">
        <f>IF($C$728&lt;&gt;1,"",IF(AK754&gt;0,"Favor de revisar la suma y consistencia de totales y/o subtotales por filas (numéricos y NS)",""))</f>
        <v/>
      </c>
      <c r="C761" s="452"/>
      <c r="D761" s="452"/>
      <c r="E761" s="452"/>
      <c r="F761" s="452"/>
      <c r="G761" s="452"/>
      <c r="H761" s="452"/>
      <c r="I761" s="452"/>
      <c r="J761" s="452"/>
      <c r="K761" s="452"/>
      <c r="L761" s="452"/>
      <c r="M761" s="452"/>
      <c r="N761" s="452"/>
      <c r="O761" s="452"/>
      <c r="P761" s="452"/>
      <c r="Q761" s="452"/>
      <c r="R761" s="452"/>
      <c r="S761" s="452"/>
      <c r="T761" s="452"/>
      <c r="U761" s="452"/>
      <c r="V761" s="452"/>
      <c r="W761" s="452"/>
      <c r="X761" s="452"/>
      <c r="Y761" s="452"/>
      <c r="Z761" s="452"/>
      <c r="AA761" s="452"/>
      <c r="AB761" s="452"/>
      <c r="AC761" s="452"/>
      <c r="AD761" s="452"/>
      <c r="AE761" s="452"/>
    </row>
    <row r="762" spans="1:37" ht="15" customHeight="1">
      <c r="A762" s="159"/>
      <c r="B762" s="452" t="str">
        <f>IF($C$728&lt;&gt;1,"",IF(AND(M728=M754,S728=S754,Y728=Y754),"","Las cantidades de Hombres y Mujeres debe corresponder con los datos reportados en la preg. 3.20"))</f>
        <v/>
      </c>
      <c r="C762" s="452"/>
      <c r="D762" s="452"/>
      <c r="E762" s="452"/>
      <c r="F762" s="452"/>
      <c r="G762" s="452"/>
      <c r="H762" s="452"/>
      <c r="I762" s="452"/>
      <c r="J762" s="452"/>
      <c r="K762" s="452"/>
      <c r="L762" s="452"/>
      <c r="M762" s="452"/>
      <c r="N762" s="452"/>
      <c r="O762" s="452"/>
      <c r="P762" s="452"/>
      <c r="Q762" s="452"/>
      <c r="R762" s="452"/>
      <c r="S762" s="452"/>
      <c r="T762" s="452"/>
      <c r="U762" s="452"/>
      <c r="V762" s="452"/>
      <c r="W762" s="452"/>
      <c r="X762" s="452"/>
      <c r="Y762" s="452"/>
      <c r="Z762" s="452"/>
      <c r="AA762" s="452"/>
      <c r="AB762" s="452"/>
      <c r="AC762" s="452"/>
      <c r="AD762" s="452"/>
      <c r="AE762" s="452"/>
    </row>
    <row r="763" spans="1:37" ht="15" customHeight="1">
      <c r="A763" s="15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c r="AB763" s="9"/>
      <c r="AC763" s="9"/>
      <c r="AD763" s="9"/>
    </row>
    <row r="764" spans="1:37" ht="24" customHeight="1">
      <c r="A764" s="17" t="s">
        <v>627</v>
      </c>
      <c r="B764" s="463" t="s">
        <v>628</v>
      </c>
      <c r="C764" s="463"/>
      <c r="D764" s="463"/>
      <c r="E764" s="463"/>
      <c r="F764" s="463"/>
      <c r="G764" s="463"/>
      <c r="H764" s="463"/>
      <c r="I764" s="463"/>
      <c r="J764" s="463"/>
      <c r="K764" s="463"/>
      <c r="L764" s="463"/>
      <c r="M764" s="463"/>
      <c r="N764" s="463"/>
      <c r="O764" s="463"/>
      <c r="P764" s="463"/>
      <c r="Q764" s="463"/>
      <c r="R764" s="463"/>
      <c r="S764" s="463"/>
      <c r="T764" s="463"/>
      <c r="U764" s="463"/>
      <c r="V764" s="463"/>
      <c r="W764" s="463"/>
      <c r="X764" s="463"/>
      <c r="Y764" s="463"/>
      <c r="Z764" s="463"/>
      <c r="AA764" s="463"/>
      <c r="AB764" s="463"/>
      <c r="AC764" s="463"/>
      <c r="AD764" s="463"/>
    </row>
    <row r="765" spans="1:37" ht="24" customHeight="1">
      <c r="A765" s="17"/>
      <c r="B765" s="20"/>
      <c r="C765" s="507" t="s">
        <v>629</v>
      </c>
      <c r="D765" s="507"/>
      <c r="E765" s="507"/>
      <c r="F765" s="507"/>
      <c r="G765" s="507"/>
      <c r="H765" s="507"/>
      <c r="I765" s="507"/>
      <c r="J765" s="507"/>
      <c r="K765" s="507"/>
      <c r="L765" s="507"/>
      <c r="M765" s="507"/>
      <c r="N765" s="507"/>
      <c r="O765" s="507"/>
      <c r="P765" s="507"/>
      <c r="Q765" s="507"/>
      <c r="R765" s="507"/>
      <c r="S765" s="507"/>
      <c r="T765" s="507"/>
      <c r="U765" s="507"/>
      <c r="V765" s="507"/>
      <c r="W765" s="507"/>
      <c r="X765" s="507"/>
      <c r="Y765" s="507"/>
      <c r="Z765" s="507"/>
      <c r="AA765" s="507"/>
      <c r="AB765" s="507"/>
      <c r="AC765" s="507"/>
      <c r="AD765" s="507"/>
    </row>
    <row r="766" spans="1:37" ht="15" customHeight="1">
      <c r="A766" s="17"/>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row>
    <row r="767" spans="1:37" ht="24" customHeight="1">
      <c r="A767" s="17"/>
      <c r="B767" s="12"/>
      <c r="C767" s="561" t="s">
        <v>630</v>
      </c>
      <c r="D767" s="562"/>
      <c r="E767" s="562"/>
      <c r="F767" s="562"/>
      <c r="G767" s="562"/>
      <c r="H767" s="562"/>
      <c r="I767" s="562"/>
      <c r="J767" s="562"/>
      <c r="K767" s="562"/>
      <c r="L767" s="563"/>
      <c r="M767" s="410" t="s">
        <v>1961</v>
      </c>
      <c r="N767" s="410"/>
      <c r="O767" s="410"/>
      <c r="P767" s="410"/>
      <c r="Q767" s="410"/>
      <c r="R767" s="410"/>
      <c r="S767" s="410"/>
      <c r="T767" s="410"/>
      <c r="U767" s="410"/>
      <c r="V767" s="410"/>
      <c r="W767" s="410"/>
      <c r="X767" s="410"/>
      <c r="Y767" s="410"/>
      <c r="Z767" s="410"/>
      <c r="AA767" s="410"/>
      <c r="AB767" s="410"/>
      <c r="AC767" s="410"/>
      <c r="AD767" s="410"/>
    </row>
    <row r="768" spans="1:37" ht="15" customHeight="1">
      <c r="A768" s="17"/>
      <c r="B768" s="12"/>
      <c r="C768" s="564"/>
      <c r="D768" s="565"/>
      <c r="E768" s="565"/>
      <c r="F768" s="565"/>
      <c r="G768" s="565"/>
      <c r="H768" s="565"/>
      <c r="I768" s="565"/>
      <c r="J768" s="565"/>
      <c r="K768" s="565"/>
      <c r="L768" s="566"/>
      <c r="M768" s="489" t="s">
        <v>226</v>
      </c>
      <c r="N768" s="489"/>
      <c r="O768" s="489"/>
      <c r="P768" s="489"/>
      <c r="Q768" s="489"/>
      <c r="R768" s="489"/>
      <c r="S768" s="573" t="s">
        <v>400</v>
      </c>
      <c r="T768" s="573"/>
      <c r="U768" s="573"/>
      <c r="V768" s="573"/>
      <c r="W768" s="573"/>
      <c r="X768" s="573"/>
      <c r="Y768" s="573" t="s">
        <v>401</v>
      </c>
      <c r="Z768" s="573"/>
      <c r="AA768" s="573"/>
      <c r="AB768" s="573"/>
      <c r="AC768" s="573"/>
      <c r="AD768" s="573"/>
      <c r="AG768" t="s">
        <v>2233</v>
      </c>
      <c r="AH768" t="s">
        <v>2234</v>
      </c>
      <c r="AI768" t="s">
        <v>2227</v>
      </c>
      <c r="AJ768" t="s">
        <v>2244</v>
      </c>
      <c r="AK768" t="s">
        <v>2245</v>
      </c>
    </row>
    <row r="769" spans="1:37" ht="15" customHeight="1">
      <c r="A769" s="17"/>
      <c r="B769" s="12"/>
      <c r="C769" s="202" t="s">
        <v>89</v>
      </c>
      <c r="D769" s="479" t="s">
        <v>631</v>
      </c>
      <c r="E769" s="479"/>
      <c r="F769" s="479"/>
      <c r="G769" s="479"/>
      <c r="H769" s="479"/>
      <c r="I769" s="479"/>
      <c r="J769" s="479"/>
      <c r="K769" s="479"/>
      <c r="L769" s="480"/>
      <c r="M769" s="524"/>
      <c r="N769" s="524"/>
      <c r="O769" s="524"/>
      <c r="P769" s="524"/>
      <c r="Q769" s="524"/>
      <c r="R769" s="524"/>
      <c r="S769" s="524"/>
      <c r="T769" s="524"/>
      <c r="U769" s="524"/>
      <c r="V769" s="524"/>
      <c r="W769" s="524"/>
      <c r="X769" s="524"/>
      <c r="Y769" s="524"/>
      <c r="Z769" s="524"/>
      <c r="AA769" s="524"/>
      <c r="AB769" s="524"/>
      <c r="AC769" s="524"/>
      <c r="AD769" s="524"/>
      <c r="AG769" s="172">
        <f>IF(C728=1,IF(COUNTBLANK(M769:AD775)=105,0,1),0)</f>
        <v>0</v>
      </c>
      <c r="AH769" s="172">
        <f>IF(C728&lt;&gt;1,IF(COUNTBLANK(M769:AD775)=126,0,1),0)</f>
        <v>0</v>
      </c>
      <c r="AI769">
        <f t="shared" ref="AI769" si="295">COUNTIF(S769:AD769,"NS")</f>
        <v>0</v>
      </c>
      <c r="AJ769">
        <f t="shared" ref="AJ769" si="296">SUM(S769:AD769)</f>
        <v>0</v>
      </c>
      <c r="AK769">
        <f>IF(COUNTIF(M769:AD769,"NA")=3,0,IF(COUNTA(M769:AD769)=0,0,IF(OR(AND(M769=0,AI769&gt;0),AND(M769="ns",AJ769&gt;0),AND(M769="ns",AI769=0,AJ769=0)),1,IF(OR(AND(M769&gt;0,AI769=2),AND(M769="ns",AI769=2),AND(M769="ns",AJ769=0,AI769&gt;0),M769=AJ769),0,1))))</f>
        <v>0</v>
      </c>
    </row>
    <row r="770" spans="1:37" ht="15" customHeight="1">
      <c r="A770" s="17"/>
      <c r="B770" s="12"/>
      <c r="C770" s="202" t="s">
        <v>90</v>
      </c>
      <c r="D770" s="659" t="s">
        <v>632</v>
      </c>
      <c r="E770" s="659"/>
      <c r="F770" s="659"/>
      <c r="G770" s="659"/>
      <c r="H770" s="659"/>
      <c r="I770" s="659"/>
      <c r="J770" s="659"/>
      <c r="K770" s="659"/>
      <c r="L770" s="659"/>
      <c r="M770" s="524"/>
      <c r="N770" s="524"/>
      <c r="O770" s="524"/>
      <c r="P770" s="524"/>
      <c r="Q770" s="524"/>
      <c r="R770" s="524"/>
      <c r="S770" s="524"/>
      <c r="T770" s="524"/>
      <c r="U770" s="524"/>
      <c r="V770" s="524"/>
      <c r="W770" s="524"/>
      <c r="X770" s="524"/>
      <c r="Y770" s="524"/>
      <c r="Z770" s="524"/>
      <c r="AA770" s="524"/>
      <c r="AB770" s="524"/>
      <c r="AC770" s="524"/>
      <c r="AD770" s="524"/>
      <c r="AI770">
        <f t="shared" ref="AI770:AI775" si="297">COUNTIF(S770:AD770,"NS")</f>
        <v>0</v>
      </c>
      <c r="AJ770">
        <f t="shared" ref="AJ770:AJ775" si="298">SUM(S770:AD770)</f>
        <v>0</v>
      </c>
      <c r="AK770">
        <f t="shared" ref="AK770:AK775" si="299">IF(COUNTIF(M770:AD770,"NA")=3,0,IF(COUNTA(M770:AD770)=0,0,IF(OR(AND(M770=0,AI770&gt;0),AND(M770="ns",AJ770&gt;0),AND(M770="ns",AI770=0,AJ770=0)),1,IF(OR(AND(M770&gt;0,AI770=2),AND(M770="ns",AI770=2),AND(M770="ns",AJ770=0,AI770&gt;0),M770=AJ770),0,1))))</f>
        <v>0</v>
      </c>
    </row>
    <row r="771" spans="1:37" ht="15" customHeight="1">
      <c r="A771" s="17"/>
      <c r="B771" s="12"/>
      <c r="C771" s="202" t="s">
        <v>92</v>
      </c>
      <c r="D771" s="479" t="s">
        <v>633</v>
      </c>
      <c r="E771" s="479"/>
      <c r="F771" s="479"/>
      <c r="G771" s="479"/>
      <c r="H771" s="479"/>
      <c r="I771" s="479"/>
      <c r="J771" s="479"/>
      <c r="K771" s="479"/>
      <c r="L771" s="479"/>
      <c r="M771" s="524"/>
      <c r="N771" s="524"/>
      <c r="O771" s="524"/>
      <c r="P771" s="524"/>
      <c r="Q771" s="524"/>
      <c r="R771" s="524"/>
      <c r="S771" s="524"/>
      <c r="T771" s="524"/>
      <c r="U771" s="524"/>
      <c r="V771" s="524"/>
      <c r="W771" s="524"/>
      <c r="X771" s="524"/>
      <c r="Y771" s="524"/>
      <c r="Z771" s="524"/>
      <c r="AA771" s="524"/>
      <c r="AB771" s="524"/>
      <c r="AC771" s="524"/>
      <c r="AD771" s="524"/>
      <c r="AI771">
        <f t="shared" si="297"/>
        <v>0</v>
      </c>
      <c r="AJ771">
        <f t="shared" si="298"/>
        <v>0</v>
      </c>
      <c r="AK771">
        <f t="shared" si="299"/>
        <v>0</v>
      </c>
    </row>
    <row r="772" spans="1:37" ht="15" customHeight="1">
      <c r="A772" s="17"/>
      <c r="B772" s="12"/>
      <c r="C772" s="202" t="s">
        <v>93</v>
      </c>
      <c r="D772" s="479" t="s">
        <v>634</v>
      </c>
      <c r="E772" s="479"/>
      <c r="F772" s="479"/>
      <c r="G772" s="479"/>
      <c r="H772" s="479"/>
      <c r="I772" s="479"/>
      <c r="J772" s="479"/>
      <c r="K772" s="479"/>
      <c r="L772" s="479"/>
      <c r="M772" s="524"/>
      <c r="N772" s="524"/>
      <c r="O772" s="524"/>
      <c r="P772" s="524"/>
      <c r="Q772" s="524"/>
      <c r="R772" s="524"/>
      <c r="S772" s="524"/>
      <c r="T772" s="524"/>
      <c r="U772" s="524"/>
      <c r="V772" s="524"/>
      <c r="W772" s="524"/>
      <c r="X772" s="524"/>
      <c r="Y772" s="524"/>
      <c r="Z772" s="524"/>
      <c r="AA772" s="524"/>
      <c r="AB772" s="524"/>
      <c r="AC772" s="524"/>
      <c r="AD772" s="524"/>
      <c r="AI772">
        <f t="shared" si="297"/>
        <v>0</v>
      </c>
      <c r="AJ772">
        <f t="shared" si="298"/>
        <v>0</v>
      </c>
      <c r="AK772">
        <f t="shared" si="299"/>
        <v>0</v>
      </c>
    </row>
    <row r="773" spans="1:37" ht="15" customHeight="1">
      <c r="A773" s="17"/>
      <c r="B773" s="12"/>
      <c r="C773" s="202" t="s">
        <v>95</v>
      </c>
      <c r="D773" s="479" t="s">
        <v>635</v>
      </c>
      <c r="E773" s="479"/>
      <c r="F773" s="479"/>
      <c r="G773" s="479"/>
      <c r="H773" s="479"/>
      <c r="I773" s="479"/>
      <c r="J773" s="479"/>
      <c r="K773" s="479"/>
      <c r="L773" s="479"/>
      <c r="M773" s="524"/>
      <c r="N773" s="524"/>
      <c r="O773" s="524"/>
      <c r="P773" s="524"/>
      <c r="Q773" s="524"/>
      <c r="R773" s="524"/>
      <c r="S773" s="524"/>
      <c r="T773" s="524"/>
      <c r="U773" s="524"/>
      <c r="V773" s="524"/>
      <c r="W773" s="524"/>
      <c r="X773" s="524"/>
      <c r="Y773" s="524"/>
      <c r="Z773" s="524"/>
      <c r="AA773" s="524"/>
      <c r="AB773" s="524"/>
      <c r="AC773" s="524"/>
      <c r="AD773" s="524"/>
      <c r="AI773">
        <f t="shared" si="297"/>
        <v>0</v>
      </c>
      <c r="AJ773">
        <f t="shared" si="298"/>
        <v>0</v>
      </c>
      <c r="AK773">
        <f t="shared" si="299"/>
        <v>0</v>
      </c>
    </row>
    <row r="774" spans="1:37" ht="15" customHeight="1">
      <c r="A774" s="17"/>
      <c r="B774" s="12"/>
      <c r="C774" s="202" t="s">
        <v>97</v>
      </c>
      <c r="D774" s="479" t="s">
        <v>636</v>
      </c>
      <c r="E774" s="479"/>
      <c r="F774" s="479"/>
      <c r="G774" s="479"/>
      <c r="H774" s="479"/>
      <c r="I774" s="479"/>
      <c r="J774" s="479"/>
      <c r="K774" s="479"/>
      <c r="L774" s="479"/>
      <c r="M774" s="524"/>
      <c r="N774" s="524"/>
      <c r="O774" s="524"/>
      <c r="P774" s="524"/>
      <c r="Q774" s="524"/>
      <c r="R774" s="524"/>
      <c r="S774" s="524"/>
      <c r="T774" s="524"/>
      <c r="U774" s="524"/>
      <c r="V774" s="524"/>
      <c r="W774" s="524"/>
      <c r="X774" s="524"/>
      <c r="Y774" s="524"/>
      <c r="Z774" s="524"/>
      <c r="AA774" s="524"/>
      <c r="AB774" s="524"/>
      <c r="AC774" s="524"/>
      <c r="AD774" s="524"/>
      <c r="AI774">
        <f t="shared" si="297"/>
        <v>0</v>
      </c>
      <c r="AJ774">
        <f t="shared" si="298"/>
        <v>0</v>
      </c>
      <c r="AK774">
        <f t="shared" si="299"/>
        <v>0</v>
      </c>
    </row>
    <row r="775" spans="1:37" ht="15" customHeight="1">
      <c r="A775" s="17"/>
      <c r="B775" s="12"/>
      <c r="C775" s="202" t="s">
        <v>99</v>
      </c>
      <c r="D775" s="479" t="s">
        <v>281</v>
      </c>
      <c r="E775" s="479"/>
      <c r="F775" s="479"/>
      <c r="G775" s="479"/>
      <c r="H775" s="479"/>
      <c r="I775" s="479"/>
      <c r="J775" s="479"/>
      <c r="K775" s="479"/>
      <c r="L775" s="479"/>
      <c r="M775" s="524"/>
      <c r="N775" s="524"/>
      <c r="O775" s="524"/>
      <c r="P775" s="524"/>
      <c r="Q775" s="524"/>
      <c r="R775" s="524"/>
      <c r="S775" s="524"/>
      <c r="T775" s="524"/>
      <c r="U775" s="524"/>
      <c r="V775" s="524"/>
      <c r="W775" s="524"/>
      <c r="X775" s="524"/>
      <c r="Y775" s="524"/>
      <c r="Z775" s="524"/>
      <c r="AA775" s="524"/>
      <c r="AB775" s="524"/>
      <c r="AC775" s="524"/>
      <c r="AD775" s="524"/>
      <c r="AI775">
        <f t="shared" si="297"/>
        <v>0</v>
      </c>
      <c r="AJ775">
        <f t="shared" si="298"/>
        <v>0</v>
      </c>
      <c r="AK775">
        <f t="shared" si="299"/>
        <v>0</v>
      </c>
    </row>
    <row r="776" spans="1:37" ht="15" customHeight="1">
      <c r="A776" s="17"/>
      <c r="B776" s="12"/>
      <c r="C776" s="12"/>
      <c r="D776" s="12"/>
      <c r="E776" s="12"/>
      <c r="F776" s="12"/>
      <c r="G776" s="12"/>
      <c r="H776" s="12"/>
      <c r="I776" s="12"/>
      <c r="J776" s="284"/>
      <c r="K776" s="207"/>
      <c r="L776" s="243" t="s">
        <v>261</v>
      </c>
      <c r="M776" s="611">
        <f>IF(AND(SUM(M769:M775)=0,COUNTIF(M769:M775,"NS")&gt;0),"NS",IF(AND(SUM(M769:M775)=0,COUNTIF(M769:M775,0)&gt;0),0,IF(AND(SUM(M769:M775)=0,COUNTIF(M769:M775,"NA")&gt;0),"NA",SUM(M769:M775))))</f>
        <v>0</v>
      </c>
      <c r="N776" s="612"/>
      <c r="O776" s="612"/>
      <c r="P776" s="612"/>
      <c r="Q776" s="612"/>
      <c r="R776" s="613"/>
      <c r="S776" s="611">
        <f>IF(AND(SUM(S769:S775)=0,COUNTIF(S769:S775,"NS")&gt;0),"NS",IF(AND(SUM(S769:S775)=0,COUNTIF(S769:S775,0)&gt;0),0,IF(AND(SUM(S769:S775)=0,COUNTIF(S769:S775,"NA")&gt;0),"NA",SUM(S769:S775))))</f>
        <v>0</v>
      </c>
      <c r="T776" s="612"/>
      <c r="U776" s="612"/>
      <c r="V776" s="612"/>
      <c r="W776" s="612"/>
      <c r="X776" s="613"/>
      <c r="Y776" s="611">
        <f>IF(AND(SUM(Y769:Y775)=0,COUNTIF(Y769:Y775,"NS")&gt;0),"NS",IF(AND(SUM(Y769:Y775)=0,COUNTIF(Y769:Y775,0)&gt;0),0,IF(AND(SUM(Y769:Y775)=0,COUNTIF(Y769:Y775,"NA")&gt;0),"NA",SUM(Y769:Y775))))</f>
        <v>0</v>
      </c>
      <c r="Z776" s="612"/>
      <c r="AA776" s="612"/>
      <c r="AB776" s="612"/>
      <c r="AC776" s="612"/>
      <c r="AD776" s="613"/>
      <c r="AI776">
        <f>SUM(AI769:AI775)</f>
        <v>0</v>
      </c>
      <c r="AK776" s="172">
        <f>SUM(AK769:AK775)</f>
        <v>0</v>
      </c>
    </row>
    <row r="777" spans="1:37" ht="15" customHeight="1">
      <c r="A777" s="17"/>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row>
    <row r="778" spans="1:37" ht="24" customHeight="1">
      <c r="A778" s="159"/>
      <c r="B778" s="7"/>
      <c r="C778" s="417" t="s">
        <v>147</v>
      </c>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c r="Z778" s="417"/>
      <c r="AA778" s="417"/>
      <c r="AB778" s="417"/>
      <c r="AC778" s="417"/>
      <c r="AD778" s="417"/>
    </row>
    <row r="779" spans="1:37" ht="60" customHeight="1">
      <c r="A779" s="18"/>
      <c r="B779" s="135"/>
      <c r="C779" s="577"/>
      <c r="D779" s="577"/>
      <c r="E779" s="577"/>
      <c r="F779" s="577"/>
      <c r="G779" s="577"/>
      <c r="H779" s="577"/>
      <c r="I779" s="577"/>
      <c r="J779" s="577"/>
      <c r="K779" s="577"/>
      <c r="L779" s="577"/>
      <c r="M779" s="577"/>
      <c r="N779" s="577"/>
      <c r="O779" s="577"/>
      <c r="P779" s="577"/>
      <c r="Q779" s="577"/>
      <c r="R779" s="577"/>
      <c r="S779" s="577"/>
      <c r="T779" s="577"/>
      <c r="U779" s="577"/>
      <c r="V779" s="577"/>
      <c r="W779" s="577"/>
      <c r="X779" s="577"/>
      <c r="Y779" s="577"/>
      <c r="Z779" s="577"/>
      <c r="AA779" s="577"/>
      <c r="AB779" s="577"/>
      <c r="AC779" s="577"/>
      <c r="AD779" s="577"/>
    </row>
    <row r="780" spans="1:37" ht="15" customHeight="1">
      <c r="A780" s="159"/>
      <c r="B780" s="455" t="str">
        <f>IF(AG769=0,"","Favor de ingresar toda la información requerida en la pregunta")</f>
        <v/>
      </c>
      <c r="C780" s="455"/>
      <c r="D780" s="455"/>
      <c r="E780" s="455"/>
      <c r="F780" s="455"/>
      <c r="G780" s="455"/>
      <c r="H780" s="455"/>
      <c r="I780" s="455"/>
      <c r="J780" s="455"/>
      <c r="K780" s="455"/>
      <c r="L780" s="455"/>
      <c r="M780" s="455"/>
      <c r="N780" s="455"/>
      <c r="O780" s="455"/>
      <c r="P780" s="455"/>
      <c r="Q780" s="455"/>
      <c r="R780" s="455"/>
      <c r="S780" s="455"/>
      <c r="T780" s="455"/>
      <c r="U780" s="455"/>
      <c r="V780" s="455"/>
      <c r="W780" s="455"/>
      <c r="X780" s="455"/>
      <c r="Y780" s="455"/>
      <c r="Z780" s="455"/>
      <c r="AA780" s="455"/>
      <c r="AB780" s="455"/>
      <c r="AC780" s="455"/>
      <c r="AD780" s="455"/>
      <c r="AE780" s="455"/>
    </row>
    <row r="781" spans="1:37" ht="15" customHeight="1">
      <c r="A781" s="159"/>
      <c r="B781" s="456" t="str">
        <f>IF($C$728&lt;&gt;1,"",IF(COUNTIF(M769:AD775,"NS")&lt;&gt;0,"Alerta: debido a que cuenta con registros NS, debe proporcionar una justificación en el area de comentarios al final de la pregunta",""))</f>
        <v/>
      </c>
      <c r="C781" s="456"/>
      <c r="D781" s="456"/>
      <c r="E781" s="456"/>
      <c r="F781" s="456"/>
      <c r="G781" s="456"/>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6"/>
    </row>
    <row r="782" spans="1:37" ht="15" customHeight="1">
      <c r="A782" s="159"/>
      <c r="B782" s="452" t="str">
        <f>IF(AH769&gt;0,"Revise la información capturada, ya que tiene datos ingresados en celdas que están sombreadas","")</f>
        <v/>
      </c>
      <c r="C782" s="452"/>
      <c r="D782" s="452"/>
      <c r="E782" s="452"/>
      <c r="F782" s="452"/>
      <c r="G782" s="452"/>
      <c r="H782" s="452"/>
      <c r="I782" s="452"/>
      <c r="J782" s="452"/>
      <c r="K782" s="452"/>
      <c r="L782" s="452"/>
      <c r="M782" s="452"/>
      <c r="N782" s="452"/>
      <c r="O782" s="452"/>
      <c r="P782" s="452"/>
      <c r="Q782" s="452"/>
      <c r="R782" s="452"/>
      <c r="S782" s="452"/>
      <c r="T782" s="452"/>
      <c r="U782" s="452"/>
      <c r="V782" s="452"/>
      <c r="W782" s="452"/>
      <c r="X782" s="452"/>
      <c r="Y782" s="452"/>
      <c r="Z782" s="452"/>
      <c r="AA782" s="452"/>
      <c r="AB782" s="452"/>
      <c r="AC782" s="452"/>
      <c r="AD782" s="452"/>
      <c r="AE782" s="452"/>
    </row>
    <row r="783" spans="1:37" ht="15" customHeight="1">
      <c r="A783" s="159"/>
      <c r="B783" s="452" t="str">
        <f>IF($C$728&lt;&gt;1,"",IF(AK776&gt;0,"Favor de revisar la suma y consistencia de totales y/o subtotales por filas (numéricos y NS)",""))</f>
        <v/>
      </c>
      <c r="C783" s="452"/>
      <c r="D783" s="452"/>
      <c r="E783" s="452"/>
      <c r="F783" s="452"/>
      <c r="G783" s="452"/>
      <c r="H783" s="452"/>
      <c r="I783" s="452"/>
      <c r="J783" s="452"/>
      <c r="K783" s="452"/>
      <c r="L783" s="452"/>
      <c r="M783" s="452"/>
      <c r="N783" s="452"/>
      <c r="O783" s="452"/>
      <c r="P783" s="452"/>
      <c r="Q783" s="452"/>
      <c r="R783" s="452"/>
      <c r="S783" s="452"/>
      <c r="T783" s="452"/>
      <c r="U783" s="452"/>
      <c r="V783" s="452"/>
      <c r="W783" s="452"/>
      <c r="X783" s="452"/>
      <c r="Y783" s="452"/>
      <c r="Z783" s="452"/>
      <c r="AA783" s="452"/>
      <c r="AB783" s="452"/>
      <c r="AC783" s="452"/>
      <c r="AD783" s="452"/>
      <c r="AE783" s="452"/>
    </row>
    <row r="784" spans="1:37" ht="15" customHeight="1">
      <c r="A784" s="159"/>
      <c r="B784" s="452" t="str">
        <f>IF($C$728&lt;&gt;1,"",IF(AND($M$728=M776,$S$728=S776,$Y$728=Y776),"","Las cantidades de Hombres y Mujeres debe corresponder con los datos reportados en la preg. 3.20"))</f>
        <v/>
      </c>
      <c r="C784" s="452"/>
      <c r="D784" s="452"/>
      <c r="E784" s="452"/>
      <c r="F784" s="452"/>
      <c r="G784" s="452"/>
      <c r="H784" s="452"/>
      <c r="I784" s="452"/>
      <c r="J784" s="452"/>
      <c r="K784" s="452"/>
      <c r="L784" s="452"/>
      <c r="M784" s="452"/>
      <c r="N784" s="452"/>
      <c r="O784" s="452"/>
      <c r="P784" s="452"/>
      <c r="Q784" s="452"/>
      <c r="R784" s="452"/>
      <c r="S784" s="452"/>
      <c r="T784" s="452"/>
      <c r="U784" s="452"/>
      <c r="V784" s="452"/>
      <c r="W784" s="452"/>
      <c r="X784" s="452"/>
      <c r="Y784" s="452"/>
      <c r="Z784" s="452"/>
      <c r="AA784" s="452"/>
      <c r="AB784" s="452"/>
      <c r="AC784" s="452"/>
      <c r="AD784" s="452"/>
      <c r="AE784" s="452"/>
    </row>
    <row r="785" spans="1:43" ht="15" customHeight="1">
      <c r="A785" s="15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c r="AB785" s="9"/>
      <c r="AC785" s="9"/>
      <c r="AD785" s="9"/>
    </row>
    <row r="786" spans="1:43" ht="24" customHeight="1">
      <c r="A786" s="17" t="s">
        <v>637</v>
      </c>
      <c r="B786" s="462" t="s">
        <v>1963</v>
      </c>
      <c r="C786" s="463"/>
      <c r="D786" s="463"/>
      <c r="E786" s="463"/>
      <c r="F786" s="463"/>
      <c r="G786" s="463"/>
      <c r="H786" s="463"/>
      <c r="I786" s="463"/>
      <c r="J786" s="463"/>
      <c r="K786" s="463"/>
      <c r="L786" s="463"/>
      <c r="M786" s="463"/>
      <c r="N786" s="463"/>
      <c r="O786" s="463"/>
      <c r="P786" s="463"/>
      <c r="Q786" s="463"/>
      <c r="R786" s="463"/>
      <c r="S786" s="463"/>
      <c r="T786" s="463"/>
      <c r="U786" s="463"/>
      <c r="V786" s="463"/>
      <c r="W786" s="463"/>
      <c r="X786" s="463"/>
      <c r="Y786" s="463"/>
      <c r="Z786" s="463"/>
      <c r="AA786" s="463"/>
      <c r="AB786" s="463"/>
      <c r="AC786" s="463"/>
      <c r="AD786" s="463"/>
    </row>
    <row r="787" spans="1:43" ht="36" customHeight="1">
      <c r="A787" s="159"/>
      <c r="B787" s="9"/>
      <c r="C787" s="507" t="s">
        <v>1966</v>
      </c>
      <c r="D787" s="507"/>
      <c r="E787" s="507"/>
      <c r="F787" s="507"/>
      <c r="G787" s="507"/>
      <c r="H787" s="507"/>
      <c r="I787" s="507"/>
      <c r="J787" s="507"/>
      <c r="K787" s="507"/>
      <c r="L787" s="507"/>
      <c r="M787" s="507"/>
      <c r="N787" s="507"/>
      <c r="O787" s="507"/>
      <c r="P787" s="507"/>
      <c r="Q787" s="507"/>
      <c r="R787" s="507"/>
      <c r="S787" s="507"/>
      <c r="T787" s="507"/>
      <c r="U787" s="507"/>
      <c r="V787" s="507"/>
      <c r="W787" s="507"/>
      <c r="X787" s="507"/>
      <c r="Y787" s="507"/>
      <c r="Z787" s="507"/>
      <c r="AA787" s="507"/>
      <c r="AB787" s="507"/>
      <c r="AC787" s="507"/>
      <c r="AD787" s="507"/>
    </row>
    <row r="788" spans="1:43" ht="36" customHeight="1">
      <c r="A788" s="159"/>
      <c r="B788" s="9"/>
      <c r="C788" s="507" t="s">
        <v>1967</v>
      </c>
      <c r="D788" s="507"/>
      <c r="E788" s="507"/>
      <c r="F788" s="507"/>
      <c r="G788" s="507"/>
      <c r="H788" s="507"/>
      <c r="I788" s="507"/>
      <c r="J788" s="507"/>
      <c r="K788" s="507"/>
      <c r="L788" s="507"/>
      <c r="M788" s="507"/>
      <c r="N788" s="507"/>
      <c r="O788" s="507"/>
      <c r="P788" s="507"/>
      <c r="Q788" s="507"/>
      <c r="R788" s="507"/>
      <c r="S788" s="507"/>
      <c r="T788" s="507"/>
      <c r="U788" s="507"/>
      <c r="V788" s="507"/>
      <c r="W788" s="507"/>
      <c r="X788" s="507"/>
      <c r="Y788" s="507"/>
      <c r="Z788" s="507"/>
      <c r="AA788" s="507"/>
      <c r="AB788" s="507"/>
      <c r="AC788" s="507"/>
      <c r="AD788" s="507"/>
    </row>
    <row r="789" spans="1:43" ht="24" customHeight="1">
      <c r="A789" s="159"/>
      <c r="B789" s="9"/>
      <c r="C789" s="417" t="s">
        <v>1965</v>
      </c>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c r="Z789" s="417"/>
      <c r="AA789" s="417"/>
      <c r="AB789" s="417"/>
      <c r="AC789" s="417"/>
      <c r="AD789" s="417"/>
    </row>
    <row r="790" spans="1:43" ht="15" customHeight="1">
      <c r="A790" s="15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c r="AB790" s="9"/>
      <c r="AC790" s="9"/>
      <c r="AD790" s="9"/>
    </row>
    <row r="791" spans="1:43" ht="24" customHeight="1">
      <c r="A791" s="159"/>
      <c r="B791" s="9"/>
      <c r="C791" s="561" t="s">
        <v>1964</v>
      </c>
      <c r="D791" s="562"/>
      <c r="E791" s="562"/>
      <c r="F791" s="562"/>
      <c r="G791" s="562"/>
      <c r="H791" s="562"/>
      <c r="I791" s="562"/>
      <c r="J791" s="562"/>
      <c r="K791" s="562"/>
      <c r="L791" s="563"/>
      <c r="M791" s="410" t="s">
        <v>1961</v>
      </c>
      <c r="N791" s="410"/>
      <c r="O791" s="410"/>
      <c r="P791" s="410"/>
      <c r="Q791" s="410"/>
      <c r="R791" s="410"/>
      <c r="S791" s="410"/>
      <c r="T791" s="410"/>
      <c r="U791" s="410"/>
      <c r="V791" s="410"/>
      <c r="W791" s="410"/>
      <c r="X791" s="410"/>
      <c r="Y791" s="410"/>
      <c r="Z791" s="410"/>
      <c r="AA791" s="410"/>
      <c r="AB791" s="410"/>
      <c r="AC791" s="410"/>
      <c r="AD791" s="410"/>
    </row>
    <row r="792" spans="1:43" ht="15" customHeight="1">
      <c r="A792" s="159"/>
      <c r="B792" s="9"/>
      <c r="C792" s="570"/>
      <c r="D792" s="571"/>
      <c r="E792" s="571"/>
      <c r="F792" s="571"/>
      <c r="G792" s="571"/>
      <c r="H792" s="571"/>
      <c r="I792" s="571"/>
      <c r="J792" s="571"/>
      <c r="K792" s="571"/>
      <c r="L792" s="572"/>
      <c r="M792" s="489" t="s">
        <v>226</v>
      </c>
      <c r="N792" s="489"/>
      <c r="O792" s="489"/>
      <c r="P792" s="489"/>
      <c r="Q792" s="489"/>
      <c r="R792" s="489"/>
      <c r="S792" s="573" t="s">
        <v>400</v>
      </c>
      <c r="T792" s="573"/>
      <c r="U792" s="573"/>
      <c r="V792" s="573"/>
      <c r="W792" s="573"/>
      <c r="X792" s="573"/>
      <c r="Y792" s="573" t="s">
        <v>401</v>
      </c>
      <c r="Z792" s="573"/>
      <c r="AA792" s="573"/>
      <c r="AB792" s="573"/>
      <c r="AC792" s="573"/>
      <c r="AD792" s="573"/>
      <c r="AG792" t="s">
        <v>2233</v>
      </c>
      <c r="AH792" t="s">
        <v>2234</v>
      </c>
      <c r="AI792" t="s">
        <v>2227</v>
      </c>
      <c r="AJ792" t="s">
        <v>2244</v>
      </c>
      <c r="AK792" t="s">
        <v>2245</v>
      </c>
      <c r="AL792" t="s">
        <v>2294</v>
      </c>
      <c r="AO792" t="s">
        <v>2295</v>
      </c>
    </row>
    <row r="793" spans="1:43" ht="15" customHeight="1">
      <c r="A793" s="159"/>
      <c r="B793" s="9"/>
      <c r="C793" s="134" t="s">
        <v>89</v>
      </c>
      <c r="D793" s="614" t="s">
        <v>675</v>
      </c>
      <c r="E793" s="615"/>
      <c r="F793" s="615"/>
      <c r="G793" s="615"/>
      <c r="H793" s="615"/>
      <c r="I793" s="615"/>
      <c r="J793" s="615"/>
      <c r="K793" s="615"/>
      <c r="L793" s="616"/>
      <c r="M793" s="601"/>
      <c r="N793" s="467"/>
      <c r="O793" s="467"/>
      <c r="P793" s="467"/>
      <c r="Q793" s="467"/>
      <c r="R793" s="468"/>
      <c r="S793" s="601"/>
      <c r="T793" s="467"/>
      <c r="U793" s="467"/>
      <c r="V793" s="467"/>
      <c r="W793" s="467"/>
      <c r="X793" s="468"/>
      <c r="Y793" s="601"/>
      <c r="Z793" s="467"/>
      <c r="AA793" s="467"/>
      <c r="AB793" s="467"/>
      <c r="AC793" s="467"/>
      <c r="AD793" s="468"/>
      <c r="AG793" s="172">
        <f>IF(C728=1,IF(COUNTA(M793:AD809)=51,0,1),0)</f>
        <v>0</v>
      </c>
      <c r="AH793" s="172">
        <f>IF(C728&lt;&gt;1,IF(COUNTA(M793:AD809)=0,0,1),0)</f>
        <v>0</v>
      </c>
      <c r="AI793">
        <f t="shared" ref="AI793" si="300">COUNTIF(S793:AD793,"NS")</f>
        <v>0</v>
      </c>
      <c r="AJ793">
        <f t="shared" ref="AJ793" si="301">SUM(S793:AD793)</f>
        <v>0</v>
      </c>
      <c r="AK793">
        <f>IF(COUNTIF(M793:AD793,"NA")=3,0,IF(COUNTA(M793:AD793)=0,0,IF(OR(AND(M793=0,AI793&gt;0),AND(M793="ns",AJ793&gt;0),AND(M793="ns",AI793=0,AJ793=0)),1,IF(OR(AND(M793&gt;0,AI793=2),AND(M793="ns",AI793=2),AND(M793="ns",AJ793=0,AI793&gt;0),M793=AJ793),0,1))))</f>
        <v>0</v>
      </c>
      <c r="AL793" cm="1">
        <f t="array" ref="AL793">IF(OR(M810={"NS","NA"},M728={"NS","NA"}),0,IF(M810&gt;=M728,0,1))</f>
        <v>0</v>
      </c>
      <c r="AM793" cm="1">
        <f t="array" ref="AM793">IF(OR(S810={"NS","NA"},S728={"NS","NA"}),0,IF(S810&gt;=S728,0,1))</f>
        <v>0</v>
      </c>
      <c r="AN793" cm="1">
        <f t="array" ref="AN793">IF(OR(Y810={"NS","NA"},Y728={"NS","NA"}),0,IF(Y810&gt;=Y728,0,1))</f>
        <v>0</v>
      </c>
      <c r="AO793" cm="1">
        <f t="array" ref="AO793">IF(OR(M793={"NS","NA"},$M$728={"NS","NA"}),0,IF(M793&lt;=$M$728,0,1))</f>
        <v>0</v>
      </c>
      <c r="AP793" cm="1">
        <f t="array" ref="AP793">IF(OR(S793={"NS","NA"},$S$728={"NS","NA"}),0,IF(S793&lt;=$S$728,0,1))</f>
        <v>0</v>
      </c>
      <c r="AQ793" cm="1">
        <f t="array" ref="AQ793">IF(OR(Y793={"NS","NA"},$Y$728={"NS","NA"}),0,IF(Y793&lt;=$Y$728,0,1))</f>
        <v>0</v>
      </c>
    </row>
    <row r="794" spans="1:43" ht="15" customHeight="1">
      <c r="A794" s="159"/>
      <c r="B794" s="9"/>
      <c r="C794" s="134" t="s">
        <v>90</v>
      </c>
      <c r="D794" s="614" t="s">
        <v>676</v>
      </c>
      <c r="E794" s="615"/>
      <c r="F794" s="615"/>
      <c r="G794" s="615"/>
      <c r="H794" s="615"/>
      <c r="I794" s="615"/>
      <c r="J794" s="615"/>
      <c r="K794" s="615"/>
      <c r="L794" s="616"/>
      <c r="M794" s="601"/>
      <c r="N794" s="467"/>
      <c r="O794" s="467"/>
      <c r="P794" s="467"/>
      <c r="Q794" s="467"/>
      <c r="R794" s="468"/>
      <c r="S794" s="601"/>
      <c r="T794" s="467"/>
      <c r="U794" s="467"/>
      <c r="V794" s="467"/>
      <c r="W794" s="467"/>
      <c r="X794" s="468"/>
      <c r="Y794" s="601"/>
      <c r="Z794" s="467"/>
      <c r="AA794" s="467"/>
      <c r="AB794" s="467"/>
      <c r="AC794" s="467"/>
      <c r="AD794" s="468"/>
      <c r="AI794">
        <f t="shared" ref="AI794:AI809" si="302">COUNTIF(S794:AD794,"NS")</f>
        <v>0</v>
      </c>
      <c r="AJ794">
        <f t="shared" ref="AJ794:AJ809" si="303">SUM(S794:AD794)</f>
        <v>0</v>
      </c>
      <c r="AK794">
        <f t="shared" ref="AK794:AK809" si="304">IF(COUNTIF(M794:AD794,"NA")=3,0,IF(COUNTA(M794:AD794)=0,0,IF(OR(AND(M794=0,AI794&gt;0),AND(M794="ns",AJ794&gt;0),AND(M794="ns",AI794=0,AJ794=0)),1,IF(OR(AND(M794&gt;0,AI794=2),AND(M794="ns",AI794=2),AND(M794="ns",AJ794=0,AI794&gt;0),M794=AJ794),0,1))))</f>
        <v>0</v>
      </c>
      <c r="AN794" s="172">
        <f>SUM(AL793:AN793)</f>
        <v>0</v>
      </c>
      <c r="AO794" cm="1">
        <f t="array" ref="AO794">IF(OR(M794={"NS","NA"},$M$728={"NS","NA"}),0,IF(M794&lt;=$M$728,0,1))</f>
        <v>0</v>
      </c>
      <c r="AP794" cm="1">
        <f t="array" ref="AP794">IF(OR(S794={"NS","NA"},$S$728={"NS","NA"}),0,IF(S794&lt;=$S$728,0,1))</f>
        <v>0</v>
      </c>
      <c r="AQ794" cm="1">
        <f t="array" ref="AQ794">IF(OR(Y794={"NS","NA"},$Y$728={"NS","NA"}),0,IF(Y794&lt;=$Y$728,0,1))</f>
        <v>0</v>
      </c>
    </row>
    <row r="795" spans="1:43" ht="15" customHeight="1">
      <c r="A795" s="159"/>
      <c r="B795" s="9"/>
      <c r="C795" s="134" t="s">
        <v>92</v>
      </c>
      <c r="D795" s="614" t="s">
        <v>677</v>
      </c>
      <c r="E795" s="615"/>
      <c r="F795" s="615"/>
      <c r="G795" s="615"/>
      <c r="H795" s="615"/>
      <c r="I795" s="615"/>
      <c r="J795" s="615"/>
      <c r="K795" s="615"/>
      <c r="L795" s="616"/>
      <c r="M795" s="601"/>
      <c r="N795" s="467"/>
      <c r="O795" s="467"/>
      <c r="P795" s="467"/>
      <c r="Q795" s="467"/>
      <c r="R795" s="468"/>
      <c r="S795" s="601"/>
      <c r="T795" s="467"/>
      <c r="U795" s="467"/>
      <c r="V795" s="467"/>
      <c r="W795" s="467"/>
      <c r="X795" s="468"/>
      <c r="Y795" s="601"/>
      <c r="Z795" s="467"/>
      <c r="AA795" s="467"/>
      <c r="AB795" s="467"/>
      <c r="AC795" s="467"/>
      <c r="AD795" s="468"/>
      <c r="AI795">
        <f t="shared" si="302"/>
        <v>0</v>
      </c>
      <c r="AJ795">
        <f t="shared" si="303"/>
        <v>0</v>
      </c>
      <c r="AK795">
        <f t="shared" si="304"/>
        <v>0</v>
      </c>
      <c r="AO795" cm="1">
        <f t="array" ref="AO795">IF(OR(M795={"NS","NA"},$M$728={"NS","NA"}),0,IF(M795&lt;=$M$728,0,1))</f>
        <v>0</v>
      </c>
      <c r="AP795" cm="1">
        <f t="array" ref="AP795">IF(OR(S795={"NS","NA"},$S$728={"NS","NA"}),0,IF(S795&lt;=$S$728,0,1))</f>
        <v>0</v>
      </c>
      <c r="AQ795" cm="1">
        <f t="array" ref="AQ795">IF(OR(Y795={"NS","NA"},$Y$728={"NS","NA"}),0,IF(Y795&lt;=$Y$728,0,1))</f>
        <v>0</v>
      </c>
    </row>
    <row r="796" spans="1:43" ht="15" customHeight="1">
      <c r="A796" s="159"/>
      <c r="B796" s="9"/>
      <c r="C796" s="134" t="s">
        <v>93</v>
      </c>
      <c r="D796" s="614" t="s">
        <v>678</v>
      </c>
      <c r="E796" s="615"/>
      <c r="F796" s="615"/>
      <c r="G796" s="615"/>
      <c r="H796" s="615"/>
      <c r="I796" s="615"/>
      <c r="J796" s="615"/>
      <c r="K796" s="615"/>
      <c r="L796" s="616"/>
      <c r="M796" s="601"/>
      <c r="N796" s="467"/>
      <c r="O796" s="467"/>
      <c r="P796" s="467"/>
      <c r="Q796" s="467"/>
      <c r="R796" s="468"/>
      <c r="S796" s="601"/>
      <c r="T796" s="467"/>
      <c r="U796" s="467"/>
      <c r="V796" s="467"/>
      <c r="W796" s="467"/>
      <c r="X796" s="468"/>
      <c r="Y796" s="601"/>
      <c r="Z796" s="467"/>
      <c r="AA796" s="467"/>
      <c r="AB796" s="467"/>
      <c r="AC796" s="467"/>
      <c r="AD796" s="468"/>
      <c r="AI796">
        <f t="shared" si="302"/>
        <v>0</v>
      </c>
      <c r="AJ796">
        <f t="shared" si="303"/>
        <v>0</v>
      </c>
      <c r="AK796">
        <f t="shared" si="304"/>
        <v>0</v>
      </c>
      <c r="AO796" cm="1">
        <f t="array" ref="AO796">IF(OR(M796={"NS","NA"},$M$728={"NS","NA"}),0,IF(M796&lt;=$M$728,0,1))</f>
        <v>0</v>
      </c>
      <c r="AP796" cm="1">
        <f t="array" ref="AP796">IF(OR(S796={"NS","NA"},$S$728={"NS","NA"}),0,IF(S796&lt;=$S$728,0,1))</f>
        <v>0</v>
      </c>
      <c r="AQ796" cm="1">
        <f t="array" ref="AQ796">IF(OR(Y796={"NS","NA"},$Y$728={"NS","NA"}),0,IF(Y796&lt;=$Y$728,0,1))</f>
        <v>0</v>
      </c>
    </row>
    <row r="797" spans="1:43" ht="15" customHeight="1">
      <c r="A797" s="159"/>
      <c r="B797" s="9"/>
      <c r="C797" s="134" t="s">
        <v>95</v>
      </c>
      <c r="D797" s="614" t="s">
        <v>679</v>
      </c>
      <c r="E797" s="615"/>
      <c r="F797" s="615"/>
      <c r="G797" s="615"/>
      <c r="H797" s="615"/>
      <c r="I797" s="615"/>
      <c r="J797" s="615"/>
      <c r="K797" s="615"/>
      <c r="L797" s="616"/>
      <c r="M797" s="601"/>
      <c r="N797" s="467"/>
      <c r="O797" s="467"/>
      <c r="P797" s="467"/>
      <c r="Q797" s="467"/>
      <c r="R797" s="468"/>
      <c r="S797" s="601"/>
      <c r="T797" s="467"/>
      <c r="U797" s="467"/>
      <c r="V797" s="467"/>
      <c r="W797" s="467"/>
      <c r="X797" s="468"/>
      <c r="Y797" s="601"/>
      <c r="Z797" s="467"/>
      <c r="AA797" s="467"/>
      <c r="AB797" s="467"/>
      <c r="AC797" s="467"/>
      <c r="AD797" s="468"/>
      <c r="AI797">
        <f t="shared" si="302"/>
        <v>0</v>
      </c>
      <c r="AJ797">
        <f t="shared" si="303"/>
        <v>0</v>
      </c>
      <c r="AK797">
        <f t="shared" si="304"/>
        <v>0</v>
      </c>
      <c r="AO797" cm="1">
        <f t="array" ref="AO797">IF(OR(M797={"NS","NA"},$M$728={"NS","NA"}),0,IF(M797&lt;=$M$728,0,1))</f>
        <v>0</v>
      </c>
      <c r="AP797" cm="1">
        <f t="array" ref="AP797">IF(OR(S797={"NS","NA"},$S$728={"NS","NA"}),0,IF(S797&lt;=$S$728,0,1))</f>
        <v>0</v>
      </c>
      <c r="AQ797" cm="1">
        <f t="array" ref="AQ797">IF(OR(Y797={"NS","NA"},$Y$728={"NS","NA"}),0,IF(Y797&lt;=$Y$728,0,1))</f>
        <v>0</v>
      </c>
    </row>
    <row r="798" spans="1:43" ht="15" customHeight="1">
      <c r="A798" s="159"/>
      <c r="B798" s="9"/>
      <c r="C798" s="134" t="s">
        <v>97</v>
      </c>
      <c r="D798" s="614" t="s">
        <v>680</v>
      </c>
      <c r="E798" s="615"/>
      <c r="F798" s="615"/>
      <c r="G798" s="615"/>
      <c r="H798" s="615"/>
      <c r="I798" s="615"/>
      <c r="J798" s="615"/>
      <c r="K798" s="615"/>
      <c r="L798" s="616"/>
      <c r="M798" s="601"/>
      <c r="N798" s="467"/>
      <c r="O798" s="467"/>
      <c r="P798" s="467"/>
      <c r="Q798" s="467"/>
      <c r="R798" s="468"/>
      <c r="S798" s="601"/>
      <c r="T798" s="467"/>
      <c r="U798" s="467"/>
      <c r="V798" s="467"/>
      <c r="W798" s="467"/>
      <c r="X798" s="468"/>
      <c r="Y798" s="601"/>
      <c r="Z798" s="467"/>
      <c r="AA798" s="467"/>
      <c r="AB798" s="467"/>
      <c r="AC798" s="467"/>
      <c r="AD798" s="468"/>
      <c r="AI798">
        <f t="shared" si="302"/>
        <v>0</v>
      </c>
      <c r="AJ798">
        <f t="shared" si="303"/>
        <v>0</v>
      </c>
      <c r="AK798">
        <f t="shared" si="304"/>
        <v>0</v>
      </c>
      <c r="AO798" cm="1">
        <f t="array" ref="AO798">IF(OR(M798={"NS","NA"},$M$728={"NS","NA"}),0,IF(M798&lt;=$M$728,0,1))</f>
        <v>0</v>
      </c>
      <c r="AP798" cm="1">
        <f t="array" ref="AP798">IF(OR(S798={"NS","NA"},$S$728={"NS","NA"}),0,IF(S798&lt;=$S$728,0,1))</f>
        <v>0</v>
      </c>
      <c r="AQ798" cm="1">
        <f t="array" ref="AQ798">IF(OR(Y798={"NS","NA"},$Y$728={"NS","NA"}),0,IF(Y798&lt;=$Y$728,0,1))</f>
        <v>0</v>
      </c>
    </row>
    <row r="799" spans="1:43" ht="15" customHeight="1">
      <c r="A799" s="159"/>
      <c r="B799" s="9"/>
      <c r="C799" s="134" t="s">
        <v>99</v>
      </c>
      <c r="D799" s="614" t="s">
        <v>681</v>
      </c>
      <c r="E799" s="615"/>
      <c r="F799" s="615"/>
      <c r="G799" s="615"/>
      <c r="H799" s="615"/>
      <c r="I799" s="615"/>
      <c r="J799" s="615"/>
      <c r="K799" s="615"/>
      <c r="L799" s="616"/>
      <c r="M799" s="601"/>
      <c r="N799" s="467"/>
      <c r="O799" s="467"/>
      <c r="P799" s="467"/>
      <c r="Q799" s="467"/>
      <c r="R799" s="468"/>
      <c r="S799" s="601"/>
      <c r="T799" s="467"/>
      <c r="U799" s="467"/>
      <c r="V799" s="467"/>
      <c r="W799" s="467"/>
      <c r="X799" s="468"/>
      <c r="Y799" s="601"/>
      <c r="Z799" s="467"/>
      <c r="AA799" s="467"/>
      <c r="AB799" s="467"/>
      <c r="AC799" s="467"/>
      <c r="AD799" s="468"/>
      <c r="AI799">
        <f t="shared" si="302"/>
        <v>0</v>
      </c>
      <c r="AJ799">
        <f t="shared" si="303"/>
        <v>0</v>
      </c>
      <c r="AK799">
        <f t="shared" si="304"/>
        <v>0</v>
      </c>
      <c r="AO799" cm="1">
        <f t="array" ref="AO799">IF(OR(M799={"NS","NA"},$M$728={"NS","NA"}),0,IF(M799&lt;=$M$728,0,1))</f>
        <v>0</v>
      </c>
      <c r="AP799" cm="1">
        <f t="array" ref="AP799">IF(OR(S799={"NS","NA"},$S$728={"NS","NA"}),0,IF(S799&lt;=$S$728,0,1))</f>
        <v>0</v>
      </c>
      <c r="AQ799" cm="1">
        <f t="array" ref="AQ799">IF(OR(Y799={"NS","NA"},$Y$728={"NS","NA"}),0,IF(Y799&lt;=$Y$728,0,1))</f>
        <v>0</v>
      </c>
    </row>
    <row r="800" spans="1:43" ht="15" customHeight="1">
      <c r="A800" s="159"/>
      <c r="B800" s="9"/>
      <c r="C800" s="134" t="s">
        <v>101</v>
      </c>
      <c r="D800" s="614" t="s">
        <v>682</v>
      </c>
      <c r="E800" s="615"/>
      <c r="F800" s="615"/>
      <c r="G800" s="615"/>
      <c r="H800" s="615"/>
      <c r="I800" s="615"/>
      <c r="J800" s="615"/>
      <c r="K800" s="615"/>
      <c r="L800" s="616"/>
      <c r="M800" s="601"/>
      <c r="N800" s="467"/>
      <c r="O800" s="467"/>
      <c r="P800" s="467"/>
      <c r="Q800" s="467"/>
      <c r="R800" s="468"/>
      <c r="S800" s="601"/>
      <c r="T800" s="467"/>
      <c r="U800" s="467"/>
      <c r="V800" s="467"/>
      <c r="W800" s="467"/>
      <c r="X800" s="468"/>
      <c r="Y800" s="601"/>
      <c r="Z800" s="467"/>
      <c r="AA800" s="467"/>
      <c r="AB800" s="467"/>
      <c r="AC800" s="467"/>
      <c r="AD800" s="468"/>
      <c r="AI800">
        <f t="shared" si="302"/>
        <v>0</v>
      </c>
      <c r="AJ800">
        <f t="shared" si="303"/>
        <v>0</v>
      </c>
      <c r="AK800">
        <f t="shared" si="304"/>
        <v>0</v>
      </c>
      <c r="AO800" cm="1">
        <f t="array" ref="AO800">IF(OR(M800={"NS","NA"},$M$728={"NS","NA"}),0,IF(M800&lt;=$M$728,0,1))</f>
        <v>0</v>
      </c>
      <c r="AP800" cm="1">
        <f t="array" ref="AP800">IF(OR(S800={"NS","NA"},$S$728={"NS","NA"}),0,IF(S800&lt;=$S$728,0,1))</f>
        <v>0</v>
      </c>
      <c r="AQ800" cm="1">
        <f t="array" ref="AQ800">IF(OR(Y800={"NS","NA"},$Y$728={"NS","NA"}),0,IF(Y800&lt;=$Y$728,0,1))</f>
        <v>0</v>
      </c>
    </row>
    <row r="801" spans="1:43" ht="15" customHeight="1">
      <c r="A801" s="159"/>
      <c r="B801" s="9"/>
      <c r="C801" s="134" t="s">
        <v>103</v>
      </c>
      <c r="D801" s="614" t="s">
        <v>683</v>
      </c>
      <c r="E801" s="615"/>
      <c r="F801" s="615"/>
      <c r="G801" s="615"/>
      <c r="H801" s="615"/>
      <c r="I801" s="615"/>
      <c r="J801" s="615"/>
      <c r="K801" s="615"/>
      <c r="L801" s="616"/>
      <c r="M801" s="601"/>
      <c r="N801" s="467"/>
      <c r="O801" s="467"/>
      <c r="P801" s="467"/>
      <c r="Q801" s="467"/>
      <c r="R801" s="468"/>
      <c r="S801" s="601"/>
      <c r="T801" s="467"/>
      <c r="U801" s="467"/>
      <c r="V801" s="467"/>
      <c r="W801" s="467"/>
      <c r="X801" s="468"/>
      <c r="Y801" s="601"/>
      <c r="Z801" s="467"/>
      <c r="AA801" s="467"/>
      <c r="AB801" s="467"/>
      <c r="AC801" s="467"/>
      <c r="AD801" s="468"/>
      <c r="AI801">
        <f t="shared" si="302"/>
        <v>0</v>
      </c>
      <c r="AJ801">
        <f t="shared" si="303"/>
        <v>0</v>
      </c>
      <c r="AK801">
        <f t="shared" si="304"/>
        <v>0</v>
      </c>
      <c r="AO801" cm="1">
        <f t="array" ref="AO801">IF(OR(M801={"NS","NA"},$M$728={"NS","NA"}),0,IF(M801&lt;=$M$728,0,1))</f>
        <v>0</v>
      </c>
      <c r="AP801" cm="1">
        <f t="array" ref="AP801">IF(OR(S801={"NS","NA"},$S$728={"NS","NA"}),0,IF(S801&lt;=$S$728,0,1))</f>
        <v>0</v>
      </c>
      <c r="AQ801" cm="1">
        <f t="array" ref="AQ801">IF(OR(Y801={"NS","NA"},$Y$728={"NS","NA"}),0,IF(Y801&lt;=$Y$728,0,1))</f>
        <v>0</v>
      </c>
    </row>
    <row r="802" spans="1:43" ht="15" customHeight="1">
      <c r="A802" s="159"/>
      <c r="B802" s="9"/>
      <c r="C802" s="134" t="s">
        <v>105</v>
      </c>
      <c r="D802" s="614" t="s">
        <v>684</v>
      </c>
      <c r="E802" s="615"/>
      <c r="F802" s="615"/>
      <c r="G802" s="615"/>
      <c r="H802" s="615"/>
      <c r="I802" s="615"/>
      <c r="J802" s="615"/>
      <c r="K802" s="615"/>
      <c r="L802" s="616"/>
      <c r="M802" s="601"/>
      <c r="N802" s="467"/>
      <c r="O802" s="467"/>
      <c r="P802" s="467"/>
      <c r="Q802" s="467"/>
      <c r="R802" s="468"/>
      <c r="S802" s="601"/>
      <c r="T802" s="467"/>
      <c r="U802" s="467"/>
      <c r="V802" s="467"/>
      <c r="W802" s="467"/>
      <c r="X802" s="468"/>
      <c r="Y802" s="601"/>
      <c r="Z802" s="467"/>
      <c r="AA802" s="467"/>
      <c r="AB802" s="467"/>
      <c r="AC802" s="467"/>
      <c r="AD802" s="468"/>
      <c r="AI802">
        <f t="shared" si="302"/>
        <v>0</v>
      </c>
      <c r="AJ802">
        <f t="shared" si="303"/>
        <v>0</v>
      </c>
      <c r="AK802">
        <f t="shared" si="304"/>
        <v>0</v>
      </c>
      <c r="AO802" cm="1">
        <f t="array" ref="AO802">IF(OR(M802={"NS","NA"},$M$728={"NS","NA"}),0,IF(M802&lt;=$M$728,0,1))</f>
        <v>0</v>
      </c>
      <c r="AP802" cm="1">
        <f t="array" ref="AP802">IF(OR(S802={"NS","NA"},$S$728={"NS","NA"}),0,IF(S802&lt;=$S$728,0,1))</f>
        <v>0</v>
      </c>
      <c r="AQ802" cm="1">
        <f t="array" ref="AQ802">IF(OR(Y802={"NS","NA"},$Y$728={"NS","NA"}),0,IF(Y802&lt;=$Y$728,0,1))</f>
        <v>0</v>
      </c>
    </row>
    <row r="803" spans="1:43" ht="15" customHeight="1">
      <c r="A803" s="159"/>
      <c r="B803" s="9"/>
      <c r="C803" s="134" t="s">
        <v>107</v>
      </c>
      <c r="D803" s="614" t="s">
        <v>685</v>
      </c>
      <c r="E803" s="615"/>
      <c r="F803" s="615"/>
      <c r="G803" s="615"/>
      <c r="H803" s="615"/>
      <c r="I803" s="615"/>
      <c r="J803" s="615"/>
      <c r="K803" s="615"/>
      <c r="L803" s="616"/>
      <c r="M803" s="601"/>
      <c r="N803" s="467"/>
      <c r="O803" s="467"/>
      <c r="P803" s="467"/>
      <c r="Q803" s="467"/>
      <c r="R803" s="468"/>
      <c r="S803" s="601"/>
      <c r="T803" s="467"/>
      <c r="U803" s="467"/>
      <c r="V803" s="467"/>
      <c r="W803" s="467"/>
      <c r="X803" s="468"/>
      <c r="Y803" s="601"/>
      <c r="Z803" s="467"/>
      <c r="AA803" s="467"/>
      <c r="AB803" s="467"/>
      <c r="AC803" s="467"/>
      <c r="AD803" s="468"/>
      <c r="AI803">
        <f t="shared" si="302"/>
        <v>0</v>
      </c>
      <c r="AJ803">
        <f t="shared" si="303"/>
        <v>0</v>
      </c>
      <c r="AK803">
        <f t="shared" si="304"/>
        <v>0</v>
      </c>
      <c r="AO803" cm="1">
        <f t="array" ref="AO803">IF(OR(M803={"NS","NA"},$M$728={"NS","NA"}),0,IF(M803&lt;=$M$728,0,1))</f>
        <v>0</v>
      </c>
      <c r="AP803" cm="1">
        <f t="array" ref="AP803">IF(OR(S803={"NS","NA"},$S$728={"NS","NA"}),0,IF(S803&lt;=$S$728,0,1))</f>
        <v>0</v>
      </c>
      <c r="AQ803" cm="1">
        <f t="array" ref="AQ803">IF(OR(Y803={"NS","NA"},$Y$728={"NS","NA"}),0,IF(Y803&lt;=$Y$728,0,1))</f>
        <v>0</v>
      </c>
    </row>
    <row r="804" spans="1:43" ht="15" customHeight="1">
      <c r="A804" s="159"/>
      <c r="B804" s="9"/>
      <c r="C804" s="134" t="s">
        <v>108</v>
      </c>
      <c r="D804" s="614" t="s">
        <v>686</v>
      </c>
      <c r="E804" s="615"/>
      <c r="F804" s="615"/>
      <c r="G804" s="615"/>
      <c r="H804" s="615"/>
      <c r="I804" s="615"/>
      <c r="J804" s="615"/>
      <c r="K804" s="615"/>
      <c r="L804" s="616"/>
      <c r="M804" s="601"/>
      <c r="N804" s="467"/>
      <c r="O804" s="467"/>
      <c r="P804" s="467"/>
      <c r="Q804" s="467"/>
      <c r="R804" s="468"/>
      <c r="S804" s="601"/>
      <c r="T804" s="467"/>
      <c r="U804" s="467"/>
      <c r="V804" s="467"/>
      <c r="W804" s="467"/>
      <c r="X804" s="468"/>
      <c r="Y804" s="601"/>
      <c r="Z804" s="467"/>
      <c r="AA804" s="467"/>
      <c r="AB804" s="467"/>
      <c r="AC804" s="467"/>
      <c r="AD804" s="468"/>
      <c r="AI804">
        <f t="shared" si="302"/>
        <v>0</v>
      </c>
      <c r="AJ804">
        <f t="shared" si="303"/>
        <v>0</v>
      </c>
      <c r="AK804">
        <f t="shared" si="304"/>
        <v>0</v>
      </c>
      <c r="AO804" cm="1">
        <f t="array" ref="AO804">IF(OR(M804={"NS","NA"},$M$728={"NS","NA"}),0,IF(M804&lt;=$M$728,0,1))</f>
        <v>0</v>
      </c>
      <c r="AP804" cm="1">
        <f t="array" ref="AP804">IF(OR(S804={"NS","NA"},$S$728={"NS","NA"}),0,IF(S804&lt;=$S$728,0,1))</f>
        <v>0</v>
      </c>
      <c r="AQ804" cm="1">
        <f t="array" ref="AQ804">IF(OR(Y804={"NS","NA"},$Y$728={"NS","NA"}),0,IF(Y804&lt;=$Y$728,0,1))</f>
        <v>0</v>
      </c>
    </row>
    <row r="805" spans="1:43" ht="15" customHeight="1">
      <c r="A805" s="159"/>
      <c r="B805" s="9"/>
      <c r="C805" s="134" t="s">
        <v>109</v>
      </c>
      <c r="D805" s="614" t="s">
        <v>687</v>
      </c>
      <c r="E805" s="615"/>
      <c r="F805" s="615"/>
      <c r="G805" s="615"/>
      <c r="H805" s="615"/>
      <c r="I805" s="615"/>
      <c r="J805" s="615"/>
      <c r="K805" s="615"/>
      <c r="L805" s="616"/>
      <c r="M805" s="601"/>
      <c r="N805" s="467"/>
      <c r="O805" s="467"/>
      <c r="P805" s="467"/>
      <c r="Q805" s="467"/>
      <c r="R805" s="468"/>
      <c r="S805" s="601"/>
      <c r="T805" s="467"/>
      <c r="U805" s="467"/>
      <c r="V805" s="467"/>
      <c r="W805" s="467"/>
      <c r="X805" s="468"/>
      <c r="Y805" s="601"/>
      <c r="Z805" s="467"/>
      <c r="AA805" s="467"/>
      <c r="AB805" s="467"/>
      <c r="AC805" s="467"/>
      <c r="AD805" s="468"/>
      <c r="AI805">
        <f t="shared" si="302"/>
        <v>0</v>
      </c>
      <c r="AJ805">
        <f t="shared" si="303"/>
        <v>0</v>
      </c>
      <c r="AK805">
        <f t="shared" si="304"/>
        <v>0</v>
      </c>
      <c r="AO805" cm="1">
        <f t="array" ref="AO805">IF(OR(M805={"NS","NA"},$M$728={"NS","NA"}),0,IF(M805&lt;=$M$728,0,1))</f>
        <v>0</v>
      </c>
      <c r="AP805" cm="1">
        <f t="array" ref="AP805">IF(OR(S805={"NS","NA"},$S$728={"NS","NA"}),0,IF(S805&lt;=$S$728,0,1))</f>
        <v>0</v>
      </c>
      <c r="AQ805" cm="1">
        <f t="array" ref="AQ805">IF(OR(Y805={"NS","NA"},$Y$728={"NS","NA"}),0,IF(Y805&lt;=$Y$728,0,1))</f>
        <v>0</v>
      </c>
    </row>
    <row r="806" spans="1:43" ht="15" customHeight="1">
      <c r="A806" s="159"/>
      <c r="B806" s="9"/>
      <c r="C806" s="134" t="s">
        <v>110</v>
      </c>
      <c r="D806" s="614" t="s">
        <v>688</v>
      </c>
      <c r="E806" s="615"/>
      <c r="F806" s="615"/>
      <c r="G806" s="615"/>
      <c r="H806" s="615"/>
      <c r="I806" s="615"/>
      <c r="J806" s="615"/>
      <c r="K806" s="615"/>
      <c r="L806" s="616"/>
      <c r="M806" s="601"/>
      <c r="N806" s="467"/>
      <c r="O806" s="467"/>
      <c r="P806" s="467"/>
      <c r="Q806" s="467"/>
      <c r="R806" s="468"/>
      <c r="S806" s="601"/>
      <c r="T806" s="467"/>
      <c r="U806" s="467"/>
      <c r="V806" s="467"/>
      <c r="W806" s="467"/>
      <c r="X806" s="468"/>
      <c r="Y806" s="601"/>
      <c r="Z806" s="467"/>
      <c r="AA806" s="467"/>
      <c r="AB806" s="467"/>
      <c r="AC806" s="467"/>
      <c r="AD806" s="468"/>
      <c r="AI806">
        <f t="shared" si="302"/>
        <v>0</v>
      </c>
      <c r="AJ806">
        <f t="shared" si="303"/>
        <v>0</v>
      </c>
      <c r="AK806">
        <f t="shared" si="304"/>
        <v>0</v>
      </c>
      <c r="AO806" cm="1">
        <f t="array" ref="AO806">IF(OR(M806={"NS","NA"},$M$728={"NS","NA"}),0,IF(M806&lt;=$M$728,0,1))</f>
        <v>0</v>
      </c>
      <c r="AP806" cm="1">
        <f t="array" ref="AP806">IF(OR(S806={"NS","NA"},$S$728={"NS","NA"}),0,IF(S806&lt;=$S$728,0,1))</f>
        <v>0</v>
      </c>
      <c r="AQ806" cm="1">
        <f t="array" ref="AQ806">IF(OR(Y806={"NS","NA"},$Y$728={"NS","NA"}),0,IF(Y806&lt;=$Y$728,0,1))</f>
        <v>0</v>
      </c>
    </row>
    <row r="807" spans="1:43" ht="15" customHeight="1">
      <c r="A807" s="159"/>
      <c r="B807" s="9"/>
      <c r="C807" s="134" t="s">
        <v>111</v>
      </c>
      <c r="D807" s="614" t="s">
        <v>689</v>
      </c>
      <c r="E807" s="615"/>
      <c r="F807" s="615"/>
      <c r="G807" s="615"/>
      <c r="H807" s="615"/>
      <c r="I807" s="615"/>
      <c r="J807" s="615"/>
      <c r="K807" s="615"/>
      <c r="L807" s="616"/>
      <c r="M807" s="601"/>
      <c r="N807" s="467"/>
      <c r="O807" s="467"/>
      <c r="P807" s="467"/>
      <c r="Q807" s="467"/>
      <c r="R807" s="468"/>
      <c r="S807" s="601"/>
      <c r="T807" s="467"/>
      <c r="U807" s="467"/>
      <c r="V807" s="467"/>
      <c r="W807" s="467"/>
      <c r="X807" s="468"/>
      <c r="Y807" s="601"/>
      <c r="Z807" s="467"/>
      <c r="AA807" s="467"/>
      <c r="AB807" s="467"/>
      <c r="AC807" s="467"/>
      <c r="AD807" s="468"/>
      <c r="AI807">
        <f t="shared" si="302"/>
        <v>0</v>
      </c>
      <c r="AJ807">
        <f t="shared" si="303"/>
        <v>0</v>
      </c>
      <c r="AK807">
        <f t="shared" si="304"/>
        <v>0</v>
      </c>
      <c r="AO807" cm="1">
        <f t="array" ref="AO807">IF(OR(M807={"NS","NA"},$M$728={"NS","NA"}),0,IF(M807&lt;=$M$728,0,1))</f>
        <v>0</v>
      </c>
      <c r="AP807" cm="1">
        <f t="array" ref="AP807">IF(OR(S807={"NS","NA"},$S$728={"NS","NA"}),0,IF(S807&lt;=$S$728,0,1))</f>
        <v>0</v>
      </c>
      <c r="AQ807" cm="1">
        <f t="array" ref="AQ807">IF(OR(Y807={"NS","NA"},$Y$728={"NS","NA"}),0,IF(Y807&lt;=$Y$728,0,1))</f>
        <v>0</v>
      </c>
    </row>
    <row r="808" spans="1:43" ht="15" customHeight="1">
      <c r="A808" s="159"/>
      <c r="B808" s="9"/>
      <c r="C808" s="134" t="s">
        <v>112</v>
      </c>
      <c r="D808" s="614" t="s">
        <v>690</v>
      </c>
      <c r="E808" s="615"/>
      <c r="F808" s="615"/>
      <c r="G808" s="615"/>
      <c r="H808" s="615"/>
      <c r="I808" s="615"/>
      <c r="J808" s="615"/>
      <c r="K808" s="615"/>
      <c r="L808" s="616"/>
      <c r="M808" s="601"/>
      <c r="N808" s="467"/>
      <c r="O808" s="467"/>
      <c r="P808" s="467"/>
      <c r="Q808" s="467"/>
      <c r="R808" s="468"/>
      <c r="S808" s="601"/>
      <c r="T808" s="467"/>
      <c r="U808" s="467"/>
      <c r="V808" s="467"/>
      <c r="W808" s="467"/>
      <c r="X808" s="468"/>
      <c r="Y808" s="601"/>
      <c r="Z808" s="467"/>
      <c r="AA808" s="467"/>
      <c r="AB808" s="467"/>
      <c r="AC808" s="467"/>
      <c r="AD808" s="468"/>
      <c r="AI808">
        <f t="shared" si="302"/>
        <v>0</v>
      </c>
      <c r="AJ808">
        <f t="shared" si="303"/>
        <v>0</v>
      </c>
      <c r="AK808">
        <f t="shared" si="304"/>
        <v>0</v>
      </c>
      <c r="AO808" cm="1">
        <f t="array" ref="AO808">IF(OR(M808={"NS","NA"},$M$728={"NS","NA"}),0,IF(M808&lt;=$M$728,0,1))</f>
        <v>0</v>
      </c>
      <c r="AP808" cm="1">
        <f t="array" ref="AP808">IF(OR(S808={"NS","NA"},$S$728={"NS","NA"}),0,IF(S808&lt;=$S$728,0,1))</f>
        <v>0</v>
      </c>
      <c r="AQ808" cm="1">
        <f t="array" ref="AQ808">IF(OR(Y808={"NS","NA"},$Y$728={"NS","NA"}),0,IF(Y808&lt;=$Y$728,0,1))</f>
        <v>0</v>
      </c>
    </row>
    <row r="809" spans="1:43" ht="15" customHeight="1">
      <c r="A809" s="159"/>
      <c r="B809" s="9"/>
      <c r="C809" s="134" t="s">
        <v>113</v>
      </c>
      <c r="D809" s="614" t="s">
        <v>281</v>
      </c>
      <c r="E809" s="615"/>
      <c r="F809" s="615"/>
      <c r="G809" s="615"/>
      <c r="H809" s="615"/>
      <c r="I809" s="615"/>
      <c r="J809" s="615"/>
      <c r="K809" s="615"/>
      <c r="L809" s="616"/>
      <c r="M809" s="601"/>
      <c r="N809" s="467"/>
      <c r="O809" s="467"/>
      <c r="P809" s="467"/>
      <c r="Q809" s="467"/>
      <c r="R809" s="468"/>
      <c r="S809" s="601"/>
      <c r="T809" s="467"/>
      <c r="U809" s="467"/>
      <c r="V809" s="467"/>
      <c r="W809" s="467"/>
      <c r="X809" s="468"/>
      <c r="Y809" s="601"/>
      <c r="Z809" s="467"/>
      <c r="AA809" s="467"/>
      <c r="AB809" s="467"/>
      <c r="AC809" s="467"/>
      <c r="AD809" s="468"/>
      <c r="AI809">
        <f t="shared" si="302"/>
        <v>0</v>
      </c>
      <c r="AJ809">
        <f t="shared" si="303"/>
        <v>0</v>
      </c>
      <c r="AK809">
        <f t="shared" si="304"/>
        <v>0</v>
      </c>
      <c r="AO809" cm="1">
        <f t="array" ref="AO809">IF(OR(M809={"NS","NA"},$M$728={"NS","NA"}),0,IF(M809&lt;=$M$728,0,1))</f>
        <v>0</v>
      </c>
      <c r="AP809" cm="1">
        <f t="array" ref="AP809">IF(OR(S809={"NS","NA"},$S$728={"NS","NA"}),0,IF(S809&lt;=$S$728,0,1))</f>
        <v>0</v>
      </c>
      <c r="AQ809" cm="1">
        <f t="array" ref="AQ809">IF(OR(Y809={"NS","NA"},$Y$728={"NS","NA"}),0,IF(Y809&lt;=$Y$728,0,1))</f>
        <v>0</v>
      </c>
    </row>
    <row r="810" spans="1:43" ht="15" customHeight="1">
      <c r="A810" s="159"/>
      <c r="B810" s="9"/>
      <c r="C810" s="9"/>
      <c r="D810" s="9"/>
      <c r="E810" s="9"/>
      <c r="F810" s="9"/>
      <c r="G810" s="9"/>
      <c r="H810" s="9"/>
      <c r="I810" s="9"/>
      <c r="J810" s="9"/>
      <c r="K810" s="9"/>
      <c r="L810" s="243" t="s">
        <v>261</v>
      </c>
      <c r="M810" s="611">
        <f>IF(AND(SUM(M793:M809)=0,COUNTIF(M793:M809,"NS")&gt;0),"NS",IF(AND(SUM(M793:M809)=0,COUNTIF(M793:M809,0)&gt;0),0,IF(AND(SUM(M793:M809)=0,COUNTIF(M793:M809,"NA")&gt;0),"NA",SUM(M793:M809))))</f>
        <v>0</v>
      </c>
      <c r="N810" s="611"/>
      <c r="O810" s="611"/>
      <c r="P810" s="611"/>
      <c r="Q810" s="611"/>
      <c r="R810" s="611"/>
      <c r="S810" s="611">
        <f t="shared" ref="S810" si="305">IF(AND(SUM(S793:S809)=0,COUNTIF(S793:S809,"NS")&gt;0),"NS",IF(AND(SUM(S793:S809)=0,COUNTIF(S793:S809,0)&gt;0),0,IF(AND(SUM(S793:S809)=0,COUNTIF(S793:S809,"NA")&gt;0),"NA",SUM(S793:S809))))</f>
        <v>0</v>
      </c>
      <c r="T810" s="611"/>
      <c r="U810" s="611"/>
      <c r="V810" s="611"/>
      <c r="W810" s="611"/>
      <c r="X810" s="611"/>
      <c r="Y810" s="611">
        <f>IF(AND(SUM(Y793:Y809)=0,COUNTIF(Y793:Y809,"NS")&gt;0),"NS",IF(AND(SUM(Y793:Y809)=0,COUNTIF(Y793:Y809,0)&gt;0),0,IF(AND(SUM(Y793:Y809)=0,COUNTIF(Y793:Y809,"NA")&gt;0),"NA",SUM(Y793:Y809))))</f>
        <v>0</v>
      </c>
      <c r="Z810" s="611"/>
      <c r="AA810" s="611"/>
      <c r="AB810" s="611"/>
      <c r="AC810" s="611"/>
      <c r="AD810" s="611"/>
      <c r="AK810" s="172">
        <f>SUM(AK793:AK809)</f>
        <v>0</v>
      </c>
      <c r="AQ810" s="172">
        <f>SUM(AO793:AQ809)</f>
        <v>0</v>
      </c>
    </row>
    <row r="811" spans="1:43" ht="15" customHeight="1">
      <c r="A811" s="15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c r="AB811" s="9"/>
      <c r="AC811" s="9"/>
      <c r="AD811" s="9"/>
    </row>
    <row r="812" spans="1:43" ht="45" customHeight="1">
      <c r="A812" s="159"/>
      <c r="B812" s="9"/>
      <c r="C812" s="631" t="s">
        <v>691</v>
      </c>
      <c r="D812" s="631"/>
      <c r="E812" s="631"/>
      <c r="F812" s="466"/>
      <c r="G812" s="466"/>
      <c r="H812" s="466"/>
      <c r="I812" s="466"/>
      <c r="J812" s="466"/>
      <c r="K812" s="466"/>
      <c r="L812" s="466"/>
      <c r="M812" s="466"/>
      <c r="N812" s="466"/>
      <c r="O812" s="466"/>
      <c r="P812" s="466"/>
      <c r="Q812" s="466"/>
      <c r="R812" s="466"/>
      <c r="S812" s="466"/>
      <c r="T812" s="466"/>
      <c r="U812" s="466"/>
      <c r="V812" s="466"/>
      <c r="W812" s="466"/>
      <c r="X812" s="466"/>
      <c r="Y812" s="466"/>
      <c r="Z812" s="466"/>
      <c r="AA812" s="466"/>
      <c r="AB812" s="466"/>
      <c r="AC812" s="466"/>
      <c r="AD812" s="466"/>
    </row>
    <row r="813" spans="1:43" ht="15" customHeight="1">
      <c r="A813" s="159"/>
      <c r="B813" s="452" t="str">
        <f>IF(AND(M808&gt;0,M808&lt;&gt;"NA",M808&lt;&gt;"NS",F812=""),"Debido a que cuenta con un valor mayor a cero en el numeral 16, debe anotar el nombre de dicho(s) evento(s)","")</f>
        <v/>
      </c>
      <c r="C813" s="452"/>
      <c r="D813" s="452"/>
      <c r="E813" s="452"/>
      <c r="F813" s="452"/>
      <c r="G813" s="452"/>
      <c r="H813" s="452"/>
      <c r="I813" s="452"/>
      <c r="J813" s="452"/>
      <c r="K813" s="452"/>
      <c r="L813" s="452"/>
      <c r="M813" s="452"/>
      <c r="N813" s="452"/>
      <c r="O813" s="452"/>
      <c r="P813" s="452"/>
      <c r="Q813" s="452"/>
      <c r="R813" s="452"/>
      <c r="S813" s="452"/>
      <c r="T813" s="452"/>
      <c r="U813" s="452"/>
      <c r="V813" s="452"/>
      <c r="W813" s="452"/>
      <c r="X813" s="452"/>
      <c r="Y813" s="452"/>
      <c r="Z813" s="452"/>
      <c r="AA813" s="452"/>
      <c r="AB813" s="452"/>
      <c r="AC813" s="452"/>
      <c r="AD813" s="452"/>
      <c r="AE813" s="452"/>
    </row>
    <row r="814" spans="1:43" ht="24" customHeight="1">
      <c r="A814" s="159"/>
      <c r="B814" s="9"/>
      <c r="C814" s="417" t="s">
        <v>147</v>
      </c>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c r="Z814" s="417"/>
      <c r="AA814" s="417"/>
      <c r="AB814" s="417"/>
      <c r="AC814" s="417"/>
      <c r="AD814" s="417"/>
    </row>
    <row r="815" spans="1:43" ht="60" customHeight="1">
      <c r="A815" s="159"/>
      <c r="B815" s="9"/>
      <c r="C815" s="577"/>
      <c r="D815" s="577"/>
      <c r="E815" s="577"/>
      <c r="F815" s="577"/>
      <c r="G815" s="577"/>
      <c r="H815" s="577"/>
      <c r="I815" s="577"/>
      <c r="J815" s="577"/>
      <c r="K815" s="577"/>
      <c r="L815" s="577"/>
      <c r="M815" s="577"/>
      <c r="N815" s="577"/>
      <c r="O815" s="577"/>
      <c r="P815" s="577"/>
      <c r="Q815" s="577"/>
      <c r="R815" s="577"/>
      <c r="S815" s="577"/>
      <c r="T815" s="577"/>
      <c r="U815" s="577"/>
      <c r="V815" s="577"/>
      <c r="W815" s="577"/>
      <c r="X815" s="577"/>
      <c r="Y815" s="577"/>
      <c r="Z815" s="577"/>
      <c r="AA815" s="577"/>
      <c r="AB815" s="577"/>
      <c r="AC815" s="577"/>
      <c r="AD815" s="577"/>
    </row>
    <row r="816" spans="1:43" ht="15" customHeight="1">
      <c r="A816" s="159"/>
      <c r="B816" s="455" t="str">
        <f>IF(AG793=0,"","Favor de ingresar toda la información requerida en la pregunta")</f>
        <v/>
      </c>
      <c r="C816" s="455"/>
      <c r="D816" s="455"/>
      <c r="E816" s="455"/>
      <c r="F816" s="455"/>
      <c r="G816" s="455"/>
      <c r="H816" s="455"/>
      <c r="I816" s="455"/>
      <c r="J816" s="455"/>
      <c r="K816" s="455"/>
      <c r="L816" s="455"/>
      <c r="M816" s="455"/>
      <c r="N816" s="455"/>
      <c r="O816" s="455"/>
      <c r="P816" s="455"/>
      <c r="Q816" s="455"/>
      <c r="R816" s="455"/>
      <c r="S816" s="455"/>
      <c r="T816" s="455"/>
      <c r="U816" s="455"/>
      <c r="V816" s="455"/>
      <c r="W816" s="455"/>
      <c r="X816" s="455"/>
      <c r="Y816" s="455"/>
      <c r="Z816" s="455"/>
      <c r="AA816" s="455"/>
      <c r="AB816" s="455"/>
      <c r="AC816" s="455"/>
      <c r="AD816" s="455"/>
      <c r="AE816" s="455"/>
    </row>
    <row r="817" spans="1:43" ht="15" customHeight="1">
      <c r="A817" s="159"/>
      <c r="B817" s="456" t="str">
        <f>IF($C$728&lt;&gt;1,"",IF(COUNTIF(M793:AD809,"NS")&lt;&gt;0,"Alerta: debido a que cuenta con registros NS, debe proporcionar una justificación en el area de comentarios al final de la pregunta",""))</f>
        <v/>
      </c>
      <c r="C817" s="456"/>
      <c r="D817" s="456"/>
      <c r="E817" s="456"/>
      <c r="F817" s="456"/>
      <c r="G817" s="456"/>
      <c r="H817" s="456"/>
      <c r="I817" s="456"/>
      <c r="J817" s="456"/>
      <c r="K817" s="456"/>
      <c r="L817" s="456"/>
      <c r="M817" s="456"/>
      <c r="N817" s="456"/>
      <c r="O817" s="456"/>
      <c r="P817" s="456"/>
      <c r="Q817" s="456"/>
      <c r="R817" s="456"/>
      <c r="S817" s="456"/>
      <c r="T817" s="456"/>
      <c r="U817" s="456"/>
      <c r="V817" s="456"/>
      <c r="W817" s="456"/>
      <c r="X817" s="456"/>
      <c r="Y817" s="456"/>
      <c r="Z817" s="456"/>
      <c r="AA817" s="456"/>
      <c r="AB817" s="456"/>
      <c r="AC817" s="456"/>
      <c r="AD817" s="456"/>
      <c r="AE817" s="456"/>
    </row>
    <row r="818" spans="1:43" ht="15" customHeight="1">
      <c r="A818" s="159"/>
      <c r="B818" s="452" t="str">
        <f>IF(AH793&gt;0,"Revise la información capturada, ya que tiene datos ingresados en celdas que están sombreadas","")</f>
        <v/>
      </c>
      <c r="C818" s="452"/>
      <c r="D818" s="452"/>
      <c r="E818" s="452"/>
      <c r="F818" s="452"/>
      <c r="G818" s="452"/>
      <c r="H818" s="452"/>
      <c r="I818" s="452"/>
      <c r="J818" s="452"/>
      <c r="K818" s="452"/>
      <c r="L818" s="452"/>
      <c r="M818" s="452"/>
      <c r="N818" s="452"/>
      <c r="O818" s="452"/>
      <c r="P818" s="452"/>
      <c r="Q818" s="452"/>
      <c r="R818" s="452"/>
      <c r="S818" s="452"/>
      <c r="T818" s="452"/>
      <c r="U818" s="452"/>
      <c r="V818" s="452"/>
      <c r="W818" s="452"/>
      <c r="X818" s="452"/>
      <c r="Y818" s="452"/>
      <c r="Z818" s="452"/>
      <c r="AA818" s="452"/>
      <c r="AB818" s="452"/>
      <c r="AC818" s="452"/>
      <c r="AD818" s="452"/>
      <c r="AE818" s="452"/>
    </row>
    <row r="819" spans="1:43" ht="15" customHeight="1">
      <c r="A819" s="159"/>
      <c r="B819" s="452" t="str">
        <f>IF($C$728&lt;&gt;1,"",IF(AK810&gt;0,"Favor de revisar la suma y consistencia de totales y/o subtotales por filas (numéricos y NS)",""))</f>
        <v/>
      </c>
      <c r="C819" s="452"/>
      <c r="D819" s="452"/>
      <c r="E819" s="452"/>
      <c r="F819" s="452"/>
      <c r="G819" s="452"/>
      <c r="H819" s="452"/>
      <c r="I819" s="452"/>
      <c r="J819" s="452"/>
      <c r="K819" s="452"/>
      <c r="L819" s="452"/>
      <c r="M819" s="452"/>
      <c r="N819" s="452"/>
      <c r="O819" s="452"/>
      <c r="P819" s="452"/>
      <c r="Q819" s="452"/>
      <c r="R819" s="452"/>
      <c r="S819" s="452"/>
      <c r="T819" s="452"/>
      <c r="U819" s="452"/>
      <c r="V819" s="452"/>
      <c r="W819" s="452"/>
      <c r="X819" s="452"/>
      <c r="Y819" s="452"/>
      <c r="Z819" s="452"/>
      <c r="AA819" s="452"/>
      <c r="AB819" s="452"/>
      <c r="AC819" s="452"/>
      <c r="AD819" s="452"/>
      <c r="AE819" s="452"/>
    </row>
    <row r="820" spans="1:43" ht="15" customHeight="1">
      <c r="A820" s="159"/>
      <c r="B820" s="450" t="str">
        <f>IF($C$728&lt;&gt;1,"",IF(AN794&gt;0,"Favor de revisar la instrucción 1, debido a que no se cumplen con los criterios mencionados",""))</f>
        <v/>
      </c>
      <c r="C820" s="450"/>
      <c r="D820" s="450"/>
      <c r="E820" s="450"/>
      <c r="F820" s="450"/>
      <c r="G820" s="450"/>
      <c r="H820" s="450"/>
      <c r="I820" s="450"/>
      <c r="J820" s="450"/>
      <c r="K820" s="450"/>
      <c r="L820" s="450"/>
      <c r="M820" s="450"/>
      <c r="N820" s="450"/>
      <c r="O820" s="450"/>
      <c r="P820" s="450"/>
      <c r="Q820" s="450"/>
      <c r="R820" s="450"/>
      <c r="S820" s="450"/>
      <c r="T820" s="450"/>
      <c r="U820" s="450"/>
      <c r="V820" s="450"/>
      <c r="W820" s="450"/>
      <c r="X820" s="450"/>
      <c r="Y820" s="450"/>
      <c r="Z820" s="450"/>
      <c r="AA820" s="450"/>
      <c r="AB820" s="450"/>
      <c r="AC820" s="450"/>
      <c r="AD820" s="450"/>
      <c r="AE820" s="450"/>
    </row>
    <row r="821" spans="1:43" ht="15" customHeight="1">
      <c r="A821" s="159"/>
      <c r="B821" s="451" t="str">
        <f>IF($C$728&lt;&gt;1,"",IF(AQ810&gt;0,"Alerta: debe de proporcionar una justificación de acuerdo a lo establecido en la instrucción 2",""))</f>
        <v/>
      </c>
      <c r="C821" s="451"/>
      <c r="D821" s="451"/>
      <c r="E821" s="451"/>
      <c r="F821" s="451"/>
      <c r="G821" s="451"/>
      <c r="H821" s="451"/>
      <c r="I821" s="451"/>
      <c r="J821" s="451"/>
      <c r="K821" s="451"/>
      <c r="L821" s="451"/>
      <c r="M821" s="451"/>
      <c r="N821" s="451"/>
      <c r="O821" s="451"/>
      <c r="P821" s="451"/>
      <c r="Q821" s="451"/>
      <c r="R821" s="451"/>
      <c r="S821" s="451"/>
      <c r="T821" s="451"/>
      <c r="U821" s="451"/>
      <c r="V821" s="451"/>
      <c r="W821" s="451"/>
      <c r="X821" s="451"/>
      <c r="Y821" s="451"/>
      <c r="Z821" s="451"/>
      <c r="AA821" s="451"/>
      <c r="AB821" s="451"/>
      <c r="AC821" s="451"/>
      <c r="AD821" s="451"/>
      <c r="AE821" s="451"/>
    </row>
    <row r="822" spans="1:43" ht="24" customHeight="1">
      <c r="A822" s="17" t="s">
        <v>656</v>
      </c>
      <c r="B822" s="462" t="s">
        <v>638</v>
      </c>
      <c r="C822" s="463"/>
      <c r="D822" s="463"/>
      <c r="E822" s="463"/>
      <c r="F822" s="463"/>
      <c r="G822" s="463"/>
      <c r="H822" s="463"/>
      <c r="I822" s="463"/>
      <c r="J822" s="463"/>
      <c r="K822" s="463"/>
      <c r="L822" s="463"/>
      <c r="M822" s="463"/>
      <c r="N822" s="463"/>
      <c r="O822" s="463"/>
      <c r="P822" s="463"/>
      <c r="Q822" s="463"/>
      <c r="R822" s="463"/>
      <c r="S822" s="463"/>
      <c r="T822" s="463"/>
      <c r="U822" s="463"/>
      <c r="V822" s="463"/>
      <c r="W822" s="463"/>
      <c r="X822" s="463"/>
      <c r="Y822" s="463"/>
      <c r="Z822" s="463"/>
      <c r="AA822" s="463"/>
      <c r="AB822" s="463"/>
      <c r="AC822" s="463"/>
      <c r="AD822" s="463"/>
    </row>
    <row r="823" spans="1:43" ht="36" customHeight="1">
      <c r="A823" s="17"/>
      <c r="B823" s="241"/>
      <c r="C823" s="507" t="s">
        <v>1968</v>
      </c>
      <c r="D823" s="507"/>
      <c r="E823" s="507"/>
      <c r="F823" s="507"/>
      <c r="G823" s="507"/>
      <c r="H823" s="507"/>
      <c r="I823" s="507"/>
      <c r="J823" s="507"/>
      <c r="K823" s="507"/>
      <c r="L823" s="507"/>
      <c r="M823" s="507"/>
      <c r="N823" s="507"/>
      <c r="O823" s="507"/>
      <c r="P823" s="507"/>
      <c r="Q823" s="507"/>
      <c r="R823" s="507"/>
      <c r="S823" s="507"/>
      <c r="T823" s="507"/>
      <c r="U823" s="507"/>
      <c r="V823" s="507"/>
      <c r="W823" s="507"/>
      <c r="X823" s="507"/>
      <c r="Y823" s="507"/>
      <c r="Z823" s="507"/>
      <c r="AA823" s="507"/>
      <c r="AB823" s="507"/>
      <c r="AC823" s="507"/>
      <c r="AD823" s="507"/>
    </row>
    <row r="824" spans="1:43" ht="36" customHeight="1">
      <c r="A824" s="17"/>
      <c r="B824" s="241"/>
      <c r="C824" s="507" t="s">
        <v>639</v>
      </c>
      <c r="D824" s="507"/>
      <c r="E824" s="507"/>
      <c r="F824" s="507"/>
      <c r="G824" s="507"/>
      <c r="H824" s="507"/>
      <c r="I824" s="507"/>
      <c r="J824" s="507"/>
      <c r="K824" s="507"/>
      <c r="L824" s="507"/>
      <c r="M824" s="507"/>
      <c r="N824" s="507"/>
      <c r="O824" s="507"/>
      <c r="P824" s="507"/>
      <c r="Q824" s="507"/>
      <c r="R824" s="507"/>
      <c r="S824" s="507"/>
      <c r="T824" s="507"/>
      <c r="U824" s="507"/>
      <c r="V824" s="507"/>
      <c r="W824" s="507"/>
      <c r="X824" s="507"/>
      <c r="Y824" s="507"/>
      <c r="Z824" s="507"/>
      <c r="AA824" s="507"/>
      <c r="AB824" s="507"/>
      <c r="AC824" s="507"/>
      <c r="AD824" s="507"/>
    </row>
    <row r="825" spans="1:43" ht="15" customHeight="1">
      <c r="A825" s="17"/>
      <c r="B825" s="241"/>
      <c r="C825" s="241"/>
      <c r="D825" s="241"/>
      <c r="E825" s="241"/>
      <c r="F825" s="241"/>
      <c r="G825" s="241"/>
      <c r="H825" s="241"/>
      <c r="I825" s="241"/>
      <c r="J825" s="241"/>
      <c r="K825" s="241"/>
      <c r="L825" s="241"/>
      <c r="M825" s="241"/>
      <c r="N825" s="241"/>
      <c r="O825" s="241"/>
      <c r="P825" s="241"/>
      <c r="Q825" s="241"/>
      <c r="R825" s="241"/>
      <c r="S825" s="241"/>
      <c r="T825" s="241"/>
      <c r="U825" s="241"/>
      <c r="V825" s="241"/>
      <c r="W825" s="241"/>
      <c r="X825" s="241"/>
      <c r="Y825" s="241"/>
      <c r="Z825" s="241"/>
      <c r="AA825" s="241"/>
      <c r="AB825" s="241"/>
      <c r="AC825" s="241"/>
      <c r="AD825" s="241"/>
    </row>
    <row r="826" spans="1:43" ht="24" customHeight="1">
      <c r="A826" s="17"/>
      <c r="B826" s="241"/>
      <c r="C826" s="628" t="s">
        <v>640</v>
      </c>
      <c r="D826" s="628"/>
      <c r="E826" s="628"/>
      <c r="F826" s="628"/>
      <c r="G826" s="628"/>
      <c r="H826" s="628"/>
      <c r="I826" s="628"/>
      <c r="J826" s="628"/>
      <c r="K826" s="628"/>
      <c r="L826" s="628"/>
      <c r="M826" s="410" t="s">
        <v>1961</v>
      </c>
      <c r="N826" s="410"/>
      <c r="O826" s="410"/>
      <c r="P826" s="410"/>
      <c r="Q826" s="410"/>
      <c r="R826" s="410"/>
      <c r="S826" s="410"/>
      <c r="T826" s="410"/>
      <c r="U826" s="410"/>
      <c r="V826" s="410"/>
      <c r="W826" s="410"/>
      <c r="X826" s="410"/>
      <c r="Y826" s="410"/>
      <c r="Z826" s="410"/>
      <c r="AA826" s="410"/>
      <c r="AB826" s="410"/>
      <c r="AC826" s="410"/>
      <c r="AD826" s="410"/>
    </row>
    <row r="827" spans="1:43" ht="15" customHeight="1">
      <c r="A827" s="17"/>
      <c r="B827" s="241"/>
      <c r="C827" s="628"/>
      <c r="D827" s="628"/>
      <c r="E827" s="628"/>
      <c r="F827" s="628"/>
      <c r="G827" s="628"/>
      <c r="H827" s="628"/>
      <c r="I827" s="628"/>
      <c r="J827" s="628"/>
      <c r="K827" s="628"/>
      <c r="L827" s="628"/>
      <c r="M827" s="489" t="s">
        <v>226</v>
      </c>
      <c r="N827" s="489"/>
      <c r="O827" s="489"/>
      <c r="P827" s="489"/>
      <c r="Q827" s="489"/>
      <c r="R827" s="489"/>
      <c r="S827" s="573" t="s">
        <v>400</v>
      </c>
      <c r="T827" s="573"/>
      <c r="U827" s="573"/>
      <c r="V827" s="573"/>
      <c r="W827" s="573"/>
      <c r="X827" s="573"/>
      <c r="Y827" s="573" t="s">
        <v>401</v>
      </c>
      <c r="Z827" s="573"/>
      <c r="AA827" s="573"/>
      <c r="AB827" s="573"/>
      <c r="AC827" s="573"/>
      <c r="AD827" s="573"/>
      <c r="AG827" t="s">
        <v>2233</v>
      </c>
      <c r="AH827" t="s">
        <v>2234</v>
      </c>
      <c r="AI827" t="s">
        <v>2227</v>
      </c>
      <c r="AJ827" t="s">
        <v>2244</v>
      </c>
      <c r="AK827" t="s">
        <v>2245</v>
      </c>
      <c r="AL827" t="s">
        <v>2294</v>
      </c>
      <c r="AO827" t="s">
        <v>2295</v>
      </c>
    </row>
    <row r="828" spans="1:43" ht="15" customHeight="1">
      <c r="A828" s="17"/>
      <c r="B828" s="241"/>
      <c r="C828" s="560" t="s">
        <v>641</v>
      </c>
      <c r="D828" s="202" t="s">
        <v>642</v>
      </c>
      <c r="E828" s="479" t="s">
        <v>643</v>
      </c>
      <c r="F828" s="479"/>
      <c r="G828" s="479"/>
      <c r="H828" s="479"/>
      <c r="I828" s="479"/>
      <c r="J828" s="479"/>
      <c r="K828" s="479"/>
      <c r="L828" s="479"/>
      <c r="M828" s="524"/>
      <c r="N828" s="524"/>
      <c r="O828" s="524"/>
      <c r="P828" s="524"/>
      <c r="Q828" s="524"/>
      <c r="R828" s="524"/>
      <c r="S828" s="524"/>
      <c r="T828" s="524"/>
      <c r="U828" s="524"/>
      <c r="V828" s="524"/>
      <c r="W828" s="524"/>
      <c r="X828" s="524"/>
      <c r="Y828" s="524"/>
      <c r="Z828" s="524"/>
      <c r="AA828" s="524"/>
      <c r="AB828" s="524"/>
      <c r="AC828" s="524"/>
      <c r="AD828" s="524"/>
      <c r="AG828" s="172">
        <f>IF(C728=1,IF(COUNTBLANK(M828:AD835)=120,0,1),0)</f>
        <v>0</v>
      </c>
      <c r="AH828" s="172">
        <f>IF(C728&lt;&gt;1,IF(COUNTBLANK(M828:AD835)=144,0,1),0)</f>
        <v>0</v>
      </c>
      <c r="AI828">
        <f t="shared" ref="AI828" si="306">COUNTIF(S828:AD828,"NS")</f>
        <v>0</v>
      </c>
      <c r="AJ828">
        <f t="shared" ref="AJ828" si="307">SUM(S828:AD828)</f>
        <v>0</v>
      </c>
      <c r="AK828">
        <f>IF(COUNTIF(M828:AD828,"NA")=3,0,IF(COUNTA(M828:AD828)=0,0,IF(OR(AND(M828=0,AI828&gt;0),AND(M828="ns",AJ828&gt;0),AND(M828="ns",AI828=0,AJ828=0)),1,IF(OR(AND(M828&gt;0,AI828=2),AND(M828="ns",AI828=2),AND(M828="ns",AJ828=0,AI828&gt;0),M828=AJ828),0,1))))</f>
        <v>0</v>
      </c>
      <c r="AL828" cm="1">
        <f t="array" ref="AL828">IF(OR(M836={"NS","NA"},M728={"NS","NA"}),0,IF(M836&gt;=M728,0,1))</f>
        <v>0</v>
      </c>
      <c r="AM828" cm="1">
        <f t="array" ref="AM828">IF(OR(S836={"NS","NA"},S728={"NS","NA"}),0,IF(S836&gt;=S728,0,1))</f>
        <v>0</v>
      </c>
      <c r="AN828" cm="1">
        <f t="array" ref="AN828">IF(OR(Y836={"NS","NA"},Y728={"NS","NA"}),0,IF(Y836&gt;=Y728,0,1))</f>
        <v>0</v>
      </c>
      <c r="AO828" cm="1">
        <f t="array" ref="AO828">IF(OR(M828={"NS","NA"},$M$728={"NS","NA"}),0,IF(M828&lt;=$M$728,0,1))</f>
        <v>0</v>
      </c>
      <c r="AP828" cm="1">
        <f t="array" ref="AP828">IF(OR(S828={"NS","NA"},$S$728={"NS","NA"}),0,IF(S828&lt;=$S$728,0,1))</f>
        <v>0</v>
      </c>
      <c r="AQ828" cm="1">
        <f t="array" ref="AQ828">IF(OR(Y828={"NS","NA"},$Y$728={"NS","NA"}),0,IF(Y828&lt;=$Y$728,0,1))</f>
        <v>0</v>
      </c>
    </row>
    <row r="829" spans="1:43" ht="15" customHeight="1">
      <c r="A829" s="17"/>
      <c r="B829" s="241"/>
      <c r="C829" s="560"/>
      <c r="D829" s="202" t="s">
        <v>644</v>
      </c>
      <c r="E829" s="479" t="s">
        <v>645</v>
      </c>
      <c r="F829" s="479"/>
      <c r="G829" s="479"/>
      <c r="H829" s="479"/>
      <c r="I829" s="479"/>
      <c r="J829" s="479"/>
      <c r="K829" s="479"/>
      <c r="L829" s="479"/>
      <c r="M829" s="524"/>
      <c r="N829" s="524"/>
      <c r="O829" s="524"/>
      <c r="P829" s="524"/>
      <c r="Q829" s="524"/>
      <c r="R829" s="524"/>
      <c r="S829" s="524"/>
      <c r="T829" s="524"/>
      <c r="U829" s="524"/>
      <c r="V829" s="524"/>
      <c r="W829" s="524"/>
      <c r="X829" s="524"/>
      <c r="Y829" s="524"/>
      <c r="Z829" s="524"/>
      <c r="AA829" s="524"/>
      <c r="AB829" s="524"/>
      <c r="AC829" s="524"/>
      <c r="AD829" s="524"/>
      <c r="AI829">
        <f t="shared" ref="AI829:AI835" si="308">COUNTIF(S829:AD829,"NS")</f>
        <v>0</v>
      </c>
      <c r="AJ829">
        <f t="shared" ref="AJ829:AJ835" si="309">SUM(S829:AD829)</f>
        <v>0</v>
      </c>
      <c r="AK829">
        <f t="shared" ref="AK829:AK835" si="310">IF(COUNTIF(M829:AD829,"NA")=3,0,IF(COUNTA(M829:AD829)=0,0,IF(OR(AND(M829=0,AI829&gt;0),AND(M829="ns",AJ829&gt;0),AND(M829="ns",AI829=0,AJ829=0)),1,IF(OR(AND(M829&gt;0,AI829=2),AND(M829="ns",AI829=2),AND(M829="ns",AJ829=0,AI829&gt;0),M829=AJ829),0,1))))</f>
        <v>0</v>
      </c>
      <c r="AN829" s="172">
        <f>SUM(AL828:AN828)</f>
        <v>0</v>
      </c>
      <c r="AO829" cm="1">
        <f t="array" ref="AO829">IF(OR(M829={"NS","NA"},$M$728={"NS","NA"}),0,IF(M829&lt;=$M$728,0,1))</f>
        <v>0</v>
      </c>
      <c r="AP829" cm="1">
        <f t="array" ref="AP829">IF(OR(S829={"NS","NA"},$S$728={"NS","NA"}),0,IF(S829&lt;=$S$728,0,1))</f>
        <v>0</v>
      </c>
      <c r="AQ829" cm="1">
        <f t="array" ref="AQ829">IF(OR(Y829={"NS","NA"},$Y$728={"NS","NA"}),0,IF(Y829&lt;=$Y$728,0,1))</f>
        <v>0</v>
      </c>
    </row>
    <row r="830" spans="1:43" ht="15" customHeight="1">
      <c r="A830" s="17"/>
      <c r="B830" s="241"/>
      <c r="C830" s="560"/>
      <c r="D830" s="202" t="s">
        <v>646</v>
      </c>
      <c r="E830" s="479" t="s">
        <v>647</v>
      </c>
      <c r="F830" s="479"/>
      <c r="G830" s="479"/>
      <c r="H830" s="479"/>
      <c r="I830" s="479"/>
      <c r="J830" s="479"/>
      <c r="K830" s="479"/>
      <c r="L830" s="479"/>
      <c r="M830" s="524"/>
      <c r="N830" s="524"/>
      <c r="O830" s="524"/>
      <c r="P830" s="524"/>
      <c r="Q830" s="524"/>
      <c r="R830" s="524"/>
      <c r="S830" s="524"/>
      <c r="T830" s="524"/>
      <c r="U830" s="524"/>
      <c r="V830" s="524"/>
      <c r="W830" s="524"/>
      <c r="X830" s="524"/>
      <c r="Y830" s="524"/>
      <c r="Z830" s="524"/>
      <c r="AA830" s="524"/>
      <c r="AB830" s="524"/>
      <c r="AC830" s="524"/>
      <c r="AD830" s="524"/>
      <c r="AI830">
        <f t="shared" si="308"/>
        <v>0</v>
      </c>
      <c r="AJ830">
        <f t="shared" si="309"/>
        <v>0</v>
      </c>
      <c r="AK830">
        <f t="shared" si="310"/>
        <v>0</v>
      </c>
      <c r="AO830" cm="1">
        <f t="array" ref="AO830">IF(OR(M830={"NS","NA"},$M$728={"NS","NA"}),0,IF(M830&lt;=$M$728,0,1))</f>
        <v>0</v>
      </c>
      <c r="AP830" cm="1">
        <f t="array" ref="AP830">IF(OR(S830={"NS","NA"},$S$728={"NS","NA"}),0,IF(S830&lt;=$S$728,0,1))</f>
        <v>0</v>
      </c>
      <c r="AQ830" cm="1">
        <f t="array" ref="AQ830">IF(OR(Y830={"NS","NA"},$Y$728={"NS","NA"}),0,IF(Y830&lt;=$Y$728,0,1))</f>
        <v>0</v>
      </c>
    </row>
    <row r="831" spans="1:43" ht="15" customHeight="1">
      <c r="A831" s="17"/>
      <c r="B831" s="241"/>
      <c r="C831" s="560"/>
      <c r="D831" s="202" t="s">
        <v>648</v>
      </c>
      <c r="E831" s="479" t="s">
        <v>649</v>
      </c>
      <c r="F831" s="479"/>
      <c r="G831" s="479"/>
      <c r="H831" s="479"/>
      <c r="I831" s="479"/>
      <c r="J831" s="479"/>
      <c r="K831" s="479"/>
      <c r="L831" s="479"/>
      <c r="M831" s="524"/>
      <c r="N831" s="524"/>
      <c r="O831" s="524"/>
      <c r="P831" s="524"/>
      <c r="Q831" s="524"/>
      <c r="R831" s="524"/>
      <c r="S831" s="524"/>
      <c r="T831" s="524"/>
      <c r="U831" s="524"/>
      <c r="V831" s="524"/>
      <c r="W831" s="524"/>
      <c r="X831" s="524"/>
      <c r="Y831" s="524"/>
      <c r="Z831" s="524"/>
      <c r="AA831" s="524"/>
      <c r="AB831" s="524"/>
      <c r="AC831" s="524"/>
      <c r="AD831" s="524"/>
      <c r="AI831">
        <f t="shared" si="308"/>
        <v>0</v>
      </c>
      <c r="AJ831">
        <f t="shared" si="309"/>
        <v>0</v>
      </c>
      <c r="AK831">
        <f t="shared" si="310"/>
        <v>0</v>
      </c>
      <c r="AO831" cm="1">
        <f t="array" ref="AO831">IF(OR(M831={"NS","NA"},$M$728={"NS","NA"}),0,IF(M831&lt;=$M$728,0,1))</f>
        <v>0</v>
      </c>
      <c r="AP831" cm="1">
        <f t="array" ref="AP831">IF(OR(S831={"NS","NA"},$S$728={"NS","NA"}),0,IF(S831&lt;=$S$728,0,1))</f>
        <v>0</v>
      </c>
      <c r="AQ831" cm="1">
        <f t="array" ref="AQ831">IF(OR(Y831={"NS","NA"},$Y$728={"NS","NA"}),0,IF(Y831&lt;=$Y$728,0,1))</f>
        <v>0</v>
      </c>
    </row>
    <row r="832" spans="1:43" ht="15" customHeight="1">
      <c r="A832" s="17"/>
      <c r="B832" s="241"/>
      <c r="C832" s="560"/>
      <c r="D832" s="202" t="s">
        <v>650</v>
      </c>
      <c r="E832" s="479" t="s">
        <v>651</v>
      </c>
      <c r="F832" s="479"/>
      <c r="G832" s="479"/>
      <c r="H832" s="479"/>
      <c r="I832" s="479"/>
      <c r="J832" s="479"/>
      <c r="K832" s="479"/>
      <c r="L832" s="479"/>
      <c r="M832" s="524"/>
      <c r="N832" s="524"/>
      <c r="O832" s="524"/>
      <c r="P832" s="524"/>
      <c r="Q832" s="524"/>
      <c r="R832" s="524"/>
      <c r="S832" s="524"/>
      <c r="T832" s="524"/>
      <c r="U832" s="524"/>
      <c r="V832" s="524"/>
      <c r="W832" s="524"/>
      <c r="X832" s="524"/>
      <c r="Y832" s="524"/>
      <c r="Z832" s="524"/>
      <c r="AA832" s="524"/>
      <c r="AB832" s="524"/>
      <c r="AC832" s="524"/>
      <c r="AD832" s="524"/>
      <c r="AI832">
        <f t="shared" si="308"/>
        <v>0</v>
      </c>
      <c r="AJ832">
        <f t="shared" si="309"/>
        <v>0</v>
      </c>
      <c r="AK832">
        <f t="shared" si="310"/>
        <v>0</v>
      </c>
      <c r="AO832" cm="1">
        <f t="array" ref="AO832">IF(OR(M832={"NS","NA"},$M$728={"NS","NA"}),0,IF(M832&lt;=$M$728,0,1))</f>
        <v>0</v>
      </c>
      <c r="AP832" cm="1">
        <f t="array" ref="AP832">IF(OR(S832={"NS","NA"},$S$728={"NS","NA"}),0,IF(S832&lt;=$S$728,0,1))</f>
        <v>0</v>
      </c>
      <c r="AQ832" cm="1">
        <f t="array" ref="AQ832">IF(OR(Y832={"NS","NA"},$Y$728={"NS","NA"}),0,IF(Y832&lt;=$Y$728,0,1))</f>
        <v>0</v>
      </c>
    </row>
    <row r="833" spans="1:43" ht="15" customHeight="1">
      <c r="A833" s="17"/>
      <c r="B833" s="241"/>
      <c r="C833" s="560"/>
      <c r="D833" s="202" t="s">
        <v>652</v>
      </c>
      <c r="E833" s="479" t="s">
        <v>653</v>
      </c>
      <c r="F833" s="479"/>
      <c r="G833" s="479"/>
      <c r="H833" s="479"/>
      <c r="I833" s="479"/>
      <c r="J833" s="479"/>
      <c r="K833" s="479"/>
      <c r="L833" s="479"/>
      <c r="M833" s="524"/>
      <c r="N833" s="524"/>
      <c r="O833" s="524"/>
      <c r="P833" s="524"/>
      <c r="Q833" s="524"/>
      <c r="R833" s="524"/>
      <c r="S833" s="524"/>
      <c r="T833" s="524"/>
      <c r="U833" s="524"/>
      <c r="V833" s="524"/>
      <c r="W833" s="524"/>
      <c r="X833" s="524"/>
      <c r="Y833" s="524"/>
      <c r="Z833" s="524"/>
      <c r="AA833" s="524"/>
      <c r="AB833" s="524"/>
      <c r="AC833" s="524"/>
      <c r="AD833" s="524"/>
      <c r="AI833">
        <f t="shared" si="308"/>
        <v>0</v>
      </c>
      <c r="AJ833">
        <f t="shared" si="309"/>
        <v>0</v>
      </c>
      <c r="AK833">
        <f t="shared" si="310"/>
        <v>0</v>
      </c>
      <c r="AO833" cm="1">
        <f t="array" ref="AO833">IF(OR(M833={"NS","NA"},$M$728={"NS","NA"}),0,IF(M833&lt;=$M$728,0,1))</f>
        <v>0</v>
      </c>
      <c r="AP833" cm="1">
        <f t="array" ref="AP833">IF(OR(S833={"NS","NA"},$S$728={"NS","NA"}),0,IF(S833&lt;=$S$728,0,1))</f>
        <v>0</v>
      </c>
      <c r="AQ833" cm="1">
        <f t="array" ref="AQ833">IF(OR(Y833={"NS","NA"},$Y$728={"NS","NA"}),0,IF(Y833&lt;=$Y$728,0,1))</f>
        <v>0</v>
      </c>
    </row>
    <row r="834" spans="1:43" ht="15" customHeight="1">
      <c r="A834" s="17"/>
      <c r="B834" s="241"/>
      <c r="C834" s="389" t="s">
        <v>90</v>
      </c>
      <c r="D834" s="391"/>
      <c r="E834" s="479" t="s">
        <v>1649</v>
      </c>
      <c r="F834" s="479"/>
      <c r="G834" s="479"/>
      <c r="H834" s="479"/>
      <c r="I834" s="479"/>
      <c r="J834" s="479"/>
      <c r="K834" s="479"/>
      <c r="L834" s="479"/>
      <c r="M834" s="524"/>
      <c r="N834" s="524"/>
      <c r="O834" s="524"/>
      <c r="P834" s="524"/>
      <c r="Q834" s="524"/>
      <c r="R834" s="524"/>
      <c r="S834" s="524"/>
      <c r="T834" s="524"/>
      <c r="U834" s="524"/>
      <c r="V834" s="524"/>
      <c r="W834" s="524"/>
      <c r="X834" s="524"/>
      <c r="Y834" s="524"/>
      <c r="Z834" s="524"/>
      <c r="AA834" s="524"/>
      <c r="AB834" s="524"/>
      <c r="AC834" s="524"/>
      <c r="AD834" s="524"/>
      <c r="AI834">
        <f t="shared" si="308"/>
        <v>0</v>
      </c>
      <c r="AJ834">
        <f t="shared" si="309"/>
        <v>0</v>
      </c>
      <c r="AK834">
        <f t="shared" si="310"/>
        <v>0</v>
      </c>
      <c r="AO834" cm="1">
        <f t="array" ref="AO834">IF(OR(M834={"NS","NA"},$M$728={"NS","NA"}),0,IF(M834&lt;=$M$728,0,1))</f>
        <v>0</v>
      </c>
      <c r="AP834" cm="1">
        <f t="array" ref="AP834">IF(OR(S834={"NS","NA"},$S$728={"NS","NA"}),0,IF(S834&lt;=$S$728,0,1))</f>
        <v>0</v>
      </c>
      <c r="AQ834" cm="1">
        <f t="array" ref="AQ834">IF(OR(Y834={"NS","NA"},$Y$728={"NS","NA"}),0,IF(Y834&lt;=$Y$728,0,1))</f>
        <v>0</v>
      </c>
    </row>
    <row r="835" spans="1:43" ht="15" customHeight="1">
      <c r="A835" s="17"/>
      <c r="B835" s="241"/>
      <c r="C835" s="389" t="s">
        <v>92</v>
      </c>
      <c r="D835" s="391"/>
      <c r="E835" s="479" t="s">
        <v>281</v>
      </c>
      <c r="F835" s="479"/>
      <c r="G835" s="479"/>
      <c r="H835" s="479"/>
      <c r="I835" s="479"/>
      <c r="J835" s="479"/>
      <c r="K835" s="479"/>
      <c r="L835" s="479"/>
      <c r="M835" s="524"/>
      <c r="N835" s="524"/>
      <c r="O835" s="524"/>
      <c r="P835" s="524"/>
      <c r="Q835" s="524"/>
      <c r="R835" s="524"/>
      <c r="S835" s="524"/>
      <c r="T835" s="524"/>
      <c r="U835" s="524"/>
      <c r="V835" s="524"/>
      <c r="W835" s="524"/>
      <c r="X835" s="524"/>
      <c r="Y835" s="524"/>
      <c r="Z835" s="524"/>
      <c r="AA835" s="524"/>
      <c r="AB835" s="524"/>
      <c r="AC835" s="524"/>
      <c r="AD835" s="524"/>
      <c r="AI835">
        <f t="shared" si="308"/>
        <v>0</v>
      </c>
      <c r="AJ835">
        <f t="shared" si="309"/>
        <v>0</v>
      </c>
      <c r="AK835">
        <f t="shared" si="310"/>
        <v>0</v>
      </c>
      <c r="AO835" cm="1">
        <f t="array" ref="AO835">IF(OR(M835={"NS","NA"},$M$728={"NS","NA"}),0,IF(M835&lt;=$M$728,0,1))</f>
        <v>0</v>
      </c>
      <c r="AP835" cm="1">
        <f t="array" ref="AP835">IF(OR(S835={"NS","NA"},$S$728={"NS","NA"}),0,IF(S835&lt;=$S$728,0,1))</f>
        <v>0</v>
      </c>
      <c r="AQ835" cm="1">
        <f t="array" ref="AQ835">IF(OR(Y835={"NS","NA"},$Y$728={"NS","NA"}),0,IF(Y835&lt;=$Y$728,0,1))</f>
        <v>0</v>
      </c>
    </row>
    <row r="836" spans="1:43" ht="15" customHeight="1">
      <c r="A836" s="17"/>
      <c r="B836" s="241"/>
      <c r="C836" s="241"/>
      <c r="D836" s="241"/>
      <c r="E836" s="241"/>
      <c r="F836" s="241"/>
      <c r="G836" s="241"/>
      <c r="H836" s="22"/>
      <c r="J836" s="22"/>
      <c r="K836" s="241"/>
      <c r="L836" s="243" t="s">
        <v>261</v>
      </c>
      <c r="M836" s="611">
        <f>IF(AND(SUM(M828:M835)=0,COUNTIF(M828:M835,"NS")&gt;0),"NS",IF(AND(SUM(M828:M835)=0,COUNTIF(M828:M835,0)&gt;0),0,IF(AND(SUM(M828:M835)=0,COUNTIF(M828:M835,"NA")&gt;0),"NA",SUM(M828:M835))))</f>
        <v>0</v>
      </c>
      <c r="N836" s="612"/>
      <c r="O836" s="612"/>
      <c r="P836" s="612"/>
      <c r="Q836" s="612"/>
      <c r="R836" s="613"/>
      <c r="S836" s="611">
        <f>IF(AND(SUM(S828:S835)=0,COUNTIF(S828:S835,"NS")&gt;0),"NS",IF(AND(SUM(S828:S835)=0,COUNTIF(S828:S835,0)&gt;0),0,IF(AND(SUM(S828:S835)=0,COUNTIF(S828:S835,"NA")&gt;0),"NA",SUM(S828:S835))))</f>
        <v>0</v>
      </c>
      <c r="T836" s="612"/>
      <c r="U836" s="612"/>
      <c r="V836" s="612"/>
      <c r="W836" s="612"/>
      <c r="X836" s="613"/>
      <c r="Y836" s="611">
        <f>IF(AND(SUM(Y828:Y835)=0,COUNTIF(Y828:Y835,"NS")&gt;0),"NS",IF(AND(SUM(Y828:Y835)=0,COUNTIF(Y828:Y835,0)&gt;0),0,IF(AND(SUM(Y828:Y835)=0,COUNTIF(Y828:Y835,"NA")&gt;0),"NA",SUM(Y828:Y835))))</f>
        <v>0</v>
      </c>
      <c r="Z836" s="612"/>
      <c r="AA836" s="612"/>
      <c r="AB836" s="612"/>
      <c r="AC836" s="612"/>
      <c r="AD836" s="613"/>
      <c r="AI836">
        <f>SUM(AI828:AI835)</f>
        <v>0</v>
      </c>
      <c r="AK836" s="172">
        <f>SUM(AK828:AK835)</f>
        <v>0</v>
      </c>
      <c r="AQ836" s="172">
        <f>SUM(AO828:AQ835)</f>
        <v>0</v>
      </c>
    </row>
    <row r="837" spans="1:43" ht="15" customHeight="1">
      <c r="A837" s="17"/>
      <c r="B837" s="241"/>
      <c r="C837" s="241"/>
      <c r="D837" s="241"/>
      <c r="E837" s="241"/>
      <c r="F837" s="241"/>
      <c r="G837" s="241"/>
      <c r="H837" s="241"/>
      <c r="I837" s="241"/>
      <c r="J837" s="241"/>
      <c r="K837" s="241"/>
      <c r="L837" s="241"/>
      <c r="M837" s="241"/>
      <c r="N837" s="241"/>
      <c r="O837" s="241"/>
      <c r="P837" s="241"/>
      <c r="Q837" s="241"/>
      <c r="R837" s="241"/>
      <c r="S837" s="241"/>
      <c r="T837" s="241"/>
      <c r="U837" s="241"/>
      <c r="V837" s="241"/>
      <c r="W837" s="241"/>
      <c r="X837" s="241"/>
      <c r="Y837" s="241"/>
      <c r="Z837" s="241"/>
      <c r="AA837" s="241"/>
      <c r="AB837" s="241"/>
      <c r="AC837" s="241"/>
      <c r="AD837" s="241"/>
    </row>
    <row r="838" spans="1:43" ht="24" customHeight="1">
      <c r="A838" s="17"/>
      <c r="B838" s="12"/>
      <c r="C838" s="417" t="s">
        <v>147</v>
      </c>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c r="Z838" s="417"/>
      <c r="AA838" s="417"/>
      <c r="AB838" s="417"/>
      <c r="AC838" s="417"/>
      <c r="AD838" s="417"/>
    </row>
    <row r="839" spans="1:43" ht="60" customHeight="1">
      <c r="A839" s="17"/>
      <c r="B839" s="12"/>
      <c r="C839" s="577"/>
      <c r="D839" s="577"/>
      <c r="E839" s="577"/>
      <c r="F839" s="577"/>
      <c r="G839" s="577"/>
      <c r="H839" s="577"/>
      <c r="I839" s="577"/>
      <c r="J839" s="577"/>
      <c r="K839" s="577"/>
      <c r="L839" s="577"/>
      <c r="M839" s="577"/>
      <c r="N839" s="577"/>
      <c r="O839" s="577"/>
      <c r="P839" s="577"/>
      <c r="Q839" s="577"/>
      <c r="R839" s="577"/>
      <c r="S839" s="577"/>
      <c r="T839" s="577"/>
      <c r="U839" s="577"/>
      <c r="V839" s="577"/>
      <c r="W839" s="577"/>
      <c r="X839" s="577"/>
      <c r="Y839" s="577"/>
      <c r="Z839" s="577"/>
      <c r="AA839" s="577"/>
      <c r="AB839" s="577"/>
      <c r="AC839" s="577"/>
      <c r="AD839" s="577"/>
    </row>
    <row r="840" spans="1:43" ht="15" customHeight="1">
      <c r="A840" s="159"/>
      <c r="B840" s="455" t="str">
        <f>IF(AG828=0,"","Favor de ingresar toda la información requerida en la pregunta")</f>
        <v/>
      </c>
      <c r="C840" s="455"/>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row>
    <row r="841" spans="1:43" ht="15" customHeight="1">
      <c r="A841" s="159"/>
      <c r="B841" s="456" t="str">
        <f>IF($C$728&lt;&gt;1,"",IF(COUNTIF(M828:AD835,"NS")&lt;&gt;0,"Alerta: debido a que cuenta con registros NS, debe proporcionar una justificación en el area de comentarios al final de la pregunta",""))</f>
        <v/>
      </c>
      <c r="C841" s="456"/>
      <c r="D841" s="456"/>
      <c r="E841" s="456"/>
      <c r="F841" s="456"/>
      <c r="G841" s="456"/>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456"/>
    </row>
    <row r="842" spans="1:43" ht="15" customHeight="1">
      <c r="A842" s="159"/>
      <c r="B842" s="452" t="str">
        <f>IF(AH828&gt;0,"Revise la información capturada, ya que tiene datos ingresados en celdas que están sombreadas","")</f>
        <v/>
      </c>
      <c r="C842" s="452"/>
      <c r="D842" s="452"/>
      <c r="E842" s="452"/>
      <c r="F842" s="452"/>
      <c r="G842" s="452"/>
      <c r="H842" s="452"/>
      <c r="I842" s="452"/>
      <c r="J842" s="452"/>
      <c r="K842" s="452"/>
      <c r="L842" s="452"/>
      <c r="M842" s="452"/>
      <c r="N842" s="452"/>
      <c r="O842" s="452"/>
      <c r="P842" s="452"/>
      <c r="Q842" s="452"/>
      <c r="R842" s="452"/>
      <c r="S842" s="452"/>
      <c r="T842" s="452"/>
      <c r="U842" s="452"/>
      <c r="V842" s="452"/>
      <c r="W842" s="452"/>
      <c r="X842" s="452"/>
      <c r="Y842" s="452"/>
      <c r="Z842" s="452"/>
      <c r="AA842" s="452"/>
      <c r="AB842" s="452"/>
      <c r="AC842" s="452"/>
      <c r="AD842" s="452"/>
      <c r="AE842" s="452"/>
    </row>
    <row r="843" spans="1:43" ht="15" customHeight="1">
      <c r="A843" s="159"/>
      <c r="B843" s="452" t="str">
        <f>IF($C$728&lt;&gt;1,"",IF(AK836&gt;0,"Favor de revisar la suma y consistencia de totales y/o subtotales por filas (numéricos y NS)",""))</f>
        <v/>
      </c>
      <c r="C843" s="452"/>
      <c r="D843" s="452"/>
      <c r="E843" s="452"/>
      <c r="F843" s="452"/>
      <c r="G843" s="452"/>
      <c r="H843" s="452"/>
      <c r="I843" s="452"/>
      <c r="J843" s="452"/>
      <c r="K843" s="452"/>
      <c r="L843" s="452"/>
      <c r="M843" s="452"/>
      <c r="N843" s="452"/>
      <c r="O843" s="452"/>
      <c r="P843" s="452"/>
      <c r="Q843" s="452"/>
      <c r="R843" s="452"/>
      <c r="S843" s="452"/>
      <c r="T843" s="452"/>
      <c r="U843" s="452"/>
      <c r="V843" s="452"/>
      <c r="W843" s="452"/>
      <c r="X843" s="452"/>
      <c r="Y843" s="452"/>
      <c r="Z843" s="452"/>
      <c r="AA843" s="452"/>
      <c r="AB843" s="452"/>
      <c r="AC843" s="452"/>
      <c r="AD843" s="452"/>
      <c r="AE843" s="452"/>
    </row>
    <row r="844" spans="1:43" ht="15" customHeight="1">
      <c r="A844" s="159"/>
      <c r="B844" s="450" t="str">
        <f>IF($C$728&lt;&gt;1,"",IF(AN829&gt;0,"Favor de revisar la instrucción 1, debido a que no se cumplen con los criterios mencionados",""))</f>
        <v/>
      </c>
      <c r="C844" s="450"/>
      <c r="D844" s="450"/>
      <c r="E844" s="450"/>
      <c r="F844" s="450"/>
      <c r="G844" s="450"/>
      <c r="H844" s="450"/>
      <c r="I844" s="450"/>
      <c r="J844" s="450"/>
      <c r="K844" s="450"/>
      <c r="L844" s="450"/>
      <c r="M844" s="450"/>
      <c r="N844" s="450"/>
      <c r="O844" s="450"/>
      <c r="P844" s="450"/>
      <c r="Q844" s="450"/>
      <c r="R844" s="450"/>
      <c r="S844" s="450"/>
      <c r="T844" s="450"/>
      <c r="U844" s="450"/>
      <c r="V844" s="450"/>
      <c r="W844" s="450"/>
      <c r="X844" s="450"/>
      <c r="Y844" s="450"/>
      <c r="Z844" s="450"/>
      <c r="AA844" s="450"/>
      <c r="AB844" s="450"/>
      <c r="AC844" s="450"/>
      <c r="AD844" s="450"/>
      <c r="AE844" s="450"/>
    </row>
    <row r="845" spans="1:43" ht="15" customHeight="1" thickBot="1">
      <c r="A845" s="159"/>
      <c r="B845" s="451" t="str">
        <f>IF($C$728&lt;&gt;1,"",IF(AQ836&gt;0,"Alerta: debe de proporcionar una justificación de acuerdo a lo establecido en la instrucción 2",""))</f>
        <v/>
      </c>
      <c r="C845" s="451"/>
      <c r="D845" s="451"/>
      <c r="E845" s="451"/>
      <c r="F845" s="451"/>
      <c r="G845" s="451"/>
      <c r="H845" s="451"/>
      <c r="I845" s="451"/>
      <c r="J845" s="451"/>
      <c r="K845" s="451"/>
      <c r="L845" s="451"/>
      <c r="M845" s="451"/>
      <c r="N845" s="451"/>
      <c r="O845" s="451"/>
      <c r="P845" s="451"/>
      <c r="Q845" s="451"/>
      <c r="R845" s="451"/>
      <c r="S845" s="451"/>
      <c r="T845" s="451"/>
      <c r="U845" s="451"/>
      <c r="V845" s="451"/>
      <c r="W845" s="451"/>
      <c r="X845" s="451"/>
      <c r="Y845" s="451"/>
      <c r="Z845" s="451"/>
      <c r="AA845" s="451"/>
      <c r="AB845" s="451"/>
      <c r="AC845" s="451"/>
      <c r="AD845" s="451"/>
      <c r="AE845" s="451"/>
    </row>
    <row r="846" spans="1:43" ht="15" customHeight="1" thickBot="1">
      <c r="A846" s="163" t="s">
        <v>135</v>
      </c>
      <c r="B846" s="653" t="s">
        <v>654</v>
      </c>
      <c r="C846" s="654"/>
      <c r="D846" s="654"/>
      <c r="E846" s="654"/>
      <c r="F846" s="654"/>
      <c r="G846" s="654"/>
      <c r="H846" s="654"/>
      <c r="I846" s="654"/>
      <c r="J846" s="654"/>
      <c r="K846" s="654"/>
      <c r="L846" s="654"/>
      <c r="M846" s="654"/>
      <c r="N846" s="654"/>
      <c r="O846" s="654"/>
      <c r="P846" s="654"/>
      <c r="Q846" s="654"/>
      <c r="R846" s="654"/>
      <c r="S846" s="654"/>
      <c r="T846" s="654"/>
      <c r="U846" s="654"/>
      <c r="V846" s="654"/>
      <c r="W846" s="654"/>
      <c r="X846" s="654"/>
      <c r="Y846" s="654"/>
      <c r="Z846" s="654"/>
      <c r="AA846" s="654"/>
      <c r="AB846" s="654"/>
      <c r="AC846" s="654"/>
      <c r="AD846" s="655"/>
    </row>
    <row r="847" spans="1:43" ht="15" customHeight="1">
      <c r="A847" s="159"/>
      <c r="B847" s="656" t="s">
        <v>622</v>
      </c>
      <c r="C847" s="657"/>
      <c r="D847" s="657"/>
      <c r="E847" s="657"/>
      <c r="F847" s="657"/>
      <c r="G847" s="657"/>
      <c r="H847" s="657"/>
      <c r="I847" s="657"/>
      <c r="J847" s="657"/>
      <c r="K847" s="657"/>
      <c r="L847" s="657"/>
      <c r="M847" s="657"/>
      <c r="N847" s="657"/>
      <c r="O847" s="657"/>
      <c r="P847" s="657"/>
      <c r="Q847" s="657"/>
      <c r="R847" s="657"/>
      <c r="S847" s="657"/>
      <c r="T847" s="657"/>
      <c r="U847" s="657"/>
      <c r="V847" s="657"/>
      <c r="W847" s="657"/>
      <c r="X847" s="657"/>
      <c r="Y847" s="657"/>
      <c r="Z847" s="657"/>
      <c r="AA847" s="657"/>
      <c r="AB847" s="657"/>
      <c r="AC847" s="657"/>
      <c r="AD847" s="658"/>
    </row>
    <row r="848" spans="1:43" ht="24" customHeight="1">
      <c r="A848" s="159"/>
      <c r="B848" s="285"/>
      <c r="C848" s="417" t="s">
        <v>2137</v>
      </c>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c r="Z848" s="417"/>
      <c r="AA848" s="417"/>
      <c r="AB848" s="417"/>
      <c r="AC848" s="417"/>
      <c r="AD848" s="660"/>
    </row>
    <row r="849" spans="1:37" ht="24" customHeight="1">
      <c r="A849" s="159"/>
      <c r="B849" s="141"/>
      <c r="C849" s="417" t="s">
        <v>1975</v>
      </c>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c r="Z849" s="417"/>
      <c r="AA849" s="417"/>
      <c r="AB849" s="417"/>
      <c r="AC849" s="417"/>
      <c r="AD849" s="418"/>
    </row>
    <row r="850" spans="1:37" ht="15" customHeight="1">
      <c r="A850" s="159"/>
      <c r="B850" s="661" t="s">
        <v>655</v>
      </c>
      <c r="C850" s="662"/>
      <c r="D850" s="662"/>
      <c r="E850" s="662"/>
      <c r="F850" s="662"/>
      <c r="G850" s="662"/>
      <c r="H850" s="662"/>
      <c r="I850" s="662"/>
      <c r="J850" s="662"/>
      <c r="K850" s="662"/>
      <c r="L850" s="662"/>
      <c r="M850" s="662"/>
      <c r="N850" s="662"/>
      <c r="O850" s="662"/>
      <c r="P850" s="662"/>
      <c r="Q850" s="662"/>
      <c r="R850" s="662"/>
      <c r="S850" s="662"/>
      <c r="T850" s="662"/>
      <c r="U850" s="662"/>
      <c r="V850" s="662"/>
      <c r="W850" s="662"/>
      <c r="X850" s="662"/>
      <c r="Y850" s="662"/>
      <c r="Z850" s="662"/>
      <c r="AA850" s="662"/>
      <c r="AB850" s="662"/>
      <c r="AC850" s="662"/>
      <c r="AD850" s="663"/>
    </row>
    <row r="851" spans="1:37" ht="36" customHeight="1">
      <c r="A851" s="159"/>
      <c r="B851" s="141"/>
      <c r="C851" s="417" t="s">
        <v>1701</v>
      </c>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c r="Z851" s="417"/>
      <c r="AA851" s="417"/>
      <c r="AB851" s="417"/>
      <c r="AC851" s="417"/>
      <c r="AD851" s="418"/>
    </row>
    <row r="852" spans="1:37" ht="84" customHeight="1">
      <c r="A852" s="159"/>
      <c r="B852" s="286"/>
      <c r="C852" s="421" t="s">
        <v>1702</v>
      </c>
      <c r="D852" s="421"/>
      <c r="E852" s="421"/>
      <c r="F852" s="421"/>
      <c r="G852" s="421"/>
      <c r="H852" s="421"/>
      <c r="I852" s="421"/>
      <c r="J852" s="421"/>
      <c r="K852" s="421"/>
      <c r="L852" s="421"/>
      <c r="M852" s="421"/>
      <c r="N852" s="421"/>
      <c r="O852" s="421"/>
      <c r="P852" s="421"/>
      <c r="Q852" s="421"/>
      <c r="R852" s="421"/>
      <c r="S852" s="421"/>
      <c r="T852" s="421"/>
      <c r="U852" s="421"/>
      <c r="V852" s="421"/>
      <c r="W852" s="421"/>
      <c r="X852" s="421"/>
      <c r="Y852" s="421"/>
      <c r="Z852" s="421"/>
      <c r="AA852" s="421"/>
      <c r="AB852" s="421"/>
      <c r="AC852" s="421"/>
      <c r="AD852" s="422"/>
    </row>
    <row r="853" spans="1:37" ht="15" customHeight="1">
      <c r="A853" s="15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c r="AB853" s="9"/>
      <c r="AC853" s="9"/>
      <c r="AD853" s="9"/>
    </row>
    <row r="854" spans="1:37" ht="36" customHeight="1">
      <c r="A854" s="17" t="s">
        <v>657</v>
      </c>
      <c r="B854" s="476" t="s">
        <v>1970</v>
      </c>
      <c r="C854" s="476"/>
      <c r="D854" s="476"/>
      <c r="E854" s="476"/>
      <c r="F854" s="476"/>
      <c r="G854" s="476"/>
      <c r="H854" s="476"/>
      <c r="I854" s="476"/>
      <c r="J854" s="476"/>
      <c r="K854" s="476"/>
      <c r="L854" s="476"/>
      <c r="M854" s="476"/>
      <c r="N854" s="476"/>
      <c r="O854" s="476"/>
      <c r="P854" s="476"/>
      <c r="Q854" s="476"/>
      <c r="R854" s="476"/>
      <c r="S854" s="476"/>
      <c r="T854" s="476"/>
      <c r="U854" s="476"/>
      <c r="V854" s="476"/>
      <c r="W854" s="476"/>
      <c r="X854" s="476"/>
      <c r="Y854" s="476"/>
      <c r="Z854" s="476"/>
      <c r="AA854" s="476"/>
      <c r="AB854" s="476"/>
      <c r="AC854" s="476"/>
      <c r="AD854" s="476"/>
    </row>
    <row r="855" spans="1:37" ht="24" customHeight="1">
      <c r="A855" s="17"/>
      <c r="B855" s="164"/>
      <c r="C855" s="507" t="s">
        <v>1971</v>
      </c>
      <c r="D855" s="507"/>
      <c r="E855" s="507"/>
      <c r="F855" s="507"/>
      <c r="G855" s="507"/>
      <c r="H855" s="507"/>
      <c r="I855" s="507"/>
      <c r="J855" s="507"/>
      <c r="K855" s="507"/>
      <c r="L855" s="507"/>
      <c r="M855" s="507"/>
      <c r="N855" s="507"/>
      <c r="O855" s="507"/>
      <c r="P855" s="507"/>
      <c r="Q855" s="507"/>
      <c r="R855" s="507"/>
      <c r="S855" s="507"/>
      <c r="T855" s="507"/>
      <c r="U855" s="507"/>
      <c r="V855" s="507"/>
      <c r="W855" s="507"/>
      <c r="X855" s="507"/>
      <c r="Y855" s="507"/>
      <c r="Z855" s="507"/>
      <c r="AA855" s="507"/>
      <c r="AB855" s="507"/>
      <c r="AC855" s="507"/>
      <c r="AD855" s="507"/>
    </row>
    <row r="856" spans="1:37" ht="15" customHeight="1">
      <c r="A856" s="17"/>
      <c r="B856" s="186"/>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c r="AA856" s="165"/>
      <c r="AB856" s="165"/>
      <c r="AC856" s="165"/>
      <c r="AD856" s="165"/>
    </row>
    <row r="857" spans="1:37" ht="24" customHeight="1">
      <c r="A857" s="245"/>
      <c r="B857" s="135"/>
      <c r="C857" s="561" t="s">
        <v>1972</v>
      </c>
      <c r="D857" s="562"/>
      <c r="E857" s="562"/>
      <c r="F857" s="562"/>
      <c r="G857" s="562"/>
      <c r="H857" s="562"/>
      <c r="I857" s="562"/>
      <c r="J857" s="562"/>
      <c r="K857" s="562"/>
      <c r="L857" s="563"/>
      <c r="M857" s="410" t="s">
        <v>1973</v>
      </c>
      <c r="N857" s="410"/>
      <c r="O857" s="410"/>
      <c r="P857" s="410"/>
      <c r="Q857" s="410"/>
      <c r="R857" s="410"/>
      <c r="S857" s="410"/>
      <c r="T857" s="410"/>
      <c r="U857" s="410"/>
      <c r="V857" s="410"/>
      <c r="W857" s="410"/>
      <c r="X857" s="410"/>
      <c r="Y857" s="410"/>
      <c r="Z857" s="410"/>
      <c r="AA857" s="410"/>
      <c r="AB857" s="410"/>
      <c r="AC857" s="410"/>
      <c r="AD857" s="410"/>
    </row>
    <row r="858" spans="1:37" ht="15" customHeight="1">
      <c r="A858" s="159"/>
      <c r="B858" s="7"/>
      <c r="C858" s="564"/>
      <c r="D858" s="565"/>
      <c r="E858" s="565"/>
      <c r="F858" s="565"/>
      <c r="G858" s="565"/>
      <c r="H858" s="565"/>
      <c r="I858" s="565"/>
      <c r="J858" s="565"/>
      <c r="K858" s="565"/>
      <c r="L858" s="566"/>
      <c r="M858" s="469" t="s">
        <v>226</v>
      </c>
      <c r="N858" s="470"/>
      <c r="O858" s="470"/>
      <c r="P858" s="470"/>
      <c r="Q858" s="470"/>
      <c r="R858" s="471"/>
      <c r="S858" s="567" t="s">
        <v>400</v>
      </c>
      <c r="T858" s="568"/>
      <c r="U858" s="568"/>
      <c r="V858" s="568"/>
      <c r="W858" s="568"/>
      <c r="X858" s="569"/>
      <c r="Y858" s="567" t="s">
        <v>401</v>
      </c>
      <c r="Z858" s="568"/>
      <c r="AA858" s="568"/>
      <c r="AB858" s="568"/>
      <c r="AC858" s="568"/>
      <c r="AD858" s="569"/>
      <c r="AF858" t="s">
        <v>2243</v>
      </c>
      <c r="AG858" t="s">
        <v>2233</v>
      </c>
      <c r="AH858" t="s">
        <v>2234</v>
      </c>
      <c r="AI858" t="s">
        <v>2227</v>
      </c>
      <c r="AJ858" t="s">
        <v>2244</v>
      </c>
      <c r="AK858" t="s">
        <v>2245</v>
      </c>
    </row>
    <row r="859" spans="1:37" ht="15" customHeight="1">
      <c r="A859" s="159"/>
      <c r="B859" s="7"/>
      <c r="C859" s="521"/>
      <c r="D859" s="522"/>
      <c r="E859" s="522"/>
      <c r="F859" s="522"/>
      <c r="G859" s="522"/>
      <c r="H859" s="522"/>
      <c r="I859" s="522"/>
      <c r="J859" s="522"/>
      <c r="K859" s="522"/>
      <c r="L859" s="523"/>
      <c r="M859" s="574"/>
      <c r="N859" s="575"/>
      <c r="O859" s="575"/>
      <c r="P859" s="575"/>
      <c r="Q859" s="575"/>
      <c r="R859" s="576"/>
      <c r="S859" s="574"/>
      <c r="T859" s="575"/>
      <c r="U859" s="575"/>
      <c r="V859" s="575"/>
      <c r="W859" s="575"/>
      <c r="X859" s="576"/>
      <c r="Y859" s="574"/>
      <c r="Z859" s="575"/>
      <c r="AA859" s="575"/>
      <c r="AB859" s="575"/>
      <c r="AC859" s="575"/>
      <c r="AD859" s="576"/>
      <c r="AF859" s="172">
        <f>IF(AND(C859=1,M859=0),1,0)</f>
        <v>0</v>
      </c>
      <c r="AG859" s="172">
        <f>IF(C859=1,IF(COUNTA(M859:AD859)=3,0,1),IF(C859="",IF(COUNTA(M859:AD859)&gt;0,1,0),0))</f>
        <v>0</v>
      </c>
      <c r="AH859" s="172">
        <f>IF(C859&gt;1,IF(COUNTA(M859:AD859)=0,0,1),0)</f>
        <v>0</v>
      </c>
      <c r="AI859">
        <f>COUNTIF(S859:AD859,"NS")</f>
        <v>0</v>
      </c>
      <c r="AJ859">
        <f>SUM(S859:AD859)</f>
        <v>0</v>
      </c>
      <c r="AK859" s="172">
        <f>IF(COUNTIF(M859:AD859,"NA")=3,0,IF(COUNTA(M859:AD859)=0,0,IF(OR(AND(M859=0,AI859&gt;0),AND(M859="ns",AJ859&gt;0),AND(M859="ns",AI859=0,AJ859=0)),1,IF(OR(AND(M859&gt;0,AI859=2),AND(M859="ns",AI859=2),AND(M859="ns",AJ859=0,AI859&gt;0),M859=AJ859),0,1))))</f>
        <v>0</v>
      </c>
    </row>
    <row r="860" spans="1:37" ht="15" customHeight="1">
      <c r="A860" s="159"/>
      <c r="B860" s="179"/>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row>
    <row r="861" spans="1:37" ht="24" customHeight="1">
      <c r="A861" s="159"/>
      <c r="B861" s="7"/>
      <c r="C861" s="417" t="s">
        <v>147</v>
      </c>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c r="Z861" s="417"/>
      <c r="AA861" s="417"/>
      <c r="AB861" s="417"/>
      <c r="AC861" s="417"/>
      <c r="AD861" s="417"/>
    </row>
    <row r="862" spans="1:37" ht="60" customHeight="1">
      <c r="A862" s="18"/>
      <c r="B862" s="135"/>
      <c r="C862" s="577"/>
      <c r="D862" s="577"/>
      <c r="E862" s="577"/>
      <c r="F862" s="577"/>
      <c r="G862" s="577"/>
      <c r="H862" s="577"/>
      <c r="I862" s="577"/>
      <c r="J862" s="577"/>
      <c r="K862" s="577"/>
      <c r="L862" s="577"/>
      <c r="M862" s="577"/>
      <c r="N862" s="577"/>
      <c r="O862" s="577"/>
      <c r="P862" s="577"/>
      <c r="Q862" s="577"/>
      <c r="R862" s="577"/>
      <c r="S862" s="577"/>
      <c r="T862" s="577"/>
      <c r="U862" s="577"/>
      <c r="V862" s="577"/>
      <c r="W862" s="577"/>
      <c r="X862" s="577"/>
      <c r="Y862" s="577"/>
      <c r="Z862" s="577"/>
      <c r="AA862" s="577"/>
      <c r="AB862" s="577"/>
      <c r="AC862" s="577"/>
      <c r="AD862" s="577"/>
    </row>
    <row r="863" spans="1:37" ht="15" customHeight="1">
      <c r="A863" s="159"/>
      <c r="B863" s="455" t="str">
        <f>IF(AG859=0,"","Favor de ingresar toda la información requerida en la pregunta")</f>
        <v/>
      </c>
      <c r="C863" s="455"/>
      <c r="D863" s="455"/>
      <c r="E863" s="455"/>
      <c r="F863" s="455"/>
      <c r="G863" s="455"/>
      <c r="H863" s="455"/>
      <c r="I863" s="455"/>
      <c r="J863" s="455"/>
      <c r="K863" s="455"/>
      <c r="L863" s="455"/>
      <c r="M863" s="455"/>
      <c r="N863" s="455"/>
      <c r="O863" s="455"/>
      <c r="P863" s="455"/>
      <c r="Q863" s="455"/>
      <c r="R863" s="455"/>
      <c r="S863" s="455"/>
      <c r="T863" s="455"/>
      <c r="U863" s="455"/>
      <c r="V863" s="455"/>
      <c r="W863" s="455"/>
      <c r="X863" s="455"/>
      <c r="Y863" s="455"/>
      <c r="Z863" s="455"/>
      <c r="AA863" s="455"/>
      <c r="AB863" s="455"/>
      <c r="AC863" s="455"/>
      <c r="AD863" s="455"/>
      <c r="AE863" s="455"/>
    </row>
    <row r="864" spans="1:37" ht="15" customHeight="1">
      <c r="A864" s="159"/>
      <c r="B864" s="456" t="str">
        <f>IF(COUNTIF(M859:AD859,"NS")&lt;&gt;0,"Alerta: debido a que cuenta con registros NS, debe proporcionar una justificación en el area de comentarios al final de la pregunta","")</f>
        <v/>
      </c>
      <c r="C864" s="456"/>
      <c r="D864" s="456"/>
      <c r="E864" s="456"/>
      <c r="F864" s="456"/>
      <c r="G864" s="456"/>
      <c r="H864" s="456"/>
      <c r="I864" s="456"/>
      <c r="J864" s="456"/>
      <c r="K864" s="456"/>
      <c r="L864" s="456"/>
      <c r="M864" s="456"/>
      <c r="N864" s="456"/>
      <c r="O864" s="456"/>
      <c r="P864" s="456"/>
      <c r="Q864" s="456"/>
      <c r="R864" s="456"/>
      <c r="S864" s="456"/>
      <c r="T864" s="456"/>
      <c r="U864" s="456"/>
      <c r="V864" s="456"/>
      <c r="W864" s="456"/>
      <c r="X864" s="456"/>
      <c r="Y864" s="456"/>
      <c r="Z864" s="456"/>
      <c r="AA864" s="456"/>
      <c r="AB864" s="456"/>
      <c r="AC864" s="456"/>
      <c r="AD864" s="456"/>
      <c r="AE864" s="456"/>
    </row>
    <row r="865" spans="1:37" ht="15" customHeight="1">
      <c r="A865" s="159"/>
      <c r="B865" s="452" t="str">
        <f>IF(AH859&gt;0,"Revise la información capturada, ya que tiene datos ingresados en celdas que están sombreadas","")</f>
        <v/>
      </c>
      <c r="C865" s="452"/>
      <c r="D865" s="452"/>
      <c r="E865" s="452"/>
      <c r="F865" s="452"/>
      <c r="G865" s="452"/>
      <c r="H865" s="452"/>
      <c r="I865" s="452"/>
      <c r="J865" s="452"/>
      <c r="K865" s="452"/>
      <c r="L865" s="452"/>
      <c r="M865" s="452"/>
      <c r="N865" s="452"/>
      <c r="O865" s="452"/>
      <c r="P865" s="452"/>
      <c r="Q865" s="452"/>
      <c r="R865" s="452"/>
      <c r="S865" s="452"/>
      <c r="T865" s="452"/>
      <c r="U865" s="452"/>
      <c r="V865" s="452"/>
      <c r="W865" s="452"/>
      <c r="X865" s="452"/>
      <c r="Y865" s="452"/>
      <c r="Z865" s="452"/>
      <c r="AA865" s="452"/>
      <c r="AB865" s="452"/>
      <c r="AC865" s="452"/>
      <c r="AD865" s="452"/>
      <c r="AE865" s="452"/>
    </row>
    <row r="866" spans="1:37" ht="15" customHeight="1">
      <c r="A866" s="159"/>
      <c r="B866" s="452" t="str">
        <f>IF(AK859&gt;0,"Favor de revisar la suma y consistencia de totales y/o subtotales por filas (numéricos y NS)","")</f>
        <v/>
      </c>
      <c r="C866" s="452"/>
      <c r="D866" s="452"/>
      <c r="E866" s="452"/>
      <c r="F866" s="452"/>
      <c r="G866" s="452"/>
      <c r="H866" s="452"/>
      <c r="I866" s="452"/>
      <c r="J866" s="452"/>
      <c r="K866" s="452"/>
      <c r="L866" s="452"/>
      <c r="M866" s="452"/>
      <c r="N866" s="452"/>
      <c r="O866" s="452"/>
      <c r="P866" s="452"/>
      <c r="Q866" s="452"/>
      <c r="R866" s="452"/>
      <c r="S866" s="452"/>
      <c r="T866" s="452"/>
      <c r="U866" s="452"/>
      <c r="V866" s="452"/>
      <c r="W866" s="452"/>
      <c r="X866" s="452"/>
      <c r="Y866" s="452"/>
      <c r="Z866" s="452"/>
      <c r="AA866" s="452"/>
      <c r="AB866" s="452"/>
      <c r="AC866" s="452"/>
      <c r="AD866" s="452"/>
      <c r="AE866" s="452"/>
    </row>
    <row r="867" spans="1:37" ht="15" customHeight="1">
      <c r="A867" s="159"/>
      <c r="B867" s="452" t="str">
        <f>IF(AF859=0,"","Debido a que cuenta con registro(s) con el código 1, el total de la fila respectiva debe ser mayor a cero")</f>
        <v/>
      </c>
      <c r="C867" s="452"/>
      <c r="D867" s="452"/>
      <c r="E867" s="452"/>
      <c r="F867" s="452"/>
      <c r="G867" s="452"/>
      <c r="H867" s="452"/>
      <c r="I867" s="452"/>
      <c r="J867" s="452"/>
      <c r="K867" s="452"/>
      <c r="L867" s="452"/>
      <c r="M867" s="452"/>
      <c r="N867" s="452"/>
      <c r="O867" s="452"/>
      <c r="P867" s="452"/>
      <c r="Q867" s="452"/>
      <c r="R867" s="452"/>
      <c r="S867" s="452"/>
      <c r="T867" s="452"/>
      <c r="U867" s="452"/>
      <c r="V867" s="452"/>
      <c r="W867" s="452"/>
      <c r="X867" s="452"/>
      <c r="Y867" s="452"/>
      <c r="Z867" s="452"/>
      <c r="AA867" s="452"/>
      <c r="AB867" s="452"/>
      <c r="AC867" s="452"/>
      <c r="AD867" s="452"/>
      <c r="AE867" s="452"/>
    </row>
    <row r="868" spans="1:37" ht="15" customHeight="1">
      <c r="A868" s="15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c r="AB868" s="9"/>
      <c r="AC868" s="9"/>
      <c r="AD868" s="9"/>
      <c r="AE868" s="1"/>
    </row>
    <row r="869" spans="1:37" ht="24" customHeight="1">
      <c r="A869" s="17" t="s">
        <v>659</v>
      </c>
      <c r="B869" s="462" t="s">
        <v>658</v>
      </c>
      <c r="C869" s="463"/>
      <c r="D869" s="463"/>
      <c r="E869" s="463"/>
      <c r="F869" s="463"/>
      <c r="G869" s="463"/>
      <c r="H869" s="463"/>
      <c r="I869" s="463"/>
      <c r="J869" s="463"/>
      <c r="K869" s="463"/>
      <c r="L869" s="463"/>
      <c r="M869" s="463"/>
      <c r="N869" s="463"/>
      <c r="O869" s="463"/>
      <c r="P869" s="463"/>
      <c r="Q869" s="463"/>
      <c r="R869" s="463"/>
      <c r="S869" s="463"/>
      <c r="T869" s="463"/>
      <c r="U869" s="463"/>
      <c r="V869" s="463"/>
      <c r="W869" s="463"/>
      <c r="X869" s="463"/>
      <c r="Y869" s="463"/>
      <c r="Z869" s="463"/>
      <c r="AA869" s="463"/>
      <c r="AB869" s="463"/>
      <c r="AC869" s="463"/>
      <c r="AD869" s="463"/>
    </row>
    <row r="870" spans="1:37" ht="15" customHeight="1">
      <c r="A870" s="17"/>
      <c r="B870" s="186"/>
      <c r="C870" s="507" t="s">
        <v>1812</v>
      </c>
      <c r="D870" s="507"/>
      <c r="E870" s="507"/>
      <c r="F870" s="507"/>
      <c r="G870" s="507"/>
      <c r="H870" s="507"/>
      <c r="I870" s="507"/>
      <c r="J870" s="507"/>
      <c r="K870" s="507"/>
      <c r="L870" s="507"/>
      <c r="M870" s="507"/>
      <c r="N870" s="507"/>
      <c r="O870" s="507"/>
      <c r="P870" s="507"/>
      <c r="Q870" s="507"/>
      <c r="R870" s="507"/>
      <c r="S870" s="507"/>
      <c r="T870" s="507"/>
      <c r="U870" s="507"/>
      <c r="V870" s="507"/>
      <c r="W870" s="507"/>
      <c r="X870" s="507"/>
      <c r="Y870" s="507"/>
      <c r="Z870" s="507"/>
      <c r="AA870" s="507"/>
      <c r="AB870" s="507"/>
      <c r="AC870" s="507"/>
      <c r="AD870" s="507"/>
    </row>
    <row r="871" spans="1:37" ht="15" customHeight="1">
      <c r="A871" s="245"/>
      <c r="B871" s="241"/>
      <c r="C871" s="241"/>
      <c r="D871" s="241"/>
      <c r="E871" s="241"/>
      <c r="F871" s="241"/>
      <c r="G871" s="241"/>
      <c r="H871" s="241"/>
      <c r="I871" s="241"/>
      <c r="J871" s="241"/>
      <c r="K871" s="241"/>
      <c r="L871" s="241"/>
      <c r="M871" s="241"/>
      <c r="N871" s="241"/>
      <c r="O871" s="241"/>
      <c r="P871" s="241"/>
      <c r="Q871" s="135"/>
      <c r="R871" s="241"/>
      <c r="S871" s="241"/>
      <c r="T871" s="241"/>
      <c r="U871" s="241"/>
      <c r="V871" s="241"/>
      <c r="W871" s="241"/>
      <c r="X871" s="241"/>
      <c r="Y871" s="241"/>
      <c r="Z871" s="241"/>
      <c r="AA871" s="241"/>
      <c r="AB871" s="241"/>
      <c r="AC871" s="241"/>
      <c r="AD871" s="241"/>
    </row>
    <row r="872" spans="1:37" ht="24" customHeight="1">
      <c r="A872" s="245"/>
      <c r="B872" s="14"/>
      <c r="C872" s="561" t="s">
        <v>418</v>
      </c>
      <c r="D872" s="562"/>
      <c r="E872" s="562"/>
      <c r="F872" s="562"/>
      <c r="G872" s="562"/>
      <c r="H872" s="562"/>
      <c r="I872" s="562"/>
      <c r="J872" s="562"/>
      <c r="K872" s="562"/>
      <c r="L872" s="563"/>
      <c r="M872" s="410" t="s">
        <v>1973</v>
      </c>
      <c r="N872" s="410"/>
      <c r="O872" s="410"/>
      <c r="P872" s="410"/>
      <c r="Q872" s="410"/>
      <c r="R872" s="410"/>
      <c r="S872" s="410"/>
      <c r="T872" s="410"/>
      <c r="U872" s="410"/>
      <c r="V872" s="410"/>
      <c r="W872" s="410"/>
      <c r="X872" s="410"/>
      <c r="Y872" s="410"/>
      <c r="Z872" s="410"/>
      <c r="AA872" s="410"/>
      <c r="AB872" s="410"/>
      <c r="AC872" s="410"/>
      <c r="AD872" s="410"/>
    </row>
    <row r="873" spans="1:37" ht="15" customHeight="1">
      <c r="A873" s="245"/>
      <c r="B873" s="241"/>
      <c r="C873" s="564"/>
      <c r="D873" s="565"/>
      <c r="E873" s="565"/>
      <c r="F873" s="565"/>
      <c r="G873" s="565"/>
      <c r="H873" s="565"/>
      <c r="I873" s="565"/>
      <c r="J873" s="565"/>
      <c r="K873" s="565"/>
      <c r="L873" s="566"/>
      <c r="M873" s="489" t="s">
        <v>226</v>
      </c>
      <c r="N873" s="489"/>
      <c r="O873" s="489"/>
      <c r="P873" s="489"/>
      <c r="Q873" s="489"/>
      <c r="R873" s="489"/>
      <c r="S873" s="573" t="s">
        <v>400</v>
      </c>
      <c r="T873" s="573"/>
      <c r="U873" s="573"/>
      <c r="V873" s="573"/>
      <c r="W873" s="573"/>
      <c r="X873" s="573"/>
      <c r="Y873" s="573" t="s">
        <v>401</v>
      </c>
      <c r="Z873" s="573"/>
      <c r="AA873" s="573"/>
      <c r="AB873" s="573"/>
      <c r="AC873" s="573"/>
      <c r="AD873" s="573"/>
      <c r="AG873" t="s">
        <v>2233</v>
      </c>
      <c r="AH873" t="s">
        <v>2234</v>
      </c>
      <c r="AI873" t="s">
        <v>2227</v>
      </c>
      <c r="AJ873" t="s">
        <v>2244</v>
      </c>
      <c r="AK873" t="s">
        <v>2245</v>
      </c>
    </row>
    <row r="874" spans="1:37" ht="15" customHeight="1">
      <c r="A874" s="245"/>
      <c r="B874" s="7"/>
      <c r="C874" s="132" t="s">
        <v>89</v>
      </c>
      <c r="D874" s="614" t="s">
        <v>419</v>
      </c>
      <c r="E874" s="615"/>
      <c r="F874" s="615"/>
      <c r="G874" s="615"/>
      <c r="H874" s="615"/>
      <c r="I874" s="615"/>
      <c r="J874" s="615"/>
      <c r="K874" s="615"/>
      <c r="L874" s="616"/>
      <c r="M874" s="524"/>
      <c r="N874" s="524"/>
      <c r="O874" s="524"/>
      <c r="P874" s="524"/>
      <c r="Q874" s="524"/>
      <c r="R874" s="524"/>
      <c r="S874" s="524"/>
      <c r="T874" s="524"/>
      <c r="U874" s="524"/>
      <c r="V874" s="524"/>
      <c r="W874" s="524"/>
      <c r="X874" s="524"/>
      <c r="Y874" s="524"/>
      <c r="Z874" s="524"/>
      <c r="AA874" s="524"/>
      <c r="AB874" s="524"/>
      <c r="AC874" s="524"/>
      <c r="AD874" s="524"/>
      <c r="AG874" s="172">
        <f>IF(C859=1,IF(COUNTBLANK(M874:AD883)=150,0,1),0)</f>
        <v>0</v>
      </c>
      <c r="AH874" s="172">
        <f>IF(C859&lt;&gt;1,IF(COUNTBLANK(M874:AD883)=180,0,1),0)</f>
        <v>0</v>
      </c>
      <c r="AI874">
        <f t="shared" ref="AI874" si="311">COUNTIF(S874:AD874,"NS")</f>
        <v>0</v>
      </c>
      <c r="AJ874">
        <f t="shared" ref="AJ874" si="312">SUM(S874:AD874)</f>
        <v>0</v>
      </c>
      <c r="AK874">
        <f>IF(COUNTIF(M874:AD874,"NA")=3,0,IF(COUNTA(M874:AD874)=0,0,IF(OR(AND(M874=0,AI874&gt;0),AND(M874="ns",AJ874&gt;0),AND(M874="ns",AI874=0,AJ874=0)),1,IF(OR(AND(M874&gt;0,AI874=2),AND(M874="ns",AI874=2),AND(M874="ns",AJ874=0,AI874&gt;0),M874=AJ874),0,1))))</f>
        <v>0</v>
      </c>
    </row>
    <row r="875" spans="1:37" ht="15" customHeight="1">
      <c r="A875" s="245"/>
      <c r="B875" s="7"/>
      <c r="C875" s="132" t="s">
        <v>90</v>
      </c>
      <c r="D875" s="614" t="s">
        <v>420</v>
      </c>
      <c r="E875" s="615"/>
      <c r="F875" s="615"/>
      <c r="G875" s="615"/>
      <c r="H875" s="615"/>
      <c r="I875" s="615"/>
      <c r="J875" s="615"/>
      <c r="K875" s="615"/>
      <c r="L875" s="616"/>
      <c r="M875" s="524"/>
      <c r="N875" s="524"/>
      <c r="O875" s="524"/>
      <c r="P875" s="524"/>
      <c r="Q875" s="524"/>
      <c r="R875" s="524"/>
      <c r="S875" s="524"/>
      <c r="T875" s="524"/>
      <c r="U875" s="524"/>
      <c r="V875" s="524"/>
      <c r="W875" s="524"/>
      <c r="X875" s="524"/>
      <c r="Y875" s="524"/>
      <c r="Z875" s="524"/>
      <c r="AA875" s="524"/>
      <c r="AB875" s="524"/>
      <c r="AC875" s="524"/>
      <c r="AD875" s="524"/>
      <c r="AI875">
        <f t="shared" ref="AI875:AI883" si="313">COUNTIF(S875:AD875,"NS")</f>
        <v>0</v>
      </c>
      <c r="AJ875">
        <f t="shared" ref="AJ875:AJ883" si="314">SUM(S875:AD875)</f>
        <v>0</v>
      </c>
      <c r="AK875">
        <f t="shared" ref="AK875:AK883" si="315">IF(COUNTIF(M875:AD875,"NA")=3,0,IF(COUNTA(M875:AD875)=0,0,IF(OR(AND(M875=0,AI875&gt;0),AND(M875="ns",AJ875&gt;0),AND(M875="ns",AI875=0,AJ875=0)),1,IF(OR(AND(M875&gt;0,AI875=2),AND(M875="ns",AI875=2),AND(M875="ns",AJ875=0,AI875&gt;0),M875=AJ875),0,1))))</f>
        <v>0</v>
      </c>
    </row>
    <row r="876" spans="1:37" ht="15" customHeight="1">
      <c r="A876" s="245"/>
      <c r="B876" s="7"/>
      <c r="C876" s="132" t="s">
        <v>92</v>
      </c>
      <c r="D876" s="614" t="s">
        <v>421</v>
      </c>
      <c r="E876" s="615"/>
      <c r="F876" s="615"/>
      <c r="G876" s="615"/>
      <c r="H876" s="615"/>
      <c r="I876" s="615"/>
      <c r="J876" s="615"/>
      <c r="K876" s="615"/>
      <c r="L876" s="616"/>
      <c r="M876" s="524"/>
      <c r="N876" s="524"/>
      <c r="O876" s="524"/>
      <c r="P876" s="524"/>
      <c r="Q876" s="524"/>
      <c r="R876" s="524"/>
      <c r="S876" s="524"/>
      <c r="T876" s="524"/>
      <c r="U876" s="524"/>
      <c r="V876" s="524"/>
      <c r="W876" s="524"/>
      <c r="X876" s="524"/>
      <c r="Y876" s="524"/>
      <c r="Z876" s="524"/>
      <c r="AA876" s="524"/>
      <c r="AB876" s="524"/>
      <c r="AC876" s="524"/>
      <c r="AD876" s="524"/>
      <c r="AI876">
        <f t="shared" si="313"/>
        <v>0</v>
      </c>
      <c r="AJ876">
        <f t="shared" si="314"/>
        <v>0</v>
      </c>
      <c r="AK876">
        <f t="shared" si="315"/>
        <v>0</v>
      </c>
    </row>
    <row r="877" spans="1:37" ht="15" customHeight="1">
      <c r="A877" s="245"/>
      <c r="B877" s="7"/>
      <c r="C877" s="132" t="s">
        <v>93</v>
      </c>
      <c r="D877" s="614" t="s">
        <v>422</v>
      </c>
      <c r="E877" s="615"/>
      <c r="F877" s="615"/>
      <c r="G877" s="615"/>
      <c r="H877" s="615"/>
      <c r="I877" s="615"/>
      <c r="J877" s="615"/>
      <c r="K877" s="615"/>
      <c r="L877" s="616"/>
      <c r="M877" s="524"/>
      <c r="N877" s="524"/>
      <c r="O877" s="524"/>
      <c r="P877" s="524"/>
      <c r="Q877" s="524"/>
      <c r="R877" s="524"/>
      <c r="S877" s="524"/>
      <c r="T877" s="524"/>
      <c r="U877" s="524"/>
      <c r="V877" s="524"/>
      <c r="W877" s="524"/>
      <c r="X877" s="524"/>
      <c r="Y877" s="524"/>
      <c r="Z877" s="524"/>
      <c r="AA877" s="524"/>
      <c r="AB877" s="524"/>
      <c r="AC877" s="524"/>
      <c r="AD877" s="524"/>
      <c r="AI877">
        <f t="shared" si="313"/>
        <v>0</v>
      </c>
      <c r="AJ877">
        <f t="shared" si="314"/>
        <v>0</v>
      </c>
      <c r="AK877">
        <f t="shared" si="315"/>
        <v>0</v>
      </c>
    </row>
    <row r="878" spans="1:37" ht="15" customHeight="1">
      <c r="A878" s="245"/>
      <c r="B878" s="7"/>
      <c r="C878" s="132" t="s">
        <v>95</v>
      </c>
      <c r="D878" s="614" t="s">
        <v>423</v>
      </c>
      <c r="E878" s="615"/>
      <c r="F878" s="615"/>
      <c r="G878" s="615"/>
      <c r="H878" s="615"/>
      <c r="I878" s="615"/>
      <c r="J878" s="615"/>
      <c r="K878" s="615"/>
      <c r="L878" s="616"/>
      <c r="M878" s="524"/>
      <c r="N878" s="524"/>
      <c r="O878" s="524"/>
      <c r="P878" s="524"/>
      <c r="Q878" s="524"/>
      <c r="R878" s="524"/>
      <c r="S878" s="524"/>
      <c r="T878" s="524"/>
      <c r="U878" s="524"/>
      <c r="V878" s="524"/>
      <c r="W878" s="524"/>
      <c r="X878" s="524"/>
      <c r="Y878" s="524"/>
      <c r="Z878" s="524"/>
      <c r="AA878" s="524"/>
      <c r="AB878" s="524"/>
      <c r="AC878" s="524"/>
      <c r="AD878" s="524"/>
      <c r="AI878">
        <f t="shared" si="313"/>
        <v>0</v>
      </c>
      <c r="AJ878">
        <f t="shared" si="314"/>
        <v>0</v>
      </c>
      <c r="AK878">
        <f t="shared" si="315"/>
        <v>0</v>
      </c>
    </row>
    <row r="879" spans="1:37" ht="15" customHeight="1">
      <c r="A879" s="245"/>
      <c r="B879" s="7"/>
      <c r="C879" s="132" t="s">
        <v>97</v>
      </c>
      <c r="D879" s="614" t="s">
        <v>424</v>
      </c>
      <c r="E879" s="615"/>
      <c r="F879" s="615"/>
      <c r="G879" s="615"/>
      <c r="H879" s="615"/>
      <c r="I879" s="615"/>
      <c r="J879" s="615"/>
      <c r="K879" s="615"/>
      <c r="L879" s="616"/>
      <c r="M879" s="524"/>
      <c r="N879" s="524"/>
      <c r="O879" s="524"/>
      <c r="P879" s="524"/>
      <c r="Q879" s="524"/>
      <c r="R879" s="524"/>
      <c r="S879" s="524"/>
      <c r="T879" s="524"/>
      <c r="U879" s="524"/>
      <c r="V879" s="524"/>
      <c r="W879" s="524"/>
      <c r="X879" s="524"/>
      <c r="Y879" s="524"/>
      <c r="Z879" s="524"/>
      <c r="AA879" s="524"/>
      <c r="AB879" s="524"/>
      <c r="AC879" s="524"/>
      <c r="AD879" s="524"/>
      <c r="AI879">
        <f t="shared" si="313"/>
        <v>0</v>
      </c>
      <c r="AJ879">
        <f t="shared" si="314"/>
        <v>0</v>
      </c>
      <c r="AK879">
        <f t="shared" si="315"/>
        <v>0</v>
      </c>
    </row>
    <row r="880" spans="1:37" ht="15" customHeight="1">
      <c r="A880" s="245"/>
      <c r="B880" s="7"/>
      <c r="C880" s="132" t="s">
        <v>99</v>
      </c>
      <c r="D880" s="614" t="s">
        <v>425</v>
      </c>
      <c r="E880" s="615"/>
      <c r="F880" s="615"/>
      <c r="G880" s="615"/>
      <c r="H880" s="615"/>
      <c r="I880" s="615"/>
      <c r="J880" s="615"/>
      <c r="K880" s="615"/>
      <c r="L880" s="616"/>
      <c r="M880" s="524"/>
      <c r="N880" s="524"/>
      <c r="O880" s="524"/>
      <c r="P880" s="524"/>
      <c r="Q880" s="524"/>
      <c r="R880" s="524"/>
      <c r="S880" s="524"/>
      <c r="T880" s="524"/>
      <c r="U880" s="524"/>
      <c r="V880" s="524"/>
      <c r="W880" s="524"/>
      <c r="X880" s="524"/>
      <c r="Y880" s="524"/>
      <c r="Z880" s="524"/>
      <c r="AA880" s="524"/>
      <c r="AB880" s="524"/>
      <c r="AC880" s="524"/>
      <c r="AD880" s="524"/>
      <c r="AI880">
        <f t="shared" si="313"/>
        <v>0</v>
      </c>
      <c r="AJ880">
        <f t="shared" si="314"/>
        <v>0</v>
      </c>
      <c r="AK880">
        <f t="shared" si="315"/>
        <v>0</v>
      </c>
    </row>
    <row r="881" spans="1:37" ht="15" customHeight="1">
      <c r="A881" s="245"/>
      <c r="B881" s="7"/>
      <c r="C881" s="132" t="s">
        <v>101</v>
      </c>
      <c r="D881" s="614" t="s">
        <v>426</v>
      </c>
      <c r="E881" s="615"/>
      <c r="F881" s="615"/>
      <c r="G881" s="615"/>
      <c r="H881" s="615"/>
      <c r="I881" s="615"/>
      <c r="J881" s="615"/>
      <c r="K881" s="615"/>
      <c r="L881" s="616"/>
      <c r="M881" s="524"/>
      <c r="N881" s="524"/>
      <c r="O881" s="524"/>
      <c r="P881" s="524"/>
      <c r="Q881" s="524"/>
      <c r="R881" s="524"/>
      <c r="S881" s="524"/>
      <c r="T881" s="524"/>
      <c r="U881" s="524"/>
      <c r="V881" s="524"/>
      <c r="W881" s="524"/>
      <c r="X881" s="524"/>
      <c r="Y881" s="524"/>
      <c r="Z881" s="524"/>
      <c r="AA881" s="524"/>
      <c r="AB881" s="524"/>
      <c r="AC881" s="524"/>
      <c r="AD881" s="524"/>
      <c r="AI881">
        <f t="shared" si="313"/>
        <v>0</v>
      </c>
      <c r="AJ881">
        <f t="shared" si="314"/>
        <v>0</v>
      </c>
      <c r="AK881">
        <f t="shared" si="315"/>
        <v>0</v>
      </c>
    </row>
    <row r="882" spans="1:37" ht="15" customHeight="1">
      <c r="A882" s="245"/>
      <c r="B882" s="7"/>
      <c r="C882" s="132" t="s">
        <v>103</v>
      </c>
      <c r="D882" s="614" t="s">
        <v>1771</v>
      </c>
      <c r="E882" s="615"/>
      <c r="F882" s="615"/>
      <c r="G882" s="615"/>
      <c r="H882" s="615"/>
      <c r="I882" s="615"/>
      <c r="J882" s="615"/>
      <c r="K882" s="615"/>
      <c r="L882" s="616"/>
      <c r="M882" s="524"/>
      <c r="N882" s="524"/>
      <c r="O882" s="524"/>
      <c r="P882" s="524"/>
      <c r="Q882" s="524"/>
      <c r="R882" s="524"/>
      <c r="S882" s="524"/>
      <c r="T882" s="524"/>
      <c r="U882" s="524"/>
      <c r="V882" s="524"/>
      <c r="W882" s="524"/>
      <c r="X882" s="524"/>
      <c r="Y882" s="524"/>
      <c r="Z882" s="524"/>
      <c r="AA882" s="524"/>
      <c r="AB882" s="524"/>
      <c r="AC882" s="524"/>
      <c r="AD882" s="524"/>
      <c r="AI882">
        <f t="shared" si="313"/>
        <v>0</v>
      </c>
      <c r="AJ882">
        <f t="shared" si="314"/>
        <v>0</v>
      </c>
      <c r="AK882">
        <f t="shared" si="315"/>
        <v>0</v>
      </c>
    </row>
    <row r="883" spans="1:37" ht="15" customHeight="1">
      <c r="A883" s="245"/>
      <c r="B883" s="7"/>
      <c r="C883" s="202" t="s">
        <v>105</v>
      </c>
      <c r="D883" s="589" t="s">
        <v>281</v>
      </c>
      <c r="E883" s="589"/>
      <c r="F883" s="589"/>
      <c r="G883" s="589"/>
      <c r="H883" s="589"/>
      <c r="I883" s="589"/>
      <c r="J883" s="589"/>
      <c r="K883" s="589"/>
      <c r="L883" s="589"/>
      <c r="M883" s="524"/>
      <c r="N883" s="524"/>
      <c r="O883" s="524"/>
      <c r="P883" s="524"/>
      <c r="Q883" s="524"/>
      <c r="R883" s="524"/>
      <c r="S883" s="524"/>
      <c r="T883" s="524"/>
      <c r="U883" s="524"/>
      <c r="V883" s="524"/>
      <c r="W883" s="524"/>
      <c r="X883" s="524"/>
      <c r="Y883" s="524"/>
      <c r="Z883" s="524"/>
      <c r="AA883" s="524"/>
      <c r="AB883" s="524"/>
      <c r="AC883" s="524"/>
      <c r="AD883" s="524"/>
      <c r="AI883">
        <f t="shared" si="313"/>
        <v>0</v>
      </c>
      <c r="AJ883">
        <f t="shared" si="314"/>
        <v>0</v>
      </c>
      <c r="AK883">
        <f t="shared" si="315"/>
        <v>0</v>
      </c>
    </row>
    <row r="884" spans="1:37" ht="15" customHeight="1">
      <c r="A884" s="245"/>
      <c r="B884" s="7"/>
      <c r="C884" s="221"/>
      <c r="D884" s="242"/>
      <c r="E884" s="242"/>
      <c r="F884" s="242"/>
      <c r="G884" s="242"/>
      <c r="H884" s="242"/>
      <c r="I884" s="242"/>
      <c r="J884" s="242"/>
      <c r="K884" s="242"/>
      <c r="L884" s="243" t="s">
        <v>261</v>
      </c>
      <c r="M884" s="611">
        <f>IF(AND(SUM(M874:M883)=0,COUNTIF(M874:M883,"NS")&gt;0),"NS",IF(AND(SUM(M874:M883)=0,COUNTIF(M874:M883,0)&gt;0),0,IF(AND(SUM(M874:M883)=0,COUNTIF(M874:M883,"NA")&gt;0),"NA",SUM(M874:M883))))</f>
        <v>0</v>
      </c>
      <c r="N884" s="612"/>
      <c r="O884" s="612"/>
      <c r="P884" s="612"/>
      <c r="Q884" s="612"/>
      <c r="R884" s="613"/>
      <c r="S884" s="611">
        <f>IF(AND(SUM(S874:S883)=0,COUNTIF(S874:S883,"NS")&gt;0),"NS",IF(AND(SUM(S874:S883)=0,COUNTIF(S874:S883,0)&gt;0),0,IF(AND(SUM(S874:S883)=0,COUNTIF(S874:S883,"NA")&gt;0),"NA",SUM(S874:S883))))</f>
        <v>0</v>
      </c>
      <c r="T884" s="612"/>
      <c r="U884" s="612"/>
      <c r="V884" s="612"/>
      <c r="W884" s="612"/>
      <c r="X884" s="613"/>
      <c r="Y884" s="611">
        <f>IF(AND(SUM(Y874:Y883)=0,COUNTIF(Y874:Y883,"NS")&gt;0),"NS",IF(AND(SUM(Y874:Y883)=0,COUNTIF(Y874:Y883,0)&gt;0),0,IF(AND(SUM(Y874:Y883)=0,COUNTIF(Y874:Y883,"NA")&gt;0),"NA",SUM(Y874:Y883))))</f>
        <v>0</v>
      </c>
      <c r="Z884" s="612"/>
      <c r="AA884" s="612"/>
      <c r="AB884" s="612"/>
      <c r="AC884" s="612"/>
      <c r="AD884" s="613"/>
      <c r="AI884">
        <f>SUM(AI874:AI883)</f>
        <v>0</v>
      </c>
      <c r="AK884" s="172">
        <f>SUM(AK874:AK883)</f>
        <v>0</v>
      </c>
    </row>
    <row r="885" spans="1:37" ht="15" customHeight="1">
      <c r="A885" s="245"/>
      <c r="B885" s="241"/>
      <c r="C885" s="241"/>
      <c r="D885" s="241"/>
      <c r="E885" s="241"/>
      <c r="F885" s="241"/>
      <c r="G885" s="241"/>
      <c r="H885" s="244"/>
      <c r="I885" s="242"/>
      <c r="J885" s="242"/>
      <c r="K885" s="242"/>
      <c r="L885" s="242"/>
      <c r="M885" s="242"/>
      <c r="N885" s="242"/>
      <c r="O885" s="242"/>
      <c r="P885" s="242"/>
      <c r="Q885" s="242"/>
      <c r="R885" s="242"/>
      <c r="S885" s="242"/>
      <c r="T885" s="242"/>
      <c r="U885" s="242"/>
      <c r="V885" s="242"/>
      <c r="W885" s="242"/>
      <c r="X885" s="242"/>
      <c r="Y885" s="242"/>
      <c r="Z885" s="242"/>
      <c r="AA885" s="242"/>
      <c r="AB885" s="242"/>
      <c r="AC885" s="242"/>
      <c r="AD885" s="242"/>
    </row>
    <row r="886" spans="1:37" ht="24" customHeight="1">
      <c r="A886" s="159"/>
      <c r="B886" s="7"/>
      <c r="C886" s="417" t="s">
        <v>147</v>
      </c>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c r="Z886" s="417"/>
      <c r="AA886" s="417"/>
      <c r="AB886" s="417"/>
      <c r="AC886" s="417"/>
      <c r="AD886" s="417"/>
    </row>
    <row r="887" spans="1:37" ht="60" customHeight="1">
      <c r="A887" s="245"/>
      <c r="B887" s="241"/>
      <c r="C887" s="473"/>
      <c r="D887" s="474"/>
      <c r="E887" s="474"/>
      <c r="F887" s="474"/>
      <c r="G887" s="474"/>
      <c r="H887" s="474"/>
      <c r="I887" s="474"/>
      <c r="J887" s="474"/>
      <c r="K887" s="474"/>
      <c r="L887" s="474"/>
      <c r="M887" s="474"/>
      <c r="N887" s="474"/>
      <c r="O887" s="474"/>
      <c r="P887" s="474"/>
      <c r="Q887" s="474"/>
      <c r="R887" s="474"/>
      <c r="S887" s="474"/>
      <c r="T887" s="474"/>
      <c r="U887" s="474"/>
      <c r="V887" s="474"/>
      <c r="W887" s="474"/>
      <c r="X887" s="474"/>
      <c r="Y887" s="474"/>
      <c r="Z887" s="474"/>
      <c r="AA887" s="474"/>
      <c r="AB887" s="474"/>
      <c r="AC887" s="474"/>
      <c r="AD887" s="475"/>
    </row>
    <row r="888" spans="1:37" ht="15" customHeight="1">
      <c r="A888" s="159"/>
      <c r="B888" s="455" t="str">
        <f>IF(AG874=0,"","Favor de ingresar toda la información requerida en la pregunta")</f>
        <v/>
      </c>
      <c r="C888" s="455"/>
      <c r="D888" s="455"/>
      <c r="E888" s="455"/>
      <c r="F888" s="455"/>
      <c r="G888" s="455"/>
      <c r="H888" s="455"/>
      <c r="I888" s="455"/>
      <c r="J888" s="455"/>
      <c r="K888" s="455"/>
      <c r="L888" s="455"/>
      <c r="M888" s="455"/>
      <c r="N888" s="455"/>
      <c r="O888" s="455"/>
      <c r="P888" s="455"/>
      <c r="Q888" s="455"/>
      <c r="R888" s="455"/>
      <c r="S888" s="455"/>
      <c r="T888" s="455"/>
      <c r="U888" s="455"/>
      <c r="V888" s="455"/>
      <c r="W888" s="455"/>
      <c r="X888" s="455"/>
      <c r="Y888" s="455"/>
      <c r="Z888" s="455"/>
      <c r="AA888" s="455"/>
      <c r="AB888" s="455"/>
      <c r="AC888" s="455"/>
      <c r="AD888" s="455"/>
      <c r="AE888" s="455"/>
    </row>
    <row r="889" spans="1:37" ht="15" customHeight="1">
      <c r="A889" s="159"/>
      <c r="B889" s="456" t="str">
        <f>IF($C$859&lt;&gt;1,"",IF(COUNTIF(M874:AD883,"NS")&lt;&gt;0,"Alerta: debido a que cuenta con registros NS, debe proporcionar una justificación en el area de comentarios al final de la pregunta",""))</f>
        <v/>
      </c>
      <c r="C889" s="456"/>
      <c r="D889" s="456"/>
      <c r="E889" s="456"/>
      <c r="F889" s="456"/>
      <c r="G889" s="456"/>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6"/>
    </row>
    <row r="890" spans="1:37" ht="15" customHeight="1">
      <c r="A890" s="159"/>
      <c r="B890" s="452" t="str">
        <f>IF(AH874&gt;0,"Revise la información capturada, ya que tiene datos ingresados en celdas que están sombreadas","")</f>
        <v/>
      </c>
      <c r="C890" s="452"/>
      <c r="D890" s="452"/>
      <c r="E890" s="452"/>
      <c r="F890" s="452"/>
      <c r="G890" s="452"/>
      <c r="H890" s="452"/>
      <c r="I890" s="452"/>
      <c r="J890" s="452"/>
      <c r="K890" s="452"/>
      <c r="L890" s="452"/>
      <c r="M890" s="452"/>
      <c r="N890" s="452"/>
      <c r="O890" s="452"/>
      <c r="P890" s="452"/>
      <c r="Q890" s="452"/>
      <c r="R890" s="452"/>
      <c r="S890" s="452"/>
      <c r="T890" s="452"/>
      <c r="U890" s="452"/>
      <c r="V890" s="452"/>
      <c r="W890" s="452"/>
      <c r="X890" s="452"/>
      <c r="Y890" s="452"/>
      <c r="Z890" s="452"/>
      <c r="AA890" s="452"/>
      <c r="AB890" s="452"/>
      <c r="AC890" s="452"/>
      <c r="AD890" s="452"/>
      <c r="AE890" s="452"/>
    </row>
    <row r="891" spans="1:37" ht="15" customHeight="1">
      <c r="A891" s="159"/>
      <c r="B891" s="452" t="str">
        <f>IF($C$859&lt;&gt;1,"",IF(AK884&gt;0,"Favor de revisar la suma y consistencia de totales y/o subtotales por filas (numéricos y NS)",""))</f>
        <v/>
      </c>
      <c r="C891" s="452"/>
      <c r="D891" s="452"/>
      <c r="E891" s="452"/>
      <c r="F891" s="452"/>
      <c r="G891" s="452"/>
      <c r="H891" s="452"/>
      <c r="I891" s="452"/>
      <c r="J891" s="452"/>
      <c r="K891" s="452"/>
      <c r="L891" s="452"/>
      <c r="M891" s="452"/>
      <c r="N891" s="452"/>
      <c r="O891" s="452"/>
      <c r="P891" s="452"/>
      <c r="Q891" s="452"/>
      <c r="R891" s="452"/>
      <c r="S891" s="452"/>
      <c r="T891" s="452"/>
      <c r="U891" s="452"/>
      <c r="V891" s="452"/>
      <c r="W891" s="452"/>
      <c r="X891" s="452"/>
      <c r="Y891" s="452"/>
      <c r="Z891" s="452"/>
      <c r="AA891" s="452"/>
      <c r="AB891" s="452"/>
      <c r="AC891" s="452"/>
      <c r="AD891" s="452"/>
      <c r="AE891" s="452"/>
    </row>
    <row r="892" spans="1:37" ht="15" customHeight="1">
      <c r="A892" s="159"/>
      <c r="B892" s="452" t="str">
        <f>IF($C$859&lt;&gt;1,"",IF(AND($M$859=M884,$S$859=S884,$Y$859=Y884),"","Las cantidades de Hombres y Mujeres debe corresponder con los datos reportados en la preg. 3.25"))</f>
        <v/>
      </c>
      <c r="C892" s="452"/>
      <c r="D892" s="452"/>
      <c r="E892" s="452"/>
      <c r="F892" s="452"/>
      <c r="G892" s="452"/>
      <c r="H892" s="452"/>
      <c r="I892" s="452"/>
      <c r="J892" s="452"/>
      <c r="K892" s="452"/>
      <c r="L892" s="452"/>
      <c r="M892" s="452"/>
      <c r="N892" s="452"/>
      <c r="O892" s="452"/>
      <c r="P892" s="452"/>
      <c r="Q892" s="452"/>
      <c r="R892" s="452"/>
      <c r="S892" s="452"/>
      <c r="T892" s="452"/>
      <c r="U892" s="452"/>
      <c r="V892" s="452"/>
      <c r="W892" s="452"/>
      <c r="X892" s="452"/>
      <c r="Y892" s="452"/>
      <c r="Z892" s="452"/>
      <c r="AA892" s="452"/>
      <c r="AB892" s="452"/>
      <c r="AC892" s="452"/>
      <c r="AD892" s="452"/>
      <c r="AE892" s="452"/>
    </row>
    <row r="893" spans="1:37" ht="15" customHeight="1">
      <c r="A893" s="15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c r="AB893" s="9"/>
      <c r="AC893" s="9"/>
      <c r="AD893" s="9"/>
    </row>
    <row r="894" spans="1:37" ht="24" customHeight="1">
      <c r="A894" s="17" t="s">
        <v>663</v>
      </c>
      <c r="B894" s="462" t="s">
        <v>1974</v>
      </c>
      <c r="C894" s="463"/>
      <c r="D894" s="463"/>
      <c r="E894" s="463"/>
      <c r="F894" s="463"/>
      <c r="G894" s="463"/>
      <c r="H894" s="463"/>
      <c r="I894" s="463"/>
      <c r="J894" s="463"/>
      <c r="K894" s="463"/>
      <c r="L894" s="463"/>
      <c r="M894" s="463"/>
      <c r="N894" s="463"/>
      <c r="O894" s="463"/>
      <c r="P894" s="463"/>
      <c r="Q894" s="463"/>
      <c r="R894" s="463"/>
      <c r="S894" s="463"/>
      <c r="T894" s="463"/>
      <c r="U894" s="463"/>
      <c r="V894" s="463"/>
      <c r="W894" s="463"/>
      <c r="X894" s="463"/>
      <c r="Y894" s="463"/>
      <c r="Z894" s="463"/>
      <c r="AA894" s="463"/>
      <c r="AB894" s="463"/>
      <c r="AC894" s="463"/>
      <c r="AD894" s="463"/>
    </row>
    <row r="895" spans="1:37" ht="36" customHeight="1">
      <c r="A895" s="17"/>
      <c r="B895" s="186"/>
      <c r="C895" s="417" t="s">
        <v>1976</v>
      </c>
      <c r="D895" s="507"/>
      <c r="E895" s="507"/>
      <c r="F895" s="507"/>
      <c r="G895" s="507"/>
      <c r="H895" s="507"/>
      <c r="I895" s="507"/>
      <c r="J895" s="507"/>
      <c r="K895" s="507"/>
      <c r="L895" s="507"/>
      <c r="M895" s="507"/>
      <c r="N895" s="507"/>
      <c r="O895" s="507"/>
      <c r="P895" s="507"/>
      <c r="Q895" s="507"/>
      <c r="R895" s="507"/>
      <c r="S895" s="507"/>
      <c r="T895" s="507"/>
      <c r="U895" s="507"/>
      <c r="V895" s="507"/>
      <c r="W895" s="507"/>
      <c r="X895" s="507"/>
      <c r="Y895" s="507"/>
      <c r="Z895" s="507"/>
      <c r="AA895" s="507"/>
      <c r="AB895" s="507"/>
      <c r="AC895" s="507"/>
      <c r="AD895" s="507"/>
    </row>
    <row r="896" spans="1:37" ht="15" customHeight="1">
      <c r="A896" s="245"/>
      <c r="B896" s="241"/>
      <c r="C896" s="241"/>
      <c r="D896" s="241"/>
      <c r="E896" s="241"/>
      <c r="F896" s="241"/>
      <c r="G896" s="241"/>
      <c r="H896" s="241"/>
      <c r="I896" s="241"/>
      <c r="J896" s="241"/>
      <c r="K896" s="241"/>
      <c r="L896" s="241"/>
      <c r="M896" s="241"/>
      <c r="N896" s="241"/>
      <c r="O896" s="241"/>
      <c r="P896" s="241"/>
      <c r="Q896" s="241"/>
      <c r="R896" s="135"/>
      <c r="S896" s="135"/>
      <c r="T896" s="241"/>
      <c r="U896" s="241"/>
      <c r="V896" s="241"/>
      <c r="W896" s="241"/>
      <c r="X896" s="241"/>
      <c r="Y896" s="241"/>
      <c r="Z896" s="241"/>
      <c r="AA896" s="241"/>
      <c r="AB896" s="241"/>
      <c r="AC896" s="241"/>
      <c r="AD896" s="241"/>
    </row>
    <row r="897" spans="1:37" ht="24" customHeight="1">
      <c r="A897" s="245"/>
      <c r="B897" s="14"/>
      <c r="C897" s="561" t="s">
        <v>660</v>
      </c>
      <c r="D897" s="562"/>
      <c r="E897" s="562"/>
      <c r="F897" s="562"/>
      <c r="G897" s="562"/>
      <c r="H897" s="562"/>
      <c r="I897" s="562"/>
      <c r="J897" s="562"/>
      <c r="K897" s="562"/>
      <c r="L897" s="563"/>
      <c r="M897" s="410" t="s">
        <v>1973</v>
      </c>
      <c r="N897" s="410"/>
      <c r="O897" s="410"/>
      <c r="P897" s="410"/>
      <c r="Q897" s="410"/>
      <c r="R897" s="410"/>
      <c r="S897" s="410"/>
      <c r="T897" s="410"/>
      <c r="U897" s="410"/>
      <c r="V897" s="410"/>
      <c r="W897" s="410"/>
      <c r="X897" s="410"/>
      <c r="Y897" s="410"/>
      <c r="Z897" s="410"/>
      <c r="AA897" s="410"/>
      <c r="AB897" s="410"/>
      <c r="AC897" s="410"/>
      <c r="AD897" s="410"/>
    </row>
    <row r="898" spans="1:37" ht="15" customHeight="1">
      <c r="A898" s="245"/>
      <c r="B898" s="241"/>
      <c r="C898" s="564"/>
      <c r="D898" s="565"/>
      <c r="E898" s="565"/>
      <c r="F898" s="565"/>
      <c r="G898" s="565"/>
      <c r="H898" s="565"/>
      <c r="I898" s="565"/>
      <c r="J898" s="565"/>
      <c r="K898" s="565"/>
      <c r="L898" s="566"/>
      <c r="M898" s="489" t="s">
        <v>226</v>
      </c>
      <c r="N898" s="489"/>
      <c r="O898" s="489"/>
      <c r="P898" s="489"/>
      <c r="Q898" s="489"/>
      <c r="R898" s="489"/>
      <c r="S898" s="573" t="s">
        <v>400</v>
      </c>
      <c r="T898" s="573"/>
      <c r="U898" s="573"/>
      <c r="V898" s="573"/>
      <c r="W898" s="573"/>
      <c r="X898" s="573"/>
      <c r="Y898" s="573" t="s">
        <v>401</v>
      </c>
      <c r="Z898" s="573"/>
      <c r="AA898" s="573"/>
      <c r="AB898" s="573"/>
      <c r="AC898" s="573"/>
      <c r="AD898" s="573"/>
      <c r="AG898" t="s">
        <v>2233</v>
      </c>
      <c r="AH898" t="s">
        <v>2234</v>
      </c>
      <c r="AI898" t="s">
        <v>2227</v>
      </c>
      <c r="AJ898" t="s">
        <v>2244</v>
      </c>
      <c r="AK898" t="s">
        <v>2245</v>
      </c>
    </row>
    <row r="899" spans="1:37" ht="15" customHeight="1">
      <c r="A899" s="245"/>
      <c r="B899" s="7"/>
      <c r="C899" s="220" t="s">
        <v>89</v>
      </c>
      <c r="D899" s="589" t="s">
        <v>661</v>
      </c>
      <c r="E899" s="589"/>
      <c r="F899" s="589"/>
      <c r="G899" s="589"/>
      <c r="H899" s="589"/>
      <c r="I899" s="589"/>
      <c r="J899" s="589"/>
      <c r="K899" s="589"/>
      <c r="L899" s="589"/>
      <c r="M899" s="524"/>
      <c r="N899" s="524"/>
      <c r="O899" s="524"/>
      <c r="P899" s="524"/>
      <c r="Q899" s="524"/>
      <c r="R899" s="524"/>
      <c r="S899" s="524"/>
      <c r="T899" s="524"/>
      <c r="U899" s="524"/>
      <c r="V899" s="524"/>
      <c r="W899" s="524"/>
      <c r="X899" s="524"/>
      <c r="Y899" s="524"/>
      <c r="Z899" s="524"/>
      <c r="AA899" s="524"/>
      <c r="AB899" s="524"/>
      <c r="AC899" s="524"/>
      <c r="AD899" s="524"/>
      <c r="AG899" s="172">
        <f>IF(C859=1,IF(COUNTBLANK(M899:AD901)=45,0,1),0)</f>
        <v>0</v>
      </c>
      <c r="AH899" s="172">
        <f>IF(C859&lt;&gt;1,IF(COUNTBLANK(M899:AD901)=54,0,1),0)</f>
        <v>0</v>
      </c>
      <c r="AI899">
        <f t="shared" ref="AI899" si="316">COUNTIF(S899:AD899,"NS")</f>
        <v>0</v>
      </c>
      <c r="AJ899">
        <f t="shared" ref="AJ899" si="317">SUM(S899:AD899)</f>
        <v>0</v>
      </c>
      <c r="AK899">
        <f>IF(COUNTIF(M899:AD899,"NA")=3,0,IF(COUNTA(M899:AD899)=0,0,IF(OR(AND(M899=0,AI899&gt;0),AND(M899="ns",AJ899&gt;0),AND(M899="ns",AI899=0,AJ899=0)),1,IF(OR(AND(M899&gt;0,AI899=2),AND(M899="ns",AI899=2),AND(M899="ns",AJ899=0,AI899&gt;0),M899=AJ899),0,1))))</f>
        <v>0</v>
      </c>
    </row>
    <row r="900" spans="1:37" ht="15" customHeight="1">
      <c r="A900" s="245"/>
      <c r="B900" s="7"/>
      <c r="C900" s="220" t="s">
        <v>90</v>
      </c>
      <c r="D900" s="589" t="s">
        <v>662</v>
      </c>
      <c r="E900" s="589"/>
      <c r="F900" s="589"/>
      <c r="G900" s="589"/>
      <c r="H900" s="589"/>
      <c r="I900" s="589"/>
      <c r="J900" s="589"/>
      <c r="K900" s="589"/>
      <c r="L900" s="589"/>
      <c r="M900" s="524"/>
      <c r="N900" s="524"/>
      <c r="O900" s="524"/>
      <c r="P900" s="524"/>
      <c r="Q900" s="524"/>
      <c r="R900" s="524"/>
      <c r="S900" s="524"/>
      <c r="T900" s="524"/>
      <c r="U900" s="524"/>
      <c r="V900" s="524"/>
      <c r="W900" s="524"/>
      <c r="X900" s="524"/>
      <c r="Y900" s="524"/>
      <c r="Z900" s="524"/>
      <c r="AA900" s="524"/>
      <c r="AB900" s="524"/>
      <c r="AC900" s="524"/>
      <c r="AD900" s="524"/>
      <c r="AI900">
        <f t="shared" ref="AI900:AI901" si="318">COUNTIF(S900:AD900,"NS")</f>
        <v>0</v>
      </c>
      <c r="AJ900">
        <f t="shared" ref="AJ900:AJ901" si="319">SUM(S900:AD900)</f>
        <v>0</v>
      </c>
      <c r="AK900">
        <f t="shared" ref="AK900" si="320">IF(COUNTIF(M900:AD900,"NA")=3,0,IF(COUNTA(M900:AD900)=0,0,IF(OR(AND(M900=0,AI900&gt;0),AND(M900="ns",AJ900&gt;0),AND(M900="ns",AI900=0,AJ900=0)),1,IF(OR(AND(M900&gt;0,AI900=2),AND(M900="ns",AI900=2),AND(M900="ns",AJ900=0,AI900&gt;0),M900=AJ900),0,1))))</f>
        <v>0</v>
      </c>
    </row>
    <row r="901" spans="1:37" ht="15" customHeight="1">
      <c r="A901" s="245"/>
      <c r="B901" s="7"/>
      <c r="C901" s="220" t="s">
        <v>92</v>
      </c>
      <c r="D901" s="589" t="s">
        <v>281</v>
      </c>
      <c r="E901" s="589"/>
      <c r="F901" s="589"/>
      <c r="G901" s="589"/>
      <c r="H901" s="589"/>
      <c r="I901" s="589"/>
      <c r="J901" s="589"/>
      <c r="K901" s="589"/>
      <c r="L901" s="589"/>
      <c r="M901" s="524"/>
      <c r="N901" s="524"/>
      <c r="O901" s="524"/>
      <c r="P901" s="524"/>
      <c r="Q901" s="524"/>
      <c r="R901" s="524"/>
      <c r="S901" s="524"/>
      <c r="T901" s="524"/>
      <c r="U901" s="524"/>
      <c r="V901" s="524"/>
      <c r="W901" s="524"/>
      <c r="X901" s="524"/>
      <c r="Y901" s="524"/>
      <c r="Z901" s="524"/>
      <c r="AA901" s="524"/>
      <c r="AB901" s="524"/>
      <c r="AC901" s="524"/>
      <c r="AD901" s="524"/>
      <c r="AI901">
        <f t="shared" si="318"/>
        <v>0</v>
      </c>
      <c r="AJ901">
        <f t="shared" si="319"/>
        <v>0</v>
      </c>
      <c r="AK901">
        <f>IF(COUNTIF(M901:AD901,"NA")=3,0,IF(COUNTA(M901:AD901)=0,0,IF(OR(AND(M901=0,AI901&gt;0),AND(M901="ns",AJ901&gt;0),AND(M901="ns",AI901=0,AJ901=0)),1,IF(OR(AND(M901&gt;0,AI901=2),AND(M901="ns",AI901=2),AND(M901="ns",AJ901=0,AI901&gt;0),M901=AJ901),0,1))))</f>
        <v>0</v>
      </c>
    </row>
    <row r="902" spans="1:37" ht="15" customHeight="1">
      <c r="A902" s="245"/>
      <c r="B902" s="7"/>
      <c r="C902" s="221"/>
      <c r="D902" s="242"/>
      <c r="E902" s="242"/>
      <c r="F902" s="242"/>
      <c r="G902" s="242"/>
      <c r="H902" s="242"/>
      <c r="I902" s="242"/>
      <c r="J902" s="242"/>
      <c r="K902" s="242"/>
      <c r="L902" s="243" t="s">
        <v>261</v>
      </c>
      <c r="M902" s="611">
        <f>IF(AND(SUM(M899:M901)=0,COUNTIF(M899:M901,"NS")&gt;0),"NS",IF(AND(SUM(M899:M901)=0,COUNTIF(M899:M901,0)&gt;0),0,IF(AND(SUM(M899:M901)=0,COUNTIF(M899:M901,"NA")&gt;0),"NA",SUM(M899:M901))))</f>
        <v>0</v>
      </c>
      <c r="N902" s="612"/>
      <c r="O902" s="612"/>
      <c r="P902" s="612"/>
      <c r="Q902" s="612"/>
      <c r="R902" s="613"/>
      <c r="S902" s="611">
        <f>IF(AND(SUM(S899:S901)=0,COUNTIF(S899:S901,"NS")&gt;0),"NS",IF(AND(SUM(S899:S901)=0,COUNTIF(S899:S901,0)&gt;0),0,IF(AND(SUM(S899:S901)=0,COUNTIF(S899:S901,"NA")&gt;0),"NA",SUM(S899:S901))))</f>
        <v>0</v>
      </c>
      <c r="T902" s="612"/>
      <c r="U902" s="612"/>
      <c r="V902" s="612"/>
      <c r="W902" s="612"/>
      <c r="X902" s="613"/>
      <c r="Y902" s="611">
        <f>IF(AND(SUM(Y899:Y901)=0,COUNTIF(Y899:Y901,"NS")&gt;0),"NS",IF(AND(SUM(Y899:Y901)=0,COUNTIF(Y899:Y901,0)&gt;0),0,IF(AND(SUM(Y899:Y901)=0,COUNTIF(Y899:Y901,"NA")&gt;0),"NA",SUM(Y899:Y901))))</f>
        <v>0</v>
      </c>
      <c r="Z902" s="612"/>
      <c r="AA902" s="612"/>
      <c r="AB902" s="612"/>
      <c r="AC902" s="612"/>
      <c r="AD902" s="613"/>
      <c r="AI902">
        <f>SUM(AI899:AI901)</f>
        <v>0</v>
      </c>
      <c r="AK902" s="172">
        <f>SUM(AK899:AK901)</f>
        <v>0</v>
      </c>
    </row>
    <row r="903" spans="1:37" ht="15" customHeight="1">
      <c r="A903" s="245"/>
      <c r="B903" s="241"/>
      <c r="C903" s="241"/>
      <c r="D903" s="241"/>
      <c r="E903" s="241"/>
      <c r="F903" s="241"/>
      <c r="G903" s="241"/>
      <c r="H903" s="244"/>
      <c r="I903" s="242"/>
      <c r="J903" s="242"/>
      <c r="K903" s="242"/>
      <c r="L903" s="242"/>
      <c r="M903" s="242"/>
      <c r="N903" s="242"/>
      <c r="O903" s="242"/>
      <c r="P903" s="242"/>
      <c r="Q903" s="242"/>
      <c r="R903" s="242"/>
      <c r="S903" s="242"/>
      <c r="T903" s="242"/>
      <c r="U903" s="242"/>
      <c r="V903" s="242"/>
      <c r="W903" s="242"/>
      <c r="X903" s="242"/>
      <c r="Y903" s="242"/>
      <c r="Z903" s="242"/>
      <c r="AA903" s="242"/>
      <c r="AB903" s="242"/>
      <c r="AC903" s="242"/>
      <c r="AD903" s="242"/>
    </row>
    <row r="904" spans="1:37" ht="24" customHeight="1">
      <c r="A904" s="159"/>
      <c r="B904" s="7"/>
      <c r="C904" s="417" t="s">
        <v>147</v>
      </c>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c r="Z904" s="417"/>
      <c r="AA904" s="417"/>
      <c r="AB904" s="417"/>
      <c r="AC904" s="417"/>
      <c r="AD904" s="417"/>
    </row>
    <row r="905" spans="1:37" ht="60" customHeight="1">
      <c r="A905" s="245"/>
      <c r="B905" s="241"/>
      <c r="C905" s="473"/>
      <c r="D905" s="474"/>
      <c r="E905" s="474"/>
      <c r="F905" s="474"/>
      <c r="G905" s="474"/>
      <c r="H905" s="474"/>
      <c r="I905" s="474"/>
      <c r="J905" s="474"/>
      <c r="K905" s="474"/>
      <c r="L905" s="474"/>
      <c r="M905" s="474"/>
      <c r="N905" s="474"/>
      <c r="O905" s="474"/>
      <c r="P905" s="474"/>
      <c r="Q905" s="474"/>
      <c r="R905" s="474"/>
      <c r="S905" s="474"/>
      <c r="T905" s="474"/>
      <c r="U905" s="474"/>
      <c r="V905" s="474"/>
      <c r="W905" s="474"/>
      <c r="X905" s="474"/>
      <c r="Y905" s="474"/>
      <c r="Z905" s="474"/>
      <c r="AA905" s="474"/>
      <c r="AB905" s="474"/>
      <c r="AC905" s="474"/>
      <c r="AD905" s="475"/>
    </row>
    <row r="906" spans="1:37" ht="15" customHeight="1">
      <c r="A906" s="159"/>
      <c r="B906" s="455" t="str">
        <f>IF(AG899=0,"","Favor de ingresar toda la información requerida en la pregunta")</f>
        <v/>
      </c>
      <c r="C906" s="455"/>
      <c r="D906" s="455"/>
      <c r="E906" s="455"/>
      <c r="F906" s="455"/>
      <c r="G906" s="455"/>
      <c r="H906" s="455"/>
      <c r="I906" s="455"/>
      <c r="J906" s="455"/>
      <c r="K906" s="455"/>
      <c r="L906" s="455"/>
      <c r="M906" s="455"/>
      <c r="N906" s="455"/>
      <c r="O906" s="455"/>
      <c r="P906" s="455"/>
      <c r="Q906" s="455"/>
      <c r="R906" s="455"/>
      <c r="S906" s="455"/>
      <c r="T906" s="455"/>
      <c r="U906" s="455"/>
      <c r="V906" s="455"/>
      <c r="W906" s="455"/>
      <c r="X906" s="455"/>
      <c r="Y906" s="455"/>
      <c r="Z906" s="455"/>
      <c r="AA906" s="455"/>
      <c r="AB906" s="455"/>
      <c r="AC906" s="455"/>
      <c r="AD906" s="455"/>
      <c r="AE906" s="455"/>
    </row>
    <row r="907" spans="1:37" ht="15" customHeight="1">
      <c r="A907" s="159"/>
      <c r="B907" s="456" t="str">
        <f>IF($C$859&lt;&gt;1,"",IF(COUNTIF(M899:AD901,"NS")&lt;&gt;0,"Alerta: debido a que cuenta con registros NS, debe proporcionar una justificación en el area de comentarios al final de la pregunta",""))</f>
        <v/>
      </c>
      <c r="C907" s="456"/>
      <c r="D907" s="456"/>
      <c r="E907" s="456"/>
      <c r="F907" s="456"/>
      <c r="G907" s="456"/>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6"/>
    </row>
    <row r="908" spans="1:37" ht="15" customHeight="1">
      <c r="A908" s="159"/>
      <c r="B908" s="452" t="str">
        <f>IF(AH899&gt;0,"Revise la información capturada, ya que tiene datos ingresados en celdas que están sombreadas","")</f>
        <v/>
      </c>
      <c r="C908" s="452"/>
      <c r="D908" s="452"/>
      <c r="E908" s="452"/>
      <c r="F908" s="452"/>
      <c r="G908" s="452"/>
      <c r="H908" s="452"/>
      <c r="I908" s="452"/>
      <c r="J908" s="452"/>
      <c r="K908" s="452"/>
      <c r="L908" s="452"/>
      <c r="M908" s="452"/>
      <c r="N908" s="452"/>
      <c r="O908" s="452"/>
      <c r="P908" s="452"/>
      <c r="Q908" s="452"/>
      <c r="R908" s="452"/>
      <c r="S908" s="452"/>
      <c r="T908" s="452"/>
      <c r="U908" s="452"/>
      <c r="V908" s="452"/>
      <c r="W908" s="452"/>
      <c r="X908" s="452"/>
      <c r="Y908" s="452"/>
      <c r="Z908" s="452"/>
      <c r="AA908" s="452"/>
      <c r="AB908" s="452"/>
      <c r="AC908" s="452"/>
      <c r="AD908" s="452"/>
      <c r="AE908" s="452"/>
    </row>
    <row r="909" spans="1:37" ht="15" customHeight="1">
      <c r="A909" s="159"/>
      <c r="B909" s="452" t="str">
        <f>IF($C$859&lt;&gt;1,"",IF(AK902&gt;0,"Favor de revisar la suma y consistencia de totales y/o subtotales por filas (numéricos y NS)",""))</f>
        <v/>
      </c>
      <c r="C909" s="452"/>
      <c r="D909" s="452"/>
      <c r="E909" s="452"/>
      <c r="F909" s="452"/>
      <c r="G909" s="452"/>
      <c r="H909" s="452"/>
      <c r="I909" s="452"/>
      <c r="J909" s="452"/>
      <c r="K909" s="452"/>
      <c r="L909" s="452"/>
      <c r="M909" s="452"/>
      <c r="N909" s="452"/>
      <c r="O909" s="452"/>
      <c r="P909" s="452"/>
      <c r="Q909" s="452"/>
      <c r="R909" s="452"/>
      <c r="S909" s="452"/>
      <c r="T909" s="452"/>
      <c r="U909" s="452"/>
      <c r="V909" s="452"/>
      <c r="W909" s="452"/>
      <c r="X909" s="452"/>
      <c r="Y909" s="452"/>
      <c r="Z909" s="452"/>
      <c r="AA909" s="452"/>
      <c r="AB909" s="452"/>
      <c r="AC909" s="452"/>
      <c r="AD909" s="452"/>
      <c r="AE909" s="452"/>
    </row>
    <row r="910" spans="1:37" ht="15" customHeight="1">
      <c r="A910" s="159"/>
      <c r="B910" s="452" t="str">
        <f>IF($C$859&lt;&gt;1,"",IF(AND($M$859=M902,$S$859=S902,$Y$859=Y902),"","Las cantidades de Hombres y Mujeres debe corresponder con los datos reportados en la preg. 3.25"))</f>
        <v/>
      </c>
      <c r="C910" s="452"/>
      <c r="D910" s="452"/>
      <c r="E910" s="452"/>
      <c r="F910" s="452"/>
      <c r="G910" s="452"/>
      <c r="H910" s="452"/>
      <c r="I910" s="452"/>
      <c r="J910" s="452"/>
      <c r="K910" s="452"/>
      <c r="L910" s="452"/>
      <c r="M910" s="452"/>
      <c r="N910" s="452"/>
      <c r="O910" s="452"/>
      <c r="P910" s="452"/>
      <c r="Q910" s="452"/>
      <c r="R910" s="452"/>
      <c r="S910" s="452"/>
      <c r="T910" s="452"/>
      <c r="U910" s="452"/>
      <c r="V910" s="452"/>
      <c r="W910" s="452"/>
      <c r="X910" s="452"/>
      <c r="Y910" s="452"/>
      <c r="Z910" s="452"/>
      <c r="AA910" s="452"/>
      <c r="AB910" s="452"/>
      <c r="AC910" s="452"/>
      <c r="AD910" s="452"/>
      <c r="AE910" s="452"/>
    </row>
    <row r="911" spans="1:37" ht="15" customHeight="1">
      <c r="A911" s="15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c r="AB911" s="9"/>
      <c r="AC911" s="9"/>
      <c r="AD911" s="9"/>
    </row>
    <row r="912" spans="1:37" ht="24" customHeight="1">
      <c r="A912" s="17" t="s">
        <v>673</v>
      </c>
      <c r="B912" s="462" t="s">
        <v>1977</v>
      </c>
      <c r="C912" s="463"/>
      <c r="D912" s="463"/>
      <c r="E912" s="463"/>
      <c r="F912" s="463"/>
      <c r="G912" s="463"/>
      <c r="H912" s="463"/>
      <c r="I912" s="463"/>
      <c r="J912" s="463"/>
      <c r="K912" s="463"/>
      <c r="L912" s="463"/>
      <c r="M912" s="463"/>
      <c r="N912" s="463"/>
      <c r="O912" s="463"/>
      <c r="P912" s="463"/>
      <c r="Q912" s="463"/>
      <c r="R912" s="463"/>
      <c r="S912" s="463"/>
      <c r="T912" s="463"/>
      <c r="U912" s="463"/>
      <c r="V912" s="463"/>
      <c r="W912" s="463"/>
      <c r="X912" s="463"/>
      <c r="Y912" s="463"/>
      <c r="Z912" s="463"/>
      <c r="AA912" s="463"/>
      <c r="AB912" s="463"/>
      <c r="AC912" s="463"/>
      <c r="AD912" s="463"/>
    </row>
    <row r="913" spans="1:37" ht="15" customHeight="1">
      <c r="A913" s="17"/>
      <c r="B913" s="287"/>
      <c r="C913" s="287"/>
      <c r="D913" s="287"/>
      <c r="E913" s="287"/>
      <c r="F913" s="287"/>
      <c r="G913" s="287"/>
      <c r="H913" s="287"/>
      <c r="I913" s="287"/>
      <c r="J913" s="287"/>
      <c r="K913" s="287"/>
      <c r="L913" s="287"/>
      <c r="M913" s="287"/>
      <c r="N913" s="287"/>
      <c r="O913" s="287"/>
      <c r="P913" s="287"/>
      <c r="Q913" s="287"/>
      <c r="R913" s="287"/>
      <c r="S913" s="287"/>
      <c r="T913" s="287"/>
      <c r="U913" s="287"/>
      <c r="V913" s="287"/>
      <c r="W913" s="287"/>
      <c r="X913" s="165"/>
      <c r="Y913" s="165"/>
      <c r="Z913" s="165"/>
      <c r="AA913" s="165"/>
      <c r="AB913" s="165"/>
      <c r="AC913" s="165"/>
      <c r="AD913" s="165"/>
    </row>
    <row r="914" spans="1:37" ht="24" customHeight="1">
      <c r="A914" s="19"/>
      <c r="B914" s="9"/>
      <c r="C914" s="410" t="s">
        <v>664</v>
      </c>
      <c r="D914" s="410"/>
      <c r="E914" s="410"/>
      <c r="F914" s="410"/>
      <c r="G914" s="410"/>
      <c r="H914" s="410"/>
      <c r="I914" s="410"/>
      <c r="J914" s="410"/>
      <c r="K914" s="410"/>
      <c r="L914" s="410"/>
      <c r="M914" s="410" t="s">
        <v>1973</v>
      </c>
      <c r="N914" s="410"/>
      <c r="O914" s="410"/>
      <c r="P914" s="410"/>
      <c r="Q914" s="410"/>
      <c r="R914" s="410"/>
      <c r="S914" s="410"/>
      <c r="T914" s="410"/>
      <c r="U914" s="410"/>
      <c r="V914" s="410"/>
      <c r="W914" s="410"/>
      <c r="X914" s="410"/>
      <c r="Y914" s="410"/>
      <c r="Z914" s="410"/>
      <c r="AA914" s="410"/>
      <c r="AB914" s="410"/>
      <c r="AC914" s="410"/>
      <c r="AD914" s="410"/>
    </row>
    <row r="915" spans="1:37" ht="15" customHeight="1">
      <c r="A915" s="245"/>
      <c r="B915" s="9"/>
      <c r="C915" s="410"/>
      <c r="D915" s="410"/>
      <c r="E915" s="410"/>
      <c r="F915" s="410"/>
      <c r="G915" s="410"/>
      <c r="H915" s="410"/>
      <c r="I915" s="410"/>
      <c r="J915" s="410"/>
      <c r="K915" s="410"/>
      <c r="L915" s="410"/>
      <c r="M915" s="489" t="s">
        <v>226</v>
      </c>
      <c r="N915" s="489"/>
      <c r="O915" s="489"/>
      <c r="P915" s="489"/>
      <c r="Q915" s="489"/>
      <c r="R915" s="489"/>
      <c r="S915" s="573" t="s">
        <v>400</v>
      </c>
      <c r="T915" s="573"/>
      <c r="U915" s="573"/>
      <c r="V915" s="573"/>
      <c r="W915" s="573"/>
      <c r="X915" s="573"/>
      <c r="Y915" s="573" t="s">
        <v>401</v>
      </c>
      <c r="Z915" s="573"/>
      <c r="AA915" s="573"/>
      <c r="AB915" s="573"/>
      <c r="AC915" s="573"/>
      <c r="AD915" s="573"/>
      <c r="AG915" t="s">
        <v>2233</v>
      </c>
      <c r="AH915" t="s">
        <v>2234</v>
      </c>
      <c r="AI915" t="s">
        <v>2227</v>
      </c>
      <c r="AJ915" t="s">
        <v>2244</v>
      </c>
      <c r="AK915" t="s">
        <v>2245</v>
      </c>
    </row>
    <row r="916" spans="1:37" ht="20.100000000000001" customHeight="1">
      <c r="A916" s="245"/>
      <c r="B916" s="7"/>
      <c r="C916" s="664" t="s">
        <v>665</v>
      </c>
      <c r="D916" s="132" t="s">
        <v>642</v>
      </c>
      <c r="E916" s="480" t="s">
        <v>666</v>
      </c>
      <c r="F916" s="481"/>
      <c r="G916" s="481"/>
      <c r="H916" s="481"/>
      <c r="I916" s="481"/>
      <c r="J916" s="481"/>
      <c r="K916" s="481"/>
      <c r="L916" s="482"/>
      <c r="M916" s="524"/>
      <c r="N916" s="524"/>
      <c r="O916" s="524"/>
      <c r="P916" s="524"/>
      <c r="Q916" s="524"/>
      <c r="R916" s="524"/>
      <c r="S916" s="524"/>
      <c r="T916" s="524"/>
      <c r="U916" s="524"/>
      <c r="V916" s="524"/>
      <c r="W916" s="524"/>
      <c r="X916" s="524"/>
      <c r="Y916" s="524"/>
      <c r="Z916" s="524"/>
      <c r="AA916" s="524"/>
      <c r="AB916" s="524"/>
      <c r="AC916" s="524"/>
      <c r="AD916" s="524"/>
      <c r="AG916" s="172">
        <f>IF(C859=1,IF(COUNTBLANK(M916:AD923)=120,0,1),0)</f>
        <v>0</v>
      </c>
      <c r="AH916" s="172">
        <f>IF(C859&lt;&gt;1,IF(COUNTBLANK(M916:AD923)=144,0,1),0)</f>
        <v>0</v>
      </c>
      <c r="AI916">
        <f t="shared" ref="AI916" si="321">COUNTIF(S916:AD916,"NS")</f>
        <v>0</v>
      </c>
      <c r="AJ916">
        <f t="shared" ref="AJ916" si="322">SUM(S916:AD916)</f>
        <v>0</v>
      </c>
      <c r="AK916">
        <f>IF(COUNTIF(M916:AD916,"NA")=3,0,IF(COUNTA(M916:AD916)=0,0,IF(OR(AND(M916=0,AI916&gt;0),AND(M916="ns",AJ916&gt;0),AND(M916="ns",AI916=0,AJ916=0)),1,IF(OR(AND(M916&gt;0,AI916=2),AND(M916="ns",AI916=2),AND(M916="ns",AJ916=0,AI916&gt;0),M916=AJ916),0,1))))</f>
        <v>0</v>
      </c>
    </row>
    <row r="917" spans="1:37" ht="20.100000000000001" customHeight="1">
      <c r="A917" s="245"/>
      <c r="B917" s="7"/>
      <c r="C917" s="665"/>
      <c r="D917" s="132" t="s">
        <v>644</v>
      </c>
      <c r="E917" s="480" t="s">
        <v>667</v>
      </c>
      <c r="F917" s="481"/>
      <c r="G917" s="481"/>
      <c r="H917" s="481"/>
      <c r="I917" s="481"/>
      <c r="J917" s="481"/>
      <c r="K917" s="481"/>
      <c r="L917" s="482"/>
      <c r="M917" s="524"/>
      <c r="N917" s="524"/>
      <c r="O917" s="524"/>
      <c r="P917" s="524"/>
      <c r="Q917" s="524"/>
      <c r="R917" s="524"/>
      <c r="S917" s="524"/>
      <c r="T917" s="524"/>
      <c r="U917" s="524"/>
      <c r="V917" s="524"/>
      <c r="W917" s="524"/>
      <c r="X917" s="524"/>
      <c r="Y917" s="524"/>
      <c r="Z917" s="524"/>
      <c r="AA917" s="524"/>
      <c r="AB917" s="524"/>
      <c r="AC917" s="524"/>
      <c r="AD917" s="524"/>
      <c r="AI917">
        <f t="shared" ref="AI917:AI923" si="323">COUNTIF(S917:AD917,"NS")</f>
        <v>0</v>
      </c>
      <c r="AJ917">
        <f t="shared" ref="AJ917:AJ923" si="324">SUM(S917:AD917)</f>
        <v>0</v>
      </c>
      <c r="AK917">
        <f t="shared" ref="AK917:AK922" si="325">IF(COUNTIF(M917:AD917,"NA")=3,0,IF(COUNTA(M917:AD917)=0,0,IF(OR(AND(M917=0,AI917&gt;0),AND(M917="ns",AJ917&gt;0),AND(M917="ns",AI917=0,AJ917=0)),1,IF(OR(AND(M917&gt;0,AI917=2),AND(M917="ns",AI917=2),AND(M917="ns",AJ917=0,AI917&gt;0),M917=AJ917),0,1))))</f>
        <v>0</v>
      </c>
    </row>
    <row r="918" spans="1:37" ht="20.100000000000001" customHeight="1">
      <c r="A918" s="245"/>
      <c r="B918" s="7"/>
      <c r="C918" s="666"/>
      <c r="D918" s="132" t="s">
        <v>646</v>
      </c>
      <c r="E918" s="480" t="s">
        <v>668</v>
      </c>
      <c r="F918" s="481"/>
      <c r="G918" s="481"/>
      <c r="H918" s="481"/>
      <c r="I918" s="481"/>
      <c r="J918" s="481"/>
      <c r="K918" s="481"/>
      <c r="L918" s="482"/>
      <c r="M918" s="524"/>
      <c r="N918" s="524"/>
      <c r="O918" s="524"/>
      <c r="P918" s="524"/>
      <c r="Q918" s="524"/>
      <c r="R918" s="524"/>
      <c r="S918" s="524"/>
      <c r="T918" s="524"/>
      <c r="U918" s="524"/>
      <c r="V918" s="524"/>
      <c r="W918" s="524"/>
      <c r="X918" s="524"/>
      <c r="Y918" s="524"/>
      <c r="Z918" s="524"/>
      <c r="AA918" s="524"/>
      <c r="AB918" s="524"/>
      <c r="AC918" s="524"/>
      <c r="AD918" s="524"/>
      <c r="AI918">
        <f t="shared" si="323"/>
        <v>0</v>
      </c>
      <c r="AJ918">
        <f t="shared" si="324"/>
        <v>0</v>
      </c>
      <c r="AK918">
        <f t="shared" si="325"/>
        <v>0</v>
      </c>
    </row>
    <row r="919" spans="1:37" ht="15" customHeight="1">
      <c r="A919" s="245"/>
      <c r="B919" s="7"/>
      <c r="C919" s="389" t="s">
        <v>90</v>
      </c>
      <c r="D919" s="391"/>
      <c r="E919" s="480" t="s">
        <v>669</v>
      </c>
      <c r="F919" s="481"/>
      <c r="G919" s="481"/>
      <c r="H919" s="481"/>
      <c r="I919" s="481"/>
      <c r="J919" s="481"/>
      <c r="K919" s="481"/>
      <c r="L919" s="482"/>
      <c r="M919" s="601"/>
      <c r="N919" s="467"/>
      <c r="O919" s="467"/>
      <c r="P919" s="467"/>
      <c r="Q919" s="467"/>
      <c r="R919" s="468"/>
      <c r="S919" s="601"/>
      <c r="T919" s="467"/>
      <c r="U919" s="467"/>
      <c r="V919" s="467"/>
      <c r="W919" s="467"/>
      <c r="X919" s="468"/>
      <c r="Y919" s="601"/>
      <c r="Z919" s="467"/>
      <c r="AA919" s="467"/>
      <c r="AB919" s="467"/>
      <c r="AC919" s="467"/>
      <c r="AD919" s="468"/>
      <c r="AI919">
        <f t="shared" si="323"/>
        <v>0</v>
      </c>
      <c r="AJ919">
        <f t="shared" si="324"/>
        <v>0</v>
      </c>
      <c r="AK919">
        <f t="shared" si="325"/>
        <v>0</v>
      </c>
    </row>
    <row r="920" spans="1:37" ht="15" customHeight="1">
      <c r="A920" s="245"/>
      <c r="B920" s="7"/>
      <c r="C920" s="389" t="s">
        <v>92</v>
      </c>
      <c r="D920" s="391"/>
      <c r="E920" s="480" t="s">
        <v>670</v>
      </c>
      <c r="F920" s="481"/>
      <c r="G920" s="481"/>
      <c r="H920" s="481"/>
      <c r="I920" s="481"/>
      <c r="J920" s="481"/>
      <c r="K920" s="481"/>
      <c r="L920" s="482"/>
      <c r="M920" s="601"/>
      <c r="N920" s="467"/>
      <c r="O920" s="467"/>
      <c r="P920" s="467"/>
      <c r="Q920" s="467"/>
      <c r="R920" s="468"/>
      <c r="S920" s="601"/>
      <c r="T920" s="467"/>
      <c r="U920" s="467"/>
      <c r="V920" s="467"/>
      <c r="W920" s="467"/>
      <c r="X920" s="468"/>
      <c r="Y920" s="601"/>
      <c r="Z920" s="467"/>
      <c r="AA920" s="467"/>
      <c r="AB920" s="467"/>
      <c r="AC920" s="467"/>
      <c r="AD920" s="468"/>
      <c r="AI920">
        <f t="shared" si="323"/>
        <v>0</v>
      </c>
      <c r="AJ920">
        <f t="shared" si="324"/>
        <v>0</v>
      </c>
      <c r="AK920">
        <f t="shared" si="325"/>
        <v>0</v>
      </c>
    </row>
    <row r="921" spans="1:37" ht="15" customHeight="1">
      <c r="A921" s="245"/>
      <c r="B921" s="7"/>
      <c r="C921" s="389" t="s">
        <v>93</v>
      </c>
      <c r="D921" s="391"/>
      <c r="E921" s="480" t="s">
        <v>671</v>
      </c>
      <c r="F921" s="481"/>
      <c r="G921" s="481"/>
      <c r="H921" s="481"/>
      <c r="I921" s="481"/>
      <c r="J921" s="481"/>
      <c r="K921" s="481"/>
      <c r="L921" s="482"/>
      <c r="M921" s="601"/>
      <c r="N921" s="467"/>
      <c r="O921" s="467"/>
      <c r="P921" s="467"/>
      <c r="Q921" s="467"/>
      <c r="R921" s="468"/>
      <c r="S921" s="601"/>
      <c r="T921" s="467"/>
      <c r="U921" s="467"/>
      <c r="V921" s="467"/>
      <c r="W921" s="467"/>
      <c r="X921" s="468"/>
      <c r="Y921" s="601"/>
      <c r="Z921" s="467"/>
      <c r="AA921" s="467"/>
      <c r="AB921" s="467"/>
      <c r="AC921" s="467"/>
      <c r="AD921" s="468"/>
      <c r="AI921">
        <f t="shared" si="323"/>
        <v>0</v>
      </c>
      <c r="AJ921">
        <f t="shared" si="324"/>
        <v>0</v>
      </c>
      <c r="AK921">
        <f t="shared" si="325"/>
        <v>0</v>
      </c>
    </row>
    <row r="922" spans="1:37" ht="15" customHeight="1">
      <c r="A922" s="245"/>
      <c r="B922" s="7"/>
      <c r="C922" s="389" t="s">
        <v>95</v>
      </c>
      <c r="D922" s="391"/>
      <c r="E922" s="480" t="s">
        <v>672</v>
      </c>
      <c r="F922" s="481"/>
      <c r="G922" s="481"/>
      <c r="H922" s="481"/>
      <c r="I922" s="481"/>
      <c r="J922" s="481"/>
      <c r="K922" s="481"/>
      <c r="L922" s="482"/>
      <c r="M922" s="601"/>
      <c r="N922" s="467"/>
      <c r="O922" s="467"/>
      <c r="P922" s="467"/>
      <c r="Q922" s="467"/>
      <c r="R922" s="468"/>
      <c r="S922" s="601"/>
      <c r="T922" s="467"/>
      <c r="U922" s="467"/>
      <c r="V922" s="467"/>
      <c r="W922" s="467"/>
      <c r="X922" s="468"/>
      <c r="Y922" s="601"/>
      <c r="Z922" s="467"/>
      <c r="AA922" s="467"/>
      <c r="AB922" s="467"/>
      <c r="AC922" s="467"/>
      <c r="AD922" s="468"/>
      <c r="AI922">
        <f t="shared" si="323"/>
        <v>0</v>
      </c>
      <c r="AJ922">
        <f t="shared" si="324"/>
        <v>0</v>
      </c>
      <c r="AK922">
        <f t="shared" si="325"/>
        <v>0</v>
      </c>
    </row>
    <row r="923" spans="1:37" ht="15" customHeight="1">
      <c r="A923" s="245"/>
      <c r="B923" s="7"/>
      <c r="C923" s="389" t="s">
        <v>97</v>
      </c>
      <c r="D923" s="391"/>
      <c r="E923" s="480" t="s">
        <v>281</v>
      </c>
      <c r="F923" s="481"/>
      <c r="G923" s="481"/>
      <c r="H923" s="481"/>
      <c r="I923" s="481"/>
      <c r="J923" s="481"/>
      <c r="K923" s="481"/>
      <c r="L923" s="482"/>
      <c r="M923" s="601"/>
      <c r="N923" s="467"/>
      <c r="O923" s="467"/>
      <c r="P923" s="467"/>
      <c r="Q923" s="467"/>
      <c r="R923" s="468"/>
      <c r="S923" s="601"/>
      <c r="T923" s="467"/>
      <c r="U923" s="467"/>
      <c r="V923" s="467"/>
      <c r="W923" s="467"/>
      <c r="X923" s="468"/>
      <c r="Y923" s="601"/>
      <c r="Z923" s="467"/>
      <c r="AA923" s="467"/>
      <c r="AB923" s="467"/>
      <c r="AC923" s="467"/>
      <c r="AD923" s="468"/>
      <c r="AI923">
        <f t="shared" si="323"/>
        <v>0</v>
      </c>
      <c r="AJ923">
        <f t="shared" si="324"/>
        <v>0</v>
      </c>
      <c r="AK923">
        <f>IF(COUNTIF(M923:AD923,"NA")=3,0,IF(COUNTA(M923:AD923)=0,0,IF(OR(AND(M923=0,AI923&gt;0),AND(M923="ns",AJ923&gt;0),AND(M923="ns",AI923=0,AJ923=0)),1,IF(OR(AND(M923&gt;0,AI923=2),AND(M923="ns",AI923=2),AND(M923="ns",AJ923=0,AI923&gt;0),M923=AJ923),0,1))))</f>
        <v>0</v>
      </c>
    </row>
    <row r="924" spans="1:37" ht="15" customHeight="1">
      <c r="A924" s="245"/>
      <c r="B924" s="7"/>
      <c r="C924" s="221"/>
      <c r="D924" s="242"/>
      <c r="E924" s="242"/>
      <c r="F924" s="242"/>
      <c r="G924" s="242"/>
      <c r="H924" s="242"/>
      <c r="I924" s="242"/>
      <c r="J924" s="242"/>
      <c r="K924" s="242"/>
      <c r="L924" s="243" t="s">
        <v>261</v>
      </c>
      <c r="M924" s="611">
        <f>IF(AND(SUM(M916:M923)=0,COUNTIF(M916:M923,"NS")&gt;0),"NS",IF(AND(SUM(M916:M923)=0,COUNTIF(M916:M923,0)&gt;0),0,IF(AND(SUM(M916:M923)=0,COUNTIF(M916:M923,"NA")&gt;0),"NA",SUM(M916:M923))))</f>
        <v>0</v>
      </c>
      <c r="N924" s="612"/>
      <c r="O924" s="612"/>
      <c r="P924" s="612"/>
      <c r="Q924" s="612"/>
      <c r="R924" s="613"/>
      <c r="S924" s="611">
        <f>IF(AND(SUM(S916:S923)=0,COUNTIF(S916:S923,"NS")&gt;0),"NS",IF(AND(SUM(S916:S923)=0,COUNTIF(S916:S923,0)&gt;0),0,IF(AND(SUM(S916:S923)=0,COUNTIF(S916:S923,"NA")&gt;0),"NA",SUM(S916:S923))))</f>
        <v>0</v>
      </c>
      <c r="T924" s="612"/>
      <c r="U924" s="612"/>
      <c r="V924" s="612"/>
      <c r="W924" s="612"/>
      <c r="X924" s="613"/>
      <c r="Y924" s="611">
        <f>IF(AND(SUM(Y916:Y923)=0,COUNTIF(Y916:Y923,"NS")&gt;0),"NS",IF(AND(SUM(Y916:Y923)=0,COUNTIF(Y916:Y923,0)&gt;0),0,IF(AND(SUM(Y916:Y923)=0,COUNTIF(Y916:Y923,"NA")&gt;0),"NA",SUM(Y916:Y923))))</f>
        <v>0</v>
      </c>
      <c r="Z924" s="612"/>
      <c r="AA924" s="612"/>
      <c r="AB924" s="612"/>
      <c r="AC924" s="612"/>
      <c r="AD924" s="613"/>
      <c r="AI924">
        <f>SUM(AI916:AI923)</f>
        <v>0</v>
      </c>
      <c r="AK924" s="172">
        <f>SUM(AK916:AK923)</f>
        <v>0</v>
      </c>
    </row>
    <row r="925" spans="1:37" ht="15" customHeight="1">
      <c r="A925" s="245"/>
      <c r="B925" s="241"/>
      <c r="C925" s="241"/>
      <c r="D925" s="241"/>
      <c r="E925" s="241"/>
      <c r="F925" s="241"/>
      <c r="G925" s="241"/>
      <c r="H925" s="244"/>
      <c r="I925" s="242"/>
      <c r="J925" s="242"/>
      <c r="K925" s="242"/>
      <c r="L925" s="242"/>
      <c r="M925" s="242"/>
      <c r="N925" s="242"/>
      <c r="O925" s="242"/>
      <c r="P925" s="242"/>
      <c r="Q925" s="242"/>
      <c r="R925" s="242"/>
      <c r="S925" s="242"/>
      <c r="T925" s="242"/>
      <c r="U925" s="242"/>
      <c r="V925" s="242"/>
      <c r="W925" s="242"/>
      <c r="X925" s="242"/>
      <c r="Y925" s="242"/>
      <c r="Z925" s="242"/>
      <c r="AA925" s="242"/>
      <c r="AB925" s="242"/>
      <c r="AC925" s="242"/>
      <c r="AD925" s="242"/>
    </row>
    <row r="926" spans="1:37" ht="24" customHeight="1">
      <c r="A926" s="159"/>
      <c r="B926" s="7"/>
      <c r="C926" s="417" t="s">
        <v>147</v>
      </c>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c r="Z926" s="417"/>
      <c r="AA926" s="417"/>
      <c r="AB926" s="417"/>
      <c r="AC926" s="417"/>
      <c r="AD926" s="417"/>
    </row>
    <row r="927" spans="1:37" ht="60" customHeight="1">
      <c r="A927" s="245"/>
      <c r="B927" s="241"/>
      <c r="C927" s="473"/>
      <c r="D927" s="474"/>
      <c r="E927" s="474"/>
      <c r="F927" s="474"/>
      <c r="G927" s="474"/>
      <c r="H927" s="474"/>
      <c r="I927" s="474"/>
      <c r="J927" s="474"/>
      <c r="K927" s="474"/>
      <c r="L927" s="474"/>
      <c r="M927" s="474"/>
      <c r="N927" s="474"/>
      <c r="O927" s="474"/>
      <c r="P927" s="474"/>
      <c r="Q927" s="474"/>
      <c r="R927" s="474"/>
      <c r="S927" s="474"/>
      <c r="T927" s="474"/>
      <c r="U927" s="474"/>
      <c r="V927" s="474"/>
      <c r="W927" s="474"/>
      <c r="X927" s="474"/>
      <c r="Y927" s="474"/>
      <c r="Z927" s="474"/>
      <c r="AA927" s="474"/>
      <c r="AB927" s="474"/>
      <c r="AC927" s="474"/>
      <c r="AD927" s="475"/>
    </row>
    <row r="928" spans="1:37" ht="15" customHeight="1">
      <c r="A928" s="159"/>
      <c r="B928" s="455" t="str">
        <f>IF(AG916=0,"","Favor de ingresar toda la información requerida en la pregunta")</f>
        <v/>
      </c>
      <c r="C928" s="455"/>
      <c r="D928" s="455"/>
      <c r="E928" s="455"/>
      <c r="F928" s="455"/>
      <c r="G928" s="455"/>
      <c r="H928" s="455"/>
      <c r="I928" s="455"/>
      <c r="J928" s="455"/>
      <c r="K928" s="455"/>
      <c r="L928" s="455"/>
      <c r="M928" s="455"/>
      <c r="N928" s="455"/>
      <c r="O928" s="455"/>
      <c r="P928" s="455"/>
      <c r="Q928" s="455"/>
      <c r="R928" s="455"/>
      <c r="S928" s="455"/>
      <c r="T928" s="455"/>
      <c r="U928" s="455"/>
      <c r="V928" s="455"/>
      <c r="W928" s="455"/>
      <c r="X928" s="455"/>
      <c r="Y928" s="455"/>
      <c r="Z928" s="455"/>
      <c r="AA928" s="455"/>
      <c r="AB928" s="455"/>
      <c r="AC928" s="455"/>
      <c r="AD928" s="455"/>
      <c r="AE928" s="455"/>
    </row>
    <row r="929" spans="1:40" ht="15" customHeight="1">
      <c r="A929" s="159"/>
      <c r="B929" s="456" t="str">
        <f>IF($C$859&lt;&gt;1,"",IF(COUNTIF(M916:AD923,"NS")&lt;&gt;0,"Alerta: debido a que cuenta con registros NS, debe proporcionar una justificación en el area de comentarios al final de la pregunta",""))</f>
        <v/>
      </c>
      <c r="C929" s="456"/>
      <c r="D929" s="456"/>
      <c r="E929" s="456"/>
      <c r="F929" s="456"/>
      <c r="G929" s="456"/>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6"/>
    </row>
    <row r="930" spans="1:40" ht="15" customHeight="1">
      <c r="A930" s="159"/>
      <c r="B930" s="452" t="str">
        <f>IF(AH916&gt;0,"Revise la información capturada, ya que tiene datos ingresados en celdas que están sombreadas","")</f>
        <v/>
      </c>
      <c r="C930" s="452"/>
      <c r="D930" s="452"/>
      <c r="E930" s="452"/>
      <c r="F930" s="452"/>
      <c r="G930" s="452"/>
      <c r="H930" s="452"/>
      <c r="I930" s="452"/>
      <c r="J930" s="452"/>
      <c r="K930" s="452"/>
      <c r="L930" s="452"/>
      <c r="M930" s="452"/>
      <c r="N930" s="452"/>
      <c r="O930" s="452"/>
      <c r="P930" s="452"/>
      <c r="Q930" s="452"/>
      <c r="R930" s="452"/>
      <c r="S930" s="452"/>
      <c r="T930" s="452"/>
      <c r="U930" s="452"/>
      <c r="V930" s="452"/>
      <c r="W930" s="452"/>
      <c r="X930" s="452"/>
      <c r="Y930" s="452"/>
      <c r="Z930" s="452"/>
      <c r="AA930" s="452"/>
      <c r="AB930" s="452"/>
      <c r="AC930" s="452"/>
      <c r="AD930" s="452"/>
      <c r="AE930" s="452"/>
    </row>
    <row r="931" spans="1:40" ht="15" customHeight="1">
      <c r="A931" s="159"/>
      <c r="B931" s="452" t="str">
        <f>IF($C$859&lt;&gt;1,"",IF(AK924&gt;0,"Favor de revisar la suma y consistencia de totales y/o subtotales por filas (numéricos y NS)",""))</f>
        <v/>
      </c>
      <c r="C931" s="452"/>
      <c r="D931" s="452"/>
      <c r="E931" s="452"/>
      <c r="F931" s="452"/>
      <c r="G931" s="452"/>
      <c r="H931" s="452"/>
      <c r="I931" s="452"/>
      <c r="J931" s="452"/>
      <c r="K931" s="452"/>
      <c r="L931" s="452"/>
      <c r="M931" s="452"/>
      <c r="N931" s="452"/>
      <c r="O931" s="452"/>
      <c r="P931" s="452"/>
      <c r="Q931" s="452"/>
      <c r="R931" s="452"/>
      <c r="S931" s="452"/>
      <c r="T931" s="452"/>
      <c r="U931" s="452"/>
      <c r="V931" s="452"/>
      <c r="W931" s="452"/>
      <c r="X931" s="452"/>
      <c r="Y931" s="452"/>
      <c r="Z931" s="452"/>
      <c r="AA931" s="452"/>
      <c r="AB931" s="452"/>
      <c r="AC931" s="452"/>
      <c r="AD931" s="452"/>
      <c r="AE931" s="452"/>
    </row>
    <row r="932" spans="1:40" ht="15" customHeight="1">
      <c r="A932" s="159"/>
      <c r="B932" s="452" t="str">
        <f>IF($C$859&lt;&gt;1,"",IF(AND($M$859=M924,$S$859=S924,$Y$859=Y924),"","Las cantidades de Hombres y Mujeres debe corresponder con los datos reportados en la preg. 3.25"))</f>
        <v/>
      </c>
      <c r="C932" s="452"/>
      <c r="D932" s="452"/>
      <c r="E932" s="452"/>
      <c r="F932" s="452"/>
      <c r="G932" s="452"/>
      <c r="H932" s="452"/>
      <c r="I932" s="452"/>
      <c r="J932" s="452"/>
      <c r="K932" s="452"/>
      <c r="L932" s="452"/>
      <c r="M932" s="452"/>
      <c r="N932" s="452"/>
      <c r="O932" s="452"/>
      <c r="P932" s="452"/>
      <c r="Q932" s="452"/>
      <c r="R932" s="452"/>
      <c r="S932" s="452"/>
      <c r="T932" s="452"/>
      <c r="U932" s="452"/>
      <c r="V932" s="452"/>
      <c r="W932" s="452"/>
      <c r="X932" s="452"/>
      <c r="Y932" s="452"/>
      <c r="Z932" s="452"/>
      <c r="AA932" s="452"/>
      <c r="AB932" s="452"/>
      <c r="AC932" s="452"/>
      <c r="AD932" s="452"/>
      <c r="AE932" s="452"/>
    </row>
    <row r="933" spans="1:40" ht="15" customHeight="1">
      <c r="A933" s="15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c r="AB933" s="9"/>
      <c r="AC933" s="9"/>
      <c r="AD933" s="9"/>
    </row>
    <row r="934" spans="1:40" ht="24" customHeight="1">
      <c r="A934" s="17" t="s">
        <v>692</v>
      </c>
      <c r="B934" s="462" t="s">
        <v>1978</v>
      </c>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c r="AA934" s="462"/>
      <c r="AB934" s="462"/>
      <c r="AC934" s="462"/>
      <c r="AD934" s="462"/>
    </row>
    <row r="935" spans="1:40" ht="24" customHeight="1">
      <c r="A935" s="17"/>
      <c r="B935" s="186"/>
      <c r="C935" s="417" t="s">
        <v>1979</v>
      </c>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c r="Z935" s="417"/>
      <c r="AA935" s="417"/>
      <c r="AB935" s="417"/>
      <c r="AC935" s="417"/>
      <c r="AD935" s="417"/>
    </row>
    <row r="936" spans="1:40" ht="36" customHeight="1">
      <c r="A936" s="17"/>
      <c r="B936" s="186"/>
      <c r="C936" s="417" t="s">
        <v>1980</v>
      </c>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c r="Z936" s="417"/>
      <c r="AA936" s="417"/>
      <c r="AB936" s="417"/>
      <c r="AC936" s="417"/>
      <c r="AD936" s="417"/>
    </row>
    <row r="937" spans="1:40" ht="24" customHeight="1">
      <c r="A937" s="17"/>
      <c r="B937" s="186"/>
      <c r="C937" s="417" t="s">
        <v>1981</v>
      </c>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c r="Z937" s="417"/>
      <c r="AA937" s="417"/>
      <c r="AB937" s="417"/>
      <c r="AC937" s="417"/>
      <c r="AD937" s="417"/>
    </row>
    <row r="938" spans="1:40" ht="24" customHeight="1">
      <c r="A938" s="17"/>
      <c r="B938" s="186"/>
      <c r="C938" s="417" t="s">
        <v>1965</v>
      </c>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c r="Z938" s="417"/>
      <c r="AA938" s="417"/>
      <c r="AB938" s="417"/>
      <c r="AC938" s="417"/>
      <c r="AD938" s="417"/>
    </row>
    <row r="939" spans="1:40" ht="15" customHeight="1">
      <c r="A939" s="17"/>
      <c r="B939" s="186"/>
      <c r="C939" s="165"/>
      <c r="D939" s="165"/>
      <c r="E939" s="165"/>
      <c r="F939" s="165"/>
      <c r="G939" s="165"/>
      <c r="H939" s="165"/>
      <c r="I939" s="165"/>
      <c r="J939" s="165"/>
      <c r="K939" s="165"/>
      <c r="L939" s="165"/>
      <c r="M939" s="165"/>
      <c r="N939" s="165"/>
      <c r="O939" s="165"/>
      <c r="P939" s="165"/>
      <c r="Q939" s="165"/>
      <c r="R939" s="165"/>
      <c r="S939" s="135"/>
      <c r="T939" s="165"/>
      <c r="U939" s="9"/>
      <c r="V939" s="165"/>
      <c r="W939" s="165"/>
      <c r="X939" s="165"/>
      <c r="Y939" s="165"/>
      <c r="Z939" s="165"/>
      <c r="AA939" s="165"/>
      <c r="AB939" s="165"/>
      <c r="AC939" s="165"/>
      <c r="AD939" s="165"/>
    </row>
    <row r="940" spans="1:40" ht="24" customHeight="1">
      <c r="A940" s="245"/>
      <c r="B940" s="24"/>
      <c r="C940" s="561" t="s">
        <v>674</v>
      </c>
      <c r="D940" s="562"/>
      <c r="E940" s="562"/>
      <c r="F940" s="562"/>
      <c r="G940" s="562"/>
      <c r="H940" s="562"/>
      <c r="I940" s="562"/>
      <c r="J940" s="562"/>
      <c r="K940" s="562"/>
      <c r="L940" s="563"/>
      <c r="M940" s="410" t="s">
        <v>1982</v>
      </c>
      <c r="N940" s="410"/>
      <c r="O940" s="410"/>
      <c r="P940" s="410"/>
      <c r="Q940" s="410"/>
      <c r="R940" s="410"/>
      <c r="S940" s="410"/>
      <c r="T940" s="410"/>
      <c r="U940" s="410"/>
      <c r="V940" s="410"/>
      <c r="W940" s="410"/>
      <c r="X940" s="410"/>
      <c r="Y940" s="410"/>
      <c r="Z940" s="410"/>
      <c r="AA940" s="410"/>
      <c r="AB940" s="410"/>
      <c r="AC940" s="410"/>
      <c r="AD940" s="410"/>
    </row>
    <row r="941" spans="1:40" ht="15" customHeight="1">
      <c r="A941" s="245"/>
      <c r="B941" s="9"/>
      <c r="C941" s="564"/>
      <c r="D941" s="565"/>
      <c r="E941" s="565"/>
      <c r="F941" s="565"/>
      <c r="G941" s="565"/>
      <c r="H941" s="565"/>
      <c r="I941" s="565"/>
      <c r="J941" s="565"/>
      <c r="K941" s="565"/>
      <c r="L941" s="566"/>
      <c r="M941" s="489" t="s">
        <v>226</v>
      </c>
      <c r="N941" s="489"/>
      <c r="O941" s="489"/>
      <c r="P941" s="489"/>
      <c r="Q941" s="489"/>
      <c r="R941" s="489"/>
      <c r="S941" s="573" t="s">
        <v>400</v>
      </c>
      <c r="T941" s="573"/>
      <c r="U941" s="573"/>
      <c r="V941" s="573"/>
      <c r="W941" s="573"/>
      <c r="X941" s="573"/>
      <c r="Y941" s="573" t="s">
        <v>401</v>
      </c>
      <c r="Z941" s="573"/>
      <c r="AA941" s="573"/>
      <c r="AB941" s="573"/>
      <c r="AC941" s="573"/>
      <c r="AD941" s="573"/>
      <c r="AG941" t="s">
        <v>2233</v>
      </c>
      <c r="AH941" t="s">
        <v>2234</v>
      </c>
      <c r="AI941" t="s">
        <v>2227</v>
      </c>
      <c r="AJ941" t="s">
        <v>2244</v>
      </c>
      <c r="AK941" t="s">
        <v>2245</v>
      </c>
      <c r="AL941" t="s">
        <v>2302</v>
      </c>
    </row>
    <row r="942" spans="1:40" ht="15" customHeight="1">
      <c r="A942" s="245"/>
      <c r="B942" s="7"/>
      <c r="C942" s="134" t="s">
        <v>89</v>
      </c>
      <c r="D942" s="614" t="s">
        <v>675</v>
      </c>
      <c r="E942" s="615"/>
      <c r="F942" s="615"/>
      <c r="G942" s="615"/>
      <c r="H942" s="615"/>
      <c r="I942" s="615"/>
      <c r="J942" s="615"/>
      <c r="K942" s="615"/>
      <c r="L942" s="616"/>
      <c r="M942" s="601"/>
      <c r="N942" s="467"/>
      <c r="O942" s="467"/>
      <c r="P942" s="467"/>
      <c r="Q942" s="467"/>
      <c r="R942" s="468"/>
      <c r="S942" s="601"/>
      <c r="T942" s="467"/>
      <c r="U942" s="467"/>
      <c r="V942" s="467"/>
      <c r="W942" s="467"/>
      <c r="X942" s="468"/>
      <c r="Y942" s="601"/>
      <c r="Z942" s="467"/>
      <c r="AA942" s="467"/>
      <c r="AB942" s="467"/>
      <c r="AC942" s="467"/>
      <c r="AD942" s="468"/>
      <c r="AG942" s="172">
        <f>IF(AND(C859=1,M899&gt;0,M899&lt;&gt;"NS",M899&lt;&gt;"NA"),IF(COUNTBLANK(M942:AD958)=255,0,1),0)</f>
        <v>0</v>
      </c>
      <c r="AH942" s="172">
        <f>IF(OR(C859&lt;&gt;1,M899=0,M899="NS",M899="NA"),IF(COUNTBLANK(M942:AD958)=306,0,1),0)</f>
        <v>0</v>
      </c>
      <c r="AI942">
        <f t="shared" ref="AI942" si="326">COUNTIF(S942:AD942,"NS")</f>
        <v>0</v>
      </c>
      <c r="AJ942">
        <f>SUM(S942:AD942)</f>
        <v>0</v>
      </c>
      <c r="AK942">
        <f>IF(COUNTIF(M942:AD942,"NA")=3,0,IF(COUNTA(M942:AD942)=0,0,IF(OR(AND(M942=0,AI942&gt;0),AND(M942="ns",AJ942&gt;0),AND(M942="ns",AI942=0,AJ942=0)),1,IF(OR(AND(M942&gt;0,AI942=2),AND(M942="ns",AI942=2),AND(M942="ns",AJ942=0,AI942&gt;0),M942=AJ942),0,1))))</f>
        <v>0</v>
      </c>
      <c r="AL942" cm="1">
        <f t="array" ref="AL942">IF(OR(M959={"NS","NA"},M899={"NS","NA"}),0,IF(M959&lt;=M899,0,1))</f>
        <v>0</v>
      </c>
      <c r="AM942" cm="1">
        <f t="array" ref="AM942">IF(OR(S959={"NS","NA"},S899={"NS","NA"}),0,IF(S959&lt;=S899,0,1))</f>
        <v>0</v>
      </c>
      <c r="AN942" cm="1">
        <f t="array" ref="AN942">IF(OR(Y959={"NS","NA"},Y899={"NS","NA"}),0,IF(Y959&lt;=Y899,0,1))</f>
        <v>0</v>
      </c>
    </row>
    <row r="943" spans="1:40" ht="15" customHeight="1">
      <c r="A943" s="245"/>
      <c r="B943" s="7"/>
      <c r="C943" s="134" t="s">
        <v>90</v>
      </c>
      <c r="D943" s="614" t="s">
        <v>676</v>
      </c>
      <c r="E943" s="615"/>
      <c r="F943" s="615"/>
      <c r="G943" s="615"/>
      <c r="H943" s="615"/>
      <c r="I943" s="615"/>
      <c r="J943" s="615"/>
      <c r="K943" s="615"/>
      <c r="L943" s="616"/>
      <c r="M943" s="601"/>
      <c r="N943" s="467"/>
      <c r="O943" s="467"/>
      <c r="P943" s="467"/>
      <c r="Q943" s="467"/>
      <c r="R943" s="468"/>
      <c r="S943" s="601"/>
      <c r="T943" s="467"/>
      <c r="U943" s="467"/>
      <c r="V943" s="467"/>
      <c r="W943" s="467"/>
      <c r="X943" s="468"/>
      <c r="Y943" s="601"/>
      <c r="Z943" s="467"/>
      <c r="AA943" s="467"/>
      <c r="AB943" s="467"/>
      <c r="AC943" s="467"/>
      <c r="AD943" s="468"/>
      <c r="AI943">
        <f t="shared" ref="AI943:AI958" si="327">COUNTIF(S943:AD943,"NS")</f>
        <v>0</v>
      </c>
      <c r="AJ943">
        <f t="shared" ref="AJ943:AJ958" si="328">SUM(S943:AD943)</f>
        <v>0</v>
      </c>
      <c r="AK943">
        <f t="shared" ref="AK943:AK957" si="329">IF(COUNTIF(M943:AD943,"NA")=3,0,IF(COUNTA(M943:AD943)=0,0,IF(OR(AND(M943=0,AI943&gt;0),AND(M943="ns",AJ943&gt;0),AND(M943="ns",AI943=0,AJ943=0)),1,IF(OR(AND(M943&gt;0,AI943=2),AND(M943="ns",AI943=2),AND(M943="ns",AJ943=0,AI943&gt;0),M943=AJ943),0,1))))</f>
        <v>0</v>
      </c>
      <c r="AN943" s="172">
        <f>SUM(AL942:AN942)</f>
        <v>0</v>
      </c>
    </row>
    <row r="944" spans="1:40" ht="15" customHeight="1">
      <c r="A944" s="245"/>
      <c r="B944" s="7"/>
      <c r="C944" s="134" t="s">
        <v>92</v>
      </c>
      <c r="D944" s="614" t="s">
        <v>677</v>
      </c>
      <c r="E944" s="615"/>
      <c r="F944" s="615"/>
      <c r="G944" s="615"/>
      <c r="H944" s="615"/>
      <c r="I944" s="615"/>
      <c r="J944" s="615"/>
      <c r="K944" s="615"/>
      <c r="L944" s="616"/>
      <c r="M944" s="601"/>
      <c r="N944" s="467"/>
      <c r="O944" s="467"/>
      <c r="P944" s="467"/>
      <c r="Q944" s="467"/>
      <c r="R944" s="468"/>
      <c r="S944" s="601"/>
      <c r="T944" s="467"/>
      <c r="U944" s="467"/>
      <c r="V944" s="467"/>
      <c r="W944" s="467"/>
      <c r="X944" s="468"/>
      <c r="Y944" s="601"/>
      <c r="Z944" s="467"/>
      <c r="AA944" s="467"/>
      <c r="AB944" s="467"/>
      <c r="AC944" s="467"/>
      <c r="AD944" s="468"/>
      <c r="AI944">
        <f t="shared" si="327"/>
        <v>0</v>
      </c>
      <c r="AJ944">
        <f t="shared" si="328"/>
        <v>0</v>
      </c>
      <c r="AK944">
        <f t="shared" si="329"/>
        <v>0</v>
      </c>
    </row>
    <row r="945" spans="1:37" ht="15" customHeight="1">
      <c r="A945" s="245"/>
      <c r="B945" s="7"/>
      <c r="C945" s="134" t="s">
        <v>93</v>
      </c>
      <c r="D945" s="614" t="s">
        <v>678</v>
      </c>
      <c r="E945" s="615"/>
      <c r="F945" s="615"/>
      <c r="G945" s="615"/>
      <c r="H945" s="615"/>
      <c r="I945" s="615"/>
      <c r="J945" s="615"/>
      <c r="K945" s="615"/>
      <c r="L945" s="616"/>
      <c r="M945" s="601"/>
      <c r="N945" s="467"/>
      <c r="O945" s="467"/>
      <c r="P945" s="467"/>
      <c r="Q945" s="467"/>
      <c r="R945" s="468"/>
      <c r="S945" s="601"/>
      <c r="T945" s="467"/>
      <c r="U945" s="467"/>
      <c r="V945" s="467"/>
      <c r="W945" s="467"/>
      <c r="X945" s="468"/>
      <c r="Y945" s="601"/>
      <c r="Z945" s="467"/>
      <c r="AA945" s="467"/>
      <c r="AB945" s="467"/>
      <c r="AC945" s="467"/>
      <c r="AD945" s="468"/>
      <c r="AI945">
        <f t="shared" si="327"/>
        <v>0</v>
      </c>
      <c r="AJ945">
        <f t="shared" si="328"/>
        <v>0</v>
      </c>
      <c r="AK945">
        <f t="shared" si="329"/>
        <v>0</v>
      </c>
    </row>
    <row r="946" spans="1:37" ht="15" customHeight="1">
      <c r="A946" s="245"/>
      <c r="B946" s="7"/>
      <c r="C946" s="134" t="s">
        <v>95</v>
      </c>
      <c r="D946" s="614" t="s">
        <v>679</v>
      </c>
      <c r="E946" s="615"/>
      <c r="F946" s="615"/>
      <c r="G946" s="615"/>
      <c r="H946" s="615"/>
      <c r="I946" s="615"/>
      <c r="J946" s="615"/>
      <c r="K946" s="615"/>
      <c r="L946" s="616"/>
      <c r="M946" s="601"/>
      <c r="N946" s="467"/>
      <c r="O946" s="467"/>
      <c r="P946" s="467"/>
      <c r="Q946" s="467"/>
      <c r="R946" s="468"/>
      <c r="S946" s="601"/>
      <c r="T946" s="467"/>
      <c r="U946" s="467"/>
      <c r="V946" s="467"/>
      <c r="W946" s="467"/>
      <c r="X946" s="468"/>
      <c r="Y946" s="601"/>
      <c r="Z946" s="467"/>
      <c r="AA946" s="467"/>
      <c r="AB946" s="467"/>
      <c r="AC946" s="467"/>
      <c r="AD946" s="468"/>
      <c r="AI946">
        <f t="shared" si="327"/>
        <v>0</v>
      </c>
      <c r="AJ946">
        <f t="shared" si="328"/>
        <v>0</v>
      </c>
      <c r="AK946">
        <f t="shared" si="329"/>
        <v>0</v>
      </c>
    </row>
    <row r="947" spans="1:37" ht="15" customHeight="1">
      <c r="A947" s="245"/>
      <c r="B947" s="7"/>
      <c r="C947" s="134" t="s">
        <v>97</v>
      </c>
      <c r="D947" s="614" t="s">
        <v>680</v>
      </c>
      <c r="E947" s="615"/>
      <c r="F947" s="615"/>
      <c r="G947" s="615"/>
      <c r="H947" s="615"/>
      <c r="I947" s="615"/>
      <c r="J947" s="615"/>
      <c r="K947" s="615"/>
      <c r="L947" s="616"/>
      <c r="M947" s="601"/>
      <c r="N947" s="467"/>
      <c r="O947" s="467"/>
      <c r="P947" s="467"/>
      <c r="Q947" s="467"/>
      <c r="R947" s="468"/>
      <c r="S947" s="601"/>
      <c r="T947" s="467"/>
      <c r="U947" s="467"/>
      <c r="V947" s="467"/>
      <c r="W947" s="467"/>
      <c r="X947" s="468"/>
      <c r="Y947" s="601"/>
      <c r="Z947" s="467"/>
      <c r="AA947" s="467"/>
      <c r="AB947" s="467"/>
      <c r="AC947" s="467"/>
      <c r="AD947" s="468"/>
      <c r="AI947">
        <f t="shared" si="327"/>
        <v>0</v>
      </c>
      <c r="AJ947">
        <f t="shared" si="328"/>
        <v>0</v>
      </c>
      <c r="AK947">
        <f t="shared" si="329"/>
        <v>0</v>
      </c>
    </row>
    <row r="948" spans="1:37" ht="15" customHeight="1">
      <c r="A948" s="245"/>
      <c r="B948" s="7"/>
      <c r="C948" s="134" t="s">
        <v>99</v>
      </c>
      <c r="D948" s="614" t="s">
        <v>681</v>
      </c>
      <c r="E948" s="615"/>
      <c r="F948" s="615"/>
      <c r="G948" s="615"/>
      <c r="H948" s="615"/>
      <c r="I948" s="615"/>
      <c r="J948" s="615"/>
      <c r="K948" s="615"/>
      <c r="L948" s="616"/>
      <c r="M948" s="601"/>
      <c r="N948" s="467"/>
      <c r="O948" s="467"/>
      <c r="P948" s="467"/>
      <c r="Q948" s="467"/>
      <c r="R948" s="468"/>
      <c r="S948" s="601"/>
      <c r="T948" s="467"/>
      <c r="U948" s="467"/>
      <c r="V948" s="467"/>
      <c r="W948" s="467"/>
      <c r="X948" s="468"/>
      <c r="Y948" s="601"/>
      <c r="Z948" s="467"/>
      <c r="AA948" s="467"/>
      <c r="AB948" s="467"/>
      <c r="AC948" s="467"/>
      <c r="AD948" s="468"/>
      <c r="AI948">
        <f t="shared" si="327"/>
        <v>0</v>
      </c>
      <c r="AJ948">
        <f t="shared" si="328"/>
        <v>0</v>
      </c>
      <c r="AK948">
        <f t="shared" si="329"/>
        <v>0</v>
      </c>
    </row>
    <row r="949" spans="1:37" ht="15" customHeight="1">
      <c r="A949" s="245"/>
      <c r="B949" s="7"/>
      <c r="C949" s="134" t="s">
        <v>101</v>
      </c>
      <c r="D949" s="614" t="s">
        <v>682</v>
      </c>
      <c r="E949" s="615"/>
      <c r="F949" s="615"/>
      <c r="G949" s="615"/>
      <c r="H949" s="615"/>
      <c r="I949" s="615"/>
      <c r="J949" s="615"/>
      <c r="K949" s="615"/>
      <c r="L949" s="616"/>
      <c r="M949" s="601"/>
      <c r="N949" s="467"/>
      <c r="O949" s="467"/>
      <c r="P949" s="467"/>
      <c r="Q949" s="467"/>
      <c r="R949" s="468"/>
      <c r="S949" s="601"/>
      <c r="T949" s="467"/>
      <c r="U949" s="467"/>
      <c r="V949" s="467"/>
      <c r="W949" s="467"/>
      <c r="X949" s="468"/>
      <c r="Y949" s="601"/>
      <c r="Z949" s="467"/>
      <c r="AA949" s="467"/>
      <c r="AB949" s="467"/>
      <c r="AC949" s="467"/>
      <c r="AD949" s="468"/>
      <c r="AI949">
        <f t="shared" si="327"/>
        <v>0</v>
      </c>
      <c r="AJ949">
        <f t="shared" si="328"/>
        <v>0</v>
      </c>
      <c r="AK949">
        <f t="shared" si="329"/>
        <v>0</v>
      </c>
    </row>
    <row r="950" spans="1:37" ht="15" customHeight="1">
      <c r="A950" s="245"/>
      <c r="B950" s="7"/>
      <c r="C950" s="134" t="s">
        <v>103</v>
      </c>
      <c r="D950" s="614" t="s">
        <v>683</v>
      </c>
      <c r="E950" s="615"/>
      <c r="F950" s="615"/>
      <c r="G950" s="615"/>
      <c r="H950" s="615"/>
      <c r="I950" s="615"/>
      <c r="J950" s="615"/>
      <c r="K950" s="615"/>
      <c r="L950" s="616"/>
      <c r="M950" s="601"/>
      <c r="N950" s="467"/>
      <c r="O950" s="467"/>
      <c r="P950" s="467"/>
      <c r="Q950" s="467"/>
      <c r="R950" s="468"/>
      <c r="S950" s="601"/>
      <c r="T950" s="467"/>
      <c r="U950" s="467"/>
      <c r="V950" s="467"/>
      <c r="W950" s="467"/>
      <c r="X950" s="468"/>
      <c r="Y950" s="601"/>
      <c r="Z950" s="467"/>
      <c r="AA950" s="467"/>
      <c r="AB950" s="467"/>
      <c r="AC950" s="467"/>
      <c r="AD950" s="468"/>
      <c r="AI950">
        <f t="shared" si="327"/>
        <v>0</v>
      </c>
      <c r="AJ950">
        <f t="shared" si="328"/>
        <v>0</v>
      </c>
      <c r="AK950">
        <f t="shared" si="329"/>
        <v>0</v>
      </c>
    </row>
    <row r="951" spans="1:37" ht="15" customHeight="1">
      <c r="A951" s="245"/>
      <c r="B951" s="7"/>
      <c r="C951" s="134" t="s">
        <v>105</v>
      </c>
      <c r="D951" s="614" t="s">
        <v>684</v>
      </c>
      <c r="E951" s="615"/>
      <c r="F951" s="615"/>
      <c r="G951" s="615"/>
      <c r="H951" s="615"/>
      <c r="I951" s="615"/>
      <c r="J951" s="615"/>
      <c r="K951" s="615"/>
      <c r="L951" s="616"/>
      <c r="M951" s="601"/>
      <c r="N951" s="467"/>
      <c r="O951" s="467"/>
      <c r="P951" s="467"/>
      <c r="Q951" s="467"/>
      <c r="R951" s="468"/>
      <c r="S951" s="601"/>
      <c r="T951" s="467"/>
      <c r="U951" s="467"/>
      <c r="V951" s="467"/>
      <c r="W951" s="467"/>
      <c r="X951" s="468"/>
      <c r="Y951" s="601"/>
      <c r="Z951" s="467"/>
      <c r="AA951" s="467"/>
      <c r="AB951" s="467"/>
      <c r="AC951" s="467"/>
      <c r="AD951" s="468"/>
      <c r="AI951">
        <f t="shared" si="327"/>
        <v>0</v>
      </c>
      <c r="AJ951">
        <f t="shared" si="328"/>
        <v>0</v>
      </c>
      <c r="AK951">
        <f t="shared" si="329"/>
        <v>0</v>
      </c>
    </row>
    <row r="952" spans="1:37" ht="15" customHeight="1">
      <c r="A952" s="245"/>
      <c r="B952" s="7"/>
      <c r="C952" s="134" t="s">
        <v>107</v>
      </c>
      <c r="D952" s="614" t="s">
        <v>685</v>
      </c>
      <c r="E952" s="615"/>
      <c r="F952" s="615"/>
      <c r="G952" s="615"/>
      <c r="H952" s="615"/>
      <c r="I952" s="615"/>
      <c r="J952" s="615"/>
      <c r="K952" s="615"/>
      <c r="L952" s="616"/>
      <c r="M952" s="601"/>
      <c r="N952" s="467"/>
      <c r="O952" s="467"/>
      <c r="P952" s="467"/>
      <c r="Q952" s="467"/>
      <c r="R952" s="468"/>
      <c r="S952" s="601"/>
      <c r="T952" s="467"/>
      <c r="U952" s="467"/>
      <c r="V952" s="467"/>
      <c r="W952" s="467"/>
      <c r="X952" s="468"/>
      <c r="Y952" s="601"/>
      <c r="Z952" s="467"/>
      <c r="AA952" s="467"/>
      <c r="AB952" s="467"/>
      <c r="AC952" s="467"/>
      <c r="AD952" s="468"/>
      <c r="AI952">
        <f t="shared" si="327"/>
        <v>0</v>
      </c>
      <c r="AJ952">
        <f t="shared" si="328"/>
        <v>0</v>
      </c>
      <c r="AK952">
        <f t="shared" si="329"/>
        <v>0</v>
      </c>
    </row>
    <row r="953" spans="1:37" ht="15" customHeight="1">
      <c r="A953" s="245"/>
      <c r="B953" s="7"/>
      <c r="C953" s="134" t="s">
        <v>108</v>
      </c>
      <c r="D953" s="614" t="s">
        <v>686</v>
      </c>
      <c r="E953" s="615"/>
      <c r="F953" s="615"/>
      <c r="G953" s="615"/>
      <c r="H953" s="615"/>
      <c r="I953" s="615"/>
      <c r="J953" s="615"/>
      <c r="K953" s="615"/>
      <c r="L953" s="616"/>
      <c r="M953" s="601"/>
      <c r="N953" s="467"/>
      <c r="O953" s="467"/>
      <c r="P953" s="467"/>
      <c r="Q953" s="467"/>
      <c r="R953" s="468"/>
      <c r="S953" s="601"/>
      <c r="T953" s="467"/>
      <c r="U953" s="467"/>
      <c r="V953" s="467"/>
      <c r="W953" s="467"/>
      <c r="X953" s="468"/>
      <c r="Y953" s="601"/>
      <c r="Z953" s="467"/>
      <c r="AA953" s="467"/>
      <c r="AB953" s="467"/>
      <c r="AC953" s="467"/>
      <c r="AD953" s="468"/>
      <c r="AI953">
        <f t="shared" si="327"/>
        <v>0</v>
      </c>
      <c r="AJ953">
        <f t="shared" si="328"/>
        <v>0</v>
      </c>
      <c r="AK953">
        <f t="shared" si="329"/>
        <v>0</v>
      </c>
    </row>
    <row r="954" spans="1:37" ht="15" customHeight="1">
      <c r="A954" s="245"/>
      <c r="B954" s="7"/>
      <c r="C954" s="134" t="s">
        <v>109</v>
      </c>
      <c r="D954" s="614" t="s">
        <v>687</v>
      </c>
      <c r="E954" s="615"/>
      <c r="F954" s="615"/>
      <c r="G954" s="615"/>
      <c r="H954" s="615"/>
      <c r="I954" s="615"/>
      <c r="J954" s="615"/>
      <c r="K954" s="615"/>
      <c r="L954" s="616"/>
      <c r="M954" s="601"/>
      <c r="N954" s="467"/>
      <c r="O954" s="467"/>
      <c r="P954" s="467"/>
      <c r="Q954" s="467"/>
      <c r="R954" s="468"/>
      <c r="S954" s="601"/>
      <c r="T954" s="467"/>
      <c r="U954" s="467"/>
      <c r="V954" s="467"/>
      <c r="W954" s="467"/>
      <c r="X954" s="468"/>
      <c r="Y954" s="601"/>
      <c r="Z954" s="467"/>
      <c r="AA954" s="467"/>
      <c r="AB954" s="467"/>
      <c r="AC954" s="467"/>
      <c r="AD954" s="468"/>
      <c r="AI954">
        <f t="shared" si="327"/>
        <v>0</v>
      </c>
      <c r="AJ954">
        <f t="shared" si="328"/>
        <v>0</v>
      </c>
      <c r="AK954">
        <f t="shared" si="329"/>
        <v>0</v>
      </c>
    </row>
    <row r="955" spans="1:37" ht="15" customHeight="1">
      <c r="A955" s="245"/>
      <c r="B955" s="7"/>
      <c r="C955" s="134" t="s">
        <v>110</v>
      </c>
      <c r="D955" s="614" t="s">
        <v>688</v>
      </c>
      <c r="E955" s="615"/>
      <c r="F955" s="615"/>
      <c r="G955" s="615"/>
      <c r="H955" s="615"/>
      <c r="I955" s="615"/>
      <c r="J955" s="615"/>
      <c r="K955" s="615"/>
      <c r="L955" s="616"/>
      <c r="M955" s="601"/>
      <c r="N955" s="467"/>
      <c r="O955" s="467"/>
      <c r="P955" s="467"/>
      <c r="Q955" s="467"/>
      <c r="R955" s="468"/>
      <c r="S955" s="601"/>
      <c r="T955" s="467"/>
      <c r="U955" s="467"/>
      <c r="V955" s="467"/>
      <c r="W955" s="467"/>
      <c r="X955" s="468"/>
      <c r="Y955" s="601"/>
      <c r="Z955" s="467"/>
      <c r="AA955" s="467"/>
      <c r="AB955" s="467"/>
      <c r="AC955" s="467"/>
      <c r="AD955" s="468"/>
      <c r="AI955">
        <f t="shared" si="327"/>
        <v>0</v>
      </c>
      <c r="AJ955">
        <f t="shared" si="328"/>
        <v>0</v>
      </c>
      <c r="AK955">
        <f t="shared" si="329"/>
        <v>0</v>
      </c>
    </row>
    <row r="956" spans="1:37" ht="15" customHeight="1">
      <c r="A956" s="245"/>
      <c r="B956" s="7"/>
      <c r="C956" s="134" t="s">
        <v>111</v>
      </c>
      <c r="D956" s="614" t="s">
        <v>689</v>
      </c>
      <c r="E956" s="615"/>
      <c r="F956" s="615"/>
      <c r="G956" s="615"/>
      <c r="H956" s="615"/>
      <c r="I956" s="615"/>
      <c r="J956" s="615"/>
      <c r="K956" s="615"/>
      <c r="L956" s="616"/>
      <c r="M956" s="601"/>
      <c r="N956" s="467"/>
      <c r="O956" s="467"/>
      <c r="P956" s="467"/>
      <c r="Q956" s="467"/>
      <c r="R956" s="468"/>
      <c r="S956" s="601"/>
      <c r="T956" s="467"/>
      <c r="U956" s="467"/>
      <c r="V956" s="467"/>
      <c r="W956" s="467"/>
      <c r="X956" s="468"/>
      <c r="Y956" s="601"/>
      <c r="Z956" s="467"/>
      <c r="AA956" s="467"/>
      <c r="AB956" s="467"/>
      <c r="AC956" s="467"/>
      <c r="AD956" s="468"/>
      <c r="AI956">
        <f t="shared" si="327"/>
        <v>0</v>
      </c>
      <c r="AJ956">
        <f t="shared" si="328"/>
        <v>0</v>
      </c>
      <c r="AK956">
        <f t="shared" si="329"/>
        <v>0</v>
      </c>
    </row>
    <row r="957" spans="1:37" ht="15" customHeight="1">
      <c r="A957" s="245"/>
      <c r="B957" s="7"/>
      <c r="C957" s="134" t="s">
        <v>112</v>
      </c>
      <c r="D957" s="614" t="s">
        <v>690</v>
      </c>
      <c r="E957" s="615"/>
      <c r="F957" s="615"/>
      <c r="G957" s="615"/>
      <c r="H957" s="615"/>
      <c r="I957" s="615"/>
      <c r="J957" s="615"/>
      <c r="K957" s="615"/>
      <c r="L957" s="616"/>
      <c r="M957" s="601"/>
      <c r="N957" s="467"/>
      <c r="O957" s="467"/>
      <c r="P957" s="467"/>
      <c r="Q957" s="467"/>
      <c r="R957" s="468"/>
      <c r="S957" s="601"/>
      <c r="T957" s="467"/>
      <c r="U957" s="467"/>
      <c r="V957" s="467"/>
      <c r="W957" s="467"/>
      <c r="X957" s="468"/>
      <c r="Y957" s="601"/>
      <c r="Z957" s="467"/>
      <c r="AA957" s="467"/>
      <c r="AB957" s="467"/>
      <c r="AC957" s="467"/>
      <c r="AD957" s="468"/>
      <c r="AI957">
        <f t="shared" si="327"/>
        <v>0</v>
      </c>
      <c r="AJ957">
        <f t="shared" si="328"/>
        <v>0</v>
      </c>
      <c r="AK957">
        <f t="shared" si="329"/>
        <v>0</v>
      </c>
    </row>
    <row r="958" spans="1:37" ht="15" customHeight="1">
      <c r="A958" s="245"/>
      <c r="B958" s="7"/>
      <c r="C958" s="134" t="s">
        <v>113</v>
      </c>
      <c r="D958" s="614" t="s">
        <v>281</v>
      </c>
      <c r="E958" s="615"/>
      <c r="F958" s="615"/>
      <c r="G958" s="615"/>
      <c r="H958" s="615"/>
      <c r="I958" s="615"/>
      <c r="J958" s="615"/>
      <c r="K958" s="615"/>
      <c r="L958" s="616"/>
      <c r="M958" s="601"/>
      <c r="N958" s="467"/>
      <c r="O958" s="467"/>
      <c r="P958" s="467"/>
      <c r="Q958" s="467"/>
      <c r="R958" s="468"/>
      <c r="S958" s="601"/>
      <c r="T958" s="467"/>
      <c r="U958" s="467"/>
      <c r="V958" s="467"/>
      <c r="W958" s="467"/>
      <c r="X958" s="468"/>
      <c r="Y958" s="601"/>
      <c r="Z958" s="467"/>
      <c r="AA958" s="467"/>
      <c r="AB958" s="467"/>
      <c r="AC958" s="467"/>
      <c r="AD958" s="468"/>
      <c r="AI958">
        <f t="shared" si="327"/>
        <v>0</v>
      </c>
      <c r="AJ958">
        <f t="shared" si="328"/>
        <v>0</v>
      </c>
      <c r="AK958">
        <f>IF(COUNTIF(M958:AD958,"NA")=3,0,IF(COUNTA(M958:AD958)=0,0,IF(OR(AND(M958=0,AI958&gt;0),AND(M958="ns",AJ958&gt;0),AND(M958="ns",AI958=0,AJ958=0)),1,IF(OR(AND(M958&gt;0,AI958=2),AND(M958="ns",AI958=2),AND(M958="ns",AJ958=0,AI958&gt;0),M958=AJ958),0,1))))</f>
        <v>0</v>
      </c>
    </row>
    <row r="959" spans="1:37" ht="15" customHeight="1">
      <c r="A959" s="245"/>
      <c r="B959" s="7"/>
      <c r="C959" s="221"/>
      <c r="D959" s="242"/>
      <c r="E959" s="242"/>
      <c r="F959" s="242"/>
      <c r="G959" s="242"/>
      <c r="H959" s="242"/>
      <c r="I959" s="242"/>
      <c r="J959" s="242"/>
      <c r="K959" s="242"/>
      <c r="L959" s="243" t="s">
        <v>261</v>
      </c>
      <c r="M959" s="611">
        <f>IF(AND(SUM(M942:M958)=0,COUNTIF(M942:M958,"NS")&gt;0),"NS",IF(AND(SUM(M942:M958)=0,COUNTIF(M942:M958,0)&gt;0),0,IF(AND(SUM(M942:M958)=0,COUNTIF(M942:M958,"NA")&gt;0),"NA",SUM(M942:M958))))</f>
        <v>0</v>
      </c>
      <c r="N959" s="612"/>
      <c r="O959" s="612"/>
      <c r="P959" s="612"/>
      <c r="Q959" s="612"/>
      <c r="R959" s="613"/>
      <c r="S959" s="611">
        <f>IF(AND(SUM(S942:S958)=0,COUNTIF(S942:S958,"NS")&gt;0),"NS",IF(AND(SUM(S942:S958)=0,COUNTIF(S942:S958,0)&gt;0),0,IF(AND(SUM(S942:S958)=0,COUNTIF(S942:S958,"NA")&gt;0),"NA",SUM(S942:S958))))</f>
        <v>0</v>
      </c>
      <c r="T959" s="612"/>
      <c r="U959" s="612"/>
      <c r="V959" s="612"/>
      <c r="W959" s="612"/>
      <c r="X959" s="613"/>
      <c r="Y959" s="611">
        <f>IF(AND(SUM(Y942:Y958)=0,COUNTIF(Y942:Y958,"NS")&gt;0),"NS",IF(AND(SUM(Y942:Y958)=0,COUNTIF(Y942:Y958,0)&gt;0),0,IF(AND(SUM(Y942:Y958)=0,COUNTIF(Y942:Y958,"NA")&gt;0),"NA",SUM(Y942:Y958))))</f>
        <v>0</v>
      </c>
      <c r="Z959" s="612"/>
      <c r="AA959" s="612"/>
      <c r="AB959" s="612"/>
      <c r="AC959" s="612"/>
      <c r="AD959" s="613"/>
      <c r="AI959">
        <f>SUM(AI942:AI958)</f>
        <v>0</v>
      </c>
      <c r="AK959" s="172">
        <f>SUM(AK942:AK958)</f>
        <v>0</v>
      </c>
    </row>
    <row r="960" spans="1:37" ht="15" customHeight="1">
      <c r="A960" s="245"/>
      <c r="B960" s="7"/>
      <c r="C960" s="221"/>
      <c r="D960" s="242"/>
      <c r="E960" s="242"/>
      <c r="F960" s="242"/>
      <c r="G960" s="242"/>
      <c r="H960" s="242"/>
      <c r="I960" s="242"/>
      <c r="J960" s="242"/>
      <c r="K960" s="242"/>
      <c r="L960" s="217"/>
      <c r="M960" s="24"/>
      <c r="N960" s="24"/>
      <c r="O960" s="24"/>
      <c r="P960" s="24"/>
      <c r="Q960" s="24"/>
      <c r="R960" s="24"/>
      <c r="S960" s="24"/>
      <c r="T960" s="24"/>
      <c r="U960" s="24"/>
      <c r="V960" s="24"/>
      <c r="W960" s="24"/>
      <c r="X960" s="24"/>
      <c r="Y960" s="24"/>
      <c r="Z960" s="24"/>
      <c r="AA960" s="24"/>
      <c r="AB960" s="24"/>
      <c r="AC960" s="24"/>
      <c r="AD960" s="24"/>
    </row>
    <row r="961" spans="1:31" ht="45" customHeight="1">
      <c r="A961" s="245"/>
      <c r="B961" s="7"/>
      <c r="C961" s="631" t="s">
        <v>691</v>
      </c>
      <c r="D961" s="631"/>
      <c r="E961" s="631"/>
      <c r="F961" s="466"/>
      <c r="G961" s="466"/>
      <c r="H961" s="466"/>
      <c r="I961" s="466"/>
      <c r="J961" s="466"/>
      <c r="K961" s="466"/>
      <c r="L961" s="466"/>
      <c r="M961" s="466"/>
      <c r="N961" s="466"/>
      <c r="O961" s="466"/>
      <c r="P961" s="466"/>
      <c r="Q961" s="466"/>
      <c r="R961" s="466"/>
      <c r="S961" s="466"/>
      <c r="T961" s="466"/>
      <c r="U961" s="466"/>
      <c r="V961" s="466"/>
      <c r="W961" s="466"/>
      <c r="X961" s="466"/>
      <c r="Y961" s="466"/>
      <c r="Z961" s="466"/>
      <c r="AA961" s="466"/>
      <c r="AB961" s="466"/>
      <c r="AC961" s="466"/>
      <c r="AD961" s="466"/>
    </row>
    <row r="962" spans="1:31" ht="15" customHeight="1">
      <c r="A962" s="245"/>
      <c r="B962" s="452" t="str">
        <f>IF(AND(M957&gt;0,M957&lt;&gt;"NA",M957&lt;&gt;"NS",F961=""),"Debido a que cuenta con un valor mayor a cero en el numeral 16, debe anotar el nombre de  dicho(s) evento(s)","")</f>
        <v/>
      </c>
      <c r="C962" s="452"/>
      <c r="D962" s="452"/>
      <c r="E962" s="452"/>
      <c r="F962" s="452"/>
      <c r="G962" s="452"/>
      <c r="H962" s="452"/>
      <c r="I962" s="452"/>
      <c r="J962" s="452"/>
      <c r="K962" s="452"/>
      <c r="L962" s="452"/>
      <c r="M962" s="452"/>
      <c r="N962" s="452"/>
      <c r="O962" s="452"/>
      <c r="P962" s="452"/>
      <c r="Q962" s="452"/>
      <c r="R962" s="452"/>
      <c r="S962" s="452"/>
      <c r="T962" s="452"/>
      <c r="U962" s="452"/>
      <c r="V962" s="452"/>
      <c r="W962" s="452"/>
      <c r="X962" s="452"/>
      <c r="Y962" s="452"/>
      <c r="Z962" s="452"/>
      <c r="AA962" s="452"/>
      <c r="AB962" s="452"/>
      <c r="AC962" s="452"/>
      <c r="AD962" s="452"/>
      <c r="AE962" s="452"/>
    </row>
    <row r="963" spans="1:31" ht="24" customHeight="1">
      <c r="A963" s="245"/>
      <c r="B963" s="7"/>
      <c r="C963" s="417" t="s">
        <v>147</v>
      </c>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c r="Z963" s="417"/>
      <c r="AA963" s="417"/>
      <c r="AB963" s="417"/>
      <c r="AC963" s="417"/>
      <c r="AD963" s="417"/>
    </row>
    <row r="964" spans="1:31" ht="60" customHeight="1">
      <c r="A964" s="245"/>
      <c r="B964" s="241"/>
      <c r="C964" s="473"/>
      <c r="D964" s="474"/>
      <c r="E964" s="474"/>
      <c r="F964" s="474"/>
      <c r="G964" s="474"/>
      <c r="H964" s="474"/>
      <c r="I964" s="474"/>
      <c r="J964" s="474"/>
      <c r="K964" s="474"/>
      <c r="L964" s="474"/>
      <c r="M964" s="474"/>
      <c r="N964" s="474"/>
      <c r="O964" s="474"/>
      <c r="P964" s="474"/>
      <c r="Q964" s="474"/>
      <c r="R964" s="474"/>
      <c r="S964" s="474"/>
      <c r="T964" s="474"/>
      <c r="U964" s="474"/>
      <c r="V964" s="474"/>
      <c r="W964" s="474"/>
      <c r="X964" s="474"/>
      <c r="Y964" s="474"/>
      <c r="Z964" s="474"/>
      <c r="AA964" s="474"/>
      <c r="AB964" s="474"/>
      <c r="AC964" s="474"/>
      <c r="AD964" s="475"/>
    </row>
    <row r="965" spans="1:31" ht="15" customHeight="1">
      <c r="A965" s="245"/>
      <c r="B965" s="455" t="str">
        <f>IF(AG942=0,"","Favor de ingresar toda la información requerida en la pregunta")</f>
        <v/>
      </c>
      <c r="C965" s="455"/>
      <c r="D965" s="455"/>
      <c r="E965" s="455"/>
      <c r="F965" s="455"/>
      <c r="G965" s="455"/>
      <c r="H965" s="455"/>
      <c r="I965" s="455"/>
      <c r="J965" s="455"/>
      <c r="K965" s="455"/>
      <c r="L965" s="455"/>
      <c r="M965" s="455"/>
      <c r="N965" s="455"/>
      <c r="O965" s="455"/>
      <c r="P965" s="455"/>
      <c r="Q965" s="455"/>
      <c r="R965" s="455"/>
      <c r="S965" s="455"/>
      <c r="T965" s="455"/>
      <c r="U965" s="455"/>
      <c r="V965" s="455"/>
      <c r="W965" s="455"/>
      <c r="X965" s="455"/>
      <c r="Y965" s="455"/>
      <c r="Z965" s="455"/>
      <c r="AA965" s="455"/>
      <c r="AB965" s="455"/>
      <c r="AC965" s="455"/>
      <c r="AD965" s="455"/>
      <c r="AE965" s="455"/>
    </row>
    <row r="966" spans="1:31" ht="15" customHeight="1">
      <c r="A966" s="245"/>
      <c r="B966" s="456" t="str">
        <f>IF(OR($C$859&lt;&gt;1,$M$899=0,$M$899="NS",$M$899="NA"),"",IF(COUNTIF(M942:AD958,"NS")&lt;&gt;0,"Alerta: debido a que cuenta con registros NS, debe proporcionar una justificación en el area de comentarios al final de la pregunta",""))</f>
        <v/>
      </c>
      <c r="C966" s="456"/>
      <c r="D966" s="456"/>
      <c r="E966" s="456"/>
      <c r="F966" s="456"/>
      <c r="G966" s="456"/>
      <c r="H966" s="456"/>
      <c r="I966" s="456"/>
      <c r="J966" s="456"/>
      <c r="K966" s="456"/>
      <c r="L966" s="456"/>
      <c r="M966" s="456"/>
      <c r="N966" s="456"/>
      <c r="O966" s="456"/>
      <c r="P966" s="456"/>
      <c r="Q966" s="456"/>
      <c r="R966" s="456"/>
      <c r="S966" s="456"/>
      <c r="T966" s="456"/>
      <c r="U966" s="456"/>
      <c r="V966" s="456"/>
      <c r="W966" s="456"/>
      <c r="X966" s="456"/>
      <c r="Y966" s="456"/>
      <c r="Z966" s="456"/>
      <c r="AA966" s="456"/>
      <c r="AB966" s="456"/>
      <c r="AC966" s="456"/>
      <c r="AD966" s="456"/>
      <c r="AE966" s="456"/>
    </row>
    <row r="967" spans="1:31" ht="15" customHeight="1">
      <c r="A967" s="245"/>
      <c r="B967" s="452" t="str">
        <f>IF(AH942&gt;0,"Revise la información capturada, ya que tiene datos ingresados en celdas que están sombreadas","")</f>
        <v/>
      </c>
      <c r="C967" s="452"/>
      <c r="D967" s="452"/>
      <c r="E967" s="452"/>
      <c r="F967" s="452"/>
      <c r="G967" s="452"/>
      <c r="H967" s="452"/>
      <c r="I967" s="452"/>
      <c r="J967" s="452"/>
      <c r="K967" s="452"/>
      <c r="L967" s="452"/>
      <c r="M967" s="452"/>
      <c r="N967" s="452"/>
      <c r="O967" s="452"/>
      <c r="P967" s="452"/>
      <c r="Q967" s="452"/>
      <c r="R967" s="452"/>
      <c r="S967" s="452"/>
      <c r="T967" s="452"/>
      <c r="U967" s="452"/>
      <c r="V967" s="452"/>
      <c r="W967" s="452"/>
      <c r="X967" s="452"/>
      <c r="Y967" s="452"/>
      <c r="Z967" s="452"/>
      <c r="AA967" s="452"/>
      <c r="AB967" s="452"/>
      <c r="AC967" s="452"/>
      <c r="AD967" s="452"/>
      <c r="AE967" s="452"/>
    </row>
    <row r="968" spans="1:31" ht="15" customHeight="1">
      <c r="A968" s="245"/>
      <c r="B968" s="452" t="str">
        <f>IF(OR($C$859&lt;&gt;1,$M$899=0,$M$899="NS",$M$899="NA"),"",IF(AK959&gt;0,"Favor de revisar la suma y consistencia de totales y/o subtotales por filas (numéricos y NS)",""))</f>
        <v/>
      </c>
      <c r="C968" s="452"/>
      <c r="D968" s="452"/>
      <c r="E968" s="452"/>
      <c r="F968" s="452"/>
      <c r="G968" s="452"/>
      <c r="H968" s="452"/>
      <c r="I968" s="452"/>
      <c r="J968" s="452"/>
      <c r="K968" s="452"/>
      <c r="L968" s="452"/>
      <c r="M968" s="452"/>
      <c r="N968" s="452"/>
      <c r="O968" s="452"/>
      <c r="P968" s="452"/>
      <c r="Q968" s="452"/>
      <c r="R968" s="452"/>
      <c r="S968" s="452"/>
      <c r="T968" s="452"/>
      <c r="U968" s="452"/>
      <c r="V968" s="452"/>
      <c r="W968" s="452"/>
      <c r="X968" s="452"/>
      <c r="Y968" s="452"/>
      <c r="Z968" s="452"/>
      <c r="AA968" s="452"/>
      <c r="AB968" s="452"/>
      <c r="AC968" s="452"/>
      <c r="AD968" s="452"/>
      <c r="AE968" s="452"/>
    </row>
    <row r="969" spans="1:31" ht="15" customHeight="1">
      <c r="A969" s="245"/>
      <c r="B969" s="452" t="str">
        <f>IF(OR($C$859&lt;&gt;1,$M$899=0,$M$899="NS",$M$899="NA"),"",IF(AN943&gt;0,"Favor de revisar la instrucción 3, debido a que no se cumplen con los criterios mencionados",""))</f>
        <v/>
      </c>
      <c r="C969" s="452"/>
      <c r="D969" s="452"/>
      <c r="E969" s="452"/>
      <c r="F969" s="452"/>
      <c r="G969" s="452"/>
      <c r="H969" s="452"/>
      <c r="I969" s="452"/>
      <c r="J969" s="452"/>
      <c r="K969" s="452"/>
      <c r="L969" s="452"/>
      <c r="M969" s="452"/>
      <c r="N969" s="452"/>
      <c r="O969" s="452"/>
      <c r="P969" s="452"/>
      <c r="Q969" s="452"/>
      <c r="R969" s="452"/>
      <c r="S969" s="452"/>
      <c r="T969" s="452"/>
      <c r="U969" s="452"/>
      <c r="V969" s="452"/>
      <c r="W969" s="452"/>
      <c r="X969" s="452"/>
      <c r="Y969" s="452"/>
      <c r="Z969" s="452"/>
      <c r="AA969" s="452"/>
      <c r="AB969" s="452"/>
      <c r="AC969" s="452"/>
      <c r="AD969" s="452"/>
      <c r="AE969" s="452"/>
    </row>
    <row r="970" spans="1:31" ht="15" customHeight="1">
      <c r="A970" s="245"/>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c r="AB970" s="9"/>
      <c r="AC970" s="9"/>
      <c r="AD970" s="9"/>
    </row>
    <row r="971" spans="1:31" ht="24" customHeight="1">
      <c r="A971" s="17" t="s">
        <v>1969</v>
      </c>
      <c r="B971" s="462" t="s">
        <v>2126</v>
      </c>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c r="AA971" s="462"/>
      <c r="AB971" s="462"/>
      <c r="AC971" s="462"/>
      <c r="AD971" s="462"/>
    </row>
    <row r="972" spans="1:31" ht="24" customHeight="1">
      <c r="A972" s="245"/>
      <c r="B972" s="9"/>
      <c r="C972" s="417" t="s">
        <v>2127</v>
      </c>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c r="Z972" s="417"/>
      <c r="AA972" s="417"/>
      <c r="AB972" s="417"/>
      <c r="AC972" s="417"/>
      <c r="AD972" s="417"/>
    </row>
    <row r="973" spans="1:31" ht="24" customHeight="1">
      <c r="A973" s="245"/>
      <c r="B973" s="9"/>
      <c r="C973" s="417" t="s">
        <v>795</v>
      </c>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c r="Z973" s="417"/>
      <c r="AA973" s="417"/>
      <c r="AB973" s="417"/>
      <c r="AC973" s="417"/>
      <c r="AD973" s="417"/>
    </row>
    <row r="974" spans="1:31" ht="24" customHeight="1">
      <c r="A974" s="245"/>
      <c r="B974" s="9"/>
      <c r="C974" s="417" t="s">
        <v>2128</v>
      </c>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c r="Z974" s="417"/>
      <c r="AA974" s="417"/>
      <c r="AB974" s="417"/>
      <c r="AC974" s="417"/>
      <c r="AD974" s="417"/>
    </row>
    <row r="975" spans="1:31" ht="24" customHeight="1">
      <c r="A975" s="245"/>
      <c r="B975" s="9"/>
      <c r="C975" s="417" t="s">
        <v>2129</v>
      </c>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c r="Z975" s="417"/>
      <c r="AA975" s="417"/>
      <c r="AB975" s="417"/>
      <c r="AC975" s="417"/>
      <c r="AD975" s="417"/>
    </row>
    <row r="976" spans="1:31" ht="24" customHeight="1">
      <c r="A976" s="245"/>
      <c r="B976" s="9"/>
      <c r="C976" s="417" t="s">
        <v>2130</v>
      </c>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c r="Z976" s="417"/>
      <c r="AA976" s="417"/>
      <c r="AB976" s="417"/>
      <c r="AC976" s="417"/>
      <c r="AD976" s="417"/>
    </row>
    <row r="977" spans="1:124" ht="15" customHeight="1" thickBot="1">
      <c r="A977" s="245"/>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c r="AB977" s="9"/>
      <c r="AC977" s="9"/>
      <c r="AD977" s="9"/>
    </row>
    <row r="978" spans="1:124" ht="15" customHeight="1" thickBot="1">
      <c r="A978" s="245"/>
      <c r="B978" s="9"/>
      <c r="C978" s="14" t="s">
        <v>797</v>
      </c>
      <c r="D978" s="9"/>
      <c r="E978" s="9"/>
      <c r="F978" s="9"/>
      <c r="G978" s="9"/>
      <c r="H978" s="9"/>
      <c r="I978" s="9"/>
      <c r="J978" s="9"/>
      <c r="K978" s="9"/>
      <c r="L978" s="9"/>
      <c r="M978" s="670" t="str">
        <f>IF(OR(B8="",C859&lt;&gt;1,M959=0,M959="NS",M959="NA"),"",B8)</f>
        <v/>
      </c>
      <c r="N978" s="671"/>
      <c r="O978" s="671"/>
      <c r="P978" s="671"/>
      <c r="Q978" s="671"/>
      <c r="R978" s="671"/>
      <c r="S978" s="671"/>
      <c r="T978" s="671"/>
      <c r="U978" s="671"/>
      <c r="V978" s="671"/>
      <c r="W978" s="671"/>
      <c r="X978" s="671"/>
      <c r="Y978" s="671"/>
      <c r="Z978" s="671"/>
      <c r="AA978" s="672"/>
      <c r="AB978" s="9"/>
      <c r="AC978" s="670" t="str">
        <f>IF(OR(N8="",C859&lt;&gt;1,M959=0,M959="NS",M959="NA"),"",N8)</f>
        <v/>
      </c>
      <c r="AD978" s="672"/>
    </row>
    <row r="979" spans="1:124" ht="15" customHeight="1">
      <c r="A979" s="245"/>
      <c r="B979" s="9"/>
      <c r="C979" s="14"/>
      <c r="D979" s="9"/>
      <c r="E979" s="9"/>
      <c r="F979" s="9"/>
      <c r="G979" s="9"/>
      <c r="H979" s="9"/>
      <c r="I979" s="9"/>
      <c r="J979" s="9"/>
      <c r="K979" s="9"/>
      <c r="L979" s="9"/>
      <c r="M979" s="267"/>
      <c r="N979" s="267"/>
      <c r="O979" s="267"/>
      <c r="P979" s="267"/>
      <c r="Q979" s="267"/>
      <c r="R979" s="267"/>
      <c r="S979" s="267"/>
      <c r="T979" s="267"/>
      <c r="U979" s="267"/>
      <c r="V979" s="267"/>
      <c r="W979" s="267"/>
      <c r="X979" s="267"/>
      <c r="Y979" s="267"/>
      <c r="Z979" s="267"/>
      <c r="AA979" s="267"/>
      <c r="AB979" s="9"/>
      <c r="AC979" s="267"/>
      <c r="AD979" s="267"/>
    </row>
    <row r="980" spans="1:124" ht="15" customHeight="1">
      <c r="A980" s="245"/>
      <c r="B980" s="9"/>
      <c r="C980" s="241"/>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580" t="s">
        <v>2131</v>
      </c>
      <c r="AB980" s="580"/>
      <c r="AC980" s="580"/>
      <c r="AD980" s="580"/>
    </row>
    <row r="981" spans="1:124" ht="36" customHeight="1">
      <c r="A981" s="245"/>
      <c r="B981" s="9"/>
      <c r="C981" s="410" t="s">
        <v>798</v>
      </c>
      <c r="D981" s="410"/>
      <c r="E981" s="410"/>
      <c r="F981" s="410"/>
      <c r="G981" s="410"/>
      <c r="H981" s="410"/>
      <c r="I981" s="410"/>
      <c r="J981" s="410"/>
      <c r="K981" s="410"/>
      <c r="L981" s="410"/>
      <c r="M981" s="410" t="s">
        <v>2132</v>
      </c>
      <c r="N981" s="410"/>
      <c r="O981" s="410"/>
      <c r="P981" s="410"/>
      <c r="Q981" s="410"/>
      <c r="R981" s="410"/>
      <c r="S981" s="410"/>
      <c r="T981" s="410"/>
      <c r="U981" s="410"/>
      <c r="V981" s="410"/>
      <c r="W981" s="410"/>
      <c r="X981" s="410"/>
      <c r="Y981" s="410"/>
      <c r="Z981" s="410"/>
      <c r="AA981" s="410"/>
      <c r="AB981" s="410"/>
      <c r="AC981" s="410"/>
      <c r="AD981" s="410"/>
      <c r="BR981" t="s">
        <v>7230</v>
      </c>
    </row>
    <row r="982" spans="1:124" ht="120" customHeight="1">
      <c r="A982" s="245"/>
      <c r="B982" s="9"/>
      <c r="C982" s="410"/>
      <c r="D982" s="410"/>
      <c r="E982" s="410"/>
      <c r="F982" s="410"/>
      <c r="G982" s="410"/>
      <c r="H982" s="410"/>
      <c r="I982" s="410"/>
      <c r="J982" s="410"/>
      <c r="K982" s="410"/>
      <c r="L982" s="410"/>
      <c r="M982" s="506" t="s">
        <v>226</v>
      </c>
      <c r="N982" s="494" t="s">
        <v>400</v>
      </c>
      <c r="O982" s="494" t="s">
        <v>401</v>
      </c>
      <c r="P982" s="494" t="s">
        <v>675</v>
      </c>
      <c r="Q982" s="494"/>
      <c r="R982" s="494"/>
      <c r="S982" s="494" t="s">
        <v>676</v>
      </c>
      <c r="T982" s="494"/>
      <c r="U982" s="494"/>
      <c r="V982" s="494" t="s">
        <v>677</v>
      </c>
      <c r="W982" s="494"/>
      <c r="X982" s="494"/>
      <c r="Y982" s="494" t="s">
        <v>678</v>
      </c>
      <c r="Z982" s="494"/>
      <c r="AA982" s="494"/>
      <c r="AB982" s="494" t="s">
        <v>679</v>
      </c>
      <c r="AC982" s="494"/>
      <c r="AD982" s="494"/>
      <c r="BA982" s="553" t="s">
        <v>2325</v>
      </c>
      <c r="BB982" s="554"/>
      <c r="BC982" s="554"/>
      <c r="BD982" s="554"/>
      <c r="BE982" s="554"/>
      <c r="BF982" s="554"/>
      <c r="BG982" s="554"/>
      <c r="BH982" s="554"/>
      <c r="BI982" s="554"/>
      <c r="BJ982" s="554"/>
      <c r="BK982" s="554"/>
      <c r="BL982" s="555"/>
      <c r="BM982" s="247"/>
      <c r="BN982" s="247"/>
      <c r="BO982" s="247"/>
      <c r="BP982" s="247"/>
      <c r="BR982">
        <f>M959</f>
        <v>0</v>
      </c>
      <c r="BS982">
        <f>S959</f>
        <v>0</v>
      </c>
      <c r="BT982">
        <f>Y959</f>
        <v>0</v>
      </c>
      <c r="BU982">
        <f>M942</f>
        <v>0</v>
      </c>
      <c r="BV982">
        <f>S942</f>
        <v>0</v>
      </c>
      <c r="BW982">
        <f>Y942</f>
        <v>0</v>
      </c>
      <c r="BX982">
        <f>M943</f>
        <v>0</v>
      </c>
      <c r="BY982">
        <f>S943</f>
        <v>0</v>
      </c>
      <c r="BZ982">
        <f>Y943</f>
        <v>0</v>
      </c>
      <c r="CA982">
        <f>M944</f>
        <v>0</v>
      </c>
      <c r="CB982">
        <f>S944</f>
        <v>0</v>
      </c>
      <c r="CC982">
        <f>Y944</f>
        <v>0</v>
      </c>
      <c r="CD982">
        <f>M945</f>
        <v>0</v>
      </c>
      <c r="CE982">
        <f>S945</f>
        <v>0</v>
      </c>
      <c r="CF982">
        <f>Y945</f>
        <v>0</v>
      </c>
      <c r="CG982">
        <f>M946</f>
        <v>0</v>
      </c>
      <c r="CH982">
        <f>S946</f>
        <v>0</v>
      </c>
      <c r="CI982">
        <f>Y946</f>
        <v>0</v>
      </c>
      <c r="CJ982">
        <f>M947</f>
        <v>0</v>
      </c>
      <c r="CK982">
        <f>S947</f>
        <v>0</v>
      </c>
      <c r="CL982">
        <f>Y947</f>
        <v>0</v>
      </c>
      <c r="CM982">
        <f>M948</f>
        <v>0</v>
      </c>
      <c r="CN982">
        <f>S948</f>
        <v>0</v>
      </c>
      <c r="CO982">
        <f>Y948</f>
        <v>0</v>
      </c>
      <c r="CP982">
        <f>M949</f>
        <v>0</v>
      </c>
      <c r="CQ982">
        <f>S949</f>
        <v>0</v>
      </c>
      <c r="CR982">
        <f>Y949</f>
        <v>0</v>
      </c>
      <c r="CS982">
        <f>M950</f>
        <v>0</v>
      </c>
      <c r="CT982">
        <f>S950</f>
        <v>0</v>
      </c>
      <c r="CU982">
        <f>Y950</f>
        <v>0</v>
      </c>
      <c r="CV982">
        <f>M951</f>
        <v>0</v>
      </c>
      <c r="CW982">
        <f>S951</f>
        <v>0</v>
      </c>
      <c r="CX982">
        <f>Y951</f>
        <v>0</v>
      </c>
      <c r="CY982">
        <f>M952</f>
        <v>0</v>
      </c>
      <c r="CZ982">
        <f>S952</f>
        <v>0</v>
      </c>
      <c r="DA982">
        <f>Y952</f>
        <v>0</v>
      </c>
      <c r="DB982">
        <f>M953</f>
        <v>0</v>
      </c>
      <c r="DC982">
        <f>S953</f>
        <v>0</v>
      </c>
      <c r="DD982">
        <f>Y953</f>
        <v>0</v>
      </c>
      <c r="DE982">
        <f>M954</f>
        <v>0</v>
      </c>
      <c r="DF982">
        <f>S954</f>
        <v>0</v>
      </c>
      <c r="DG982">
        <f>Y954</f>
        <v>0</v>
      </c>
      <c r="DH982">
        <f>M955</f>
        <v>0</v>
      </c>
      <c r="DI982">
        <f>S955</f>
        <v>0</v>
      </c>
      <c r="DJ982">
        <f>Y955</f>
        <v>0</v>
      </c>
      <c r="DK982">
        <f>M956</f>
        <v>0</v>
      </c>
      <c r="DL982">
        <f>S956</f>
        <v>0</v>
      </c>
      <c r="DM982">
        <f>Y956</f>
        <v>0</v>
      </c>
      <c r="DN982">
        <f>M957</f>
        <v>0</v>
      </c>
      <c r="DO982">
        <f>S957</f>
        <v>0</v>
      </c>
      <c r="DP982">
        <f>Y957</f>
        <v>0</v>
      </c>
      <c r="DQ982">
        <f>M958</f>
        <v>0</v>
      </c>
      <c r="DR982">
        <f>S958</f>
        <v>0</v>
      </c>
      <c r="DS982">
        <f>Y958</f>
        <v>0</v>
      </c>
    </row>
    <row r="983" spans="1:124" ht="48" customHeight="1">
      <c r="A983" s="245"/>
      <c r="B983" s="9"/>
      <c r="C983" s="414" t="s">
        <v>799</v>
      </c>
      <c r="D983" s="414"/>
      <c r="E983" s="414"/>
      <c r="F983" s="414"/>
      <c r="G983" s="414" t="s">
        <v>800</v>
      </c>
      <c r="H983" s="414"/>
      <c r="I983" s="414"/>
      <c r="J983" s="414"/>
      <c r="K983" s="414"/>
      <c r="L983" s="414"/>
      <c r="M983" s="506"/>
      <c r="N983" s="494"/>
      <c r="O983" s="494"/>
      <c r="P983" s="170" t="s">
        <v>432</v>
      </c>
      <c r="Q983" s="171" t="s">
        <v>400</v>
      </c>
      <c r="R983" s="171" t="s">
        <v>401</v>
      </c>
      <c r="S983" s="170" t="s">
        <v>432</v>
      </c>
      <c r="T983" s="171" t="s">
        <v>400</v>
      </c>
      <c r="U983" s="171" t="s">
        <v>401</v>
      </c>
      <c r="V983" s="170" t="s">
        <v>432</v>
      </c>
      <c r="W983" s="171" t="s">
        <v>400</v>
      </c>
      <c r="X983" s="171" t="s">
        <v>401</v>
      </c>
      <c r="Y983" s="170" t="s">
        <v>432</v>
      </c>
      <c r="Z983" s="171" t="s">
        <v>400</v>
      </c>
      <c r="AA983" s="171" t="s">
        <v>401</v>
      </c>
      <c r="AB983" s="170" t="s">
        <v>432</v>
      </c>
      <c r="AC983" s="171" t="s">
        <v>400</v>
      </c>
      <c r="AD983" s="171" t="s">
        <v>401</v>
      </c>
      <c r="AG983" s="288" t="s">
        <v>2233</v>
      </c>
      <c r="AH983" s="288" t="s">
        <v>2234</v>
      </c>
      <c r="AI983" t="s">
        <v>2296</v>
      </c>
      <c r="AJ983" t="s">
        <v>2297</v>
      </c>
      <c r="AK983" t="s">
        <v>2298</v>
      </c>
      <c r="AL983" t="s">
        <v>2299</v>
      </c>
      <c r="AM983" t="s">
        <v>2300</v>
      </c>
      <c r="AN983" t="s">
        <v>2301</v>
      </c>
      <c r="AO983" t="s">
        <v>2348</v>
      </c>
      <c r="AP983" t="s">
        <v>7218</v>
      </c>
      <c r="AQ983" t="s">
        <v>7219</v>
      </c>
      <c r="AR983" t="s">
        <v>7220</v>
      </c>
      <c r="AS983" t="s">
        <v>7221</v>
      </c>
      <c r="AT983" t="s">
        <v>7222</v>
      </c>
      <c r="AU983" t="s">
        <v>7223</v>
      </c>
      <c r="AV983" t="s">
        <v>7224</v>
      </c>
      <c r="AW983" t="s">
        <v>7225</v>
      </c>
      <c r="AX983" t="s">
        <v>7226</v>
      </c>
      <c r="AY983" t="s">
        <v>7227</v>
      </c>
      <c r="AZ983" t="s">
        <v>7228</v>
      </c>
      <c r="BA983" s="556" t="s">
        <v>226</v>
      </c>
      <c r="BB983" s="556"/>
      <c r="BC983" s="556"/>
      <c r="BD983" s="556"/>
      <c r="BE983" s="557" t="s">
        <v>2326</v>
      </c>
      <c r="BF983" s="557"/>
      <c r="BG983" s="557"/>
      <c r="BH983" s="557"/>
      <c r="BI983" s="558" t="s">
        <v>401</v>
      </c>
      <c r="BJ983" s="558"/>
      <c r="BK983" s="558"/>
      <c r="BL983" s="558"/>
      <c r="BM983" s="559"/>
      <c r="BN983" s="559"/>
      <c r="BO983" s="559"/>
      <c r="BP983" s="559"/>
      <c r="BR983" t="s">
        <v>7229</v>
      </c>
    </row>
    <row r="984" spans="1:124" ht="15" customHeight="1">
      <c r="A984" s="245"/>
      <c r="B984" s="9"/>
      <c r="C984" s="578" t="s">
        <v>226</v>
      </c>
      <c r="D984" s="579"/>
      <c r="E984" s="579"/>
      <c r="F984" s="579"/>
      <c r="G984" s="579"/>
      <c r="H984" s="579"/>
      <c r="I984" s="579"/>
      <c r="J984" s="579"/>
      <c r="K984" s="579"/>
      <c r="L984" s="579"/>
      <c r="M984" s="216">
        <f>IF(AND(SUM(M985:M1559)=0,COUNTIF(M985:M1559,"NS")&gt;0),"NS",IF(AND(SUM(M985:M1559)=0,COUNTIF(M985:M1559,0)&gt;0),0,IF(AND(SUM(M985:M1559)=0,COUNTIF(M985:M1559,"NA")&gt;0),"NA",SUM(M985:M1559))))</f>
        <v>0</v>
      </c>
      <c r="N984" s="216">
        <f t="shared" ref="N984:AD984" si="330">IF(AND(SUM(N985:N1559)=0,COUNTIF(N985:N1559,"NS")&gt;0),"NS",IF(AND(SUM(N985:N1559)=0,COUNTIF(N985:N1559,0)&gt;0),0,IF(AND(SUM(N985:N1559)=0,COUNTIF(N985:N1559,"NA")&gt;0),"NA",SUM(N985:N1559))))</f>
        <v>0</v>
      </c>
      <c r="O984" s="216">
        <f t="shared" si="330"/>
        <v>0</v>
      </c>
      <c r="P984" s="216">
        <f t="shared" si="330"/>
        <v>0</v>
      </c>
      <c r="Q984" s="216">
        <f t="shared" si="330"/>
        <v>0</v>
      </c>
      <c r="R984" s="216">
        <f t="shared" si="330"/>
        <v>0</v>
      </c>
      <c r="S984" s="216">
        <f t="shared" si="330"/>
        <v>0</v>
      </c>
      <c r="T984" s="216">
        <f t="shared" si="330"/>
        <v>0</v>
      </c>
      <c r="U984" s="216">
        <f t="shared" si="330"/>
        <v>0</v>
      </c>
      <c r="V984" s="216">
        <f t="shared" si="330"/>
        <v>0</v>
      </c>
      <c r="W984" s="216">
        <f t="shared" si="330"/>
        <v>0</v>
      </c>
      <c r="X984" s="216">
        <f t="shared" si="330"/>
        <v>0</v>
      </c>
      <c r="Y984" s="216">
        <f t="shared" si="330"/>
        <v>0</v>
      </c>
      <c r="Z984" s="216">
        <f t="shared" si="330"/>
        <v>0</v>
      </c>
      <c r="AA984" s="216">
        <f t="shared" si="330"/>
        <v>0</v>
      </c>
      <c r="AB984" s="216">
        <f t="shared" si="330"/>
        <v>0</v>
      </c>
      <c r="AC984" s="216">
        <f t="shared" si="330"/>
        <v>0</v>
      </c>
      <c r="AD984" s="216">
        <f t="shared" si="330"/>
        <v>0</v>
      </c>
      <c r="AG984">
        <f>IF(D985&lt;&gt;"",IF(OR(COUNTA(M985:AD985,M1566:AD1566,M2147:AD2147)=0,COUNTA(M985:AD985,M1566:AD1566,M2147:AD2147)=54),0,1),0)</f>
        <v>0</v>
      </c>
      <c r="AH984">
        <f>IF(D985="",IF(COUNTA(M985:AD985,M1566:AD1566,M2147:AD2147)=0,0,1),0)</f>
        <v>0</v>
      </c>
      <c r="BA984" s="30" t="s">
        <v>2327</v>
      </c>
      <c r="BB984" s="31" t="s">
        <v>2227</v>
      </c>
      <c r="BC984" s="32" t="s">
        <v>2244</v>
      </c>
      <c r="BD984" s="33" t="s">
        <v>2328</v>
      </c>
      <c r="BE984" s="30" t="s">
        <v>2327</v>
      </c>
      <c r="BF984" s="31" t="s">
        <v>2227</v>
      </c>
      <c r="BG984" s="32" t="s">
        <v>2244</v>
      </c>
      <c r="BH984" s="33" t="s">
        <v>2328</v>
      </c>
      <c r="BI984" s="30" t="s">
        <v>2327</v>
      </c>
      <c r="BJ984" s="31" t="s">
        <v>2227</v>
      </c>
      <c r="BK984" s="32" t="s">
        <v>2244</v>
      </c>
      <c r="BL984" s="33" t="s">
        <v>2328</v>
      </c>
      <c r="BM984" s="191" t="s">
        <v>2329</v>
      </c>
      <c r="BN984" s="34" t="s">
        <v>2330</v>
      </c>
      <c r="BO984" s="200" t="s">
        <v>2331</v>
      </c>
      <c r="BP984" s="156"/>
      <c r="BR984">
        <f>IF(OR($N$8="",$C$859&lt;&gt;1,$M$959=0,$M$959="NS",$M$959="NA"),0,IF(M984=BR982,0,1))</f>
        <v>0</v>
      </c>
      <c r="BS984">
        <f t="shared" ref="BS984:CI984" si="331">IF(OR($N$8="",$C$859&lt;&gt;1,$M$959=0,$M$959="NS",$M$959="NA"),0,IF(N984=BS982,0,1))</f>
        <v>0</v>
      </c>
      <c r="BT984">
        <f t="shared" si="331"/>
        <v>0</v>
      </c>
      <c r="BU984">
        <f t="shared" si="331"/>
        <v>0</v>
      </c>
      <c r="BV984">
        <f t="shared" si="331"/>
        <v>0</v>
      </c>
      <c r="BW984">
        <f t="shared" si="331"/>
        <v>0</v>
      </c>
      <c r="BX984">
        <f t="shared" si="331"/>
        <v>0</v>
      </c>
      <c r="BY984">
        <f t="shared" si="331"/>
        <v>0</v>
      </c>
      <c r="BZ984">
        <f t="shared" si="331"/>
        <v>0</v>
      </c>
      <c r="CA984">
        <f t="shared" si="331"/>
        <v>0</v>
      </c>
      <c r="CB984">
        <f t="shared" si="331"/>
        <v>0</v>
      </c>
      <c r="CC984">
        <f t="shared" si="331"/>
        <v>0</v>
      </c>
      <c r="CD984">
        <f t="shared" si="331"/>
        <v>0</v>
      </c>
      <c r="CE984">
        <f t="shared" si="331"/>
        <v>0</v>
      </c>
      <c r="CF984">
        <f t="shared" si="331"/>
        <v>0</v>
      </c>
      <c r="CG984">
        <f t="shared" si="331"/>
        <v>0</v>
      </c>
      <c r="CH984">
        <f t="shared" si="331"/>
        <v>0</v>
      </c>
      <c r="CI984">
        <f t="shared" si="331"/>
        <v>0</v>
      </c>
      <c r="CJ984">
        <f>IF(OR($N$8="",$C$859&lt;&gt;1,$M$959=0,$M$959="NS",$M$959="NA"),0,IF(M1565=CJ982,0,1))</f>
        <v>0</v>
      </c>
      <c r="CK984">
        <f t="shared" ref="CK984:DA984" si="332">IF(OR($N$8="",$C$859&lt;&gt;1,$M$959=0,$M$959="NS",$M$959="NA"),0,IF(N1565=CK982,0,1))</f>
        <v>0</v>
      </c>
      <c r="CL984">
        <f t="shared" si="332"/>
        <v>0</v>
      </c>
      <c r="CM984">
        <f t="shared" si="332"/>
        <v>0</v>
      </c>
      <c r="CN984">
        <f t="shared" si="332"/>
        <v>0</v>
      </c>
      <c r="CO984">
        <f t="shared" si="332"/>
        <v>0</v>
      </c>
      <c r="CP984">
        <f t="shared" si="332"/>
        <v>0</v>
      </c>
      <c r="CQ984">
        <f t="shared" si="332"/>
        <v>0</v>
      </c>
      <c r="CR984">
        <f t="shared" si="332"/>
        <v>0</v>
      </c>
      <c r="CS984">
        <f t="shared" si="332"/>
        <v>0</v>
      </c>
      <c r="CT984">
        <f t="shared" si="332"/>
        <v>0</v>
      </c>
      <c r="CU984">
        <f t="shared" si="332"/>
        <v>0</v>
      </c>
      <c r="CV984">
        <f t="shared" si="332"/>
        <v>0</v>
      </c>
      <c r="CW984">
        <f t="shared" si="332"/>
        <v>0</v>
      </c>
      <c r="CX984">
        <f t="shared" si="332"/>
        <v>0</v>
      </c>
      <c r="CY984">
        <f t="shared" si="332"/>
        <v>0</v>
      </c>
      <c r="CZ984">
        <f t="shared" si="332"/>
        <v>0</v>
      </c>
      <c r="DA984">
        <f t="shared" si="332"/>
        <v>0</v>
      </c>
      <c r="DB984">
        <f>IF(OR($N$8="",$C$859&lt;&gt;1,$M$959=0,$M$959="NS",$M$959="NA"),0,IF(M2146=DB982,0,1))</f>
        <v>0</v>
      </c>
      <c r="DC984">
        <f t="shared" ref="DC984:DS984" si="333">IF(OR($N$8="",$C$859&lt;&gt;1,$M$959=0,$M$959="NS",$M$959="NA"),0,IF(N2146=DC982,0,1))</f>
        <v>0</v>
      </c>
      <c r="DD984">
        <f t="shared" si="333"/>
        <v>0</v>
      </c>
      <c r="DE984">
        <f t="shared" si="333"/>
        <v>0</v>
      </c>
      <c r="DF984">
        <f t="shared" si="333"/>
        <v>0</v>
      </c>
      <c r="DG984">
        <f t="shared" si="333"/>
        <v>0</v>
      </c>
      <c r="DH984">
        <f t="shared" si="333"/>
        <v>0</v>
      </c>
      <c r="DI984">
        <f t="shared" si="333"/>
        <v>0</v>
      </c>
      <c r="DJ984">
        <f t="shared" si="333"/>
        <v>0</v>
      </c>
      <c r="DK984">
        <f t="shared" si="333"/>
        <v>0</v>
      </c>
      <c r="DL984">
        <f t="shared" si="333"/>
        <v>0</v>
      </c>
      <c r="DM984">
        <f t="shared" si="333"/>
        <v>0</v>
      </c>
      <c r="DN984">
        <f t="shared" si="333"/>
        <v>0</v>
      </c>
      <c r="DO984">
        <f t="shared" si="333"/>
        <v>0</v>
      </c>
      <c r="DP984">
        <f t="shared" si="333"/>
        <v>0</v>
      </c>
      <c r="DQ984">
        <f t="shared" si="333"/>
        <v>0</v>
      </c>
      <c r="DR984">
        <f t="shared" si="333"/>
        <v>0</v>
      </c>
      <c r="DS984">
        <f t="shared" si="333"/>
        <v>0</v>
      </c>
      <c r="DT984" s="172">
        <f>SUM(BR984:DS984)</f>
        <v>0</v>
      </c>
    </row>
    <row r="985" spans="1:124" ht="15" customHeight="1">
      <c r="A985" s="245"/>
      <c r="B985" s="9"/>
      <c r="C985" s="132" t="s">
        <v>89</v>
      </c>
      <c r="D985" s="389" t="str">
        <f>IF($AC$978="","",IF(HLOOKUP($AC$978,Presentación!$AQ$3:$BV$574,Presentación!AP4)="","",HLOOKUP($AC$978,Presentación!$AQ$3:$BV$574,Presentación!AP4,0)))</f>
        <v/>
      </c>
      <c r="E985" s="390"/>
      <c r="F985" s="391"/>
      <c r="G985" s="480" t="str">
        <f>IF($AC$978="","",IF(HLOOKUP($AC$978,Presentación!$BZ$3:$DE$574,Presentación!AP4,0)="","",HLOOKUP($AC$978,Presentación!$BZ$3:$DE$574,Presentación!AP4,0)))</f>
        <v/>
      </c>
      <c r="H985" s="481"/>
      <c r="I985" s="481"/>
      <c r="J985" s="481"/>
      <c r="K985" s="481"/>
      <c r="L985" s="482"/>
      <c r="M985" s="27"/>
      <c r="N985" s="27"/>
      <c r="O985" s="27"/>
      <c r="P985" s="27"/>
      <c r="Q985" s="27"/>
      <c r="R985" s="27"/>
      <c r="S985" s="27"/>
      <c r="T985" s="27"/>
      <c r="U985" s="27"/>
      <c r="V985" s="27"/>
      <c r="W985" s="27"/>
      <c r="X985" s="27"/>
      <c r="Y985" s="27"/>
      <c r="Z985" s="27"/>
      <c r="AA985" s="27"/>
      <c r="AB985" s="27"/>
      <c r="AC985" s="27"/>
      <c r="AD985" s="27"/>
      <c r="AG985">
        <f t="shared" ref="AG985:AG1048" si="334">IF(D986&lt;&gt;"",IF(OR(COUNTA(M986:AD986,M1567:AD1567,M2148:AD2148)=0,COUNTA(M986:AD986,M1567:AD1567,M2148:AD2148)=54),0,1),0)</f>
        <v>0</v>
      </c>
      <c r="AH985">
        <f t="shared" ref="AH985:AH1048" si="335">IF(D986="",IF(COUNTA(M986:AD986,M1567:AD1567,M2148:AD2148)=0,0,1),0)</f>
        <v>0</v>
      </c>
      <c r="AI985">
        <f t="shared" ref="AI985:AI1048" si="336">COUNTIF(N985:O985,"NS")</f>
        <v>0</v>
      </c>
      <c r="AJ985">
        <f t="shared" ref="AJ985:AJ1048" si="337">SUM(N985:O985)</f>
        <v>0</v>
      </c>
      <c r="AK985">
        <f t="shared" ref="AK985:AK1048" si="338">IF(COUNTIF(M985:O985,"NA")=3,0,IF(COUNTA(M985:O985)=0,0,IF(OR(AND(M985=0,AI985&gt;0),AND(M985="ns",AJ985&gt;0),AND(M985="ns",AI985=0,AJ985=0)),1,IF(OR(AND(M985&gt;0,AI985=2),AND(M985="ns",AI985=2),AND(M985="ns",AJ985=0,AI985&gt;0),M985=AJ985),0,1))))</f>
        <v>0</v>
      </c>
      <c r="AL985">
        <f t="shared" ref="AL985:AL1048" si="339">COUNTIF(Q985:R985,"NS")</f>
        <v>0</v>
      </c>
      <c r="AM985">
        <f t="shared" ref="AM985:AM1048" si="340">SUM(Q985:R985)</f>
        <v>0</v>
      </c>
      <c r="AN985">
        <f t="shared" ref="AN985:AN1048" si="341">IF(COUNTIF(P985:R985,"NA")=3,0,IF(COUNTA(P985:R985)=0,0,IF(OR(AND(P985=0,AL985&gt;0),AND(P985="ns",AM985&gt;0),AND(P985="ns",AL985=0,AM985=0)),1,IF(OR(AND(P985&gt;0,AL985=2),AND(P985="ns",AL985=2),AND(P985="ns",AM985=0,AL985&gt;0),P985=AM985),0,1))))</f>
        <v>0</v>
      </c>
      <c r="AO985">
        <f t="shared" ref="AO985:AO1048" si="342">COUNTIF(T985:U985,"NS")</f>
        <v>0</v>
      </c>
      <c r="AP985">
        <f t="shared" ref="AP985:AP1048" si="343">SUM(T985:U985)</f>
        <v>0</v>
      </c>
      <c r="AQ985">
        <f t="shared" ref="AQ985:AQ1048" si="344">IF(COUNTIF(S985:U985,"NA")=3,0,IF(COUNTA(S985:U985)=0,0,IF(OR(AND(S985=0,AO985&gt;0),AND(S985="ns",AP985&gt;0),AND(S985="ns",AO985=0,AP985=0)),1,IF(OR(AND(S985&gt;0,AO985=2),AND(S985="ns",AO985=2),AND(S985="ns",AP985=0,AO985&gt;0),S985=AP985),0,1))))</f>
        <v>0</v>
      </c>
      <c r="AR985">
        <f t="shared" ref="AR985:AR1048" si="345">COUNTIF(W985:X985,"NS")</f>
        <v>0</v>
      </c>
      <c r="AS985">
        <f t="shared" ref="AS985:AS1048" si="346">SUM(W985:X985)</f>
        <v>0</v>
      </c>
      <c r="AT985">
        <f t="shared" ref="AT985:AT1048" si="347">IF(COUNTIF(V985:X985,"NA")=3,0,IF(COUNTA(V985:X985)=0,0,IF(OR(AND(V985=0,AR985&gt;0),AND(V985="ns",AS985&gt;0),AND(V985="ns",AR985=0,AS985=0)),1,IF(OR(AND(V985&gt;0,AR985=2),AND(V985="ns",AR985=2),AND(V985="ns",AS985=0,AR985&gt;0),V985=AS985),0,1))))</f>
        <v>0</v>
      </c>
      <c r="AU985">
        <f t="shared" ref="AU985:AU1048" si="348">COUNTIF(Z985:AA985,"NS")</f>
        <v>0</v>
      </c>
      <c r="AV985">
        <f t="shared" ref="AV985:AV1048" si="349">SUM(Z985:AA985)</f>
        <v>0</v>
      </c>
      <c r="AW985">
        <f t="shared" ref="AW985:AW1048" si="350">IF(COUNTIF(Y985:AA985,"NA")=3,0,IF(COUNTA(Y985:AA985)=0,0,IF(OR(AND(Y985=0,AU985&gt;0),AND(Y985="ns",AV985&gt;0),AND(Y985="ns",AU985=0,AV985=0)),1,IF(OR(AND(Y985&gt;0,AU985=2),AND(Y985="ns",AU985=2),AND(Y985="ns",AV985=0,AU985&gt;0),Y985=AV985),0,1))))</f>
        <v>0</v>
      </c>
      <c r="AX985">
        <f t="shared" ref="AX985:AX1048" si="351">COUNTIF(AC985:AD985,"NS")</f>
        <v>0</v>
      </c>
      <c r="AY985">
        <f t="shared" ref="AY985:AY1048" si="352">SUM(AC985:AD985)</f>
        <v>0</v>
      </c>
      <c r="AZ985">
        <f t="shared" ref="AZ985:AZ1048" si="353">IF(COUNTIF(AB985:AD985,"NA")=3,0,IF(COUNTA(AB985:AD985)=0,0,IF(OR(AND(AB985=0,AX985&gt;0),AND(AB985="ns",AY985&gt;0),AND(AB985="ns",AX985=0,AY985=0)),1,IF(OR(AND(AB985&gt;0,AX985=2),AND(AB985="ns",AX985=2),AND(AB985="ns",AY985=0,AX985&gt;0),AB985=AY985),0,1))))</f>
        <v>0</v>
      </c>
      <c r="BA985" s="35">
        <f>M985</f>
        <v>0</v>
      </c>
      <c r="BB985" s="36">
        <f>COUNTIF(P985,"NS")+COUNTIF(S985,"NS") + COUNTIF(V985,"NS")+COUNTIF(Y985,"NS")+COUNTIF(AB985,"NS") + COUNTIF(M1566,"NS")+COUNTIF(P1566,"NS")+COUNTIF(S1566,"NS") + COUNTIF(V1566,"NS")+COUNTIF(Y1566,"NS")+COUNTIF(AB1566,"NS") + COUNTIF(M2147,"NS")+COUNTIF(P2147,"NS")+COUNTIF(S2147,"NS") + COUNTIF(V2147,"NS")+COUNTIF(Y2147,"NS")+COUNTIF(AB2147,"NS")</f>
        <v>0</v>
      </c>
      <c r="BC985" s="37">
        <f>SUM(P985,S985,V985,Y985,AB985,M1566,P1566,S1566,V1566,Y1566,AB1566,M2147,P2147,S2147,V2147,Y2147,AB2147)</f>
        <v>0</v>
      </c>
      <c r="BD985" s="38">
        <f>IF(OR(AND(BA985=0, BB985&gt;0),AND(BA985="NS", BC985&gt;0), AND(BA985="NS", BB985=0, BC985=0)), 1, IF(OR(AND(BA985&gt;0, BB985&gt;1,BA985&gt;BC985), AND(BA985="NS", BB985=2), AND(BA985="NS", BC985=0, BB985&gt;0), BA985=BC985), 0, 1))</f>
        <v>0</v>
      </c>
      <c r="BE985" s="35">
        <f>N985</f>
        <v>0</v>
      </c>
      <c r="BF985" s="36">
        <f>COUNTIF(Q985,"NS")+COUNTIF(T985,"NS") + COUNTIF(W985,"NS")+COUNTIF(Z985,"NS")+COUNTIF(AC985,"NS") + COUNTIF(N1566,"NS")+COUNTIF(Q1566,"NS")+COUNTIF(T1566,"NS") + COUNTIF(W1566,"NS")+COUNTIF(Z1566,"NS")+COUNTIF(AC1566,"NS") + COUNTIF(N2147,"NS")+COUNTIF(Q2147,"NS")+COUNTIF(T2147,"NS") + COUNTIF(W2147,"NS")+COUNTIF(Z2147,"NS")+COUNTIF(AC2147,"NS")</f>
        <v>0</v>
      </c>
      <c r="BG985" s="37">
        <f>SUM(Q985,T985,W985,Z985,AC985,N1566,Q1566,T1566,W1566,Z1566,AC1566,N2147,Q2147,T2147,W2147,Z2147,AC2147)</f>
        <v>0</v>
      </c>
      <c r="BH985" s="38">
        <f>IF(OR(AND(BE985=0, BF985&gt;0),AND(BE985="NS", BG985&gt;0), AND(BE985="NS", BF985=0, BG985=0)), 1, IF(OR(AND(BE985&gt;0, BF985&gt;1,BE985&gt;BG985), AND(BE985="NS", BF985=2), AND(BE985="NS", BG985=0, BF985&gt;0), BE985=BG985), 0, 1))</f>
        <v>0</v>
      </c>
      <c r="BI985" s="35">
        <f>O985</f>
        <v>0</v>
      </c>
      <c r="BJ985" s="36">
        <f>COUNTIF(R985,"NS")+COUNTIF(U985,"NS") + COUNTIF(X985,"NS")+COUNTIF(AA985,"NS")+COUNTIF(AD985,"NS") + COUNTIF(O1566,"NS")+COUNTIF(R1566,"NS")+COUNTIF(U1566,"NS") + COUNTIF(X1566,"NS")+COUNTIF(AA1566,"NS")+COUNTIF(AD1566,"NS") + COUNTIF(O2147,"NS")+COUNTIF(R2147,"NS")+COUNTIF(U2147,"NS") + COUNTIF(X2147,"NS")+COUNTIF(AA2147,"NS")+COUNTIF(AD2147,"NS")</f>
        <v>0</v>
      </c>
      <c r="BK985" s="37">
        <f>SUM(R985,U985,X985,AA985,AD985,O1566,R1566,U1566,X1566,AA1566,AD1566,O2147,R2147,U2147,X2147,AA2147,AD2147)</f>
        <v>0</v>
      </c>
      <c r="BL985" s="38">
        <f>IF(OR(AND(BI985=0, BJ985&gt;0),AND(BI985="NS", BK985&gt;0), AND(BI985="NS", BJ985=0, BK985=0)), 1, IF(OR(AND(BI985&gt;0, BJ985&gt;1,BI985&gt;BK985), AND(BI985="NS", BJ985=2), AND(BI985="NS", BK985=0, BJ985&gt;0), BI985=BK985), 0, 1))</f>
        <v>0</v>
      </c>
      <c r="BM985" s="39">
        <f>IF(SUM(BD985,BH985,BL985)=0,0,1)</f>
        <v>0</v>
      </c>
      <c r="BN985" s="34" t="str">
        <f>IF(BM985=0,"",
IF(SUM($BM$985:BM985)=1,BO985,
IF($BM$1560&gt;SUM($BM$985:BM985),_xlfn.CONCAT(", ",BO985),
IF($BM$1560=SUM($BM$985:BM985),_xlfn.CONCAT(" y ",BO985)))))</f>
        <v/>
      </c>
      <c r="BO985" s="132" t="s">
        <v>89</v>
      </c>
      <c r="BP985" s="249"/>
    </row>
    <row r="986" spans="1:124" ht="15" customHeight="1">
      <c r="A986" s="245"/>
      <c r="B986" s="9"/>
      <c r="C986" s="132" t="s">
        <v>90</v>
      </c>
      <c r="D986" s="389" t="str">
        <f>IF($AC$978="","",IF(HLOOKUP($AC$978,Presentación!$AQ$3:$BV$574,Presentación!AP5)="","",HLOOKUP($AC$978,Presentación!$AQ$3:$BV$574,Presentación!AP5,0)))</f>
        <v/>
      </c>
      <c r="E986" s="390"/>
      <c r="F986" s="391"/>
      <c r="G986" s="480" t="str">
        <f>IF($AC$978="","",IF(HLOOKUP($AC$978,Presentación!$BZ$3:$DE$574,Presentación!AP5,0)="","",HLOOKUP($AC$978,Presentación!$BZ$3:$DE$574,Presentación!AP5,0)))</f>
        <v/>
      </c>
      <c r="H986" s="481"/>
      <c r="I986" s="481"/>
      <c r="J986" s="481"/>
      <c r="K986" s="481"/>
      <c r="L986" s="482"/>
      <c r="M986" s="27"/>
      <c r="N986" s="27"/>
      <c r="O986" s="27"/>
      <c r="P986" s="27"/>
      <c r="Q986" s="27"/>
      <c r="R986" s="27"/>
      <c r="S986" s="27"/>
      <c r="T986" s="27"/>
      <c r="U986" s="27"/>
      <c r="V986" s="27"/>
      <c r="W986" s="27"/>
      <c r="X986" s="27"/>
      <c r="Y986" s="27"/>
      <c r="Z986" s="27"/>
      <c r="AA986" s="27"/>
      <c r="AB986" s="27"/>
      <c r="AC986" s="27"/>
      <c r="AD986" s="27"/>
      <c r="AG986">
        <f t="shared" si="334"/>
        <v>0</v>
      </c>
      <c r="AH986">
        <f t="shared" si="335"/>
        <v>0</v>
      </c>
      <c r="AI986">
        <f t="shared" si="336"/>
        <v>0</v>
      </c>
      <c r="AJ986">
        <f t="shared" si="337"/>
        <v>0</v>
      </c>
      <c r="AK986">
        <f t="shared" si="338"/>
        <v>0</v>
      </c>
      <c r="AL986">
        <f t="shared" si="339"/>
        <v>0</v>
      </c>
      <c r="AM986">
        <f t="shared" si="340"/>
        <v>0</v>
      </c>
      <c r="AN986">
        <f t="shared" si="341"/>
        <v>0</v>
      </c>
      <c r="AO986">
        <f t="shared" si="342"/>
        <v>0</v>
      </c>
      <c r="AP986">
        <f t="shared" si="343"/>
        <v>0</v>
      </c>
      <c r="AQ986">
        <f t="shared" si="344"/>
        <v>0</v>
      </c>
      <c r="AR986">
        <f t="shared" si="345"/>
        <v>0</v>
      </c>
      <c r="AS986">
        <f t="shared" si="346"/>
        <v>0</v>
      </c>
      <c r="AT986">
        <f t="shared" si="347"/>
        <v>0</v>
      </c>
      <c r="AU986">
        <f t="shared" si="348"/>
        <v>0</v>
      </c>
      <c r="AV986">
        <f t="shared" si="349"/>
        <v>0</v>
      </c>
      <c r="AW986">
        <f t="shared" si="350"/>
        <v>0</v>
      </c>
      <c r="AX986">
        <f t="shared" si="351"/>
        <v>0</v>
      </c>
      <c r="AY986">
        <f t="shared" si="352"/>
        <v>0</v>
      </c>
      <c r="AZ986">
        <f t="shared" si="353"/>
        <v>0</v>
      </c>
      <c r="BA986" s="35">
        <f t="shared" ref="BA986:BA1049" si="354">M986</f>
        <v>0</v>
      </c>
      <c r="BB986" s="36">
        <f t="shared" ref="BB986:BB1049" si="355">COUNTIF(P986,"NS")+COUNTIF(S986,"NS") + COUNTIF(V986,"NS")+COUNTIF(Y986,"NS")+COUNTIF(AB986,"NS") + COUNTIF(M1567,"NS")+COUNTIF(P1567,"NS")+COUNTIF(S1567,"NS") + COUNTIF(V1567,"NS")+COUNTIF(Y1567,"NS")+COUNTIF(AB1567,"NS") + COUNTIF(M2148,"NS")+COUNTIF(P2148,"NS")+COUNTIF(S2148,"NS") + COUNTIF(V2148,"NS")+COUNTIF(Y2148,"NS")+COUNTIF(AB2148,"NS")</f>
        <v>0</v>
      </c>
      <c r="BC986" s="37">
        <f t="shared" ref="BC986:BC1049" si="356">SUM(P986,S986,V986,Y986,AB986,M1567,P1567,S1567,V1567,Y1567,AB1567,M2148,P2148,S2148,V2148,Y2148,AB2148)</f>
        <v>0</v>
      </c>
      <c r="BD986" s="38">
        <f t="shared" ref="BD986:BD1049" si="357">IF(OR(AND(BA986=0, BB986&gt;0),AND(BA986="NS", BC986&gt;0), AND(BA986="NS", BB986=0, BC986=0)), 1, IF(OR(AND(BA986&gt;0, BB986&gt;1,BA986&gt;BC986), AND(BA986="NS", BB986=2), AND(BA986="NS", BC986=0, BB986&gt;0), BA986=BC986), 0, 1))</f>
        <v>0</v>
      </c>
      <c r="BE986" s="35">
        <f t="shared" ref="BE986:BE1049" si="358">N986</f>
        <v>0</v>
      </c>
      <c r="BF986" s="36">
        <f t="shared" ref="BF986:BF1049" si="359">COUNTIF(Q986,"NS")+COUNTIF(T986,"NS") + COUNTIF(W986,"NS")+COUNTIF(Z986,"NS")+COUNTIF(AC986,"NS") + COUNTIF(N1567,"NS")+COUNTIF(Q1567,"NS")+COUNTIF(T1567,"NS") + COUNTIF(W1567,"NS")+COUNTIF(Z1567,"NS")+COUNTIF(AC1567,"NS") + COUNTIF(N2148,"NS")+COUNTIF(Q2148,"NS")+COUNTIF(T2148,"NS") + COUNTIF(W2148,"NS")+COUNTIF(Z2148,"NS")+COUNTIF(AC2148,"NS")</f>
        <v>0</v>
      </c>
      <c r="BG986" s="37">
        <f t="shared" ref="BG986:BG1049" si="360">SUM(Q986,T986,W986,Z986,AC986,N1567,Q1567,T1567,W1567,Z1567,AC1567,N2148,Q2148,T2148,W2148,Z2148,AC2148)</f>
        <v>0</v>
      </c>
      <c r="BH986" s="38">
        <f t="shared" ref="BH986:BH1049" si="361">IF(OR(AND(BE986=0, BF986&gt;0),AND(BE986="NS", BG986&gt;0), AND(BE986="NS", BF986=0, BG986=0)), 1, IF(OR(AND(BE986&gt;0, BF986&gt;1,BE986&gt;BG986), AND(BE986="NS", BF986=2), AND(BE986="NS", BG986=0, BF986&gt;0), BE986=BG986), 0, 1))</f>
        <v>0</v>
      </c>
      <c r="BI986" s="35">
        <f t="shared" ref="BI986:BI1049" si="362">O986</f>
        <v>0</v>
      </c>
      <c r="BJ986" s="36">
        <f t="shared" ref="BJ986:BJ1049" si="363">COUNTIF(R986,"NS")+COUNTIF(U986,"NS") + COUNTIF(X986,"NS")+COUNTIF(AA986,"NS")+COUNTIF(AD986,"NS") + COUNTIF(O1567,"NS")+COUNTIF(R1567,"NS")+COUNTIF(U1567,"NS") + COUNTIF(X1567,"NS")+COUNTIF(AA1567,"NS")+COUNTIF(AD1567,"NS") + COUNTIF(O2148,"NS")+COUNTIF(R2148,"NS")+COUNTIF(U2148,"NS") + COUNTIF(X2148,"NS")+COUNTIF(AA2148,"NS")+COUNTIF(AD2148,"NS")</f>
        <v>0</v>
      </c>
      <c r="BK986" s="37">
        <f t="shared" ref="BK986:BK1049" si="364">SUM(R986,U986,X986,AA986,AD986,O1567,R1567,U1567,X1567,AA1567,AD1567,O2148,R2148,U2148,X2148,AA2148,AD2148)</f>
        <v>0</v>
      </c>
      <c r="BL986" s="38">
        <f t="shared" ref="BL986:BL1049" si="365">IF(OR(AND(BI986=0, BJ986&gt;0),AND(BI986="NS", BK986&gt;0), AND(BI986="NS", BJ986=0, BK986=0)), 1, IF(OR(AND(BI986&gt;0, BJ986&gt;1,BI986&gt;BK986), AND(BI986="NS", BJ986=2), AND(BI986="NS", BK986=0, BJ986&gt;0), BI986=BK986), 0, 1))</f>
        <v>0</v>
      </c>
      <c r="BM986" s="39">
        <f t="shared" ref="BM986:BM1049" si="366">IF(SUM(BD986,BH986,BL986)=0,0,1)</f>
        <v>0</v>
      </c>
      <c r="BN986" s="34" t="str">
        <f>IF(BM986=0,"",
IF(SUM($BM$985:BM986)=1,BO986,
IF($BM$1560&gt;SUM($BM$985:BM986),_xlfn.CONCAT(", ",BO986),
IF($BM$1560=SUM($BM$985:BM986),_xlfn.CONCAT(" y ",BO986)))))</f>
        <v/>
      </c>
      <c r="BO986" s="132" t="s">
        <v>90</v>
      </c>
      <c r="BP986" s="249"/>
    </row>
    <row r="987" spans="1:124" ht="15" customHeight="1">
      <c r="A987" s="245"/>
      <c r="B987" s="9"/>
      <c r="C987" s="132" t="s">
        <v>92</v>
      </c>
      <c r="D987" s="389" t="str">
        <f>IF($AC$978="","",IF(HLOOKUP($AC$978,Presentación!$AQ$3:$BV$574,Presentación!AP6)="","",HLOOKUP($AC$978,Presentación!$AQ$3:$BV$574,Presentación!AP6,0)))</f>
        <v/>
      </c>
      <c r="E987" s="390"/>
      <c r="F987" s="391"/>
      <c r="G987" s="480" t="str">
        <f>IF($AC$978="","",IF(HLOOKUP($AC$978,Presentación!$BZ$3:$DE$574,Presentación!AP6,0)="","",HLOOKUP($AC$978,Presentación!$BZ$3:$DE$574,Presentación!AP6,0)))</f>
        <v/>
      </c>
      <c r="H987" s="481"/>
      <c r="I987" s="481"/>
      <c r="J987" s="481"/>
      <c r="K987" s="481"/>
      <c r="L987" s="482"/>
      <c r="M987" s="27"/>
      <c r="N987" s="27"/>
      <c r="O987" s="27"/>
      <c r="P987" s="27"/>
      <c r="Q987" s="27"/>
      <c r="R987" s="27"/>
      <c r="S987" s="27"/>
      <c r="T987" s="27"/>
      <c r="U987" s="27"/>
      <c r="V987" s="27"/>
      <c r="W987" s="27"/>
      <c r="X987" s="27"/>
      <c r="Y987" s="27"/>
      <c r="Z987" s="27"/>
      <c r="AA987" s="27"/>
      <c r="AB987" s="27"/>
      <c r="AC987" s="27"/>
      <c r="AD987" s="27"/>
      <c r="AG987">
        <f t="shared" si="334"/>
        <v>0</v>
      </c>
      <c r="AH987">
        <f t="shared" si="335"/>
        <v>0</v>
      </c>
      <c r="AI987">
        <f t="shared" si="336"/>
        <v>0</v>
      </c>
      <c r="AJ987">
        <f t="shared" si="337"/>
        <v>0</v>
      </c>
      <c r="AK987">
        <f t="shared" si="338"/>
        <v>0</v>
      </c>
      <c r="AL987">
        <f t="shared" si="339"/>
        <v>0</v>
      </c>
      <c r="AM987">
        <f t="shared" si="340"/>
        <v>0</v>
      </c>
      <c r="AN987">
        <f t="shared" si="341"/>
        <v>0</v>
      </c>
      <c r="AO987">
        <f t="shared" si="342"/>
        <v>0</v>
      </c>
      <c r="AP987">
        <f t="shared" si="343"/>
        <v>0</v>
      </c>
      <c r="AQ987">
        <f t="shared" si="344"/>
        <v>0</v>
      </c>
      <c r="AR987">
        <f t="shared" si="345"/>
        <v>0</v>
      </c>
      <c r="AS987">
        <f t="shared" si="346"/>
        <v>0</v>
      </c>
      <c r="AT987">
        <f t="shared" si="347"/>
        <v>0</v>
      </c>
      <c r="AU987">
        <f t="shared" si="348"/>
        <v>0</v>
      </c>
      <c r="AV987">
        <f t="shared" si="349"/>
        <v>0</v>
      </c>
      <c r="AW987">
        <f t="shared" si="350"/>
        <v>0</v>
      </c>
      <c r="AX987">
        <f t="shared" si="351"/>
        <v>0</v>
      </c>
      <c r="AY987">
        <f t="shared" si="352"/>
        <v>0</v>
      </c>
      <c r="AZ987">
        <f t="shared" si="353"/>
        <v>0</v>
      </c>
      <c r="BA987" s="35">
        <f t="shared" si="354"/>
        <v>0</v>
      </c>
      <c r="BB987" s="36">
        <f t="shared" si="355"/>
        <v>0</v>
      </c>
      <c r="BC987" s="37">
        <f t="shared" si="356"/>
        <v>0</v>
      </c>
      <c r="BD987" s="38">
        <f t="shared" si="357"/>
        <v>0</v>
      </c>
      <c r="BE987" s="35">
        <f t="shared" si="358"/>
        <v>0</v>
      </c>
      <c r="BF987" s="36">
        <f t="shared" si="359"/>
        <v>0</v>
      </c>
      <c r="BG987" s="37">
        <f t="shared" si="360"/>
        <v>0</v>
      </c>
      <c r="BH987" s="38">
        <f t="shared" si="361"/>
        <v>0</v>
      </c>
      <c r="BI987" s="35">
        <f t="shared" si="362"/>
        <v>0</v>
      </c>
      <c r="BJ987" s="36">
        <f t="shared" si="363"/>
        <v>0</v>
      </c>
      <c r="BK987" s="37">
        <f t="shared" si="364"/>
        <v>0</v>
      </c>
      <c r="BL987" s="38">
        <f t="shared" si="365"/>
        <v>0</v>
      </c>
      <c r="BM987" s="39">
        <f t="shared" si="366"/>
        <v>0</v>
      </c>
      <c r="BN987" s="34" t="str">
        <f>IF(BM987=0,"",
IF(SUM($BM$985:BM987)=1,BO987,
IF($BM$1560&gt;SUM($BM$985:BM987),_xlfn.CONCAT(", ",BO987),
IF($BM$1560=SUM($BM$985:BM987),_xlfn.CONCAT(" y ",BO987)))))</f>
        <v/>
      </c>
      <c r="BO987" s="132" t="s">
        <v>92</v>
      </c>
      <c r="BP987" s="249"/>
    </row>
    <row r="988" spans="1:124" ht="15" customHeight="1">
      <c r="A988" s="245"/>
      <c r="B988" s="9"/>
      <c r="C988" s="132" t="s">
        <v>93</v>
      </c>
      <c r="D988" s="389" t="str">
        <f>IF($AC$978="","",IF(HLOOKUP($AC$978,Presentación!$AQ$3:$BV$574,Presentación!AP7)="","",HLOOKUP($AC$978,Presentación!$AQ$3:$BV$574,Presentación!AP7,0)))</f>
        <v/>
      </c>
      <c r="E988" s="390"/>
      <c r="F988" s="391"/>
      <c r="G988" s="480" t="str">
        <f>IF($AC$978="","",IF(HLOOKUP($AC$978,Presentación!$BZ$3:$DE$574,Presentación!AP7,0)="","",HLOOKUP($AC$978,Presentación!$BZ$3:$DE$574,Presentación!AP7,0)))</f>
        <v/>
      </c>
      <c r="H988" s="481"/>
      <c r="I988" s="481"/>
      <c r="J988" s="481"/>
      <c r="K988" s="481"/>
      <c r="L988" s="482"/>
      <c r="M988" s="27"/>
      <c r="N988" s="27"/>
      <c r="O988" s="27"/>
      <c r="P988" s="27"/>
      <c r="Q988" s="27"/>
      <c r="R988" s="27"/>
      <c r="S988" s="27"/>
      <c r="T988" s="27"/>
      <c r="U988" s="27"/>
      <c r="V988" s="27"/>
      <c r="W988" s="27"/>
      <c r="X988" s="27"/>
      <c r="Y988" s="27"/>
      <c r="Z988" s="27"/>
      <c r="AA988" s="27"/>
      <c r="AB988" s="27"/>
      <c r="AC988" s="27"/>
      <c r="AD988" s="27"/>
      <c r="AG988">
        <f t="shared" si="334"/>
        <v>0</v>
      </c>
      <c r="AH988">
        <f t="shared" si="335"/>
        <v>0</v>
      </c>
      <c r="AI988">
        <f t="shared" si="336"/>
        <v>0</v>
      </c>
      <c r="AJ988">
        <f t="shared" si="337"/>
        <v>0</v>
      </c>
      <c r="AK988">
        <f t="shared" si="338"/>
        <v>0</v>
      </c>
      <c r="AL988">
        <f t="shared" si="339"/>
        <v>0</v>
      </c>
      <c r="AM988">
        <f t="shared" si="340"/>
        <v>0</v>
      </c>
      <c r="AN988">
        <f t="shared" si="341"/>
        <v>0</v>
      </c>
      <c r="AO988">
        <f t="shared" si="342"/>
        <v>0</v>
      </c>
      <c r="AP988">
        <f t="shared" si="343"/>
        <v>0</v>
      </c>
      <c r="AQ988">
        <f t="shared" si="344"/>
        <v>0</v>
      </c>
      <c r="AR988">
        <f t="shared" si="345"/>
        <v>0</v>
      </c>
      <c r="AS988">
        <f t="shared" si="346"/>
        <v>0</v>
      </c>
      <c r="AT988">
        <f t="shared" si="347"/>
        <v>0</v>
      </c>
      <c r="AU988">
        <f t="shared" si="348"/>
        <v>0</v>
      </c>
      <c r="AV988">
        <f t="shared" si="349"/>
        <v>0</v>
      </c>
      <c r="AW988">
        <f t="shared" si="350"/>
        <v>0</v>
      </c>
      <c r="AX988">
        <f t="shared" si="351"/>
        <v>0</v>
      </c>
      <c r="AY988">
        <f t="shared" si="352"/>
        <v>0</v>
      </c>
      <c r="AZ988">
        <f t="shared" si="353"/>
        <v>0</v>
      </c>
      <c r="BA988" s="35">
        <f t="shared" si="354"/>
        <v>0</v>
      </c>
      <c r="BB988" s="36">
        <f t="shared" si="355"/>
        <v>0</v>
      </c>
      <c r="BC988" s="37">
        <f t="shared" si="356"/>
        <v>0</v>
      </c>
      <c r="BD988" s="38">
        <f t="shared" si="357"/>
        <v>0</v>
      </c>
      <c r="BE988" s="35">
        <f t="shared" si="358"/>
        <v>0</v>
      </c>
      <c r="BF988" s="36">
        <f t="shared" si="359"/>
        <v>0</v>
      </c>
      <c r="BG988" s="37">
        <f t="shared" si="360"/>
        <v>0</v>
      </c>
      <c r="BH988" s="38">
        <f t="shared" si="361"/>
        <v>0</v>
      </c>
      <c r="BI988" s="35">
        <f t="shared" si="362"/>
        <v>0</v>
      </c>
      <c r="BJ988" s="36">
        <f t="shared" si="363"/>
        <v>0</v>
      </c>
      <c r="BK988" s="37">
        <f t="shared" si="364"/>
        <v>0</v>
      </c>
      <c r="BL988" s="38">
        <f t="shared" si="365"/>
        <v>0</v>
      </c>
      <c r="BM988" s="39">
        <f t="shared" si="366"/>
        <v>0</v>
      </c>
      <c r="BN988" s="34" t="str">
        <f>IF(BM988=0,"",
IF(SUM($BM$985:BM988)=1,BO988,
IF($BM$1560&gt;SUM($BM$985:BM988),_xlfn.CONCAT(", ",BO988),
IF($BM$1560=SUM($BM$985:BM988),_xlfn.CONCAT(" y ",BO988)))))</f>
        <v/>
      </c>
      <c r="BO988" s="132" t="s">
        <v>93</v>
      </c>
      <c r="BP988" s="249"/>
    </row>
    <row r="989" spans="1:124" ht="15" customHeight="1">
      <c r="A989" s="245"/>
      <c r="B989" s="9"/>
      <c r="C989" s="132" t="s">
        <v>95</v>
      </c>
      <c r="D989" s="389" t="str">
        <f>IF($AC$978="","",IF(HLOOKUP($AC$978,Presentación!$AQ$3:$BV$574,Presentación!AP8)="","",HLOOKUP($AC$978,Presentación!$AQ$3:$BV$574,Presentación!AP8,0)))</f>
        <v/>
      </c>
      <c r="E989" s="390"/>
      <c r="F989" s="391"/>
      <c r="G989" s="480" t="str">
        <f>IF($AC$978="","",IF(HLOOKUP($AC$978,Presentación!$BZ$3:$DE$574,Presentación!AP8,0)="","",HLOOKUP($AC$978,Presentación!$BZ$3:$DE$574,Presentación!AP8,0)))</f>
        <v/>
      </c>
      <c r="H989" s="481"/>
      <c r="I989" s="481"/>
      <c r="J989" s="481"/>
      <c r="K989" s="481"/>
      <c r="L989" s="482"/>
      <c r="M989" s="27"/>
      <c r="N989" s="27"/>
      <c r="O989" s="27"/>
      <c r="P989" s="27"/>
      <c r="Q989" s="27"/>
      <c r="R989" s="27"/>
      <c r="S989" s="27"/>
      <c r="T989" s="27"/>
      <c r="U989" s="27"/>
      <c r="V989" s="27"/>
      <c r="W989" s="27"/>
      <c r="X989" s="27"/>
      <c r="Y989" s="27"/>
      <c r="Z989" s="27"/>
      <c r="AA989" s="27"/>
      <c r="AB989" s="27"/>
      <c r="AC989" s="27"/>
      <c r="AD989" s="27"/>
      <c r="AG989">
        <f t="shared" si="334"/>
        <v>0</v>
      </c>
      <c r="AH989">
        <f t="shared" si="335"/>
        <v>0</v>
      </c>
      <c r="AI989">
        <f t="shared" si="336"/>
        <v>0</v>
      </c>
      <c r="AJ989">
        <f t="shared" si="337"/>
        <v>0</v>
      </c>
      <c r="AK989">
        <f t="shared" si="338"/>
        <v>0</v>
      </c>
      <c r="AL989">
        <f t="shared" si="339"/>
        <v>0</v>
      </c>
      <c r="AM989">
        <f t="shared" si="340"/>
        <v>0</v>
      </c>
      <c r="AN989">
        <f t="shared" si="341"/>
        <v>0</v>
      </c>
      <c r="AO989">
        <f t="shared" si="342"/>
        <v>0</v>
      </c>
      <c r="AP989">
        <f t="shared" si="343"/>
        <v>0</v>
      </c>
      <c r="AQ989">
        <f t="shared" si="344"/>
        <v>0</v>
      </c>
      <c r="AR989">
        <f t="shared" si="345"/>
        <v>0</v>
      </c>
      <c r="AS989">
        <f t="shared" si="346"/>
        <v>0</v>
      </c>
      <c r="AT989">
        <f t="shared" si="347"/>
        <v>0</v>
      </c>
      <c r="AU989">
        <f t="shared" si="348"/>
        <v>0</v>
      </c>
      <c r="AV989">
        <f t="shared" si="349"/>
        <v>0</v>
      </c>
      <c r="AW989">
        <f t="shared" si="350"/>
        <v>0</v>
      </c>
      <c r="AX989">
        <f t="shared" si="351"/>
        <v>0</v>
      </c>
      <c r="AY989">
        <f t="shared" si="352"/>
        <v>0</v>
      </c>
      <c r="AZ989">
        <f t="shared" si="353"/>
        <v>0</v>
      </c>
      <c r="BA989" s="35">
        <f t="shared" si="354"/>
        <v>0</v>
      </c>
      <c r="BB989" s="36">
        <f t="shared" si="355"/>
        <v>0</v>
      </c>
      <c r="BC989" s="37">
        <f t="shared" si="356"/>
        <v>0</v>
      </c>
      <c r="BD989" s="38">
        <f t="shared" si="357"/>
        <v>0</v>
      </c>
      <c r="BE989" s="35">
        <f t="shared" si="358"/>
        <v>0</v>
      </c>
      <c r="BF989" s="36">
        <f t="shared" si="359"/>
        <v>0</v>
      </c>
      <c r="BG989" s="37">
        <f t="shared" si="360"/>
        <v>0</v>
      </c>
      <c r="BH989" s="38">
        <f t="shared" si="361"/>
        <v>0</v>
      </c>
      <c r="BI989" s="35">
        <f t="shared" si="362"/>
        <v>0</v>
      </c>
      <c r="BJ989" s="36">
        <f t="shared" si="363"/>
        <v>0</v>
      </c>
      <c r="BK989" s="37">
        <f t="shared" si="364"/>
        <v>0</v>
      </c>
      <c r="BL989" s="38">
        <f t="shared" si="365"/>
        <v>0</v>
      </c>
      <c r="BM989" s="39">
        <f t="shared" si="366"/>
        <v>0</v>
      </c>
      <c r="BN989" s="34" t="str">
        <f>IF(BM989=0,"",
IF(SUM($BM$985:BM989)=1,BO989,
IF($BM$1560&gt;SUM($BM$985:BM989),_xlfn.CONCAT(", ",BO989),
IF($BM$1560=SUM($BM$985:BM989),_xlfn.CONCAT(" y ",BO989)))))</f>
        <v/>
      </c>
      <c r="BO989" s="132" t="s">
        <v>95</v>
      </c>
      <c r="BP989" s="249"/>
    </row>
    <row r="990" spans="1:124" ht="15" customHeight="1">
      <c r="A990" s="245"/>
      <c r="B990" s="9"/>
      <c r="C990" s="132" t="s">
        <v>97</v>
      </c>
      <c r="D990" s="389" t="str">
        <f>IF($AC$978="","",IF(HLOOKUP($AC$978,Presentación!$AQ$3:$BV$574,Presentación!AP9)="","",HLOOKUP($AC$978,Presentación!$AQ$3:$BV$574,Presentación!AP9,0)))</f>
        <v/>
      </c>
      <c r="E990" s="390"/>
      <c r="F990" s="391"/>
      <c r="G990" s="480" t="str">
        <f>IF($AC$978="","",IF(HLOOKUP($AC$978,Presentación!$BZ$3:$DE$574,Presentación!AP9,0)="","",HLOOKUP($AC$978,Presentación!$BZ$3:$DE$574,Presentación!AP9,0)))</f>
        <v/>
      </c>
      <c r="H990" s="481"/>
      <c r="I990" s="481"/>
      <c r="J990" s="481"/>
      <c r="K990" s="481"/>
      <c r="L990" s="482"/>
      <c r="M990" s="27"/>
      <c r="N990" s="27"/>
      <c r="O990" s="27"/>
      <c r="P990" s="27"/>
      <c r="Q990" s="27"/>
      <c r="R990" s="27"/>
      <c r="S990" s="27"/>
      <c r="T990" s="27"/>
      <c r="U990" s="27"/>
      <c r="V990" s="27"/>
      <c r="W990" s="27"/>
      <c r="X990" s="27"/>
      <c r="Y990" s="27"/>
      <c r="Z990" s="27"/>
      <c r="AA990" s="27"/>
      <c r="AB990" s="27"/>
      <c r="AC990" s="27"/>
      <c r="AD990" s="27"/>
      <c r="AG990">
        <f t="shared" si="334"/>
        <v>0</v>
      </c>
      <c r="AH990">
        <f t="shared" si="335"/>
        <v>0</v>
      </c>
      <c r="AI990">
        <f t="shared" si="336"/>
        <v>0</v>
      </c>
      <c r="AJ990">
        <f t="shared" si="337"/>
        <v>0</v>
      </c>
      <c r="AK990">
        <f t="shared" si="338"/>
        <v>0</v>
      </c>
      <c r="AL990">
        <f t="shared" si="339"/>
        <v>0</v>
      </c>
      <c r="AM990">
        <f t="shared" si="340"/>
        <v>0</v>
      </c>
      <c r="AN990">
        <f t="shared" si="341"/>
        <v>0</v>
      </c>
      <c r="AO990">
        <f t="shared" si="342"/>
        <v>0</v>
      </c>
      <c r="AP990">
        <f t="shared" si="343"/>
        <v>0</v>
      </c>
      <c r="AQ990">
        <f t="shared" si="344"/>
        <v>0</v>
      </c>
      <c r="AR990">
        <f t="shared" si="345"/>
        <v>0</v>
      </c>
      <c r="AS990">
        <f t="shared" si="346"/>
        <v>0</v>
      </c>
      <c r="AT990">
        <f t="shared" si="347"/>
        <v>0</v>
      </c>
      <c r="AU990">
        <f t="shared" si="348"/>
        <v>0</v>
      </c>
      <c r="AV990">
        <f t="shared" si="349"/>
        <v>0</v>
      </c>
      <c r="AW990">
        <f t="shared" si="350"/>
        <v>0</v>
      </c>
      <c r="AX990">
        <f t="shared" si="351"/>
        <v>0</v>
      </c>
      <c r="AY990">
        <f t="shared" si="352"/>
        <v>0</v>
      </c>
      <c r="AZ990">
        <f t="shared" si="353"/>
        <v>0</v>
      </c>
      <c r="BA990" s="35">
        <f t="shared" si="354"/>
        <v>0</v>
      </c>
      <c r="BB990" s="36">
        <f t="shared" si="355"/>
        <v>0</v>
      </c>
      <c r="BC990" s="37">
        <f t="shared" si="356"/>
        <v>0</v>
      </c>
      <c r="BD990" s="38">
        <f t="shared" si="357"/>
        <v>0</v>
      </c>
      <c r="BE990" s="35">
        <f t="shared" si="358"/>
        <v>0</v>
      </c>
      <c r="BF990" s="36">
        <f t="shared" si="359"/>
        <v>0</v>
      </c>
      <c r="BG990" s="37">
        <f t="shared" si="360"/>
        <v>0</v>
      </c>
      <c r="BH990" s="38">
        <f t="shared" si="361"/>
        <v>0</v>
      </c>
      <c r="BI990" s="35">
        <f t="shared" si="362"/>
        <v>0</v>
      </c>
      <c r="BJ990" s="36">
        <f t="shared" si="363"/>
        <v>0</v>
      </c>
      <c r="BK990" s="37">
        <f t="shared" si="364"/>
        <v>0</v>
      </c>
      <c r="BL990" s="38">
        <f t="shared" si="365"/>
        <v>0</v>
      </c>
      <c r="BM990" s="39">
        <f t="shared" si="366"/>
        <v>0</v>
      </c>
      <c r="BN990" s="34" t="str">
        <f>IF(BM990=0,"",
IF(SUM($BM$985:BM990)=1,BO990,
IF($BM$1560&gt;SUM($BM$985:BM990),_xlfn.CONCAT(", ",BO990),
IF($BM$1560=SUM($BM$985:BM990),_xlfn.CONCAT(" y ",BO990)))))</f>
        <v/>
      </c>
      <c r="BO990" s="132" t="s">
        <v>97</v>
      </c>
      <c r="BP990" s="249"/>
    </row>
    <row r="991" spans="1:124" ht="15" customHeight="1">
      <c r="A991" s="245"/>
      <c r="B991" s="9"/>
      <c r="C991" s="132" t="s">
        <v>99</v>
      </c>
      <c r="D991" s="389" t="str">
        <f>IF($AC$978="","",IF(HLOOKUP($AC$978,Presentación!$AQ$3:$BV$574,Presentación!AP10)="","",HLOOKUP($AC$978,Presentación!$AQ$3:$BV$574,Presentación!AP10,0)))</f>
        <v/>
      </c>
      <c r="E991" s="390"/>
      <c r="F991" s="391"/>
      <c r="G991" s="480" t="str">
        <f>IF($AC$978="","",IF(HLOOKUP($AC$978,Presentación!$BZ$3:$DE$574,Presentación!AP10,0)="","",HLOOKUP($AC$978,Presentación!$BZ$3:$DE$574,Presentación!AP10,0)))</f>
        <v/>
      </c>
      <c r="H991" s="481"/>
      <c r="I991" s="481"/>
      <c r="J991" s="481"/>
      <c r="K991" s="481"/>
      <c r="L991" s="482"/>
      <c r="M991" s="27"/>
      <c r="N991" s="27"/>
      <c r="O991" s="27"/>
      <c r="P991" s="27"/>
      <c r="Q991" s="27"/>
      <c r="R991" s="27"/>
      <c r="S991" s="27"/>
      <c r="T991" s="27"/>
      <c r="U991" s="27"/>
      <c r="V991" s="27"/>
      <c r="W991" s="27"/>
      <c r="X991" s="27"/>
      <c r="Y991" s="27"/>
      <c r="Z991" s="27"/>
      <c r="AA991" s="27"/>
      <c r="AB991" s="27"/>
      <c r="AC991" s="27"/>
      <c r="AD991" s="27"/>
      <c r="AG991">
        <f t="shared" si="334"/>
        <v>0</v>
      </c>
      <c r="AH991">
        <f t="shared" si="335"/>
        <v>0</v>
      </c>
      <c r="AI991">
        <f t="shared" si="336"/>
        <v>0</v>
      </c>
      <c r="AJ991">
        <f t="shared" si="337"/>
        <v>0</v>
      </c>
      <c r="AK991">
        <f t="shared" si="338"/>
        <v>0</v>
      </c>
      <c r="AL991">
        <f t="shared" si="339"/>
        <v>0</v>
      </c>
      <c r="AM991">
        <f t="shared" si="340"/>
        <v>0</v>
      </c>
      <c r="AN991">
        <f t="shared" si="341"/>
        <v>0</v>
      </c>
      <c r="AO991">
        <f t="shared" si="342"/>
        <v>0</v>
      </c>
      <c r="AP991">
        <f t="shared" si="343"/>
        <v>0</v>
      </c>
      <c r="AQ991">
        <f t="shared" si="344"/>
        <v>0</v>
      </c>
      <c r="AR991">
        <f t="shared" si="345"/>
        <v>0</v>
      </c>
      <c r="AS991">
        <f t="shared" si="346"/>
        <v>0</v>
      </c>
      <c r="AT991">
        <f t="shared" si="347"/>
        <v>0</v>
      </c>
      <c r="AU991">
        <f t="shared" si="348"/>
        <v>0</v>
      </c>
      <c r="AV991">
        <f t="shared" si="349"/>
        <v>0</v>
      </c>
      <c r="AW991">
        <f t="shared" si="350"/>
        <v>0</v>
      </c>
      <c r="AX991">
        <f t="shared" si="351"/>
        <v>0</v>
      </c>
      <c r="AY991">
        <f t="shared" si="352"/>
        <v>0</v>
      </c>
      <c r="AZ991">
        <f t="shared" si="353"/>
        <v>0</v>
      </c>
      <c r="BA991" s="35">
        <f t="shared" si="354"/>
        <v>0</v>
      </c>
      <c r="BB991" s="36">
        <f t="shared" si="355"/>
        <v>0</v>
      </c>
      <c r="BC991" s="37">
        <f t="shared" si="356"/>
        <v>0</v>
      </c>
      <c r="BD991" s="38">
        <f t="shared" si="357"/>
        <v>0</v>
      </c>
      <c r="BE991" s="35">
        <f t="shared" si="358"/>
        <v>0</v>
      </c>
      <c r="BF991" s="36">
        <f t="shared" si="359"/>
        <v>0</v>
      </c>
      <c r="BG991" s="37">
        <f t="shared" si="360"/>
        <v>0</v>
      </c>
      <c r="BH991" s="38">
        <f t="shared" si="361"/>
        <v>0</v>
      </c>
      <c r="BI991" s="35">
        <f t="shared" si="362"/>
        <v>0</v>
      </c>
      <c r="BJ991" s="36">
        <f t="shared" si="363"/>
        <v>0</v>
      </c>
      <c r="BK991" s="37">
        <f t="shared" si="364"/>
        <v>0</v>
      </c>
      <c r="BL991" s="38">
        <f t="shared" si="365"/>
        <v>0</v>
      </c>
      <c r="BM991" s="39">
        <f t="shared" si="366"/>
        <v>0</v>
      </c>
      <c r="BN991" s="34" t="str">
        <f>IF(BM991=0,"",
IF(SUM($BM$985:BM991)=1,BO991,
IF($BM$1560&gt;SUM($BM$985:BM991),_xlfn.CONCAT(", ",BO991),
IF($BM$1560=SUM($BM$985:BM991),_xlfn.CONCAT(" y ",BO991)))))</f>
        <v/>
      </c>
      <c r="BO991" s="132" t="s">
        <v>99</v>
      </c>
      <c r="BP991" s="249"/>
    </row>
    <row r="992" spans="1:124" ht="15" customHeight="1">
      <c r="A992" s="245"/>
      <c r="B992" s="9"/>
      <c r="C992" s="132" t="s">
        <v>101</v>
      </c>
      <c r="D992" s="389" t="str">
        <f>IF($AC$978="","",IF(HLOOKUP($AC$978,Presentación!$AQ$3:$BV$574,Presentación!AP11)="","",HLOOKUP($AC$978,Presentación!$AQ$3:$BV$574,Presentación!AP11,0)))</f>
        <v/>
      </c>
      <c r="E992" s="390"/>
      <c r="F992" s="391"/>
      <c r="G992" s="480" t="str">
        <f>IF($AC$978="","",IF(HLOOKUP($AC$978,Presentación!$BZ$3:$DE$574,Presentación!AP11,0)="","",HLOOKUP($AC$978,Presentación!$BZ$3:$DE$574,Presentación!AP11,0)))</f>
        <v/>
      </c>
      <c r="H992" s="481"/>
      <c r="I992" s="481"/>
      <c r="J992" s="481"/>
      <c r="K992" s="481"/>
      <c r="L992" s="482"/>
      <c r="M992" s="27"/>
      <c r="N992" s="27"/>
      <c r="O992" s="27"/>
      <c r="P992" s="27"/>
      <c r="Q992" s="27"/>
      <c r="R992" s="27"/>
      <c r="S992" s="27"/>
      <c r="T992" s="27"/>
      <c r="U992" s="27"/>
      <c r="V992" s="27"/>
      <c r="W992" s="27"/>
      <c r="X992" s="27"/>
      <c r="Y992" s="27"/>
      <c r="Z992" s="27"/>
      <c r="AA992" s="27"/>
      <c r="AB992" s="27"/>
      <c r="AC992" s="27"/>
      <c r="AD992" s="27"/>
      <c r="AG992">
        <f t="shared" si="334"/>
        <v>0</v>
      </c>
      <c r="AH992">
        <f t="shared" si="335"/>
        <v>0</v>
      </c>
      <c r="AI992">
        <f t="shared" si="336"/>
        <v>0</v>
      </c>
      <c r="AJ992">
        <f t="shared" si="337"/>
        <v>0</v>
      </c>
      <c r="AK992">
        <f t="shared" si="338"/>
        <v>0</v>
      </c>
      <c r="AL992">
        <f t="shared" si="339"/>
        <v>0</v>
      </c>
      <c r="AM992">
        <f t="shared" si="340"/>
        <v>0</v>
      </c>
      <c r="AN992">
        <f t="shared" si="341"/>
        <v>0</v>
      </c>
      <c r="AO992">
        <f t="shared" si="342"/>
        <v>0</v>
      </c>
      <c r="AP992">
        <f t="shared" si="343"/>
        <v>0</v>
      </c>
      <c r="AQ992">
        <f t="shared" si="344"/>
        <v>0</v>
      </c>
      <c r="AR992">
        <f t="shared" si="345"/>
        <v>0</v>
      </c>
      <c r="AS992">
        <f t="shared" si="346"/>
        <v>0</v>
      </c>
      <c r="AT992">
        <f t="shared" si="347"/>
        <v>0</v>
      </c>
      <c r="AU992">
        <f t="shared" si="348"/>
        <v>0</v>
      </c>
      <c r="AV992">
        <f t="shared" si="349"/>
        <v>0</v>
      </c>
      <c r="AW992">
        <f t="shared" si="350"/>
        <v>0</v>
      </c>
      <c r="AX992">
        <f t="shared" si="351"/>
        <v>0</v>
      </c>
      <c r="AY992">
        <f t="shared" si="352"/>
        <v>0</v>
      </c>
      <c r="AZ992">
        <f t="shared" si="353"/>
        <v>0</v>
      </c>
      <c r="BA992" s="35">
        <f t="shared" si="354"/>
        <v>0</v>
      </c>
      <c r="BB992" s="36">
        <f t="shared" si="355"/>
        <v>0</v>
      </c>
      <c r="BC992" s="37">
        <f t="shared" si="356"/>
        <v>0</v>
      </c>
      <c r="BD992" s="38">
        <f t="shared" si="357"/>
        <v>0</v>
      </c>
      <c r="BE992" s="35">
        <f t="shared" si="358"/>
        <v>0</v>
      </c>
      <c r="BF992" s="36">
        <f t="shared" si="359"/>
        <v>0</v>
      </c>
      <c r="BG992" s="37">
        <f t="shared" si="360"/>
        <v>0</v>
      </c>
      <c r="BH992" s="38">
        <f t="shared" si="361"/>
        <v>0</v>
      </c>
      <c r="BI992" s="35">
        <f t="shared" si="362"/>
        <v>0</v>
      </c>
      <c r="BJ992" s="36">
        <f t="shared" si="363"/>
        <v>0</v>
      </c>
      <c r="BK992" s="37">
        <f t="shared" si="364"/>
        <v>0</v>
      </c>
      <c r="BL992" s="38">
        <f t="shared" si="365"/>
        <v>0</v>
      </c>
      <c r="BM992" s="39">
        <f t="shared" si="366"/>
        <v>0</v>
      </c>
      <c r="BN992" s="34" t="str">
        <f>IF(BM992=0,"",
IF(SUM($BM$985:BM992)=1,BO992,
IF($BM$1560&gt;SUM($BM$985:BM992),_xlfn.CONCAT(", ",BO992),
IF($BM$1560=SUM($BM$985:BM992),_xlfn.CONCAT(" y ",BO992)))))</f>
        <v/>
      </c>
      <c r="BO992" s="132" t="s">
        <v>101</v>
      </c>
      <c r="BP992" s="249"/>
    </row>
    <row r="993" spans="1:68" ht="15" customHeight="1">
      <c r="A993" s="245"/>
      <c r="B993" s="9"/>
      <c r="C993" s="132" t="s">
        <v>103</v>
      </c>
      <c r="D993" s="389" t="str">
        <f>IF($AC$978="","",IF(HLOOKUP($AC$978,Presentación!$AQ$3:$BV$574,Presentación!AP12)="","",HLOOKUP($AC$978,Presentación!$AQ$3:$BV$574,Presentación!AP12,0)))</f>
        <v/>
      </c>
      <c r="E993" s="390"/>
      <c r="F993" s="391"/>
      <c r="G993" s="480" t="str">
        <f>IF($AC$978="","",IF(HLOOKUP($AC$978,Presentación!$BZ$3:$DE$574,Presentación!AP12,0)="","",HLOOKUP($AC$978,Presentación!$BZ$3:$DE$574,Presentación!AP12,0)))</f>
        <v/>
      </c>
      <c r="H993" s="481"/>
      <c r="I993" s="481"/>
      <c r="J993" s="481"/>
      <c r="K993" s="481"/>
      <c r="L993" s="482"/>
      <c r="M993" s="27"/>
      <c r="N993" s="27"/>
      <c r="O993" s="27"/>
      <c r="P993" s="27"/>
      <c r="Q993" s="27"/>
      <c r="R993" s="27"/>
      <c r="S993" s="27"/>
      <c r="T993" s="27"/>
      <c r="U993" s="27"/>
      <c r="V993" s="27"/>
      <c r="W993" s="27"/>
      <c r="X993" s="27"/>
      <c r="Y993" s="27"/>
      <c r="Z993" s="27"/>
      <c r="AA993" s="27"/>
      <c r="AB993" s="27"/>
      <c r="AC993" s="27"/>
      <c r="AD993" s="27"/>
      <c r="AG993">
        <f t="shared" si="334"/>
        <v>0</v>
      </c>
      <c r="AH993">
        <f t="shared" si="335"/>
        <v>0</v>
      </c>
      <c r="AI993">
        <f t="shared" si="336"/>
        <v>0</v>
      </c>
      <c r="AJ993">
        <f t="shared" si="337"/>
        <v>0</v>
      </c>
      <c r="AK993">
        <f t="shared" si="338"/>
        <v>0</v>
      </c>
      <c r="AL993">
        <f t="shared" si="339"/>
        <v>0</v>
      </c>
      <c r="AM993">
        <f t="shared" si="340"/>
        <v>0</v>
      </c>
      <c r="AN993">
        <f t="shared" si="341"/>
        <v>0</v>
      </c>
      <c r="AO993">
        <f t="shared" si="342"/>
        <v>0</v>
      </c>
      <c r="AP993">
        <f t="shared" si="343"/>
        <v>0</v>
      </c>
      <c r="AQ993">
        <f t="shared" si="344"/>
        <v>0</v>
      </c>
      <c r="AR993">
        <f t="shared" si="345"/>
        <v>0</v>
      </c>
      <c r="AS993">
        <f t="shared" si="346"/>
        <v>0</v>
      </c>
      <c r="AT993">
        <f t="shared" si="347"/>
        <v>0</v>
      </c>
      <c r="AU993">
        <f t="shared" si="348"/>
        <v>0</v>
      </c>
      <c r="AV993">
        <f t="shared" si="349"/>
        <v>0</v>
      </c>
      <c r="AW993">
        <f t="shared" si="350"/>
        <v>0</v>
      </c>
      <c r="AX993">
        <f t="shared" si="351"/>
        <v>0</v>
      </c>
      <c r="AY993">
        <f t="shared" si="352"/>
        <v>0</v>
      </c>
      <c r="AZ993">
        <f t="shared" si="353"/>
        <v>0</v>
      </c>
      <c r="BA993" s="35">
        <f t="shared" si="354"/>
        <v>0</v>
      </c>
      <c r="BB993" s="36">
        <f t="shared" si="355"/>
        <v>0</v>
      </c>
      <c r="BC993" s="37">
        <f t="shared" si="356"/>
        <v>0</v>
      </c>
      <c r="BD993" s="38">
        <f t="shared" si="357"/>
        <v>0</v>
      </c>
      <c r="BE993" s="35">
        <f t="shared" si="358"/>
        <v>0</v>
      </c>
      <c r="BF993" s="36">
        <f t="shared" si="359"/>
        <v>0</v>
      </c>
      <c r="BG993" s="37">
        <f t="shared" si="360"/>
        <v>0</v>
      </c>
      <c r="BH993" s="38">
        <f t="shared" si="361"/>
        <v>0</v>
      </c>
      <c r="BI993" s="35">
        <f t="shared" si="362"/>
        <v>0</v>
      </c>
      <c r="BJ993" s="36">
        <f t="shared" si="363"/>
        <v>0</v>
      </c>
      <c r="BK993" s="37">
        <f t="shared" si="364"/>
        <v>0</v>
      </c>
      <c r="BL993" s="38">
        <f t="shared" si="365"/>
        <v>0</v>
      </c>
      <c r="BM993" s="39">
        <f t="shared" si="366"/>
        <v>0</v>
      </c>
      <c r="BN993" s="34" t="str">
        <f>IF(BM993=0,"",
IF(SUM($BM$985:BM993)=1,BO993,
IF($BM$1560&gt;SUM($BM$985:BM993),_xlfn.CONCAT(", ",BO993),
IF($BM$1560=SUM($BM$985:BM993),_xlfn.CONCAT(" y ",BO993)))))</f>
        <v/>
      </c>
      <c r="BO993" s="132" t="s">
        <v>103</v>
      </c>
      <c r="BP993" s="249"/>
    </row>
    <row r="994" spans="1:68" ht="15" customHeight="1">
      <c r="A994" s="245"/>
      <c r="B994" s="9"/>
      <c r="C994" s="132" t="s">
        <v>105</v>
      </c>
      <c r="D994" s="389" t="str">
        <f>IF($AC$978="","",IF(HLOOKUP($AC$978,Presentación!$AQ$3:$BV$574,Presentación!AP13)="","",HLOOKUP($AC$978,Presentación!$AQ$3:$BV$574,Presentación!AP13,0)))</f>
        <v/>
      </c>
      <c r="E994" s="390"/>
      <c r="F994" s="391"/>
      <c r="G994" s="480" t="str">
        <f>IF($AC$978="","",IF(HLOOKUP($AC$978,Presentación!$BZ$3:$DE$574,Presentación!AP13,0)="","",HLOOKUP($AC$978,Presentación!$BZ$3:$DE$574,Presentación!AP13,0)))</f>
        <v/>
      </c>
      <c r="H994" s="481"/>
      <c r="I994" s="481"/>
      <c r="J994" s="481"/>
      <c r="K994" s="481"/>
      <c r="L994" s="482"/>
      <c r="M994" s="27"/>
      <c r="N994" s="27"/>
      <c r="O994" s="27"/>
      <c r="P994" s="27"/>
      <c r="Q994" s="27"/>
      <c r="R994" s="27"/>
      <c r="S994" s="27"/>
      <c r="T994" s="27"/>
      <c r="U994" s="27"/>
      <c r="V994" s="27"/>
      <c r="W994" s="27"/>
      <c r="X994" s="27"/>
      <c r="Y994" s="27"/>
      <c r="Z994" s="27"/>
      <c r="AA994" s="27"/>
      <c r="AB994" s="27"/>
      <c r="AC994" s="27"/>
      <c r="AD994" s="27"/>
      <c r="AG994">
        <f t="shared" si="334"/>
        <v>0</v>
      </c>
      <c r="AH994">
        <f t="shared" si="335"/>
        <v>0</v>
      </c>
      <c r="AI994">
        <f t="shared" si="336"/>
        <v>0</v>
      </c>
      <c r="AJ994">
        <f t="shared" si="337"/>
        <v>0</v>
      </c>
      <c r="AK994">
        <f t="shared" si="338"/>
        <v>0</v>
      </c>
      <c r="AL994">
        <f t="shared" si="339"/>
        <v>0</v>
      </c>
      <c r="AM994">
        <f t="shared" si="340"/>
        <v>0</v>
      </c>
      <c r="AN994">
        <f t="shared" si="341"/>
        <v>0</v>
      </c>
      <c r="AO994">
        <f t="shared" si="342"/>
        <v>0</v>
      </c>
      <c r="AP994">
        <f t="shared" si="343"/>
        <v>0</v>
      </c>
      <c r="AQ994">
        <f t="shared" si="344"/>
        <v>0</v>
      </c>
      <c r="AR994">
        <f t="shared" si="345"/>
        <v>0</v>
      </c>
      <c r="AS994">
        <f t="shared" si="346"/>
        <v>0</v>
      </c>
      <c r="AT994">
        <f t="shared" si="347"/>
        <v>0</v>
      </c>
      <c r="AU994">
        <f t="shared" si="348"/>
        <v>0</v>
      </c>
      <c r="AV994">
        <f t="shared" si="349"/>
        <v>0</v>
      </c>
      <c r="AW994">
        <f t="shared" si="350"/>
        <v>0</v>
      </c>
      <c r="AX994">
        <f t="shared" si="351"/>
        <v>0</v>
      </c>
      <c r="AY994">
        <f t="shared" si="352"/>
        <v>0</v>
      </c>
      <c r="AZ994">
        <f t="shared" si="353"/>
        <v>0</v>
      </c>
      <c r="BA994" s="35">
        <f t="shared" si="354"/>
        <v>0</v>
      </c>
      <c r="BB994" s="36">
        <f t="shared" si="355"/>
        <v>0</v>
      </c>
      <c r="BC994" s="37">
        <f t="shared" si="356"/>
        <v>0</v>
      </c>
      <c r="BD994" s="38">
        <f t="shared" si="357"/>
        <v>0</v>
      </c>
      <c r="BE994" s="35">
        <f t="shared" si="358"/>
        <v>0</v>
      </c>
      <c r="BF994" s="36">
        <f t="shared" si="359"/>
        <v>0</v>
      </c>
      <c r="BG994" s="37">
        <f t="shared" si="360"/>
        <v>0</v>
      </c>
      <c r="BH994" s="38">
        <f t="shared" si="361"/>
        <v>0</v>
      </c>
      <c r="BI994" s="35">
        <f t="shared" si="362"/>
        <v>0</v>
      </c>
      <c r="BJ994" s="36">
        <f t="shared" si="363"/>
        <v>0</v>
      </c>
      <c r="BK994" s="37">
        <f t="shared" si="364"/>
        <v>0</v>
      </c>
      <c r="BL994" s="38">
        <f t="shared" si="365"/>
        <v>0</v>
      </c>
      <c r="BM994" s="39">
        <f t="shared" si="366"/>
        <v>0</v>
      </c>
      <c r="BN994" s="34" t="str">
        <f>IF(BM994=0,"",
IF(SUM($BM$985:BM994)=1,BO994,
IF($BM$1560&gt;SUM($BM$985:BM994),_xlfn.CONCAT(", ",BO994),
IF($BM$1560=SUM($BM$985:BM994),_xlfn.CONCAT(" y ",BO994)))))</f>
        <v/>
      </c>
      <c r="BO994" s="132" t="s">
        <v>105</v>
      </c>
      <c r="BP994" s="249"/>
    </row>
    <row r="995" spans="1:68" ht="15" customHeight="1">
      <c r="A995" s="245"/>
      <c r="B995" s="9"/>
      <c r="C995" s="132" t="s">
        <v>107</v>
      </c>
      <c r="D995" s="389" t="str">
        <f>IF($AC$978="","",IF(HLOOKUP($AC$978,Presentación!$AQ$3:$BV$574,Presentación!AP14)="","",HLOOKUP($AC$978,Presentación!$AQ$3:$BV$574,Presentación!AP14,0)))</f>
        <v/>
      </c>
      <c r="E995" s="390"/>
      <c r="F995" s="391"/>
      <c r="G995" s="480" t="str">
        <f>IF($AC$978="","",IF(HLOOKUP($AC$978,Presentación!$BZ$3:$DE$574,Presentación!AP14,0)="","",HLOOKUP($AC$978,Presentación!$BZ$3:$DE$574,Presentación!AP14,0)))</f>
        <v/>
      </c>
      <c r="H995" s="481"/>
      <c r="I995" s="481"/>
      <c r="J995" s="481"/>
      <c r="K995" s="481"/>
      <c r="L995" s="482"/>
      <c r="M995" s="27"/>
      <c r="N995" s="27"/>
      <c r="O995" s="27"/>
      <c r="P995" s="27"/>
      <c r="Q995" s="27"/>
      <c r="R995" s="27"/>
      <c r="S995" s="27"/>
      <c r="T995" s="27"/>
      <c r="U995" s="27"/>
      <c r="V995" s="27"/>
      <c r="W995" s="27"/>
      <c r="X995" s="27"/>
      <c r="Y995" s="27"/>
      <c r="Z995" s="27"/>
      <c r="AA995" s="27"/>
      <c r="AB995" s="27"/>
      <c r="AC995" s="27"/>
      <c r="AD995" s="27"/>
      <c r="AG995">
        <f t="shared" si="334"/>
        <v>0</v>
      </c>
      <c r="AH995">
        <f t="shared" si="335"/>
        <v>0</v>
      </c>
      <c r="AI995">
        <f t="shared" si="336"/>
        <v>0</v>
      </c>
      <c r="AJ995">
        <f t="shared" si="337"/>
        <v>0</v>
      </c>
      <c r="AK995">
        <f t="shared" si="338"/>
        <v>0</v>
      </c>
      <c r="AL995">
        <f t="shared" si="339"/>
        <v>0</v>
      </c>
      <c r="AM995">
        <f t="shared" si="340"/>
        <v>0</v>
      </c>
      <c r="AN995">
        <f t="shared" si="341"/>
        <v>0</v>
      </c>
      <c r="AO995">
        <f t="shared" si="342"/>
        <v>0</v>
      </c>
      <c r="AP995">
        <f t="shared" si="343"/>
        <v>0</v>
      </c>
      <c r="AQ995">
        <f t="shared" si="344"/>
        <v>0</v>
      </c>
      <c r="AR995">
        <f t="shared" si="345"/>
        <v>0</v>
      </c>
      <c r="AS995">
        <f t="shared" si="346"/>
        <v>0</v>
      </c>
      <c r="AT995">
        <f t="shared" si="347"/>
        <v>0</v>
      </c>
      <c r="AU995">
        <f t="shared" si="348"/>
        <v>0</v>
      </c>
      <c r="AV995">
        <f t="shared" si="349"/>
        <v>0</v>
      </c>
      <c r="AW995">
        <f t="shared" si="350"/>
        <v>0</v>
      </c>
      <c r="AX995">
        <f t="shared" si="351"/>
        <v>0</v>
      </c>
      <c r="AY995">
        <f t="shared" si="352"/>
        <v>0</v>
      </c>
      <c r="AZ995">
        <f t="shared" si="353"/>
        <v>0</v>
      </c>
      <c r="BA995" s="35">
        <f t="shared" si="354"/>
        <v>0</v>
      </c>
      <c r="BB995" s="36">
        <f t="shared" si="355"/>
        <v>0</v>
      </c>
      <c r="BC995" s="37">
        <f t="shared" si="356"/>
        <v>0</v>
      </c>
      <c r="BD995" s="38">
        <f t="shared" si="357"/>
        <v>0</v>
      </c>
      <c r="BE995" s="35">
        <f t="shared" si="358"/>
        <v>0</v>
      </c>
      <c r="BF995" s="36">
        <f t="shared" si="359"/>
        <v>0</v>
      </c>
      <c r="BG995" s="37">
        <f t="shared" si="360"/>
        <v>0</v>
      </c>
      <c r="BH995" s="38">
        <f t="shared" si="361"/>
        <v>0</v>
      </c>
      <c r="BI995" s="35">
        <f t="shared" si="362"/>
        <v>0</v>
      </c>
      <c r="BJ995" s="36">
        <f t="shared" si="363"/>
        <v>0</v>
      </c>
      <c r="BK995" s="37">
        <f t="shared" si="364"/>
        <v>0</v>
      </c>
      <c r="BL995" s="38">
        <f t="shared" si="365"/>
        <v>0</v>
      </c>
      <c r="BM995" s="39">
        <f t="shared" si="366"/>
        <v>0</v>
      </c>
      <c r="BN995" s="34" t="str">
        <f>IF(BM995=0,"",
IF(SUM($BM$985:BM995)=1,BO995,
IF($BM$1560&gt;SUM($BM$985:BM995),_xlfn.CONCAT(", ",BO995),
IF($BM$1560=SUM($BM$985:BM995),_xlfn.CONCAT(" y ",BO995)))))</f>
        <v/>
      </c>
      <c r="BO995" s="132" t="s">
        <v>107</v>
      </c>
      <c r="BP995" s="249"/>
    </row>
    <row r="996" spans="1:68" ht="15" customHeight="1">
      <c r="A996" s="245"/>
      <c r="B996" s="9"/>
      <c r="C996" s="132" t="s">
        <v>108</v>
      </c>
      <c r="D996" s="389" t="str">
        <f>IF($AC$978="","",IF(HLOOKUP($AC$978,Presentación!$AQ$3:$BV$574,Presentación!AP15)="","",HLOOKUP($AC$978,Presentación!$AQ$3:$BV$574,Presentación!AP15,0)))</f>
        <v/>
      </c>
      <c r="E996" s="390"/>
      <c r="F996" s="391"/>
      <c r="G996" s="480" t="str">
        <f>IF($AC$978="","",IF(HLOOKUP($AC$978,Presentación!$BZ$3:$DE$574,Presentación!AP15,0)="","",HLOOKUP($AC$978,Presentación!$BZ$3:$DE$574,Presentación!AP15,0)))</f>
        <v/>
      </c>
      <c r="H996" s="481"/>
      <c r="I996" s="481"/>
      <c r="J996" s="481"/>
      <c r="K996" s="481"/>
      <c r="L996" s="482"/>
      <c r="M996" s="27"/>
      <c r="N996" s="27"/>
      <c r="O996" s="27"/>
      <c r="P996" s="27"/>
      <c r="Q996" s="27"/>
      <c r="R996" s="27"/>
      <c r="S996" s="27"/>
      <c r="T996" s="27"/>
      <c r="U996" s="27"/>
      <c r="V996" s="27"/>
      <c r="W996" s="27"/>
      <c r="X996" s="27"/>
      <c r="Y996" s="27"/>
      <c r="Z996" s="27"/>
      <c r="AA996" s="27"/>
      <c r="AB996" s="27"/>
      <c r="AC996" s="27"/>
      <c r="AD996" s="27"/>
      <c r="AG996">
        <f t="shared" si="334"/>
        <v>0</v>
      </c>
      <c r="AH996">
        <f t="shared" si="335"/>
        <v>0</v>
      </c>
      <c r="AI996">
        <f t="shared" si="336"/>
        <v>0</v>
      </c>
      <c r="AJ996">
        <f t="shared" si="337"/>
        <v>0</v>
      </c>
      <c r="AK996">
        <f t="shared" si="338"/>
        <v>0</v>
      </c>
      <c r="AL996">
        <f t="shared" si="339"/>
        <v>0</v>
      </c>
      <c r="AM996">
        <f t="shared" si="340"/>
        <v>0</v>
      </c>
      <c r="AN996">
        <f t="shared" si="341"/>
        <v>0</v>
      </c>
      <c r="AO996">
        <f t="shared" si="342"/>
        <v>0</v>
      </c>
      <c r="AP996">
        <f t="shared" si="343"/>
        <v>0</v>
      </c>
      <c r="AQ996">
        <f t="shared" si="344"/>
        <v>0</v>
      </c>
      <c r="AR996">
        <f t="shared" si="345"/>
        <v>0</v>
      </c>
      <c r="AS996">
        <f t="shared" si="346"/>
        <v>0</v>
      </c>
      <c r="AT996">
        <f t="shared" si="347"/>
        <v>0</v>
      </c>
      <c r="AU996">
        <f t="shared" si="348"/>
        <v>0</v>
      </c>
      <c r="AV996">
        <f t="shared" si="349"/>
        <v>0</v>
      </c>
      <c r="AW996">
        <f t="shared" si="350"/>
        <v>0</v>
      </c>
      <c r="AX996">
        <f t="shared" si="351"/>
        <v>0</v>
      </c>
      <c r="AY996">
        <f t="shared" si="352"/>
        <v>0</v>
      </c>
      <c r="AZ996">
        <f t="shared" si="353"/>
        <v>0</v>
      </c>
      <c r="BA996" s="35">
        <f t="shared" si="354"/>
        <v>0</v>
      </c>
      <c r="BB996" s="36">
        <f t="shared" si="355"/>
        <v>0</v>
      </c>
      <c r="BC996" s="37">
        <f t="shared" si="356"/>
        <v>0</v>
      </c>
      <c r="BD996" s="38">
        <f t="shared" si="357"/>
        <v>0</v>
      </c>
      <c r="BE996" s="35">
        <f t="shared" si="358"/>
        <v>0</v>
      </c>
      <c r="BF996" s="36">
        <f t="shared" si="359"/>
        <v>0</v>
      </c>
      <c r="BG996" s="37">
        <f t="shared" si="360"/>
        <v>0</v>
      </c>
      <c r="BH996" s="38">
        <f t="shared" si="361"/>
        <v>0</v>
      </c>
      <c r="BI996" s="35">
        <f t="shared" si="362"/>
        <v>0</v>
      </c>
      <c r="BJ996" s="36">
        <f t="shared" si="363"/>
        <v>0</v>
      </c>
      <c r="BK996" s="37">
        <f t="shared" si="364"/>
        <v>0</v>
      </c>
      <c r="BL996" s="38">
        <f t="shared" si="365"/>
        <v>0</v>
      </c>
      <c r="BM996" s="39">
        <f t="shared" si="366"/>
        <v>0</v>
      </c>
      <c r="BN996" s="34" t="str">
        <f>IF(BM996=0,"",
IF(SUM($BM$985:BM996)=1,BO996,
IF($BM$1560&gt;SUM($BM$985:BM996),_xlfn.CONCAT(", ",BO996),
IF($BM$1560=SUM($BM$985:BM996),_xlfn.CONCAT(" y ",BO996)))))</f>
        <v/>
      </c>
      <c r="BO996" s="132" t="s">
        <v>108</v>
      </c>
      <c r="BP996" s="250"/>
    </row>
    <row r="997" spans="1:68" ht="15" customHeight="1">
      <c r="A997" s="245"/>
      <c r="B997" s="9"/>
      <c r="C997" s="132" t="s">
        <v>109</v>
      </c>
      <c r="D997" s="389" t="str">
        <f>IF($AC$978="","",IF(HLOOKUP($AC$978,Presentación!$AQ$3:$BV$574,Presentación!AP16)="","",HLOOKUP($AC$978,Presentación!$AQ$3:$BV$574,Presentación!AP16,0)))</f>
        <v/>
      </c>
      <c r="E997" s="390"/>
      <c r="F997" s="391"/>
      <c r="G997" s="480" t="str">
        <f>IF($AC$978="","",IF(HLOOKUP($AC$978,Presentación!$BZ$3:$DE$574,Presentación!AP16,0)="","",HLOOKUP($AC$978,Presentación!$BZ$3:$DE$574,Presentación!AP16,0)))</f>
        <v/>
      </c>
      <c r="H997" s="481"/>
      <c r="I997" s="481"/>
      <c r="J997" s="481"/>
      <c r="K997" s="481"/>
      <c r="L997" s="482"/>
      <c r="M997" s="27"/>
      <c r="N997" s="27"/>
      <c r="O997" s="27"/>
      <c r="P997" s="27"/>
      <c r="Q997" s="27"/>
      <c r="R997" s="27"/>
      <c r="S997" s="27"/>
      <c r="T997" s="27"/>
      <c r="U997" s="27"/>
      <c r="V997" s="27"/>
      <c r="W997" s="27"/>
      <c r="X997" s="27"/>
      <c r="Y997" s="27"/>
      <c r="Z997" s="27"/>
      <c r="AA997" s="27"/>
      <c r="AB997" s="27"/>
      <c r="AC997" s="27"/>
      <c r="AD997" s="27"/>
      <c r="AG997">
        <f t="shared" si="334"/>
        <v>0</v>
      </c>
      <c r="AH997">
        <f t="shared" si="335"/>
        <v>0</v>
      </c>
      <c r="AI997">
        <f t="shared" si="336"/>
        <v>0</v>
      </c>
      <c r="AJ997">
        <f t="shared" si="337"/>
        <v>0</v>
      </c>
      <c r="AK997">
        <f t="shared" si="338"/>
        <v>0</v>
      </c>
      <c r="AL997">
        <f t="shared" si="339"/>
        <v>0</v>
      </c>
      <c r="AM997">
        <f t="shared" si="340"/>
        <v>0</v>
      </c>
      <c r="AN997">
        <f t="shared" si="341"/>
        <v>0</v>
      </c>
      <c r="AO997">
        <f t="shared" si="342"/>
        <v>0</v>
      </c>
      <c r="AP997">
        <f t="shared" si="343"/>
        <v>0</v>
      </c>
      <c r="AQ997">
        <f t="shared" si="344"/>
        <v>0</v>
      </c>
      <c r="AR997">
        <f t="shared" si="345"/>
        <v>0</v>
      </c>
      <c r="AS997">
        <f t="shared" si="346"/>
        <v>0</v>
      </c>
      <c r="AT997">
        <f t="shared" si="347"/>
        <v>0</v>
      </c>
      <c r="AU997">
        <f t="shared" si="348"/>
        <v>0</v>
      </c>
      <c r="AV997">
        <f t="shared" si="349"/>
        <v>0</v>
      </c>
      <c r="AW997">
        <f t="shared" si="350"/>
        <v>0</v>
      </c>
      <c r="AX997">
        <f t="shared" si="351"/>
        <v>0</v>
      </c>
      <c r="AY997">
        <f t="shared" si="352"/>
        <v>0</v>
      </c>
      <c r="AZ997">
        <f t="shared" si="353"/>
        <v>0</v>
      </c>
      <c r="BA997" s="35">
        <f t="shared" si="354"/>
        <v>0</v>
      </c>
      <c r="BB997" s="36">
        <f t="shared" si="355"/>
        <v>0</v>
      </c>
      <c r="BC997" s="37">
        <f t="shared" si="356"/>
        <v>0</v>
      </c>
      <c r="BD997" s="38">
        <f t="shared" si="357"/>
        <v>0</v>
      </c>
      <c r="BE997" s="35">
        <f t="shared" si="358"/>
        <v>0</v>
      </c>
      <c r="BF997" s="36">
        <f t="shared" si="359"/>
        <v>0</v>
      </c>
      <c r="BG997" s="37">
        <f t="shared" si="360"/>
        <v>0</v>
      </c>
      <c r="BH997" s="38">
        <f t="shared" si="361"/>
        <v>0</v>
      </c>
      <c r="BI997" s="35">
        <f t="shared" si="362"/>
        <v>0</v>
      </c>
      <c r="BJ997" s="36">
        <f t="shared" si="363"/>
        <v>0</v>
      </c>
      <c r="BK997" s="37">
        <f t="shared" si="364"/>
        <v>0</v>
      </c>
      <c r="BL997" s="38">
        <f t="shared" si="365"/>
        <v>0</v>
      </c>
      <c r="BM997" s="39">
        <f t="shared" si="366"/>
        <v>0</v>
      </c>
      <c r="BN997" s="34" t="str">
        <f>IF(BM997=0,"",
IF(SUM($BM$985:BM997)=1,BO997,
IF($BM$1560&gt;SUM($BM$985:BM997),_xlfn.CONCAT(", ",BO997),
IF($BM$1560=SUM($BM$985:BM997),_xlfn.CONCAT(" y ",BO997)))))</f>
        <v/>
      </c>
      <c r="BO997" s="132" t="s">
        <v>109</v>
      </c>
      <c r="BP997" s="250"/>
    </row>
    <row r="998" spans="1:68" ht="15" customHeight="1">
      <c r="A998" s="245"/>
      <c r="B998" s="9"/>
      <c r="C998" s="132" t="s">
        <v>110</v>
      </c>
      <c r="D998" s="389" t="str">
        <f>IF($AC$978="","",IF(HLOOKUP($AC$978,Presentación!$AQ$3:$BV$574,Presentación!AP17)="","",HLOOKUP($AC$978,Presentación!$AQ$3:$BV$574,Presentación!AP17,0)))</f>
        <v/>
      </c>
      <c r="E998" s="390"/>
      <c r="F998" s="391"/>
      <c r="G998" s="480" t="str">
        <f>IF($AC$978="","",IF(HLOOKUP($AC$978,Presentación!$BZ$3:$DE$574,Presentación!AP17,0)="","",HLOOKUP($AC$978,Presentación!$BZ$3:$DE$574,Presentación!AP17,0)))</f>
        <v/>
      </c>
      <c r="H998" s="481"/>
      <c r="I998" s="481"/>
      <c r="J998" s="481"/>
      <c r="K998" s="481"/>
      <c r="L998" s="482"/>
      <c r="M998" s="27"/>
      <c r="N998" s="27"/>
      <c r="O998" s="27"/>
      <c r="P998" s="27"/>
      <c r="Q998" s="27"/>
      <c r="R998" s="27"/>
      <c r="S998" s="27"/>
      <c r="T998" s="27"/>
      <c r="U998" s="27"/>
      <c r="V998" s="27"/>
      <c r="W998" s="27"/>
      <c r="X998" s="27"/>
      <c r="Y998" s="27"/>
      <c r="Z998" s="27"/>
      <c r="AA998" s="27"/>
      <c r="AB998" s="27"/>
      <c r="AC998" s="27"/>
      <c r="AD998" s="27"/>
      <c r="AG998">
        <f t="shared" si="334"/>
        <v>0</v>
      </c>
      <c r="AH998">
        <f t="shared" si="335"/>
        <v>0</v>
      </c>
      <c r="AI998">
        <f t="shared" si="336"/>
        <v>0</v>
      </c>
      <c r="AJ998">
        <f t="shared" si="337"/>
        <v>0</v>
      </c>
      <c r="AK998">
        <f t="shared" si="338"/>
        <v>0</v>
      </c>
      <c r="AL998">
        <f t="shared" si="339"/>
        <v>0</v>
      </c>
      <c r="AM998">
        <f t="shared" si="340"/>
        <v>0</v>
      </c>
      <c r="AN998">
        <f t="shared" si="341"/>
        <v>0</v>
      </c>
      <c r="AO998">
        <f t="shared" si="342"/>
        <v>0</v>
      </c>
      <c r="AP998">
        <f t="shared" si="343"/>
        <v>0</v>
      </c>
      <c r="AQ998">
        <f t="shared" si="344"/>
        <v>0</v>
      </c>
      <c r="AR998">
        <f t="shared" si="345"/>
        <v>0</v>
      </c>
      <c r="AS998">
        <f t="shared" si="346"/>
        <v>0</v>
      </c>
      <c r="AT998">
        <f t="shared" si="347"/>
        <v>0</v>
      </c>
      <c r="AU998">
        <f t="shared" si="348"/>
        <v>0</v>
      </c>
      <c r="AV998">
        <f t="shared" si="349"/>
        <v>0</v>
      </c>
      <c r="AW998">
        <f t="shared" si="350"/>
        <v>0</v>
      </c>
      <c r="AX998">
        <f t="shared" si="351"/>
        <v>0</v>
      </c>
      <c r="AY998">
        <f t="shared" si="352"/>
        <v>0</v>
      </c>
      <c r="AZ998">
        <f t="shared" si="353"/>
        <v>0</v>
      </c>
      <c r="BA998" s="35">
        <f t="shared" si="354"/>
        <v>0</v>
      </c>
      <c r="BB998" s="36">
        <f t="shared" si="355"/>
        <v>0</v>
      </c>
      <c r="BC998" s="37">
        <f t="shared" si="356"/>
        <v>0</v>
      </c>
      <c r="BD998" s="38">
        <f t="shared" si="357"/>
        <v>0</v>
      </c>
      <c r="BE998" s="35">
        <f t="shared" si="358"/>
        <v>0</v>
      </c>
      <c r="BF998" s="36">
        <f t="shared" si="359"/>
        <v>0</v>
      </c>
      <c r="BG998" s="37">
        <f t="shared" si="360"/>
        <v>0</v>
      </c>
      <c r="BH998" s="38">
        <f t="shared" si="361"/>
        <v>0</v>
      </c>
      <c r="BI998" s="35">
        <f t="shared" si="362"/>
        <v>0</v>
      </c>
      <c r="BJ998" s="36">
        <f t="shared" si="363"/>
        <v>0</v>
      </c>
      <c r="BK998" s="37">
        <f t="shared" si="364"/>
        <v>0</v>
      </c>
      <c r="BL998" s="38">
        <f t="shared" si="365"/>
        <v>0</v>
      </c>
      <c r="BM998" s="39">
        <f t="shared" si="366"/>
        <v>0</v>
      </c>
      <c r="BN998" s="34" t="str">
        <f>IF(BM998=0,"",
IF(SUM($BM$985:BM998)=1,BO998,
IF($BM$1560&gt;SUM($BM$985:BM998),_xlfn.CONCAT(", ",BO998),
IF($BM$1560=SUM($BM$985:BM998),_xlfn.CONCAT(" y ",BO998)))))</f>
        <v/>
      </c>
      <c r="BO998" s="132" t="s">
        <v>110</v>
      </c>
      <c r="BP998" s="250"/>
    </row>
    <row r="999" spans="1:68" ht="15" customHeight="1">
      <c r="A999" s="245"/>
      <c r="B999" s="9"/>
      <c r="C999" s="132" t="s">
        <v>111</v>
      </c>
      <c r="D999" s="389" t="str">
        <f>IF($AC$978="","",IF(HLOOKUP($AC$978,Presentación!$AQ$3:$BV$574,Presentación!AP18)="","",HLOOKUP($AC$978,Presentación!$AQ$3:$BV$574,Presentación!AP18,0)))</f>
        <v/>
      </c>
      <c r="E999" s="390"/>
      <c r="F999" s="391"/>
      <c r="G999" s="480" t="str">
        <f>IF($AC$978="","",IF(HLOOKUP($AC$978,Presentación!$BZ$3:$DE$574,Presentación!AP18,0)="","",HLOOKUP($AC$978,Presentación!$BZ$3:$DE$574,Presentación!AP18,0)))</f>
        <v/>
      </c>
      <c r="H999" s="481"/>
      <c r="I999" s="481"/>
      <c r="J999" s="481"/>
      <c r="K999" s="481"/>
      <c r="L999" s="482"/>
      <c r="M999" s="27"/>
      <c r="N999" s="27"/>
      <c r="O999" s="27"/>
      <c r="P999" s="27"/>
      <c r="Q999" s="27"/>
      <c r="R999" s="27"/>
      <c r="S999" s="27"/>
      <c r="T999" s="27"/>
      <c r="U999" s="27"/>
      <c r="V999" s="27"/>
      <c r="W999" s="27"/>
      <c r="X999" s="27"/>
      <c r="Y999" s="27"/>
      <c r="Z999" s="27"/>
      <c r="AA999" s="27"/>
      <c r="AB999" s="27"/>
      <c r="AC999" s="27"/>
      <c r="AD999" s="27"/>
      <c r="AG999">
        <f t="shared" si="334"/>
        <v>0</v>
      </c>
      <c r="AH999">
        <f t="shared" si="335"/>
        <v>0</v>
      </c>
      <c r="AI999">
        <f t="shared" si="336"/>
        <v>0</v>
      </c>
      <c r="AJ999">
        <f t="shared" si="337"/>
        <v>0</v>
      </c>
      <c r="AK999">
        <f t="shared" si="338"/>
        <v>0</v>
      </c>
      <c r="AL999">
        <f t="shared" si="339"/>
        <v>0</v>
      </c>
      <c r="AM999">
        <f t="shared" si="340"/>
        <v>0</v>
      </c>
      <c r="AN999">
        <f t="shared" si="341"/>
        <v>0</v>
      </c>
      <c r="AO999">
        <f t="shared" si="342"/>
        <v>0</v>
      </c>
      <c r="AP999">
        <f t="shared" si="343"/>
        <v>0</v>
      </c>
      <c r="AQ999">
        <f t="shared" si="344"/>
        <v>0</v>
      </c>
      <c r="AR999">
        <f t="shared" si="345"/>
        <v>0</v>
      </c>
      <c r="AS999">
        <f t="shared" si="346"/>
        <v>0</v>
      </c>
      <c r="AT999">
        <f t="shared" si="347"/>
        <v>0</v>
      </c>
      <c r="AU999">
        <f t="shared" si="348"/>
        <v>0</v>
      </c>
      <c r="AV999">
        <f t="shared" si="349"/>
        <v>0</v>
      </c>
      <c r="AW999">
        <f t="shared" si="350"/>
        <v>0</v>
      </c>
      <c r="AX999">
        <f t="shared" si="351"/>
        <v>0</v>
      </c>
      <c r="AY999">
        <f t="shared" si="352"/>
        <v>0</v>
      </c>
      <c r="AZ999">
        <f t="shared" si="353"/>
        <v>0</v>
      </c>
      <c r="BA999" s="35">
        <f t="shared" si="354"/>
        <v>0</v>
      </c>
      <c r="BB999" s="36">
        <f t="shared" si="355"/>
        <v>0</v>
      </c>
      <c r="BC999" s="37">
        <f t="shared" si="356"/>
        <v>0</v>
      </c>
      <c r="BD999" s="38">
        <f t="shared" si="357"/>
        <v>0</v>
      </c>
      <c r="BE999" s="35">
        <f t="shared" si="358"/>
        <v>0</v>
      </c>
      <c r="BF999" s="36">
        <f t="shared" si="359"/>
        <v>0</v>
      </c>
      <c r="BG999" s="37">
        <f t="shared" si="360"/>
        <v>0</v>
      </c>
      <c r="BH999" s="38">
        <f t="shared" si="361"/>
        <v>0</v>
      </c>
      <c r="BI999" s="35">
        <f t="shared" si="362"/>
        <v>0</v>
      </c>
      <c r="BJ999" s="36">
        <f t="shared" si="363"/>
        <v>0</v>
      </c>
      <c r="BK999" s="37">
        <f t="shared" si="364"/>
        <v>0</v>
      </c>
      <c r="BL999" s="38">
        <f t="shared" si="365"/>
        <v>0</v>
      </c>
      <c r="BM999" s="39">
        <f t="shared" si="366"/>
        <v>0</v>
      </c>
      <c r="BN999" s="34" t="str">
        <f>IF(BM999=0,"",
IF(SUM($BM$985:BM999)=1,BO999,
IF($BM$1560&gt;SUM($BM$985:BM999),_xlfn.CONCAT(", ",BO999),
IF($BM$1560=SUM($BM$985:BM999),_xlfn.CONCAT(" y ",BO999)))))</f>
        <v/>
      </c>
      <c r="BO999" s="132" t="s">
        <v>111</v>
      </c>
      <c r="BP999" s="250"/>
    </row>
    <row r="1000" spans="1:68" ht="15" customHeight="1">
      <c r="A1000" s="245"/>
      <c r="B1000" s="9"/>
      <c r="C1000" s="132" t="s">
        <v>112</v>
      </c>
      <c r="D1000" s="389" t="str">
        <f>IF($AC$978="","",IF(HLOOKUP($AC$978,Presentación!$AQ$3:$BV$574,Presentación!AP19)="","",HLOOKUP($AC$978,Presentación!$AQ$3:$BV$574,Presentación!AP19,0)))</f>
        <v/>
      </c>
      <c r="E1000" s="390"/>
      <c r="F1000" s="391"/>
      <c r="G1000" s="480" t="str">
        <f>IF($AC$978="","",IF(HLOOKUP($AC$978,Presentación!$BZ$3:$DE$574,Presentación!AP19,0)="","",HLOOKUP($AC$978,Presentación!$BZ$3:$DE$574,Presentación!AP19,0)))</f>
        <v/>
      </c>
      <c r="H1000" s="481"/>
      <c r="I1000" s="481"/>
      <c r="J1000" s="481"/>
      <c r="K1000" s="481"/>
      <c r="L1000" s="482"/>
      <c r="M1000" s="27"/>
      <c r="N1000" s="27"/>
      <c r="O1000" s="27"/>
      <c r="P1000" s="27"/>
      <c r="Q1000" s="27"/>
      <c r="R1000" s="27"/>
      <c r="S1000" s="27"/>
      <c r="T1000" s="27"/>
      <c r="U1000" s="27"/>
      <c r="V1000" s="27"/>
      <c r="W1000" s="27"/>
      <c r="X1000" s="27"/>
      <c r="Y1000" s="27"/>
      <c r="Z1000" s="27"/>
      <c r="AA1000" s="27"/>
      <c r="AB1000" s="27"/>
      <c r="AC1000" s="27"/>
      <c r="AD1000" s="27"/>
      <c r="AG1000">
        <f t="shared" si="334"/>
        <v>0</v>
      </c>
      <c r="AH1000">
        <f t="shared" si="335"/>
        <v>0</v>
      </c>
      <c r="AI1000">
        <f t="shared" si="336"/>
        <v>0</v>
      </c>
      <c r="AJ1000">
        <f t="shared" si="337"/>
        <v>0</v>
      </c>
      <c r="AK1000">
        <f t="shared" si="338"/>
        <v>0</v>
      </c>
      <c r="AL1000">
        <f t="shared" si="339"/>
        <v>0</v>
      </c>
      <c r="AM1000">
        <f t="shared" si="340"/>
        <v>0</v>
      </c>
      <c r="AN1000">
        <f t="shared" si="341"/>
        <v>0</v>
      </c>
      <c r="AO1000">
        <f t="shared" si="342"/>
        <v>0</v>
      </c>
      <c r="AP1000">
        <f t="shared" si="343"/>
        <v>0</v>
      </c>
      <c r="AQ1000">
        <f t="shared" si="344"/>
        <v>0</v>
      </c>
      <c r="AR1000">
        <f t="shared" si="345"/>
        <v>0</v>
      </c>
      <c r="AS1000">
        <f t="shared" si="346"/>
        <v>0</v>
      </c>
      <c r="AT1000">
        <f t="shared" si="347"/>
        <v>0</v>
      </c>
      <c r="AU1000">
        <f t="shared" si="348"/>
        <v>0</v>
      </c>
      <c r="AV1000">
        <f t="shared" si="349"/>
        <v>0</v>
      </c>
      <c r="AW1000">
        <f t="shared" si="350"/>
        <v>0</v>
      </c>
      <c r="AX1000">
        <f t="shared" si="351"/>
        <v>0</v>
      </c>
      <c r="AY1000">
        <f t="shared" si="352"/>
        <v>0</v>
      </c>
      <c r="AZ1000">
        <f t="shared" si="353"/>
        <v>0</v>
      </c>
      <c r="BA1000" s="35">
        <f t="shared" si="354"/>
        <v>0</v>
      </c>
      <c r="BB1000" s="36">
        <f t="shared" si="355"/>
        <v>0</v>
      </c>
      <c r="BC1000" s="37">
        <f t="shared" si="356"/>
        <v>0</v>
      </c>
      <c r="BD1000" s="38">
        <f t="shared" si="357"/>
        <v>0</v>
      </c>
      <c r="BE1000" s="35">
        <f t="shared" si="358"/>
        <v>0</v>
      </c>
      <c r="BF1000" s="36">
        <f t="shared" si="359"/>
        <v>0</v>
      </c>
      <c r="BG1000" s="37">
        <f t="shared" si="360"/>
        <v>0</v>
      </c>
      <c r="BH1000" s="38">
        <f t="shared" si="361"/>
        <v>0</v>
      </c>
      <c r="BI1000" s="35">
        <f t="shared" si="362"/>
        <v>0</v>
      </c>
      <c r="BJ1000" s="36">
        <f t="shared" si="363"/>
        <v>0</v>
      </c>
      <c r="BK1000" s="37">
        <f t="shared" si="364"/>
        <v>0</v>
      </c>
      <c r="BL1000" s="38">
        <f t="shared" si="365"/>
        <v>0</v>
      </c>
      <c r="BM1000" s="39">
        <f t="shared" si="366"/>
        <v>0</v>
      </c>
      <c r="BN1000" s="34" t="str">
        <f>IF(BM1000=0,"",
IF(SUM($BM$985:BM1000)=1,BO1000,
IF($BM$1560&gt;SUM($BM$985:BM1000),_xlfn.CONCAT(", ",BO1000),
IF($BM$1560=SUM($BM$985:BM1000),_xlfn.CONCAT(" y ",BO1000)))))</f>
        <v/>
      </c>
      <c r="BO1000" s="132" t="s">
        <v>112</v>
      </c>
      <c r="BP1000" s="250"/>
    </row>
    <row r="1001" spans="1:68" ht="15" customHeight="1">
      <c r="A1001" s="245"/>
      <c r="B1001" s="9"/>
      <c r="C1001" s="132" t="s">
        <v>113</v>
      </c>
      <c r="D1001" s="389" t="str">
        <f>IF($AC$978="","",IF(HLOOKUP($AC$978,Presentación!$AQ$3:$BV$574,Presentación!AP20)="","",HLOOKUP($AC$978,Presentación!$AQ$3:$BV$574,Presentación!AP20,0)))</f>
        <v/>
      </c>
      <c r="E1001" s="390"/>
      <c r="F1001" s="391"/>
      <c r="G1001" s="480" t="str">
        <f>IF($AC$978="","",IF(HLOOKUP($AC$978,Presentación!$BZ$3:$DE$574,Presentación!AP20,0)="","",HLOOKUP($AC$978,Presentación!$BZ$3:$DE$574,Presentación!AP20,0)))</f>
        <v/>
      </c>
      <c r="H1001" s="481"/>
      <c r="I1001" s="481"/>
      <c r="J1001" s="481"/>
      <c r="K1001" s="481"/>
      <c r="L1001" s="482"/>
      <c r="M1001" s="27"/>
      <c r="N1001" s="27"/>
      <c r="O1001" s="27"/>
      <c r="P1001" s="27"/>
      <c r="Q1001" s="27"/>
      <c r="R1001" s="27"/>
      <c r="S1001" s="27"/>
      <c r="T1001" s="27"/>
      <c r="U1001" s="27"/>
      <c r="V1001" s="27"/>
      <c r="W1001" s="27"/>
      <c r="X1001" s="27"/>
      <c r="Y1001" s="27"/>
      <c r="Z1001" s="27"/>
      <c r="AA1001" s="27"/>
      <c r="AB1001" s="27"/>
      <c r="AC1001" s="27"/>
      <c r="AD1001" s="27"/>
      <c r="AG1001">
        <f t="shared" si="334"/>
        <v>0</v>
      </c>
      <c r="AH1001">
        <f t="shared" si="335"/>
        <v>0</v>
      </c>
      <c r="AI1001">
        <f t="shared" si="336"/>
        <v>0</v>
      </c>
      <c r="AJ1001">
        <f t="shared" si="337"/>
        <v>0</v>
      </c>
      <c r="AK1001">
        <f t="shared" si="338"/>
        <v>0</v>
      </c>
      <c r="AL1001">
        <f t="shared" si="339"/>
        <v>0</v>
      </c>
      <c r="AM1001">
        <f t="shared" si="340"/>
        <v>0</v>
      </c>
      <c r="AN1001">
        <f t="shared" si="341"/>
        <v>0</v>
      </c>
      <c r="AO1001">
        <f t="shared" si="342"/>
        <v>0</v>
      </c>
      <c r="AP1001">
        <f t="shared" si="343"/>
        <v>0</v>
      </c>
      <c r="AQ1001">
        <f t="shared" si="344"/>
        <v>0</v>
      </c>
      <c r="AR1001">
        <f t="shared" si="345"/>
        <v>0</v>
      </c>
      <c r="AS1001">
        <f t="shared" si="346"/>
        <v>0</v>
      </c>
      <c r="AT1001">
        <f t="shared" si="347"/>
        <v>0</v>
      </c>
      <c r="AU1001">
        <f t="shared" si="348"/>
        <v>0</v>
      </c>
      <c r="AV1001">
        <f t="shared" si="349"/>
        <v>0</v>
      </c>
      <c r="AW1001">
        <f t="shared" si="350"/>
        <v>0</v>
      </c>
      <c r="AX1001">
        <f t="shared" si="351"/>
        <v>0</v>
      </c>
      <c r="AY1001">
        <f t="shared" si="352"/>
        <v>0</v>
      </c>
      <c r="AZ1001">
        <f t="shared" si="353"/>
        <v>0</v>
      </c>
      <c r="BA1001" s="35">
        <f t="shared" si="354"/>
        <v>0</v>
      </c>
      <c r="BB1001" s="36">
        <f t="shared" si="355"/>
        <v>0</v>
      </c>
      <c r="BC1001" s="37">
        <f t="shared" si="356"/>
        <v>0</v>
      </c>
      <c r="BD1001" s="38">
        <f t="shared" si="357"/>
        <v>0</v>
      </c>
      <c r="BE1001" s="35">
        <f t="shared" si="358"/>
        <v>0</v>
      </c>
      <c r="BF1001" s="36">
        <f t="shared" si="359"/>
        <v>0</v>
      </c>
      <c r="BG1001" s="37">
        <f t="shared" si="360"/>
        <v>0</v>
      </c>
      <c r="BH1001" s="38">
        <f t="shared" si="361"/>
        <v>0</v>
      </c>
      <c r="BI1001" s="35">
        <f t="shared" si="362"/>
        <v>0</v>
      </c>
      <c r="BJ1001" s="36">
        <f t="shared" si="363"/>
        <v>0</v>
      </c>
      <c r="BK1001" s="37">
        <f t="shared" si="364"/>
        <v>0</v>
      </c>
      <c r="BL1001" s="38">
        <f t="shared" si="365"/>
        <v>0</v>
      </c>
      <c r="BM1001" s="39">
        <f t="shared" si="366"/>
        <v>0</v>
      </c>
      <c r="BN1001" s="34" t="str">
        <f>IF(BM1001=0,"",
IF(SUM($BM$985:BM1001)=1,BO1001,
IF($BM$1560&gt;SUM($BM$985:BM1001),_xlfn.CONCAT(", ",BO1001),
IF($BM$1560=SUM($BM$985:BM1001),_xlfn.CONCAT(" y ",BO1001)))))</f>
        <v/>
      </c>
      <c r="BO1001" s="132" t="s">
        <v>113</v>
      </c>
      <c r="BP1001" s="250"/>
    </row>
    <row r="1002" spans="1:68" ht="15" customHeight="1">
      <c r="A1002" s="245"/>
      <c r="B1002" s="9"/>
      <c r="C1002" s="132" t="s">
        <v>114</v>
      </c>
      <c r="D1002" s="389" t="str">
        <f>IF($AC$978="","",IF(HLOOKUP($AC$978,Presentación!$AQ$3:$BV$574,Presentación!AP21)="","",HLOOKUP($AC$978,Presentación!$AQ$3:$BV$574,Presentación!AP21,0)))</f>
        <v/>
      </c>
      <c r="E1002" s="390"/>
      <c r="F1002" s="391"/>
      <c r="G1002" s="480" t="str">
        <f>IF($AC$978="","",IF(HLOOKUP($AC$978,Presentación!$BZ$3:$DE$574,Presentación!AP21,0)="","",HLOOKUP($AC$978,Presentación!$BZ$3:$DE$574,Presentación!AP21,0)))</f>
        <v/>
      </c>
      <c r="H1002" s="481"/>
      <c r="I1002" s="481"/>
      <c r="J1002" s="481"/>
      <c r="K1002" s="481"/>
      <c r="L1002" s="482"/>
      <c r="M1002" s="27"/>
      <c r="N1002" s="27"/>
      <c r="O1002" s="27"/>
      <c r="P1002" s="27"/>
      <c r="Q1002" s="27"/>
      <c r="R1002" s="27"/>
      <c r="S1002" s="27"/>
      <c r="T1002" s="27"/>
      <c r="U1002" s="27"/>
      <c r="V1002" s="27"/>
      <c r="W1002" s="27"/>
      <c r="X1002" s="27"/>
      <c r="Y1002" s="27"/>
      <c r="Z1002" s="27"/>
      <c r="AA1002" s="27"/>
      <c r="AB1002" s="27"/>
      <c r="AC1002" s="27"/>
      <c r="AD1002" s="27"/>
      <c r="AG1002">
        <f t="shared" si="334"/>
        <v>0</v>
      </c>
      <c r="AH1002">
        <f t="shared" si="335"/>
        <v>0</v>
      </c>
      <c r="AI1002">
        <f t="shared" si="336"/>
        <v>0</v>
      </c>
      <c r="AJ1002">
        <f t="shared" si="337"/>
        <v>0</v>
      </c>
      <c r="AK1002">
        <f t="shared" si="338"/>
        <v>0</v>
      </c>
      <c r="AL1002">
        <f t="shared" si="339"/>
        <v>0</v>
      </c>
      <c r="AM1002">
        <f t="shared" si="340"/>
        <v>0</v>
      </c>
      <c r="AN1002">
        <f t="shared" si="341"/>
        <v>0</v>
      </c>
      <c r="AO1002">
        <f t="shared" si="342"/>
        <v>0</v>
      </c>
      <c r="AP1002">
        <f t="shared" si="343"/>
        <v>0</v>
      </c>
      <c r="AQ1002">
        <f t="shared" si="344"/>
        <v>0</v>
      </c>
      <c r="AR1002">
        <f t="shared" si="345"/>
        <v>0</v>
      </c>
      <c r="AS1002">
        <f t="shared" si="346"/>
        <v>0</v>
      </c>
      <c r="AT1002">
        <f t="shared" si="347"/>
        <v>0</v>
      </c>
      <c r="AU1002">
        <f t="shared" si="348"/>
        <v>0</v>
      </c>
      <c r="AV1002">
        <f t="shared" si="349"/>
        <v>0</v>
      </c>
      <c r="AW1002">
        <f t="shared" si="350"/>
        <v>0</v>
      </c>
      <c r="AX1002">
        <f t="shared" si="351"/>
        <v>0</v>
      </c>
      <c r="AY1002">
        <f t="shared" si="352"/>
        <v>0</v>
      </c>
      <c r="AZ1002">
        <f t="shared" si="353"/>
        <v>0</v>
      </c>
      <c r="BA1002" s="35">
        <f t="shared" si="354"/>
        <v>0</v>
      </c>
      <c r="BB1002" s="36">
        <f t="shared" si="355"/>
        <v>0</v>
      </c>
      <c r="BC1002" s="37">
        <f t="shared" si="356"/>
        <v>0</v>
      </c>
      <c r="BD1002" s="38">
        <f t="shared" si="357"/>
        <v>0</v>
      </c>
      <c r="BE1002" s="35">
        <f t="shared" si="358"/>
        <v>0</v>
      </c>
      <c r="BF1002" s="36">
        <f t="shared" si="359"/>
        <v>0</v>
      </c>
      <c r="BG1002" s="37">
        <f t="shared" si="360"/>
        <v>0</v>
      </c>
      <c r="BH1002" s="38">
        <f t="shared" si="361"/>
        <v>0</v>
      </c>
      <c r="BI1002" s="35">
        <f t="shared" si="362"/>
        <v>0</v>
      </c>
      <c r="BJ1002" s="36">
        <f t="shared" si="363"/>
        <v>0</v>
      </c>
      <c r="BK1002" s="37">
        <f t="shared" si="364"/>
        <v>0</v>
      </c>
      <c r="BL1002" s="38">
        <f t="shared" si="365"/>
        <v>0</v>
      </c>
      <c r="BM1002" s="39">
        <f t="shared" si="366"/>
        <v>0</v>
      </c>
      <c r="BN1002" s="34" t="str">
        <f>IF(BM1002=0,"",
IF(SUM($BM$985:BM1002)=1,BO1002,
IF($BM$1560&gt;SUM($BM$985:BM1002),_xlfn.CONCAT(", ",BO1002),
IF($BM$1560=SUM($BM$985:BM1002),_xlfn.CONCAT(" y ",BO1002)))))</f>
        <v/>
      </c>
      <c r="BO1002" s="132" t="s">
        <v>114</v>
      </c>
      <c r="BP1002" s="249"/>
    </row>
    <row r="1003" spans="1:68" ht="15" customHeight="1">
      <c r="A1003" s="245"/>
      <c r="B1003" s="9"/>
      <c r="C1003" s="132" t="s">
        <v>115</v>
      </c>
      <c r="D1003" s="389" t="str">
        <f>IF($AC$978="","",IF(HLOOKUP($AC$978,Presentación!$AQ$3:$BV$574,Presentación!AP22)="","",HLOOKUP($AC$978,Presentación!$AQ$3:$BV$574,Presentación!AP22,0)))</f>
        <v/>
      </c>
      <c r="E1003" s="390"/>
      <c r="F1003" s="391"/>
      <c r="G1003" s="480" t="str">
        <f>IF($AC$978="","",IF(HLOOKUP($AC$978,Presentación!$BZ$3:$DE$574,Presentación!AP22,0)="","",HLOOKUP($AC$978,Presentación!$BZ$3:$DE$574,Presentación!AP22,0)))</f>
        <v/>
      </c>
      <c r="H1003" s="481"/>
      <c r="I1003" s="481"/>
      <c r="J1003" s="481"/>
      <c r="K1003" s="481"/>
      <c r="L1003" s="482"/>
      <c r="M1003" s="27"/>
      <c r="N1003" s="27"/>
      <c r="O1003" s="27"/>
      <c r="P1003" s="27"/>
      <c r="Q1003" s="27"/>
      <c r="R1003" s="27"/>
      <c r="S1003" s="27"/>
      <c r="T1003" s="27"/>
      <c r="U1003" s="27"/>
      <c r="V1003" s="27"/>
      <c r="W1003" s="27"/>
      <c r="X1003" s="27"/>
      <c r="Y1003" s="27"/>
      <c r="Z1003" s="27"/>
      <c r="AA1003" s="27"/>
      <c r="AB1003" s="27"/>
      <c r="AC1003" s="27"/>
      <c r="AD1003" s="27"/>
      <c r="AG1003">
        <f t="shared" si="334"/>
        <v>0</v>
      </c>
      <c r="AH1003">
        <f t="shared" si="335"/>
        <v>0</v>
      </c>
      <c r="AI1003">
        <f t="shared" si="336"/>
        <v>0</v>
      </c>
      <c r="AJ1003">
        <f t="shared" si="337"/>
        <v>0</v>
      </c>
      <c r="AK1003">
        <f t="shared" si="338"/>
        <v>0</v>
      </c>
      <c r="AL1003">
        <f t="shared" si="339"/>
        <v>0</v>
      </c>
      <c r="AM1003">
        <f t="shared" si="340"/>
        <v>0</v>
      </c>
      <c r="AN1003">
        <f t="shared" si="341"/>
        <v>0</v>
      </c>
      <c r="AO1003">
        <f t="shared" si="342"/>
        <v>0</v>
      </c>
      <c r="AP1003">
        <f t="shared" si="343"/>
        <v>0</v>
      </c>
      <c r="AQ1003">
        <f t="shared" si="344"/>
        <v>0</v>
      </c>
      <c r="AR1003">
        <f t="shared" si="345"/>
        <v>0</v>
      </c>
      <c r="AS1003">
        <f t="shared" si="346"/>
        <v>0</v>
      </c>
      <c r="AT1003">
        <f t="shared" si="347"/>
        <v>0</v>
      </c>
      <c r="AU1003">
        <f t="shared" si="348"/>
        <v>0</v>
      </c>
      <c r="AV1003">
        <f t="shared" si="349"/>
        <v>0</v>
      </c>
      <c r="AW1003">
        <f t="shared" si="350"/>
        <v>0</v>
      </c>
      <c r="AX1003">
        <f t="shared" si="351"/>
        <v>0</v>
      </c>
      <c r="AY1003">
        <f t="shared" si="352"/>
        <v>0</v>
      </c>
      <c r="AZ1003">
        <f t="shared" si="353"/>
        <v>0</v>
      </c>
      <c r="BA1003" s="35">
        <f t="shared" si="354"/>
        <v>0</v>
      </c>
      <c r="BB1003" s="36">
        <f t="shared" si="355"/>
        <v>0</v>
      </c>
      <c r="BC1003" s="37">
        <f t="shared" si="356"/>
        <v>0</v>
      </c>
      <c r="BD1003" s="38">
        <f t="shared" si="357"/>
        <v>0</v>
      </c>
      <c r="BE1003" s="35">
        <f t="shared" si="358"/>
        <v>0</v>
      </c>
      <c r="BF1003" s="36">
        <f t="shared" si="359"/>
        <v>0</v>
      </c>
      <c r="BG1003" s="37">
        <f t="shared" si="360"/>
        <v>0</v>
      </c>
      <c r="BH1003" s="38">
        <f t="shared" si="361"/>
        <v>0</v>
      </c>
      <c r="BI1003" s="35">
        <f t="shared" si="362"/>
        <v>0</v>
      </c>
      <c r="BJ1003" s="36">
        <f t="shared" si="363"/>
        <v>0</v>
      </c>
      <c r="BK1003" s="37">
        <f t="shared" si="364"/>
        <v>0</v>
      </c>
      <c r="BL1003" s="38">
        <f t="shared" si="365"/>
        <v>0</v>
      </c>
      <c r="BM1003" s="39">
        <f t="shared" si="366"/>
        <v>0</v>
      </c>
      <c r="BN1003" s="34" t="str">
        <f>IF(BM1003=0,"",
IF(SUM($BM$985:BM1003)=1,BO1003,
IF($BM$1560&gt;SUM($BM$985:BM1003),_xlfn.CONCAT(", ",BO1003),
IF($BM$1560=SUM($BM$985:BM1003),_xlfn.CONCAT(" y ",BO1003)))))</f>
        <v/>
      </c>
      <c r="BO1003" s="132" t="s">
        <v>115</v>
      </c>
      <c r="BP1003" s="227"/>
    </row>
    <row r="1004" spans="1:68" ht="15" customHeight="1">
      <c r="A1004" s="245"/>
      <c r="B1004" s="9"/>
      <c r="C1004" s="132" t="s">
        <v>116</v>
      </c>
      <c r="D1004" s="389" t="str">
        <f>IF($AC$978="","",IF(HLOOKUP($AC$978,Presentación!$AQ$3:$BV$574,Presentación!AP23)="","",HLOOKUP($AC$978,Presentación!$AQ$3:$BV$574,Presentación!AP23,0)))</f>
        <v/>
      </c>
      <c r="E1004" s="390"/>
      <c r="F1004" s="391"/>
      <c r="G1004" s="480" t="str">
        <f>IF($AC$978="","",IF(HLOOKUP($AC$978,Presentación!$BZ$3:$DE$574,Presentación!AP23,0)="","",HLOOKUP($AC$978,Presentación!$BZ$3:$DE$574,Presentación!AP23,0)))</f>
        <v/>
      </c>
      <c r="H1004" s="481"/>
      <c r="I1004" s="481"/>
      <c r="J1004" s="481"/>
      <c r="K1004" s="481"/>
      <c r="L1004" s="482"/>
      <c r="M1004" s="27"/>
      <c r="N1004" s="27"/>
      <c r="O1004" s="27"/>
      <c r="P1004" s="27"/>
      <c r="Q1004" s="27"/>
      <c r="R1004" s="27"/>
      <c r="S1004" s="27"/>
      <c r="T1004" s="27"/>
      <c r="U1004" s="27"/>
      <c r="V1004" s="27"/>
      <c r="W1004" s="27"/>
      <c r="X1004" s="27"/>
      <c r="Y1004" s="27"/>
      <c r="Z1004" s="27"/>
      <c r="AA1004" s="27"/>
      <c r="AB1004" s="27"/>
      <c r="AC1004" s="27"/>
      <c r="AD1004" s="27"/>
      <c r="AG1004">
        <f t="shared" si="334"/>
        <v>0</v>
      </c>
      <c r="AH1004">
        <f t="shared" si="335"/>
        <v>0</v>
      </c>
      <c r="AI1004">
        <f t="shared" si="336"/>
        <v>0</v>
      </c>
      <c r="AJ1004">
        <f t="shared" si="337"/>
        <v>0</v>
      </c>
      <c r="AK1004">
        <f t="shared" si="338"/>
        <v>0</v>
      </c>
      <c r="AL1004">
        <f t="shared" si="339"/>
        <v>0</v>
      </c>
      <c r="AM1004">
        <f t="shared" si="340"/>
        <v>0</v>
      </c>
      <c r="AN1004">
        <f t="shared" si="341"/>
        <v>0</v>
      </c>
      <c r="AO1004">
        <f t="shared" si="342"/>
        <v>0</v>
      </c>
      <c r="AP1004">
        <f t="shared" si="343"/>
        <v>0</v>
      </c>
      <c r="AQ1004">
        <f t="shared" si="344"/>
        <v>0</v>
      </c>
      <c r="AR1004">
        <f t="shared" si="345"/>
        <v>0</v>
      </c>
      <c r="AS1004">
        <f t="shared" si="346"/>
        <v>0</v>
      </c>
      <c r="AT1004">
        <f t="shared" si="347"/>
        <v>0</v>
      </c>
      <c r="AU1004">
        <f t="shared" si="348"/>
        <v>0</v>
      </c>
      <c r="AV1004">
        <f t="shared" si="349"/>
        <v>0</v>
      </c>
      <c r="AW1004">
        <f t="shared" si="350"/>
        <v>0</v>
      </c>
      <c r="AX1004">
        <f t="shared" si="351"/>
        <v>0</v>
      </c>
      <c r="AY1004">
        <f t="shared" si="352"/>
        <v>0</v>
      </c>
      <c r="AZ1004">
        <f t="shared" si="353"/>
        <v>0</v>
      </c>
      <c r="BA1004" s="35">
        <f t="shared" si="354"/>
        <v>0</v>
      </c>
      <c r="BB1004" s="36">
        <f t="shared" si="355"/>
        <v>0</v>
      </c>
      <c r="BC1004" s="37">
        <f t="shared" si="356"/>
        <v>0</v>
      </c>
      <c r="BD1004" s="38">
        <f t="shared" si="357"/>
        <v>0</v>
      </c>
      <c r="BE1004" s="35">
        <f t="shared" si="358"/>
        <v>0</v>
      </c>
      <c r="BF1004" s="36">
        <f t="shared" si="359"/>
        <v>0</v>
      </c>
      <c r="BG1004" s="37">
        <f t="shared" si="360"/>
        <v>0</v>
      </c>
      <c r="BH1004" s="38">
        <f t="shared" si="361"/>
        <v>0</v>
      </c>
      <c r="BI1004" s="35">
        <f t="shared" si="362"/>
        <v>0</v>
      </c>
      <c r="BJ1004" s="36">
        <f t="shared" si="363"/>
        <v>0</v>
      </c>
      <c r="BK1004" s="37">
        <f t="shared" si="364"/>
        <v>0</v>
      </c>
      <c r="BL1004" s="38">
        <f t="shared" si="365"/>
        <v>0</v>
      </c>
      <c r="BM1004" s="39">
        <f t="shared" si="366"/>
        <v>0</v>
      </c>
      <c r="BN1004" s="34" t="str">
        <f>IF(BM1004=0,"",
IF(SUM($BM$985:BM1004)=1,BO1004,
IF($BM$1560&gt;SUM($BM$985:BM1004),_xlfn.CONCAT(", ",BO1004),
IF($BM$1560=SUM($BM$985:BM1004),_xlfn.CONCAT(" y ",BO1004)))))</f>
        <v/>
      </c>
      <c r="BO1004" s="132" t="s">
        <v>116</v>
      </c>
      <c r="BP1004" s="156"/>
    </row>
    <row r="1005" spans="1:68" ht="15" customHeight="1">
      <c r="A1005" s="245"/>
      <c r="B1005" s="9"/>
      <c r="C1005" s="132" t="s">
        <v>117</v>
      </c>
      <c r="D1005" s="389" t="str">
        <f>IF($AC$978="","",IF(HLOOKUP($AC$978,Presentación!$AQ$3:$BV$574,Presentación!AP24)="","",HLOOKUP($AC$978,Presentación!$AQ$3:$BV$574,Presentación!AP24,0)))</f>
        <v/>
      </c>
      <c r="E1005" s="390"/>
      <c r="F1005" s="391"/>
      <c r="G1005" s="480" t="str">
        <f>IF($AC$978="","",IF(HLOOKUP($AC$978,Presentación!$BZ$3:$DE$574,Presentación!AP24,0)="","",HLOOKUP($AC$978,Presentación!$BZ$3:$DE$574,Presentación!AP24,0)))</f>
        <v/>
      </c>
      <c r="H1005" s="481"/>
      <c r="I1005" s="481"/>
      <c r="J1005" s="481"/>
      <c r="K1005" s="481"/>
      <c r="L1005" s="482"/>
      <c r="M1005" s="27"/>
      <c r="N1005" s="27"/>
      <c r="O1005" s="27"/>
      <c r="P1005" s="27"/>
      <c r="Q1005" s="27"/>
      <c r="R1005" s="27"/>
      <c r="S1005" s="27"/>
      <c r="T1005" s="27"/>
      <c r="U1005" s="27"/>
      <c r="V1005" s="27"/>
      <c r="W1005" s="27"/>
      <c r="X1005" s="27"/>
      <c r="Y1005" s="27"/>
      <c r="Z1005" s="27"/>
      <c r="AA1005" s="27"/>
      <c r="AB1005" s="27"/>
      <c r="AC1005" s="27"/>
      <c r="AD1005" s="27"/>
      <c r="AG1005">
        <f t="shared" si="334"/>
        <v>0</v>
      </c>
      <c r="AH1005">
        <f t="shared" si="335"/>
        <v>0</v>
      </c>
      <c r="AI1005">
        <f t="shared" si="336"/>
        <v>0</v>
      </c>
      <c r="AJ1005">
        <f t="shared" si="337"/>
        <v>0</v>
      </c>
      <c r="AK1005">
        <f t="shared" si="338"/>
        <v>0</v>
      </c>
      <c r="AL1005">
        <f t="shared" si="339"/>
        <v>0</v>
      </c>
      <c r="AM1005">
        <f t="shared" si="340"/>
        <v>0</v>
      </c>
      <c r="AN1005">
        <f t="shared" si="341"/>
        <v>0</v>
      </c>
      <c r="AO1005">
        <f t="shared" si="342"/>
        <v>0</v>
      </c>
      <c r="AP1005">
        <f t="shared" si="343"/>
        <v>0</v>
      </c>
      <c r="AQ1005">
        <f t="shared" si="344"/>
        <v>0</v>
      </c>
      <c r="AR1005">
        <f t="shared" si="345"/>
        <v>0</v>
      </c>
      <c r="AS1005">
        <f t="shared" si="346"/>
        <v>0</v>
      </c>
      <c r="AT1005">
        <f t="shared" si="347"/>
        <v>0</v>
      </c>
      <c r="AU1005">
        <f t="shared" si="348"/>
        <v>0</v>
      </c>
      <c r="AV1005">
        <f t="shared" si="349"/>
        <v>0</v>
      </c>
      <c r="AW1005">
        <f t="shared" si="350"/>
        <v>0</v>
      </c>
      <c r="AX1005">
        <f t="shared" si="351"/>
        <v>0</v>
      </c>
      <c r="AY1005">
        <f t="shared" si="352"/>
        <v>0</v>
      </c>
      <c r="AZ1005">
        <f t="shared" si="353"/>
        <v>0</v>
      </c>
      <c r="BA1005" s="35">
        <f t="shared" si="354"/>
        <v>0</v>
      </c>
      <c r="BB1005" s="36">
        <f t="shared" si="355"/>
        <v>0</v>
      </c>
      <c r="BC1005" s="37">
        <f t="shared" si="356"/>
        <v>0</v>
      </c>
      <c r="BD1005" s="38">
        <f t="shared" si="357"/>
        <v>0</v>
      </c>
      <c r="BE1005" s="35">
        <f t="shared" si="358"/>
        <v>0</v>
      </c>
      <c r="BF1005" s="36">
        <f t="shared" si="359"/>
        <v>0</v>
      </c>
      <c r="BG1005" s="37">
        <f t="shared" si="360"/>
        <v>0</v>
      </c>
      <c r="BH1005" s="38">
        <f t="shared" si="361"/>
        <v>0</v>
      </c>
      <c r="BI1005" s="35">
        <f t="shared" si="362"/>
        <v>0</v>
      </c>
      <c r="BJ1005" s="36">
        <f t="shared" si="363"/>
        <v>0</v>
      </c>
      <c r="BK1005" s="37">
        <f t="shared" si="364"/>
        <v>0</v>
      </c>
      <c r="BL1005" s="38">
        <f t="shared" si="365"/>
        <v>0</v>
      </c>
      <c r="BM1005" s="39">
        <f t="shared" si="366"/>
        <v>0</v>
      </c>
      <c r="BN1005" s="34" t="str">
        <f>IF(BM1005=0,"",
IF(SUM($BM$985:BM1005)=1,BO1005,
IF($BM$1560&gt;SUM($BM$985:BM1005),_xlfn.CONCAT(", ",BO1005),
IF($BM$1560=SUM($BM$985:BM1005),_xlfn.CONCAT(" y ",BO1005)))))</f>
        <v/>
      </c>
      <c r="BO1005" s="132" t="s">
        <v>117</v>
      </c>
    </row>
    <row r="1006" spans="1:68" ht="15" customHeight="1">
      <c r="A1006" s="245"/>
      <c r="B1006" s="9"/>
      <c r="C1006" s="132" t="s">
        <v>118</v>
      </c>
      <c r="D1006" s="389" t="str">
        <f>IF($AC$978="","",IF(HLOOKUP($AC$978,Presentación!$AQ$3:$BV$574,Presentación!AP25)="","",HLOOKUP($AC$978,Presentación!$AQ$3:$BV$574,Presentación!AP25,0)))</f>
        <v/>
      </c>
      <c r="E1006" s="390"/>
      <c r="F1006" s="391"/>
      <c r="G1006" s="480" t="str">
        <f>IF($AC$978="","",IF(HLOOKUP($AC$978,Presentación!$BZ$3:$DE$574,Presentación!AP25,0)="","",HLOOKUP($AC$978,Presentación!$BZ$3:$DE$574,Presentación!AP25,0)))</f>
        <v/>
      </c>
      <c r="H1006" s="481"/>
      <c r="I1006" s="481"/>
      <c r="J1006" s="481"/>
      <c r="K1006" s="481"/>
      <c r="L1006" s="482"/>
      <c r="M1006" s="27"/>
      <c r="N1006" s="27"/>
      <c r="O1006" s="27"/>
      <c r="P1006" s="27"/>
      <c r="Q1006" s="27"/>
      <c r="R1006" s="27"/>
      <c r="S1006" s="27"/>
      <c r="T1006" s="27"/>
      <c r="U1006" s="27"/>
      <c r="V1006" s="27"/>
      <c r="W1006" s="27"/>
      <c r="X1006" s="27"/>
      <c r="Y1006" s="27"/>
      <c r="Z1006" s="27"/>
      <c r="AA1006" s="27"/>
      <c r="AB1006" s="27"/>
      <c r="AC1006" s="27"/>
      <c r="AD1006" s="27"/>
      <c r="AG1006">
        <f t="shared" si="334"/>
        <v>0</v>
      </c>
      <c r="AH1006">
        <f t="shared" si="335"/>
        <v>0</v>
      </c>
      <c r="AI1006">
        <f t="shared" si="336"/>
        <v>0</v>
      </c>
      <c r="AJ1006">
        <f t="shared" si="337"/>
        <v>0</v>
      </c>
      <c r="AK1006">
        <f t="shared" si="338"/>
        <v>0</v>
      </c>
      <c r="AL1006">
        <f t="shared" si="339"/>
        <v>0</v>
      </c>
      <c r="AM1006">
        <f t="shared" si="340"/>
        <v>0</v>
      </c>
      <c r="AN1006">
        <f t="shared" si="341"/>
        <v>0</v>
      </c>
      <c r="AO1006">
        <f t="shared" si="342"/>
        <v>0</v>
      </c>
      <c r="AP1006">
        <f t="shared" si="343"/>
        <v>0</v>
      </c>
      <c r="AQ1006">
        <f t="shared" si="344"/>
        <v>0</v>
      </c>
      <c r="AR1006">
        <f t="shared" si="345"/>
        <v>0</v>
      </c>
      <c r="AS1006">
        <f t="shared" si="346"/>
        <v>0</v>
      </c>
      <c r="AT1006">
        <f t="shared" si="347"/>
        <v>0</v>
      </c>
      <c r="AU1006">
        <f t="shared" si="348"/>
        <v>0</v>
      </c>
      <c r="AV1006">
        <f t="shared" si="349"/>
        <v>0</v>
      </c>
      <c r="AW1006">
        <f t="shared" si="350"/>
        <v>0</v>
      </c>
      <c r="AX1006">
        <f t="shared" si="351"/>
        <v>0</v>
      </c>
      <c r="AY1006">
        <f t="shared" si="352"/>
        <v>0</v>
      </c>
      <c r="AZ1006">
        <f t="shared" si="353"/>
        <v>0</v>
      </c>
      <c r="BA1006" s="35">
        <f t="shared" si="354"/>
        <v>0</v>
      </c>
      <c r="BB1006" s="36">
        <f t="shared" si="355"/>
        <v>0</v>
      </c>
      <c r="BC1006" s="37">
        <f t="shared" si="356"/>
        <v>0</v>
      </c>
      <c r="BD1006" s="38">
        <f t="shared" si="357"/>
        <v>0</v>
      </c>
      <c r="BE1006" s="35">
        <f t="shared" si="358"/>
        <v>0</v>
      </c>
      <c r="BF1006" s="36">
        <f t="shared" si="359"/>
        <v>0</v>
      </c>
      <c r="BG1006" s="37">
        <f t="shared" si="360"/>
        <v>0</v>
      </c>
      <c r="BH1006" s="38">
        <f t="shared" si="361"/>
        <v>0</v>
      </c>
      <c r="BI1006" s="35">
        <f t="shared" si="362"/>
        <v>0</v>
      </c>
      <c r="BJ1006" s="36">
        <f t="shared" si="363"/>
        <v>0</v>
      </c>
      <c r="BK1006" s="37">
        <f t="shared" si="364"/>
        <v>0</v>
      </c>
      <c r="BL1006" s="38">
        <f t="shared" si="365"/>
        <v>0</v>
      </c>
      <c r="BM1006" s="39">
        <f t="shared" si="366"/>
        <v>0</v>
      </c>
      <c r="BN1006" s="34" t="str">
        <f>IF(BM1006=0,"",
IF(SUM($BM$985:BM1006)=1,BO1006,
IF($BM$1560&gt;SUM($BM$985:BM1006),_xlfn.CONCAT(", ",BO1006),
IF($BM$1560=SUM($BM$985:BM1006),_xlfn.CONCAT(" y ",BO1006)))))</f>
        <v/>
      </c>
      <c r="BO1006" s="132" t="s">
        <v>118</v>
      </c>
    </row>
    <row r="1007" spans="1:68" ht="15" customHeight="1">
      <c r="A1007" s="245"/>
      <c r="B1007" s="9"/>
      <c r="C1007" s="132" t="s">
        <v>119</v>
      </c>
      <c r="D1007" s="389" t="str">
        <f>IF($AC$978="","",IF(HLOOKUP($AC$978,Presentación!$AQ$3:$BV$574,Presentación!AP26)="","",HLOOKUP($AC$978,Presentación!$AQ$3:$BV$574,Presentación!AP26,0)))</f>
        <v/>
      </c>
      <c r="E1007" s="390"/>
      <c r="F1007" s="391"/>
      <c r="G1007" s="480" t="str">
        <f>IF($AC$978="","",IF(HLOOKUP($AC$978,Presentación!$BZ$3:$DE$574,Presentación!AP26,0)="","",HLOOKUP($AC$978,Presentación!$BZ$3:$DE$574,Presentación!AP26,0)))</f>
        <v/>
      </c>
      <c r="H1007" s="481"/>
      <c r="I1007" s="481"/>
      <c r="J1007" s="481"/>
      <c r="K1007" s="481"/>
      <c r="L1007" s="482"/>
      <c r="M1007" s="27"/>
      <c r="N1007" s="27"/>
      <c r="O1007" s="27"/>
      <c r="P1007" s="27"/>
      <c r="Q1007" s="27"/>
      <c r="R1007" s="27"/>
      <c r="S1007" s="27"/>
      <c r="T1007" s="27"/>
      <c r="U1007" s="27"/>
      <c r="V1007" s="27"/>
      <c r="W1007" s="27"/>
      <c r="X1007" s="27"/>
      <c r="Y1007" s="27"/>
      <c r="Z1007" s="27"/>
      <c r="AA1007" s="27"/>
      <c r="AB1007" s="27"/>
      <c r="AC1007" s="27"/>
      <c r="AD1007" s="27"/>
      <c r="AG1007">
        <f t="shared" si="334"/>
        <v>0</v>
      </c>
      <c r="AH1007">
        <f t="shared" si="335"/>
        <v>0</v>
      </c>
      <c r="AI1007">
        <f t="shared" si="336"/>
        <v>0</v>
      </c>
      <c r="AJ1007">
        <f t="shared" si="337"/>
        <v>0</v>
      </c>
      <c r="AK1007">
        <f t="shared" si="338"/>
        <v>0</v>
      </c>
      <c r="AL1007">
        <f t="shared" si="339"/>
        <v>0</v>
      </c>
      <c r="AM1007">
        <f t="shared" si="340"/>
        <v>0</v>
      </c>
      <c r="AN1007">
        <f t="shared" si="341"/>
        <v>0</v>
      </c>
      <c r="AO1007">
        <f t="shared" si="342"/>
        <v>0</v>
      </c>
      <c r="AP1007">
        <f t="shared" si="343"/>
        <v>0</v>
      </c>
      <c r="AQ1007">
        <f t="shared" si="344"/>
        <v>0</v>
      </c>
      <c r="AR1007">
        <f t="shared" si="345"/>
        <v>0</v>
      </c>
      <c r="AS1007">
        <f t="shared" si="346"/>
        <v>0</v>
      </c>
      <c r="AT1007">
        <f t="shared" si="347"/>
        <v>0</v>
      </c>
      <c r="AU1007">
        <f t="shared" si="348"/>
        <v>0</v>
      </c>
      <c r="AV1007">
        <f t="shared" si="349"/>
        <v>0</v>
      </c>
      <c r="AW1007">
        <f t="shared" si="350"/>
        <v>0</v>
      </c>
      <c r="AX1007">
        <f t="shared" si="351"/>
        <v>0</v>
      </c>
      <c r="AY1007">
        <f t="shared" si="352"/>
        <v>0</v>
      </c>
      <c r="AZ1007">
        <f t="shared" si="353"/>
        <v>0</v>
      </c>
      <c r="BA1007" s="35">
        <f t="shared" si="354"/>
        <v>0</v>
      </c>
      <c r="BB1007" s="36">
        <f t="shared" si="355"/>
        <v>0</v>
      </c>
      <c r="BC1007" s="37">
        <f t="shared" si="356"/>
        <v>0</v>
      </c>
      <c r="BD1007" s="38">
        <f t="shared" si="357"/>
        <v>0</v>
      </c>
      <c r="BE1007" s="35">
        <f t="shared" si="358"/>
        <v>0</v>
      </c>
      <c r="BF1007" s="36">
        <f t="shared" si="359"/>
        <v>0</v>
      </c>
      <c r="BG1007" s="37">
        <f t="shared" si="360"/>
        <v>0</v>
      </c>
      <c r="BH1007" s="38">
        <f t="shared" si="361"/>
        <v>0</v>
      </c>
      <c r="BI1007" s="35">
        <f t="shared" si="362"/>
        <v>0</v>
      </c>
      <c r="BJ1007" s="36">
        <f t="shared" si="363"/>
        <v>0</v>
      </c>
      <c r="BK1007" s="37">
        <f t="shared" si="364"/>
        <v>0</v>
      </c>
      <c r="BL1007" s="38">
        <f t="shared" si="365"/>
        <v>0</v>
      </c>
      <c r="BM1007" s="39">
        <f t="shared" si="366"/>
        <v>0</v>
      </c>
      <c r="BN1007" s="34" t="str">
        <f>IF(BM1007=0,"",
IF(SUM($BM$985:BM1007)=1,BO1007,
IF($BM$1560&gt;SUM($BM$985:BM1007),_xlfn.CONCAT(", ",BO1007),
IF($BM$1560=SUM($BM$985:BM1007),_xlfn.CONCAT(" y ",BO1007)))))</f>
        <v/>
      </c>
      <c r="BO1007" s="132" t="s">
        <v>119</v>
      </c>
    </row>
    <row r="1008" spans="1:68" ht="15" customHeight="1">
      <c r="A1008" s="245"/>
      <c r="B1008" s="9"/>
      <c r="C1008" s="132" t="s">
        <v>120</v>
      </c>
      <c r="D1008" s="389" t="str">
        <f>IF($AC$978="","",IF(HLOOKUP($AC$978,Presentación!$AQ$3:$BV$574,Presentación!AP27)="","",HLOOKUP($AC$978,Presentación!$AQ$3:$BV$574,Presentación!AP27,0)))</f>
        <v/>
      </c>
      <c r="E1008" s="390"/>
      <c r="F1008" s="391"/>
      <c r="G1008" s="480" t="str">
        <f>IF($AC$978="","",IF(HLOOKUP($AC$978,Presentación!$BZ$3:$DE$574,Presentación!AP27,0)="","",HLOOKUP($AC$978,Presentación!$BZ$3:$DE$574,Presentación!AP27,0)))</f>
        <v/>
      </c>
      <c r="H1008" s="481"/>
      <c r="I1008" s="481"/>
      <c r="J1008" s="481"/>
      <c r="K1008" s="481"/>
      <c r="L1008" s="482"/>
      <c r="M1008" s="27"/>
      <c r="N1008" s="27"/>
      <c r="O1008" s="27"/>
      <c r="P1008" s="27"/>
      <c r="Q1008" s="27"/>
      <c r="R1008" s="27"/>
      <c r="S1008" s="27"/>
      <c r="T1008" s="27"/>
      <c r="U1008" s="27"/>
      <c r="V1008" s="27"/>
      <c r="W1008" s="27"/>
      <c r="X1008" s="27"/>
      <c r="Y1008" s="27"/>
      <c r="Z1008" s="27"/>
      <c r="AA1008" s="27"/>
      <c r="AB1008" s="27"/>
      <c r="AC1008" s="27"/>
      <c r="AD1008" s="27"/>
      <c r="AG1008">
        <f t="shared" si="334"/>
        <v>0</v>
      </c>
      <c r="AH1008">
        <f t="shared" si="335"/>
        <v>0</v>
      </c>
      <c r="AI1008">
        <f t="shared" si="336"/>
        <v>0</v>
      </c>
      <c r="AJ1008">
        <f t="shared" si="337"/>
        <v>0</v>
      </c>
      <c r="AK1008">
        <f t="shared" si="338"/>
        <v>0</v>
      </c>
      <c r="AL1008">
        <f t="shared" si="339"/>
        <v>0</v>
      </c>
      <c r="AM1008">
        <f t="shared" si="340"/>
        <v>0</v>
      </c>
      <c r="AN1008">
        <f t="shared" si="341"/>
        <v>0</v>
      </c>
      <c r="AO1008">
        <f t="shared" si="342"/>
        <v>0</v>
      </c>
      <c r="AP1008">
        <f t="shared" si="343"/>
        <v>0</v>
      </c>
      <c r="AQ1008">
        <f t="shared" si="344"/>
        <v>0</v>
      </c>
      <c r="AR1008">
        <f t="shared" si="345"/>
        <v>0</v>
      </c>
      <c r="AS1008">
        <f t="shared" si="346"/>
        <v>0</v>
      </c>
      <c r="AT1008">
        <f t="shared" si="347"/>
        <v>0</v>
      </c>
      <c r="AU1008">
        <f t="shared" si="348"/>
        <v>0</v>
      </c>
      <c r="AV1008">
        <f t="shared" si="349"/>
        <v>0</v>
      </c>
      <c r="AW1008">
        <f t="shared" si="350"/>
        <v>0</v>
      </c>
      <c r="AX1008">
        <f t="shared" si="351"/>
        <v>0</v>
      </c>
      <c r="AY1008">
        <f t="shared" si="352"/>
        <v>0</v>
      </c>
      <c r="AZ1008">
        <f t="shared" si="353"/>
        <v>0</v>
      </c>
      <c r="BA1008" s="35">
        <f t="shared" si="354"/>
        <v>0</v>
      </c>
      <c r="BB1008" s="36">
        <f t="shared" si="355"/>
        <v>0</v>
      </c>
      <c r="BC1008" s="37">
        <f t="shared" si="356"/>
        <v>0</v>
      </c>
      <c r="BD1008" s="38">
        <f t="shared" si="357"/>
        <v>0</v>
      </c>
      <c r="BE1008" s="35">
        <f t="shared" si="358"/>
        <v>0</v>
      </c>
      <c r="BF1008" s="36">
        <f t="shared" si="359"/>
        <v>0</v>
      </c>
      <c r="BG1008" s="37">
        <f t="shared" si="360"/>
        <v>0</v>
      </c>
      <c r="BH1008" s="38">
        <f t="shared" si="361"/>
        <v>0</v>
      </c>
      <c r="BI1008" s="35">
        <f t="shared" si="362"/>
        <v>0</v>
      </c>
      <c r="BJ1008" s="36">
        <f t="shared" si="363"/>
        <v>0</v>
      </c>
      <c r="BK1008" s="37">
        <f t="shared" si="364"/>
        <v>0</v>
      </c>
      <c r="BL1008" s="38">
        <f t="shared" si="365"/>
        <v>0</v>
      </c>
      <c r="BM1008" s="39">
        <f t="shared" si="366"/>
        <v>0</v>
      </c>
      <c r="BN1008" s="34" t="str">
        <f>IF(BM1008=0,"",
IF(SUM($BM$985:BM1008)=1,BO1008,
IF($BM$1560&gt;SUM($BM$985:BM1008),_xlfn.CONCAT(", ",BO1008),
IF($BM$1560=SUM($BM$985:BM1008),_xlfn.CONCAT(" y ",BO1008)))))</f>
        <v/>
      </c>
      <c r="BO1008" s="132" t="s">
        <v>120</v>
      </c>
    </row>
    <row r="1009" spans="1:67" ht="15" customHeight="1">
      <c r="A1009" s="245"/>
      <c r="B1009" s="9"/>
      <c r="C1009" s="132" t="s">
        <v>121</v>
      </c>
      <c r="D1009" s="389" t="str">
        <f>IF($AC$978="","",IF(HLOOKUP($AC$978,Presentación!$AQ$3:$BV$574,Presentación!AP28)="","",HLOOKUP($AC$978,Presentación!$AQ$3:$BV$574,Presentación!AP28,0)))</f>
        <v/>
      </c>
      <c r="E1009" s="390"/>
      <c r="F1009" s="391"/>
      <c r="G1009" s="480" t="str">
        <f>IF($AC$978="","",IF(HLOOKUP($AC$978,Presentación!$BZ$3:$DE$574,Presentación!AP28,0)="","",HLOOKUP($AC$978,Presentación!$BZ$3:$DE$574,Presentación!AP28,0)))</f>
        <v/>
      </c>
      <c r="H1009" s="481"/>
      <c r="I1009" s="481"/>
      <c r="J1009" s="481"/>
      <c r="K1009" s="481"/>
      <c r="L1009" s="482"/>
      <c r="M1009" s="27"/>
      <c r="N1009" s="27"/>
      <c r="O1009" s="27"/>
      <c r="P1009" s="27"/>
      <c r="Q1009" s="27"/>
      <c r="R1009" s="27"/>
      <c r="S1009" s="27"/>
      <c r="T1009" s="27"/>
      <c r="U1009" s="27"/>
      <c r="V1009" s="27"/>
      <c r="W1009" s="27"/>
      <c r="X1009" s="27"/>
      <c r="Y1009" s="27"/>
      <c r="Z1009" s="27"/>
      <c r="AA1009" s="27"/>
      <c r="AB1009" s="27"/>
      <c r="AC1009" s="27"/>
      <c r="AD1009" s="27"/>
      <c r="AG1009">
        <f t="shared" si="334"/>
        <v>0</v>
      </c>
      <c r="AH1009">
        <f t="shared" si="335"/>
        <v>0</v>
      </c>
      <c r="AI1009">
        <f t="shared" si="336"/>
        <v>0</v>
      </c>
      <c r="AJ1009">
        <f t="shared" si="337"/>
        <v>0</v>
      </c>
      <c r="AK1009">
        <f t="shared" si="338"/>
        <v>0</v>
      </c>
      <c r="AL1009">
        <f t="shared" si="339"/>
        <v>0</v>
      </c>
      <c r="AM1009">
        <f t="shared" si="340"/>
        <v>0</v>
      </c>
      <c r="AN1009">
        <f t="shared" si="341"/>
        <v>0</v>
      </c>
      <c r="AO1009">
        <f t="shared" si="342"/>
        <v>0</v>
      </c>
      <c r="AP1009">
        <f t="shared" si="343"/>
        <v>0</v>
      </c>
      <c r="AQ1009">
        <f t="shared" si="344"/>
        <v>0</v>
      </c>
      <c r="AR1009">
        <f t="shared" si="345"/>
        <v>0</v>
      </c>
      <c r="AS1009">
        <f t="shared" si="346"/>
        <v>0</v>
      </c>
      <c r="AT1009">
        <f t="shared" si="347"/>
        <v>0</v>
      </c>
      <c r="AU1009">
        <f t="shared" si="348"/>
        <v>0</v>
      </c>
      <c r="AV1009">
        <f t="shared" si="349"/>
        <v>0</v>
      </c>
      <c r="AW1009">
        <f t="shared" si="350"/>
        <v>0</v>
      </c>
      <c r="AX1009">
        <f t="shared" si="351"/>
        <v>0</v>
      </c>
      <c r="AY1009">
        <f t="shared" si="352"/>
        <v>0</v>
      </c>
      <c r="AZ1009">
        <f t="shared" si="353"/>
        <v>0</v>
      </c>
      <c r="BA1009" s="35">
        <f t="shared" si="354"/>
        <v>0</v>
      </c>
      <c r="BB1009" s="36">
        <f t="shared" si="355"/>
        <v>0</v>
      </c>
      <c r="BC1009" s="37">
        <f t="shared" si="356"/>
        <v>0</v>
      </c>
      <c r="BD1009" s="38">
        <f t="shared" si="357"/>
        <v>0</v>
      </c>
      <c r="BE1009" s="35">
        <f t="shared" si="358"/>
        <v>0</v>
      </c>
      <c r="BF1009" s="36">
        <f t="shared" si="359"/>
        <v>0</v>
      </c>
      <c r="BG1009" s="37">
        <f t="shared" si="360"/>
        <v>0</v>
      </c>
      <c r="BH1009" s="38">
        <f t="shared" si="361"/>
        <v>0</v>
      </c>
      <c r="BI1009" s="35">
        <f t="shared" si="362"/>
        <v>0</v>
      </c>
      <c r="BJ1009" s="36">
        <f t="shared" si="363"/>
        <v>0</v>
      </c>
      <c r="BK1009" s="37">
        <f t="shared" si="364"/>
        <v>0</v>
      </c>
      <c r="BL1009" s="38">
        <f t="shared" si="365"/>
        <v>0</v>
      </c>
      <c r="BM1009" s="39">
        <f t="shared" si="366"/>
        <v>0</v>
      </c>
      <c r="BN1009" s="34" t="str">
        <f>IF(BM1009=0,"",
IF(SUM($BM$985:BM1009)=1,BO1009,
IF($BM$1560&gt;SUM($BM$985:BM1009),_xlfn.CONCAT(", ",BO1009),
IF($BM$1560=SUM($BM$985:BM1009),_xlfn.CONCAT(" y ",BO1009)))))</f>
        <v/>
      </c>
      <c r="BO1009" s="132" t="s">
        <v>121</v>
      </c>
    </row>
    <row r="1010" spans="1:67" ht="15" customHeight="1">
      <c r="A1010" s="245"/>
      <c r="B1010" s="9"/>
      <c r="C1010" s="132" t="s">
        <v>122</v>
      </c>
      <c r="D1010" s="389" t="str">
        <f>IF($AC$978="","",IF(HLOOKUP($AC$978,Presentación!$AQ$3:$BV$574,Presentación!AP29)="","",HLOOKUP($AC$978,Presentación!$AQ$3:$BV$574,Presentación!AP29,0)))</f>
        <v/>
      </c>
      <c r="E1010" s="390"/>
      <c r="F1010" s="391"/>
      <c r="G1010" s="480" t="str">
        <f>IF($AC$978="","",IF(HLOOKUP($AC$978,Presentación!$BZ$3:$DE$574,Presentación!AP29,0)="","",HLOOKUP($AC$978,Presentación!$BZ$3:$DE$574,Presentación!AP29,0)))</f>
        <v/>
      </c>
      <c r="H1010" s="481"/>
      <c r="I1010" s="481"/>
      <c r="J1010" s="481"/>
      <c r="K1010" s="481"/>
      <c r="L1010" s="482"/>
      <c r="M1010" s="27"/>
      <c r="N1010" s="27"/>
      <c r="O1010" s="27"/>
      <c r="P1010" s="27"/>
      <c r="Q1010" s="27"/>
      <c r="R1010" s="27"/>
      <c r="S1010" s="27"/>
      <c r="T1010" s="27"/>
      <c r="U1010" s="27"/>
      <c r="V1010" s="27"/>
      <c r="W1010" s="27"/>
      <c r="X1010" s="27"/>
      <c r="Y1010" s="27"/>
      <c r="Z1010" s="27"/>
      <c r="AA1010" s="27"/>
      <c r="AB1010" s="27"/>
      <c r="AC1010" s="27"/>
      <c r="AD1010" s="27"/>
      <c r="AG1010">
        <f t="shared" si="334"/>
        <v>0</v>
      </c>
      <c r="AH1010">
        <f t="shared" si="335"/>
        <v>0</v>
      </c>
      <c r="AI1010">
        <f t="shared" si="336"/>
        <v>0</v>
      </c>
      <c r="AJ1010">
        <f t="shared" si="337"/>
        <v>0</v>
      </c>
      <c r="AK1010">
        <f t="shared" si="338"/>
        <v>0</v>
      </c>
      <c r="AL1010">
        <f t="shared" si="339"/>
        <v>0</v>
      </c>
      <c r="AM1010">
        <f t="shared" si="340"/>
        <v>0</v>
      </c>
      <c r="AN1010">
        <f t="shared" si="341"/>
        <v>0</v>
      </c>
      <c r="AO1010">
        <f t="shared" si="342"/>
        <v>0</v>
      </c>
      <c r="AP1010">
        <f t="shared" si="343"/>
        <v>0</v>
      </c>
      <c r="AQ1010">
        <f t="shared" si="344"/>
        <v>0</v>
      </c>
      <c r="AR1010">
        <f t="shared" si="345"/>
        <v>0</v>
      </c>
      <c r="AS1010">
        <f t="shared" si="346"/>
        <v>0</v>
      </c>
      <c r="AT1010">
        <f t="shared" si="347"/>
        <v>0</v>
      </c>
      <c r="AU1010">
        <f t="shared" si="348"/>
        <v>0</v>
      </c>
      <c r="AV1010">
        <f t="shared" si="349"/>
        <v>0</v>
      </c>
      <c r="AW1010">
        <f t="shared" si="350"/>
        <v>0</v>
      </c>
      <c r="AX1010">
        <f t="shared" si="351"/>
        <v>0</v>
      </c>
      <c r="AY1010">
        <f t="shared" si="352"/>
        <v>0</v>
      </c>
      <c r="AZ1010">
        <f t="shared" si="353"/>
        <v>0</v>
      </c>
      <c r="BA1010" s="35">
        <f t="shared" si="354"/>
        <v>0</v>
      </c>
      <c r="BB1010" s="36">
        <f t="shared" si="355"/>
        <v>0</v>
      </c>
      <c r="BC1010" s="37">
        <f t="shared" si="356"/>
        <v>0</v>
      </c>
      <c r="BD1010" s="38">
        <f t="shared" si="357"/>
        <v>0</v>
      </c>
      <c r="BE1010" s="35">
        <f t="shared" si="358"/>
        <v>0</v>
      </c>
      <c r="BF1010" s="36">
        <f t="shared" si="359"/>
        <v>0</v>
      </c>
      <c r="BG1010" s="37">
        <f t="shared" si="360"/>
        <v>0</v>
      </c>
      <c r="BH1010" s="38">
        <f t="shared" si="361"/>
        <v>0</v>
      </c>
      <c r="BI1010" s="35">
        <f t="shared" si="362"/>
        <v>0</v>
      </c>
      <c r="BJ1010" s="36">
        <f t="shared" si="363"/>
        <v>0</v>
      </c>
      <c r="BK1010" s="37">
        <f t="shared" si="364"/>
        <v>0</v>
      </c>
      <c r="BL1010" s="38">
        <f t="shared" si="365"/>
        <v>0</v>
      </c>
      <c r="BM1010" s="39">
        <f t="shared" si="366"/>
        <v>0</v>
      </c>
      <c r="BN1010" s="34" t="str">
        <f>IF(BM1010=0,"",
IF(SUM($BM$985:BM1010)=1,BO1010,
IF($BM$1560&gt;SUM($BM$985:BM1010),_xlfn.CONCAT(", ",BO1010),
IF($BM$1560=SUM($BM$985:BM1010),_xlfn.CONCAT(" y ",BO1010)))))</f>
        <v/>
      </c>
      <c r="BO1010" s="132" t="s">
        <v>122</v>
      </c>
    </row>
    <row r="1011" spans="1:67" ht="15" customHeight="1">
      <c r="A1011" s="245"/>
      <c r="B1011" s="9"/>
      <c r="C1011" s="132" t="s">
        <v>123</v>
      </c>
      <c r="D1011" s="389" t="str">
        <f>IF($AC$978="","",IF(HLOOKUP($AC$978,Presentación!$AQ$3:$BV$574,Presentación!AP30)="","",HLOOKUP($AC$978,Presentación!$AQ$3:$BV$574,Presentación!AP30,0)))</f>
        <v/>
      </c>
      <c r="E1011" s="390"/>
      <c r="F1011" s="391"/>
      <c r="G1011" s="480" t="str">
        <f>IF($AC$978="","",IF(HLOOKUP($AC$978,Presentación!$BZ$3:$DE$574,Presentación!AP30,0)="","",HLOOKUP($AC$978,Presentación!$BZ$3:$DE$574,Presentación!AP30,0)))</f>
        <v/>
      </c>
      <c r="H1011" s="481"/>
      <c r="I1011" s="481"/>
      <c r="J1011" s="481"/>
      <c r="K1011" s="481"/>
      <c r="L1011" s="482"/>
      <c r="M1011" s="27"/>
      <c r="N1011" s="27"/>
      <c r="O1011" s="27"/>
      <c r="P1011" s="27"/>
      <c r="Q1011" s="27"/>
      <c r="R1011" s="27"/>
      <c r="S1011" s="27"/>
      <c r="T1011" s="27"/>
      <c r="U1011" s="27"/>
      <c r="V1011" s="27"/>
      <c r="W1011" s="27"/>
      <c r="X1011" s="27"/>
      <c r="Y1011" s="27"/>
      <c r="Z1011" s="27"/>
      <c r="AA1011" s="27"/>
      <c r="AB1011" s="27"/>
      <c r="AC1011" s="27"/>
      <c r="AD1011" s="27"/>
      <c r="AG1011">
        <f t="shared" si="334"/>
        <v>0</v>
      </c>
      <c r="AH1011">
        <f t="shared" si="335"/>
        <v>0</v>
      </c>
      <c r="AI1011">
        <f t="shared" si="336"/>
        <v>0</v>
      </c>
      <c r="AJ1011">
        <f t="shared" si="337"/>
        <v>0</v>
      </c>
      <c r="AK1011">
        <f t="shared" si="338"/>
        <v>0</v>
      </c>
      <c r="AL1011">
        <f t="shared" si="339"/>
        <v>0</v>
      </c>
      <c r="AM1011">
        <f t="shared" si="340"/>
        <v>0</v>
      </c>
      <c r="AN1011">
        <f t="shared" si="341"/>
        <v>0</v>
      </c>
      <c r="AO1011">
        <f t="shared" si="342"/>
        <v>0</v>
      </c>
      <c r="AP1011">
        <f t="shared" si="343"/>
        <v>0</v>
      </c>
      <c r="AQ1011">
        <f t="shared" si="344"/>
        <v>0</v>
      </c>
      <c r="AR1011">
        <f t="shared" si="345"/>
        <v>0</v>
      </c>
      <c r="AS1011">
        <f t="shared" si="346"/>
        <v>0</v>
      </c>
      <c r="AT1011">
        <f t="shared" si="347"/>
        <v>0</v>
      </c>
      <c r="AU1011">
        <f t="shared" si="348"/>
        <v>0</v>
      </c>
      <c r="AV1011">
        <f t="shared" si="349"/>
        <v>0</v>
      </c>
      <c r="AW1011">
        <f t="shared" si="350"/>
        <v>0</v>
      </c>
      <c r="AX1011">
        <f t="shared" si="351"/>
        <v>0</v>
      </c>
      <c r="AY1011">
        <f t="shared" si="352"/>
        <v>0</v>
      </c>
      <c r="AZ1011">
        <f t="shared" si="353"/>
        <v>0</v>
      </c>
      <c r="BA1011" s="35">
        <f t="shared" si="354"/>
        <v>0</v>
      </c>
      <c r="BB1011" s="36">
        <f t="shared" si="355"/>
        <v>0</v>
      </c>
      <c r="BC1011" s="37">
        <f t="shared" si="356"/>
        <v>0</v>
      </c>
      <c r="BD1011" s="38">
        <f t="shared" si="357"/>
        <v>0</v>
      </c>
      <c r="BE1011" s="35">
        <f t="shared" si="358"/>
        <v>0</v>
      </c>
      <c r="BF1011" s="36">
        <f t="shared" si="359"/>
        <v>0</v>
      </c>
      <c r="BG1011" s="37">
        <f t="shared" si="360"/>
        <v>0</v>
      </c>
      <c r="BH1011" s="38">
        <f t="shared" si="361"/>
        <v>0</v>
      </c>
      <c r="BI1011" s="35">
        <f t="shared" si="362"/>
        <v>0</v>
      </c>
      <c r="BJ1011" s="36">
        <f t="shared" si="363"/>
        <v>0</v>
      </c>
      <c r="BK1011" s="37">
        <f t="shared" si="364"/>
        <v>0</v>
      </c>
      <c r="BL1011" s="38">
        <f t="shared" si="365"/>
        <v>0</v>
      </c>
      <c r="BM1011" s="39">
        <f t="shared" si="366"/>
        <v>0</v>
      </c>
      <c r="BN1011" s="34" t="str">
        <f>IF(BM1011=0,"",
IF(SUM($BM$985:BM1011)=1,BO1011,
IF($BM$1560&gt;SUM($BM$985:BM1011),_xlfn.CONCAT(", ",BO1011),
IF($BM$1560=SUM($BM$985:BM1011),_xlfn.CONCAT(" y ",BO1011)))))</f>
        <v/>
      </c>
      <c r="BO1011" s="132" t="s">
        <v>123</v>
      </c>
    </row>
    <row r="1012" spans="1:67" ht="15" customHeight="1">
      <c r="A1012" s="245"/>
      <c r="B1012" s="9"/>
      <c r="C1012" s="132" t="s">
        <v>124</v>
      </c>
      <c r="D1012" s="389" t="str">
        <f>IF($AC$978="","",IF(HLOOKUP($AC$978,Presentación!$AQ$3:$BV$574,Presentación!AP31)="","",HLOOKUP($AC$978,Presentación!$AQ$3:$BV$574,Presentación!AP31,0)))</f>
        <v/>
      </c>
      <c r="E1012" s="390"/>
      <c r="F1012" s="391"/>
      <c r="G1012" s="480" t="str">
        <f>IF($AC$978="","",IF(HLOOKUP($AC$978,Presentación!$BZ$3:$DE$574,Presentación!AP31,0)="","",HLOOKUP($AC$978,Presentación!$BZ$3:$DE$574,Presentación!AP31,0)))</f>
        <v/>
      </c>
      <c r="H1012" s="481"/>
      <c r="I1012" s="481"/>
      <c r="J1012" s="481"/>
      <c r="K1012" s="481"/>
      <c r="L1012" s="482"/>
      <c r="M1012" s="27"/>
      <c r="N1012" s="27"/>
      <c r="O1012" s="27"/>
      <c r="P1012" s="27"/>
      <c r="Q1012" s="27"/>
      <c r="R1012" s="27"/>
      <c r="S1012" s="27"/>
      <c r="T1012" s="27"/>
      <c r="U1012" s="27"/>
      <c r="V1012" s="27"/>
      <c r="W1012" s="27"/>
      <c r="X1012" s="27"/>
      <c r="Y1012" s="27"/>
      <c r="Z1012" s="27"/>
      <c r="AA1012" s="27"/>
      <c r="AB1012" s="27"/>
      <c r="AC1012" s="27"/>
      <c r="AD1012" s="27"/>
      <c r="AG1012">
        <f t="shared" si="334"/>
        <v>0</v>
      </c>
      <c r="AH1012">
        <f t="shared" si="335"/>
        <v>0</v>
      </c>
      <c r="AI1012">
        <f t="shared" si="336"/>
        <v>0</v>
      </c>
      <c r="AJ1012">
        <f t="shared" si="337"/>
        <v>0</v>
      </c>
      <c r="AK1012">
        <f t="shared" si="338"/>
        <v>0</v>
      </c>
      <c r="AL1012">
        <f t="shared" si="339"/>
        <v>0</v>
      </c>
      <c r="AM1012">
        <f t="shared" si="340"/>
        <v>0</v>
      </c>
      <c r="AN1012">
        <f t="shared" si="341"/>
        <v>0</v>
      </c>
      <c r="AO1012">
        <f t="shared" si="342"/>
        <v>0</v>
      </c>
      <c r="AP1012">
        <f t="shared" si="343"/>
        <v>0</v>
      </c>
      <c r="AQ1012">
        <f t="shared" si="344"/>
        <v>0</v>
      </c>
      <c r="AR1012">
        <f t="shared" si="345"/>
        <v>0</v>
      </c>
      <c r="AS1012">
        <f t="shared" si="346"/>
        <v>0</v>
      </c>
      <c r="AT1012">
        <f t="shared" si="347"/>
        <v>0</v>
      </c>
      <c r="AU1012">
        <f t="shared" si="348"/>
        <v>0</v>
      </c>
      <c r="AV1012">
        <f t="shared" si="349"/>
        <v>0</v>
      </c>
      <c r="AW1012">
        <f t="shared" si="350"/>
        <v>0</v>
      </c>
      <c r="AX1012">
        <f t="shared" si="351"/>
        <v>0</v>
      </c>
      <c r="AY1012">
        <f t="shared" si="352"/>
        <v>0</v>
      </c>
      <c r="AZ1012">
        <f t="shared" si="353"/>
        <v>0</v>
      </c>
      <c r="BA1012" s="35">
        <f t="shared" si="354"/>
        <v>0</v>
      </c>
      <c r="BB1012" s="36">
        <f t="shared" si="355"/>
        <v>0</v>
      </c>
      <c r="BC1012" s="37">
        <f t="shared" si="356"/>
        <v>0</v>
      </c>
      <c r="BD1012" s="38">
        <f t="shared" si="357"/>
        <v>0</v>
      </c>
      <c r="BE1012" s="35">
        <f t="shared" si="358"/>
        <v>0</v>
      </c>
      <c r="BF1012" s="36">
        <f t="shared" si="359"/>
        <v>0</v>
      </c>
      <c r="BG1012" s="37">
        <f t="shared" si="360"/>
        <v>0</v>
      </c>
      <c r="BH1012" s="38">
        <f t="shared" si="361"/>
        <v>0</v>
      </c>
      <c r="BI1012" s="35">
        <f t="shared" si="362"/>
        <v>0</v>
      </c>
      <c r="BJ1012" s="36">
        <f t="shared" si="363"/>
        <v>0</v>
      </c>
      <c r="BK1012" s="37">
        <f t="shared" si="364"/>
        <v>0</v>
      </c>
      <c r="BL1012" s="38">
        <f t="shared" si="365"/>
        <v>0</v>
      </c>
      <c r="BM1012" s="39">
        <f t="shared" si="366"/>
        <v>0</v>
      </c>
      <c r="BN1012" s="34" t="str">
        <f>IF(BM1012=0,"",
IF(SUM($BM$985:BM1012)=1,BO1012,
IF($BM$1560&gt;SUM($BM$985:BM1012),_xlfn.CONCAT(", ",BO1012),
IF($BM$1560=SUM($BM$985:BM1012),_xlfn.CONCAT(" y ",BO1012)))))</f>
        <v/>
      </c>
      <c r="BO1012" s="132" t="s">
        <v>124</v>
      </c>
    </row>
    <row r="1013" spans="1:67" ht="15" customHeight="1">
      <c r="A1013" s="245"/>
      <c r="B1013" s="9"/>
      <c r="C1013" s="132" t="s">
        <v>125</v>
      </c>
      <c r="D1013" s="389" t="str">
        <f>IF($AC$978="","",IF(HLOOKUP($AC$978,Presentación!$AQ$3:$BV$574,Presentación!AP32)="","",HLOOKUP($AC$978,Presentación!$AQ$3:$BV$574,Presentación!AP32,0)))</f>
        <v/>
      </c>
      <c r="E1013" s="390"/>
      <c r="F1013" s="391"/>
      <c r="G1013" s="480" t="str">
        <f>IF($AC$978="","",IF(HLOOKUP($AC$978,Presentación!$BZ$3:$DE$574,Presentación!AP32,0)="","",HLOOKUP($AC$978,Presentación!$BZ$3:$DE$574,Presentación!AP32,0)))</f>
        <v/>
      </c>
      <c r="H1013" s="481"/>
      <c r="I1013" s="481"/>
      <c r="J1013" s="481"/>
      <c r="K1013" s="481"/>
      <c r="L1013" s="482"/>
      <c r="M1013" s="27"/>
      <c r="N1013" s="27"/>
      <c r="O1013" s="27"/>
      <c r="P1013" s="27"/>
      <c r="Q1013" s="27"/>
      <c r="R1013" s="27"/>
      <c r="S1013" s="27"/>
      <c r="T1013" s="27"/>
      <c r="U1013" s="27"/>
      <c r="V1013" s="27"/>
      <c r="W1013" s="27"/>
      <c r="X1013" s="27"/>
      <c r="Y1013" s="27"/>
      <c r="Z1013" s="27"/>
      <c r="AA1013" s="27"/>
      <c r="AB1013" s="27"/>
      <c r="AC1013" s="27"/>
      <c r="AD1013" s="27"/>
      <c r="AG1013">
        <f t="shared" si="334"/>
        <v>0</v>
      </c>
      <c r="AH1013">
        <f t="shared" si="335"/>
        <v>0</v>
      </c>
      <c r="AI1013">
        <f t="shared" si="336"/>
        <v>0</v>
      </c>
      <c r="AJ1013">
        <f t="shared" si="337"/>
        <v>0</v>
      </c>
      <c r="AK1013">
        <f t="shared" si="338"/>
        <v>0</v>
      </c>
      <c r="AL1013">
        <f t="shared" si="339"/>
        <v>0</v>
      </c>
      <c r="AM1013">
        <f t="shared" si="340"/>
        <v>0</v>
      </c>
      <c r="AN1013">
        <f t="shared" si="341"/>
        <v>0</v>
      </c>
      <c r="AO1013">
        <f t="shared" si="342"/>
        <v>0</v>
      </c>
      <c r="AP1013">
        <f t="shared" si="343"/>
        <v>0</v>
      </c>
      <c r="AQ1013">
        <f t="shared" si="344"/>
        <v>0</v>
      </c>
      <c r="AR1013">
        <f t="shared" si="345"/>
        <v>0</v>
      </c>
      <c r="AS1013">
        <f t="shared" si="346"/>
        <v>0</v>
      </c>
      <c r="AT1013">
        <f t="shared" si="347"/>
        <v>0</v>
      </c>
      <c r="AU1013">
        <f t="shared" si="348"/>
        <v>0</v>
      </c>
      <c r="AV1013">
        <f t="shared" si="349"/>
        <v>0</v>
      </c>
      <c r="AW1013">
        <f t="shared" si="350"/>
        <v>0</v>
      </c>
      <c r="AX1013">
        <f t="shared" si="351"/>
        <v>0</v>
      </c>
      <c r="AY1013">
        <f t="shared" si="352"/>
        <v>0</v>
      </c>
      <c r="AZ1013">
        <f t="shared" si="353"/>
        <v>0</v>
      </c>
      <c r="BA1013" s="35">
        <f t="shared" si="354"/>
        <v>0</v>
      </c>
      <c r="BB1013" s="36">
        <f t="shared" si="355"/>
        <v>0</v>
      </c>
      <c r="BC1013" s="37">
        <f t="shared" si="356"/>
        <v>0</v>
      </c>
      <c r="BD1013" s="38">
        <f t="shared" si="357"/>
        <v>0</v>
      </c>
      <c r="BE1013" s="35">
        <f t="shared" si="358"/>
        <v>0</v>
      </c>
      <c r="BF1013" s="36">
        <f t="shared" si="359"/>
        <v>0</v>
      </c>
      <c r="BG1013" s="37">
        <f t="shared" si="360"/>
        <v>0</v>
      </c>
      <c r="BH1013" s="38">
        <f t="shared" si="361"/>
        <v>0</v>
      </c>
      <c r="BI1013" s="35">
        <f t="shared" si="362"/>
        <v>0</v>
      </c>
      <c r="BJ1013" s="36">
        <f t="shared" si="363"/>
        <v>0</v>
      </c>
      <c r="BK1013" s="37">
        <f t="shared" si="364"/>
        <v>0</v>
      </c>
      <c r="BL1013" s="38">
        <f t="shared" si="365"/>
        <v>0</v>
      </c>
      <c r="BM1013" s="39">
        <f t="shared" si="366"/>
        <v>0</v>
      </c>
      <c r="BN1013" s="34" t="str">
        <f>IF(BM1013=0,"",
IF(SUM($BM$985:BM1013)=1,BO1013,
IF($BM$1560&gt;SUM($BM$985:BM1013),_xlfn.CONCAT(", ",BO1013),
IF($BM$1560=SUM($BM$985:BM1013),_xlfn.CONCAT(" y ",BO1013)))))</f>
        <v/>
      </c>
      <c r="BO1013" s="132" t="s">
        <v>125</v>
      </c>
    </row>
    <row r="1014" spans="1:67" ht="15" customHeight="1">
      <c r="A1014" s="245"/>
      <c r="B1014" s="9"/>
      <c r="C1014" s="132" t="s">
        <v>126</v>
      </c>
      <c r="D1014" s="389" t="str">
        <f>IF($AC$978="","",IF(HLOOKUP($AC$978,Presentación!$AQ$3:$BV$574,Presentación!AP33)="","",HLOOKUP($AC$978,Presentación!$AQ$3:$BV$574,Presentación!AP33,0)))</f>
        <v/>
      </c>
      <c r="E1014" s="390"/>
      <c r="F1014" s="391"/>
      <c r="G1014" s="480" t="str">
        <f>IF($AC$978="","",IF(HLOOKUP($AC$978,Presentación!$BZ$3:$DE$574,Presentación!AP33,0)="","",HLOOKUP($AC$978,Presentación!$BZ$3:$DE$574,Presentación!AP33,0)))</f>
        <v/>
      </c>
      <c r="H1014" s="481"/>
      <c r="I1014" s="481"/>
      <c r="J1014" s="481"/>
      <c r="K1014" s="481"/>
      <c r="L1014" s="482"/>
      <c r="M1014" s="27"/>
      <c r="N1014" s="27"/>
      <c r="O1014" s="27"/>
      <c r="P1014" s="27"/>
      <c r="Q1014" s="27"/>
      <c r="R1014" s="27"/>
      <c r="S1014" s="27"/>
      <c r="T1014" s="27"/>
      <c r="U1014" s="27"/>
      <c r="V1014" s="27"/>
      <c r="W1014" s="27"/>
      <c r="X1014" s="27"/>
      <c r="Y1014" s="27"/>
      <c r="Z1014" s="27"/>
      <c r="AA1014" s="27"/>
      <c r="AB1014" s="27"/>
      <c r="AC1014" s="27"/>
      <c r="AD1014" s="27"/>
      <c r="AG1014">
        <f t="shared" si="334"/>
        <v>0</v>
      </c>
      <c r="AH1014">
        <f t="shared" si="335"/>
        <v>0</v>
      </c>
      <c r="AI1014">
        <f t="shared" si="336"/>
        <v>0</v>
      </c>
      <c r="AJ1014">
        <f t="shared" si="337"/>
        <v>0</v>
      </c>
      <c r="AK1014">
        <f t="shared" si="338"/>
        <v>0</v>
      </c>
      <c r="AL1014">
        <f t="shared" si="339"/>
        <v>0</v>
      </c>
      <c r="AM1014">
        <f t="shared" si="340"/>
        <v>0</v>
      </c>
      <c r="AN1014">
        <f t="shared" si="341"/>
        <v>0</v>
      </c>
      <c r="AO1014">
        <f t="shared" si="342"/>
        <v>0</v>
      </c>
      <c r="AP1014">
        <f t="shared" si="343"/>
        <v>0</v>
      </c>
      <c r="AQ1014">
        <f t="shared" si="344"/>
        <v>0</v>
      </c>
      <c r="AR1014">
        <f t="shared" si="345"/>
        <v>0</v>
      </c>
      <c r="AS1014">
        <f t="shared" si="346"/>
        <v>0</v>
      </c>
      <c r="AT1014">
        <f t="shared" si="347"/>
        <v>0</v>
      </c>
      <c r="AU1014">
        <f t="shared" si="348"/>
        <v>0</v>
      </c>
      <c r="AV1014">
        <f t="shared" si="349"/>
        <v>0</v>
      </c>
      <c r="AW1014">
        <f t="shared" si="350"/>
        <v>0</v>
      </c>
      <c r="AX1014">
        <f t="shared" si="351"/>
        <v>0</v>
      </c>
      <c r="AY1014">
        <f t="shared" si="352"/>
        <v>0</v>
      </c>
      <c r="AZ1014">
        <f t="shared" si="353"/>
        <v>0</v>
      </c>
      <c r="BA1014" s="35">
        <f t="shared" si="354"/>
        <v>0</v>
      </c>
      <c r="BB1014" s="36">
        <f t="shared" si="355"/>
        <v>0</v>
      </c>
      <c r="BC1014" s="37">
        <f t="shared" si="356"/>
        <v>0</v>
      </c>
      <c r="BD1014" s="38">
        <f t="shared" si="357"/>
        <v>0</v>
      </c>
      <c r="BE1014" s="35">
        <f t="shared" si="358"/>
        <v>0</v>
      </c>
      <c r="BF1014" s="36">
        <f t="shared" si="359"/>
        <v>0</v>
      </c>
      <c r="BG1014" s="37">
        <f t="shared" si="360"/>
        <v>0</v>
      </c>
      <c r="BH1014" s="38">
        <f t="shared" si="361"/>
        <v>0</v>
      </c>
      <c r="BI1014" s="35">
        <f t="shared" si="362"/>
        <v>0</v>
      </c>
      <c r="BJ1014" s="36">
        <f t="shared" si="363"/>
        <v>0</v>
      </c>
      <c r="BK1014" s="37">
        <f t="shared" si="364"/>
        <v>0</v>
      </c>
      <c r="BL1014" s="38">
        <f t="shared" si="365"/>
        <v>0</v>
      </c>
      <c r="BM1014" s="39">
        <f t="shared" si="366"/>
        <v>0</v>
      </c>
      <c r="BN1014" s="34" t="str">
        <f>IF(BM1014=0,"",
IF(SUM($BM$985:BM1014)=1,BO1014,
IF($BM$1560&gt;SUM($BM$985:BM1014),_xlfn.CONCAT(", ",BO1014),
IF($BM$1560=SUM($BM$985:BM1014),_xlfn.CONCAT(" y ",BO1014)))))</f>
        <v/>
      </c>
      <c r="BO1014" s="132" t="s">
        <v>126</v>
      </c>
    </row>
    <row r="1015" spans="1:67" ht="15" customHeight="1">
      <c r="A1015" s="245"/>
      <c r="B1015" s="9"/>
      <c r="C1015" s="132" t="s">
        <v>127</v>
      </c>
      <c r="D1015" s="389" t="str">
        <f>IF($AC$978="","",IF(HLOOKUP($AC$978,Presentación!$AQ$3:$BV$574,Presentación!AP34)="","",HLOOKUP($AC$978,Presentación!$AQ$3:$BV$574,Presentación!AP34,0)))</f>
        <v/>
      </c>
      <c r="E1015" s="390"/>
      <c r="F1015" s="391"/>
      <c r="G1015" s="480" t="str">
        <f>IF($AC$978="","",IF(HLOOKUP($AC$978,Presentación!$BZ$3:$DE$574,Presentación!AP34,0)="","",HLOOKUP($AC$978,Presentación!$BZ$3:$DE$574,Presentación!AP34,0)))</f>
        <v/>
      </c>
      <c r="H1015" s="481"/>
      <c r="I1015" s="481"/>
      <c r="J1015" s="481"/>
      <c r="K1015" s="481"/>
      <c r="L1015" s="482"/>
      <c r="M1015" s="27"/>
      <c r="N1015" s="27"/>
      <c r="O1015" s="27"/>
      <c r="P1015" s="27"/>
      <c r="Q1015" s="27"/>
      <c r="R1015" s="27"/>
      <c r="S1015" s="27"/>
      <c r="T1015" s="27"/>
      <c r="U1015" s="27"/>
      <c r="V1015" s="27"/>
      <c r="W1015" s="27"/>
      <c r="X1015" s="27"/>
      <c r="Y1015" s="27"/>
      <c r="Z1015" s="27"/>
      <c r="AA1015" s="27"/>
      <c r="AB1015" s="27"/>
      <c r="AC1015" s="27"/>
      <c r="AD1015" s="27"/>
      <c r="AG1015">
        <f t="shared" si="334"/>
        <v>0</v>
      </c>
      <c r="AH1015">
        <f t="shared" si="335"/>
        <v>0</v>
      </c>
      <c r="AI1015">
        <f t="shared" si="336"/>
        <v>0</v>
      </c>
      <c r="AJ1015">
        <f t="shared" si="337"/>
        <v>0</v>
      </c>
      <c r="AK1015">
        <f t="shared" si="338"/>
        <v>0</v>
      </c>
      <c r="AL1015">
        <f t="shared" si="339"/>
        <v>0</v>
      </c>
      <c r="AM1015">
        <f t="shared" si="340"/>
        <v>0</v>
      </c>
      <c r="AN1015">
        <f t="shared" si="341"/>
        <v>0</v>
      </c>
      <c r="AO1015">
        <f t="shared" si="342"/>
        <v>0</v>
      </c>
      <c r="AP1015">
        <f t="shared" si="343"/>
        <v>0</v>
      </c>
      <c r="AQ1015">
        <f t="shared" si="344"/>
        <v>0</v>
      </c>
      <c r="AR1015">
        <f t="shared" si="345"/>
        <v>0</v>
      </c>
      <c r="AS1015">
        <f t="shared" si="346"/>
        <v>0</v>
      </c>
      <c r="AT1015">
        <f t="shared" si="347"/>
        <v>0</v>
      </c>
      <c r="AU1015">
        <f t="shared" si="348"/>
        <v>0</v>
      </c>
      <c r="AV1015">
        <f t="shared" si="349"/>
        <v>0</v>
      </c>
      <c r="AW1015">
        <f t="shared" si="350"/>
        <v>0</v>
      </c>
      <c r="AX1015">
        <f t="shared" si="351"/>
        <v>0</v>
      </c>
      <c r="AY1015">
        <f t="shared" si="352"/>
        <v>0</v>
      </c>
      <c r="AZ1015">
        <f t="shared" si="353"/>
        <v>0</v>
      </c>
      <c r="BA1015" s="35">
        <f t="shared" si="354"/>
        <v>0</v>
      </c>
      <c r="BB1015" s="36">
        <f t="shared" si="355"/>
        <v>0</v>
      </c>
      <c r="BC1015" s="37">
        <f t="shared" si="356"/>
        <v>0</v>
      </c>
      <c r="BD1015" s="38">
        <f t="shared" si="357"/>
        <v>0</v>
      </c>
      <c r="BE1015" s="35">
        <f t="shared" si="358"/>
        <v>0</v>
      </c>
      <c r="BF1015" s="36">
        <f t="shared" si="359"/>
        <v>0</v>
      </c>
      <c r="BG1015" s="37">
        <f t="shared" si="360"/>
        <v>0</v>
      </c>
      <c r="BH1015" s="38">
        <f t="shared" si="361"/>
        <v>0</v>
      </c>
      <c r="BI1015" s="35">
        <f t="shared" si="362"/>
        <v>0</v>
      </c>
      <c r="BJ1015" s="36">
        <f t="shared" si="363"/>
        <v>0</v>
      </c>
      <c r="BK1015" s="37">
        <f t="shared" si="364"/>
        <v>0</v>
      </c>
      <c r="BL1015" s="38">
        <f t="shared" si="365"/>
        <v>0</v>
      </c>
      <c r="BM1015" s="39">
        <f t="shared" si="366"/>
        <v>0</v>
      </c>
      <c r="BN1015" s="34" t="str">
        <f>IF(BM1015=0,"",
IF(SUM($BM$985:BM1015)=1,BO1015,
IF($BM$1560&gt;SUM($BM$985:BM1015),_xlfn.CONCAT(", ",BO1015),
IF($BM$1560=SUM($BM$985:BM1015),_xlfn.CONCAT(" y ",BO1015)))))</f>
        <v/>
      </c>
      <c r="BO1015" s="132" t="s">
        <v>127</v>
      </c>
    </row>
    <row r="1016" spans="1:67" ht="15" customHeight="1">
      <c r="A1016" s="245"/>
      <c r="B1016" s="9"/>
      <c r="C1016" s="132" t="s">
        <v>128</v>
      </c>
      <c r="D1016" s="389" t="str">
        <f>IF($AC$978="","",IF(HLOOKUP($AC$978,Presentación!$AQ$3:$BV$574,Presentación!AP35)="","",HLOOKUP($AC$978,Presentación!$AQ$3:$BV$574,Presentación!AP35,0)))</f>
        <v/>
      </c>
      <c r="E1016" s="390"/>
      <c r="F1016" s="391"/>
      <c r="G1016" s="480" t="str">
        <f>IF($AC$978="","",IF(HLOOKUP($AC$978,Presentación!$BZ$3:$DE$574,Presentación!AP35,0)="","",HLOOKUP($AC$978,Presentación!$BZ$3:$DE$574,Presentación!AP35,0)))</f>
        <v/>
      </c>
      <c r="H1016" s="481"/>
      <c r="I1016" s="481"/>
      <c r="J1016" s="481"/>
      <c r="K1016" s="481"/>
      <c r="L1016" s="482"/>
      <c r="M1016" s="27"/>
      <c r="N1016" s="27"/>
      <c r="O1016" s="27"/>
      <c r="P1016" s="27"/>
      <c r="Q1016" s="27"/>
      <c r="R1016" s="27"/>
      <c r="S1016" s="27"/>
      <c r="T1016" s="27"/>
      <c r="U1016" s="27"/>
      <c r="V1016" s="27"/>
      <c r="W1016" s="27"/>
      <c r="X1016" s="27"/>
      <c r="Y1016" s="27"/>
      <c r="Z1016" s="27"/>
      <c r="AA1016" s="27"/>
      <c r="AB1016" s="27"/>
      <c r="AC1016" s="27"/>
      <c r="AD1016" s="27"/>
      <c r="AG1016">
        <f t="shared" si="334"/>
        <v>0</v>
      </c>
      <c r="AH1016">
        <f t="shared" si="335"/>
        <v>0</v>
      </c>
      <c r="AI1016">
        <f t="shared" si="336"/>
        <v>0</v>
      </c>
      <c r="AJ1016">
        <f t="shared" si="337"/>
        <v>0</v>
      </c>
      <c r="AK1016">
        <f t="shared" si="338"/>
        <v>0</v>
      </c>
      <c r="AL1016">
        <f t="shared" si="339"/>
        <v>0</v>
      </c>
      <c r="AM1016">
        <f t="shared" si="340"/>
        <v>0</v>
      </c>
      <c r="AN1016">
        <f t="shared" si="341"/>
        <v>0</v>
      </c>
      <c r="AO1016">
        <f t="shared" si="342"/>
        <v>0</v>
      </c>
      <c r="AP1016">
        <f t="shared" si="343"/>
        <v>0</v>
      </c>
      <c r="AQ1016">
        <f t="shared" si="344"/>
        <v>0</v>
      </c>
      <c r="AR1016">
        <f t="shared" si="345"/>
        <v>0</v>
      </c>
      <c r="AS1016">
        <f t="shared" si="346"/>
        <v>0</v>
      </c>
      <c r="AT1016">
        <f t="shared" si="347"/>
        <v>0</v>
      </c>
      <c r="AU1016">
        <f t="shared" si="348"/>
        <v>0</v>
      </c>
      <c r="AV1016">
        <f t="shared" si="349"/>
        <v>0</v>
      </c>
      <c r="AW1016">
        <f t="shared" si="350"/>
        <v>0</v>
      </c>
      <c r="AX1016">
        <f t="shared" si="351"/>
        <v>0</v>
      </c>
      <c r="AY1016">
        <f t="shared" si="352"/>
        <v>0</v>
      </c>
      <c r="AZ1016">
        <f t="shared" si="353"/>
        <v>0</v>
      </c>
      <c r="BA1016" s="35">
        <f t="shared" si="354"/>
        <v>0</v>
      </c>
      <c r="BB1016" s="36">
        <f t="shared" si="355"/>
        <v>0</v>
      </c>
      <c r="BC1016" s="37">
        <f t="shared" si="356"/>
        <v>0</v>
      </c>
      <c r="BD1016" s="38">
        <f t="shared" si="357"/>
        <v>0</v>
      </c>
      <c r="BE1016" s="35">
        <f t="shared" si="358"/>
        <v>0</v>
      </c>
      <c r="BF1016" s="36">
        <f t="shared" si="359"/>
        <v>0</v>
      </c>
      <c r="BG1016" s="37">
        <f t="shared" si="360"/>
        <v>0</v>
      </c>
      <c r="BH1016" s="38">
        <f t="shared" si="361"/>
        <v>0</v>
      </c>
      <c r="BI1016" s="35">
        <f t="shared" si="362"/>
        <v>0</v>
      </c>
      <c r="BJ1016" s="36">
        <f t="shared" si="363"/>
        <v>0</v>
      </c>
      <c r="BK1016" s="37">
        <f t="shared" si="364"/>
        <v>0</v>
      </c>
      <c r="BL1016" s="38">
        <f t="shared" si="365"/>
        <v>0</v>
      </c>
      <c r="BM1016" s="39">
        <f t="shared" si="366"/>
        <v>0</v>
      </c>
      <c r="BN1016" s="34" t="str">
        <f>IF(BM1016=0,"",
IF(SUM($BM$985:BM1016)=1,BO1016,
IF($BM$1560&gt;SUM($BM$985:BM1016),_xlfn.CONCAT(", ",BO1016),
IF($BM$1560=SUM($BM$985:BM1016),_xlfn.CONCAT(" y ",BO1016)))))</f>
        <v/>
      </c>
      <c r="BO1016" s="132" t="s">
        <v>128</v>
      </c>
    </row>
    <row r="1017" spans="1:67" ht="15" customHeight="1">
      <c r="A1017" s="245"/>
      <c r="B1017" s="9"/>
      <c r="C1017" s="132" t="s">
        <v>129</v>
      </c>
      <c r="D1017" s="389" t="str">
        <f>IF($AC$978="","",IF(HLOOKUP($AC$978,Presentación!$AQ$3:$BV$574,Presentación!AP36)="","",HLOOKUP($AC$978,Presentación!$AQ$3:$BV$574,Presentación!AP36,0)))</f>
        <v/>
      </c>
      <c r="E1017" s="390"/>
      <c r="F1017" s="391"/>
      <c r="G1017" s="480" t="str">
        <f>IF($AC$978="","",IF(HLOOKUP($AC$978,Presentación!$BZ$3:$DE$574,Presentación!AP36,0)="","",HLOOKUP($AC$978,Presentación!$BZ$3:$DE$574,Presentación!AP36,0)))</f>
        <v/>
      </c>
      <c r="H1017" s="481"/>
      <c r="I1017" s="481"/>
      <c r="J1017" s="481"/>
      <c r="K1017" s="481"/>
      <c r="L1017" s="482"/>
      <c r="M1017" s="27"/>
      <c r="N1017" s="27"/>
      <c r="O1017" s="27"/>
      <c r="P1017" s="27"/>
      <c r="Q1017" s="27"/>
      <c r="R1017" s="27"/>
      <c r="S1017" s="27"/>
      <c r="T1017" s="27"/>
      <c r="U1017" s="27"/>
      <c r="V1017" s="27"/>
      <c r="W1017" s="27"/>
      <c r="X1017" s="27"/>
      <c r="Y1017" s="27"/>
      <c r="Z1017" s="27"/>
      <c r="AA1017" s="27"/>
      <c r="AB1017" s="27"/>
      <c r="AC1017" s="27"/>
      <c r="AD1017" s="27"/>
      <c r="AG1017">
        <f t="shared" si="334"/>
        <v>0</v>
      </c>
      <c r="AH1017">
        <f t="shared" si="335"/>
        <v>0</v>
      </c>
      <c r="AI1017">
        <f t="shared" si="336"/>
        <v>0</v>
      </c>
      <c r="AJ1017">
        <f t="shared" si="337"/>
        <v>0</v>
      </c>
      <c r="AK1017">
        <f t="shared" si="338"/>
        <v>0</v>
      </c>
      <c r="AL1017">
        <f t="shared" si="339"/>
        <v>0</v>
      </c>
      <c r="AM1017">
        <f t="shared" si="340"/>
        <v>0</v>
      </c>
      <c r="AN1017">
        <f t="shared" si="341"/>
        <v>0</v>
      </c>
      <c r="AO1017">
        <f t="shared" si="342"/>
        <v>0</v>
      </c>
      <c r="AP1017">
        <f t="shared" si="343"/>
        <v>0</v>
      </c>
      <c r="AQ1017">
        <f t="shared" si="344"/>
        <v>0</v>
      </c>
      <c r="AR1017">
        <f t="shared" si="345"/>
        <v>0</v>
      </c>
      <c r="AS1017">
        <f t="shared" si="346"/>
        <v>0</v>
      </c>
      <c r="AT1017">
        <f t="shared" si="347"/>
        <v>0</v>
      </c>
      <c r="AU1017">
        <f t="shared" si="348"/>
        <v>0</v>
      </c>
      <c r="AV1017">
        <f t="shared" si="349"/>
        <v>0</v>
      </c>
      <c r="AW1017">
        <f t="shared" si="350"/>
        <v>0</v>
      </c>
      <c r="AX1017">
        <f t="shared" si="351"/>
        <v>0</v>
      </c>
      <c r="AY1017">
        <f t="shared" si="352"/>
        <v>0</v>
      </c>
      <c r="AZ1017">
        <f t="shared" si="353"/>
        <v>0</v>
      </c>
      <c r="BA1017" s="35">
        <f t="shared" si="354"/>
        <v>0</v>
      </c>
      <c r="BB1017" s="36">
        <f t="shared" si="355"/>
        <v>0</v>
      </c>
      <c r="BC1017" s="37">
        <f t="shared" si="356"/>
        <v>0</v>
      </c>
      <c r="BD1017" s="38">
        <f t="shared" si="357"/>
        <v>0</v>
      </c>
      <c r="BE1017" s="35">
        <f t="shared" si="358"/>
        <v>0</v>
      </c>
      <c r="BF1017" s="36">
        <f t="shared" si="359"/>
        <v>0</v>
      </c>
      <c r="BG1017" s="37">
        <f t="shared" si="360"/>
        <v>0</v>
      </c>
      <c r="BH1017" s="38">
        <f t="shared" si="361"/>
        <v>0</v>
      </c>
      <c r="BI1017" s="35">
        <f t="shared" si="362"/>
        <v>0</v>
      </c>
      <c r="BJ1017" s="36">
        <f t="shared" si="363"/>
        <v>0</v>
      </c>
      <c r="BK1017" s="37">
        <f t="shared" si="364"/>
        <v>0</v>
      </c>
      <c r="BL1017" s="38">
        <f t="shared" si="365"/>
        <v>0</v>
      </c>
      <c r="BM1017" s="39">
        <f t="shared" si="366"/>
        <v>0</v>
      </c>
      <c r="BN1017" s="34" t="str">
        <f>IF(BM1017=0,"",
IF(SUM($BM$985:BM1017)=1,BO1017,
IF($BM$1560&gt;SUM($BM$985:BM1017),_xlfn.CONCAT(", ",BO1017),
IF($BM$1560=SUM($BM$985:BM1017),_xlfn.CONCAT(" y ",BO1017)))))</f>
        <v/>
      </c>
      <c r="BO1017" s="132" t="s">
        <v>129</v>
      </c>
    </row>
    <row r="1018" spans="1:67" ht="15" customHeight="1">
      <c r="A1018" s="245"/>
      <c r="B1018" s="9"/>
      <c r="C1018" s="132" t="s">
        <v>130</v>
      </c>
      <c r="D1018" s="389" t="str">
        <f>IF($AC$978="","",IF(HLOOKUP($AC$978,Presentación!$AQ$3:$BV$574,Presentación!AP37)="","",HLOOKUP($AC$978,Presentación!$AQ$3:$BV$574,Presentación!AP37,0)))</f>
        <v/>
      </c>
      <c r="E1018" s="390"/>
      <c r="F1018" s="391"/>
      <c r="G1018" s="480" t="str">
        <f>IF($AC$978="","",IF(HLOOKUP($AC$978,Presentación!$BZ$3:$DE$574,Presentación!AP37,0)="","",HLOOKUP($AC$978,Presentación!$BZ$3:$DE$574,Presentación!AP37,0)))</f>
        <v/>
      </c>
      <c r="H1018" s="481"/>
      <c r="I1018" s="481"/>
      <c r="J1018" s="481"/>
      <c r="K1018" s="481"/>
      <c r="L1018" s="482"/>
      <c r="M1018" s="27"/>
      <c r="N1018" s="27"/>
      <c r="O1018" s="27"/>
      <c r="P1018" s="27"/>
      <c r="Q1018" s="27"/>
      <c r="R1018" s="27"/>
      <c r="S1018" s="27"/>
      <c r="T1018" s="27"/>
      <c r="U1018" s="27"/>
      <c r="V1018" s="27"/>
      <c r="W1018" s="27"/>
      <c r="X1018" s="27"/>
      <c r="Y1018" s="27"/>
      <c r="Z1018" s="27"/>
      <c r="AA1018" s="27"/>
      <c r="AB1018" s="27"/>
      <c r="AC1018" s="27"/>
      <c r="AD1018" s="27"/>
      <c r="AG1018">
        <f t="shared" si="334"/>
        <v>0</v>
      </c>
      <c r="AH1018">
        <f t="shared" si="335"/>
        <v>0</v>
      </c>
      <c r="AI1018">
        <f t="shared" si="336"/>
        <v>0</v>
      </c>
      <c r="AJ1018">
        <f t="shared" si="337"/>
        <v>0</v>
      </c>
      <c r="AK1018">
        <f t="shared" si="338"/>
        <v>0</v>
      </c>
      <c r="AL1018">
        <f t="shared" si="339"/>
        <v>0</v>
      </c>
      <c r="AM1018">
        <f t="shared" si="340"/>
        <v>0</v>
      </c>
      <c r="AN1018">
        <f t="shared" si="341"/>
        <v>0</v>
      </c>
      <c r="AO1018">
        <f t="shared" si="342"/>
        <v>0</v>
      </c>
      <c r="AP1018">
        <f t="shared" si="343"/>
        <v>0</v>
      </c>
      <c r="AQ1018">
        <f t="shared" si="344"/>
        <v>0</v>
      </c>
      <c r="AR1018">
        <f t="shared" si="345"/>
        <v>0</v>
      </c>
      <c r="AS1018">
        <f t="shared" si="346"/>
        <v>0</v>
      </c>
      <c r="AT1018">
        <f t="shared" si="347"/>
        <v>0</v>
      </c>
      <c r="AU1018">
        <f t="shared" si="348"/>
        <v>0</v>
      </c>
      <c r="AV1018">
        <f t="shared" si="349"/>
        <v>0</v>
      </c>
      <c r="AW1018">
        <f t="shared" si="350"/>
        <v>0</v>
      </c>
      <c r="AX1018">
        <f t="shared" si="351"/>
        <v>0</v>
      </c>
      <c r="AY1018">
        <f t="shared" si="352"/>
        <v>0</v>
      </c>
      <c r="AZ1018">
        <f t="shared" si="353"/>
        <v>0</v>
      </c>
      <c r="BA1018" s="35">
        <f t="shared" si="354"/>
        <v>0</v>
      </c>
      <c r="BB1018" s="36">
        <f t="shared" si="355"/>
        <v>0</v>
      </c>
      <c r="BC1018" s="37">
        <f t="shared" si="356"/>
        <v>0</v>
      </c>
      <c r="BD1018" s="38">
        <f t="shared" si="357"/>
        <v>0</v>
      </c>
      <c r="BE1018" s="35">
        <f t="shared" si="358"/>
        <v>0</v>
      </c>
      <c r="BF1018" s="36">
        <f t="shared" si="359"/>
        <v>0</v>
      </c>
      <c r="BG1018" s="37">
        <f t="shared" si="360"/>
        <v>0</v>
      </c>
      <c r="BH1018" s="38">
        <f t="shared" si="361"/>
        <v>0</v>
      </c>
      <c r="BI1018" s="35">
        <f t="shared" si="362"/>
        <v>0</v>
      </c>
      <c r="BJ1018" s="36">
        <f t="shared" si="363"/>
        <v>0</v>
      </c>
      <c r="BK1018" s="37">
        <f t="shared" si="364"/>
        <v>0</v>
      </c>
      <c r="BL1018" s="38">
        <f t="shared" si="365"/>
        <v>0</v>
      </c>
      <c r="BM1018" s="39">
        <f t="shared" si="366"/>
        <v>0</v>
      </c>
      <c r="BN1018" s="34" t="str">
        <f>IF(BM1018=0,"",
IF(SUM($BM$985:BM1018)=1,BO1018,
IF($BM$1560&gt;SUM($BM$985:BM1018),_xlfn.CONCAT(", ",BO1018),
IF($BM$1560=SUM($BM$985:BM1018),_xlfn.CONCAT(" y ",BO1018)))))</f>
        <v/>
      </c>
      <c r="BO1018" s="132" t="s">
        <v>130</v>
      </c>
    </row>
    <row r="1019" spans="1:67" ht="15" customHeight="1">
      <c r="A1019" s="245"/>
      <c r="B1019" s="9"/>
      <c r="C1019" s="132" t="s">
        <v>131</v>
      </c>
      <c r="D1019" s="389" t="str">
        <f>IF($AC$978="","",IF(HLOOKUP($AC$978,Presentación!$AQ$3:$BV$574,Presentación!AP38)="","",HLOOKUP($AC$978,Presentación!$AQ$3:$BV$574,Presentación!AP38,0)))</f>
        <v/>
      </c>
      <c r="E1019" s="390"/>
      <c r="F1019" s="391"/>
      <c r="G1019" s="480" t="str">
        <f>IF($AC$978="","",IF(HLOOKUP($AC$978,Presentación!$BZ$3:$DE$574,Presentación!AP38,0)="","",HLOOKUP($AC$978,Presentación!$BZ$3:$DE$574,Presentación!AP38,0)))</f>
        <v/>
      </c>
      <c r="H1019" s="481"/>
      <c r="I1019" s="481"/>
      <c r="J1019" s="481"/>
      <c r="K1019" s="481"/>
      <c r="L1019" s="482"/>
      <c r="M1019" s="27"/>
      <c r="N1019" s="27"/>
      <c r="O1019" s="27"/>
      <c r="P1019" s="27"/>
      <c r="Q1019" s="27"/>
      <c r="R1019" s="27"/>
      <c r="S1019" s="27"/>
      <c r="T1019" s="27"/>
      <c r="U1019" s="27"/>
      <c r="V1019" s="27"/>
      <c r="W1019" s="27"/>
      <c r="X1019" s="27"/>
      <c r="Y1019" s="27"/>
      <c r="Z1019" s="27"/>
      <c r="AA1019" s="27"/>
      <c r="AB1019" s="27"/>
      <c r="AC1019" s="27"/>
      <c r="AD1019" s="27"/>
      <c r="AG1019">
        <f t="shared" si="334"/>
        <v>0</v>
      </c>
      <c r="AH1019">
        <f t="shared" si="335"/>
        <v>0</v>
      </c>
      <c r="AI1019">
        <f t="shared" si="336"/>
        <v>0</v>
      </c>
      <c r="AJ1019">
        <f t="shared" si="337"/>
        <v>0</v>
      </c>
      <c r="AK1019">
        <f t="shared" si="338"/>
        <v>0</v>
      </c>
      <c r="AL1019">
        <f t="shared" si="339"/>
        <v>0</v>
      </c>
      <c r="AM1019">
        <f t="shared" si="340"/>
        <v>0</v>
      </c>
      <c r="AN1019">
        <f t="shared" si="341"/>
        <v>0</v>
      </c>
      <c r="AO1019">
        <f t="shared" si="342"/>
        <v>0</v>
      </c>
      <c r="AP1019">
        <f t="shared" si="343"/>
        <v>0</v>
      </c>
      <c r="AQ1019">
        <f t="shared" si="344"/>
        <v>0</v>
      </c>
      <c r="AR1019">
        <f t="shared" si="345"/>
        <v>0</v>
      </c>
      <c r="AS1019">
        <f t="shared" si="346"/>
        <v>0</v>
      </c>
      <c r="AT1019">
        <f t="shared" si="347"/>
        <v>0</v>
      </c>
      <c r="AU1019">
        <f t="shared" si="348"/>
        <v>0</v>
      </c>
      <c r="AV1019">
        <f t="shared" si="349"/>
        <v>0</v>
      </c>
      <c r="AW1019">
        <f t="shared" si="350"/>
        <v>0</v>
      </c>
      <c r="AX1019">
        <f t="shared" si="351"/>
        <v>0</v>
      </c>
      <c r="AY1019">
        <f t="shared" si="352"/>
        <v>0</v>
      </c>
      <c r="AZ1019">
        <f t="shared" si="353"/>
        <v>0</v>
      </c>
      <c r="BA1019" s="35">
        <f t="shared" si="354"/>
        <v>0</v>
      </c>
      <c r="BB1019" s="36">
        <f t="shared" si="355"/>
        <v>0</v>
      </c>
      <c r="BC1019" s="37">
        <f t="shared" si="356"/>
        <v>0</v>
      </c>
      <c r="BD1019" s="38">
        <f t="shared" si="357"/>
        <v>0</v>
      </c>
      <c r="BE1019" s="35">
        <f t="shared" si="358"/>
        <v>0</v>
      </c>
      <c r="BF1019" s="36">
        <f t="shared" si="359"/>
        <v>0</v>
      </c>
      <c r="BG1019" s="37">
        <f t="shared" si="360"/>
        <v>0</v>
      </c>
      <c r="BH1019" s="38">
        <f t="shared" si="361"/>
        <v>0</v>
      </c>
      <c r="BI1019" s="35">
        <f t="shared" si="362"/>
        <v>0</v>
      </c>
      <c r="BJ1019" s="36">
        <f t="shared" si="363"/>
        <v>0</v>
      </c>
      <c r="BK1019" s="37">
        <f t="shared" si="364"/>
        <v>0</v>
      </c>
      <c r="BL1019" s="38">
        <f t="shared" si="365"/>
        <v>0</v>
      </c>
      <c r="BM1019" s="39">
        <f t="shared" si="366"/>
        <v>0</v>
      </c>
      <c r="BN1019" s="34" t="str">
        <f>IF(BM1019=0,"",
IF(SUM($BM$985:BM1019)=1,BO1019,
IF($BM$1560&gt;SUM($BM$985:BM1019),_xlfn.CONCAT(", ",BO1019),
IF($BM$1560=SUM($BM$985:BM1019),_xlfn.CONCAT(" y ",BO1019)))))</f>
        <v/>
      </c>
      <c r="BO1019" s="132" t="s">
        <v>131</v>
      </c>
    </row>
    <row r="1020" spans="1:67" ht="15" customHeight="1">
      <c r="A1020" s="245"/>
      <c r="B1020" s="9"/>
      <c r="C1020" s="132" t="s">
        <v>801</v>
      </c>
      <c r="D1020" s="389" t="str">
        <f>IF($AC$978="","",IF(HLOOKUP($AC$978,Presentación!$AQ$3:$BV$574,Presentación!AP39)="","",HLOOKUP($AC$978,Presentación!$AQ$3:$BV$574,Presentación!AP39,0)))</f>
        <v/>
      </c>
      <c r="E1020" s="390"/>
      <c r="F1020" s="391"/>
      <c r="G1020" s="480" t="str">
        <f>IF($AC$978="","",IF(HLOOKUP($AC$978,Presentación!$BZ$3:$DE$574,Presentación!AP39,0)="","",HLOOKUP($AC$978,Presentación!$BZ$3:$DE$574,Presentación!AP39,0)))</f>
        <v/>
      </c>
      <c r="H1020" s="481"/>
      <c r="I1020" s="481"/>
      <c r="J1020" s="481"/>
      <c r="K1020" s="481"/>
      <c r="L1020" s="482"/>
      <c r="M1020" s="27"/>
      <c r="N1020" s="27"/>
      <c r="O1020" s="27"/>
      <c r="P1020" s="27"/>
      <c r="Q1020" s="27"/>
      <c r="R1020" s="27"/>
      <c r="S1020" s="27"/>
      <c r="T1020" s="27"/>
      <c r="U1020" s="27"/>
      <c r="V1020" s="27"/>
      <c r="W1020" s="27"/>
      <c r="X1020" s="27"/>
      <c r="Y1020" s="27"/>
      <c r="Z1020" s="27"/>
      <c r="AA1020" s="27"/>
      <c r="AB1020" s="27"/>
      <c r="AC1020" s="27"/>
      <c r="AD1020" s="27"/>
      <c r="AG1020">
        <f t="shared" si="334"/>
        <v>0</v>
      </c>
      <c r="AH1020">
        <f t="shared" si="335"/>
        <v>0</v>
      </c>
      <c r="AI1020">
        <f t="shared" si="336"/>
        <v>0</v>
      </c>
      <c r="AJ1020">
        <f t="shared" si="337"/>
        <v>0</v>
      </c>
      <c r="AK1020">
        <f t="shared" si="338"/>
        <v>0</v>
      </c>
      <c r="AL1020">
        <f t="shared" si="339"/>
        <v>0</v>
      </c>
      <c r="AM1020">
        <f t="shared" si="340"/>
        <v>0</v>
      </c>
      <c r="AN1020">
        <f t="shared" si="341"/>
        <v>0</v>
      </c>
      <c r="AO1020">
        <f t="shared" si="342"/>
        <v>0</v>
      </c>
      <c r="AP1020">
        <f t="shared" si="343"/>
        <v>0</v>
      </c>
      <c r="AQ1020">
        <f t="shared" si="344"/>
        <v>0</v>
      </c>
      <c r="AR1020">
        <f t="shared" si="345"/>
        <v>0</v>
      </c>
      <c r="AS1020">
        <f t="shared" si="346"/>
        <v>0</v>
      </c>
      <c r="AT1020">
        <f t="shared" si="347"/>
        <v>0</v>
      </c>
      <c r="AU1020">
        <f t="shared" si="348"/>
        <v>0</v>
      </c>
      <c r="AV1020">
        <f t="shared" si="349"/>
        <v>0</v>
      </c>
      <c r="AW1020">
        <f t="shared" si="350"/>
        <v>0</v>
      </c>
      <c r="AX1020">
        <f t="shared" si="351"/>
        <v>0</v>
      </c>
      <c r="AY1020">
        <f t="shared" si="352"/>
        <v>0</v>
      </c>
      <c r="AZ1020">
        <f t="shared" si="353"/>
        <v>0</v>
      </c>
      <c r="BA1020" s="35">
        <f t="shared" si="354"/>
        <v>0</v>
      </c>
      <c r="BB1020" s="36">
        <f t="shared" si="355"/>
        <v>0</v>
      </c>
      <c r="BC1020" s="37">
        <f t="shared" si="356"/>
        <v>0</v>
      </c>
      <c r="BD1020" s="38">
        <f t="shared" si="357"/>
        <v>0</v>
      </c>
      <c r="BE1020" s="35">
        <f t="shared" si="358"/>
        <v>0</v>
      </c>
      <c r="BF1020" s="36">
        <f t="shared" si="359"/>
        <v>0</v>
      </c>
      <c r="BG1020" s="37">
        <f t="shared" si="360"/>
        <v>0</v>
      </c>
      <c r="BH1020" s="38">
        <f t="shared" si="361"/>
        <v>0</v>
      </c>
      <c r="BI1020" s="35">
        <f t="shared" si="362"/>
        <v>0</v>
      </c>
      <c r="BJ1020" s="36">
        <f t="shared" si="363"/>
        <v>0</v>
      </c>
      <c r="BK1020" s="37">
        <f t="shared" si="364"/>
        <v>0</v>
      </c>
      <c r="BL1020" s="38">
        <f t="shared" si="365"/>
        <v>0</v>
      </c>
      <c r="BM1020" s="39">
        <f t="shared" si="366"/>
        <v>0</v>
      </c>
      <c r="BN1020" s="34" t="str">
        <f>IF(BM1020=0,"",
IF(SUM($BM$985:BM1020)=1,BO1020,
IF($BM$1560&gt;SUM($BM$985:BM1020),_xlfn.CONCAT(", ",BO1020),
IF($BM$1560=SUM($BM$985:BM1020),_xlfn.CONCAT(" y ",BO1020)))))</f>
        <v/>
      </c>
      <c r="BO1020" s="132" t="s">
        <v>801</v>
      </c>
    </row>
    <row r="1021" spans="1:67" ht="15" customHeight="1">
      <c r="A1021" s="245"/>
      <c r="B1021" s="9"/>
      <c r="C1021" s="132" t="s">
        <v>802</v>
      </c>
      <c r="D1021" s="389" t="str">
        <f>IF($AC$978="","",IF(HLOOKUP($AC$978,Presentación!$AQ$3:$BV$574,Presentación!AP40)="","",HLOOKUP($AC$978,Presentación!$AQ$3:$BV$574,Presentación!AP40,0)))</f>
        <v/>
      </c>
      <c r="E1021" s="390"/>
      <c r="F1021" s="391"/>
      <c r="G1021" s="480" t="str">
        <f>IF($AC$978="","",IF(HLOOKUP($AC$978,Presentación!$BZ$3:$DE$574,Presentación!AP40,0)="","",HLOOKUP($AC$978,Presentación!$BZ$3:$DE$574,Presentación!AP40,0)))</f>
        <v/>
      </c>
      <c r="H1021" s="481"/>
      <c r="I1021" s="481"/>
      <c r="J1021" s="481"/>
      <c r="K1021" s="481"/>
      <c r="L1021" s="482"/>
      <c r="M1021" s="27"/>
      <c r="N1021" s="27"/>
      <c r="O1021" s="27"/>
      <c r="P1021" s="27"/>
      <c r="Q1021" s="27"/>
      <c r="R1021" s="27"/>
      <c r="S1021" s="27"/>
      <c r="T1021" s="27"/>
      <c r="U1021" s="27"/>
      <c r="V1021" s="27"/>
      <c r="W1021" s="27"/>
      <c r="X1021" s="27"/>
      <c r="Y1021" s="27"/>
      <c r="Z1021" s="27"/>
      <c r="AA1021" s="27"/>
      <c r="AB1021" s="27"/>
      <c r="AC1021" s="27"/>
      <c r="AD1021" s="27"/>
      <c r="AG1021">
        <f t="shared" si="334"/>
        <v>0</v>
      </c>
      <c r="AH1021">
        <f t="shared" si="335"/>
        <v>0</v>
      </c>
      <c r="AI1021">
        <f t="shared" si="336"/>
        <v>0</v>
      </c>
      <c r="AJ1021">
        <f t="shared" si="337"/>
        <v>0</v>
      </c>
      <c r="AK1021">
        <f t="shared" si="338"/>
        <v>0</v>
      </c>
      <c r="AL1021">
        <f t="shared" si="339"/>
        <v>0</v>
      </c>
      <c r="AM1021">
        <f t="shared" si="340"/>
        <v>0</v>
      </c>
      <c r="AN1021">
        <f t="shared" si="341"/>
        <v>0</v>
      </c>
      <c r="AO1021">
        <f t="shared" si="342"/>
        <v>0</v>
      </c>
      <c r="AP1021">
        <f t="shared" si="343"/>
        <v>0</v>
      </c>
      <c r="AQ1021">
        <f t="shared" si="344"/>
        <v>0</v>
      </c>
      <c r="AR1021">
        <f t="shared" si="345"/>
        <v>0</v>
      </c>
      <c r="AS1021">
        <f t="shared" si="346"/>
        <v>0</v>
      </c>
      <c r="AT1021">
        <f t="shared" si="347"/>
        <v>0</v>
      </c>
      <c r="AU1021">
        <f t="shared" si="348"/>
        <v>0</v>
      </c>
      <c r="AV1021">
        <f t="shared" si="349"/>
        <v>0</v>
      </c>
      <c r="AW1021">
        <f t="shared" si="350"/>
        <v>0</v>
      </c>
      <c r="AX1021">
        <f t="shared" si="351"/>
        <v>0</v>
      </c>
      <c r="AY1021">
        <f t="shared" si="352"/>
        <v>0</v>
      </c>
      <c r="AZ1021">
        <f t="shared" si="353"/>
        <v>0</v>
      </c>
      <c r="BA1021" s="35">
        <f t="shared" si="354"/>
        <v>0</v>
      </c>
      <c r="BB1021" s="36">
        <f t="shared" si="355"/>
        <v>0</v>
      </c>
      <c r="BC1021" s="37">
        <f t="shared" si="356"/>
        <v>0</v>
      </c>
      <c r="BD1021" s="38">
        <f t="shared" si="357"/>
        <v>0</v>
      </c>
      <c r="BE1021" s="35">
        <f t="shared" si="358"/>
        <v>0</v>
      </c>
      <c r="BF1021" s="36">
        <f t="shared" si="359"/>
        <v>0</v>
      </c>
      <c r="BG1021" s="37">
        <f t="shared" si="360"/>
        <v>0</v>
      </c>
      <c r="BH1021" s="38">
        <f t="shared" si="361"/>
        <v>0</v>
      </c>
      <c r="BI1021" s="35">
        <f t="shared" si="362"/>
        <v>0</v>
      </c>
      <c r="BJ1021" s="36">
        <f t="shared" si="363"/>
        <v>0</v>
      </c>
      <c r="BK1021" s="37">
        <f t="shared" si="364"/>
        <v>0</v>
      </c>
      <c r="BL1021" s="38">
        <f t="shared" si="365"/>
        <v>0</v>
      </c>
      <c r="BM1021" s="39">
        <f t="shared" si="366"/>
        <v>0</v>
      </c>
      <c r="BN1021" s="34" t="str">
        <f>IF(BM1021=0,"",
IF(SUM($BM$985:BM1021)=1,BO1021,
IF($BM$1560&gt;SUM($BM$985:BM1021),_xlfn.CONCAT(", ",BO1021),
IF($BM$1560=SUM($BM$985:BM1021),_xlfn.CONCAT(" y ",BO1021)))))</f>
        <v/>
      </c>
      <c r="BO1021" s="132" t="s">
        <v>802</v>
      </c>
    </row>
    <row r="1022" spans="1:67" ht="15" customHeight="1">
      <c r="A1022" s="245"/>
      <c r="B1022" s="9"/>
      <c r="C1022" s="132" t="s">
        <v>803</v>
      </c>
      <c r="D1022" s="389" t="str">
        <f>IF($AC$978="","",IF(HLOOKUP($AC$978,Presentación!$AQ$3:$BV$574,Presentación!AP41)="","",HLOOKUP($AC$978,Presentación!$AQ$3:$BV$574,Presentación!AP41,0)))</f>
        <v/>
      </c>
      <c r="E1022" s="390"/>
      <c r="F1022" s="391"/>
      <c r="G1022" s="480" t="str">
        <f>IF($AC$978="","",IF(HLOOKUP($AC$978,Presentación!$BZ$3:$DE$574,Presentación!AP41,0)="","",HLOOKUP($AC$978,Presentación!$BZ$3:$DE$574,Presentación!AP41,0)))</f>
        <v/>
      </c>
      <c r="H1022" s="481"/>
      <c r="I1022" s="481"/>
      <c r="J1022" s="481"/>
      <c r="K1022" s="481"/>
      <c r="L1022" s="482"/>
      <c r="M1022" s="27"/>
      <c r="N1022" s="27"/>
      <c r="O1022" s="27"/>
      <c r="P1022" s="27"/>
      <c r="Q1022" s="27"/>
      <c r="R1022" s="27"/>
      <c r="S1022" s="27"/>
      <c r="T1022" s="27"/>
      <c r="U1022" s="27"/>
      <c r="V1022" s="27"/>
      <c r="W1022" s="27"/>
      <c r="X1022" s="27"/>
      <c r="Y1022" s="27"/>
      <c r="Z1022" s="27"/>
      <c r="AA1022" s="27"/>
      <c r="AB1022" s="27"/>
      <c r="AC1022" s="27"/>
      <c r="AD1022" s="27"/>
      <c r="AG1022">
        <f t="shared" si="334"/>
        <v>0</v>
      </c>
      <c r="AH1022">
        <f t="shared" si="335"/>
        <v>0</v>
      </c>
      <c r="AI1022">
        <f t="shared" si="336"/>
        <v>0</v>
      </c>
      <c r="AJ1022">
        <f t="shared" si="337"/>
        <v>0</v>
      </c>
      <c r="AK1022">
        <f t="shared" si="338"/>
        <v>0</v>
      </c>
      <c r="AL1022">
        <f t="shared" si="339"/>
        <v>0</v>
      </c>
      <c r="AM1022">
        <f t="shared" si="340"/>
        <v>0</v>
      </c>
      <c r="AN1022">
        <f t="shared" si="341"/>
        <v>0</v>
      </c>
      <c r="AO1022">
        <f t="shared" si="342"/>
        <v>0</v>
      </c>
      <c r="AP1022">
        <f t="shared" si="343"/>
        <v>0</v>
      </c>
      <c r="AQ1022">
        <f t="shared" si="344"/>
        <v>0</v>
      </c>
      <c r="AR1022">
        <f t="shared" si="345"/>
        <v>0</v>
      </c>
      <c r="AS1022">
        <f t="shared" si="346"/>
        <v>0</v>
      </c>
      <c r="AT1022">
        <f t="shared" si="347"/>
        <v>0</v>
      </c>
      <c r="AU1022">
        <f t="shared" si="348"/>
        <v>0</v>
      </c>
      <c r="AV1022">
        <f t="shared" si="349"/>
        <v>0</v>
      </c>
      <c r="AW1022">
        <f t="shared" si="350"/>
        <v>0</v>
      </c>
      <c r="AX1022">
        <f t="shared" si="351"/>
        <v>0</v>
      </c>
      <c r="AY1022">
        <f t="shared" si="352"/>
        <v>0</v>
      </c>
      <c r="AZ1022">
        <f t="shared" si="353"/>
        <v>0</v>
      </c>
      <c r="BA1022" s="35">
        <f t="shared" si="354"/>
        <v>0</v>
      </c>
      <c r="BB1022" s="36">
        <f t="shared" si="355"/>
        <v>0</v>
      </c>
      <c r="BC1022" s="37">
        <f t="shared" si="356"/>
        <v>0</v>
      </c>
      <c r="BD1022" s="38">
        <f t="shared" si="357"/>
        <v>0</v>
      </c>
      <c r="BE1022" s="35">
        <f t="shared" si="358"/>
        <v>0</v>
      </c>
      <c r="BF1022" s="36">
        <f t="shared" si="359"/>
        <v>0</v>
      </c>
      <c r="BG1022" s="37">
        <f t="shared" si="360"/>
        <v>0</v>
      </c>
      <c r="BH1022" s="38">
        <f t="shared" si="361"/>
        <v>0</v>
      </c>
      <c r="BI1022" s="35">
        <f t="shared" si="362"/>
        <v>0</v>
      </c>
      <c r="BJ1022" s="36">
        <f t="shared" si="363"/>
        <v>0</v>
      </c>
      <c r="BK1022" s="37">
        <f t="shared" si="364"/>
        <v>0</v>
      </c>
      <c r="BL1022" s="38">
        <f t="shared" si="365"/>
        <v>0</v>
      </c>
      <c r="BM1022" s="39">
        <f t="shared" si="366"/>
        <v>0</v>
      </c>
      <c r="BN1022" s="34" t="str">
        <f>IF(BM1022=0,"",
IF(SUM($BM$985:BM1022)=1,BO1022,
IF($BM$1560&gt;SUM($BM$985:BM1022),_xlfn.CONCAT(", ",BO1022),
IF($BM$1560=SUM($BM$985:BM1022),_xlfn.CONCAT(" y ",BO1022)))))</f>
        <v/>
      </c>
      <c r="BO1022" s="132" t="s">
        <v>803</v>
      </c>
    </row>
    <row r="1023" spans="1:67" ht="15" customHeight="1">
      <c r="A1023" s="245"/>
      <c r="B1023" s="9"/>
      <c r="C1023" s="132" t="s">
        <v>804</v>
      </c>
      <c r="D1023" s="389" t="str">
        <f>IF($AC$978="","",IF(HLOOKUP($AC$978,Presentación!$AQ$3:$BV$574,Presentación!AP42)="","",HLOOKUP($AC$978,Presentación!$AQ$3:$BV$574,Presentación!AP42,0)))</f>
        <v/>
      </c>
      <c r="E1023" s="390"/>
      <c r="F1023" s="391"/>
      <c r="G1023" s="480" t="str">
        <f>IF($AC$978="","",IF(HLOOKUP($AC$978,Presentación!$BZ$3:$DE$574,Presentación!AP42,0)="","",HLOOKUP($AC$978,Presentación!$BZ$3:$DE$574,Presentación!AP42,0)))</f>
        <v/>
      </c>
      <c r="H1023" s="481"/>
      <c r="I1023" s="481"/>
      <c r="J1023" s="481"/>
      <c r="K1023" s="481"/>
      <c r="L1023" s="482"/>
      <c r="M1023" s="27"/>
      <c r="N1023" s="27"/>
      <c r="O1023" s="27"/>
      <c r="P1023" s="27"/>
      <c r="Q1023" s="27"/>
      <c r="R1023" s="27"/>
      <c r="S1023" s="27"/>
      <c r="T1023" s="27"/>
      <c r="U1023" s="27"/>
      <c r="V1023" s="27"/>
      <c r="W1023" s="27"/>
      <c r="X1023" s="27"/>
      <c r="Y1023" s="27"/>
      <c r="Z1023" s="27"/>
      <c r="AA1023" s="27"/>
      <c r="AB1023" s="27"/>
      <c r="AC1023" s="27"/>
      <c r="AD1023" s="27"/>
      <c r="AG1023">
        <f t="shared" si="334"/>
        <v>0</v>
      </c>
      <c r="AH1023">
        <f t="shared" si="335"/>
        <v>0</v>
      </c>
      <c r="AI1023">
        <f t="shared" si="336"/>
        <v>0</v>
      </c>
      <c r="AJ1023">
        <f t="shared" si="337"/>
        <v>0</v>
      </c>
      <c r="AK1023">
        <f t="shared" si="338"/>
        <v>0</v>
      </c>
      <c r="AL1023">
        <f t="shared" si="339"/>
        <v>0</v>
      </c>
      <c r="AM1023">
        <f t="shared" si="340"/>
        <v>0</v>
      </c>
      <c r="AN1023">
        <f t="shared" si="341"/>
        <v>0</v>
      </c>
      <c r="AO1023">
        <f t="shared" si="342"/>
        <v>0</v>
      </c>
      <c r="AP1023">
        <f t="shared" si="343"/>
        <v>0</v>
      </c>
      <c r="AQ1023">
        <f t="shared" si="344"/>
        <v>0</v>
      </c>
      <c r="AR1023">
        <f t="shared" si="345"/>
        <v>0</v>
      </c>
      <c r="AS1023">
        <f t="shared" si="346"/>
        <v>0</v>
      </c>
      <c r="AT1023">
        <f t="shared" si="347"/>
        <v>0</v>
      </c>
      <c r="AU1023">
        <f t="shared" si="348"/>
        <v>0</v>
      </c>
      <c r="AV1023">
        <f t="shared" si="349"/>
        <v>0</v>
      </c>
      <c r="AW1023">
        <f t="shared" si="350"/>
        <v>0</v>
      </c>
      <c r="AX1023">
        <f t="shared" si="351"/>
        <v>0</v>
      </c>
      <c r="AY1023">
        <f t="shared" si="352"/>
        <v>0</v>
      </c>
      <c r="AZ1023">
        <f t="shared" si="353"/>
        <v>0</v>
      </c>
      <c r="BA1023" s="35">
        <f t="shared" si="354"/>
        <v>0</v>
      </c>
      <c r="BB1023" s="36">
        <f t="shared" si="355"/>
        <v>0</v>
      </c>
      <c r="BC1023" s="37">
        <f t="shared" si="356"/>
        <v>0</v>
      </c>
      <c r="BD1023" s="38">
        <f t="shared" si="357"/>
        <v>0</v>
      </c>
      <c r="BE1023" s="35">
        <f t="shared" si="358"/>
        <v>0</v>
      </c>
      <c r="BF1023" s="36">
        <f t="shared" si="359"/>
        <v>0</v>
      </c>
      <c r="BG1023" s="37">
        <f t="shared" si="360"/>
        <v>0</v>
      </c>
      <c r="BH1023" s="38">
        <f t="shared" si="361"/>
        <v>0</v>
      </c>
      <c r="BI1023" s="35">
        <f t="shared" si="362"/>
        <v>0</v>
      </c>
      <c r="BJ1023" s="36">
        <f t="shared" si="363"/>
        <v>0</v>
      </c>
      <c r="BK1023" s="37">
        <f t="shared" si="364"/>
        <v>0</v>
      </c>
      <c r="BL1023" s="38">
        <f t="shared" si="365"/>
        <v>0</v>
      </c>
      <c r="BM1023" s="39">
        <f t="shared" si="366"/>
        <v>0</v>
      </c>
      <c r="BN1023" s="34" t="str">
        <f>IF(BM1023=0,"",
IF(SUM($BM$985:BM1023)=1,BO1023,
IF($BM$1560&gt;SUM($BM$985:BM1023),_xlfn.CONCAT(", ",BO1023),
IF($BM$1560=SUM($BM$985:BM1023),_xlfn.CONCAT(" y ",BO1023)))))</f>
        <v/>
      </c>
      <c r="BO1023" s="132" t="s">
        <v>804</v>
      </c>
    </row>
    <row r="1024" spans="1:67" ht="15" customHeight="1">
      <c r="A1024" s="245"/>
      <c r="B1024" s="9"/>
      <c r="C1024" s="132" t="s">
        <v>805</v>
      </c>
      <c r="D1024" s="389" t="str">
        <f>IF($AC$978="","",IF(HLOOKUP($AC$978,Presentación!$AQ$3:$BV$574,Presentación!AP43)="","",HLOOKUP($AC$978,Presentación!$AQ$3:$BV$574,Presentación!AP43,0)))</f>
        <v/>
      </c>
      <c r="E1024" s="390"/>
      <c r="F1024" s="391"/>
      <c r="G1024" s="480" t="str">
        <f>IF($AC$978="","",IF(HLOOKUP($AC$978,Presentación!$BZ$3:$DE$574,Presentación!AP43,0)="","",HLOOKUP($AC$978,Presentación!$BZ$3:$DE$574,Presentación!AP43,0)))</f>
        <v/>
      </c>
      <c r="H1024" s="481"/>
      <c r="I1024" s="481"/>
      <c r="J1024" s="481"/>
      <c r="K1024" s="481"/>
      <c r="L1024" s="482"/>
      <c r="M1024" s="27"/>
      <c r="N1024" s="27"/>
      <c r="O1024" s="27"/>
      <c r="P1024" s="27"/>
      <c r="Q1024" s="27"/>
      <c r="R1024" s="27"/>
      <c r="S1024" s="27"/>
      <c r="T1024" s="27"/>
      <c r="U1024" s="27"/>
      <c r="V1024" s="27"/>
      <c r="W1024" s="27"/>
      <c r="X1024" s="27"/>
      <c r="Y1024" s="27"/>
      <c r="Z1024" s="27"/>
      <c r="AA1024" s="27"/>
      <c r="AB1024" s="27"/>
      <c r="AC1024" s="27"/>
      <c r="AD1024" s="27"/>
      <c r="AG1024">
        <f t="shared" si="334"/>
        <v>0</v>
      </c>
      <c r="AH1024">
        <f t="shared" si="335"/>
        <v>0</v>
      </c>
      <c r="AI1024">
        <f t="shared" si="336"/>
        <v>0</v>
      </c>
      <c r="AJ1024">
        <f t="shared" si="337"/>
        <v>0</v>
      </c>
      <c r="AK1024">
        <f t="shared" si="338"/>
        <v>0</v>
      </c>
      <c r="AL1024">
        <f t="shared" si="339"/>
        <v>0</v>
      </c>
      <c r="AM1024">
        <f t="shared" si="340"/>
        <v>0</v>
      </c>
      <c r="AN1024">
        <f t="shared" si="341"/>
        <v>0</v>
      </c>
      <c r="AO1024">
        <f t="shared" si="342"/>
        <v>0</v>
      </c>
      <c r="AP1024">
        <f t="shared" si="343"/>
        <v>0</v>
      </c>
      <c r="AQ1024">
        <f t="shared" si="344"/>
        <v>0</v>
      </c>
      <c r="AR1024">
        <f t="shared" si="345"/>
        <v>0</v>
      </c>
      <c r="AS1024">
        <f t="shared" si="346"/>
        <v>0</v>
      </c>
      <c r="AT1024">
        <f t="shared" si="347"/>
        <v>0</v>
      </c>
      <c r="AU1024">
        <f t="shared" si="348"/>
        <v>0</v>
      </c>
      <c r="AV1024">
        <f t="shared" si="349"/>
        <v>0</v>
      </c>
      <c r="AW1024">
        <f t="shared" si="350"/>
        <v>0</v>
      </c>
      <c r="AX1024">
        <f t="shared" si="351"/>
        <v>0</v>
      </c>
      <c r="AY1024">
        <f t="shared" si="352"/>
        <v>0</v>
      </c>
      <c r="AZ1024">
        <f t="shared" si="353"/>
        <v>0</v>
      </c>
      <c r="BA1024" s="35">
        <f t="shared" si="354"/>
        <v>0</v>
      </c>
      <c r="BB1024" s="36">
        <f t="shared" si="355"/>
        <v>0</v>
      </c>
      <c r="BC1024" s="37">
        <f t="shared" si="356"/>
        <v>0</v>
      </c>
      <c r="BD1024" s="38">
        <f t="shared" si="357"/>
        <v>0</v>
      </c>
      <c r="BE1024" s="35">
        <f t="shared" si="358"/>
        <v>0</v>
      </c>
      <c r="BF1024" s="36">
        <f t="shared" si="359"/>
        <v>0</v>
      </c>
      <c r="BG1024" s="37">
        <f t="shared" si="360"/>
        <v>0</v>
      </c>
      <c r="BH1024" s="38">
        <f t="shared" si="361"/>
        <v>0</v>
      </c>
      <c r="BI1024" s="35">
        <f t="shared" si="362"/>
        <v>0</v>
      </c>
      <c r="BJ1024" s="36">
        <f t="shared" si="363"/>
        <v>0</v>
      </c>
      <c r="BK1024" s="37">
        <f t="shared" si="364"/>
        <v>0</v>
      </c>
      <c r="BL1024" s="38">
        <f t="shared" si="365"/>
        <v>0</v>
      </c>
      <c r="BM1024" s="39">
        <f t="shared" si="366"/>
        <v>0</v>
      </c>
      <c r="BN1024" s="34" t="str">
        <f>IF(BM1024=0,"",
IF(SUM($BM$985:BM1024)=1,BO1024,
IF($BM$1560&gt;SUM($BM$985:BM1024),_xlfn.CONCAT(", ",BO1024),
IF($BM$1560=SUM($BM$985:BM1024),_xlfn.CONCAT(" y ",BO1024)))))</f>
        <v/>
      </c>
      <c r="BO1024" s="132" t="s">
        <v>805</v>
      </c>
    </row>
    <row r="1025" spans="1:67" ht="15" customHeight="1">
      <c r="A1025" s="245"/>
      <c r="B1025" s="9"/>
      <c r="C1025" s="132" t="s">
        <v>806</v>
      </c>
      <c r="D1025" s="389" t="str">
        <f>IF($AC$978="","",IF(HLOOKUP($AC$978,Presentación!$AQ$3:$BV$574,Presentación!AP44)="","",HLOOKUP($AC$978,Presentación!$AQ$3:$BV$574,Presentación!AP44,0)))</f>
        <v/>
      </c>
      <c r="E1025" s="390"/>
      <c r="F1025" s="391"/>
      <c r="G1025" s="480" t="str">
        <f>IF($AC$978="","",IF(HLOOKUP($AC$978,Presentación!$BZ$3:$DE$574,Presentación!AP44,0)="","",HLOOKUP($AC$978,Presentación!$BZ$3:$DE$574,Presentación!AP44,0)))</f>
        <v/>
      </c>
      <c r="H1025" s="481"/>
      <c r="I1025" s="481"/>
      <c r="J1025" s="481"/>
      <c r="K1025" s="481"/>
      <c r="L1025" s="482"/>
      <c r="M1025" s="27"/>
      <c r="N1025" s="27"/>
      <c r="O1025" s="27"/>
      <c r="P1025" s="27"/>
      <c r="Q1025" s="27"/>
      <c r="R1025" s="27"/>
      <c r="S1025" s="27"/>
      <c r="T1025" s="27"/>
      <c r="U1025" s="27"/>
      <c r="V1025" s="27"/>
      <c r="W1025" s="27"/>
      <c r="X1025" s="27"/>
      <c r="Y1025" s="27"/>
      <c r="Z1025" s="27"/>
      <c r="AA1025" s="27"/>
      <c r="AB1025" s="27"/>
      <c r="AC1025" s="27"/>
      <c r="AD1025" s="27"/>
      <c r="AG1025">
        <f t="shared" si="334"/>
        <v>0</v>
      </c>
      <c r="AH1025">
        <f t="shared" si="335"/>
        <v>0</v>
      </c>
      <c r="AI1025">
        <f t="shared" si="336"/>
        <v>0</v>
      </c>
      <c r="AJ1025">
        <f t="shared" si="337"/>
        <v>0</v>
      </c>
      <c r="AK1025">
        <f t="shared" si="338"/>
        <v>0</v>
      </c>
      <c r="AL1025">
        <f t="shared" si="339"/>
        <v>0</v>
      </c>
      <c r="AM1025">
        <f t="shared" si="340"/>
        <v>0</v>
      </c>
      <c r="AN1025">
        <f t="shared" si="341"/>
        <v>0</v>
      </c>
      <c r="AO1025">
        <f t="shared" si="342"/>
        <v>0</v>
      </c>
      <c r="AP1025">
        <f t="shared" si="343"/>
        <v>0</v>
      </c>
      <c r="AQ1025">
        <f t="shared" si="344"/>
        <v>0</v>
      </c>
      <c r="AR1025">
        <f t="shared" si="345"/>
        <v>0</v>
      </c>
      <c r="AS1025">
        <f t="shared" si="346"/>
        <v>0</v>
      </c>
      <c r="AT1025">
        <f t="shared" si="347"/>
        <v>0</v>
      </c>
      <c r="AU1025">
        <f t="shared" si="348"/>
        <v>0</v>
      </c>
      <c r="AV1025">
        <f t="shared" si="349"/>
        <v>0</v>
      </c>
      <c r="AW1025">
        <f t="shared" si="350"/>
        <v>0</v>
      </c>
      <c r="AX1025">
        <f t="shared" si="351"/>
        <v>0</v>
      </c>
      <c r="AY1025">
        <f t="shared" si="352"/>
        <v>0</v>
      </c>
      <c r="AZ1025">
        <f t="shared" si="353"/>
        <v>0</v>
      </c>
      <c r="BA1025" s="35">
        <f t="shared" si="354"/>
        <v>0</v>
      </c>
      <c r="BB1025" s="36">
        <f t="shared" si="355"/>
        <v>0</v>
      </c>
      <c r="BC1025" s="37">
        <f t="shared" si="356"/>
        <v>0</v>
      </c>
      <c r="BD1025" s="38">
        <f t="shared" si="357"/>
        <v>0</v>
      </c>
      <c r="BE1025" s="35">
        <f t="shared" si="358"/>
        <v>0</v>
      </c>
      <c r="BF1025" s="36">
        <f t="shared" si="359"/>
        <v>0</v>
      </c>
      <c r="BG1025" s="37">
        <f t="shared" si="360"/>
        <v>0</v>
      </c>
      <c r="BH1025" s="38">
        <f t="shared" si="361"/>
        <v>0</v>
      </c>
      <c r="BI1025" s="35">
        <f t="shared" si="362"/>
        <v>0</v>
      </c>
      <c r="BJ1025" s="36">
        <f t="shared" si="363"/>
        <v>0</v>
      </c>
      <c r="BK1025" s="37">
        <f t="shared" si="364"/>
        <v>0</v>
      </c>
      <c r="BL1025" s="38">
        <f t="shared" si="365"/>
        <v>0</v>
      </c>
      <c r="BM1025" s="39">
        <f t="shared" si="366"/>
        <v>0</v>
      </c>
      <c r="BN1025" s="34" t="str">
        <f>IF(BM1025=0,"",
IF(SUM($BM$985:BM1025)=1,BO1025,
IF($BM$1560&gt;SUM($BM$985:BM1025),_xlfn.CONCAT(", ",BO1025),
IF($BM$1560=SUM($BM$985:BM1025),_xlfn.CONCAT(" y ",BO1025)))))</f>
        <v/>
      </c>
      <c r="BO1025" s="132" t="s">
        <v>806</v>
      </c>
    </row>
    <row r="1026" spans="1:67" ht="15" customHeight="1">
      <c r="A1026" s="245"/>
      <c r="B1026" s="9"/>
      <c r="C1026" s="132" t="s">
        <v>807</v>
      </c>
      <c r="D1026" s="389" t="str">
        <f>IF($AC$978="","",IF(HLOOKUP($AC$978,Presentación!$AQ$3:$BV$574,Presentación!AP45)="","",HLOOKUP($AC$978,Presentación!$AQ$3:$BV$574,Presentación!AP45,0)))</f>
        <v/>
      </c>
      <c r="E1026" s="390"/>
      <c r="F1026" s="391"/>
      <c r="G1026" s="480" t="str">
        <f>IF($AC$978="","",IF(HLOOKUP($AC$978,Presentación!$BZ$3:$DE$574,Presentación!AP45,0)="","",HLOOKUP($AC$978,Presentación!$BZ$3:$DE$574,Presentación!AP45,0)))</f>
        <v/>
      </c>
      <c r="H1026" s="481"/>
      <c r="I1026" s="481"/>
      <c r="J1026" s="481"/>
      <c r="K1026" s="481"/>
      <c r="L1026" s="482"/>
      <c r="M1026" s="27"/>
      <c r="N1026" s="27"/>
      <c r="O1026" s="27"/>
      <c r="P1026" s="27"/>
      <c r="Q1026" s="27"/>
      <c r="R1026" s="27"/>
      <c r="S1026" s="27"/>
      <c r="T1026" s="27"/>
      <c r="U1026" s="27"/>
      <c r="V1026" s="27"/>
      <c r="W1026" s="27"/>
      <c r="X1026" s="27"/>
      <c r="Y1026" s="27"/>
      <c r="Z1026" s="27"/>
      <c r="AA1026" s="27"/>
      <c r="AB1026" s="27"/>
      <c r="AC1026" s="27"/>
      <c r="AD1026" s="27"/>
      <c r="AG1026">
        <f t="shared" si="334"/>
        <v>0</v>
      </c>
      <c r="AH1026">
        <f t="shared" si="335"/>
        <v>0</v>
      </c>
      <c r="AI1026">
        <f t="shared" si="336"/>
        <v>0</v>
      </c>
      <c r="AJ1026">
        <f t="shared" si="337"/>
        <v>0</v>
      </c>
      <c r="AK1026">
        <f t="shared" si="338"/>
        <v>0</v>
      </c>
      <c r="AL1026">
        <f t="shared" si="339"/>
        <v>0</v>
      </c>
      <c r="AM1026">
        <f t="shared" si="340"/>
        <v>0</v>
      </c>
      <c r="AN1026">
        <f t="shared" si="341"/>
        <v>0</v>
      </c>
      <c r="AO1026">
        <f t="shared" si="342"/>
        <v>0</v>
      </c>
      <c r="AP1026">
        <f t="shared" si="343"/>
        <v>0</v>
      </c>
      <c r="AQ1026">
        <f t="shared" si="344"/>
        <v>0</v>
      </c>
      <c r="AR1026">
        <f t="shared" si="345"/>
        <v>0</v>
      </c>
      <c r="AS1026">
        <f t="shared" si="346"/>
        <v>0</v>
      </c>
      <c r="AT1026">
        <f t="shared" si="347"/>
        <v>0</v>
      </c>
      <c r="AU1026">
        <f t="shared" si="348"/>
        <v>0</v>
      </c>
      <c r="AV1026">
        <f t="shared" si="349"/>
        <v>0</v>
      </c>
      <c r="AW1026">
        <f t="shared" si="350"/>
        <v>0</v>
      </c>
      <c r="AX1026">
        <f t="shared" si="351"/>
        <v>0</v>
      </c>
      <c r="AY1026">
        <f t="shared" si="352"/>
        <v>0</v>
      </c>
      <c r="AZ1026">
        <f t="shared" si="353"/>
        <v>0</v>
      </c>
      <c r="BA1026" s="35">
        <f t="shared" si="354"/>
        <v>0</v>
      </c>
      <c r="BB1026" s="36">
        <f t="shared" si="355"/>
        <v>0</v>
      </c>
      <c r="BC1026" s="37">
        <f t="shared" si="356"/>
        <v>0</v>
      </c>
      <c r="BD1026" s="38">
        <f t="shared" si="357"/>
        <v>0</v>
      </c>
      <c r="BE1026" s="35">
        <f t="shared" si="358"/>
        <v>0</v>
      </c>
      <c r="BF1026" s="36">
        <f t="shared" si="359"/>
        <v>0</v>
      </c>
      <c r="BG1026" s="37">
        <f t="shared" si="360"/>
        <v>0</v>
      </c>
      <c r="BH1026" s="38">
        <f t="shared" si="361"/>
        <v>0</v>
      </c>
      <c r="BI1026" s="35">
        <f t="shared" si="362"/>
        <v>0</v>
      </c>
      <c r="BJ1026" s="36">
        <f t="shared" si="363"/>
        <v>0</v>
      </c>
      <c r="BK1026" s="37">
        <f t="shared" si="364"/>
        <v>0</v>
      </c>
      <c r="BL1026" s="38">
        <f t="shared" si="365"/>
        <v>0</v>
      </c>
      <c r="BM1026" s="39">
        <f t="shared" si="366"/>
        <v>0</v>
      </c>
      <c r="BN1026" s="34" t="str">
        <f>IF(BM1026=0,"",
IF(SUM($BM$985:BM1026)=1,BO1026,
IF($BM$1560&gt;SUM($BM$985:BM1026),_xlfn.CONCAT(", ",BO1026),
IF($BM$1560=SUM($BM$985:BM1026),_xlfn.CONCAT(" y ",BO1026)))))</f>
        <v/>
      </c>
      <c r="BO1026" s="132" t="s">
        <v>807</v>
      </c>
    </row>
    <row r="1027" spans="1:67" ht="15" customHeight="1">
      <c r="A1027" s="245"/>
      <c r="B1027" s="9"/>
      <c r="C1027" s="132" t="s">
        <v>808</v>
      </c>
      <c r="D1027" s="389" t="str">
        <f>IF($AC$978="","",IF(HLOOKUP($AC$978,Presentación!$AQ$3:$BV$574,Presentación!AP46)="","",HLOOKUP($AC$978,Presentación!$AQ$3:$BV$574,Presentación!AP46,0)))</f>
        <v/>
      </c>
      <c r="E1027" s="390"/>
      <c r="F1027" s="391"/>
      <c r="G1027" s="480" t="str">
        <f>IF($AC$978="","",IF(HLOOKUP($AC$978,Presentación!$BZ$3:$DE$574,Presentación!AP46,0)="","",HLOOKUP($AC$978,Presentación!$BZ$3:$DE$574,Presentación!AP46,0)))</f>
        <v/>
      </c>
      <c r="H1027" s="481"/>
      <c r="I1027" s="481"/>
      <c r="J1027" s="481"/>
      <c r="K1027" s="481"/>
      <c r="L1027" s="482"/>
      <c r="M1027" s="27"/>
      <c r="N1027" s="27"/>
      <c r="O1027" s="27"/>
      <c r="P1027" s="27"/>
      <c r="Q1027" s="27"/>
      <c r="R1027" s="27"/>
      <c r="S1027" s="27"/>
      <c r="T1027" s="27"/>
      <c r="U1027" s="27"/>
      <c r="V1027" s="27"/>
      <c r="W1027" s="27"/>
      <c r="X1027" s="27"/>
      <c r="Y1027" s="27"/>
      <c r="Z1027" s="27"/>
      <c r="AA1027" s="27"/>
      <c r="AB1027" s="27"/>
      <c r="AC1027" s="27"/>
      <c r="AD1027" s="27"/>
      <c r="AG1027">
        <f t="shared" si="334"/>
        <v>0</v>
      </c>
      <c r="AH1027">
        <f t="shared" si="335"/>
        <v>0</v>
      </c>
      <c r="AI1027">
        <f t="shared" si="336"/>
        <v>0</v>
      </c>
      <c r="AJ1027">
        <f t="shared" si="337"/>
        <v>0</v>
      </c>
      <c r="AK1027">
        <f t="shared" si="338"/>
        <v>0</v>
      </c>
      <c r="AL1027">
        <f t="shared" si="339"/>
        <v>0</v>
      </c>
      <c r="AM1027">
        <f t="shared" si="340"/>
        <v>0</v>
      </c>
      <c r="AN1027">
        <f t="shared" si="341"/>
        <v>0</v>
      </c>
      <c r="AO1027">
        <f t="shared" si="342"/>
        <v>0</v>
      </c>
      <c r="AP1027">
        <f t="shared" si="343"/>
        <v>0</v>
      </c>
      <c r="AQ1027">
        <f t="shared" si="344"/>
        <v>0</v>
      </c>
      <c r="AR1027">
        <f t="shared" si="345"/>
        <v>0</v>
      </c>
      <c r="AS1027">
        <f t="shared" si="346"/>
        <v>0</v>
      </c>
      <c r="AT1027">
        <f t="shared" si="347"/>
        <v>0</v>
      </c>
      <c r="AU1027">
        <f t="shared" si="348"/>
        <v>0</v>
      </c>
      <c r="AV1027">
        <f t="shared" si="349"/>
        <v>0</v>
      </c>
      <c r="AW1027">
        <f t="shared" si="350"/>
        <v>0</v>
      </c>
      <c r="AX1027">
        <f t="shared" si="351"/>
        <v>0</v>
      </c>
      <c r="AY1027">
        <f t="shared" si="352"/>
        <v>0</v>
      </c>
      <c r="AZ1027">
        <f t="shared" si="353"/>
        <v>0</v>
      </c>
      <c r="BA1027" s="35">
        <f t="shared" si="354"/>
        <v>0</v>
      </c>
      <c r="BB1027" s="36">
        <f t="shared" si="355"/>
        <v>0</v>
      </c>
      <c r="BC1027" s="37">
        <f t="shared" si="356"/>
        <v>0</v>
      </c>
      <c r="BD1027" s="38">
        <f t="shared" si="357"/>
        <v>0</v>
      </c>
      <c r="BE1027" s="35">
        <f t="shared" si="358"/>
        <v>0</v>
      </c>
      <c r="BF1027" s="36">
        <f t="shared" si="359"/>
        <v>0</v>
      </c>
      <c r="BG1027" s="37">
        <f t="shared" si="360"/>
        <v>0</v>
      </c>
      <c r="BH1027" s="38">
        <f t="shared" si="361"/>
        <v>0</v>
      </c>
      <c r="BI1027" s="35">
        <f t="shared" si="362"/>
        <v>0</v>
      </c>
      <c r="BJ1027" s="36">
        <f t="shared" si="363"/>
        <v>0</v>
      </c>
      <c r="BK1027" s="37">
        <f t="shared" si="364"/>
        <v>0</v>
      </c>
      <c r="BL1027" s="38">
        <f t="shared" si="365"/>
        <v>0</v>
      </c>
      <c r="BM1027" s="39">
        <f t="shared" si="366"/>
        <v>0</v>
      </c>
      <c r="BN1027" s="34" t="str">
        <f>IF(BM1027=0,"",
IF(SUM($BM$985:BM1027)=1,BO1027,
IF($BM$1560&gt;SUM($BM$985:BM1027),_xlfn.CONCAT(", ",BO1027),
IF($BM$1560=SUM($BM$985:BM1027),_xlfn.CONCAT(" y ",BO1027)))))</f>
        <v/>
      </c>
      <c r="BO1027" s="132" t="s">
        <v>808</v>
      </c>
    </row>
    <row r="1028" spans="1:67" ht="15" customHeight="1">
      <c r="A1028" s="245"/>
      <c r="B1028" s="9"/>
      <c r="C1028" s="132" t="s">
        <v>809</v>
      </c>
      <c r="D1028" s="389" t="str">
        <f>IF($AC$978="","",IF(HLOOKUP($AC$978,Presentación!$AQ$3:$BV$574,Presentación!AP47)="","",HLOOKUP($AC$978,Presentación!$AQ$3:$BV$574,Presentación!AP47,0)))</f>
        <v/>
      </c>
      <c r="E1028" s="390"/>
      <c r="F1028" s="391"/>
      <c r="G1028" s="480" t="str">
        <f>IF($AC$978="","",IF(HLOOKUP($AC$978,Presentación!$BZ$3:$DE$574,Presentación!AP47,0)="","",HLOOKUP($AC$978,Presentación!$BZ$3:$DE$574,Presentación!AP47,0)))</f>
        <v/>
      </c>
      <c r="H1028" s="481"/>
      <c r="I1028" s="481"/>
      <c r="J1028" s="481"/>
      <c r="K1028" s="481"/>
      <c r="L1028" s="482"/>
      <c r="M1028" s="27"/>
      <c r="N1028" s="27"/>
      <c r="O1028" s="27"/>
      <c r="P1028" s="27"/>
      <c r="Q1028" s="27"/>
      <c r="R1028" s="27"/>
      <c r="S1028" s="27"/>
      <c r="T1028" s="27"/>
      <c r="U1028" s="27"/>
      <c r="V1028" s="27"/>
      <c r="W1028" s="27"/>
      <c r="X1028" s="27"/>
      <c r="Y1028" s="27"/>
      <c r="Z1028" s="27"/>
      <c r="AA1028" s="27"/>
      <c r="AB1028" s="27"/>
      <c r="AC1028" s="27"/>
      <c r="AD1028" s="27"/>
      <c r="AG1028">
        <f t="shared" si="334"/>
        <v>0</v>
      </c>
      <c r="AH1028">
        <f t="shared" si="335"/>
        <v>0</v>
      </c>
      <c r="AI1028">
        <f t="shared" si="336"/>
        <v>0</v>
      </c>
      <c r="AJ1028">
        <f t="shared" si="337"/>
        <v>0</v>
      </c>
      <c r="AK1028">
        <f t="shared" si="338"/>
        <v>0</v>
      </c>
      <c r="AL1028">
        <f t="shared" si="339"/>
        <v>0</v>
      </c>
      <c r="AM1028">
        <f t="shared" si="340"/>
        <v>0</v>
      </c>
      <c r="AN1028">
        <f t="shared" si="341"/>
        <v>0</v>
      </c>
      <c r="AO1028">
        <f t="shared" si="342"/>
        <v>0</v>
      </c>
      <c r="AP1028">
        <f t="shared" si="343"/>
        <v>0</v>
      </c>
      <c r="AQ1028">
        <f t="shared" si="344"/>
        <v>0</v>
      </c>
      <c r="AR1028">
        <f t="shared" si="345"/>
        <v>0</v>
      </c>
      <c r="AS1028">
        <f t="shared" si="346"/>
        <v>0</v>
      </c>
      <c r="AT1028">
        <f t="shared" si="347"/>
        <v>0</v>
      </c>
      <c r="AU1028">
        <f t="shared" si="348"/>
        <v>0</v>
      </c>
      <c r="AV1028">
        <f t="shared" si="349"/>
        <v>0</v>
      </c>
      <c r="AW1028">
        <f t="shared" si="350"/>
        <v>0</v>
      </c>
      <c r="AX1028">
        <f t="shared" si="351"/>
        <v>0</v>
      </c>
      <c r="AY1028">
        <f t="shared" si="352"/>
        <v>0</v>
      </c>
      <c r="AZ1028">
        <f t="shared" si="353"/>
        <v>0</v>
      </c>
      <c r="BA1028" s="35">
        <f t="shared" si="354"/>
        <v>0</v>
      </c>
      <c r="BB1028" s="36">
        <f t="shared" si="355"/>
        <v>0</v>
      </c>
      <c r="BC1028" s="37">
        <f t="shared" si="356"/>
        <v>0</v>
      </c>
      <c r="BD1028" s="38">
        <f t="shared" si="357"/>
        <v>0</v>
      </c>
      <c r="BE1028" s="35">
        <f t="shared" si="358"/>
        <v>0</v>
      </c>
      <c r="BF1028" s="36">
        <f t="shared" si="359"/>
        <v>0</v>
      </c>
      <c r="BG1028" s="37">
        <f t="shared" si="360"/>
        <v>0</v>
      </c>
      <c r="BH1028" s="38">
        <f t="shared" si="361"/>
        <v>0</v>
      </c>
      <c r="BI1028" s="35">
        <f t="shared" si="362"/>
        <v>0</v>
      </c>
      <c r="BJ1028" s="36">
        <f t="shared" si="363"/>
        <v>0</v>
      </c>
      <c r="BK1028" s="37">
        <f t="shared" si="364"/>
        <v>0</v>
      </c>
      <c r="BL1028" s="38">
        <f t="shared" si="365"/>
        <v>0</v>
      </c>
      <c r="BM1028" s="39">
        <f t="shared" si="366"/>
        <v>0</v>
      </c>
      <c r="BN1028" s="34" t="str">
        <f>IF(BM1028=0,"",
IF(SUM($BM$985:BM1028)=1,BO1028,
IF($BM$1560&gt;SUM($BM$985:BM1028),_xlfn.CONCAT(", ",BO1028),
IF($BM$1560=SUM($BM$985:BM1028),_xlfn.CONCAT(" y ",BO1028)))))</f>
        <v/>
      </c>
      <c r="BO1028" s="132" t="s">
        <v>809</v>
      </c>
    </row>
    <row r="1029" spans="1:67" ht="15" customHeight="1">
      <c r="A1029" s="245"/>
      <c r="B1029" s="9"/>
      <c r="C1029" s="132" t="s">
        <v>810</v>
      </c>
      <c r="D1029" s="389" t="str">
        <f>IF($AC$978="","",IF(HLOOKUP($AC$978,Presentación!$AQ$3:$BV$574,Presentación!AP48)="","",HLOOKUP($AC$978,Presentación!$AQ$3:$BV$574,Presentación!AP48,0)))</f>
        <v/>
      </c>
      <c r="E1029" s="390"/>
      <c r="F1029" s="391"/>
      <c r="G1029" s="480" t="str">
        <f>IF($AC$978="","",IF(HLOOKUP($AC$978,Presentación!$BZ$3:$DE$574,Presentación!AP48,0)="","",HLOOKUP($AC$978,Presentación!$BZ$3:$DE$574,Presentación!AP48,0)))</f>
        <v/>
      </c>
      <c r="H1029" s="481"/>
      <c r="I1029" s="481"/>
      <c r="J1029" s="481"/>
      <c r="K1029" s="481"/>
      <c r="L1029" s="482"/>
      <c r="M1029" s="27"/>
      <c r="N1029" s="27"/>
      <c r="O1029" s="27"/>
      <c r="P1029" s="27"/>
      <c r="Q1029" s="27"/>
      <c r="R1029" s="27"/>
      <c r="S1029" s="27"/>
      <c r="T1029" s="27"/>
      <c r="U1029" s="27"/>
      <c r="V1029" s="27"/>
      <c r="W1029" s="27"/>
      <c r="X1029" s="27"/>
      <c r="Y1029" s="27"/>
      <c r="Z1029" s="27"/>
      <c r="AA1029" s="27"/>
      <c r="AB1029" s="27"/>
      <c r="AC1029" s="27"/>
      <c r="AD1029" s="27"/>
      <c r="AG1029">
        <f t="shared" si="334"/>
        <v>0</v>
      </c>
      <c r="AH1029">
        <f t="shared" si="335"/>
        <v>0</v>
      </c>
      <c r="AI1029">
        <f t="shared" si="336"/>
        <v>0</v>
      </c>
      <c r="AJ1029">
        <f t="shared" si="337"/>
        <v>0</v>
      </c>
      <c r="AK1029">
        <f t="shared" si="338"/>
        <v>0</v>
      </c>
      <c r="AL1029">
        <f t="shared" si="339"/>
        <v>0</v>
      </c>
      <c r="AM1029">
        <f t="shared" si="340"/>
        <v>0</v>
      </c>
      <c r="AN1029">
        <f t="shared" si="341"/>
        <v>0</v>
      </c>
      <c r="AO1029">
        <f t="shared" si="342"/>
        <v>0</v>
      </c>
      <c r="AP1029">
        <f t="shared" si="343"/>
        <v>0</v>
      </c>
      <c r="AQ1029">
        <f t="shared" si="344"/>
        <v>0</v>
      </c>
      <c r="AR1029">
        <f t="shared" si="345"/>
        <v>0</v>
      </c>
      <c r="AS1029">
        <f t="shared" si="346"/>
        <v>0</v>
      </c>
      <c r="AT1029">
        <f t="shared" si="347"/>
        <v>0</v>
      </c>
      <c r="AU1029">
        <f t="shared" si="348"/>
        <v>0</v>
      </c>
      <c r="AV1029">
        <f t="shared" si="349"/>
        <v>0</v>
      </c>
      <c r="AW1029">
        <f t="shared" si="350"/>
        <v>0</v>
      </c>
      <c r="AX1029">
        <f t="shared" si="351"/>
        <v>0</v>
      </c>
      <c r="AY1029">
        <f t="shared" si="352"/>
        <v>0</v>
      </c>
      <c r="AZ1029">
        <f t="shared" si="353"/>
        <v>0</v>
      </c>
      <c r="BA1029" s="35">
        <f t="shared" si="354"/>
        <v>0</v>
      </c>
      <c r="BB1029" s="36">
        <f t="shared" si="355"/>
        <v>0</v>
      </c>
      <c r="BC1029" s="37">
        <f t="shared" si="356"/>
        <v>0</v>
      </c>
      <c r="BD1029" s="38">
        <f t="shared" si="357"/>
        <v>0</v>
      </c>
      <c r="BE1029" s="35">
        <f t="shared" si="358"/>
        <v>0</v>
      </c>
      <c r="BF1029" s="36">
        <f t="shared" si="359"/>
        <v>0</v>
      </c>
      <c r="BG1029" s="37">
        <f t="shared" si="360"/>
        <v>0</v>
      </c>
      <c r="BH1029" s="38">
        <f t="shared" si="361"/>
        <v>0</v>
      </c>
      <c r="BI1029" s="35">
        <f t="shared" si="362"/>
        <v>0</v>
      </c>
      <c r="BJ1029" s="36">
        <f t="shared" si="363"/>
        <v>0</v>
      </c>
      <c r="BK1029" s="37">
        <f t="shared" si="364"/>
        <v>0</v>
      </c>
      <c r="BL1029" s="38">
        <f t="shared" si="365"/>
        <v>0</v>
      </c>
      <c r="BM1029" s="39">
        <f t="shared" si="366"/>
        <v>0</v>
      </c>
      <c r="BN1029" s="34" t="str">
        <f>IF(BM1029=0,"",
IF(SUM($BM$985:BM1029)=1,BO1029,
IF($BM$1560&gt;SUM($BM$985:BM1029),_xlfn.CONCAT(", ",BO1029),
IF($BM$1560=SUM($BM$985:BM1029),_xlfn.CONCAT(" y ",BO1029)))))</f>
        <v/>
      </c>
      <c r="BO1029" s="132" t="s">
        <v>810</v>
      </c>
    </row>
    <row r="1030" spans="1:67" ht="15" customHeight="1">
      <c r="A1030" s="245"/>
      <c r="B1030" s="9"/>
      <c r="C1030" s="132" t="s">
        <v>811</v>
      </c>
      <c r="D1030" s="389" t="str">
        <f>IF($AC$978="","",IF(HLOOKUP($AC$978,Presentación!$AQ$3:$BV$574,Presentación!AP49)="","",HLOOKUP($AC$978,Presentación!$AQ$3:$BV$574,Presentación!AP49,0)))</f>
        <v/>
      </c>
      <c r="E1030" s="390"/>
      <c r="F1030" s="391"/>
      <c r="G1030" s="480" t="str">
        <f>IF($AC$978="","",IF(HLOOKUP($AC$978,Presentación!$BZ$3:$DE$574,Presentación!AP49,0)="","",HLOOKUP($AC$978,Presentación!$BZ$3:$DE$574,Presentación!AP49,0)))</f>
        <v/>
      </c>
      <c r="H1030" s="481"/>
      <c r="I1030" s="481"/>
      <c r="J1030" s="481"/>
      <c r="K1030" s="481"/>
      <c r="L1030" s="482"/>
      <c r="M1030" s="27"/>
      <c r="N1030" s="27"/>
      <c r="O1030" s="27"/>
      <c r="P1030" s="27"/>
      <c r="Q1030" s="27"/>
      <c r="R1030" s="27"/>
      <c r="S1030" s="27"/>
      <c r="T1030" s="27"/>
      <c r="U1030" s="27"/>
      <c r="V1030" s="27"/>
      <c r="W1030" s="27"/>
      <c r="X1030" s="27"/>
      <c r="Y1030" s="27"/>
      <c r="Z1030" s="27"/>
      <c r="AA1030" s="27"/>
      <c r="AB1030" s="27"/>
      <c r="AC1030" s="27"/>
      <c r="AD1030" s="27"/>
      <c r="AG1030">
        <f t="shared" si="334"/>
        <v>0</v>
      </c>
      <c r="AH1030">
        <f t="shared" si="335"/>
        <v>0</v>
      </c>
      <c r="AI1030">
        <f t="shared" si="336"/>
        <v>0</v>
      </c>
      <c r="AJ1030">
        <f t="shared" si="337"/>
        <v>0</v>
      </c>
      <c r="AK1030">
        <f t="shared" si="338"/>
        <v>0</v>
      </c>
      <c r="AL1030">
        <f t="shared" si="339"/>
        <v>0</v>
      </c>
      <c r="AM1030">
        <f t="shared" si="340"/>
        <v>0</v>
      </c>
      <c r="AN1030">
        <f t="shared" si="341"/>
        <v>0</v>
      </c>
      <c r="AO1030">
        <f t="shared" si="342"/>
        <v>0</v>
      </c>
      <c r="AP1030">
        <f t="shared" si="343"/>
        <v>0</v>
      </c>
      <c r="AQ1030">
        <f t="shared" si="344"/>
        <v>0</v>
      </c>
      <c r="AR1030">
        <f t="shared" si="345"/>
        <v>0</v>
      </c>
      <c r="AS1030">
        <f t="shared" si="346"/>
        <v>0</v>
      </c>
      <c r="AT1030">
        <f t="shared" si="347"/>
        <v>0</v>
      </c>
      <c r="AU1030">
        <f t="shared" si="348"/>
        <v>0</v>
      </c>
      <c r="AV1030">
        <f t="shared" si="349"/>
        <v>0</v>
      </c>
      <c r="AW1030">
        <f t="shared" si="350"/>
        <v>0</v>
      </c>
      <c r="AX1030">
        <f t="shared" si="351"/>
        <v>0</v>
      </c>
      <c r="AY1030">
        <f t="shared" si="352"/>
        <v>0</v>
      </c>
      <c r="AZ1030">
        <f t="shared" si="353"/>
        <v>0</v>
      </c>
      <c r="BA1030" s="35">
        <f t="shared" si="354"/>
        <v>0</v>
      </c>
      <c r="BB1030" s="36">
        <f t="shared" si="355"/>
        <v>0</v>
      </c>
      <c r="BC1030" s="37">
        <f t="shared" si="356"/>
        <v>0</v>
      </c>
      <c r="BD1030" s="38">
        <f t="shared" si="357"/>
        <v>0</v>
      </c>
      <c r="BE1030" s="35">
        <f t="shared" si="358"/>
        <v>0</v>
      </c>
      <c r="BF1030" s="36">
        <f t="shared" si="359"/>
        <v>0</v>
      </c>
      <c r="BG1030" s="37">
        <f t="shared" si="360"/>
        <v>0</v>
      </c>
      <c r="BH1030" s="38">
        <f t="shared" si="361"/>
        <v>0</v>
      </c>
      <c r="BI1030" s="35">
        <f t="shared" si="362"/>
        <v>0</v>
      </c>
      <c r="BJ1030" s="36">
        <f t="shared" si="363"/>
        <v>0</v>
      </c>
      <c r="BK1030" s="37">
        <f t="shared" si="364"/>
        <v>0</v>
      </c>
      <c r="BL1030" s="38">
        <f t="shared" si="365"/>
        <v>0</v>
      </c>
      <c r="BM1030" s="39">
        <f t="shared" si="366"/>
        <v>0</v>
      </c>
      <c r="BN1030" s="34" t="str">
        <f>IF(BM1030=0,"",
IF(SUM($BM$985:BM1030)=1,BO1030,
IF($BM$1560&gt;SUM($BM$985:BM1030),_xlfn.CONCAT(", ",BO1030),
IF($BM$1560=SUM($BM$985:BM1030),_xlfn.CONCAT(" y ",BO1030)))))</f>
        <v/>
      </c>
      <c r="BO1030" s="132" t="s">
        <v>811</v>
      </c>
    </row>
    <row r="1031" spans="1:67" ht="15" customHeight="1">
      <c r="A1031" s="245"/>
      <c r="B1031" s="9"/>
      <c r="C1031" s="132" t="s">
        <v>812</v>
      </c>
      <c r="D1031" s="389" t="str">
        <f>IF($AC$978="","",IF(HLOOKUP($AC$978,Presentación!$AQ$3:$BV$574,Presentación!AP50)="","",HLOOKUP($AC$978,Presentación!$AQ$3:$BV$574,Presentación!AP50,0)))</f>
        <v/>
      </c>
      <c r="E1031" s="390"/>
      <c r="F1031" s="391"/>
      <c r="G1031" s="480" t="str">
        <f>IF($AC$978="","",IF(HLOOKUP($AC$978,Presentación!$BZ$3:$DE$574,Presentación!AP50,0)="","",HLOOKUP($AC$978,Presentación!$BZ$3:$DE$574,Presentación!AP50,0)))</f>
        <v/>
      </c>
      <c r="H1031" s="481"/>
      <c r="I1031" s="481"/>
      <c r="J1031" s="481"/>
      <c r="K1031" s="481"/>
      <c r="L1031" s="482"/>
      <c r="M1031" s="27"/>
      <c r="N1031" s="27"/>
      <c r="O1031" s="27"/>
      <c r="P1031" s="27"/>
      <c r="Q1031" s="27"/>
      <c r="R1031" s="27"/>
      <c r="S1031" s="27"/>
      <c r="T1031" s="27"/>
      <c r="U1031" s="27"/>
      <c r="V1031" s="27"/>
      <c r="W1031" s="27"/>
      <c r="X1031" s="27"/>
      <c r="Y1031" s="27"/>
      <c r="Z1031" s="27"/>
      <c r="AA1031" s="27"/>
      <c r="AB1031" s="27"/>
      <c r="AC1031" s="27"/>
      <c r="AD1031" s="27"/>
      <c r="AG1031">
        <f t="shared" si="334"/>
        <v>0</v>
      </c>
      <c r="AH1031">
        <f t="shared" si="335"/>
        <v>0</v>
      </c>
      <c r="AI1031">
        <f t="shared" si="336"/>
        <v>0</v>
      </c>
      <c r="AJ1031">
        <f t="shared" si="337"/>
        <v>0</v>
      </c>
      <c r="AK1031">
        <f t="shared" si="338"/>
        <v>0</v>
      </c>
      <c r="AL1031">
        <f t="shared" si="339"/>
        <v>0</v>
      </c>
      <c r="AM1031">
        <f t="shared" si="340"/>
        <v>0</v>
      </c>
      <c r="AN1031">
        <f t="shared" si="341"/>
        <v>0</v>
      </c>
      <c r="AO1031">
        <f t="shared" si="342"/>
        <v>0</v>
      </c>
      <c r="AP1031">
        <f t="shared" si="343"/>
        <v>0</v>
      </c>
      <c r="AQ1031">
        <f t="shared" si="344"/>
        <v>0</v>
      </c>
      <c r="AR1031">
        <f t="shared" si="345"/>
        <v>0</v>
      </c>
      <c r="AS1031">
        <f t="shared" si="346"/>
        <v>0</v>
      </c>
      <c r="AT1031">
        <f t="shared" si="347"/>
        <v>0</v>
      </c>
      <c r="AU1031">
        <f t="shared" si="348"/>
        <v>0</v>
      </c>
      <c r="AV1031">
        <f t="shared" si="349"/>
        <v>0</v>
      </c>
      <c r="AW1031">
        <f t="shared" si="350"/>
        <v>0</v>
      </c>
      <c r="AX1031">
        <f t="shared" si="351"/>
        <v>0</v>
      </c>
      <c r="AY1031">
        <f t="shared" si="352"/>
        <v>0</v>
      </c>
      <c r="AZ1031">
        <f t="shared" si="353"/>
        <v>0</v>
      </c>
      <c r="BA1031" s="35">
        <f t="shared" si="354"/>
        <v>0</v>
      </c>
      <c r="BB1031" s="36">
        <f t="shared" si="355"/>
        <v>0</v>
      </c>
      <c r="BC1031" s="37">
        <f t="shared" si="356"/>
        <v>0</v>
      </c>
      <c r="BD1031" s="38">
        <f t="shared" si="357"/>
        <v>0</v>
      </c>
      <c r="BE1031" s="35">
        <f t="shared" si="358"/>
        <v>0</v>
      </c>
      <c r="BF1031" s="36">
        <f t="shared" si="359"/>
        <v>0</v>
      </c>
      <c r="BG1031" s="37">
        <f t="shared" si="360"/>
        <v>0</v>
      </c>
      <c r="BH1031" s="38">
        <f t="shared" si="361"/>
        <v>0</v>
      </c>
      <c r="BI1031" s="35">
        <f t="shared" si="362"/>
        <v>0</v>
      </c>
      <c r="BJ1031" s="36">
        <f t="shared" si="363"/>
        <v>0</v>
      </c>
      <c r="BK1031" s="37">
        <f t="shared" si="364"/>
        <v>0</v>
      </c>
      <c r="BL1031" s="38">
        <f t="shared" si="365"/>
        <v>0</v>
      </c>
      <c r="BM1031" s="39">
        <f t="shared" si="366"/>
        <v>0</v>
      </c>
      <c r="BN1031" s="34" t="str">
        <f>IF(BM1031=0,"",
IF(SUM($BM$985:BM1031)=1,BO1031,
IF($BM$1560&gt;SUM($BM$985:BM1031),_xlfn.CONCAT(", ",BO1031),
IF($BM$1560=SUM($BM$985:BM1031),_xlfn.CONCAT(" y ",BO1031)))))</f>
        <v/>
      </c>
      <c r="BO1031" s="132" t="s">
        <v>812</v>
      </c>
    </row>
    <row r="1032" spans="1:67" ht="15" customHeight="1">
      <c r="A1032" s="245"/>
      <c r="B1032" s="9"/>
      <c r="C1032" s="132" t="s">
        <v>813</v>
      </c>
      <c r="D1032" s="389" t="str">
        <f>IF($AC$978="","",IF(HLOOKUP($AC$978,Presentación!$AQ$3:$BV$574,Presentación!AP51)="","",HLOOKUP($AC$978,Presentación!$AQ$3:$BV$574,Presentación!AP51,0)))</f>
        <v/>
      </c>
      <c r="E1032" s="390"/>
      <c r="F1032" s="391"/>
      <c r="G1032" s="480" t="str">
        <f>IF($AC$978="","",IF(HLOOKUP($AC$978,Presentación!$BZ$3:$DE$574,Presentación!AP51,0)="","",HLOOKUP($AC$978,Presentación!$BZ$3:$DE$574,Presentación!AP51,0)))</f>
        <v/>
      </c>
      <c r="H1032" s="481"/>
      <c r="I1032" s="481"/>
      <c r="J1032" s="481"/>
      <c r="K1032" s="481"/>
      <c r="L1032" s="482"/>
      <c r="M1032" s="27"/>
      <c r="N1032" s="27"/>
      <c r="O1032" s="27"/>
      <c r="P1032" s="27"/>
      <c r="Q1032" s="27"/>
      <c r="R1032" s="27"/>
      <c r="S1032" s="27"/>
      <c r="T1032" s="27"/>
      <c r="U1032" s="27"/>
      <c r="V1032" s="27"/>
      <c r="W1032" s="27"/>
      <c r="X1032" s="27"/>
      <c r="Y1032" s="27"/>
      <c r="Z1032" s="27"/>
      <c r="AA1032" s="27"/>
      <c r="AB1032" s="27"/>
      <c r="AC1032" s="27"/>
      <c r="AD1032" s="27"/>
      <c r="AG1032">
        <f t="shared" si="334"/>
        <v>0</v>
      </c>
      <c r="AH1032">
        <f t="shared" si="335"/>
        <v>0</v>
      </c>
      <c r="AI1032">
        <f t="shared" si="336"/>
        <v>0</v>
      </c>
      <c r="AJ1032">
        <f t="shared" si="337"/>
        <v>0</v>
      </c>
      <c r="AK1032">
        <f t="shared" si="338"/>
        <v>0</v>
      </c>
      <c r="AL1032">
        <f t="shared" si="339"/>
        <v>0</v>
      </c>
      <c r="AM1032">
        <f t="shared" si="340"/>
        <v>0</v>
      </c>
      <c r="AN1032">
        <f t="shared" si="341"/>
        <v>0</v>
      </c>
      <c r="AO1032">
        <f t="shared" si="342"/>
        <v>0</v>
      </c>
      <c r="AP1032">
        <f t="shared" si="343"/>
        <v>0</v>
      </c>
      <c r="AQ1032">
        <f t="shared" si="344"/>
        <v>0</v>
      </c>
      <c r="AR1032">
        <f t="shared" si="345"/>
        <v>0</v>
      </c>
      <c r="AS1032">
        <f t="shared" si="346"/>
        <v>0</v>
      </c>
      <c r="AT1032">
        <f t="shared" si="347"/>
        <v>0</v>
      </c>
      <c r="AU1032">
        <f t="shared" si="348"/>
        <v>0</v>
      </c>
      <c r="AV1032">
        <f t="shared" si="349"/>
        <v>0</v>
      </c>
      <c r="AW1032">
        <f t="shared" si="350"/>
        <v>0</v>
      </c>
      <c r="AX1032">
        <f t="shared" si="351"/>
        <v>0</v>
      </c>
      <c r="AY1032">
        <f t="shared" si="352"/>
        <v>0</v>
      </c>
      <c r="AZ1032">
        <f t="shared" si="353"/>
        <v>0</v>
      </c>
      <c r="BA1032" s="35">
        <f t="shared" si="354"/>
        <v>0</v>
      </c>
      <c r="BB1032" s="36">
        <f t="shared" si="355"/>
        <v>0</v>
      </c>
      <c r="BC1032" s="37">
        <f t="shared" si="356"/>
        <v>0</v>
      </c>
      <c r="BD1032" s="38">
        <f t="shared" si="357"/>
        <v>0</v>
      </c>
      <c r="BE1032" s="35">
        <f t="shared" si="358"/>
        <v>0</v>
      </c>
      <c r="BF1032" s="36">
        <f t="shared" si="359"/>
        <v>0</v>
      </c>
      <c r="BG1032" s="37">
        <f t="shared" si="360"/>
        <v>0</v>
      </c>
      <c r="BH1032" s="38">
        <f t="shared" si="361"/>
        <v>0</v>
      </c>
      <c r="BI1032" s="35">
        <f t="shared" si="362"/>
        <v>0</v>
      </c>
      <c r="BJ1032" s="36">
        <f t="shared" si="363"/>
        <v>0</v>
      </c>
      <c r="BK1032" s="37">
        <f t="shared" si="364"/>
        <v>0</v>
      </c>
      <c r="BL1032" s="38">
        <f t="shared" si="365"/>
        <v>0</v>
      </c>
      <c r="BM1032" s="39">
        <f t="shared" si="366"/>
        <v>0</v>
      </c>
      <c r="BN1032" s="34" t="str">
        <f>IF(BM1032=0,"",
IF(SUM($BM$985:BM1032)=1,BO1032,
IF($BM$1560&gt;SUM($BM$985:BM1032),_xlfn.CONCAT(", ",BO1032),
IF($BM$1560=SUM($BM$985:BM1032),_xlfn.CONCAT(" y ",BO1032)))))</f>
        <v/>
      </c>
      <c r="BO1032" s="132" t="s">
        <v>813</v>
      </c>
    </row>
    <row r="1033" spans="1:67" ht="15" customHeight="1">
      <c r="A1033" s="245"/>
      <c r="B1033" s="9"/>
      <c r="C1033" s="132" t="s">
        <v>814</v>
      </c>
      <c r="D1033" s="389" t="str">
        <f>IF($AC$978="","",IF(HLOOKUP($AC$978,Presentación!$AQ$3:$BV$574,Presentación!AP52)="","",HLOOKUP($AC$978,Presentación!$AQ$3:$BV$574,Presentación!AP52,0)))</f>
        <v/>
      </c>
      <c r="E1033" s="390"/>
      <c r="F1033" s="391"/>
      <c r="G1033" s="480" t="str">
        <f>IF($AC$978="","",IF(HLOOKUP($AC$978,Presentación!$BZ$3:$DE$574,Presentación!AP52,0)="","",HLOOKUP($AC$978,Presentación!$BZ$3:$DE$574,Presentación!AP52,0)))</f>
        <v/>
      </c>
      <c r="H1033" s="481"/>
      <c r="I1033" s="481"/>
      <c r="J1033" s="481"/>
      <c r="K1033" s="481"/>
      <c r="L1033" s="482"/>
      <c r="M1033" s="27"/>
      <c r="N1033" s="27"/>
      <c r="O1033" s="27"/>
      <c r="P1033" s="27"/>
      <c r="Q1033" s="27"/>
      <c r="R1033" s="27"/>
      <c r="S1033" s="27"/>
      <c r="T1033" s="27"/>
      <c r="U1033" s="27"/>
      <c r="V1033" s="27"/>
      <c r="W1033" s="27"/>
      <c r="X1033" s="27"/>
      <c r="Y1033" s="27"/>
      <c r="Z1033" s="27"/>
      <c r="AA1033" s="27"/>
      <c r="AB1033" s="27"/>
      <c r="AC1033" s="27"/>
      <c r="AD1033" s="27"/>
      <c r="AG1033">
        <f t="shared" si="334"/>
        <v>0</v>
      </c>
      <c r="AH1033">
        <f t="shared" si="335"/>
        <v>0</v>
      </c>
      <c r="AI1033">
        <f t="shared" si="336"/>
        <v>0</v>
      </c>
      <c r="AJ1033">
        <f t="shared" si="337"/>
        <v>0</v>
      </c>
      <c r="AK1033">
        <f t="shared" si="338"/>
        <v>0</v>
      </c>
      <c r="AL1033">
        <f t="shared" si="339"/>
        <v>0</v>
      </c>
      <c r="AM1033">
        <f t="shared" si="340"/>
        <v>0</v>
      </c>
      <c r="AN1033">
        <f t="shared" si="341"/>
        <v>0</v>
      </c>
      <c r="AO1033">
        <f t="shared" si="342"/>
        <v>0</v>
      </c>
      <c r="AP1033">
        <f t="shared" si="343"/>
        <v>0</v>
      </c>
      <c r="AQ1033">
        <f t="shared" si="344"/>
        <v>0</v>
      </c>
      <c r="AR1033">
        <f t="shared" si="345"/>
        <v>0</v>
      </c>
      <c r="AS1033">
        <f t="shared" si="346"/>
        <v>0</v>
      </c>
      <c r="AT1033">
        <f t="shared" si="347"/>
        <v>0</v>
      </c>
      <c r="AU1033">
        <f t="shared" si="348"/>
        <v>0</v>
      </c>
      <c r="AV1033">
        <f t="shared" si="349"/>
        <v>0</v>
      </c>
      <c r="AW1033">
        <f t="shared" si="350"/>
        <v>0</v>
      </c>
      <c r="AX1033">
        <f t="shared" si="351"/>
        <v>0</v>
      </c>
      <c r="AY1033">
        <f t="shared" si="352"/>
        <v>0</v>
      </c>
      <c r="AZ1033">
        <f t="shared" si="353"/>
        <v>0</v>
      </c>
      <c r="BA1033" s="35">
        <f t="shared" si="354"/>
        <v>0</v>
      </c>
      <c r="BB1033" s="36">
        <f t="shared" si="355"/>
        <v>0</v>
      </c>
      <c r="BC1033" s="37">
        <f t="shared" si="356"/>
        <v>0</v>
      </c>
      <c r="BD1033" s="38">
        <f t="shared" si="357"/>
        <v>0</v>
      </c>
      <c r="BE1033" s="35">
        <f t="shared" si="358"/>
        <v>0</v>
      </c>
      <c r="BF1033" s="36">
        <f t="shared" si="359"/>
        <v>0</v>
      </c>
      <c r="BG1033" s="37">
        <f t="shared" si="360"/>
        <v>0</v>
      </c>
      <c r="BH1033" s="38">
        <f t="shared" si="361"/>
        <v>0</v>
      </c>
      <c r="BI1033" s="35">
        <f t="shared" si="362"/>
        <v>0</v>
      </c>
      <c r="BJ1033" s="36">
        <f t="shared" si="363"/>
        <v>0</v>
      </c>
      <c r="BK1033" s="37">
        <f t="shared" si="364"/>
        <v>0</v>
      </c>
      <c r="BL1033" s="38">
        <f t="shared" si="365"/>
        <v>0</v>
      </c>
      <c r="BM1033" s="39">
        <f t="shared" si="366"/>
        <v>0</v>
      </c>
      <c r="BN1033" s="34" t="str">
        <f>IF(BM1033=0,"",
IF(SUM($BM$985:BM1033)=1,BO1033,
IF($BM$1560&gt;SUM($BM$985:BM1033),_xlfn.CONCAT(", ",BO1033),
IF($BM$1560=SUM($BM$985:BM1033),_xlfn.CONCAT(" y ",BO1033)))))</f>
        <v/>
      </c>
      <c r="BO1033" s="132" t="s">
        <v>814</v>
      </c>
    </row>
    <row r="1034" spans="1:67" ht="15" customHeight="1">
      <c r="A1034" s="245"/>
      <c r="B1034" s="9"/>
      <c r="C1034" s="132" t="s">
        <v>815</v>
      </c>
      <c r="D1034" s="389" t="str">
        <f>IF($AC$978="","",IF(HLOOKUP($AC$978,Presentación!$AQ$3:$BV$574,Presentación!AP53)="","",HLOOKUP($AC$978,Presentación!$AQ$3:$BV$574,Presentación!AP53,0)))</f>
        <v/>
      </c>
      <c r="E1034" s="390"/>
      <c r="F1034" s="391"/>
      <c r="G1034" s="480" t="str">
        <f>IF($AC$978="","",IF(HLOOKUP($AC$978,Presentación!$BZ$3:$DE$574,Presentación!AP53,0)="","",HLOOKUP($AC$978,Presentación!$BZ$3:$DE$574,Presentación!AP53,0)))</f>
        <v/>
      </c>
      <c r="H1034" s="481"/>
      <c r="I1034" s="481"/>
      <c r="J1034" s="481"/>
      <c r="K1034" s="481"/>
      <c r="L1034" s="482"/>
      <c r="M1034" s="27"/>
      <c r="N1034" s="27"/>
      <c r="O1034" s="27"/>
      <c r="P1034" s="27"/>
      <c r="Q1034" s="27"/>
      <c r="R1034" s="27"/>
      <c r="S1034" s="27"/>
      <c r="T1034" s="27"/>
      <c r="U1034" s="27"/>
      <c r="V1034" s="27"/>
      <c r="W1034" s="27"/>
      <c r="X1034" s="27"/>
      <c r="Y1034" s="27"/>
      <c r="Z1034" s="27"/>
      <c r="AA1034" s="27"/>
      <c r="AB1034" s="27"/>
      <c r="AC1034" s="27"/>
      <c r="AD1034" s="27"/>
      <c r="AG1034">
        <f t="shared" si="334"/>
        <v>0</v>
      </c>
      <c r="AH1034">
        <f t="shared" si="335"/>
        <v>0</v>
      </c>
      <c r="AI1034">
        <f t="shared" si="336"/>
        <v>0</v>
      </c>
      <c r="AJ1034">
        <f t="shared" si="337"/>
        <v>0</v>
      </c>
      <c r="AK1034">
        <f t="shared" si="338"/>
        <v>0</v>
      </c>
      <c r="AL1034">
        <f t="shared" si="339"/>
        <v>0</v>
      </c>
      <c r="AM1034">
        <f t="shared" si="340"/>
        <v>0</v>
      </c>
      <c r="AN1034">
        <f t="shared" si="341"/>
        <v>0</v>
      </c>
      <c r="AO1034">
        <f t="shared" si="342"/>
        <v>0</v>
      </c>
      <c r="AP1034">
        <f t="shared" si="343"/>
        <v>0</v>
      </c>
      <c r="AQ1034">
        <f t="shared" si="344"/>
        <v>0</v>
      </c>
      <c r="AR1034">
        <f t="shared" si="345"/>
        <v>0</v>
      </c>
      <c r="AS1034">
        <f t="shared" si="346"/>
        <v>0</v>
      </c>
      <c r="AT1034">
        <f t="shared" si="347"/>
        <v>0</v>
      </c>
      <c r="AU1034">
        <f t="shared" si="348"/>
        <v>0</v>
      </c>
      <c r="AV1034">
        <f t="shared" si="349"/>
        <v>0</v>
      </c>
      <c r="AW1034">
        <f t="shared" si="350"/>
        <v>0</v>
      </c>
      <c r="AX1034">
        <f t="shared" si="351"/>
        <v>0</v>
      </c>
      <c r="AY1034">
        <f t="shared" si="352"/>
        <v>0</v>
      </c>
      <c r="AZ1034">
        <f t="shared" si="353"/>
        <v>0</v>
      </c>
      <c r="BA1034" s="35">
        <f t="shared" si="354"/>
        <v>0</v>
      </c>
      <c r="BB1034" s="36">
        <f t="shared" si="355"/>
        <v>0</v>
      </c>
      <c r="BC1034" s="37">
        <f t="shared" si="356"/>
        <v>0</v>
      </c>
      <c r="BD1034" s="38">
        <f t="shared" si="357"/>
        <v>0</v>
      </c>
      <c r="BE1034" s="35">
        <f t="shared" si="358"/>
        <v>0</v>
      </c>
      <c r="BF1034" s="36">
        <f t="shared" si="359"/>
        <v>0</v>
      </c>
      <c r="BG1034" s="37">
        <f t="shared" si="360"/>
        <v>0</v>
      </c>
      <c r="BH1034" s="38">
        <f t="shared" si="361"/>
        <v>0</v>
      </c>
      <c r="BI1034" s="35">
        <f t="shared" si="362"/>
        <v>0</v>
      </c>
      <c r="BJ1034" s="36">
        <f t="shared" si="363"/>
        <v>0</v>
      </c>
      <c r="BK1034" s="37">
        <f t="shared" si="364"/>
        <v>0</v>
      </c>
      <c r="BL1034" s="38">
        <f t="shared" si="365"/>
        <v>0</v>
      </c>
      <c r="BM1034" s="39">
        <f t="shared" si="366"/>
        <v>0</v>
      </c>
      <c r="BN1034" s="34" t="str">
        <f>IF(BM1034=0,"",
IF(SUM($BM$985:BM1034)=1,BO1034,
IF($BM$1560&gt;SUM($BM$985:BM1034),_xlfn.CONCAT(", ",BO1034),
IF($BM$1560=SUM($BM$985:BM1034),_xlfn.CONCAT(" y ",BO1034)))))</f>
        <v/>
      </c>
      <c r="BO1034" s="132" t="s">
        <v>815</v>
      </c>
    </row>
    <row r="1035" spans="1:67" ht="15" customHeight="1">
      <c r="A1035" s="245"/>
      <c r="B1035" s="9"/>
      <c r="C1035" s="132" t="s">
        <v>816</v>
      </c>
      <c r="D1035" s="389" t="str">
        <f>IF($AC$978="","",IF(HLOOKUP($AC$978,Presentación!$AQ$3:$BV$574,Presentación!AP54)="","",HLOOKUP($AC$978,Presentación!$AQ$3:$BV$574,Presentación!AP54,0)))</f>
        <v/>
      </c>
      <c r="E1035" s="390"/>
      <c r="F1035" s="391"/>
      <c r="G1035" s="480" t="str">
        <f>IF($AC$978="","",IF(HLOOKUP($AC$978,Presentación!$BZ$3:$DE$574,Presentación!AP54,0)="","",HLOOKUP($AC$978,Presentación!$BZ$3:$DE$574,Presentación!AP54,0)))</f>
        <v/>
      </c>
      <c r="H1035" s="481"/>
      <c r="I1035" s="481"/>
      <c r="J1035" s="481"/>
      <c r="K1035" s="481"/>
      <c r="L1035" s="482"/>
      <c r="M1035" s="27"/>
      <c r="N1035" s="27"/>
      <c r="O1035" s="27"/>
      <c r="P1035" s="27"/>
      <c r="Q1035" s="27"/>
      <c r="R1035" s="27"/>
      <c r="S1035" s="27"/>
      <c r="T1035" s="27"/>
      <c r="U1035" s="27"/>
      <c r="V1035" s="27"/>
      <c r="W1035" s="27"/>
      <c r="X1035" s="27"/>
      <c r="Y1035" s="27"/>
      <c r="Z1035" s="27"/>
      <c r="AA1035" s="27"/>
      <c r="AB1035" s="27"/>
      <c r="AC1035" s="27"/>
      <c r="AD1035" s="27"/>
      <c r="AG1035">
        <f t="shared" si="334"/>
        <v>0</v>
      </c>
      <c r="AH1035">
        <f t="shared" si="335"/>
        <v>0</v>
      </c>
      <c r="AI1035">
        <f t="shared" si="336"/>
        <v>0</v>
      </c>
      <c r="AJ1035">
        <f t="shared" si="337"/>
        <v>0</v>
      </c>
      <c r="AK1035">
        <f t="shared" si="338"/>
        <v>0</v>
      </c>
      <c r="AL1035">
        <f t="shared" si="339"/>
        <v>0</v>
      </c>
      <c r="AM1035">
        <f t="shared" si="340"/>
        <v>0</v>
      </c>
      <c r="AN1035">
        <f t="shared" si="341"/>
        <v>0</v>
      </c>
      <c r="AO1035">
        <f t="shared" si="342"/>
        <v>0</v>
      </c>
      <c r="AP1035">
        <f t="shared" si="343"/>
        <v>0</v>
      </c>
      <c r="AQ1035">
        <f t="shared" si="344"/>
        <v>0</v>
      </c>
      <c r="AR1035">
        <f t="shared" si="345"/>
        <v>0</v>
      </c>
      <c r="AS1035">
        <f t="shared" si="346"/>
        <v>0</v>
      </c>
      <c r="AT1035">
        <f t="shared" si="347"/>
        <v>0</v>
      </c>
      <c r="AU1035">
        <f t="shared" si="348"/>
        <v>0</v>
      </c>
      <c r="AV1035">
        <f t="shared" si="349"/>
        <v>0</v>
      </c>
      <c r="AW1035">
        <f t="shared" si="350"/>
        <v>0</v>
      </c>
      <c r="AX1035">
        <f t="shared" si="351"/>
        <v>0</v>
      </c>
      <c r="AY1035">
        <f t="shared" si="352"/>
        <v>0</v>
      </c>
      <c r="AZ1035">
        <f t="shared" si="353"/>
        <v>0</v>
      </c>
      <c r="BA1035" s="35">
        <f t="shared" si="354"/>
        <v>0</v>
      </c>
      <c r="BB1035" s="36">
        <f t="shared" si="355"/>
        <v>0</v>
      </c>
      <c r="BC1035" s="37">
        <f t="shared" si="356"/>
        <v>0</v>
      </c>
      <c r="BD1035" s="38">
        <f t="shared" si="357"/>
        <v>0</v>
      </c>
      <c r="BE1035" s="35">
        <f t="shared" si="358"/>
        <v>0</v>
      </c>
      <c r="BF1035" s="36">
        <f t="shared" si="359"/>
        <v>0</v>
      </c>
      <c r="BG1035" s="37">
        <f t="shared" si="360"/>
        <v>0</v>
      </c>
      <c r="BH1035" s="38">
        <f t="shared" si="361"/>
        <v>0</v>
      </c>
      <c r="BI1035" s="35">
        <f t="shared" si="362"/>
        <v>0</v>
      </c>
      <c r="BJ1035" s="36">
        <f t="shared" si="363"/>
        <v>0</v>
      </c>
      <c r="BK1035" s="37">
        <f t="shared" si="364"/>
        <v>0</v>
      </c>
      <c r="BL1035" s="38">
        <f t="shared" si="365"/>
        <v>0</v>
      </c>
      <c r="BM1035" s="39">
        <f t="shared" si="366"/>
        <v>0</v>
      </c>
      <c r="BN1035" s="34" t="str">
        <f>IF(BM1035=0,"",
IF(SUM($BM$985:BM1035)=1,BO1035,
IF($BM$1560&gt;SUM($BM$985:BM1035),_xlfn.CONCAT(", ",BO1035),
IF($BM$1560=SUM($BM$985:BM1035),_xlfn.CONCAT(" y ",BO1035)))))</f>
        <v/>
      </c>
      <c r="BO1035" s="132" t="s">
        <v>816</v>
      </c>
    </row>
    <row r="1036" spans="1:67" ht="15" customHeight="1">
      <c r="A1036" s="245"/>
      <c r="B1036" s="9"/>
      <c r="C1036" s="132" t="s">
        <v>817</v>
      </c>
      <c r="D1036" s="389" t="str">
        <f>IF($AC$978="","",IF(HLOOKUP($AC$978,Presentación!$AQ$3:$BV$574,Presentación!AP55)="","",HLOOKUP($AC$978,Presentación!$AQ$3:$BV$574,Presentación!AP55,0)))</f>
        <v/>
      </c>
      <c r="E1036" s="390"/>
      <c r="F1036" s="391"/>
      <c r="G1036" s="480" t="str">
        <f>IF($AC$978="","",IF(HLOOKUP($AC$978,Presentación!$BZ$3:$DE$574,Presentación!AP55,0)="","",HLOOKUP($AC$978,Presentación!$BZ$3:$DE$574,Presentación!AP55,0)))</f>
        <v/>
      </c>
      <c r="H1036" s="481"/>
      <c r="I1036" s="481"/>
      <c r="J1036" s="481"/>
      <c r="K1036" s="481"/>
      <c r="L1036" s="482"/>
      <c r="M1036" s="27"/>
      <c r="N1036" s="27"/>
      <c r="O1036" s="27"/>
      <c r="P1036" s="27"/>
      <c r="Q1036" s="27"/>
      <c r="R1036" s="27"/>
      <c r="S1036" s="27"/>
      <c r="T1036" s="27"/>
      <c r="U1036" s="27"/>
      <c r="V1036" s="27"/>
      <c r="W1036" s="27"/>
      <c r="X1036" s="27"/>
      <c r="Y1036" s="27"/>
      <c r="Z1036" s="27"/>
      <c r="AA1036" s="27"/>
      <c r="AB1036" s="27"/>
      <c r="AC1036" s="27"/>
      <c r="AD1036" s="27"/>
      <c r="AG1036">
        <f t="shared" si="334"/>
        <v>0</v>
      </c>
      <c r="AH1036">
        <f t="shared" si="335"/>
        <v>0</v>
      </c>
      <c r="AI1036">
        <f t="shared" si="336"/>
        <v>0</v>
      </c>
      <c r="AJ1036">
        <f t="shared" si="337"/>
        <v>0</v>
      </c>
      <c r="AK1036">
        <f t="shared" si="338"/>
        <v>0</v>
      </c>
      <c r="AL1036">
        <f t="shared" si="339"/>
        <v>0</v>
      </c>
      <c r="AM1036">
        <f t="shared" si="340"/>
        <v>0</v>
      </c>
      <c r="AN1036">
        <f t="shared" si="341"/>
        <v>0</v>
      </c>
      <c r="AO1036">
        <f t="shared" si="342"/>
        <v>0</v>
      </c>
      <c r="AP1036">
        <f t="shared" si="343"/>
        <v>0</v>
      </c>
      <c r="AQ1036">
        <f t="shared" si="344"/>
        <v>0</v>
      </c>
      <c r="AR1036">
        <f t="shared" si="345"/>
        <v>0</v>
      </c>
      <c r="AS1036">
        <f t="shared" si="346"/>
        <v>0</v>
      </c>
      <c r="AT1036">
        <f t="shared" si="347"/>
        <v>0</v>
      </c>
      <c r="AU1036">
        <f t="shared" si="348"/>
        <v>0</v>
      </c>
      <c r="AV1036">
        <f t="shared" si="349"/>
        <v>0</v>
      </c>
      <c r="AW1036">
        <f t="shared" si="350"/>
        <v>0</v>
      </c>
      <c r="AX1036">
        <f t="shared" si="351"/>
        <v>0</v>
      </c>
      <c r="AY1036">
        <f t="shared" si="352"/>
        <v>0</v>
      </c>
      <c r="AZ1036">
        <f t="shared" si="353"/>
        <v>0</v>
      </c>
      <c r="BA1036" s="35">
        <f t="shared" si="354"/>
        <v>0</v>
      </c>
      <c r="BB1036" s="36">
        <f t="shared" si="355"/>
        <v>0</v>
      </c>
      <c r="BC1036" s="37">
        <f t="shared" si="356"/>
        <v>0</v>
      </c>
      <c r="BD1036" s="38">
        <f t="shared" si="357"/>
        <v>0</v>
      </c>
      <c r="BE1036" s="35">
        <f t="shared" si="358"/>
        <v>0</v>
      </c>
      <c r="BF1036" s="36">
        <f t="shared" si="359"/>
        <v>0</v>
      </c>
      <c r="BG1036" s="37">
        <f t="shared" si="360"/>
        <v>0</v>
      </c>
      <c r="BH1036" s="38">
        <f t="shared" si="361"/>
        <v>0</v>
      </c>
      <c r="BI1036" s="35">
        <f t="shared" si="362"/>
        <v>0</v>
      </c>
      <c r="BJ1036" s="36">
        <f t="shared" si="363"/>
        <v>0</v>
      </c>
      <c r="BK1036" s="37">
        <f t="shared" si="364"/>
        <v>0</v>
      </c>
      <c r="BL1036" s="38">
        <f t="shared" si="365"/>
        <v>0</v>
      </c>
      <c r="BM1036" s="39">
        <f t="shared" si="366"/>
        <v>0</v>
      </c>
      <c r="BN1036" s="34" t="str">
        <f>IF(BM1036=0,"",
IF(SUM($BM$985:BM1036)=1,BO1036,
IF($BM$1560&gt;SUM($BM$985:BM1036),_xlfn.CONCAT(", ",BO1036),
IF($BM$1560=SUM($BM$985:BM1036),_xlfn.CONCAT(" y ",BO1036)))))</f>
        <v/>
      </c>
      <c r="BO1036" s="132" t="s">
        <v>817</v>
      </c>
    </row>
    <row r="1037" spans="1:67" ht="15" customHeight="1">
      <c r="A1037" s="245"/>
      <c r="B1037" s="9"/>
      <c r="C1037" s="132" t="s">
        <v>818</v>
      </c>
      <c r="D1037" s="389" t="str">
        <f>IF($AC$978="","",IF(HLOOKUP($AC$978,Presentación!$AQ$3:$BV$574,Presentación!AP56)="","",HLOOKUP($AC$978,Presentación!$AQ$3:$BV$574,Presentación!AP56,0)))</f>
        <v/>
      </c>
      <c r="E1037" s="390"/>
      <c r="F1037" s="391"/>
      <c r="G1037" s="480" t="str">
        <f>IF($AC$978="","",IF(HLOOKUP($AC$978,Presentación!$BZ$3:$DE$574,Presentación!AP56,0)="","",HLOOKUP($AC$978,Presentación!$BZ$3:$DE$574,Presentación!AP56,0)))</f>
        <v/>
      </c>
      <c r="H1037" s="481"/>
      <c r="I1037" s="481"/>
      <c r="J1037" s="481"/>
      <c r="K1037" s="481"/>
      <c r="L1037" s="482"/>
      <c r="M1037" s="27"/>
      <c r="N1037" s="27"/>
      <c r="O1037" s="27"/>
      <c r="P1037" s="27"/>
      <c r="Q1037" s="27"/>
      <c r="R1037" s="27"/>
      <c r="S1037" s="27"/>
      <c r="T1037" s="27"/>
      <c r="U1037" s="27"/>
      <c r="V1037" s="27"/>
      <c r="W1037" s="27"/>
      <c r="X1037" s="27"/>
      <c r="Y1037" s="27"/>
      <c r="Z1037" s="27"/>
      <c r="AA1037" s="27"/>
      <c r="AB1037" s="27"/>
      <c r="AC1037" s="27"/>
      <c r="AD1037" s="27"/>
      <c r="AG1037">
        <f t="shared" si="334"/>
        <v>0</v>
      </c>
      <c r="AH1037">
        <f t="shared" si="335"/>
        <v>0</v>
      </c>
      <c r="AI1037">
        <f t="shared" si="336"/>
        <v>0</v>
      </c>
      <c r="AJ1037">
        <f t="shared" si="337"/>
        <v>0</v>
      </c>
      <c r="AK1037">
        <f t="shared" si="338"/>
        <v>0</v>
      </c>
      <c r="AL1037">
        <f t="shared" si="339"/>
        <v>0</v>
      </c>
      <c r="AM1037">
        <f t="shared" si="340"/>
        <v>0</v>
      </c>
      <c r="AN1037">
        <f t="shared" si="341"/>
        <v>0</v>
      </c>
      <c r="AO1037">
        <f t="shared" si="342"/>
        <v>0</v>
      </c>
      <c r="AP1037">
        <f t="shared" si="343"/>
        <v>0</v>
      </c>
      <c r="AQ1037">
        <f t="shared" si="344"/>
        <v>0</v>
      </c>
      <c r="AR1037">
        <f t="shared" si="345"/>
        <v>0</v>
      </c>
      <c r="AS1037">
        <f t="shared" si="346"/>
        <v>0</v>
      </c>
      <c r="AT1037">
        <f t="shared" si="347"/>
        <v>0</v>
      </c>
      <c r="AU1037">
        <f t="shared" si="348"/>
        <v>0</v>
      </c>
      <c r="AV1037">
        <f t="shared" si="349"/>
        <v>0</v>
      </c>
      <c r="AW1037">
        <f t="shared" si="350"/>
        <v>0</v>
      </c>
      <c r="AX1037">
        <f t="shared" si="351"/>
        <v>0</v>
      </c>
      <c r="AY1037">
        <f t="shared" si="352"/>
        <v>0</v>
      </c>
      <c r="AZ1037">
        <f t="shared" si="353"/>
        <v>0</v>
      </c>
      <c r="BA1037" s="35">
        <f t="shared" si="354"/>
        <v>0</v>
      </c>
      <c r="BB1037" s="36">
        <f t="shared" si="355"/>
        <v>0</v>
      </c>
      <c r="BC1037" s="37">
        <f t="shared" si="356"/>
        <v>0</v>
      </c>
      <c r="BD1037" s="38">
        <f t="shared" si="357"/>
        <v>0</v>
      </c>
      <c r="BE1037" s="35">
        <f t="shared" si="358"/>
        <v>0</v>
      </c>
      <c r="BF1037" s="36">
        <f t="shared" si="359"/>
        <v>0</v>
      </c>
      <c r="BG1037" s="37">
        <f t="shared" si="360"/>
        <v>0</v>
      </c>
      <c r="BH1037" s="38">
        <f t="shared" si="361"/>
        <v>0</v>
      </c>
      <c r="BI1037" s="35">
        <f t="shared" si="362"/>
        <v>0</v>
      </c>
      <c r="BJ1037" s="36">
        <f t="shared" si="363"/>
        <v>0</v>
      </c>
      <c r="BK1037" s="37">
        <f t="shared" si="364"/>
        <v>0</v>
      </c>
      <c r="BL1037" s="38">
        <f t="shared" si="365"/>
        <v>0</v>
      </c>
      <c r="BM1037" s="39">
        <f t="shared" si="366"/>
        <v>0</v>
      </c>
      <c r="BN1037" s="34" t="str">
        <f>IF(BM1037=0,"",
IF(SUM($BM$985:BM1037)=1,BO1037,
IF($BM$1560&gt;SUM($BM$985:BM1037),_xlfn.CONCAT(", ",BO1037),
IF($BM$1560=SUM($BM$985:BM1037),_xlfn.CONCAT(" y ",BO1037)))))</f>
        <v/>
      </c>
      <c r="BO1037" s="132" t="s">
        <v>818</v>
      </c>
    </row>
    <row r="1038" spans="1:67" ht="15" customHeight="1">
      <c r="A1038" s="245"/>
      <c r="B1038" s="9"/>
      <c r="C1038" s="132" t="s">
        <v>819</v>
      </c>
      <c r="D1038" s="389" t="str">
        <f>IF($AC$978="","",IF(HLOOKUP($AC$978,Presentación!$AQ$3:$BV$574,Presentación!AP57)="","",HLOOKUP($AC$978,Presentación!$AQ$3:$BV$574,Presentación!AP57,0)))</f>
        <v/>
      </c>
      <c r="E1038" s="390"/>
      <c r="F1038" s="391"/>
      <c r="G1038" s="480" t="str">
        <f>IF($AC$978="","",IF(HLOOKUP($AC$978,Presentación!$BZ$3:$DE$574,Presentación!AP57,0)="","",HLOOKUP($AC$978,Presentación!$BZ$3:$DE$574,Presentación!AP57,0)))</f>
        <v/>
      </c>
      <c r="H1038" s="481"/>
      <c r="I1038" s="481"/>
      <c r="J1038" s="481"/>
      <c r="K1038" s="481"/>
      <c r="L1038" s="482"/>
      <c r="M1038" s="27"/>
      <c r="N1038" s="27"/>
      <c r="O1038" s="27"/>
      <c r="P1038" s="27"/>
      <c r="Q1038" s="27"/>
      <c r="R1038" s="27"/>
      <c r="S1038" s="27"/>
      <c r="T1038" s="27"/>
      <c r="U1038" s="27"/>
      <c r="V1038" s="27"/>
      <c r="W1038" s="27"/>
      <c r="X1038" s="27"/>
      <c r="Y1038" s="27"/>
      <c r="Z1038" s="27"/>
      <c r="AA1038" s="27"/>
      <c r="AB1038" s="27"/>
      <c r="AC1038" s="27"/>
      <c r="AD1038" s="27"/>
      <c r="AG1038">
        <f t="shared" si="334"/>
        <v>0</v>
      </c>
      <c r="AH1038">
        <f t="shared" si="335"/>
        <v>0</v>
      </c>
      <c r="AI1038">
        <f t="shared" si="336"/>
        <v>0</v>
      </c>
      <c r="AJ1038">
        <f t="shared" si="337"/>
        <v>0</v>
      </c>
      <c r="AK1038">
        <f t="shared" si="338"/>
        <v>0</v>
      </c>
      <c r="AL1038">
        <f t="shared" si="339"/>
        <v>0</v>
      </c>
      <c r="AM1038">
        <f t="shared" si="340"/>
        <v>0</v>
      </c>
      <c r="AN1038">
        <f t="shared" si="341"/>
        <v>0</v>
      </c>
      <c r="AO1038">
        <f t="shared" si="342"/>
        <v>0</v>
      </c>
      <c r="AP1038">
        <f t="shared" si="343"/>
        <v>0</v>
      </c>
      <c r="AQ1038">
        <f t="shared" si="344"/>
        <v>0</v>
      </c>
      <c r="AR1038">
        <f t="shared" si="345"/>
        <v>0</v>
      </c>
      <c r="AS1038">
        <f t="shared" si="346"/>
        <v>0</v>
      </c>
      <c r="AT1038">
        <f t="shared" si="347"/>
        <v>0</v>
      </c>
      <c r="AU1038">
        <f t="shared" si="348"/>
        <v>0</v>
      </c>
      <c r="AV1038">
        <f t="shared" si="349"/>
        <v>0</v>
      </c>
      <c r="AW1038">
        <f t="shared" si="350"/>
        <v>0</v>
      </c>
      <c r="AX1038">
        <f t="shared" si="351"/>
        <v>0</v>
      </c>
      <c r="AY1038">
        <f t="shared" si="352"/>
        <v>0</v>
      </c>
      <c r="AZ1038">
        <f t="shared" si="353"/>
        <v>0</v>
      </c>
      <c r="BA1038" s="35">
        <f t="shared" si="354"/>
        <v>0</v>
      </c>
      <c r="BB1038" s="36">
        <f t="shared" si="355"/>
        <v>0</v>
      </c>
      <c r="BC1038" s="37">
        <f t="shared" si="356"/>
        <v>0</v>
      </c>
      <c r="BD1038" s="38">
        <f t="shared" si="357"/>
        <v>0</v>
      </c>
      <c r="BE1038" s="35">
        <f t="shared" si="358"/>
        <v>0</v>
      </c>
      <c r="BF1038" s="36">
        <f t="shared" si="359"/>
        <v>0</v>
      </c>
      <c r="BG1038" s="37">
        <f t="shared" si="360"/>
        <v>0</v>
      </c>
      <c r="BH1038" s="38">
        <f t="shared" si="361"/>
        <v>0</v>
      </c>
      <c r="BI1038" s="35">
        <f t="shared" si="362"/>
        <v>0</v>
      </c>
      <c r="BJ1038" s="36">
        <f t="shared" si="363"/>
        <v>0</v>
      </c>
      <c r="BK1038" s="37">
        <f t="shared" si="364"/>
        <v>0</v>
      </c>
      <c r="BL1038" s="38">
        <f t="shared" si="365"/>
        <v>0</v>
      </c>
      <c r="BM1038" s="39">
        <f t="shared" si="366"/>
        <v>0</v>
      </c>
      <c r="BN1038" s="34" t="str">
        <f>IF(BM1038=0,"",
IF(SUM($BM$985:BM1038)=1,BO1038,
IF($BM$1560&gt;SUM($BM$985:BM1038),_xlfn.CONCAT(", ",BO1038),
IF($BM$1560=SUM($BM$985:BM1038),_xlfn.CONCAT(" y ",BO1038)))))</f>
        <v/>
      </c>
      <c r="BO1038" s="132" t="s">
        <v>819</v>
      </c>
    </row>
    <row r="1039" spans="1:67" ht="15" customHeight="1">
      <c r="A1039" s="245"/>
      <c r="B1039" s="9"/>
      <c r="C1039" s="132" t="s">
        <v>820</v>
      </c>
      <c r="D1039" s="389" t="str">
        <f>IF($AC$978="","",IF(HLOOKUP($AC$978,Presentación!$AQ$3:$BV$574,Presentación!AP58)="","",HLOOKUP($AC$978,Presentación!$AQ$3:$BV$574,Presentación!AP58,0)))</f>
        <v/>
      </c>
      <c r="E1039" s="390"/>
      <c r="F1039" s="391"/>
      <c r="G1039" s="480" t="str">
        <f>IF($AC$978="","",IF(HLOOKUP($AC$978,Presentación!$BZ$3:$DE$574,Presentación!AP58,0)="","",HLOOKUP($AC$978,Presentación!$BZ$3:$DE$574,Presentación!AP58,0)))</f>
        <v/>
      </c>
      <c r="H1039" s="481"/>
      <c r="I1039" s="481"/>
      <c r="J1039" s="481"/>
      <c r="K1039" s="481"/>
      <c r="L1039" s="482"/>
      <c r="M1039" s="27"/>
      <c r="N1039" s="27"/>
      <c r="O1039" s="27"/>
      <c r="P1039" s="27"/>
      <c r="Q1039" s="27"/>
      <c r="R1039" s="27"/>
      <c r="S1039" s="27"/>
      <c r="T1039" s="27"/>
      <c r="U1039" s="27"/>
      <c r="V1039" s="27"/>
      <c r="W1039" s="27"/>
      <c r="X1039" s="27"/>
      <c r="Y1039" s="27"/>
      <c r="Z1039" s="27"/>
      <c r="AA1039" s="27"/>
      <c r="AB1039" s="27"/>
      <c r="AC1039" s="27"/>
      <c r="AD1039" s="27"/>
      <c r="AG1039">
        <f t="shared" si="334"/>
        <v>0</v>
      </c>
      <c r="AH1039">
        <f t="shared" si="335"/>
        <v>0</v>
      </c>
      <c r="AI1039">
        <f t="shared" si="336"/>
        <v>0</v>
      </c>
      <c r="AJ1039">
        <f t="shared" si="337"/>
        <v>0</v>
      </c>
      <c r="AK1039">
        <f t="shared" si="338"/>
        <v>0</v>
      </c>
      <c r="AL1039">
        <f t="shared" si="339"/>
        <v>0</v>
      </c>
      <c r="AM1039">
        <f t="shared" si="340"/>
        <v>0</v>
      </c>
      <c r="AN1039">
        <f t="shared" si="341"/>
        <v>0</v>
      </c>
      <c r="AO1039">
        <f t="shared" si="342"/>
        <v>0</v>
      </c>
      <c r="AP1039">
        <f t="shared" si="343"/>
        <v>0</v>
      </c>
      <c r="AQ1039">
        <f t="shared" si="344"/>
        <v>0</v>
      </c>
      <c r="AR1039">
        <f t="shared" si="345"/>
        <v>0</v>
      </c>
      <c r="AS1039">
        <f t="shared" si="346"/>
        <v>0</v>
      </c>
      <c r="AT1039">
        <f t="shared" si="347"/>
        <v>0</v>
      </c>
      <c r="AU1039">
        <f t="shared" si="348"/>
        <v>0</v>
      </c>
      <c r="AV1039">
        <f t="shared" si="349"/>
        <v>0</v>
      </c>
      <c r="AW1039">
        <f t="shared" si="350"/>
        <v>0</v>
      </c>
      <c r="AX1039">
        <f t="shared" si="351"/>
        <v>0</v>
      </c>
      <c r="AY1039">
        <f t="shared" si="352"/>
        <v>0</v>
      </c>
      <c r="AZ1039">
        <f t="shared" si="353"/>
        <v>0</v>
      </c>
      <c r="BA1039" s="35">
        <f t="shared" si="354"/>
        <v>0</v>
      </c>
      <c r="BB1039" s="36">
        <f t="shared" si="355"/>
        <v>0</v>
      </c>
      <c r="BC1039" s="37">
        <f t="shared" si="356"/>
        <v>0</v>
      </c>
      <c r="BD1039" s="38">
        <f t="shared" si="357"/>
        <v>0</v>
      </c>
      <c r="BE1039" s="35">
        <f t="shared" si="358"/>
        <v>0</v>
      </c>
      <c r="BF1039" s="36">
        <f t="shared" si="359"/>
        <v>0</v>
      </c>
      <c r="BG1039" s="37">
        <f t="shared" si="360"/>
        <v>0</v>
      </c>
      <c r="BH1039" s="38">
        <f t="shared" si="361"/>
        <v>0</v>
      </c>
      <c r="BI1039" s="35">
        <f t="shared" si="362"/>
        <v>0</v>
      </c>
      <c r="BJ1039" s="36">
        <f t="shared" si="363"/>
        <v>0</v>
      </c>
      <c r="BK1039" s="37">
        <f t="shared" si="364"/>
        <v>0</v>
      </c>
      <c r="BL1039" s="38">
        <f t="shared" si="365"/>
        <v>0</v>
      </c>
      <c r="BM1039" s="39">
        <f t="shared" si="366"/>
        <v>0</v>
      </c>
      <c r="BN1039" s="34" t="str">
        <f>IF(BM1039=0,"",
IF(SUM($BM$985:BM1039)=1,BO1039,
IF($BM$1560&gt;SUM($BM$985:BM1039),_xlfn.CONCAT(", ",BO1039),
IF($BM$1560=SUM($BM$985:BM1039),_xlfn.CONCAT(" y ",BO1039)))))</f>
        <v/>
      </c>
      <c r="BO1039" s="132" t="s">
        <v>820</v>
      </c>
    </row>
    <row r="1040" spans="1:67" ht="15" customHeight="1">
      <c r="A1040" s="245"/>
      <c r="B1040" s="9"/>
      <c r="C1040" s="132" t="s">
        <v>821</v>
      </c>
      <c r="D1040" s="389" t="str">
        <f>IF($AC$978="","",IF(HLOOKUP($AC$978,Presentación!$AQ$3:$BV$574,Presentación!AP59)="","",HLOOKUP($AC$978,Presentación!$AQ$3:$BV$574,Presentación!AP59,0)))</f>
        <v/>
      </c>
      <c r="E1040" s="390"/>
      <c r="F1040" s="391"/>
      <c r="G1040" s="480" t="str">
        <f>IF($AC$978="","",IF(HLOOKUP($AC$978,Presentación!$BZ$3:$DE$574,Presentación!AP59,0)="","",HLOOKUP($AC$978,Presentación!$BZ$3:$DE$574,Presentación!AP59,0)))</f>
        <v/>
      </c>
      <c r="H1040" s="481"/>
      <c r="I1040" s="481"/>
      <c r="J1040" s="481"/>
      <c r="K1040" s="481"/>
      <c r="L1040" s="482"/>
      <c r="M1040" s="27"/>
      <c r="N1040" s="27"/>
      <c r="O1040" s="27"/>
      <c r="P1040" s="27"/>
      <c r="Q1040" s="27"/>
      <c r="R1040" s="27"/>
      <c r="S1040" s="27"/>
      <c r="T1040" s="27"/>
      <c r="U1040" s="27"/>
      <c r="V1040" s="27"/>
      <c r="W1040" s="27"/>
      <c r="X1040" s="27"/>
      <c r="Y1040" s="27"/>
      <c r="Z1040" s="27"/>
      <c r="AA1040" s="27"/>
      <c r="AB1040" s="27"/>
      <c r="AC1040" s="27"/>
      <c r="AD1040" s="27"/>
      <c r="AG1040">
        <f t="shared" si="334"/>
        <v>0</v>
      </c>
      <c r="AH1040">
        <f t="shared" si="335"/>
        <v>0</v>
      </c>
      <c r="AI1040">
        <f t="shared" si="336"/>
        <v>0</v>
      </c>
      <c r="AJ1040">
        <f t="shared" si="337"/>
        <v>0</v>
      </c>
      <c r="AK1040">
        <f t="shared" si="338"/>
        <v>0</v>
      </c>
      <c r="AL1040">
        <f t="shared" si="339"/>
        <v>0</v>
      </c>
      <c r="AM1040">
        <f t="shared" si="340"/>
        <v>0</v>
      </c>
      <c r="AN1040">
        <f t="shared" si="341"/>
        <v>0</v>
      </c>
      <c r="AO1040">
        <f t="shared" si="342"/>
        <v>0</v>
      </c>
      <c r="AP1040">
        <f t="shared" si="343"/>
        <v>0</v>
      </c>
      <c r="AQ1040">
        <f t="shared" si="344"/>
        <v>0</v>
      </c>
      <c r="AR1040">
        <f t="shared" si="345"/>
        <v>0</v>
      </c>
      <c r="AS1040">
        <f t="shared" si="346"/>
        <v>0</v>
      </c>
      <c r="AT1040">
        <f t="shared" si="347"/>
        <v>0</v>
      </c>
      <c r="AU1040">
        <f t="shared" si="348"/>
        <v>0</v>
      </c>
      <c r="AV1040">
        <f t="shared" si="349"/>
        <v>0</v>
      </c>
      <c r="AW1040">
        <f t="shared" si="350"/>
        <v>0</v>
      </c>
      <c r="AX1040">
        <f t="shared" si="351"/>
        <v>0</v>
      </c>
      <c r="AY1040">
        <f t="shared" si="352"/>
        <v>0</v>
      </c>
      <c r="AZ1040">
        <f t="shared" si="353"/>
        <v>0</v>
      </c>
      <c r="BA1040" s="35">
        <f t="shared" si="354"/>
        <v>0</v>
      </c>
      <c r="BB1040" s="36">
        <f t="shared" si="355"/>
        <v>0</v>
      </c>
      <c r="BC1040" s="37">
        <f t="shared" si="356"/>
        <v>0</v>
      </c>
      <c r="BD1040" s="38">
        <f t="shared" si="357"/>
        <v>0</v>
      </c>
      <c r="BE1040" s="35">
        <f t="shared" si="358"/>
        <v>0</v>
      </c>
      <c r="BF1040" s="36">
        <f t="shared" si="359"/>
        <v>0</v>
      </c>
      <c r="BG1040" s="37">
        <f t="shared" si="360"/>
        <v>0</v>
      </c>
      <c r="BH1040" s="38">
        <f t="shared" si="361"/>
        <v>0</v>
      </c>
      <c r="BI1040" s="35">
        <f t="shared" si="362"/>
        <v>0</v>
      </c>
      <c r="BJ1040" s="36">
        <f t="shared" si="363"/>
        <v>0</v>
      </c>
      <c r="BK1040" s="37">
        <f t="shared" si="364"/>
        <v>0</v>
      </c>
      <c r="BL1040" s="38">
        <f t="shared" si="365"/>
        <v>0</v>
      </c>
      <c r="BM1040" s="39">
        <f t="shared" si="366"/>
        <v>0</v>
      </c>
      <c r="BN1040" s="34" t="str">
        <f>IF(BM1040=0,"",
IF(SUM($BM$985:BM1040)=1,BO1040,
IF($BM$1560&gt;SUM($BM$985:BM1040),_xlfn.CONCAT(", ",BO1040),
IF($BM$1560=SUM($BM$985:BM1040),_xlfn.CONCAT(" y ",BO1040)))))</f>
        <v/>
      </c>
      <c r="BO1040" s="132" t="s">
        <v>821</v>
      </c>
    </row>
    <row r="1041" spans="1:67" ht="15" customHeight="1">
      <c r="A1041" s="245"/>
      <c r="B1041" s="9"/>
      <c r="C1041" s="132" t="s">
        <v>822</v>
      </c>
      <c r="D1041" s="389" t="str">
        <f>IF($AC$978="","",IF(HLOOKUP($AC$978,Presentación!$AQ$3:$BV$574,Presentación!AP60)="","",HLOOKUP($AC$978,Presentación!$AQ$3:$BV$574,Presentación!AP60,0)))</f>
        <v/>
      </c>
      <c r="E1041" s="390"/>
      <c r="F1041" s="391"/>
      <c r="G1041" s="480" t="str">
        <f>IF($AC$978="","",IF(HLOOKUP($AC$978,Presentación!$BZ$3:$DE$574,Presentación!AP60,0)="","",HLOOKUP($AC$978,Presentación!$BZ$3:$DE$574,Presentación!AP60,0)))</f>
        <v/>
      </c>
      <c r="H1041" s="481"/>
      <c r="I1041" s="481"/>
      <c r="J1041" s="481"/>
      <c r="K1041" s="481"/>
      <c r="L1041" s="482"/>
      <c r="M1041" s="27"/>
      <c r="N1041" s="27"/>
      <c r="O1041" s="27"/>
      <c r="P1041" s="27"/>
      <c r="Q1041" s="27"/>
      <c r="R1041" s="27"/>
      <c r="S1041" s="27"/>
      <c r="T1041" s="27"/>
      <c r="U1041" s="27"/>
      <c r="V1041" s="27"/>
      <c r="W1041" s="27"/>
      <c r="X1041" s="27"/>
      <c r="Y1041" s="27"/>
      <c r="Z1041" s="27"/>
      <c r="AA1041" s="27"/>
      <c r="AB1041" s="27"/>
      <c r="AC1041" s="27"/>
      <c r="AD1041" s="27"/>
      <c r="AG1041">
        <f t="shared" si="334"/>
        <v>0</v>
      </c>
      <c r="AH1041">
        <f t="shared" si="335"/>
        <v>0</v>
      </c>
      <c r="AI1041">
        <f t="shared" si="336"/>
        <v>0</v>
      </c>
      <c r="AJ1041">
        <f t="shared" si="337"/>
        <v>0</v>
      </c>
      <c r="AK1041">
        <f t="shared" si="338"/>
        <v>0</v>
      </c>
      <c r="AL1041">
        <f t="shared" si="339"/>
        <v>0</v>
      </c>
      <c r="AM1041">
        <f t="shared" si="340"/>
        <v>0</v>
      </c>
      <c r="AN1041">
        <f t="shared" si="341"/>
        <v>0</v>
      </c>
      <c r="AO1041">
        <f t="shared" si="342"/>
        <v>0</v>
      </c>
      <c r="AP1041">
        <f t="shared" si="343"/>
        <v>0</v>
      </c>
      <c r="AQ1041">
        <f t="shared" si="344"/>
        <v>0</v>
      </c>
      <c r="AR1041">
        <f t="shared" si="345"/>
        <v>0</v>
      </c>
      <c r="AS1041">
        <f t="shared" si="346"/>
        <v>0</v>
      </c>
      <c r="AT1041">
        <f t="shared" si="347"/>
        <v>0</v>
      </c>
      <c r="AU1041">
        <f t="shared" si="348"/>
        <v>0</v>
      </c>
      <c r="AV1041">
        <f t="shared" si="349"/>
        <v>0</v>
      </c>
      <c r="AW1041">
        <f t="shared" si="350"/>
        <v>0</v>
      </c>
      <c r="AX1041">
        <f t="shared" si="351"/>
        <v>0</v>
      </c>
      <c r="AY1041">
        <f t="shared" si="352"/>
        <v>0</v>
      </c>
      <c r="AZ1041">
        <f t="shared" si="353"/>
        <v>0</v>
      </c>
      <c r="BA1041" s="35">
        <f t="shared" si="354"/>
        <v>0</v>
      </c>
      <c r="BB1041" s="36">
        <f t="shared" si="355"/>
        <v>0</v>
      </c>
      <c r="BC1041" s="37">
        <f t="shared" si="356"/>
        <v>0</v>
      </c>
      <c r="BD1041" s="38">
        <f t="shared" si="357"/>
        <v>0</v>
      </c>
      <c r="BE1041" s="35">
        <f t="shared" si="358"/>
        <v>0</v>
      </c>
      <c r="BF1041" s="36">
        <f t="shared" si="359"/>
        <v>0</v>
      </c>
      <c r="BG1041" s="37">
        <f t="shared" si="360"/>
        <v>0</v>
      </c>
      <c r="BH1041" s="38">
        <f t="shared" si="361"/>
        <v>0</v>
      </c>
      <c r="BI1041" s="35">
        <f t="shared" si="362"/>
        <v>0</v>
      </c>
      <c r="BJ1041" s="36">
        <f t="shared" si="363"/>
        <v>0</v>
      </c>
      <c r="BK1041" s="37">
        <f t="shared" si="364"/>
        <v>0</v>
      </c>
      <c r="BL1041" s="38">
        <f t="shared" si="365"/>
        <v>0</v>
      </c>
      <c r="BM1041" s="39">
        <f t="shared" si="366"/>
        <v>0</v>
      </c>
      <c r="BN1041" s="34" t="str">
        <f>IF(BM1041=0,"",
IF(SUM($BM$985:BM1041)=1,BO1041,
IF($BM$1560&gt;SUM($BM$985:BM1041),_xlfn.CONCAT(", ",BO1041),
IF($BM$1560=SUM($BM$985:BM1041),_xlfn.CONCAT(" y ",BO1041)))))</f>
        <v/>
      </c>
      <c r="BO1041" s="132" t="s">
        <v>822</v>
      </c>
    </row>
    <row r="1042" spans="1:67" ht="15" customHeight="1">
      <c r="A1042" s="245"/>
      <c r="B1042" s="9"/>
      <c r="C1042" s="132" t="s">
        <v>823</v>
      </c>
      <c r="D1042" s="389" t="str">
        <f>IF($AC$978="","",IF(HLOOKUP($AC$978,Presentación!$AQ$3:$BV$574,Presentación!AP61)="","",HLOOKUP($AC$978,Presentación!$AQ$3:$BV$574,Presentación!AP61,0)))</f>
        <v/>
      </c>
      <c r="E1042" s="390"/>
      <c r="F1042" s="391"/>
      <c r="G1042" s="480" t="str">
        <f>IF($AC$978="","",IF(HLOOKUP($AC$978,Presentación!$BZ$3:$DE$574,Presentación!AP61,0)="","",HLOOKUP($AC$978,Presentación!$BZ$3:$DE$574,Presentación!AP61,0)))</f>
        <v/>
      </c>
      <c r="H1042" s="481"/>
      <c r="I1042" s="481"/>
      <c r="J1042" s="481"/>
      <c r="K1042" s="481"/>
      <c r="L1042" s="482"/>
      <c r="M1042" s="27"/>
      <c r="N1042" s="27"/>
      <c r="O1042" s="27"/>
      <c r="P1042" s="27"/>
      <c r="Q1042" s="27"/>
      <c r="R1042" s="27"/>
      <c r="S1042" s="27"/>
      <c r="T1042" s="27"/>
      <c r="U1042" s="27"/>
      <c r="V1042" s="27"/>
      <c r="W1042" s="27"/>
      <c r="X1042" s="27"/>
      <c r="Y1042" s="27"/>
      <c r="Z1042" s="27"/>
      <c r="AA1042" s="27"/>
      <c r="AB1042" s="27"/>
      <c r="AC1042" s="27"/>
      <c r="AD1042" s="27"/>
      <c r="AG1042">
        <f t="shared" si="334"/>
        <v>0</v>
      </c>
      <c r="AH1042">
        <f t="shared" si="335"/>
        <v>0</v>
      </c>
      <c r="AI1042">
        <f t="shared" si="336"/>
        <v>0</v>
      </c>
      <c r="AJ1042">
        <f t="shared" si="337"/>
        <v>0</v>
      </c>
      <c r="AK1042">
        <f t="shared" si="338"/>
        <v>0</v>
      </c>
      <c r="AL1042">
        <f t="shared" si="339"/>
        <v>0</v>
      </c>
      <c r="AM1042">
        <f t="shared" si="340"/>
        <v>0</v>
      </c>
      <c r="AN1042">
        <f t="shared" si="341"/>
        <v>0</v>
      </c>
      <c r="AO1042">
        <f t="shared" si="342"/>
        <v>0</v>
      </c>
      <c r="AP1042">
        <f t="shared" si="343"/>
        <v>0</v>
      </c>
      <c r="AQ1042">
        <f t="shared" si="344"/>
        <v>0</v>
      </c>
      <c r="AR1042">
        <f t="shared" si="345"/>
        <v>0</v>
      </c>
      <c r="AS1042">
        <f t="shared" si="346"/>
        <v>0</v>
      </c>
      <c r="AT1042">
        <f t="shared" si="347"/>
        <v>0</v>
      </c>
      <c r="AU1042">
        <f t="shared" si="348"/>
        <v>0</v>
      </c>
      <c r="AV1042">
        <f t="shared" si="349"/>
        <v>0</v>
      </c>
      <c r="AW1042">
        <f t="shared" si="350"/>
        <v>0</v>
      </c>
      <c r="AX1042">
        <f t="shared" si="351"/>
        <v>0</v>
      </c>
      <c r="AY1042">
        <f t="shared" si="352"/>
        <v>0</v>
      </c>
      <c r="AZ1042">
        <f t="shared" si="353"/>
        <v>0</v>
      </c>
      <c r="BA1042" s="35">
        <f t="shared" si="354"/>
        <v>0</v>
      </c>
      <c r="BB1042" s="36">
        <f t="shared" si="355"/>
        <v>0</v>
      </c>
      <c r="BC1042" s="37">
        <f t="shared" si="356"/>
        <v>0</v>
      </c>
      <c r="BD1042" s="38">
        <f t="shared" si="357"/>
        <v>0</v>
      </c>
      <c r="BE1042" s="35">
        <f t="shared" si="358"/>
        <v>0</v>
      </c>
      <c r="BF1042" s="36">
        <f t="shared" si="359"/>
        <v>0</v>
      </c>
      <c r="BG1042" s="37">
        <f t="shared" si="360"/>
        <v>0</v>
      </c>
      <c r="BH1042" s="38">
        <f t="shared" si="361"/>
        <v>0</v>
      </c>
      <c r="BI1042" s="35">
        <f t="shared" si="362"/>
        <v>0</v>
      </c>
      <c r="BJ1042" s="36">
        <f t="shared" si="363"/>
        <v>0</v>
      </c>
      <c r="BK1042" s="37">
        <f t="shared" si="364"/>
        <v>0</v>
      </c>
      <c r="BL1042" s="38">
        <f t="shared" si="365"/>
        <v>0</v>
      </c>
      <c r="BM1042" s="39">
        <f t="shared" si="366"/>
        <v>0</v>
      </c>
      <c r="BN1042" s="34" t="str">
        <f>IF(BM1042=0,"",
IF(SUM($BM$985:BM1042)=1,BO1042,
IF($BM$1560&gt;SUM($BM$985:BM1042),_xlfn.CONCAT(", ",BO1042),
IF($BM$1560=SUM($BM$985:BM1042),_xlfn.CONCAT(" y ",BO1042)))))</f>
        <v/>
      </c>
      <c r="BO1042" s="132" t="s">
        <v>823</v>
      </c>
    </row>
    <row r="1043" spans="1:67" ht="15" customHeight="1">
      <c r="A1043" s="245"/>
      <c r="B1043" s="9"/>
      <c r="C1043" s="132" t="s">
        <v>824</v>
      </c>
      <c r="D1043" s="389" t="str">
        <f>IF($AC$978="","",IF(HLOOKUP($AC$978,Presentación!$AQ$3:$BV$574,Presentación!AP62)="","",HLOOKUP($AC$978,Presentación!$AQ$3:$BV$574,Presentación!AP62,0)))</f>
        <v/>
      </c>
      <c r="E1043" s="390"/>
      <c r="F1043" s="391"/>
      <c r="G1043" s="480" t="str">
        <f>IF($AC$978="","",IF(HLOOKUP($AC$978,Presentación!$BZ$3:$DE$574,Presentación!AP62,0)="","",HLOOKUP($AC$978,Presentación!$BZ$3:$DE$574,Presentación!AP62,0)))</f>
        <v/>
      </c>
      <c r="H1043" s="481"/>
      <c r="I1043" s="481"/>
      <c r="J1043" s="481"/>
      <c r="K1043" s="481"/>
      <c r="L1043" s="482"/>
      <c r="M1043" s="27"/>
      <c r="N1043" s="27"/>
      <c r="O1043" s="27"/>
      <c r="P1043" s="27"/>
      <c r="Q1043" s="27"/>
      <c r="R1043" s="27"/>
      <c r="S1043" s="27"/>
      <c r="T1043" s="27"/>
      <c r="U1043" s="27"/>
      <c r="V1043" s="27"/>
      <c r="W1043" s="27"/>
      <c r="X1043" s="27"/>
      <c r="Y1043" s="27"/>
      <c r="Z1043" s="27"/>
      <c r="AA1043" s="27"/>
      <c r="AB1043" s="27"/>
      <c r="AC1043" s="27"/>
      <c r="AD1043" s="27"/>
      <c r="AG1043">
        <f t="shared" si="334"/>
        <v>0</v>
      </c>
      <c r="AH1043">
        <f t="shared" si="335"/>
        <v>0</v>
      </c>
      <c r="AI1043">
        <f t="shared" si="336"/>
        <v>0</v>
      </c>
      <c r="AJ1043">
        <f t="shared" si="337"/>
        <v>0</v>
      </c>
      <c r="AK1043">
        <f t="shared" si="338"/>
        <v>0</v>
      </c>
      <c r="AL1043">
        <f t="shared" si="339"/>
        <v>0</v>
      </c>
      <c r="AM1043">
        <f t="shared" si="340"/>
        <v>0</v>
      </c>
      <c r="AN1043">
        <f t="shared" si="341"/>
        <v>0</v>
      </c>
      <c r="AO1043">
        <f t="shared" si="342"/>
        <v>0</v>
      </c>
      <c r="AP1043">
        <f t="shared" si="343"/>
        <v>0</v>
      </c>
      <c r="AQ1043">
        <f t="shared" si="344"/>
        <v>0</v>
      </c>
      <c r="AR1043">
        <f t="shared" si="345"/>
        <v>0</v>
      </c>
      <c r="AS1043">
        <f t="shared" si="346"/>
        <v>0</v>
      </c>
      <c r="AT1043">
        <f t="shared" si="347"/>
        <v>0</v>
      </c>
      <c r="AU1043">
        <f t="shared" si="348"/>
        <v>0</v>
      </c>
      <c r="AV1043">
        <f t="shared" si="349"/>
        <v>0</v>
      </c>
      <c r="AW1043">
        <f t="shared" si="350"/>
        <v>0</v>
      </c>
      <c r="AX1043">
        <f t="shared" si="351"/>
        <v>0</v>
      </c>
      <c r="AY1043">
        <f t="shared" si="352"/>
        <v>0</v>
      </c>
      <c r="AZ1043">
        <f t="shared" si="353"/>
        <v>0</v>
      </c>
      <c r="BA1043" s="35">
        <f t="shared" si="354"/>
        <v>0</v>
      </c>
      <c r="BB1043" s="36">
        <f t="shared" si="355"/>
        <v>0</v>
      </c>
      <c r="BC1043" s="37">
        <f t="shared" si="356"/>
        <v>0</v>
      </c>
      <c r="BD1043" s="38">
        <f t="shared" si="357"/>
        <v>0</v>
      </c>
      <c r="BE1043" s="35">
        <f t="shared" si="358"/>
        <v>0</v>
      </c>
      <c r="BF1043" s="36">
        <f t="shared" si="359"/>
        <v>0</v>
      </c>
      <c r="BG1043" s="37">
        <f t="shared" si="360"/>
        <v>0</v>
      </c>
      <c r="BH1043" s="38">
        <f t="shared" si="361"/>
        <v>0</v>
      </c>
      <c r="BI1043" s="35">
        <f t="shared" si="362"/>
        <v>0</v>
      </c>
      <c r="BJ1043" s="36">
        <f t="shared" si="363"/>
        <v>0</v>
      </c>
      <c r="BK1043" s="37">
        <f t="shared" si="364"/>
        <v>0</v>
      </c>
      <c r="BL1043" s="38">
        <f t="shared" si="365"/>
        <v>0</v>
      </c>
      <c r="BM1043" s="39">
        <f t="shared" si="366"/>
        <v>0</v>
      </c>
      <c r="BN1043" s="34" t="str">
        <f>IF(BM1043=0,"",
IF(SUM($BM$985:BM1043)=1,BO1043,
IF($BM$1560&gt;SUM($BM$985:BM1043),_xlfn.CONCAT(", ",BO1043),
IF($BM$1560=SUM($BM$985:BM1043),_xlfn.CONCAT(" y ",BO1043)))))</f>
        <v/>
      </c>
      <c r="BO1043" s="132" t="s">
        <v>824</v>
      </c>
    </row>
    <row r="1044" spans="1:67" ht="15" customHeight="1">
      <c r="A1044" s="245"/>
      <c r="B1044" s="9"/>
      <c r="C1044" s="132" t="s">
        <v>825</v>
      </c>
      <c r="D1044" s="389" t="str">
        <f>IF($AC$978="","",IF(HLOOKUP($AC$978,Presentación!$AQ$3:$BV$574,Presentación!AP63)="","",HLOOKUP($AC$978,Presentación!$AQ$3:$BV$574,Presentación!AP63,0)))</f>
        <v/>
      </c>
      <c r="E1044" s="390"/>
      <c r="F1044" s="391"/>
      <c r="G1044" s="480" t="str">
        <f>IF($AC$978="","",IF(HLOOKUP($AC$978,Presentación!$BZ$3:$DE$574,Presentación!AP63,0)="","",HLOOKUP($AC$978,Presentación!$BZ$3:$DE$574,Presentación!AP63,0)))</f>
        <v/>
      </c>
      <c r="H1044" s="481"/>
      <c r="I1044" s="481"/>
      <c r="J1044" s="481"/>
      <c r="K1044" s="481"/>
      <c r="L1044" s="482"/>
      <c r="M1044" s="27"/>
      <c r="N1044" s="27"/>
      <c r="O1044" s="27"/>
      <c r="P1044" s="27"/>
      <c r="Q1044" s="27"/>
      <c r="R1044" s="27"/>
      <c r="S1044" s="27"/>
      <c r="T1044" s="27"/>
      <c r="U1044" s="27"/>
      <c r="V1044" s="27"/>
      <c r="W1044" s="27"/>
      <c r="X1044" s="27"/>
      <c r="Y1044" s="27"/>
      <c r="Z1044" s="27"/>
      <c r="AA1044" s="27"/>
      <c r="AB1044" s="27"/>
      <c r="AC1044" s="27"/>
      <c r="AD1044" s="27"/>
      <c r="AG1044">
        <f t="shared" si="334"/>
        <v>0</v>
      </c>
      <c r="AH1044">
        <f t="shared" si="335"/>
        <v>0</v>
      </c>
      <c r="AI1044">
        <f t="shared" si="336"/>
        <v>0</v>
      </c>
      <c r="AJ1044">
        <f t="shared" si="337"/>
        <v>0</v>
      </c>
      <c r="AK1044">
        <f t="shared" si="338"/>
        <v>0</v>
      </c>
      <c r="AL1044">
        <f t="shared" si="339"/>
        <v>0</v>
      </c>
      <c r="AM1044">
        <f t="shared" si="340"/>
        <v>0</v>
      </c>
      <c r="AN1044">
        <f t="shared" si="341"/>
        <v>0</v>
      </c>
      <c r="AO1044">
        <f t="shared" si="342"/>
        <v>0</v>
      </c>
      <c r="AP1044">
        <f t="shared" si="343"/>
        <v>0</v>
      </c>
      <c r="AQ1044">
        <f t="shared" si="344"/>
        <v>0</v>
      </c>
      <c r="AR1044">
        <f t="shared" si="345"/>
        <v>0</v>
      </c>
      <c r="AS1044">
        <f t="shared" si="346"/>
        <v>0</v>
      </c>
      <c r="AT1044">
        <f t="shared" si="347"/>
        <v>0</v>
      </c>
      <c r="AU1044">
        <f t="shared" si="348"/>
        <v>0</v>
      </c>
      <c r="AV1044">
        <f t="shared" si="349"/>
        <v>0</v>
      </c>
      <c r="AW1044">
        <f t="shared" si="350"/>
        <v>0</v>
      </c>
      <c r="AX1044">
        <f t="shared" si="351"/>
        <v>0</v>
      </c>
      <c r="AY1044">
        <f t="shared" si="352"/>
        <v>0</v>
      </c>
      <c r="AZ1044">
        <f t="shared" si="353"/>
        <v>0</v>
      </c>
      <c r="BA1044" s="35">
        <f t="shared" si="354"/>
        <v>0</v>
      </c>
      <c r="BB1044" s="36">
        <f t="shared" si="355"/>
        <v>0</v>
      </c>
      <c r="BC1044" s="37">
        <f t="shared" si="356"/>
        <v>0</v>
      </c>
      <c r="BD1044" s="38">
        <f t="shared" si="357"/>
        <v>0</v>
      </c>
      <c r="BE1044" s="35">
        <f t="shared" si="358"/>
        <v>0</v>
      </c>
      <c r="BF1044" s="36">
        <f t="shared" si="359"/>
        <v>0</v>
      </c>
      <c r="BG1044" s="37">
        <f t="shared" si="360"/>
        <v>0</v>
      </c>
      <c r="BH1044" s="38">
        <f t="shared" si="361"/>
        <v>0</v>
      </c>
      <c r="BI1044" s="35">
        <f t="shared" si="362"/>
        <v>0</v>
      </c>
      <c r="BJ1044" s="36">
        <f t="shared" si="363"/>
        <v>0</v>
      </c>
      <c r="BK1044" s="37">
        <f t="shared" si="364"/>
        <v>0</v>
      </c>
      <c r="BL1044" s="38">
        <f t="shared" si="365"/>
        <v>0</v>
      </c>
      <c r="BM1044" s="39">
        <f t="shared" si="366"/>
        <v>0</v>
      </c>
      <c r="BN1044" s="34" t="str">
        <f>IF(BM1044=0,"",
IF(SUM($BM$985:BM1044)=1,BO1044,
IF($BM$1560&gt;SUM($BM$985:BM1044),_xlfn.CONCAT(", ",BO1044),
IF($BM$1560=SUM($BM$985:BM1044),_xlfn.CONCAT(" y ",BO1044)))))</f>
        <v/>
      </c>
      <c r="BO1044" s="132" t="s">
        <v>825</v>
      </c>
    </row>
    <row r="1045" spans="1:67" ht="15" customHeight="1">
      <c r="A1045" s="245"/>
      <c r="B1045" s="9"/>
      <c r="C1045" s="132" t="s">
        <v>826</v>
      </c>
      <c r="D1045" s="389" t="str">
        <f>IF($AC$978="","",IF(HLOOKUP($AC$978,Presentación!$AQ$3:$BV$574,Presentación!AP64)="","",HLOOKUP($AC$978,Presentación!$AQ$3:$BV$574,Presentación!AP64,0)))</f>
        <v/>
      </c>
      <c r="E1045" s="390"/>
      <c r="F1045" s="391"/>
      <c r="G1045" s="480" t="str">
        <f>IF($AC$978="","",IF(HLOOKUP($AC$978,Presentación!$BZ$3:$DE$574,Presentación!AP64,0)="","",HLOOKUP($AC$978,Presentación!$BZ$3:$DE$574,Presentación!AP64,0)))</f>
        <v/>
      </c>
      <c r="H1045" s="481"/>
      <c r="I1045" s="481"/>
      <c r="J1045" s="481"/>
      <c r="K1045" s="481"/>
      <c r="L1045" s="482"/>
      <c r="M1045" s="27"/>
      <c r="N1045" s="27"/>
      <c r="O1045" s="27"/>
      <c r="P1045" s="27"/>
      <c r="Q1045" s="27"/>
      <c r="R1045" s="27"/>
      <c r="S1045" s="27"/>
      <c r="T1045" s="27"/>
      <c r="U1045" s="27"/>
      <c r="V1045" s="27"/>
      <c r="W1045" s="27"/>
      <c r="X1045" s="27"/>
      <c r="Y1045" s="27"/>
      <c r="Z1045" s="27"/>
      <c r="AA1045" s="27"/>
      <c r="AB1045" s="27"/>
      <c r="AC1045" s="27"/>
      <c r="AD1045" s="27"/>
      <c r="AG1045">
        <f t="shared" si="334"/>
        <v>0</v>
      </c>
      <c r="AH1045">
        <f t="shared" si="335"/>
        <v>0</v>
      </c>
      <c r="AI1045">
        <f t="shared" si="336"/>
        <v>0</v>
      </c>
      <c r="AJ1045">
        <f t="shared" si="337"/>
        <v>0</v>
      </c>
      <c r="AK1045">
        <f t="shared" si="338"/>
        <v>0</v>
      </c>
      <c r="AL1045">
        <f t="shared" si="339"/>
        <v>0</v>
      </c>
      <c r="AM1045">
        <f t="shared" si="340"/>
        <v>0</v>
      </c>
      <c r="AN1045">
        <f t="shared" si="341"/>
        <v>0</v>
      </c>
      <c r="AO1045">
        <f t="shared" si="342"/>
        <v>0</v>
      </c>
      <c r="AP1045">
        <f t="shared" si="343"/>
        <v>0</v>
      </c>
      <c r="AQ1045">
        <f t="shared" si="344"/>
        <v>0</v>
      </c>
      <c r="AR1045">
        <f t="shared" si="345"/>
        <v>0</v>
      </c>
      <c r="AS1045">
        <f t="shared" si="346"/>
        <v>0</v>
      </c>
      <c r="AT1045">
        <f t="shared" si="347"/>
        <v>0</v>
      </c>
      <c r="AU1045">
        <f t="shared" si="348"/>
        <v>0</v>
      </c>
      <c r="AV1045">
        <f t="shared" si="349"/>
        <v>0</v>
      </c>
      <c r="AW1045">
        <f t="shared" si="350"/>
        <v>0</v>
      </c>
      <c r="AX1045">
        <f t="shared" si="351"/>
        <v>0</v>
      </c>
      <c r="AY1045">
        <f t="shared" si="352"/>
        <v>0</v>
      </c>
      <c r="AZ1045">
        <f t="shared" si="353"/>
        <v>0</v>
      </c>
      <c r="BA1045" s="35">
        <f t="shared" si="354"/>
        <v>0</v>
      </c>
      <c r="BB1045" s="36">
        <f t="shared" si="355"/>
        <v>0</v>
      </c>
      <c r="BC1045" s="37">
        <f t="shared" si="356"/>
        <v>0</v>
      </c>
      <c r="BD1045" s="38">
        <f t="shared" si="357"/>
        <v>0</v>
      </c>
      <c r="BE1045" s="35">
        <f t="shared" si="358"/>
        <v>0</v>
      </c>
      <c r="BF1045" s="36">
        <f t="shared" si="359"/>
        <v>0</v>
      </c>
      <c r="BG1045" s="37">
        <f t="shared" si="360"/>
        <v>0</v>
      </c>
      <c r="BH1045" s="38">
        <f t="shared" si="361"/>
        <v>0</v>
      </c>
      <c r="BI1045" s="35">
        <f t="shared" si="362"/>
        <v>0</v>
      </c>
      <c r="BJ1045" s="36">
        <f t="shared" si="363"/>
        <v>0</v>
      </c>
      <c r="BK1045" s="37">
        <f t="shared" si="364"/>
        <v>0</v>
      </c>
      <c r="BL1045" s="38">
        <f t="shared" si="365"/>
        <v>0</v>
      </c>
      <c r="BM1045" s="39">
        <f t="shared" si="366"/>
        <v>0</v>
      </c>
      <c r="BN1045" s="34" t="str">
        <f>IF(BM1045=0,"",
IF(SUM($BM$985:BM1045)=1,BO1045,
IF($BM$1560&gt;SUM($BM$985:BM1045),_xlfn.CONCAT(", ",BO1045),
IF($BM$1560=SUM($BM$985:BM1045),_xlfn.CONCAT(" y ",BO1045)))))</f>
        <v/>
      </c>
      <c r="BO1045" s="132" t="s">
        <v>826</v>
      </c>
    </row>
    <row r="1046" spans="1:67" ht="15" customHeight="1">
      <c r="A1046" s="245"/>
      <c r="B1046" s="9"/>
      <c r="C1046" s="132" t="s">
        <v>827</v>
      </c>
      <c r="D1046" s="389" t="str">
        <f>IF($AC$978="","",IF(HLOOKUP($AC$978,Presentación!$AQ$3:$BV$574,Presentación!AP65)="","",HLOOKUP($AC$978,Presentación!$AQ$3:$BV$574,Presentación!AP65,0)))</f>
        <v/>
      </c>
      <c r="E1046" s="390"/>
      <c r="F1046" s="391"/>
      <c r="G1046" s="480" t="str">
        <f>IF($AC$978="","",IF(HLOOKUP($AC$978,Presentación!$BZ$3:$DE$574,Presentación!AP65,0)="","",HLOOKUP($AC$978,Presentación!$BZ$3:$DE$574,Presentación!AP65,0)))</f>
        <v/>
      </c>
      <c r="H1046" s="481"/>
      <c r="I1046" s="481"/>
      <c r="J1046" s="481"/>
      <c r="K1046" s="481"/>
      <c r="L1046" s="482"/>
      <c r="M1046" s="27"/>
      <c r="N1046" s="27"/>
      <c r="O1046" s="27"/>
      <c r="P1046" s="27"/>
      <c r="Q1046" s="27"/>
      <c r="R1046" s="27"/>
      <c r="S1046" s="27"/>
      <c r="T1046" s="27"/>
      <c r="U1046" s="27"/>
      <c r="V1046" s="27"/>
      <c r="W1046" s="27"/>
      <c r="X1046" s="27"/>
      <c r="Y1046" s="27"/>
      <c r="Z1046" s="27"/>
      <c r="AA1046" s="27"/>
      <c r="AB1046" s="27"/>
      <c r="AC1046" s="27"/>
      <c r="AD1046" s="27"/>
      <c r="AG1046">
        <f t="shared" si="334"/>
        <v>0</v>
      </c>
      <c r="AH1046">
        <f t="shared" si="335"/>
        <v>0</v>
      </c>
      <c r="AI1046">
        <f t="shared" si="336"/>
        <v>0</v>
      </c>
      <c r="AJ1046">
        <f t="shared" si="337"/>
        <v>0</v>
      </c>
      <c r="AK1046">
        <f t="shared" si="338"/>
        <v>0</v>
      </c>
      <c r="AL1046">
        <f t="shared" si="339"/>
        <v>0</v>
      </c>
      <c r="AM1046">
        <f t="shared" si="340"/>
        <v>0</v>
      </c>
      <c r="AN1046">
        <f t="shared" si="341"/>
        <v>0</v>
      </c>
      <c r="AO1046">
        <f t="shared" si="342"/>
        <v>0</v>
      </c>
      <c r="AP1046">
        <f t="shared" si="343"/>
        <v>0</v>
      </c>
      <c r="AQ1046">
        <f t="shared" si="344"/>
        <v>0</v>
      </c>
      <c r="AR1046">
        <f t="shared" si="345"/>
        <v>0</v>
      </c>
      <c r="AS1046">
        <f t="shared" si="346"/>
        <v>0</v>
      </c>
      <c r="AT1046">
        <f t="shared" si="347"/>
        <v>0</v>
      </c>
      <c r="AU1046">
        <f t="shared" si="348"/>
        <v>0</v>
      </c>
      <c r="AV1046">
        <f t="shared" si="349"/>
        <v>0</v>
      </c>
      <c r="AW1046">
        <f t="shared" si="350"/>
        <v>0</v>
      </c>
      <c r="AX1046">
        <f t="shared" si="351"/>
        <v>0</v>
      </c>
      <c r="AY1046">
        <f t="shared" si="352"/>
        <v>0</v>
      </c>
      <c r="AZ1046">
        <f t="shared" si="353"/>
        <v>0</v>
      </c>
      <c r="BA1046" s="35">
        <f t="shared" si="354"/>
        <v>0</v>
      </c>
      <c r="BB1046" s="36">
        <f t="shared" si="355"/>
        <v>0</v>
      </c>
      <c r="BC1046" s="37">
        <f t="shared" si="356"/>
        <v>0</v>
      </c>
      <c r="BD1046" s="38">
        <f t="shared" si="357"/>
        <v>0</v>
      </c>
      <c r="BE1046" s="35">
        <f t="shared" si="358"/>
        <v>0</v>
      </c>
      <c r="BF1046" s="36">
        <f t="shared" si="359"/>
        <v>0</v>
      </c>
      <c r="BG1046" s="37">
        <f t="shared" si="360"/>
        <v>0</v>
      </c>
      <c r="BH1046" s="38">
        <f t="shared" si="361"/>
        <v>0</v>
      </c>
      <c r="BI1046" s="35">
        <f t="shared" si="362"/>
        <v>0</v>
      </c>
      <c r="BJ1046" s="36">
        <f t="shared" si="363"/>
        <v>0</v>
      </c>
      <c r="BK1046" s="37">
        <f t="shared" si="364"/>
        <v>0</v>
      </c>
      <c r="BL1046" s="38">
        <f t="shared" si="365"/>
        <v>0</v>
      </c>
      <c r="BM1046" s="39">
        <f t="shared" si="366"/>
        <v>0</v>
      </c>
      <c r="BN1046" s="34" t="str">
        <f>IF(BM1046=0,"",
IF(SUM($BM$985:BM1046)=1,BO1046,
IF($BM$1560&gt;SUM($BM$985:BM1046),_xlfn.CONCAT(", ",BO1046),
IF($BM$1560=SUM($BM$985:BM1046),_xlfn.CONCAT(" y ",BO1046)))))</f>
        <v/>
      </c>
      <c r="BO1046" s="132" t="s">
        <v>827</v>
      </c>
    </row>
    <row r="1047" spans="1:67" ht="15" customHeight="1">
      <c r="A1047" s="245"/>
      <c r="B1047" s="9"/>
      <c r="C1047" s="132" t="s">
        <v>828</v>
      </c>
      <c r="D1047" s="389" t="str">
        <f>IF($AC$978="","",IF(HLOOKUP($AC$978,Presentación!$AQ$3:$BV$574,Presentación!AP66)="","",HLOOKUP($AC$978,Presentación!$AQ$3:$BV$574,Presentación!AP66,0)))</f>
        <v/>
      </c>
      <c r="E1047" s="390"/>
      <c r="F1047" s="391"/>
      <c r="G1047" s="480" t="str">
        <f>IF($AC$978="","",IF(HLOOKUP($AC$978,Presentación!$BZ$3:$DE$574,Presentación!AP66,0)="","",HLOOKUP($AC$978,Presentación!$BZ$3:$DE$574,Presentación!AP66,0)))</f>
        <v/>
      </c>
      <c r="H1047" s="481"/>
      <c r="I1047" s="481"/>
      <c r="J1047" s="481"/>
      <c r="K1047" s="481"/>
      <c r="L1047" s="482"/>
      <c r="M1047" s="27"/>
      <c r="N1047" s="27"/>
      <c r="O1047" s="27"/>
      <c r="P1047" s="27"/>
      <c r="Q1047" s="27"/>
      <c r="R1047" s="27"/>
      <c r="S1047" s="27"/>
      <c r="T1047" s="27"/>
      <c r="U1047" s="27"/>
      <c r="V1047" s="27"/>
      <c r="W1047" s="27"/>
      <c r="X1047" s="27"/>
      <c r="Y1047" s="27"/>
      <c r="Z1047" s="27"/>
      <c r="AA1047" s="27"/>
      <c r="AB1047" s="27"/>
      <c r="AC1047" s="27"/>
      <c r="AD1047" s="27"/>
      <c r="AG1047">
        <f t="shared" si="334"/>
        <v>0</v>
      </c>
      <c r="AH1047">
        <f t="shared" si="335"/>
        <v>0</v>
      </c>
      <c r="AI1047">
        <f t="shared" si="336"/>
        <v>0</v>
      </c>
      <c r="AJ1047">
        <f t="shared" si="337"/>
        <v>0</v>
      </c>
      <c r="AK1047">
        <f t="shared" si="338"/>
        <v>0</v>
      </c>
      <c r="AL1047">
        <f t="shared" si="339"/>
        <v>0</v>
      </c>
      <c r="AM1047">
        <f t="shared" si="340"/>
        <v>0</v>
      </c>
      <c r="AN1047">
        <f t="shared" si="341"/>
        <v>0</v>
      </c>
      <c r="AO1047">
        <f t="shared" si="342"/>
        <v>0</v>
      </c>
      <c r="AP1047">
        <f t="shared" si="343"/>
        <v>0</v>
      </c>
      <c r="AQ1047">
        <f t="shared" si="344"/>
        <v>0</v>
      </c>
      <c r="AR1047">
        <f t="shared" si="345"/>
        <v>0</v>
      </c>
      <c r="AS1047">
        <f t="shared" si="346"/>
        <v>0</v>
      </c>
      <c r="AT1047">
        <f t="shared" si="347"/>
        <v>0</v>
      </c>
      <c r="AU1047">
        <f t="shared" si="348"/>
        <v>0</v>
      </c>
      <c r="AV1047">
        <f t="shared" si="349"/>
        <v>0</v>
      </c>
      <c r="AW1047">
        <f t="shared" si="350"/>
        <v>0</v>
      </c>
      <c r="AX1047">
        <f t="shared" si="351"/>
        <v>0</v>
      </c>
      <c r="AY1047">
        <f t="shared" si="352"/>
        <v>0</v>
      </c>
      <c r="AZ1047">
        <f t="shared" si="353"/>
        <v>0</v>
      </c>
      <c r="BA1047" s="35">
        <f t="shared" si="354"/>
        <v>0</v>
      </c>
      <c r="BB1047" s="36">
        <f t="shared" si="355"/>
        <v>0</v>
      </c>
      <c r="BC1047" s="37">
        <f t="shared" si="356"/>
        <v>0</v>
      </c>
      <c r="BD1047" s="38">
        <f t="shared" si="357"/>
        <v>0</v>
      </c>
      <c r="BE1047" s="35">
        <f t="shared" si="358"/>
        <v>0</v>
      </c>
      <c r="BF1047" s="36">
        <f t="shared" si="359"/>
        <v>0</v>
      </c>
      <c r="BG1047" s="37">
        <f t="shared" si="360"/>
        <v>0</v>
      </c>
      <c r="BH1047" s="38">
        <f t="shared" si="361"/>
        <v>0</v>
      </c>
      <c r="BI1047" s="35">
        <f t="shared" si="362"/>
        <v>0</v>
      </c>
      <c r="BJ1047" s="36">
        <f t="shared" si="363"/>
        <v>0</v>
      </c>
      <c r="BK1047" s="37">
        <f t="shared" si="364"/>
        <v>0</v>
      </c>
      <c r="BL1047" s="38">
        <f t="shared" si="365"/>
        <v>0</v>
      </c>
      <c r="BM1047" s="39">
        <f t="shared" si="366"/>
        <v>0</v>
      </c>
      <c r="BN1047" s="34" t="str">
        <f>IF(BM1047=0,"",
IF(SUM($BM$985:BM1047)=1,BO1047,
IF($BM$1560&gt;SUM($BM$985:BM1047),_xlfn.CONCAT(", ",BO1047),
IF($BM$1560=SUM($BM$985:BM1047),_xlfn.CONCAT(" y ",BO1047)))))</f>
        <v/>
      </c>
      <c r="BO1047" s="132" t="s">
        <v>828</v>
      </c>
    </row>
    <row r="1048" spans="1:67" ht="15" customHeight="1">
      <c r="A1048" s="245"/>
      <c r="B1048" s="9"/>
      <c r="C1048" s="132" t="s">
        <v>829</v>
      </c>
      <c r="D1048" s="389" t="str">
        <f>IF($AC$978="","",IF(HLOOKUP($AC$978,Presentación!$AQ$3:$BV$574,Presentación!AP67)="","",HLOOKUP($AC$978,Presentación!$AQ$3:$BV$574,Presentación!AP67,0)))</f>
        <v/>
      </c>
      <c r="E1048" s="390"/>
      <c r="F1048" s="391"/>
      <c r="G1048" s="480" t="str">
        <f>IF($AC$978="","",IF(HLOOKUP($AC$978,Presentación!$BZ$3:$DE$574,Presentación!AP67,0)="","",HLOOKUP($AC$978,Presentación!$BZ$3:$DE$574,Presentación!AP67,0)))</f>
        <v/>
      </c>
      <c r="H1048" s="481"/>
      <c r="I1048" s="481"/>
      <c r="J1048" s="481"/>
      <c r="K1048" s="481"/>
      <c r="L1048" s="482"/>
      <c r="M1048" s="27"/>
      <c r="N1048" s="27"/>
      <c r="O1048" s="27"/>
      <c r="P1048" s="27"/>
      <c r="Q1048" s="27"/>
      <c r="R1048" s="27"/>
      <c r="S1048" s="27"/>
      <c r="T1048" s="27"/>
      <c r="U1048" s="27"/>
      <c r="V1048" s="27"/>
      <c r="W1048" s="27"/>
      <c r="X1048" s="27"/>
      <c r="Y1048" s="27"/>
      <c r="Z1048" s="27"/>
      <c r="AA1048" s="27"/>
      <c r="AB1048" s="27"/>
      <c r="AC1048" s="27"/>
      <c r="AD1048" s="27"/>
      <c r="AG1048">
        <f t="shared" si="334"/>
        <v>0</v>
      </c>
      <c r="AH1048">
        <f t="shared" si="335"/>
        <v>0</v>
      </c>
      <c r="AI1048">
        <f t="shared" si="336"/>
        <v>0</v>
      </c>
      <c r="AJ1048">
        <f t="shared" si="337"/>
        <v>0</v>
      </c>
      <c r="AK1048">
        <f t="shared" si="338"/>
        <v>0</v>
      </c>
      <c r="AL1048">
        <f t="shared" si="339"/>
        <v>0</v>
      </c>
      <c r="AM1048">
        <f t="shared" si="340"/>
        <v>0</v>
      </c>
      <c r="AN1048">
        <f t="shared" si="341"/>
        <v>0</v>
      </c>
      <c r="AO1048">
        <f t="shared" si="342"/>
        <v>0</v>
      </c>
      <c r="AP1048">
        <f t="shared" si="343"/>
        <v>0</v>
      </c>
      <c r="AQ1048">
        <f t="shared" si="344"/>
        <v>0</v>
      </c>
      <c r="AR1048">
        <f t="shared" si="345"/>
        <v>0</v>
      </c>
      <c r="AS1048">
        <f t="shared" si="346"/>
        <v>0</v>
      </c>
      <c r="AT1048">
        <f t="shared" si="347"/>
        <v>0</v>
      </c>
      <c r="AU1048">
        <f t="shared" si="348"/>
        <v>0</v>
      </c>
      <c r="AV1048">
        <f t="shared" si="349"/>
        <v>0</v>
      </c>
      <c r="AW1048">
        <f t="shared" si="350"/>
        <v>0</v>
      </c>
      <c r="AX1048">
        <f t="shared" si="351"/>
        <v>0</v>
      </c>
      <c r="AY1048">
        <f t="shared" si="352"/>
        <v>0</v>
      </c>
      <c r="AZ1048">
        <f t="shared" si="353"/>
        <v>0</v>
      </c>
      <c r="BA1048" s="35">
        <f t="shared" si="354"/>
        <v>0</v>
      </c>
      <c r="BB1048" s="36">
        <f t="shared" si="355"/>
        <v>0</v>
      </c>
      <c r="BC1048" s="37">
        <f t="shared" si="356"/>
        <v>0</v>
      </c>
      <c r="BD1048" s="38">
        <f t="shared" si="357"/>
        <v>0</v>
      </c>
      <c r="BE1048" s="35">
        <f t="shared" si="358"/>
        <v>0</v>
      </c>
      <c r="BF1048" s="36">
        <f t="shared" si="359"/>
        <v>0</v>
      </c>
      <c r="BG1048" s="37">
        <f t="shared" si="360"/>
        <v>0</v>
      </c>
      <c r="BH1048" s="38">
        <f t="shared" si="361"/>
        <v>0</v>
      </c>
      <c r="BI1048" s="35">
        <f t="shared" si="362"/>
        <v>0</v>
      </c>
      <c r="BJ1048" s="36">
        <f t="shared" si="363"/>
        <v>0</v>
      </c>
      <c r="BK1048" s="37">
        <f t="shared" si="364"/>
        <v>0</v>
      </c>
      <c r="BL1048" s="38">
        <f t="shared" si="365"/>
        <v>0</v>
      </c>
      <c r="BM1048" s="39">
        <f t="shared" si="366"/>
        <v>0</v>
      </c>
      <c r="BN1048" s="34" t="str">
        <f>IF(BM1048=0,"",
IF(SUM($BM$985:BM1048)=1,BO1048,
IF($BM$1560&gt;SUM($BM$985:BM1048),_xlfn.CONCAT(", ",BO1048),
IF($BM$1560=SUM($BM$985:BM1048),_xlfn.CONCAT(" y ",BO1048)))))</f>
        <v/>
      </c>
      <c r="BO1048" s="132" t="s">
        <v>829</v>
      </c>
    </row>
    <row r="1049" spans="1:67" ht="15" customHeight="1">
      <c r="A1049" s="245"/>
      <c r="B1049" s="9"/>
      <c r="C1049" s="132" t="s">
        <v>830</v>
      </c>
      <c r="D1049" s="389" t="str">
        <f>IF($AC$978="","",IF(HLOOKUP($AC$978,Presentación!$AQ$3:$BV$574,Presentación!AP68)="","",HLOOKUP($AC$978,Presentación!$AQ$3:$BV$574,Presentación!AP68,0)))</f>
        <v/>
      </c>
      <c r="E1049" s="390"/>
      <c r="F1049" s="391"/>
      <c r="G1049" s="480" t="str">
        <f>IF($AC$978="","",IF(HLOOKUP($AC$978,Presentación!$BZ$3:$DE$574,Presentación!AP68,0)="","",HLOOKUP($AC$978,Presentación!$BZ$3:$DE$574,Presentación!AP68,0)))</f>
        <v/>
      </c>
      <c r="H1049" s="481"/>
      <c r="I1049" s="481"/>
      <c r="J1049" s="481"/>
      <c r="K1049" s="481"/>
      <c r="L1049" s="482"/>
      <c r="M1049" s="27"/>
      <c r="N1049" s="27"/>
      <c r="O1049" s="27"/>
      <c r="P1049" s="27"/>
      <c r="Q1049" s="27"/>
      <c r="R1049" s="27"/>
      <c r="S1049" s="27"/>
      <c r="T1049" s="27"/>
      <c r="U1049" s="27"/>
      <c r="V1049" s="27"/>
      <c r="W1049" s="27"/>
      <c r="X1049" s="27"/>
      <c r="Y1049" s="27"/>
      <c r="Z1049" s="27"/>
      <c r="AA1049" s="27"/>
      <c r="AB1049" s="27"/>
      <c r="AC1049" s="27"/>
      <c r="AD1049" s="27"/>
      <c r="AG1049">
        <f t="shared" ref="AG1049:AG1112" si="367">IF(D1050&lt;&gt;"",IF(OR(COUNTA(M1050:AD1050,M1631:AD1631,M2212:AD2212)=0,COUNTA(M1050:AD1050,M1631:AD1631,M2212:AD2212)=54),0,1),0)</f>
        <v>0</v>
      </c>
      <c r="AH1049">
        <f t="shared" ref="AH1049:AH1112" si="368">IF(D1050="",IF(COUNTA(M1050:AD1050,M1631:AD1631,M2212:AD2212)=0,0,1),0)</f>
        <v>0</v>
      </c>
      <c r="AI1049">
        <f t="shared" ref="AI1049:AI1112" si="369">COUNTIF(N1049:O1049,"NS")</f>
        <v>0</v>
      </c>
      <c r="AJ1049">
        <f t="shared" ref="AJ1049:AJ1112" si="370">SUM(N1049:O1049)</f>
        <v>0</v>
      </c>
      <c r="AK1049">
        <f t="shared" ref="AK1049:AK1112" si="371">IF(COUNTIF(M1049:O1049,"NA")=3,0,IF(COUNTA(M1049:O1049)=0,0,IF(OR(AND(M1049=0,AI1049&gt;0),AND(M1049="ns",AJ1049&gt;0),AND(M1049="ns",AI1049=0,AJ1049=0)),1,IF(OR(AND(M1049&gt;0,AI1049=2),AND(M1049="ns",AI1049=2),AND(M1049="ns",AJ1049=0,AI1049&gt;0),M1049=AJ1049),0,1))))</f>
        <v>0</v>
      </c>
      <c r="AL1049">
        <f t="shared" ref="AL1049:AL1112" si="372">COUNTIF(Q1049:R1049,"NS")</f>
        <v>0</v>
      </c>
      <c r="AM1049">
        <f t="shared" ref="AM1049:AM1112" si="373">SUM(Q1049:R1049)</f>
        <v>0</v>
      </c>
      <c r="AN1049">
        <f t="shared" ref="AN1049:AN1112" si="374">IF(COUNTIF(P1049:R1049,"NA")=3,0,IF(COUNTA(P1049:R1049)=0,0,IF(OR(AND(P1049=0,AL1049&gt;0),AND(P1049="ns",AM1049&gt;0),AND(P1049="ns",AL1049=0,AM1049=0)),1,IF(OR(AND(P1049&gt;0,AL1049=2),AND(P1049="ns",AL1049=2),AND(P1049="ns",AM1049=0,AL1049&gt;0),P1049=AM1049),0,1))))</f>
        <v>0</v>
      </c>
      <c r="AO1049">
        <f t="shared" ref="AO1049:AO1112" si="375">COUNTIF(T1049:U1049,"NS")</f>
        <v>0</v>
      </c>
      <c r="AP1049">
        <f t="shared" ref="AP1049:AP1112" si="376">SUM(T1049:U1049)</f>
        <v>0</v>
      </c>
      <c r="AQ1049">
        <f t="shared" ref="AQ1049:AQ1112" si="377">IF(COUNTIF(S1049:U1049,"NA")=3,0,IF(COUNTA(S1049:U1049)=0,0,IF(OR(AND(S1049=0,AO1049&gt;0),AND(S1049="ns",AP1049&gt;0),AND(S1049="ns",AO1049=0,AP1049=0)),1,IF(OR(AND(S1049&gt;0,AO1049=2),AND(S1049="ns",AO1049=2),AND(S1049="ns",AP1049=0,AO1049&gt;0),S1049=AP1049),0,1))))</f>
        <v>0</v>
      </c>
      <c r="AR1049">
        <f t="shared" ref="AR1049:AR1112" si="378">COUNTIF(W1049:X1049,"NS")</f>
        <v>0</v>
      </c>
      <c r="AS1049">
        <f t="shared" ref="AS1049:AS1112" si="379">SUM(W1049:X1049)</f>
        <v>0</v>
      </c>
      <c r="AT1049">
        <f t="shared" ref="AT1049:AT1112" si="380">IF(COUNTIF(V1049:X1049,"NA")=3,0,IF(COUNTA(V1049:X1049)=0,0,IF(OR(AND(V1049=0,AR1049&gt;0),AND(V1049="ns",AS1049&gt;0),AND(V1049="ns",AR1049=0,AS1049=0)),1,IF(OR(AND(V1049&gt;0,AR1049=2),AND(V1049="ns",AR1049=2),AND(V1049="ns",AS1049=0,AR1049&gt;0),V1049=AS1049),0,1))))</f>
        <v>0</v>
      </c>
      <c r="AU1049">
        <f t="shared" ref="AU1049:AU1112" si="381">COUNTIF(Z1049:AA1049,"NS")</f>
        <v>0</v>
      </c>
      <c r="AV1049">
        <f t="shared" ref="AV1049:AV1112" si="382">SUM(Z1049:AA1049)</f>
        <v>0</v>
      </c>
      <c r="AW1049">
        <f t="shared" ref="AW1049:AW1112" si="383">IF(COUNTIF(Y1049:AA1049,"NA")=3,0,IF(COUNTA(Y1049:AA1049)=0,0,IF(OR(AND(Y1049=0,AU1049&gt;0),AND(Y1049="ns",AV1049&gt;0),AND(Y1049="ns",AU1049=0,AV1049=0)),1,IF(OR(AND(Y1049&gt;0,AU1049=2),AND(Y1049="ns",AU1049=2),AND(Y1049="ns",AV1049=0,AU1049&gt;0),Y1049=AV1049),0,1))))</f>
        <v>0</v>
      </c>
      <c r="AX1049">
        <f t="shared" ref="AX1049:AX1112" si="384">COUNTIF(AC1049:AD1049,"NS")</f>
        <v>0</v>
      </c>
      <c r="AY1049">
        <f t="shared" ref="AY1049:AY1112" si="385">SUM(AC1049:AD1049)</f>
        <v>0</v>
      </c>
      <c r="AZ1049">
        <f t="shared" ref="AZ1049:AZ1112" si="386">IF(COUNTIF(AB1049:AD1049,"NA")=3,0,IF(COUNTA(AB1049:AD1049)=0,0,IF(OR(AND(AB1049=0,AX1049&gt;0),AND(AB1049="ns",AY1049&gt;0),AND(AB1049="ns",AX1049=0,AY1049=0)),1,IF(OR(AND(AB1049&gt;0,AX1049=2),AND(AB1049="ns",AX1049=2),AND(AB1049="ns",AY1049=0,AX1049&gt;0),AB1049=AY1049),0,1))))</f>
        <v>0</v>
      </c>
      <c r="BA1049" s="35">
        <f t="shared" si="354"/>
        <v>0</v>
      </c>
      <c r="BB1049" s="36">
        <f t="shared" si="355"/>
        <v>0</v>
      </c>
      <c r="BC1049" s="37">
        <f t="shared" si="356"/>
        <v>0</v>
      </c>
      <c r="BD1049" s="38">
        <f t="shared" si="357"/>
        <v>0</v>
      </c>
      <c r="BE1049" s="35">
        <f t="shared" si="358"/>
        <v>0</v>
      </c>
      <c r="BF1049" s="36">
        <f t="shared" si="359"/>
        <v>0</v>
      </c>
      <c r="BG1049" s="37">
        <f t="shared" si="360"/>
        <v>0</v>
      </c>
      <c r="BH1049" s="38">
        <f t="shared" si="361"/>
        <v>0</v>
      </c>
      <c r="BI1049" s="35">
        <f t="shared" si="362"/>
        <v>0</v>
      </c>
      <c r="BJ1049" s="36">
        <f t="shared" si="363"/>
        <v>0</v>
      </c>
      <c r="BK1049" s="37">
        <f t="shared" si="364"/>
        <v>0</v>
      </c>
      <c r="BL1049" s="38">
        <f t="shared" si="365"/>
        <v>0</v>
      </c>
      <c r="BM1049" s="39">
        <f t="shared" si="366"/>
        <v>0</v>
      </c>
      <c r="BN1049" s="34" t="str">
        <f>IF(BM1049=0,"",
IF(SUM($BM$985:BM1049)=1,BO1049,
IF($BM$1560&gt;SUM($BM$985:BM1049),_xlfn.CONCAT(", ",BO1049),
IF($BM$1560=SUM($BM$985:BM1049),_xlfn.CONCAT(" y ",BO1049)))))</f>
        <v/>
      </c>
      <c r="BO1049" s="132" t="s">
        <v>830</v>
      </c>
    </row>
    <row r="1050" spans="1:67" ht="15" customHeight="1">
      <c r="A1050" s="245"/>
      <c r="B1050" s="9"/>
      <c r="C1050" s="132" t="s">
        <v>831</v>
      </c>
      <c r="D1050" s="389" t="str">
        <f>IF($AC$978="","",IF(HLOOKUP($AC$978,Presentación!$AQ$3:$BV$574,Presentación!AP69)="","",HLOOKUP($AC$978,Presentación!$AQ$3:$BV$574,Presentación!AP69,0)))</f>
        <v/>
      </c>
      <c r="E1050" s="390"/>
      <c r="F1050" s="391"/>
      <c r="G1050" s="480" t="str">
        <f>IF($AC$978="","",IF(HLOOKUP($AC$978,Presentación!$BZ$3:$DE$574,Presentación!AP69,0)="","",HLOOKUP($AC$978,Presentación!$BZ$3:$DE$574,Presentación!AP69,0)))</f>
        <v/>
      </c>
      <c r="H1050" s="481"/>
      <c r="I1050" s="481"/>
      <c r="J1050" s="481"/>
      <c r="K1050" s="481"/>
      <c r="L1050" s="482"/>
      <c r="M1050" s="27"/>
      <c r="N1050" s="27"/>
      <c r="O1050" s="27"/>
      <c r="P1050" s="27"/>
      <c r="Q1050" s="27"/>
      <c r="R1050" s="27"/>
      <c r="S1050" s="27"/>
      <c r="T1050" s="27"/>
      <c r="U1050" s="27"/>
      <c r="V1050" s="27"/>
      <c r="W1050" s="27"/>
      <c r="X1050" s="27"/>
      <c r="Y1050" s="27"/>
      <c r="Z1050" s="27"/>
      <c r="AA1050" s="27"/>
      <c r="AB1050" s="27"/>
      <c r="AC1050" s="27"/>
      <c r="AD1050" s="27"/>
      <c r="AG1050">
        <f t="shared" si="367"/>
        <v>0</v>
      </c>
      <c r="AH1050">
        <f t="shared" si="368"/>
        <v>0</v>
      </c>
      <c r="AI1050">
        <f t="shared" si="369"/>
        <v>0</v>
      </c>
      <c r="AJ1050">
        <f t="shared" si="370"/>
        <v>0</v>
      </c>
      <c r="AK1050">
        <f t="shared" si="371"/>
        <v>0</v>
      </c>
      <c r="AL1050">
        <f t="shared" si="372"/>
        <v>0</v>
      </c>
      <c r="AM1050">
        <f t="shared" si="373"/>
        <v>0</v>
      </c>
      <c r="AN1050">
        <f t="shared" si="374"/>
        <v>0</v>
      </c>
      <c r="AO1050">
        <f t="shared" si="375"/>
        <v>0</v>
      </c>
      <c r="AP1050">
        <f t="shared" si="376"/>
        <v>0</v>
      </c>
      <c r="AQ1050">
        <f t="shared" si="377"/>
        <v>0</v>
      </c>
      <c r="AR1050">
        <f t="shared" si="378"/>
        <v>0</v>
      </c>
      <c r="AS1050">
        <f t="shared" si="379"/>
        <v>0</v>
      </c>
      <c r="AT1050">
        <f t="shared" si="380"/>
        <v>0</v>
      </c>
      <c r="AU1050">
        <f t="shared" si="381"/>
        <v>0</v>
      </c>
      <c r="AV1050">
        <f t="shared" si="382"/>
        <v>0</v>
      </c>
      <c r="AW1050">
        <f t="shared" si="383"/>
        <v>0</v>
      </c>
      <c r="AX1050">
        <f t="shared" si="384"/>
        <v>0</v>
      </c>
      <c r="AY1050">
        <f t="shared" si="385"/>
        <v>0</v>
      </c>
      <c r="AZ1050">
        <f t="shared" si="386"/>
        <v>0</v>
      </c>
      <c r="BA1050" s="35">
        <f t="shared" ref="BA1050:BA1113" si="387">M1050</f>
        <v>0</v>
      </c>
      <c r="BB1050" s="36">
        <f t="shared" ref="BB1050:BB1113" si="388">COUNTIF(P1050,"NS")+COUNTIF(S1050,"NS") + COUNTIF(V1050,"NS")+COUNTIF(Y1050,"NS")+COUNTIF(AB1050,"NS") + COUNTIF(M1631,"NS")+COUNTIF(P1631,"NS")+COUNTIF(S1631,"NS") + COUNTIF(V1631,"NS")+COUNTIF(Y1631,"NS")+COUNTIF(AB1631,"NS") + COUNTIF(M2212,"NS")+COUNTIF(P2212,"NS")+COUNTIF(S2212,"NS") + COUNTIF(V2212,"NS")+COUNTIF(Y2212,"NS")+COUNTIF(AB2212,"NS")</f>
        <v>0</v>
      </c>
      <c r="BC1050" s="37">
        <f t="shared" ref="BC1050:BC1113" si="389">SUM(P1050,S1050,V1050,Y1050,AB1050,M1631,P1631,S1631,V1631,Y1631,AB1631,M2212,P2212,S2212,V2212,Y2212,AB2212)</f>
        <v>0</v>
      </c>
      <c r="BD1050" s="38">
        <f t="shared" ref="BD1050:BD1113" si="390">IF(OR(AND(BA1050=0, BB1050&gt;0),AND(BA1050="NS", BC1050&gt;0), AND(BA1050="NS", BB1050=0, BC1050=0)), 1, IF(OR(AND(BA1050&gt;0, BB1050&gt;1,BA1050&gt;BC1050), AND(BA1050="NS", BB1050=2), AND(BA1050="NS", BC1050=0, BB1050&gt;0), BA1050=BC1050), 0, 1))</f>
        <v>0</v>
      </c>
      <c r="BE1050" s="35">
        <f t="shared" ref="BE1050:BE1113" si="391">N1050</f>
        <v>0</v>
      </c>
      <c r="BF1050" s="36">
        <f t="shared" ref="BF1050:BF1113" si="392">COUNTIF(Q1050,"NS")+COUNTIF(T1050,"NS") + COUNTIF(W1050,"NS")+COUNTIF(Z1050,"NS")+COUNTIF(AC1050,"NS") + COUNTIF(N1631,"NS")+COUNTIF(Q1631,"NS")+COUNTIF(T1631,"NS") + COUNTIF(W1631,"NS")+COUNTIF(Z1631,"NS")+COUNTIF(AC1631,"NS") + COUNTIF(N2212,"NS")+COUNTIF(Q2212,"NS")+COUNTIF(T2212,"NS") + COUNTIF(W2212,"NS")+COUNTIF(Z2212,"NS")+COUNTIF(AC2212,"NS")</f>
        <v>0</v>
      </c>
      <c r="BG1050" s="37">
        <f t="shared" ref="BG1050:BG1113" si="393">SUM(Q1050,T1050,W1050,Z1050,AC1050,N1631,Q1631,T1631,W1631,Z1631,AC1631,N2212,Q2212,T2212,W2212,Z2212,AC2212)</f>
        <v>0</v>
      </c>
      <c r="BH1050" s="38">
        <f t="shared" ref="BH1050:BH1113" si="394">IF(OR(AND(BE1050=0, BF1050&gt;0),AND(BE1050="NS", BG1050&gt;0), AND(BE1050="NS", BF1050=0, BG1050=0)), 1, IF(OR(AND(BE1050&gt;0, BF1050&gt;1,BE1050&gt;BG1050), AND(BE1050="NS", BF1050=2), AND(BE1050="NS", BG1050=0, BF1050&gt;0), BE1050=BG1050), 0, 1))</f>
        <v>0</v>
      </c>
      <c r="BI1050" s="35">
        <f t="shared" ref="BI1050:BI1113" si="395">O1050</f>
        <v>0</v>
      </c>
      <c r="BJ1050" s="36">
        <f t="shared" ref="BJ1050:BJ1113" si="396">COUNTIF(R1050,"NS")+COUNTIF(U1050,"NS") + COUNTIF(X1050,"NS")+COUNTIF(AA1050,"NS")+COUNTIF(AD1050,"NS") + COUNTIF(O1631,"NS")+COUNTIF(R1631,"NS")+COUNTIF(U1631,"NS") + COUNTIF(X1631,"NS")+COUNTIF(AA1631,"NS")+COUNTIF(AD1631,"NS") + COUNTIF(O2212,"NS")+COUNTIF(R2212,"NS")+COUNTIF(U2212,"NS") + COUNTIF(X2212,"NS")+COUNTIF(AA2212,"NS")+COUNTIF(AD2212,"NS")</f>
        <v>0</v>
      </c>
      <c r="BK1050" s="37">
        <f t="shared" ref="BK1050:BK1113" si="397">SUM(R1050,U1050,X1050,AA1050,AD1050,O1631,R1631,U1631,X1631,AA1631,AD1631,O2212,R2212,U2212,X2212,AA2212,AD2212)</f>
        <v>0</v>
      </c>
      <c r="BL1050" s="38">
        <f t="shared" ref="BL1050:BL1113" si="398">IF(OR(AND(BI1050=0, BJ1050&gt;0),AND(BI1050="NS", BK1050&gt;0), AND(BI1050="NS", BJ1050=0, BK1050=0)), 1, IF(OR(AND(BI1050&gt;0, BJ1050&gt;1,BI1050&gt;BK1050), AND(BI1050="NS", BJ1050=2), AND(BI1050="NS", BK1050=0, BJ1050&gt;0), BI1050=BK1050), 0, 1))</f>
        <v>0</v>
      </c>
      <c r="BM1050" s="39">
        <f t="shared" ref="BM1050:BM1113" si="399">IF(SUM(BD1050,BH1050,BL1050)=0,0,1)</f>
        <v>0</v>
      </c>
      <c r="BN1050" s="34" t="str">
        <f>IF(BM1050=0,"",
IF(SUM($BM$985:BM1050)=1,BO1050,
IF($BM$1560&gt;SUM($BM$985:BM1050),_xlfn.CONCAT(", ",BO1050),
IF($BM$1560=SUM($BM$985:BM1050),_xlfn.CONCAT(" y ",BO1050)))))</f>
        <v/>
      </c>
      <c r="BO1050" s="132" t="s">
        <v>831</v>
      </c>
    </row>
    <row r="1051" spans="1:67" ht="15" customHeight="1">
      <c r="A1051" s="245"/>
      <c r="B1051" s="9"/>
      <c r="C1051" s="132" t="s">
        <v>832</v>
      </c>
      <c r="D1051" s="389" t="str">
        <f>IF($AC$978="","",IF(HLOOKUP($AC$978,Presentación!$AQ$3:$BV$574,Presentación!AP70)="","",HLOOKUP($AC$978,Presentación!$AQ$3:$BV$574,Presentación!AP70,0)))</f>
        <v/>
      </c>
      <c r="E1051" s="390"/>
      <c r="F1051" s="391"/>
      <c r="G1051" s="480" t="str">
        <f>IF($AC$978="","",IF(HLOOKUP($AC$978,Presentación!$BZ$3:$DE$574,Presentación!AP70,0)="","",HLOOKUP($AC$978,Presentación!$BZ$3:$DE$574,Presentación!AP70,0)))</f>
        <v/>
      </c>
      <c r="H1051" s="481"/>
      <c r="I1051" s="481"/>
      <c r="J1051" s="481"/>
      <c r="K1051" s="481"/>
      <c r="L1051" s="482"/>
      <c r="M1051" s="27"/>
      <c r="N1051" s="27"/>
      <c r="O1051" s="27"/>
      <c r="P1051" s="27"/>
      <c r="Q1051" s="27"/>
      <c r="R1051" s="27"/>
      <c r="S1051" s="27"/>
      <c r="T1051" s="27"/>
      <c r="U1051" s="27"/>
      <c r="V1051" s="27"/>
      <c r="W1051" s="27"/>
      <c r="X1051" s="27"/>
      <c r="Y1051" s="27"/>
      <c r="Z1051" s="27"/>
      <c r="AA1051" s="27"/>
      <c r="AB1051" s="27"/>
      <c r="AC1051" s="27"/>
      <c r="AD1051" s="27"/>
      <c r="AG1051">
        <f t="shared" si="367"/>
        <v>0</v>
      </c>
      <c r="AH1051">
        <f t="shared" si="368"/>
        <v>0</v>
      </c>
      <c r="AI1051">
        <f t="shared" si="369"/>
        <v>0</v>
      </c>
      <c r="AJ1051">
        <f t="shared" si="370"/>
        <v>0</v>
      </c>
      <c r="AK1051">
        <f t="shared" si="371"/>
        <v>0</v>
      </c>
      <c r="AL1051">
        <f t="shared" si="372"/>
        <v>0</v>
      </c>
      <c r="AM1051">
        <f t="shared" si="373"/>
        <v>0</v>
      </c>
      <c r="AN1051">
        <f t="shared" si="374"/>
        <v>0</v>
      </c>
      <c r="AO1051">
        <f t="shared" si="375"/>
        <v>0</v>
      </c>
      <c r="AP1051">
        <f t="shared" si="376"/>
        <v>0</v>
      </c>
      <c r="AQ1051">
        <f t="shared" si="377"/>
        <v>0</v>
      </c>
      <c r="AR1051">
        <f t="shared" si="378"/>
        <v>0</v>
      </c>
      <c r="AS1051">
        <f t="shared" si="379"/>
        <v>0</v>
      </c>
      <c r="AT1051">
        <f t="shared" si="380"/>
        <v>0</v>
      </c>
      <c r="AU1051">
        <f t="shared" si="381"/>
        <v>0</v>
      </c>
      <c r="AV1051">
        <f t="shared" si="382"/>
        <v>0</v>
      </c>
      <c r="AW1051">
        <f t="shared" si="383"/>
        <v>0</v>
      </c>
      <c r="AX1051">
        <f t="shared" si="384"/>
        <v>0</v>
      </c>
      <c r="AY1051">
        <f t="shared" si="385"/>
        <v>0</v>
      </c>
      <c r="AZ1051">
        <f t="shared" si="386"/>
        <v>0</v>
      </c>
      <c r="BA1051" s="35">
        <f t="shared" si="387"/>
        <v>0</v>
      </c>
      <c r="BB1051" s="36">
        <f t="shared" si="388"/>
        <v>0</v>
      </c>
      <c r="BC1051" s="37">
        <f t="shared" si="389"/>
        <v>0</v>
      </c>
      <c r="BD1051" s="38">
        <f t="shared" si="390"/>
        <v>0</v>
      </c>
      <c r="BE1051" s="35">
        <f t="shared" si="391"/>
        <v>0</v>
      </c>
      <c r="BF1051" s="36">
        <f t="shared" si="392"/>
        <v>0</v>
      </c>
      <c r="BG1051" s="37">
        <f t="shared" si="393"/>
        <v>0</v>
      </c>
      <c r="BH1051" s="38">
        <f t="shared" si="394"/>
        <v>0</v>
      </c>
      <c r="BI1051" s="35">
        <f t="shared" si="395"/>
        <v>0</v>
      </c>
      <c r="BJ1051" s="36">
        <f t="shared" si="396"/>
        <v>0</v>
      </c>
      <c r="BK1051" s="37">
        <f t="shared" si="397"/>
        <v>0</v>
      </c>
      <c r="BL1051" s="38">
        <f t="shared" si="398"/>
        <v>0</v>
      </c>
      <c r="BM1051" s="39">
        <f t="shared" si="399"/>
        <v>0</v>
      </c>
      <c r="BN1051" s="34" t="str">
        <f>IF(BM1051=0,"",
IF(SUM($BM$985:BM1051)=1,BO1051,
IF($BM$1560&gt;SUM($BM$985:BM1051),_xlfn.CONCAT(", ",BO1051),
IF($BM$1560=SUM($BM$985:BM1051),_xlfn.CONCAT(" y ",BO1051)))))</f>
        <v/>
      </c>
      <c r="BO1051" s="132" t="s">
        <v>832</v>
      </c>
    </row>
    <row r="1052" spans="1:67" ht="15" customHeight="1">
      <c r="A1052" s="245"/>
      <c r="B1052" s="9"/>
      <c r="C1052" s="132" t="s">
        <v>833</v>
      </c>
      <c r="D1052" s="389" t="str">
        <f>IF($AC$978="","",IF(HLOOKUP($AC$978,Presentación!$AQ$3:$BV$574,Presentación!AP71)="","",HLOOKUP($AC$978,Presentación!$AQ$3:$BV$574,Presentación!AP71,0)))</f>
        <v/>
      </c>
      <c r="E1052" s="390"/>
      <c r="F1052" s="391"/>
      <c r="G1052" s="480" t="str">
        <f>IF($AC$978="","",IF(HLOOKUP($AC$978,Presentación!$BZ$3:$DE$574,Presentación!AP71,0)="","",HLOOKUP($AC$978,Presentación!$BZ$3:$DE$574,Presentación!AP71,0)))</f>
        <v/>
      </c>
      <c r="H1052" s="481"/>
      <c r="I1052" s="481"/>
      <c r="J1052" s="481"/>
      <c r="K1052" s="481"/>
      <c r="L1052" s="482"/>
      <c r="M1052" s="27"/>
      <c r="N1052" s="27"/>
      <c r="O1052" s="27"/>
      <c r="P1052" s="27"/>
      <c r="Q1052" s="27"/>
      <c r="R1052" s="27"/>
      <c r="S1052" s="27"/>
      <c r="T1052" s="27"/>
      <c r="U1052" s="27"/>
      <c r="V1052" s="27"/>
      <c r="W1052" s="27"/>
      <c r="X1052" s="27"/>
      <c r="Y1052" s="27"/>
      <c r="Z1052" s="27"/>
      <c r="AA1052" s="27"/>
      <c r="AB1052" s="27"/>
      <c r="AC1052" s="27"/>
      <c r="AD1052" s="27"/>
      <c r="AG1052">
        <f t="shared" si="367"/>
        <v>0</v>
      </c>
      <c r="AH1052">
        <f t="shared" si="368"/>
        <v>0</v>
      </c>
      <c r="AI1052">
        <f t="shared" si="369"/>
        <v>0</v>
      </c>
      <c r="AJ1052">
        <f t="shared" si="370"/>
        <v>0</v>
      </c>
      <c r="AK1052">
        <f t="shared" si="371"/>
        <v>0</v>
      </c>
      <c r="AL1052">
        <f t="shared" si="372"/>
        <v>0</v>
      </c>
      <c r="AM1052">
        <f t="shared" si="373"/>
        <v>0</v>
      </c>
      <c r="AN1052">
        <f t="shared" si="374"/>
        <v>0</v>
      </c>
      <c r="AO1052">
        <f t="shared" si="375"/>
        <v>0</v>
      </c>
      <c r="AP1052">
        <f t="shared" si="376"/>
        <v>0</v>
      </c>
      <c r="AQ1052">
        <f t="shared" si="377"/>
        <v>0</v>
      </c>
      <c r="AR1052">
        <f t="shared" si="378"/>
        <v>0</v>
      </c>
      <c r="AS1052">
        <f t="shared" si="379"/>
        <v>0</v>
      </c>
      <c r="AT1052">
        <f t="shared" si="380"/>
        <v>0</v>
      </c>
      <c r="AU1052">
        <f t="shared" si="381"/>
        <v>0</v>
      </c>
      <c r="AV1052">
        <f t="shared" si="382"/>
        <v>0</v>
      </c>
      <c r="AW1052">
        <f t="shared" si="383"/>
        <v>0</v>
      </c>
      <c r="AX1052">
        <f t="shared" si="384"/>
        <v>0</v>
      </c>
      <c r="AY1052">
        <f t="shared" si="385"/>
        <v>0</v>
      </c>
      <c r="AZ1052">
        <f t="shared" si="386"/>
        <v>0</v>
      </c>
      <c r="BA1052" s="35">
        <f t="shared" si="387"/>
        <v>0</v>
      </c>
      <c r="BB1052" s="36">
        <f t="shared" si="388"/>
        <v>0</v>
      </c>
      <c r="BC1052" s="37">
        <f t="shared" si="389"/>
        <v>0</v>
      </c>
      <c r="BD1052" s="38">
        <f t="shared" si="390"/>
        <v>0</v>
      </c>
      <c r="BE1052" s="35">
        <f t="shared" si="391"/>
        <v>0</v>
      </c>
      <c r="BF1052" s="36">
        <f t="shared" si="392"/>
        <v>0</v>
      </c>
      <c r="BG1052" s="37">
        <f t="shared" si="393"/>
        <v>0</v>
      </c>
      <c r="BH1052" s="38">
        <f t="shared" si="394"/>
        <v>0</v>
      </c>
      <c r="BI1052" s="35">
        <f t="shared" si="395"/>
        <v>0</v>
      </c>
      <c r="BJ1052" s="36">
        <f t="shared" si="396"/>
        <v>0</v>
      </c>
      <c r="BK1052" s="37">
        <f t="shared" si="397"/>
        <v>0</v>
      </c>
      <c r="BL1052" s="38">
        <f t="shared" si="398"/>
        <v>0</v>
      </c>
      <c r="BM1052" s="39">
        <f t="shared" si="399"/>
        <v>0</v>
      </c>
      <c r="BN1052" s="34" t="str">
        <f>IF(BM1052=0,"",
IF(SUM($BM$985:BM1052)=1,BO1052,
IF($BM$1560&gt;SUM($BM$985:BM1052),_xlfn.CONCAT(", ",BO1052),
IF($BM$1560=SUM($BM$985:BM1052),_xlfn.CONCAT(" y ",BO1052)))))</f>
        <v/>
      </c>
      <c r="BO1052" s="132" t="s">
        <v>833</v>
      </c>
    </row>
    <row r="1053" spans="1:67" ht="15" customHeight="1">
      <c r="A1053" s="245"/>
      <c r="B1053" s="9"/>
      <c r="C1053" s="132" t="s">
        <v>834</v>
      </c>
      <c r="D1053" s="389" t="str">
        <f>IF($AC$978="","",IF(HLOOKUP($AC$978,Presentación!$AQ$3:$BV$574,Presentación!AP72)="","",HLOOKUP($AC$978,Presentación!$AQ$3:$BV$574,Presentación!AP72,0)))</f>
        <v/>
      </c>
      <c r="E1053" s="390"/>
      <c r="F1053" s="391"/>
      <c r="G1053" s="480" t="str">
        <f>IF($AC$978="","",IF(HLOOKUP($AC$978,Presentación!$BZ$3:$DE$574,Presentación!AP72,0)="","",HLOOKUP($AC$978,Presentación!$BZ$3:$DE$574,Presentación!AP72,0)))</f>
        <v/>
      </c>
      <c r="H1053" s="481"/>
      <c r="I1053" s="481"/>
      <c r="J1053" s="481"/>
      <c r="K1053" s="481"/>
      <c r="L1053" s="482"/>
      <c r="M1053" s="27"/>
      <c r="N1053" s="27"/>
      <c r="O1053" s="27"/>
      <c r="P1053" s="27"/>
      <c r="Q1053" s="27"/>
      <c r="R1053" s="27"/>
      <c r="S1053" s="27"/>
      <c r="T1053" s="27"/>
      <c r="U1053" s="27"/>
      <c r="V1053" s="27"/>
      <c r="W1053" s="27"/>
      <c r="X1053" s="27"/>
      <c r="Y1053" s="27"/>
      <c r="Z1053" s="27"/>
      <c r="AA1053" s="27"/>
      <c r="AB1053" s="27"/>
      <c r="AC1053" s="27"/>
      <c r="AD1053" s="27"/>
      <c r="AG1053">
        <f t="shared" si="367"/>
        <v>0</v>
      </c>
      <c r="AH1053">
        <f t="shared" si="368"/>
        <v>0</v>
      </c>
      <c r="AI1053">
        <f t="shared" si="369"/>
        <v>0</v>
      </c>
      <c r="AJ1053">
        <f t="shared" si="370"/>
        <v>0</v>
      </c>
      <c r="AK1053">
        <f t="shared" si="371"/>
        <v>0</v>
      </c>
      <c r="AL1053">
        <f t="shared" si="372"/>
        <v>0</v>
      </c>
      <c r="AM1053">
        <f t="shared" si="373"/>
        <v>0</v>
      </c>
      <c r="AN1053">
        <f t="shared" si="374"/>
        <v>0</v>
      </c>
      <c r="AO1053">
        <f t="shared" si="375"/>
        <v>0</v>
      </c>
      <c r="AP1053">
        <f t="shared" si="376"/>
        <v>0</v>
      </c>
      <c r="AQ1053">
        <f t="shared" si="377"/>
        <v>0</v>
      </c>
      <c r="AR1053">
        <f t="shared" si="378"/>
        <v>0</v>
      </c>
      <c r="AS1053">
        <f t="shared" si="379"/>
        <v>0</v>
      </c>
      <c r="AT1053">
        <f t="shared" si="380"/>
        <v>0</v>
      </c>
      <c r="AU1053">
        <f t="shared" si="381"/>
        <v>0</v>
      </c>
      <c r="AV1053">
        <f t="shared" si="382"/>
        <v>0</v>
      </c>
      <c r="AW1053">
        <f t="shared" si="383"/>
        <v>0</v>
      </c>
      <c r="AX1053">
        <f t="shared" si="384"/>
        <v>0</v>
      </c>
      <c r="AY1053">
        <f t="shared" si="385"/>
        <v>0</v>
      </c>
      <c r="AZ1053">
        <f t="shared" si="386"/>
        <v>0</v>
      </c>
      <c r="BA1053" s="35">
        <f t="shared" si="387"/>
        <v>0</v>
      </c>
      <c r="BB1053" s="36">
        <f t="shared" si="388"/>
        <v>0</v>
      </c>
      <c r="BC1053" s="37">
        <f t="shared" si="389"/>
        <v>0</v>
      </c>
      <c r="BD1053" s="38">
        <f t="shared" si="390"/>
        <v>0</v>
      </c>
      <c r="BE1053" s="35">
        <f t="shared" si="391"/>
        <v>0</v>
      </c>
      <c r="BF1053" s="36">
        <f t="shared" si="392"/>
        <v>0</v>
      </c>
      <c r="BG1053" s="37">
        <f t="shared" si="393"/>
        <v>0</v>
      </c>
      <c r="BH1053" s="38">
        <f t="shared" si="394"/>
        <v>0</v>
      </c>
      <c r="BI1053" s="35">
        <f t="shared" si="395"/>
        <v>0</v>
      </c>
      <c r="BJ1053" s="36">
        <f t="shared" si="396"/>
        <v>0</v>
      </c>
      <c r="BK1053" s="37">
        <f t="shared" si="397"/>
        <v>0</v>
      </c>
      <c r="BL1053" s="38">
        <f t="shared" si="398"/>
        <v>0</v>
      </c>
      <c r="BM1053" s="39">
        <f t="shared" si="399"/>
        <v>0</v>
      </c>
      <c r="BN1053" s="34" t="str">
        <f>IF(BM1053=0,"",
IF(SUM($BM$985:BM1053)=1,BO1053,
IF($BM$1560&gt;SUM($BM$985:BM1053),_xlfn.CONCAT(", ",BO1053),
IF($BM$1560=SUM($BM$985:BM1053),_xlfn.CONCAT(" y ",BO1053)))))</f>
        <v/>
      </c>
      <c r="BO1053" s="132" t="s">
        <v>834</v>
      </c>
    </row>
    <row r="1054" spans="1:67" ht="15" customHeight="1">
      <c r="A1054" s="245"/>
      <c r="B1054" s="9"/>
      <c r="C1054" s="132" t="s">
        <v>835</v>
      </c>
      <c r="D1054" s="389" t="str">
        <f>IF($AC$978="","",IF(HLOOKUP($AC$978,Presentación!$AQ$3:$BV$574,Presentación!AP73)="","",HLOOKUP($AC$978,Presentación!$AQ$3:$BV$574,Presentación!AP73,0)))</f>
        <v/>
      </c>
      <c r="E1054" s="390"/>
      <c r="F1054" s="391"/>
      <c r="G1054" s="480" t="str">
        <f>IF($AC$978="","",IF(HLOOKUP($AC$978,Presentación!$BZ$3:$DE$574,Presentación!AP73,0)="","",HLOOKUP($AC$978,Presentación!$BZ$3:$DE$574,Presentación!AP73,0)))</f>
        <v/>
      </c>
      <c r="H1054" s="481"/>
      <c r="I1054" s="481"/>
      <c r="J1054" s="481"/>
      <c r="K1054" s="481"/>
      <c r="L1054" s="482"/>
      <c r="M1054" s="27"/>
      <c r="N1054" s="27"/>
      <c r="O1054" s="27"/>
      <c r="P1054" s="27"/>
      <c r="Q1054" s="27"/>
      <c r="R1054" s="27"/>
      <c r="S1054" s="27"/>
      <c r="T1054" s="27"/>
      <c r="U1054" s="27"/>
      <c r="V1054" s="27"/>
      <c r="W1054" s="27"/>
      <c r="X1054" s="27"/>
      <c r="Y1054" s="27"/>
      <c r="Z1054" s="27"/>
      <c r="AA1054" s="27"/>
      <c r="AB1054" s="27"/>
      <c r="AC1054" s="27"/>
      <c r="AD1054" s="27"/>
      <c r="AG1054">
        <f t="shared" si="367"/>
        <v>0</v>
      </c>
      <c r="AH1054">
        <f t="shared" si="368"/>
        <v>0</v>
      </c>
      <c r="AI1054">
        <f t="shared" si="369"/>
        <v>0</v>
      </c>
      <c r="AJ1054">
        <f t="shared" si="370"/>
        <v>0</v>
      </c>
      <c r="AK1054">
        <f t="shared" si="371"/>
        <v>0</v>
      </c>
      <c r="AL1054">
        <f t="shared" si="372"/>
        <v>0</v>
      </c>
      <c r="AM1054">
        <f t="shared" si="373"/>
        <v>0</v>
      </c>
      <c r="AN1054">
        <f t="shared" si="374"/>
        <v>0</v>
      </c>
      <c r="AO1054">
        <f t="shared" si="375"/>
        <v>0</v>
      </c>
      <c r="AP1054">
        <f t="shared" si="376"/>
        <v>0</v>
      </c>
      <c r="AQ1054">
        <f t="shared" si="377"/>
        <v>0</v>
      </c>
      <c r="AR1054">
        <f t="shared" si="378"/>
        <v>0</v>
      </c>
      <c r="AS1054">
        <f t="shared" si="379"/>
        <v>0</v>
      </c>
      <c r="AT1054">
        <f t="shared" si="380"/>
        <v>0</v>
      </c>
      <c r="AU1054">
        <f t="shared" si="381"/>
        <v>0</v>
      </c>
      <c r="AV1054">
        <f t="shared" si="382"/>
        <v>0</v>
      </c>
      <c r="AW1054">
        <f t="shared" si="383"/>
        <v>0</v>
      </c>
      <c r="AX1054">
        <f t="shared" si="384"/>
        <v>0</v>
      </c>
      <c r="AY1054">
        <f t="shared" si="385"/>
        <v>0</v>
      </c>
      <c r="AZ1054">
        <f t="shared" si="386"/>
        <v>0</v>
      </c>
      <c r="BA1054" s="35">
        <f t="shared" si="387"/>
        <v>0</v>
      </c>
      <c r="BB1054" s="36">
        <f t="shared" si="388"/>
        <v>0</v>
      </c>
      <c r="BC1054" s="37">
        <f t="shared" si="389"/>
        <v>0</v>
      </c>
      <c r="BD1054" s="38">
        <f t="shared" si="390"/>
        <v>0</v>
      </c>
      <c r="BE1054" s="35">
        <f t="shared" si="391"/>
        <v>0</v>
      </c>
      <c r="BF1054" s="36">
        <f t="shared" si="392"/>
        <v>0</v>
      </c>
      <c r="BG1054" s="37">
        <f t="shared" si="393"/>
        <v>0</v>
      </c>
      <c r="BH1054" s="38">
        <f t="shared" si="394"/>
        <v>0</v>
      </c>
      <c r="BI1054" s="35">
        <f t="shared" si="395"/>
        <v>0</v>
      </c>
      <c r="BJ1054" s="36">
        <f t="shared" si="396"/>
        <v>0</v>
      </c>
      <c r="BK1054" s="37">
        <f t="shared" si="397"/>
        <v>0</v>
      </c>
      <c r="BL1054" s="38">
        <f t="shared" si="398"/>
        <v>0</v>
      </c>
      <c r="BM1054" s="39">
        <f t="shared" si="399"/>
        <v>0</v>
      </c>
      <c r="BN1054" s="34" t="str">
        <f>IF(BM1054=0,"",
IF(SUM($BM$985:BM1054)=1,BO1054,
IF($BM$1560&gt;SUM($BM$985:BM1054),_xlfn.CONCAT(", ",BO1054),
IF($BM$1560=SUM($BM$985:BM1054),_xlfn.CONCAT(" y ",BO1054)))))</f>
        <v/>
      </c>
      <c r="BO1054" s="132" t="s">
        <v>835</v>
      </c>
    </row>
    <row r="1055" spans="1:67" ht="15" customHeight="1">
      <c r="A1055" s="245"/>
      <c r="B1055" s="9"/>
      <c r="C1055" s="132" t="s">
        <v>836</v>
      </c>
      <c r="D1055" s="389" t="str">
        <f>IF($AC$978="","",IF(HLOOKUP($AC$978,Presentación!$AQ$3:$BV$574,Presentación!AP74)="","",HLOOKUP($AC$978,Presentación!$AQ$3:$BV$574,Presentación!AP74,0)))</f>
        <v/>
      </c>
      <c r="E1055" s="390"/>
      <c r="F1055" s="391"/>
      <c r="G1055" s="480" t="str">
        <f>IF($AC$978="","",IF(HLOOKUP($AC$978,Presentación!$BZ$3:$DE$574,Presentación!AP74,0)="","",HLOOKUP($AC$978,Presentación!$BZ$3:$DE$574,Presentación!AP74,0)))</f>
        <v/>
      </c>
      <c r="H1055" s="481"/>
      <c r="I1055" s="481"/>
      <c r="J1055" s="481"/>
      <c r="K1055" s="481"/>
      <c r="L1055" s="482"/>
      <c r="M1055" s="27"/>
      <c r="N1055" s="27"/>
      <c r="O1055" s="27"/>
      <c r="P1055" s="27"/>
      <c r="Q1055" s="27"/>
      <c r="R1055" s="27"/>
      <c r="S1055" s="27"/>
      <c r="T1055" s="27"/>
      <c r="U1055" s="27"/>
      <c r="V1055" s="27"/>
      <c r="W1055" s="27"/>
      <c r="X1055" s="27"/>
      <c r="Y1055" s="27"/>
      <c r="Z1055" s="27"/>
      <c r="AA1055" s="27"/>
      <c r="AB1055" s="27"/>
      <c r="AC1055" s="27"/>
      <c r="AD1055" s="27"/>
      <c r="AG1055">
        <f t="shared" si="367"/>
        <v>0</v>
      </c>
      <c r="AH1055">
        <f t="shared" si="368"/>
        <v>0</v>
      </c>
      <c r="AI1055">
        <f t="shared" si="369"/>
        <v>0</v>
      </c>
      <c r="AJ1055">
        <f t="shared" si="370"/>
        <v>0</v>
      </c>
      <c r="AK1055">
        <f t="shared" si="371"/>
        <v>0</v>
      </c>
      <c r="AL1055">
        <f t="shared" si="372"/>
        <v>0</v>
      </c>
      <c r="AM1055">
        <f t="shared" si="373"/>
        <v>0</v>
      </c>
      <c r="AN1055">
        <f t="shared" si="374"/>
        <v>0</v>
      </c>
      <c r="AO1055">
        <f t="shared" si="375"/>
        <v>0</v>
      </c>
      <c r="AP1055">
        <f t="shared" si="376"/>
        <v>0</v>
      </c>
      <c r="AQ1055">
        <f t="shared" si="377"/>
        <v>0</v>
      </c>
      <c r="AR1055">
        <f t="shared" si="378"/>
        <v>0</v>
      </c>
      <c r="AS1055">
        <f t="shared" si="379"/>
        <v>0</v>
      </c>
      <c r="AT1055">
        <f t="shared" si="380"/>
        <v>0</v>
      </c>
      <c r="AU1055">
        <f t="shared" si="381"/>
        <v>0</v>
      </c>
      <c r="AV1055">
        <f t="shared" si="382"/>
        <v>0</v>
      </c>
      <c r="AW1055">
        <f t="shared" si="383"/>
        <v>0</v>
      </c>
      <c r="AX1055">
        <f t="shared" si="384"/>
        <v>0</v>
      </c>
      <c r="AY1055">
        <f t="shared" si="385"/>
        <v>0</v>
      </c>
      <c r="AZ1055">
        <f t="shared" si="386"/>
        <v>0</v>
      </c>
      <c r="BA1055" s="35">
        <f t="shared" si="387"/>
        <v>0</v>
      </c>
      <c r="BB1055" s="36">
        <f t="shared" si="388"/>
        <v>0</v>
      </c>
      <c r="BC1055" s="37">
        <f t="shared" si="389"/>
        <v>0</v>
      </c>
      <c r="BD1055" s="38">
        <f t="shared" si="390"/>
        <v>0</v>
      </c>
      <c r="BE1055" s="35">
        <f t="shared" si="391"/>
        <v>0</v>
      </c>
      <c r="BF1055" s="36">
        <f t="shared" si="392"/>
        <v>0</v>
      </c>
      <c r="BG1055" s="37">
        <f t="shared" si="393"/>
        <v>0</v>
      </c>
      <c r="BH1055" s="38">
        <f t="shared" si="394"/>
        <v>0</v>
      </c>
      <c r="BI1055" s="35">
        <f t="shared" si="395"/>
        <v>0</v>
      </c>
      <c r="BJ1055" s="36">
        <f t="shared" si="396"/>
        <v>0</v>
      </c>
      <c r="BK1055" s="37">
        <f t="shared" si="397"/>
        <v>0</v>
      </c>
      <c r="BL1055" s="38">
        <f t="shared" si="398"/>
        <v>0</v>
      </c>
      <c r="BM1055" s="39">
        <f t="shared" si="399"/>
        <v>0</v>
      </c>
      <c r="BN1055" s="34" t="str">
        <f>IF(BM1055=0,"",
IF(SUM($BM$985:BM1055)=1,BO1055,
IF($BM$1560&gt;SUM($BM$985:BM1055),_xlfn.CONCAT(", ",BO1055),
IF($BM$1560=SUM($BM$985:BM1055),_xlfn.CONCAT(" y ",BO1055)))))</f>
        <v/>
      </c>
      <c r="BO1055" s="132" t="s">
        <v>836</v>
      </c>
    </row>
    <row r="1056" spans="1:67" ht="15" customHeight="1">
      <c r="A1056" s="245"/>
      <c r="B1056" s="9"/>
      <c r="C1056" s="132" t="s">
        <v>837</v>
      </c>
      <c r="D1056" s="389" t="str">
        <f>IF($AC$978="","",IF(HLOOKUP($AC$978,Presentación!$AQ$3:$BV$574,Presentación!AP75)="","",HLOOKUP($AC$978,Presentación!$AQ$3:$BV$574,Presentación!AP75,0)))</f>
        <v/>
      </c>
      <c r="E1056" s="390"/>
      <c r="F1056" s="391"/>
      <c r="G1056" s="480" t="str">
        <f>IF($AC$978="","",IF(HLOOKUP($AC$978,Presentación!$BZ$3:$DE$574,Presentación!AP75,0)="","",HLOOKUP($AC$978,Presentación!$BZ$3:$DE$574,Presentación!AP75,0)))</f>
        <v/>
      </c>
      <c r="H1056" s="481"/>
      <c r="I1056" s="481"/>
      <c r="J1056" s="481"/>
      <c r="K1056" s="481"/>
      <c r="L1056" s="482"/>
      <c r="M1056" s="27"/>
      <c r="N1056" s="27"/>
      <c r="O1056" s="27"/>
      <c r="P1056" s="27"/>
      <c r="Q1056" s="27"/>
      <c r="R1056" s="27"/>
      <c r="S1056" s="27"/>
      <c r="T1056" s="27"/>
      <c r="U1056" s="27"/>
      <c r="V1056" s="27"/>
      <c r="W1056" s="27"/>
      <c r="X1056" s="27"/>
      <c r="Y1056" s="27"/>
      <c r="Z1056" s="27"/>
      <c r="AA1056" s="27"/>
      <c r="AB1056" s="27"/>
      <c r="AC1056" s="27"/>
      <c r="AD1056" s="27"/>
      <c r="AG1056">
        <f t="shared" si="367"/>
        <v>0</v>
      </c>
      <c r="AH1056">
        <f t="shared" si="368"/>
        <v>0</v>
      </c>
      <c r="AI1056">
        <f t="shared" si="369"/>
        <v>0</v>
      </c>
      <c r="AJ1056">
        <f t="shared" si="370"/>
        <v>0</v>
      </c>
      <c r="AK1056">
        <f t="shared" si="371"/>
        <v>0</v>
      </c>
      <c r="AL1056">
        <f t="shared" si="372"/>
        <v>0</v>
      </c>
      <c r="AM1056">
        <f t="shared" si="373"/>
        <v>0</v>
      </c>
      <c r="AN1056">
        <f t="shared" si="374"/>
        <v>0</v>
      </c>
      <c r="AO1056">
        <f t="shared" si="375"/>
        <v>0</v>
      </c>
      <c r="AP1056">
        <f t="shared" si="376"/>
        <v>0</v>
      </c>
      <c r="AQ1056">
        <f t="shared" si="377"/>
        <v>0</v>
      </c>
      <c r="AR1056">
        <f t="shared" si="378"/>
        <v>0</v>
      </c>
      <c r="AS1056">
        <f t="shared" si="379"/>
        <v>0</v>
      </c>
      <c r="AT1056">
        <f t="shared" si="380"/>
        <v>0</v>
      </c>
      <c r="AU1056">
        <f t="shared" si="381"/>
        <v>0</v>
      </c>
      <c r="AV1056">
        <f t="shared" si="382"/>
        <v>0</v>
      </c>
      <c r="AW1056">
        <f t="shared" si="383"/>
        <v>0</v>
      </c>
      <c r="AX1056">
        <f t="shared" si="384"/>
        <v>0</v>
      </c>
      <c r="AY1056">
        <f t="shared" si="385"/>
        <v>0</v>
      </c>
      <c r="AZ1056">
        <f t="shared" si="386"/>
        <v>0</v>
      </c>
      <c r="BA1056" s="35">
        <f t="shared" si="387"/>
        <v>0</v>
      </c>
      <c r="BB1056" s="36">
        <f t="shared" si="388"/>
        <v>0</v>
      </c>
      <c r="BC1056" s="37">
        <f t="shared" si="389"/>
        <v>0</v>
      </c>
      <c r="BD1056" s="38">
        <f t="shared" si="390"/>
        <v>0</v>
      </c>
      <c r="BE1056" s="35">
        <f t="shared" si="391"/>
        <v>0</v>
      </c>
      <c r="BF1056" s="36">
        <f t="shared" si="392"/>
        <v>0</v>
      </c>
      <c r="BG1056" s="37">
        <f t="shared" si="393"/>
        <v>0</v>
      </c>
      <c r="BH1056" s="38">
        <f t="shared" si="394"/>
        <v>0</v>
      </c>
      <c r="BI1056" s="35">
        <f t="shared" si="395"/>
        <v>0</v>
      </c>
      <c r="BJ1056" s="36">
        <f t="shared" si="396"/>
        <v>0</v>
      </c>
      <c r="BK1056" s="37">
        <f t="shared" si="397"/>
        <v>0</v>
      </c>
      <c r="BL1056" s="38">
        <f t="shared" si="398"/>
        <v>0</v>
      </c>
      <c r="BM1056" s="39">
        <f t="shared" si="399"/>
        <v>0</v>
      </c>
      <c r="BN1056" s="34" t="str">
        <f>IF(BM1056=0,"",
IF(SUM($BM$985:BM1056)=1,BO1056,
IF($BM$1560&gt;SUM($BM$985:BM1056),_xlfn.CONCAT(", ",BO1056),
IF($BM$1560=SUM($BM$985:BM1056),_xlfn.CONCAT(" y ",BO1056)))))</f>
        <v/>
      </c>
      <c r="BO1056" s="132" t="s">
        <v>837</v>
      </c>
    </row>
    <row r="1057" spans="1:67" ht="15" customHeight="1">
      <c r="A1057" s="245"/>
      <c r="B1057" s="9"/>
      <c r="C1057" s="132" t="s">
        <v>838</v>
      </c>
      <c r="D1057" s="389" t="str">
        <f>IF($AC$978="","",IF(HLOOKUP($AC$978,Presentación!$AQ$3:$BV$574,Presentación!AP76)="","",HLOOKUP($AC$978,Presentación!$AQ$3:$BV$574,Presentación!AP76,0)))</f>
        <v/>
      </c>
      <c r="E1057" s="390"/>
      <c r="F1057" s="391"/>
      <c r="G1057" s="480" t="str">
        <f>IF($AC$978="","",IF(HLOOKUP($AC$978,Presentación!$BZ$3:$DE$574,Presentación!AP76,0)="","",HLOOKUP($AC$978,Presentación!$BZ$3:$DE$574,Presentación!AP76,0)))</f>
        <v/>
      </c>
      <c r="H1057" s="481"/>
      <c r="I1057" s="481"/>
      <c r="J1057" s="481"/>
      <c r="K1057" s="481"/>
      <c r="L1057" s="482"/>
      <c r="M1057" s="27"/>
      <c r="N1057" s="27"/>
      <c r="O1057" s="27"/>
      <c r="P1057" s="27"/>
      <c r="Q1057" s="27"/>
      <c r="R1057" s="27"/>
      <c r="S1057" s="27"/>
      <c r="T1057" s="27"/>
      <c r="U1057" s="27"/>
      <c r="V1057" s="27"/>
      <c r="W1057" s="27"/>
      <c r="X1057" s="27"/>
      <c r="Y1057" s="27"/>
      <c r="Z1057" s="27"/>
      <c r="AA1057" s="27"/>
      <c r="AB1057" s="27"/>
      <c r="AC1057" s="27"/>
      <c r="AD1057" s="27"/>
      <c r="AG1057">
        <f t="shared" si="367"/>
        <v>0</v>
      </c>
      <c r="AH1057">
        <f t="shared" si="368"/>
        <v>0</v>
      </c>
      <c r="AI1057">
        <f t="shared" si="369"/>
        <v>0</v>
      </c>
      <c r="AJ1057">
        <f t="shared" si="370"/>
        <v>0</v>
      </c>
      <c r="AK1057">
        <f t="shared" si="371"/>
        <v>0</v>
      </c>
      <c r="AL1057">
        <f t="shared" si="372"/>
        <v>0</v>
      </c>
      <c r="AM1057">
        <f t="shared" si="373"/>
        <v>0</v>
      </c>
      <c r="AN1057">
        <f t="shared" si="374"/>
        <v>0</v>
      </c>
      <c r="AO1057">
        <f t="shared" si="375"/>
        <v>0</v>
      </c>
      <c r="AP1057">
        <f t="shared" si="376"/>
        <v>0</v>
      </c>
      <c r="AQ1057">
        <f t="shared" si="377"/>
        <v>0</v>
      </c>
      <c r="AR1057">
        <f t="shared" si="378"/>
        <v>0</v>
      </c>
      <c r="AS1057">
        <f t="shared" si="379"/>
        <v>0</v>
      </c>
      <c r="AT1057">
        <f t="shared" si="380"/>
        <v>0</v>
      </c>
      <c r="AU1057">
        <f t="shared" si="381"/>
        <v>0</v>
      </c>
      <c r="AV1057">
        <f t="shared" si="382"/>
        <v>0</v>
      </c>
      <c r="AW1057">
        <f t="shared" si="383"/>
        <v>0</v>
      </c>
      <c r="AX1057">
        <f t="shared" si="384"/>
        <v>0</v>
      </c>
      <c r="AY1057">
        <f t="shared" si="385"/>
        <v>0</v>
      </c>
      <c r="AZ1057">
        <f t="shared" si="386"/>
        <v>0</v>
      </c>
      <c r="BA1057" s="35">
        <f t="shared" si="387"/>
        <v>0</v>
      </c>
      <c r="BB1057" s="36">
        <f t="shared" si="388"/>
        <v>0</v>
      </c>
      <c r="BC1057" s="37">
        <f t="shared" si="389"/>
        <v>0</v>
      </c>
      <c r="BD1057" s="38">
        <f t="shared" si="390"/>
        <v>0</v>
      </c>
      <c r="BE1057" s="35">
        <f t="shared" si="391"/>
        <v>0</v>
      </c>
      <c r="BF1057" s="36">
        <f t="shared" si="392"/>
        <v>0</v>
      </c>
      <c r="BG1057" s="37">
        <f t="shared" si="393"/>
        <v>0</v>
      </c>
      <c r="BH1057" s="38">
        <f t="shared" si="394"/>
        <v>0</v>
      </c>
      <c r="BI1057" s="35">
        <f t="shared" si="395"/>
        <v>0</v>
      </c>
      <c r="BJ1057" s="36">
        <f t="shared" si="396"/>
        <v>0</v>
      </c>
      <c r="BK1057" s="37">
        <f t="shared" si="397"/>
        <v>0</v>
      </c>
      <c r="BL1057" s="38">
        <f t="shared" si="398"/>
        <v>0</v>
      </c>
      <c r="BM1057" s="39">
        <f t="shared" si="399"/>
        <v>0</v>
      </c>
      <c r="BN1057" s="34" t="str">
        <f>IF(BM1057=0,"",
IF(SUM($BM$985:BM1057)=1,BO1057,
IF($BM$1560&gt;SUM($BM$985:BM1057),_xlfn.CONCAT(", ",BO1057),
IF($BM$1560=SUM($BM$985:BM1057),_xlfn.CONCAT(" y ",BO1057)))))</f>
        <v/>
      </c>
      <c r="BO1057" s="132" t="s">
        <v>838</v>
      </c>
    </row>
    <row r="1058" spans="1:67" ht="15" customHeight="1">
      <c r="A1058" s="245"/>
      <c r="B1058" s="9"/>
      <c r="C1058" s="132" t="s">
        <v>839</v>
      </c>
      <c r="D1058" s="389" t="str">
        <f>IF($AC$978="","",IF(HLOOKUP($AC$978,Presentación!$AQ$3:$BV$574,Presentación!AP77)="","",HLOOKUP($AC$978,Presentación!$AQ$3:$BV$574,Presentación!AP77,0)))</f>
        <v/>
      </c>
      <c r="E1058" s="390"/>
      <c r="F1058" s="391"/>
      <c r="G1058" s="480" t="str">
        <f>IF($AC$978="","",IF(HLOOKUP($AC$978,Presentación!$BZ$3:$DE$574,Presentación!AP77,0)="","",HLOOKUP($AC$978,Presentación!$BZ$3:$DE$574,Presentación!AP77,0)))</f>
        <v/>
      </c>
      <c r="H1058" s="481"/>
      <c r="I1058" s="481"/>
      <c r="J1058" s="481"/>
      <c r="K1058" s="481"/>
      <c r="L1058" s="482"/>
      <c r="M1058" s="27"/>
      <c r="N1058" s="27"/>
      <c r="O1058" s="27"/>
      <c r="P1058" s="27"/>
      <c r="Q1058" s="27"/>
      <c r="R1058" s="27"/>
      <c r="S1058" s="27"/>
      <c r="T1058" s="27"/>
      <c r="U1058" s="27"/>
      <c r="V1058" s="27"/>
      <c r="W1058" s="27"/>
      <c r="X1058" s="27"/>
      <c r="Y1058" s="27"/>
      <c r="Z1058" s="27"/>
      <c r="AA1058" s="27"/>
      <c r="AB1058" s="27"/>
      <c r="AC1058" s="27"/>
      <c r="AD1058" s="27"/>
      <c r="AG1058">
        <f t="shared" si="367"/>
        <v>0</v>
      </c>
      <c r="AH1058">
        <f t="shared" si="368"/>
        <v>0</v>
      </c>
      <c r="AI1058">
        <f t="shared" si="369"/>
        <v>0</v>
      </c>
      <c r="AJ1058">
        <f t="shared" si="370"/>
        <v>0</v>
      </c>
      <c r="AK1058">
        <f t="shared" si="371"/>
        <v>0</v>
      </c>
      <c r="AL1058">
        <f t="shared" si="372"/>
        <v>0</v>
      </c>
      <c r="AM1058">
        <f t="shared" si="373"/>
        <v>0</v>
      </c>
      <c r="AN1058">
        <f t="shared" si="374"/>
        <v>0</v>
      </c>
      <c r="AO1058">
        <f t="shared" si="375"/>
        <v>0</v>
      </c>
      <c r="AP1058">
        <f t="shared" si="376"/>
        <v>0</v>
      </c>
      <c r="AQ1058">
        <f t="shared" si="377"/>
        <v>0</v>
      </c>
      <c r="AR1058">
        <f t="shared" si="378"/>
        <v>0</v>
      </c>
      <c r="AS1058">
        <f t="shared" si="379"/>
        <v>0</v>
      </c>
      <c r="AT1058">
        <f t="shared" si="380"/>
        <v>0</v>
      </c>
      <c r="AU1058">
        <f t="shared" si="381"/>
        <v>0</v>
      </c>
      <c r="AV1058">
        <f t="shared" si="382"/>
        <v>0</v>
      </c>
      <c r="AW1058">
        <f t="shared" si="383"/>
        <v>0</v>
      </c>
      <c r="AX1058">
        <f t="shared" si="384"/>
        <v>0</v>
      </c>
      <c r="AY1058">
        <f t="shared" si="385"/>
        <v>0</v>
      </c>
      <c r="AZ1058">
        <f t="shared" si="386"/>
        <v>0</v>
      </c>
      <c r="BA1058" s="35">
        <f t="shared" si="387"/>
        <v>0</v>
      </c>
      <c r="BB1058" s="36">
        <f t="shared" si="388"/>
        <v>0</v>
      </c>
      <c r="BC1058" s="37">
        <f t="shared" si="389"/>
        <v>0</v>
      </c>
      <c r="BD1058" s="38">
        <f t="shared" si="390"/>
        <v>0</v>
      </c>
      <c r="BE1058" s="35">
        <f t="shared" si="391"/>
        <v>0</v>
      </c>
      <c r="BF1058" s="36">
        <f t="shared" si="392"/>
        <v>0</v>
      </c>
      <c r="BG1058" s="37">
        <f t="shared" si="393"/>
        <v>0</v>
      </c>
      <c r="BH1058" s="38">
        <f t="shared" si="394"/>
        <v>0</v>
      </c>
      <c r="BI1058" s="35">
        <f t="shared" si="395"/>
        <v>0</v>
      </c>
      <c r="BJ1058" s="36">
        <f t="shared" si="396"/>
        <v>0</v>
      </c>
      <c r="BK1058" s="37">
        <f t="shared" si="397"/>
        <v>0</v>
      </c>
      <c r="BL1058" s="38">
        <f t="shared" si="398"/>
        <v>0</v>
      </c>
      <c r="BM1058" s="39">
        <f t="shared" si="399"/>
        <v>0</v>
      </c>
      <c r="BN1058" s="34" t="str">
        <f>IF(BM1058=0,"",
IF(SUM($BM$985:BM1058)=1,BO1058,
IF($BM$1560&gt;SUM($BM$985:BM1058),_xlfn.CONCAT(", ",BO1058),
IF($BM$1560=SUM($BM$985:BM1058),_xlfn.CONCAT(" y ",BO1058)))))</f>
        <v/>
      </c>
      <c r="BO1058" s="132" t="s">
        <v>839</v>
      </c>
    </row>
    <row r="1059" spans="1:67" ht="15" customHeight="1">
      <c r="A1059" s="245"/>
      <c r="B1059" s="9"/>
      <c r="C1059" s="132" t="s">
        <v>840</v>
      </c>
      <c r="D1059" s="389" t="str">
        <f>IF($AC$978="","",IF(HLOOKUP($AC$978,Presentación!$AQ$3:$BV$574,Presentación!AP78)="","",HLOOKUP($AC$978,Presentación!$AQ$3:$BV$574,Presentación!AP78,0)))</f>
        <v/>
      </c>
      <c r="E1059" s="390"/>
      <c r="F1059" s="391"/>
      <c r="G1059" s="480" t="str">
        <f>IF($AC$978="","",IF(HLOOKUP($AC$978,Presentación!$BZ$3:$DE$574,Presentación!AP78,0)="","",HLOOKUP($AC$978,Presentación!$BZ$3:$DE$574,Presentación!AP78,0)))</f>
        <v/>
      </c>
      <c r="H1059" s="481"/>
      <c r="I1059" s="481"/>
      <c r="J1059" s="481"/>
      <c r="K1059" s="481"/>
      <c r="L1059" s="482"/>
      <c r="M1059" s="27"/>
      <c r="N1059" s="27"/>
      <c r="O1059" s="27"/>
      <c r="P1059" s="27"/>
      <c r="Q1059" s="27"/>
      <c r="R1059" s="27"/>
      <c r="S1059" s="27"/>
      <c r="T1059" s="27"/>
      <c r="U1059" s="27"/>
      <c r="V1059" s="27"/>
      <c r="W1059" s="27"/>
      <c r="X1059" s="27"/>
      <c r="Y1059" s="27"/>
      <c r="Z1059" s="27"/>
      <c r="AA1059" s="27"/>
      <c r="AB1059" s="27"/>
      <c r="AC1059" s="27"/>
      <c r="AD1059" s="27"/>
      <c r="AG1059">
        <f t="shared" si="367"/>
        <v>0</v>
      </c>
      <c r="AH1059">
        <f t="shared" si="368"/>
        <v>0</v>
      </c>
      <c r="AI1059">
        <f t="shared" si="369"/>
        <v>0</v>
      </c>
      <c r="AJ1059">
        <f t="shared" si="370"/>
        <v>0</v>
      </c>
      <c r="AK1059">
        <f t="shared" si="371"/>
        <v>0</v>
      </c>
      <c r="AL1059">
        <f t="shared" si="372"/>
        <v>0</v>
      </c>
      <c r="AM1059">
        <f t="shared" si="373"/>
        <v>0</v>
      </c>
      <c r="AN1059">
        <f t="shared" si="374"/>
        <v>0</v>
      </c>
      <c r="AO1059">
        <f t="shared" si="375"/>
        <v>0</v>
      </c>
      <c r="AP1059">
        <f t="shared" si="376"/>
        <v>0</v>
      </c>
      <c r="AQ1059">
        <f t="shared" si="377"/>
        <v>0</v>
      </c>
      <c r="AR1059">
        <f t="shared" si="378"/>
        <v>0</v>
      </c>
      <c r="AS1059">
        <f t="shared" si="379"/>
        <v>0</v>
      </c>
      <c r="AT1059">
        <f t="shared" si="380"/>
        <v>0</v>
      </c>
      <c r="AU1059">
        <f t="shared" si="381"/>
        <v>0</v>
      </c>
      <c r="AV1059">
        <f t="shared" si="382"/>
        <v>0</v>
      </c>
      <c r="AW1059">
        <f t="shared" si="383"/>
        <v>0</v>
      </c>
      <c r="AX1059">
        <f t="shared" si="384"/>
        <v>0</v>
      </c>
      <c r="AY1059">
        <f t="shared" si="385"/>
        <v>0</v>
      </c>
      <c r="AZ1059">
        <f t="shared" si="386"/>
        <v>0</v>
      </c>
      <c r="BA1059" s="35">
        <f t="shared" si="387"/>
        <v>0</v>
      </c>
      <c r="BB1059" s="36">
        <f t="shared" si="388"/>
        <v>0</v>
      </c>
      <c r="BC1059" s="37">
        <f t="shared" si="389"/>
        <v>0</v>
      </c>
      <c r="BD1059" s="38">
        <f t="shared" si="390"/>
        <v>0</v>
      </c>
      <c r="BE1059" s="35">
        <f t="shared" si="391"/>
        <v>0</v>
      </c>
      <c r="BF1059" s="36">
        <f t="shared" si="392"/>
        <v>0</v>
      </c>
      <c r="BG1059" s="37">
        <f t="shared" si="393"/>
        <v>0</v>
      </c>
      <c r="BH1059" s="38">
        <f t="shared" si="394"/>
        <v>0</v>
      </c>
      <c r="BI1059" s="35">
        <f t="shared" si="395"/>
        <v>0</v>
      </c>
      <c r="BJ1059" s="36">
        <f t="shared" si="396"/>
        <v>0</v>
      </c>
      <c r="BK1059" s="37">
        <f t="shared" si="397"/>
        <v>0</v>
      </c>
      <c r="BL1059" s="38">
        <f t="shared" si="398"/>
        <v>0</v>
      </c>
      <c r="BM1059" s="39">
        <f t="shared" si="399"/>
        <v>0</v>
      </c>
      <c r="BN1059" s="34" t="str">
        <f>IF(BM1059=0,"",
IF(SUM($BM$985:BM1059)=1,BO1059,
IF($BM$1560&gt;SUM($BM$985:BM1059),_xlfn.CONCAT(", ",BO1059),
IF($BM$1560=SUM($BM$985:BM1059),_xlfn.CONCAT(" y ",BO1059)))))</f>
        <v/>
      </c>
      <c r="BO1059" s="132" t="s">
        <v>840</v>
      </c>
    </row>
    <row r="1060" spans="1:67" ht="15" customHeight="1">
      <c r="A1060" s="245"/>
      <c r="B1060" s="9"/>
      <c r="C1060" s="132" t="s">
        <v>841</v>
      </c>
      <c r="D1060" s="389" t="str">
        <f>IF($AC$978="","",IF(HLOOKUP($AC$978,Presentación!$AQ$3:$BV$574,Presentación!AP79)="","",HLOOKUP($AC$978,Presentación!$AQ$3:$BV$574,Presentación!AP79,0)))</f>
        <v/>
      </c>
      <c r="E1060" s="390"/>
      <c r="F1060" s="391"/>
      <c r="G1060" s="480" t="str">
        <f>IF($AC$978="","",IF(HLOOKUP($AC$978,Presentación!$BZ$3:$DE$574,Presentación!AP79,0)="","",HLOOKUP($AC$978,Presentación!$BZ$3:$DE$574,Presentación!AP79,0)))</f>
        <v/>
      </c>
      <c r="H1060" s="481"/>
      <c r="I1060" s="481"/>
      <c r="J1060" s="481"/>
      <c r="K1060" s="481"/>
      <c r="L1060" s="482"/>
      <c r="M1060" s="27"/>
      <c r="N1060" s="27"/>
      <c r="O1060" s="27"/>
      <c r="P1060" s="27"/>
      <c r="Q1060" s="27"/>
      <c r="R1060" s="27"/>
      <c r="S1060" s="27"/>
      <c r="T1060" s="27"/>
      <c r="U1060" s="27"/>
      <c r="V1060" s="27"/>
      <c r="W1060" s="27"/>
      <c r="X1060" s="27"/>
      <c r="Y1060" s="27"/>
      <c r="Z1060" s="27"/>
      <c r="AA1060" s="27"/>
      <c r="AB1060" s="27"/>
      <c r="AC1060" s="27"/>
      <c r="AD1060" s="27"/>
      <c r="AG1060">
        <f t="shared" si="367"/>
        <v>0</v>
      </c>
      <c r="AH1060">
        <f t="shared" si="368"/>
        <v>0</v>
      </c>
      <c r="AI1060">
        <f t="shared" si="369"/>
        <v>0</v>
      </c>
      <c r="AJ1060">
        <f t="shared" si="370"/>
        <v>0</v>
      </c>
      <c r="AK1060">
        <f t="shared" si="371"/>
        <v>0</v>
      </c>
      <c r="AL1060">
        <f t="shared" si="372"/>
        <v>0</v>
      </c>
      <c r="AM1060">
        <f t="shared" si="373"/>
        <v>0</v>
      </c>
      <c r="AN1060">
        <f t="shared" si="374"/>
        <v>0</v>
      </c>
      <c r="AO1060">
        <f t="shared" si="375"/>
        <v>0</v>
      </c>
      <c r="AP1060">
        <f t="shared" si="376"/>
        <v>0</v>
      </c>
      <c r="AQ1060">
        <f t="shared" si="377"/>
        <v>0</v>
      </c>
      <c r="AR1060">
        <f t="shared" si="378"/>
        <v>0</v>
      </c>
      <c r="AS1060">
        <f t="shared" si="379"/>
        <v>0</v>
      </c>
      <c r="AT1060">
        <f t="shared" si="380"/>
        <v>0</v>
      </c>
      <c r="AU1060">
        <f t="shared" si="381"/>
        <v>0</v>
      </c>
      <c r="AV1060">
        <f t="shared" si="382"/>
        <v>0</v>
      </c>
      <c r="AW1060">
        <f t="shared" si="383"/>
        <v>0</v>
      </c>
      <c r="AX1060">
        <f t="shared" si="384"/>
        <v>0</v>
      </c>
      <c r="AY1060">
        <f t="shared" si="385"/>
        <v>0</v>
      </c>
      <c r="AZ1060">
        <f t="shared" si="386"/>
        <v>0</v>
      </c>
      <c r="BA1060" s="35">
        <f t="shared" si="387"/>
        <v>0</v>
      </c>
      <c r="BB1060" s="36">
        <f t="shared" si="388"/>
        <v>0</v>
      </c>
      <c r="BC1060" s="37">
        <f t="shared" si="389"/>
        <v>0</v>
      </c>
      <c r="BD1060" s="38">
        <f t="shared" si="390"/>
        <v>0</v>
      </c>
      <c r="BE1060" s="35">
        <f t="shared" si="391"/>
        <v>0</v>
      </c>
      <c r="BF1060" s="36">
        <f t="shared" si="392"/>
        <v>0</v>
      </c>
      <c r="BG1060" s="37">
        <f t="shared" si="393"/>
        <v>0</v>
      </c>
      <c r="BH1060" s="38">
        <f t="shared" si="394"/>
        <v>0</v>
      </c>
      <c r="BI1060" s="35">
        <f t="shared" si="395"/>
        <v>0</v>
      </c>
      <c r="BJ1060" s="36">
        <f t="shared" si="396"/>
        <v>0</v>
      </c>
      <c r="BK1060" s="37">
        <f t="shared" si="397"/>
        <v>0</v>
      </c>
      <c r="BL1060" s="38">
        <f t="shared" si="398"/>
        <v>0</v>
      </c>
      <c r="BM1060" s="39">
        <f t="shared" si="399"/>
        <v>0</v>
      </c>
      <c r="BN1060" s="34" t="str">
        <f>IF(BM1060=0,"",
IF(SUM($BM$985:BM1060)=1,BO1060,
IF($BM$1560&gt;SUM($BM$985:BM1060),_xlfn.CONCAT(", ",BO1060),
IF($BM$1560=SUM($BM$985:BM1060),_xlfn.CONCAT(" y ",BO1060)))))</f>
        <v/>
      </c>
      <c r="BO1060" s="132" t="s">
        <v>841</v>
      </c>
    </row>
    <row r="1061" spans="1:67" ht="15" customHeight="1">
      <c r="A1061" s="245"/>
      <c r="B1061" s="9"/>
      <c r="C1061" s="132" t="s">
        <v>842</v>
      </c>
      <c r="D1061" s="389" t="str">
        <f>IF($AC$978="","",IF(HLOOKUP($AC$978,Presentación!$AQ$3:$BV$574,Presentación!AP80)="","",HLOOKUP($AC$978,Presentación!$AQ$3:$BV$574,Presentación!AP80,0)))</f>
        <v/>
      </c>
      <c r="E1061" s="390"/>
      <c r="F1061" s="391"/>
      <c r="G1061" s="480" t="str">
        <f>IF($AC$978="","",IF(HLOOKUP($AC$978,Presentación!$BZ$3:$DE$574,Presentación!AP80,0)="","",HLOOKUP($AC$978,Presentación!$BZ$3:$DE$574,Presentación!AP80,0)))</f>
        <v/>
      </c>
      <c r="H1061" s="481"/>
      <c r="I1061" s="481"/>
      <c r="J1061" s="481"/>
      <c r="K1061" s="481"/>
      <c r="L1061" s="482"/>
      <c r="M1061" s="27"/>
      <c r="N1061" s="27"/>
      <c r="O1061" s="27"/>
      <c r="P1061" s="27"/>
      <c r="Q1061" s="27"/>
      <c r="R1061" s="27"/>
      <c r="S1061" s="27"/>
      <c r="T1061" s="27"/>
      <c r="U1061" s="27"/>
      <c r="V1061" s="27"/>
      <c r="W1061" s="27"/>
      <c r="X1061" s="27"/>
      <c r="Y1061" s="27"/>
      <c r="Z1061" s="27"/>
      <c r="AA1061" s="27"/>
      <c r="AB1061" s="27"/>
      <c r="AC1061" s="27"/>
      <c r="AD1061" s="27"/>
      <c r="AG1061">
        <f t="shared" si="367"/>
        <v>0</v>
      </c>
      <c r="AH1061">
        <f t="shared" si="368"/>
        <v>0</v>
      </c>
      <c r="AI1061">
        <f t="shared" si="369"/>
        <v>0</v>
      </c>
      <c r="AJ1061">
        <f t="shared" si="370"/>
        <v>0</v>
      </c>
      <c r="AK1061">
        <f t="shared" si="371"/>
        <v>0</v>
      </c>
      <c r="AL1061">
        <f t="shared" si="372"/>
        <v>0</v>
      </c>
      <c r="AM1061">
        <f t="shared" si="373"/>
        <v>0</v>
      </c>
      <c r="AN1061">
        <f t="shared" si="374"/>
        <v>0</v>
      </c>
      <c r="AO1061">
        <f t="shared" si="375"/>
        <v>0</v>
      </c>
      <c r="AP1061">
        <f t="shared" si="376"/>
        <v>0</v>
      </c>
      <c r="AQ1061">
        <f t="shared" si="377"/>
        <v>0</v>
      </c>
      <c r="AR1061">
        <f t="shared" si="378"/>
        <v>0</v>
      </c>
      <c r="AS1061">
        <f t="shared" si="379"/>
        <v>0</v>
      </c>
      <c r="AT1061">
        <f t="shared" si="380"/>
        <v>0</v>
      </c>
      <c r="AU1061">
        <f t="shared" si="381"/>
        <v>0</v>
      </c>
      <c r="AV1061">
        <f t="shared" si="382"/>
        <v>0</v>
      </c>
      <c r="AW1061">
        <f t="shared" si="383"/>
        <v>0</v>
      </c>
      <c r="AX1061">
        <f t="shared" si="384"/>
        <v>0</v>
      </c>
      <c r="AY1061">
        <f t="shared" si="385"/>
        <v>0</v>
      </c>
      <c r="AZ1061">
        <f t="shared" si="386"/>
        <v>0</v>
      </c>
      <c r="BA1061" s="35">
        <f t="shared" si="387"/>
        <v>0</v>
      </c>
      <c r="BB1061" s="36">
        <f t="shared" si="388"/>
        <v>0</v>
      </c>
      <c r="BC1061" s="37">
        <f t="shared" si="389"/>
        <v>0</v>
      </c>
      <c r="BD1061" s="38">
        <f t="shared" si="390"/>
        <v>0</v>
      </c>
      <c r="BE1061" s="35">
        <f t="shared" si="391"/>
        <v>0</v>
      </c>
      <c r="BF1061" s="36">
        <f t="shared" si="392"/>
        <v>0</v>
      </c>
      <c r="BG1061" s="37">
        <f t="shared" si="393"/>
        <v>0</v>
      </c>
      <c r="BH1061" s="38">
        <f t="shared" si="394"/>
        <v>0</v>
      </c>
      <c r="BI1061" s="35">
        <f t="shared" si="395"/>
        <v>0</v>
      </c>
      <c r="BJ1061" s="36">
        <f t="shared" si="396"/>
        <v>0</v>
      </c>
      <c r="BK1061" s="37">
        <f t="shared" si="397"/>
        <v>0</v>
      </c>
      <c r="BL1061" s="38">
        <f t="shared" si="398"/>
        <v>0</v>
      </c>
      <c r="BM1061" s="39">
        <f t="shared" si="399"/>
        <v>0</v>
      </c>
      <c r="BN1061" s="34" t="str">
        <f>IF(BM1061=0,"",
IF(SUM($BM$985:BM1061)=1,BO1061,
IF($BM$1560&gt;SUM($BM$985:BM1061),_xlfn.CONCAT(", ",BO1061),
IF($BM$1560=SUM($BM$985:BM1061),_xlfn.CONCAT(" y ",BO1061)))))</f>
        <v/>
      </c>
      <c r="BO1061" s="132" t="s">
        <v>842</v>
      </c>
    </row>
    <row r="1062" spans="1:67" ht="15" customHeight="1">
      <c r="A1062" s="245"/>
      <c r="B1062" s="9"/>
      <c r="C1062" s="132" t="s">
        <v>843</v>
      </c>
      <c r="D1062" s="389" t="str">
        <f>IF($AC$978="","",IF(HLOOKUP($AC$978,Presentación!$AQ$3:$BV$574,Presentación!AP81)="","",HLOOKUP($AC$978,Presentación!$AQ$3:$BV$574,Presentación!AP81,0)))</f>
        <v/>
      </c>
      <c r="E1062" s="390"/>
      <c r="F1062" s="391"/>
      <c r="G1062" s="480" t="str">
        <f>IF($AC$978="","",IF(HLOOKUP($AC$978,Presentación!$BZ$3:$DE$574,Presentación!AP81,0)="","",HLOOKUP($AC$978,Presentación!$BZ$3:$DE$574,Presentación!AP81,0)))</f>
        <v/>
      </c>
      <c r="H1062" s="481"/>
      <c r="I1062" s="481"/>
      <c r="J1062" s="481"/>
      <c r="K1062" s="481"/>
      <c r="L1062" s="482"/>
      <c r="M1062" s="27"/>
      <c r="N1062" s="27"/>
      <c r="O1062" s="27"/>
      <c r="P1062" s="27"/>
      <c r="Q1062" s="27"/>
      <c r="R1062" s="27"/>
      <c r="S1062" s="27"/>
      <c r="T1062" s="27"/>
      <c r="U1062" s="27"/>
      <c r="V1062" s="27"/>
      <c r="W1062" s="27"/>
      <c r="X1062" s="27"/>
      <c r="Y1062" s="27"/>
      <c r="Z1062" s="27"/>
      <c r="AA1062" s="27"/>
      <c r="AB1062" s="27"/>
      <c r="AC1062" s="27"/>
      <c r="AD1062" s="27"/>
      <c r="AG1062">
        <f t="shared" si="367"/>
        <v>0</v>
      </c>
      <c r="AH1062">
        <f t="shared" si="368"/>
        <v>0</v>
      </c>
      <c r="AI1062">
        <f t="shared" si="369"/>
        <v>0</v>
      </c>
      <c r="AJ1062">
        <f t="shared" si="370"/>
        <v>0</v>
      </c>
      <c r="AK1062">
        <f t="shared" si="371"/>
        <v>0</v>
      </c>
      <c r="AL1062">
        <f t="shared" si="372"/>
        <v>0</v>
      </c>
      <c r="AM1062">
        <f t="shared" si="373"/>
        <v>0</v>
      </c>
      <c r="AN1062">
        <f t="shared" si="374"/>
        <v>0</v>
      </c>
      <c r="AO1062">
        <f t="shared" si="375"/>
        <v>0</v>
      </c>
      <c r="AP1062">
        <f t="shared" si="376"/>
        <v>0</v>
      </c>
      <c r="AQ1062">
        <f t="shared" si="377"/>
        <v>0</v>
      </c>
      <c r="AR1062">
        <f t="shared" si="378"/>
        <v>0</v>
      </c>
      <c r="AS1062">
        <f t="shared" si="379"/>
        <v>0</v>
      </c>
      <c r="AT1062">
        <f t="shared" si="380"/>
        <v>0</v>
      </c>
      <c r="AU1062">
        <f t="shared" si="381"/>
        <v>0</v>
      </c>
      <c r="AV1062">
        <f t="shared" si="382"/>
        <v>0</v>
      </c>
      <c r="AW1062">
        <f t="shared" si="383"/>
        <v>0</v>
      </c>
      <c r="AX1062">
        <f t="shared" si="384"/>
        <v>0</v>
      </c>
      <c r="AY1062">
        <f t="shared" si="385"/>
        <v>0</v>
      </c>
      <c r="AZ1062">
        <f t="shared" si="386"/>
        <v>0</v>
      </c>
      <c r="BA1062" s="35">
        <f t="shared" si="387"/>
        <v>0</v>
      </c>
      <c r="BB1062" s="36">
        <f t="shared" si="388"/>
        <v>0</v>
      </c>
      <c r="BC1062" s="37">
        <f t="shared" si="389"/>
        <v>0</v>
      </c>
      <c r="BD1062" s="38">
        <f t="shared" si="390"/>
        <v>0</v>
      </c>
      <c r="BE1062" s="35">
        <f t="shared" si="391"/>
        <v>0</v>
      </c>
      <c r="BF1062" s="36">
        <f t="shared" si="392"/>
        <v>0</v>
      </c>
      <c r="BG1062" s="37">
        <f t="shared" si="393"/>
        <v>0</v>
      </c>
      <c r="BH1062" s="38">
        <f t="shared" si="394"/>
        <v>0</v>
      </c>
      <c r="BI1062" s="35">
        <f t="shared" si="395"/>
        <v>0</v>
      </c>
      <c r="BJ1062" s="36">
        <f t="shared" si="396"/>
        <v>0</v>
      </c>
      <c r="BK1062" s="37">
        <f t="shared" si="397"/>
        <v>0</v>
      </c>
      <c r="BL1062" s="38">
        <f t="shared" si="398"/>
        <v>0</v>
      </c>
      <c r="BM1062" s="39">
        <f t="shared" si="399"/>
        <v>0</v>
      </c>
      <c r="BN1062" s="34" t="str">
        <f>IF(BM1062=0,"",
IF(SUM($BM$985:BM1062)=1,BO1062,
IF($BM$1560&gt;SUM($BM$985:BM1062),_xlfn.CONCAT(", ",BO1062),
IF($BM$1560=SUM($BM$985:BM1062),_xlfn.CONCAT(" y ",BO1062)))))</f>
        <v/>
      </c>
      <c r="BO1062" s="132" t="s">
        <v>843</v>
      </c>
    </row>
    <row r="1063" spans="1:67" ht="15" customHeight="1">
      <c r="A1063" s="245"/>
      <c r="B1063" s="9"/>
      <c r="C1063" s="132" t="s">
        <v>844</v>
      </c>
      <c r="D1063" s="389" t="str">
        <f>IF($AC$978="","",IF(HLOOKUP($AC$978,Presentación!$AQ$3:$BV$574,Presentación!AP82)="","",HLOOKUP($AC$978,Presentación!$AQ$3:$BV$574,Presentación!AP82,0)))</f>
        <v/>
      </c>
      <c r="E1063" s="390"/>
      <c r="F1063" s="391"/>
      <c r="G1063" s="480" t="str">
        <f>IF($AC$978="","",IF(HLOOKUP($AC$978,Presentación!$BZ$3:$DE$574,Presentación!AP82,0)="","",HLOOKUP($AC$978,Presentación!$BZ$3:$DE$574,Presentación!AP82,0)))</f>
        <v/>
      </c>
      <c r="H1063" s="481"/>
      <c r="I1063" s="481"/>
      <c r="J1063" s="481"/>
      <c r="K1063" s="481"/>
      <c r="L1063" s="482"/>
      <c r="M1063" s="27"/>
      <c r="N1063" s="27"/>
      <c r="O1063" s="27"/>
      <c r="P1063" s="27"/>
      <c r="Q1063" s="27"/>
      <c r="R1063" s="27"/>
      <c r="S1063" s="27"/>
      <c r="T1063" s="27"/>
      <c r="U1063" s="27"/>
      <c r="V1063" s="27"/>
      <c r="W1063" s="27"/>
      <c r="X1063" s="27"/>
      <c r="Y1063" s="27"/>
      <c r="Z1063" s="27"/>
      <c r="AA1063" s="27"/>
      <c r="AB1063" s="27"/>
      <c r="AC1063" s="27"/>
      <c r="AD1063" s="27"/>
      <c r="AG1063">
        <f t="shared" si="367"/>
        <v>0</v>
      </c>
      <c r="AH1063">
        <f t="shared" si="368"/>
        <v>0</v>
      </c>
      <c r="AI1063">
        <f t="shared" si="369"/>
        <v>0</v>
      </c>
      <c r="AJ1063">
        <f t="shared" si="370"/>
        <v>0</v>
      </c>
      <c r="AK1063">
        <f t="shared" si="371"/>
        <v>0</v>
      </c>
      <c r="AL1063">
        <f t="shared" si="372"/>
        <v>0</v>
      </c>
      <c r="AM1063">
        <f t="shared" si="373"/>
        <v>0</v>
      </c>
      <c r="AN1063">
        <f t="shared" si="374"/>
        <v>0</v>
      </c>
      <c r="AO1063">
        <f t="shared" si="375"/>
        <v>0</v>
      </c>
      <c r="AP1063">
        <f t="shared" si="376"/>
        <v>0</v>
      </c>
      <c r="AQ1063">
        <f t="shared" si="377"/>
        <v>0</v>
      </c>
      <c r="AR1063">
        <f t="shared" si="378"/>
        <v>0</v>
      </c>
      <c r="AS1063">
        <f t="shared" si="379"/>
        <v>0</v>
      </c>
      <c r="AT1063">
        <f t="shared" si="380"/>
        <v>0</v>
      </c>
      <c r="AU1063">
        <f t="shared" si="381"/>
        <v>0</v>
      </c>
      <c r="AV1063">
        <f t="shared" si="382"/>
        <v>0</v>
      </c>
      <c r="AW1063">
        <f t="shared" si="383"/>
        <v>0</v>
      </c>
      <c r="AX1063">
        <f t="shared" si="384"/>
        <v>0</v>
      </c>
      <c r="AY1063">
        <f t="shared" si="385"/>
        <v>0</v>
      </c>
      <c r="AZ1063">
        <f t="shared" si="386"/>
        <v>0</v>
      </c>
      <c r="BA1063" s="35">
        <f t="shared" si="387"/>
        <v>0</v>
      </c>
      <c r="BB1063" s="36">
        <f t="shared" si="388"/>
        <v>0</v>
      </c>
      <c r="BC1063" s="37">
        <f t="shared" si="389"/>
        <v>0</v>
      </c>
      <c r="BD1063" s="38">
        <f t="shared" si="390"/>
        <v>0</v>
      </c>
      <c r="BE1063" s="35">
        <f t="shared" si="391"/>
        <v>0</v>
      </c>
      <c r="BF1063" s="36">
        <f t="shared" si="392"/>
        <v>0</v>
      </c>
      <c r="BG1063" s="37">
        <f t="shared" si="393"/>
        <v>0</v>
      </c>
      <c r="BH1063" s="38">
        <f t="shared" si="394"/>
        <v>0</v>
      </c>
      <c r="BI1063" s="35">
        <f t="shared" si="395"/>
        <v>0</v>
      </c>
      <c r="BJ1063" s="36">
        <f t="shared" si="396"/>
        <v>0</v>
      </c>
      <c r="BK1063" s="37">
        <f t="shared" si="397"/>
        <v>0</v>
      </c>
      <c r="BL1063" s="38">
        <f t="shared" si="398"/>
        <v>0</v>
      </c>
      <c r="BM1063" s="39">
        <f t="shared" si="399"/>
        <v>0</v>
      </c>
      <c r="BN1063" s="34" t="str">
        <f>IF(BM1063=0,"",
IF(SUM($BM$985:BM1063)=1,BO1063,
IF($BM$1560&gt;SUM($BM$985:BM1063),_xlfn.CONCAT(", ",BO1063),
IF($BM$1560=SUM($BM$985:BM1063),_xlfn.CONCAT(" y ",BO1063)))))</f>
        <v/>
      </c>
      <c r="BO1063" s="132" t="s">
        <v>844</v>
      </c>
    </row>
    <row r="1064" spans="1:67" ht="15" customHeight="1">
      <c r="A1064" s="245"/>
      <c r="B1064" s="9"/>
      <c r="C1064" s="132" t="s">
        <v>845</v>
      </c>
      <c r="D1064" s="389" t="str">
        <f>IF($AC$978="","",IF(HLOOKUP($AC$978,Presentación!$AQ$3:$BV$574,Presentación!AP83)="","",HLOOKUP($AC$978,Presentación!$AQ$3:$BV$574,Presentación!AP83,0)))</f>
        <v/>
      </c>
      <c r="E1064" s="390"/>
      <c r="F1064" s="391"/>
      <c r="G1064" s="480" t="str">
        <f>IF($AC$978="","",IF(HLOOKUP($AC$978,Presentación!$BZ$3:$DE$574,Presentación!AP83,0)="","",HLOOKUP($AC$978,Presentación!$BZ$3:$DE$574,Presentación!AP83,0)))</f>
        <v/>
      </c>
      <c r="H1064" s="481"/>
      <c r="I1064" s="481"/>
      <c r="J1064" s="481"/>
      <c r="K1064" s="481"/>
      <c r="L1064" s="482"/>
      <c r="M1064" s="27"/>
      <c r="N1064" s="27"/>
      <c r="O1064" s="27"/>
      <c r="P1064" s="27"/>
      <c r="Q1064" s="27"/>
      <c r="R1064" s="27"/>
      <c r="S1064" s="27"/>
      <c r="T1064" s="27"/>
      <c r="U1064" s="27"/>
      <c r="V1064" s="27"/>
      <c r="W1064" s="27"/>
      <c r="X1064" s="27"/>
      <c r="Y1064" s="27"/>
      <c r="Z1064" s="27"/>
      <c r="AA1064" s="27"/>
      <c r="AB1064" s="27"/>
      <c r="AC1064" s="27"/>
      <c r="AD1064" s="27"/>
      <c r="AG1064">
        <f t="shared" si="367"/>
        <v>0</v>
      </c>
      <c r="AH1064">
        <f t="shared" si="368"/>
        <v>0</v>
      </c>
      <c r="AI1064">
        <f t="shared" si="369"/>
        <v>0</v>
      </c>
      <c r="AJ1064">
        <f t="shared" si="370"/>
        <v>0</v>
      </c>
      <c r="AK1064">
        <f t="shared" si="371"/>
        <v>0</v>
      </c>
      <c r="AL1064">
        <f t="shared" si="372"/>
        <v>0</v>
      </c>
      <c r="AM1064">
        <f t="shared" si="373"/>
        <v>0</v>
      </c>
      <c r="AN1064">
        <f t="shared" si="374"/>
        <v>0</v>
      </c>
      <c r="AO1064">
        <f t="shared" si="375"/>
        <v>0</v>
      </c>
      <c r="AP1064">
        <f t="shared" si="376"/>
        <v>0</v>
      </c>
      <c r="AQ1064">
        <f t="shared" si="377"/>
        <v>0</v>
      </c>
      <c r="AR1064">
        <f t="shared" si="378"/>
        <v>0</v>
      </c>
      <c r="AS1064">
        <f t="shared" si="379"/>
        <v>0</v>
      </c>
      <c r="AT1064">
        <f t="shared" si="380"/>
        <v>0</v>
      </c>
      <c r="AU1064">
        <f t="shared" si="381"/>
        <v>0</v>
      </c>
      <c r="AV1064">
        <f t="shared" si="382"/>
        <v>0</v>
      </c>
      <c r="AW1064">
        <f t="shared" si="383"/>
        <v>0</v>
      </c>
      <c r="AX1064">
        <f t="shared" si="384"/>
        <v>0</v>
      </c>
      <c r="AY1064">
        <f t="shared" si="385"/>
        <v>0</v>
      </c>
      <c r="AZ1064">
        <f t="shared" si="386"/>
        <v>0</v>
      </c>
      <c r="BA1064" s="35">
        <f t="shared" si="387"/>
        <v>0</v>
      </c>
      <c r="BB1064" s="36">
        <f t="shared" si="388"/>
        <v>0</v>
      </c>
      <c r="BC1064" s="37">
        <f t="shared" si="389"/>
        <v>0</v>
      </c>
      <c r="BD1064" s="38">
        <f t="shared" si="390"/>
        <v>0</v>
      </c>
      <c r="BE1064" s="35">
        <f t="shared" si="391"/>
        <v>0</v>
      </c>
      <c r="BF1064" s="36">
        <f t="shared" si="392"/>
        <v>0</v>
      </c>
      <c r="BG1064" s="37">
        <f t="shared" si="393"/>
        <v>0</v>
      </c>
      <c r="BH1064" s="38">
        <f t="shared" si="394"/>
        <v>0</v>
      </c>
      <c r="BI1064" s="35">
        <f t="shared" si="395"/>
        <v>0</v>
      </c>
      <c r="BJ1064" s="36">
        <f t="shared" si="396"/>
        <v>0</v>
      </c>
      <c r="BK1064" s="37">
        <f t="shared" si="397"/>
        <v>0</v>
      </c>
      <c r="BL1064" s="38">
        <f t="shared" si="398"/>
        <v>0</v>
      </c>
      <c r="BM1064" s="39">
        <f t="shared" si="399"/>
        <v>0</v>
      </c>
      <c r="BN1064" s="34" t="str">
        <f>IF(BM1064=0,"",
IF(SUM($BM$985:BM1064)=1,BO1064,
IF($BM$1560&gt;SUM($BM$985:BM1064),_xlfn.CONCAT(", ",BO1064),
IF($BM$1560=SUM($BM$985:BM1064),_xlfn.CONCAT(" y ",BO1064)))))</f>
        <v/>
      </c>
      <c r="BO1064" s="132" t="s">
        <v>845</v>
      </c>
    </row>
    <row r="1065" spans="1:67" ht="15" customHeight="1">
      <c r="A1065" s="245"/>
      <c r="B1065" s="9"/>
      <c r="C1065" s="132" t="s">
        <v>846</v>
      </c>
      <c r="D1065" s="389" t="str">
        <f>IF($AC$978="","",IF(HLOOKUP($AC$978,Presentación!$AQ$3:$BV$574,Presentación!AP84)="","",HLOOKUP($AC$978,Presentación!$AQ$3:$BV$574,Presentación!AP84,0)))</f>
        <v/>
      </c>
      <c r="E1065" s="390"/>
      <c r="F1065" s="391"/>
      <c r="G1065" s="480" t="str">
        <f>IF($AC$978="","",IF(HLOOKUP($AC$978,Presentación!$BZ$3:$DE$574,Presentación!AP84,0)="","",HLOOKUP($AC$978,Presentación!$BZ$3:$DE$574,Presentación!AP84,0)))</f>
        <v/>
      </c>
      <c r="H1065" s="481"/>
      <c r="I1065" s="481"/>
      <c r="J1065" s="481"/>
      <c r="K1065" s="481"/>
      <c r="L1065" s="482"/>
      <c r="M1065" s="27"/>
      <c r="N1065" s="27"/>
      <c r="O1065" s="27"/>
      <c r="P1065" s="27"/>
      <c r="Q1065" s="27"/>
      <c r="R1065" s="27"/>
      <c r="S1065" s="27"/>
      <c r="T1065" s="27"/>
      <c r="U1065" s="27"/>
      <c r="V1065" s="27"/>
      <c r="W1065" s="27"/>
      <c r="X1065" s="27"/>
      <c r="Y1065" s="27"/>
      <c r="Z1065" s="27"/>
      <c r="AA1065" s="27"/>
      <c r="AB1065" s="27"/>
      <c r="AC1065" s="27"/>
      <c r="AD1065" s="27"/>
      <c r="AG1065">
        <f t="shared" si="367"/>
        <v>0</v>
      </c>
      <c r="AH1065">
        <f t="shared" si="368"/>
        <v>0</v>
      </c>
      <c r="AI1065">
        <f t="shared" si="369"/>
        <v>0</v>
      </c>
      <c r="AJ1065">
        <f t="shared" si="370"/>
        <v>0</v>
      </c>
      <c r="AK1065">
        <f t="shared" si="371"/>
        <v>0</v>
      </c>
      <c r="AL1065">
        <f t="shared" si="372"/>
        <v>0</v>
      </c>
      <c r="AM1065">
        <f t="shared" si="373"/>
        <v>0</v>
      </c>
      <c r="AN1065">
        <f t="shared" si="374"/>
        <v>0</v>
      </c>
      <c r="AO1065">
        <f t="shared" si="375"/>
        <v>0</v>
      </c>
      <c r="AP1065">
        <f t="shared" si="376"/>
        <v>0</v>
      </c>
      <c r="AQ1065">
        <f t="shared" si="377"/>
        <v>0</v>
      </c>
      <c r="AR1065">
        <f t="shared" si="378"/>
        <v>0</v>
      </c>
      <c r="AS1065">
        <f t="shared" si="379"/>
        <v>0</v>
      </c>
      <c r="AT1065">
        <f t="shared" si="380"/>
        <v>0</v>
      </c>
      <c r="AU1065">
        <f t="shared" si="381"/>
        <v>0</v>
      </c>
      <c r="AV1065">
        <f t="shared" si="382"/>
        <v>0</v>
      </c>
      <c r="AW1065">
        <f t="shared" si="383"/>
        <v>0</v>
      </c>
      <c r="AX1065">
        <f t="shared" si="384"/>
        <v>0</v>
      </c>
      <c r="AY1065">
        <f t="shared" si="385"/>
        <v>0</v>
      </c>
      <c r="AZ1065">
        <f t="shared" si="386"/>
        <v>0</v>
      </c>
      <c r="BA1065" s="35">
        <f t="shared" si="387"/>
        <v>0</v>
      </c>
      <c r="BB1065" s="36">
        <f t="shared" si="388"/>
        <v>0</v>
      </c>
      <c r="BC1065" s="37">
        <f t="shared" si="389"/>
        <v>0</v>
      </c>
      <c r="BD1065" s="38">
        <f t="shared" si="390"/>
        <v>0</v>
      </c>
      <c r="BE1065" s="35">
        <f t="shared" si="391"/>
        <v>0</v>
      </c>
      <c r="BF1065" s="36">
        <f t="shared" si="392"/>
        <v>0</v>
      </c>
      <c r="BG1065" s="37">
        <f t="shared" si="393"/>
        <v>0</v>
      </c>
      <c r="BH1065" s="38">
        <f t="shared" si="394"/>
        <v>0</v>
      </c>
      <c r="BI1065" s="35">
        <f t="shared" si="395"/>
        <v>0</v>
      </c>
      <c r="BJ1065" s="36">
        <f t="shared" si="396"/>
        <v>0</v>
      </c>
      <c r="BK1065" s="37">
        <f t="shared" si="397"/>
        <v>0</v>
      </c>
      <c r="BL1065" s="38">
        <f t="shared" si="398"/>
        <v>0</v>
      </c>
      <c r="BM1065" s="39">
        <f t="shared" si="399"/>
        <v>0</v>
      </c>
      <c r="BN1065" s="34" t="str">
        <f>IF(BM1065=0,"",
IF(SUM($BM$985:BM1065)=1,BO1065,
IF($BM$1560&gt;SUM($BM$985:BM1065),_xlfn.CONCAT(", ",BO1065),
IF($BM$1560=SUM($BM$985:BM1065),_xlfn.CONCAT(" y ",BO1065)))))</f>
        <v/>
      </c>
      <c r="BO1065" s="132" t="s">
        <v>846</v>
      </c>
    </row>
    <row r="1066" spans="1:67" ht="15" customHeight="1">
      <c r="A1066" s="245"/>
      <c r="B1066" s="9"/>
      <c r="C1066" s="132" t="s">
        <v>847</v>
      </c>
      <c r="D1066" s="389" t="str">
        <f>IF($AC$978="","",IF(HLOOKUP($AC$978,Presentación!$AQ$3:$BV$574,Presentación!AP85)="","",HLOOKUP($AC$978,Presentación!$AQ$3:$BV$574,Presentación!AP85,0)))</f>
        <v/>
      </c>
      <c r="E1066" s="390"/>
      <c r="F1066" s="391"/>
      <c r="G1066" s="480" t="str">
        <f>IF($AC$978="","",IF(HLOOKUP($AC$978,Presentación!$BZ$3:$DE$574,Presentación!AP85,0)="","",HLOOKUP($AC$978,Presentación!$BZ$3:$DE$574,Presentación!AP85,0)))</f>
        <v/>
      </c>
      <c r="H1066" s="481"/>
      <c r="I1066" s="481"/>
      <c r="J1066" s="481"/>
      <c r="K1066" s="481"/>
      <c r="L1066" s="482"/>
      <c r="M1066" s="27"/>
      <c r="N1066" s="27"/>
      <c r="O1066" s="27"/>
      <c r="P1066" s="27"/>
      <c r="Q1066" s="27"/>
      <c r="R1066" s="27"/>
      <c r="S1066" s="27"/>
      <c r="T1066" s="27"/>
      <c r="U1066" s="27"/>
      <c r="V1066" s="27"/>
      <c r="W1066" s="27"/>
      <c r="X1066" s="27"/>
      <c r="Y1066" s="27"/>
      <c r="Z1066" s="27"/>
      <c r="AA1066" s="27"/>
      <c r="AB1066" s="27"/>
      <c r="AC1066" s="27"/>
      <c r="AD1066" s="27"/>
      <c r="AG1066">
        <f t="shared" si="367"/>
        <v>0</v>
      </c>
      <c r="AH1066">
        <f t="shared" si="368"/>
        <v>0</v>
      </c>
      <c r="AI1066">
        <f t="shared" si="369"/>
        <v>0</v>
      </c>
      <c r="AJ1066">
        <f t="shared" si="370"/>
        <v>0</v>
      </c>
      <c r="AK1066">
        <f t="shared" si="371"/>
        <v>0</v>
      </c>
      <c r="AL1066">
        <f t="shared" si="372"/>
        <v>0</v>
      </c>
      <c r="AM1066">
        <f t="shared" si="373"/>
        <v>0</v>
      </c>
      <c r="AN1066">
        <f t="shared" si="374"/>
        <v>0</v>
      </c>
      <c r="AO1066">
        <f t="shared" si="375"/>
        <v>0</v>
      </c>
      <c r="AP1066">
        <f t="shared" si="376"/>
        <v>0</v>
      </c>
      <c r="AQ1066">
        <f t="shared" si="377"/>
        <v>0</v>
      </c>
      <c r="AR1066">
        <f t="shared" si="378"/>
        <v>0</v>
      </c>
      <c r="AS1066">
        <f t="shared" si="379"/>
        <v>0</v>
      </c>
      <c r="AT1066">
        <f t="shared" si="380"/>
        <v>0</v>
      </c>
      <c r="AU1066">
        <f t="shared" si="381"/>
        <v>0</v>
      </c>
      <c r="AV1066">
        <f t="shared" si="382"/>
        <v>0</v>
      </c>
      <c r="AW1066">
        <f t="shared" si="383"/>
        <v>0</v>
      </c>
      <c r="AX1066">
        <f t="shared" si="384"/>
        <v>0</v>
      </c>
      <c r="AY1066">
        <f t="shared" si="385"/>
        <v>0</v>
      </c>
      <c r="AZ1066">
        <f t="shared" si="386"/>
        <v>0</v>
      </c>
      <c r="BA1066" s="35">
        <f t="shared" si="387"/>
        <v>0</v>
      </c>
      <c r="BB1066" s="36">
        <f t="shared" si="388"/>
        <v>0</v>
      </c>
      <c r="BC1066" s="37">
        <f t="shared" si="389"/>
        <v>0</v>
      </c>
      <c r="BD1066" s="38">
        <f t="shared" si="390"/>
        <v>0</v>
      </c>
      <c r="BE1066" s="35">
        <f t="shared" si="391"/>
        <v>0</v>
      </c>
      <c r="BF1066" s="36">
        <f t="shared" si="392"/>
        <v>0</v>
      </c>
      <c r="BG1066" s="37">
        <f t="shared" si="393"/>
        <v>0</v>
      </c>
      <c r="BH1066" s="38">
        <f t="shared" si="394"/>
        <v>0</v>
      </c>
      <c r="BI1066" s="35">
        <f t="shared" si="395"/>
        <v>0</v>
      </c>
      <c r="BJ1066" s="36">
        <f t="shared" si="396"/>
        <v>0</v>
      </c>
      <c r="BK1066" s="37">
        <f t="shared" si="397"/>
        <v>0</v>
      </c>
      <c r="BL1066" s="38">
        <f t="shared" si="398"/>
        <v>0</v>
      </c>
      <c r="BM1066" s="39">
        <f t="shared" si="399"/>
        <v>0</v>
      </c>
      <c r="BN1066" s="34" t="str">
        <f>IF(BM1066=0,"",
IF(SUM($BM$985:BM1066)=1,BO1066,
IF($BM$1560&gt;SUM($BM$985:BM1066),_xlfn.CONCAT(", ",BO1066),
IF($BM$1560=SUM($BM$985:BM1066),_xlfn.CONCAT(" y ",BO1066)))))</f>
        <v/>
      </c>
      <c r="BO1066" s="132" t="s">
        <v>847</v>
      </c>
    </row>
    <row r="1067" spans="1:67" ht="15" customHeight="1">
      <c r="A1067" s="245"/>
      <c r="B1067" s="9"/>
      <c r="C1067" s="132" t="s">
        <v>848</v>
      </c>
      <c r="D1067" s="389" t="str">
        <f>IF($AC$978="","",IF(HLOOKUP($AC$978,Presentación!$AQ$3:$BV$574,Presentación!AP86)="","",HLOOKUP($AC$978,Presentación!$AQ$3:$BV$574,Presentación!AP86,0)))</f>
        <v/>
      </c>
      <c r="E1067" s="390"/>
      <c r="F1067" s="391"/>
      <c r="G1067" s="480" t="str">
        <f>IF($AC$978="","",IF(HLOOKUP($AC$978,Presentación!$BZ$3:$DE$574,Presentación!AP86,0)="","",HLOOKUP($AC$978,Presentación!$BZ$3:$DE$574,Presentación!AP86,0)))</f>
        <v/>
      </c>
      <c r="H1067" s="481"/>
      <c r="I1067" s="481"/>
      <c r="J1067" s="481"/>
      <c r="K1067" s="481"/>
      <c r="L1067" s="482"/>
      <c r="M1067" s="27"/>
      <c r="N1067" s="27"/>
      <c r="O1067" s="27"/>
      <c r="P1067" s="27"/>
      <c r="Q1067" s="27"/>
      <c r="R1067" s="27"/>
      <c r="S1067" s="27"/>
      <c r="T1067" s="27"/>
      <c r="U1067" s="27"/>
      <c r="V1067" s="27"/>
      <c r="W1067" s="27"/>
      <c r="X1067" s="27"/>
      <c r="Y1067" s="27"/>
      <c r="Z1067" s="27"/>
      <c r="AA1067" s="27"/>
      <c r="AB1067" s="27"/>
      <c r="AC1067" s="27"/>
      <c r="AD1067" s="27"/>
      <c r="AG1067">
        <f t="shared" si="367"/>
        <v>0</v>
      </c>
      <c r="AH1067">
        <f t="shared" si="368"/>
        <v>0</v>
      </c>
      <c r="AI1067">
        <f t="shared" si="369"/>
        <v>0</v>
      </c>
      <c r="AJ1067">
        <f t="shared" si="370"/>
        <v>0</v>
      </c>
      <c r="AK1067">
        <f t="shared" si="371"/>
        <v>0</v>
      </c>
      <c r="AL1067">
        <f t="shared" si="372"/>
        <v>0</v>
      </c>
      <c r="AM1067">
        <f t="shared" si="373"/>
        <v>0</v>
      </c>
      <c r="AN1067">
        <f t="shared" si="374"/>
        <v>0</v>
      </c>
      <c r="AO1067">
        <f t="shared" si="375"/>
        <v>0</v>
      </c>
      <c r="AP1067">
        <f t="shared" si="376"/>
        <v>0</v>
      </c>
      <c r="AQ1067">
        <f t="shared" si="377"/>
        <v>0</v>
      </c>
      <c r="AR1067">
        <f t="shared" si="378"/>
        <v>0</v>
      </c>
      <c r="AS1067">
        <f t="shared" si="379"/>
        <v>0</v>
      </c>
      <c r="AT1067">
        <f t="shared" si="380"/>
        <v>0</v>
      </c>
      <c r="AU1067">
        <f t="shared" si="381"/>
        <v>0</v>
      </c>
      <c r="AV1067">
        <f t="shared" si="382"/>
        <v>0</v>
      </c>
      <c r="AW1067">
        <f t="shared" si="383"/>
        <v>0</v>
      </c>
      <c r="AX1067">
        <f t="shared" si="384"/>
        <v>0</v>
      </c>
      <c r="AY1067">
        <f t="shared" si="385"/>
        <v>0</v>
      </c>
      <c r="AZ1067">
        <f t="shared" si="386"/>
        <v>0</v>
      </c>
      <c r="BA1067" s="35">
        <f t="shared" si="387"/>
        <v>0</v>
      </c>
      <c r="BB1067" s="36">
        <f t="shared" si="388"/>
        <v>0</v>
      </c>
      <c r="BC1067" s="37">
        <f t="shared" si="389"/>
        <v>0</v>
      </c>
      <c r="BD1067" s="38">
        <f t="shared" si="390"/>
        <v>0</v>
      </c>
      <c r="BE1067" s="35">
        <f t="shared" si="391"/>
        <v>0</v>
      </c>
      <c r="BF1067" s="36">
        <f t="shared" si="392"/>
        <v>0</v>
      </c>
      <c r="BG1067" s="37">
        <f t="shared" si="393"/>
        <v>0</v>
      </c>
      <c r="BH1067" s="38">
        <f t="shared" si="394"/>
        <v>0</v>
      </c>
      <c r="BI1067" s="35">
        <f t="shared" si="395"/>
        <v>0</v>
      </c>
      <c r="BJ1067" s="36">
        <f t="shared" si="396"/>
        <v>0</v>
      </c>
      <c r="BK1067" s="37">
        <f t="shared" si="397"/>
        <v>0</v>
      </c>
      <c r="BL1067" s="38">
        <f t="shared" si="398"/>
        <v>0</v>
      </c>
      <c r="BM1067" s="39">
        <f t="shared" si="399"/>
        <v>0</v>
      </c>
      <c r="BN1067" s="34" t="str">
        <f>IF(BM1067=0,"",
IF(SUM($BM$985:BM1067)=1,BO1067,
IF($BM$1560&gt;SUM($BM$985:BM1067),_xlfn.CONCAT(", ",BO1067),
IF($BM$1560=SUM($BM$985:BM1067),_xlfn.CONCAT(" y ",BO1067)))))</f>
        <v/>
      </c>
      <c r="BO1067" s="132" t="s">
        <v>848</v>
      </c>
    </row>
    <row r="1068" spans="1:67" ht="15" customHeight="1">
      <c r="A1068" s="245"/>
      <c r="B1068" s="9"/>
      <c r="C1068" s="132" t="s">
        <v>849</v>
      </c>
      <c r="D1068" s="389" t="str">
        <f>IF($AC$978="","",IF(HLOOKUP($AC$978,Presentación!$AQ$3:$BV$574,Presentación!AP87)="","",HLOOKUP($AC$978,Presentación!$AQ$3:$BV$574,Presentación!AP87,0)))</f>
        <v/>
      </c>
      <c r="E1068" s="390"/>
      <c r="F1068" s="391"/>
      <c r="G1068" s="480" t="str">
        <f>IF($AC$978="","",IF(HLOOKUP($AC$978,Presentación!$BZ$3:$DE$574,Presentación!AP87,0)="","",HLOOKUP($AC$978,Presentación!$BZ$3:$DE$574,Presentación!AP87,0)))</f>
        <v/>
      </c>
      <c r="H1068" s="481"/>
      <c r="I1068" s="481"/>
      <c r="J1068" s="481"/>
      <c r="K1068" s="481"/>
      <c r="L1068" s="482"/>
      <c r="M1068" s="27"/>
      <c r="N1068" s="27"/>
      <c r="O1068" s="27"/>
      <c r="P1068" s="27"/>
      <c r="Q1068" s="27"/>
      <c r="R1068" s="27"/>
      <c r="S1068" s="27"/>
      <c r="T1068" s="27"/>
      <c r="U1068" s="27"/>
      <c r="V1068" s="27"/>
      <c r="W1068" s="27"/>
      <c r="X1068" s="27"/>
      <c r="Y1068" s="27"/>
      <c r="Z1068" s="27"/>
      <c r="AA1068" s="27"/>
      <c r="AB1068" s="27"/>
      <c r="AC1068" s="27"/>
      <c r="AD1068" s="27"/>
      <c r="AG1068">
        <f t="shared" si="367"/>
        <v>0</v>
      </c>
      <c r="AH1068">
        <f t="shared" si="368"/>
        <v>0</v>
      </c>
      <c r="AI1068">
        <f t="shared" si="369"/>
        <v>0</v>
      </c>
      <c r="AJ1068">
        <f t="shared" si="370"/>
        <v>0</v>
      </c>
      <c r="AK1068">
        <f t="shared" si="371"/>
        <v>0</v>
      </c>
      <c r="AL1068">
        <f t="shared" si="372"/>
        <v>0</v>
      </c>
      <c r="AM1068">
        <f t="shared" si="373"/>
        <v>0</v>
      </c>
      <c r="AN1068">
        <f t="shared" si="374"/>
        <v>0</v>
      </c>
      <c r="AO1068">
        <f t="shared" si="375"/>
        <v>0</v>
      </c>
      <c r="AP1068">
        <f t="shared" si="376"/>
        <v>0</v>
      </c>
      <c r="AQ1068">
        <f t="shared" si="377"/>
        <v>0</v>
      </c>
      <c r="AR1068">
        <f t="shared" si="378"/>
        <v>0</v>
      </c>
      <c r="AS1068">
        <f t="shared" si="379"/>
        <v>0</v>
      </c>
      <c r="AT1068">
        <f t="shared" si="380"/>
        <v>0</v>
      </c>
      <c r="AU1068">
        <f t="shared" si="381"/>
        <v>0</v>
      </c>
      <c r="AV1068">
        <f t="shared" si="382"/>
        <v>0</v>
      </c>
      <c r="AW1068">
        <f t="shared" si="383"/>
        <v>0</v>
      </c>
      <c r="AX1068">
        <f t="shared" si="384"/>
        <v>0</v>
      </c>
      <c r="AY1068">
        <f t="shared" si="385"/>
        <v>0</v>
      </c>
      <c r="AZ1068">
        <f t="shared" si="386"/>
        <v>0</v>
      </c>
      <c r="BA1068" s="35">
        <f t="shared" si="387"/>
        <v>0</v>
      </c>
      <c r="BB1068" s="36">
        <f t="shared" si="388"/>
        <v>0</v>
      </c>
      <c r="BC1068" s="37">
        <f t="shared" si="389"/>
        <v>0</v>
      </c>
      <c r="BD1068" s="38">
        <f t="shared" si="390"/>
        <v>0</v>
      </c>
      <c r="BE1068" s="35">
        <f t="shared" si="391"/>
        <v>0</v>
      </c>
      <c r="BF1068" s="36">
        <f t="shared" si="392"/>
        <v>0</v>
      </c>
      <c r="BG1068" s="37">
        <f t="shared" si="393"/>
        <v>0</v>
      </c>
      <c r="BH1068" s="38">
        <f t="shared" si="394"/>
        <v>0</v>
      </c>
      <c r="BI1068" s="35">
        <f t="shared" si="395"/>
        <v>0</v>
      </c>
      <c r="BJ1068" s="36">
        <f t="shared" si="396"/>
        <v>0</v>
      </c>
      <c r="BK1068" s="37">
        <f t="shared" si="397"/>
        <v>0</v>
      </c>
      <c r="BL1068" s="38">
        <f t="shared" si="398"/>
        <v>0</v>
      </c>
      <c r="BM1068" s="39">
        <f t="shared" si="399"/>
        <v>0</v>
      </c>
      <c r="BN1068" s="34" t="str">
        <f>IF(BM1068=0,"",
IF(SUM($BM$985:BM1068)=1,BO1068,
IF($BM$1560&gt;SUM($BM$985:BM1068),_xlfn.CONCAT(", ",BO1068),
IF($BM$1560=SUM($BM$985:BM1068),_xlfn.CONCAT(" y ",BO1068)))))</f>
        <v/>
      </c>
      <c r="BO1068" s="132" t="s">
        <v>849</v>
      </c>
    </row>
    <row r="1069" spans="1:67" ht="15" customHeight="1">
      <c r="A1069" s="245"/>
      <c r="B1069" s="9"/>
      <c r="C1069" s="132" t="s">
        <v>850</v>
      </c>
      <c r="D1069" s="389" t="str">
        <f>IF($AC$978="","",IF(HLOOKUP($AC$978,Presentación!$AQ$3:$BV$574,Presentación!AP88)="","",HLOOKUP($AC$978,Presentación!$AQ$3:$BV$574,Presentación!AP88,0)))</f>
        <v/>
      </c>
      <c r="E1069" s="390"/>
      <c r="F1069" s="391"/>
      <c r="G1069" s="480" t="str">
        <f>IF($AC$978="","",IF(HLOOKUP($AC$978,Presentación!$BZ$3:$DE$574,Presentación!AP88,0)="","",HLOOKUP($AC$978,Presentación!$BZ$3:$DE$574,Presentación!AP88,0)))</f>
        <v/>
      </c>
      <c r="H1069" s="481"/>
      <c r="I1069" s="481"/>
      <c r="J1069" s="481"/>
      <c r="K1069" s="481"/>
      <c r="L1069" s="482"/>
      <c r="M1069" s="27"/>
      <c r="N1069" s="27"/>
      <c r="O1069" s="27"/>
      <c r="P1069" s="27"/>
      <c r="Q1069" s="27"/>
      <c r="R1069" s="27"/>
      <c r="S1069" s="27"/>
      <c r="T1069" s="27"/>
      <c r="U1069" s="27"/>
      <c r="V1069" s="27"/>
      <c r="W1069" s="27"/>
      <c r="X1069" s="27"/>
      <c r="Y1069" s="27"/>
      <c r="Z1069" s="27"/>
      <c r="AA1069" s="27"/>
      <c r="AB1069" s="27"/>
      <c r="AC1069" s="27"/>
      <c r="AD1069" s="27"/>
      <c r="AG1069">
        <f t="shared" si="367"/>
        <v>0</v>
      </c>
      <c r="AH1069">
        <f t="shared" si="368"/>
        <v>0</v>
      </c>
      <c r="AI1069">
        <f t="shared" si="369"/>
        <v>0</v>
      </c>
      <c r="AJ1069">
        <f t="shared" si="370"/>
        <v>0</v>
      </c>
      <c r="AK1069">
        <f t="shared" si="371"/>
        <v>0</v>
      </c>
      <c r="AL1069">
        <f t="shared" si="372"/>
        <v>0</v>
      </c>
      <c r="AM1069">
        <f t="shared" si="373"/>
        <v>0</v>
      </c>
      <c r="AN1069">
        <f t="shared" si="374"/>
        <v>0</v>
      </c>
      <c r="AO1069">
        <f t="shared" si="375"/>
        <v>0</v>
      </c>
      <c r="AP1069">
        <f t="shared" si="376"/>
        <v>0</v>
      </c>
      <c r="AQ1069">
        <f t="shared" si="377"/>
        <v>0</v>
      </c>
      <c r="AR1069">
        <f t="shared" si="378"/>
        <v>0</v>
      </c>
      <c r="AS1069">
        <f t="shared" si="379"/>
        <v>0</v>
      </c>
      <c r="AT1069">
        <f t="shared" si="380"/>
        <v>0</v>
      </c>
      <c r="AU1069">
        <f t="shared" si="381"/>
        <v>0</v>
      </c>
      <c r="AV1069">
        <f t="shared" si="382"/>
        <v>0</v>
      </c>
      <c r="AW1069">
        <f t="shared" si="383"/>
        <v>0</v>
      </c>
      <c r="AX1069">
        <f t="shared" si="384"/>
        <v>0</v>
      </c>
      <c r="AY1069">
        <f t="shared" si="385"/>
        <v>0</v>
      </c>
      <c r="AZ1069">
        <f t="shared" si="386"/>
        <v>0</v>
      </c>
      <c r="BA1069" s="35">
        <f t="shared" si="387"/>
        <v>0</v>
      </c>
      <c r="BB1069" s="36">
        <f t="shared" si="388"/>
        <v>0</v>
      </c>
      <c r="BC1069" s="37">
        <f t="shared" si="389"/>
        <v>0</v>
      </c>
      <c r="BD1069" s="38">
        <f t="shared" si="390"/>
        <v>0</v>
      </c>
      <c r="BE1069" s="35">
        <f t="shared" si="391"/>
        <v>0</v>
      </c>
      <c r="BF1069" s="36">
        <f t="shared" si="392"/>
        <v>0</v>
      </c>
      <c r="BG1069" s="37">
        <f t="shared" si="393"/>
        <v>0</v>
      </c>
      <c r="BH1069" s="38">
        <f t="shared" si="394"/>
        <v>0</v>
      </c>
      <c r="BI1069" s="35">
        <f t="shared" si="395"/>
        <v>0</v>
      </c>
      <c r="BJ1069" s="36">
        <f t="shared" si="396"/>
        <v>0</v>
      </c>
      <c r="BK1069" s="37">
        <f t="shared" si="397"/>
        <v>0</v>
      </c>
      <c r="BL1069" s="38">
        <f t="shared" si="398"/>
        <v>0</v>
      </c>
      <c r="BM1069" s="39">
        <f t="shared" si="399"/>
        <v>0</v>
      </c>
      <c r="BN1069" s="34" t="str">
        <f>IF(BM1069=0,"",
IF(SUM($BM$985:BM1069)=1,BO1069,
IF($BM$1560&gt;SUM($BM$985:BM1069),_xlfn.CONCAT(", ",BO1069),
IF($BM$1560=SUM($BM$985:BM1069),_xlfn.CONCAT(" y ",BO1069)))))</f>
        <v/>
      </c>
      <c r="BO1069" s="132" t="s">
        <v>850</v>
      </c>
    </row>
    <row r="1070" spans="1:67" ht="15" customHeight="1">
      <c r="A1070" s="245"/>
      <c r="B1070" s="9"/>
      <c r="C1070" s="132" t="s">
        <v>851</v>
      </c>
      <c r="D1070" s="389" t="str">
        <f>IF($AC$978="","",IF(HLOOKUP($AC$978,Presentación!$AQ$3:$BV$574,Presentación!AP89)="","",HLOOKUP($AC$978,Presentación!$AQ$3:$BV$574,Presentación!AP89,0)))</f>
        <v/>
      </c>
      <c r="E1070" s="390"/>
      <c r="F1070" s="391"/>
      <c r="G1070" s="480" t="str">
        <f>IF($AC$978="","",IF(HLOOKUP($AC$978,Presentación!$BZ$3:$DE$574,Presentación!AP89,0)="","",HLOOKUP($AC$978,Presentación!$BZ$3:$DE$574,Presentación!AP89,0)))</f>
        <v/>
      </c>
      <c r="H1070" s="481"/>
      <c r="I1070" s="481"/>
      <c r="J1070" s="481"/>
      <c r="K1070" s="481"/>
      <c r="L1070" s="482"/>
      <c r="M1070" s="27"/>
      <c r="N1070" s="27"/>
      <c r="O1070" s="27"/>
      <c r="P1070" s="27"/>
      <c r="Q1070" s="27"/>
      <c r="R1070" s="27"/>
      <c r="S1070" s="27"/>
      <c r="T1070" s="27"/>
      <c r="U1070" s="27"/>
      <c r="V1070" s="27"/>
      <c r="W1070" s="27"/>
      <c r="X1070" s="27"/>
      <c r="Y1070" s="27"/>
      <c r="Z1070" s="27"/>
      <c r="AA1070" s="27"/>
      <c r="AB1070" s="27"/>
      <c r="AC1070" s="27"/>
      <c r="AD1070" s="27"/>
      <c r="AG1070">
        <f t="shared" si="367"/>
        <v>0</v>
      </c>
      <c r="AH1070">
        <f t="shared" si="368"/>
        <v>0</v>
      </c>
      <c r="AI1070">
        <f t="shared" si="369"/>
        <v>0</v>
      </c>
      <c r="AJ1070">
        <f t="shared" si="370"/>
        <v>0</v>
      </c>
      <c r="AK1070">
        <f t="shared" si="371"/>
        <v>0</v>
      </c>
      <c r="AL1070">
        <f t="shared" si="372"/>
        <v>0</v>
      </c>
      <c r="AM1070">
        <f t="shared" si="373"/>
        <v>0</v>
      </c>
      <c r="AN1070">
        <f t="shared" si="374"/>
        <v>0</v>
      </c>
      <c r="AO1070">
        <f t="shared" si="375"/>
        <v>0</v>
      </c>
      <c r="AP1070">
        <f t="shared" si="376"/>
        <v>0</v>
      </c>
      <c r="AQ1070">
        <f t="shared" si="377"/>
        <v>0</v>
      </c>
      <c r="AR1070">
        <f t="shared" si="378"/>
        <v>0</v>
      </c>
      <c r="AS1070">
        <f t="shared" si="379"/>
        <v>0</v>
      </c>
      <c r="AT1070">
        <f t="shared" si="380"/>
        <v>0</v>
      </c>
      <c r="AU1070">
        <f t="shared" si="381"/>
        <v>0</v>
      </c>
      <c r="AV1070">
        <f t="shared" si="382"/>
        <v>0</v>
      </c>
      <c r="AW1070">
        <f t="shared" si="383"/>
        <v>0</v>
      </c>
      <c r="AX1070">
        <f t="shared" si="384"/>
        <v>0</v>
      </c>
      <c r="AY1070">
        <f t="shared" si="385"/>
        <v>0</v>
      </c>
      <c r="AZ1070">
        <f t="shared" si="386"/>
        <v>0</v>
      </c>
      <c r="BA1070" s="35">
        <f t="shared" si="387"/>
        <v>0</v>
      </c>
      <c r="BB1070" s="36">
        <f t="shared" si="388"/>
        <v>0</v>
      </c>
      <c r="BC1070" s="37">
        <f t="shared" si="389"/>
        <v>0</v>
      </c>
      <c r="BD1070" s="38">
        <f t="shared" si="390"/>
        <v>0</v>
      </c>
      <c r="BE1070" s="35">
        <f t="shared" si="391"/>
        <v>0</v>
      </c>
      <c r="BF1070" s="36">
        <f t="shared" si="392"/>
        <v>0</v>
      </c>
      <c r="BG1070" s="37">
        <f t="shared" si="393"/>
        <v>0</v>
      </c>
      <c r="BH1070" s="38">
        <f t="shared" si="394"/>
        <v>0</v>
      </c>
      <c r="BI1070" s="35">
        <f t="shared" si="395"/>
        <v>0</v>
      </c>
      <c r="BJ1070" s="36">
        <f t="shared" si="396"/>
        <v>0</v>
      </c>
      <c r="BK1070" s="37">
        <f t="shared" si="397"/>
        <v>0</v>
      </c>
      <c r="BL1070" s="38">
        <f t="shared" si="398"/>
        <v>0</v>
      </c>
      <c r="BM1070" s="39">
        <f t="shared" si="399"/>
        <v>0</v>
      </c>
      <c r="BN1070" s="34" t="str">
        <f>IF(BM1070=0,"",
IF(SUM($BM$985:BM1070)=1,BO1070,
IF($BM$1560&gt;SUM($BM$985:BM1070),_xlfn.CONCAT(", ",BO1070),
IF($BM$1560=SUM($BM$985:BM1070),_xlfn.CONCAT(" y ",BO1070)))))</f>
        <v/>
      </c>
      <c r="BO1070" s="132" t="s">
        <v>851</v>
      </c>
    </row>
    <row r="1071" spans="1:67" ht="15" customHeight="1">
      <c r="A1071" s="245"/>
      <c r="B1071" s="9"/>
      <c r="C1071" s="132" t="s">
        <v>852</v>
      </c>
      <c r="D1071" s="389" t="str">
        <f>IF($AC$978="","",IF(HLOOKUP($AC$978,Presentación!$AQ$3:$BV$574,Presentación!AP90)="","",HLOOKUP($AC$978,Presentación!$AQ$3:$BV$574,Presentación!AP90,0)))</f>
        <v/>
      </c>
      <c r="E1071" s="390"/>
      <c r="F1071" s="391"/>
      <c r="G1071" s="480" t="str">
        <f>IF($AC$978="","",IF(HLOOKUP($AC$978,Presentación!$BZ$3:$DE$574,Presentación!AP90,0)="","",HLOOKUP($AC$978,Presentación!$BZ$3:$DE$574,Presentación!AP90,0)))</f>
        <v/>
      </c>
      <c r="H1071" s="481"/>
      <c r="I1071" s="481"/>
      <c r="J1071" s="481"/>
      <c r="K1071" s="481"/>
      <c r="L1071" s="482"/>
      <c r="M1071" s="27"/>
      <c r="N1071" s="27"/>
      <c r="O1071" s="27"/>
      <c r="P1071" s="27"/>
      <c r="Q1071" s="27"/>
      <c r="R1071" s="27"/>
      <c r="S1071" s="27"/>
      <c r="T1071" s="27"/>
      <c r="U1071" s="27"/>
      <c r="V1071" s="27"/>
      <c r="W1071" s="27"/>
      <c r="X1071" s="27"/>
      <c r="Y1071" s="27"/>
      <c r="Z1071" s="27"/>
      <c r="AA1071" s="27"/>
      <c r="AB1071" s="27"/>
      <c r="AC1071" s="27"/>
      <c r="AD1071" s="27"/>
      <c r="AG1071">
        <f t="shared" si="367"/>
        <v>0</v>
      </c>
      <c r="AH1071">
        <f t="shared" si="368"/>
        <v>0</v>
      </c>
      <c r="AI1071">
        <f t="shared" si="369"/>
        <v>0</v>
      </c>
      <c r="AJ1071">
        <f t="shared" si="370"/>
        <v>0</v>
      </c>
      <c r="AK1071">
        <f t="shared" si="371"/>
        <v>0</v>
      </c>
      <c r="AL1071">
        <f t="shared" si="372"/>
        <v>0</v>
      </c>
      <c r="AM1071">
        <f t="shared" si="373"/>
        <v>0</v>
      </c>
      <c r="AN1071">
        <f t="shared" si="374"/>
        <v>0</v>
      </c>
      <c r="AO1071">
        <f t="shared" si="375"/>
        <v>0</v>
      </c>
      <c r="AP1071">
        <f t="shared" si="376"/>
        <v>0</v>
      </c>
      <c r="AQ1071">
        <f t="shared" si="377"/>
        <v>0</v>
      </c>
      <c r="AR1071">
        <f t="shared" si="378"/>
        <v>0</v>
      </c>
      <c r="AS1071">
        <f t="shared" si="379"/>
        <v>0</v>
      </c>
      <c r="AT1071">
        <f t="shared" si="380"/>
        <v>0</v>
      </c>
      <c r="AU1071">
        <f t="shared" si="381"/>
        <v>0</v>
      </c>
      <c r="AV1071">
        <f t="shared" si="382"/>
        <v>0</v>
      </c>
      <c r="AW1071">
        <f t="shared" si="383"/>
        <v>0</v>
      </c>
      <c r="AX1071">
        <f t="shared" si="384"/>
        <v>0</v>
      </c>
      <c r="AY1071">
        <f t="shared" si="385"/>
        <v>0</v>
      </c>
      <c r="AZ1071">
        <f t="shared" si="386"/>
        <v>0</v>
      </c>
      <c r="BA1071" s="35">
        <f t="shared" si="387"/>
        <v>0</v>
      </c>
      <c r="BB1071" s="36">
        <f t="shared" si="388"/>
        <v>0</v>
      </c>
      <c r="BC1071" s="37">
        <f t="shared" si="389"/>
        <v>0</v>
      </c>
      <c r="BD1071" s="38">
        <f t="shared" si="390"/>
        <v>0</v>
      </c>
      <c r="BE1071" s="35">
        <f t="shared" si="391"/>
        <v>0</v>
      </c>
      <c r="BF1071" s="36">
        <f t="shared" si="392"/>
        <v>0</v>
      </c>
      <c r="BG1071" s="37">
        <f t="shared" si="393"/>
        <v>0</v>
      </c>
      <c r="BH1071" s="38">
        <f t="shared" si="394"/>
        <v>0</v>
      </c>
      <c r="BI1071" s="35">
        <f t="shared" si="395"/>
        <v>0</v>
      </c>
      <c r="BJ1071" s="36">
        <f t="shared" si="396"/>
        <v>0</v>
      </c>
      <c r="BK1071" s="37">
        <f t="shared" si="397"/>
        <v>0</v>
      </c>
      <c r="BL1071" s="38">
        <f t="shared" si="398"/>
        <v>0</v>
      </c>
      <c r="BM1071" s="39">
        <f t="shared" si="399"/>
        <v>0</v>
      </c>
      <c r="BN1071" s="34" t="str">
        <f>IF(BM1071=0,"",
IF(SUM($BM$985:BM1071)=1,BO1071,
IF($BM$1560&gt;SUM($BM$985:BM1071),_xlfn.CONCAT(", ",BO1071),
IF($BM$1560=SUM($BM$985:BM1071),_xlfn.CONCAT(" y ",BO1071)))))</f>
        <v/>
      </c>
      <c r="BO1071" s="132" t="s">
        <v>852</v>
      </c>
    </row>
    <row r="1072" spans="1:67" ht="15" customHeight="1">
      <c r="A1072" s="245"/>
      <c r="B1072" s="9"/>
      <c r="C1072" s="132" t="s">
        <v>853</v>
      </c>
      <c r="D1072" s="389" t="str">
        <f>IF($AC$978="","",IF(HLOOKUP($AC$978,Presentación!$AQ$3:$BV$574,Presentación!AP91)="","",HLOOKUP($AC$978,Presentación!$AQ$3:$BV$574,Presentación!AP91,0)))</f>
        <v/>
      </c>
      <c r="E1072" s="390"/>
      <c r="F1072" s="391"/>
      <c r="G1072" s="480" t="str">
        <f>IF($AC$978="","",IF(HLOOKUP($AC$978,Presentación!$BZ$3:$DE$574,Presentación!AP91,0)="","",HLOOKUP($AC$978,Presentación!$BZ$3:$DE$574,Presentación!AP91,0)))</f>
        <v/>
      </c>
      <c r="H1072" s="481"/>
      <c r="I1072" s="481"/>
      <c r="J1072" s="481"/>
      <c r="K1072" s="481"/>
      <c r="L1072" s="482"/>
      <c r="M1072" s="27"/>
      <c r="N1072" s="27"/>
      <c r="O1072" s="27"/>
      <c r="P1072" s="27"/>
      <c r="Q1072" s="27"/>
      <c r="R1072" s="27"/>
      <c r="S1072" s="27"/>
      <c r="T1072" s="27"/>
      <c r="U1072" s="27"/>
      <c r="V1072" s="27"/>
      <c r="W1072" s="27"/>
      <c r="X1072" s="27"/>
      <c r="Y1072" s="27"/>
      <c r="Z1072" s="27"/>
      <c r="AA1072" s="27"/>
      <c r="AB1072" s="27"/>
      <c r="AC1072" s="27"/>
      <c r="AD1072" s="27"/>
      <c r="AG1072">
        <f t="shared" si="367"/>
        <v>0</v>
      </c>
      <c r="AH1072">
        <f t="shared" si="368"/>
        <v>0</v>
      </c>
      <c r="AI1072">
        <f t="shared" si="369"/>
        <v>0</v>
      </c>
      <c r="AJ1072">
        <f t="shared" si="370"/>
        <v>0</v>
      </c>
      <c r="AK1072">
        <f t="shared" si="371"/>
        <v>0</v>
      </c>
      <c r="AL1072">
        <f t="shared" si="372"/>
        <v>0</v>
      </c>
      <c r="AM1072">
        <f t="shared" si="373"/>
        <v>0</v>
      </c>
      <c r="AN1072">
        <f t="shared" si="374"/>
        <v>0</v>
      </c>
      <c r="AO1072">
        <f t="shared" si="375"/>
        <v>0</v>
      </c>
      <c r="AP1072">
        <f t="shared" si="376"/>
        <v>0</v>
      </c>
      <c r="AQ1072">
        <f t="shared" si="377"/>
        <v>0</v>
      </c>
      <c r="AR1072">
        <f t="shared" si="378"/>
        <v>0</v>
      </c>
      <c r="AS1072">
        <f t="shared" si="379"/>
        <v>0</v>
      </c>
      <c r="AT1072">
        <f t="shared" si="380"/>
        <v>0</v>
      </c>
      <c r="AU1072">
        <f t="shared" si="381"/>
        <v>0</v>
      </c>
      <c r="AV1072">
        <f t="shared" si="382"/>
        <v>0</v>
      </c>
      <c r="AW1072">
        <f t="shared" si="383"/>
        <v>0</v>
      </c>
      <c r="AX1072">
        <f t="shared" si="384"/>
        <v>0</v>
      </c>
      <c r="AY1072">
        <f t="shared" si="385"/>
        <v>0</v>
      </c>
      <c r="AZ1072">
        <f t="shared" si="386"/>
        <v>0</v>
      </c>
      <c r="BA1072" s="35">
        <f t="shared" si="387"/>
        <v>0</v>
      </c>
      <c r="BB1072" s="36">
        <f t="shared" si="388"/>
        <v>0</v>
      </c>
      <c r="BC1072" s="37">
        <f t="shared" si="389"/>
        <v>0</v>
      </c>
      <c r="BD1072" s="38">
        <f t="shared" si="390"/>
        <v>0</v>
      </c>
      <c r="BE1072" s="35">
        <f t="shared" si="391"/>
        <v>0</v>
      </c>
      <c r="BF1072" s="36">
        <f t="shared" si="392"/>
        <v>0</v>
      </c>
      <c r="BG1072" s="37">
        <f t="shared" si="393"/>
        <v>0</v>
      </c>
      <c r="BH1072" s="38">
        <f t="shared" si="394"/>
        <v>0</v>
      </c>
      <c r="BI1072" s="35">
        <f t="shared" si="395"/>
        <v>0</v>
      </c>
      <c r="BJ1072" s="36">
        <f t="shared" si="396"/>
        <v>0</v>
      </c>
      <c r="BK1072" s="37">
        <f t="shared" si="397"/>
        <v>0</v>
      </c>
      <c r="BL1072" s="38">
        <f t="shared" si="398"/>
        <v>0</v>
      </c>
      <c r="BM1072" s="39">
        <f t="shared" si="399"/>
        <v>0</v>
      </c>
      <c r="BN1072" s="34" t="str">
        <f>IF(BM1072=0,"",
IF(SUM($BM$985:BM1072)=1,BO1072,
IF($BM$1560&gt;SUM($BM$985:BM1072),_xlfn.CONCAT(", ",BO1072),
IF($BM$1560=SUM($BM$985:BM1072),_xlfn.CONCAT(" y ",BO1072)))))</f>
        <v/>
      </c>
      <c r="BO1072" s="132" t="s">
        <v>853</v>
      </c>
    </row>
    <row r="1073" spans="1:67" ht="15" customHeight="1">
      <c r="A1073" s="245"/>
      <c r="B1073" s="9"/>
      <c r="C1073" s="132" t="s">
        <v>854</v>
      </c>
      <c r="D1073" s="389" t="str">
        <f>IF($AC$978="","",IF(HLOOKUP($AC$978,Presentación!$AQ$3:$BV$574,Presentación!AP92)="","",HLOOKUP($AC$978,Presentación!$AQ$3:$BV$574,Presentación!AP92,0)))</f>
        <v/>
      </c>
      <c r="E1073" s="390"/>
      <c r="F1073" s="391"/>
      <c r="G1073" s="480" t="str">
        <f>IF($AC$978="","",IF(HLOOKUP($AC$978,Presentación!$BZ$3:$DE$574,Presentación!AP92,0)="","",HLOOKUP($AC$978,Presentación!$BZ$3:$DE$574,Presentación!AP92,0)))</f>
        <v/>
      </c>
      <c r="H1073" s="481"/>
      <c r="I1073" s="481"/>
      <c r="J1073" s="481"/>
      <c r="K1073" s="481"/>
      <c r="L1073" s="482"/>
      <c r="M1073" s="27"/>
      <c r="N1073" s="27"/>
      <c r="O1073" s="27"/>
      <c r="P1073" s="27"/>
      <c r="Q1073" s="27"/>
      <c r="R1073" s="27"/>
      <c r="S1073" s="27"/>
      <c r="T1073" s="27"/>
      <c r="U1073" s="27"/>
      <c r="V1073" s="27"/>
      <c r="W1073" s="27"/>
      <c r="X1073" s="27"/>
      <c r="Y1073" s="27"/>
      <c r="Z1073" s="27"/>
      <c r="AA1073" s="27"/>
      <c r="AB1073" s="27"/>
      <c r="AC1073" s="27"/>
      <c r="AD1073" s="27"/>
      <c r="AG1073">
        <f t="shared" si="367"/>
        <v>0</v>
      </c>
      <c r="AH1073">
        <f t="shared" si="368"/>
        <v>0</v>
      </c>
      <c r="AI1073">
        <f t="shared" si="369"/>
        <v>0</v>
      </c>
      <c r="AJ1073">
        <f t="shared" si="370"/>
        <v>0</v>
      </c>
      <c r="AK1073">
        <f t="shared" si="371"/>
        <v>0</v>
      </c>
      <c r="AL1073">
        <f t="shared" si="372"/>
        <v>0</v>
      </c>
      <c r="AM1073">
        <f t="shared" si="373"/>
        <v>0</v>
      </c>
      <c r="AN1073">
        <f t="shared" si="374"/>
        <v>0</v>
      </c>
      <c r="AO1073">
        <f t="shared" si="375"/>
        <v>0</v>
      </c>
      <c r="AP1073">
        <f t="shared" si="376"/>
        <v>0</v>
      </c>
      <c r="AQ1073">
        <f t="shared" si="377"/>
        <v>0</v>
      </c>
      <c r="AR1073">
        <f t="shared" si="378"/>
        <v>0</v>
      </c>
      <c r="AS1073">
        <f t="shared" si="379"/>
        <v>0</v>
      </c>
      <c r="AT1073">
        <f t="shared" si="380"/>
        <v>0</v>
      </c>
      <c r="AU1073">
        <f t="shared" si="381"/>
        <v>0</v>
      </c>
      <c r="AV1073">
        <f t="shared" si="382"/>
        <v>0</v>
      </c>
      <c r="AW1073">
        <f t="shared" si="383"/>
        <v>0</v>
      </c>
      <c r="AX1073">
        <f t="shared" si="384"/>
        <v>0</v>
      </c>
      <c r="AY1073">
        <f t="shared" si="385"/>
        <v>0</v>
      </c>
      <c r="AZ1073">
        <f t="shared" si="386"/>
        <v>0</v>
      </c>
      <c r="BA1073" s="35">
        <f t="shared" si="387"/>
        <v>0</v>
      </c>
      <c r="BB1073" s="36">
        <f t="shared" si="388"/>
        <v>0</v>
      </c>
      <c r="BC1073" s="37">
        <f t="shared" si="389"/>
        <v>0</v>
      </c>
      <c r="BD1073" s="38">
        <f t="shared" si="390"/>
        <v>0</v>
      </c>
      <c r="BE1073" s="35">
        <f t="shared" si="391"/>
        <v>0</v>
      </c>
      <c r="BF1073" s="36">
        <f t="shared" si="392"/>
        <v>0</v>
      </c>
      <c r="BG1073" s="37">
        <f t="shared" si="393"/>
        <v>0</v>
      </c>
      <c r="BH1073" s="38">
        <f t="shared" si="394"/>
        <v>0</v>
      </c>
      <c r="BI1073" s="35">
        <f t="shared" si="395"/>
        <v>0</v>
      </c>
      <c r="BJ1073" s="36">
        <f t="shared" si="396"/>
        <v>0</v>
      </c>
      <c r="BK1073" s="37">
        <f t="shared" si="397"/>
        <v>0</v>
      </c>
      <c r="BL1073" s="38">
        <f t="shared" si="398"/>
        <v>0</v>
      </c>
      <c r="BM1073" s="39">
        <f t="shared" si="399"/>
        <v>0</v>
      </c>
      <c r="BN1073" s="34" t="str">
        <f>IF(BM1073=0,"",
IF(SUM($BM$985:BM1073)=1,BO1073,
IF($BM$1560&gt;SUM($BM$985:BM1073),_xlfn.CONCAT(", ",BO1073),
IF($BM$1560=SUM($BM$985:BM1073),_xlfn.CONCAT(" y ",BO1073)))))</f>
        <v/>
      </c>
      <c r="BO1073" s="132" t="s">
        <v>854</v>
      </c>
    </row>
    <row r="1074" spans="1:67" ht="15" customHeight="1">
      <c r="A1074" s="245"/>
      <c r="B1074" s="9"/>
      <c r="C1074" s="132" t="s">
        <v>855</v>
      </c>
      <c r="D1074" s="389" t="str">
        <f>IF($AC$978="","",IF(HLOOKUP($AC$978,Presentación!$AQ$3:$BV$574,Presentación!AP93)="","",HLOOKUP($AC$978,Presentación!$AQ$3:$BV$574,Presentación!AP93,0)))</f>
        <v/>
      </c>
      <c r="E1074" s="390"/>
      <c r="F1074" s="391"/>
      <c r="G1074" s="480" t="str">
        <f>IF($AC$978="","",IF(HLOOKUP($AC$978,Presentación!$BZ$3:$DE$574,Presentación!AP93,0)="","",HLOOKUP($AC$978,Presentación!$BZ$3:$DE$574,Presentación!AP93,0)))</f>
        <v/>
      </c>
      <c r="H1074" s="481"/>
      <c r="I1074" s="481"/>
      <c r="J1074" s="481"/>
      <c r="K1074" s="481"/>
      <c r="L1074" s="482"/>
      <c r="M1074" s="27"/>
      <c r="N1074" s="27"/>
      <c r="O1074" s="27"/>
      <c r="P1074" s="27"/>
      <c r="Q1074" s="27"/>
      <c r="R1074" s="27"/>
      <c r="S1074" s="27"/>
      <c r="T1074" s="27"/>
      <c r="U1074" s="27"/>
      <c r="V1074" s="27"/>
      <c r="W1074" s="27"/>
      <c r="X1074" s="27"/>
      <c r="Y1074" s="27"/>
      <c r="Z1074" s="27"/>
      <c r="AA1074" s="27"/>
      <c r="AB1074" s="27"/>
      <c r="AC1074" s="27"/>
      <c r="AD1074" s="27"/>
      <c r="AG1074">
        <f t="shared" si="367"/>
        <v>0</v>
      </c>
      <c r="AH1074">
        <f t="shared" si="368"/>
        <v>0</v>
      </c>
      <c r="AI1074">
        <f t="shared" si="369"/>
        <v>0</v>
      </c>
      <c r="AJ1074">
        <f t="shared" si="370"/>
        <v>0</v>
      </c>
      <c r="AK1074">
        <f t="shared" si="371"/>
        <v>0</v>
      </c>
      <c r="AL1074">
        <f t="shared" si="372"/>
        <v>0</v>
      </c>
      <c r="AM1074">
        <f t="shared" si="373"/>
        <v>0</v>
      </c>
      <c r="AN1074">
        <f t="shared" si="374"/>
        <v>0</v>
      </c>
      <c r="AO1074">
        <f t="shared" si="375"/>
        <v>0</v>
      </c>
      <c r="AP1074">
        <f t="shared" si="376"/>
        <v>0</v>
      </c>
      <c r="AQ1074">
        <f t="shared" si="377"/>
        <v>0</v>
      </c>
      <c r="AR1074">
        <f t="shared" si="378"/>
        <v>0</v>
      </c>
      <c r="AS1074">
        <f t="shared" si="379"/>
        <v>0</v>
      </c>
      <c r="AT1074">
        <f t="shared" si="380"/>
        <v>0</v>
      </c>
      <c r="AU1074">
        <f t="shared" si="381"/>
        <v>0</v>
      </c>
      <c r="AV1074">
        <f t="shared" si="382"/>
        <v>0</v>
      </c>
      <c r="AW1074">
        <f t="shared" si="383"/>
        <v>0</v>
      </c>
      <c r="AX1074">
        <f t="shared" si="384"/>
        <v>0</v>
      </c>
      <c r="AY1074">
        <f t="shared" si="385"/>
        <v>0</v>
      </c>
      <c r="AZ1074">
        <f t="shared" si="386"/>
        <v>0</v>
      </c>
      <c r="BA1074" s="35">
        <f t="shared" si="387"/>
        <v>0</v>
      </c>
      <c r="BB1074" s="36">
        <f t="shared" si="388"/>
        <v>0</v>
      </c>
      <c r="BC1074" s="37">
        <f t="shared" si="389"/>
        <v>0</v>
      </c>
      <c r="BD1074" s="38">
        <f t="shared" si="390"/>
        <v>0</v>
      </c>
      <c r="BE1074" s="35">
        <f t="shared" si="391"/>
        <v>0</v>
      </c>
      <c r="BF1074" s="36">
        <f t="shared" si="392"/>
        <v>0</v>
      </c>
      <c r="BG1074" s="37">
        <f t="shared" si="393"/>
        <v>0</v>
      </c>
      <c r="BH1074" s="38">
        <f t="shared" si="394"/>
        <v>0</v>
      </c>
      <c r="BI1074" s="35">
        <f t="shared" si="395"/>
        <v>0</v>
      </c>
      <c r="BJ1074" s="36">
        <f t="shared" si="396"/>
        <v>0</v>
      </c>
      <c r="BK1074" s="37">
        <f t="shared" si="397"/>
        <v>0</v>
      </c>
      <c r="BL1074" s="38">
        <f t="shared" si="398"/>
        <v>0</v>
      </c>
      <c r="BM1074" s="39">
        <f t="shared" si="399"/>
        <v>0</v>
      </c>
      <c r="BN1074" s="34" t="str">
        <f>IF(BM1074=0,"",
IF(SUM($BM$985:BM1074)=1,BO1074,
IF($BM$1560&gt;SUM($BM$985:BM1074),_xlfn.CONCAT(", ",BO1074),
IF($BM$1560=SUM($BM$985:BM1074),_xlfn.CONCAT(" y ",BO1074)))))</f>
        <v/>
      </c>
      <c r="BO1074" s="132" t="s">
        <v>855</v>
      </c>
    </row>
    <row r="1075" spans="1:67" ht="15" customHeight="1">
      <c r="A1075" s="245"/>
      <c r="B1075" s="9"/>
      <c r="C1075" s="132" t="s">
        <v>856</v>
      </c>
      <c r="D1075" s="389" t="str">
        <f>IF($AC$978="","",IF(HLOOKUP($AC$978,Presentación!$AQ$3:$BV$574,Presentación!AP94)="","",HLOOKUP($AC$978,Presentación!$AQ$3:$BV$574,Presentación!AP94,0)))</f>
        <v/>
      </c>
      <c r="E1075" s="390"/>
      <c r="F1075" s="391"/>
      <c r="G1075" s="480" t="str">
        <f>IF($AC$978="","",IF(HLOOKUP($AC$978,Presentación!$BZ$3:$DE$574,Presentación!AP94,0)="","",HLOOKUP($AC$978,Presentación!$BZ$3:$DE$574,Presentación!AP94,0)))</f>
        <v/>
      </c>
      <c r="H1075" s="481"/>
      <c r="I1075" s="481"/>
      <c r="J1075" s="481"/>
      <c r="K1075" s="481"/>
      <c r="L1075" s="482"/>
      <c r="M1075" s="27"/>
      <c r="N1075" s="27"/>
      <c r="O1075" s="27"/>
      <c r="P1075" s="27"/>
      <c r="Q1075" s="27"/>
      <c r="R1075" s="27"/>
      <c r="S1075" s="27"/>
      <c r="T1075" s="27"/>
      <c r="U1075" s="27"/>
      <c r="V1075" s="27"/>
      <c r="W1075" s="27"/>
      <c r="X1075" s="27"/>
      <c r="Y1075" s="27"/>
      <c r="Z1075" s="27"/>
      <c r="AA1075" s="27"/>
      <c r="AB1075" s="27"/>
      <c r="AC1075" s="27"/>
      <c r="AD1075" s="27"/>
      <c r="AG1075">
        <f t="shared" si="367"/>
        <v>0</v>
      </c>
      <c r="AH1075">
        <f t="shared" si="368"/>
        <v>0</v>
      </c>
      <c r="AI1075">
        <f t="shared" si="369"/>
        <v>0</v>
      </c>
      <c r="AJ1075">
        <f t="shared" si="370"/>
        <v>0</v>
      </c>
      <c r="AK1075">
        <f t="shared" si="371"/>
        <v>0</v>
      </c>
      <c r="AL1075">
        <f t="shared" si="372"/>
        <v>0</v>
      </c>
      <c r="AM1075">
        <f t="shared" si="373"/>
        <v>0</v>
      </c>
      <c r="AN1075">
        <f t="shared" si="374"/>
        <v>0</v>
      </c>
      <c r="AO1075">
        <f t="shared" si="375"/>
        <v>0</v>
      </c>
      <c r="AP1075">
        <f t="shared" si="376"/>
        <v>0</v>
      </c>
      <c r="AQ1075">
        <f t="shared" si="377"/>
        <v>0</v>
      </c>
      <c r="AR1075">
        <f t="shared" si="378"/>
        <v>0</v>
      </c>
      <c r="AS1075">
        <f t="shared" si="379"/>
        <v>0</v>
      </c>
      <c r="AT1075">
        <f t="shared" si="380"/>
        <v>0</v>
      </c>
      <c r="AU1075">
        <f t="shared" si="381"/>
        <v>0</v>
      </c>
      <c r="AV1075">
        <f t="shared" si="382"/>
        <v>0</v>
      </c>
      <c r="AW1075">
        <f t="shared" si="383"/>
        <v>0</v>
      </c>
      <c r="AX1075">
        <f t="shared" si="384"/>
        <v>0</v>
      </c>
      <c r="AY1075">
        <f t="shared" si="385"/>
        <v>0</v>
      </c>
      <c r="AZ1075">
        <f t="shared" si="386"/>
        <v>0</v>
      </c>
      <c r="BA1075" s="35">
        <f t="shared" si="387"/>
        <v>0</v>
      </c>
      <c r="BB1075" s="36">
        <f t="shared" si="388"/>
        <v>0</v>
      </c>
      <c r="BC1075" s="37">
        <f t="shared" si="389"/>
        <v>0</v>
      </c>
      <c r="BD1075" s="38">
        <f t="shared" si="390"/>
        <v>0</v>
      </c>
      <c r="BE1075" s="35">
        <f t="shared" si="391"/>
        <v>0</v>
      </c>
      <c r="BF1075" s="36">
        <f t="shared" si="392"/>
        <v>0</v>
      </c>
      <c r="BG1075" s="37">
        <f t="shared" si="393"/>
        <v>0</v>
      </c>
      <c r="BH1075" s="38">
        <f t="shared" si="394"/>
        <v>0</v>
      </c>
      <c r="BI1075" s="35">
        <f t="shared" si="395"/>
        <v>0</v>
      </c>
      <c r="BJ1075" s="36">
        <f t="shared" si="396"/>
        <v>0</v>
      </c>
      <c r="BK1075" s="37">
        <f t="shared" si="397"/>
        <v>0</v>
      </c>
      <c r="BL1075" s="38">
        <f t="shared" si="398"/>
        <v>0</v>
      </c>
      <c r="BM1075" s="39">
        <f t="shared" si="399"/>
        <v>0</v>
      </c>
      <c r="BN1075" s="34" t="str">
        <f>IF(BM1075=0,"",
IF(SUM($BM$985:BM1075)=1,BO1075,
IF($BM$1560&gt;SUM($BM$985:BM1075),_xlfn.CONCAT(", ",BO1075),
IF($BM$1560=SUM($BM$985:BM1075),_xlfn.CONCAT(" y ",BO1075)))))</f>
        <v/>
      </c>
      <c r="BO1075" s="132" t="s">
        <v>856</v>
      </c>
    </row>
    <row r="1076" spans="1:67" ht="15" customHeight="1">
      <c r="A1076" s="245"/>
      <c r="B1076" s="9"/>
      <c r="C1076" s="132" t="s">
        <v>857</v>
      </c>
      <c r="D1076" s="389" t="str">
        <f>IF($AC$978="","",IF(HLOOKUP($AC$978,Presentación!$AQ$3:$BV$574,Presentación!AP95)="","",HLOOKUP($AC$978,Presentación!$AQ$3:$BV$574,Presentación!AP95,0)))</f>
        <v/>
      </c>
      <c r="E1076" s="390"/>
      <c r="F1076" s="391"/>
      <c r="G1076" s="480" t="str">
        <f>IF($AC$978="","",IF(HLOOKUP($AC$978,Presentación!$BZ$3:$DE$574,Presentación!AP95,0)="","",HLOOKUP($AC$978,Presentación!$BZ$3:$DE$574,Presentación!AP95,0)))</f>
        <v/>
      </c>
      <c r="H1076" s="481"/>
      <c r="I1076" s="481"/>
      <c r="J1076" s="481"/>
      <c r="K1076" s="481"/>
      <c r="L1076" s="482"/>
      <c r="M1076" s="27"/>
      <c r="N1076" s="27"/>
      <c r="O1076" s="27"/>
      <c r="P1076" s="27"/>
      <c r="Q1076" s="27"/>
      <c r="R1076" s="27"/>
      <c r="S1076" s="27"/>
      <c r="T1076" s="27"/>
      <c r="U1076" s="27"/>
      <c r="V1076" s="27"/>
      <c r="W1076" s="27"/>
      <c r="X1076" s="27"/>
      <c r="Y1076" s="27"/>
      <c r="Z1076" s="27"/>
      <c r="AA1076" s="27"/>
      <c r="AB1076" s="27"/>
      <c r="AC1076" s="27"/>
      <c r="AD1076" s="27"/>
      <c r="AG1076">
        <f t="shared" si="367"/>
        <v>0</v>
      </c>
      <c r="AH1076">
        <f t="shared" si="368"/>
        <v>0</v>
      </c>
      <c r="AI1076">
        <f t="shared" si="369"/>
        <v>0</v>
      </c>
      <c r="AJ1076">
        <f t="shared" si="370"/>
        <v>0</v>
      </c>
      <c r="AK1076">
        <f t="shared" si="371"/>
        <v>0</v>
      </c>
      <c r="AL1076">
        <f t="shared" si="372"/>
        <v>0</v>
      </c>
      <c r="AM1076">
        <f t="shared" si="373"/>
        <v>0</v>
      </c>
      <c r="AN1076">
        <f t="shared" si="374"/>
        <v>0</v>
      </c>
      <c r="AO1076">
        <f t="shared" si="375"/>
        <v>0</v>
      </c>
      <c r="AP1076">
        <f t="shared" si="376"/>
        <v>0</v>
      </c>
      <c r="AQ1076">
        <f t="shared" si="377"/>
        <v>0</v>
      </c>
      <c r="AR1076">
        <f t="shared" si="378"/>
        <v>0</v>
      </c>
      <c r="AS1076">
        <f t="shared" si="379"/>
        <v>0</v>
      </c>
      <c r="AT1076">
        <f t="shared" si="380"/>
        <v>0</v>
      </c>
      <c r="AU1076">
        <f t="shared" si="381"/>
        <v>0</v>
      </c>
      <c r="AV1076">
        <f t="shared" si="382"/>
        <v>0</v>
      </c>
      <c r="AW1076">
        <f t="shared" si="383"/>
        <v>0</v>
      </c>
      <c r="AX1076">
        <f t="shared" si="384"/>
        <v>0</v>
      </c>
      <c r="AY1076">
        <f t="shared" si="385"/>
        <v>0</v>
      </c>
      <c r="AZ1076">
        <f t="shared" si="386"/>
        <v>0</v>
      </c>
      <c r="BA1076" s="35">
        <f t="shared" si="387"/>
        <v>0</v>
      </c>
      <c r="BB1076" s="36">
        <f t="shared" si="388"/>
        <v>0</v>
      </c>
      <c r="BC1076" s="37">
        <f t="shared" si="389"/>
        <v>0</v>
      </c>
      <c r="BD1076" s="38">
        <f t="shared" si="390"/>
        <v>0</v>
      </c>
      <c r="BE1076" s="35">
        <f t="shared" si="391"/>
        <v>0</v>
      </c>
      <c r="BF1076" s="36">
        <f t="shared" si="392"/>
        <v>0</v>
      </c>
      <c r="BG1076" s="37">
        <f t="shared" si="393"/>
        <v>0</v>
      </c>
      <c r="BH1076" s="38">
        <f t="shared" si="394"/>
        <v>0</v>
      </c>
      <c r="BI1076" s="35">
        <f t="shared" si="395"/>
        <v>0</v>
      </c>
      <c r="BJ1076" s="36">
        <f t="shared" si="396"/>
        <v>0</v>
      </c>
      <c r="BK1076" s="37">
        <f t="shared" si="397"/>
        <v>0</v>
      </c>
      <c r="BL1076" s="38">
        <f t="shared" si="398"/>
        <v>0</v>
      </c>
      <c r="BM1076" s="39">
        <f t="shared" si="399"/>
        <v>0</v>
      </c>
      <c r="BN1076" s="34" t="str">
        <f>IF(BM1076=0,"",
IF(SUM($BM$985:BM1076)=1,BO1076,
IF($BM$1560&gt;SUM($BM$985:BM1076),_xlfn.CONCAT(", ",BO1076),
IF($BM$1560=SUM($BM$985:BM1076),_xlfn.CONCAT(" y ",BO1076)))))</f>
        <v/>
      </c>
      <c r="BO1076" s="132" t="s">
        <v>857</v>
      </c>
    </row>
    <row r="1077" spans="1:67" ht="15" customHeight="1">
      <c r="A1077" s="245"/>
      <c r="B1077" s="9"/>
      <c r="C1077" s="132" t="s">
        <v>858</v>
      </c>
      <c r="D1077" s="389" t="str">
        <f>IF($AC$978="","",IF(HLOOKUP($AC$978,Presentación!$AQ$3:$BV$574,Presentación!AP96)="","",HLOOKUP($AC$978,Presentación!$AQ$3:$BV$574,Presentación!AP96,0)))</f>
        <v/>
      </c>
      <c r="E1077" s="390"/>
      <c r="F1077" s="391"/>
      <c r="G1077" s="480" t="str">
        <f>IF($AC$978="","",IF(HLOOKUP($AC$978,Presentación!$BZ$3:$DE$574,Presentación!AP96,0)="","",HLOOKUP($AC$978,Presentación!$BZ$3:$DE$574,Presentación!AP96,0)))</f>
        <v/>
      </c>
      <c r="H1077" s="481"/>
      <c r="I1077" s="481"/>
      <c r="J1077" s="481"/>
      <c r="K1077" s="481"/>
      <c r="L1077" s="482"/>
      <c r="M1077" s="27"/>
      <c r="N1077" s="27"/>
      <c r="O1077" s="27"/>
      <c r="P1077" s="27"/>
      <c r="Q1077" s="27"/>
      <c r="R1077" s="27"/>
      <c r="S1077" s="27"/>
      <c r="T1077" s="27"/>
      <c r="U1077" s="27"/>
      <c r="V1077" s="27"/>
      <c r="W1077" s="27"/>
      <c r="X1077" s="27"/>
      <c r="Y1077" s="27"/>
      <c r="Z1077" s="27"/>
      <c r="AA1077" s="27"/>
      <c r="AB1077" s="27"/>
      <c r="AC1077" s="27"/>
      <c r="AD1077" s="27"/>
      <c r="AG1077">
        <f t="shared" si="367"/>
        <v>0</v>
      </c>
      <c r="AH1077">
        <f t="shared" si="368"/>
        <v>0</v>
      </c>
      <c r="AI1077">
        <f t="shared" si="369"/>
        <v>0</v>
      </c>
      <c r="AJ1077">
        <f t="shared" si="370"/>
        <v>0</v>
      </c>
      <c r="AK1077">
        <f t="shared" si="371"/>
        <v>0</v>
      </c>
      <c r="AL1077">
        <f t="shared" si="372"/>
        <v>0</v>
      </c>
      <c r="AM1077">
        <f t="shared" si="373"/>
        <v>0</v>
      </c>
      <c r="AN1077">
        <f t="shared" si="374"/>
        <v>0</v>
      </c>
      <c r="AO1077">
        <f t="shared" si="375"/>
        <v>0</v>
      </c>
      <c r="AP1077">
        <f t="shared" si="376"/>
        <v>0</v>
      </c>
      <c r="AQ1077">
        <f t="shared" si="377"/>
        <v>0</v>
      </c>
      <c r="AR1077">
        <f t="shared" si="378"/>
        <v>0</v>
      </c>
      <c r="AS1077">
        <f t="shared" si="379"/>
        <v>0</v>
      </c>
      <c r="AT1077">
        <f t="shared" si="380"/>
        <v>0</v>
      </c>
      <c r="AU1077">
        <f t="shared" si="381"/>
        <v>0</v>
      </c>
      <c r="AV1077">
        <f t="shared" si="382"/>
        <v>0</v>
      </c>
      <c r="AW1077">
        <f t="shared" si="383"/>
        <v>0</v>
      </c>
      <c r="AX1077">
        <f t="shared" si="384"/>
        <v>0</v>
      </c>
      <c r="AY1077">
        <f t="shared" si="385"/>
        <v>0</v>
      </c>
      <c r="AZ1077">
        <f t="shared" si="386"/>
        <v>0</v>
      </c>
      <c r="BA1077" s="35">
        <f t="shared" si="387"/>
        <v>0</v>
      </c>
      <c r="BB1077" s="36">
        <f t="shared" si="388"/>
        <v>0</v>
      </c>
      <c r="BC1077" s="37">
        <f t="shared" si="389"/>
        <v>0</v>
      </c>
      <c r="BD1077" s="38">
        <f t="shared" si="390"/>
        <v>0</v>
      </c>
      <c r="BE1077" s="35">
        <f t="shared" si="391"/>
        <v>0</v>
      </c>
      <c r="BF1077" s="36">
        <f t="shared" si="392"/>
        <v>0</v>
      </c>
      <c r="BG1077" s="37">
        <f t="shared" si="393"/>
        <v>0</v>
      </c>
      <c r="BH1077" s="38">
        <f t="shared" si="394"/>
        <v>0</v>
      </c>
      <c r="BI1077" s="35">
        <f t="shared" si="395"/>
        <v>0</v>
      </c>
      <c r="BJ1077" s="36">
        <f t="shared" si="396"/>
        <v>0</v>
      </c>
      <c r="BK1077" s="37">
        <f t="shared" si="397"/>
        <v>0</v>
      </c>
      <c r="BL1077" s="38">
        <f t="shared" si="398"/>
        <v>0</v>
      </c>
      <c r="BM1077" s="39">
        <f t="shared" si="399"/>
        <v>0</v>
      </c>
      <c r="BN1077" s="34" t="str">
        <f>IF(BM1077=0,"",
IF(SUM($BM$985:BM1077)=1,BO1077,
IF($BM$1560&gt;SUM($BM$985:BM1077),_xlfn.CONCAT(", ",BO1077),
IF($BM$1560=SUM($BM$985:BM1077),_xlfn.CONCAT(" y ",BO1077)))))</f>
        <v/>
      </c>
      <c r="BO1077" s="132" t="s">
        <v>858</v>
      </c>
    </row>
    <row r="1078" spans="1:67" ht="15" customHeight="1">
      <c r="A1078" s="245"/>
      <c r="B1078" s="9"/>
      <c r="C1078" s="132" t="s">
        <v>859</v>
      </c>
      <c r="D1078" s="389" t="str">
        <f>IF($AC$978="","",IF(HLOOKUP($AC$978,Presentación!$AQ$3:$BV$574,Presentación!AP97)="","",HLOOKUP($AC$978,Presentación!$AQ$3:$BV$574,Presentación!AP97,0)))</f>
        <v/>
      </c>
      <c r="E1078" s="390"/>
      <c r="F1078" s="391"/>
      <c r="G1078" s="480" t="str">
        <f>IF($AC$978="","",IF(HLOOKUP($AC$978,Presentación!$BZ$3:$DE$574,Presentación!AP97,0)="","",HLOOKUP($AC$978,Presentación!$BZ$3:$DE$574,Presentación!AP97,0)))</f>
        <v/>
      </c>
      <c r="H1078" s="481"/>
      <c r="I1078" s="481"/>
      <c r="J1078" s="481"/>
      <c r="K1078" s="481"/>
      <c r="L1078" s="482"/>
      <c r="M1078" s="27"/>
      <c r="N1078" s="27"/>
      <c r="O1078" s="27"/>
      <c r="P1078" s="27"/>
      <c r="Q1078" s="27"/>
      <c r="R1078" s="27"/>
      <c r="S1078" s="27"/>
      <c r="T1078" s="27"/>
      <c r="U1078" s="27"/>
      <c r="V1078" s="27"/>
      <c r="W1078" s="27"/>
      <c r="X1078" s="27"/>
      <c r="Y1078" s="27"/>
      <c r="Z1078" s="27"/>
      <c r="AA1078" s="27"/>
      <c r="AB1078" s="27"/>
      <c r="AC1078" s="27"/>
      <c r="AD1078" s="27"/>
      <c r="AG1078">
        <f t="shared" si="367"/>
        <v>0</v>
      </c>
      <c r="AH1078">
        <f t="shared" si="368"/>
        <v>0</v>
      </c>
      <c r="AI1078">
        <f t="shared" si="369"/>
        <v>0</v>
      </c>
      <c r="AJ1078">
        <f t="shared" si="370"/>
        <v>0</v>
      </c>
      <c r="AK1078">
        <f t="shared" si="371"/>
        <v>0</v>
      </c>
      <c r="AL1078">
        <f t="shared" si="372"/>
        <v>0</v>
      </c>
      <c r="AM1078">
        <f t="shared" si="373"/>
        <v>0</v>
      </c>
      <c r="AN1078">
        <f t="shared" si="374"/>
        <v>0</v>
      </c>
      <c r="AO1078">
        <f t="shared" si="375"/>
        <v>0</v>
      </c>
      <c r="AP1078">
        <f t="shared" si="376"/>
        <v>0</v>
      </c>
      <c r="AQ1078">
        <f t="shared" si="377"/>
        <v>0</v>
      </c>
      <c r="AR1078">
        <f t="shared" si="378"/>
        <v>0</v>
      </c>
      <c r="AS1078">
        <f t="shared" si="379"/>
        <v>0</v>
      </c>
      <c r="AT1078">
        <f t="shared" si="380"/>
        <v>0</v>
      </c>
      <c r="AU1078">
        <f t="shared" si="381"/>
        <v>0</v>
      </c>
      <c r="AV1078">
        <f t="shared" si="382"/>
        <v>0</v>
      </c>
      <c r="AW1078">
        <f t="shared" si="383"/>
        <v>0</v>
      </c>
      <c r="AX1078">
        <f t="shared" si="384"/>
        <v>0</v>
      </c>
      <c r="AY1078">
        <f t="shared" si="385"/>
        <v>0</v>
      </c>
      <c r="AZ1078">
        <f t="shared" si="386"/>
        <v>0</v>
      </c>
      <c r="BA1078" s="35">
        <f t="shared" si="387"/>
        <v>0</v>
      </c>
      <c r="BB1078" s="36">
        <f t="shared" si="388"/>
        <v>0</v>
      </c>
      <c r="BC1078" s="37">
        <f t="shared" si="389"/>
        <v>0</v>
      </c>
      <c r="BD1078" s="38">
        <f t="shared" si="390"/>
        <v>0</v>
      </c>
      <c r="BE1078" s="35">
        <f t="shared" si="391"/>
        <v>0</v>
      </c>
      <c r="BF1078" s="36">
        <f t="shared" si="392"/>
        <v>0</v>
      </c>
      <c r="BG1078" s="37">
        <f t="shared" si="393"/>
        <v>0</v>
      </c>
      <c r="BH1078" s="38">
        <f t="shared" si="394"/>
        <v>0</v>
      </c>
      <c r="BI1078" s="35">
        <f t="shared" si="395"/>
        <v>0</v>
      </c>
      <c r="BJ1078" s="36">
        <f t="shared" si="396"/>
        <v>0</v>
      </c>
      <c r="BK1078" s="37">
        <f t="shared" si="397"/>
        <v>0</v>
      </c>
      <c r="BL1078" s="38">
        <f t="shared" si="398"/>
        <v>0</v>
      </c>
      <c r="BM1078" s="39">
        <f t="shared" si="399"/>
        <v>0</v>
      </c>
      <c r="BN1078" s="34" t="str">
        <f>IF(BM1078=0,"",
IF(SUM($BM$985:BM1078)=1,BO1078,
IF($BM$1560&gt;SUM($BM$985:BM1078),_xlfn.CONCAT(", ",BO1078),
IF($BM$1560=SUM($BM$985:BM1078),_xlfn.CONCAT(" y ",BO1078)))))</f>
        <v/>
      </c>
      <c r="BO1078" s="132" t="s">
        <v>859</v>
      </c>
    </row>
    <row r="1079" spans="1:67" ht="15" customHeight="1">
      <c r="A1079" s="245"/>
      <c r="B1079" s="9"/>
      <c r="C1079" s="132" t="s">
        <v>860</v>
      </c>
      <c r="D1079" s="389" t="str">
        <f>IF($AC$978="","",IF(HLOOKUP($AC$978,Presentación!$AQ$3:$BV$574,Presentación!AP98)="","",HLOOKUP($AC$978,Presentación!$AQ$3:$BV$574,Presentación!AP98,0)))</f>
        <v/>
      </c>
      <c r="E1079" s="390"/>
      <c r="F1079" s="391"/>
      <c r="G1079" s="480" t="str">
        <f>IF($AC$978="","",IF(HLOOKUP($AC$978,Presentación!$BZ$3:$DE$574,Presentación!AP98,0)="","",HLOOKUP($AC$978,Presentación!$BZ$3:$DE$574,Presentación!AP98,0)))</f>
        <v/>
      </c>
      <c r="H1079" s="481"/>
      <c r="I1079" s="481"/>
      <c r="J1079" s="481"/>
      <c r="K1079" s="481"/>
      <c r="L1079" s="482"/>
      <c r="M1079" s="27"/>
      <c r="N1079" s="27"/>
      <c r="O1079" s="27"/>
      <c r="P1079" s="27"/>
      <c r="Q1079" s="27"/>
      <c r="R1079" s="27"/>
      <c r="S1079" s="27"/>
      <c r="T1079" s="27"/>
      <c r="U1079" s="27"/>
      <c r="V1079" s="27"/>
      <c r="W1079" s="27"/>
      <c r="X1079" s="27"/>
      <c r="Y1079" s="27"/>
      <c r="Z1079" s="27"/>
      <c r="AA1079" s="27"/>
      <c r="AB1079" s="27"/>
      <c r="AC1079" s="27"/>
      <c r="AD1079" s="27"/>
      <c r="AG1079">
        <f t="shared" si="367"/>
        <v>0</v>
      </c>
      <c r="AH1079">
        <f t="shared" si="368"/>
        <v>0</v>
      </c>
      <c r="AI1079">
        <f t="shared" si="369"/>
        <v>0</v>
      </c>
      <c r="AJ1079">
        <f t="shared" si="370"/>
        <v>0</v>
      </c>
      <c r="AK1079">
        <f t="shared" si="371"/>
        <v>0</v>
      </c>
      <c r="AL1079">
        <f t="shared" si="372"/>
        <v>0</v>
      </c>
      <c r="AM1079">
        <f t="shared" si="373"/>
        <v>0</v>
      </c>
      <c r="AN1079">
        <f t="shared" si="374"/>
        <v>0</v>
      </c>
      <c r="AO1079">
        <f t="shared" si="375"/>
        <v>0</v>
      </c>
      <c r="AP1079">
        <f t="shared" si="376"/>
        <v>0</v>
      </c>
      <c r="AQ1079">
        <f t="shared" si="377"/>
        <v>0</v>
      </c>
      <c r="AR1079">
        <f t="shared" si="378"/>
        <v>0</v>
      </c>
      <c r="AS1079">
        <f t="shared" si="379"/>
        <v>0</v>
      </c>
      <c r="AT1079">
        <f t="shared" si="380"/>
        <v>0</v>
      </c>
      <c r="AU1079">
        <f t="shared" si="381"/>
        <v>0</v>
      </c>
      <c r="AV1079">
        <f t="shared" si="382"/>
        <v>0</v>
      </c>
      <c r="AW1079">
        <f t="shared" si="383"/>
        <v>0</v>
      </c>
      <c r="AX1079">
        <f t="shared" si="384"/>
        <v>0</v>
      </c>
      <c r="AY1079">
        <f t="shared" si="385"/>
        <v>0</v>
      </c>
      <c r="AZ1079">
        <f t="shared" si="386"/>
        <v>0</v>
      </c>
      <c r="BA1079" s="35">
        <f t="shared" si="387"/>
        <v>0</v>
      </c>
      <c r="BB1079" s="36">
        <f t="shared" si="388"/>
        <v>0</v>
      </c>
      <c r="BC1079" s="37">
        <f t="shared" si="389"/>
        <v>0</v>
      </c>
      <c r="BD1079" s="38">
        <f t="shared" si="390"/>
        <v>0</v>
      </c>
      <c r="BE1079" s="35">
        <f t="shared" si="391"/>
        <v>0</v>
      </c>
      <c r="BF1079" s="36">
        <f t="shared" si="392"/>
        <v>0</v>
      </c>
      <c r="BG1079" s="37">
        <f t="shared" si="393"/>
        <v>0</v>
      </c>
      <c r="BH1079" s="38">
        <f t="shared" si="394"/>
        <v>0</v>
      </c>
      <c r="BI1079" s="35">
        <f t="shared" si="395"/>
        <v>0</v>
      </c>
      <c r="BJ1079" s="36">
        <f t="shared" si="396"/>
        <v>0</v>
      </c>
      <c r="BK1079" s="37">
        <f t="shared" si="397"/>
        <v>0</v>
      </c>
      <c r="BL1079" s="38">
        <f t="shared" si="398"/>
        <v>0</v>
      </c>
      <c r="BM1079" s="39">
        <f t="shared" si="399"/>
        <v>0</v>
      </c>
      <c r="BN1079" s="34" t="str">
        <f>IF(BM1079=0,"",
IF(SUM($BM$985:BM1079)=1,BO1079,
IF($BM$1560&gt;SUM($BM$985:BM1079),_xlfn.CONCAT(", ",BO1079),
IF($BM$1560=SUM($BM$985:BM1079),_xlfn.CONCAT(" y ",BO1079)))))</f>
        <v/>
      </c>
      <c r="BO1079" s="132" t="s">
        <v>860</v>
      </c>
    </row>
    <row r="1080" spans="1:67" ht="15" customHeight="1">
      <c r="A1080" s="245"/>
      <c r="B1080" s="9"/>
      <c r="C1080" s="132" t="s">
        <v>861</v>
      </c>
      <c r="D1080" s="389" t="str">
        <f>IF($AC$978="","",IF(HLOOKUP($AC$978,Presentación!$AQ$3:$BV$574,Presentación!AP99)="","",HLOOKUP($AC$978,Presentación!$AQ$3:$BV$574,Presentación!AP99,0)))</f>
        <v/>
      </c>
      <c r="E1080" s="390"/>
      <c r="F1080" s="391"/>
      <c r="G1080" s="480" t="str">
        <f>IF($AC$978="","",IF(HLOOKUP($AC$978,Presentación!$BZ$3:$DE$574,Presentación!AP99,0)="","",HLOOKUP($AC$978,Presentación!$BZ$3:$DE$574,Presentación!AP99,0)))</f>
        <v/>
      </c>
      <c r="H1080" s="481"/>
      <c r="I1080" s="481"/>
      <c r="J1080" s="481"/>
      <c r="K1080" s="481"/>
      <c r="L1080" s="482"/>
      <c r="M1080" s="27"/>
      <c r="N1080" s="27"/>
      <c r="O1080" s="27"/>
      <c r="P1080" s="27"/>
      <c r="Q1080" s="27"/>
      <c r="R1080" s="27"/>
      <c r="S1080" s="27"/>
      <c r="T1080" s="27"/>
      <c r="U1080" s="27"/>
      <c r="V1080" s="27"/>
      <c r="W1080" s="27"/>
      <c r="X1080" s="27"/>
      <c r="Y1080" s="27"/>
      <c r="Z1080" s="27"/>
      <c r="AA1080" s="27"/>
      <c r="AB1080" s="27"/>
      <c r="AC1080" s="27"/>
      <c r="AD1080" s="27"/>
      <c r="AG1080">
        <f t="shared" si="367"/>
        <v>0</v>
      </c>
      <c r="AH1080">
        <f t="shared" si="368"/>
        <v>0</v>
      </c>
      <c r="AI1080">
        <f t="shared" si="369"/>
        <v>0</v>
      </c>
      <c r="AJ1080">
        <f t="shared" si="370"/>
        <v>0</v>
      </c>
      <c r="AK1080">
        <f t="shared" si="371"/>
        <v>0</v>
      </c>
      <c r="AL1080">
        <f t="shared" si="372"/>
        <v>0</v>
      </c>
      <c r="AM1080">
        <f t="shared" si="373"/>
        <v>0</v>
      </c>
      <c r="AN1080">
        <f t="shared" si="374"/>
        <v>0</v>
      </c>
      <c r="AO1080">
        <f t="shared" si="375"/>
        <v>0</v>
      </c>
      <c r="AP1080">
        <f t="shared" si="376"/>
        <v>0</v>
      </c>
      <c r="AQ1080">
        <f t="shared" si="377"/>
        <v>0</v>
      </c>
      <c r="AR1080">
        <f t="shared" si="378"/>
        <v>0</v>
      </c>
      <c r="AS1080">
        <f t="shared" si="379"/>
        <v>0</v>
      </c>
      <c r="AT1080">
        <f t="shared" si="380"/>
        <v>0</v>
      </c>
      <c r="AU1080">
        <f t="shared" si="381"/>
        <v>0</v>
      </c>
      <c r="AV1080">
        <f t="shared" si="382"/>
        <v>0</v>
      </c>
      <c r="AW1080">
        <f t="shared" si="383"/>
        <v>0</v>
      </c>
      <c r="AX1080">
        <f t="shared" si="384"/>
        <v>0</v>
      </c>
      <c r="AY1080">
        <f t="shared" si="385"/>
        <v>0</v>
      </c>
      <c r="AZ1080">
        <f t="shared" si="386"/>
        <v>0</v>
      </c>
      <c r="BA1080" s="35">
        <f t="shared" si="387"/>
        <v>0</v>
      </c>
      <c r="BB1080" s="36">
        <f t="shared" si="388"/>
        <v>0</v>
      </c>
      <c r="BC1080" s="37">
        <f t="shared" si="389"/>
        <v>0</v>
      </c>
      <c r="BD1080" s="38">
        <f t="shared" si="390"/>
        <v>0</v>
      </c>
      <c r="BE1080" s="35">
        <f t="shared" si="391"/>
        <v>0</v>
      </c>
      <c r="BF1080" s="36">
        <f t="shared" si="392"/>
        <v>0</v>
      </c>
      <c r="BG1080" s="37">
        <f t="shared" si="393"/>
        <v>0</v>
      </c>
      <c r="BH1080" s="38">
        <f t="shared" si="394"/>
        <v>0</v>
      </c>
      <c r="BI1080" s="35">
        <f t="shared" si="395"/>
        <v>0</v>
      </c>
      <c r="BJ1080" s="36">
        <f t="shared" si="396"/>
        <v>0</v>
      </c>
      <c r="BK1080" s="37">
        <f t="shared" si="397"/>
        <v>0</v>
      </c>
      <c r="BL1080" s="38">
        <f t="shared" si="398"/>
        <v>0</v>
      </c>
      <c r="BM1080" s="39">
        <f t="shared" si="399"/>
        <v>0</v>
      </c>
      <c r="BN1080" s="34" t="str">
        <f>IF(BM1080=0,"",
IF(SUM($BM$985:BM1080)=1,BO1080,
IF($BM$1560&gt;SUM($BM$985:BM1080),_xlfn.CONCAT(", ",BO1080),
IF($BM$1560=SUM($BM$985:BM1080),_xlfn.CONCAT(" y ",BO1080)))))</f>
        <v/>
      </c>
      <c r="BO1080" s="132" t="s">
        <v>861</v>
      </c>
    </row>
    <row r="1081" spans="1:67" ht="15" customHeight="1">
      <c r="A1081" s="245"/>
      <c r="B1081" s="9"/>
      <c r="C1081" s="132" t="s">
        <v>862</v>
      </c>
      <c r="D1081" s="389" t="str">
        <f>IF($AC$978="","",IF(HLOOKUP($AC$978,Presentación!$AQ$3:$BV$574,Presentación!AP100)="","",HLOOKUP($AC$978,Presentación!$AQ$3:$BV$574,Presentación!AP100,0)))</f>
        <v/>
      </c>
      <c r="E1081" s="390"/>
      <c r="F1081" s="391"/>
      <c r="G1081" s="480" t="str">
        <f>IF($AC$978="","",IF(HLOOKUP($AC$978,Presentación!$BZ$3:$DE$574,Presentación!AP100,0)="","",HLOOKUP($AC$978,Presentación!$BZ$3:$DE$574,Presentación!AP100,0)))</f>
        <v/>
      </c>
      <c r="H1081" s="481"/>
      <c r="I1081" s="481"/>
      <c r="J1081" s="481"/>
      <c r="K1081" s="481"/>
      <c r="L1081" s="482"/>
      <c r="M1081" s="27"/>
      <c r="N1081" s="27"/>
      <c r="O1081" s="27"/>
      <c r="P1081" s="27"/>
      <c r="Q1081" s="27"/>
      <c r="R1081" s="27"/>
      <c r="S1081" s="27"/>
      <c r="T1081" s="27"/>
      <c r="U1081" s="27"/>
      <c r="V1081" s="27"/>
      <c r="W1081" s="27"/>
      <c r="X1081" s="27"/>
      <c r="Y1081" s="27"/>
      <c r="Z1081" s="27"/>
      <c r="AA1081" s="27"/>
      <c r="AB1081" s="27"/>
      <c r="AC1081" s="27"/>
      <c r="AD1081" s="27"/>
      <c r="AG1081">
        <f t="shared" si="367"/>
        <v>0</v>
      </c>
      <c r="AH1081">
        <f t="shared" si="368"/>
        <v>0</v>
      </c>
      <c r="AI1081">
        <f t="shared" si="369"/>
        <v>0</v>
      </c>
      <c r="AJ1081">
        <f t="shared" si="370"/>
        <v>0</v>
      </c>
      <c r="AK1081">
        <f t="shared" si="371"/>
        <v>0</v>
      </c>
      <c r="AL1081">
        <f t="shared" si="372"/>
        <v>0</v>
      </c>
      <c r="AM1081">
        <f t="shared" si="373"/>
        <v>0</v>
      </c>
      <c r="AN1081">
        <f t="shared" si="374"/>
        <v>0</v>
      </c>
      <c r="AO1081">
        <f t="shared" si="375"/>
        <v>0</v>
      </c>
      <c r="AP1081">
        <f t="shared" si="376"/>
        <v>0</v>
      </c>
      <c r="AQ1081">
        <f t="shared" si="377"/>
        <v>0</v>
      </c>
      <c r="AR1081">
        <f t="shared" si="378"/>
        <v>0</v>
      </c>
      <c r="AS1081">
        <f t="shared" si="379"/>
        <v>0</v>
      </c>
      <c r="AT1081">
        <f t="shared" si="380"/>
        <v>0</v>
      </c>
      <c r="AU1081">
        <f t="shared" si="381"/>
        <v>0</v>
      </c>
      <c r="AV1081">
        <f t="shared" si="382"/>
        <v>0</v>
      </c>
      <c r="AW1081">
        <f t="shared" si="383"/>
        <v>0</v>
      </c>
      <c r="AX1081">
        <f t="shared" si="384"/>
        <v>0</v>
      </c>
      <c r="AY1081">
        <f t="shared" si="385"/>
        <v>0</v>
      </c>
      <c r="AZ1081">
        <f t="shared" si="386"/>
        <v>0</v>
      </c>
      <c r="BA1081" s="35">
        <f t="shared" si="387"/>
        <v>0</v>
      </c>
      <c r="BB1081" s="36">
        <f t="shared" si="388"/>
        <v>0</v>
      </c>
      <c r="BC1081" s="37">
        <f t="shared" si="389"/>
        <v>0</v>
      </c>
      <c r="BD1081" s="38">
        <f t="shared" si="390"/>
        <v>0</v>
      </c>
      <c r="BE1081" s="35">
        <f t="shared" si="391"/>
        <v>0</v>
      </c>
      <c r="BF1081" s="36">
        <f t="shared" si="392"/>
        <v>0</v>
      </c>
      <c r="BG1081" s="37">
        <f t="shared" si="393"/>
        <v>0</v>
      </c>
      <c r="BH1081" s="38">
        <f t="shared" si="394"/>
        <v>0</v>
      </c>
      <c r="BI1081" s="35">
        <f t="shared" si="395"/>
        <v>0</v>
      </c>
      <c r="BJ1081" s="36">
        <f t="shared" si="396"/>
        <v>0</v>
      </c>
      <c r="BK1081" s="37">
        <f t="shared" si="397"/>
        <v>0</v>
      </c>
      <c r="BL1081" s="38">
        <f t="shared" si="398"/>
        <v>0</v>
      </c>
      <c r="BM1081" s="39">
        <f t="shared" si="399"/>
        <v>0</v>
      </c>
      <c r="BN1081" s="34" t="str">
        <f>IF(BM1081=0,"",
IF(SUM($BM$985:BM1081)=1,BO1081,
IF($BM$1560&gt;SUM($BM$985:BM1081),_xlfn.CONCAT(", ",BO1081),
IF($BM$1560=SUM($BM$985:BM1081),_xlfn.CONCAT(" y ",BO1081)))))</f>
        <v/>
      </c>
      <c r="BO1081" s="132" t="s">
        <v>862</v>
      </c>
    </row>
    <row r="1082" spans="1:67" ht="15" customHeight="1">
      <c r="A1082" s="245"/>
      <c r="B1082" s="9"/>
      <c r="C1082" s="132" t="s">
        <v>863</v>
      </c>
      <c r="D1082" s="389" t="str">
        <f>IF($AC$978="","",IF(HLOOKUP($AC$978,Presentación!$AQ$3:$BV$574,Presentación!AP101)="","",HLOOKUP($AC$978,Presentación!$AQ$3:$BV$574,Presentación!AP101,0)))</f>
        <v/>
      </c>
      <c r="E1082" s="390"/>
      <c r="F1082" s="391"/>
      <c r="G1082" s="480" t="str">
        <f>IF($AC$978="","",IF(HLOOKUP($AC$978,Presentación!$BZ$3:$DE$574,Presentación!AP101,0)="","",HLOOKUP($AC$978,Presentación!$BZ$3:$DE$574,Presentación!AP101,0)))</f>
        <v/>
      </c>
      <c r="H1082" s="481"/>
      <c r="I1082" s="481"/>
      <c r="J1082" s="481"/>
      <c r="K1082" s="481"/>
      <c r="L1082" s="482"/>
      <c r="M1082" s="27"/>
      <c r="N1082" s="27"/>
      <c r="O1082" s="27"/>
      <c r="P1082" s="27"/>
      <c r="Q1082" s="27"/>
      <c r="R1082" s="27"/>
      <c r="S1082" s="27"/>
      <c r="T1082" s="27"/>
      <c r="U1082" s="27"/>
      <c r="V1082" s="27"/>
      <c r="W1082" s="27"/>
      <c r="X1082" s="27"/>
      <c r="Y1082" s="27"/>
      <c r="Z1082" s="27"/>
      <c r="AA1082" s="27"/>
      <c r="AB1082" s="27"/>
      <c r="AC1082" s="27"/>
      <c r="AD1082" s="27"/>
      <c r="AG1082">
        <f t="shared" si="367"/>
        <v>0</v>
      </c>
      <c r="AH1082">
        <f t="shared" si="368"/>
        <v>0</v>
      </c>
      <c r="AI1082">
        <f t="shared" si="369"/>
        <v>0</v>
      </c>
      <c r="AJ1082">
        <f t="shared" si="370"/>
        <v>0</v>
      </c>
      <c r="AK1082">
        <f t="shared" si="371"/>
        <v>0</v>
      </c>
      <c r="AL1082">
        <f t="shared" si="372"/>
        <v>0</v>
      </c>
      <c r="AM1082">
        <f t="shared" si="373"/>
        <v>0</v>
      </c>
      <c r="AN1082">
        <f t="shared" si="374"/>
        <v>0</v>
      </c>
      <c r="AO1082">
        <f t="shared" si="375"/>
        <v>0</v>
      </c>
      <c r="AP1082">
        <f t="shared" si="376"/>
        <v>0</v>
      </c>
      <c r="AQ1082">
        <f t="shared" si="377"/>
        <v>0</v>
      </c>
      <c r="AR1082">
        <f t="shared" si="378"/>
        <v>0</v>
      </c>
      <c r="AS1082">
        <f t="shared" si="379"/>
        <v>0</v>
      </c>
      <c r="AT1082">
        <f t="shared" si="380"/>
        <v>0</v>
      </c>
      <c r="AU1082">
        <f t="shared" si="381"/>
        <v>0</v>
      </c>
      <c r="AV1082">
        <f t="shared" si="382"/>
        <v>0</v>
      </c>
      <c r="AW1082">
        <f t="shared" si="383"/>
        <v>0</v>
      </c>
      <c r="AX1082">
        <f t="shared" si="384"/>
        <v>0</v>
      </c>
      <c r="AY1082">
        <f t="shared" si="385"/>
        <v>0</v>
      </c>
      <c r="AZ1082">
        <f t="shared" si="386"/>
        <v>0</v>
      </c>
      <c r="BA1082" s="35">
        <f t="shared" si="387"/>
        <v>0</v>
      </c>
      <c r="BB1082" s="36">
        <f t="shared" si="388"/>
        <v>0</v>
      </c>
      <c r="BC1082" s="37">
        <f t="shared" si="389"/>
        <v>0</v>
      </c>
      <c r="BD1082" s="38">
        <f t="shared" si="390"/>
        <v>0</v>
      </c>
      <c r="BE1082" s="35">
        <f t="shared" si="391"/>
        <v>0</v>
      </c>
      <c r="BF1082" s="36">
        <f t="shared" si="392"/>
        <v>0</v>
      </c>
      <c r="BG1082" s="37">
        <f t="shared" si="393"/>
        <v>0</v>
      </c>
      <c r="BH1082" s="38">
        <f t="shared" si="394"/>
        <v>0</v>
      </c>
      <c r="BI1082" s="35">
        <f t="shared" si="395"/>
        <v>0</v>
      </c>
      <c r="BJ1082" s="36">
        <f t="shared" si="396"/>
        <v>0</v>
      </c>
      <c r="BK1082" s="37">
        <f t="shared" si="397"/>
        <v>0</v>
      </c>
      <c r="BL1082" s="38">
        <f t="shared" si="398"/>
        <v>0</v>
      </c>
      <c r="BM1082" s="39">
        <f t="shared" si="399"/>
        <v>0</v>
      </c>
      <c r="BN1082" s="34" t="str">
        <f>IF(BM1082=0,"",
IF(SUM($BM$985:BM1082)=1,BO1082,
IF($BM$1560&gt;SUM($BM$985:BM1082),_xlfn.CONCAT(", ",BO1082),
IF($BM$1560=SUM($BM$985:BM1082),_xlfn.CONCAT(" y ",BO1082)))))</f>
        <v/>
      </c>
      <c r="BO1082" s="132" t="s">
        <v>863</v>
      </c>
    </row>
    <row r="1083" spans="1:67" ht="15" customHeight="1">
      <c r="A1083" s="245"/>
      <c r="B1083" s="9"/>
      <c r="C1083" s="132" t="s">
        <v>343</v>
      </c>
      <c r="D1083" s="389" t="str">
        <f>IF($AC$978="","",IF(HLOOKUP($AC$978,Presentación!$AQ$3:$BV$574,Presentación!AP102)="","",HLOOKUP($AC$978,Presentación!$AQ$3:$BV$574,Presentación!AP102,0)))</f>
        <v/>
      </c>
      <c r="E1083" s="390"/>
      <c r="F1083" s="391"/>
      <c r="G1083" s="480" t="str">
        <f>IF($AC$978="","",IF(HLOOKUP($AC$978,Presentación!$BZ$3:$DE$574,Presentación!AP102,0)="","",HLOOKUP($AC$978,Presentación!$BZ$3:$DE$574,Presentación!AP102,0)))</f>
        <v/>
      </c>
      <c r="H1083" s="481"/>
      <c r="I1083" s="481"/>
      <c r="J1083" s="481"/>
      <c r="K1083" s="481"/>
      <c r="L1083" s="482"/>
      <c r="M1083" s="27"/>
      <c r="N1083" s="27"/>
      <c r="O1083" s="27"/>
      <c r="P1083" s="27"/>
      <c r="Q1083" s="27"/>
      <c r="R1083" s="27"/>
      <c r="S1083" s="27"/>
      <c r="T1083" s="27"/>
      <c r="U1083" s="27"/>
      <c r="V1083" s="27"/>
      <c r="W1083" s="27"/>
      <c r="X1083" s="27"/>
      <c r="Y1083" s="27"/>
      <c r="Z1083" s="27"/>
      <c r="AA1083" s="27"/>
      <c r="AB1083" s="27"/>
      <c r="AC1083" s="27"/>
      <c r="AD1083" s="27"/>
      <c r="AG1083">
        <f t="shared" si="367"/>
        <v>0</v>
      </c>
      <c r="AH1083">
        <f t="shared" si="368"/>
        <v>0</v>
      </c>
      <c r="AI1083">
        <f t="shared" si="369"/>
        <v>0</v>
      </c>
      <c r="AJ1083">
        <f t="shared" si="370"/>
        <v>0</v>
      </c>
      <c r="AK1083">
        <f t="shared" si="371"/>
        <v>0</v>
      </c>
      <c r="AL1083">
        <f t="shared" si="372"/>
        <v>0</v>
      </c>
      <c r="AM1083">
        <f t="shared" si="373"/>
        <v>0</v>
      </c>
      <c r="AN1083">
        <f t="shared" si="374"/>
        <v>0</v>
      </c>
      <c r="AO1083">
        <f t="shared" si="375"/>
        <v>0</v>
      </c>
      <c r="AP1083">
        <f t="shared" si="376"/>
        <v>0</v>
      </c>
      <c r="AQ1083">
        <f t="shared" si="377"/>
        <v>0</v>
      </c>
      <c r="AR1083">
        <f t="shared" si="378"/>
        <v>0</v>
      </c>
      <c r="AS1083">
        <f t="shared" si="379"/>
        <v>0</v>
      </c>
      <c r="AT1083">
        <f t="shared" si="380"/>
        <v>0</v>
      </c>
      <c r="AU1083">
        <f t="shared" si="381"/>
        <v>0</v>
      </c>
      <c r="AV1083">
        <f t="shared" si="382"/>
        <v>0</v>
      </c>
      <c r="AW1083">
        <f t="shared" si="383"/>
        <v>0</v>
      </c>
      <c r="AX1083">
        <f t="shared" si="384"/>
        <v>0</v>
      </c>
      <c r="AY1083">
        <f t="shared" si="385"/>
        <v>0</v>
      </c>
      <c r="AZ1083">
        <f t="shared" si="386"/>
        <v>0</v>
      </c>
      <c r="BA1083" s="35">
        <f t="shared" si="387"/>
        <v>0</v>
      </c>
      <c r="BB1083" s="36">
        <f t="shared" si="388"/>
        <v>0</v>
      </c>
      <c r="BC1083" s="37">
        <f t="shared" si="389"/>
        <v>0</v>
      </c>
      <c r="BD1083" s="38">
        <f t="shared" si="390"/>
        <v>0</v>
      </c>
      <c r="BE1083" s="35">
        <f t="shared" si="391"/>
        <v>0</v>
      </c>
      <c r="BF1083" s="36">
        <f t="shared" si="392"/>
        <v>0</v>
      </c>
      <c r="BG1083" s="37">
        <f t="shared" si="393"/>
        <v>0</v>
      </c>
      <c r="BH1083" s="38">
        <f t="shared" si="394"/>
        <v>0</v>
      </c>
      <c r="BI1083" s="35">
        <f t="shared" si="395"/>
        <v>0</v>
      </c>
      <c r="BJ1083" s="36">
        <f t="shared" si="396"/>
        <v>0</v>
      </c>
      <c r="BK1083" s="37">
        <f t="shared" si="397"/>
        <v>0</v>
      </c>
      <c r="BL1083" s="38">
        <f t="shared" si="398"/>
        <v>0</v>
      </c>
      <c r="BM1083" s="39">
        <f t="shared" si="399"/>
        <v>0</v>
      </c>
      <c r="BN1083" s="34" t="str">
        <f>IF(BM1083=0,"",
IF(SUM($BM$985:BM1083)=1,BO1083,
IF($BM$1560&gt;SUM($BM$985:BM1083),_xlfn.CONCAT(", ",BO1083),
IF($BM$1560=SUM($BM$985:BM1083),_xlfn.CONCAT(" y ",BO1083)))))</f>
        <v/>
      </c>
      <c r="BO1083" s="132" t="s">
        <v>343</v>
      </c>
    </row>
    <row r="1084" spans="1:67" ht="15" customHeight="1">
      <c r="A1084" s="245"/>
      <c r="B1084" s="9"/>
      <c r="C1084" s="270" t="s">
        <v>864</v>
      </c>
      <c r="D1084" s="389" t="str">
        <f>IF($AC$978="","",IF(HLOOKUP($AC$978,Presentación!$AQ$3:$BV$574,Presentación!AP103)="","",HLOOKUP($AC$978,Presentación!$AQ$3:$BV$574,Presentación!AP103,0)))</f>
        <v/>
      </c>
      <c r="E1084" s="390"/>
      <c r="F1084" s="391"/>
      <c r="G1084" s="480" t="str">
        <f>IF($AC$978="","",IF(HLOOKUP($AC$978,Presentación!$BZ$3:$DE$574,Presentación!AP103,0)="","",HLOOKUP($AC$978,Presentación!$BZ$3:$DE$574,Presentación!AP103,0)))</f>
        <v/>
      </c>
      <c r="H1084" s="481"/>
      <c r="I1084" s="481"/>
      <c r="J1084" s="481"/>
      <c r="K1084" s="481"/>
      <c r="L1084" s="482"/>
      <c r="M1084" s="27"/>
      <c r="N1084" s="27"/>
      <c r="O1084" s="27"/>
      <c r="P1084" s="27"/>
      <c r="Q1084" s="27"/>
      <c r="R1084" s="27"/>
      <c r="S1084" s="27"/>
      <c r="T1084" s="27"/>
      <c r="U1084" s="27"/>
      <c r="V1084" s="27"/>
      <c r="W1084" s="27"/>
      <c r="X1084" s="27"/>
      <c r="Y1084" s="27"/>
      <c r="Z1084" s="27"/>
      <c r="AA1084" s="27"/>
      <c r="AB1084" s="27"/>
      <c r="AC1084" s="27"/>
      <c r="AD1084" s="27"/>
      <c r="AG1084">
        <f t="shared" si="367"/>
        <v>0</v>
      </c>
      <c r="AH1084">
        <f t="shared" si="368"/>
        <v>0</v>
      </c>
      <c r="AI1084">
        <f t="shared" si="369"/>
        <v>0</v>
      </c>
      <c r="AJ1084">
        <f t="shared" si="370"/>
        <v>0</v>
      </c>
      <c r="AK1084">
        <f t="shared" si="371"/>
        <v>0</v>
      </c>
      <c r="AL1084">
        <f t="shared" si="372"/>
        <v>0</v>
      </c>
      <c r="AM1084">
        <f t="shared" si="373"/>
        <v>0</v>
      </c>
      <c r="AN1084">
        <f t="shared" si="374"/>
        <v>0</v>
      </c>
      <c r="AO1084">
        <f t="shared" si="375"/>
        <v>0</v>
      </c>
      <c r="AP1084">
        <f t="shared" si="376"/>
        <v>0</v>
      </c>
      <c r="AQ1084">
        <f t="shared" si="377"/>
        <v>0</v>
      </c>
      <c r="AR1084">
        <f t="shared" si="378"/>
        <v>0</v>
      </c>
      <c r="AS1084">
        <f t="shared" si="379"/>
        <v>0</v>
      </c>
      <c r="AT1084">
        <f t="shared" si="380"/>
        <v>0</v>
      </c>
      <c r="AU1084">
        <f t="shared" si="381"/>
        <v>0</v>
      </c>
      <c r="AV1084">
        <f t="shared" si="382"/>
        <v>0</v>
      </c>
      <c r="AW1084">
        <f t="shared" si="383"/>
        <v>0</v>
      </c>
      <c r="AX1084">
        <f t="shared" si="384"/>
        <v>0</v>
      </c>
      <c r="AY1084">
        <f t="shared" si="385"/>
        <v>0</v>
      </c>
      <c r="AZ1084">
        <f t="shared" si="386"/>
        <v>0</v>
      </c>
      <c r="BA1084" s="35">
        <f t="shared" si="387"/>
        <v>0</v>
      </c>
      <c r="BB1084" s="36">
        <f t="shared" si="388"/>
        <v>0</v>
      </c>
      <c r="BC1084" s="37">
        <f t="shared" si="389"/>
        <v>0</v>
      </c>
      <c r="BD1084" s="38">
        <f t="shared" si="390"/>
        <v>0</v>
      </c>
      <c r="BE1084" s="35">
        <f t="shared" si="391"/>
        <v>0</v>
      </c>
      <c r="BF1084" s="36">
        <f t="shared" si="392"/>
        <v>0</v>
      </c>
      <c r="BG1084" s="37">
        <f t="shared" si="393"/>
        <v>0</v>
      </c>
      <c r="BH1084" s="38">
        <f t="shared" si="394"/>
        <v>0</v>
      </c>
      <c r="BI1084" s="35">
        <f t="shared" si="395"/>
        <v>0</v>
      </c>
      <c r="BJ1084" s="36">
        <f t="shared" si="396"/>
        <v>0</v>
      </c>
      <c r="BK1084" s="37">
        <f t="shared" si="397"/>
        <v>0</v>
      </c>
      <c r="BL1084" s="38">
        <f t="shared" si="398"/>
        <v>0</v>
      </c>
      <c r="BM1084" s="39">
        <f t="shared" si="399"/>
        <v>0</v>
      </c>
      <c r="BN1084" s="34" t="str">
        <f>IF(BM1084=0,"",
IF(SUM($BM$985:BM1084)=1,BO1084,
IF($BM$1560&gt;SUM($BM$985:BM1084),_xlfn.CONCAT(", ",BO1084),
IF($BM$1560=SUM($BM$985:BM1084),_xlfn.CONCAT(" y ",BO1084)))))</f>
        <v/>
      </c>
      <c r="BO1084" s="270" t="s">
        <v>864</v>
      </c>
    </row>
    <row r="1085" spans="1:67" ht="15" customHeight="1">
      <c r="A1085" s="245"/>
      <c r="B1085" s="9"/>
      <c r="C1085" s="270" t="s">
        <v>865</v>
      </c>
      <c r="D1085" s="389" t="str">
        <f>IF($AC$978="","",IF(HLOOKUP($AC$978,Presentación!$AQ$3:$BV$574,Presentación!AP104)="","",HLOOKUP($AC$978,Presentación!$AQ$3:$BV$574,Presentación!AP104,0)))</f>
        <v/>
      </c>
      <c r="E1085" s="390"/>
      <c r="F1085" s="391"/>
      <c r="G1085" s="480" t="str">
        <f>IF($AC$978="","",IF(HLOOKUP($AC$978,Presentación!$BZ$3:$DE$574,Presentación!AP104,0)="","",HLOOKUP($AC$978,Presentación!$BZ$3:$DE$574,Presentación!AP104,0)))</f>
        <v/>
      </c>
      <c r="H1085" s="481"/>
      <c r="I1085" s="481"/>
      <c r="J1085" s="481"/>
      <c r="K1085" s="481"/>
      <c r="L1085" s="482"/>
      <c r="M1085" s="27"/>
      <c r="N1085" s="27"/>
      <c r="O1085" s="27"/>
      <c r="P1085" s="27"/>
      <c r="Q1085" s="27"/>
      <c r="R1085" s="27"/>
      <c r="S1085" s="27"/>
      <c r="T1085" s="27"/>
      <c r="U1085" s="27"/>
      <c r="V1085" s="27"/>
      <c r="W1085" s="27"/>
      <c r="X1085" s="27"/>
      <c r="Y1085" s="27"/>
      <c r="Z1085" s="27"/>
      <c r="AA1085" s="27"/>
      <c r="AB1085" s="27"/>
      <c r="AC1085" s="27"/>
      <c r="AD1085" s="27"/>
      <c r="AG1085">
        <f t="shared" si="367"/>
        <v>0</v>
      </c>
      <c r="AH1085">
        <f t="shared" si="368"/>
        <v>0</v>
      </c>
      <c r="AI1085">
        <f t="shared" si="369"/>
        <v>0</v>
      </c>
      <c r="AJ1085">
        <f t="shared" si="370"/>
        <v>0</v>
      </c>
      <c r="AK1085">
        <f t="shared" si="371"/>
        <v>0</v>
      </c>
      <c r="AL1085">
        <f t="shared" si="372"/>
        <v>0</v>
      </c>
      <c r="AM1085">
        <f t="shared" si="373"/>
        <v>0</v>
      </c>
      <c r="AN1085">
        <f t="shared" si="374"/>
        <v>0</v>
      </c>
      <c r="AO1085">
        <f t="shared" si="375"/>
        <v>0</v>
      </c>
      <c r="AP1085">
        <f t="shared" si="376"/>
        <v>0</v>
      </c>
      <c r="AQ1085">
        <f t="shared" si="377"/>
        <v>0</v>
      </c>
      <c r="AR1085">
        <f t="shared" si="378"/>
        <v>0</v>
      </c>
      <c r="AS1085">
        <f t="shared" si="379"/>
        <v>0</v>
      </c>
      <c r="AT1085">
        <f t="shared" si="380"/>
        <v>0</v>
      </c>
      <c r="AU1085">
        <f t="shared" si="381"/>
        <v>0</v>
      </c>
      <c r="AV1085">
        <f t="shared" si="382"/>
        <v>0</v>
      </c>
      <c r="AW1085">
        <f t="shared" si="383"/>
        <v>0</v>
      </c>
      <c r="AX1085">
        <f t="shared" si="384"/>
        <v>0</v>
      </c>
      <c r="AY1085">
        <f t="shared" si="385"/>
        <v>0</v>
      </c>
      <c r="AZ1085">
        <f t="shared" si="386"/>
        <v>0</v>
      </c>
      <c r="BA1085" s="35">
        <f t="shared" si="387"/>
        <v>0</v>
      </c>
      <c r="BB1085" s="36">
        <f t="shared" si="388"/>
        <v>0</v>
      </c>
      <c r="BC1085" s="37">
        <f t="shared" si="389"/>
        <v>0</v>
      </c>
      <c r="BD1085" s="38">
        <f t="shared" si="390"/>
        <v>0</v>
      </c>
      <c r="BE1085" s="35">
        <f t="shared" si="391"/>
        <v>0</v>
      </c>
      <c r="BF1085" s="36">
        <f t="shared" si="392"/>
        <v>0</v>
      </c>
      <c r="BG1085" s="37">
        <f t="shared" si="393"/>
        <v>0</v>
      </c>
      <c r="BH1085" s="38">
        <f t="shared" si="394"/>
        <v>0</v>
      </c>
      <c r="BI1085" s="35">
        <f t="shared" si="395"/>
        <v>0</v>
      </c>
      <c r="BJ1085" s="36">
        <f t="shared" si="396"/>
        <v>0</v>
      </c>
      <c r="BK1085" s="37">
        <f t="shared" si="397"/>
        <v>0</v>
      </c>
      <c r="BL1085" s="38">
        <f t="shared" si="398"/>
        <v>0</v>
      </c>
      <c r="BM1085" s="39">
        <f t="shared" si="399"/>
        <v>0</v>
      </c>
      <c r="BN1085" s="34" t="str">
        <f>IF(BM1085=0,"",
IF(SUM($BM$985:BM1085)=1,BO1085,
IF($BM$1560&gt;SUM($BM$985:BM1085),_xlfn.CONCAT(", ",BO1085),
IF($BM$1560=SUM($BM$985:BM1085),_xlfn.CONCAT(" y ",BO1085)))))</f>
        <v/>
      </c>
      <c r="BO1085" s="270" t="s">
        <v>865</v>
      </c>
    </row>
    <row r="1086" spans="1:67" ht="15" customHeight="1">
      <c r="A1086" s="245"/>
      <c r="B1086" s="9"/>
      <c r="C1086" s="270" t="s">
        <v>866</v>
      </c>
      <c r="D1086" s="389" t="str">
        <f>IF($AC$978="","",IF(HLOOKUP($AC$978,Presentación!$AQ$3:$BV$574,Presentación!AP105)="","",HLOOKUP($AC$978,Presentación!$AQ$3:$BV$574,Presentación!AP105,0)))</f>
        <v/>
      </c>
      <c r="E1086" s="390"/>
      <c r="F1086" s="391"/>
      <c r="G1086" s="480" t="str">
        <f>IF($AC$978="","",IF(HLOOKUP($AC$978,Presentación!$BZ$3:$DE$574,Presentación!AP105,0)="","",HLOOKUP($AC$978,Presentación!$BZ$3:$DE$574,Presentación!AP105,0)))</f>
        <v/>
      </c>
      <c r="H1086" s="481"/>
      <c r="I1086" s="481"/>
      <c r="J1086" s="481"/>
      <c r="K1086" s="481"/>
      <c r="L1086" s="482"/>
      <c r="M1086" s="27"/>
      <c r="N1086" s="27"/>
      <c r="O1086" s="27"/>
      <c r="P1086" s="27"/>
      <c r="Q1086" s="27"/>
      <c r="R1086" s="27"/>
      <c r="S1086" s="27"/>
      <c r="T1086" s="27"/>
      <c r="U1086" s="27"/>
      <c r="V1086" s="27"/>
      <c r="W1086" s="27"/>
      <c r="X1086" s="27"/>
      <c r="Y1086" s="27"/>
      <c r="Z1086" s="27"/>
      <c r="AA1086" s="27"/>
      <c r="AB1086" s="27"/>
      <c r="AC1086" s="27"/>
      <c r="AD1086" s="27"/>
      <c r="AG1086">
        <f t="shared" si="367"/>
        <v>0</v>
      </c>
      <c r="AH1086">
        <f t="shared" si="368"/>
        <v>0</v>
      </c>
      <c r="AI1086">
        <f t="shared" si="369"/>
        <v>0</v>
      </c>
      <c r="AJ1086">
        <f t="shared" si="370"/>
        <v>0</v>
      </c>
      <c r="AK1086">
        <f t="shared" si="371"/>
        <v>0</v>
      </c>
      <c r="AL1086">
        <f t="shared" si="372"/>
        <v>0</v>
      </c>
      <c r="AM1086">
        <f t="shared" si="373"/>
        <v>0</v>
      </c>
      <c r="AN1086">
        <f t="shared" si="374"/>
        <v>0</v>
      </c>
      <c r="AO1086">
        <f t="shared" si="375"/>
        <v>0</v>
      </c>
      <c r="AP1086">
        <f t="shared" si="376"/>
        <v>0</v>
      </c>
      <c r="AQ1086">
        <f t="shared" si="377"/>
        <v>0</v>
      </c>
      <c r="AR1086">
        <f t="shared" si="378"/>
        <v>0</v>
      </c>
      <c r="AS1086">
        <f t="shared" si="379"/>
        <v>0</v>
      </c>
      <c r="AT1086">
        <f t="shared" si="380"/>
        <v>0</v>
      </c>
      <c r="AU1086">
        <f t="shared" si="381"/>
        <v>0</v>
      </c>
      <c r="AV1086">
        <f t="shared" si="382"/>
        <v>0</v>
      </c>
      <c r="AW1086">
        <f t="shared" si="383"/>
        <v>0</v>
      </c>
      <c r="AX1086">
        <f t="shared" si="384"/>
        <v>0</v>
      </c>
      <c r="AY1086">
        <f t="shared" si="385"/>
        <v>0</v>
      </c>
      <c r="AZ1086">
        <f t="shared" si="386"/>
        <v>0</v>
      </c>
      <c r="BA1086" s="35">
        <f t="shared" si="387"/>
        <v>0</v>
      </c>
      <c r="BB1086" s="36">
        <f t="shared" si="388"/>
        <v>0</v>
      </c>
      <c r="BC1086" s="37">
        <f t="shared" si="389"/>
        <v>0</v>
      </c>
      <c r="BD1086" s="38">
        <f t="shared" si="390"/>
        <v>0</v>
      </c>
      <c r="BE1086" s="35">
        <f t="shared" si="391"/>
        <v>0</v>
      </c>
      <c r="BF1086" s="36">
        <f t="shared" si="392"/>
        <v>0</v>
      </c>
      <c r="BG1086" s="37">
        <f t="shared" si="393"/>
        <v>0</v>
      </c>
      <c r="BH1086" s="38">
        <f t="shared" si="394"/>
        <v>0</v>
      </c>
      <c r="BI1086" s="35">
        <f t="shared" si="395"/>
        <v>0</v>
      </c>
      <c r="BJ1086" s="36">
        <f t="shared" si="396"/>
        <v>0</v>
      </c>
      <c r="BK1086" s="37">
        <f t="shared" si="397"/>
        <v>0</v>
      </c>
      <c r="BL1086" s="38">
        <f t="shared" si="398"/>
        <v>0</v>
      </c>
      <c r="BM1086" s="39">
        <f t="shared" si="399"/>
        <v>0</v>
      </c>
      <c r="BN1086" s="34" t="str">
        <f>IF(BM1086=0,"",
IF(SUM($BM$985:BM1086)=1,BO1086,
IF($BM$1560&gt;SUM($BM$985:BM1086),_xlfn.CONCAT(", ",BO1086),
IF($BM$1560=SUM($BM$985:BM1086),_xlfn.CONCAT(" y ",BO1086)))))</f>
        <v/>
      </c>
      <c r="BO1086" s="270" t="s">
        <v>866</v>
      </c>
    </row>
    <row r="1087" spans="1:67" ht="15" customHeight="1">
      <c r="A1087" s="245"/>
      <c r="B1087" s="9"/>
      <c r="C1087" s="270" t="s">
        <v>867</v>
      </c>
      <c r="D1087" s="389" t="str">
        <f>IF($AC$978="","",IF(HLOOKUP($AC$978,Presentación!$AQ$3:$BV$574,Presentación!AP106)="","",HLOOKUP($AC$978,Presentación!$AQ$3:$BV$574,Presentación!AP106,0)))</f>
        <v/>
      </c>
      <c r="E1087" s="390"/>
      <c r="F1087" s="391"/>
      <c r="G1087" s="480" t="str">
        <f>IF($AC$978="","",IF(HLOOKUP($AC$978,Presentación!$BZ$3:$DE$574,Presentación!AP106,0)="","",HLOOKUP($AC$978,Presentación!$BZ$3:$DE$574,Presentación!AP106,0)))</f>
        <v/>
      </c>
      <c r="H1087" s="481"/>
      <c r="I1087" s="481"/>
      <c r="J1087" s="481"/>
      <c r="K1087" s="481"/>
      <c r="L1087" s="482"/>
      <c r="M1087" s="27"/>
      <c r="N1087" s="27"/>
      <c r="O1087" s="27"/>
      <c r="P1087" s="27"/>
      <c r="Q1087" s="27"/>
      <c r="R1087" s="27"/>
      <c r="S1087" s="27"/>
      <c r="T1087" s="27"/>
      <c r="U1087" s="27"/>
      <c r="V1087" s="27"/>
      <c r="W1087" s="27"/>
      <c r="X1087" s="27"/>
      <c r="Y1087" s="27"/>
      <c r="Z1087" s="27"/>
      <c r="AA1087" s="27"/>
      <c r="AB1087" s="27"/>
      <c r="AC1087" s="27"/>
      <c r="AD1087" s="27"/>
      <c r="AG1087">
        <f t="shared" si="367"/>
        <v>0</v>
      </c>
      <c r="AH1087">
        <f t="shared" si="368"/>
        <v>0</v>
      </c>
      <c r="AI1087">
        <f t="shared" si="369"/>
        <v>0</v>
      </c>
      <c r="AJ1087">
        <f t="shared" si="370"/>
        <v>0</v>
      </c>
      <c r="AK1087">
        <f t="shared" si="371"/>
        <v>0</v>
      </c>
      <c r="AL1087">
        <f t="shared" si="372"/>
        <v>0</v>
      </c>
      <c r="AM1087">
        <f t="shared" si="373"/>
        <v>0</v>
      </c>
      <c r="AN1087">
        <f t="shared" si="374"/>
        <v>0</v>
      </c>
      <c r="AO1087">
        <f t="shared" si="375"/>
        <v>0</v>
      </c>
      <c r="AP1087">
        <f t="shared" si="376"/>
        <v>0</v>
      </c>
      <c r="AQ1087">
        <f t="shared" si="377"/>
        <v>0</v>
      </c>
      <c r="AR1087">
        <f t="shared" si="378"/>
        <v>0</v>
      </c>
      <c r="AS1087">
        <f t="shared" si="379"/>
        <v>0</v>
      </c>
      <c r="AT1087">
        <f t="shared" si="380"/>
        <v>0</v>
      </c>
      <c r="AU1087">
        <f t="shared" si="381"/>
        <v>0</v>
      </c>
      <c r="AV1087">
        <f t="shared" si="382"/>
        <v>0</v>
      </c>
      <c r="AW1087">
        <f t="shared" si="383"/>
        <v>0</v>
      </c>
      <c r="AX1087">
        <f t="shared" si="384"/>
        <v>0</v>
      </c>
      <c r="AY1087">
        <f t="shared" si="385"/>
        <v>0</v>
      </c>
      <c r="AZ1087">
        <f t="shared" si="386"/>
        <v>0</v>
      </c>
      <c r="BA1087" s="35">
        <f t="shared" si="387"/>
        <v>0</v>
      </c>
      <c r="BB1087" s="36">
        <f t="shared" si="388"/>
        <v>0</v>
      </c>
      <c r="BC1087" s="37">
        <f t="shared" si="389"/>
        <v>0</v>
      </c>
      <c r="BD1087" s="38">
        <f t="shared" si="390"/>
        <v>0</v>
      </c>
      <c r="BE1087" s="35">
        <f t="shared" si="391"/>
        <v>0</v>
      </c>
      <c r="BF1087" s="36">
        <f t="shared" si="392"/>
        <v>0</v>
      </c>
      <c r="BG1087" s="37">
        <f t="shared" si="393"/>
        <v>0</v>
      </c>
      <c r="BH1087" s="38">
        <f t="shared" si="394"/>
        <v>0</v>
      </c>
      <c r="BI1087" s="35">
        <f t="shared" si="395"/>
        <v>0</v>
      </c>
      <c r="BJ1087" s="36">
        <f t="shared" si="396"/>
        <v>0</v>
      </c>
      <c r="BK1087" s="37">
        <f t="shared" si="397"/>
        <v>0</v>
      </c>
      <c r="BL1087" s="38">
        <f t="shared" si="398"/>
        <v>0</v>
      </c>
      <c r="BM1087" s="39">
        <f t="shared" si="399"/>
        <v>0</v>
      </c>
      <c r="BN1087" s="34" t="str">
        <f>IF(BM1087=0,"",
IF(SUM($BM$985:BM1087)=1,BO1087,
IF($BM$1560&gt;SUM($BM$985:BM1087),_xlfn.CONCAT(", ",BO1087),
IF($BM$1560=SUM($BM$985:BM1087),_xlfn.CONCAT(" y ",BO1087)))))</f>
        <v/>
      </c>
      <c r="BO1087" s="270" t="s">
        <v>867</v>
      </c>
    </row>
    <row r="1088" spans="1:67" ht="15" customHeight="1">
      <c r="A1088" s="245"/>
      <c r="B1088" s="9"/>
      <c r="C1088" s="270" t="s">
        <v>868</v>
      </c>
      <c r="D1088" s="389" t="str">
        <f>IF($AC$978="","",IF(HLOOKUP($AC$978,Presentación!$AQ$3:$BV$574,Presentación!AP107)="","",HLOOKUP($AC$978,Presentación!$AQ$3:$BV$574,Presentación!AP107,0)))</f>
        <v/>
      </c>
      <c r="E1088" s="390"/>
      <c r="F1088" s="391"/>
      <c r="G1088" s="480" t="str">
        <f>IF($AC$978="","",IF(HLOOKUP($AC$978,Presentación!$BZ$3:$DE$574,Presentación!AP107,0)="","",HLOOKUP($AC$978,Presentación!$BZ$3:$DE$574,Presentación!AP107,0)))</f>
        <v/>
      </c>
      <c r="H1088" s="481"/>
      <c r="I1088" s="481"/>
      <c r="J1088" s="481"/>
      <c r="K1088" s="481"/>
      <c r="L1088" s="482"/>
      <c r="M1088" s="27"/>
      <c r="N1088" s="27"/>
      <c r="O1088" s="27"/>
      <c r="P1088" s="27"/>
      <c r="Q1088" s="27"/>
      <c r="R1088" s="27"/>
      <c r="S1088" s="27"/>
      <c r="T1088" s="27"/>
      <c r="U1088" s="27"/>
      <c r="V1088" s="27"/>
      <c r="W1088" s="27"/>
      <c r="X1088" s="27"/>
      <c r="Y1088" s="27"/>
      <c r="Z1088" s="27"/>
      <c r="AA1088" s="27"/>
      <c r="AB1088" s="27"/>
      <c r="AC1088" s="27"/>
      <c r="AD1088" s="27"/>
      <c r="AG1088">
        <f t="shared" si="367"/>
        <v>0</v>
      </c>
      <c r="AH1088">
        <f t="shared" si="368"/>
        <v>0</v>
      </c>
      <c r="AI1088">
        <f t="shared" si="369"/>
        <v>0</v>
      </c>
      <c r="AJ1088">
        <f t="shared" si="370"/>
        <v>0</v>
      </c>
      <c r="AK1088">
        <f t="shared" si="371"/>
        <v>0</v>
      </c>
      <c r="AL1088">
        <f t="shared" si="372"/>
        <v>0</v>
      </c>
      <c r="AM1088">
        <f t="shared" si="373"/>
        <v>0</v>
      </c>
      <c r="AN1088">
        <f t="shared" si="374"/>
        <v>0</v>
      </c>
      <c r="AO1088">
        <f t="shared" si="375"/>
        <v>0</v>
      </c>
      <c r="AP1088">
        <f t="shared" si="376"/>
        <v>0</v>
      </c>
      <c r="AQ1088">
        <f t="shared" si="377"/>
        <v>0</v>
      </c>
      <c r="AR1088">
        <f t="shared" si="378"/>
        <v>0</v>
      </c>
      <c r="AS1088">
        <f t="shared" si="379"/>
        <v>0</v>
      </c>
      <c r="AT1088">
        <f t="shared" si="380"/>
        <v>0</v>
      </c>
      <c r="AU1088">
        <f t="shared" si="381"/>
        <v>0</v>
      </c>
      <c r="AV1088">
        <f t="shared" si="382"/>
        <v>0</v>
      </c>
      <c r="AW1088">
        <f t="shared" si="383"/>
        <v>0</v>
      </c>
      <c r="AX1088">
        <f t="shared" si="384"/>
        <v>0</v>
      </c>
      <c r="AY1088">
        <f t="shared" si="385"/>
        <v>0</v>
      </c>
      <c r="AZ1088">
        <f t="shared" si="386"/>
        <v>0</v>
      </c>
      <c r="BA1088" s="35">
        <f t="shared" si="387"/>
        <v>0</v>
      </c>
      <c r="BB1088" s="36">
        <f t="shared" si="388"/>
        <v>0</v>
      </c>
      <c r="BC1088" s="37">
        <f t="shared" si="389"/>
        <v>0</v>
      </c>
      <c r="BD1088" s="38">
        <f t="shared" si="390"/>
        <v>0</v>
      </c>
      <c r="BE1088" s="35">
        <f t="shared" si="391"/>
        <v>0</v>
      </c>
      <c r="BF1088" s="36">
        <f t="shared" si="392"/>
        <v>0</v>
      </c>
      <c r="BG1088" s="37">
        <f t="shared" si="393"/>
        <v>0</v>
      </c>
      <c r="BH1088" s="38">
        <f t="shared" si="394"/>
        <v>0</v>
      </c>
      <c r="BI1088" s="35">
        <f t="shared" si="395"/>
        <v>0</v>
      </c>
      <c r="BJ1088" s="36">
        <f t="shared" si="396"/>
        <v>0</v>
      </c>
      <c r="BK1088" s="37">
        <f t="shared" si="397"/>
        <v>0</v>
      </c>
      <c r="BL1088" s="38">
        <f t="shared" si="398"/>
        <v>0</v>
      </c>
      <c r="BM1088" s="39">
        <f t="shared" si="399"/>
        <v>0</v>
      </c>
      <c r="BN1088" s="34" t="str">
        <f>IF(BM1088=0,"",
IF(SUM($BM$985:BM1088)=1,BO1088,
IF($BM$1560&gt;SUM($BM$985:BM1088),_xlfn.CONCAT(", ",BO1088),
IF($BM$1560=SUM($BM$985:BM1088),_xlfn.CONCAT(" y ",BO1088)))))</f>
        <v/>
      </c>
      <c r="BO1088" s="270" t="s">
        <v>868</v>
      </c>
    </row>
    <row r="1089" spans="1:67" ht="15" customHeight="1">
      <c r="A1089" s="245"/>
      <c r="B1089" s="9"/>
      <c r="C1089" s="270" t="s">
        <v>869</v>
      </c>
      <c r="D1089" s="389" t="str">
        <f>IF($AC$978="","",IF(HLOOKUP($AC$978,Presentación!$AQ$3:$BV$574,Presentación!AP108)="","",HLOOKUP($AC$978,Presentación!$AQ$3:$BV$574,Presentación!AP108,0)))</f>
        <v/>
      </c>
      <c r="E1089" s="390"/>
      <c r="F1089" s="391"/>
      <c r="G1089" s="480" t="str">
        <f>IF($AC$978="","",IF(HLOOKUP($AC$978,Presentación!$BZ$3:$DE$574,Presentación!AP108,0)="","",HLOOKUP($AC$978,Presentación!$BZ$3:$DE$574,Presentación!AP108,0)))</f>
        <v/>
      </c>
      <c r="H1089" s="481"/>
      <c r="I1089" s="481"/>
      <c r="J1089" s="481"/>
      <c r="K1089" s="481"/>
      <c r="L1089" s="482"/>
      <c r="M1089" s="27"/>
      <c r="N1089" s="27"/>
      <c r="O1089" s="27"/>
      <c r="P1089" s="27"/>
      <c r="Q1089" s="27"/>
      <c r="R1089" s="27"/>
      <c r="S1089" s="27"/>
      <c r="T1089" s="27"/>
      <c r="U1089" s="27"/>
      <c r="V1089" s="27"/>
      <c r="W1089" s="27"/>
      <c r="X1089" s="27"/>
      <c r="Y1089" s="27"/>
      <c r="Z1089" s="27"/>
      <c r="AA1089" s="27"/>
      <c r="AB1089" s="27"/>
      <c r="AC1089" s="27"/>
      <c r="AD1089" s="27"/>
      <c r="AG1089">
        <f t="shared" si="367"/>
        <v>0</v>
      </c>
      <c r="AH1089">
        <f t="shared" si="368"/>
        <v>0</v>
      </c>
      <c r="AI1089">
        <f t="shared" si="369"/>
        <v>0</v>
      </c>
      <c r="AJ1089">
        <f t="shared" si="370"/>
        <v>0</v>
      </c>
      <c r="AK1089">
        <f t="shared" si="371"/>
        <v>0</v>
      </c>
      <c r="AL1089">
        <f t="shared" si="372"/>
        <v>0</v>
      </c>
      <c r="AM1089">
        <f t="shared" si="373"/>
        <v>0</v>
      </c>
      <c r="AN1089">
        <f t="shared" si="374"/>
        <v>0</v>
      </c>
      <c r="AO1089">
        <f t="shared" si="375"/>
        <v>0</v>
      </c>
      <c r="AP1089">
        <f t="shared" si="376"/>
        <v>0</v>
      </c>
      <c r="AQ1089">
        <f t="shared" si="377"/>
        <v>0</v>
      </c>
      <c r="AR1089">
        <f t="shared" si="378"/>
        <v>0</v>
      </c>
      <c r="AS1089">
        <f t="shared" si="379"/>
        <v>0</v>
      </c>
      <c r="AT1089">
        <f t="shared" si="380"/>
        <v>0</v>
      </c>
      <c r="AU1089">
        <f t="shared" si="381"/>
        <v>0</v>
      </c>
      <c r="AV1089">
        <f t="shared" si="382"/>
        <v>0</v>
      </c>
      <c r="AW1089">
        <f t="shared" si="383"/>
        <v>0</v>
      </c>
      <c r="AX1089">
        <f t="shared" si="384"/>
        <v>0</v>
      </c>
      <c r="AY1089">
        <f t="shared" si="385"/>
        <v>0</v>
      </c>
      <c r="AZ1089">
        <f t="shared" si="386"/>
        <v>0</v>
      </c>
      <c r="BA1089" s="35">
        <f t="shared" si="387"/>
        <v>0</v>
      </c>
      <c r="BB1089" s="36">
        <f t="shared" si="388"/>
        <v>0</v>
      </c>
      <c r="BC1089" s="37">
        <f t="shared" si="389"/>
        <v>0</v>
      </c>
      <c r="BD1089" s="38">
        <f t="shared" si="390"/>
        <v>0</v>
      </c>
      <c r="BE1089" s="35">
        <f t="shared" si="391"/>
        <v>0</v>
      </c>
      <c r="BF1089" s="36">
        <f t="shared" si="392"/>
        <v>0</v>
      </c>
      <c r="BG1089" s="37">
        <f t="shared" si="393"/>
        <v>0</v>
      </c>
      <c r="BH1089" s="38">
        <f t="shared" si="394"/>
        <v>0</v>
      </c>
      <c r="BI1089" s="35">
        <f t="shared" si="395"/>
        <v>0</v>
      </c>
      <c r="BJ1089" s="36">
        <f t="shared" si="396"/>
        <v>0</v>
      </c>
      <c r="BK1089" s="37">
        <f t="shared" si="397"/>
        <v>0</v>
      </c>
      <c r="BL1089" s="38">
        <f t="shared" si="398"/>
        <v>0</v>
      </c>
      <c r="BM1089" s="39">
        <f t="shared" si="399"/>
        <v>0</v>
      </c>
      <c r="BN1089" s="34" t="str">
        <f>IF(BM1089=0,"",
IF(SUM($BM$985:BM1089)=1,BO1089,
IF($BM$1560&gt;SUM($BM$985:BM1089),_xlfn.CONCAT(", ",BO1089),
IF($BM$1560=SUM($BM$985:BM1089),_xlfn.CONCAT(" y ",BO1089)))))</f>
        <v/>
      </c>
      <c r="BO1089" s="270" t="s">
        <v>869</v>
      </c>
    </row>
    <row r="1090" spans="1:67" ht="15" customHeight="1">
      <c r="A1090" s="245"/>
      <c r="B1090" s="9"/>
      <c r="C1090" s="270" t="s">
        <v>870</v>
      </c>
      <c r="D1090" s="389" t="str">
        <f>IF($AC$978="","",IF(HLOOKUP($AC$978,Presentación!$AQ$3:$BV$574,Presentación!AP109)="","",HLOOKUP($AC$978,Presentación!$AQ$3:$BV$574,Presentación!AP109,0)))</f>
        <v/>
      </c>
      <c r="E1090" s="390"/>
      <c r="F1090" s="391"/>
      <c r="G1090" s="480" t="str">
        <f>IF($AC$978="","",IF(HLOOKUP($AC$978,Presentación!$BZ$3:$DE$574,Presentación!AP109,0)="","",HLOOKUP($AC$978,Presentación!$BZ$3:$DE$574,Presentación!AP109,0)))</f>
        <v/>
      </c>
      <c r="H1090" s="481"/>
      <c r="I1090" s="481"/>
      <c r="J1090" s="481"/>
      <c r="K1090" s="481"/>
      <c r="L1090" s="482"/>
      <c r="M1090" s="27"/>
      <c r="N1090" s="27"/>
      <c r="O1090" s="27"/>
      <c r="P1090" s="27"/>
      <c r="Q1090" s="27"/>
      <c r="R1090" s="27"/>
      <c r="S1090" s="27"/>
      <c r="T1090" s="27"/>
      <c r="U1090" s="27"/>
      <c r="V1090" s="27"/>
      <c r="W1090" s="27"/>
      <c r="X1090" s="27"/>
      <c r="Y1090" s="27"/>
      <c r="Z1090" s="27"/>
      <c r="AA1090" s="27"/>
      <c r="AB1090" s="27"/>
      <c r="AC1090" s="27"/>
      <c r="AD1090" s="27"/>
      <c r="AG1090">
        <f t="shared" si="367"/>
        <v>0</v>
      </c>
      <c r="AH1090">
        <f t="shared" si="368"/>
        <v>0</v>
      </c>
      <c r="AI1090">
        <f t="shared" si="369"/>
        <v>0</v>
      </c>
      <c r="AJ1090">
        <f t="shared" si="370"/>
        <v>0</v>
      </c>
      <c r="AK1090">
        <f t="shared" si="371"/>
        <v>0</v>
      </c>
      <c r="AL1090">
        <f t="shared" si="372"/>
        <v>0</v>
      </c>
      <c r="AM1090">
        <f t="shared" si="373"/>
        <v>0</v>
      </c>
      <c r="AN1090">
        <f t="shared" si="374"/>
        <v>0</v>
      </c>
      <c r="AO1090">
        <f t="shared" si="375"/>
        <v>0</v>
      </c>
      <c r="AP1090">
        <f t="shared" si="376"/>
        <v>0</v>
      </c>
      <c r="AQ1090">
        <f t="shared" si="377"/>
        <v>0</v>
      </c>
      <c r="AR1090">
        <f t="shared" si="378"/>
        <v>0</v>
      </c>
      <c r="AS1090">
        <f t="shared" si="379"/>
        <v>0</v>
      </c>
      <c r="AT1090">
        <f t="shared" si="380"/>
        <v>0</v>
      </c>
      <c r="AU1090">
        <f t="shared" si="381"/>
        <v>0</v>
      </c>
      <c r="AV1090">
        <f t="shared" si="382"/>
        <v>0</v>
      </c>
      <c r="AW1090">
        <f t="shared" si="383"/>
        <v>0</v>
      </c>
      <c r="AX1090">
        <f t="shared" si="384"/>
        <v>0</v>
      </c>
      <c r="AY1090">
        <f t="shared" si="385"/>
        <v>0</v>
      </c>
      <c r="AZ1090">
        <f t="shared" si="386"/>
        <v>0</v>
      </c>
      <c r="BA1090" s="35">
        <f t="shared" si="387"/>
        <v>0</v>
      </c>
      <c r="BB1090" s="36">
        <f t="shared" si="388"/>
        <v>0</v>
      </c>
      <c r="BC1090" s="37">
        <f t="shared" si="389"/>
        <v>0</v>
      </c>
      <c r="BD1090" s="38">
        <f t="shared" si="390"/>
        <v>0</v>
      </c>
      <c r="BE1090" s="35">
        <f t="shared" si="391"/>
        <v>0</v>
      </c>
      <c r="BF1090" s="36">
        <f t="shared" si="392"/>
        <v>0</v>
      </c>
      <c r="BG1090" s="37">
        <f t="shared" si="393"/>
        <v>0</v>
      </c>
      <c r="BH1090" s="38">
        <f t="shared" si="394"/>
        <v>0</v>
      </c>
      <c r="BI1090" s="35">
        <f t="shared" si="395"/>
        <v>0</v>
      </c>
      <c r="BJ1090" s="36">
        <f t="shared" si="396"/>
        <v>0</v>
      </c>
      <c r="BK1090" s="37">
        <f t="shared" si="397"/>
        <v>0</v>
      </c>
      <c r="BL1090" s="38">
        <f t="shared" si="398"/>
        <v>0</v>
      </c>
      <c r="BM1090" s="39">
        <f t="shared" si="399"/>
        <v>0</v>
      </c>
      <c r="BN1090" s="34" t="str">
        <f>IF(BM1090=0,"",
IF(SUM($BM$985:BM1090)=1,BO1090,
IF($BM$1560&gt;SUM($BM$985:BM1090),_xlfn.CONCAT(", ",BO1090),
IF($BM$1560=SUM($BM$985:BM1090),_xlfn.CONCAT(" y ",BO1090)))))</f>
        <v/>
      </c>
      <c r="BO1090" s="270" t="s">
        <v>870</v>
      </c>
    </row>
    <row r="1091" spans="1:67" ht="15" customHeight="1">
      <c r="A1091" s="245"/>
      <c r="B1091" s="9"/>
      <c r="C1091" s="270" t="s">
        <v>871</v>
      </c>
      <c r="D1091" s="389" t="str">
        <f>IF($AC$978="","",IF(HLOOKUP($AC$978,Presentación!$AQ$3:$BV$574,Presentación!AP110)="","",HLOOKUP($AC$978,Presentación!$AQ$3:$BV$574,Presentación!AP110,0)))</f>
        <v/>
      </c>
      <c r="E1091" s="390"/>
      <c r="F1091" s="391"/>
      <c r="G1091" s="480" t="str">
        <f>IF($AC$978="","",IF(HLOOKUP($AC$978,Presentación!$BZ$3:$DE$574,Presentación!AP110,0)="","",HLOOKUP($AC$978,Presentación!$BZ$3:$DE$574,Presentación!AP110,0)))</f>
        <v/>
      </c>
      <c r="H1091" s="481"/>
      <c r="I1091" s="481"/>
      <c r="J1091" s="481"/>
      <c r="K1091" s="481"/>
      <c r="L1091" s="482"/>
      <c r="M1091" s="27"/>
      <c r="N1091" s="27"/>
      <c r="O1091" s="27"/>
      <c r="P1091" s="27"/>
      <c r="Q1091" s="27"/>
      <c r="R1091" s="27"/>
      <c r="S1091" s="27"/>
      <c r="T1091" s="27"/>
      <c r="U1091" s="27"/>
      <c r="V1091" s="27"/>
      <c r="W1091" s="27"/>
      <c r="X1091" s="27"/>
      <c r="Y1091" s="27"/>
      <c r="Z1091" s="27"/>
      <c r="AA1091" s="27"/>
      <c r="AB1091" s="27"/>
      <c r="AC1091" s="27"/>
      <c r="AD1091" s="27"/>
      <c r="AG1091">
        <f t="shared" si="367"/>
        <v>0</v>
      </c>
      <c r="AH1091">
        <f t="shared" si="368"/>
        <v>0</v>
      </c>
      <c r="AI1091">
        <f t="shared" si="369"/>
        <v>0</v>
      </c>
      <c r="AJ1091">
        <f t="shared" si="370"/>
        <v>0</v>
      </c>
      <c r="AK1091">
        <f t="shared" si="371"/>
        <v>0</v>
      </c>
      <c r="AL1091">
        <f t="shared" si="372"/>
        <v>0</v>
      </c>
      <c r="AM1091">
        <f t="shared" si="373"/>
        <v>0</v>
      </c>
      <c r="AN1091">
        <f t="shared" si="374"/>
        <v>0</v>
      </c>
      <c r="AO1091">
        <f t="shared" si="375"/>
        <v>0</v>
      </c>
      <c r="AP1091">
        <f t="shared" si="376"/>
        <v>0</v>
      </c>
      <c r="AQ1091">
        <f t="shared" si="377"/>
        <v>0</v>
      </c>
      <c r="AR1091">
        <f t="shared" si="378"/>
        <v>0</v>
      </c>
      <c r="AS1091">
        <f t="shared" si="379"/>
        <v>0</v>
      </c>
      <c r="AT1091">
        <f t="shared" si="380"/>
        <v>0</v>
      </c>
      <c r="AU1091">
        <f t="shared" si="381"/>
        <v>0</v>
      </c>
      <c r="AV1091">
        <f t="shared" si="382"/>
        <v>0</v>
      </c>
      <c r="AW1091">
        <f t="shared" si="383"/>
        <v>0</v>
      </c>
      <c r="AX1091">
        <f t="shared" si="384"/>
        <v>0</v>
      </c>
      <c r="AY1091">
        <f t="shared" si="385"/>
        <v>0</v>
      </c>
      <c r="AZ1091">
        <f t="shared" si="386"/>
        <v>0</v>
      </c>
      <c r="BA1091" s="35">
        <f t="shared" si="387"/>
        <v>0</v>
      </c>
      <c r="BB1091" s="36">
        <f t="shared" si="388"/>
        <v>0</v>
      </c>
      <c r="BC1091" s="37">
        <f t="shared" si="389"/>
        <v>0</v>
      </c>
      <c r="BD1091" s="38">
        <f t="shared" si="390"/>
        <v>0</v>
      </c>
      <c r="BE1091" s="35">
        <f t="shared" si="391"/>
        <v>0</v>
      </c>
      <c r="BF1091" s="36">
        <f t="shared" si="392"/>
        <v>0</v>
      </c>
      <c r="BG1091" s="37">
        <f t="shared" si="393"/>
        <v>0</v>
      </c>
      <c r="BH1091" s="38">
        <f t="shared" si="394"/>
        <v>0</v>
      </c>
      <c r="BI1091" s="35">
        <f t="shared" si="395"/>
        <v>0</v>
      </c>
      <c r="BJ1091" s="36">
        <f t="shared" si="396"/>
        <v>0</v>
      </c>
      <c r="BK1091" s="37">
        <f t="shared" si="397"/>
        <v>0</v>
      </c>
      <c r="BL1091" s="38">
        <f t="shared" si="398"/>
        <v>0</v>
      </c>
      <c r="BM1091" s="39">
        <f t="shared" si="399"/>
        <v>0</v>
      </c>
      <c r="BN1091" s="34" t="str">
        <f>IF(BM1091=0,"",
IF(SUM($BM$985:BM1091)=1,BO1091,
IF($BM$1560&gt;SUM($BM$985:BM1091),_xlfn.CONCAT(", ",BO1091),
IF($BM$1560=SUM($BM$985:BM1091),_xlfn.CONCAT(" y ",BO1091)))))</f>
        <v/>
      </c>
      <c r="BO1091" s="270" t="s">
        <v>871</v>
      </c>
    </row>
    <row r="1092" spans="1:67" ht="15" customHeight="1">
      <c r="A1092" s="245"/>
      <c r="B1092" s="9"/>
      <c r="C1092" s="270" t="s">
        <v>872</v>
      </c>
      <c r="D1092" s="389" t="str">
        <f>IF($AC$978="","",IF(HLOOKUP($AC$978,Presentación!$AQ$3:$BV$574,Presentación!AP111)="","",HLOOKUP($AC$978,Presentación!$AQ$3:$BV$574,Presentación!AP111,0)))</f>
        <v/>
      </c>
      <c r="E1092" s="390"/>
      <c r="F1092" s="391"/>
      <c r="G1092" s="480" t="str">
        <f>IF($AC$978="","",IF(HLOOKUP($AC$978,Presentación!$BZ$3:$DE$574,Presentación!AP111,0)="","",HLOOKUP($AC$978,Presentación!$BZ$3:$DE$574,Presentación!AP111,0)))</f>
        <v/>
      </c>
      <c r="H1092" s="481"/>
      <c r="I1092" s="481"/>
      <c r="J1092" s="481"/>
      <c r="K1092" s="481"/>
      <c r="L1092" s="482"/>
      <c r="M1092" s="27"/>
      <c r="N1092" s="27"/>
      <c r="O1092" s="27"/>
      <c r="P1092" s="27"/>
      <c r="Q1092" s="27"/>
      <c r="R1092" s="27"/>
      <c r="S1092" s="27"/>
      <c r="T1092" s="27"/>
      <c r="U1092" s="27"/>
      <c r="V1092" s="27"/>
      <c r="W1092" s="27"/>
      <c r="X1092" s="27"/>
      <c r="Y1092" s="27"/>
      <c r="Z1092" s="27"/>
      <c r="AA1092" s="27"/>
      <c r="AB1092" s="27"/>
      <c r="AC1092" s="27"/>
      <c r="AD1092" s="27"/>
      <c r="AG1092">
        <f t="shared" si="367"/>
        <v>0</v>
      </c>
      <c r="AH1092">
        <f t="shared" si="368"/>
        <v>0</v>
      </c>
      <c r="AI1092">
        <f t="shared" si="369"/>
        <v>0</v>
      </c>
      <c r="AJ1092">
        <f t="shared" si="370"/>
        <v>0</v>
      </c>
      <c r="AK1092">
        <f t="shared" si="371"/>
        <v>0</v>
      </c>
      <c r="AL1092">
        <f t="shared" si="372"/>
        <v>0</v>
      </c>
      <c r="AM1092">
        <f t="shared" si="373"/>
        <v>0</v>
      </c>
      <c r="AN1092">
        <f t="shared" si="374"/>
        <v>0</v>
      </c>
      <c r="AO1092">
        <f t="shared" si="375"/>
        <v>0</v>
      </c>
      <c r="AP1092">
        <f t="shared" si="376"/>
        <v>0</v>
      </c>
      <c r="AQ1092">
        <f t="shared" si="377"/>
        <v>0</v>
      </c>
      <c r="AR1092">
        <f t="shared" si="378"/>
        <v>0</v>
      </c>
      <c r="AS1092">
        <f t="shared" si="379"/>
        <v>0</v>
      </c>
      <c r="AT1092">
        <f t="shared" si="380"/>
        <v>0</v>
      </c>
      <c r="AU1092">
        <f t="shared" si="381"/>
        <v>0</v>
      </c>
      <c r="AV1092">
        <f t="shared" si="382"/>
        <v>0</v>
      </c>
      <c r="AW1092">
        <f t="shared" si="383"/>
        <v>0</v>
      </c>
      <c r="AX1092">
        <f t="shared" si="384"/>
        <v>0</v>
      </c>
      <c r="AY1092">
        <f t="shared" si="385"/>
        <v>0</v>
      </c>
      <c r="AZ1092">
        <f t="shared" si="386"/>
        <v>0</v>
      </c>
      <c r="BA1092" s="35">
        <f t="shared" si="387"/>
        <v>0</v>
      </c>
      <c r="BB1092" s="36">
        <f t="shared" si="388"/>
        <v>0</v>
      </c>
      <c r="BC1092" s="37">
        <f t="shared" si="389"/>
        <v>0</v>
      </c>
      <c r="BD1092" s="38">
        <f t="shared" si="390"/>
        <v>0</v>
      </c>
      <c r="BE1092" s="35">
        <f t="shared" si="391"/>
        <v>0</v>
      </c>
      <c r="BF1092" s="36">
        <f t="shared" si="392"/>
        <v>0</v>
      </c>
      <c r="BG1092" s="37">
        <f t="shared" si="393"/>
        <v>0</v>
      </c>
      <c r="BH1092" s="38">
        <f t="shared" si="394"/>
        <v>0</v>
      </c>
      <c r="BI1092" s="35">
        <f t="shared" si="395"/>
        <v>0</v>
      </c>
      <c r="BJ1092" s="36">
        <f t="shared" si="396"/>
        <v>0</v>
      </c>
      <c r="BK1092" s="37">
        <f t="shared" si="397"/>
        <v>0</v>
      </c>
      <c r="BL1092" s="38">
        <f t="shared" si="398"/>
        <v>0</v>
      </c>
      <c r="BM1092" s="39">
        <f t="shared" si="399"/>
        <v>0</v>
      </c>
      <c r="BN1092" s="34" t="str">
        <f>IF(BM1092=0,"",
IF(SUM($BM$985:BM1092)=1,BO1092,
IF($BM$1560&gt;SUM($BM$985:BM1092),_xlfn.CONCAT(", ",BO1092),
IF($BM$1560=SUM($BM$985:BM1092),_xlfn.CONCAT(" y ",BO1092)))))</f>
        <v/>
      </c>
      <c r="BO1092" s="270" t="s">
        <v>872</v>
      </c>
    </row>
    <row r="1093" spans="1:67" ht="15" customHeight="1">
      <c r="A1093" s="245"/>
      <c r="B1093" s="9"/>
      <c r="C1093" s="270" t="s">
        <v>873</v>
      </c>
      <c r="D1093" s="389" t="str">
        <f>IF($AC$978="","",IF(HLOOKUP($AC$978,Presentación!$AQ$3:$BV$574,Presentación!AP112)="","",HLOOKUP($AC$978,Presentación!$AQ$3:$BV$574,Presentación!AP112,0)))</f>
        <v/>
      </c>
      <c r="E1093" s="390"/>
      <c r="F1093" s="391"/>
      <c r="G1093" s="480" t="str">
        <f>IF($AC$978="","",IF(HLOOKUP($AC$978,Presentación!$BZ$3:$DE$574,Presentación!AP112,0)="","",HLOOKUP($AC$978,Presentación!$BZ$3:$DE$574,Presentación!AP112,0)))</f>
        <v/>
      </c>
      <c r="H1093" s="481"/>
      <c r="I1093" s="481"/>
      <c r="J1093" s="481"/>
      <c r="K1093" s="481"/>
      <c r="L1093" s="482"/>
      <c r="M1093" s="27"/>
      <c r="N1093" s="27"/>
      <c r="O1093" s="27"/>
      <c r="P1093" s="27"/>
      <c r="Q1093" s="27"/>
      <c r="R1093" s="27"/>
      <c r="S1093" s="27"/>
      <c r="T1093" s="27"/>
      <c r="U1093" s="27"/>
      <c r="V1093" s="27"/>
      <c r="W1093" s="27"/>
      <c r="X1093" s="27"/>
      <c r="Y1093" s="27"/>
      <c r="Z1093" s="27"/>
      <c r="AA1093" s="27"/>
      <c r="AB1093" s="27"/>
      <c r="AC1093" s="27"/>
      <c r="AD1093" s="27"/>
      <c r="AG1093">
        <f t="shared" si="367"/>
        <v>0</v>
      </c>
      <c r="AH1093">
        <f t="shared" si="368"/>
        <v>0</v>
      </c>
      <c r="AI1093">
        <f t="shared" si="369"/>
        <v>0</v>
      </c>
      <c r="AJ1093">
        <f t="shared" si="370"/>
        <v>0</v>
      </c>
      <c r="AK1093">
        <f t="shared" si="371"/>
        <v>0</v>
      </c>
      <c r="AL1093">
        <f t="shared" si="372"/>
        <v>0</v>
      </c>
      <c r="AM1093">
        <f t="shared" si="373"/>
        <v>0</v>
      </c>
      <c r="AN1093">
        <f t="shared" si="374"/>
        <v>0</v>
      </c>
      <c r="AO1093">
        <f t="shared" si="375"/>
        <v>0</v>
      </c>
      <c r="AP1093">
        <f t="shared" si="376"/>
        <v>0</v>
      </c>
      <c r="AQ1093">
        <f t="shared" si="377"/>
        <v>0</v>
      </c>
      <c r="AR1093">
        <f t="shared" si="378"/>
        <v>0</v>
      </c>
      <c r="AS1093">
        <f t="shared" si="379"/>
        <v>0</v>
      </c>
      <c r="AT1093">
        <f t="shared" si="380"/>
        <v>0</v>
      </c>
      <c r="AU1093">
        <f t="shared" si="381"/>
        <v>0</v>
      </c>
      <c r="AV1093">
        <f t="shared" si="382"/>
        <v>0</v>
      </c>
      <c r="AW1093">
        <f t="shared" si="383"/>
        <v>0</v>
      </c>
      <c r="AX1093">
        <f t="shared" si="384"/>
        <v>0</v>
      </c>
      <c r="AY1093">
        <f t="shared" si="385"/>
        <v>0</v>
      </c>
      <c r="AZ1093">
        <f t="shared" si="386"/>
        <v>0</v>
      </c>
      <c r="BA1093" s="35">
        <f t="shared" si="387"/>
        <v>0</v>
      </c>
      <c r="BB1093" s="36">
        <f t="shared" si="388"/>
        <v>0</v>
      </c>
      <c r="BC1093" s="37">
        <f t="shared" si="389"/>
        <v>0</v>
      </c>
      <c r="BD1093" s="38">
        <f t="shared" si="390"/>
        <v>0</v>
      </c>
      <c r="BE1093" s="35">
        <f t="shared" si="391"/>
        <v>0</v>
      </c>
      <c r="BF1093" s="36">
        <f t="shared" si="392"/>
        <v>0</v>
      </c>
      <c r="BG1093" s="37">
        <f t="shared" si="393"/>
        <v>0</v>
      </c>
      <c r="BH1093" s="38">
        <f t="shared" si="394"/>
        <v>0</v>
      </c>
      <c r="BI1093" s="35">
        <f t="shared" si="395"/>
        <v>0</v>
      </c>
      <c r="BJ1093" s="36">
        <f t="shared" si="396"/>
        <v>0</v>
      </c>
      <c r="BK1093" s="37">
        <f t="shared" si="397"/>
        <v>0</v>
      </c>
      <c r="BL1093" s="38">
        <f t="shared" si="398"/>
        <v>0</v>
      </c>
      <c r="BM1093" s="39">
        <f t="shared" si="399"/>
        <v>0</v>
      </c>
      <c r="BN1093" s="34" t="str">
        <f>IF(BM1093=0,"",
IF(SUM($BM$985:BM1093)=1,BO1093,
IF($BM$1560&gt;SUM($BM$985:BM1093),_xlfn.CONCAT(", ",BO1093),
IF($BM$1560=SUM($BM$985:BM1093),_xlfn.CONCAT(" y ",BO1093)))))</f>
        <v/>
      </c>
      <c r="BO1093" s="270" t="s">
        <v>873</v>
      </c>
    </row>
    <row r="1094" spans="1:67" ht="15" customHeight="1">
      <c r="A1094" s="245"/>
      <c r="B1094" s="9"/>
      <c r="C1094" s="270" t="s">
        <v>874</v>
      </c>
      <c r="D1094" s="389" t="str">
        <f>IF($AC$978="","",IF(HLOOKUP($AC$978,Presentación!$AQ$3:$BV$574,Presentación!AP113)="","",HLOOKUP($AC$978,Presentación!$AQ$3:$BV$574,Presentación!AP113,0)))</f>
        <v/>
      </c>
      <c r="E1094" s="390"/>
      <c r="F1094" s="391"/>
      <c r="G1094" s="480" t="str">
        <f>IF($AC$978="","",IF(HLOOKUP($AC$978,Presentación!$BZ$3:$DE$574,Presentación!AP113,0)="","",HLOOKUP($AC$978,Presentación!$BZ$3:$DE$574,Presentación!AP113,0)))</f>
        <v/>
      </c>
      <c r="H1094" s="481"/>
      <c r="I1094" s="481"/>
      <c r="J1094" s="481"/>
      <c r="K1094" s="481"/>
      <c r="L1094" s="482"/>
      <c r="M1094" s="27"/>
      <c r="N1094" s="27"/>
      <c r="O1094" s="27"/>
      <c r="P1094" s="27"/>
      <c r="Q1094" s="27"/>
      <c r="R1094" s="27"/>
      <c r="S1094" s="27"/>
      <c r="T1094" s="27"/>
      <c r="U1094" s="27"/>
      <c r="V1094" s="27"/>
      <c r="W1094" s="27"/>
      <c r="X1094" s="27"/>
      <c r="Y1094" s="27"/>
      <c r="Z1094" s="27"/>
      <c r="AA1094" s="27"/>
      <c r="AB1094" s="27"/>
      <c r="AC1094" s="27"/>
      <c r="AD1094" s="27"/>
      <c r="AG1094">
        <f t="shared" si="367"/>
        <v>0</v>
      </c>
      <c r="AH1094">
        <f t="shared" si="368"/>
        <v>0</v>
      </c>
      <c r="AI1094">
        <f t="shared" si="369"/>
        <v>0</v>
      </c>
      <c r="AJ1094">
        <f t="shared" si="370"/>
        <v>0</v>
      </c>
      <c r="AK1094">
        <f t="shared" si="371"/>
        <v>0</v>
      </c>
      <c r="AL1094">
        <f t="shared" si="372"/>
        <v>0</v>
      </c>
      <c r="AM1094">
        <f t="shared" si="373"/>
        <v>0</v>
      </c>
      <c r="AN1094">
        <f t="shared" si="374"/>
        <v>0</v>
      </c>
      <c r="AO1094">
        <f t="shared" si="375"/>
        <v>0</v>
      </c>
      <c r="AP1094">
        <f t="shared" si="376"/>
        <v>0</v>
      </c>
      <c r="AQ1094">
        <f t="shared" si="377"/>
        <v>0</v>
      </c>
      <c r="AR1094">
        <f t="shared" si="378"/>
        <v>0</v>
      </c>
      <c r="AS1094">
        <f t="shared" si="379"/>
        <v>0</v>
      </c>
      <c r="AT1094">
        <f t="shared" si="380"/>
        <v>0</v>
      </c>
      <c r="AU1094">
        <f t="shared" si="381"/>
        <v>0</v>
      </c>
      <c r="AV1094">
        <f t="shared" si="382"/>
        <v>0</v>
      </c>
      <c r="AW1094">
        <f t="shared" si="383"/>
        <v>0</v>
      </c>
      <c r="AX1094">
        <f t="shared" si="384"/>
        <v>0</v>
      </c>
      <c r="AY1094">
        <f t="shared" si="385"/>
        <v>0</v>
      </c>
      <c r="AZ1094">
        <f t="shared" si="386"/>
        <v>0</v>
      </c>
      <c r="BA1094" s="35">
        <f t="shared" si="387"/>
        <v>0</v>
      </c>
      <c r="BB1094" s="36">
        <f t="shared" si="388"/>
        <v>0</v>
      </c>
      <c r="BC1094" s="37">
        <f t="shared" si="389"/>
        <v>0</v>
      </c>
      <c r="BD1094" s="38">
        <f t="shared" si="390"/>
        <v>0</v>
      </c>
      <c r="BE1094" s="35">
        <f t="shared" si="391"/>
        <v>0</v>
      </c>
      <c r="BF1094" s="36">
        <f t="shared" si="392"/>
        <v>0</v>
      </c>
      <c r="BG1094" s="37">
        <f t="shared" si="393"/>
        <v>0</v>
      </c>
      <c r="BH1094" s="38">
        <f t="shared" si="394"/>
        <v>0</v>
      </c>
      <c r="BI1094" s="35">
        <f t="shared" si="395"/>
        <v>0</v>
      </c>
      <c r="BJ1094" s="36">
        <f t="shared" si="396"/>
        <v>0</v>
      </c>
      <c r="BK1094" s="37">
        <f t="shared" si="397"/>
        <v>0</v>
      </c>
      <c r="BL1094" s="38">
        <f t="shared" si="398"/>
        <v>0</v>
      </c>
      <c r="BM1094" s="39">
        <f t="shared" si="399"/>
        <v>0</v>
      </c>
      <c r="BN1094" s="34" t="str">
        <f>IF(BM1094=0,"",
IF(SUM($BM$985:BM1094)=1,BO1094,
IF($BM$1560&gt;SUM($BM$985:BM1094),_xlfn.CONCAT(", ",BO1094),
IF($BM$1560=SUM($BM$985:BM1094),_xlfn.CONCAT(" y ",BO1094)))))</f>
        <v/>
      </c>
      <c r="BO1094" s="270" t="s">
        <v>874</v>
      </c>
    </row>
    <row r="1095" spans="1:67" ht="15" customHeight="1">
      <c r="A1095" s="245"/>
      <c r="B1095" s="9"/>
      <c r="C1095" s="270" t="s">
        <v>875</v>
      </c>
      <c r="D1095" s="389" t="str">
        <f>IF($AC$978="","",IF(HLOOKUP($AC$978,Presentación!$AQ$3:$BV$574,Presentación!AP114)="","",HLOOKUP($AC$978,Presentación!$AQ$3:$BV$574,Presentación!AP114,0)))</f>
        <v/>
      </c>
      <c r="E1095" s="390"/>
      <c r="F1095" s="391"/>
      <c r="G1095" s="480" t="str">
        <f>IF($AC$978="","",IF(HLOOKUP($AC$978,Presentación!$BZ$3:$DE$574,Presentación!AP114,0)="","",HLOOKUP($AC$978,Presentación!$BZ$3:$DE$574,Presentación!AP114,0)))</f>
        <v/>
      </c>
      <c r="H1095" s="481"/>
      <c r="I1095" s="481"/>
      <c r="J1095" s="481"/>
      <c r="K1095" s="481"/>
      <c r="L1095" s="482"/>
      <c r="M1095" s="27"/>
      <c r="N1095" s="27"/>
      <c r="O1095" s="27"/>
      <c r="P1095" s="27"/>
      <c r="Q1095" s="27"/>
      <c r="R1095" s="27"/>
      <c r="S1095" s="27"/>
      <c r="T1095" s="27"/>
      <c r="U1095" s="27"/>
      <c r="V1095" s="27"/>
      <c r="W1095" s="27"/>
      <c r="X1095" s="27"/>
      <c r="Y1095" s="27"/>
      <c r="Z1095" s="27"/>
      <c r="AA1095" s="27"/>
      <c r="AB1095" s="27"/>
      <c r="AC1095" s="27"/>
      <c r="AD1095" s="27"/>
      <c r="AG1095">
        <f t="shared" si="367"/>
        <v>0</v>
      </c>
      <c r="AH1095">
        <f t="shared" si="368"/>
        <v>0</v>
      </c>
      <c r="AI1095">
        <f t="shared" si="369"/>
        <v>0</v>
      </c>
      <c r="AJ1095">
        <f t="shared" si="370"/>
        <v>0</v>
      </c>
      <c r="AK1095">
        <f t="shared" si="371"/>
        <v>0</v>
      </c>
      <c r="AL1095">
        <f t="shared" si="372"/>
        <v>0</v>
      </c>
      <c r="AM1095">
        <f t="shared" si="373"/>
        <v>0</v>
      </c>
      <c r="AN1095">
        <f t="shared" si="374"/>
        <v>0</v>
      </c>
      <c r="AO1095">
        <f t="shared" si="375"/>
        <v>0</v>
      </c>
      <c r="AP1095">
        <f t="shared" si="376"/>
        <v>0</v>
      </c>
      <c r="AQ1095">
        <f t="shared" si="377"/>
        <v>0</v>
      </c>
      <c r="AR1095">
        <f t="shared" si="378"/>
        <v>0</v>
      </c>
      <c r="AS1095">
        <f t="shared" si="379"/>
        <v>0</v>
      </c>
      <c r="AT1095">
        <f t="shared" si="380"/>
        <v>0</v>
      </c>
      <c r="AU1095">
        <f t="shared" si="381"/>
        <v>0</v>
      </c>
      <c r="AV1095">
        <f t="shared" si="382"/>
        <v>0</v>
      </c>
      <c r="AW1095">
        <f t="shared" si="383"/>
        <v>0</v>
      </c>
      <c r="AX1095">
        <f t="shared" si="384"/>
        <v>0</v>
      </c>
      <c r="AY1095">
        <f t="shared" si="385"/>
        <v>0</v>
      </c>
      <c r="AZ1095">
        <f t="shared" si="386"/>
        <v>0</v>
      </c>
      <c r="BA1095" s="35">
        <f t="shared" si="387"/>
        <v>0</v>
      </c>
      <c r="BB1095" s="36">
        <f t="shared" si="388"/>
        <v>0</v>
      </c>
      <c r="BC1095" s="37">
        <f t="shared" si="389"/>
        <v>0</v>
      </c>
      <c r="BD1095" s="38">
        <f t="shared" si="390"/>
        <v>0</v>
      </c>
      <c r="BE1095" s="35">
        <f t="shared" si="391"/>
        <v>0</v>
      </c>
      <c r="BF1095" s="36">
        <f t="shared" si="392"/>
        <v>0</v>
      </c>
      <c r="BG1095" s="37">
        <f t="shared" si="393"/>
        <v>0</v>
      </c>
      <c r="BH1095" s="38">
        <f t="shared" si="394"/>
        <v>0</v>
      </c>
      <c r="BI1095" s="35">
        <f t="shared" si="395"/>
        <v>0</v>
      </c>
      <c r="BJ1095" s="36">
        <f t="shared" si="396"/>
        <v>0</v>
      </c>
      <c r="BK1095" s="37">
        <f t="shared" si="397"/>
        <v>0</v>
      </c>
      <c r="BL1095" s="38">
        <f t="shared" si="398"/>
        <v>0</v>
      </c>
      <c r="BM1095" s="39">
        <f t="shared" si="399"/>
        <v>0</v>
      </c>
      <c r="BN1095" s="34" t="str">
        <f>IF(BM1095=0,"",
IF(SUM($BM$985:BM1095)=1,BO1095,
IF($BM$1560&gt;SUM($BM$985:BM1095),_xlfn.CONCAT(", ",BO1095),
IF($BM$1560=SUM($BM$985:BM1095),_xlfn.CONCAT(" y ",BO1095)))))</f>
        <v/>
      </c>
      <c r="BO1095" s="270" t="s">
        <v>875</v>
      </c>
    </row>
    <row r="1096" spans="1:67" ht="15" customHeight="1">
      <c r="A1096" s="245"/>
      <c r="B1096" s="9"/>
      <c r="C1096" s="270" t="s">
        <v>876</v>
      </c>
      <c r="D1096" s="389" t="str">
        <f>IF($AC$978="","",IF(HLOOKUP($AC$978,Presentación!$AQ$3:$BV$574,Presentación!AP115)="","",HLOOKUP($AC$978,Presentación!$AQ$3:$BV$574,Presentación!AP115,0)))</f>
        <v/>
      </c>
      <c r="E1096" s="390"/>
      <c r="F1096" s="391"/>
      <c r="G1096" s="480" t="str">
        <f>IF($AC$978="","",IF(HLOOKUP($AC$978,Presentación!$BZ$3:$DE$574,Presentación!AP115,0)="","",HLOOKUP($AC$978,Presentación!$BZ$3:$DE$574,Presentación!AP115,0)))</f>
        <v/>
      </c>
      <c r="H1096" s="481"/>
      <c r="I1096" s="481"/>
      <c r="J1096" s="481"/>
      <c r="K1096" s="481"/>
      <c r="L1096" s="482"/>
      <c r="M1096" s="27"/>
      <c r="N1096" s="27"/>
      <c r="O1096" s="27"/>
      <c r="P1096" s="27"/>
      <c r="Q1096" s="27"/>
      <c r="R1096" s="27"/>
      <c r="S1096" s="27"/>
      <c r="T1096" s="27"/>
      <c r="U1096" s="27"/>
      <c r="V1096" s="27"/>
      <c r="W1096" s="27"/>
      <c r="X1096" s="27"/>
      <c r="Y1096" s="27"/>
      <c r="Z1096" s="27"/>
      <c r="AA1096" s="27"/>
      <c r="AB1096" s="27"/>
      <c r="AC1096" s="27"/>
      <c r="AD1096" s="27"/>
      <c r="AG1096">
        <f t="shared" si="367"/>
        <v>0</v>
      </c>
      <c r="AH1096">
        <f t="shared" si="368"/>
        <v>0</v>
      </c>
      <c r="AI1096">
        <f t="shared" si="369"/>
        <v>0</v>
      </c>
      <c r="AJ1096">
        <f t="shared" si="370"/>
        <v>0</v>
      </c>
      <c r="AK1096">
        <f t="shared" si="371"/>
        <v>0</v>
      </c>
      <c r="AL1096">
        <f t="shared" si="372"/>
        <v>0</v>
      </c>
      <c r="AM1096">
        <f t="shared" si="373"/>
        <v>0</v>
      </c>
      <c r="AN1096">
        <f t="shared" si="374"/>
        <v>0</v>
      </c>
      <c r="AO1096">
        <f t="shared" si="375"/>
        <v>0</v>
      </c>
      <c r="AP1096">
        <f t="shared" si="376"/>
        <v>0</v>
      </c>
      <c r="AQ1096">
        <f t="shared" si="377"/>
        <v>0</v>
      </c>
      <c r="AR1096">
        <f t="shared" si="378"/>
        <v>0</v>
      </c>
      <c r="AS1096">
        <f t="shared" si="379"/>
        <v>0</v>
      </c>
      <c r="AT1096">
        <f t="shared" si="380"/>
        <v>0</v>
      </c>
      <c r="AU1096">
        <f t="shared" si="381"/>
        <v>0</v>
      </c>
      <c r="AV1096">
        <f t="shared" si="382"/>
        <v>0</v>
      </c>
      <c r="AW1096">
        <f t="shared" si="383"/>
        <v>0</v>
      </c>
      <c r="AX1096">
        <f t="shared" si="384"/>
        <v>0</v>
      </c>
      <c r="AY1096">
        <f t="shared" si="385"/>
        <v>0</v>
      </c>
      <c r="AZ1096">
        <f t="shared" si="386"/>
        <v>0</v>
      </c>
      <c r="BA1096" s="35">
        <f t="shared" si="387"/>
        <v>0</v>
      </c>
      <c r="BB1096" s="36">
        <f t="shared" si="388"/>
        <v>0</v>
      </c>
      <c r="BC1096" s="37">
        <f t="shared" si="389"/>
        <v>0</v>
      </c>
      <c r="BD1096" s="38">
        <f t="shared" si="390"/>
        <v>0</v>
      </c>
      <c r="BE1096" s="35">
        <f t="shared" si="391"/>
        <v>0</v>
      </c>
      <c r="BF1096" s="36">
        <f t="shared" si="392"/>
        <v>0</v>
      </c>
      <c r="BG1096" s="37">
        <f t="shared" si="393"/>
        <v>0</v>
      </c>
      <c r="BH1096" s="38">
        <f t="shared" si="394"/>
        <v>0</v>
      </c>
      <c r="BI1096" s="35">
        <f t="shared" si="395"/>
        <v>0</v>
      </c>
      <c r="BJ1096" s="36">
        <f t="shared" si="396"/>
        <v>0</v>
      </c>
      <c r="BK1096" s="37">
        <f t="shared" si="397"/>
        <v>0</v>
      </c>
      <c r="BL1096" s="38">
        <f t="shared" si="398"/>
        <v>0</v>
      </c>
      <c r="BM1096" s="39">
        <f t="shared" si="399"/>
        <v>0</v>
      </c>
      <c r="BN1096" s="34" t="str">
        <f>IF(BM1096=0,"",
IF(SUM($BM$985:BM1096)=1,BO1096,
IF($BM$1560&gt;SUM($BM$985:BM1096),_xlfn.CONCAT(", ",BO1096),
IF($BM$1560=SUM($BM$985:BM1096),_xlfn.CONCAT(" y ",BO1096)))))</f>
        <v/>
      </c>
      <c r="BO1096" s="270" t="s">
        <v>876</v>
      </c>
    </row>
    <row r="1097" spans="1:67" ht="15" customHeight="1">
      <c r="A1097" s="245"/>
      <c r="B1097" s="9"/>
      <c r="C1097" s="270" t="s">
        <v>877</v>
      </c>
      <c r="D1097" s="389" t="str">
        <f>IF($AC$978="","",IF(HLOOKUP($AC$978,Presentación!$AQ$3:$BV$574,Presentación!AP116)="","",HLOOKUP($AC$978,Presentación!$AQ$3:$BV$574,Presentación!AP116,0)))</f>
        <v/>
      </c>
      <c r="E1097" s="390"/>
      <c r="F1097" s="391"/>
      <c r="G1097" s="480" t="str">
        <f>IF($AC$978="","",IF(HLOOKUP($AC$978,Presentación!$BZ$3:$DE$574,Presentación!AP116,0)="","",HLOOKUP($AC$978,Presentación!$BZ$3:$DE$574,Presentación!AP116,0)))</f>
        <v/>
      </c>
      <c r="H1097" s="481"/>
      <c r="I1097" s="481"/>
      <c r="J1097" s="481"/>
      <c r="K1097" s="481"/>
      <c r="L1097" s="482"/>
      <c r="M1097" s="27"/>
      <c r="N1097" s="27"/>
      <c r="O1097" s="27"/>
      <c r="P1097" s="27"/>
      <c r="Q1097" s="27"/>
      <c r="R1097" s="27"/>
      <c r="S1097" s="27"/>
      <c r="T1097" s="27"/>
      <c r="U1097" s="27"/>
      <c r="V1097" s="27"/>
      <c r="W1097" s="27"/>
      <c r="X1097" s="27"/>
      <c r="Y1097" s="27"/>
      <c r="Z1097" s="27"/>
      <c r="AA1097" s="27"/>
      <c r="AB1097" s="27"/>
      <c r="AC1097" s="27"/>
      <c r="AD1097" s="27"/>
      <c r="AG1097">
        <f t="shared" si="367"/>
        <v>0</v>
      </c>
      <c r="AH1097">
        <f t="shared" si="368"/>
        <v>0</v>
      </c>
      <c r="AI1097">
        <f t="shared" si="369"/>
        <v>0</v>
      </c>
      <c r="AJ1097">
        <f t="shared" si="370"/>
        <v>0</v>
      </c>
      <c r="AK1097">
        <f t="shared" si="371"/>
        <v>0</v>
      </c>
      <c r="AL1097">
        <f t="shared" si="372"/>
        <v>0</v>
      </c>
      <c r="AM1097">
        <f t="shared" si="373"/>
        <v>0</v>
      </c>
      <c r="AN1097">
        <f t="shared" si="374"/>
        <v>0</v>
      </c>
      <c r="AO1097">
        <f t="shared" si="375"/>
        <v>0</v>
      </c>
      <c r="AP1097">
        <f t="shared" si="376"/>
        <v>0</v>
      </c>
      <c r="AQ1097">
        <f t="shared" si="377"/>
        <v>0</v>
      </c>
      <c r="AR1097">
        <f t="shared" si="378"/>
        <v>0</v>
      </c>
      <c r="AS1097">
        <f t="shared" si="379"/>
        <v>0</v>
      </c>
      <c r="AT1097">
        <f t="shared" si="380"/>
        <v>0</v>
      </c>
      <c r="AU1097">
        <f t="shared" si="381"/>
        <v>0</v>
      </c>
      <c r="AV1097">
        <f t="shared" si="382"/>
        <v>0</v>
      </c>
      <c r="AW1097">
        <f t="shared" si="383"/>
        <v>0</v>
      </c>
      <c r="AX1097">
        <f t="shared" si="384"/>
        <v>0</v>
      </c>
      <c r="AY1097">
        <f t="shared" si="385"/>
        <v>0</v>
      </c>
      <c r="AZ1097">
        <f t="shared" si="386"/>
        <v>0</v>
      </c>
      <c r="BA1097" s="35">
        <f t="shared" si="387"/>
        <v>0</v>
      </c>
      <c r="BB1097" s="36">
        <f t="shared" si="388"/>
        <v>0</v>
      </c>
      <c r="BC1097" s="37">
        <f t="shared" si="389"/>
        <v>0</v>
      </c>
      <c r="BD1097" s="38">
        <f t="shared" si="390"/>
        <v>0</v>
      </c>
      <c r="BE1097" s="35">
        <f t="shared" si="391"/>
        <v>0</v>
      </c>
      <c r="BF1097" s="36">
        <f t="shared" si="392"/>
        <v>0</v>
      </c>
      <c r="BG1097" s="37">
        <f t="shared" si="393"/>
        <v>0</v>
      </c>
      <c r="BH1097" s="38">
        <f t="shared" si="394"/>
        <v>0</v>
      </c>
      <c r="BI1097" s="35">
        <f t="shared" si="395"/>
        <v>0</v>
      </c>
      <c r="BJ1097" s="36">
        <f t="shared" si="396"/>
        <v>0</v>
      </c>
      <c r="BK1097" s="37">
        <f t="shared" si="397"/>
        <v>0</v>
      </c>
      <c r="BL1097" s="38">
        <f t="shared" si="398"/>
        <v>0</v>
      </c>
      <c r="BM1097" s="39">
        <f t="shared" si="399"/>
        <v>0</v>
      </c>
      <c r="BN1097" s="34" t="str">
        <f>IF(BM1097=0,"",
IF(SUM($BM$985:BM1097)=1,BO1097,
IF($BM$1560&gt;SUM($BM$985:BM1097),_xlfn.CONCAT(", ",BO1097),
IF($BM$1560=SUM($BM$985:BM1097),_xlfn.CONCAT(" y ",BO1097)))))</f>
        <v/>
      </c>
      <c r="BO1097" s="270" t="s">
        <v>877</v>
      </c>
    </row>
    <row r="1098" spans="1:67" ht="15" customHeight="1">
      <c r="A1098" s="245"/>
      <c r="B1098" s="9"/>
      <c r="C1098" s="270" t="s">
        <v>878</v>
      </c>
      <c r="D1098" s="389" t="str">
        <f>IF($AC$978="","",IF(HLOOKUP($AC$978,Presentación!$AQ$3:$BV$574,Presentación!AP117)="","",HLOOKUP($AC$978,Presentación!$AQ$3:$BV$574,Presentación!AP117,0)))</f>
        <v/>
      </c>
      <c r="E1098" s="390"/>
      <c r="F1098" s="391"/>
      <c r="G1098" s="480" t="str">
        <f>IF($AC$978="","",IF(HLOOKUP($AC$978,Presentación!$BZ$3:$DE$574,Presentación!AP117,0)="","",HLOOKUP($AC$978,Presentación!$BZ$3:$DE$574,Presentación!AP117,0)))</f>
        <v/>
      </c>
      <c r="H1098" s="481"/>
      <c r="I1098" s="481"/>
      <c r="J1098" s="481"/>
      <c r="K1098" s="481"/>
      <c r="L1098" s="482"/>
      <c r="M1098" s="27"/>
      <c r="N1098" s="27"/>
      <c r="O1098" s="27"/>
      <c r="P1098" s="27"/>
      <c r="Q1098" s="27"/>
      <c r="R1098" s="27"/>
      <c r="S1098" s="27"/>
      <c r="T1098" s="27"/>
      <c r="U1098" s="27"/>
      <c r="V1098" s="27"/>
      <c r="W1098" s="27"/>
      <c r="X1098" s="27"/>
      <c r="Y1098" s="27"/>
      <c r="Z1098" s="27"/>
      <c r="AA1098" s="27"/>
      <c r="AB1098" s="27"/>
      <c r="AC1098" s="27"/>
      <c r="AD1098" s="27"/>
      <c r="AG1098">
        <f t="shared" si="367"/>
        <v>0</v>
      </c>
      <c r="AH1098">
        <f t="shared" si="368"/>
        <v>0</v>
      </c>
      <c r="AI1098">
        <f t="shared" si="369"/>
        <v>0</v>
      </c>
      <c r="AJ1098">
        <f t="shared" si="370"/>
        <v>0</v>
      </c>
      <c r="AK1098">
        <f t="shared" si="371"/>
        <v>0</v>
      </c>
      <c r="AL1098">
        <f t="shared" si="372"/>
        <v>0</v>
      </c>
      <c r="AM1098">
        <f t="shared" si="373"/>
        <v>0</v>
      </c>
      <c r="AN1098">
        <f t="shared" si="374"/>
        <v>0</v>
      </c>
      <c r="AO1098">
        <f t="shared" si="375"/>
        <v>0</v>
      </c>
      <c r="AP1098">
        <f t="shared" si="376"/>
        <v>0</v>
      </c>
      <c r="AQ1098">
        <f t="shared" si="377"/>
        <v>0</v>
      </c>
      <c r="AR1098">
        <f t="shared" si="378"/>
        <v>0</v>
      </c>
      <c r="AS1098">
        <f t="shared" si="379"/>
        <v>0</v>
      </c>
      <c r="AT1098">
        <f t="shared" si="380"/>
        <v>0</v>
      </c>
      <c r="AU1098">
        <f t="shared" si="381"/>
        <v>0</v>
      </c>
      <c r="AV1098">
        <f t="shared" si="382"/>
        <v>0</v>
      </c>
      <c r="AW1098">
        <f t="shared" si="383"/>
        <v>0</v>
      </c>
      <c r="AX1098">
        <f t="shared" si="384"/>
        <v>0</v>
      </c>
      <c r="AY1098">
        <f t="shared" si="385"/>
        <v>0</v>
      </c>
      <c r="AZ1098">
        <f t="shared" si="386"/>
        <v>0</v>
      </c>
      <c r="BA1098" s="35">
        <f t="shared" si="387"/>
        <v>0</v>
      </c>
      <c r="BB1098" s="36">
        <f t="shared" si="388"/>
        <v>0</v>
      </c>
      <c r="BC1098" s="37">
        <f t="shared" si="389"/>
        <v>0</v>
      </c>
      <c r="BD1098" s="38">
        <f t="shared" si="390"/>
        <v>0</v>
      </c>
      <c r="BE1098" s="35">
        <f t="shared" si="391"/>
        <v>0</v>
      </c>
      <c r="BF1098" s="36">
        <f t="shared" si="392"/>
        <v>0</v>
      </c>
      <c r="BG1098" s="37">
        <f t="shared" si="393"/>
        <v>0</v>
      </c>
      <c r="BH1098" s="38">
        <f t="shared" si="394"/>
        <v>0</v>
      </c>
      <c r="BI1098" s="35">
        <f t="shared" si="395"/>
        <v>0</v>
      </c>
      <c r="BJ1098" s="36">
        <f t="shared" si="396"/>
        <v>0</v>
      </c>
      <c r="BK1098" s="37">
        <f t="shared" si="397"/>
        <v>0</v>
      </c>
      <c r="BL1098" s="38">
        <f t="shared" si="398"/>
        <v>0</v>
      </c>
      <c r="BM1098" s="39">
        <f t="shared" si="399"/>
        <v>0</v>
      </c>
      <c r="BN1098" s="34" t="str">
        <f>IF(BM1098=0,"",
IF(SUM($BM$985:BM1098)=1,BO1098,
IF($BM$1560&gt;SUM($BM$985:BM1098),_xlfn.CONCAT(", ",BO1098),
IF($BM$1560=SUM($BM$985:BM1098),_xlfn.CONCAT(" y ",BO1098)))))</f>
        <v/>
      </c>
      <c r="BO1098" s="270" t="s">
        <v>878</v>
      </c>
    </row>
    <row r="1099" spans="1:67" ht="15" customHeight="1">
      <c r="A1099" s="245"/>
      <c r="B1099" s="9"/>
      <c r="C1099" s="270" t="s">
        <v>879</v>
      </c>
      <c r="D1099" s="389" t="str">
        <f>IF($AC$978="","",IF(HLOOKUP($AC$978,Presentación!$AQ$3:$BV$574,Presentación!AP118)="","",HLOOKUP($AC$978,Presentación!$AQ$3:$BV$574,Presentación!AP118,0)))</f>
        <v/>
      </c>
      <c r="E1099" s="390"/>
      <c r="F1099" s="391"/>
      <c r="G1099" s="480" t="str">
        <f>IF($AC$978="","",IF(HLOOKUP($AC$978,Presentación!$BZ$3:$DE$574,Presentación!AP118,0)="","",HLOOKUP($AC$978,Presentación!$BZ$3:$DE$574,Presentación!AP118,0)))</f>
        <v/>
      </c>
      <c r="H1099" s="481"/>
      <c r="I1099" s="481"/>
      <c r="J1099" s="481"/>
      <c r="K1099" s="481"/>
      <c r="L1099" s="482"/>
      <c r="M1099" s="27"/>
      <c r="N1099" s="27"/>
      <c r="O1099" s="27"/>
      <c r="P1099" s="27"/>
      <c r="Q1099" s="27"/>
      <c r="R1099" s="27"/>
      <c r="S1099" s="27"/>
      <c r="T1099" s="27"/>
      <c r="U1099" s="27"/>
      <c r="V1099" s="27"/>
      <c r="W1099" s="27"/>
      <c r="X1099" s="27"/>
      <c r="Y1099" s="27"/>
      <c r="Z1099" s="27"/>
      <c r="AA1099" s="27"/>
      <c r="AB1099" s="27"/>
      <c r="AC1099" s="27"/>
      <c r="AD1099" s="27"/>
      <c r="AG1099">
        <f t="shared" si="367"/>
        <v>0</v>
      </c>
      <c r="AH1099">
        <f t="shared" si="368"/>
        <v>0</v>
      </c>
      <c r="AI1099">
        <f t="shared" si="369"/>
        <v>0</v>
      </c>
      <c r="AJ1099">
        <f t="shared" si="370"/>
        <v>0</v>
      </c>
      <c r="AK1099">
        <f t="shared" si="371"/>
        <v>0</v>
      </c>
      <c r="AL1099">
        <f t="shared" si="372"/>
        <v>0</v>
      </c>
      <c r="AM1099">
        <f t="shared" si="373"/>
        <v>0</v>
      </c>
      <c r="AN1099">
        <f t="shared" si="374"/>
        <v>0</v>
      </c>
      <c r="AO1099">
        <f t="shared" si="375"/>
        <v>0</v>
      </c>
      <c r="AP1099">
        <f t="shared" si="376"/>
        <v>0</v>
      </c>
      <c r="AQ1099">
        <f t="shared" si="377"/>
        <v>0</v>
      </c>
      <c r="AR1099">
        <f t="shared" si="378"/>
        <v>0</v>
      </c>
      <c r="AS1099">
        <f t="shared" si="379"/>
        <v>0</v>
      </c>
      <c r="AT1099">
        <f t="shared" si="380"/>
        <v>0</v>
      </c>
      <c r="AU1099">
        <f t="shared" si="381"/>
        <v>0</v>
      </c>
      <c r="AV1099">
        <f t="shared" si="382"/>
        <v>0</v>
      </c>
      <c r="AW1099">
        <f t="shared" si="383"/>
        <v>0</v>
      </c>
      <c r="AX1099">
        <f t="shared" si="384"/>
        <v>0</v>
      </c>
      <c r="AY1099">
        <f t="shared" si="385"/>
        <v>0</v>
      </c>
      <c r="AZ1099">
        <f t="shared" si="386"/>
        <v>0</v>
      </c>
      <c r="BA1099" s="35">
        <f t="shared" si="387"/>
        <v>0</v>
      </c>
      <c r="BB1099" s="36">
        <f t="shared" si="388"/>
        <v>0</v>
      </c>
      <c r="BC1099" s="37">
        <f t="shared" si="389"/>
        <v>0</v>
      </c>
      <c r="BD1099" s="38">
        <f t="shared" si="390"/>
        <v>0</v>
      </c>
      <c r="BE1099" s="35">
        <f t="shared" si="391"/>
        <v>0</v>
      </c>
      <c r="BF1099" s="36">
        <f t="shared" si="392"/>
        <v>0</v>
      </c>
      <c r="BG1099" s="37">
        <f t="shared" si="393"/>
        <v>0</v>
      </c>
      <c r="BH1099" s="38">
        <f t="shared" si="394"/>
        <v>0</v>
      </c>
      <c r="BI1099" s="35">
        <f t="shared" si="395"/>
        <v>0</v>
      </c>
      <c r="BJ1099" s="36">
        <f t="shared" si="396"/>
        <v>0</v>
      </c>
      <c r="BK1099" s="37">
        <f t="shared" si="397"/>
        <v>0</v>
      </c>
      <c r="BL1099" s="38">
        <f t="shared" si="398"/>
        <v>0</v>
      </c>
      <c r="BM1099" s="39">
        <f t="shared" si="399"/>
        <v>0</v>
      </c>
      <c r="BN1099" s="34" t="str">
        <f>IF(BM1099=0,"",
IF(SUM($BM$985:BM1099)=1,BO1099,
IF($BM$1560&gt;SUM($BM$985:BM1099),_xlfn.CONCAT(", ",BO1099),
IF($BM$1560=SUM($BM$985:BM1099),_xlfn.CONCAT(" y ",BO1099)))))</f>
        <v/>
      </c>
      <c r="BO1099" s="270" t="s">
        <v>879</v>
      </c>
    </row>
    <row r="1100" spans="1:67" ht="15" customHeight="1">
      <c r="A1100" s="245"/>
      <c r="B1100" s="9"/>
      <c r="C1100" s="270" t="s">
        <v>880</v>
      </c>
      <c r="D1100" s="389" t="str">
        <f>IF($AC$978="","",IF(HLOOKUP($AC$978,Presentación!$AQ$3:$BV$574,Presentación!AP119)="","",HLOOKUP($AC$978,Presentación!$AQ$3:$BV$574,Presentación!AP119,0)))</f>
        <v/>
      </c>
      <c r="E1100" s="390"/>
      <c r="F1100" s="391"/>
      <c r="G1100" s="480" t="str">
        <f>IF($AC$978="","",IF(HLOOKUP($AC$978,Presentación!$BZ$3:$DE$574,Presentación!AP119,0)="","",HLOOKUP($AC$978,Presentación!$BZ$3:$DE$574,Presentación!AP119,0)))</f>
        <v/>
      </c>
      <c r="H1100" s="481"/>
      <c r="I1100" s="481"/>
      <c r="J1100" s="481"/>
      <c r="K1100" s="481"/>
      <c r="L1100" s="482"/>
      <c r="M1100" s="27"/>
      <c r="N1100" s="27"/>
      <c r="O1100" s="27"/>
      <c r="P1100" s="27"/>
      <c r="Q1100" s="27"/>
      <c r="R1100" s="27"/>
      <c r="S1100" s="27"/>
      <c r="T1100" s="27"/>
      <c r="U1100" s="27"/>
      <c r="V1100" s="27"/>
      <c r="W1100" s="27"/>
      <c r="X1100" s="27"/>
      <c r="Y1100" s="27"/>
      <c r="Z1100" s="27"/>
      <c r="AA1100" s="27"/>
      <c r="AB1100" s="27"/>
      <c r="AC1100" s="27"/>
      <c r="AD1100" s="27"/>
      <c r="AG1100">
        <f t="shared" si="367"/>
        <v>0</v>
      </c>
      <c r="AH1100">
        <f t="shared" si="368"/>
        <v>0</v>
      </c>
      <c r="AI1100">
        <f t="shared" si="369"/>
        <v>0</v>
      </c>
      <c r="AJ1100">
        <f t="shared" si="370"/>
        <v>0</v>
      </c>
      <c r="AK1100">
        <f t="shared" si="371"/>
        <v>0</v>
      </c>
      <c r="AL1100">
        <f t="shared" si="372"/>
        <v>0</v>
      </c>
      <c r="AM1100">
        <f t="shared" si="373"/>
        <v>0</v>
      </c>
      <c r="AN1100">
        <f t="shared" si="374"/>
        <v>0</v>
      </c>
      <c r="AO1100">
        <f t="shared" si="375"/>
        <v>0</v>
      </c>
      <c r="AP1100">
        <f t="shared" si="376"/>
        <v>0</v>
      </c>
      <c r="AQ1100">
        <f t="shared" si="377"/>
        <v>0</v>
      </c>
      <c r="AR1100">
        <f t="shared" si="378"/>
        <v>0</v>
      </c>
      <c r="AS1100">
        <f t="shared" si="379"/>
        <v>0</v>
      </c>
      <c r="AT1100">
        <f t="shared" si="380"/>
        <v>0</v>
      </c>
      <c r="AU1100">
        <f t="shared" si="381"/>
        <v>0</v>
      </c>
      <c r="AV1100">
        <f t="shared" si="382"/>
        <v>0</v>
      </c>
      <c r="AW1100">
        <f t="shared" si="383"/>
        <v>0</v>
      </c>
      <c r="AX1100">
        <f t="shared" si="384"/>
        <v>0</v>
      </c>
      <c r="AY1100">
        <f t="shared" si="385"/>
        <v>0</v>
      </c>
      <c r="AZ1100">
        <f t="shared" si="386"/>
        <v>0</v>
      </c>
      <c r="BA1100" s="35">
        <f t="shared" si="387"/>
        <v>0</v>
      </c>
      <c r="BB1100" s="36">
        <f t="shared" si="388"/>
        <v>0</v>
      </c>
      <c r="BC1100" s="37">
        <f t="shared" si="389"/>
        <v>0</v>
      </c>
      <c r="BD1100" s="38">
        <f t="shared" si="390"/>
        <v>0</v>
      </c>
      <c r="BE1100" s="35">
        <f t="shared" si="391"/>
        <v>0</v>
      </c>
      <c r="BF1100" s="36">
        <f t="shared" si="392"/>
        <v>0</v>
      </c>
      <c r="BG1100" s="37">
        <f t="shared" si="393"/>
        <v>0</v>
      </c>
      <c r="BH1100" s="38">
        <f t="shared" si="394"/>
        <v>0</v>
      </c>
      <c r="BI1100" s="35">
        <f t="shared" si="395"/>
        <v>0</v>
      </c>
      <c r="BJ1100" s="36">
        <f t="shared" si="396"/>
        <v>0</v>
      </c>
      <c r="BK1100" s="37">
        <f t="shared" si="397"/>
        <v>0</v>
      </c>
      <c r="BL1100" s="38">
        <f t="shared" si="398"/>
        <v>0</v>
      </c>
      <c r="BM1100" s="39">
        <f t="shared" si="399"/>
        <v>0</v>
      </c>
      <c r="BN1100" s="34" t="str">
        <f>IF(BM1100=0,"",
IF(SUM($BM$985:BM1100)=1,BO1100,
IF($BM$1560&gt;SUM($BM$985:BM1100),_xlfn.CONCAT(", ",BO1100),
IF($BM$1560=SUM($BM$985:BM1100),_xlfn.CONCAT(" y ",BO1100)))))</f>
        <v/>
      </c>
      <c r="BO1100" s="270" t="s">
        <v>880</v>
      </c>
    </row>
    <row r="1101" spans="1:67" ht="15" customHeight="1">
      <c r="A1101" s="245"/>
      <c r="B1101" s="9"/>
      <c r="C1101" s="270" t="s">
        <v>881</v>
      </c>
      <c r="D1101" s="389" t="str">
        <f>IF($AC$978="","",IF(HLOOKUP($AC$978,Presentación!$AQ$3:$BV$574,Presentación!AP120)="","",HLOOKUP($AC$978,Presentación!$AQ$3:$BV$574,Presentación!AP120,0)))</f>
        <v/>
      </c>
      <c r="E1101" s="390"/>
      <c r="F1101" s="391"/>
      <c r="G1101" s="480" t="str">
        <f>IF($AC$978="","",IF(HLOOKUP($AC$978,Presentación!$BZ$3:$DE$574,Presentación!AP120,0)="","",HLOOKUP($AC$978,Presentación!$BZ$3:$DE$574,Presentación!AP120,0)))</f>
        <v/>
      </c>
      <c r="H1101" s="481"/>
      <c r="I1101" s="481"/>
      <c r="J1101" s="481"/>
      <c r="K1101" s="481"/>
      <c r="L1101" s="482"/>
      <c r="M1101" s="27"/>
      <c r="N1101" s="27"/>
      <c r="O1101" s="27"/>
      <c r="P1101" s="27"/>
      <c r="Q1101" s="27"/>
      <c r="R1101" s="27"/>
      <c r="S1101" s="27"/>
      <c r="T1101" s="27"/>
      <c r="U1101" s="27"/>
      <c r="V1101" s="27"/>
      <c r="W1101" s="27"/>
      <c r="X1101" s="27"/>
      <c r="Y1101" s="27"/>
      <c r="Z1101" s="27"/>
      <c r="AA1101" s="27"/>
      <c r="AB1101" s="27"/>
      <c r="AC1101" s="27"/>
      <c r="AD1101" s="27"/>
      <c r="AG1101">
        <f t="shared" si="367"/>
        <v>0</v>
      </c>
      <c r="AH1101">
        <f t="shared" si="368"/>
        <v>0</v>
      </c>
      <c r="AI1101">
        <f t="shared" si="369"/>
        <v>0</v>
      </c>
      <c r="AJ1101">
        <f t="shared" si="370"/>
        <v>0</v>
      </c>
      <c r="AK1101">
        <f t="shared" si="371"/>
        <v>0</v>
      </c>
      <c r="AL1101">
        <f t="shared" si="372"/>
        <v>0</v>
      </c>
      <c r="AM1101">
        <f t="shared" si="373"/>
        <v>0</v>
      </c>
      <c r="AN1101">
        <f t="shared" si="374"/>
        <v>0</v>
      </c>
      <c r="AO1101">
        <f t="shared" si="375"/>
        <v>0</v>
      </c>
      <c r="AP1101">
        <f t="shared" si="376"/>
        <v>0</v>
      </c>
      <c r="AQ1101">
        <f t="shared" si="377"/>
        <v>0</v>
      </c>
      <c r="AR1101">
        <f t="shared" si="378"/>
        <v>0</v>
      </c>
      <c r="AS1101">
        <f t="shared" si="379"/>
        <v>0</v>
      </c>
      <c r="AT1101">
        <f t="shared" si="380"/>
        <v>0</v>
      </c>
      <c r="AU1101">
        <f t="shared" si="381"/>
        <v>0</v>
      </c>
      <c r="AV1101">
        <f t="shared" si="382"/>
        <v>0</v>
      </c>
      <c r="AW1101">
        <f t="shared" si="383"/>
        <v>0</v>
      </c>
      <c r="AX1101">
        <f t="shared" si="384"/>
        <v>0</v>
      </c>
      <c r="AY1101">
        <f t="shared" si="385"/>
        <v>0</v>
      </c>
      <c r="AZ1101">
        <f t="shared" si="386"/>
        <v>0</v>
      </c>
      <c r="BA1101" s="35">
        <f t="shared" si="387"/>
        <v>0</v>
      </c>
      <c r="BB1101" s="36">
        <f t="shared" si="388"/>
        <v>0</v>
      </c>
      <c r="BC1101" s="37">
        <f t="shared" si="389"/>
        <v>0</v>
      </c>
      <c r="BD1101" s="38">
        <f t="shared" si="390"/>
        <v>0</v>
      </c>
      <c r="BE1101" s="35">
        <f t="shared" si="391"/>
        <v>0</v>
      </c>
      <c r="BF1101" s="36">
        <f t="shared" si="392"/>
        <v>0</v>
      </c>
      <c r="BG1101" s="37">
        <f t="shared" si="393"/>
        <v>0</v>
      </c>
      <c r="BH1101" s="38">
        <f t="shared" si="394"/>
        <v>0</v>
      </c>
      <c r="BI1101" s="35">
        <f t="shared" si="395"/>
        <v>0</v>
      </c>
      <c r="BJ1101" s="36">
        <f t="shared" si="396"/>
        <v>0</v>
      </c>
      <c r="BK1101" s="37">
        <f t="shared" si="397"/>
        <v>0</v>
      </c>
      <c r="BL1101" s="38">
        <f t="shared" si="398"/>
        <v>0</v>
      </c>
      <c r="BM1101" s="39">
        <f t="shared" si="399"/>
        <v>0</v>
      </c>
      <c r="BN1101" s="34" t="str">
        <f>IF(BM1101=0,"",
IF(SUM($BM$985:BM1101)=1,BO1101,
IF($BM$1560&gt;SUM($BM$985:BM1101),_xlfn.CONCAT(", ",BO1101),
IF($BM$1560=SUM($BM$985:BM1101),_xlfn.CONCAT(" y ",BO1101)))))</f>
        <v/>
      </c>
      <c r="BO1101" s="270" t="s">
        <v>881</v>
      </c>
    </row>
    <row r="1102" spans="1:67" ht="15" customHeight="1">
      <c r="A1102" s="245"/>
      <c r="B1102" s="9"/>
      <c r="C1102" s="270" t="s">
        <v>882</v>
      </c>
      <c r="D1102" s="389" t="str">
        <f>IF($AC$978="","",IF(HLOOKUP($AC$978,Presentación!$AQ$3:$BV$574,Presentación!AP121)="","",HLOOKUP($AC$978,Presentación!$AQ$3:$BV$574,Presentación!AP121,0)))</f>
        <v/>
      </c>
      <c r="E1102" s="390"/>
      <c r="F1102" s="391"/>
      <c r="G1102" s="480" t="str">
        <f>IF($AC$978="","",IF(HLOOKUP($AC$978,Presentación!$BZ$3:$DE$574,Presentación!AP121,0)="","",HLOOKUP($AC$978,Presentación!$BZ$3:$DE$574,Presentación!AP121,0)))</f>
        <v/>
      </c>
      <c r="H1102" s="481"/>
      <c r="I1102" s="481"/>
      <c r="J1102" s="481"/>
      <c r="K1102" s="481"/>
      <c r="L1102" s="482"/>
      <c r="M1102" s="27"/>
      <c r="N1102" s="27"/>
      <c r="O1102" s="27"/>
      <c r="P1102" s="27"/>
      <c r="Q1102" s="27"/>
      <c r="R1102" s="27"/>
      <c r="S1102" s="27"/>
      <c r="T1102" s="27"/>
      <c r="U1102" s="27"/>
      <c r="V1102" s="27"/>
      <c r="W1102" s="27"/>
      <c r="X1102" s="27"/>
      <c r="Y1102" s="27"/>
      <c r="Z1102" s="27"/>
      <c r="AA1102" s="27"/>
      <c r="AB1102" s="27"/>
      <c r="AC1102" s="27"/>
      <c r="AD1102" s="27"/>
      <c r="AG1102">
        <f t="shared" si="367"/>
        <v>0</v>
      </c>
      <c r="AH1102">
        <f t="shared" si="368"/>
        <v>0</v>
      </c>
      <c r="AI1102">
        <f t="shared" si="369"/>
        <v>0</v>
      </c>
      <c r="AJ1102">
        <f t="shared" si="370"/>
        <v>0</v>
      </c>
      <c r="AK1102">
        <f t="shared" si="371"/>
        <v>0</v>
      </c>
      <c r="AL1102">
        <f t="shared" si="372"/>
        <v>0</v>
      </c>
      <c r="AM1102">
        <f t="shared" si="373"/>
        <v>0</v>
      </c>
      <c r="AN1102">
        <f t="shared" si="374"/>
        <v>0</v>
      </c>
      <c r="AO1102">
        <f t="shared" si="375"/>
        <v>0</v>
      </c>
      <c r="AP1102">
        <f t="shared" si="376"/>
        <v>0</v>
      </c>
      <c r="AQ1102">
        <f t="shared" si="377"/>
        <v>0</v>
      </c>
      <c r="AR1102">
        <f t="shared" si="378"/>
        <v>0</v>
      </c>
      <c r="AS1102">
        <f t="shared" si="379"/>
        <v>0</v>
      </c>
      <c r="AT1102">
        <f t="shared" si="380"/>
        <v>0</v>
      </c>
      <c r="AU1102">
        <f t="shared" si="381"/>
        <v>0</v>
      </c>
      <c r="AV1102">
        <f t="shared" si="382"/>
        <v>0</v>
      </c>
      <c r="AW1102">
        <f t="shared" si="383"/>
        <v>0</v>
      </c>
      <c r="AX1102">
        <f t="shared" si="384"/>
        <v>0</v>
      </c>
      <c r="AY1102">
        <f t="shared" si="385"/>
        <v>0</v>
      </c>
      <c r="AZ1102">
        <f t="shared" si="386"/>
        <v>0</v>
      </c>
      <c r="BA1102" s="35">
        <f t="shared" si="387"/>
        <v>0</v>
      </c>
      <c r="BB1102" s="36">
        <f t="shared" si="388"/>
        <v>0</v>
      </c>
      <c r="BC1102" s="37">
        <f t="shared" si="389"/>
        <v>0</v>
      </c>
      <c r="BD1102" s="38">
        <f t="shared" si="390"/>
        <v>0</v>
      </c>
      <c r="BE1102" s="35">
        <f t="shared" si="391"/>
        <v>0</v>
      </c>
      <c r="BF1102" s="36">
        <f t="shared" si="392"/>
        <v>0</v>
      </c>
      <c r="BG1102" s="37">
        <f t="shared" si="393"/>
        <v>0</v>
      </c>
      <c r="BH1102" s="38">
        <f t="shared" si="394"/>
        <v>0</v>
      </c>
      <c r="BI1102" s="35">
        <f t="shared" si="395"/>
        <v>0</v>
      </c>
      <c r="BJ1102" s="36">
        <f t="shared" si="396"/>
        <v>0</v>
      </c>
      <c r="BK1102" s="37">
        <f t="shared" si="397"/>
        <v>0</v>
      </c>
      <c r="BL1102" s="38">
        <f t="shared" si="398"/>
        <v>0</v>
      </c>
      <c r="BM1102" s="39">
        <f t="shared" si="399"/>
        <v>0</v>
      </c>
      <c r="BN1102" s="34" t="str">
        <f>IF(BM1102=0,"",
IF(SUM($BM$985:BM1102)=1,BO1102,
IF($BM$1560&gt;SUM($BM$985:BM1102),_xlfn.CONCAT(", ",BO1102),
IF($BM$1560=SUM($BM$985:BM1102),_xlfn.CONCAT(" y ",BO1102)))))</f>
        <v/>
      </c>
      <c r="BO1102" s="270" t="s">
        <v>882</v>
      </c>
    </row>
    <row r="1103" spans="1:67" ht="15" customHeight="1">
      <c r="A1103" s="245"/>
      <c r="B1103" s="9"/>
      <c r="C1103" s="270" t="s">
        <v>883</v>
      </c>
      <c r="D1103" s="389" t="str">
        <f>IF($AC$978="","",IF(HLOOKUP($AC$978,Presentación!$AQ$3:$BV$574,Presentación!AP122)="","",HLOOKUP($AC$978,Presentación!$AQ$3:$BV$574,Presentación!AP122,0)))</f>
        <v/>
      </c>
      <c r="E1103" s="390"/>
      <c r="F1103" s="391"/>
      <c r="G1103" s="480" t="str">
        <f>IF($AC$978="","",IF(HLOOKUP($AC$978,Presentación!$BZ$3:$DE$574,Presentación!AP122,0)="","",HLOOKUP($AC$978,Presentación!$BZ$3:$DE$574,Presentación!AP122,0)))</f>
        <v/>
      </c>
      <c r="H1103" s="481"/>
      <c r="I1103" s="481"/>
      <c r="J1103" s="481"/>
      <c r="K1103" s="481"/>
      <c r="L1103" s="482"/>
      <c r="M1103" s="27"/>
      <c r="N1103" s="27"/>
      <c r="O1103" s="27"/>
      <c r="P1103" s="27"/>
      <c r="Q1103" s="27"/>
      <c r="R1103" s="27"/>
      <c r="S1103" s="27"/>
      <c r="T1103" s="27"/>
      <c r="U1103" s="27"/>
      <c r="V1103" s="27"/>
      <c r="W1103" s="27"/>
      <c r="X1103" s="27"/>
      <c r="Y1103" s="27"/>
      <c r="Z1103" s="27"/>
      <c r="AA1103" s="27"/>
      <c r="AB1103" s="27"/>
      <c r="AC1103" s="27"/>
      <c r="AD1103" s="27"/>
      <c r="AG1103">
        <f t="shared" si="367"/>
        <v>0</v>
      </c>
      <c r="AH1103">
        <f t="shared" si="368"/>
        <v>0</v>
      </c>
      <c r="AI1103">
        <f t="shared" si="369"/>
        <v>0</v>
      </c>
      <c r="AJ1103">
        <f t="shared" si="370"/>
        <v>0</v>
      </c>
      <c r="AK1103">
        <f t="shared" si="371"/>
        <v>0</v>
      </c>
      <c r="AL1103">
        <f t="shared" si="372"/>
        <v>0</v>
      </c>
      <c r="AM1103">
        <f t="shared" si="373"/>
        <v>0</v>
      </c>
      <c r="AN1103">
        <f t="shared" si="374"/>
        <v>0</v>
      </c>
      <c r="AO1103">
        <f t="shared" si="375"/>
        <v>0</v>
      </c>
      <c r="AP1103">
        <f t="shared" si="376"/>
        <v>0</v>
      </c>
      <c r="AQ1103">
        <f t="shared" si="377"/>
        <v>0</v>
      </c>
      <c r="AR1103">
        <f t="shared" si="378"/>
        <v>0</v>
      </c>
      <c r="AS1103">
        <f t="shared" si="379"/>
        <v>0</v>
      </c>
      <c r="AT1103">
        <f t="shared" si="380"/>
        <v>0</v>
      </c>
      <c r="AU1103">
        <f t="shared" si="381"/>
        <v>0</v>
      </c>
      <c r="AV1103">
        <f t="shared" si="382"/>
        <v>0</v>
      </c>
      <c r="AW1103">
        <f t="shared" si="383"/>
        <v>0</v>
      </c>
      <c r="AX1103">
        <f t="shared" si="384"/>
        <v>0</v>
      </c>
      <c r="AY1103">
        <f t="shared" si="385"/>
        <v>0</v>
      </c>
      <c r="AZ1103">
        <f t="shared" si="386"/>
        <v>0</v>
      </c>
      <c r="BA1103" s="35">
        <f t="shared" si="387"/>
        <v>0</v>
      </c>
      <c r="BB1103" s="36">
        <f t="shared" si="388"/>
        <v>0</v>
      </c>
      <c r="BC1103" s="37">
        <f t="shared" si="389"/>
        <v>0</v>
      </c>
      <c r="BD1103" s="38">
        <f t="shared" si="390"/>
        <v>0</v>
      </c>
      <c r="BE1103" s="35">
        <f t="shared" si="391"/>
        <v>0</v>
      </c>
      <c r="BF1103" s="36">
        <f t="shared" si="392"/>
        <v>0</v>
      </c>
      <c r="BG1103" s="37">
        <f t="shared" si="393"/>
        <v>0</v>
      </c>
      <c r="BH1103" s="38">
        <f t="shared" si="394"/>
        <v>0</v>
      </c>
      <c r="BI1103" s="35">
        <f t="shared" si="395"/>
        <v>0</v>
      </c>
      <c r="BJ1103" s="36">
        <f t="shared" si="396"/>
        <v>0</v>
      </c>
      <c r="BK1103" s="37">
        <f t="shared" si="397"/>
        <v>0</v>
      </c>
      <c r="BL1103" s="38">
        <f t="shared" si="398"/>
        <v>0</v>
      </c>
      <c r="BM1103" s="39">
        <f t="shared" si="399"/>
        <v>0</v>
      </c>
      <c r="BN1103" s="34" t="str">
        <f>IF(BM1103=0,"",
IF(SUM($BM$985:BM1103)=1,BO1103,
IF($BM$1560&gt;SUM($BM$985:BM1103),_xlfn.CONCAT(", ",BO1103),
IF($BM$1560=SUM($BM$985:BM1103),_xlfn.CONCAT(" y ",BO1103)))))</f>
        <v/>
      </c>
      <c r="BO1103" s="270" t="s">
        <v>883</v>
      </c>
    </row>
    <row r="1104" spans="1:67" ht="15" customHeight="1">
      <c r="A1104" s="245"/>
      <c r="B1104" s="9"/>
      <c r="C1104" s="270" t="s">
        <v>884</v>
      </c>
      <c r="D1104" s="389" t="str">
        <f>IF($AC$978="","",IF(HLOOKUP($AC$978,Presentación!$AQ$3:$BV$574,Presentación!AP123)="","",HLOOKUP($AC$978,Presentación!$AQ$3:$BV$574,Presentación!AP123,0)))</f>
        <v/>
      </c>
      <c r="E1104" s="390"/>
      <c r="F1104" s="391"/>
      <c r="G1104" s="480" t="str">
        <f>IF($AC$978="","",IF(HLOOKUP($AC$978,Presentación!$BZ$3:$DE$574,Presentación!AP123,0)="","",HLOOKUP($AC$978,Presentación!$BZ$3:$DE$574,Presentación!AP123,0)))</f>
        <v/>
      </c>
      <c r="H1104" s="481"/>
      <c r="I1104" s="481"/>
      <c r="J1104" s="481"/>
      <c r="K1104" s="481"/>
      <c r="L1104" s="482"/>
      <c r="M1104" s="27"/>
      <c r="N1104" s="27"/>
      <c r="O1104" s="27"/>
      <c r="P1104" s="27"/>
      <c r="Q1104" s="27"/>
      <c r="R1104" s="27"/>
      <c r="S1104" s="27"/>
      <c r="T1104" s="27"/>
      <c r="U1104" s="27"/>
      <c r="V1104" s="27"/>
      <c r="W1104" s="27"/>
      <c r="X1104" s="27"/>
      <c r="Y1104" s="27"/>
      <c r="Z1104" s="27"/>
      <c r="AA1104" s="27"/>
      <c r="AB1104" s="27"/>
      <c r="AC1104" s="27"/>
      <c r="AD1104" s="27"/>
      <c r="AG1104">
        <f t="shared" si="367"/>
        <v>0</v>
      </c>
      <c r="AH1104">
        <f t="shared" si="368"/>
        <v>0</v>
      </c>
      <c r="AI1104">
        <f t="shared" si="369"/>
        <v>0</v>
      </c>
      <c r="AJ1104">
        <f t="shared" si="370"/>
        <v>0</v>
      </c>
      <c r="AK1104">
        <f t="shared" si="371"/>
        <v>0</v>
      </c>
      <c r="AL1104">
        <f t="shared" si="372"/>
        <v>0</v>
      </c>
      <c r="AM1104">
        <f t="shared" si="373"/>
        <v>0</v>
      </c>
      <c r="AN1104">
        <f t="shared" si="374"/>
        <v>0</v>
      </c>
      <c r="AO1104">
        <f t="shared" si="375"/>
        <v>0</v>
      </c>
      <c r="AP1104">
        <f t="shared" si="376"/>
        <v>0</v>
      </c>
      <c r="AQ1104">
        <f t="shared" si="377"/>
        <v>0</v>
      </c>
      <c r="AR1104">
        <f t="shared" si="378"/>
        <v>0</v>
      </c>
      <c r="AS1104">
        <f t="shared" si="379"/>
        <v>0</v>
      </c>
      <c r="AT1104">
        <f t="shared" si="380"/>
        <v>0</v>
      </c>
      <c r="AU1104">
        <f t="shared" si="381"/>
        <v>0</v>
      </c>
      <c r="AV1104">
        <f t="shared" si="382"/>
        <v>0</v>
      </c>
      <c r="AW1104">
        <f t="shared" si="383"/>
        <v>0</v>
      </c>
      <c r="AX1104">
        <f t="shared" si="384"/>
        <v>0</v>
      </c>
      <c r="AY1104">
        <f t="shared" si="385"/>
        <v>0</v>
      </c>
      <c r="AZ1104">
        <f t="shared" si="386"/>
        <v>0</v>
      </c>
      <c r="BA1104" s="35">
        <f t="shared" si="387"/>
        <v>0</v>
      </c>
      <c r="BB1104" s="36">
        <f t="shared" si="388"/>
        <v>0</v>
      </c>
      <c r="BC1104" s="37">
        <f t="shared" si="389"/>
        <v>0</v>
      </c>
      <c r="BD1104" s="38">
        <f t="shared" si="390"/>
        <v>0</v>
      </c>
      <c r="BE1104" s="35">
        <f t="shared" si="391"/>
        <v>0</v>
      </c>
      <c r="BF1104" s="36">
        <f t="shared" si="392"/>
        <v>0</v>
      </c>
      <c r="BG1104" s="37">
        <f t="shared" si="393"/>
        <v>0</v>
      </c>
      <c r="BH1104" s="38">
        <f t="shared" si="394"/>
        <v>0</v>
      </c>
      <c r="BI1104" s="35">
        <f t="shared" si="395"/>
        <v>0</v>
      </c>
      <c r="BJ1104" s="36">
        <f t="shared" si="396"/>
        <v>0</v>
      </c>
      <c r="BK1104" s="37">
        <f t="shared" si="397"/>
        <v>0</v>
      </c>
      <c r="BL1104" s="38">
        <f t="shared" si="398"/>
        <v>0</v>
      </c>
      <c r="BM1104" s="39">
        <f t="shared" si="399"/>
        <v>0</v>
      </c>
      <c r="BN1104" s="34" t="str">
        <f>IF(BM1104=0,"",
IF(SUM($BM$985:BM1104)=1,BO1104,
IF($BM$1560&gt;SUM($BM$985:BM1104),_xlfn.CONCAT(", ",BO1104),
IF($BM$1560=SUM($BM$985:BM1104),_xlfn.CONCAT(" y ",BO1104)))))</f>
        <v/>
      </c>
      <c r="BO1104" s="270" t="s">
        <v>884</v>
      </c>
    </row>
    <row r="1105" spans="1:67" ht="15" customHeight="1">
      <c r="A1105" s="245"/>
      <c r="B1105" s="9"/>
      <c r="C1105" s="270" t="s">
        <v>885</v>
      </c>
      <c r="D1105" s="389" t="str">
        <f>IF($AC$978="","",IF(HLOOKUP($AC$978,Presentación!$AQ$3:$BV$574,Presentación!AP124)="","",HLOOKUP($AC$978,Presentación!$AQ$3:$BV$574,Presentación!AP124,0)))</f>
        <v/>
      </c>
      <c r="E1105" s="390"/>
      <c r="F1105" s="391"/>
      <c r="G1105" s="480" t="str">
        <f>IF($AC$978="","",IF(HLOOKUP($AC$978,Presentación!$BZ$3:$DE$574,Presentación!AP124,0)="","",HLOOKUP($AC$978,Presentación!$BZ$3:$DE$574,Presentación!AP124,0)))</f>
        <v/>
      </c>
      <c r="H1105" s="481"/>
      <c r="I1105" s="481"/>
      <c r="J1105" s="481"/>
      <c r="K1105" s="481"/>
      <c r="L1105" s="482"/>
      <c r="M1105" s="27"/>
      <c r="N1105" s="27"/>
      <c r="O1105" s="27"/>
      <c r="P1105" s="27"/>
      <c r="Q1105" s="27"/>
      <c r="R1105" s="27"/>
      <c r="S1105" s="27"/>
      <c r="T1105" s="27"/>
      <c r="U1105" s="27"/>
      <c r="V1105" s="27"/>
      <c r="W1105" s="27"/>
      <c r="X1105" s="27"/>
      <c r="Y1105" s="27"/>
      <c r="Z1105" s="27"/>
      <c r="AA1105" s="27"/>
      <c r="AB1105" s="27"/>
      <c r="AC1105" s="27"/>
      <c r="AD1105" s="27"/>
      <c r="AG1105">
        <f t="shared" si="367"/>
        <v>0</v>
      </c>
      <c r="AH1105">
        <f t="shared" si="368"/>
        <v>0</v>
      </c>
      <c r="AI1105">
        <f t="shared" si="369"/>
        <v>0</v>
      </c>
      <c r="AJ1105">
        <f t="shared" si="370"/>
        <v>0</v>
      </c>
      <c r="AK1105">
        <f t="shared" si="371"/>
        <v>0</v>
      </c>
      <c r="AL1105">
        <f t="shared" si="372"/>
        <v>0</v>
      </c>
      <c r="AM1105">
        <f t="shared" si="373"/>
        <v>0</v>
      </c>
      <c r="AN1105">
        <f t="shared" si="374"/>
        <v>0</v>
      </c>
      <c r="AO1105">
        <f t="shared" si="375"/>
        <v>0</v>
      </c>
      <c r="AP1105">
        <f t="shared" si="376"/>
        <v>0</v>
      </c>
      <c r="AQ1105">
        <f t="shared" si="377"/>
        <v>0</v>
      </c>
      <c r="AR1105">
        <f t="shared" si="378"/>
        <v>0</v>
      </c>
      <c r="AS1105">
        <f t="shared" si="379"/>
        <v>0</v>
      </c>
      <c r="AT1105">
        <f t="shared" si="380"/>
        <v>0</v>
      </c>
      <c r="AU1105">
        <f t="shared" si="381"/>
        <v>0</v>
      </c>
      <c r="AV1105">
        <f t="shared" si="382"/>
        <v>0</v>
      </c>
      <c r="AW1105">
        <f t="shared" si="383"/>
        <v>0</v>
      </c>
      <c r="AX1105">
        <f t="shared" si="384"/>
        <v>0</v>
      </c>
      <c r="AY1105">
        <f t="shared" si="385"/>
        <v>0</v>
      </c>
      <c r="AZ1105">
        <f t="shared" si="386"/>
        <v>0</v>
      </c>
      <c r="BA1105" s="35">
        <f t="shared" si="387"/>
        <v>0</v>
      </c>
      <c r="BB1105" s="36">
        <f t="shared" si="388"/>
        <v>0</v>
      </c>
      <c r="BC1105" s="37">
        <f t="shared" si="389"/>
        <v>0</v>
      </c>
      <c r="BD1105" s="38">
        <f t="shared" si="390"/>
        <v>0</v>
      </c>
      <c r="BE1105" s="35">
        <f t="shared" si="391"/>
        <v>0</v>
      </c>
      <c r="BF1105" s="36">
        <f t="shared" si="392"/>
        <v>0</v>
      </c>
      <c r="BG1105" s="37">
        <f t="shared" si="393"/>
        <v>0</v>
      </c>
      <c r="BH1105" s="38">
        <f t="shared" si="394"/>
        <v>0</v>
      </c>
      <c r="BI1105" s="35">
        <f t="shared" si="395"/>
        <v>0</v>
      </c>
      <c r="BJ1105" s="36">
        <f t="shared" si="396"/>
        <v>0</v>
      </c>
      <c r="BK1105" s="37">
        <f t="shared" si="397"/>
        <v>0</v>
      </c>
      <c r="BL1105" s="38">
        <f t="shared" si="398"/>
        <v>0</v>
      </c>
      <c r="BM1105" s="39">
        <f t="shared" si="399"/>
        <v>0</v>
      </c>
      <c r="BN1105" s="34" t="str">
        <f>IF(BM1105=0,"",
IF(SUM($BM$985:BM1105)=1,BO1105,
IF($BM$1560&gt;SUM($BM$985:BM1105),_xlfn.CONCAT(", ",BO1105),
IF($BM$1560=SUM($BM$985:BM1105),_xlfn.CONCAT(" y ",BO1105)))))</f>
        <v/>
      </c>
      <c r="BO1105" s="270" t="s">
        <v>885</v>
      </c>
    </row>
    <row r="1106" spans="1:67" ht="15" customHeight="1">
      <c r="A1106" s="245"/>
      <c r="B1106" s="9"/>
      <c r="C1106" s="270" t="s">
        <v>886</v>
      </c>
      <c r="D1106" s="389" t="str">
        <f>IF($AC$978="","",IF(HLOOKUP($AC$978,Presentación!$AQ$3:$BV$574,Presentación!AP125)="","",HLOOKUP($AC$978,Presentación!$AQ$3:$BV$574,Presentación!AP125,0)))</f>
        <v/>
      </c>
      <c r="E1106" s="390"/>
      <c r="F1106" s="391"/>
      <c r="G1106" s="480" t="str">
        <f>IF($AC$978="","",IF(HLOOKUP($AC$978,Presentación!$BZ$3:$DE$574,Presentación!AP125,0)="","",HLOOKUP($AC$978,Presentación!$BZ$3:$DE$574,Presentación!AP125,0)))</f>
        <v/>
      </c>
      <c r="H1106" s="481"/>
      <c r="I1106" s="481"/>
      <c r="J1106" s="481"/>
      <c r="K1106" s="481"/>
      <c r="L1106" s="482"/>
      <c r="M1106" s="27"/>
      <c r="N1106" s="27"/>
      <c r="O1106" s="27"/>
      <c r="P1106" s="27"/>
      <c r="Q1106" s="27"/>
      <c r="R1106" s="27"/>
      <c r="S1106" s="27"/>
      <c r="T1106" s="27"/>
      <c r="U1106" s="27"/>
      <c r="V1106" s="27"/>
      <c r="W1106" s="27"/>
      <c r="X1106" s="27"/>
      <c r="Y1106" s="27"/>
      <c r="Z1106" s="27"/>
      <c r="AA1106" s="27"/>
      <c r="AB1106" s="27"/>
      <c r="AC1106" s="27"/>
      <c r="AD1106" s="27"/>
      <c r="AG1106">
        <f t="shared" si="367"/>
        <v>0</v>
      </c>
      <c r="AH1106">
        <f t="shared" si="368"/>
        <v>0</v>
      </c>
      <c r="AI1106">
        <f t="shared" si="369"/>
        <v>0</v>
      </c>
      <c r="AJ1106">
        <f t="shared" si="370"/>
        <v>0</v>
      </c>
      <c r="AK1106">
        <f t="shared" si="371"/>
        <v>0</v>
      </c>
      <c r="AL1106">
        <f t="shared" si="372"/>
        <v>0</v>
      </c>
      <c r="AM1106">
        <f t="shared" si="373"/>
        <v>0</v>
      </c>
      <c r="AN1106">
        <f t="shared" si="374"/>
        <v>0</v>
      </c>
      <c r="AO1106">
        <f t="shared" si="375"/>
        <v>0</v>
      </c>
      <c r="AP1106">
        <f t="shared" si="376"/>
        <v>0</v>
      </c>
      <c r="AQ1106">
        <f t="shared" si="377"/>
        <v>0</v>
      </c>
      <c r="AR1106">
        <f t="shared" si="378"/>
        <v>0</v>
      </c>
      <c r="AS1106">
        <f t="shared" si="379"/>
        <v>0</v>
      </c>
      <c r="AT1106">
        <f t="shared" si="380"/>
        <v>0</v>
      </c>
      <c r="AU1106">
        <f t="shared" si="381"/>
        <v>0</v>
      </c>
      <c r="AV1106">
        <f t="shared" si="382"/>
        <v>0</v>
      </c>
      <c r="AW1106">
        <f t="shared" si="383"/>
        <v>0</v>
      </c>
      <c r="AX1106">
        <f t="shared" si="384"/>
        <v>0</v>
      </c>
      <c r="AY1106">
        <f t="shared" si="385"/>
        <v>0</v>
      </c>
      <c r="AZ1106">
        <f t="shared" si="386"/>
        <v>0</v>
      </c>
      <c r="BA1106" s="35">
        <f t="shared" si="387"/>
        <v>0</v>
      </c>
      <c r="BB1106" s="36">
        <f t="shared" si="388"/>
        <v>0</v>
      </c>
      <c r="BC1106" s="37">
        <f t="shared" si="389"/>
        <v>0</v>
      </c>
      <c r="BD1106" s="38">
        <f t="shared" si="390"/>
        <v>0</v>
      </c>
      <c r="BE1106" s="35">
        <f t="shared" si="391"/>
        <v>0</v>
      </c>
      <c r="BF1106" s="36">
        <f t="shared" si="392"/>
        <v>0</v>
      </c>
      <c r="BG1106" s="37">
        <f t="shared" si="393"/>
        <v>0</v>
      </c>
      <c r="BH1106" s="38">
        <f t="shared" si="394"/>
        <v>0</v>
      </c>
      <c r="BI1106" s="35">
        <f t="shared" si="395"/>
        <v>0</v>
      </c>
      <c r="BJ1106" s="36">
        <f t="shared" si="396"/>
        <v>0</v>
      </c>
      <c r="BK1106" s="37">
        <f t="shared" si="397"/>
        <v>0</v>
      </c>
      <c r="BL1106" s="38">
        <f t="shared" si="398"/>
        <v>0</v>
      </c>
      <c r="BM1106" s="39">
        <f t="shared" si="399"/>
        <v>0</v>
      </c>
      <c r="BN1106" s="34" t="str">
        <f>IF(BM1106=0,"",
IF(SUM($BM$985:BM1106)=1,BO1106,
IF($BM$1560&gt;SUM($BM$985:BM1106),_xlfn.CONCAT(", ",BO1106),
IF($BM$1560=SUM($BM$985:BM1106),_xlfn.CONCAT(" y ",BO1106)))))</f>
        <v/>
      </c>
      <c r="BO1106" s="270" t="s">
        <v>886</v>
      </c>
    </row>
    <row r="1107" spans="1:67" ht="15" customHeight="1">
      <c r="A1107" s="245"/>
      <c r="B1107" s="9"/>
      <c r="C1107" s="270" t="s">
        <v>887</v>
      </c>
      <c r="D1107" s="389" t="str">
        <f>IF($AC$978="","",IF(HLOOKUP($AC$978,Presentación!$AQ$3:$BV$574,Presentación!AP126)="","",HLOOKUP($AC$978,Presentación!$AQ$3:$BV$574,Presentación!AP126,0)))</f>
        <v/>
      </c>
      <c r="E1107" s="390"/>
      <c r="F1107" s="391"/>
      <c r="G1107" s="480" t="str">
        <f>IF($AC$978="","",IF(HLOOKUP($AC$978,Presentación!$BZ$3:$DE$574,Presentación!AP126,0)="","",HLOOKUP($AC$978,Presentación!$BZ$3:$DE$574,Presentación!AP126,0)))</f>
        <v/>
      </c>
      <c r="H1107" s="481"/>
      <c r="I1107" s="481"/>
      <c r="J1107" s="481"/>
      <c r="K1107" s="481"/>
      <c r="L1107" s="482"/>
      <c r="M1107" s="27"/>
      <c r="N1107" s="27"/>
      <c r="O1107" s="27"/>
      <c r="P1107" s="27"/>
      <c r="Q1107" s="27"/>
      <c r="R1107" s="27"/>
      <c r="S1107" s="27"/>
      <c r="T1107" s="27"/>
      <c r="U1107" s="27"/>
      <c r="V1107" s="27"/>
      <c r="W1107" s="27"/>
      <c r="X1107" s="27"/>
      <c r="Y1107" s="27"/>
      <c r="Z1107" s="27"/>
      <c r="AA1107" s="27"/>
      <c r="AB1107" s="27"/>
      <c r="AC1107" s="27"/>
      <c r="AD1107" s="27"/>
      <c r="AG1107">
        <f t="shared" si="367"/>
        <v>0</v>
      </c>
      <c r="AH1107">
        <f t="shared" si="368"/>
        <v>0</v>
      </c>
      <c r="AI1107">
        <f t="shared" si="369"/>
        <v>0</v>
      </c>
      <c r="AJ1107">
        <f t="shared" si="370"/>
        <v>0</v>
      </c>
      <c r="AK1107">
        <f t="shared" si="371"/>
        <v>0</v>
      </c>
      <c r="AL1107">
        <f t="shared" si="372"/>
        <v>0</v>
      </c>
      <c r="AM1107">
        <f t="shared" si="373"/>
        <v>0</v>
      </c>
      <c r="AN1107">
        <f t="shared" si="374"/>
        <v>0</v>
      </c>
      <c r="AO1107">
        <f t="shared" si="375"/>
        <v>0</v>
      </c>
      <c r="AP1107">
        <f t="shared" si="376"/>
        <v>0</v>
      </c>
      <c r="AQ1107">
        <f t="shared" si="377"/>
        <v>0</v>
      </c>
      <c r="AR1107">
        <f t="shared" si="378"/>
        <v>0</v>
      </c>
      <c r="AS1107">
        <f t="shared" si="379"/>
        <v>0</v>
      </c>
      <c r="AT1107">
        <f t="shared" si="380"/>
        <v>0</v>
      </c>
      <c r="AU1107">
        <f t="shared" si="381"/>
        <v>0</v>
      </c>
      <c r="AV1107">
        <f t="shared" si="382"/>
        <v>0</v>
      </c>
      <c r="AW1107">
        <f t="shared" si="383"/>
        <v>0</v>
      </c>
      <c r="AX1107">
        <f t="shared" si="384"/>
        <v>0</v>
      </c>
      <c r="AY1107">
        <f t="shared" si="385"/>
        <v>0</v>
      </c>
      <c r="AZ1107">
        <f t="shared" si="386"/>
        <v>0</v>
      </c>
      <c r="BA1107" s="35">
        <f t="shared" si="387"/>
        <v>0</v>
      </c>
      <c r="BB1107" s="36">
        <f t="shared" si="388"/>
        <v>0</v>
      </c>
      <c r="BC1107" s="37">
        <f t="shared" si="389"/>
        <v>0</v>
      </c>
      <c r="BD1107" s="38">
        <f t="shared" si="390"/>
        <v>0</v>
      </c>
      <c r="BE1107" s="35">
        <f t="shared" si="391"/>
        <v>0</v>
      </c>
      <c r="BF1107" s="36">
        <f t="shared" si="392"/>
        <v>0</v>
      </c>
      <c r="BG1107" s="37">
        <f t="shared" si="393"/>
        <v>0</v>
      </c>
      <c r="BH1107" s="38">
        <f t="shared" si="394"/>
        <v>0</v>
      </c>
      <c r="BI1107" s="35">
        <f t="shared" si="395"/>
        <v>0</v>
      </c>
      <c r="BJ1107" s="36">
        <f t="shared" si="396"/>
        <v>0</v>
      </c>
      <c r="BK1107" s="37">
        <f t="shared" si="397"/>
        <v>0</v>
      </c>
      <c r="BL1107" s="38">
        <f t="shared" si="398"/>
        <v>0</v>
      </c>
      <c r="BM1107" s="39">
        <f t="shared" si="399"/>
        <v>0</v>
      </c>
      <c r="BN1107" s="34" t="str">
        <f>IF(BM1107=0,"",
IF(SUM($BM$985:BM1107)=1,BO1107,
IF($BM$1560&gt;SUM($BM$985:BM1107),_xlfn.CONCAT(", ",BO1107),
IF($BM$1560=SUM($BM$985:BM1107),_xlfn.CONCAT(" y ",BO1107)))))</f>
        <v/>
      </c>
      <c r="BO1107" s="270" t="s">
        <v>887</v>
      </c>
    </row>
    <row r="1108" spans="1:67" ht="15" customHeight="1">
      <c r="A1108" s="245"/>
      <c r="B1108" s="9"/>
      <c r="C1108" s="270" t="s">
        <v>888</v>
      </c>
      <c r="D1108" s="389" t="str">
        <f>IF($AC$978="","",IF(HLOOKUP($AC$978,Presentación!$AQ$3:$BV$574,Presentación!AP127)="","",HLOOKUP($AC$978,Presentación!$AQ$3:$BV$574,Presentación!AP127,0)))</f>
        <v/>
      </c>
      <c r="E1108" s="390"/>
      <c r="F1108" s="391"/>
      <c r="G1108" s="480" t="str">
        <f>IF($AC$978="","",IF(HLOOKUP($AC$978,Presentación!$BZ$3:$DE$574,Presentación!AP127,0)="","",HLOOKUP($AC$978,Presentación!$BZ$3:$DE$574,Presentación!AP127,0)))</f>
        <v/>
      </c>
      <c r="H1108" s="481"/>
      <c r="I1108" s="481"/>
      <c r="J1108" s="481"/>
      <c r="K1108" s="481"/>
      <c r="L1108" s="482"/>
      <c r="M1108" s="27"/>
      <c r="N1108" s="27"/>
      <c r="O1108" s="27"/>
      <c r="P1108" s="27"/>
      <c r="Q1108" s="27"/>
      <c r="R1108" s="27"/>
      <c r="S1108" s="27"/>
      <c r="T1108" s="27"/>
      <c r="U1108" s="27"/>
      <c r="V1108" s="27"/>
      <c r="W1108" s="27"/>
      <c r="X1108" s="27"/>
      <c r="Y1108" s="27"/>
      <c r="Z1108" s="27"/>
      <c r="AA1108" s="27"/>
      <c r="AB1108" s="27"/>
      <c r="AC1108" s="27"/>
      <c r="AD1108" s="27"/>
      <c r="AG1108">
        <f t="shared" si="367"/>
        <v>0</v>
      </c>
      <c r="AH1108">
        <f t="shared" si="368"/>
        <v>0</v>
      </c>
      <c r="AI1108">
        <f t="shared" si="369"/>
        <v>0</v>
      </c>
      <c r="AJ1108">
        <f t="shared" si="370"/>
        <v>0</v>
      </c>
      <c r="AK1108">
        <f t="shared" si="371"/>
        <v>0</v>
      </c>
      <c r="AL1108">
        <f t="shared" si="372"/>
        <v>0</v>
      </c>
      <c r="AM1108">
        <f t="shared" si="373"/>
        <v>0</v>
      </c>
      <c r="AN1108">
        <f t="shared" si="374"/>
        <v>0</v>
      </c>
      <c r="AO1108">
        <f t="shared" si="375"/>
        <v>0</v>
      </c>
      <c r="AP1108">
        <f t="shared" si="376"/>
        <v>0</v>
      </c>
      <c r="AQ1108">
        <f t="shared" si="377"/>
        <v>0</v>
      </c>
      <c r="AR1108">
        <f t="shared" si="378"/>
        <v>0</v>
      </c>
      <c r="AS1108">
        <f t="shared" si="379"/>
        <v>0</v>
      </c>
      <c r="AT1108">
        <f t="shared" si="380"/>
        <v>0</v>
      </c>
      <c r="AU1108">
        <f t="shared" si="381"/>
        <v>0</v>
      </c>
      <c r="AV1108">
        <f t="shared" si="382"/>
        <v>0</v>
      </c>
      <c r="AW1108">
        <f t="shared" si="383"/>
        <v>0</v>
      </c>
      <c r="AX1108">
        <f t="shared" si="384"/>
        <v>0</v>
      </c>
      <c r="AY1108">
        <f t="shared" si="385"/>
        <v>0</v>
      </c>
      <c r="AZ1108">
        <f t="shared" si="386"/>
        <v>0</v>
      </c>
      <c r="BA1108" s="35">
        <f t="shared" si="387"/>
        <v>0</v>
      </c>
      <c r="BB1108" s="36">
        <f t="shared" si="388"/>
        <v>0</v>
      </c>
      <c r="BC1108" s="37">
        <f t="shared" si="389"/>
        <v>0</v>
      </c>
      <c r="BD1108" s="38">
        <f t="shared" si="390"/>
        <v>0</v>
      </c>
      <c r="BE1108" s="35">
        <f t="shared" si="391"/>
        <v>0</v>
      </c>
      <c r="BF1108" s="36">
        <f t="shared" si="392"/>
        <v>0</v>
      </c>
      <c r="BG1108" s="37">
        <f t="shared" si="393"/>
        <v>0</v>
      </c>
      <c r="BH1108" s="38">
        <f t="shared" si="394"/>
        <v>0</v>
      </c>
      <c r="BI1108" s="35">
        <f t="shared" si="395"/>
        <v>0</v>
      </c>
      <c r="BJ1108" s="36">
        <f t="shared" si="396"/>
        <v>0</v>
      </c>
      <c r="BK1108" s="37">
        <f t="shared" si="397"/>
        <v>0</v>
      </c>
      <c r="BL1108" s="38">
        <f t="shared" si="398"/>
        <v>0</v>
      </c>
      <c r="BM1108" s="39">
        <f t="shared" si="399"/>
        <v>0</v>
      </c>
      <c r="BN1108" s="34" t="str">
        <f>IF(BM1108=0,"",
IF(SUM($BM$985:BM1108)=1,BO1108,
IF($BM$1560&gt;SUM($BM$985:BM1108),_xlfn.CONCAT(", ",BO1108),
IF($BM$1560=SUM($BM$985:BM1108),_xlfn.CONCAT(" y ",BO1108)))))</f>
        <v/>
      </c>
      <c r="BO1108" s="270" t="s">
        <v>888</v>
      </c>
    </row>
    <row r="1109" spans="1:67" ht="15" customHeight="1">
      <c r="A1109" s="245"/>
      <c r="B1109" s="9"/>
      <c r="C1109" s="270" t="s">
        <v>889</v>
      </c>
      <c r="D1109" s="389" t="str">
        <f>IF($AC$978="","",IF(HLOOKUP($AC$978,Presentación!$AQ$3:$BV$574,Presentación!AP128)="","",HLOOKUP($AC$978,Presentación!$AQ$3:$BV$574,Presentación!AP128,0)))</f>
        <v/>
      </c>
      <c r="E1109" s="390"/>
      <c r="F1109" s="391"/>
      <c r="G1109" s="480" t="str">
        <f>IF($AC$978="","",IF(HLOOKUP($AC$978,Presentación!$BZ$3:$DE$574,Presentación!AP128,0)="","",HLOOKUP($AC$978,Presentación!$BZ$3:$DE$574,Presentación!AP128,0)))</f>
        <v/>
      </c>
      <c r="H1109" s="481"/>
      <c r="I1109" s="481"/>
      <c r="J1109" s="481"/>
      <c r="K1109" s="481"/>
      <c r="L1109" s="482"/>
      <c r="M1109" s="27"/>
      <c r="N1109" s="27"/>
      <c r="O1109" s="27"/>
      <c r="P1109" s="27"/>
      <c r="Q1109" s="27"/>
      <c r="R1109" s="27"/>
      <c r="S1109" s="27"/>
      <c r="T1109" s="27"/>
      <c r="U1109" s="27"/>
      <c r="V1109" s="27"/>
      <c r="W1109" s="27"/>
      <c r="X1109" s="27"/>
      <c r="Y1109" s="27"/>
      <c r="Z1109" s="27"/>
      <c r="AA1109" s="27"/>
      <c r="AB1109" s="27"/>
      <c r="AC1109" s="27"/>
      <c r="AD1109" s="27"/>
      <c r="AG1109">
        <f t="shared" si="367"/>
        <v>0</v>
      </c>
      <c r="AH1109">
        <f t="shared" si="368"/>
        <v>0</v>
      </c>
      <c r="AI1109">
        <f t="shared" si="369"/>
        <v>0</v>
      </c>
      <c r="AJ1109">
        <f t="shared" si="370"/>
        <v>0</v>
      </c>
      <c r="AK1109">
        <f t="shared" si="371"/>
        <v>0</v>
      </c>
      <c r="AL1109">
        <f t="shared" si="372"/>
        <v>0</v>
      </c>
      <c r="AM1109">
        <f t="shared" si="373"/>
        <v>0</v>
      </c>
      <c r="AN1109">
        <f t="shared" si="374"/>
        <v>0</v>
      </c>
      <c r="AO1109">
        <f t="shared" si="375"/>
        <v>0</v>
      </c>
      <c r="AP1109">
        <f t="shared" si="376"/>
        <v>0</v>
      </c>
      <c r="AQ1109">
        <f t="shared" si="377"/>
        <v>0</v>
      </c>
      <c r="AR1109">
        <f t="shared" si="378"/>
        <v>0</v>
      </c>
      <c r="AS1109">
        <f t="shared" si="379"/>
        <v>0</v>
      </c>
      <c r="AT1109">
        <f t="shared" si="380"/>
        <v>0</v>
      </c>
      <c r="AU1109">
        <f t="shared" si="381"/>
        <v>0</v>
      </c>
      <c r="AV1109">
        <f t="shared" si="382"/>
        <v>0</v>
      </c>
      <c r="AW1109">
        <f t="shared" si="383"/>
        <v>0</v>
      </c>
      <c r="AX1109">
        <f t="shared" si="384"/>
        <v>0</v>
      </c>
      <c r="AY1109">
        <f t="shared" si="385"/>
        <v>0</v>
      </c>
      <c r="AZ1109">
        <f t="shared" si="386"/>
        <v>0</v>
      </c>
      <c r="BA1109" s="35">
        <f t="shared" si="387"/>
        <v>0</v>
      </c>
      <c r="BB1109" s="36">
        <f t="shared" si="388"/>
        <v>0</v>
      </c>
      <c r="BC1109" s="37">
        <f t="shared" si="389"/>
        <v>0</v>
      </c>
      <c r="BD1109" s="38">
        <f t="shared" si="390"/>
        <v>0</v>
      </c>
      <c r="BE1109" s="35">
        <f t="shared" si="391"/>
        <v>0</v>
      </c>
      <c r="BF1109" s="36">
        <f t="shared" si="392"/>
        <v>0</v>
      </c>
      <c r="BG1109" s="37">
        <f t="shared" si="393"/>
        <v>0</v>
      </c>
      <c r="BH1109" s="38">
        <f t="shared" si="394"/>
        <v>0</v>
      </c>
      <c r="BI1109" s="35">
        <f t="shared" si="395"/>
        <v>0</v>
      </c>
      <c r="BJ1109" s="36">
        <f t="shared" si="396"/>
        <v>0</v>
      </c>
      <c r="BK1109" s="37">
        <f t="shared" si="397"/>
        <v>0</v>
      </c>
      <c r="BL1109" s="38">
        <f t="shared" si="398"/>
        <v>0</v>
      </c>
      <c r="BM1109" s="39">
        <f t="shared" si="399"/>
        <v>0</v>
      </c>
      <c r="BN1109" s="34" t="str">
        <f>IF(BM1109=0,"",
IF(SUM($BM$985:BM1109)=1,BO1109,
IF($BM$1560&gt;SUM($BM$985:BM1109),_xlfn.CONCAT(", ",BO1109),
IF($BM$1560=SUM($BM$985:BM1109),_xlfn.CONCAT(" y ",BO1109)))))</f>
        <v/>
      </c>
      <c r="BO1109" s="270" t="s">
        <v>889</v>
      </c>
    </row>
    <row r="1110" spans="1:67" ht="15" customHeight="1">
      <c r="A1110" s="245"/>
      <c r="B1110" s="9"/>
      <c r="C1110" s="270" t="s">
        <v>890</v>
      </c>
      <c r="D1110" s="389" t="str">
        <f>IF($AC$978="","",IF(HLOOKUP($AC$978,Presentación!$AQ$3:$BV$574,Presentación!AP129)="","",HLOOKUP($AC$978,Presentación!$AQ$3:$BV$574,Presentación!AP129,0)))</f>
        <v/>
      </c>
      <c r="E1110" s="390"/>
      <c r="F1110" s="391"/>
      <c r="G1110" s="480" t="str">
        <f>IF($AC$978="","",IF(HLOOKUP($AC$978,Presentación!$BZ$3:$DE$574,Presentación!AP129,0)="","",HLOOKUP($AC$978,Presentación!$BZ$3:$DE$574,Presentación!AP129,0)))</f>
        <v/>
      </c>
      <c r="H1110" s="481"/>
      <c r="I1110" s="481"/>
      <c r="J1110" s="481"/>
      <c r="K1110" s="481"/>
      <c r="L1110" s="482"/>
      <c r="M1110" s="27"/>
      <c r="N1110" s="27"/>
      <c r="O1110" s="27"/>
      <c r="P1110" s="27"/>
      <c r="Q1110" s="27"/>
      <c r="R1110" s="27"/>
      <c r="S1110" s="27"/>
      <c r="T1110" s="27"/>
      <c r="U1110" s="27"/>
      <c r="V1110" s="27"/>
      <c r="W1110" s="27"/>
      <c r="X1110" s="27"/>
      <c r="Y1110" s="27"/>
      <c r="Z1110" s="27"/>
      <c r="AA1110" s="27"/>
      <c r="AB1110" s="27"/>
      <c r="AC1110" s="27"/>
      <c r="AD1110" s="27"/>
      <c r="AG1110">
        <f t="shared" si="367"/>
        <v>0</v>
      </c>
      <c r="AH1110">
        <f t="shared" si="368"/>
        <v>0</v>
      </c>
      <c r="AI1110">
        <f t="shared" si="369"/>
        <v>0</v>
      </c>
      <c r="AJ1110">
        <f t="shared" si="370"/>
        <v>0</v>
      </c>
      <c r="AK1110">
        <f t="shared" si="371"/>
        <v>0</v>
      </c>
      <c r="AL1110">
        <f t="shared" si="372"/>
        <v>0</v>
      </c>
      <c r="AM1110">
        <f t="shared" si="373"/>
        <v>0</v>
      </c>
      <c r="AN1110">
        <f t="shared" si="374"/>
        <v>0</v>
      </c>
      <c r="AO1110">
        <f t="shared" si="375"/>
        <v>0</v>
      </c>
      <c r="AP1110">
        <f t="shared" si="376"/>
        <v>0</v>
      </c>
      <c r="AQ1110">
        <f t="shared" si="377"/>
        <v>0</v>
      </c>
      <c r="AR1110">
        <f t="shared" si="378"/>
        <v>0</v>
      </c>
      <c r="AS1110">
        <f t="shared" si="379"/>
        <v>0</v>
      </c>
      <c r="AT1110">
        <f t="shared" si="380"/>
        <v>0</v>
      </c>
      <c r="AU1110">
        <f t="shared" si="381"/>
        <v>0</v>
      </c>
      <c r="AV1110">
        <f t="shared" si="382"/>
        <v>0</v>
      </c>
      <c r="AW1110">
        <f t="shared" si="383"/>
        <v>0</v>
      </c>
      <c r="AX1110">
        <f t="shared" si="384"/>
        <v>0</v>
      </c>
      <c r="AY1110">
        <f t="shared" si="385"/>
        <v>0</v>
      </c>
      <c r="AZ1110">
        <f t="shared" si="386"/>
        <v>0</v>
      </c>
      <c r="BA1110" s="35">
        <f t="shared" si="387"/>
        <v>0</v>
      </c>
      <c r="BB1110" s="36">
        <f t="shared" si="388"/>
        <v>0</v>
      </c>
      <c r="BC1110" s="37">
        <f t="shared" si="389"/>
        <v>0</v>
      </c>
      <c r="BD1110" s="38">
        <f t="shared" si="390"/>
        <v>0</v>
      </c>
      <c r="BE1110" s="35">
        <f t="shared" si="391"/>
        <v>0</v>
      </c>
      <c r="BF1110" s="36">
        <f t="shared" si="392"/>
        <v>0</v>
      </c>
      <c r="BG1110" s="37">
        <f t="shared" si="393"/>
        <v>0</v>
      </c>
      <c r="BH1110" s="38">
        <f t="shared" si="394"/>
        <v>0</v>
      </c>
      <c r="BI1110" s="35">
        <f t="shared" si="395"/>
        <v>0</v>
      </c>
      <c r="BJ1110" s="36">
        <f t="shared" si="396"/>
        <v>0</v>
      </c>
      <c r="BK1110" s="37">
        <f t="shared" si="397"/>
        <v>0</v>
      </c>
      <c r="BL1110" s="38">
        <f t="shared" si="398"/>
        <v>0</v>
      </c>
      <c r="BM1110" s="39">
        <f t="shared" si="399"/>
        <v>0</v>
      </c>
      <c r="BN1110" s="34" t="str">
        <f>IF(BM1110=0,"",
IF(SUM($BM$985:BM1110)=1,BO1110,
IF($BM$1560&gt;SUM($BM$985:BM1110),_xlfn.CONCAT(", ",BO1110),
IF($BM$1560=SUM($BM$985:BM1110),_xlfn.CONCAT(" y ",BO1110)))))</f>
        <v/>
      </c>
      <c r="BO1110" s="270" t="s">
        <v>890</v>
      </c>
    </row>
    <row r="1111" spans="1:67" ht="15" customHeight="1">
      <c r="A1111" s="245"/>
      <c r="B1111" s="9"/>
      <c r="C1111" s="270" t="s">
        <v>891</v>
      </c>
      <c r="D1111" s="389" t="str">
        <f>IF($AC$978="","",IF(HLOOKUP($AC$978,Presentación!$AQ$3:$BV$574,Presentación!AP130)="","",HLOOKUP($AC$978,Presentación!$AQ$3:$BV$574,Presentación!AP130,0)))</f>
        <v/>
      </c>
      <c r="E1111" s="390"/>
      <c r="F1111" s="391"/>
      <c r="G1111" s="480" t="str">
        <f>IF($AC$978="","",IF(HLOOKUP($AC$978,Presentación!$BZ$3:$DE$574,Presentación!AP130,0)="","",HLOOKUP($AC$978,Presentación!$BZ$3:$DE$574,Presentación!AP130,0)))</f>
        <v/>
      </c>
      <c r="H1111" s="481"/>
      <c r="I1111" s="481"/>
      <c r="J1111" s="481"/>
      <c r="K1111" s="481"/>
      <c r="L1111" s="482"/>
      <c r="M1111" s="27"/>
      <c r="N1111" s="27"/>
      <c r="O1111" s="27"/>
      <c r="P1111" s="27"/>
      <c r="Q1111" s="27"/>
      <c r="R1111" s="27"/>
      <c r="S1111" s="27"/>
      <c r="T1111" s="27"/>
      <c r="U1111" s="27"/>
      <c r="V1111" s="27"/>
      <c r="W1111" s="27"/>
      <c r="X1111" s="27"/>
      <c r="Y1111" s="27"/>
      <c r="Z1111" s="27"/>
      <c r="AA1111" s="27"/>
      <c r="AB1111" s="27"/>
      <c r="AC1111" s="27"/>
      <c r="AD1111" s="27"/>
      <c r="AG1111">
        <f t="shared" si="367"/>
        <v>0</v>
      </c>
      <c r="AH1111">
        <f t="shared" si="368"/>
        <v>0</v>
      </c>
      <c r="AI1111">
        <f t="shared" si="369"/>
        <v>0</v>
      </c>
      <c r="AJ1111">
        <f t="shared" si="370"/>
        <v>0</v>
      </c>
      <c r="AK1111">
        <f t="shared" si="371"/>
        <v>0</v>
      </c>
      <c r="AL1111">
        <f t="shared" si="372"/>
        <v>0</v>
      </c>
      <c r="AM1111">
        <f t="shared" si="373"/>
        <v>0</v>
      </c>
      <c r="AN1111">
        <f t="shared" si="374"/>
        <v>0</v>
      </c>
      <c r="AO1111">
        <f t="shared" si="375"/>
        <v>0</v>
      </c>
      <c r="AP1111">
        <f t="shared" si="376"/>
        <v>0</v>
      </c>
      <c r="AQ1111">
        <f t="shared" si="377"/>
        <v>0</v>
      </c>
      <c r="AR1111">
        <f t="shared" si="378"/>
        <v>0</v>
      </c>
      <c r="AS1111">
        <f t="shared" si="379"/>
        <v>0</v>
      </c>
      <c r="AT1111">
        <f t="shared" si="380"/>
        <v>0</v>
      </c>
      <c r="AU1111">
        <f t="shared" si="381"/>
        <v>0</v>
      </c>
      <c r="AV1111">
        <f t="shared" si="382"/>
        <v>0</v>
      </c>
      <c r="AW1111">
        <f t="shared" si="383"/>
        <v>0</v>
      </c>
      <c r="AX1111">
        <f t="shared" si="384"/>
        <v>0</v>
      </c>
      <c r="AY1111">
        <f t="shared" si="385"/>
        <v>0</v>
      </c>
      <c r="AZ1111">
        <f t="shared" si="386"/>
        <v>0</v>
      </c>
      <c r="BA1111" s="35">
        <f t="shared" si="387"/>
        <v>0</v>
      </c>
      <c r="BB1111" s="36">
        <f t="shared" si="388"/>
        <v>0</v>
      </c>
      <c r="BC1111" s="37">
        <f t="shared" si="389"/>
        <v>0</v>
      </c>
      <c r="BD1111" s="38">
        <f t="shared" si="390"/>
        <v>0</v>
      </c>
      <c r="BE1111" s="35">
        <f t="shared" si="391"/>
        <v>0</v>
      </c>
      <c r="BF1111" s="36">
        <f t="shared" si="392"/>
        <v>0</v>
      </c>
      <c r="BG1111" s="37">
        <f t="shared" si="393"/>
        <v>0</v>
      </c>
      <c r="BH1111" s="38">
        <f t="shared" si="394"/>
        <v>0</v>
      </c>
      <c r="BI1111" s="35">
        <f t="shared" si="395"/>
        <v>0</v>
      </c>
      <c r="BJ1111" s="36">
        <f t="shared" si="396"/>
        <v>0</v>
      </c>
      <c r="BK1111" s="37">
        <f t="shared" si="397"/>
        <v>0</v>
      </c>
      <c r="BL1111" s="38">
        <f t="shared" si="398"/>
        <v>0</v>
      </c>
      <c r="BM1111" s="39">
        <f t="shared" si="399"/>
        <v>0</v>
      </c>
      <c r="BN1111" s="34" t="str">
        <f>IF(BM1111=0,"",
IF(SUM($BM$985:BM1111)=1,BO1111,
IF($BM$1560&gt;SUM($BM$985:BM1111),_xlfn.CONCAT(", ",BO1111),
IF($BM$1560=SUM($BM$985:BM1111),_xlfn.CONCAT(" y ",BO1111)))))</f>
        <v/>
      </c>
      <c r="BO1111" s="270" t="s">
        <v>891</v>
      </c>
    </row>
    <row r="1112" spans="1:67" ht="15" customHeight="1">
      <c r="A1112" s="245"/>
      <c r="B1112" s="9"/>
      <c r="C1112" s="270" t="s">
        <v>892</v>
      </c>
      <c r="D1112" s="389" t="str">
        <f>IF($AC$978="","",IF(HLOOKUP($AC$978,Presentación!$AQ$3:$BV$574,Presentación!AP131)="","",HLOOKUP($AC$978,Presentación!$AQ$3:$BV$574,Presentación!AP131,0)))</f>
        <v/>
      </c>
      <c r="E1112" s="390"/>
      <c r="F1112" s="391"/>
      <c r="G1112" s="480" t="str">
        <f>IF($AC$978="","",IF(HLOOKUP($AC$978,Presentación!$BZ$3:$DE$574,Presentación!AP131,0)="","",HLOOKUP($AC$978,Presentación!$BZ$3:$DE$574,Presentación!AP131,0)))</f>
        <v/>
      </c>
      <c r="H1112" s="481"/>
      <c r="I1112" s="481"/>
      <c r="J1112" s="481"/>
      <c r="K1112" s="481"/>
      <c r="L1112" s="482"/>
      <c r="M1112" s="27"/>
      <c r="N1112" s="27"/>
      <c r="O1112" s="27"/>
      <c r="P1112" s="27"/>
      <c r="Q1112" s="27"/>
      <c r="R1112" s="27"/>
      <c r="S1112" s="27"/>
      <c r="T1112" s="27"/>
      <c r="U1112" s="27"/>
      <c r="V1112" s="27"/>
      <c r="W1112" s="27"/>
      <c r="X1112" s="27"/>
      <c r="Y1112" s="27"/>
      <c r="Z1112" s="27"/>
      <c r="AA1112" s="27"/>
      <c r="AB1112" s="27"/>
      <c r="AC1112" s="27"/>
      <c r="AD1112" s="27"/>
      <c r="AG1112">
        <f t="shared" si="367"/>
        <v>0</v>
      </c>
      <c r="AH1112">
        <f t="shared" si="368"/>
        <v>0</v>
      </c>
      <c r="AI1112">
        <f t="shared" si="369"/>
        <v>0</v>
      </c>
      <c r="AJ1112">
        <f t="shared" si="370"/>
        <v>0</v>
      </c>
      <c r="AK1112">
        <f t="shared" si="371"/>
        <v>0</v>
      </c>
      <c r="AL1112">
        <f t="shared" si="372"/>
        <v>0</v>
      </c>
      <c r="AM1112">
        <f t="shared" si="373"/>
        <v>0</v>
      </c>
      <c r="AN1112">
        <f t="shared" si="374"/>
        <v>0</v>
      </c>
      <c r="AO1112">
        <f t="shared" si="375"/>
        <v>0</v>
      </c>
      <c r="AP1112">
        <f t="shared" si="376"/>
        <v>0</v>
      </c>
      <c r="AQ1112">
        <f t="shared" si="377"/>
        <v>0</v>
      </c>
      <c r="AR1112">
        <f t="shared" si="378"/>
        <v>0</v>
      </c>
      <c r="AS1112">
        <f t="shared" si="379"/>
        <v>0</v>
      </c>
      <c r="AT1112">
        <f t="shared" si="380"/>
        <v>0</v>
      </c>
      <c r="AU1112">
        <f t="shared" si="381"/>
        <v>0</v>
      </c>
      <c r="AV1112">
        <f t="shared" si="382"/>
        <v>0</v>
      </c>
      <c r="AW1112">
        <f t="shared" si="383"/>
        <v>0</v>
      </c>
      <c r="AX1112">
        <f t="shared" si="384"/>
        <v>0</v>
      </c>
      <c r="AY1112">
        <f t="shared" si="385"/>
        <v>0</v>
      </c>
      <c r="AZ1112">
        <f t="shared" si="386"/>
        <v>0</v>
      </c>
      <c r="BA1112" s="35">
        <f t="shared" si="387"/>
        <v>0</v>
      </c>
      <c r="BB1112" s="36">
        <f t="shared" si="388"/>
        <v>0</v>
      </c>
      <c r="BC1112" s="37">
        <f t="shared" si="389"/>
        <v>0</v>
      </c>
      <c r="BD1112" s="38">
        <f t="shared" si="390"/>
        <v>0</v>
      </c>
      <c r="BE1112" s="35">
        <f t="shared" si="391"/>
        <v>0</v>
      </c>
      <c r="BF1112" s="36">
        <f t="shared" si="392"/>
        <v>0</v>
      </c>
      <c r="BG1112" s="37">
        <f t="shared" si="393"/>
        <v>0</v>
      </c>
      <c r="BH1112" s="38">
        <f t="shared" si="394"/>
        <v>0</v>
      </c>
      <c r="BI1112" s="35">
        <f t="shared" si="395"/>
        <v>0</v>
      </c>
      <c r="BJ1112" s="36">
        <f t="shared" si="396"/>
        <v>0</v>
      </c>
      <c r="BK1112" s="37">
        <f t="shared" si="397"/>
        <v>0</v>
      </c>
      <c r="BL1112" s="38">
        <f t="shared" si="398"/>
        <v>0</v>
      </c>
      <c r="BM1112" s="39">
        <f t="shared" si="399"/>
        <v>0</v>
      </c>
      <c r="BN1112" s="34" t="str">
        <f>IF(BM1112=0,"",
IF(SUM($BM$985:BM1112)=1,BO1112,
IF($BM$1560&gt;SUM($BM$985:BM1112),_xlfn.CONCAT(", ",BO1112),
IF($BM$1560=SUM($BM$985:BM1112),_xlfn.CONCAT(" y ",BO1112)))))</f>
        <v/>
      </c>
      <c r="BO1112" s="270" t="s">
        <v>892</v>
      </c>
    </row>
    <row r="1113" spans="1:67" ht="15" customHeight="1">
      <c r="A1113" s="245"/>
      <c r="B1113" s="9"/>
      <c r="C1113" s="270" t="s">
        <v>893</v>
      </c>
      <c r="D1113" s="389" t="str">
        <f>IF($AC$978="","",IF(HLOOKUP($AC$978,Presentación!$AQ$3:$BV$574,Presentación!AP132)="","",HLOOKUP($AC$978,Presentación!$AQ$3:$BV$574,Presentación!AP132,0)))</f>
        <v/>
      </c>
      <c r="E1113" s="390"/>
      <c r="F1113" s="391"/>
      <c r="G1113" s="480" t="str">
        <f>IF($AC$978="","",IF(HLOOKUP($AC$978,Presentación!$BZ$3:$DE$574,Presentación!AP132,0)="","",HLOOKUP($AC$978,Presentación!$BZ$3:$DE$574,Presentación!AP132,0)))</f>
        <v/>
      </c>
      <c r="H1113" s="481"/>
      <c r="I1113" s="481"/>
      <c r="J1113" s="481"/>
      <c r="K1113" s="481"/>
      <c r="L1113" s="482"/>
      <c r="M1113" s="27"/>
      <c r="N1113" s="27"/>
      <c r="O1113" s="27"/>
      <c r="P1113" s="27"/>
      <c r="Q1113" s="27"/>
      <c r="R1113" s="27"/>
      <c r="S1113" s="27"/>
      <c r="T1113" s="27"/>
      <c r="U1113" s="27"/>
      <c r="V1113" s="27"/>
      <c r="W1113" s="27"/>
      <c r="X1113" s="27"/>
      <c r="Y1113" s="27"/>
      <c r="Z1113" s="27"/>
      <c r="AA1113" s="27"/>
      <c r="AB1113" s="27"/>
      <c r="AC1113" s="27"/>
      <c r="AD1113" s="27"/>
      <c r="AG1113">
        <f t="shared" ref="AG1113:AG1176" si="400">IF(D1114&lt;&gt;"",IF(OR(COUNTA(M1114:AD1114,M1695:AD1695,M2276:AD2276)=0,COUNTA(M1114:AD1114,M1695:AD1695,M2276:AD2276)=54),0,1),0)</f>
        <v>0</v>
      </c>
      <c r="AH1113">
        <f t="shared" ref="AH1113:AH1176" si="401">IF(D1114="",IF(COUNTA(M1114:AD1114,M1695:AD1695,M2276:AD2276)=0,0,1),0)</f>
        <v>0</v>
      </c>
      <c r="AI1113">
        <f t="shared" ref="AI1113:AI1176" si="402">COUNTIF(N1113:O1113,"NS")</f>
        <v>0</v>
      </c>
      <c r="AJ1113">
        <f t="shared" ref="AJ1113:AJ1176" si="403">SUM(N1113:O1113)</f>
        <v>0</v>
      </c>
      <c r="AK1113">
        <f t="shared" ref="AK1113:AK1176" si="404">IF(COUNTIF(M1113:O1113,"NA")=3,0,IF(COUNTA(M1113:O1113)=0,0,IF(OR(AND(M1113=0,AI1113&gt;0),AND(M1113="ns",AJ1113&gt;0),AND(M1113="ns",AI1113=0,AJ1113=0)),1,IF(OR(AND(M1113&gt;0,AI1113=2),AND(M1113="ns",AI1113=2),AND(M1113="ns",AJ1113=0,AI1113&gt;0),M1113=AJ1113),0,1))))</f>
        <v>0</v>
      </c>
      <c r="AL1113">
        <f t="shared" ref="AL1113:AL1176" si="405">COUNTIF(Q1113:R1113,"NS")</f>
        <v>0</v>
      </c>
      <c r="AM1113">
        <f t="shared" ref="AM1113:AM1176" si="406">SUM(Q1113:R1113)</f>
        <v>0</v>
      </c>
      <c r="AN1113">
        <f t="shared" ref="AN1113:AN1176" si="407">IF(COUNTIF(P1113:R1113,"NA")=3,0,IF(COUNTA(P1113:R1113)=0,0,IF(OR(AND(P1113=0,AL1113&gt;0),AND(P1113="ns",AM1113&gt;0),AND(P1113="ns",AL1113=0,AM1113=0)),1,IF(OR(AND(P1113&gt;0,AL1113=2),AND(P1113="ns",AL1113=2),AND(P1113="ns",AM1113=0,AL1113&gt;0),P1113=AM1113),0,1))))</f>
        <v>0</v>
      </c>
      <c r="AO1113">
        <f t="shared" ref="AO1113:AO1176" si="408">COUNTIF(T1113:U1113,"NS")</f>
        <v>0</v>
      </c>
      <c r="AP1113">
        <f t="shared" ref="AP1113:AP1176" si="409">SUM(T1113:U1113)</f>
        <v>0</v>
      </c>
      <c r="AQ1113">
        <f t="shared" ref="AQ1113:AQ1176" si="410">IF(COUNTIF(S1113:U1113,"NA")=3,0,IF(COUNTA(S1113:U1113)=0,0,IF(OR(AND(S1113=0,AO1113&gt;0),AND(S1113="ns",AP1113&gt;0),AND(S1113="ns",AO1113=0,AP1113=0)),1,IF(OR(AND(S1113&gt;0,AO1113=2),AND(S1113="ns",AO1113=2),AND(S1113="ns",AP1113=0,AO1113&gt;0),S1113=AP1113),0,1))))</f>
        <v>0</v>
      </c>
      <c r="AR1113">
        <f t="shared" ref="AR1113:AR1176" si="411">COUNTIF(W1113:X1113,"NS")</f>
        <v>0</v>
      </c>
      <c r="AS1113">
        <f t="shared" ref="AS1113:AS1176" si="412">SUM(W1113:X1113)</f>
        <v>0</v>
      </c>
      <c r="AT1113">
        <f t="shared" ref="AT1113:AT1176" si="413">IF(COUNTIF(V1113:X1113,"NA")=3,0,IF(COUNTA(V1113:X1113)=0,0,IF(OR(AND(V1113=0,AR1113&gt;0),AND(V1113="ns",AS1113&gt;0),AND(V1113="ns",AR1113=0,AS1113=0)),1,IF(OR(AND(V1113&gt;0,AR1113=2),AND(V1113="ns",AR1113=2),AND(V1113="ns",AS1113=0,AR1113&gt;0),V1113=AS1113),0,1))))</f>
        <v>0</v>
      </c>
      <c r="AU1113">
        <f t="shared" ref="AU1113:AU1176" si="414">COUNTIF(Z1113:AA1113,"NS")</f>
        <v>0</v>
      </c>
      <c r="AV1113">
        <f t="shared" ref="AV1113:AV1176" si="415">SUM(Z1113:AA1113)</f>
        <v>0</v>
      </c>
      <c r="AW1113">
        <f t="shared" ref="AW1113:AW1176" si="416">IF(COUNTIF(Y1113:AA1113,"NA")=3,0,IF(COUNTA(Y1113:AA1113)=0,0,IF(OR(AND(Y1113=0,AU1113&gt;0),AND(Y1113="ns",AV1113&gt;0),AND(Y1113="ns",AU1113=0,AV1113=0)),1,IF(OR(AND(Y1113&gt;0,AU1113=2),AND(Y1113="ns",AU1113=2),AND(Y1113="ns",AV1113=0,AU1113&gt;0),Y1113=AV1113),0,1))))</f>
        <v>0</v>
      </c>
      <c r="AX1113">
        <f t="shared" ref="AX1113:AX1176" si="417">COUNTIF(AC1113:AD1113,"NS")</f>
        <v>0</v>
      </c>
      <c r="AY1113">
        <f t="shared" ref="AY1113:AY1176" si="418">SUM(AC1113:AD1113)</f>
        <v>0</v>
      </c>
      <c r="AZ1113">
        <f t="shared" ref="AZ1113:AZ1176" si="419">IF(COUNTIF(AB1113:AD1113,"NA")=3,0,IF(COUNTA(AB1113:AD1113)=0,0,IF(OR(AND(AB1113=0,AX1113&gt;0),AND(AB1113="ns",AY1113&gt;0),AND(AB1113="ns",AX1113=0,AY1113=0)),1,IF(OR(AND(AB1113&gt;0,AX1113=2),AND(AB1113="ns",AX1113=2),AND(AB1113="ns",AY1113=0,AX1113&gt;0),AB1113=AY1113),0,1))))</f>
        <v>0</v>
      </c>
      <c r="BA1113" s="35">
        <f t="shared" si="387"/>
        <v>0</v>
      </c>
      <c r="BB1113" s="36">
        <f t="shared" si="388"/>
        <v>0</v>
      </c>
      <c r="BC1113" s="37">
        <f t="shared" si="389"/>
        <v>0</v>
      </c>
      <c r="BD1113" s="38">
        <f t="shared" si="390"/>
        <v>0</v>
      </c>
      <c r="BE1113" s="35">
        <f t="shared" si="391"/>
        <v>0</v>
      </c>
      <c r="BF1113" s="36">
        <f t="shared" si="392"/>
        <v>0</v>
      </c>
      <c r="BG1113" s="37">
        <f t="shared" si="393"/>
        <v>0</v>
      </c>
      <c r="BH1113" s="38">
        <f t="shared" si="394"/>
        <v>0</v>
      </c>
      <c r="BI1113" s="35">
        <f t="shared" si="395"/>
        <v>0</v>
      </c>
      <c r="BJ1113" s="36">
        <f t="shared" si="396"/>
        <v>0</v>
      </c>
      <c r="BK1113" s="37">
        <f t="shared" si="397"/>
        <v>0</v>
      </c>
      <c r="BL1113" s="38">
        <f t="shared" si="398"/>
        <v>0</v>
      </c>
      <c r="BM1113" s="39">
        <f t="shared" si="399"/>
        <v>0</v>
      </c>
      <c r="BN1113" s="34" t="str">
        <f>IF(BM1113=0,"",
IF(SUM($BM$985:BM1113)=1,BO1113,
IF($BM$1560&gt;SUM($BM$985:BM1113),_xlfn.CONCAT(", ",BO1113),
IF($BM$1560=SUM($BM$985:BM1113),_xlfn.CONCAT(" y ",BO1113)))))</f>
        <v/>
      </c>
      <c r="BO1113" s="270" t="s">
        <v>893</v>
      </c>
    </row>
    <row r="1114" spans="1:67" ht="15" customHeight="1">
      <c r="A1114" s="245"/>
      <c r="B1114" s="9"/>
      <c r="C1114" s="270" t="s">
        <v>894</v>
      </c>
      <c r="D1114" s="389" t="str">
        <f>IF($AC$978="","",IF(HLOOKUP($AC$978,Presentación!$AQ$3:$BV$574,Presentación!AP133)="","",HLOOKUP($AC$978,Presentación!$AQ$3:$BV$574,Presentación!AP133,0)))</f>
        <v/>
      </c>
      <c r="E1114" s="390"/>
      <c r="F1114" s="391"/>
      <c r="G1114" s="480" t="str">
        <f>IF($AC$978="","",IF(HLOOKUP($AC$978,Presentación!$BZ$3:$DE$574,Presentación!AP133,0)="","",HLOOKUP($AC$978,Presentación!$BZ$3:$DE$574,Presentación!AP133,0)))</f>
        <v/>
      </c>
      <c r="H1114" s="481"/>
      <c r="I1114" s="481"/>
      <c r="J1114" s="481"/>
      <c r="K1114" s="481"/>
      <c r="L1114" s="482"/>
      <c r="M1114" s="27"/>
      <c r="N1114" s="27"/>
      <c r="O1114" s="27"/>
      <c r="P1114" s="27"/>
      <c r="Q1114" s="27"/>
      <c r="R1114" s="27"/>
      <c r="S1114" s="27"/>
      <c r="T1114" s="27"/>
      <c r="U1114" s="27"/>
      <c r="V1114" s="27"/>
      <c r="W1114" s="27"/>
      <c r="X1114" s="27"/>
      <c r="Y1114" s="27"/>
      <c r="Z1114" s="27"/>
      <c r="AA1114" s="27"/>
      <c r="AB1114" s="27"/>
      <c r="AC1114" s="27"/>
      <c r="AD1114" s="27"/>
      <c r="AG1114">
        <f t="shared" si="400"/>
        <v>0</v>
      </c>
      <c r="AH1114">
        <f t="shared" si="401"/>
        <v>0</v>
      </c>
      <c r="AI1114">
        <f t="shared" si="402"/>
        <v>0</v>
      </c>
      <c r="AJ1114">
        <f t="shared" si="403"/>
        <v>0</v>
      </c>
      <c r="AK1114">
        <f t="shared" si="404"/>
        <v>0</v>
      </c>
      <c r="AL1114">
        <f t="shared" si="405"/>
        <v>0</v>
      </c>
      <c r="AM1114">
        <f t="shared" si="406"/>
        <v>0</v>
      </c>
      <c r="AN1114">
        <f t="shared" si="407"/>
        <v>0</v>
      </c>
      <c r="AO1114">
        <f t="shared" si="408"/>
        <v>0</v>
      </c>
      <c r="AP1114">
        <f t="shared" si="409"/>
        <v>0</v>
      </c>
      <c r="AQ1114">
        <f t="shared" si="410"/>
        <v>0</v>
      </c>
      <c r="AR1114">
        <f t="shared" si="411"/>
        <v>0</v>
      </c>
      <c r="AS1114">
        <f t="shared" si="412"/>
        <v>0</v>
      </c>
      <c r="AT1114">
        <f t="shared" si="413"/>
        <v>0</v>
      </c>
      <c r="AU1114">
        <f t="shared" si="414"/>
        <v>0</v>
      </c>
      <c r="AV1114">
        <f t="shared" si="415"/>
        <v>0</v>
      </c>
      <c r="AW1114">
        <f t="shared" si="416"/>
        <v>0</v>
      </c>
      <c r="AX1114">
        <f t="shared" si="417"/>
        <v>0</v>
      </c>
      <c r="AY1114">
        <f t="shared" si="418"/>
        <v>0</v>
      </c>
      <c r="AZ1114">
        <f t="shared" si="419"/>
        <v>0</v>
      </c>
      <c r="BA1114" s="35">
        <f t="shared" ref="BA1114:BA1177" si="420">M1114</f>
        <v>0</v>
      </c>
      <c r="BB1114" s="36">
        <f t="shared" ref="BB1114:BB1177" si="421">COUNTIF(P1114,"NS")+COUNTIF(S1114,"NS") + COUNTIF(V1114,"NS")+COUNTIF(Y1114,"NS")+COUNTIF(AB1114,"NS") + COUNTIF(M1695,"NS")+COUNTIF(P1695,"NS")+COUNTIF(S1695,"NS") + COUNTIF(V1695,"NS")+COUNTIF(Y1695,"NS")+COUNTIF(AB1695,"NS") + COUNTIF(M2276,"NS")+COUNTIF(P2276,"NS")+COUNTIF(S2276,"NS") + COUNTIF(V2276,"NS")+COUNTIF(Y2276,"NS")+COUNTIF(AB2276,"NS")</f>
        <v>0</v>
      </c>
      <c r="BC1114" s="37">
        <f t="shared" ref="BC1114:BC1177" si="422">SUM(P1114,S1114,V1114,Y1114,AB1114,M1695,P1695,S1695,V1695,Y1695,AB1695,M2276,P2276,S2276,V2276,Y2276,AB2276)</f>
        <v>0</v>
      </c>
      <c r="BD1114" s="38">
        <f t="shared" ref="BD1114:BD1177" si="423">IF(OR(AND(BA1114=0, BB1114&gt;0),AND(BA1114="NS", BC1114&gt;0), AND(BA1114="NS", BB1114=0, BC1114=0)), 1, IF(OR(AND(BA1114&gt;0, BB1114&gt;1,BA1114&gt;BC1114), AND(BA1114="NS", BB1114=2), AND(BA1114="NS", BC1114=0, BB1114&gt;0), BA1114=BC1114), 0, 1))</f>
        <v>0</v>
      </c>
      <c r="BE1114" s="35">
        <f t="shared" ref="BE1114:BE1177" si="424">N1114</f>
        <v>0</v>
      </c>
      <c r="BF1114" s="36">
        <f t="shared" ref="BF1114:BF1177" si="425">COUNTIF(Q1114,"NS")+COUNTIF(T1114,"NS") + COUNTIF(W1114,"NS")+COUNTIF(Z1114,"NS")+COUNTIF(AC1114,"NS") + COUNTIF(N1695,"NS")+COUNTIF(Q1695,"NS")+COUNTIF(T1695,"NS") + COUNTIF(W1695,"NS")+COUNTIF(Z1695,"NS")+COUNTIF(AC1695,"NS") + COUNTIF(N2276,"NS")+COUNTIF(Q2276,"NS")+COUNTIF(T2276,"NS") + COUNTIF(W2276,"NS")+COUNTIF(Z2276,"NS")+COUNTIF(AC2276,"NS")</f>
        <v>0</v>
      </c>
      <c r="BG1114" s="37">
        <f t="shared" ref="BG1114:BG1177" si="426">SUM(Q1114,T1114,W1114,Z1114,AC1114,N1695,Q1695,T1695,W1695,Z1695,AC1695,N2276,Q2276,T2276,W2276,Z2276,AC2276)</f>
        <v>0</v>
      </c>
      <c r="BH1114" s="38">
        <f t="shared" ref="BH1114:BH1177" si="427">IF(OR(AND(BE1114=0, BF1114&gt;0),AND(BE1114="NS", BG1114&gt;0), AND(BE1114="NS", BF1114=0, BG1114=0)), 1, IF(OR(AND(BE1114&gt;0, BF1114&gt;1,BE1114&gt;BG1114), AND(BE1114="NS", BF1114=2), AND(BE1114="NS", BG1114=0, BF1114&gt;0), BE1114=BG1114), 0, 1))</f>
        <v>0</v>
      </c>
      <c r="BI1114" s="35">
        <f t="shared" ref="BI1114:BI1177" si="428">O1114</f>
        <v>0</v>
      </c>
      <c r="BJ1114" s="36">
        <f t="shared" ref="BJ1114:BJ1177" si="429">COUNTIF(R1114,"NS")+COUNTIF(U1114,"NS") + COUNTIF(X1114,"NS")+COUNTIF(AA1114,"NS")+COUNTIF(AD1114,"NS") + COUNTIF(O1695,"NS")+COUNTIF(R1695,"NS")+COUNTIF(U1695,"NS") + COUNTIF(X1695,"NS")+COUNTIF(AA1695,"NS")+COUNTIF(AD1695,"NS") + COUNTIF(O2276,"NS")+COUNTIF(R2276,"NS")+COUNTIF(U2276,"NS") + COUNTIF(X2276,"NS")+COUNTIF(AA2276,"NS")+COUNTIF(AD2276,"NS")</f>
        <v>0</v>
      </c>
      <c r="BK1114" s="37">
        <f t="shared" ref="BK1114:BK1177" si="430">SUM(R1114,U1114,X1114,AA1114,AD1114,O1695,R1695,U1695,X1695,AA1695,AD1695,O2276,R2276,U2276,X2276,AA2276,AD2276)</f>
        <v>0</v>
      </c>
      <c r="BL1114" s="38">
        <f t="shared" ref="BL1114:BL1177" si="431">IF(OR(AND(BI1114=0, BJ1114&gt;0),AND(BI1114="NS", BK1114&gt;0), AND(BI1114="NS", BJ1114=0, BK1114=0)), 1, IF(OR(AND(BI1114&gt;0, BJ1114&gt;1,BI1114&gt;BK1114), AND(BI1114="NS", BJ1114=2), AND(BI1114="NS", BK1114=0, BJ1114&gt;0), BI1114=BK1114), 0, 1))</f>
        <v>0</v>
      </c>
      <c r="BM1114" s="39">
        <f t="shared" ref="BM1114:BM1177" si="432">IF(SUM(BD1114,BH1114,BL1114)=0,0,1)</f>
        <v>0</v>
      </c>
      <c r="BN1114" s="34" t="str">
        <f>IF(BM1114=0,"",
IF(SUM($BM$985:BM1114)=1,BO1114,
IF($BM$1560&gt;SUM($BM$985:BM1114),_xlfn.CONCAT(", ",BO1114),
IF($BM$1560=SUM($BM$985:BM1114),_xlfn.CONCAT(" y ",BO1114)))))</f>
        <v/>
      </c>
      <c r="BO1114" s="270" t="s">
        <v>894</v>
      </c>
    </row>
    <row r="1115" spans="1:67" ht="15" customHeight="1">
      <c r="A1115" s="245"/>
      <c r="B1115" s="9"/>
      <c r="C1115" s="270" t="s">
        <v>895</v>
      </c>
      <c r="D1115" s="389" t="str">
        <f>IF($AC$978="","",IF(HLOOKUP($AC$978,Presentación!$AQ$3:$BV$574,Presentación!AP134)="","",HLOOKUP($AC$978,Presentación!$AQ$3:$BV$574,Presentación!AP134,0)))</f>
        <v/>
      </c>
      <c r="E1115" s="390"/>
      <c r="F1115" s="391"/>
      <c r="G1115" s="480" t="str">
        <f>IF($AC$978="","",IF(HLOOKUP($AC$978,Presentación!$BZ$3:$DE$574,Presentación!AP134,0)="","",HLOOKUP($AC$978,Presentación!$BZ$3:$DE$574,Presentación!AP134,0)))</f>
        <v/>
      </c>
      <c r="H1115" s="481"/>
      <c r="I1115" s="481"/>
      <c r="J1115" s="481"/>
      <c r="K1115" s="481"/>
      <c r="L1115" s="482"/>
      <c r="M1115" s="27"/>
      <c r="N1115" s="27"/>
      <c r="O1115" s="27"/>
      <c r="P1115" s="27"/>
      <c r="Q1115" s="27"/>
      <c r="R1115" s="27"/>
      <c r="S1115" s="27"/>
      <c r="T1115" s="27"/>
      <c r="U1115" s="27"/>
      <c r="V1115" s="27"/>
      <c r="W1115" s="27"/>
      <c r="X1115" s="27"/>
      <c r="Y1115" s="27"/>
      <c r="Z1115" s="27"/>
      <c r="AA1115" s="27"/>
      <c r="AB1115" s="27"/>
      <c r="AC1115" s="27"/>
      <c r="AD1115" s="27"/>
      <c r="AG1115">
        <f t="shared" si="400"/>
        <v>0</v>
      </c>
      <c r="AH1115">
        <f t="shared" si="401"/>
        <v>0</v>
      </c>
      <c r="AI1115">
        <f t="shared" si="402"/>
        <v>0</v>
      </c>
      <c r="AJ1115">
        <f t="shared" si="403"/>
        <v>0</v>
      </c>
      <c r="AK1115">
        <f t="shared" si="404"/>
        <v>0</v>
      </c>
      <c r="AL1115">
        <f t="shared" si="405"/>
        <v>0</v>
      </c>
      <c r="AM1115">
        <f t="shared" si="406"/>
        <v>0</v>
      </c>
      <c r="AN1115">
        <f t="shared" si="407"/>
        <v>0</v>
      </c>
      <c r="AO1115">
        <f t="shared" si="408"/>
        <v>0</v>
      </c>
      <c r="AP1115">
        <f t="shared" si="409"/>
        <v>0</v>
      </c>
      <c r="AQ1115">
        <f t="shared" si="410"/>
        <v>0</v>
      </c>
      <c r="AR1115">
        <f t="shared" si="411"/>
        <v>0</v>
      </c>
      <c r="AS1115">
        <f t="shared" si="412"/>
        <v>0</v>
      </c>
      <c r="AT1115">
        <f t="shared" si="413"/>
        <v>0</v>
      </c>
      <c r="AU1115">
        <f t="shared" si="414"/>
        <v>0</v>
      </c>
      <c r="AV1115">
        <f t="shared" si="415"/>
        <v>0</v>
      </c>
      <c r="AW1115">
        <f t="shared" si="416"/>
        <v>0</v>
      </c>
      <c r="AX1115">
        <f t="shared" si="417"/>
        <v>0</v>
      </c>
      <c r="AY1115">
        <f t="shared" si="418"/>
        <v>0</v>
      </c>
      <c r="AZ1115">
        <f t="shared" si="419"/>
        <v>0</v>
      </c>
      <c r="BA1115" s="35">
        <f t="shared" si="420"/>
        <v>0</v>
      </c>
      <c r="BB1115" s="36">
        <f t="shared" si="421"/>
        <v>0</v>
      </c>
      <c r="BC1115" s="37">
        <f t="shared" si="422"/>
        <v>0</v>
      </c>
      <c r="BD1115" s="38">
        <f t="shared" si="423"/>
        <v>0</v>
      </c>
      <c r="BE1115" s="35">
        <f t="shared" si="424"/>
        <v>0</v>
      </c>
      <c r="BF1115" s="36">
        <f t="shared" si="425"/>
        <v>0</v>
      </c>
      <c r="BG1115" s="37">
        <f t="shared" si="426"/>
        <v>0</v>
      </c>
      <c r="BH1115" s="38">
        <f t="shared" si="427"/>
        <v>0</v>
      </c>
      <c r="BI1115" s="35">
        <f t="shared" si="428"/>
        <v>0</v>
      </c>
      <c r="BJ1115" s="36">
        <f t="shared" si="429"/>
        <v>0</v>
      </c>
      <c r="BK1115" s="37">
        <f t="shared" si="430"/>
        <v>0</v>
      </c>
      <c r="BL1115" s="38">
        <f t="shared" si="431"/>
        <v>0</v>
      </c>
      <c r="BM1115" s="39">
        <f t="shared" si="432"/>
        <v>0</v>
      </c>
      <c r="BN1115" s="34" t="str">
        <f>IF(BM1115=0,"",
IF(SUM($BM$985:BM1115)=1,BO1115,
IF($BM$1560&gt;SUM($BM$985:BM1115),_xlfn.CONCAT(", ",BO1115),
IF($BM$1560=SUM($BM$985:BM1115),_xlfn.CONCAT(" y ",BO1115)))))</f>
        <v/>
      </c>
      <c r="BO1115" s="270" t="s">
        <v>895</v>
      </c>
    </row>
    <row r="1116" spans="1:67" ht="15" customHeight="1">
      <c r="A1116" s="245"/>
      <c r="B1116" s="9"/>
      <c r="C1116" s="270" t="s">
        <v>896</v>
      </c>
      <c r="D1116" s="389" t="str">
        <f>IF($AC$978="","",IF(HLOOKUP($AC$978,Presentación!$AQ$3:$BV$574,Presentación!AP135)="","",HLOOKUP($AC$978,Presentación!$AQ$3:$BV$574,Presentación!AP135,0)))</f>
        <v/>
      </c>
      <c r="E1116" s="390"/>
      <c r="F1116" s="391"/>
      <c r="G1116" s="480" t="str">
        <f>IF($AC$978="","",IF(HLOOKUP($AC$978,Presentación!$BZ$3:$DE$574,Presentación!AP135,0)="","",HLOOKUP($AC$978,Presentación!$BZ$3:$DE$574,Presentación!AP135,0)))</f>
        <v/>
      </c>
      <c r="H1116" s="481"/>
      <c r="I1116" s="481"/>
      <c r="J1116" s="481"/>
      <c r="K1116" s="481"/>
      <c r="L1116" s="482"/>
      <c r="M1116" s="27"/>
      <c r="N1116" s="27"/>
      <c r="O1116" s="27"/>
      <c r="P1116" s="27"/>
      <c r="Q1116" s="27"/>
      <c r="R1116" s="27"/>
      <c r="S1116" s="27"/>
      <c r="T1116" s="27"/>
      <c r="U1116" s="27"/>
      <c r="V1116" s="27"/>
      <c r="W1116" s="27"/>
      <c r="X1116" s="27"/>
      <c r="Y1116" s="27"/>
      <c r="Z1116" s="27"/>
      <c r="AA1116" s="27"/>
      <c r="AB1116" s="27"/>
      <c r="AC1116" s="27"/>
      <c r="AD1116" s="27"/>
      <c r="AG1116">
        <f t="shared" si="400"/>
        <v>0</v>
      </c>
      <c r="AH1116">
        <f t="shared" si="401"/>
        <v>0</v>
      </c>
      <c r="AI1116">
        <f t="shared" si="402"/>
        <v>0</v>
      </c>
      <c r="AJ1116">
        <f t="shared" si="403"/>
        <v>0</v>
      </c>
      <c r="AK1116">
        <f t="shared" si="404"/>
        <v>0</v>
      </c>
      <c r="AL1116">
        <f t="shared" si="405"/>
        <v>0</v>
      </c>
      <c r="AM1116">
        <f t="shared" si="406"/>
        <v>0</v>
      </c>
      <c r="AN1116">
        <f t="shared" si="407"/>
        <v>0</v>
      </c>
      <c r="AO1116">
        <f t="shared" si="408"/>
        <v>0</v>
      </c>
      <c r="AP1116">
        <f t="shared" si="409"/>
        <v>0</v>
      </c>
      <c r="AQ1116">
        <f t="shared" si="410"/>
        <v>0</v>
      </c>
      <c r="AR1116">
        <f t="shared" si="411"/>
        <v>0</v>
      </c>
      <c r="AS1116">
        <f t="shared" si="412"/>
        <v>0</v>
      </c>
      <c r="AT1116">
        <f t="shared" si="413"/>
        <v>0</v>
      </c>
      <c r="AU1116">
        <f t="shared" si="414"/>
        <v>0</v>
      </c>
      <c r="AV1116">
        <f t="shared" si="415"/>
        <v>0</v>
      </c>
      <c r="AW1116">
        <f t="shared" si="416"/>
        <v>0</v>
      </c>
      <c r="AX1116">
        <f t="shared" si="417"/>
        <v>0</v>
      </c>
      <c r="AY1116">
        <f t="shared" si="418"/>
        <v>0</v>
      </c>
      <c r="AZ1116">
        <f t="shared" si="419"/>
        <v>0</v>
      </c>
      <c r="BA1116" s="35">
        <f t="shared" si="420"/>
        <v>0</v>
      </c>
      <c r="BB1116" s="36">
        <f t="shared" si="421"/>
        <v>0</v>
      </c>
      <c r="BC1116" s="37">
        <f t="shared" si="422"/>
        <v>0</v>
      </c>
      <c r="BD1116" s="38">
        <f t="shared" si="423"/>
        <v>0</v>
      </c>
      <c r="BE1116" s="35">
        <f t="shared" si="424"/>
        <v>0</v>
      </c>
      <c r="BF1116" s="36">
        <f t="shared" si="425"/>
        <v>0</v>
      </c>
      <c r="BG1116" s="37">
        <f t="shared" si="426"/>
        <v>0</v>
      </c>
      <c r="BH1116" s="38">
        <f t="shared" si="427"/>
        <v>0</v>
      </c>
      <c r="BI1116" s="35">
        <f t="shared" si="428"/>
        <v>0</v>
      </c>
      <c r="BJ1116" s="36">
        <f t="shared" si="429"/>
        <v>0</v>
      </c>
      <c r="BK1116" s="37">
        <f t="shared" si="430"/>
        <v>0</v>
      </c>
      <c r="BL1116" s="38">
        <f t="shared" si="431"/>
        <v>0</v>
      </c>
      <c r="BM1116" s="39">
        <f t="shared" si="432"/>
        <v>0</v>
      </c>
      <c r="BN1116" s="34" t="str">
        <f>IF(BM1116=0,"",
IF(SUM($BM$985:BM1116)=1,BO1116,
IF($BM$1560&gt;SUM($BM$985:BM1116),_xlfn.CONCAT(", ",BO1116),
IF($BM$1560=SUM($BM$985:BM1116),_xlfn.CONCAT(" y ",BO1116)))))</f>
        <v/>
      </c>
      <c r="BO1116" s="270" t="s">
        <v>896</v>
      </c>
    </row>
    <row r="1117" spans="1:67" ht="15" customHeight="1">
      <c r="A1117" s="245"/>
      <c r="B1117" s="9"/>
      <c r="C1117" s="270" t="s">
        <v>897</v>
      </c>
      <c r="D1117" s="389" t="str">
        <f>IF($AC$978="","",IF(HLOOKUP($AC$978,Presentación!$AQ$3:$BV$574,Presentación!AP136)="","",HLOOKUP($AC$978,Presentación!$AQ$3:$BV$574,Presentación!AP136,0)))</f>
        <v/>
      </c>
      <c r="E1117" s="390"/>
      <c r="F1117" s="391"/>
      <c r="G1117" s="480" t="str">
        <f>IF($AC$978="","",IF(HLOOKUP($AC$978,Presentación!$BZ$3:$DE$574,Presentación!AP136,0)="","",HLOOKUP($AC$978,Presentación!$BZ$3:$DE$574,Presentación!AP136,0)))</f>
        <v/>
      </c>
      <c r="H1117" s="481"/>
      <c r="I1117" s="481"/>
      <c r="J1117" s="481"/>
      <c r="K1117" s="481"/>
      <c r="L1117" s="482"/>
      <c r="M1117" s="27"/>
      <c r="N1117" s="27"/>
      <c r="O1117" s="27"/>
      <c r="P1117" s="27"/>
      <c r="Q1117" s="27"/>
      <c r="R1117" s="27"/>
      <c r="S1117" s="27"/>
      <c r="T1117" s="27"/>
      <c r="U1117" s="27"/>
      <c r="V1117" s="27"/>
      <c r="W1117" s="27"/>
      <c r="X1117" s="27"/>
      <c r="Y1117" s="27"/>
      <c r="Z1117" s="27"/>
      <c r="AA1117" s="27"/>
      <c r="AB1117" s="27"/>
      <c r="AC1117" s="27"/>
      <c r="AD1117" s="27"/>
      <c r="AG1117">
        <f t="shared" si="400"/>
        <v>0</v>
      </c>
      <c r="AH1117">
        <f t="shared" si="401"/>
        <v>0</v>
      </c>
      <c r="AI1117">
        <f t="shared" si="402"/>
        <v>0</v>
      </c>
      <c r="AJ1117">
        <f t="shared" si="403"/>
        <v>0</v>
      </c>
      <c r="AK1117">
        <f t="shared" si="404"/>
        <v>0</v>
      </c>
      <c r="AL1117">
        <f t="shared" si="405"/>
        <v>0</v>
      </c>
      <c r="AM1117">
        <f t="shared" si="406"/>
        <v>0</v>
      </c>
      <c r="AN1117">
        <f t="shared" si="407"/>
        <v>0</v>
      </c>
      <c r="AO1117">
        <f t="shared" si="408"/>
        <v>0</v>
      </c>
      <c r="AP1117">
        <f t="shared" si="409"/>
        <v>0</v>
      </c>
      <c r="AQ1117">
        <f t="shared" si="410"/>
        <v>0</v>
      </c>
      <c r="AR1117">
        <f t="shared" si="411"/>
        <v>0</v>
      </c>
      <c r="AS1117">
        <f t="shared" si="412"/>
        <v>0</v>
      </c>
      <c r="AT1117">
        <f t="shared" si="413"/>
        <v>0</v>
      </c>
      <c r="AU1117">
        <f t="shared" si="414"/>
        <v>0</v>
      </c>
      <c r="AV1117">
        <f t="shared" si="415"/>
        <v>0</v>
      </c>
      <c r="AW1117">
        <f t="shared" si="416"/>
        <v>0</v>
      </c>
      <c r="AX1117">
        <f t="shared" si="417"/>
        <v>0</v>
      </c>
      <c r="AY1117">
        <f t="shared" si="418"/>
        <v>0</v>
      </c>
      <c r="AZ1117">
        <f t="shared" si="419"/>
        <v>0</v>
      </c>
      <c r="BA1117" s="35">
        <f t="shared" si="420"/>
        <v>0</v>
      </c>
      <c r="BB1117" s="36">
        <f t="shared" si="421"/>
        <v>0</v>
      </c>
      <c r="BC1117" s="37">
        <f t="shared" si="422"/>
        <v>0</v>
      </c>
      <c r="BD1117" s="38">
        <f t="shared" si="423"/>
        <v>0</v>
      </c>
      <c r="BE1117" s="35">
        <f t="shared" si="424"/>
        <v>0</v>
      </c>
      <c r="BF1117" s="36">
        <f t="shared" si="425"/>
        <v>0</v>
      </c>
      <c r="BG1117" s="37">
        <f t="shared" si="426"/>
        <v>0</v>
      </c>
      <c r="BH1117" s="38">
        <f t="shared" si="427"/>
        <v>0</v>
      </c>
      <c r="BI1117" s="35">
        <f t="shared" si="428"/>
        <v>0</v>
      </c>
      <c r="BJ1117" s="36">
        <f t="shared" si="429"/>
        <v>0</v>
      </c>
      <c r="BK1117" s="37">
        <f t="shared" si="430"/>
        <v>0</v>
      </c>
      <c r="BL1117" s="38">
        <f t="shared" si="431"/>
        <v>0</v>
      </c>
      <c r="BM1117" s="39">
        <f t="shared" si="432"/>
        <v>0</v>
      </c>
      <c r="BN1117" s="34" t="str">
        <f>IF(BM1117=0,"",
IF(SUM($BM$985:BM1117)=1,BO1117,
IF($BM$1560&gt;SUM($BM$985:BM1117),_xlfn.CONCAT(", ",BO1117),
IF($BM$1560=SUM($BM$985:BM1117),_xlfn.CONCAT(" y ",BO1117)))))</f>
        <v/>
      </c>
      <c r="BO1117" s="270" t="s">
        <v>897</v>
      </c>
    </row>
    <row r="1118" spans="1:67" ht="15" customHeight="1">
      <c r="A1118" s="245"/>
      <c r="B1118" s="9"/>
      <c r="C1118" s="270" t="s">
        <v>898</v>
      </c>
      <c r="D1118" s="389" t="str">
        <f>IF($AC$978="","",IF(HLOOKUP($AC$978,Presentación!$AQ$3:$BV$574,Presentación!AP137)="","",HLOOKUP($AC$978,Presentación!$AQ$3:$BV$574,Presentación!AP137,0)))</f>
        <v/>
      </c>
      <c r="E1118" s="390"/>
      <c r="F1118" s="391"/>
      <c r="G1118" s="480" t="str">
        <f>IF($AC$978="","",IF(HLOOKUP($AC$978,Presentación!$BZ$3:$DE$574,Presentación!AP137,0)="","",HLOOKUP($AC$978,Presentación!$BZ$3:$DE$574,Presentación!AP137,0)))</f>
        <v/>
      </c>
      <c r="H1118" s="481"/>
      <c r="I1118" s="481"/>
      <c r="J1118" s="481"/>
      <c r="K1118" s="481"/>
      <c r="L1118" s="482"/>
      <c r="M1118" s="27"/>
      <c r="N1118" s="27"/>
      <c r="O1118" s="27"/>
      <c r="P1118" s="27"/>
      <c r="Q1118" s="27"/>
      <c r="R1118" s="27"/>
      <c r="S1118" s="27"/>
      <c r="T1118" s="27"/>
      <c r="U1118" s="27"/>
      <c r="V1118" s="27"/>
      <c r="W1118" s="27"/>
      <c r="X1118" s="27"/>
      <c r="Y1118" s="27"/>
      <c r="Z1118" s="27"/>
      <c r="AA1118" s="27"/>
      <c r="AB1118" s="27"/>
      <c r="AC1118" s="27"/>
      <c r="AD1118" s="27"/>
      <c r="AG1118">
        <f t="shared" si="400"/>
        <v>0</v>
      </c>
      <c r="AH1118">
        <f t="shared" si="401"/>
        <v>0</v>
      </c>
      <c r="AI1118">
        <f t="shared" si="402"/>
        <v>0</v>
      </c>
      <c r="AJ1118">
        <f t="shared" si="403"/>
        <v>0</v>
      </c>
      <c r="AK1118">
        <f t="shared" si="404"/>
        <v>0</v>
      </c>
      <c r="AL1118">
        <f t="shared" si="405"/>
        <v>0</v>
      </c>
      <c r="AM1118">
        <f t="shared" si="406"/>
        <v>0</v>
      </c>
      <c r="AN1118">
        <f t="shared" si="407"/>
        <v>0</v>
      </c>
      <c r="AO1118">
        <f t="shared" si="408"/>
        <v>0</v>
      </c>
      <c r="AP1118">
        <f t="shared" si="409"/>
        <v>0</v>
      </c>
      <c r="AQ1118">
        <f t="shared" si="410"/>
        <v>0</v>
      </c>
      <c r="AR1118">
        <f t="shared" si="411"/>
        <v>0</v>
      </c>
      <c r="AS1118">
        <f t="shared" si="412"/>
        <v>0</v>
      </c>
      <c r="AT1118">
        <f t="shared" si="413"/>
        <v>0</v>
      </c>
      <c r="AU1118">
        <f t="shared" si="414"/>
        <v>0</v>
      </c>
      <c r="AV1118">
        <f t="shared" si="415"/>
        <v>0</v>
      </c>
      <c r="AW1118">
        <f t="shared" si="416"/>
        <v>0</v>
      </c>
      <c r="AX1118">
        <f t="shared" si="417"/>
        <v>0</v>
      </c>
      <c r="AY1118">
        <f t="shared" si="418"/>
        <v>0</v>
      </c>
      <c r="AZ1118">
        <f t="shared" si="419"/>
        <v>0</v>
      </c>
      <c r="BA1118" s="35">
        <f t="shared" si="420"/>
        <v>0</v>
      </c>
      <c r="BB1118" s="36">
        <f t="shared" si="421"/>
        <v>0</v>
      </c>
      <c r="BC1118" s="37">
        <f t="shared" si="422"/>
        <v>0</v>
      </c>
      <c r="BD1118" s="38">
        <f t="shared" si="423"/>
        <v>0</v>
      </c>
      <c r="BE1118" s="35">
        <f t="shared" si="424"/>
        <v>0</v>
      </c>
      <c r="BF1118" s="36">
        <f t="shared" si="425"/>
        <v>0</v>
      </c>
      <c r="BG1118" s="37">
        <f t="shared" si="426"/>
        <v>0</v>
      </c>
      <c r="BH1118" s="38">
        <f t="shared" si="427"/>
        <v>0</v>
      </c>
      <c r="BI1118" s="35">
        <f t="shared" si="428"/>
        <v>0</v>
      </c>
      <c r="BJ1118" s="36">
        <f t="shared" si="429"/>
        <v>0</v>
      </c>
      <c r="BK1118" s="37">
        <f t="shared" si="430"/>
        <v>0</v>
      </c>
      <c r="BL1118" s="38">
        <f t="shared" si="431"/>
        <v>0</v>
      </c>
      <c r="BM1118" s="39">
        <f t="shared" si="432"/>
        <v>0</v>
      </c>
      <c r="BN1118" s="34" t="str">
        <f>IF(BM1118=0,"",
IF(SUM($BM$985:BM1118)=1,BO1118,
IF($BM$1560&gt;SUM($BM$985:BM1118),_xlfn.CONCAT(", ",BO1118),
IF($BM$1560=SUM($BM$985:BM1118),_xlfn.CONCAT(" y ",BO1118)))))</f>
        <v/>
      </c>
      <c r="BO1118" s="270" t="s">
        <v>898</v>
      </c>
    </row>
    <row r="1119" spans="1:67" ht="15" customHeight="1">
      <c r="A1119" s="245"/>
      <c r="B1119" s="9"/>
      <c r="C1119" s="270" t="s">
        <v>899</v>
      </c>
      <c r="D1119" s="389" t="str">
        <f>IF($AC$978="","",IF(HLOOKUP($AC$978,Presentación!$AQ$3:$BV$574,Presentación!AP138)="","",HLOOKUP($AC$978,Presentación!$AQ$3:$BV$574,Presentación!AP138,0)))</f>
        <v/>
      </c>
      <c r="E1119" s="390"/>
      <c r="F1119" s="391"/>
      <c r="G1119" s="480" t="str">
        <f>IF($AC$978="","",IF(HLOOKUP($AC$978,Presentación!$BZ$3:$DE$574,Presentación!AP138,0)="","",HLOOKUP($AC$978,Presentación!$BZ$3:$DE$574,Presentación!AP138,0)))</f>
        <v/>
      </c>
      <c r="H1119" s="481"/>
      <c r="I1119" s="481"/>
      <c r="J1119" s="481"/>
      <c r="K1119" s="481"/>
      <c r="L1119" s="482"/>
      <c r="M1119" s="27"/>
      <c r="N1119" s="27"/>
      <c r="O1119" s="27"/>
      <c r="P1119" s="27"/>
      <c r="Q1119" s="27"/>
      <c r="R1119" s="27"/>
      <c r="S1119" s="27"/>
      <c r="T1119" s="27"/>
      <c r="U1119" s="27"/>
      <c r="V1119" s="27"/>
      <c r="W1119" s="27"/>
      <c r="X1119" s="27"/>
      <c r="Y1119" s="27"/>
      <c r="Z1119" s="27"/>
      <c r="AA1119" s="27"/>
      <c r="AB1119" s="27"/>
      <c r="AC1119" s="27"/>
      <c r="AD1119" s="27"/>
      <c r="AG1119">
        <f t="shared" si="400"/>
        <v>0</v>
      </c>
      <c r="AH1119">
        <f t="shared" si="401"/>
        <v>0</v>
      </c>
      <c r="AI1119">
        <f t="shared" si="402"/>
        <v>0</v>
      </c>
      <c r="AJ1119">
        <f t="shared" si="403"/>
        <v>0</v>
      </c>
      <c r="AK1119">
        <f t="shared" si="404"/>
        <v>0</v>
      </c>
      <c r="AL1119">
        <f t="shared" si="405"/>
        <v>0</v>
      </c>
      <c r="AM1119">
        <f t="shared" si="406"/>
        <v>0</v>
      </c>
      <c r="AN1119">
        <f t="shared" si="407"/>
        <v>0</v>
      </c>
      <c r="AO1119">
        <f t="shared" si="408"/>
        <v>0</v>
      </c>
      <c r="AP1119">
        <f t="shared" si="409"/>
        <v>0</v>
      </c>
      <c r="AQ1119">
        <f t="shared" si="410"/>
        <v>0</v>
      </c>
      <c r="AR1119">
        <f t="shared" si="411"/>
        <v>0</v>
      </c>
      <c r="AS1119">
        <f t="shared" si="412"/>
        <v>0</v>
      </c>
      <c r="AT1119">
        <f t="shared" si="413"/>
        <v>0</v>
      </c>
      <c r="AU1119">
        <f t="shared" si="414"/>
        <v>0</v>
      </c>
      <c r="AV1119">
        <f t="shared" si="415"/>
        <v>0</v>
      </c>
      <c r="AW1119">
        <f t="shared" si="416"/>
        <v>0</v>
      </c>
      <c r="AX1119">
        <f t="shared" si="417"/>
        <v>0</v>
      </c>
      <c r="AY1119">
        <f t="shared" si="418"/>
        <v>0</v>
      </c>
      <c r="AZ1119">
        <f t="shared" si="419"/>
        <v>0</v>
      </c>
      <c r="BA1119" s="35">
        <f t="shared" si="420"/>
        <v>0</v>
      </c>
      <c r="BB1119" s="36">
        <f t="shared" si="421"/>
        <v>0</v>
      </c>
      <c r="BC1119" s="37">
        <f t="shared" si="422"/>
        <v>0</v>
      </c>
      <c r="BD1119" s="38">
        <f t="shared" si="423"/>
        <v>0</v>
      </c>
      <c r="BE1119" s="35">
        <f t="shared" si="424"/>
        <v>0</v>
      </c>
      <c r="BF1119" s="36">
        <f t="shared" si="425"/>
        <v>0</v>
      </c>
      <c r="BG1119" s="37">
        <f t="shared" si="426"/>
        <v>0</v>
      </c>
      <c r="BH1119" s="38">
        <f t="shared" si="427"/>
        <v>0</v>
      </c>
      <c r="BI1119" s="35">
        <f t="shared" si="428"/>
        <v>0</v>
      </c>
      <c r="BJ1119" s="36">
        <f t="shared" si="429"/>
        <v>0</v>
      </c>
      <c r="BK1119" s="37">
        <f t="shared" si="430"/>
        <v>0</v>
      </c>
      <c r="BL1119" s="38">
        <f t="shared" si="431"/>
        <v>0</v>
      </c>
      <c r="BM1119" s="39">
        <f t="shared" si="432"/>
        <v>0</v>
      </c>
      <c r="BN1119" s="34" t="str">
        <f>IF(BM1119=0,"",
IF(SUM($BM$985:BM1119)=1,BO1119,
IF($BM$1560&gt;SUM($BM$985:BM1119),_xlfn.CONCAT(", ",BO1119),
IF($BM$1560=SUM($BM$985:BM1119),_xlfn.CONCAT(" y ",BO1119)))))</f>
        <v/>
      </c>
      <c r="BO1119" s="270" t="s">
        <v>899</v>
      </c>
    </row>
    <row r="1120" spans="1:67" ht="15" customHeight="1">
      <c r="A1120" s="245"/>
      <c r="B1120" s="9"/>
      <c r="C1120" s="270" t="s">
        <v>900</v>
      </c>
      <c r="D1120" s="389" t="str">
        <f>IF($AC$978="","",IF(HLOOKUP($AC$978,Presentación!$AQ$3:$BV$574,Presentación!AP139)="","",HLOOKUP($AC$978,Presentación!$AQ$3:$BV$574,Presentación!AP139,0)))</f>
        <v/>
      </c>
      <c r="E1120" s="390"/>
      <c r="F1120" s="391"/>
      <c r="G1120" s="480" t="str">
        <f>IF($AC$978="","",IF(HLOOKUP($AC$978,Presentación!$BZ$3:$DE$574,Presentación!AP139,0)="","",HLOOKUP($AC$978,Presentación!$BZ$3:$DE$574,Presentación!AP139,0)))</f>
        <v/>
      </c>
      <c r="H1120" s="481"/>
      <c r="I1120" s="481"/>
      <c r="J1120" s="481"/>
      <c r="K1120" s="481"/>
      <c r="L1120" s="482"/>
      <c r="M1120" s="27"/>
      <c r="N1120" s="27"/>
      <c r="O1120" s="27"/>
      <c r="P1120" s="27"/>
      <c r="Q1120" s="27"/>
      <c r="R1120" s="27"/>
      <c r="S1120" s="27"/>
      <c r="T1120" s="27"/>
      <c r="U1120" s="27"/>
      <c r="V1120" s="27"/>
      <c r="W1120" s="27"/>
      <c r="X1120" s="27"/>
      <c r="Y1120" s="27"/>
      <c r="Z1120" s="27"/>
      <c r="AA1120" s="27"/>
      <c r="AB1120" s="27"/>
      <c r="AC1120" s="27"/>
      <c r="AD1120" s="27"/>
      <c r="AG1120">
        <f t="shared" si="400"/>
        <v>0</v>
      </c>
      <c r="AH1120">
        <f t="shared" si="401"/>
        <v>0</v>
      </c>
      <c r="AI1120">
        <f t="shared" si="402"/>
        <v>0</v>
      </c>
      <c r="AJ1120">
        <f t="shared" si="403"/>
        <v>0</v>
      </c>
      <c r="AK1120">
        <f t="shared" si="404"/>
        <v>0</v>
      </c>
      <c r="AL1120">
        <f t="shared" si="405"/>
        <v>0</v>
      </c>
      <c r="AM1120">
        <f t="shared" si="406"/>
        <v>0</v>
      </c>
      <c r="AN1120">
        <f t="shared" si="407"/>
        <v>0</v>
      </c>
      <c r="AO1120">
        <f t="shared" si="408"/>
        <v>0</v>
      </c>
      <c r="AP1120">
        <f t="shared" si="409"/>
        <v>0</v>
      </c>
      <c r="AQ1120">
        <f t="shared" si="410"/>
        <v>0</v>
      </c>
      <c r="AR1120">
        <f t="shared" si="411"/>
        <v>0</v>
      </c>
      <c r="AS1120">
        <f t="shared" si="412"/>
        <v>0</v>
      </c>
      <c r="AT1120">
        <f t="shared" si="413"/>
        <v>0</v>
      </c>
      <c r="AU1120">
        <f t="shared" si="414"/>
        <v>0</v>
      </c>
      <c r="AV1120">
        <f t="shared" si="415"/>
        <v>0</v>
      </c>
      <c r="AW1120">
        <f t="shared" si="416"/>
        <v>0</v>
      </c>
      <c r="AX1120">
        <f t="shared" si="417"/>
        <v>0</v>
      </c>
      <c r="AY1120">
        <f t="shared" si="418"/>
        <v>0</v>
      </c>
      <c r="AZ1120">
        <f t="shared" si="419"/>
        <v>0</v>
      </c>
      <c r="BA1120" s="35">
        <f t="shared" si="420"/>
        <v>0</v>
      </c>
      <c r="BB1120" s="36">
        <f t="shared" si="421"/>
        <v>0</v>
      </c>
      <c r="BC1120" s="37">
        <f t="shared" si="422"/>
        <v>0</v>
      </c>
      <c r="BD1120" s="38">
        <f t="shared" si="423"/>
        <v>0</v>
      </c>
      <c r="BE1120" s="35">
        <f t="shared" si="424"/>
        <v>0</v>
      </c>
      <c r="BF1120" s="36">
        <f t="shared" si="425"/>
        <v>0</v>
      </c>
      <c r="BG1120" s="37">
        <f t="shared" si="426"/>
        <v>0</v>
      </c>
      <c r="BH1120" s="38">
        <f t="shared" si="427"/>
        <v>0</v>
      </c>
      <c r="BI1120" s="35">
        <f t="shared" si="428"/>
        <v>0</v>
      </c>
      <c r="BJ1120" s="36">
        <f t="shared" si="429"/>
        <v>0</v>
      </c>
      <c r="BK1120" s="37">
        <f t="shared" si="430"/>
        <v>0</v>
      </c>
      <c r="BL1120" s="38">
        <f t="shared" si="431"/>
        <v>0</v>
      </c>
      <c r="BM1120" s="39">
        <f t="shared" si="432"/>
        <v>0</v>
      </c>
      <c r="BN1120" s="34" t="str">
        <f>IF(BM1120=0,"",
IF(SUM($BM$985:BM1120)=1,BO1120,
IF($BM$1560&gt;SUM($BM$985:BM1120),_xlfn.CONCAT(", ",BO1120),
IF($BM$1560=SUM($BM$985:BM1120),_xlfn.CONCAT(" y ",BO1120)))))</f>
        <v/>
      </c>
      <c r="BO1120" s="270" t="s">
        <v>900</v>
      </c>
    </row>
    <row r="1121" spans="1:67" ht="15" customHeight="1">
      <c r="A1121" s="245"/>
      <c r="B1121" s="9"/>
      <c r="C1121" s="270" t="s">
        <v>901</v>
      </c>
      <c r="D1121" s="389" t="str">
        <f>IF($AC$978="","",IF(HLOOKUP($AC$978,Presentación!$AQ$3:$BV$574,Presentación!AP140)="","",HLOOKUP($AC$978,Presentación!$AQ$3:$BV$574,Presentación!AP140,0)))</f>
        <v/>
      </c>
      <c r="E1121" s="390"/>
      <c r="F1121" s="391"/>
      <c r="G1121" s="480" t="str">
        <f>IF($AC$978="","",IF(HLOOKUP($AC$978,Presentación!$BZ$3:$DE$574,Presentación!AP140,0)="","",HLOOKUP($AC$978,Presentación!$BZ$3:$DE$574,Presentación!AP140,0)))</f>
        <v/>
      </c>
      <c r="H1121" s="481"/>
      <c r="I1121" s="481"/>
      <c r="J1121" s="481"/>
      <c r="K1121" s="481"/>
      <c r="L1121" s="482"/>
      <c r="M1121" s="27"/>
      <c r="N1121" s="27"/>
      <c r="O1121" s="27"/>
      <c r="P1121" s="27"/>
      <c r="Q1121" s="27"/>
      <c r="R1121" s="27"/>
      <c r="S1121" s="27"/>
      <c r="T1121" s="27"/>
      <c r="U1121" s="27"/>
      <c r="V1121" s="27"/>
      <c r="W1121" s="27"/>
      <c r="X1121" s="27"/>
      <c r="Y1121" s="27"/>
      <c r="Z1121" s="27"/>
      <c r="AA1121" s="27"/>
      <c r="AB1121" s="27"/>
      <c r="AC1121" s="27"/>
      <c r="AD1121" s="27"/>
      <c r="AG1121">
        <f t="shared" si="400"/>
        <v>0</v>
      </c>
      <c r="AH1121">
        <f t="shared" si="401"/>
        <v>0</v>
      </c>
      <c r="AI1121">
        <f t="shared" si="402"/>
        <v>0</v>
      </c>
      <c r="AJ1121">
        <f t="shared" si="403"/>
        <v>0</v>
      </c>
      <c r="AK1121">
        <f t="shared" si="404"/>
        <v>0</v>
      </c>
      <c r="AL1121">
        <f t="shared" si="405"/>
        <v>0</v>
      </c>
      <c r="AM1121">
        <f t="shared" si="406"/>
        <v>0</v>
      </c>
      <c r="AN1121">
        <f t="shared" si="407"/>
        <v>0</v>
      </c>
      <c r="AO1121">
        <f t="shared" si="408"/>
        <v>0</v>
      </c>
      <c r="AP1121">
        <f t="shared" si="409"/>
        <v>0</v>
      </c>
      <c r="AQ1121">
        <f t="shared" si="410"/>
        <v>0</v>
      </c>
      <c r="AR1121">
        <f t="shared" si="411"/>
        <v>0</v>
      </c>
      <c r="AS1121">
        <f t="shared" si="412"/>
        <v>0</v>
      </c>
      <c r="AT1121">
        <f t="shared" si="413"/>
        <v>0</v>
      </c>
      <c r="AU1121">
        <f t="shared" si="414"/>
        <v>0</v>
      </c>
      <c r="AV1121">
        <f t="shared" si="415"/>
        <v>0</v>
      </c>
      <c r="AW1121">
        <f t="shared" si="416"/>
        <v>0</v>
      </c>
      <c r="AX1121">
        <f t="shared" si="417"/>
        <v>0</v>
      </c>
      <c r="AY1121">
        <f t="shared" si="418"/>
        <v>0</v>
      </c>
      <c r="AZ1121">
        <f t="shared" si="419"/>
        <v>0</v>
      </c>
      <c r="BA1121" s="35">
        <f t="shared" si="420"/>
        <v>0</v>
      </c>
      <c r="BB1121" s="36">
        <f t="shared" si="421"/>
        <v>0</v>
      </c>
      <c r="BC1121" s="37">
        <f t="shared" si="422"/>
        <v>0</v>
      </c>
      <c r="BD1121" s="38">
        <f t="shared" si="423"/>
        <v>0</v>
      </c>
      <c r="BE1121" s="35">
        <f t="shared" si="424"/>
        <v>0</v>
      </c>
      <c r="BF1121" s="36">
        <f t="shared" si="425"/>
        <v>0</v>
      </c>
      <c r="BG1121" s="37">
        <f t="shared" si="426"/>
        <v>0</v>
      </c>
      <c r="BH1121" s="38">
        <f t="shared" si="427"/>
        <v>0</v>
      </c>
      <c r="BI1121" s="35">
        <f t="shared" si="428"/>
        <v>0</v>
      </c>
      <c r="BJ1121" s="36">
        <f t="shared" si="429"/>
        <v>0</v>
      </c>
      <c r="BK1121" s="37">
        <f t="shared" si="430"/>
        <v>0</v>
      </c>
      <c r="BL1121" s="38">
        <f t="shared" si="431"/>
        <v>0</v>
      </c>
      <c r="BM1121" s="39">
        <f t="shared" si="432"/>
        <v>0</v>
      </c>
      <c r="BN1121" s="34" t="str">
        <f>IF(BM1121=0,"",
IF(SUM($BM$985:BM1121)=1,BO1121,
IF($BM$1560&gt;SUM($BM$985:BM1121),_xlfn.CONCAT(", ",BO1121),
IF($BM$1560=SUM($BM$985:BM1121),_xlfn.CONCAT(" y ",BO1121)))))</f>
        <v/>
      </c>
      <c r="BO1121" s="270" t="s">
        <v>901</v>
      </c>
    </row>
    <row r="1122" spans="1:67" ht="15" customHeight="1">
      <c r="A1122" s="245"/>
      <c r="B1122" s="9"/>
      <c r="C1122" s="270" t="s">
        <v>902</v>
      </c>
      <c r="D1122" s="389" t="str">
        <f>IF($AC$978="","",IF(HLOOKUP($AC$978,Presentación!$AQ$3:$BV$574,Presentación!AP141)="","",HLOOKUP($AC$978,Presentación!$AQ$3:$BV$574,Presentación!AP141,0)))</f>
        <v/>
      </c>
      <c r="E1122" s="390"/>
      <c r="F1122" s="391"/>
      <c r="G1122" s="480" t="str">
        <f>IF($AC$978="","",IF(HLOOKUP($AC$978,Presentación!$BZ$3:$DE$574,Presentación!AP141,0)="","",HLOOKUP($AC$978,Presentación!$BZ$3:$DE$574,Presentación!AP141,0)))</f>
        <v/>
      </c>
      <c r="H1122" s="481"/>
      <c r="I1122" s="481"/>
      <c r="J1122" s="481"/>
      <c r="K1122" s="481"/>
      <c r="L1122" s="482"/>
      <c r="M1122" s="27"/>
      <c r="N1122" s="27"/>
      <c r="O1122" s="27"/>
      <c r="P1122" s="27"/>
      <c r="Q1122" s="27"/>
      <c r="R1122" s="27"/>
      <c r="S1122" s="27"/>
      <c r="T1122" s="27"/>
      <c r="U1122" s="27"/>
      <c r="V1122" s="27"/>
      <c r="W1122" s="27"/>
      <c r="X1122" s="27"/>
      <c r="Y1122" s="27"/>
      <c r="Z1122" s="27"/>
      <c r="AA1122" s="27"/>
      <c r="AB1122" s="27"/>
      <c r="AC1122" s="27"/>
      <c r="AD1122" s="27"/>
      <c r="AG1122">
        <f t="shared" si="400"/>
        <v>0</v>
      </c>
      <c r="AH1122">
        <f t="shared" si="401"/>
        <v>0</v>
      </c>
      <c r="AI1122">
        <f t="shared" si="402"/>
        <v>0</v>
      </c>
      <c r="AJ1122">
        <f t="shared" si="403"/>
        <v>0</v>
      </c>
      <c r="AK1122">
        <f t="shared" si="404"/>
        <v>0</v>
      </c>
      <c r="AL1122">
        <f t="shared" si="405"/>
        <v>0</v>
      </c>
      <c r="AM1122">
        <f t="shared" si="406"/>
        <v>0</v>
      </c>
      <c r="AN1122">
        <f t="shared" si="407"/>
        <v>0</v>
      </c>
      <c r="AO1122">
        <f t="shared" si="408"/>
        <v>0</v>
      </c>
      <c r="AP1122">
        <f t="shared" si="409"/>
        <v>0</v>
      </c>
      <c r="AQ1122">
        <f t="shared" si="410"/>
        <v>0</v>
      </c>
      <c r="AR1122">
        <f t="shared" si="411"/>
        <v>0</v>
      </c>
      <c r="AS1122">
        <f t="shared" si="412"/>
        <v>0</v>
      </c>
      <c r="AT1122">
        <f t="shared" si="413"/>
        <v>0</v>
      </c>
      <c r="AU1122">
        <f t="shared" si="414"/>
        <v>0</v>
      </c>
      <c r="AV1122">
        <f t="shared" si="415"/>
        <v>0</v>
      </c>
      <c r="AW1122">
        <f t="shared" si="416"/>
        <v>0</v>
      </c>
      <c r="AX1122">
        <f t="shared" si="417"/>
        <v>0</v>
      </c>
      <c r="AY1122">
        <f t="shared" si="418"/>
        <v>0</v>
      </c>
      <c r="AZ1122">
        <f t="shared" si="419"/>
        <v>0</v>
      </c>
      <c r="BA1122" s="35">
        <f t="shared" si="420"/>
        <v>0</v>
      </c>
      <c r="BB1122" s="36">
        <f t="shared" si="421"/>
        <v>0</v>
      </c>
      <c r="BC1122" s="37">
        <f t="shared" si="422"/>
        <v>0</v>
      </c>
      <c r="BD1122" s="38">
        <f t="shared" si="423"/>
        <v>0</v>
      </c>
      <c r="BE1122" s="35">
        <f t="shared" si="424"/>
        <v>0</v>
      </c>
      <c r="BF1122" s="36">
        <f t="shared" si="425"/>
        <v>0</v>
      </c>
      <c r="BG1122" s="37">
        <f t="shared" si="426"/>
        <v>0</v>
      </c>
      <c r="BH1122" s="38">
        <f t="shared" si="427"/>
        <v>0</v>
      </c>
      <c r="BI1122" s="35">
        <f t="shared" si="428"/>
        <v>0</v>
      </c>
      <c r="BJ1122" s="36">
        <f t="shared" si="429"/>
        <v>0</v>
      </c>
      <c r="BK1122" s="37">
        <f t="shared" si="430"/>
        <v>0</v>
      </c>
      <c r="BL1122" s="38">
        <f t="shared" si="431"/>
        <v>0</v>
      </c>
      <c r="BM1122" s="39">
        <f t="shared" si="432"/>
        <v>0</v>
      </c>
      <c r="BN1122" s="34" t="str">
        <f>IF(BM1122=0,"",
IF(SUM($BM$985:BM1122)=1,BO1122,
IF($BM$1560&gt;SUM($BM$985:BM1122),_xlfn.CONCAT(", ",BO1122),
IF($BM$1560=SUM($BM$985:BM1122),_xlfn.CONCAT(" y ",BO1122)))))</f>
        <v/>
      </c>
      <c r="BO1122" s="270" t="s">
        <v>902</v>
      </c>
    </row>
    <row r="1123" spans="1:67" ht="15" customHeight="1">
      <c r="A1123" s="245"/>
      <c r="B1123" s="9"/>
      <c r="C1123" s="270" t="s">
        <v>903</v>
      </c>
      <c r="D1123" s="389" t="str">
        <f>IF($AC$978="","",IF(HLOOKUP($AC$978,Presentación!$AQ$3:$BV$574,Presentación!AP142)="","",HLOOKUP($AC$978,Presentación!$AQ$3:$BV$574,Presentación!AP142,0)))</f>
        <v/>
      </c>
      <c r="E1123" s="390"/>
      <c r="F1123" s="391"/>
      <c r="G1123" s="480" t="str">
        <f>IF($AC$978="","",IF(HLOOKUP($AC$978,Presentación!$BZ$3:$DE$574,Presentación!AP142,0)="","",HLOOKUP($AC$978,Presentación!$BZ$3:$DE$574,Presentación!AP142,0)))</f>
        <v/>
      </c>
      <c r="H1123" s="481"/>
      <c r="I1123" s="481"/>
      <c r="J1123" s="481"/>
      <c r="K1123" s="481"/>
      <c r="L1123" s="482"/>
      <c r="M1123" s="27"/>
      <c r="N1123" s="27"/>
      <c r="O1123" s="27"/>
      <c r="P1123" s="27"/>
      <c r="Q1123" s="27"/>
      <c r="R1123" s="27"/>
      <c r="S1123" s="27"/>
      <c r="T1123" s="27"/>
      <c r="U1123" s="27"/>
      <c r="V1123" s="27"/>
      <c r="W1123" s="27"/>
      <c r="X1123" s="27"/>
      <c r="Y1123" s="27"/>
      <c r="Z1123" s="27"/>
      <c r="AA1123" s="27"/>
      <c r="AB1123" s="27"/>
      <c r="AC1123" s="27"/>
      <c r="AD1123" s="27"/>
      <c r="AG1123">
        <f t="shared" si="400"/>
        <v>0</v>
      </c>
      <c r="AH1123">
        <f t="shared" si="401"/>
        <v>0</v>
      </c>
      <c r="AI1123">
        <f t="shared" si="402"/>
        <v>0</v>
      </c>
      <c r="AJ1123">
        <f t="shared" si="403"/>
        <v>0</v>
      </c>
      <c r="AK1123">
        <f t="shared" si="404"/>
        <v>0</v>
      </c>
      <c r="AL1123">
        <f t="shared" si="405"/>
        <v>0</v>
      </c>
      <c r="AM1123">
        <f t="shared" si="406"/>
        <v>0</v>
      </c>
      <c r="AN1123">
        <f t="shared" si="407"/>
        <v>0</v>
      </c>
      <c r="AO1123">
        <f t="shared" si="408"/>
        <v>0</v>
      </c>
      <c r="AP1123">
        <f t="shared" si="409"/>
        <v>0</v>
      </c>
      <c r="AQ1123">
        <f t="shared" si="410"/>
        <v>0</v>
      </c>
      <c r="AR1123">
        <f t="shared" si="411"/>
        <v>0</v>
      </c>
      <c r="AS1123">
        <f t="shared" si="412"/>
        <v>0</v>
      </c>
      <c r="AT1123">
        <f t="shared" si="413"/>
        <v>0</v>
      </c>
      <c r="AU1123">
        <f t="shared" si="414"/>
        <v>0</v>
      </c>
      <c r="AV1123">
        <f t="shared" si="415"/>
        <v>0</v>
      </c>
      <c r="AW1123">
        <f t="shared" si="416"/>
        <v>0</v>
      </c>
      <c r="AX1123">
        <f t="shared" si="417"/>
        <v>0</v>
      </c>
      <c r="AY1123">
        <f t="shared" si="418"/>
        <v>0</v>
      </c>
      <c r="AZ1123">
        <f t="shared" si="419"/>
        <v>0</v>
      </c>
      <c r="BA1123" s="35">
        <f t="shared" si="420"/>
        <v>0</v>
      </c>
      <c r="BB1123" s="36">
        <f t="shared" si="421"/>
        <v>0</v>
      </c>
      <c r="BC1123" s="37">
        <f t="shared" si="422"/>
        <v>0</v>
      </c>
      <c r="BD1123" s="38">
        <f t="shared" si="423"/>
        <v>0</v>
      </c>
      <c r="BE1123" s="35">
        <f t="shared" si="424"/>
        <v>0</v>
      </c>
      <c r="BF1123" s="36">
        <f t="shared" si="425"/>
        <v>0</v>
      </c>
      <c r="BG1123" s="37">
        <f t="shared" si="426"/>
        <v>0</v>
      </c>
      <c r="BH1123" s="38">
        <f t="shared" si="427"/>
        <v>0</v>
      </c>
      <c r="BI1123" s="35">
        <f t="shared" si="428"/>
        <v>0</v>
      </c>
      <c r="BJ1123" s="36">
        <f t="shared" si="429"/>
        <v>0</v>
      </c>
      <c r="BK1123" s="37">
        <f t="shared" si="430"/>
        <v>0</v>
      </c>
      <c r="BL1123" s="38">
        <f t="shared" si="431"/>
        <v>0</v>
      </c>
      <c r="BM1123" s="39">
        <f t="shared" si="432"/>
        <v>0</v>
      </c>
      <c r="BN1123" s="34" t="str">
        <f>IF(BM1123=0,"",
IF(SUM($BM$985:BM1123)=1,BO1123,
IF($BM$1560&gt;SUM($BM$985:BM1123),_xlfn.CONCAT(", ",BO1123),
IF($BM$1560=SUM($BM$985:BM1123),_xlfn.CONCAT(" y ",BO1123)))))</f>
        <v/>
      </c>
      <c r="BO1123" s="270" t="s">
        <v>903</v>
      </c>
    </row>
    <row r="1124" spans="1:67" ht="15" customHeight="1">
      <c r="A1124" s="245"/>
      <c r="B1124" s="9"/>
      <c r="C1124" s="270" t="s">
        <v>904</v>
      </c>
      <c r="D1124" s="389" t="str">
        <f>IF($AC$978="","",IF(HLOOKUP($AC$978,Presentación!$AQ$3:$BV$574,Presentación!AP143)="","",HLOOKUP($AC$978,Presentación!$AQ$3:$BV$574,Presentación!AP143,0)))</f>
        <v/>
      </c>
      <c r="E1124" s="390"/>
      <c r="F1124" s="391"/>
      <c r="G1124" s="480" t="str">
        <f>IF($AC$978="","",IF(HLOOKUP($AC$978,Presentación!$BZ$3:$DE$574,Presentación!AP143,0)="","",HLOOKUP($AC$978,Presentación!$BZ$3:$DE$574,Presentación!AP143,0)))</f>
        <v/>
      </c>
      <c r="H1124" s="481"/>
      <c r="I1124" s="481"/>
      <c r="J1124" s="481"/>
      <c r="K1124" s="481"/>
      <c r="L1124" s="482"/>
      <c r="M1124" s="27"/>
      <c r="N1124" s="27"/>
      <c r="O1124" s="27"/>
      <c r="P1124" s="27"/>
      <c r="Q1124" s="27"/>
      <c r="R1124" s="27"/>
      <c r="S1124" s="27"/>
      <c r="T1124" s="27"/>
      <c r="U1124" s="27"/>
      <c r="V1124" s="27"/>
      <c r="W1124" s="27"/>
      <c r="X1124" s="27"/>
      <c r="Y1124" s="27"/>
      <c r="Z1124" s="27"/>
      <c r="AA1124" s="27"/>
      <c r="AB1124" s="27"/>
      <c r="AC1124" s="27"/>
      <c r="AD1124" s="27"/>
      <c r="AG1124">
        <f t="shared" si="400"/>
        <v>0</v>
      </c>
      <c r="AH1124">
        <f t="shared" si="401"/>
        <v>0</v>
      </c>
      <c r="AI1124">
        <f t="shared" si="402"/>
        <v>0</v>
      </c>
      <c r="AJ1124">
        <f t="shared" si="403"/>
        <v>0</v>
      </c>
      <c r="AK1124">
        <f t="shared" si="404"/>
        <v>0</v>
      </c>
      <c r="AL1124">
        <f t="shared" si="405"/>
        <v>0</v>
      </c>
      <c r="AM1124">
        <f t="shared" si="406"/>
        <v>0</v>
      </c>
      <c r="AN1124">
        <f t="shared" si="407"/>
        <v>0</v>
      </c>
      <c r="AO1124">
        <f t="shared" si="408"/>
        <v>0</v>
      </c>
      <c r="AP1124">
        <f t="shared" si="409"/>
        <v>0</v>
      </c>
      <c r="AQ1124">
        <f t="shared" si="410"/>
        <v>0</v>
      </c>
      <c r="AR1124">
        <f t="shared" si="411"/>
        <v>0</v>
      </c>
      <c r="AS1124">
        <f t="shared" si="412"/>
        <v>0</v>
      </c>
      <c r="AT1124">
        <f t="shared" si="413"/>
        <v>0</v>
      </c>
      <c r="AU1124">
        <f t="shared" si="414"/>
        <v>0</v>
      </c>
      <c r="AV1124">
        <f t="shared" si="415"/>
        <v>0</v>
      </c>
      <c r="AW1124">
        <f t="shared" si="416"/>
        <v>0</v>
      </c>
      <c r="AX1124">
        <f t="shared" si="417"/>
        <v>0</v>
      </c>
      <c r="AY1124">
        <f t="shared" si="418"/>
        <v>0</v>
      </c>
      <c r="AZ1124">
        <f t="shared" si="419"/>
        <v>0</v>
      </c>
      <c r="BA1124" s="35">
        <f t="shared" si="420"/>
        <v>0</v>
      </c>
      <c r="BB1124" s="36">
        <f t="shared" si="421"/>
        <v>0</v>
      </c>
      <c r="BC1124" s="37">
        <f t="shared" si="422"/>
        <v>0</v>
      </c>
      <c r="BD1124" s="38">
        <f t="shared" si="423"/>
        <v>0</v>
      </c>
      <c r="BE1124" s="35">
        <f t="shared" si="424"/>
        <v>0</v>
      </c>
      <c r="BF1124" s="36">
        <f t="shared" si="425"/>
        <v>0</v>
      </c>
      <c r="BG1124" s="37">
        <f t="shared" si="426"/>
        <v>0</v>
      </c>
      <c r="BH1124" s="38">
        <f t="shared" si="427"/>
        <v>0</v>
      </c>
      <c r="BI1124" s="35">
        <f t="shared" si="428"/>
        <v>0</v>
      </c>
      <c r="BJ1124" s="36">
        <f t="shared" si="429"/>
        <v>0</v>
      </c>
      <c r="BK1124" s="37">
        <f t="shared" si="430"/>
        <v>0</v>
      </c>
      <c r="BL1124" s="38">
        <f t="shared" si="431"/>
        <v>0</v>
      </c>
      <c r="BM1124" s="39">
        <f t="shared" si="432"/>
        <v>0</v>
      </c>
      <c r="BN1124" s="34" t="str">
        <f>IF(BM1124=0,"",
IF(SUM($BM$985:BM1124)=1,BO1124,
IF($BM$1560&gt;SUM($BM$985:BM1124),_xlfn.CONCAT(", ",BO1124),
IF($BM$1560=SUM($BM$985:BM1124),_xlfn.CONCAT(" y ",BO1124)))))</f>
        <v/>
      </c>
      <c r="BO1124" s="270" t="s">
        <v>904</v>
      </c>
    </row>
    <row r="1125" spans="1:67" ht="15" customHeight="1">
      <c r="A1125" s="245"/>
      <c r="B1125" s="9"/>
      <c r="C1125" s="270" t="s">
        <v>905</v>
      </c>
      <c r="D1125" s="389" t="str">
        <f>IF($AC$978="","",IF(HLOOKUP($AC$978,Presentación!$AQ$3:$BV$574,Presentación!AP144)="","",HLOOKUP($AC$978,Presentación!$AQ$3:$BV$574,Presentación!AP144,0)))</f>
        <v/>
      </c>
      <c r="E1125" s="390"/>
      <c r="F1125" s="391"/>
      <c r="G1125" s="480" t="str">
        <f>IF($AC$978="","",IF(HLOOKUP($AC$978,Presentación!$BZ$3:$DE$574,Presentación!AP144,0)="","",HLOOKUP($AC$978,Presentación!$BZ$3:$DE$574,Presentación!AP144,0)))</f>
        <v/>
      </c>
      <c r="H1125" s="481"/>
      <c r="I1125" s="481"/>
      <c r="J1125" s="481"/>
      <c r="K1125" s="481"/>
      <c r="L1125" s="482"/>
      <c r="M1125" s="27"/>
      <c r="N1125" s="27"/>
      <c r="O1125" s="27"/>
      <c r="P1125" s="27"/>
      <c r="Q1125" s="27"/>
      <c r="R1125" s="27"/>
      <c r="S1125" s="27"/>
      <c r="T1125" s="27"/>
      <c r="U1125" s="27"/>
      <c r="V1125" s="27"/>
      <c r="W1125" s="27"/>
      <c r="X1125" s="27"/>
      <c r="Y1125" s="27"/>
      <c r="Z1125" s="27"/>
      <c r="AA1125" s="27"/>
      <c r="AB1125" s="27"/>
      <c r="AC1125" s="27"/>
      <c r="AD1125" s="27"/>
      <c r="AG1125">
        <f t="shared" si="400"/>
        <v>0</v>
      </c>
      <c r="AH1125">
        <f t="shared" si="401"/>
        <v>0</v>
      </c>
      <c r="AI1125">
        <f t="shared" si="402"/>
        <v>0</v>
      </c>
      <c r="AJ1125">
        <f t="shared" si="403"/>
        <v>0</v>
      </c>
      <c r="AK1125">
        <f t="shared" si="404"/>
        <v>0</v>
      </c>
      <c r="AL1125">
        <f t="shared" si="405"/>
        <v>0</v>
      </c>
      <c r="AM1125">
        <f t="shared" si="406"/>
        <v>0</v>
      </c>
      <c r="AN1125">
        <f t="shared" si="407"/>
        <v>0</v>
      </c>
      <c r="AO1125">
        <f t="shared" si="408"/>
        <v>0</v>
      </c>
      <c r="AP1125">
        <f t="shared" si="409"/>
        <v>0</v>
      </c>
      <c r="AQ1125">
        <f t="shared" si="410"/>
        <v>0</v>
      </c>
      <c r="AR1125">
        <f t="shared" si="411"/>
        <v>0</v>
      </c>
      <c r="AS1125">
        <f t="shared" si="412"/>
        <v>0</v>
      </c>
      <c r="AT1125">
        <f t="shared" si="413"/>
        <v>0</v>
      </c>
      <c r="AU1125">
        <f t="shared" si="414"/>
        <v>0</v>
      </c>
      <c r="AV1125">
        <f t="shared" si="415"/>
        <v>0</v>
      </c>
      <c r="AW1125">
        <f t="shared" si="416"/>
        <v>0</v>
      </c>
      <c r="AX1125">
        <f t="shared" si="417"/>
        <v>0</v>
      </c>
      <c r="AY1125">
        <f t="shared" si="418"/>
        <v>0</v>
      </c>
      <c r="AZ1125">
        <f t="shared" si="419"/>
        <v>0</v>
      </c>
      <c r="BA1125" s="35">
        <f t="shared" si="420"/>
        <v>0</v>
      </c>
      <c r="BB1125" s="36">
        <f t="shared" si="421"/>
        <v>0</v>
      </c>
      <c r="BC1125" s="37">
        <f t="shared" si="422"/>
        <v>0</v>
      </c>
      <c r="BD1125" s="38">
        <f t="shared" si="423"/>
        <v>0</v>
      </c>
      <c r="BE1125" s="35">
        <f t="shared" si="424"/>
        <v>0</v>
      </c>
      <c r="BF1125" s="36">
        <f t="shared" si="425"/>
        <v>0</v>
      </c>
      <c r="BG1125" s="37">
        <f t="shared" si="426"/>
        <v>0</v>
      </c>
      <c r="BH1125" s="38">
        <f t="shared" si="427"/>
        <v>0</v>
      </c>
      <c r="BI1125" s="35">
        <f t="shared" si="428"/>
        <v>0</v>
      </c>
      <c r="BJ1125" s="36">
        <f t="shared" si="429"/>
        <v>0</v>
      </c>
      <c r="BK1125" s="37">
        <f t="shared" si="430"/>
        <v>0</v>
      </c>
      <c r="BL1125" s="38">
        <f t="shared" si="431"/>
        <v>0</v>
      </c>
      <c r="BM1125" s="39">
        <f t="shared" si="432"/>
        <v>0</v>
      </c>
      <c r="BN1125" s="34" t="str">
        <f>IF(BM1125=0,"",
IF(SUM($BM$985:BM1125)=1,BO1125,
IF($BM$1560&gt;SUM($BM$985:BM1125),_xlfn.CONCAT(", ",BO1125),
IF($BM$1560=SUM($BM$985:BM1125),_xlfn.CONCAT(" y ",BO1125)))))</f>
        <v/>
      </c>
      <c r="BO1125" s="270" t="s">
        <v>905</v>
      </c>
    </row>
    <row r="1126" spans="1:67" ht="15" customHeight="1">
      <c r="A1126" s="245"/>
      <c r="B1126" s="9"/>
      <c r="C1126" s="270" t="s">
        <v>906</v>
      </c>
      <c r="D1126" s="389" t="str">
        <f>IF($AC$978="","",IF(HLOOKUP($AC$978,Presentación!$AQ$3:$BV$574,Presentación!AP145)="","",HLOOKUP($AC$978,Presentación!$AQ$3:$BV$574,Presentación!AP145,0)))</f>
        <v/>
      </c>
      <c r="E1126" s="390"/>
      <c r="F1126" s="391"/>
      <c r="G1126" s="480" t="str">
        <f>IF($AC$978="","",IF(HLOOKUP($AC$978,Presentación!$BZ$3:$DE$574,Presentación!AP145,0)="","",HLOOKUP($AC$978,Presentación!$BZ$3:$DE$574,Presentación!AP145,0)))</f>
        <v/>
      </c>
      <c r="H1126" s="481"/>
      <c r="I1126" s="481"/>
      <c r="J1126" s="481"/>
      <c r="K1126" s="481"/>
      <c r="L1126" s="482"/>
      <c r="M1126" s="27"/>
      <c r="N1126" s="27"/>
      <c r="O1126" s="27"/>
      <c r="P1126" s="27"/>
      <c r="Q1126" s="27"/>
      <c r="R1126" s="27"/>
      <c r="S1126" s="27"/>
      <c r="T1126" s="27"/>
      <c r="U1126" s="27"/>
      <c r="V1126" s="27"/>
      <c r="W1126" s="27"/>
      <c r="X1126" s="27"/>
      <c r="Y1126" s="27"/>
      <c r="Z1126" s="27"/>
      <c r="AA1126" s="27"/>
      <c r="AB1126" s="27"/>
      <c r="AC1126" s="27"/>
      <c r="AD1126" s="27"/>
      <c r="AG1126">
        <f t="shared" si="400"/>
        <v>0</v>
      </c>
      <c r="AH1126">
        <f t="shared" si="401"/>
        <v>0</v>
      </c>
      <c r="AI1126">
        <f t="shared" si="402"/>
        <v>0</v>
      </c>
      <c r="AJ1126">
        <f t="shared" si="403"/>
        <v>0</v>
      </c>
      <c r="AK1126">
        <f t="shared" si="404"/>
        <v>0</v>
      </c>
      <c r="AL1126">
        <f t="shared" si="405"/>
        <v>0</v>
      </c>
      <c r="AM1126">
        <f t="shared" si="406"/>
        <v>0</v>
      </c>
      <c r="AN1126">
        <f t="shared" si="407"/>
        <v>0</v>
      </c>
      <c r="AO1126">
        <f t="shared" si="408"/>
        <v>0</v>
      </c>
      <c r="AP1126">
        <f t="shared" si="409"/>
        <v>0</v>
      </c>
      <c r="AQ1126">
        <f t="shared" si="410"/>
        <v>0</v>
      </c>
      <c r="AR1126">
        <f t="shared" si="411"/>
        <v>0</v>
      </c>
      <c r="AS1126">
        <f t="shared" si="412"/>
        <v>0</v>
      </c>
      <c r="AT1126">
        <f t="shared" si="413"/>
        <v>0</v>
      </c>
      <c r="AU1126">
        <f t="shared" si="414"/>
        <v>0</v>
      </c>
      <c r="AV1126">
        <f t="shared" si="415"/>
        <v>0</v>
      </c>
      <c r="AW1126">
        <f t="shared" si="416"/>
        <v>0</v>
      </c>
      <c r="AX1126">
        <f t="shared" si="417"/>
        <v>0</v>
      </c>
      <c r="AY1126">
        <f t="shared" si="418"/>
        <v>0</v>
      </c>
      <c r="AZ1126">
        <f t="shared" si="419"/>
        <v>0</v>
      </c>
      <c r="BA1126" s="35">
        <f t="shared" si="420"/>
        <v>0</v>
      </c>
      <c r="BB1126" s="36">
        <f t="shared" si="421"/>
        <v>0</v>
      </c>
      <c r="BC1126" s="37">
        <f t="shared" si="422"/>
        <v>0</v>
      </c>
      <c r="BD1126" s="38">
        <f t="shared" si="423"/>
        <v>0</v>
      </c>
      <c r="BE1126" s="35">
        <f t="shared" si="424"/>
        <v>0</v>
      </c>
      <c r="BF1126" s="36">
        <f t="shared" si="425"/>
        <v>0</v>
      </c>
      <c r="BG1126" s="37">
        <f t="shared" si="426"/>
        <v>0</v>
      </c>
      <c r="BH1126" s="38">
        <f t="shared" si="427"/>
        <v>0</v>
      </c>
      <c r="BI1126" s="35">
        <f t="shared" si="428"/>
        <v>0</v>
      </c>
      <c r="BJ1126" s="36">
        <f t="shared" si="429"/>
        <v>0</v>
      </c>
      <c r="BK1126" s="37">
        <f t="shared" si="430"/>
        <v>0</v>
      </c>
      <c r="BL1126" s="38">
        <f t="shared" si="431"/>
        <v>0</v>
      </c>
      <c r="BM1126" s="39">
        <f t="shared" si="432"/>
        <v>0</v>
      </c>
      <c r="BN1126" s="34" t="str">
        <f>IF(BM1126=0,"",
IF(SUM($BM$985:BM1126)=1,BO1126,
IF($BM$1560&gt;SUM($BM$985:BM1126),_xlfn.CONCAT(", ",BO1126),
IF($BM$1560=SUM($BM$985:BM1126),_xlfn.CONCAT(" y ",BO1126)))))</f>
        <v/>
      </c>
      <c r="BO1126" s="270" t="s">
        <v>906</v>
      </c>
    </row>
    <row r="1127" spans="1:67" ht="15" customHeight="1">
      <c r="A1127" s="245"/>
      <c r="B1127" s="9"/>
      <c r="C1127" s="270" t="s">
        <v>907</v>
      </c>
      <c r="D1127" s="389" t="str">
        <f>IF($AC$978="","",IF(HLOOKUP($AC$978,Presentación!$AQ$3:$BV$574,Presentación!AP146)="","",HLOOKUP($AC$978,Presentación!$AQ$3:$BV$574,Presentación!AP146,0)))</f>
        <v/>
      </c>
      <c r="E1127" s="390"/>
      <c r="F1127" s="391"/>
      <c r="G1127" s="480" t="str">
        <f>IF($AC$978="","",IF(HLOOKUP($AC$978,Presentación!$BZ$3:$DE$574,Presentación!AP146,0)="","",HLOOKUP($AC$978,Presentación!$BZ$3:$DE$574,Presentación!AP146,0)))</f>
        <v/>
      </c>
      <c r="H1127" s="481"/>
      <c r="I1127" s="481"/>
      <c r="J1127" s="481"/>
      <c r="K1127" s="481"/>
      <c r="L1127" s="482"/>
      <c r="M1127" s="27"/>
      <c r="N1127" s="27"/>
      <c r="O1127" s="27"/>
      <c r="P1127" s="27"/>
      <c r="Q1127" s="27"/>
      <c r="R1127" s="27"/>
      <c r="S1127" s="27"/>
      <c r="T1127" s="27"/>
      <c r="U1127" s="27"/>
      <c r="V1127" s="27"/>
      <c r="W1127" s="27"/>
      <c r="X1127" s="27"/>
      <c r="Y1127" s="27"/>
      <c r="Z1127" s="27"/>
      <c r="AA1127" s="27"/>
      <c r="AB1127" s="27"/>
      <c r="AC1127" s="27"/>
      <c r="AD1127" s="27"/>
      <c r="AG1127">
        <f t="shared" si="400"/>
        <v>0</v>
      </c>
      <c r="AH1127">
        <f t="shared" si="401"/>
        <v>0</v>
      </c>
      <c r="AI1127">
        <f t="shared" si="402"/>
        <v>0</v>
      </c>
      <c r="AJ1127">
        <f t="shared" si="403"/>
        <v>0</v>
      </c>
      <c r="AK1127">
        <f t="shared" si="404"/>
        <v>0</v>
      </c>
      <c r="AL1127">
        <f t="shared" si="405"/>
        <v>0</v>
      </c>
      <c r="AM1127">
        <f t="shared" si="406"/>
        <v>0</v>
      </c>
      <c r="AN1127">
        <f t="shared" si="407"/>
        <v>0</v>
      </c>
      <c r="AO1127">
        <f t="shared" si="408"/>
        <v>0</v>
      </c>
      <c r="AP1127">
        <f t="shared" si="409"/>
        <v>0</v>
      </c>
      <c r="AQ1127">
        <f t="shared" si="410"/>
        <v>0</v>
      </c>
      <c r="AR1127">
        <f t="shared" si="411"/>
        <v>0</v>
      </c>
      <c r="AS1127">
        <f t="shared" si="412"/>
        <v>0</v>
      </c>
      <c r="AT1127">
        <f t="shared" si="413"/>
        <v>0</v>
      </c>
      <c r="AU1127">
        <f t="shared" si="414"/>
        <v>0</v>
      </c>
      <c r="AV1127">
        <f t="shared" si="415"/>
        <v>0</v>
      </c>
      <c r="AW1127">
        <f t="shared" si="416"/>
        <v>0</v>
      </c>
      <c r="AX1127">
        <f t="shared" si="417"/>
        <v>0</v>
      </c>
      <c r="AY1127">
        <f t="shared" si="418"/>
        <v>0</v>
      </c>
      <c r="AZ1127">
        <f t="shared" si="419"/>
        <v>0</v>
      </c>
      <c r="BA1127" s="35">
        <f t="shared" si="420"/>
        <v>0</v>
      </c>
      <c r="BB1127" s="36">
        <f t="shared" si="421"/>
        <v>0</v>
      </c>
      <c r="BC1127" s="37">
        <f t="shared" si="422"/>
        <v>0</v>
      </c>
      <c r="BD1127" s="38">
        <f t="shared" si="423"/>
        <v>0</v>
      </c>
      <c r="BE1127" s="35">
        <f t="shared" si="424"/>
        <v>0</v>
      </c>
      <c r="BF1127" s="36">
        <f t="shared" si="425"/>
        <v>0</v>
      </c>
      <c r="BG1127" s="37">
        <f t="shared" si="426"/>
        <v>0</v>
      </c>
      <c r="BH1127" s="38">
        <f t="shared" si="427"/>
        <v>0</v>
      </c>
      <c r="BI1127" s="35">
        <f t="shared" si="428"/>
        <v>0</v>
      </c>
      <c r="BJ1127" s="36">
        <f t="shared" si="429"/>
        <v>0</v>
      </c>
      <c r="BK1127" s="37">
        <f t="shared" si="430"/>
        <v>0</v>
      </c>
      <c r="BL1127" s="38">
        <f t="shared" si="431"/>
        <v>0</v>
      </c>
      <c r="BM1127" s="39">
        <f t="shared" si="432"/>
        <v>0</v>
      </c>
      <c r="BN1127" s="34" t="str">
        <f>IF(BM1127=0,"",
IF(SUM($BM$985:BM1127)=1,BO1127,
IF($BM$1560&gt;SUM($BM$985:BM1127),_xlfn.CONCAT(", ",BO1127),
IF($BM$1560=SUM($BM$985:BM1127),_xlfn.CONCAT(" y ",BO1127)))))</f>
        <v/>
      </c>
      <c r="BO1127" s="270" t="s">
        <v>907</v>
      </c>
    </row>
    <row r="1128" spans="1:67" ht="15" customHeight="1">
      <c r="A1128" s="245"/>
      <c r="B1128" s="9"/>
      <c r="C1128" s="270" t="s">
        <v>908</v>
      </c>
      <c r="D1128" s="389" t="str">
        <f>IF($AC$978="","",IF(HLOOKUP($AC$978,Presentación!$AQ$3:$BV$574,Presentación!AP147)="","",HLOOKUP($AC$978,Presentación!$AQ$3:$BV$574,Presentación!AP147,0)))</f>
        <v/>
      </c>
      <c r="E1128" s="390"/>
      <c r="F1128" s="391"/>
      <c r="G1128" s="480" t="str">
        <f>IF($AC$978="","",IF(HLOOKUP($AC$978,Presentación!$BZ$3:$DE$574,Presentación!AP147,0)="","",HLOOKUP($AC$978,Presentación!$BZ$3:$DE$574,Presentación!AP147,0)))</f>
        <v/>
      </c>
      <c r="H1128" s="481"/>
      <c r="I1128" s="481"/>
      <c r="J1128" s="481"/>
      <c r="K1128" s="481"/>
      <c r="L1128" s="482"/>
      <c r="M1128" s="27"/>
      <c r="N1128" s="27"/>
      <c r="O1128" s="27"/>
      <c r="P1128" s="27"/>
      <c r="Q1128" s="27"/>
      <c r="R1128" s="27"/>
      <c r="S1128" s="27"/>
      <c r="T1128" s="27"/>
      <c r="U1128" s="27"/>
      <c r="V1128" s="27"/>
      <c r="W1128" s="27"/>
      <c r="X1128" s="27"/>
      <c r="Y1128" s="27"/>
      <c r="Z1128" s="27"/>
      <c r="AA1128" s="27"/>
      <c r="AB1128" s="27"/>
      <c r="AC1128" s="27"/>
      <c r="AD1128" s="27"/>
      <c r="AG1128">
        <f t="shared" si="400"/>
        <v>0</v>
      </c>
      <c r="AH1128">
        <f t="shared" si="401"/>
        <v>0</v>
      </c>
      <c r="AI1128">
        <f t="shared" si="402"/>
        <v>0</v>
      </c>
      <c r="AJ1128">
        <f t="shared" si="403"/>
        <v>0</v>
      </c>
      <c r="AK1128">
        <f t="shared" si="404"/>
        <v>0</v>
      </c>
      <c r="AL1128">
        <f t="shared" si="405"/>
        <v>0</v>
      </c>
      <c r="AM1128">
        <f t="shared" si="406"/>
        <v>0</v>
      </c>
      <c r="AN1128">
        <f t="shared" si="407"/>
        <v>0</v>
      </c>
      <c r="AO1128">
        <f t="shared" si="408"/>
        <v>0</v>
      </c>
      <c r="AP1128">
        <f t="shared" si="409"/>
        <v>0</v>
      </c>
      <c r="AQ1128">
        <f t="shared" si="410"/>
        <v>0</v>
      </c>
      <c r="AR1128">
        <f t="shared" si="411"/>
        <v>0</v>
      </c>
      <c r="AS1128">
        <f t="shared" si="412"/>
        <v>0</v>
      </c>
      <c r="AT1128">
        <f t="shared" si="413"/>
        <v>0</v>
      </c>
      <c r="AU1128">
        <f t="shared" si="414"/>
        <v>0</v>
      </c>
      <c r="AV1128">
        <f t="shared" si="415"/>
        <v>0</v>
      </c>
      <c r="AW1128">
        <f t="shared" si="416"/>
        <v>0</v>
      </c>
      <c r="AX1128">
        <f t="shared" si="417"/>
        <v>0</v>
      </c>
      <c r="AY1128">
        <f t="shared" si="418"/>
        <v>0</v>
      </c>
      <c r="AZ1128">
        <f t="shared" si="419"/>
        <v>0</v>
      </c>
      <c r="BA1128" s="35">
        <f t="shared" si="420"/>
        <v>0</v>
      </c>
      <c r="BB1128" s="36">
        <f t="shared" si="421"/>
        <v>0</v>
      </c>
      <c r="BC1128" s="37">
        <f t="shared" si="422"/>
        <v>0</v>
      </c>
      <c r="BD1128" s="38">
        <f t="shared" si="423"/>
        <v>0</v>
      </c>
      <c r="BE1128" s="35">
        <f t="shared" si="424"/>
        <v>0</v>
      </c>
      <c r="BF1128" s="36">
        <f t="shared" si="425"/>
        <v>0</v>
      </c>
      <c r="BG1128" s="37">
        <f t="shared" si="426"/>
        <v>0</v>
      </c>
      <c r="BH1128" s="38">
        <f t="shared" si="427"/>
        <v>0</v>
      </c>
      <c r="BI1128" s="35">
        <f t="shared" si="428"/>
        <v>0</v>
      </c>
      <c r="BJ1128" s="36">
        <f t="shared" si="429"/>
        <v>0</v>
      </c>
      <c r="BK1128" s="37">
        <f t="shared" si="430"/>
        <v>0</v>
      </c>
      <c r="BL1128" s="38">
        <f t="shared" si="431"/>
        <v>0</v>
      </c>
      <c r="BM1128" s="39">
        <f t="shared" si="432"/>
        <v>0</v>
      </c>
      <c r="BN1128" s="34" t="str">
        <f>IF(BM1128=0,"",
IF(SUM($BM$985:BM1128)=1,BO1128,
IF($BM$1560&gt;SUM($BM$985:BM1128),_xlfn.CONCAT(", ",BO1128),
IF($BM$1560=SUM($BM$985:BM1128),_xlfn.CONCAT(" y ",BO1128)))))</f>
        <v/>
      </c>
      <c r="BO1128" s="270" t="s">
        <v>908</v>
      </c>
    </row>
    <row r="1129" spans="1:67" ht="15" customHeight="1">
      <c r="A1129" s="245"/>
      <c r="B1129" s="9"/>
      <c r="C1129" s="270" t="s">
        <v>909</v>
      </c>
      <c r="D1129" s="389" t="str">
        <f>IF($AC$978="","",IF(HLOOKUP($AC$978,Presentación!$AQ$3:$BV$574,Presentación!AP148)="","",HLOOKUP($AC$978,Presentación!$AQ$3:$BV$574,Presentación!AP148,0)))</f>
        <v/>
      </c>
      <c r="E1129" s="390"/>
      <c r="F1129" s="391"/>
      <c r="G1129" s="480" t="str">
        <f>IF($AC$978="","",IF(HLOOKUP($AC$978,Presentación!$BZ$3:$DE$574,Presentación!AP148,0)="","",HLOOKUP($AC$978,Presentación!$BZ$3:$DE$574,Presentación!AP148,0)))</f>
        <v/>
      </c>
      <c r="H1129" s="481"/>
      <c r="I1129" s="481"/>
      <c r="J1129" s="481"/>
      <c r="K1129" s="481"/>
      <c r="L1129" s="482"/>
      <c r="M1129" s="27"/>
      <c r="N1129" s="27"/>
      <c r="O1129" s="27"/>
      <c r="P1129" s="27"/>
      <c r="Q1129" s="27"/>
      <c r="R1129" s="27"/>
      <c r="S1129" s="27"/>
      <c r="T1129" s="27"/>
      <c r="U1129" s="27"/>
      <c r="V1129" s="27"/>
      <c r="W1129" s="27"/>
      <c r="X1129" s="27"/>
      <c r="Y1129" s="27"/>
      <c r="Z1129" s="27"/>
      <c r="AA1129" s="27"/>
      <c r="AB1129" s="27"/>
      <c r="AC1129" s="27"/>
      <c r="AD1129" s="27"/>
      <c r="AG1129">
        <f t="shared" si="400"/>
        <v>0</v>
      </c>
      <c r="AH1129">
        <f t="shared" si="401"/>
        <v>0</v>
      </c>
      <c r="AI1129">
        <f t="shared" si="402"/>
        <v>0</v>
      </c>
      <c r="AJ1129">
        <f t="shared" si="403"/>
        <v>0</v>
      </c>
      <c r="AK1129">
        <f t="shared" si="404"/>
        <v>0</v>
      </c>
      <c r="AL1129">
        <f t="shared" si="405"/>
        <v>0</v>
      </c>
      <c r="AM1129">
        <f t="shared" si="406"/>
        <v>0</v>
      </c>
      <c r="AN1129">
        <f t="shared" si="407"/>
        <v>0</v>
      </c>
      <c r="AO1129">
        <f t="shared" si="408"/>
        <v>0</v>
      </c>
      <c r="AP1129">
        <f t="shared" si="409"/>
        <v>0</v>
      </c>
      <c r="AQ1129">
        <f t="shared" si="410"/>
        <v>0</v>
      </c>
      <c r="AR1129">
        <f t="shared" si="411"/>
        <v>0</v>
      </c>
      <c r="AS1129">
        <f t="shared" si="412"/>
        <v>0</v>
      </c>
      <c r="AT1129">
        <f t="shared" si="413"/>
        <v>0</v>
      </c>
      <c r="AU1129">
        <f t="shared" si="414"/>
        <v>0</v>
      </c>
      <c r="AV1129">
        <f t="shared" si="415"/>
        <v>0</v>
      </c>
      <c r="AW1129">
        <f t="shared" si="416"/>
        <v>0</v>
      </c>
      <c r="AX1129">
        <f t="shared" si="417"/>
        <v>0</v>
      </c>
      <c r="AY1129">
        <f t="shared" si="418"/>
        <v>0</v>
      </c>
      <c r="AZ1129">
        <f t="shared" si="419"/>
        <v>0</v>
      </c>
      <c r="BA1129" s="35">
        <f t="shared" si="420"/>
        <v>0</v>
      </c>
      <c r="BB1129" s="36">
        <f t="shared" si="421"/>
        <v>0</v>
      </c>
      <c r="BC1129" s="37">
        <f t="shared" si="422"/>
        <v>0</v>
      </c>
      <c r="BD1129" s="38">
        <f t="shared" si="423"/>
        <v>0</v>
      </c>
      <c r="BE1129" s="35">
        <f t="shared" si="424"/>
        <v>0</v>
      </c>
      <c r="BF1129" s="36">
        <f t="shared" si="425"/>
        <v>0</v>
      </c>
      <c r="BG1129" s="37">
        <f t="shared" si="426"/>
        <v>0</v>
      </c>
      <c r="BH1129" s="38">
        <f t="shared" si="427"/>
        <v>0</v>
      </c>
      <c r="BI1129" s="35">
        <f t="shared" si="428"/>
        <v>0</v>
      </c>
      <c r="BJ1129" s="36">
        <f t="shared" si="429"/>
        <v>0</v>
      </c>
      <c r="BK1129" s="37">
        <f t="shared" si="430"/>
        <v>0</v>
      </c>
      <c r="BL1129" s="38">
        <f t="shared" si="431"/>
        <v>0</v>
      </c>
      <c r="BM1129" s="39">
        <f t="shared" si="432"/>
        <v>0</v>
      </c>
      <c r="BN1129" s="34" t="str">
        <f>IF(BM1129=0,"",
IF(SUM($BM$985:BM1129)=1,BO1129,
IF($BM$1560&gt;SUM($BM$985:BM1129),_xlfn.CONCAT(", ",BO1129),
IF($BM$1560=SUM($BM$985:BM1129),_xlfn.CONCAT(" y ",BO1129)))))</f>
        <v/>
      </c>
      <c r="BO1129" s="270" t="s">
        <v>909</v>
      </c>
    </row>
    <row r="1130" spans="1:67" ht="15" customHeight="1">
      <c r="A1130" s="245"/>
      <c r="B1130" s="9"/>
      <c r="C1130" s="270" t="s">
        <v>910</v>
      </c>
      <c r="D1130" s="389" t="str">
        <f>IF($AC$978="","",IF(HLOOKUP($AC$978,Presentación!$AQ$3:$BV$574,Presentación!AP149)="","",HLOOKUP($AC$978,Presentación!$AQ$3:$BV$574,Presentación!AP149,0)))</f>
        <v/>
      </c>
      <c r="E1130" s="390"/>
      <c r="F1130" s="391"/>
      <c r="G1130" s="480" t="str">
        <f>IF($AC$978="","",IF(HLOOKUP($AC$978,Presentación!$BZ$3:$DE$574,Presentación!AP149,0)="","",HLOOKUP($AC$978,Presentación!$BZ$3:$DE$574,Presentación!AP149,0)))</f>
        <v/>
      </c>
      <c r="H1130" s="481"/>
      <c r="I1130" s="481"/>
      <c r="J1130" s="481"/>
      <c r="K1130" s="481"/>
      <c r="L1130" s="482"/>
      <c r="M1130" s="27"/>
      <c r="N1130" s="27"/>
      <c r="O1130" s="27"/>
      <c r="P1130" s="27"/>
      <c r="Q1130" s="27"/>
      <c r="R1130" s="27"/>
      <c r="S1130" s="27"/>
      <c r="T1130" s="27"/>
      <c r="U1130" s="27"/>
      <c r="V1130" s="27"/>
      <c r="W1130" s="27"/>
      <c r="X1130" s="27"/>
      <c r="Y1130" s="27"/>
      <c r="Z1130" s="27"/>
      <c r="AA1130" s="27"/>
      <c r="AB1130" s="27"/>
      <c r="AC1130" s="27"/>
      <c r="AD1130" s="27"/>
      <c r="AG1130">
        <f t="shared" si="400"/>
        <v>0</v>
      </c>
      <c r="AH1130">
        <f t="shared" si="401"/>
        <v>0</v>
      </c>
      <c r="AI1130">
        <f t="shared" si="402"/>
        <v>0</v>
      </c>
      <c r="AJ1130">
        <f t="shared" si="403"/>
        <v>0</v>
      </c>
      <c r="AK1130">
        <f t="shared" si="404"/>
        <v>0</v>
      </c>
      <c r="AL1130">
        <f t="shared" si="405"/>
        <v>0</v>
      </c>
      <c r="AM1130">
        <f t="shared" si="406"/>
        <v>0</v>
      </c>
      <c r="AN1130">
        <f t="shared" si="407"/>
        <v>0</v>
      </c>
      <c r="AO1130">
        <f t="shared" si="408"/>
        <v>0</v>
      </c>
      <c r="AP1130">
        <f t="shared" si="409"/>
        <v>0</v>
      </c>
      <c r="AQ1130">
        <f t="shared" si="410"/>
        <v>0</v>
      </c>
      <c r="AR1130">
        <f t="shared" si="411"/>
        <v>0</v>
      </c>
      <c r="AS1130">
        <f t="shared" si="412"/>
        <v>0</v>
      </c>
      <c r="AT1130">
        <f t="shared" si="413"/>
        <v>0</v>
      </c>
      <c r="AU1130">
        <f t="shared" si="414"/>
        <v>0</v>
      </c>
      <c r="AV1130">
        <f t="shared" si="415"/>
        <v>0</v>
      </c>
      <c r="AW1130">
        <f t="shared" si="416"/>
        <v>0</v>
      </c>
      <c r="AX1130">
        <f t="shared" si="417"/>
        <v>0</v>
      </c>
      <c r="AY1130">
        <f t="shared" si="418"/>
        <v>0</v>
      </c>
      <c r="AZ1130">
        <f t="shared" si="419"/>
        <v>0</v>
      </c>
      <c r="BA1130" s="35">
        <f t="shared" si="420"/>
        <v>0</v>
      </c>
      <c r="BB1130" s="36">
        <f t="shared" si="421"/>
        <v>0</v>
      </c>
      <c r="BC1130" s="37">
        <f t="shared" si="422"/>
        <v>0</v>
      </c>
      <c r="BD1130" s="38">
        <f t="shared" si="423"/>
        <v>0</v>
      </c>
      <c r="BE1130" s="35">
        <f t="shared" si="424"/>
        <v>0</v>
      </c>
      <c r="BF1130" s="36">
        <f t="shared" si="425"/>
        <v>0</v>
      </c>
      <c r="BG1130" s="37">
        <f t="shared" si="426"/>
        <v>0</v>
      </c>
      <c r="BH1130" s="38">
        <f t="shared" si="427"/>
        <v>0</v>
      </c>
      <c r="BI1130" s="35">
        <f t="shared" si="428"/>
        <v>0</v>
      </c>
      <c r="BJ1130" s="36">
        <f t="shared" si="429"/>
        <v>0</v>
      </c>
      <c r="BK1130" s="37">
        <f t="shared" si="430"/>
        <v>0</v>
      </c>
      <c r="BL1130" s="38">
        <f t="shared" si="431"/>
        <v>0</v>
      </c>
      <c r="BM1130" s="39">
        <f t="shared" si="432"/>
        <v>0</v>
      </c>
      <c r="BN1130" s="34" t="str">
        <f>IF(BM1130=0,"",
IF(SUM($BM$985:BM1130)=1,BO1130,
IF($BM$1560&gt;SUM($BM$985:BM1130),_xlfn.CONCAT(", ",BO1130),
IF($BM$1560=SUM($BM$985:BM1130),_xlfn.CONCAT(" y ",BO1130)))))</f>
        <v/>
      </c>
      <c r="BO1130" s="270" t="s">
        <v>910</v>
      </c>
    </row>
    <row r="1131" spans="1:67" ht="15" customHeight="1">
      <c r="A1131" s="245"/>
      <c r="B1131" s="9"/>
      <c r="C1131" s="270" t="s">
        <v>911</v>
      </c>
      <c r="D1131" s="389" t="str">
        <f>IF($AC$978="","",IF(HLOOKUP($AC$978,Presentación!$AQ$3:$BV$574,Presentación!AP150)="","",HLOOKUP($AC$978,Presentación!$AQ$3:$BV$574,Presentación!AP150,0)))</f>
        <v/>
      </c>
      <c r="E1131" s="390"/>
      <c r="F1131" s="391"/>
      <c r="G1131" s="480" t="str">
        <f>IF($AC$978="","",IF(HLOOKUP($AC$978,Presentación!$BZ$3:$DE$574,Presentación!AP150,0)="","",HLOOKUP($AC$978,Presentación!$BZ$3:$DE$574,Presentación!AP150,0)))</f>
        <v/>
      </c>
      <c r="H1131" s="481"/>
      <c r="I1131" s="481"/>
      <c r="J1131" s="481"/>
      <c r="K1131" s="481"/>
      <c r="L1131" s="482"/>
      <c r="M1131" s="27"/>
      <c r="N1131" s="27"/>
      <c r="O1131" s="27"/>
      <c r="P1131" s="27"/>
      <c r="Q1131" s="27"/>
      <c r="R1131" s="27"/>
      <c r="S1131" s="27"/>
      <c r="T1131" s="27"/>
      <c r="U1131" s="27"/>
      <c r="V1131" s="27"/>
      <c r="W1131" s="27"/>
      <c r="X1131" s="27"/>
      <c r="Y1131" s="27"/>
      <c r="Z1131" s="27"/>
      <c r="AA1131" s="27"/>
      <c r="AB1131" s="27"/>
      <c r="AC1131" s="27"/>
      <c r="AD1131" s="27"/>
      <c r="AG1131">
        <f t="shared" si="400"/>
        <v>0</v>
      </c>
      <c r="AH1131">
        <f t="shared" si="401"/>
        <v>0</v>
      </c>
      <c r="AI1131">
        <f t="shared" si="402"/>
        <v>0</v>
      </c>
      <c r="AJ1131">
        <f t="shared" si="403"/>
        <v>0</v>
      </c>
      <c r="AK1131">
        <f t="shared" si="404"/>
        <v>0</v>
      </c>
      <c r="AL1131">
        <f t="shared" si="405"/>
        <v>0</v>
      </c>
      <c r="AM1131">
        <f t="shared" si="406"/>
        <v>0</v>
      </c>
      <c r="AN1131">
        <f t="shared" si="407"/>
        <v>0</v>
      </c>
      <c r="AO1131">
        <f t="shared" si="408"/>
        <v>0</v>
      </c>
      <c r="AP1131">
        <f t="shared" si="409"/>
        <v>0</v>
      </c>
      <c r="AQ1131">
        <f t="shared" si="410"/>
        <v>0</v>
      </c>
      <c r="AR1131">
        <f t="shared" si="411"/>
        <v>0</v>
      </c>
      <c r="AS1131">
        <f t="shared" si="412"/>
        <v>0</v>
      </c>
      <c r="AT1131">
        <f t="shared" si="413"/>
        <v>0</v>
      </c>
      <c r="AU1131">
        <f t="shared" si="414"/>
        <v>0</v>
      </c>
      <c r="AV1131">
        <f t="shared" si="415"/>
        <v>0</v>
      </c>
      <c r="AW1131">
        <f t="shared" si="416"/>
        <v>0</v>
      </c>
      <c r="AX1131">
        <f t="shared" si="417"/>
        <v>0</v>
      </c>
      <c r="AY1131">
        <f t="shared" si="418"/>
        <v>0</v>
      </c>
      <c r="AZ1131">
        <f t="shared" si="419"/>
        <v>0</v>
      </c>
      <c r="BA1131" s="35">
        <f t="shared" si="420"/>
        <v>0</v>
      </c>
      <c r="BB1131" s="36">
        <f t="shared" si="421"/>
        <v>0</v>
      </c>
      <c r="BC1131" s="37">
        <f t="shared" si="422"/>
        <v>0</v>
      </c>
      <c r="BD1131" s="38">
        <f t="shared" si="423"/>
        <v>0</v>
      </c>
      <c r="BE1131" s="35">
        <f t="shared" si="424"/>
        <v>0</v>
      </c>
      <c r="BF1131" s="36">
        <f t="shared" si="425"/>
        <v>0</v>
      </c>
      <c r="BG1131" s="37">
        <f t="shared" si="426"/>
        <v>0</v>
      </c>
      <c r="BH1131" s="38">
        <f t="shared" si="427"/>
        <v>0</v>
      </c>
      <c r="BI1131" s="35">
        <f t="shared" si="428"/>
        <v>0</v>
      </c>
      <c r="BJ1131" s="36">
        <f t="shared" si="429"/>
        <v>0</v>
      </c>
      <c r="BK1131" s="37">
        <f t="shared" si="430"/>
        <v>0</v>
      </c>
      <c r="BL1131" s="38">
        <f t="shared" si="431"/>
        <v>0</v>
      </c>
      <c r="BM1131" s="39">
        <f t="shared" si="432"/>
        <v>0</v>
      </c>
      <c r="BN1131" s="34" t="str">
        <f>IF(BM1131=0,"",
IF(SUM($BM$985:BM1131)=1,BO1131,
IF($BM$1560&gt;SUM($BM$985:BM1131),_xlfn.CONCAT(", ",BO1131),
IF($BM$1560=SUM($BM$985:BM1131),_xlfn.CONCAT(" y ",BO1131)))))</f>
        <v/>
      </c>
      <c r="BO1131" s="270" t="s">
        <v>911</v>
      </c>
    </row>
    <row r="1132" spans="1:67" ht="15" customHeight="1">
      <c r="A1132" s="245"/>
      <c r="B1132" s="9"/>
      <c r="C1132" s="270" t="s">
        <v>912</v>
      </c>
      <c r="D1132" s="389" t="str">
        <f>IF($AC$978="","",IF(HLOOKUP($AC$978,Presentación!$AQ$3:$BV$574,Presentación!AP151)="","",HLOOKUP($AC$978,Presentación!$AQ$3:$BV$574,Presentación!AP151,0)))</f>
        <v/>
      </c>
      <c r="E1132" s="390"/>
      <c r="F1132" s="391"/>
      <c r="G1132" s="480" t="str">
        <f>IF($AC$978="","",IF(HLOOKUP($AC$978,Presentación!$BZ$3:$DE$574,Presentación!AP151,0)="","",HLOOKUP($AC$978,Presentación!$BZ$3:$DE$574,Presentación!AP151,0)))</f>
        <v/>
      </c>
      <c r="H1132" s="481"/>
      <c r="I1132" s="481"/>
      <c r="J1132" s="481"/>
      <c r="K1132" s="481"/>
      <c r="L1132" s="482"/>
      <c r="M1132" s="27"/>
      <c r="N1132" s="27"/>
      <c r="O1132" s="27"/>
      <c r="P1132" s="27"/>
      <c r="Q1132" s="27"/>
      <c r="R1132" s="27"/>
      <c r="S1132" s="27"/>
      <c r="T1132" s="27"/>
      <c r="U1132" s="27"/>
      <c r="V1132" s="27"/>
      <c r="W1132" s="27"/>
      <c r="X1132" s="27"/>
      <c r="Y1132" s="27"/>
      <c r="Z1132" s="27"/>
      <c r="AA1132" s="27"/>
      <c r="AB1132" s="27"/>
      <c r="AC1132" s="27"/>
      <c r="AD1132" s="27"/>
      <c r="AG1132">
        <f t="shared" si="400"/>
        <v>0</v>
      </c>
      <c r="AH1132">
        <f t="shared" si="401"/>
        <v>0</v>
      </c>
      <c r="AI1132">
        <f t="shared" si="402"/>
        <v>0</v>
      </c>
      <c r="AJ1132">
        <f t="shared" si="403"/>
        <v>0</v>
      </c>
      <c r="AK1132">
        <f t="shared" si="404"/>
        <v>0</v>
      </c>
      <c r="AL1132">
        <f t="shared" si="405"/>
        <v>0</v>
      </c>
      <c r="AM1132">
        <f t="shared" si="406"/>
        <v>0</v>
      </c>
      <c r="AN1132">
        <f t="shared" si="407"/>
        <v>0</v>
      </c>
      <c r="AO1132">
        <f t="shared" si="408"/>
        <v>0</v>
      </c>
      <c r="AP1132">
        <f t="shared" si="409"/>
        <v>0</v>
      </c>
      <c r="AQ1132">
        <f t="shared" si="410"/>
        <v>0</v>
      </c>
      <c r="AR1132">
        <f t="shared" si="411"/>
        <v>0</v>
      </c>
      <c r="AS1132">
        <f t="shared" si="412"/>
        <v>0</v>
      </c>
      <c r="AT1132">
        <f t="shared" si="413"/>
        <v>0</v>
      </c>
      <c r="AU1132">
        <f t="shared" si="414"/>
        <v>0</v>
      </c>
      <c r="AV1132">
        <f t="shared" si="415"/>
        <v>0</v>
      </c>
      <c r="AW1132">
        <f t="shared" si="416"/>
        <v>0</v>
      </c>
      <c r="AX1132">
        <f t="shared" si="417"/>
        <v>0</v>
      </c>
      <c r="AY1132">
        <f t="shared" si="418"/>
        <v>0</v>
      </c>
      <c r="AZ1132">
        <f t="shared" si="419"/>
        <v>0</v>
      </c>
      <c r="BA1132" s="35">
        <f t="shared" si="420"/>
        <v>0</v>
      </c>
      <c r="BB1132" s="36">
        <f t="shared" si="421"/>
        <v>0</v>
      </c>
      <c r="BC1132" s="37">
        <f t="shared" si="422"/>
        <v>0</v>
      </c>
      <c r="BD1132" s="38">
        <f t="shared" si="423"/>
        <v>0</v>
      </c>
      <c r="BE1132" s="35">
        <f t="shared" si="424"/>
        <v>0</v>
      </c>
      <c r="BF1132" s="36">
        <f t="shared" si="425"/>
        <v>0</v>
      </c>
      <c r="BG1132" s="37">
        <f t="shared" si="426"/>
        <v>0</v>
      </c>
      <c r="BH1132" s="38">
        <f t="shared" si="427"/>
        <v>0</v>
      </c>
      <c r="BI1132" s="35">
        <f t="shared" si="428"/>
        <v>0</v>
      </c>
      <c r="BJ1132" s="36">
        <f t="shared" si="429"/>
        <v>0</v>
      </c>
      <c r="BK1132" s="37">
        <f t="shared" si="430"/>
        <v>0</v>
      </c>
      <c r="BL1132" s="38">
        <f t="shared" si="431"/>
        <v>0</v>
      </c>
      <c r="BM1132" s="39">
        <f t="shared" si="432"/>
        <v>0</v>
      </c>
      <c r="BN1132" s="34" t="str">
        <f>IF(BM1132=0,"",
IF(SUM($BM$985:BM1132)=1,BO1132,
IF($BM$1560&gt;SUM($BM$985:BM1132),_xlfn.CONCAT(", ",BO1132),
IF($BM$1560=SUM($BM$985:BM1132),_xlfn.CONCAT(" y ",BO1132)))))</f>
        <v/>
      </c>
      <c r="BO1132" s="270" t="s">
        <v>912</v>
      </c>
    </row>
    <row r="1133" spans="1:67" ht="15" customHeight="1">
      <c r="A1133" s="245"/>
      <c r="B1133" s="9"/>
      <c r="C1133" s="270" t="s">
        <v>913</v>
      </c>
      <c r="D1133" s="389" t="str">
        <f>IF($AC$978="","",IF(HLOOKUP($AC$978,Presentación!$AQ$3:$BV$574,Presentación!AP152)="","",HLOOKUP($AC$978,Presentación!$AQ$3:$BV$574,Presentación!AP152,0)))</f>
        <v/>
      </c>
      <c r="E1133" s="390"/>
      <c r="F1133" s="391"/>
      <c r="G1133" s="480" t="str">
        <f>IF($AC$978="","",IF(HLOOKUP($AC$978,Presentación!$BZ$3:$DE$574,Presentación!AP152,0)="","",HLOOKUP($AC$978,Presentación!$BZ$3:$DE$574,Presentación!AP152,0)))</f>
        <v/>
      </c>
      <c r="H1133" s="481"/>
      <c r="I1133" s="481"/>
      <c r="J1133" s="481"/>
      <c r="K1133" s="481"/>
      <c r="L1133" s="482"/>
      <c r="M1133" s="27"/>
      <c r="N1133" s="27"/>
      <c r="O1133" s="27"/>
      <c r="P1133" s="27"/>
      <c r="Q1133" s="27"/>
      <c r="R1133" s="27"/>
      <c r="S1133" s="27"/>
      <c r="T1133" s="27"/>
      <c r="U1133" s="27"/>
      <c r="V1133" s="27"/>
      <c r="W1133" s="27"/>
      <c r="X1133" s="27"/>
      <c r="Y1133" s="27"/>
      <c r="Z1133" s="27"/>
      <c r="AA1133" s="27"/>
      <c r="AB1133" s="27"/>
      <c r="AC1133" s="27"/>
      <c r="AD1133" s="27"/>
      <c r="AG1133">
        <f t="shared" si="400"/>
        <v>0</v>
      </c>
      <c r="AH1133">
        <f t="shared" si="401"/>
        <v>0</v>
      </c>
      <c r="AI1133">
        <f t="shared" si="402"/>
        <v>0</v>
      </c>
      <c r="AJ1133">
        <f t="shared" si="403"/>
        <v>0</v>
      </c>
      <c r="AK1133">
        <f t="shared" si="404"/>
        <v>0</v>
      </c>
      <c r="AL1133">
        <f t="shared" si="405"/>
        <v>0</v>
      </c>
      <c r="AM1133">
        <f t="shared" si="406"/>
        <v>0</v>
      </c>
      <c r="AN1133">
        <f t="shared" si="407"/>
        <v>0</v>
      </c>
      <c r="AO1133">
        <f t="shared" si="408"/>
        <v>0</v>
      </c>
      <c r="AP1133">
        <f t="shared" si="409"/>
        <v>0</v>
      </c>
      <c r="AQ1133">
        <f t="shared" si="410"/>
        <v>0</v>
      </c>
      <c r="AR1133">
        <f t="shared" si="411"/>
        <v>0</v>
      </c>
      <c r="AS1133">
        <f t="shared" si="412"/>
        <v>0</v>
      </c>
      <c r="AT1133">
        <f t="shared" si="413"/>
        <v>0</v>
      </c>
      <c r="AU1133">
        <f t="shared" si="414"/>
        <v>0</v>
      </c>
      <c r="AV1133">
        <f t="shared" si="415"/>
        <v>0</v>
      </c>
      <c r="AW1133">
        <f t="shared" si="416"/>
        <v>0</v>
      </c>
      <c r="AX1133">
        <f t="shared" si="417"/>
        <v>0</v>
      </c>
      <c r="AY1133">
        <f t="shared" si="418"/>
        <v>0</v>
      </c>
      <c r="AZ1133">
        <f t="shared" si="419"/>
        <v>0</v>
      </c>
      <c r="BA1133" s="35">
        <f t="shared" si="420"/>
        <v>0</v>
      </c>
      <c r="BB1133" s="36">
        <f t="shared" si="421"/>
        <v>0</v>
      </c>
      <c r="BC1133" s="37">
        <f t="shared" si="422"/>
        <v>0</v>
      </c>
      <c r="BD1133" s="38">
        <f t="shared" si="423"/>
        <v>0</v>
      </c>
      <c r="BE1133" s="35">
        <f t="shared" si="424"/>
        <v>0</v>
      </c>
      <c r="BF1133" s="36">
        <f t="shared" si="425"/>
        <v>0</v>
      </c>
      <c r="BG1133" s="37">
        <f t="shared" si="426"/>
        <v>0</v>
      </c>
      <c r="BH1133" s="38">
        <f t="shared" si="427"/>
        <v>0</v>
      </c>
      <c r="BI1133" s="35">
        <f t="shared" si="428"/>
        <v>0</v>
      </c>
      <c r="BJ1133" s="36">
        <f t="shared" si="429"/>
        <v>0</v>
      </c>
      <c r="BK1133" s="37">
        <f t="shared" si="430"/>
        <v>0</v>
      </c>
      <c r="BL1133" s="38">
        <f t="shared" si="431"/>
        <v>0</v>
      </c>
      <c r="BM1133" s="39">
        <f t="shared" si="432"/>
        <v>0</v>
      </c>
      <c r="BN1133" s="34" t="str">
        <f>IF(BM1133=0,"",
IF(SUM($BM$985:BM1133)=1,BO1133,
IF($BM$1560&gt;SUM($BM$985:BM1133),_xlfn.CONCAT(", ",BO1133),
IF($BM$1560=SUM($BM$985:BM1133),_xlfn.CONCAT(" y ",BO1133)))))</f>
        <v/>
      </c>
      <c r="BO1133" s="270" t="s">
        <v>913</v>
      </c>
    </row>
    <row r="1134" spans="1:67" ht="15" customHeight="1">
      <c r="A1134" s="245"/>
      <c r="B1134" s="9"/>
      <c r="C1134" s="270" t="s">
        <v>914</v>
      </c>
      <c r="D1134" s="389" t="str">
        <f>IF($AC$978="","",IF(HLOOKUP($AC$978,Presentación!$AQ$3:$BV$574,Presentación!AP153)="","",HLOOKUP($AC$978,Presentación!$AQ$3:$BV$574,Presentación!AP153,0)))</f>
        <v/>
      </c>
      <c r="E1134" s="390"/>
      <c r="F1134" s="391"/>
      <c r="G1134" s="480" t="str">
        <f>IF($AC$978="","",IF(HLOOKUP($AC$978,Presentación!$BZ$3:$DE$574,Presentación!AP153,0)="","",HLOOKUP($AC$978,Presentación!$BZ$3:$DE$574,Presentación!AP153,0)))</f>
        <v/>
      </c>
      <c r="H1134" s="481"/>
      <c r="I1134" s="481"/>
      <c r="J1134" s="481"/>
      <c r="K1134" s="481"/>
      <c r="L1134" s="482"/>
      <c r="M1134" s="27"/>
      <c r="N1134" s="27"/>
      <c r="O1134" s="27"/>
      <c r="P1134" s="27"/>
      <c r="Q1134" s="27"/>
      <c r="R1134" s="27"/>
      <c r="S1134" s="27"/>
      <c r="T1134" s="27"/>
      <c r="U1134" s="27"/>
      <c r="V1134" s="27"/>
      <c r="W1134" s="27"/>
      <c r="X1134" s="27"/>
      <c r="Y1134" s="27"/>
      <c r="Z1134" s="27"/>
      <c r="AA1134" s="27"/>
      <c r="AB1134" s="27"/>
      <c r="AC1134" s="27"/>
      <c r="AD1134" s="27"/>
      <c r="AG1134">
        <f t="shared" si="400"/>
        <v>0</v>
      </c>
      <c r="AH1134">
        <f t="shared" si="401"/>
        <v>0</v>
      </c>
      <c r="AI1134">
        <f t="shared" si="402"/>
        <v>0</v>
      </c>
      <c r="AJ1134">
        <f t="shared" si="403"/>
        <v>0</v>
      </c>
      <c r="AK1134">
        <f t="shared" si="404"/>
        <v>0</v>
      </c>
      <c r="AL1134">
        <f t="shared" si="405"/>
        <v>0</v>
      </c>
      <c r="AM1134">
        <f t="shared" si="406"/>
        <v>0</v>
      </c>
      <c r="AN1134">
        <f t="shared" si="407"/>
        <v>0</v>
      </c>
      <c r="AO1134">
        <f t="shared" si="408"/>
        <v>0</v>
      </c>
      <c r="AP1134">
        <f t="shared" si="409"/>
        <v>0</v>
      </c>
      <c r="AQ1134">
        <f t="shared" si="410"/>
        <v>0</v>
      </c>
      <c r="AR1134">
        <f t="shared" si="411"/>
        <v>0</v>
      </c>
      <c r="AS1134">
        <f t="shared" si="412"/>
        <v>0</v>
      </c>
      <c r="AT1134">
        <f t="shared" si="413"/>
        <v>0</v>
      </c>
      <c r="AU1134">
        <f t="shared" si="414"/>
        <v>0</v>
      </c>
      <c r="AV1134">
        <f t="shared" si="415"/>
        <v>0</v>
      </c>
      <c r="AW1134">
        <f t="shared" si="416"/>
        <v>0</v>
      </c>
      <c r="AX1134">
        <f t="shared" si="417"/>
        <v>0</v>
      </c>
      <c r="AY1134">
        <f t="shared" si="418"/>
        <v>0</v>
      </c>
      <c r="AZ1134">
        <f t="shared" si="419"/>
        <v>0</v>
      </c>
      <c r="BA1134" s="35">
        <f t="shared" si="420"/>
        <v>0</v>
      </c>
      <c r="BB1134" s="36">
        <f t="shared" si="421"/>
        <v>0</v>
      </c>
      <c r="BC1134" s="37">
        <f t="shared" si="422"/>
        <v>0</v>
      </c>
      <c r="BD1134" s="38">
        <f t="shared" si="423"/>
        <v>0</v>
      </c>
      <c r="BE1134" s="35">
        <f t="shared" si="424"/>
        <v>0</v>
      </c>
      <c r="BF1134" s="36">
        <f t="shared" si="425"/>
        <v>0</v>
      </c>
      <c r="BG1134" s="37">
        <f t="shared" si="426"/>
        <v>0</v>
      </c>
      <c r="BH1134" s="38">
        <f t="shared" si="427"/>
        <v>0</v>
      </c>
      <c r="BI1134" s="35">
        <f t="shared" si="428"/>
        <v>0</v>
      </c>
      <c r="BJ1134" s="36">
        <f t="shared" si="429"/>
        <v>0</v>
      </c>
      <c r="BK1134" s="37">
        <f t="shared" si="430"/>
        <v>0</v>
      </c>
      <c r="BL1134" s="38">
        <f t="shared" si="431"/>
        <v>0</v>
      </c>
      <c r="BM1134" s="39">
        <f t="shared" si="432"/>
        <v>0</v>
      </c>
      <c r="BN1134" s="34" t="str">
        <f>IF(BM1134=0,"",
IF(SUM($BM$985:BM1134)=1,BO1134,
IF($BM$1560&gt;SUM($BM$985:BM1134),_xlfn.CONCAT(", ",BO1134),
IF($BM$1560=SUM($BM$985:BM1134),_xlfn.CONCAT(" y ",BO1134)))))</f>
        <v/>
      </c>
      <c r="BO1134" s="270" t="s">
        <v>914</v>
      </c>
    </row>
    <row r="1135" spans="1:67" ht="15" customHeight="1">
      <c r="A1135" s="245"/>
      <c r="B1135" s="9"/>
      <c r="C1135" s="270" t="s">
        <v>915</v>
      </c>
      <c r="D1135" s="389" t="str">
        <f>IF($AC$978="","",IF(HLOOKUP($AC$978,Presentación!$AQ$3:$BV$574,Presentación!AP154)="","",HLOOKUP($AC$978,Presentación!$AQ$3:$BV$574,Presentación!AP154,0)))</f>
        <v/>
      </c>
      <c r="E1135" s="390"/>
      <c r="F1135" s="391"/>
      <c r="G1135" s="480" t="str">
        <f>IF($AC$978="","",IF(HLOOKUP($AC$978,Presentación!$BZ$3:$DE$574,Presentación!AP154,0)="","",HLOOKUP($AC$978,Presentación!$BZ$3:$DE$574,Presentación!AP154,0)))</f>
        <v/>
      </c>
      <c r="H1135" s="481"/>
      <c r="I1135" s="481"/>
      <c r="J1135" s="481"/>
      <c r="K1135" s="481"/>
      <c r="L1135" s="482"/>
      <c r="M1135" s="27"/>
      <c r="N1135" s="27"/>
      <c r="O1135" s="27"/>
      <c r="P1135" s="27"/>
      <c r="Q1135" s="27"/>
      <c r="R1135" s="27"/>
      <c r="S1135" s="27"/>
      <c r="T1135" s="27"/>
      <c r="U1135" s="27"/>
      <c r="V1135" s="27"/>
      <c r="W1135" s="27"/>
      <c r="X1135" s="27"/>
      <c r="Y1135" s="27"/>
      <c r="Z1135" s="27"/>
      <c r="AA1135" s="27"/>
      <c r="AB1135" s="27"/>
      <c r="AC1135" s="27"/>
      <c r="AD1135" s="27"/>
      <c r="AG1135">
        <f t="shared" si="400"/>
        <v>0</v>
      </c>
      <c r="AH1135">
        <f t="shared" si="401"/>
        <v>0</v>
      </c>
      <c r="AI1135">
        <f t="shared" si="402"/>
        <v>0</v>
      </c>
      <c r="AJ1135">
        <f t="shared" si="403"/>
        <v>0</v>
      </c>
      <c r="AK1135">
        <f t="shared" si="404"/>
        <v>0</v>
      </c>
      <c r="AL1135">
        <f t="shared" si="405"/>
        <v>0</v>
      </c>
      <c r="AM1135">
        <f t="shared" si="406"/>
        <v>0</v>
      </c>
      <c r="AN1135">
        <f t="shared" si="407"/>
        <v>0</v>
      </c>
      <c r="AO1135">
        <f t="shared" si="408"/>
        <v>0</v>
      </c>
      <c r="AP1135">
        <f t="shared" si="409"/>
        <v>0</v>
      </c>
      <c r="AQ1135">
        <f t="shared" si="410"/>
        <v>0</v>
      </c>
      <c r="AR1135">
        <f t="shared" si="411"/>
        <v>0</v>
      </c>
      <c r="AS1135">
        <f t="shared" si="412"/>
        <v>0</v>
      </c>
      <c r="AT1135">
        <f t="shared" si="413"/>
        <v>0</v>
      </c>
      <c r="AU1135">
        <f t="shared" si="414"/>
        <v>0</v>
      </c>
      <c r="AV1135">
        <f t="shared" si="415"/>
        <v>0</v>
      </c>
      <c r="AW1135">
        <f t="shared" si="416"/>
        <v>0</v>
      </c>
      <c r="AX1135">
        <f t="shared" si="417"/>
        <v>0</v>
      </c>
      <c r="AY1135">
        <f t="shared" si="418"/>
        <v>0</v>
      </c>
      <c r="AZ1135">
        <f t="shared" si="419"/>
        <v>0</v>
      </c>
      <c r="BA1135" s="35">
        <f t="shared" si="420"/>
        <v>0</v>
      </c>
      <c r="BB1135" s="36">
        <f t="shared" si="421"/>
        <v>0</v>
      </c>
      <c r="BC1135" s="37">
        <f t="shared" si="422"/>
        <v>0</v>
      </c>
      <c r="BD1135" s="38">
        <f t="shared" si="423"/>
        <v>0</v>
      </c>
      <c r="BE1135" s="35">
        <f t="shared" si="424"/>
        <v>0</v>
      </c>
      <c r="BF1135" s="36">
        <f t="shared" si="425"/>
        <v>0</v>
      </c>
      <c r="BG1135" s="37">
        <f t="shared" si="426"/>
        <v>0</v>
      </c>
      <c r="BH1135" s="38">
        <f t="shared" si="427"/>
        <v>0</v>
      </c>
      <c r="BI1135" s="35">
        <f t="shared" si="428"/>
        <v>0</v>
      </c>
      <c r="BJ1135" s="36">
        <f t="shared" si="429"/>
        <v>0</v>
      </c>
      <c r="BK1135" s="37">
        <f t="shared" si="430"/>
        <v>0</v>
      </c>
      <c r="BL1135" s="38">
        <f t="shared" si="431"/>
        <v>0</v>
      </c>
      <c r="BM1135" s="39">
        <f t="shared" si="432"/>
        <v>0</v>
      </c>
      <c r="BN1135" s="34" t="str">
        <f>IF(BM1135=0,"",
IF(SUM($BM$985:BM1135)=1,BO1135,
IF($BM$1560&gt;SUM($BM$985:BM1135),_xlfn.CONCAT(", ",BO1135),
IF($BM$1560=SUM($BM$985:BM1135),_xlfn.CONCAT(" y ",BO1135)))))</f>
        <v/>
      </c>
      <c r="BO1135" s="270" t="s">
        <v>915</v>
      </c>
    </row>
    <row r="1136" spans="1:67" ht="15" customHeight="1">
      <c r="A1136" s="245"/>
      <c r="B1136" s="9"/>
      <c r="C1136" s="270" t="s">
        <v>916</v>
      </c>
      <c r="D1136" s="389" t="str">
        <f>IF($AC$978="","",IF(HLOOKUP($AC$978,Presentación!$AQ$3:$BV$574,Presentación!AP155)="","",HLOOKUP($AC$978,Presentación!$AQ$3:$BV$574,Presentación!AP155,0)))</f>
        <v/>
      </c>
      <c r="E1136" s="390"/>
      <c r="F1136" s="391"/>
      <c r="G1136" s="480" t="str">
        <f>IF($AC$978="","",IF(HLOOKUP($AC$978,Presentación!$BZ$3:$DE$574,Presentación!AP155,0)="","",HLOOKUP($AC$978,Presentación!$BZ$3:$DE$574,Presentación!AP155,0)))</f>
        <v/>
      </c>
      <c r="H1136" s="481"/>
      <c r="I1136" s="481"/>
      <c r="J1136" s="481"/>
      <c r="K1136" s="481"/>
      <c r="L1136" s="482"/>
      <c r="M1136" s="27"/>
      <c r="N1136" s="27"/>
      <c r="O1136" s="27"/>
      <c r="P1136" s="27"/>
      <c r="Q1136" s="27"/>
      <c r="R1136" s="27"/>
      <c r="S1136" s="27"/>
      <c r="T1136" s="27"/>
      <c r="U1136" s="27"/>
      <c r="V1136" s="27"/>
      <c r="W1136" s="27"/>
      <c r="X1136" s="27"/>
      <c r="Y1136" s="27"/>
      <c r="Z1136" s="27"/>
      <c r="AA1136" s="27"/>
      <c r="AB1136" s="27"/>
      <c r="AC1136" s="27"/>
      <c r="AD1136" s="27"/>
      <c r="AG1136">
        <f t="shared" si="400"/>
        <v>0</v>
      </c>
      <c r="AH1136">
        <f t="shared" si="401"/>
        <v>0</v>
      </c>
      <c r="AI1136">
        <f t="shared" si="402"/>
        <v>0</v>
      </c>
      <c r="AJ1136">
        <f t="shared" si="403"/>
        <v>0</v>
      </c>
      <c r="AK1136">
        <f t="shared" si="404"/>
        <v>0</v>
      </c>
      <c r="AL1136">
        <f t="shared" si="405"/>
        <v>0</v>
      </c>
      <c r="AM1136">
        <f t="shared" si="406"/>
        <v>0</v>
      </c>
      <c r="AN1136">
        <f t="shared" si="407"/>
        <v>0</v>
      </c>
      <c r="AO1136">
        <f t="shared" si="408"/>
        <v>0</v>
      </c>
      <c r="AP1136">
        <f t="shared" si="409"/>
        <v>0</v>
      </c>
      <c r="AQ1136">
        <f t="shared" si="410"/>
        <v>0</v>
      </c>
      <c r="AR1136">
        <f t="shared" si="411"/>
        <v>0</v>
      </c>
      <c r="AS1136">
        <f t="shared" si="412"/>
        <v>0</v>
      </c>
      <c r="AT1136">
        <f t="shared" si="413"/>
        <v>0</v>
      </c>
      <c r="AU1136">
        <f t="shared" si="414"/>
        <v>0</v>
      </c>
      <c r="AV1136">
        <f t="shared" si="415"/>
        <v>0</v>
      </c>
      <c r="AW1136">
        <f t="shared" si="416"/>
        <v>0</v>
      </c>
      <c r="AX1136">
        <f t="shared" si="417"/>
        <v>0</v>
      </c>
      <c r="AY1136">
        <f t="shared" si="418"/>
        <v>0</v>
      </c>
      <c r="AZ1136">
        <f t="shared" si="419"/>
        <v>0</v>
      </c>
      <c r="BA1136" s="35">
        <f t="shared" si="420"/>
        <v>0</v>
      </c>
      <c r="BB1136" s="36">
        <f t="shared" si="421"/>
        <v>0</v>
      </c>
      <c r="BC1136" s="37">
        <f t="shared" si="422"/>
        <v>0</v>
      </c>
      <c r="BD1136" s="38">
        <f t="shared" si="423"/>
        <v>0</v>
      </c>
      <c r="BE1136" s="35">
        <f t="shared" si="424"/>
        <v>0</v>
      </c>
      <c r="BF1136" s="36">
        <f t="shared" si="425"/>
        <v>0</v>
      </c>
      <c r="BG1136" s="37">
        <f t="shared" si="426"/>
        <v>0</v>
      </c>
      <c r="BH1136" s="38">
        <f t="shared" si="427"/>
        <v>0</v>
      </c>
      <c r="BI1136" s="35">
        <f t="shared" si="428"/>
        <v>0</v>
      </c>
      <c r="BJ1136" s="36">
        <f t="shared" si="429"/>
        <v>0</v>
      </c>
      <c r="BK1136" s="37">
        <f t="shared" si="430"/>
        <v>0</v>
      </c>
      <c r="BL1136" s="38">
        <f t="shared" si="431"/>
        <v>0</v>
      </c>
      <c r="BM1136" s="39">
        <f t="shared" si="432"/>
        <v>0</v>
      </c>
      <c r="BN1136" s="34" t="str">
        <f>IF(BM1136=0,"",
IF(SUM($BM$985:BM1136)=1,BO1136,
IF($BM$1560&gt;SUM($BM$985:BM1136),_xlfn.CONCAT(", ",BO1136),
IF($BM$1560=SUM($BM$985:BM1136),_xlfn.CONCAT(" y ",BO1136)))))</f>
        <v/>
      </c>
      <c r="BO1136" s="270" t="s">
        <v>916</v>
      </c>
    </row>
    <row r="1137" spans="1:67" ht="15" customHeight="1">
      <c r="A1137" s="245"/>
      <c r="B1137" s="9"/>
      <c r="C1137" s="270" t="s">
        <v>917</v>
      </c>
      <c r="D1137" s="389" t="str">
        <f>IF($AC$978="","",IF(HLOOKUP($AC$978,Presentación!$AQ$3:$BV$574,Presentación!AP156)="","",HLOOKUP($AC$978,Presentación!$AQ$3:$BV$574,Presentación!AP156,0)))</f>
        <v/>
      </c>
      <c r="E1137" s="390"/>
      <c r="F1137" s="391"/>
      <c r="G1137" s="480" t="str">
        <f>IF($AC$978="","",IF(HLOOKUP($AC$978,Presentación!$BZ$3:$DE$574,Presentación!AP156,0)="","",HLOOKUP($AC$978,Presentación!$BZ$3:$DE$574,Presentación!AP156,0)))</f>
        <v/>
      </c>
      <c r="H1137" s="481"/>
      <c r="I1137" s="481"/>
      <c r="J1137" s="481"/>
      <c r="K1137" s="481"/>
      <c r="L1137" s="482"/>
      <c r="M1137" s="27"/>
      <c r="N1137" s="27"/>
      <c r="O1137" s="27"/>
      <c r="P1137" s="27"/>
      <c r="Q1137" s="27"/>
      <c r="R1137" s="27"/>
      <c r="S1137" s="27"/>
      <c r="T1137" s="27"/>
      <c r="U1137" s="27"/>
      <c r="V1137" s="27"/>
      <c r="W1137" s="27"/>
      <c r="X1137" s="27"/>
      <c r="Y1137" s="27"/>
      <c r="Z1137" s="27"/>
      <c r="AA1137" s="27"/>
      <c r="AB1137" s="27"/>
      <c r="AC1137" s="27"/>
      <c r="AD1137" s="27"/>
      <c r="AG1137">
        <f t="shared" si="400"/>
        <v>0</v>
      </c>
      <c r="AH1137">
        <f t="shared" si="401"/>
        <v>0</v>
      </c>
      <c r="AI1137">
        <f t="shared" si="402"/>
        <v>0</v>
      </c>
      <c r="AJ1137">
        <f t="shared" si="403"/>
        <v>0</v>
      </c>
      <c r="AK1137">
        <f t="shared" si="404"/>
        <v>0</v>
      </c>
      <c r="AL1137">
        <f t="shared" si="405"/>
        <v>0</v>
      </c>
      <c r="AM1137">
        <f t="shared" si="406"/>
        <v>0</v>
      </c>
      <c r="AN1137">
        <f t="shared" si="407"/>
        <v>0</v>
      </c>
      <c r="AO1137">
        <f t="shared" si="408"/>
        <v>0</v>
      </c>
      <c r="AP1137">
        <f t="shared" si="409"/>
        <v>0</v>
      </c>
      <c r="AQ1137">
        <f t="shared" si="410"/>
        <v>0</v>
      </c>
      <c r="AR1137">
        <f t="shared" si="411"/>
        <v>0</v>
      </c>
      <c r="AS1137">
        <f t="shared" si="412"/>
        <v>0</v>
      </c>
      <c r="AT1137">
        <f t="shared" si="413"/>
        <v>0</v>
      </c>
      <c r="AU1137">
        <f t="shared" si="414"/>
        <v>0</v>
      </c>
      <c r="AV1137">
        <f t="shared" si="415"/>
        <v>0</v>
      </c>
      <c r="AW1137">
        <f t="shared" si="416"/>
        <v>0</v>
      </c>
      <c r="AX1137">
        <f t="shared" si="417"/>
        <v>0</v>
      </c>
      <c r="AY1137">
        <f t="shared" si="418"/>
        <v>0</v>
      </c>
      <c r="AZ1137">
        <f t="shared" si="419"/>
        <v>0</v>
      </c>
      <c r="BA1137" s="35">
        <f t="shared" si="420"/>
        <v>0</v>
      </c>
      <c r="BB1137" s="36">
        <f t="shared" si="421"/>
        <v>0</v>
      </c>
      <c r="BC1137" s="37">
        <f t="shared" si="422"/>
        <v>0</v>
      </c>
      <c r="BD1137" s="38">
        <f t="shared" si="423"/>
        <v>0</v>
      </c>
      <c r="BE1137" s="35">
        <f t="shared" si="424"/>
        <v>0</v>
      </c>
      <c r="BF1137" s="36">
        <f t="shared" si="425"/>
        <v>0</v>
      </c>
      <c r="BG1137" s="37">
        <f t="shared" si="426"/>
        <v>0</v>
      </c>
      <c r="BH1137" s="38">
        <f t="shared" si="427"/>
        <v>0</v>
      </c>
      <c r="BI1137" s="35">
        <f t="shared" si="428"/>
        <v>0</v>
      </c>
      <c r="BJ1137" s="36">
        <f t="shared" si="429"/>
        <v>0</v>
      </c>
      <c r="BK1137" s="37">
        <f t="shared" si="430"/>
        <v>0</v>
      </c>
      <c r="BL1137" s="38">
        <f t="shared" si="431"/>
        <v>0</v>
      </c>
      <c r="BM1137" s="39">
        <f t="shared" si="432"/>
        <v>0</v>
      </c>
      <c r="BN1137" s="34" t="str">
        <f>IF(BM1137=0,"",
IF(SUM($BM$985:BM1137)=1,BO1137,
IF($BM$1560&gt;SUM($BM$985:BM1137),_xlfn.CONCAT(", ",BO1137),
IF($BM$1560=SUM($BM$985:BM1137),_xlfn.CONCAT(" y ",BO1137)))))</f>
        <v/>
      </c>
      <c r="BO1137" s="270" t="s">
        <v>917</v>
      </c>
    </row>
    <row r="1138" spans="1:67" ht="15" customHeight="1">
      <c r="A1138" s="245"/>
      <c r="B1138" s="9"/>
      <c r="C1138" s="270" t="s">
        <v>918</v>
      </c>
      <c r="D1138" s="389" t="str">
        <f>IF($AC$978="","",IF(HLOOKUP($AC$978,Presentación!$AQ$3:$BV$574,Presentación!AP157)="","",HLOOKUP($AC$978,Presentación!$AQ$3:$BV$574,Presentación!AP157,0)))</f>
        <v/>
      </c>
      <c r="E1138" s="390"/>
      <c r="F1138" s="391"/>
      <c r="G1138" s="480" t="str">
        <f>IF($AC$978="","",IF(HLOOKUP($AC$978,Presentación!$BZ$3:$DE$574,Presentación!AP157,0)="","",HLOOKUP($AC$978,Presentación!$BZ$3:$DE$574,Presentación!AP157,0)))</f>
        <v/>
      </c>
      <c r="H1138" s="481"/>
      <c r="I1138" s="481"/>
      <c r="J1138" s="481"/>
      <c r="K1138" s="481"/>
      <c r="L1138" s="482"/>
      <c r="M1138" s="27"/>
      <c r="N1138" s="27"/>
      <c r="O1138" s="27"/>
      <c r="P1138" s="27"/>
      <c r="Q1138" s="27"/>
      <c r="R1138" s="27"/>
      <c r="S1138" s="27"/>
      <c r="T1138" s="27"/>
      <c r="U1138" s="27"/>
      <c r="V1138" s="27"/>
      <c r="W1138" s="27"/>
      <c r="X1138" s="27"/>
      <c r="Y1138" s="27"/>
      <c r="Z1138" s="27"/>
      <c r="AA1138" s="27"/>
      <c r="AB1138" s="27"/>
      <c r="AC1138" s="27"/>
      <c r="AD1138" s="27"/>
      <c r="AG1138">
        <f t="shared" si="400"/>
        <v>0</v>
      </c>
      <c r="AH1138">
        <f t="shared" si="401"/>
        <v>0</v>
      </c>
      <c r="AI1138">
        <f t="shared" si="402"/>
        <v>0</v>
      </c>
      <c r="AJ1138">
        <f t="shared" si="403"/>
        <v>0</v>
      </c>
      <c r="AK1138">
        <f t="shared" si="404"/>
        <v>0</v>
      </c>
      <c r="AL1138">
        <f t="shared" si="405"/>
        <v>0</v>
      </c>
      <c r="AM1138">
        <f t="shared" si="406"/>
        <v>0</v>
      </c>
      <c r="AN1138">
        <f t="shared" si="407"/>
        <v>0</v>
      </c>
      <c r="AO1138">
        <f t="shared" si="408"/>
        <v>0</v>
      </c>
      <c r="AP1138">
        <f t="shared" si="409"/>
        <v>0</v>
      </c>
      <c r="AQ1138">
        <f t="shared" si="410"/>
        <v>0</v>
      </c>
      <c r="AR1138">
        <f t="shared" si="411"/>
        <v>0</v>
      </c>
      <c r="AS1138">
        <f t="shared" si="412"/>
        <v>0</v>
      </c>
      <c r="AT1138">
        <f t="shared" si="413"/>
        <v>0</v>
      </c>
      <c r="AU1138">
        <f t="shared" si="414"/>
        <v>0</v>
      </c>
      <c r="AV1138">
        <f t="shared" si="415"/>
        <v>0</v>
      </c>
      <c r="AW1138">
        <f t="shared" si="416"/>
        <v>0</v>
      </c>
      <c r="AX1138">
        <f t="shared" si="417"/>
        <v>0</v>
      </c>
      <c r="AY1138">
        <f t="shared" si="418"/>
        <v>0</v>
      </c>
      <c r="AZ1138">
        <f t="shared" si="419"/>
        <v>0</v>
      </c>
      <c r="BA1138" s="35">
        <f t="shared" si="420"/>
        <v>0</v>
      </c>
      <c r="BB1138" s="36">
        <f t="shared" si="421"/>
        <v>0</v>
      </c>
      <c r="BC1138" s="37">
        <f t="shared" si="422"/>
        <v>0</v>
      </c>
      <c r="BD1138" s="38">
        <f t="shared" si="423"/>
        <v>0</v>
      </c>
      <c r="BE1138" s="35">
        <f t="shared" si="424"/>
        <v>0</v>
      </c>
      <c r="BF1138" s="36">
        <f t="shared" si="425"/>
        <v>0</v>
      </c>
      <c r="BG1138" s="37">
        <f t="shared" si="426"/>
        <v>0</v>
      </c>
      <c r="BH1138" s="38">
        <f t="shared" si="427"/>
        <v>0</v>
      </c>
      <c r="BI1138" s="35">
        <f t="shared" si="428"/>
        <v>0</v>
      </c>
      <c r="BJ1138" s="36">
        <f t="shared" si="429"/>
        <v>0</v>
      </c>
      <c r="BK1138" s="37">
        <f t="shared" si="430"/>
        <v>0</v>
      </c>
      <c r="BL1138" s="38">
        <f t="shared" si="431"/>
        <v>0</v>
      </c>
      <c r="BM1138" s="39">
        <f t="shared" si="432"/>
        <v>0</v>
      </c>
      <c r="BN1138" s="34" t="str">
        <f>IF(BM1138=0,"",
IF(SUM($BM$985:BM1138)=1,BO1138,
IF($BM$1560&gt;SUM($BM$985:BM1138),_xlfn.CONCAT(", ",BO1138),
IF($BM$1560=SUM($BM$985:BM1138),_xlfn.CONCAT(" y ",BO1138)))))</f>
        <v/>
      </c>
      <c r="BO1138" s="270" t="s">
        <v>918</v>
      </c>
    </row>
    <row r="1139" spans="1:67" ht="15" customHeight="1">
      <c r="A1139" s="245"/>
      <c r="B1139" s="9"/>
      <c r="C1139" s="270" t="s">
        <v>919</v>
      </c>
      <c r="D1139" s="389" t="str">
        <f>IF($AC$978="","",IF(HLOOKUP($AC$978,Presentación!$AQ$3:$BV$574,Presentación!AP158)="","",HLOOKUP($AC$978,Presentación!$AQ$3:$BV$574,Presentación!AP158,0)))</f>
        <v/>
      </c>
      <c r="E1139" s="390"/>
      <c r="F1139" s="391"/>
      <c r="G1139" s="480" t="str">
        <f>IF($AC$978="","",IF(HLOOKUP($AC$978,Presentación!$BZ$3:$DE$574,Presentación!AP158,0)="","",HLOOKUP($AC$978,Presentación!$BZ$3:$DE$574,Presentación!AP158,0)))</f>
        <v/>
      </c>
      <c r="H1139" s="481"/>
      <c r="I1139" s="481"/>
      <c r="J1139" s="481"/>
      <c r="K1139" s="481"/>
      <c r="L1139" s="482"/>
      <c r="M1139" s="27"/>
      <c r="N1139" s="27"/>
      <c r="O1139" s="27"/>
      <c r="P1139" s="27"/>
      <c r="Q1139" s="27"/>
      <c r="R1139" s="27"/>
      <c r="S1139" s="27"/>
      <c r="T1139" s="27"/>
      <c r="U1139" s="27"/>
      <c r="V1139" s="27"/>
      <c r="W1139" s="27"/>
      <c r="X1139" s="27"/>
      <c r="Y1139" s="27"/>
      <c r="Z1139" s="27"/>
      <c r="AA1139" s="27"/>
      <c r="AB1139" s="27"/>
      <c r="AC1139" s="27"/>
      <c r="AD1139" s="27"/>
      <c r="AG1139">
        <f t="shared" si="400"/>
        <v>0</v>
      </c>
      <c r="AH1139">
        <f t="shared" si="401"/>
        <v>0</v>
      </c>
      <c r="AI1139">
        <f t="shared" si="402"/>
        <v>0</v>
      </c>
      <c r="AJ1139">
        <f t="shared" si="403"/>
        <v>0</v>
      </c>
      <c r="AK1139">
        <f t="shared" si="404"/>
        <v>0</v>
      </c>
      <c r="AL1139">
        <f t="shared" si="405"/>
        <v>0</v>
      </c>
      <c r="AM1139">
        <f t="shared" si="406"/>
        <v>0</v>
      </c>
      <c r="AN1139">
        <f t="shared" si="407"/>
        <v>0</v>
      </c>
      <c r="AO1139">
        <f t="shared" si="408"/>
        <v>0</v>
      </c>
      <c r="AP1139">
        <f t="shared" si="409"/>
        <v>0</v>
      </c>
      <c r="AQ1139">
        <f t="shared" si="410"/>
        <v>0</v>
      </c>
      <c r="AR1139">
        <f t="shared" si="411"/>
        <v>0</v>
      </c>
      <c r="AS1139">
        <f t="shared" si="412"/>
        <v>0</v>
      </c>
      <c r="AT1139">
        <f t="shared" si="413"/>
        <v>0</v>
      </c>
      <c r="AU1139">
        <f t="shared" si="414"/>
        <v>0</v>
      </c>
      <c r="AV1139">
        <f t="shared" si="415"/>
        <v>0</v>
      </c>
      <c r="AW1139">
        <f t="shared" si="416"/>
        <v>0</v>
      </c>
      <c r="AX1139">
        <f t="shared" si="417"/>
        <v>0</v>
      </c>
      <c r="AY1139">
        <f t="shared" si="418"/>
        <v>0</v>
      </c>
      <c r="AZ1139">
        <f t="shared" si="419"/>
        <v>0</v>
      </c>
      <c r="BA1139" s="35">
        <f t="shared" si="420"/>
        <v>0</v>
      </c>
      <c r="BB1139" s="36">
        <f t="shared" si="421"/>
        <v>0</v>
      </c>
      <c r="BC1139" s="37">
        <f t="shared" si="422"/>
        <v>0</v>
      </c>
      <c r="BD1139" s="38">
        <f t="shared" si="423"/>
        <v>0</v>
      </c>
      <c r="BE1139" s="35">
        <f t="shared" si="424"/>
        <v>0</v>
      </c>
      <c r="BF1139" s="36">
        <f t="shared" si="425"/>
        <v>0</v>
      </c>
      <c r="BG1139" s="37">
        <f t="shared" si="426"/>
        <v>0</v>
      </c>
      <c r="BH1139" s="38">
        <f t="shared" si="427"/>
        <v>0</v>
      </c>
      <c r="BI1139" s="35">
        <f t="shared" si="428"/>
        <v>0</v>
      </c>
      <c r="BJ1139" s="36">
        <f t="shared" si="429"/>
        <v>0</v>
      </c>
      <c r="BK1139" s="37">
        <f t="shared" si="430"/>
        <v>0</v>
      </c>
      <c r="BL1139" s="38">
        <f t="shared" si="431"/>
        <v>0</v>
      </c>
      <c r="BM1139" s="39">
        <f t="shared" si="432"/>
        <v>0</v>
      </c>
      <c r="BN1139" s="34" t="str">
        <f>IF(BM1139=0,"",
IF(SUM($BM$985:BM1139)=1,BO1139,
IF($BM$1560&gt;SUM($BM$985:BM1139),_xlfn.CONCAT(", ",BO1139),
IF($BM$1560=SUM($BM$985:BM1139),_xlfn.CONCAT(" y ",BO1139)))))</f>
        <v/>
      </c>
      <c r="BO1139" s="270" t="s">
        <v>919</v>
      </c>
    </row>
    <row r="1140" spans="1:67" ht="15" customHeight="1">
      <c r="A1140" s="245"/>
      <c r="B1140" s="9"/>
      <c r="C1140" s="270" t="s">
        <v>920</v>
      </c>
      <c r="D1140" s="389" t="str">
        <f>IF($AC$978="","",IF(HLOOKUP($AC$978,Presentación!$AQ$3:$BV$574,Presentación!AP159)="","",HLOOKUP($AC$978,Presentación!$AQ$3:$BV$574,Presentación!AP159,0)))</f>
        <v/>
      </c>
      <c r="E1140" s="390"/>
      <c r="F1140" s="391"/>
      <c r="G1140" s="480" t="str">
        <f>IF($AC$978="","",IF(HLOOKUP($AC$978,Presentación!$BZ$3:$DE$574,Presentación!AP159,0)="","",HLOOKUP($AC$978,Presentación!$BZ$3:$DE$574,Presentación!AP159,0)))</f>
        <v/>
      </c>
      <c r="H1140" s="481"/>
      <c r="I1140" s="481"/>
      <c r="J1140" s="481"/>
      <c r="K1140" s="481"/>
      <c r="L1140" s="482"/>
      <c r="M1140" s="27"/>
      <c r="N1140" s="27"/>
      <c r="O1140" s="27"/>
      <c r="P1140" s="27"/>
      <c r="Q1140" s="27"/>
      <c r="R1140" s="27"/>
      <c r="S1140" s="27"/>
      <c r="T1140" s="27"/>
      <c r="U1140" s="27"/>
      <c r="V1140" s="27"/>
      <c r="W1140" s="27"/>
      <c r="X1140" s="27"/>
      <c r="Y1140" s="27"/>
      <c r="Z1140" s="27"/>
      <c r="AA1140" s="27"/>
      <c r="AB1140" s="27"/>
      <c r="AC1140" s="27"/>
      <c r="AD1140" s="27"/>
      <c r="AG1140">
        <f t="shared" si="400"/>
        <v>0</v>
      </c>
      <c r="AH1140">
        <f t="shared" si="401"/>
        <v>0</v>
      </c>
      <c r="AI1140">
        <f t="shared" si="402"/>
        <v>0</v>
      </c>
      <c r="AJ1140">
        <f t="shared" si="403"/>
        <v>0</v>
      </c>
      <c r="AK1140">
        <f t="shared" si="404"/>
        <v>0</v>
      </c>
      <c r="AL1140">
        <f t="shared" si="405"/>
        <v>0</v>
      </c>
      <c r="AM1140">
        <f t="shared" si="406"/>
        <v>0</v>
      </c>
      <c r="AN1140">
        <f t="shared" si="407"/>
        <v>0</v>
      </c>
      <c r="AO1140">
        <f t="shared" si="408"/>
        <v>0</v>
      </c>
      <c r="AP1140">
        <f t="shared" si="409"/>
        <v>0</v>
      </c>
      <c r="AQ1140">
        <f t="shared" si="410"/>
        <v>0</v>
      </c>
      <c r="AR1140">
        <f t="shared" si="411"/>
        <v>0</v>
      </c>
      <c r="AS1140">
        <f t="shared" si="412"/>
        <v>0</v>
      </c>
      <c r="AT1140">
        <f t="shared" si="413"/>
        <v>0</v>
      </c>
      <c r="AU1140">
        <f t="shared" si="414"/>
        <v>0</v>
      </c>
      <c r="AV1140">
        <f t="shared" si="415"/>
        <v>0</v>
      </c>
      <c r="AW1140">
        <f t="shared" si="416"/>
        <v>0</v>
      </c>
      <c r="AX1140">
        <f t="shared" si="417"/>
        <v>0</v>
      </c>
      <c r="AY1140">
        <f t="shared" si="418"/>
        <v>0</v>
      </c>
      <c r="AZ1140">
        <f t="shared" si="419"/>
        <v>0</v>
      </c>
      <c r="BA1140" s="35">
        <f t="shared" si="420"/>
        <v>0</v>
      </c>
      <c r="BB1140" s="36">
        <f t="shared" si="421"/>
        <v>0</v>
      </c>
      <c r="BC1140" s="37">
        <f t="shared" si="422"/>
        <v>0</v>
      </c>
      <c r="BD1140" s="38">
        <f t="shared" si="423"/>
        <v>0</v>
      </c>
      <c r="BE1140" s="35">
        <f t="shared" si="424"/>
        <v>0</v>
      </c>
      <c r="BF1140" s="36">
        <f t="shared" si="425"/>
        <v>0</v>
      </c>
      <c r="BG1140" s="37">
        <f t="shared" si="426"/>
        <v>0</v>
      </c>
      <c r="BH1140" s="38">
        <f t="shared" si="427"/>
        <v>0</v>
      </c>
      <c r="BI1140" s="35">
        <f t="shared" si="428"/>
        <v>0</v>
      </c>
      <c r="BJ1140" s="36">
        <f t="shared" si="429"/>
        <v>0</v>
      </c>
      <c r="BK1140" s="37">
        <f t="shared" si="430"/>
        <v>0</v>
      </c>
      <c r="BL1140" s="38">
        <f t="shared" si="431"/>
        <v>0</v>
      </c>
      <c r="BM1140" s="39">
        <f t="shared" si="432"/>
        <v>0</v>
      </c>
      <c r="BN1140" s="34" t="str">
        <f>IF(BM1140=0,"",
IF(SUM($BM$985:BM1140)=1,BO1140,
IF($BM$1560&gt;SUM($BM$985:BM1140),_xlfn.CONCAT(", ",BO1140),
IF($BM$1560=SUM($BM$985:BM1140),_xlfn.CONCAT(" y ",BO1140)))))</f>
        <v/>
      </c>
      <c r="BO1140" s="270" t="s">
        <v>920</v>
      </c>
    </row>
    <row r="1141" spans="1:67" ht="15" customHeight="1">
      <c r="A1141" s="245"/>
      <c r="B1141" s="9"/>
      <c r="C1141" s="270" t="s">
        <v>921</v>
      </c>
      <c r="D1141" s="389" t="str">
        <f>IF($AC$978="","",IF(HLOOKUP($AC$978,Presentación!$AQ$3:$BV$574,Presentación!AP160)="","",HLOOKUP($AC$978,Presentación!$AQ$3:$BV$574,Presentación!AP160,0)))</f>
        <v/>
      </c>
      <c r="E1141" s="390"/>
      <c r="F1141" s="391"/>
      <c r="G1141" s="480" t="str">
        <f>IF($AC$978="","",IF(HLOOKUP($AC$978,Presentación!$BZ$3:$DE$574,Presentación!AP160,0)="","",HLOOKUP($AC$978,Presentación!$BZ$3:$DE$574,Presentación!AP160,0)))</f>
        <v/>
      </c>
      <c r="H1141" s="481"/>
      <c r="I1141" s="481"/>
      <c r="J1141" s="481"/>
      <c r="K1141" s="481"/>
      <c r="L1141" s="482"/>
      <c r="M1141" s="27"/>
      <c r="N1141" s="27"/>
      <c r="O1141" s="27"/>
      <c r="P1141" s="27"/>
      <c r="Q1141" s="27"/>
      <c r="R1141" s="27"/>
      <c r="S1141" s="27"/>
      <c r="T1141" s="27"/>
      <c r="U1141" s="27"/>
      <c r="V1141" s="27"/>
      <c r="W1141" s="27"/>
      <c r="X1141" s="27"/>
      <c r="Y1141" s="27"/>
      <c r="Z1141" s="27"/>
      <c r="AA1141" s="27"/>
      <c r="AB1141" s="27"/>
      <c r="AC1141" s="27"/>
      <c r="AD1141" s="27"/>
      <c r="AG1141">
        <f t="shared" si="400"/>
        <v>0</v>
      </c>
      <c r="AH1141">
        <f t="shared" si="401"/>
        <v>0</v>
      </c>
      <c r="AI1141">
        <f t="shared" si="402"/>
        <v>0</v>
      </c>
      <c r="AJ1141">
        <f t="shared" si="403"/>
        <v>0</v>
      </c>
      <c r="AK1141">
        <f t="shared" si="404"/>
        <v>0</v>
      </c>
      <c r="AL1141">
        <f t="shared" si="405"/>
        <v>0</v>
      </c>
      <c r="AM1141">
        <f t="shared" si="406"/>
        <v>0</v>
      </c>
      <c r="AN1141">
        <f t="shared" si="407"/>
        <v>0</v>
      </c>
      <c r="AO1141">
        <f t="shared" si="408"/>
        <v>0</v>
      </c>
      <c r="AP1141">
        <f t="shared" si="409"/>
        <v>0</v>
      </c>
      <c r="AQ1141">
        <f t="shared" si="410"/>
        <v>0</v>
      </c>
      <c r="AR1141">
        <f t="shared" si="411"/>
        <v>0</v>
      </c>
      <c r="AS1141">
        <f t="shared" si="412"/>
        <v>0</v>
      </c>
      <c r="AT1141">
        <f t="shared" si="413"/>
        <v>0</v>
      </c>
      <c r="AU1141">
        <f t="shared" si="414"/>
        <v>0</v>
      </c>
      <c r="AV1141">
        <f t="shared" si="415"/>
        <v>0</v>
      </c>
      <c r="AW1141">
        <f t="shared" si="416"/>
        <v>0</v>
      </c>
      <c r="AX1141">
        <f t="shared" si="417"/>
        <v>0</v>
      </c>
      <c r="AY1141">
        <f t="shared" si="418"/>
        <v>0</v>
      </c>
      <c r="AZ1141">
        <f t="shared" si="419"/>
        <v>0</v>
      </c>
      <c r="BA1141" s="35">
        <f t="shared" si="420"/>
        <v>0</v>
      </c>
      <c r="BB1141" s="36">
        <f t="shared" si="421"/>
        <v>0</v>
      </c>
      <c r="BC1141" s="37">
        <f t="shared" si="422"/>
        <v>0</v>
      </c>
      <c r="BD1141" s="38">
        <f t="shared" si="423"/>
        <v>0</v>
      </c>
      <c r="BE1141" s="35">
        <f t="shared" si="424"/>
        <v>0</v>
      </c>
      <c r="BF1141" s="36">
        <f t="shared" si="425"/>
        <v>0</v>
      </c>
      <c r="BG1141" s="37">
        <f t="shared" si="426"/>
        <v>0</v>
      </c>
      <c r="BH1141" s="38">
        <f t="shared" si="427"/>
        <v>0</v>
      </c>
      <c r="BI1141" s="35">
        <f t="shared" si="428"/>
        <v>0</v>
      </c>
      <c r="BJ1141" s="36">
        <f t="shared" si="429"/>
        <v>0</v>
      </c>
      <c r="BK1141" s="37">
        <f t="shared" si="430"/>
        <v>0</v>
      </c>
      <c r="BL1141" s="38">
        <f t="shared" si="431"/>
        <v>0</v>
      </c>
      <c r="BM1141" s="39">
        <f t="shared" si="432"/>
        <v>0</v>
      </c>
      <c r="BN1141" s="34" t="str">
        <f>IF(BM1141=0,"",
IF(SUM($BM$985:BM1141)=1,BO1141,
IF($BM$1560&gt;SUM($BM$985:BM1141),_xlfn.CONCAT(", ",BO1141),
IF($BM$1560=SUM($BM$985:BM1141),_xlfn.CONCAT(" y ",BO1141)))))</f>
        <v/>
      </c>
      <c r="BO1141" s="270" t="s">
        <v>921</v>
      </c>
    </row>
    <row r="1142" spans="1:67" ht="15" customHeight="1">
      <c r="A1142" s="245"/>
      <c r="B1142" s="9"/>
      <c r="C1142" s="270" t="s">
        <v>922</v>
      </c>
      <c r="D1142" s="389" t="str">
        <f>IF($AC$978="","",IF(HLOOKUP($AC$978,Presentación!$AQ$3:$BV$574,Presentación!AP161)="","",HLOOKUP($AC$978,Presentación!$AQ$3:$BV$574,Presentación!AP161,0)))</f>
        <v/>
      </c>
      <c r="E1142" s="390"/>
      <c r="F1142" s="391"/>
      <c r="G1142" s="480" t="str">
        <f>IF($AC$978="","",IF(HLOOKUP($AC$978,Presentación!$BZ$3:$DE$574,Presentación!AP161,0)="","",HLOOKUP($AC$978,Presentación!$BZ$3:$DE$574,Presentación!AP161,0)))</f>
        <v/>
      </c>
      <c r="H1142" s="481"/>
      <c r="I1142" s="481"/>
      <c r="J1142" s="481"/>
      <c r="K1142" s="481"/>
      <c r="L1142" s="482"/>
      <c r="M1142" s="27"/>
      <c r="N1142" s="27"/>
      <c r="O1142" s="27"/>
      <c r="P1142" s="27"/>
      <c r="Q1142" s="27"/>
      <c r="R1142" s="27"/>
      <c r="S1142" s="27"/>
      <c r="T1142" s="27"/>
      <c r="U1142" s="27"/>
      <c r="V1142" s="27"/>
      <c r="W1142" s="27"/>
      <c r="X1142" s="27"/>
      <c r="Y1142" s="27"/>
      <c r="Z1142" s="27"/>
      <c r="AA1142" s="27"/>
      <c r="AB1142" s="27"/>
      <c r="AC1142" s="27"/>
      <c r="AD1142" s="27"/>
      <c r="AG1142">
        <f t="shared" si="400"/>
        <v>0</v>
      </c>
      <c r="AH1142">
        <f t="shared" si="401"/>
        <v>0</v>
      </c>
      <c r="AI1142">
        <f t="shared" si="402"/>
        <v>0</v>
      </c>
      <c r="AJ1142">
        <f t="shared" si="403"/>
        <v>0</v>
      </c>
      <c r="AK1142">
        <f t="shared" si="404"/>
        <v>0</v>
      </c>
      <c r="AL1142">
        <f t="shared" si="405"/>
        <v>0</v>
      </c>
      <c r="AM1142">
        <f t="shared" si="406"/>
        <v>0</v>
      </c>
      <c r="AN1142">
        <f t="shared" si="407"/>
        <v>0</v>
      </c>
      <c r="AO1142">
        <f t="shared" si="408"/>
        <v>0</v>
      </c>
      <c r="AP1142">
        <f t="shared" si="409"/>
        <v>0</v>
      </c>
      <c r="AQ1142">
        <f t="shared" si="410"/>
        <v>0</v>
      </c>
      <c r="AR1142">
        <f t="shared" si="411"/>
        <v>0</v>
      </c>
      <c r="AS1142">
        <f t="shared" si="412"/>
        <v>0</v>
      </c>
      <c r="AT1142">
        <f t="shared" si="413"/>
        <v>0</v>
      </c>
      <c r="AU1142">
        <f t="shared" si="414"/>
        <v>0</v>
      </c>
      <c r="AV1142">
        <f t="shared" si="415"/>
        <v>0</v>
      </c>
      <c r="AW1142">
        <f t="shared" si="416"/>
        <v>0</v>
      </c>
      <c r="AX1142">
        <f t="shared" si="417"/>
        <v>0</v>
      </c>
      <c r="AY1142">
        <f t="shared" si="418"/>
        <v>0</v>
      </c>
      <c r="AZ1142">
        <f t="shared" si="419"/>
        <v>0</v>
      </c>
      <c r="BA1142" s="35">
        <f t="shared" si="420"/>
        <v>0</v>
      </c>
      <c r="BB1142" s="36">
        <f t="shared" si="421"/>
        <v>0</v>
      </c>
      <c r="BC1142" s="37">
        <f t="shared" si="422"/>
        <v>0</v>
      </c>
      <c r="BD1142" s="38">
        <f t="shared" si="423"/>
        <v>0</v>
      </c>
      <c r="BE1142" s="35">
        <f t="shared" si="424"/>
        <v>0</v>
      </c>
      <c r="BF1142" s="36">
        <f t="shared" si="425"/>
        <v>0</v>
      </c>
      <c r="BG1142" s="37">
        <f t="shared" si="426"/>
        <v>0</v>
      </c>
      <c r="BH1142" s="38">
        <f t="shared" si="427"/>
        <v>0</v>
      </c>
      <c r="BI1142" s="35">
        <f t="shared" si="428"/>
        <v>0</v>
      </c>
      <c r="BJ1142" s="36">
        <f t="shared" si="429"/>
        <v>0</v>
      </c>
      <c r="BK1142" s="37">
        <f t="shared" si="430"/>
        <v>0</v>
      </c>
      <c r="BL1142" s="38">
        <f t="shared" si="431"/>
        <v>0</v>
      </c>
      <c r="BM1142" s="39">
        <f t="shared" si="432"/>
        <v>0</v>
      </c>
      <c r="BN1142" s="34" t="str">
        <f>IF(BM1142=0,"",
IF(SUM($BM$985:BM1142)=1,BO1142,
IF($BM$1560&gt;SUM($BM$985:BM1142),_xlfn.CONCAT(", ",BO1142),
IF($BM$1560=SUM($BM$985:BM1142),_xlfn.CONCAT(" y ",BO1142)))))</f>
        <v/>
      </c>
      <c r="BO1142" s="270" t="s">
        <v>922</v>
      </c>
    </row>
    <row r="1143" spans="1:67" ht="15" customHeight="1">
      <c r="A1143" s="245"/>
      <c r="B1143" s="9"/>
      <c r="C1143" s="270" t="s">
        <v>923</v>
      </c>
      <c r="D1143" s="389" t="str">
        <f>IF($AC$978="","",IF(HLOOKUP($AC$978,Presentación!$AQ$3:$BV$574,Presentación!AP162)="","",HLOOKUP($AC$978,Presentación!$AQ$3:$BV$574,Presentación!AP162,0)))</f>
        <v/>
      </c>
      <c r="E1143" s="390"/>
      <c r="F1143" s="391"/>
      <c r="G1143" s="480" t="str">
        <f>IF($AC$978="","",IF(HLOOKUP($AC$978,Presentación!$BZ$3:$DE$574,Presentación!AP162,0)="","",HLOOKUP($AC$978,Presentación!$BZ$3:$DE$574,Presentación!AP162,0)))</f>
        <v/>
      </c>
      <c r="H1143" s="481"/>
      <c r="I1143" s="481"/>
      <c r="J1143" s="481"/>
      <c r="K1143" s="481"/>
      <c r="L1143" s="482"/>
      <c r="M1143" s="27"/>
      <c r="N1143" s="27"/>
      <c r="O1143" s="27"/>
      <c r="P1143" s="27"/>
      <c r="Q1143" s="27"/>
      <c r="R1143" s="27"/>
      <c r="S1143" s="27"/>
      <c r="T1143" s="27"/>
      <c r="U1143" s="27"/>
      <c r="V1143" s="27"/>
      <c r="W1143" s="27"/>
      <c r="X1143" s="27"/>
      <c r="Y1143" s="27"/>
      <c r="Z1143" s="27"/>
      <c r="AA1143" s="27"/>
      <c r="AB1143" s="27"/>
      <c r="AC1143" s="27"/>
      <c r="AD1143" s="27"/>
      <c r="AG1143">
        <f t="shared" si="400"/>
        <v>0</v>
      </c>
      <c r="AH1143">
        <f t="shared" si="401"/>
        <v>0</v>
      </c>
      <c r="AI1143">
        <f t="shared" si="402"/>
        <v>0</v>
      </c>
      <c r="AJ1143">
        <f t="shared" si="403"/>
        <v>0</v>
      </c>
      <c r="AK1143">
        <f t="shared" si="404"/>
        <v>0</v>
      </c>
      <c r="AL1143">
        <f t="shared" si="405"/>
        <v>0</v>
      </c>
      <c r="AM1143">
        <f t="shared" si="406"/>
        <v>0</v>
      </c>
      <c r="AN1143">
        <f t="shared" si="407"/>
        <v>0</v>
      </c>
      <c r="AO1143">
        <f t="shared" si="408"/>
        <v>0</v>
      </c>
      <c r="AP1143">
        <f t="shared" si="409"/>
        <v>0</v>
      </c>
      <c r="AQ1143">
        <f t="shared" si="410"/>
        <v>0</v>
      </c>
      <c r="AR1143">
        <f t="shared" si="411"/>
        <v>0</v>
      </c>
      <c r="AS1143">
        <f t="shared" si="412"/>
        <v>0</v>
      </c>
      <c r="AT1143">
        <f t="shared" si="413"/>
        <v>0</v>
      </c>
      <c r="AU1143">
        <f t="shared" si="414"/>
        <v>0</v>
      </c>
      <c r="AV1143">
        <f t="shared" si="415"/>
        <v>0</v>
      </c>
      <c r="AW1143">
        <f t="shared" si="416"/>
        <v>0</v>
      </c>
      <c r="AX1143">
        <f t="shared" si="417"/>
        <v>0</v>
      </c>
      <c r="AY1143">
        <f t="shared" si="418"/>
        <v>0</v>
      </c>
      <c r="AZ1143">
        <f t="shared" si="419"/>
        <v>0</v>
      </c>
      <c r="BA1143" s="35">
        <f t="shared" si="420"/>
        <v>0</v>
      </c>
      <c r="BB1143" s="36">
        <f t="shared" si="421"/>
        <v>0</v>
      </c>
      <c r="BC1143" s="37">
        <f t="shared" si="422"/>
        <v>0</v>
      </c>
      <c r="BD1143" s="38">
        <f t="shared" si="423"/>
        <v>0</v>
      </c>
      <c r="BE1143" s="35">
        <f t="shared" si="424"/>
        <v>0</v>
      </c>
      <c r="BF1143" s="36">
        <f t="shared" si="425"/>
        <v>0</v>
      </c>
      <c r="BG1143" s="37">
        <f t="shared" si="426"/>
        <v>0</v>
      </c>
      <c r="BH1143" s="38">
        <f t="shared" si="427"/>
        <v>0</v>
      </c>
      <c r="BI1143" s="35">
        <f t="shared" si="428"/>
        <v>0</v>
      </c>
      <c r="BJ1143" s="36">
        <f t="shared" si="429"/>
        <v>0</v>
      </c>
      <c r="BK1143" s="37">
        <f t="shared" si="430"/>
        <v>0</v>
      </c>
      <c r="BL1143" s="38">
        <f t="shared" si="431"/>
        <v>0</v>
      </c>
      <c r="BM1143" s="39">
        <f t="shared" si="432"/>
        <v>0</v>
      </c>
      <c r="BN1143" s="34" t="str">
        <f>IF(BM1143=0,"",
IF(SUM($BM$985:BM1143)=1,BO1143,
IF($BM$1560&gt;SUM($BM$985:BM1143),_xlfn.CONCAT(", ",BO1143),
IF($BM$1560=SUM($BM$985:BM1143),_xlfn.CONCAT(" y ",BO1143)))))</f>
        <v/>
      </c>
      <c r="BO1143" s="270" t="s">
        <v>923</v>
      </c>
    </row>
    <row r="1144" spans="1:67" ht="15" customHeight="1">
      <c r="A1144" s="245"/>
      <c r="B1144" s="9"/>
      <c r="C1144" s="270" t="s">
        <v>924</v>
      </c>
      <c r="D1144" s="389" t="str">
        <f>IF($AC$978="","",IF(HLOOKUP($AC$978,Presentación!$AQ$3:$BV$574,Presentación!AP163)="","",HLOOKUP($AC$978,Presentación!$AQ$3:$BV$574,Presentación!AP163,0)))</f>
        <v/>
      </c>
      <c r="E1144" s="390"/>
      <c r="F1144" s="391"/>
      <c r="G1144" s="480" t="str">
        <f>IF($AC$978="","",IF(HLOOKUP($AC$978,Presentación!$BZ$3:$DE$574,Presentación!AP163,0)="","",HLOOKUP($AC$978,Presentación!$BZ$3:$DE$574,Presentación!AP163,0)))</f>
        <v/>
      </c>
      <c r="H1144" s="481"/>
      <c r="I1144" s="481"/>
      <c r="J1144" s="481"/>
      <c r="K1144" s="481"/>
      <c r="L1144" s="482"/>
      <c r="M1144" s="27"/>
      <c r="N1144" s="27"/>
      <c r="O1144" s="27"/>
      <c r="P1144" s="27"/>
      <c r="Q1144" s="27"/>
      <c r="R1144" s="27"/>
      <c r="S1144" s="27"/>
      <c r="T1144" s="27"/>
      <c r="U1144" s="27"/>
      <c r="V1144" s="27"/>
      <c r="W1144" s="27"/>
      <c r="X1144" s="27"/>
      <c r="Y1144" s="27"/>
      <c r="Z1144" s="27"/>
      <c r="AA1144" s="27"/>
      <c r="AB1144" s="27"/>
      <c r="AC1144" s="27"/>
      <c r="AD1144" s="27"/>
      <c r="AG1144">
        <f t="shared" si="400"/>
        <v>0</v>
      </c>
      <c r="AH1144">
        <f t="shared" si="401"/>
        <v>0</v>
      </c>
      <c r="AI1144">
        <f t="shared" si="402"/>
        <v>0</v>
      </c>
      <c r="AJ1144">
        <f t="shared" si="403"/>
        <v>0</v>
      </c>
      <c r="AK1144">
        <f t="shared" si="404"/>
        <v>0</v>
      </c>
      <c r="AL1144">
        <f t="shared" si="405"/>
        <v>0</v>
      </c>
      <c r="AM1144">
        <f t="shared" si="406"/>
        <v>0</v>
      </c>
      <c r="AN1144">
        <f t="shared" si="407"/>
        <v>0</v>
      </c>
      <c r="AO1144">
        <f t="shared" si="408"/>
        <v>0</v>
      </c>
      <c r="AP1144">
        <f t="shared" si="409"/>
        <v>0</v>
      </c>
      <c r="AQ1144">
        <f t="shared" si="410"/>
        <v>0</v>
      </c>
      <c r="AR1144">
        <f t="shared" si="411"/>
        <v>0</v>
      </c>
      <c r="AS1144">
        <f t="shared" si="412"/>
        <v>0</v>
      </c>
      <c r="AT1144">
        <f t="shared" si="413"/>
        <v>0</v>
      </c>
      <c r="AU1144">
        <f t="shared" si="414"/>
        <v>0</v>
      </c>
      <c r="AV1144">
        <f t="shared" si="415"/>
        <v>0</v>
      </c>
      <c r="AW1144">
        <f t="shared" si="416"/>
        <v>0</v>
      </c>
      <c r="AX1144">
        <f t="shared" si="417"/>
        <v>0</v>
      </c>
      <c r="AY1144">
        <f t="shared" si="418"/>
        <v>0</v>
      </c>
      <c r="AZ1144">
        <f t="shared" si="419"/>
        <v>0</v>
      </c>
      <c r="BA1144" s="35">
        <f t="shared" si="420"/>
        <v>0</v>
      </c>
      <c r="BB1144" s="36">
        <f t="shared" si="421"/>
        <v>0</v>
      </c>
      <c r="BC1144" s="37">
        <f t="shared" si="422"/>
        <v>0</v>
      </c>
      <c r="BD1144" s="38">
        <f t="shared" si="423"/>
        <v>0</v>
      </c>
      <c r="BE1144" s="35">
        <f t="shared" si="424"/>
        <v>0</v>
      </c>
      <c r="BF1144" s="36">
        <f t="shared" si="425"/>
        <v>0</v>
      </c>
      <c r="BG1144" s="37">
        <f t="shared" si="426"/>
        <v>0</v>
      </c>
      <c r="BH1144" s="38">
        <f t="shared" si="427"/>
        <v>0</v>
      </c>
      <c r="BI1144" s="35">
        <f t="shared" si="428"/>
        <v>0</v>
      </c>
      <c r="BJ1144" s="36">
        <f t="shared" si="429"/>
        <v>0</v>
      </c>
      <c r="BK1144" s="37">
        <f t="shared" si="430"/>
        <v>0</v>
      </c>
      <c r="BL1144" s="38">
        <f t="shared" si="431"/>
        <v>0</v>
      </c>
      <c r="BM1144" s="39">
        <f t="shared" si="432"/>
        <v>0</v>
      </c>
      <c r="BN1144" s="34" t="str">
        <f>IF(BM1144=0,"",
IF(SUM($BM$985:BM1144)=1,BO1144,
IF($BM$1560&gt;SUM($BM$985:BM1144),_xlfn.CONCAT(", ",BO1144),
IF($BM$1560=SUM($BM$985:BM1144),_xlfn.CONCAT(" y ",BO1144)))))</f>
        <v/>
      </c>
      <c r="BO1144" s="270" t="s">
        <v>924</v>
      </c>
    </row>
    <row r="1145" spans="1:67" ht="15" customHeight="1">
      <c r="A1145" s="245"/>
      <c r="B1145" s="9"/>
      <c r="C1145" s="270" t="s">
        <v>925</v>
      </c>
      <c r="D1145" s="389" t="str">
        <f>IF($AC$978="","",IF(HLOOKUP($AC$978,Presentación!$AQ$3:$BV$574,Presentación!AP164)="","",HLOOKUP($AC$978,Presentación!$AQ$3:$BV$574,Presentación!AP164,0)))</f>
        <v/>
      </c>
      <c r="E1145" s="390"/>
      <c r="F1145" s="391"/>
      <c r="G1145" s="480" t="str">
        <f>IF($AC$978="","",IF(HLOOKUP($AC$978,Presentación!$BZ$3:$DE$574,Presentación!AP164,0)="","",HLOOKUP($AC$978,Presentación!$BZ$3:$DE$574,Presentación!AP164,0)))</f>
        <v/>
      </c>
      <c r="H1145" s="481"/>
      <c r="I1145" s="481"/>
      <c r="J1145" s="481"/>
      <c r="K1145" s="481"/>
      <c r="L1145" s="482"/>
      <c r="M1145" s="27"/>
      <c r="N1145" s="27"/>
      <c r="O1145" s="27"/>
      <c r="P1145" s="27"/>
      <c r="Q1145" s="27"/>
      <c r="R1145" s="27"/>
      <c r="S1145" s="27"/>
      <c r="T1145" s="27"/>
      <c r="U1145" s="27"/>
      <c r="V1145" s="27"/>
      <c r="W1145" s="27"/>
      <c r="X1145" s="27"/>
      <c r="Y1145" s="27"/>
      <c r="Z1145" s="27"/>
      <c r="AA1145" s="27"/>
      <c r="AB1145" s="27"/>
      <c r="AC1145" s="27"/>
      <c r="AD1145" s="27"/>
      <c r="AG1145">
        <f t="shared" si="400"/>
        <v>0</v>
      </c>
      <c r="AH1145">
        <f t="shared" si="401"/>
        <v>0</v>
      </c>
      <c r="AI1145">
        <f t="shared" si="402"/>
        <v>0</v>
      </c>
      <c r="AJ1145">
        <f t="shared" si="403"/>
        <v>0</v>
      </c>
      <c r="AK1145">
        <f t="shared" si="404"/>
        <v>0</v>
      </c>
      <c r="AL1145">
        <f t="shared" si="405"/>
        <v>0</v>
      </c>
      <c r="AM1145">
        <f t="shared" si="406"/>
        <v>0</v>
      </c>
      <c r="AN1145">
        <f t="shared" si="407"/>
        <v>0</v>
      </c>
      <c r="AO1145">
        <f t="shared" si="408"/>
        <v>0</v>
      </c>
      <c r="AP1145">
        <f t="shared" si="409"/>
        <v>0</v>
      </c>
      <c r="AQ1145">
        <f t="shared" si="410"/>
        <v>0</v>
      </c>
      <c r="AR1145">
        <f t="shared" si="411"/>
        <v>0</v>
      </c>
      <c r="AS1145">
        <f t="shared" si="412"/>
        <v>0</v>
      </c>
      <c r="AT1145">
        <f t="shared" si="413"/>
        <v>0</v>
      </c>
      <c r="AU1145">
        <f t="shared" si="414"/>
        <v>0</v>
      </c>
      <c r="AV1145">
        <f t="shared" si="415"/>
        <v>0</v>
      </c>
      <c r="AW1145">
        <f t="shared" si="416"/>
        <v>0</v>
      </c>
      <c r="AX1145">
        <f t="shared" si="417"/>
        <v>0</v>
      </c>
      <c r="AY1145">
        <f t="shared" si="418"/>
        <v>0</v>
      </c>
      <c r="AZ1145">
        <f t="shared" si="419"/>
        <v>0</v>
      </c>
      <c r="BA1145" s="35">
        <f t="shared" si="420"/>
        <v>0</v>
      </c>
      <c r="BB1145" s="36">
        <f t="shared" si="421"/>
        <v>0</v>
      </c>
      <c r="BC1145" s="37">
        <f t="shared" si="422"/>
        <v>0</v>
      </c>
      <c r="BD1145" s="38">
        <f t="shared" si="423"/>
        <v>0</v>
      </c>
      <c r="BE1145" s="35">
        <f t="shared" si="424"/>
        <v>0</v>
      </c>
      <c r="BF1145" s="36">
        <f t="shared" si="425"/>
        <v>0</v>
      </c>
      <c r="BG1145" s="37">
        <f t="shared" si="426"/>
        <v>0</v>
      </c>
      <c r="BH1145" s="38">
        <f t="shared" si="427"/>
        <v>0</v>
      </c>
      <c r="BI1145" s="35">
        <f t="shared" si="428"/>
        <v>0</v>
      </c>
      <c r="BJ1145" s="36">
        <f t="shared" si="429"/>
        <v>0</v>
      </c>
      <c r="BK1145" s="37">
        <f t="shared" si="430"/>
        <v>0</v>
      </c>
      <c r="BL1145" s="38">
        <f t="shared" si="431"/>
        <v>0</v>
      </c>
      <c r="BM1145" s="39">
        <f t="shared" si="432"/>
        <v>0</v>
      </c>
      <c r="BN1145" s="34" t="str">
        <f>IF(BM1145=0,"",
IF(SUM($BM$985:BM1145)=1,BO1145,
IF($BM$1560&gt;SUM($BM$985:BM1145),_xlfn.CONCAT(", ",BO1145),
IF($BM$1560=SUM($BM$985:BM1145),_xlfn.CONCAT(" y ",BO1145)))))</f>
        <v/>
      </c>
      <c r="BO1145" s="270" t="s">
        <v>925</v>
      </c>
    </row>
    <row r="1146" spans="1:67" ht="15" customHeight="1">
      <c r="A1146" s="245"/>
      <c r="B1146" s="9"/>
      <c r="C1146" s="270" t="s">
        <v>926</v>
      </c>
      <c r="D1146" s="389" t="str">
        <f>IF($AC$978="","",IF(HLOOKUP($AC$978,Presentación!$AQ$3:$BV$574,Presentación!AP165)="","",HLOOKUP($AC$978,Presentación!$AQ$3:$BV$574,Presentación!AP165,0)))</f>
        <v/>
      </c>
      <c r="E1146" s="390"/>
      <c r="F1146" s="391"/>
      <c r="G1146" s="480" t="str">
        <f>IF($AC$978="","",IF(HLOOKUP($AC$978,Presentación!$BZ$3:$DE$574,Presentación!AP165,0)="","",HLOOKUP($AC$978,Presentación!$BZ$3:$DE$574,Presentación!AP165,0)))</f>
        <v/>
      </c>
      <c r="H1146" s="481"/>
      <c r="I1146" s="481"/>
      <c r="J1146" s="481"/>
      <c r="K1146" s="481"/>
      <c r="L1146" s="482"/>
      <c r="M1146" s="27"/>
      <c r="N1146" s="27"/>
      <c r="O1146" s="27"/>
      <c r="P1146" s="27"/>
      <c r="Q1146" s="27"/>
      <c r="R1146" s="27"/>
      <c r="S1146" s="27"/>
      <c r="T1146" s="27"/>
      <c r="U1146" s="27"/>
      <c r="V1146" s="27"/>
      <c r="W1146" s="27"/>
      <c r="X1146" s="27"/>
      <c r="Y1146" s="27"/>
      <c r="Z1146" s="27"/>
      <c r="AA1146" s="27"/>
      <c r="AB1146" s="27"/>
      <c r="AC1146" s="27"/>
      <c r="AD1146" s="27"/>
      <c r="AG1146">
        <f t="shared" si="400"/>
        <v>0</v>
      </c>
      <c r="AH1146">
        <f t="shared" si="401"/>
        <v>0</v>
      </c>
      <c r="AI1146">
        <f t="shared" si="402"/>
        <v>0</v>
      </c>
      <c r="AJ1146">
        <f t="shared" si="403"/>
        <v>0</v>
      </c>
      <c r="AK1146">
        <f t="shared" si="404"/>
        <v>0</v>
      </c>
      <c r="AL1146">
        <f t="shared" si="405"/>
        <v>0</v>
      </c>
      <c r="AM1146">
        <f t="shared" si="406"/>
        <v>0</v>
      </c>
      <c r="AN1146">
        <f t="shared" si="407"/>
        <v>0</v>
      </c>
      <c r="AO1146">
        <f t="shared" si="408"/>
        <v>0</v>
      </c>
      <c r="AP1146">
        <f t="shared" si="409"/>
        <v>0</v>
      </c>
      <c r="AQ1146">
        <f t="shared" si="410"/>
        <v>0</v>
      </c>
      <c r="AR1146">
        <f t="shared" si="411"/>
        <v>0</v>
      </c>
      <c r="AS1146">
        <f t="shared" si="412"/>
        <v>0</v>
      </c>
      <c r="AT1146">
        <f t="shared" si="413"/>
        <v>0</v>
      </c>
      <c r="AU1146">
        <f t="shared" si="414"/>
        <v>0</v>
      </c>
      <c r="AV1146">
        <f t="shared" si="415"/>
        <v>0</v>
      </c>
      <c r="AW1146">
        <f t="shared" si="416"/>
        <v>0</v>
      </c>
      <c r="AX1146">
        <f t="shared" si="417"/>
        <v>0</v>
      </c>
      <c r="AY1146">
        <f t="shared" si="418"/>
        <v>0</v>
      </c>
      <c r="AZ1146">
        <f t="shared" si="419"/>
        <v>0</v>
      </c>
      <c r="BA1146" s="35">
        <f t="shared" si="420"/>
        <v>0</v>
      </c>
      <c r="BB1146" s="36">
        <f t="shared" si="421"/>
        <v>0</v>
      </c>
      <c r="BC1146" s="37">
        <f t="shared" si="422"/>
        <v>0</v>
      </c>
      <c r="BD1146" s="38">
        <f t="shared" si="423"/>
        <v>0</v>
      </c>
      <c r="BE1146" s="35">
        <f t="shared" si="424"/>
        <v>0</v>
      </c>
      <c r="BF1146" s="36">
        <f t="shared" si="425"/>
        <v>0</v>
      </c>
      <c r="BG1146" s="37">
        <f t="shared" si="426"/>
        <v>0</v>
      </c>
      <c r="BH1146" s="38">
        <f t="shared" si="427"/>
        <v>0</v>
      </c>
      <c r="BI1146" s="35">
        <f t="shared" si="428"/>
        <v>0</v>
      </c>
      <c r="BJ1146" s="36">
        <f t="shared" si="429"/>
        <v>0</v>
      </c>
      <c r="BK1146" s="37">
        <f t="shared" si="430"/>
        <v>0</v>
      </c>
      <c r="BL1146" s="38">
        <f t="shared" si="431"/>
        <v>0</v>
      </c>
      <c r="BM1146" s="39">
        <f t="shared" si="432"/>
        <v>0</v>
      </c>
      <c r="BN1146" s="34" t="str">
        <f>IF(BM1146=0,"",
IF(SUM($BM$985:BM1146)=1,BO1146,
IF($BM$1560&gt;SUM($BM$985:BM1146),_xlfn.CONCAT(", ",BO1146),
IF($BM$1560=SUM($BM$985:BM1146),_xlfn.CONCAT(" y ",BO1146)))))</f>
        <v/>
      </c>
      <c r="BO1146" s="270" t="s">
        <v>926</v>
      </c>
    </row>
    <row r="1147" spans="1:67" ht="15" customHeight="1">
      <c r="A1147" s="245"/>
      <c r="B1147" s="9"/>
      <c r="C1147" s="270" t="s">
        <v>927</v>
      </c>
      <c r="D1147" s="389" t="str">
        <f>IF($AC$978="","",IF(HLOOKUP($AC$978,Presentación!$AQ$3:$BV$574,Presentación!AP166)="","",HLOOKUP($AC$978,Presentación!$AQ$3:$BV$574,Presentación!AP166,0)))</f>
        <v/>
      </c>
      <c r="E1147" s="390"/>
      <c r="F1147" s="391"/>
      <c r="G1147" s="480" t="str">
        <f>IF($AC$978="","",IF(HLOOKUP($AC$978,Presentación!$BZ$3:$DE$574,Presentación!AP166,0)="","",HLOOKUP($AC$978,Presentación!$BZ$3:$DE$574,Presentación!AP166,0)))</f>
        <v/>
      </c>
      <c r="H1147" s="481"/>
      <c r="I1147" s="481"/>
      <c r="J1147" s="481"/>
      <c r="K1147" s="481"/>
      <c r="L1147" s="482"/>
      <c r="M1147" s="27"/>
      <c r="N1147" s="27"/>
      <c r="O1147" s="27"/>
      <c r="P1147" s="27"/>
      <c r="Q1147" s="27"/>
      <c r="R1147" s="27"/>
      <c r="S1147" s="27"/>
      <c r="T1147" s="27"/>
      <c r="U1147" s="27"/>
      <c r="V1147" s="27"/>
      <c r="W1147" s="27"/>
      <c r="X1147" s="27"/>
      <c r="Y1147" s="27"/>
      <c r="Z1147" s="27"/>
      <c r="AA1147" s="27"/>
      <c r="AB1147" s="27"/>
      <c r="AC1147" s="27"/>
      <c r="AD1147" s="27"/>
      <c r="AG1147">
        <f t="shared" si="400"/>
        <v>0</v>
      </c>
      <c r="AH1147">
        <f t="shared" si="401"/>
        <v>0</v>
      </c>
      <c r="AI1147">
        <f t="shared" si="402"/>
        <v>0</v>
      </c>
      <c r="AJ1147">
        <f t="shared" si="403"/>
        <v>0</v>
      </c>
      <c r="AK1147">
        <f t="shared" si="404"/>
        <v>0</v>
      </c>
      <c r="AL1147">
        <f t="shared" si="405"/>
        <v>0</v>
      </c>
      <c r="AM1147">
        <f t="shared" si="406"/>
        <v>0</v>
      </c>
      <c r="AN1147">
        <f t="shared" si="407"/>
        <v>0</v>
      </c>
      <c r="AO1147">
        <f t="shared" si="408"/>
        <v>0</v>
      </c>
      <c r="AP1147">
        <f t="shared" si="409"/>
        <v>0</v>
      </c>
      <c r="AQ1147">
        <f t="shared" si="410"/>
        <v>0</v>
      </c>
      <c r="AR1147">
        <f t="shared" si="411"/>
        <v>0</v>
      </c>
      <c r="AS1147">
        <f t="shared" si="412"/>
        <v>0</v>
      </c>
      <c r="AT1147">
        <f t="shared" si="413"/>
        <v>0</v>
      </c>
      <c r="AU1147">
        <f t="shared" si="414"/>
        <v>0</v>
      </c>
      <c r="AV1147">
        <f t="shared" si="415"/>
        <v>0</v>
      </c>
      <c r="AW1147">
        <f t="shared" si="416"/>
        <v>0</v>
      </c>
      <c r="AX1147">
        <f t="shared" si="417"/>
        <v>0</v>
      </c>
      <c r="AY1147">
        <f t="shared" si="418"/>
        <v>0</v>
      </c>
      <c r="AZ1147">
        <f t="shared" si="419"/>
        <v>0</v>
      </c>
      <c r="BA1147" s="35">
        <f t="shared" si="420"/>
        <v>0</v>
      </c>
      <c r="BB1147" s="36">
        <f t="shared" si="421"/>
        <v>0</v>
      </c>
      <c r="BC1147" s="37">
        <f t="shared" si="422"/>
        <v>0</v>
      </c>
      <c r="BD1147" s="38">
        <f t="shared" si="423"/>
        <v>0</v>
      </c>
      <c r="BE1147" s="35">
        <f t="shared" si="424"/>
        <v>0</v>
      </c>
      <c r="BF1147" s="36">
        <f t="shared" si="425"/>
        <v>0</v>
      </c>
      <c r="BG1147" s="37">
        <f t="shared" si="426"/>
        <v>0</v>
      </c>
      <c r="BH1147" s="38">
        <f t="shared" si="427"/>
        <v>0</v>
      </c>
      <c r="BI1147" s="35">
        <f t="shared" si="428"/>
        <v>0</v>
      </c>
      <c r="BJ1147" s="36">
        <f t="shared" si="429"/>
        <v>0</v>
      </c>
      <c r="BK1147" s="37">
        <f t="shared" si="430"/>
        <v>0</v>
      </c>
      <c r="BL1147" s="38">
        <f t="shared" si="431"/>
        <v>0</v>
      </c>
      <c r="BM1147" s="39">
        <f t="shared" si="432"/>
        <v>0</v>
      </c>
      <c r="BN1147" s="34" t="str">
        <f>IF(BM1147=0,"",
IF(SUM($BM$985:BM1147)=1,BO1147,
IF($BM$1560&gt;SUM($BM$985:BM1147),_xlfn.CONCAT(", ",BO1147),
IF($BM$1560=SUM($BM$985:BM1147),_xlfn.CONCAT(" y ",BO1147)))))</f>
        <v/>
      </c>
      <c r="BO1147" s="270" t="s">
        <v>927</v>
      </c>
    </row>
    <row r="1148" spans="1:67" ht="15" customHeight="1">
      <c r="A1148" s="245"/>
      <c r="B1148" s="9"/>
      <c r="C1148" s="270" t="s">
        <v>928</v>
      </c>
      <c r="D1148" s="389" t="str">
        <f>IF($AC$978="","",IF(HLOOKUP($AC$978,Presentación!$AQ$3:$BV$574,Presentación!AP167)="","",HLOOKUP($AC$978,Presentación!$AQ$3:$BV$574,Presentación!AP167,0)))</f>
        <v/>
      </c>
      <c r="E1148" s="390"/>
      <c r="F1148" s="391"/>
      <c r="G1148" s="480" t="str">
        <f>IF($AC$978="","",IF(HLOOKUP($AC$978,Presentación!$BZ$3:$DE$574,Presentación!AP167,0)="","",HLOOKUP($AC$978,Presentación!$BZ$3:$DE$574,Presentación!AP167,0)))</f>
        <v/>
      </c>
      <c r="H1148" s="481"/>
      <c r="I1148" s="481"/>
      <c r="J1148" s="481"/>
      <c r="K1148" s="481"/>
      <c r="L1148" s="482"/>
      <c r="M1148" s="27"/>
      <c r="N1148" s="27"/>
      <c r="O1148" s="27"/>
      <c r="P1148" s="27"/>
      <c r="Q1148" s="27"/>
      <c r="R1148" s="27"/>
      <c r="S1148" s="27"/>
      <c r="T1148" s="27"/>
      <c r="U1148" s="27"/>
      <c r="V1148" s="27"/>
      <c r="W1148" s="27"/>
      <c r="X1148" s="27"/>
      <c r="Y1148" s="27"/>
      <c r="Z1148" s="27"/>
      <c r="AA1148" s="27"/>
      <c r="AB1148" s="27"/>
      <c r="AC1148" s="27"/>
      <c r="AD1148" s="27"/>
      <c r="AG1148">
        <f t="shared" si="400"/>
        <v>0</v>
      </c>
      <c r="AH1148">
        <f t="shared" si="401"/>
        <v>0</v>
      </c>
      <c r="AI1148">
        <f t="shared" si="402"/>
        <v>0</v>
      </c>
      <c r="AJ1148">
        <f t="shared" si="403"/>
        <v>0</v>
      </c>
      <c r="AK1148">
        <f t="shared" si="404"/>
        <v>0</v>
      </c>
      <c r="AL1148">
        <f t="shared" si="405"/>
        <v>0</v>
      </c>
      <c r="AM1148">
        <f t="shared" si="406"/>
        <v>0</v>
      </c>
      <c r="AN1148">
        <f t="shared" si="407"/>
        <v>0</v>
      </c>
      <c r="AO1148">
        <f t="shared" si="408"/>
        <v>0</v>
      </c>
      <c r="AP1148">
        <f t="shared" si="409"/>
        <v>0</v>
      </c>
      <c r="AQ1148">
        <f t="shared" si="410"/>
        <v>0</v>
      </c>
      <c r="AR1148">
        <f t="shared" si="411"/>
        <v>0</v>
      </c>
      <c r="AS1148">
        <f t="shared" si="412"/>
        <v>0</v>
      </c>
      <c r="AT1148">
        <f t="shared" si="413"/>
        <v>0</v>
      </c>
      <c r="AU1148">
        <f t="shared" si="414"/>
        <v>0</v>
      </c>
      <c r="AV1148">
        <f t="shared" si="415"/>
        <v>0</v>
      </c>
      <c r="AW1148">
        <f t="shared" si="416"/>
        <v>0</v>
      </c>
      <c r="AX1148">
        <f t="shared" si="417"/>
        <v>0</v>
      </c>
      <c r="AY1148">
        <f t="shared" si="418"/>
        <v>0</v>
      </c>
      <c r="AZ1148">
        <f t="shared" si="419"/>
        <v>0</v>
      </c>
      <c r="BA1148" s="35">
        <f t="shared" si="420"/>
        <v>0</v>
      </c>
      <c r="BB1148" s="36">
        <f t="shared" si="421"/>
        <v>0</v>
      </c>
      <c r="BC1148" s="37">
        <f t="shared" si="422"/>
        <v>0</v>
      </c>
      <c r="BD1148" s="38">
        <f t="shared" si="423"/>
        <v>0</v>
      </c>
      <c r="BE1148" s="35">
        <f t="shared" si="424"/>
        <v>0</v>
      </c>
      <c r="BF1148" s="36">
        <f t="shared" si="425"/>
        <v>0</v>
      </c>
      <c r="BG1148" s="37">
        <f t="shared" si="426"/>
        <v>0</v>
      </c>
      <c r="BH1148" s="38">
        <f t="shared" si="427"/>
        <v>0</v>
      </c>
      <c r="BI1148" s="35">
        <f t="shared" si="428"/>
        <v>0</v>
      </c>
      <c r="BJ1148" s="36">
        <f t="shared" si="429"/>
        <v>0</v>
      </c>
      <c r="BK1148" s="37">
        <f t="shared" si="430"/>
        <v>0</v>
      </c>
      <c r="BL1148" s="38">
        <f t="shared" si="431"/>
        <v>0</v>
      </c>
      <c r="BM1148" s="39">
        <f t="shared" si="432"/>
        <v>0</v>
      </c>
      <c r="BN1148" s="34" t="str">
        <f>IF(BM1148=0,"",
IF(SUM($BM$985:BM1148)=1,BO1148,
IF($BM$1560&gt;SUM($BM$985:BM1148),_xlfn.CONCAT(", ",BO1148),
IF($BM$1560=SUM($BM$985:BM1148),_xlfn.CONCAT(" y ",BO1148)))))</f>
        <v/>
      </c>
      <c r="BO1148" s="270" t="s">
        <v>928</v>
      </c>
    </row>
    <row r="1149" spans="1:67" ht="15" customHeight="1">
      <c r="A1149" s="245"/>
      <c r="B1149" s="9"/>
      <c r="C1149" s="270" t="s">
        <v>929</v>
      </c>
      <c r="D1149" s="389" t="str">
        <f>IF($AC$978="","",IF(HLOOKUP($AC$978,Presentación!$AQ$3:$BV$574,Presentación!AP168)="","",HLOOKUP($AC$978,Presentación!$AQ$3:$BV$574,Presentación!AP168,0)))</f>
        <v/>
      </c>
      <c r="E1149" s="390"/>
      <c r="F1149" s="391"/>
      <c r="G1149" s="480" t="str">
        <f>IF($AC$978="","",IF(HLOOKUP($AC$978,Presentación!$BZ$3:$DE$574,Presentación!AP168,0)="","",HLOOKUP($AC$978,Presentación!$BZ$3:$DE$574,Presentación!AP168,0)))</f>
        <v/>
      </c>
      <c r="H1149" s="481"/>
      <c r="I1149" s="481"/>
      <c r="J1149" s="481"/>
      <c r="K1149" s="481"/>
      <c r="L1149" s="482"/>
      <c r="M1149" s="27"/>
      <c r="N1149" s="27"/>
      <c r="O1149" s="27"/>
      <c r="P1149" s="27"/>
      <c r="Q1149" s="27"/>
      <c r="R1149" s="27"/>
      <c r="S1149" s="27"/>
      <c r="T1149" s="27"/>
      <c r="U1149" s="27"/>
      <c r="V1149" s="27"/>
      <c r="W1149" s="27"/>
      <c r="X1149" s="27"/>
      <c r="Y1149" s="27"/>
      <c r="Z1149" s="27"/>
      <c r="AA1149" s="27"/>
      <c r="AB1149" s="27"/>
      <c r="AC1149" s="27"/>
      <c r="AD1149" s="27"/>
      <c r="AG1149">
        <f t="shared" si="400"/>
        <v>0</v>
      </c>
      <c r="AH1149">
        <f t="shared" si="401"/>
        <v>0</v>
      </c>
      <c r="AI1149">
        <f t="shared" si="402"/>
        <v>0</v>
      </c>
      <c r="AJ1149">
        <f t="shared" si="403"/>
        <v>0</v>
      </c>
      <c r="AK1149">
        <f t="shared" si="404"/>
        <v>0</v>
      </c>
      <c r="AL1149">
        <f t="shared" si="405"/>
        <v>0</v>
      </c>
      <c r="AM1149">
        <f t="shared" si="406"/>
        <v>0</v>
      </c>
      <c r="AN1149">
        <f t="shared" si="407"/>
        <v>0</v>
      </c>
      <c r="AO1149">
        <f t="shared" si="408"/>
        <v>0</v>
      </c>
      <c r="AP1149">
        <f t="shared" si="409"/>
        <v>0</v>
      </c>
      <c r="AQ1149">
        <f t="shared" si="410"/>
        <v>0</v>
      </c>
      <c r="AR1149">
        <f t="shared" si="411"/>
        <v>0</v>
      </c>
      <c r="AS1149">
        <f t="shared" si="412"/>
        <v>0</v>
      </c>
      <c r="AT1149">
        <f t="shared" si="413"/>
        <v>0</v>
      </c>
      <c r="AU1149">
        <f t="shared" si="414"/>
        <v>0</v>
      </c>
      <c r="AV1149">
        <f t="shared" si="415"/>
        <v>0</v>
      </c>
      <c r="AW1149">
        <f t="shared" si="416"/>
        <v>0</v>
      </c>
      <c r="AX1149">
        <f t="shared" si="417"/>
        <v>0</v>
      </c>
      <c r="AY1149">
        <f t="shared" si="418"/>
        <v>0</v>
      </c>
      <c r="AZ1149">
        <f t="shared" si="419"/>
        <v>0</v>
      </c>
      <c r="BA1149" s="35">
        <f t="shared" si="420"/>
        <v>0</v>
      </c>
      <c r="BB1149" s="36">
        <f t="shared" si="421"/>
        <v>0</v>
      </c>
      <c r="BC1149" s="37">
        <f t="shared" si="422"/>
        <v>0</v>
      </c>
      <c r="BD1149" s="38">
        <f t="shared" si="423"/>
        <v>0</v>
      </c>
      <c r="BE1149" s="35">
        <f t="shared" si="424"/>
        <v>0</v>
      </c>
      <c r="BF1149" s="36">
        <f t="shared" si="425"/>
        <v>0</v>
      </c>
      <c r="BG1149" s="37">
        <f t="shared" si="426"/>
        <v>0</v>
      </c>
      <c r="BH1149" s="38">
        <f t="shared" si="427"/>
        <v>0</v>
      </c>
      <c r="BI1149" s="35">
        <f t="shared" si="428"/>
        <v>0</v>
      </c>
      <c r="BJ1149" s="36">
        <f t="shared" si="429"/>
        <v>0</v>
      </c>
      <c r="BK1149" s="37">
        <f t="shared" si="430"/>
        <v>0</v>
      </c>
      <c r="BL1149" s="38">
        <f t="shared" si="431"/>
        <v>0</v>
      </c>
      <c r="BM1149" s="39">
        <f t="shared" si="432"/>
        <v>0</v>
      </c>
      <c r="BN1149" s="34" t="str">
        <f>IF(BM1149=0,"",
IF(SUM($BM$985:BM1149)=1,BO1149,
IF($BM$1560&gt;SUM($BM$985:BM1149),_xlfn.CONCAT(", ",BO1149),
IF($BM$1560=SUM($BM$985:BM1149),_xlfn.CONCAT(" y ",BO1149)))))</f>
        <v/>
      </c>
      <c r="BO1149" s="270" t="s">
        <v>929</v>
      </c>
    </row>
    <row r="1150" spans="1:67" ht="15" customHeight="1">
      <c r="A1150" s="245"/>
      <c r="B1150" s="9"/>
      <c r="C1150" s="270" t="s">
        <v>930</v>
      </c>
      <c r="D1150" s="389" t="str">
        <f>IF($AC$978="","",IF(HLOOKUP($AC$978,Presentación!$AQ$3:$BV$574,Presentación!AP169)="","",HLOOKUP($AC$978,Presentación!$AQ$3:$BV$574,Presentación!AP169,0)))</f>
        <v/>
      </c>
      <c r="E1150" s="390"/>
      <c r="F1150" s="391"/>
      <c r="G1150" s="480" t="str">
        <f>IF($AC$978="","",IF(HLOOKUP($AC$978,Presentación!$BZ$3:$DE$574,Presentación!AP169,0)="","",HLOOKUP($AC$978,Presentación!$BZ$3:$DE$574,Presentación!AP169,0)))</f>
        <v/>
      </c>
      <c r="H1150" s="481"/>
      <c r="I1150" s="481"/>
      <c r="J1150" s="481"/>
      <c r="K1150" s="481"/>
      <c r="L1150" s="482"/>
      <c r="M1150" s="27"/>
      <c r="N1150" s="27"/>
      <c r="O1150" s="27"/>
      <c r="P1150" s="27"/>
      <c r="Q1150" s="27"/>
      <c r="R1150" s="27"/>
      <c r="S1150" s="27"/>
      <c r="T1150" s="27"/>
      <c r="U1150" s="27"/>
      <c r="V1150" s="27"/>
      <c r="W1150" s="27"/>
      <c r="X1150" s="27"/>
      <c r="Y1150" s="27"/>
      <c r="Z1150" s="27"/>
      <c r="AA1150" s="27"/>
      <c r="AB1150" s="27"/>
      <c r="AC1150" s="27"/>
      <c r="AD1150" s="27"/>
      <c r="AG1150">
        <f t="shared" si="400"/>
        <v>0</v>
      </c>
      <c r="AH1150">
        <f t="shared" si="401"/>
        <v>0</v>
      </c>
      <c r="AI1150">
        <f t="shared" si="402"/>
        <v>0</v>
      </c>
      <c r="AJ1150">
        <f t="shared" si="403"/>
        <v>0</v>
      </c>
      <c r="AK1150">
        <f t="shared" si="404"/>
        <v>0</v>
      </c>
      <c r="AL1150">
        <f t="shared" si="405"/>
        <v>0</v>
      </c>
      <c r="AM1150">
        <f t="shared" si="406"/>
        <v>0</v>
      </c>
      <c r="AN1150">
        <f t="shared" si="407"/>
        <v>0</v>
      </c>
      <c r="AO1150">
        <f t="shared" si="408"/>
        <v>0</v>
      </c>
      <c r="AP1150">
        <f t="shared" si="409"/>
        <v>0</v>
      </c>
      <c r="AQ1150">
        <f t="shared" si="410"/>
        <v>0</v>
      </c>
      <c r="AR1150">
        <f t="shared" si="411"/>
        <v>0</v>
      </c>
      <c r="AS1150">
        <f t="shared" si="412"/>
        <v>0</v>
      </c>
      <c r="AT1150">
        <f t="shared" si="413"/>
        <v>0</v>
      </c>
      <c r="AU1150">
        <f t="shared" si="414"/>
        <v>0</v>
      </c>
      <c r="AV1150">
        <f t="shared" si="415"/>
        <v>0</v>
      </c>
      <c r="AW1150">
        <f t="shared" si="416"/>
        <v>0</v>
      </c>
      <c r="AX1150">
        <f t="shared" si="417"/>
        <v>0</v>
      </c>
      <c r="AY1150">
        <f t="shared" si="418"/>
        <v>0</v>
      </c>
      <c r="AZ1150">
        <f t="shared" si="419"/>
        <v>0</v>
      </c>
      <c r="BA1150" s="35">
        <f t="shared" si="420"/>
        <v>0</v>
      </c>
      <c r="BB1150" s="36">
        <f t="shared" si="421"/>
        <v>0</v>
      </c>
      <c r="BC1150" s="37">
        <f t="shared" si="422"/>
        <v>0</v>
      </c>
      <c r="BD1150" s="38">
        <f t="shared" si="423"/>
        <v>0</v>
      </c>
      <c r="BE1150" s="35">
        <f t="shared" si="424"/>
        <v>0</v>
      </c>
      <c r="BF1150" s="36">
        <f t="shared" si="425"/>
        <v>0</v>
      </c>
      <c r="BG1150" s="37">
        <f t="shared" si="426"/>
        <v>0</v>
      </c>
      <c r="BH1150" s="38">
        <f t="shared" si="427"/>
        <v>0</v>
      </c>
      <c r="BI1150" s="35">
        <f t="shared" si="428"/>
        <v>0</v>
      </c>
      <c r="BJ1150" s="36">
        <f t="shared" si="429"/>
        <v>0</v>
      </c>
      <c r="BK1150" s="37">
        <f t="shared" si="430"/>
        <v>0</v>
      </c>
      <c r="BL1150" s="38">
        <f t="shared" si="431"/>
        <v>0</v>
      </c>
      <c r="BM1150" s="39">
        <f t="shared" si="432"/>
        <v>0</v>
      </c>
      <c r="BN1150" s="34" t="str">
        <f>IF(BM1150=0,"",
IF(SUM($BM$985:BM1150)=1,BO1150,
IF($BM$1560&gt;SUM($BM$985:BM1150),_xlfn.CONCAT(", ",BO1150),
IF($BM$1560=SUM($BM$985:BM1150),_xlfn.CONCAT(" y ",BO1150)))))</f>
        <v/>
      </c>
      <c r="BO1150" s="270" t="s">
        <v>930</v>
      </c>
    </row>
    <row r="1151" spans="1:67" ht="15" customHeight="1">
      <c r="A1151" s="245"/>
      <c r="B1151" s="9"/>
      <c r="C1151" s="270" t="s">
        <v>931</v>
      </c>
      <c r="D1151" s="389" t="str">
        <f>IF($AC$978="","",IF(HLOOKUP($AC$978,Presentación!$AQ$3:$BV$574,Presentación!AP170)="","",HLOOKUP($AC$978,Presentación!$AQ$3:$BV$574,Presentación!AP170,0)))</f>
        <v/>
      </c>
      <c r="E1151" s="390"/>
      <c r="F1151" s="391"/>
      <c r="G1151" s="480" t="str">
        <f>IF($AC$978="","",IF(HLOOKUP($AC$978,Presentación!$BZ$3:$DE$574,Presentación!AP170,0)="","",HLOOKUP($AC$978,Presentación!$BZ$3:$DE$574,Presentación!AP170,0)))</f>
        <v/>
      </c>
      <c r="H1151" s="481"/>
      <c r="I1151" s="481"/>
      <c r="J1151" s="481"/>
      <c r="K1151" s="481"/>
      <c r="L1151" s="482"/>
      <c r="M1151" s="27"/>
      <c r="N1151" s="27"/>
      <c r="O1151" s="27"/>
      <c r="P1151" s="27"/>
      <c r="Q1151" s="27"/>
      <c r="R1151" s="27"/>
      <c r="S1151" s="27"/>
      <c r="T1151" s="27"/>
      <c r="U1151" s="27"/>
      <c r="V1151" s="27"/>
      <c r="W1151" s="27"/>
      <c r="X1151" s="27"/>
      <c r="Y1151" s="27"/>
      <c r="Z1151" s="27"/>
      <c r="AA1151" s="27"/>
      <c r="AB1151" s="27"/>
      <c r="AC1151" s="27"/>
      <c r="AD1151" s="27"/>
      <c r="AG1151">
        <f t="shared" si="400"/>
        <v>0</v>
      </c>
      <c r="AH1151">
        <f t="shared" si="401"/>
        <v>0</v>
      </c>
      <c r="AI1151">
        <f t="shared" si="402"/>
        <v>0</v>
      </c>
      <c r="AJ1151">
        <f t="shared" si="403"/>
        <v>0</v>
      </c>
      <c r="AK1151">
        <f t="shared" si="404"/>
        <v>0</v>
      </c>
      <c r="AL1151">
        <f t="shared" si="405"/>
        <v>0</v>
      </c>
      <c r="AM1151">
        <f t="shared" si="406"/>
        <v>0</v>
      </c>
      <c r="AN1151">
        <f t="shared" si="407"/>
        <v>0</v>
      </c>
      <c r="AO1151">
        <f t="shared" si="408"/>
        <v>0</v>
      </c>
      <c r="AP1151">
        <f t="shared" si="409"/>
        <v>0</v>
      </c>
      <c r="AQ1151">
        <f t="shared" si="410"/>
        <v>0</v>
      </c>
      <c r="AR1151">
        <f t="shared" si="411"/>
        <v>0</v>
      </c>
      <c r="AS1151">
        <f t="shared" si="412"/>
        <v>0</v>
      </c>
      <c r="AT1151">
        <f t="shared" si="413"/>
        <v>0</v>
      </c>
      <c r="AU1151">
        <f t="shared" si="414"/>
        <v>0</v>
      </c>
      <c r="AV1151">
        <f t="shared" si="415"/>
        <v>0</v>
      </c>
      <c r="AW1151">
        <f t="shared" si="416"/>
        <v>0</v>
      </c>
      <c r="AX1151">
        <f t="shared" si="417"/>
        <v>0</v>
      </c>
      <c r="AY1151">
        <f t="shared" si="418"/>
        <v>0</v>
      </c>
      <c r="AZ1151">
        <f t="shared" si="419"/>
        <v>0</v>
      </c>
      <c r="BA1151" s="35">
        <f t="shared" si="420"/>
        <v>0</v>
      </c>
      <c r="BB1151" s="36">
        <f t="shared" si="421"/>
        <v>0</v>
      </c>
      <c r="BC1151" s="37">
        <f t="shared" si="422"/>
        <v>0</v>
      </c>
      <c r="BD1151" s="38">
        <f t="shared" si="423"/>
        <v>0</v>
      </c>
      <c r="BE1151" s="35">
        <f t="shared" si="424"/>
        <v>0</v>
      </c>
      <c r="BF1151" s="36">
        <f t="shared" si="425"/>
        <v>0</v>
      </c>
      <c r="BG1151" s="37">
        <f t="shared" si="426"/>
        <v>0</v>
      </c>
      <c r="BH1151" s="38">
        <f t="shared" si="427"/>
        <v>0</v>
      </c>
      <c r="BI1151" s="35">
        <f t="shared" si="428"/>
        <v>0</v>
      </c>
      <c r="BJ1151" s="36">
        <f t="shared" si="429"/>
        <v>0</v>
      </c>
      <c r="BK1151" s="37">
        <f t="shared" si="430"/>
        <v>0</v>
      </c>
      <c r="BL1151" s="38">
        <f t="shared" si="431"/>
        <v>0</v>
      </c>
      <c r="BM1151" s="39">
        <f t="shared" si="432"/>
        <v>0</v>
      </c>
      <c r="BN1151" s="34" t="str">
        <f>IF(BM1151=0,"",
IF(SUM($BM$985:BM1151)=1,BO1151,
IF($BM$1560&gt;SUM($BM$985:BM1151),_xlfn.CONCAT(", ",BO1151),
IF($BM$1560=SUM($BM$985:BM1151),_xlfn.CONCAT(" y ",BO1151)))))</f>
        <v/>
      </c>
      <c r="BO1151" s="270" t="s">
        <v>931</v>
      </c>
    </row>
    <row r="1152" spans="1:67" ht="15" customHeight="1">
      <c r="A1152" s="245"/>
      <c r="B1152" s="9"/>
      <c r="C1152" s="270" t="s">
        <v>932</v>
      </c>
      <c r="D1152" s="389" t="str">
        <f>IF($AC$978="","",IF(HLOOKUP($AC$978,Presentación!$AQ$3:$BV$574,Presentación!AP171)="","",HLOOKUP($AC$978,Presentación!$AQ$3:$BV$574,Presentación!AP171,0)))</f>
        <v/>
      </c>
      <c r="E1152" s="390"/>
      <c r="F1152" s="391"/>
      <c r="G1152" s="480" t="str">
        <f>IF($AC$978="","",IF(HLOOKUP($AC$978,Presentación!$BZ$3:$DE$574,Presentación!AP171,0)="","",HLOOKUP($AC$978,Presentación!$BZ$3:$DE$574,Presentación!AP171,0)))</f>
        <v/>
      </c>
      <c r="H1152" s="481"/>
      <c r="I1152" s="481"/>
      <c r="J1152" s="481"/>
      <c r="K1152" s="481"/>
      <c r="L1152" s="482"/>
      <c r="M1152" s="27"/>
      <c r="N1152" s="27"/>
      <c r="O1152" s="27"/>
      <c r="P1152" s="27"/>
      <c r="Q1152" s="27"/>
      <c r="R1152" s="27"/>
      <c r="S1152" s="27"/>
      <c r="T1152" s="27"/>
      <c r="U1152" s="27"/>
      <c r="V1152" s="27"/>
      <c r="W1152" s="27"/>
      <c r="X1152" s="27"/>
      <c r="Y1152" s="27"/>
      <c r="Z1152" s="27"/>
      <c r="AA1152" s="27"/>
      <c r="AB1152" s="27"/>
      <c r="AC1152" s="27"/>
      <c r="AD1152" s="27"/>
      <c r="AG1152">
        <f t="shared" si="400"/>
        <v>0</v>
      </c>
      <c r="AH1152">
        <f t="shared" si="401"/>
        <v>0</v>
      </c>
      <c r="AI1152">
        <f t="shared" si="402"/>
        <v>0</v>
      </c>
      <c r="AJ1152">
        <f t="shared" si="403"/>
        <v>0</v>
      </c>
      <c r="AK1152">
        <f t="shared" si="404"/>
        <v>0</v>
      </c>
      <c r="AL1152">
        <f t="shared" si="405"/>
        <v>0</v>
      </c>
      <c r="AM1152">
        <f t="shared" si="406"/>
        <v>0</v>
      </c>
      <c r="AN1152">
        <f t="shared" si="407"/>
        <v>0</v>
      </c>
      <c r="AO1152">
        <f t="shared" si="408"/>
        <v>0</v>
      </c>
      <c r="AP1152">
        <f t="shared" si="409"/>
        <v>0</v>
      </c>
      <c r="AQ1152">
        <f t="shared" si="410"/>
        <v>0</v>
      </c>
      <c r="AR1152">
        <f t="shared" si="411"/>
        <v>0</v>
      </c>
      <c r="AS1152">
        <f t="shared" si="412"/>
        <v>0</v>
      </c>
      <c r="AT1152">
        <f t="shared" si="413"/>
        <v>0</v>
      </c>
      <c r="AU1152">
        <f t="shared" si="414"/>
        <v>0</v>
      </c>
      <c r="AV1152">
        <f t="shared" si="415"/>
        <v>0</v>
      </c>
      <c r="AW1152">
        <f t="shared" si="416"/>
        <v>0</v>
      </c>
      <c r="AX1152">
        <f t="shared" si="417"/>
        <v>0</v>
      </c>
      <c r="AY1152">
        <f t="shared" si="418"/>
        <v>0</v>
      </c>
      <c r="AZ1152">
        <f t="shared" si="419"/>
        <v>0</v>
      </c>
      <c r="BA1152" s="35">
        <f t="shared" si="420"/>
        <v>0</v>
      </c>
      <c r="BB1152" s="36">
        <f t="shared" si="421"/>
        <v>0</v>
      </c>
      <c r="BC1152" s="37">
        <f t="shared" si="422"/>
        <v>0</v>
      </c>
      <c r="BD1152" s="38">
        <f t="shared" si="423"/>
        <v>0</v>
      </c>
      <c r="BE1152" s="35">
        <f t="shared" si="424"/>
        <v>0</v>
      </c>
      <c r="BF1152" s="36">
        <f t="shared" si="425"/>
        <v>0</v>
      </c>
      <c r="BG1152" s="37">
        <f t="shared" si="426"/>
        <v>0</v>
      </c>
      <c r="BH1152" s="38">
        <f t="shared" si="427"/>
        <v>0</v>
      </c>
      <c r="BI1152" s="35">
        <f t="shared" si="428"/>
        <v>0</v>
      </c>
      <c r="BJ1152" s="36">
        <f t="shared" si="429"/>
        <v>0</v>
      </c>
      <c r="BK1152" s="37">
        <f t="shared" si="430"/>
        <v>0</v>
      </c>
      <c r="BL1152" s="38">
        <f t="shared" si="431"/>
        <v>0</v>
      </c>
      <c r="BM1152" s="39">
        <f t="shared" si="432"/>
        <v>0</v>
      </c>
      <c r="BN1152" s="34" t="str">
        <f>IF(BM1152=0,"",
IF(SUM($BM$985:BM1152)=1,BO1152,
IF($BM$1560&gt;SUM($BM$985:BM1152),_xlfn.CONCAT(", ",BO1152),
IF($BM$1560=SUM($BM$985:BM1152),_xlfn.CONCAT(" y ",BO1152)))))</f>
        <v/>
      </c>
      <c r="BO1152" s="270" t="s">
        <v>932</v>
      </c>
    </row>
    <row r="1153" spans="1:67" ht="15" customHeight="1">
      <c r="A1153" s="245"/>
      <c r="B1153" s="9"/>
      <c r="C1153" s="270" t="s">
        <v>933</v>
      </c>
      <c r="D1153" s="389" t="str">
        <f>IF($AC$978="","",IF(HLOOKUP($AC$978,Presentación!$AQ$3:$BV$574,Presentación!AP172)="","",HLOOKUP($AC$978,Presentación!$AQ$3:$BV$574,Presentación!AP172,0)))</f>
        <v/>
      </c>
      <c r="E1153" s="390"/>
      <c r="F1153" s="391"/>
      <c r="G1153" s="480" t="str">
        <f>IF($AC$978="","",IF(HLOOKUP($AC$978,Presentación!$BZ$3:$DE$574,Presentación!AP172,0)="","",HLOOKUP($AC$978,Presentación!$BZ$3:$DE$574,Presentación!AP172,0)))</f>
        <v/>
      </c>
      <c r="H1153" s="481"/>
      <c r="I1153" s="481"/>
      <c r="J1153" s="481"/>
      <c r="K1153" s="481"/>
      <c r="L1153" s="482"/>
      <c r="M1153" s="27"/>
      <c r="N1153" s="27"/>
      <c r="O1153" s="27"/>
      <c r="P1153" s="27"/>
      <c r="Q1153" s="27"/>
      <c r="R1153" s="27"/>
      <c r="S1153" s="27"/>
      <c r="T1153" s="27"/>
      <c r="U1153" s="27"/>
      <c r="V1153" s="27"/>
      <c r="W1153" s="27"/>
      <c r="X1153" s="27"/>
      <c r="Y1153" s="27"/>
      <c r="Z1153" s="27"/>
      <c r="AA1153" s="27"/>
      <c r="AB1153" s="27"/>
      <c r="AC1153" s="27"/>
      <c r="AD1153" s="27"/>
      <c r="AG1153">
        <f t="shared" si="400"/>
        <v>0</v>
      </c>
      <c r="AH1153">
        <f t="shared" si="401"/>
        <v>0</v>
      </c>
      <c r="AI1153">
        <f t="shared" si="402"/>
        <v>0</v>
      </c>
      <c r="AJ1153">
        <f t="shared" si="403"/>
        <v>0</v>
      </c>
      <c r="AK1153">
        <f t="shared" si="404"/>
        <v>0</v>
      </c>
      <c r="AL1153">
        <f t="shared" si="405"/>
        <v>0</v>
      </c>
      <c r="AM1153">
        <f t="shared" si="406"/>
        <v>0</v>
      </c>
      <c r="AN1153">
        <f t="shared" si="407"/>
        <v>0</v>
      </c>
      <c r="AO1153">
        <f t="shared" si="408"/>
        <v>0</v>
      </c>
      <c r="AP1153">
        <f t="shared" si="409"/>
        <v>0</v>
      </c>
      <c r="AQ1153">
        <f t="shared" si="410"/>
        <v>0</v>
      </c>
      <c r="AR1153">
        <f t="shared" si="411"/>
        <v>0</v>
      </c>
      <c r="AS1153">
        <f t="shared" si="412"/>
        <v>0</v>
      </c>
      <c r="AT1153">
        <f t="shared" si="413"/>
        <v>0</v>
      </c>
      <c r="AU1153">
        <f t="shared" si="414"/>
        <v>0</v>
      </c>
      <c r="AV1153">
        <f t="shared" si="415"/>
        <v>0</v>
      </c>
      <c r="AW1153">
        <f t="shared" si="416"/>
        <v>0</v>
      </c>
      <c r="AX1153">
        <f t="shared" si="417"/>
        <v>0</v>
      </c>
      <c r="AY1153">
        <f t="shared" si="418"/>
        <v>0</v>
      </c>
      <c r="AZ1153">
        <f t="shared" si="419"/>
        <v>0</v>
      </c>
      <c r="BA1153" s="35">
        <f t="shared" si="420"/>
        <v>0</v>
      </c>
      <c r="BB1153" s="36">
        <f t="shared" si="421"/>
        <v>0</v>
      </c>
      <c r="BC1153" s="37">
        <f t="shared" si="422"/>
        <v>0</v>
      </c>
      <c r="BD1153" s="38">
        <f t="shared" si="423"/>
        <v>0</v>
      </c>
      <c r="BE1153" s="35">
        <f t="shared" si="424"/>
        <v>0</v>
      </c>
      <c r="BF1153" s="36">
        <f t="shared" si="425"/>
        <v>0</v>
      </c>
      <c r="BG1153" s="37">
        <f t="shared" si="426"/>
        <v>0</v>
      </c>
      <c r="BH1153" s="38">
        <f t="shared" si="427"/>
        <v>0</v>
      </c>
      <c r="BI1153" s="35">
        <f t="shared" si="428"/>
        <v>0</v>
      </c>
      <c r="BJ1153" s="36">
        <f t="shared" si="429"/>
        <v>0</v>
      </c>
      <c r="BK1153" s="37">
        <f t="shared" si="430"/>
        <v>0</v>
      </c>
      <c r="BL1153" s="38">
        <f t="shared" si="431"/>
        <v>0</v>
      </c>
      <c r="BM1153" s="39">
        <f t="shared" si="432"/>
        <v>0</v>
      </c>
      <c r="BN1153" s="34" t="str">
        <f>IF(BM1153=0,"",
IF(SUM($BM$985:BM1153)=1,BO1153,
IF($BM$1560&gt;SUM($BM$985:BM1153),_xlfn.CONCAT(", ",BO1153),
IF($BM$1560=SUM($BM$985:BM1153),_xlfn.CONCAT(" y ",BO1153)))))</f>
        <v/>
      </c>
      <c r="BO1153" s="270" t="s">
        <v>933</v>
      </c>
    </row>
    <row r="1154" spans="1:67" ht="15" customHeight="1">
      <c r="A1154" s="245"/>
      <c r="B1154" s="9"/>
      <c r="C1154" s="270" t="s">
        <v>934</v>
      </c>
      <c r="D1154" s="389" t="str">
        <f>IF($AC$978="","",IF(HLOOKUP($AC$978,Presentación!$AQ$3:$BV$574,Presentación!AP173)="","",HLOOKUP($AC$978,Presentación!$AQ$3:$BV$574,Presentación!AP173,0)))</f>
        <v/>
      </c>
      <c r="E1154" s="390"/>
      <c r="F1154" s="391"/>
      <c r="G1154" s="480" t="str">
        <f>IF($AC$978="","",IF(HLOOKUP($AC$978,Presentación!$BZ$3:$DE$574,Presentación!AP173,0)="","",HLOOKUP($AC$978,Presentación!$BZ$3:$DE$574,Presentación!AP173,0)))</f>
        <v/>
      </c>
      <c r="H1154" s="481"/>
      <c r="I1154" s="481"/>
      <c r="J1154" s="481"/>
      <c r="K1154" s="481"/>
      <c r="L1154" s="482"/>
      <c r="M1154" s="27"/>
      <c r="N1154" s="27"/>
      <c r="O1154" s="27"/>
      <c r="P1154" s="27"/>
      <c r="Q1154" s="27"/>
      <c r="R1154" s="27"/>
      <c r="S1154" s="27"/>
      <c r="T1154" s="27"/>
      <c r="U1154" s="27"/>
      <c r="V1154" s="27"/>
      <c r="W1154" s="27"/>
      <c r="X1154" s="27"/>
      <c r="Y1154" s="27"/>
      <c r="Z1154" s="27"/>
      <c r="AA1154" s="27"/>
      <c r="AB1154" s="27"/>
      <c r="AC1154" s="27"/>
      <c r="AD1154" s="27"/>
      <c r="AG1154">
        <f t="shared" si="400"/>
        <v>0</v>
      </c>
      <c r="AH1154">
        <f t="shared" si="401"/>
        <v>0</v>
      </c>
      <c r="AI1154">
        <f t="shared" si="402"/>
        <v>0</v>
      </c>
      <c r="AJ1154">
        <f t="shared" si="403"/>
        <v>0</v>
      </c>
      <c r="AK1154">
        <f t="shared" si="404"/>
        <v>0</v>
      </c>
      <c r="AL1154">
        <f t="shared" si="405"/>
        <v>0</v>
      </c>
      <c r="AM1154">
        <f t="shared" si="406"/>
        <v>0</v>
      </c>
      <c r="AN1154">
        <f t="shared" si="407"/>
        <v>0</v>
      </c>
      <c r="AO1154">
        <f t="shared" si="408"/>
        <v>0</v>
      </c>
      <c r="AP1154">
        <f t="shared" si="409"/>
        <v>0</v>
      </c>
      <c r="AQ1154">
        <f t="shared" si="410"/>
        <v>0</v>
      </c>
      <c r="AR1154">
        <f t="shared" si="411"/>
        <v>0</v>
      </c>
      <c r="AS1154">
        <f t="shared" si="412"/>
        <v>0</v>
      </c>
      <c r="AT1154">
        <f t="shared" si="413"/>
        <v>0</v>
      </c>
      <c r="AU1154">
        <f t="shared" si="414"/>
        <v>0</v>
      </c>
      <c r="AV1154">
        <f t="shared" si="415"/>
        <v>0</v>
      </c>
      <c r="AW1154">
        <f t="shared" si="416"/>
        <v>0</v>
      </c>
      <c r="AX1154">
        <f t="shared" si="417"/>
        <v>0</v>
      </c>
      <c r="AY1154">
        <f t="shared" si="418"/>
        <v>0</v>
      </c>
      <c r="AZ1154">
        <f t="shared" si="419"/>
        <v>0</v>
      </c>
      <c r="BA1154" s="35">
        <f t="shared" si="420"/>
        <v>0</v>
      </c>
      <c r="BB1154" s="36">
        <f t="shared" si="421"/>
        <v>0</v>
      </c>
      <c r="BC1154" s="37">
        <f t="shared" si="422"/>
        <v>0</v>
      </c>
      <c r="BD1154" s="38">
        <f t="shared" si="423"/>
        <v>0</v>
      </c>
      <c r="BE1154" s="35">
        <f t="shared" si="424"/>
        <v>0</v>
      </c>
      <c r="BF1154" s="36">
        <f t="shared" si="425"/>
        <v>0</v>
      </c>
      <c r="BG1154" s="37">
        <f t="shared" si="426"/>
        <v>0</v>
      </c>
      <c r="BH1154" s="38">
        <f t="shared" si="427"/>
        <v>0</v>
      </c>
      <c r="BI1154" s="35">
        <f t="shared" si="428"/>
        <v>0</v>
      </c>
      <c r="BJ1154" s="36">
        <f t="shared" si="429"/>
        <v>0</v>
      </c>
      <c r="BK1154" s="37">
        <f t="shared" si="430"/>
        <v>0</v>
      </c>
      <c r="BL1154" s="38">
        <f t="shared" si="431"/>
        <v>0</v>
      </c>
      <c r="BM1154" s="39">
        <f t="shared" si="432"/>
        <v>0</v>
      </c>
      <c r="BN1154" s="34" t="str">
        <f>IF(BM1154=0,"",
IF(SUM($BM$985:BM1154)=1,BO1154,
IF($BM$1560&gt;SUM($BM$985:BM1154),_xlfn.CONCAT(", ",BO1154),
IF($BM$1560=SUM($BM$985:BM1154),_xlfn.CONCAT(" y ",BO1154)))))</f>
        <v/>
      </c>
      <c r="BO1154" s="270" t="s">
        <v>934</v>
      </c>
    </row>
    <row r="1155" spans="1:67" ht="15" customHeight="1">
      <c r="A1155" s="245"/>
      <c r="B1155" s="9"/>
      <c r="C1155" s="270" t="s">
        <v>935</v>
      </c>
      <c r="D1155" s="389" t="str">
        <f>IF($AC$978="","",IF(HLOOKUP($AC$978,Presentación!$AQ$3:$BV$574,Presentación!AP174)="","",HLOOKUP($AC$978,Presentación!$AQ$3:$BV$574,Presentación!AP174,0)))</f>
        <v/>
      </c>
      <c r="E1155" s="390"/>
      <c r="F1155" s="391"/>
      <c r="G1155" s="480" t="str">
        <f>IF($AC$978="","",IF(HLOOKUP($AC$978,Presentación!$BZ$3:$DE$574,Presentación!AP174,0)="","",HLOOKUP($AC$978,Presentación!$BZ$3:$DE$574,Presentación!AP174,0)))</f>
        <v/>
      </c>
      <c r="H1155" s="481"/>
      <c r="I1155" s="481"/>
      <c r="J1155" s="481"/>
      <c r="K1155" s="481"/>
      <c r="L1155" s="482"/>
      <c r="M1155" s="27"/>
      <c r="N1155" s="27"/>
      <c r="O1155" s="27"/>
      <c r="P1155" s="27"/>
      <c r="Q1155" s="27"/>
      <c r="R1155" s="27"/>
      <c r="S1155" s="27"/>
      <c r="T1155" s="27"/>
      <c r="U1155" s="27"/>
      <c r="V1155" s="27"/>
      <c r="W1155" s="27"/>
      <c r="X1155" s="27"/>
      <c r="Y1155" s="27"/>
      <c r="Z1155" s="27"/>
      <c r="AA1155" s="27"/>
      <c r="AB1155" s="27"/>
      <c r="AC1155" s="27"/>
      <c r="AD1155" s="27"/>
      <c r="AG1155">
        <f t="shared" si="400"/>
        <v>0</v>
      </c>
      <c r="AH1155">
        <f t="shared" si="401"/>
        <v>0</v>
      </c>
      <c r="AI1155">
        <f t="shared" si="402"/>
        <v>0</v>
      </c>
      <c r="AJ1155">
        <f t="shared" si="403"/>
        <v>0</v>
      </c>
      <c r="AK1155">
        <f t="shared" si="404"/>
        <v>0</v>
      </c>
      <c r="AL1155">
        <f t="shared" si="405"/>
        <v>0</v>
      </c>
      <c r="AM1155">
        <f t="shared" si="406"/>
        <v>0</v>
      </c>
      <c r="AN1155">
        <f t="shared" si="407"/>
        <v>0</v>
      </c>
      <c r="AO1155">
        <f t="shared" si="408"/>
        <v>0</v>
      </c>
      <c r="AP1155">
        <f t="shared" si="409"/>
        <v>0</v>
      </c>
      <c r="AQ1155">
        <f t="shared" si="410"/>
        <v>0</v>
      </c>
      <c r="AR1155">
        <f t="shared" si="411"/>
        <v>0</v>
      </c>
      <c r="AS1155">
        <f t="shared" si="412"/>
        <v>0</v>
      </c>
      <c r="AT1155">
        <f t="shared" si="413"/>
        <v>0</v>
      </c>
      <c r="AU1155">
        <f t="shared" si="414"/>
        <v>0</v>
      </c>
      <c r="AV1155">
        <f t="shared" si="415"/>
        <v>0</v>
      </c>
      <c r="AW1155">
        <f t="shared" si="416"/>
        <v>0</v>
      </c>
      <c r="AX1155">
        <f t="shared" si="417"/>
        <v>0</v>
      </c>
      <c r="AY1155">
        <f t="shared" si="418"/>
        <v>0</v>
      </c>
      <c r="AZ1155">
        <f t="shared" si="419"/>
        <v>0</v>
      </c>
      <c r="BA1155" s="35">
        <f t="shared" si="420"/>
        <v>0</v>
      </c>
      <c r="BB1155" s="36">
        <f t="shared" si="421"/>
        <v>0</v>
      </c>
      <c r="BC1155" s="37">
        <f t="shared" si="422"/>
        <v>0</v>
      </c>
      <c r="BD1155" s="38">
        <f t="shared" si="423"/>
        <v>0</v>
      </c>
      <c r="BE1155" s="35">
        <f t="shared" si="424"/>
        <v>0</v>
      </c>
      <c r="BF1155" s="36">
        <f t="shared" si="425"/>
        <v>0</v>
      </c>
      <c r="BG1155" s="37">
        <f t="shared" si="426"/>
        <v>0</v>
      </c>
      <c r="BH1155" s="38">
        <f t="shared" si="427"/>
        <v>0</v>
      </c>
      <c r="BI1155" s="35">
        <f t="shared" si="428"/>
        <v>0</v>
      </c>
      <c r="BJ1155" s="36">
        <f t="shared" si="429"/>
        <v>0</v>
      </c>
      <c r="BK1155" s="37">
        <f t="shared" si="430"/>
        <v>0</v>
      </c>
      <c r="BL1155" s="38">
        <f t="shared" si="431"/>
        <v>0</v>
      </c>
      <c r="BM1155" s="39">
        <f t="shared" si="432"/>
        <v>0</v>
      </c>
      <c r="BN1155" s="34" t="str">
        <f>IF(BM1155=0,"",
IF(SUM($BM$985:BM1155)=1,BO1155,
IF($BM$1560&gt;SUM($BM$985:BM1155),_xlfn.CONCAT(", ",BO1155),
IF($BM$1560=SUM($BM$985:BM1155),_xlfn.CONCAT(" y ",BO1155)))))</f>
        <v/>
      </c>
      <c r="BO1155" s="270" t="s">
        <v>935</v>
      </c>
    </row>
    <row r="1156" spans="1:67" ht="15" customHeight="1">
      <c r="A1156" s="245"/>
      <c r="B1156" s="9"/>
      <c r="C1156" s="270" t="s">
        <v>936</v>
      </c>
      <c r="D1156" s="389" t="str">
        <f>IF($AC$978="","",IF(HLOOKUP($AC$978,Presentación!$AQ$3:$BV$574,Presentación!AP175)="","",HLOOKUP($AC$978,Presentación!$AQ$3:$BV$574,Presentación!AP175,0)))</f>
        <v/>
      </c>
      <c r="E1156" s="390"/>
      <c r="F1156" s="391"/>
      <c r="G1156" s="480" t="str">
        <f>IF($AC$978="","",IF(HLOOKUP($AC$978,Presentación!$BZ$3:$DE$574,Presentación!AP175,0)="","",HLOOKUP($AC$978,Presentación!$BZ$3:$DE$574,Presentación!AP175,0)))</f>
        <v/>
      </c>
      <c r="H1156" s="481"/>
      <c r="I1156" s="481"/>
      <c r="J1156" s="481"/>
      <c r="K1156" s="481"/>
      <c r="L1156" s="482"/>
      <c r="M1156" s="27"/>
      <c r="N1156" s="27"/>
      <c r="O1156" s="27"/>
      <c r="P1156" s="27"/>
      <c r="Q1156" s="27"/>
      <c r="R1156" s="27"/>
      <c r="S1156" s="27"/>
      <c r="T1156" s="27"/>
      <c r="U1156" s="27"/>
      <c r="V1156" s="27"/>
      <c r="W1156" s="27"/>
      <c r="X1156" s="27"/>
      <c r="Y1156" s="27"/>
      <c r="Z1156" s="27"/>
      <c r="AA1156" s="27"/>
      <c r="AB1156" s="27"/>
      <c r="AC1156" s="27"/>
      <c r="AD1156" s="27"/>
      <c r="AG1156">
        <f t="shared" si="400"/>
        <v>0</v>
      </c>
      <c r="AH1156">
        <f t="shared" si="401"/>
        <v>0</v>
      </c>
      <c r="AI1156">
        <f t="shared" si="402"/>
        <v>0</v>
      </c>
      <c r="AJ1156">
        <f t="shared" si="403"/>
        <v>0</v>
      </c>
      <c r="AK1156">
        <f t="shared" si="404"/>
        <v>0</v>
      </c>
      <c r="AL1156">
        <f t="shared" si="405"/>
        <v>0</v>
      </c>
      <c r="AM1156">
        <f t="shared" si="406"/>
        <v>0</v>
      </c>
      <c r="AN1156">
        <f t="shared" si="407"/>
        <v>0</v>
      </c>
      <c r="AO1156">
        <f t="shared" si="408"/>
        <v>0</v>
      </c>
      <c r="AP1156">
        <f t="shared" si="409"/>
        <v>0</v>
      </c>
      <c r="AQ1156">
        <f t="shared" si="410"/>
        <v>0</v>
      </c>
      <c r="AR1156">
        <f t="shared" si="411"/>
        <v>0</v>
      </c>
      <c r="AS1156">
        <f t="shared" si="412"/>
        <v>0</v>
      </c>
      <c r="AT1156">
        <f t="shared" si="413"/>
        <v>0</v>
      </c>
      <c r="AU1156">
        <f t="shared" si="414"/>
        <v>0</v>
      </c>
      <c r="AV1156">
        <f t="shared" si="415"/>
        <v>0</v>
      </c>
      <c r="AW1156">
        <f t="shared" si="416"/>
        <v>0</v>
      </c>
      <c r="AX1156">
        <f t="shared" si="417"/>
        <v>0</v>
      </c>
      <c r="AY1156">
        <f t="shared" si="418"/>
        <v>0</v>
      </c>
      <c r="AZ1156">
        <f t="shared" si="419"/>
        <v>0</v>
      </c>
      <c r="BA1156" s="35">
        <f t="shared" si="420"/>
        <v>0</v>
      </c>
      <c r="BB1156" s="36">
        <f t="shared" si="421"/>
        <v>0</v>
      </c>
      <c r="BC1156" s="37">
        <f t="shared" si="422"/>
        <v>0</v>
      </c>
      <c r="BD1156" s="38">
        <f t="shared" si="423"/>
        <v>0</v>
      </c>
      <c r="BE1156" s="35">
        <f t="shared" si="424"/>
        <v>0</v>
      </c>
      <c r="BF1156" s="36">
        <f t="shared" si="425"/>
        <v>0</v>
      </c>
      <c r="BG1156" s="37">
        <f t="shared" si="426"/>
        <v>0</v>
      </c>
      <c r="BH1156" s="38">
        <f t="shared" si="427"/>
        <v>0</v>
      </c>
      <c r="BI1156" s="35">
        <f t="shared" si="428"/>
        <v>0</v>
      </c>
      <c r="BJ1156" s="36">
        <f t="shared" si="429"/>
        <v>0</v>
      </c>
      <c r="BK1156" s="37">
        <f t="shared" si="430"/>
        <v>0</v>
      </c>
      <c r="BL1156" s="38">
        <f t="shared" si="431"/>
        <v>0</v>
      </c>
      <c r="BM1156" s="39">
        <f t="shared" si="432"/>
        <v>0</v>
      </c>
      <c r="BN1156" s="34" t="str">
        <f>IF(BM1156=0,"",
IF(SUM($BM$985:BM1156)=1,BO1156,
IF($BM$1560&gt;SUM($BM$985:BM1156),_xlfn.CONCAT(", ",BO1156),
IF($BM$1560=SUM($BM$985:BM1156),_xlfn.CONCAT(" y ",BO1156)))))</f>
        <v/>
      </c>
      <c r="BO1156" s="270" t="s">
        <v>936</v>
      </c>
    </row>
    <row r="1157" spans="1:67" ht="15" customHeight="1">
      <c r="A1157" s="245"/>
      <c r="B1157" s="9"/>
      <c r="C1157" s="270" t="s">
        <v>937</v>
      </c>
      <c r="D1157" s="389" t="str">
        <f>IF($AC$978="","",IF(HLOOKUP($AC$978,Presentación!$AQ$3:$BV$574,Presentación!AP176)="","",HLOOKUP($AC$978,Presentación!$AQ$3:$BV$574,Presentación!AP176,0)))</f>
        <v/>
      </c>
      <c r="E1157" s="390"/>
      <c r="F1157" s="391"/>
      <c r="G1157" s="480" t="str">
        <f>IF($AC$978="","",IF(HLOOKUP($AC$978,Presentación!$BZ$3:$DE$574,Presentación!AP176,0)="","",HLOOKUP($AC$978,Presentación!$BZ$3:$DE$574,Presentación!AP176,0)))</f>
        <v/>
      </c>
      <c r="H1157" s="481"/>
      <c r="I1157" s="481"/>
      <c r="J1157" s="481"/>
      <c r="K1157" s="481"/>
      <c r="L1157" s="482"/>
      <c r="M1157" s="27"/>
      <c r="N1157" s="27"/>
      <c r="O1157" s="27"/>
      <c r="P1157" s="27"/>
      <c r="Q1157" s="27"/>
      <c r="R1157" s="27"/>
      <c r="S1157" s="27"/>
      <c r="T1157" s="27"/>
      <c r="U1157" s="27"/>
      <c r="V1157" s="27"/>
      <c r="W1157" s="27"/>
      <c r="X1157" s="27"/>
      <c r="Y1157" s="27"/>
      <c r="Z1157" s="27"/>
      <c r="AA1157" s="27"/>
      <c r="AB1157" s="27"/>
      <c r="AC1157" s="27"/>
      <c r="AD1157" s="27"/>
      <c r="AG1157">
        <f t="shared" si="400"/>
        <v>0</v>
      </c>
      <c r="AH1157">
        <f t="shared" si="401"/>
        <v>0</v>
      </c>
      <c r="AI1157">
        <f t="shared" si="402"/>
        <v>0</v>
      </c>
      <c r="AJ1157">
        <f t="shared" si="403"/>
        <v>0</v>
      </c>
      <c r="AK1157">
        <f t="shared" si="404"/>
        <v>0</v>
      </c>
      <c r="AL1157">
        <f t="shared" si="405"/>
        <v>0</v>
      </c>
      <c r="AM1157">
        <f t="shared" si="406"/>
        <v>0</v>
      </c>
      <c r="AN1157">
        <f t="shared" si="407"/>
        <v>0</v>
      </c>
      <c r="AO1157">
        <f t="shared" si="408"/>
        <v>0</v>
      </c>
      <c r="AP1157">
        <f t="shared" si="409"/>
        <v>0</v>
      </c>
      <c r="AQ1157">
        <f t="shared" si="410"/>
        <v>0</v>
      </c>
      <c r="AR1157">
        <f t="shared" si="411"/>
        <v>0</v>
      </c>
      <c r="AS1157">
        <f t="shared" si="412"/>
        <v>0</v>
      </c>
      <c r="AT1157">
        <f t="shared" si="413"/>
        <v>0</v>
      </c>
      <c r="AU1157">
        <f t="shared" si="414"/>
        <v>0</v>
      </c>
      <c r="AV1157">
        <f t="shared" si="415"/>
        <v>0</v>
      </c>
      <c r="AW1157">
        <f t="shared" si="416"/>
        <v>0</v>
      </c>
      <c r="AX1157">
        <f t="shared" si="417"/>
        <v>0</v>
      </c>
      <c r="AY1157">
        <f t="shared" si="418"/>
        <v>0</v>
      </c>
      <c r="AZ1157">
        <f t="shared" si="419"/>
        <v>0</v>
      </c>
      <c r="BA1157" s="35">
        <f t="shared" si="420"/>
        <v>0</v>
      </c>
      <c r="BB1157" s="36">
        <f t="shared" si="421"/>
        <v>0</v>
      </c>
      <c r="BC1157" s="37">
        <f t="shared" si="422"/>
        <v>0</v>
      </c>
      <c r="BD1157" s="38">
        <f t="shared" si="423"/>
        <v>0</v>
      </c>
      <c r="BE1157" s="35">
        <f t="shared" si="424"/>
        <v>0</v>
      </c>
      <c r="BF1157" s="36">
        <f t="shared" si="425"/>
        <v>0</v>
      </c>
      <c r="BG1157" s="37">
        <f t="shared" si="426"/>
        <v>0</v>
      </c>
      <c r="BH1157" s="38">
        <f t="shared" si="427"/>
        <v>0</v>
      </c>
      <c r="BI1157" s="35">
        <f t="shared" si="428"/>
        <v>0</v>
      </c>
      <c r="BJ1157" s="36">
        <f t="shared" si="429"/>
        <v>0</v>
      </c>
      <c r="BK1157" s="37">
        <f t="shared" si="430"/>
        <v>0</v>
      </c>
      <c r="BL1157" s="38">
        <f t="shared" si="431"/>
        <v>0</v>
      </c>
      <c r="BM1157" s="39">
        <f t="shared" si="432"/>
        <v>0</v>
      </c>
      <c r="BN1157" s="34" t="str">
        <f>IF(BM1157=0,"",
IF(SUM($BM$985:BM1157)=1,BO1157,
IF($BM$1560&gt;SUM($BM$985:BM1157),_xlfn.CONCAT(", ",BO1157),
IF($BM$1560=SUM($BM$985:BM1157),_xlfn.CONCAT(" y ",BO1157)))))</f>
        <v/>
      </c>
      <c r="BO1157" s="270" t="s">
        <v>937</v>
      </c>
    </row>
    <row r="1158" spans="1:67" ht="15" customHeight="1">
      <c r="A1158" s="245"/>
      <c r="B1158" s="9"/>
      <c r="C1158" s="270" t="s">
        <v>938</v>
      </c>
      <c r="D1158" s="389" t="str">
        <f>IF($AC$978="","",IF(HLOOKUP($AC$978,Presentación!$AQ$3:$BV$574,Presentación!AP177)="","",HLOOKUP($AC$978,Presentación!$AQ$3:$BV$574,Presentación!AP177,0)))</f>
        <v/>
      </c>
      <c r="E1158" s="390"/>
      <c r="F1158" s="391"/>
      <c r="G1158" s="480" t="str">
        <f>IF($AC$978="","",IF(HLOOKUP($AC$978,Presentación!$BZ$3:$DE$574,Presentación!AP177,0)="","",HLOOKUP($AC$978,Presentación!$BZ$3:$DE$574,Presentación!AP177,0)))</f>
        <v/>
      </c>
      <c r="H1158" s="481"/>
      <c r="I1158" s="481"/>
      <c r="J1158" s="481"/>
      <c r="K1158" s="481"/>
      <c r="L1158" s="482"/>
      <c r="M1158" s="27"/>
      <c r="N1158" s="27"/>
      <c r="O1158" s="27"/>
      <c r="P1158" s="27"/>
      <c r="Q1158" s="27"/>
      <c r="R1158" s="27"/>
      <c r="S1158" s="27"/>
      <c r="T1158" s="27"/>
      <c r="U1158" s="27"/>
      <c r="V1158" s="27"/>
      <c r="W1158" s="27"/>
      <c r="X1158" s="27"/>
      <c r="Y1158" s="27"/>
      <c r="Z1158" s="27"/>
      <c r="AA1158" s="27"/>
      <c r="AB1158" s="27"/>
      <c r="AC1158" s="27"/>
      <c r="AD1158" s="27"/>
      <c r="AG1158">
        <f t="shared" si="400"/>
        <v>0</v>
      </c>
      <c r="AH1158">
        <f t="shared" si="401"/>
        <v>0</v>
      </c>
      <c r="AI1158">
        <f t="shared" si="402"/>
        <v>0</v>
      </c>
      <c r="AJ1158">
        <f t="shared" si="403"/>
        <v>0</v>
      </c>
      <c r="AK1158">
        <f t="shared" si="404"/>
        <v>0</v>
      </c>
      <c r="AL1158">
        <f t="shared" si="405"/>
        <v>0</v>
      </c>
      <c r="AM1158">
        <f t="shared" si="406"/>
        <v>0</v>
      </c>
      <c r="AN1158">
        <f t="shared" si="407"/>
        <v>0</v>
      </c>
      <c r="AO1158">
        <f t="shared" si="408"/>
        <v>0</v>
      </c>
      <c r="AP1158">
        <f t="shared" si="409"/>
        <v>0</v>
      </c>
      <c r="AQ1158">
        <f t="shared" si="410"/>
        <v>0</v>
      </c>
      <c r="AR1158">
        <f t="shared" si="411"/>
        <v>0</v>
      </c>
      <c r="AS1158">
        <f t="shared" si="412"/>
        <v>0</v>
      </c>
      <c r="AT1158">
        <f t="shared" si="413"/>
        <v>0</v>
      </c>
      <c r="AU1158">
        <f t="shared" si="414"/>
        <v>0</v>
      </c>
      <c r="AV1158">
        <f t="shared" si="415"/>
        <v>0</v>
      </c>
      <c r="AW1158">
        <f t="shared" si="416"/>
        <v>0</v>
      </c>
      <c r="AX1158">
        <f t="shared" si="417"/>
        <v>0</v>
      </c>
      <c r="AY1158">
        <f t="shared" si="418"/>
        <v>0</v>
      </c>
      <c r="AZ1158">
        <f t="shared" si="419"/>
        <v>0</v>
      </c>
      <c r="BA1158" s="35">
        <f t="shared" si="420"/>
        <v>0</v>
      </c>
      <c r="BB1158" s="36">
        <f t="shared" si="421"/>
        <v>0</v>
      </c>
      <c r="BC1158" s="37">
        <f t="shared" si="422"/>
        <v>0</v>
      </c>
      <c r="BD1158" s="38">
        <f t="shared" si="423"/>
        <v>0</v>
      </c>
      <c r="BE1158" s="35">
        <f t="shared" si="424"/>
        <v>0</v>
      </c>
      <c r="BF1158" s="36">
        <f t="shared" si="425"/>
        <v>0</v>
      </c>
      <c r="BG1158" s="37">
        <f t="shared" si="426"/>
        <v>0</v>
      </c>
      <c r="BH1158" s="38">
        <f t="shared" si="427"/>
        <v>0</v>
      </c>
      <c r="BI1158" s="35">
        <f t="shared" si="428"/>
        <v>0</v>
      </c>
      <c r="BJ1158" s="36">
        <f t="shared" si="429"/>
        <v>0</v>
      </c>
      <c r="BK1158" s="37">
        <f t="shared" si="430"/>
        <v>0</v>
      </c>
      <c r="BL1158" s="38">
        <f t="shared" si="431"/>
        <v>0</v>
      </c>
      <c r="BM1158" s="39">
        <f t="shared" si="432"/>
        <v>0</v>
      </c>
      <c r="BN1158" s="34" t="str">
        <f>IF(BM1158=0,"",
IF(SUM($BM$985:BM1158)=1,BO1158,
IF($BM$1560&gt;SUM($BM$985:BM1158),_xlfn.CONCAT(", ",BO1158),
IF($BM$1560=SUM($BM$985:BM1158),_xlfn.CONCAT(" y ",BO1158)))))</f>
        <v/>
      </c>
      <c r="BO1158" s="270" t="s">
        <v>938</v>
      </c>
    </row>
    <row r="1159" spans="1:67" ht="15" customHeight="1">
      <c r="A1159" s="245"/>
      <c r="B1159" s="9"/>
      <c r="C1159" s="270" t="s">
        <v>939</v>
      </c>
      <c r="D1159" s="389" t="str">
        <f>IF($AC$978="","",IF(HLOOKUP($AC$978,Presentación!$AQ$3:$BV$574,Presentación!AP178)="","",HLOOKUP($AC$978,Presentación!$AQ$3:$BV$574,Presentación!AP178,0)))</f>
        <v/>
      </c>
      <c r="E1159" s="390"/>
      <c r="F1159" s="391"/>
      <c r="G1159" s="480" t="str">
        <f>IF($AC$978="","",IF(HLOOKUP($AC$978,Presentación!$BZ$3:$DE$574,Presentación!AP178,0)="","",HLOOKUP($AC$978,Presentación!$BZ$3:$DE$574,Presentación!AP178,0)))</f>
        <v/>
      </c>
      <c r="H1159" s="481"/>
      <c r="I1159" s="481"/>
      <c r="J1159" s="481"/>
      <c r="K1159" s="481"/>
      <c r="L1159" s="482"/>
      <c r="M1159" s="27"/>
      <c r="N1159" s="27"/>
      <c r="O1159" s="27"/>
      <c r="P1159" s="27"/>
      <c r="Q1159" s="27"/>
      <c r="R1159" s="27"/>
      <c r="S1159" s="27"/>
      <c r="T1159" s="27"/>
      <c r="U1159" s="27"/>
      <c r="V1159" s="27"/>
      <c r="W1159" s="27"/>
      <c r="X1159" s="27"/>
      <c r="Y1159" s="27"/>
      <c r="Z1159" s="27"/>
      <c r="AA1159" s="27"/>
      <c r="AB1159" s="27"/>
      <c r="AC1159" s="27"/>
      <c r="AD1159" s="27"/>
      <c r="AG1159">
        <f t="shared" si="400"/>
        <v>0</v>
      </c>
      <c r="AH1159">
        <f t="shared" si="401"/>
        <v>0</v>
      </c>
      <c r="AI1159">
        <f t="shared" si="402"/>
        <v>0</v>
      </c>
      <c r="AJ1159">
        <f t="shared" si="403"/>
        <v>0</v>
      </c>
      <c r="AK1159">
        <f t="shared" si="404"/>
        <v>0</v>
      </c>
      <c r="AL1159">
        <f t="shared" si="405"/>
        <v>0</v>
      </c>
      <c r="AM1159">
        <f t="shared" si="406"/>
        <v>0</v>
      </c>
      <c r="AN1159">
        <f t="shared" si="407"/>
        <v>0</v>
      </c>
      <c r="AO1159">
        <f t="shared" si="408"/>
        <v>0</v>
      </c>
      <c r="AP1159">
        <f t="shared" si="409"/>
        <v>0</v>
      </c>
      <c r="AQ1159">
        <f t="shared" si="410"/>
        <v>0</v>
      </c>
      <c r="AR1159">
        <f t="shared" si="411"/>
        <v>0</v>
      </c>
      <c r="AS1159">
        <f t="shared" si="412"/>
        <v>0</v>
      </c>
      <c r="AT1159">
        <f t="shared" si="413"/>
        <v>0</v>
      </c>
      <c r="AU1159">
        <f t="shared" si="414"/>
        <v>0</v>
      </c>
      <c r="AV1159">
        <f t="shared" si="415"/>
        <v>0</v>
      </c>
      <c r="AW1159">
        <f t="shared" si="416"/>
        <v>0</v>
      </c>
      <c r="AX1159">
        <f t="shared" si="417"/>
        <v>0</v>
      </c>
      <c r="AY1159">
        <f t="shared" si="418"/>
        <v>0</v>
      </c>
      <c r="AZ1159">
        <f t="shared" si="419"/>
        <v>0</v>
      </c>
      <c r="BA1159" s="35">
        <f t="shared" si="420"/>
        <v>0</v>
      </c>
      <c r="BB1159" s="36">
        <f t="shared" si="421"/>
        <v>0</v>
      </c>
      <c r="BC1159" s="37">
        <f t="shared" si="422"/>
        <v>0</v>
      </c>
      <c r="BD1159" s="38">
        <f t="shared" si="423"/>
        <v>0</v>
      </c>
      <c r="BE1159" s="35">
        <f t="shared" si="424"/>
        <v>0</v>
      </c>
      <c r="BF1159" s="36">
        <f t="shared" si="425"/>
        <v>0</v>
      </c>
      <c r="BG1159" s="37">
        <f t="shared" si="426"/>
        <v>0</v>
      </c>
      <c r="BH1159" s="38">
        <f t="shared" si="427"/>
        <v>0</v>
      </c>
      <c r="BI1159" s="35">
        <f t="shared" si="428"/>
        <v>0</v>
      </c>
      <c r="BJ1159" s="36">
        <f t="shared" si="429"/>
        <v>0</v>
      </c>
      <c r="BK1159" s="37">
        <f t="shared" si="430"/>
        <v>0</v>
      </c>
      <c r="BL1159" s="38">
        <f t="shared" si="431"/>
        <v>0</v>
      </c>
      <c r="BM1159" s="39">
        <f t="shared" si="432"/>
        <v>0</v>
      </c>
      <c r="BN1159" s="34" t="str">
        <f>IF(BM1159=0,"",
IF(SUM($BM$985:BM1159)=1,BO1159,
IF($BM$1560&gt;SUM($BM$985:BM1159),_xlfn.CONCAT(", ",BO1159),
IF($BM$1560=SUM($BM$985:BM1159),_xlfn.CONCAT(" y ",BO1159)))))</f>
        <v/>
      </c>
      <c r="BO1159" s="270" t="s">
        <v>939</v>
      </c>
    </row>
    <row r="1160" spans="1:67" ht="15" customHeight="1">
      <c r="A1160" s="245"/>
      <c r="B1160" s="9"/>
      <c r="C1160" s="270" t="s">
        <v>940</v>
      </c>
      <c r="D1160" s="389" t="str">
        <f>IF($AC$978="","",IF(HLOOKUP($AC$978,Presentación!$AQ$3:$BV$574,Presentación!AP179)="","",HLOOKUP($AC$978,Presentación!$AQ$3:$BV$574,Presentación!AP179,0)))</f>
        <v/>
      </c>
      <c r="E1160" s="390"/>
      <c r="F1160" s="391"/>
      <c r="G1160" s="480" t="str">
        <f>IF($AC$978="","",IF(HLOOKUP($AC$978,Presentación!$BZ$3:$DE$574,Presentación!AP179,0)="","",HLOOKUP($AC$978,Presentación!$BZ$3:$DE$574,Presentación!AP179,0)))</f>
        <v/>
      </c>
      <c r="H1160" s="481"/>
      <c r="I1160" s="481"/>
      <c r="J1160" s="481"/>
      <c r="K1160" s="481"/>
      <c r="L1160" s="482"/>
      <c r="M1160" s="27"/>
      <c r="N1160" s="27"/>
      <c r="O1160" s="27"/>
      <c r="P1160" s="27"/>
      <c r="Q1160" s="27"/>
      <c r="R1160" s="27"/>
      <c r="S1160" s="27"/>
      <c r="T1160" s="27"/>
      <c r="U1160" s="27"/>
      <c r="V1160" s="27"/>
      <c r="W1160" s="27"/>
      <c r="X1160" s="27"/>
      <c r="Y1160" s="27"/>
      <c r="Z1160" s="27"/>
      <c r="AA1160" s="27"/>
      <c r="AB1160" s="27"/>
      <c r="AC1160" s="27"/>
      <c r="AD1160" s="27"/>
      <c r="AG1160">
        <f t="shared" si="400"/>
        <v>0</v>
      </c>
      <c r="AH1160">
        <f t="shared" si="401"/>
        <v>0</v>
      </c>
      <c r="AI1160">
        <f t="shared" si="402"/>
        <v>0</v>
      </c>
      <c r="AJ1160">
        <f t="shared" si="403"/>
        <v>0</v>
      </c>
      <c r="AK1160">
        <f t="shared" si="404"/>
        <v>0</v>
      </c>
      <c r="AL1160">
        <f t="shared" si="405"/>
        <v>0</v>
      </c>
      <c r="AM1160">
        <f t="shared" si="406"/>
        <v>0</v>
      </c>
      <c r="AN1160">
        <f t="shared" si="407"/>
        <v>0</v>
      </c>
      <c r="AO1160">
        <f t="shared" si="408"/>
        <v>0</v>
      </c>
      <c r="AP1160">
        <f t="shared" si="409"/>
        <v>0</v>
      </c>
      <c r="AQ1160">
        <f t="shared" si="410"/>
        <v>0</v>
      </c>
      <c r="AR1160">
        <f t="shared" si="411"/>
        <v>0</v>
      </c>
      <c r="AS1160">
        <f t="shared" si="412"/>
        <v>0</v>
      </c>
      <c r="AT1160">
        <f t="shared" si="413"/>
        <v>0</v>
      </c>
      <c r="AU1160">
        <f t="shared" si="414"/>
        <v>0</v>
      </c>
      <c r="AV1160">
        <f t="shared" si="415"/>
        <v>0</v>
      </c>
      <c r="AW1160">
        <f t="shared" si="416"/>
        <v>0</v>
      </c>
      <c r="AX1160">
        <f t="shared" si="417"/>
        <v>0</v>
      </c>
      <c r="AY1160">
        <f t="shared" si="418"/>
        <v>0</v>
      </c>
      <c r="AZ1160">
        <f t="shared" si="419"/>
        <v>0</v>
      </c>
      <c r="BA1160" s="35">
        <f t="shared" si="420"/>
        <v>0</v>
      </c>
      <c r="BB1160" s="36">
        <f t="shared" si="421"/>
        <v>0</v>
      </c>
      <c r="BC1160" s="37">
        <f t="shared" si="422"/>
        <v>0</v>
      </c>
      <c r="BD1160" s="38">
        <f t="shared" si="423"/>
        <v>0</v>
      </c>
      <c r="BE1160" s="35">
        <f t="shared" si="424"/>
        <v>0</v>
      </c>
      <c r="BF1160" s="36">
        <f t="shared" si="425"/>
        <v>0</v>
      </c>
      <c r="BG1160" s="37">
        <f t="shared" si="426"/>
        <v>0</v>
      </c>
      <c r="BH1160" s="38">
        <f t="shared" si="427"/>
        <v>0</v>
      </c>
      <c r="BI1160" s="35">
        <f t="shared" si="428"/>
        <v>0</v>
      </c>
      <c r="BJ1160" s="36">
        <f t="shared" si="429"/>
        <v>0</v>
      </c>
      <c r="BK1160" s="37">
        <f t="shared" si="430"/>
        <v>0</v>
      </c>
      <c r="BL1160" s="38">
        <f t="shared" si="431"/>
        <v>0</v>
      </c>
      <c r="BM1160" s="39">
        <f t="shared" si="432"/>
        <v>0</v>
      </c>
      <c r="BN1160" s="34" t="str">
        <f>IF(BM1160=0,"",
IF(SUM($BM$985:BM1160)=1,BO1160,
IF($BM$1560&gt;SUM($BM$985:BM1160),_xlfn.CONCAT(", ",BO1160),
IF($BM$1560=SUM($BM$985:BM1160),_xlfn.CONCAT(" y ",BO1160)))))</f>
        <v/>
      </c>
      <c r="BO1160" s="270" t="s">
        <v>940</v>
      </c>
    </row>
    <row r="1161" spans="1:67" ht="15" customHeight="1">
      <c r="A1161" s="245"/>
      <c r="B1161" s="9"/>
      <c r="C1161" s="270" t="s">
        <v>941</v>
      </c>
      <c r="D1161" s="389" t="str">
        <f>IF($AC$978="","",IF(HLOOKUP($AC$978,Presentación!$AQ$3:$BV$574,Presentación!AP180)="","",HLOOKUP($AC$978,Presentación!$AQ$3:$BV$574,Presentación!AP180,0)))</f>
        <v/>
      </c>
      <c r="E1161" s="390"/>
      <c r="F1161" s="391"/>
      <c r="G1161" s="480" t="str">
        <f>IF($AC$978="","",IF(HLOOKUP($AC$978,Presentación!$BZ$3:$DE$574,Presentación!AP180,0)="","",HLOOKUP($AC$978,Presentación!$BZ$3:$DE$574,Presentación!AP180,0)))</f>
        <v/>
      </c>
      <c r="H1161" s="481"/>
      <c r="I1161" s="481"/>
      <c r="J1161" s="481"/>
      <c r="K1161" s="481"/>
      <c r="L1161" s="482"/>
      <c r="M1161" s="27"/>
      <c r="N1161" s="27"/>
      <c r="O1161" s="27"/>
      <c r="P1161" s="27"/>
      <c r="Q1161" s="27"/>
      <c r="R1161" s="27"/>
      <c r="S1161" s="27"/>
      <c r="T1161" s="27"/>
      <c r="U1161" s="27"/>
      <c r="V1161" s="27"/>
      <c r="W1161" s="27"/>
      <c r="X1161" s="27"/>
      <c r="Y1161" s="27"/>
      <c r="Z1161" s="27"/>
      <c r="AA1161" s="27"/>
      <c r="AB1161" s="27"/>
      <c r="AC1161" s="27"/>
      <c r="AD1161" s="27"/>
      <c r="AG1161">
        <f t="shared" si="400"/>
        <v>0</v>
      </c>
      <c r="AH1161">
        <f t="shared" si="401"/>
        <v>0</v>
      </c>
      <c r="AI1161">
        <f t="shared" si="402"/>
        <v>0</v>
      </c>
      <c r="AJ1161">
        <f t="shared" si="403"/>
        <v>0</v>
      </c>
      <c r="AK1161">
        <f t="shared" si="404"/>
        <v>0</v>
      </c>
      <c r="AL1161">
        <f t="shared" si="405"/>
        <v>0</v>
      </c>
      <c r="AM1161">
        <f t="shared" si="406"/>
        <v>0</v>
      </c>
      <c r="AN1161">
        <f t="shared" si="407"/>
        <v>0</v>
      </c>
      <c r="AO1161">
        <f t="shared" si="408"/>
        <v>0</v>
      </c>
      <c r="AP1161">
        <f t="shared" si="409"/>
        <v>0</v>
      </c>
      <c r="AQ1161">
        <f t="shared" si="410"/>
        <v>0</v>
      </c>
      <c r="AR1161">
        <f t="shared" si="411"/>
        <v>0</v>
      </c>
      <c r="AS1161">
        <f t="shared" si="412"/>
        <v>0</v>
      </c>
      <c r="AT1161">
        <f t="shared" si="413"/>
        <v>0</v>
      </c>
      <c r="AU1161">
        <f t="shared" si="414"/>
        <v>0</v>
      </c>
      <c r="AV1161">
        <f t="shared" si="415"/>
        <v>0</v>
      </c>
      <c r="AW1161">
        <f t="shared" si="416"/>
        <v>0</v>
      </c>
      <c r="AX1161">
        <f t="shared" si="417"/>
        <v>0</v>
      </c>
      <c r="AY1161">
        <f t="shared" si="418"/>
        <v>0</v>
      </c>
      <c r="AZ1161">
        <f t="shared" si="419"/>
        <v>0</v>
      </c>
      <c r="BA1161" s="35">
        <f t="shared" si="420"/>
        <v>0</v>
      </c>
      <c r="BB1161" s="36">
        <f t="shared" si="421"/>
        <v>0</v>
      </c>
      <c r="BC1161" s="37">
        <f t="shared" si="422"/>
        <v>0</v>
      </c>
      <c r="BD1161" s="38">
        <f t="shared" si="423"/>
        <v>0</v>
      </c>
      <c r="BE1161" s="35">
        <f t="shared" si="424"/>
        <v>0</v>
      </c>
      <c r="BF1161" s="36">
        <f t="shared" si="425"/>
        <v>0</v>
      </c>
      <c r="BG1161" s="37">
        <f t="shared" si="426"/>
        <v>0</v>
      </c>
      <c r="BH1161" s="38">
        <f t="shared" si="427"/>
        <v>0</v>
      </c>
      <c r="BI1161" s="35">
        <f t="shared" si="428"/>
        <v>0</v>
      </c>
      <c r="BJ1161" s="36">
        <f t="shared" si="429"/>
        <v>0</v>
      </c>
      <c r="BK1161" s="37">
        <f t="shared" si="430"/>
        <v>0</v>
      </c>
      <c r="BL1161" s="38">
        <f t="shared" si="431"/>
        <v>0</v>
      </c>
      <c r="BM1161" s="39">
        <f t="shared" si="432"/>
        <v>0</v>
      </c>
      <c r="BN1161" s="34" t="str">
        <f>IF(BM1161=0,"",
IF(SUM($BM$985:BM1161)=1,BO1161,
IF($BM$1560&gt;SUM($BM$985:BM1161),_xlfn.CONCAT(", ",BO1161),
IF($BM$1560=SUM($BM$985:BM1161),_xlfn.CONCAT(" y ",BO1161)))))</f>
        <v/>
      </c>
      <c r="BO1161" s="270" t="s">
        <v>941</v>
      </c>
    </row>
    <row r="1162" spans="1:67" ht="15" customHeight="1">
      <c r="A1162" s="245"/>
      <c r="B1162" s="9"/>
      <c r="C1162" s="270" t="s">
        <v>942</v>
      </c>
      <c r="D1162" s="389" t="str">
        <f>IF($AC$978="","",IF(HLOOKUP($AC$978,Presentación!$AQ$3:$BV$574,Presentación!AP181)="","",HLOOKUP($AC$978,Presentación!$AQ$3:$BV$574,Presentación!AP181,0)))</f>
        <v/>
      </c>
      <c r="E1162" s="390"/>
      <c r="F1162" s="391"/>
      <c r="G1162" s="480" t="str">
        <f>IF($AC$978="","",IF(HLOOKUP($AC$978,Presentación!$BZ$3:$DE$574,Presentación!AP181,0)="","",HLOOKUP($AC$978,Presentación!$BZ$3:$DE$574,Presentación!AP181,0)))</f>
        <v/>
      </c>
      <c r="H1162" s="481"/>
      <c r="I1162" s="481"/>
      <c r="J1162" s="481"/>
      <c r="K1162" s="481"/>
      <c r="L1162" s="482"/>
      <c r="M1162" s="27"/>
      <c r="N1162" s="27"/>
      <c r="O1162" s="27"/>
      <c r="P1162" s="27"/>
      <c r="Q1162" s="27"/>
      <c r="R1162" s="27"/>
      <c r="S1162" s="27"/>
      <c r="T1162" s="27"/>
      <c r="U1162" s="27"/>
      <c r="V1162" s="27"/>
      <c r="W1162" s="27"/>
      <c r="X1162" s="27"/>
      <c r="Y1162" s="27"/>
      <c r="Z1162" s="27"/>
      <c r="AA1162" s="27"/>
      <c r="AB1162" s="27"/>
      <c r="AC1162" s="27"/>
      <c r="AD1162" s="27"/>
      <c r="AG1162">
        <f t="shared" si="400"/>
        <v>0</v>
      </c>
      <c r="AH1162">
        <f t="shared" si="401"/>
        <v>0</v>
      </c>
      <c r="AI1162">
        <f t="shared" si="402"/>
        <v>0</v>
      </c>
      <c r="AJ1162">
        <f t="shared" si="403"/>
        <v>0</v>
      </c>
      <c r="AK1162">
        <f t="shared" si="404"/>
        <v>0</v>
      </c>
      <c r="AL1162">
        <f t="shared" si="405"/>
        <v>0</v>
      </c>
      <c r="AM1162">
        <f t="shared" si="406"/>
        <v>0</v>
      </c>
      <c r="AN1162">
        <f t="shared" si="407"/>
        <v>0</v>
      </c>
      <c r="AO1162">
        <f t="shared" si="408"/>
        <v>0</v>
      </c>
      <c r="AP1162">
        <f t="shared" si="409"/>
        <v>0</v>
      </c>
      <c r="AQ1162">
        <f t="shared" si="410"/>
        <v>0</v>
      </c>
      <c r="AR1162">
        <f t="shared" si="411"/>
        <v>0</v>
      </c>
      <c r="AS1162">
        <f t="shared" si="412"/>
        <v>0</v>
      </c>
      <c r="AT1162">
        <f t="shared" si="413"/>
        <v>0</v>
      </c>
      <c r="AU1162">
        <f t="shared" si="414"/>
        <v>0</v>
      </c>
      <c r="AV1162">
        <f t="shared" si="415"/>
        <v>0</v>
      </c>
      <c r="AW1162">
        <f t="shared" si="416"/>
        <v>0</v>
      </c>
      <c r="AX1162">
        <f t="shared" si="417"/>
        <v>0</v>
      </c>
      <c r="AY1162">
        <f t="shared" si="418"/>
        <v>0</v>
      </c>
      <c r="AZ1162">
        <f t="shared" si="419"/>
        <v>0</v>
      </c>
      <c r="BA1162" s="35">
        <f t="shared" si="420"/>
        <v>0</v>
      </c>
      <c r="BB1162" s="36">
        <f t="shared" si="421"/>
        <v>0</v>
      </c>
      <c r="BC1162" s="37">
        <f t="shared" si="422"/>
        <v>0</v>
      </c>
      <c r="BD1162" s="38">
        <f t="shared" si="423"/>
        <v>0</v>
      </c>
      <c r="BE1162" s="35">
        <f t="shared" si="424"/>
        <v>0</v>
      </c>
      <c r="BF1162" s="36">
        <f t="shared" si="425"/>
        <v>0</v>
      </c>
      <c r="BG1162" s="37">
        <f t="shared" si="426"/>
        <v>0</v>
      </c>
      <c r="BH1162" s="38">
        <f t="shared" si="427"/>
        <v>0</v>
      </c>
      <c r="BI1162" s="35">
        <f t="shared" si="428"/>
        <v>0</v>
      </c>
      <c r="BJ1162" s="36">
        <f t="shared" si="429"/>
        <v>0</v>
      </c>
      <c r="BK1162" s="37">
        <f t="shared" si="430"/>
        <v>0</v>
      </c>
      <c r="BL1162" s="38">
        <f t="shared" si="431"/>
        <v>0</v>
      </c>
      <c r="BM1162" s="39">
        <f t="shared" si="432"/>
        <v>0</v>
      </c>
      <c r="BN1162" s="34" t="str">
        <f>IF(BM1162=0,"",
IF(SUM($BM$985:BM1162)=1,BO1162,
IF($BM$1560&gt;SUM($BM$985:BM1162),_xlfn.CONCAT(", ",BO1162),
IF($BM$1560=SUM($BM$985:BM1162),_xlfn.CONCAT(" y ",BO1162)))))</f>
        <v/>
      </c>
      <c r="BO1162" s="270" t="s">
        <v>942</v>
      </c>
    </row>
    <row r="1163" spans="1:67" ht="15" customHeight="1">
      <c r="A1163" s="245"/>
      <c r="B1163" s="9"/>
      <c r="C1163" s="270" t="s">
        <v>943</v>
      </c>
      <c r="D1163" s="389" t="str">
        <f>IF($AC$978="","",IF(HLOOKUP($AC$978,Presentación!$AQ$3:$BV$574,Presentación!AP182)="","",HLOOKUP($AC$978,Presentación!$AQ$3:$BV$574,Presentación!AP182,0)))</f>
        <v/>
      </c>
      <c r="E1163" s="390"/>
      <c r="F1163" s="391"/>
      <c r="G1163" s="480" t="str">
        <f>IF($AC$978="","",IF(HLOOKUP($AC$978,Presentación!$BZ$3:$DE$574,Presentación!AP182,0)="","",HLOOKUP($AC$978,Presentación!$BZ$3:$DE$574,Presentación!AP182,0)))</f>
        <v/>
      </c>
      <c r="H1163" s="481"/>
      <c r="I1163" s="481"/>
      <c r="J1163" s="481"/>
      <c r="K1163" s="481"/>
      <c r="L1163" s="482"/>
      <c r="M1163" s="27"/>
      <c r="N1163" s="27"/>
      <c r="O1163" s="27"/>
      <c r="P1163" s="27"/>
      <c r="Q1163" s="27"/>
      <c r="R1163" s="27"/>
      <c r="S1163" s="27"/>
      <c r="T1163" s="27"/>
      <c r="U1163" s="27"/>
      <c r="V1163" s="27"/>
      <c r="W1163" s="27"/>
      <c r="X1163" s="27"/>
      <c r="Y1163" s="27"/>
      <c r="Z1163" s="27"/>
      <c r="AA1163" s="27"/>
      <c r="AB1163" s="27"/>
      <c r="AC1163" s="27"/>
      <c r="AD1163" s="27"/>
      <c r="AG1163">
        <f t="shared" si="400"/>
        <v>0</v>
      </c>
      <c r="AH1163">
        <f t="shared" si="401"/>
        <v>0</v>
      </c>
      <c r="AI1163">
        <f t="shared" si="402"/>
        <v>0</v>
      </c>
      <c r="AJ1163">
        <f t="shared" si="403"/>
        <v>0</v>
      </c>
      <c r="AK1163">
        <f t="shared" si="404"/>
        <v>0</v>
      </c>
      <c r="AL1163">
        <f t="shared" si="405"/>
        <v>0</v>
      </c>
      <c r="AM1163">
        <f t="shared" si="406"/>
        <v>0</v>
      </c>
      <c r="AN1163">
        <f t="shared" si="407"/>
        <v>0</v>
      </c>
      <c r="AO1163">
        <f t="shared" si="408"/>
        <v>0</v>
      </c>
      <c r="AP1163">
        <f t="shared" si="409"/>
        <v>0</v>
      </c>
      <c r="AQ1163">
        <f t="shared" si="410"/>
        <v>0</v>
      </c>
      <c r="AR1163">
        <f t="shared" si="411"/>
        <v>0</v>
      </c>
      <c r="AS1163">
        <f t="shared" si="412"/>
        <v>0</v>
      </c>
      <c r="AT1163">
        <f t="shared" si="413"/>
        <v>0</v>
      </c>
      <c r="AU1163">
        <f t="shared" si="414"/>
        <v>0</v>
      </c>
      <c r="AV1163">
        <f t="shared" si="415"/>
        <v>0</v>
      </c>
      <c r="AW1163">
        <f t="shared" si="416"/>
        <v>0</v>
      </c>
      <c r="AX1163">
        <f t="shared" si="417"/>
        <v>0</v>
      </c>
      <c r="AY1163">
        <f t="shared" si="418"/>
        <v>0</v>
      </c>
      <c r="AZ1163">
        <f t="shared" si="419"/>
        <v>0</v>
      </c>
      <c r="BA1163" s="35">
        <f t="shared" si="420"/>
        <v>0</v>
      </c>
      <c r="BB1163" s="36">
        <f t="shared" si="421"/>
        <v>0</v>
      </c>
      <c r="BC1163" s="37">
        <f t="shared" si="422"/>
        <v>0</v>
      </c>
      <c r="BD1163" s="38">
        <f t="shared" si="423"/>
        <v>0</v>
      </c>
      <c r="BE1163" s="35">
        <f t="shared" si="424"/>
        <v>0</v>
      </c>
      <c r="BF1163" s="36">
        <f t="shared" si="425"/>
        <v>0</v>
      </c>
      <c r="BG1163" s="37">
        <f t="shared" si="426"/>
        <v>0</v>
      </c>
      <c r="BH1163" s="38">
        <f t="shared" si="427"/>
        <v>0</v>
      </c>
      <c r="BI1163" s="35">
        <f t="shared" si="428"/>
        <v>0</v>
      </c>
      <c r="BJ1163" s="36">
        <f t="shared" si="429"/>
        <v>0</v>
      </c>
      <c r="BK1163" s="37">
        <f t="shared" si="430"/>
        <v>0</v>
      </c>
      <c r="BL1163" s="38">
        <f t="shared" si="431"/>
        <v>0</v>
      </c>
      <c r="BM1163" s="39">
        <f t="shared" si="432"/>
        <v>0</v>
      </c>
      <c r="BN1163" s="34" t="str">
        <f>IF(BM1163=0,"",
IF(SUM($BM$985:BM1163)=1,BO1163,
IF($BM$1560&gt;SUM($BM$985:BM1163),_xlfn.CONCAT(", ",BO1163),
IF($BM$1560=SUM($BM$985:BM1163),_xlfn.CONCAT(" y ",BO1163)))))</f>
        <v/>
      </c>
      <c r="BO1163" s="270" t="s">
        <v>943</v>
      </c>
    </row>
    <row r="1164" spans="1:67" ht="15" customHeight="1">
      <c r="A1164" s="245"/>
      <c r="B1164" s="9"/>
      <c r="C1164" s="270" t="s">
        <v>944</v>
      </c>
      <c r="D1164" s="389" t="str">
        <f>IF($AC$978="","",IF(HLOOKUP($AC$978,Presentación!$AQ$3:$BV$574,Presentación!AP183)="","",HLOOKUP($AC$978,Presentación!$AQ$3:$BV$574,Presentación!AP183,0)))</f>
        <v/>
      </c>
      <c r="E1164" s="390"/>
      <c r="F1164" s="391"/>
      <c r="G1164" s="480" t="str">
        <f>IF($AC$978="","",IF(HLOOKUP($AC$978,Presentación!$BZ$3:$DE$574,Presentación!AP183,0)="","",HLOOKUP($AC$978,Presentación!$BZ$3:$DE$574,Presentación!AP183,0)))</f>
        <v/>
      </c>
      <c r="H1164" s="481"/>
      <c r="I1164" s="481"/>
      <c r="J1164" s="481"/>
      <c r="K1164" s="481"/>
      <c r="L1164" s="482"/>
      <c r="M1164" s="27"/>
      <c r="N1164" s="27"/>
      <c r="O1164" s="27"/>
      <c r="P1164" s="27"/>
      <c r="Q1164" s="27"/>
      <c r="R1164" s="27"/>
      <c r="S1164" s="27"/>
      <c r="T1164" s="27"/>
      <c r="U1164" s="27"/>
      <c r="V1164" s="27"/>
      <c r="W1164" s="27"/>
      <c r="X1164" s="27"/>
      <c r="Y1164" s="27"/>
      <c r="Z1164" s="27"/>
      <c r="AA1164" s="27"/>
      <c r="AB1164" s="27"/>
      <c r="AC1164" s="27"/>
      <c r="AD1164" s="27"/>
      <c r="AG1164">
        <f t="shared" si="400"/>
        <v>0</v>
      </c>
      <c r="AH1164">
        <f t="shared" si="401"/>
        <v>0</v>
      </c>
      <c r="AI1164">
        <f t="shared" si="402"/>
        <v>0</v>
      </c>
      <c r="AJ1164">
        <f t="shared" si="403"/>
        <v>0</v>
      </c>
      <c r="AK1164">
        <f t="shared" si="404"/>
        <v>0</v>
      </c>
      <c r="AL1164">
        <f t="shared" si="405"/>
        <v>0</v>
      </c>
      <c r="AM1164">
        <f t="shared" si="406"/>
        <v>0</v>
      </c>
      <c r="AN1164">
        <f t="shared" si="407"/>
        <v>0</v>
      </c>
      <c r="AO1164">
        <f t="shared" si="408"/>
        <v>0</v>
      </c>
      <c r="AP1164">
        <f t="shared" si="409"/>
        <v>0</v>
      </c>
      <c r="AQ1164">
        <f t="shared" si="410"/>
        <v>0</v>
      </c>
      <c r="AR1164">
        <f t="shared" si="411"/>
        <v>0</v>
      </c>
      <c r="AS1164">
        <f t="shared" si="412"/>
        <v>0</v>
      </c>
      <c r="AT1164">
        <f t="shared" si="413"/>
        <v>0</v>
      </c>
      <c r="AU1164">
        <f t="shared" si="414"/>
        <v>0</v>
      </c>
      <c r="AV1164">
        <f t="shared" si="415"/>
        <v>0</v>
      </c>
      <c r="AW1164">
        <f t="shared" si="416"/>
        <v>0</v>
      </c>
      <c r="AX1164">
        <f t="shared" si="417"/>
        <v>0</v>
      </c>
      <c r="AY1164">
        <f t="shared" si="418"/>
        <v>0</v>
      </c>
      <c r="AZ1164">
        <f t="shared" si="419"/>
        <v>0</v>
      </c>
      <c r="BA1164" s="35">
        <f t="shared" si="420"/>
        <v>0</v>
      </c>
      <c r="BB1164" s="36">
        <f t="shared" si="421"/>
        <v>0</v>
      </c>
      <c r="BC1164" s="37">
        <f t="shared" si="422"/>
        <v>0</v>
      </c>
      <c r="BD1164" s="38">
        <f t="shared" si="423"/>
        <v>0</v>
      </c>
      <c r="BE1164" s="35">
        <f t="shared" si="424"/>
        <v>0</v>
      </c>
      <c r="BF1164" s="36">
        <f t="shared" si="425"/>
        <v>0</v>
      </c>
      <c r="BG1164" s="37">
        <f t="shared" si="426"/>
        <v>0</v>
      </c>
      <c r="BH1164" s="38">
        <f t="shared" si="427"/>
        <v>0</v>
      </c>
      <c r="BI1164" s="35">
        <f t="shared" si="428"/>
        <v>0</v>
      </c>
      <c r="BJ1164" s="36">
        <f t="shared" si="429"/>
        <v>0</v>
      </c>
      <c r="BK1164" s="37">
        <f t="shared" si="430"/>
        <v>0</v>
      </c>
      <c r="BL1164" s="38">
        <f t="shared" si="431"/>
        <v>0</v>
      </c>
      <c r="BM1164" s="39">
        <f t="shared" si="432"/>
        <v>0</v>
      </c>
      <c r="BN1164" s="34" t="str">
        <f>IF(BM1164=0,"",
IF(SUM($BM$985:BM1164)=1,BO1164,
IF($BM$1560&gt;SUM($BM$985:BM1164),_xlfn.CONCAT(", ",BO1164),
IF($BM$1560=SUM($BM$985:BM1164),_xlfn.CONCAT(" y ",BO1164)))))</f>
        <v/>
      </c>
      <c r="BO1164" s="270" t="s">
        <v>944</v>
      </c>
    </row>
    <row r="1165" spans="1:67" ht="15" customHeight="1">
      <c r="A1165" s="245"/>
      <c r="B1165" s="9"/>
      <c r="C1165" s="270" t="s">
        <v>945</v>
      </c>
      <c r="D1165" s="389" t="str">
        <f>IF($AC$978="","",IF(HLOOKUP($AC$978,Presentación!$AQ$3:$BV$574,Presentación!AP184)="","",HLOOKUP($AC$978,Presentación!$AQ$3:$BV$574,Presentación!AP184,0)))</f>
        <v/>
      </c>
      <c r="E1165" s="390"/>
      <c r="F1165" s="391"/>
      <c r="G1165" s="480" t="str">
        <f>IF($AC$978="","",IF(HLOOKUP($AC$978,Presentación!$BZ$3:$DE$574,Presentación!AP184,0)="","",HLOOKUP($AC$978,Presentación!$BZ$3:$DE$574,Presentación!AP184,0)))</f>
        <v/>
      </c>
      <c r="H1165" s="481"/>
      <c r="I1165" s="481"/>
      <c r="J1165" s="481"/>
      <c r="K1165" s="481"/>
      <c r="L1165" s="482"/>
      <c r="M1165" s="27"/>
      <c r="N1165" s="27"/>
      <c r="O1165" s="27"/>
      <c r="P1165" s="27"/>
      <c r="Q1165" s="27"/>
      <c r="R1165" s="27"/>
      <c r="S1165" s="27"/>
      <c r="T1165" s="27"/>
      <c r="U1165" s="27"/>
      <c r="V1165" s="27"/>
      <c r="W1165" s="27"/>
      <c r="X1165" s="27"/>
      <c r="Y1165" s="27"/>
      <c r="Z1165" s="27"/>
      <c r="AA1165" s="27"/>
      <c r="AB1165" s="27"/>
      <c r="AC1165" s="27"/>
      <c r="AD1165" s="27"/>
      <c r="AG1165">
        <f t="shared" si="400"/>
        <v>0</v>
      </c>
      <c r="AH1165">
        <f t="shared" si="401"/>
        <v>0</v>
      </c>
      <c r="AI1165">
        <f t="shared" si="402"/>
        <v>0</v>
      </c>
      <c r="AJ1165">
        <f t="shared" si="403"/>
        <v>0</v>
      </c>
      <c r="AK1165">
        <f t="shared" si="404"/>
        <v>0</v>
      </c>
      <c r="AL1165">
        <f t="shared" si="405"/>
        <v>0</v>
      </c>
      <c r="AM1165">
        <f t="shared" si="406"/>
        <v>0</v>
      </c>
      <c r="AN1165">
        <f t="shared" si="407"/>
        <v>0</v>
      </c>
      <c r="AO1165">
        <f t="shared" si="408"/>
        <v>0</v>
      </c>
      <c r="AP1165">
        <f t="shared" si="409"/>
        <v>0</v>
      </c>
      <c r="AQ1165">
        <f t="shared" si="410"/>
        <v>0</v>
      </c>
      <c r="AR1165">
        <f t="shared" si="411"/>
        <v>0</v>
      </c>
      <c r="AS1165">
        <f t="shared" si="412"/>
        <v>0</v>
      </c>
      <c r="AT1165">
        <f t="shared" si="413"/>
        <v>0</v>
      </c>
      <c r="AU1165">
        <f t="shared" si="414"/>
        <v>0</v>
      </c>
      <c r="AV1165">
        <f t="shared" si="415"/>
        <v>0</v>
      </c>
      <c r="AW1165">
        <f t="shared" si="416"/>
        <v>0</v>
      </c>
      <c r="AX1165">
        <f t="shared" si="417"/>
        <v>0</v>
      </c>
      <c r="AY1165">
        <f t="shared" si="418"/>
        <v>0</v>
      </c>
      <c r="AZ1165">
        <f t="shared" si="419"/>
        <v>0</v>
      </c>
      <c r="BA1165" s="35">
        <f t="shared" si="420"/>
        <v>0</v>
      </c>
      <c r="BB1165" s="36">
        <f t="shared" si="421"/>
        <v>0</v>
      </c>
      <c r="BC1165" s="37">
        <f t="shared" si="422"/>
        <v>0</v>
      </c>
      <c r="BD1165" s="38">
        <f t="shared" si="423"/>
        <v>0</v>
      </c>
      <c r="BE1165" s="35">
        <f t="shared" si="424"/>
        <v>0</v>
      </c>
      <c r="BF1165" s="36">
        <f t="shared" si="425"/>
        <v>0</v>
      </c>
      <c r="BG1165" s="37">
        <f t="shared" si="426"/>
        <v>0</v>
      </c>
      <c r="BH1165" s="38">
        <f t="shared" si="427"/>
        <v>0</v>
      </c>
      <c r="BI1165" s="35">
        <f t="shared" si="428"/>
        <v>0</v>
      </c>
      <c r="BJ1165" s="36">
        <f t="shared" si="429"/>
        <v>0</v>
      </c>
      <c r="BK1165" s="37">
        <f t="shared" si="430"/>
        <v>0</v>
      </c>
      <c r="BL1165" s="38">
        <f t="shared" si="431"/>
        <v>0</v>
      </c>
      <c r="BM1165" s="39">
        <f t="shared" si="432"/>
        <v>0</v>
      </c>
      <c r="BN1165" s="34" t="str">
        <f>IF(BM1165=0,"",
IF(SUM($BM$985:BM1165)=1,BO1165,
IF($BM$1560&gt;SUM($BM$985:BM1165),_xlfn.CONCAT(", ",BO1165),
IF($BM$1560=SUM($BM$985:BM1165),_xlfn.CONCAT(" y ",BO1165)))))</f>
        <v/>
      </c>
      <c r="BO1165" s="270" t="s">
        <v>945</v>
      </c>
    </row>
    <row r="1166" spans="1:67" ht="15" customHeight="1">
      <c r="A1166" s="245"/>
      <c r="B1166" s="9"/>
      <c r="C1166" s="270" t="s">
        <v>946</v>
      </c>
      <c r="D1166" s="389" t="str">
        <f>IF($AC$978="","",IF(HLOOKUP($AC$978,Presentación!$AQ$3:$BV$574,Presentación!AP185)="","",HLOOKUP($AC$978,Presentación!$AQ$3:$BV$574,Presentación!AP185,0)))</f>
        <v/>
      </c>
      <c r="E1166" s="390"/>
      <c r="F1166" s="391"/>
      <c r="G1166" s="480" t="str">
        <f>IF($AC$978="","",IF(HLOOKUP($AC$978,Presentación!$BZ$3:$DE$574,Presentación!AP185,0)="","",HLOOKUP($AC$978,Presentación!$BZ$3:$DE$574,Presentación!AP185,0)))</f>
        <v/>
      </c>
      <c r="H1166" s="481"/>
      <c r="I1166" s="481"/>
      <c r="J1166" s="481"/>
      <c r="K1166" s="481"/>
      <c r="L1166" s="482"/>
      <c r="M1166" s="27"/>
      <c r="N1166" s="27"/>
      <c r="O1166" s="27"/>
      <c r="P1166" s="27"/>
      <c r="Q1166" s="27"/>
      <c r="R1166" s="27"/>
      <c r="S1166" s="27"/>
      <c r="T1166" s="27"/>
      <c r="U1166" s="27"/>
      <c r="V1166" s="27"/>
      <c r="W1166" s="27"/>
      <c r="X1166" s="27"/>
      <c r="Y1166" s="27"/>
      <c r="Z1166" s="27"/>
      <c r="AA1166" s="27"/>
      <c r="AB1166" s="27"/>
      <c r="AC1166" s="27"/>
      <c r="AD1166" s="27"/>
      <c r="AG1166">
        <f t="shared" si="400"/>
        <v>0</v>
      </c>
      <c r="AH1166">
        <f t="shared" si="401"/>
        <v>0</v>
      </c>
      <c r="AI1166">
        <f t="shared" si="402"/>
        <v>0</v>
      </c>
      <c r="AJ1166">
        <f t="shared" si="403"/>
        <v>0</v>
      </c>
      <c r="AK1166">
        <f t="shared" si="404"/>
        <v>0</v>
      </c>
      <c r="AL1166">
        <f t="shared" si="405"/>
        <v>0</v>
      </c>
      <c r="AM1166">
        <f t="shared" si="406"/>
        <v>0</v>
      </c>
      <c r="AN1166">
        <f t="shared" si="407"/>
        <v>0</v>
      </c>
      <c r="AO1166">
        <f t="shared" si="408"/>
        <v>0</v>
      </c>
      <c r="AP1166">
        <f t="shared" si="409"/>
        <v>0</v>
      </c>
      <c r="AQ1166">
        <f t="shared" si="410"/>
        <v>0</v>
      </c>
      <c r="AR1166">
        <f t="shared" si="411"/>
        <v>0</v>
      </c>
      <c r="AS1166">
        <f t="shared" si="412"/>
        <v>0</v>
      </c>
      <c r="AT1166">
        <f t="shared" si="413"/>
        <v>0</v>
      </c>
      <c r="AU1166">
        <f t="shared" si="414"/>
        <v>0</v>
      </c>
      <c r="AV1166">
        <f t="shared" si="415"/>
        <v>0</v>
      </c>
      <c r="AW1166">
        <f t="shared" si="416"/>
        <v>0</v>
      </c>
      <c r="AX1166">
        <f t="shared" si="417"/>
        <v>0</v>
      </c>
      <c r="AY1166">
        <f t="shared" si="418"/>
        <v>0</v>
      </c>
      <c r="AZ1166">
        <f t="shared" si="419"/>
        <v>0</v>
      </c>
      <c r="BA1166" s="35">
        <f t="shared" si="420"/>
        <v>0</v>
      </c>
      <c r="BB1166" s="36">
        <f t="shared" si="421"/>
        <v>0</v>
      </c>
      <c r="BC1166" s="37">
        <f t="shared" si="422"/>
        <v>0</v>
      </c>
      <c r="BD1166" s="38">
        <f t="shared" si="423"/>
        <v>0</v>
      </c>
      <c r="BE1166" s="35">
        <f t="shared" si="424"/>
        <v>0</v>
      </c>
      <c r="BF1166" s="36">
        <f t="shared" si="425"/>
        <v>0</v>
      </c>
      <c r="BG1166" s="37">
        <f t="shared" si="426"/>
        <v>0</v>
      </c>
      <c r="BH1166" s="38">
        <f t="shared" si="427"/>
        <v>0</v>
      </c>
      <c r="BI1166" s="35">
        <f t="shared" si="428"/>
        <v>0</v>
      </c>
      <c r="BJ1166" s="36">
        <f t="shared" si="429"/>
        <v>0</v>
      </c>
      <c r="BK1166" s="37">
        <f t="shared" si="430"/>
        <v>0</v>
      </c>
      <c r="BL1166" s="38">
        <f t="shared" si="431"/>
        <v>0</v>
      </c>
      <c r="BM1166" s="39">
        <f t="shared" si="432"/>
        <v>0</v>
      </c>
      <c r="BN1166" s="34" t="str">
        <f>IF(BM1166=0,"",
IF(SUM($BM$985:BM1166)=1,BO1166,
IF($BM$1560&gt;SUM($BM$985:BM1166),_xlfn.CONCAT(", ",BO1166),
IF($BM$1560=SUM($BM$985:BM1166),_xlfn.CONCAT(" y ",BO1166)))))</f>
        <v/>
      </c>
      <c r="BO1166" s="270" t="s">
        <v>946</v>
      </c>
    </row>
    <row r="1167" spans="1:67" ht="15" customHeight="1">
      <c r="A1167" s="245"/>
      <c r="B1167" s="9"/>
      <c r="C1167" s="270" t="s">
        <v>947</v>
      </c>
      <c r="D1167" s="389" t="str">
        <f>IF($AC$978="","",IF(HLOOKUP($AC$978,Presentación!$AQ$3:$BV$574,Presentación!AP186)="","",HLOOKUP($AC$978,Presentación!$AQ$3:$BV$574,Presentación!AP186,0)))</f>
        <v/>
      </c>
      <c r="E1167" s="390"/>
      <c r="F1167" s="391"/>
      <c r="G1167" s="480" t="str">
        <f>IF($AC$978="","",IF(HLOOKUP($AC$978,Presentación!$BZ$3:$DE$574,Presentación!AP186,0)="","",HLOOKUP($AC$978,Presentación!$BZ$3:$DE$574,Presentación!AP186,0)))</f>
        <v/>
      </c>
      <c r="H1167" s="481"/>
      <c r="I1167" s="481"/>
      <c r="J1167" s="481"/>
      <c r="K1167" s="481"/>
      <c r="L1167" s="482"/>
      <c r="M1167" s="27"/>
      <c r="N1167" s="27"/>
      <c r="O1167" s="27"/>
      <c r="P1167" s="27"/>
      <c r="Q1167" s="27"/>
      <c r="R1167" s="27"/>
      <c r="S1167" s="27"/>
      <c r="T1167" s="27"/>
      <c r="U1167" s="27"/>
      <c r="V1167" s="27"/>
      <c r="W1167" s="27"/>
      <c r="X1167" s="27"/>
      <c r="Y1167" s="27"/>
      <c r="Z1167" s="27"/>
      <c r="AA1167" s="27"/>
      <c r="AB1167" s="27"/>
      <c r="AC1167" s="27"/>
      <c r="AD1167" s="27"/>
      <c r="AG1167">
        <f t="shared" si="400"/>
        <v>0</v>
      </c>
      <c r="AH1167">
        <f t="shared" si="401"/>
        <v>0</v>
      </c>
      <c r="AI1167">
        <f t="shared" si="402"/>
        <v>0</v>
      </c>
      <c r="AJ1167">
        <f t="shared" si="403"/>
        <v>0</v>
      </c>
      <c r="AK1167">
        <f t="shared" si="404"/>
        <v>0</v>
      </c>
      <c r="AL1167">
        <f t="shared" si="405"/>
        <v>0</v>
      </c>
      <c r="AM1167">
        <f t="shared" si="406"/>
        <v>0</v>
      </c>
      <c r="AN1167">
        <f t="shared" si="407"/>
        <v>0</v>
      </c>
      <c r="AO1167">
        <f t="shared" si="408"/>
        <v>0</v>
      </c>
      <c r="AP1167">
        <f t="shared" si="409"/>
        <v>0</v>
      </c>
      <c r="AQ1167">
        <f t="shared" si="410"/>
        <v>0</v>
      </c>
      <c r="AR1167">
        <f t="shared" si="411"/>
        <v>0</v>
      </c>
      <c r="AS1167">
        <f t="shared" si="412"/>
        <v>0</v>
      </c>
      <c r="AT1167">
        <f t="shared" si="413"/>
        <v>0</v>
      </c>
      <c r="AU1167">
        <f t="shared" si="414"/>
        <v>0</v>
      </c>
      <c r="AV1167">
        <f t="shared" si="415"/>
        <v>0</v>
      </c>
      <c r="AW1167">
        <f t="shared" si="416"/>
        <v>0</v>
      </c>
      <c r="AX1167">
        <f t="shared" si="417"/>
        <v>0</v>
      </c>
      <c r="AY1167">
        <f t="shared" si="418"/>
        <v>0</v>
      </c>
      <c r="AZ1167">
        <f t="shared" si="419"/>
        <v>0</v>
      </c>
      <c r="BA1167" s="35">
        <f t="shared" si="420"/>
        <v>0</v>
      </c>
      <c r="BB1167" s="36">
        <f t="shared" si="421"/>
        <v>0</v>
      </c>
      <c r="BC1167" s="37">
        <f t="shared" si="422"/>
        <v>0</v>
      </c>
      <c r="BD1167" s="38">
        <f t="shared" si="423"/>
        <v>0</v>
      </c>
      <c r="BE1167" s="35">
        <f t="shared" si="424"/>
        <v>0</v>
      </c>
      <c r="BF1167" s="36">
        <f t="shared" si="425"/>
        <v>0</v>
      </c>
      <c r="BG1167" s="37">
        <f t="shared" si="426"/>
        <v>0</v>
      </c>
      <c r="BH1167" s="38">
        <f t="shared" si="427"/>
        <v>0</v>
      </c>
      <c r="BI1167" s="35">
        <f t="shared" si="428"/>
        <v>0</v>
      </c>
      <c r="BJ1167" s="36">
        <f t="shared" si="429"/>
        <v>0</v>
      </c>
      <c r="BK1167" s="37">
        <f t="shared" si="430"/>
        <v>0</v>
      </c>
      <c r="BL1167" s="38">
        <f t="shared" si="431"/>
        <v>0</v>
      </c>
      <c r="BM1167" s="39">
        <f t="shared" si="432"/>
        <v>0</v>
      </c>
      <c r="BN1167" s="34" t="str">
        <f>IF(BM1167=0,"",
IF(SUM($BM$985:BM1167)=1,BO1167,
IF($BM$1560&gt;SUM($BM$985:BM1167),_xlfn.CONCAT(", ",BO1167),
IF($BM$1560=SUM($BM$985:BM1167),_xlfn.CONCAT(" y ",BO1167)))))</f>
        <v/>
      </c>
      <c r="BO1167" s="270" t="s">
        <v>947</v>
      </c>
    </row>
    <row r="1168" spans="1:67" ht="15" customHeight="1">
      <c r="A1168" s="245"/>
      <c r="B1168" s="9"/>
      <c r="C1168" s="270" t="s">
        <v>948</v>
      </c>
      <c r="D1168" s="389" t="str">
        <f>IF($AC$978="","",IF(HLOOKUP($AC$978,Presentación!$AQ$3:$BV$574,Presentación!AP187)="","",HLOOKUP($AC$978,Presentación!$AQ$3:$BV$574,Presentación!AP187,0)))</f>
        <v/>
      </c>
      <c r="E1168" s="390"/>
      <c r="F1168" s="391"/>
      <c r="G1168" s="480" t="str">
        <f>IF($AC$978="","",IF(HLOOKUP($AC$978,Presentación!$BZ$3:$DE$574,Presentación!AP187,0)="","",HLOOKUP($AC$978,Presentación!$BZ$3:$DE$574,Presentación!AP187,0)))</f>
        <v/>
      </c>
      <c r="H1168" s="481"/>
      <c r="I1168" s="481"/>
      <c r="J1168" s="481"/>
      <c r="K1168" s="481"/>
      <c r="L1168" s="482"/>
      <c r="M1168" s="27"/>
      <c r="N1168" s="27"/>
      <c r="O1168" s="27"/>
      <c r="P1168" s="27"/>
      <c r="Q1168" s="27"/>
      <c r="R1168" s="27"/>
      <c r="S1168" s="27"/>
      <c r="T1168" s="27"/>
      <c r="U1168" s="27"/>
      <c r="V1168" s="27"/>
      <c r="W1168" s="27"/>
      <c r="X1168" s="27"/>
      <c r="Y1168" s="27"/>
      <c r="Z1168" s="27"/>
      <c r="AA1168" s="27"/>
      <c r="AB1168" s="27"/>
      <c r="AC1168" s="27"/>
      <c r="AD1168" s="27"/>
      <c r="AG1168">
        <f t="shared" si="400"/>
        <v>0</v>
      </c>
      <c r="AH1168">
        <f t="shared" si="401"/>
        <v>0</v>
      </c>
      <c r="AI1168">
        <f t="shared" si="402"/>
        <v>0</v>
      </c>
      <c r="AJ1168">
        <f t="shared" si="403"/>
        <v>0</v>
      </c>
      <c r="AK1168">
        <f t="shared" si="404"/>
        <v>0</v>
      </c>
      <c r="AL1168">
        <f t="shared" si="405"/>
        <v>0</v>
      </c>
      <c r="AM1168">
        <f t="shared" si="406"/>
        <v>0</v>
      </c>
      <c r="AN1168">
        <f t="shared" si="407"/>
        <v>0</v>
      </c>
      <c r="AO1168">
        <f t="shared" si="408"/>
        <v>0</v>
      </c>
      <c r="AP1168">
        <f t="shared" si="409"/>
        <v>0</v>
      </c>
      <c r="AQ1168">
        <f t="shared" si="410"/>
        <v>0</v>
      </c>
      <c r="AR1168">
        <f t="shared" si="411"/>
        <v>0</v>
      </c>
      <c r="AS1168">
        <f t="shared" si="412"/>
        <v>0</v>
      </c>
      <c r="AT1168">
        <f t="shared" si="413"/>
        <v>0</v>
      </c>
      <c r="AU1168">
        <f t="shared" si="414"/>
        <v>0</v>
      </c>
      <c r="AV1168">
        <f t="shared" si="415"/>
        <v>0</v>
      </c>
      <c r="AW1168">
        <f t="shared" si="416"/>
        <v>0</v>
      </c>
      <c r="AX1168">
        <f t="shared" si="417"/>
        <v>0</v>
      </c>
      <c r="AY1168">
        <f t="shared" si="418"/>
        <v>0</v>
      </c>
      <c r="AZ1168">
        <f t="shared" si="419"/>
        <v>0</v>
      </c>
      <c r="BA1168" s="35">
        <f t="shared" si="420"/>
        <v>0</v>
      </c>
      <c r="BB1168" s="36">
        <f t="shared" si="421"/>
        <v>0</v>
      </c>
      <c r="BC1168" s="37">
        <f t="shared" si="422"/>
        <v>0</v>
      </c>
      <c r="BD1168" s="38">
        <f t="shared" si="423"/>
        <v>0</v>
      </c>
      <c r="BE1168" s="35">
        <f t="shared" si="424"/>
        <v>0</v>
      </c>
      <c r="BF1168" s="36">
        <f t="shared" si="425"/>
        <v>0</v>
      </c>
      <c r="BG1168" s="37">
        <f t="shared" si="426"/>
        <v>0</v>
      </c>
      <c r="BH1168" s="38">
        <f t="shared" si="427"/>
        <v>0</v>
      </c>
      <c r="BI1168" s="35">
        <f t="shared" si="428"/>
        <v>0</v>
      </c>
      <c r="BJ1168" s="36">
        <f t="shared" si="429"/>
        <v>0</v>
      </c>
      <c r="BK1168" s="37">
        <f t="shared" si="430"/>
        <v>0</v>
      </c>
      <c r="BL1168" s="38">
        <f t="shared" si="431"/>
        <v>0</v>
      </c>
      <c r="BM1168" s="39">
        <f t="shared" si="432"/>
        <v>0</v>
      </c>
      <c r="BN1168" s="34" t="str">
        <f>IF(BM1168=0,"",
IF(SUM($BM$985:BM1168)=1,BO1168,
IF($BM$1560&gt;SUM($BM$985:BM1168),_xlfn.CONCAT(", ",BO1168),
IF($BM$1560=SUM($BM$985:BM1168),_xlfn.CONCAT(" y ",BO1168)))))</f>
        <v/>
      </c>
      <c r="BO1168" s="270" t="s">
        <v>948</v>
      </c>
    </row>
    <row r="1169" spans="1:67" ht="15" customHeight="1">
      <c r="A1169" s="245"/>
      <c r="B1169" s="9"/>
      <c r="C1169" s="270" t="s">
        <v>949</v>
      </c>
      <c r="D1169" s="389" t="str">
        <f>IF($AC$978="","",IF(HLOOKUP($AC$978,Presentación!$AQ$3:$BV$574,Presentación!AP188)="","",HLOOKUP($AC$978,Presentación!$AQ$3:$BV$574,Presentación!AP188,0)))</f>
        <v/>
      </c>
      <c r="E1169" s="390"/>
      <c r="F1169" s="391"/>
      <c r="G1169" s="480" t="str">
        <f>IF($AC$978="","",IF(HLOOKUP($AC$978,Presentación!$BZ$3:$DE$574,Presentación!AP188,0)="","",HLOOKUP($AC$978,Presentación!$BZ$3:$DE$574,Presentación!AP188,0)))</f>
        <v/>
      </c>
      <c r="H1169" s="481"/>
      <c r="I1169" s="481"/>
      <c r="J1169" s="481"/>
      <c r="K1169" s="481"/>
      <c r="L1169" s="482"/>
      <c r="M1169" s="27"/>
      <c r="N1169" s="27"/>
      <c r="O1169" s="27"/>
      <c r="P1169" s="27"/>
      <c r="Q1169" s="27"/>
      <c r="R1169" s="27"/>
      <c r="S1169" s="27"/>
      <c r="T1169" s="27"/>
      <c r="U1169" s="27"/>
      <c r="V1169" s="27"/>
      <c r="W1169" s="27"/>
      <c r="X1169" s="27"/>
      <c r="Y1169" s="27"/>
      <c r="Z1169" s="27"/>
      <c r="AA1169" s="27"/>
      <c r="AB1169" s="27"/>
      <c r="AC1169" s="27"/>
      <c r="AD1169" s="27"/>
      <c r="AG1169">
        <f t="shared" si="400"/>
        <v>0</v>
      </c>
      <c r="AH1169">
        <f t="shared" si="401"/>
        <v>0</v>
      </c>
      <c r="AI1169">
        <f t="shared" si="402"/>
        <v>0</v>
      </c>
      <c r="AJ1169">
        <f t="shared" si="403"/>
        <v>0</v>
      </c>
      <c r="AK1169">
        <f t="shared" si="404"/>
        <v>0</v>
      </c>
      <c r="AL1169">
        <f t="shared" si="405"/>
        <v>0</v>
      </c>
      <c r="AM1169">
        <f t="shared" si="406"/>
        <v>0</v>
      </c>
      <c r="AN1169">
        <f t="shared" si="407"/>
        <v>0</v>
      </c>
      <c r="AO1169">
        <f t="shared" si="408"/>
        <v>0</v>
      </c>
      <c r="AP1169">
        <f t="shared" si="409"/>
        <v>0</v>
      </c>
      <c r="AQ1169">
        <f t="shared" si="410"/>
        <v>0</v>
      </c>
      <c r="AR1169">
        <f t="shared" si="411"/>
        <v>0</v>
      </c>
      <c r="AS1169">
        <f t="shared" si="412"/>
        <v>0</v>
      </c>
      <c r="AT1169">
        <f t="shared" si="413"/>
        <v>0</v>
      </c>
      <c r="AU1169">
        <f t="shared" si="414"/>
        <v>0</v>
      </c>
      <c r="AV1169">
        <f t="shared" si="415"/>
        <v>0</v>
      </c>
      <c r="AW1169">
        <f t="shared" si="416"/>
        <v>0</v>
      </c>
      <c r="AX1169">
        <f t="shared" si="417"/>
        <v>0</v>
      </c>
      <c r="AY1169">
        <f t="shared" si="418"/>
        <v>0</v>
      </c>
      <c r="AZ1169">
        <f t="shared" si="419"/>
        <v>0</v>
      </c>
      <c r="BA1169" s="35">
        <f t="shared" si="420"/>
        <v>0</v>
      </c>
      <c r="BB1169" s="36">
        <f t="shared" si="421"/>
        <v>0</v>
      </c>
      <c r="BC1169" s="37">
        <f t="shared" si="422"/>
        <v>0</v>
      </c>
      <c r="BD1169" s="38">
        <f t="shared" si="423"/>
        <v>0</v>
      </c>
      <c r="BE1169" s="35">
        <f t="shared" si="424"/>
        <v>0</v>
      </c>
      <c r="BF1169" s="36">
        <f t="shared" si="425"/>
        <v>0</v>
      </c>
      <c r="BG1169" s="37">
        <f t="shared" si="426"/>
        <v>0</v>
      </c>
      <c r="BH1169" s="38">
        <f t="shared" si="427"/>
        <v>0</v>
      </c>
      <c r="BI1169" s="35">
        <f t="shared" si="428"/>
        <v>0</v>
      </c>
      <c r="BJ1169" s="36">
        <f t="shared" si="429"/>
        <v>0</v>
      </c>
      <c r="BK1169" s="37">
        <f t="shared" si="430"/>
        <v>0</v>
      </c>
      <c r="BL1169" s="38">
        <f t="shared" si="431"/>
        <v>0</v>
      </c>
      <c r="BM1169" s="39">
        <f t="shared" si="432"/>
        <v>0</v>
      </c>
      <c r="BN1169" s="34" t="str">
        <f>IF(BM1169=0,"",
IF(SUM($BM$985:BM1169)=1,BO1169,
IF($BM$1560&gt;SUM($BM$985:BM1169),_xlfn.CONCAT(", ",BO1169),
IF($BM$1560=SUM($BM$985:BM1169),_xlfn.CONCAT(" y ",BO1169)))))</f>
        <v/>
      </c>
      <c r="BO1169" s="270" t="s">
        <v>949</v>
      </c>
    </row>
    <row r="1170" spans="1:67" ht="15" customHeight="1">
      <c r="A1170" s="245"/>
      <c r="B1170" s="9"/>
      <c r="C1170" s="270" t="s">
        <v>950</v>
      </c>
      <c r="D1170" s="389" t="str">
        <f>IF($AC$978="","",IF(HLOOKUP($AC$978,Presentación!$AQ$3:$BV$574,Presentación!AP189)="","",HLOOKUP($AC$978,Presentación!$AQ$3:$BV$574,Presentación!AP189,0)))</f>
        <v/>
      </c>
      <c r="E1170" s="390"/>
      <c r="F1170" s="391"/>
      <c r="G1170" s="480" t="str">
        <f>IF($AC$978="","",IF(HLOOKUP($AC$978,Presentación!$BZ$3:$DE$574,Presentación!AP189,0)="","",HLOOKUP($AC$978,Presentación!$BZ$3:$DE$574,Presentación!AP189,0)))</f>
        <v/>
      </c>
      <c r="H1170" s="481"/>
      <c r="I1170" s="481"/>
      <c r="J1170" s="481"/>
      <c r="K1170" s="481"/>
      <c r="L1170" s="482"/>
      <c r="M1170" s="27"/>
      <c r="N1170" s="27"/>
      <c r="O1170" s="27"/>
      <c r="P1170" s="27"/>
      <c r="Q1170" s="27"/>
      <c r="R1170" s="27"/>
      <c r="S1170" s="27"/>
      <c r="T1170" s="27"/>
      <c r="U1170" s="27"/>
      <c r="V1170" s="27"/>
      <c r="W1170" s="27"/>
      <c r="X1170" s="27"/>
      <c r="Y1170" s="27"/>
      <c r="Z1170" s="27"/>
      <c r="AA1170" s="27"/>
      <c r="AB1170" s="27"/>
      <c r="AC1170" s="27"/>
      <c r="AD1170" s="27"/>
      <c r="AG1170">
        <f t="shared" si="400"/>
        <v>0</v>
      </c>
      <c r="AH1170">
        <f t="shared" si="401"/>
        <v>0</v>
      </c>
      <c r="AI1170">
        <f t="shared" si="402"/>
        <v>0</v>
      </c>
      <c r="AJ1170">
        <f t="shared" si="403"/>
        <v>0</v>
      </c>
      <c r="AK1170">
        <f t="shared" si="404"/>
        <v>0</v>
      </c>
      <c r="AL1170">
        <f t="shared" si="405"/>
        <v>0</v>
      </c>
      <c r="AM1170">
        <f t="shared" si="406"/>
        <v>0</v>
      </c>
      <c r="AN1170">
        <f t="shared" si="407"/>
        <v>0</v>
      </c>
      <c r="AO1170">
        <f t="shared" si="408"/>
        <v>0</v>
      </c>
      <c r="AP1170">
        <f t="shared" si="409"/>
        <v>0</v>
      </c>
      <c r="AQ1170">
        <f t="shared" si="410"/>
        <v>0</v>
      </c>
      <c r="AR1170">
        <f t="shared" si="411"/>
        <v>0</v>
      </c>
      <c r="AS1170">
        <f t="shared" si="412"/>
        <v>0</v>
      </c>
      <c r="AT1170">
        <f t="shared" si="413"/>
        <v>0</v>
      </c>
      <c r="AU1170">
        <f t="shared" si="414"/>
        <v>0</v>
      </c>
      <c r="AV1170">
        <f t="shared" si="415"/>
        <v>0</v>
      </c>
      <c r="AW1170">
        <f t="shared" si="416"/>
        <v>0</v>
      </c>
      <c r="AX1170">
        <f t="shared" si="417"/>
        <v>0</v>
      </c>
      <c r="AY1170">
        <f t="shared" si="418"/>
        <v>0</v>
      </c>
      <c r="AZ1170">
        <f t="shared" si="419"/>
        <v>0</v>
      </c>
      <c r="BA1170" s="35">
        <f t="shared" si="420"/>
        <v>0</v>
      </c>
      <c r="BB1170" s="36">
        <f t="shared" si="421"/>
        <v>0</v>
      </c>
      <c r="BC1170" s="37">
        <f t="shared" si="422"/>
        <v>0</v>
      </c>
      <c r="BD1170" s="38">
        <f t="shared" si="423"/>
        <v>0</v>
      </c>
      <c r="BE1170" s="35">
        <f t="shared" si="424"/>
        <v>0</v>
      </c>
      <c r="BF1170" s="36">
        <f t="shared" si="425"/>
        <v>0</v>
      </c>
      <c r="BG1170" s="37">
        <f t="shared" si="426"/>
        <v>0</v>
      </c>
      <c r="BH1170" s="38">
        <f t="shared" si="427"/>
        <v>0</v>
      </c>
      <c r="BI1170" s="35">
        <f t="shared" si="428"/>
        <v>0</v>
      </c>
      <c r="BJ1170" s="36">
        <f t="shared" si="429"/>
        <v>0</v>
      </c>
      <c r="BK1170" s="37">
        <f t="shared" si="430"/>
        <v>0</v>
      </c>
      <c r="BL1170" s="38">
        <f t="shared" si="431"/>
        <v>0</v>
      </c>
      <c r="BM1170" s="39">
        <f t="shared" si="432"/>
        <v>0</v>
      </c>
      <c r="BN1170" s="34" t="str">
        <f>IF(BM1170=0,"",
IF(SUM($BM$985:BM1170)=1,BO1170,
IF($BM$1560&gt;SUM($BM$985:BM1170),_xlfn.CONCAT(", ",BO1170),
IF($BM$1560=SUM($BM$985:BM1170),_xlfn.CONCAT(" y ",BO1170)))))</f>
        <v/>
      </c>
      <c r="BO1170" s="270" t="s">
        <v>950</v>
      </c>
    </row>
    <row r="1171" spans="1:67" ht="15" customHeight="1">
      <c r="A1171" s="245"/>
      <c r="B1171" s="9"/>
      <c r="C1171" s="270" t="s">
        <v>951</v>
      </c>
      <c r="D1171" s="389" t="str">
        <f>IF($AC$978="","",IF(HLOOKUP($AC$978,Presentación!$AQ$3:$BV$574,Presentación!AP190)="","",HLOOKUP($AC$978,Presentación!$AQ$3:$BV$574,Presentación!AP190,0)))</f>
        <v/>
      </c>
      <c r="E1171" s="390"/>
      <c r="F1171" s="391"/>
      <c r="G1171" s="480" t="str">
        <f>IF($AC$978="","",IF(HLOOKUP($AC$978,Presentación!$BZ$3:$DE$574,Presentación!AP190,0)="","",HLOOKUP($AC$978,Presentación!$BZ$3:$DE$574,Presentación!AP190,0)))</f>
        <v/>
      </c>
      <c r="H1171" s="481"/>
      <c r="I1171" s="481"/>
      <c r="J1171" s="481"/>
      <c r="K1171" s="481"/>
      <c r="L1171" s="482"/>
      <c r="M1171" s="27"/>
      <c r="N1171" s="27"/>
      <c r="O1171" s="27"/>
      <c r="P1171" s="27"/>
      <c r="Q1171" s="27"/>
      <c r="R1171" s="27"/>
      <c r="S1171" s="27"/>
      <c r="T1171" s="27"/>
      <c r="U1171" s="27"/>
      <c r="V1171" s="27"/>
      <c r="W1171" s="27"/>
      <c r="X1171" s="27"/>
      <c r="Y1171" s="27"/>
      <c r="Z1171" s="27"/>
      <c r="AA1171" s="27"/>
      <c r="AB1171" s="27"/>
      <c r="AC1171" s="27"/>
      <c r="AD1171" s="27"/>
      <c r="AG1171">
        <f t="shared" si="400"/>
        <v>0</v>
      </c>
      <c r="AH1171">
        <f t="shared" si="401"/>
        <v>0</v>
      </c>
      <c r="AI1171">
        <f t="shared" si="402"/>
        <v>0</v>
      </c>
      <c r="AJ1171">
        <f t="shared" si="403"/>
        <v>0</v>
      </c>
      <c r="AK1171">
        <f t="shared" si="404"/>
        <v>0</v>
      </c>
      <c r="AL1171">
        <f t="shared" si="405"/>
        <v>0</v>
      </c>
      <c r="AM1171">
        <f t="shared" si="406"/>
        <v>0</v>
      </c>
      <c r="AN1171">
        <f t="shared" si="407"/>
        <v>0</v>
      </c>
      <c r="AO1171">
        <f t="shared" si="408"/>
        <v>0</v>
      </c>
      <c r="AP1171">
        <f t="shared" si="409"/>
        <v>0</v>
      </c>
      <c r="AQ1171">
        <f t="shared" si="410"/>
        <v>0</v>
      </c>
      <c r="AR1171">
        <f t="shared" si="411"/>
        <v>0</v>
      </c>
      <c r="AS1171">
        <f t="shared" si="412"/>
        <v>0</v>
      </c>
      <c r="AT1171">
        <f t="shared" si="413"/>
        <v>0</v>
      </c>
      <c r="AU1171">
        <f t="shared" si="414"/>
        <v>0</v>
      </c>
      <c r="AV1171">
        <f t="shared" si="415"/>
        <v>0</v>
      </c>
      <c r="AW1171">
        <f t="shared" si="416"/>
        <v>0</v>
      </c>
      <c r="AX1171">
        <f t="shared" si="417"/>
        <v>0</v>
      </c>
      <c r="AY1171">
        <f t="shared" si="418"/>
        <v>0</v>
      </c>
      <c r="AZ1171">
        <f t="shared" si="419"/>
        <v>0</v>
      </c>
      <c r="BA1171" s="35">
        <f t="shared" si="420"/>
        <v>0</v>
      </c>
      <c r="BB1171" s="36">
        <f t="shared" si="421"/>
        <v>0</v>
      </c>
      <c r="BC1171" s="37">
        <f t="shared" si="422"/>
        <v>0</v>
      </c>
      <c r="BD1171" s="38">
        <f t="shared" si="423"/>
        <v>0</v>
      </c>
      <c r="BE1171" s="35">
        <f t="shared" si="424"/>
        <v>0</v>
      </c>
      <c r="BF1171" s="36">
        <f t="shared" si="425"/>
        <v>0</v>
      </c>
      <c r="BG1171" s="37">
        <f t="shared" si="426"/>
        <v>0</v>
      </c>
      <c r="BH1171" s="38">
        <f t="shared" si="427"/>
        <v>0</v>
      </c>
      <c r="BI1171" s="35">
        <f t="shared" si="428"/>
        <v>0</v>
      </c>
      <c r="BJ1171" s="36">
        <f t="shared" si="429"/>
        <v>0</v>
      </c>
      <c r="BK1171" s="37">
        <f t="shared" si="430"/>
        <v>0</v>
      </c>
      <c r="BL1171" s="38">
        <f t="shared" si="431"/>
        <v>0</v>
      </c>
      <c r="BM1171" s="39">
        <f t="shared" si="432"/>
        <v>0</v>
      </c>
      <c r="BN1171" s="34" t="str">
        <f>IF(BM1171=0,"",
IF(SUM($BM$985:BM1171)=1,BO1171,
IF($BM$1560&gt;SUM($BM$985:BM1171),_xlfn.CONCAT(", ",BO1171),
IF($BM$1560=SUM($BM$985:BM1171),_xlfn.CONCAT(" y ",BO1171)))))</f>
        <v/>
      </c>
      <c r="BO1171" s="270" t="s">
        <v>951</v>
      </c>
    </row>
    <row r="1172" spans="1:67" ht="15" customHeight="1">
      <c r="A1172" s="245"/>
      <c r="B1172" s="9"/>
      <c r="C1172" s="270" t="s">
        <v>952</v>
      </c>
      <c r="D1172" s="389" t="str">
        <f>IF($AC$978="","",IF(HLOOKUP($AC$978,Presentación!$AQ$3:$BV$574,Presentación!AP191)="","",HLOOKUP($AC$978,Presentación!$AQ$3:$BV$574,Presentación!AP191,0)))</f>
        <v/>
      </c>
      <c r="E1172" s="390"/>
      <c r="F1172" s="391"/>
      <c r="G1172" s="480" t="str">
        <f>IF($AC$978="","",IF(HLOOKUP($AC$978,Presentación!$BZ$3:$DE$574,Presentación!AP191,0)="","",HLOOKUP($AC$978,Presentación!$BZ$3:$DE$574,Presentación!AP191,0)))</f>
        <v/>
      </c>
      <c r="H1172" s="481"/>
      <c r="I1172" s="481"/>
      <c r="J1172" s="481"/>
      <c r="K1172" s="481"/>
      <c r="L1172" s="482"/>
      <c r="M1172" s="27"/>
      <c r="N1172" s="27"/>
      <c r="O1172" s="27"/>
      <c r="P1172" s="27"/>
      <c r="Q1172" s="27"/>
      <c r="R1172" s="27"/>
      <c r="S1172" s="27"/>
      <c r="T1172" s="27"/>
      <c r="U1172" s="27"/>
      <c r="V1172" s="27"/>
      <c r="W1172" s="27"/>
      <c r="X1172" s="27"/>
      <c r="Y1172" s="27"/>
      <c r="Z1172" s="27"/>
      <c r="AA1172" s="27"/>
      <c r="AB1172" s="27"/>
      <c r="AC1172" s="27"/>
      <c r="AD1172" s="27"/>
      <c r="AG1172">
        <f t="shared" si="400"/>
        <v>0</v>
      </c>
      <c r="AH1172">
        <f t="shared" si="401"/>
        <v>0</v>
      </c>
      <c r="AI1172">
        <f t="shared" si="402"/>
        <v>0</v>
      </c>
      <c r="AJ1172">
        <f t="shared" si="403"/>
        <v>0</v>
      </c>
      <c r="AK1172">
        <f t="shared" si="404"/>
        <v>0</v>
      </c>
      <c r="AL1172">
        <f t="shared" si="405"/>
        <v>0</v>
      </c>
      <c r="AM1172">
        <f t="shared" si="406"/>
        <v>0</v>
      </c>
      <c r="AN1172">
        <f t="shared" si="407"/>
        <v>0</v>
      </c>
      <c r="AO1172">
        <f t="shared" si="408"/>
        <v>0</v>
      </c>
      <c r="AP1172">
        <f t="shared" si="409"/>
        <v>0</v>
      </c>
      <c r="AQ1172">
        <f t="shared" si="410"/>
        <v>0</v>
      </c>
      <c r="AR1172">
        <f t="shared" si="411"/>
        <v>0</v>
      </c>
      <c r="AS1172">
        <f t="shared" si="412"/>
        <v>0</v>
      </c>
      <c r="AT1172">
        <f t="shared" si="413"/>
        <v>0</v>
      </c>
      <c r="AU1172">
        <f t="shared" si="414"/>
        <v>0</v>
      </c>
      <c r="AV1172">
        <f t="shared" si="415"/>
        <v>0</v>
      </c>
      <c r="AW1172">
        <f t="shared" si="416"/>
        <v>0</v>
      </c>
      <c r="AX1172">
        <f t="shared" si="417"/>
        <v>0</v>
      </c>
      <c r="AY1172">
        <f t="shared" si="418"/>
        <v>0</v>
      </c>
      <c r="AZ1172">
        <f t="shared" si="419"/>
        <v>0</v>
      </c>
      <c r="BA1172" s="35">
        <f t="shared" si="420"/>
        <v>0</v>
      </c>
      <c r="BB1172" s="36">
        <f t="shared" si="421"/>
        <v>0</v>
      </c>
      <c r="BC1172" s="37">
        <f t="shared" si="422"/>
        <v>0</v>
      </c>
      <c r="BD1172" s="38">
        <f t="shared" si="423"/>
        <v>0</v>
      </c>
      <c r="BE1172" s="35">
        <f t="shared" si="424"/>
        <v>0</v>
      </c>
      <c r="BF1172" s="36">
        <f t="shared" si="425"/>
        <v>0</v>
      </c>
      <c r="BG1172" s="37">
        <f t="shared" si="426"/>
        <v>0</v>
      </c>
      <c r="BH1172" s="38">
        <f t="shared" si="427"/>
        <v>0</v>
      </c>
      <c r="BI1172" s="35">
        <f t="shared" si="428"/>
        <v>0</v>
      </c>
      <c r="BJ1172" s="36">
        <f t="shared" si="429"/>
        <v>0</v>
      </c>
      <c r="BK1172" s="37">
        <f t="shared" si="430"/>
        <v>0</v>
      </c>
      <c r="BL1172" s="38">
        <f t="shared" si="431"/>
        <v>0</v>
      </c>
      <c r="BM1172" s="39">
        <f t="shared" si="432"/>
        <v>0</v>
      </c>
      <c r="BN1172" s="34" t="str">
        <f>IF(BM1172=0,"",
IF(SUM($BM$985:BM1172)=1,BO1172,
IF($BM$1560&gt;SUM($BM$985:BM1172),_xlfn.CONCAT(", ",BO1172),
IF($BM$1560=SUM($BM$985:BM1172),_xlfn.CONCAT(" y ",BO1172)))))</f>
        <v/>
      </c>
      <c r="BO1172" s="270" t="s">
        <v>952</v>
      </c>
    </row>
    <row r="1173" spans="1:67" ht="15" customHeight="1">
      <c r="A1173" s="245"/>
      <c r="B1173" s="9"/>
      <c r="C1173" s="270" t="s">
        <v>953</v>
      </c>
      <c r="D1173" s="389" t="str">
        <f>IF($AC$978="","",IF(HLOOKUP($AC$978,Presentación!$AQ$3:$BV$574,Presentación!AP192)="","",HLOOKUP($AC$978,Presentación!$AQ$3:$BV$574,Presentación!AP192,0)))</f>
        <v/>
      </c>
      <c r="E1173" s="390"/>
      <c r="F1173" s="391"/>
      <c r="G1173" s="480" t="str">
        <f>IF($AC$978="","",IF(HLOOKUP($AC$978,Presentación!$BZ$3:$DE$574,Presentación!AP192,0)="","",HLOOKUP($AC$978,Presentación!$BZ$3:$DE$574,Presentación!AP192,0)))</f>
        <v/>
      </c>
      <c r="H1173" s="481"/>
      <c r="I1173" s="481"/>
      <c r="J1173" s="481"/>
      <c r="K1173" s="481"/>
      <c r="L1173" s="482"/>
      <c r="M1173" s="27"/>
      <c r="N1173" s="27"/>
      <c r="O1173" s="27"/>
      <c r="P1173" s="27"/>
      <c r="Q1173" s="27"/>
      <c r="R1173" s="27"/>
      <c r="S1173" s="27"/>
      <c r="T1173" s="27"/>
      <c r="U1173" s="27"/>
      <c r="V1173" s="27"/>
      <c r="W1173" s="27"/>
      <c r="X1173" s="27"/>
      <c r="Y1173" s="27"/>
      <c r="Z1173" s="27"/>
      <c r="AA1173" s="27"/>
      <c r="AB1173" s="27"/>
      <c r="AC1173" s="27"/>
      <c r="AD1173" s="27"/>
      <c r="AG1173">
        <f t="shared" si="400"/>
        <v>0</v>
      </c>
      <c r="AH1173">
        <f t="shared" si="401"/>
        <v>0</v>
      </c>
      <c r="AI1173">
        <f t="shared" si="402"/>
        <v>0</v>
      </c>
      <c r="AJ1173">
        <f t="shared" si="403"/>
        <v>0</v>
      </c>
      <c r="AK1173">
        <f t="shared" si="404"/>
        <v>0</v>
      </c>
      <c r="AL1173">
        <f t="shared" si="405"/>
        <v>0</v>
      </c>
      <c r="AM1173">
        <f t="shared" si="406"/>
        <v>0</v>
      </c>
      <c r="AN1173">
        <f t="shared" si="407"/>
        <v>0</v>
      </c>
      <c r="AO1173">
        <f t="shared" si="408"/>
        <v>0</v>
      </c>
      <c r="AP1173">
        <f t="shared" si="409"/>
        <v>0</v>
      </c>
      <c r="AQ1173">
        <f t="shared" si="410"/>
        <v>0</v>
      </c>
      <c r="AR1173">
        <f t="shared" si="411"/>
        <v>0</v>
      </c>
      <c r="AS1173">
        <f t="shared" si="412"/>
        <v>0</v>
      </c>
      <c r="AT1173">
        <f t="shared" si="413"/>
        <v>0</v>
      </c>
      <c r="AU1173">
        <f t="shared" si="414"/>
        <v>0</v>
      </c>
      <c r="AV1173">
        <f t="shared" si="415"/>
        <v>0</v>
      </c>
      <c r="AW1173">
        <f t="shared" si="416"/>
        <v>0</v>
      </c>
      <c r="AX1173">
        <f t="shared" si="417"/>
        <v>0</v>
      </c>
      <c r="AY1173">
        <f t="shared" si="418"/>
        <v>0</v>
      </c>
      <c r="AZ1173">
        <f t="shared" si="419"/>
        <v>0</v>
      </c>
      <c r="BA1173" s="35">
        <f t="shared" si="420"/>
        <v>0</v>
      </c>
      <c r="BB1173" s="36">
        <f t="shared" si="421"/>
        <v>0</v>
      </c>
      <c r="BC1173" s="37">
        <f t="shared" si="422"/>
        <v>0</v>
      </c>
      <c r="BD1173" s="38">
        <f t="shared" si="423"/>
        <v>0</v>
      </c>
      <c r="BE1173" s="35">
        <f t="shared" si="424"/>
        <v>0</v>
      </c>
      <c r="BF1173" s="36">
        <f t="shared" si="425"/>
        <v>0</v>
      </c>
      <c r="BG1173" s="37">
        <f t="shared" si="426"/>
        <v>0</v>
      </c>
      <c r="BH1173" s="38">
        <f t="shared" si="427"/>
        <v>0</v>
      </c>
      <c r="BI1173" s="35">
        <f t="shared" si="428"/>
        <v>0</v>
      </c>
      <c r="BJ1173" s="36">
        <f t="shared" si="429"/>
        <v>0</v>
      </c>
      <c r="BK1173" s="37">
        <f t="shared" si="430"/>
        <v>0</v>
      </c>
      <c r="BL1173" s="38">
        <f t="shared" si="431"/>
        <v>0</v>
      </c>
      <c r="BM1173" s="39">
        <f t="shared" si="432"/>
        <v>0</v>
      </c>
      <c r="BN1173" s="34" t="str">
        <f>IF(BM1173=0,"",
IF(SUM($BM$985:BM1173)=1,BO1173,
IF($BM$1560&gt;SUM($BM$985:BM1173),_xlfn.CONCAT(", ",BO1173),
IF($BM$1560=SUM($BM$985:BM1173),_xlfn.CONCAT(" y ",BO1173)))))</f>
        <v/>
      </c>
      <c r="BO1173" s="270" t="s">
        <v>953</v>
      </c>
    </row>
    <row r="1174" spans="1:67" ht="15" customHeight="1">
      <c r="A1174" s="245"/>
      <c r="B1174" s="9"/>
      <c r="C1174" s="270" t="s">
        <v>954</v>
      </c>
      <c r="D1174" s="389" t="str">
        <f>IF($AC$978="","",IF(HLOOKUP($AC$978,Presentación!$AQ$3:$BV$574,Presentación!AP193)="","",HLOOKUP($AC$978,Presentación!$AQ$3:$BV$574,Presentación!AP193,0)))</f>
        <v/>
      </c>
      <c r="E1174" s="390"/>
      <c r="F1174" s="391"/>
      <c r="G1174" s="480" t="str">
        <f>IF($AC$978="","",IF(HLOOKUP($AC$978,Presentación!$BZ$3:$DE$574,Presentación!AP193,0)="","",HLOOKUP($AC$978,Presentación!$BZ$3:$DE$574,Presentación!AP193,0)))</f>
        <v/>
      </c>
      <c r="H1174" s="481"/>
      <c r="I1174" s="481"/>
      <c r="J1174" s="481"/>
      <c r="K1174" s="481"/>
      <c r="L1174" s="482"/>
      <c r="M1174" s="27"/>
      <c r="N1174" s="27"/>
      <c r="O1174" s="27"/>
      <c r="P1174" s="27"/>
      <c r="Q1174" s="27"/>
      <c r="R1174" s="27"/>
      <c r="S1174" s="27"/>
      <c r="T1174" s="27"/>
      <c r="U1174" s="27"/>
      <c r="V1174" s="27"/>
      <c r="W1174" s="27"/>
      <c r="X1174" s="27"/>
      <c r="Y1174" s="27"/>
      <c r="Z1174" s="27"/>
      <c r="AA1174" s="27"/>
      <c r="AB1174" s="27"/>
      <c r="AC1174" s="27"/>
      <c r="AD1174" s="27"/>
      <c r="AG1174">
        <f t="shared" si="400"/>
        <v>0</v>
      </c>
      <c r="AH1174">
        <f t="shared" si="401"/>
        <v>0</v>
      </c>
      <c r="AI1174">
        <f t="shared" si="402"/>
        <v>0</v>
      </c>
      <c r="AJ1174">
        <f t="shared" si="403"/>
        <v>0</v>
      </c>
      <c r="AK1174">
        <f t="shared" si="404"/>
        <v>0</v>
      </c>
      <c r="AL1174">
        <f t="shared" si="405"/>
        <v>0</v>
      </c>
      <c r="AM1174">
        <f t="shared" si="406"/>
        <v>0</v>
      </c>
      <c r="AN1174">
        <f t="shared" si="407"/>
        <v>0</v>
      </c>
      <c r="AO1174">
        <f t="shared" si="408"/>
        <v>0</v>
      </c>
      <c r="AP1174">
        <f t="shared" si="409"/>
        <v>0</v>
      </c>
      <c r="AQ1174">
        <f t="shared" si="410"/>
        <v>0</v>
      </c>
      <c r="AR1174">
        <f t="shared" si="411"/>
        <v>0</v>
      </c>
      <c r="AS1174">
        <f t="shared" si="412"/>
        <v>0</v>
      </c>
      <c r="AT1174">
        <f t="shared" si="413"/>
        <v>0</v>
      </c>
      <c r="AU1174">
        <f t="shared" si="414"/>
        <v>0</v>
      </c>
      <c r="AV1174">
        <f t="shared" si="415"/>
        <v>0</v>
      </c>
      <c r="AW1174">
        <f t="shared" si="416"/>
        <v>0</v>
      </c>
      <c r="AX1174">
        <f t="shared" si="417"/>
        <v>0</v>
      </c>
      <c r="AY1174">
        <f t="shared" si="418"/>
        <v>0</v>
      </c>
      <c r="AZ1174">
        <f t="shared" si="419"/>
        <v>0</v>
      </c>
      <c r="BA1174" s="35">
        <f t="shared" si="420"/>
        <v>0</v>
      </c>
      <c r="BB1174" s="36">
        <f t="shared" si="421"/>
        <v>0</v>
      </c>
      <c r="BC1174" s="37">
        <f t="shared" si="422"/>
        <v>0</v>
      </c>
      <c r="BD1174" s="38">
        <f t="shared" si="423"/>
        <v>0</v>
      </c>
      <c r="BE1174" s="35">
        <f t="shared" si="424"/>
        <v>0</v>
      </c>
      <c r="BF1174" s="36">
        <f t="shared" si="425"/>
        <v>0</v>
      </c>
      <c r="BG1174" s="37">
        <f t="shared" si="426"/>
        <v>0</v>
      </c>
      <c r="BH1174" s="38">
        <f t="shared" si="427"/>
        <v>0</v>
      </c>
      <c r="BI1174" s="35">
        <f t="shared" si="428"/>
        <v>0</v>
      </c>
      <c r="BJ1174" s="36">
        <f t="shared" si="429"/>
        <v>0</v>
      </c>
      <c r="BK1174" s="37">
        <f t="shared" si="430"/>
        <v>0</v>
      </c>
      <c r="BL1174" s="38">
        <f t="shared" si="431"/>
        <v>0</v>
      </c>
      <c r="BM1174" s="39">
        <f t="shared" si="432"/>
        <v>0</v>
      </c>
      <c r="BN1174" s="34" t="str">
        <f>IF(BM1174=0,"",
IF(SUM($BM$985:BM1174)=1,BO1174,
IF($BM$1560&gt;SUM($BM$985:BM1174),_xlfn.CONCAT(", ",BO1174),
IF($BM$1560=SUM($BM$985:BM1174),_xlfn.CONCAT(" y ",BO1174)))))</f>
        <v/>
      </c>
      <c r="BO1174" s="270" t="s">
        <v>954</v>
      </c>
    </row>
    <row r="1175" spans="1:67" ht="15" customHeight="1">
      <c r="A1175" s="245"/>
      <c r="B1175" s="9"/>
      <c r="C1175" s="270" t="s">
        <v>955</v>
      </c>
      <c r="D1175" s="389" t="str">
        <f>IF($AC$978="","",IF(HLOOKUP($AC$978,Presentación!$AQ$3:$BV$574,Presentación!AP194)="","",HLOOKUP($AC$978,Presentación!$AQ$3:$BV$574,Presentación!AP194,0)))</f>
        <v/>
      </c>
      <c r="E1175" s="390"/>
      <c r="F1175" s="391"/>
      <c r="G1175" s="480" t="str">
        <f>IF($AC$978="","",IF(HLOOKUP($AC$978,Presentación!$BZ$3:$DE$574,Presentación!AP194,0)="","",HLOOKUP($AC$978,Presentación!$BZ$3:$DE$574,Presentación!AP194,0)))</f>
        <v/>
      </c>
      <c r="H1175" s="481"/>
      <c r="I1175" s="481"/>
      <c r="J1175" s="481"/>
      <c r="K1175" s="481"/>
      <c r="L1175" s="482"/>
      <c r="M1175" s="27"/>
      <c r="N1175" s="27"/>
      <c r="O1175" s="27"/>
      <c r="P1175" s="27"/>
      <c r="Q1175" s="27"/>
      <c r="R1175" s="27"/>
      <c r="S1175" s="27"/>
      <c r="T1175" s="27"/>
      <c r="U1175" s="27"/>
      <c r="V1175" s="27"/>
      <c r="W1175" s="27"/>
      <c r="X1175" s="27"/>
      <c r="Y1175" s="27"/>
      <c r="Z1175" s="27"/>
      <c r="AA1175" s="27"/>
      <c r="AB1175" s="27"/>
      <c r="AC1175" s="27"/>
      <c r="AD1175" s="27"/>
      <c r="AG1175">
        <f t="shared" si="400"/>
        <v>0</v>
      </c>
      <c r="AH1175">
        <f t="shared" si="401"/>
        <v>0</v>
      </c>
      <c r="AI1175">
        <f t="shared" si="402"/>
        <v>0</v>
      </c>
      <c r="AJ1175">
        <f t="shared" si="403"/>
        <v>0</v>
      </c>
      <c r="AK1175">
        <f t="shared" si="404"/>
        <v>0</v>
      </c>
      <c r="AL1175">
        <f t="shared" si="405"/>
        <v>0</v>
      </c>
      <c r="AM1175">
        <f t="shared" si="406"/>
        <v>0</v>
      </c>
      <c r="AN1175">
        <f t="shared" si="407"/>
        <v>0</v>
      </c>
      <c r="AO1175">
        <f t="shared" si="408"/>
        <v>0</v>
      </c>
      <c r="AP1175">
        <f t="shared" si="409"/>
        <v>0</v>
      </c>
      <c r="AQ1175">
        <f t="shared" si="410"/>
        <v>0</v>
      </c>
      <c r="AR1175">
        <f t="shared" si="411"/>
        <v>0</v>
      </c>
      <c r="AS1175">
        <f t="shared" si="412"/>
        <v>0</v>
      </c>
      <c r="AT1175">
        <f t="shared" si="413"/>
        <v>0</v>
      </c>
      <c r="AU1175">
        <f t="shared" si="414"/>
        <v>0</v>
      </c>
      <c r="AV1175">
        <f t="shared" si="415"/>
        <v>0</v>
      </c>
      <c r="AW1175">
        <f t="shared" si="416"/>
        <v>0</v>
      </c>
      <c r="AX1175">
        <f t="shared" si="417"/>
        <v>0</v>
      </c>
      <c r="AY1175">
        <f t="shared" si="418"/>
        <v>0</v>
      </c>
      <c r="AZ1175">
        <f t="shared" si="419"/>
        <v>0</v>
      </c>
      <c r="BA1175" s="35">
        <f t="shared" si="420"/>
        <v>0</v>
      </c>
      <c r="BB1175" s="36">
        <f t="shared" si="421"/>
        <v>0</v>
      </c>
      <c r="BC1175" s="37">
        <f t="shared" si="422"/>
        <v>0</v>
      </c>
      <c r="BD1175" s="38">
        <f t="shared" si="423"/>
        <v>0</v>
      </c>
      <c r="BE1175" s="35">
        <f t="shared" si="424"/>
        <v>0</v>
      </c>
      <c r="BF1175" s="36">
        <f t="shared" si="425"/>
        <v>0</v>
      </c>
      <c r="BG1175" s="37">
        <f t="shared" si="426"/>
        <v>0</v>
      </c>
      <c r="BH1175" s="38">
        <f t="shared" si="427"/>
        <v>0</v>
      </c>
      <c r="BI1175" s="35">
        <f t="shared" si="428"/>
        <v>0</v>
      </c>
      <c r="BJ1175" s="36">
        <f t="shared" si="429"/>
        <v>0</v>
      </c>
      <c r="BK1175" s="37">
        <f t="shared" si="430"/>
        <v>0</v>
      </c>
      <c r="BL1175" s="38">
        <f t="shared" si="431"/>
        <v>0</v>
      </c>
      <c r="BM1175" s="39">
        <f t="shared" si="432"/>
        <v>0</v>
      </c>
      <c r="BN1175" s="34" t="str">
        <f>IF(BM1175=0,"",
IF(SUM($BM$985:BM1175)=1,BO1175,
IF($BM$1560&gt;SUM($BM$985:BM1175),_xlfn.CONCAT(", ",BO1175),
IF($BM$1560=SUM($BM$985:BM1175),_xlfn.CONCAT(" y ",BO1175)))))</f>
        <v/>
      </c>
      <c r="BO1175" s="270" t="s">
        <v>955</v>
      </c>
    </row>
    <row r="1176" spans="1:67" ht="15" customHeight="1">
      <c r="A1176" s="245"/>
      <c r="B1176" s="9"/>
      <c r="C1176" s="270" t="s">
        <v>956</v>
      </c>
      <c r="D1176" s="389" t="str">
        <f>IF($AC$978="","",IF(HLOOKUP($AC$978,Presentación!$AQ$3:$BV$574,Presentación!AP195)="","",HLOOKUP($AC$978,Presentación!$AQ$3:$BV$574,Presentación!AP195,0)))</f>
        <v/>
      </c>
      <c r="E1176" s="390"/>
      <c r="F1176" s="391"/>
      <c r="G1176" s="480" t="str">
        <f>IF($AC$978="","",IF(HLOOKUP($AC$978,Presentación!$BZ$3:$DE$574,Presentación!AP195,0)="","",HLOOKUP($AC$978,Presentación!$BZ$3:$DE$574,Presentación!AP195,0)))</f>
        <v/>
      </c>
      <c r="H1176" s="481"/>
      <c r="I1176" s="481"/>
      <c r="J1176" s="481"/>
      <c r="K1176" s="481"/>
      <c r="L1176" s="482"/>
      <c r="M1176" s="27"/>
      <c r="N1176" s="27"/>
      <c r="O1176" s="27"/>
      <c r="P1176" s="27"/>
      <c r="Q1176" s="27"/>
      <c r="R1176" s="27"/>
      <c r="S1176" s="27"/>
      <c r="T1176" s="27"/>
      <c r="U1176" s="27"/>
      <c r="V1176" s="27"/>
      <c r="W1176" s="27"/>
      <c r="X1176" s="27"/>
      <c r="Y1176" s="27"/>
      <c r="Z1176" s="27"/>
      <c r="AA1176" s="27"/>
      <c r="AB1176" s="27"/>
      <c r="AC1176" s="27"/>
      <c r="AD1176" s="27"/>
      <c r="AG1176">
        <f t="shared" si="400"/>
        <v>0</v>
      </c>
      <c r="AH1176">
        <f t="shared" si="401"/>
        <v>0</v>
      </c>
      <c r="AI1176">
        <f t="shared" si="402"/>
        <v>0</v>
      </c>
      <c r="AJ1176">
        <f t="shared" si="403"/>
        <v>0</v>
      </c>
      <c r="AK1176">
        <f t="shared" si="404"/>
        <v>0</v>
      </c>
      <c r="AL1176">
        <f t="shared" si="405"/>
        <v>0</v>
      </c>
      <c r="AM1176">
        <f t="shared" si="406"/>
        <v>0</v>
      </c>
      <c r="AN1176">
        <f t="shared" si="407"/>
        <v>0</v>
      </c>
      <c r="AO1176">
        <f t="shared" si="408"/>
        <v>0</v>
      </c>
      <c r="AP1176">
        <f t="shared" si="409"/>
        <v>0</v>
      </c>
      <c r="AQ1176">
        <f t="shared" si="410"/>
        <v>0</v>
      </c>
      <c r="AR1176">
        <f t="shared" si="411"/>
        <v>0</v>
      </c>
      <c r="AS1176">
        <f t="shared" si="412"/>
        <v>0</v>
      </c>
      <c r="AT1176">
        <f t="shared" si="413"/>
        <v>0</v>
      </c>
      <c r="AU1176">
        <f t="shared" si="414"/>
        <v>0</v>
      </c>
      <c r="AV1176">
        <f t="shared" si="415"/>
        <v>0</v>
      </c>
      <c r="AW1176">
        <f t="shared" si="416"/>
        <v>0</v>
      </c>
      <c r="AX1176">
        <f t="shared" si="417"/>
        <v>0</v>
      </c>
      <c r="AY1176">
        <f t="shared" si="418"/>
        <v>0</v>
      </c>
      <c r="AZ1176">
        <f t="shared" si="419"/>
        <v>0</v>
      </c>
      <c r="BA1176" s="35">
        <f t="shared" si="420"/>
        <v>0</v>
      </c>
      <c r="BB1176" s="36">
        <f t="shared" si="421"/>
        <v>0</v>
      </c>
      <c r="BC1176" s="37">
        <f t="shared" si="422"/>
        <v>0</v>
      </c>
      <c r="BD1176" s="38">
        <f t="shared" si="423"/>
        <v>0</v>
      </c>
      <c r="BE1176" s="35">
        <f t="shared" si="424"/>
        <v>0</v>
      </c>
      <c r="BF1176" s="36">
        <f t="shared" si="425"/>
        <v>0</v>
      </c>
      <c r="BG1176" s="37">
        <f t="shared" si="426"/>
        <v>0</v>
      </c>
      <c r="BH1176" s="38">
        <f t="shared" si="427"/>
        <v>0</v>
      </c>
      <c r="BI1176" s="35">
        <f t="shared" si="428"/>
        <v>0</v>
      </c>
      <c r="BJ1176" s="36">
        <f t="shared" si="429"/>
        <v>0</v>
      </c>
      <c r="BK1176" s="37">
        <f t="shared" si="430"/>
        <v>0</v>
      </c>
      <c r="BL1176" s="38">
        <f t="shared" si="431"/>
        <v>0</v>
      </c>
      <c r="BM1176" s="39">
        <f t="shared" si="432"/>
        <v>0</v>
      </c>
      <c r="BN1176" s="34" t="str">
        <f>IF(BM1176=0,"",
IF(SUM($BM$985:BM1176)=1,BO1176,
IF($BM$1560&gt;SUM($BM$985:BM1176),_xlfn.CONCAT(", ",BO1176),
IF($BM$1560=SUM($BM$985:BM1176),_xlfn.CONCAT(" y ",BO1176)))))</f>
        <v/>
      </c>
      <c r="BO1176" s="270" t="s">
        <v>956</v>
      </c>
    </row>
    <row r="1177" spans="1:67" ht="15" customHeight="1">
      <c r="A1177" s="245"/>
      <c r="B1177" s="9"/>
      <c r="C1177" s="270" t="s">
        <v>957</v>
      </c>
      <c r="D1177" s="389" t="str">
        <f>IF($AC$978="","",IF(HLOOKUP($AC$978,Presentación!$AQ$3:$BV$574,Presentación!AP196)="","",HLOOKUP($AC$978,Presentación!$AQ$3:$BV$574,Presentación!AP196,0)))</f>
        <v/>
      </c>
      <c r="E1177" s="390"/>
      <c r="F1177" s="391"/>
      <c r="G1177" s="480" t="str">
        <f>IF($AC$978="","",IF(HLOOKUP($AC$978,Presentación!$BZ$3:$DE$574,Presentación!AP196,0)="","",HLOOKUP($AC$978,Presentación!$BZ$3:$DE$574,Presentación!AP196,0)))</f>
        <v/>
      </c>
      <c r="H1177" s="481"/>
      <c r="I1177" s="481"/>
      <c r="J1177" s="481"/>
      <c r="K1177" s="481"/>
      <c r="L1177" s="482"/>
      <c r="M1177" s="27"/>
      <c r="N1177" s="27"/>
      <c r="O1177" s="27"/>
      <c r="P1177" s="27"/>
      <c r="Q1177" s="27"/>
      <c r="R1177" s="27"/>
      <c r="S1177" s="27"/>
      <c r="T1177" s="27"/>
      <c r="U1177" s="27"/>
      <c r="V1177" s="27"/>
      <c r="W1177" s="27"/>
      <c r="X1177" s="27"/>
      <c r="Y1177" s="27"/>
      <c r="Z1177" s="27"/>
      <c r="AA1177" s="27"/>
      <c r="AB1177" s="27"/>
      <c r="AC1177" s="27"/>
      <c r="AD1177" s="27"/>
      <c r="AG1177">
        <f t="shared" ref="AG1177:AG1240" si="433">IF(D1178&lt;&gt;"",IF(OR(COUNTA(M1178:AD1178,M1759:AD1759,M2340:AD2340)=0,COUNTA(M1178:AD1178,M1759:AD1759,M2340:AD2340)=54),0,1),0)</f>
        <v>0</v>
      </c>
      <c r="AH1177">
        <f t="shared" ref="AH1177:AH1240" si="434">IF(D1178="",IF(COUNTA(M1178:AD1178,M1759:AD1759,M2340:AD2340)=0,0,1),0)</f>
        <v>0</v>
      </c>
      <c r="AI1177">
        <f t="shared" ref="AI1177:AI1240" si="435">COUNTIF(N1177:O1177,"NS")</f>
        <v>0</v>
      </c>
      <c r="AJ1177">
        <f t="shared" ref="AJ1177:AJ1240" si="436">SUM(N1177:O1177)</f>
        <v>0</v>
      </c>
      <c r="AK1177">
        <f t="shared" ref="AK1177:AK1240" si="437">IF(COUNTIF(M1177:O1177,"NA")=3,0,IF(COUNTA(M1177:O1177)=0,0,IF(OR(AND(M1177=0,AI1177&gt;0),AND(M1177="ns",AJ1177&gt;0),AND(M1177="ns",AI1177=0,AJ1177=0)),1,IF(OR(AND(M1177&gt;0,AI1177=2),AND(M1177="ns",AI1177=2),AND(M1177="ns",AJ1177=0,AI1177&gt;0),M1177=AJ1177),0,1))))</f>
        <v>0</v>
      </c>
      <c r="AL1177">
        <f t="shared" ref="AL1177:AL1240" si="438">COUNTIF(Q1177:R1177,"NS")</f>
        <v>0</v>
      </c>
      <c r="AM1177">
        <f t="shared" ref="AM1177:AM1240" si="439">SUM(Q1177:R1177)</f>
        <v>0</v>
      </c>
      <c r="AN1177">
        <f t="shared" ref="AN1177:AN1240" si="440">IF(COUNTIF(P1177:R1177,"NA")=3,0,IF(COUNTA(P1177:R1177)=0,0,IF(OR(AND(P1177=0,AL1177&gt;0),AND(P1177="ns",AM1177&gt;0),AND(P1177="ns",AL1177=0,AM1177=0)),1,IF(OR(AND(P1177&gt;0,AL1177=2),AND(P1177="ns",AL1177=2),AND(P1177="ns",AM1177=0,AL1177&gt;0),P1177=AM1177),0,1))))</f>
        <v>0</v>
      </c>
      <c r="AO1177">
        <f t="shared" ref="AO1177:AO1240" si="441">COUNTIF(T1177:U1177,"NS")</f>
        <v>0</v>
      </c>
      <c r="AP1177">
        <f t="shared" ref="AP1177:AP1240" si="442">SUM(T1177:U1177)</f>
        <v>0</v>
      </c>
      <c r="AQ1177">
        <f t="shared" ref="AQ1177:AQ1240" si="443">IF(COUNTIF(S1177:U1177,"NA")=3,0,IF(COUNTA(S1177:U1177)=0,0,IF(OR(AND(S1177=0,AO1177&gt;0),AND(S1177="ns",AP1177&gt;0),AND(S1177="ns",AO1177=0,AP1177=0)),1,IF(OR(AND(S1177&gt;0,AO1177=2),AND(S1177="ns",AO1177=2),AND(S1177="ns",AP1177=0,AO1177&gt;0),S1177=AP1177),0,1))))</f>
        <v>0</v>
      </c>
      <c r="AR1177">
        <f t="shared" ref="AR1177:AR1240" si="444">COUNTIF(W1177:X1177,"NS")</f>
        <v>0</v>
      </c>
      <c r="AS1177">
        <f t="shared" ref="AS1177:AS1240" si="445">SUM(W1177:X1177)</f>
        <v>0</v>
      </c>
      <c r="AT1177">
        <f t="shared" ref="AT1177:AT1240" si="446">IF(COUNTIF(V1177:X1177,"NA")=3,0,IF(COUNTA(V1177:X1177)=0,0,IF(OR(AND(V1177=0,AR1177&gt;0),AND(V1177="ns",AS1177&gt;0),AND(V1177="ns",AR1177=0,AS1177=0)),1,IF(OR(AND(V1177&gt;0,AR1177=2),AND(V1177="ns",AR1177=2),AND(V1177="ns",AS1177=0,AR1177&gt;0),V1177=AS1177),0,1))))</f>
        <v>0</v>
      </c>
      <c r="AU1177">
        <f t="shared" ref="AU1177:AU1240" si="447">COUNTIF(Z1177:AA1177,"NS")</f>
        <v>0</v>
      </c>
      <c r="AV1177">
        <f t="shared" ref="AV1177:AV1240" si="448">SUM(Z1177:AA1177)</f>
        <v>0</v>
      </c>
      <c r="AW1177">
        <f t="shared" ref="AW1177:AW1240" si="449">IF(COUNTIF(Y1177:AA1177,"NA")=3,0,IF(COUNTA(Y1177:AA1177)=0,0,IF(OR(AND(Y1177=0,AU1177&gt;0),AND(Y1177="ns",AV1177&gt;0),AND(Y1177="ns",AU1177=0,AV1177=0)),1,IF(OR(AND(Y1177&gt;0,AU1177=2),AND(Y1177="ns",AU1177=2),AND(Y1177="ns",AV1177=0,AU1177&gt;0),Y1177=AV1177),0,1))))</f>
        <v>0</v>
      </c>
      <c r="AX1177">
        <f t="shared" ref="AX1177:AX1240" si="450">COUNTIF(AC1177:AD1177,"NS")</f>
        <v>0</v>
      </c>
      <c r="AY1177">
        <f t="shared" ref="AY1177:AY1240" si="451">SUM(AC1177:AD1177)</f>
        <v>0</v>
      </c>
      <c r="AZ1177">
        <f t="shared" ref="AZ1177:AZ1240" si="452">IF(COUNTIF(AB1177:AD1177,"NA")=3,0,IF(COUNTA(AB1177:AD1177)=0,0,IF(OR(AND(AB1177=0,AX1177&gt;0),AND(AB1177="ns",AY1177&gt;0),AND(AB1177="ns",AX1177=0,AY1177=0)),1,IF(OR(AND(AB1177&gt;0,AX1177=2),AND(AB1177="ns",AX1177=2),AND(AB1177="ns",AY1177=0,AX1177&gt;0),AB1177=AY1177),0,1))))</f>
        <v>0</v>
      </c>
      <c r="BA1177" s="35">
        <f t="shared" si="420"/>
        <v>0</v>
      </c>
      <c r="BB1177" s="36">
        <f t="shared" si="421"/>
        <v>0</v>
      </c>
      <c r="BC1177" s="37">
        <f t="shared" si="422"/>
        <v>0</v>
      </c>
      <c r="BD1177" s="38">
        <f t="shared" si="423"/>
        <v>0</v>
      </c>
      <c r="BE1177" s="35">
        <f t="shared" si="424"/>
        <v>0</v>
      </c>
      <c r="BF1177" s="36">
        <f t="shared" si="425"/>
        <v>0</v>
      </c>
      <c r="BG1177" s="37">
        <f t="shared" si="426"/>
        <v>0</v>
      </c>
      <c r="BH1177" s="38">
        <f t="shared" si="427"/>
        <v>0</v>
      </c>
      <c r="BI1177" s="35">
        <f t="shared" si="428"/>
        <v>0</v>
      </c>
      <c r="BJ1177" s="36">
        <f t="shared" si="429"/>
        <v>0</v>
      </c>
      <c r="BK1177" s="37">
        <f t="shared" si="430"/>
        <v>0</v>
      </c>
      <c r="BL1177" s="38">
        <f t="shared" si="431"/>
        <v>0</v>
      </c>
      <c r="BM1177" s="39">
        <f t="shared" si="432"/>
        <v>0</v>
      </c>
      <c r="BN1177" s="34" t="str">
        <f>IF(BM1177=0,"",
IF(SUM($BM$985:BM1177)=1,BO1177,
IF($BM$1560&gt;SUM($BM$985:BM1177),_xlfn.CONCAT(", ",BO1177),
IF($BM$1560=SUM($BM$985:BM1177),_xlfn.CONCAT(" y ",BO1177)))))</f>
        <v/>
      </c>
      <c r="BO1177" s="270" t="s">
        <v>957</v>
      </c>
    </row>
    <row r="1178" spans="1:67" ht="15" customHeight="1">
      <c r="A1178" s="245"/>
      <c r="B1178" s="9"/>
      <c r="C1178" s="270" t="s">
        <v>958</v>
      </c>
      <c r="D1178" s="389" t="str">
        <f>IF($AC$978="","",IF(HLOOKUP($AC$978,Presentación!$AQ$3:$BV$574,Presentación!AP197)="","",HLOOKUP($AC$978,Presentación!$AQ$3:$BV$574,Presentación!AP197,0)))</f>
        <v/>
      </c>
      <c r="E1178" s="390"/>
      <c r="F1178" s="391"/>
      <c r="G1178" s="480" t="str">
        <f>IF($AC$978="","",IF(HLOOKUP($AC$978,Presentación!$BZ$3:$DE$574,Presentación!AP197,0)="","",HLOOKUP($AC$978,Presentación!$BZ$3:$DE$574,Presentación!AP197,0)))</f>
        <v/>
      </c>
      <c r="H1178" s="481"/>
      <c r="I1178" s="481"/>
      <c r="J1178" s="481"/>
      <c r="K1178" s="481"/>
      <c r="L1178" s="482"/>
      <c r="M1178" s="27"/>
      <c r="N1178" s="27"/>
      <c r="O1178" s="27"/>
      <c r="P1178" s="27"/>
      <c r="Q1178" s="27"/>
      <c r="R1178" s="27"/>
      <c r="S1178" s="27"/>
      <c r="T1178" s="27"/>
      <c r="U1178" s="27"/>
      <c r="V1178" s="27"/>
      <c r="W1178" s="27"/>
      <c r="X1178" s="27"/>
      <c r="Y1178" s="27"/>
      <c r="Z1178" s="27"/>
      <c r="AA1178" s="27"/>
      <c r="AB1178" s="27"/>
      <c r="AC1178" s="27"/>
      <c r="AD1178" s="27"/>
      <c r="AG1178">
        <f t="shared" si="433"/>
        <v>0</v>
      </c>
      <c r="AH1178">
        <f t="shared" si="434"/>
        <v>0</v>
      </c>
      <c r="AI1178">
        <f t="shared" si="435"/>
        <v>0</v>
      </c>
      <c r="AJ1178">
        <f t="shared" si="436"/>
        <v>0</v>
      </c>
      <c r="AK1178">
        <f t="shared" si="437"/>
        <v>0</v>
      </c>
      <c r="AL1178">
        <f t="shared" si="438"/>
        <v>0</v>
      </c>
      <c r="AM1178">
        <f t="shared" si="439"/>
        <v>0</v>
      </c>
      <c r="AN1178">
        <f t="shared" si="440"/>
        <v>0</v>
      </c>
      <c r="AO1178">
        <f t="shared" si="441"/>
        <v>0</v>
      </c>
      <c r="AP1178">
        <f t="shared" si="442"/>
        <v>0</v>
      </c>
      <c r="AQ1178">
        <f t="shared" si="443"/>
        <v>0</v>
      </c>
      <c r="AR1178">
        <f t="shared" si="444"/>
        <v>0</v>
      </c>
      <c r="AS1178">
        <f t="shared" si="445"/>
        <v>0</v>
      </c>
      <c r="AT1178">
        <f t="shared" si="446"/>
        <v>0</v>
      </c>
      <c r="AU1178">
        <f t="shared" si="447"/>
        <v>0</v>
      </c>
      <c r="AV1178">
        <f t="shared" si="448"/>
        <v>0</v>
      </c>
      <c r="AW1178">
        <f t="shared" si="449"/>
        <v>0</v>
      </c>
      <c r="AX1178">
        <f t="shared" si="450"/>
        <v>0</v>
      </c>
      <c r="AY1178">
        <f t="shared" si="451"/>
        <v>0</v>
      </c>
      <c r="AZ1178">
        <f t="shared" si="452"/>
        <v>0</v>
      </c>
      <c r="BA1178" s="35">
        <f t="shared" ref="BA1178:BA1241" si="453">M1178</f>
        <v>0</v>
      </c>
      <c r="BB1178" s="36">
        <f t="shared" ref="BB1178:BB1241" si="454">COUNTIF(P1178,"NS")+COUNTIF(S1178,"NS") + COUNTIF(V1178,"NS")+COUNTIF(Y1178,"NS")+COUNTIF(AB1178,"NS") + COUNTIF(M1759,"NS")+COUNTIF(P1759,"NS")+COUNTIF(S1759,"NS") + COUNTIF(V1759,"NS")+COUNTIF(Y1759,"NS")+COUNTIF(AB1759,"NS") + COUNTIF(M2340,"NS")+COUNTIF(P2340,"NS")+COUNTIF(S2340,"NS") + COUNTIF(V2340,"NS")+COUNTIF(Y2340,"NS")+COUNTIF(AB2340,"NS")</f>
        <v>0</v>
      </c>
      <c r="BC1178" s="37">
        <f t="shared" ref="BC1178:BC1241" si="455">SUM(P1178,S1178,V1178,Y1178,AB1178,M1759,P1759,S1759,V1759,Y1759,AB1759,M2340,P2340,S2340,V2340,Y2340,AB2340)</f>
        <v>0</v>
      </c>
      <c r="BD1178" s="38">
        <f t="shared" ref="BD1178:BD1241" si="456">IF(OR(AND(BA1178=0, BB1178&gt;0),AND(BA1178="NS", BC1178&gt;0), AND(BA1178="NS", BB1178=0, BC1178=0)), 1, IF(OR(AND(BA1178&gt;0, BB1178&gt;1,BA1178&gt;BC1178), AND(BA1178="NS", BB1178=2), AND(BA1178="NS", BC1178=0, BB1178&gt;0), BA1178=BC1178), 0, 1))</f>
        <v>0</v>
      </c>
      <c r="BE1178" s="35">
        <f t="shared" ref="BE1178:BE1241" si="457">N1178</f>
        <v>0</v>
      </c>
      <c r="BF1178" s="36">
        <f t="shared" ref="BF1178:BF1241" si="458">COUNTIF(Q1178,"NS")+COUNTIF(T1178,"NS") + COUNTIF(W1178,"NS")+COUNTIF(Z1178,"NS")+COUNTIF(AC1178,"NS") + COUNTIF(N1759,"NS")+COUNTIF(Q1759,"NS")+COUNTIF(T1759,"NS") + COUNTIF(W1759,"NS")+COUNTIF(Z1759,"NS")+COUNTIF(AC1759,"NS") + COUNTIF(N2340,"NS")+COUNTIF(Q2340,"NS")+COUNTIF(T2340,"NS") + COUNTIF(W2340,"NS")+COUNTIF(Z2340,"NS")+COUNTIF(AC2340,"NS")</f>
        <v>0</v>
      </c>
      <c r="BG1178" s="37">
        <f t="shared" ref="BG1178:BG1241" si="459">SUM(Q1178,T1178,W1178,Z1178,AC1178,N1759,Q1759,T1759,W1759,Z1759,AC1759,N2340,Q2340,T2340,W2340,Z2340,AC2340)</f>
        <v>0</v>
      </c>
      <c r="BH1178" s="38">
        <f t="shared" ref="BH1178:BH1241" si="460">IF(OR(AND(BE1178=0, BF1178&gt;0),AND(BE1178="NS", BG1178&gt;0), AND(BE1178="NS", BF1178=0, BG1178=0)), 1, IF(OR(AND(BE1178&gt;0, BF1178&gt;1,BE1178&gt;BG1178), AND(BE1178="NS", BF1178=2), AND(BE1178="NS", BG1178=0, BF1178&gt;0), BE1178=BG1178), 0, 1))</f>
        <v>0</v>
      </c>
      <c r="BI1178" s="35">
        <f t="shared" ref="BI1178:BI1241" si="461">O1178</f>
        <v>0</v>
      </c>
      <c r="BJ1178" s="36">
        <f t="shared" ref="BJ1178:BJ1241" si="462">COUNTIF(R1178,"NS")+COUNTIF(U1178,"NS") + COUNTIF(X1178,"NS")+COUNTIF(AA1178,"NS")+COUNTIF(AD1178,"NS") + COUNTIF(O1759,"NS")+COUNTIF(R1759,"NS")+COUNTIF(U1759,"NS") + COUNTIF(X1759,"NS")+COUNTIF(AA1759,"NS")+COUNTIF(AD1759,"NS") + COUNTIF(O2340,"NS")+COUNTIF(R2340,"NS")+COUNTIF(U2340,"NS") + COUNTIF(X2340,"NS")+COUNTIF(AA2340,"NS")+COUNTIF(AD2340,"NS")</f>
        <v>0</v>
      </c>
      <c r="BK1178" s="37">
        <f t="shared" ref="BK1178:BK1241" si="463">SUM(R1178,U1178,X1178,AA1178,AD1178,O1759,R1759,U1759,X1759,AA1759,AD1759,O2340,R2340,U2340,X2340,AA2340,AD2340)</f>
        <v>0</v>
      </c>
      <c r="BL1178" s="38">
        <f t="shared" ref="BL1178:BL1241" si="464">IF(OR(AND(BI1178=0, BJ1178&gt;0),AND(BI1178="NS", BK1178&gt;0), AND(BI1178="NS", BJ1178=0, BK1178=0)), 1, IF(OR(AND(BI1178&gt;0, BJ1178&gt;1,BI1178&gt;BK1178), AND(BI1178="NS", BJ1178=2), AND(BI1178="NS", BK1178=0, BJ1178&gt;0), BI1178=BK1178), 0, 1))</f>
        <v>0</v>
      </c>
      <c r="BM1178" s="39">
        <f t="shared" ref="BM1178:BM1241" si="465">IF(SUM(BD1178,BH1178,BL1178)=0,0,1)</f>
        <v>0</v>
      </c>
      <c r="BN1178" s="34" t="str">
        <f>IF(BM1178=0,"",
IF(SUM($BM$985:BM1178)=1,BO1178,
IF($BM$1560&gt;SUM($BM$985:BM1178),_xlfn.CONCAT(", ",BO1178),
IF($BM$1560=SUM($BM$985:BM1178),_xlfn.CONCAT(" y ",BO1178)))))</f>
        <v/>
      </c>
      <c r="BO1178" s="270" t="s">
        <v>958</v>
      </c>
    </row>
    <row r="1179" spans="1:67" ht="15" customHeight="1">
      <c r="A1179" s="245"/>
      <c r="B1179" s="9"/>
      <c r="C1179" s="270" t="s">
        <v>959</v>
      </c>
      <c r="D1179" s="389" t="str">
        <f>IF($AC$978="","",IF(HLOOKUP($AC$978,Presentación!$AQ$3:$BV$574,Presentación!AP198)="","",HLOOKUP($AC$978,Presentación!$AQ$3:$BV$574,Presentación!AP198,0)))</f>
        <v/>
      </c>
      <c r="E1179" s="390"/>
      <c r="F1179" s="391"/>
      <c r="G1179" s="480" t="str">
        <f>IF($AC$978="","",IF(HLOOKUP($AC$978,Presentación!$BZ$3:$DE$574,Presentación!AP198,0)="","",HLOOKUP($AC$978,Presentación!$BZ$3:$DE$574,Presentación!AP198,0)))</f>
        <v/>
      </c>
      <c r="H1179" s="481"/>
      <c r="I1179" s="481"/>
      <c r="J1179" s="481"/>
      <c r="K1179" s="481"/>
      <c r="L1179" s="482"/>
      <c r="M1179" s="27"/>
      <c r="N1179" s="27"/>
      <c r="O1179" s="27"/>
      <c r="P1179" s="27"/>
      <c r="Q1179" s="27"/>
      <c r="R1179" s="27"/>
      <c r="S1179" s="27"/>
      <c r="T1179" s="27"/>
      <c r="U1179" s="27"/>
      <c r="V1179" s="27"/>
      <c r="W1179" s="27"/>
      <c r="X1179" s="27"/>
      <c r="Y1179" s="27"/>
      <c r="Z1179" s="27"/>
      <c r="AA1179" s="27"/>
      <c r="AB1179" s="27"/>
      <c r="AC1179" s="27"/>
      <c r="AD1179" s="27"/>
      <c r="AG1179">
        <f t="shared" si="433"/>
        <v>0</v>
      </c>
      <c r="AH1179">
        <f t="shared" si="434"/>
        <v>0</v>
      </c>
      <c r="AI1179">
        <f t="shared" si="435"/>
        <v>0</v>
      </c>
      <c r="AJ1179">
        <f t="shared" si="436"/>
        <v>0</v>
      </c>
      <c r="AK1179">
        <f t="shared" si="437"/>
        <v>0</v>
      </c>
      <c r="AL1179">
        <f t="shared" si="438"/>
        <v>0</v>
      </c>
      <c r="AM1179">
        <f t="shared" si="439"/>
        <v>0</v>
      </c>
      <c r="AN1179">
        <f t="shared" si="440"/>
        <v>0</v>
      </c>
      <c r="AO1179">
        <f t="shared" si="441"/>
        <v>0</v>
      </c>
      <c r="AP1179">
        <f t="shared" si="442"/>
        <v>0</v>
      </c>
      <c r="AQ1179">
        <f t="shared" si="443"/>
        <v>0</v>
      </c>
      <c r="AR1179">
        <f t="shared" si="444"/>
        <v>0</v>
      </c>
      <c r="AS1179">
        <f t="shared" si="445"/>
        <v>0</v>
      </c>
      <c r="AT1179">
        <f t="shared" si="446"/>
        <v>0</v>
      </c>
      <c r="AU1179">
        <f t="shared" si="447"/>
        <v>0</v>
      </c>
      <c r="AV1179">
        <f t="shared" si="448"/>
        <v>0</v>
      </c>
      <c r="AW1179">
        <f t="shared" si="449"/>
        <v>0</v>
      </c>
      <c r="AX1179">
        <f t="shared" si="450"/>
        <v>0</v>
      </c>
      <c r="AY1179">
        <f t="shared" si="451"/>
        <v>0</v>
      </c>
      <c r="AZ1179">
        <f t="shared" si="452"/>
        <v>0</v>
      </c>
      <c r="BA1179" s="35">
        <f t="shared" si="453"/>
        <v>0</v>
      </c>
      <c r="BB1179" s="36">
        <f t="shared" si="454"/>
        <v>0</v>
      </c>
      <c r="BC1179" s="37">
        <f t="shared" si="455"/>
        <v>0</v>
      </c>
      <c r="BD1179" s="38">
        <f t="shared" si="456"/>
        <v>0</v>
      </c>
      <c r="BE1179" s="35">
        <f t="shared" si="457"/>
        <v>0</v>
      </c>
      <c r="BF1179" s="36">
        <f t="shared" si="458"/>
        <v>0</v>
      </c>
      <c r="BG1179" s="37">
        <f t="shared" si="459"/>
        <v>0</v>
      </c>
      <c r="BH1179" s="38">
        <f t="shared" si="460"/>
        <v>0</v>
      </c>
      <c r="BI1179" s="35">
        <f t="shared" si="461"/>
        <v>0</v>
      </c>
      <c r="BJ1179" s="36">
        <f t="shared" si="462"/>
        <v>0</v>
      </c>
      <c r="BK1179" s="37">
        <f t="shared" si="463"/>
        <v>0</v>
      </c>
      <c r="BL1179" s="38">
        <f t="shared" si="464"/>
        <v>0</v>
      </c>
      <c r="BM1179" s="39">
        <f t="shared" si="465"/>
        <v>0</v>
      </c>
      <c r="BN1179" s="34" t="str">
        <f>IF(BM1179=0,"",
IF(SUM($BM$985:BM1179)=1,BO1179,
IF($BM$1560&gt;SUM($BM$985:BM1179),_xlfn.CONCAT(", ",BO1179),
IF($BM$1560=SUM($BM$985:BM1179),_xlfn.CONCAT(" y ",BO1179)))))</f>
        <v/>
      </c>
      <c r="BO1179" s="270" t="s">
        <v>959</v>
      </c>
    </row>
    <row r="1180" spans="1:67" ht="15" customHeight="1">
      <c r="A1180" s="245"/>
      <c r="B1180" s="9"/>
      <c r="C1180" s="270" t="s">
        <v>960</v>
      </c>
      <c r="D1180" s="389" t="str">
        <f>IF($AC$978="","",IF(HLOOKUP($AC$978,Presentación!$AQ$3:$BV$574,Presentación!AP199)="","",HLOOKUP($AC$978,Presentación!$AQ$3:$BV$574,Presentación!AP199,0)))</f>
        <v/>
      </c>
      <c r="E1180" s="390"/>
      <c r="F1180" s="391"/>
      <c r="G1180" s="480" t="str">
        <f>IF($AC$978="","",IF(HLOOKUP($AC$978,Presentación!$BZ$3:$DE$574,Presentación!AP199,0)="","",HLOOKUP($AC$978,Presentación!$BZ$3:$DE$574,Presentación!AP199,0)))</f>
        <v/>
      </c>
      <c r="H1180" s="481"/>
      <c r="I1180" s="481"/>
      <c r="J1180" s="481"/>
      <c r="K1180" s="481"/>
      <c r="L1180" s="482"/>
      <c r="M1180" s="27"/>
      <c r="N1180" s="27"/>
      <c r="O1180" s="27"/>
      <c r="P1180" s="27"/>
      <c r="Q1180" s="27"/>
      <c r="R1180" s="27"/>
      <c r="S1180" s="27"/>
      <c r="T1180" s="27"/>
      <c r="U1180" s="27"/>
      <c r="V1180" s="27"/>
      <c r="W1180" s="27"/>
      <c r="X1180" s="27"/>
      <c r="Y1180" s="27"/>
      <c r="Z1180" s="27"/>
      <c r="AA1180" s="27"/>
      <c r="AB1180" s="27"/>
      <c r="AC1180" s="27"/>
      <c r="AD1180" s="27"/>
      <c r="AG1180">
        <f t="shared" si="433"/>
        <v>0</v>
      </c>
      <c r="AH1180">
        <f t="shared" si="434"/>
        <v>0</v>
      </c>
      <c r="AI1180">
        <f t="shared" si="435"/>
        <v>0</v>
      </c>
      <c r="AJ1180">
        <f t="shared" si="436"/>
        <v>0</v>
      </c>
      <c r="AK1180">
        <f t="shared" si="437"/>
        <v>0</v>
      </c>
      <c r="AL1180">
        <f t="shared" si="438"/>
        <v>0</v>
      </c>
      <c r="AM1180">
        <f t="shared" si="439"/>
        <v>0</v>
      </c>
      <c r="AN1180">
        <f t="shared" si="440"/>
        <v>0</v>
      </c>
      <c r="AO1180">
        <f t="shared" si="441"/>
        <v>0</v>
      </c>
      <c r="AP1180">
        <f t="shared" si="442"/>
        <v>0</v>
      </c>
      <c r="AQ1180">
        <f t="shared" si="443"/>
        <v>0</v>
      </c>
      <c r="AR1180">
        <f t="shared" si="444"/>
        <v>0</v>
      </c>
      <c r="AS1180">
        <f t="shared" si="445"/>
        <v>0</v>
      </c>
      <c r="AT1180">
        <f t="shared" si="446"/>
        <v>0</v>
      </c>
      <c r="AU1180">
        <f t="shared" si="447"/>
        <v>0</v>
      </c>
      <c r="AV1180">
        <f t="shared" si="448"/>
        <v>0</v>
      </c>
      <c r="AW1180">
        <f t="shared" si="449"/>
        <v>0</v>
      </c>
      <c r="AX1180">
        <f t="shared" si="450"/>
        <v>0</v>
      </c>
      <c r="AY1180">
        <f t="shared" si="451"/>
        <v>0</v>
      </c>
      <c r="AZ1180">
        <f t="shared" si="452"/>
        <v>0</v>
      </c>
      <c r="BA1180" s="35">
        <f t="shared" si="453"/>
        <v>0</v>
      </c>
      <c r="BB1180" s="36">
        <f t="shared" si="454"/>
        <v>0</v>
      </c>
      <c r="BC1180" s="37">
        <f t="shared" si="455"/>
        <v>0</v>
      </c>
      <c r="BD1180" s="38">
        <f t="shared" si="456"/>
        <v>0</v>
      </c>
      <c r="BE1180" s="35">
        <f t="shared" si="457"/>
        <v>0</v>
      </c>
      <c r="BF1180" s="36">
        <f t="shared" si="458"/>
        <v>0</v>
      </c>
      <c r="BG1180" s="37">
        <f t="shared" si="459"/>
        <v>0</v>
      </c>
      <c r="BH1180" s="38">
        <f t="shared" si="460"/>
        <v>0</v>
      </c>
      <c r="BI1180" s="35">
        <f t="shared" si="461"/>
        <v>0</v>
      </c>
      <c r="BJ1180" s="36">
        <f t="shared" si="462"/>
        <v>0</v>
      </c>
      <c r="BK1180" s="37">
        <f t="shared" si="463"/>
        <v>0</v>
      </c>
      <c r="BL1180" s="38">
        <f t="shared" si="464"/>
        <v>0</v>
      </c>
      <c r="BM1180" s="39">
        <f t="shared" si="465"/>
        <v>0</v>
      </c>
      <c r="BN1180" s="34" t="str">
        <f>IF(BM1180=0,"",
IF(SUM($BM$985:BM1180)=1,BO1180,
IF($BM$1560&gt;SUM($BM$985:BM1180),_xlfn.CONCAT(", ",BO1180),
IF($BM$1560=SUM($BM$985:BM1180),_xlfn.CONCAT(" y ",BO1180)))))</f>
        <v/>
      </c>
      <c r="BO1180" s="270" t="s">
        <v>960</v>
      </c>
    </row>
    <row r="1181" spans="1:67" ht="15" customHeight="1">
      <c r="A1181" s="245"/>
      <c r="B1181" s="9"/>
      <c r="C1181" s="270" t="s">
        <v>961</v>
      </c>
      <c r="D1181" s="389" t="str">
        <f>IF($AC$978="","",IF(HLOOKUP($AC$978,Presentación!$AQ$3:$BV$574,Presentación!AP200)="","",HLOOKUP($AC$978,Presentación!$AQ$3:$BV$574,Presentación!AP200,0)))</f>
        <v/>
      </c>
      <c r="E1181" s="390"/>
      <c r="F1181" s="391"/>
      <c r="G1181" s="480" t="str">
        <f>IF($AC$978="","",IF(HLOOKUP($AC$978,Presentación!$BZ$3:$DE$574,Presentación!AP200,0)="","",HLOOKUP($AC$978,Presentación!$BZ$3:$DE$574,Presentación!AP200,0)))</f>
        <v/>
      </c>
      <c r="H1181" s="481"/>
      <c r="I1181" s="481"/>
      <c r="J1181" s="481"/>
      <c r="K1181" s="481"/>
      <c r="L1181" s="482"/>
      <c r="M1181" s="27"/>
      <c r="N1181" s="27"/>
      <c r="O1181" s="27"/>
      <c r="P1181" s="27"/>
      <c r="Q1181" s="27"/>
      <c r="R1181" s="27"/>
      <c r="S1181" s="27"/>
      <c r="T1181" s="27"/>
      <c r="U1181" s="27"/>
      <c r="V1181" s="27"/>
      <c r="W1181" s="27"/>
      <c r="X1181" s="27"/>
      <c r="Y1181" s="27"/>
      <c r="Z1181" s="27"/>
      <c r="AA1181" s="27"/>
      <c r="AB1181" s="27"/>
      <c r="AC1181" s="27"/>
      <c r="AD1181" s="27"/>
      <c r="AG1181">
        <f t="shared" si="433"/>
        <v>0</v>
      </c>
      <c r="AH1181">
        <f t="shared" si="434"/>
        <v>0</v>
      </c>
      <c r="AI1181">
        <f t="shared" si="435"/>
        <v>0</v>
      </c>
      <c r="AJ1181">
        <f t="shared" si="436"/>
        <v>0</v>
      </c>
      <c r="AK1181">
        <f t="shared" si="437"/>
        <v>0</v>
      </c>
      <c r="AL1181">
        <f t="shared" si="438"/>
        <v>0</v>
      </c>
      <c r="AM1181">
        <f t="shared" si="439"/>
        <v>0</v>
      </c>
      <c r="AN1181">
        <f t="shared" si="440"/>
        <v>0</v>
      </c>
      <c r="AO1181">
        <f t="shared" si="441"/>
        <v>0</v>
      </c>
      <c r="AP1181">
        <f t="shared" si="442"/>
        <v>0</v>
      </c>
      <c r="AQ1181">
        <f t="shared" si="443"/>
        <v>0</v>
      </c>
      <c r="AR1181">
        <f t="shared" si="444"/>
        <v>0</v>
      </c>
      <c r="AS1181">
        <f t="shared" si="445"/>
        <v>0</v>
      </c>
      <c r="AT1181">
        <f t="shared" si="446"/>
        <v>0</v>
      </c>
      <c r="AU1181">
        <f t="shared" si="447"/>
        <v>0</v>
      </c>
      <c r="AV1181">
        <f t="shared" si="448"/>
        <v>0</v>
      </c>
      <c r="AW1181">
        <f t="shared" si="449"/>
        <v>0</v>
      </c>
      <c r="AX1181">
        <f t="shared" si="450"/>
        <v>0</v>
      </c>
      <c r="AY1181">
        <f t="shared" si="451"/>
        <v>0</v>
      </c>
      <c r="AZ1181">
        <f t="shared" si="452"/>
        <v>0</v>
      </c>
      <c r="BA1181" s="35">
        <f t="shared" si="453"/>
        <v>0</v>
      </c>
      <c r="BB1181" s="36">
        <f t="shared" si="454"/>
        <v>0</v>
      </c>
      <c r="BC1181" s="37">
        <f t="shared" si="455"/>
        <v>0</v>
      </c>
      <c r="BD1181" s="38">
        <f t="shared" si="456"/>
        <v>0</v>
      </c>
      <c r="BE1181" s="35">
        <f t="shared" si="457"/>
        <v>0</v>
      </c>
      <c r="BF1181" s="36">
        <f t="shared" si="458"/>
        <v>0</v>
      </c>
      <c r="BG1181" s="37">
        <f t="shared" si="459"/>
        <v>0</v>
      </c>
      <c r="BH1181" s="38">
        <f t="shared" si="460"/>
        <v>0</v>
      </c>
      <c r="BI1181" s="35">
        <f t="shared" si="461"/>
        <v>0</v>
      </c>
      <c r="BJ1181" s="36">
        <f t="shared" si="462"/>
        <v>0</v>
      </c>
      <c r="BK1181" s="37">
        <f t="shared" si="463"/>
        <v>0</v>
      </c>
      <c r="BL1181" s="38">
        <f t="shared" si="464"/>
        <v>0</v>
      </c>
      <c r="BM1181" s="39">
        <f t="shared" si="465"/>
        <v>0</v>
      </c>
      <c r="BN1181" s="34" t="str">
        <f>IF(BM1181=0,"",
IF(SUM($BM$985:BM1181)=1,BO1181,
IF($BM$1560&gt;SUM($BM$985:BM1181),_xlfn.CONCAT(", ",BO1181),
IF($BM$1560=SUM($BM$985:BM1181),_xlfn.CONCAT(" y ",BO1181)))))</f>
        <v/>
      </c>
      <c r="BO1181" s="270" t="s">
        <v>961</v>
      </c>
    </row>
    <row r="1182" spans="1:67" ht="15" customHeight="1">
      <c r="A1182" s="245"/>
      <c r="B1182" s="9"/>
      <c r="C1182" s="270" t="s">
        <v>962</v>
      </c>
      <c r="D1182" s="389" t="str">
        <f>IF($AC$978="","",IF(HLOOKUP($AC$978,Presentación!$AQ$3:$BV$574,Presentación!AP201)="","",HLOOKUP($AC$978,Presentación!$AQ$3:$BV$574,Presentación!AP201,0)))</f>
        <v/>
      </c>
      <c r="E1182" s="390"/>
      <c r="F1182" s="391"/>
      <c r="G1182" s="480" t="str">
        <f>IF($AC$978="","",IF(HLOOKUP($AC$978,Presentación!$BZ$3:$DE$574,Presentación!AP201,0)="","",HLOOKUP($AC$978,Presentación!$BZ$3:$DE$574,Presentación!AP201,0)))</f>
        <v/>
      </c>
      <c r="H1182" s="481"/>
      <c r="I1182" s="481"/>
      <c r="J1182" s="481"/>
      <c r="K1182" s="481"/>
      <c r="L1182" s="482"/>
      <c r="M1182" s="27"/>
      <c r="N1182" s="27"/>
      <c r="O1182" s="27"/>
      <c r="P1182" s="27"/>
      <c r="Q1182" s="27"/>
      <c r="R1182" s="27"/>
      <c r="S1182" s="27"/>
      <c r="T1182" s="27"/>
      <c r="U1182" s="27"/>
      <c r="V1182" s="27"/>
      <c r="W1182" s="27"/>
      <c r="X1182" s="27"/>
      <c r="Y1182" s="27"/>
      <c r="Z1182" s="27"/>
      <c r="AA1182" s="27"/>
      <c r="AB1182" s="27"/>
      <c r="AC1182" s="27"/>
      <c r="AD1182" s="27"/>
      <c r="AG1182">
        <f t="shared" si="433"/>
        <v>0</v>
      </c>
      <c r="AH1182">
        <f t="shared" si="434"/>
        <v>0</v>
      </c>
      <c r="AI1182">
        <f t="shared" si="435"/>
        <v>0</v>
      </c>
      <c r="AJ1182">
        <f t="shared" si="436"/>
        <v>0</v>
      </c>
      <c r="AK1182">
        <f t="shared" si="437"/>
        <v>0</v>
      </c>
      <c r="AL1182">
        <f t="shared" si="438"/>
        <v>0</v>
      </c>
      <c r="AM1182">
        <f t="shared" si="439"/>
        <v>0</v>
      </c>
      <c r="AN1182">
        <f t="shared" si="440"/>
        <v>0</v>
      </c>
      <c r="AO1182">
        <f t="shared" si="441"/>
        <v>0</v>
      </c>
      <c r="AP1182">
        <f t="shared" si="442"/>
        <v>0</v>
      </c>
      <c r="AQ1182">
        <f t="shared" si="443"/>
        <v>0</v>
      </c>
      <c r="AR1182">
        <f t="shared" si="444"/>
        <v>0</v>
      </c>
      <c r="AS1182">
        <f t="shared" si="445"/>
        <v>0</v>
      </c>
      <c r="AT1182">
        <f t="shared" si="446"/>
        <v>0</v>
      </c>
      <c r="AU1182">
        <f t="shared" si="447"/>
        <v>0</v>
      </c>
      <c r="AV1182">
        <f t="shared" si="448"/>
        <v>0</v>
      </c>
      <c r="AW1182">
        <f t="shared" si="449"/>
        <v>0</v>
      </c>
      <c r="AX1182">
        <f t="shared" si="450"/>
        <v>0</v>
      </c>
      <c r="AY1182">
        <f t="shared" si="451"/>
        <v>0</v>
      </c>
      <c r="AZ1182">
        <f t="shared" si="452"/>
        <v>0</v>
      </c>
      <c r="BA1182" s="35">
        <f t="shared" si="453"/>
        <v>0</v>
      </c>
      <c r="BB1182" s="36">
        <f t="shared" si="454"/>
        <v>0</v>
      </c>
      <c r="BC1182" s="37">
        <f t="shared" si="455"/>
        <v>0</v>
      </c>
      <c r="BD1182" s="38">
        <f t="shared" si="456"/>
        <v>0</v>
      </c>
      <c r="BE1182" s="35">
        <f t="shared" si="457"/>
        <v>0</v>
      </c>
      <c r="BF1182" s="36">
        <f t="shared" si="458"/>
        <v>0</v>
      </c>
      <c r="BG1182" s="37">
        <f t="shared" si="459"/>
        <v>0</v>
      </c>
      <c r="BH1182" s="38">
        <f t="shared" si="460"/>
        <v>0</v>
      </c>
      <c r="BI1182" s="35">
        <f t="shared" si="461"/>
        <v>0</v>
      </c>
      <c r="BJ1182" s="36">
        <f t="shared" si="462"/>
        <v>0</v>
      </c>
      <c r="BK1182" s="37">
        <f t="shared" si="463"/>
        <v>0</v>
      </c>
      <c r="BL1182" s="38">
        <f t="shared" si="464"/>
        <v>0</v>
      </c>
      <c r="BM1182" s="39">
        <f t="shared" si="465"/>
        <v>0</v>
      </c>
      <c r="BN1182" s="34" t="str">
        <f>IF(BM1182=0,"",
IF(SUM($BM$985:BM1182)=1,BO1182,
IF($BM$1560&gt;SUM($BM$985:BM1182),_xlfn.CONCAT(", ",BO1182),
IF($BM$1560=SUM($BM$985:BM1182),_xlfn.CONCAT(" y ",BO1182)))))</f>
        <v/>
      </c>
      <c r="BO1182" s="270" t="s">
        <v>962</v>
      </c>
    </row>
    <row r="1183" spans="1:67" ht="15" customHeight="1">
      <c r="A1183" s="245"/>
      <c r="B1183" s="9"/>
      <c r="C1183" s="270" t="s">
        <v>963</v>
      </c>
      <c r="D1183" s="389" t="str">
        <f>IF($AC$978="","",IF(HLOOKUP($AC$978,Presentación!$AQ$3:$BV$574,Presentación!AP202)="","",HLOOKUP($AC$978,Presentación!$AQ$3:$BV$574,Presentación!AP202,0)))</f>
        <v/>
      </c>
      <c r="E1183" s="390"/>
      <c r="F1183" s="391"/>
      <c r="G1183" s="480" t="str">
        <f>IF($AC$978="","",IF(HLOOKUP($AC$978,Presentación!$BZ$3:$DE$574,Presentación!AP202,0)="","",HLOOKUP($AC$978,Presentación!$BZ$3:$DE$574,Presentación!AP202,0)))</f>
        <v/>
      </c>
      <c r="H1183" s="481"/>
      <c r="I1183" s="481"/>
      <c r="J1183" s="481"/>
      <c r="K1183" s="481"/>
      <c r="L1183" s="482"/>
      <c r="M1183" s="27"/>
      <c r="N1183" s="27"/>
      <c r="O1183" s="27"/>
      <c r="P1183" s="27"/>
      <c r="Q1183" s="27"/>
      <c r="R1183" s="27"/>
      <c r="S1183" s="27"/>
      <c r="T1183" s="27"/>
      <c r="U1183" s="27"/>
      <c r="V1183" s="27"/>
      <c r="W1183" s="27"/>
      <c r="X1183" s="27"/>
      <c r="Y1183" s="27"/>
      <c r="Z1183" s="27"/>
      <c r="AA1183" s="27"/>
      <c r="AB1183" s="27"/>
      <c r="AC1183" s="27"/>
      <c r="AD1183" s="27"/>
      <c r="AG1183">
        <f t="shared" si="433"/>
        <v>0</v>
      </c>
      <c r="AH1183">
        <f t="shared" si="434"/>
        <v>0</v>
      </c>
      <c r="AI1183">
        <f t="shared" si="435"/>
        <v>0</v>
      </c>
      <c r="AJ1183">
        <f t="shared" si="436"/>
        <v>0</v>
      </c>
      <c r="AK1183">
        <f t="shared" si="437"/>
        <v>0</v>
      </c>
      <c r="AL1183">
        <f t="shared" si="438"/>
        <v>0</v>
      </c>
      <c r="AM1183">
        <f t="shared" si="439"/>
        <v>0</v>
      </c>
      <c r="AN1183">
        <f t="shared" si="440"/>
        <v>0</v>
      </c>
      <c r="AO1183">
        <f t="shared" si="441"/>
        <v>0</v>
      </c>
      <c r="AP1183">
        <f t="shared" si="442"/>
        <v>0</v>
      </c>
      <c r="AQ1183">
        <f t="shared" si="443"/>
        <v>0</v>
      </c>
      <c r="AR1183">
        <f t="shared" si="444"/>
        <v>0</v>
      </c>
      <c r="AS1183">
        <f t="shared" si="445"/>
        <v>0</v>
      </c>
      <c r="AT1183">
        <f t="shared" si="446"/>
        <v>0</v>
      </c>
      <c r="AU1183">
        <f t="shared" si="447"/>
        <v>0</v>
      </c>
      <c r="AV1183">
        <f t="shared" si="448"/>
        <v>0</v>
      </c>
      <c r="AW1183">
        <f t="shared" si="449"/>
        <v>0</v>
      </c>
      <c r="AX1183">
        <f t="shared" si="450"/>
        <v>0</v>
      </c>
      <c r="AY1183">
        <f t="shared" si="451"/>
        <v>0</v>
      </c>
      <c r="AZ1183">
        <f t="shared" si="452"/>
        <v>0</v>
      </c>
      <c r="BA1183" s="35">
        <f t="shared" si="453"/>
        <v>0</v>
      </c>
      <c r="BB1183" s="36">
        <f t="shared" si="454"/>
        <v>0</v>
      </c>
      <c r="BC1183" s="37">
        <f t="shared" si="455"/>
        <v>0</v>
      </c>
      <c r="BD1183" s="38">
        <f t="shared" si="456"/>
        <v>0</v>
      </c>
      <c r="BE1183" s="35">
        <f t="shared" si="457"/>
        <v>0</v>
      </c>
      <c r="BF1183" s="36">
        <f t="shared" si="458"/>
        <v>0</v>
      </c>
      <c r="BG1183" s="37">
        <f t="shared" si="459"/>
        <v>0</v>
      </c>
      <c r="BH1183" s="38">
        <f t="shared" si="460"/>
        <v>0</v>
      </c>
      <c r="BI1183" s="35">
        <f t="shared" si="461"/>
        <v>0</v>
      </c>
      <c r="BJ1183" s="36">
        <f t="shared" si="462"/>
        <v>0</v>
      </c>
      <c r="BK1183" s="37">
        <f t="shared" si="463"/>
        <v>0</v>
      </c>
      <c r="BL1183" s="38">
        <f t="shared" si="464"/>
        <v>0</v>
      </c>
      <c r="BM1183" s="39">
        <f t="shared" si="465"/>
        <v>0</v>
      </c>
      <c r="BN1183" s="34" t="str">
        <f>IF(BM1183=0,"",
IF(SUM($BM$985:BM1183)=1,BO1183,
IF($BM$1560&gt;SUM($BM$985:BM1183),_xlfn.CONCAT(", ",BO1183),
IF($BM$1560=SUM($BM$985:BM1183),_xlfn.CONCAT(" y ",BO1183)))))</f>
        <v/>
      </c>
      <c r="BO1183" s="270" t="s">
        <v>963</v>
      </c>
    </row>
    <row r="1184" spans="1:67" ht="15" customHeight="1">
      <c r="A1184" s="245"/>
      <c r="B1184" s="9"/>
      <c r="C1184" s="270" t="s">
        <v>964</v>
      </c>
      <c r="D1184" s="389" t="str">
        <f>IF($AC$978="","",IF(HLOOKUP($AC$978,Presentación!$AQ$3:$BV$574,Presentación!AP203)="","",HLOOKUP($AC$978,Presentación!$AQ$3:$BV$574,Presentación!AP203,0)))</f>
        <v/>
      </c>
      <c r="E1184" s="390"/>
      <c r="F1184" s="391"/>
      <c r="G1184" s="480" t="str">
        <f>IF($AC$978="","",IF(HLOOKUP($AC$978,Presentación!$BZ$3:$DE$574,Presentación!AP203,0)="","",HLOOKUP($AC$978,Presentación!$BZ$3:$DE$574,Presentación!AP203,0)))</f>
        <v/>
      </c>
      <c r="H1184" s="481"/>
      <c r="I1184" s="481"/>
      <c r="J1184" s="481"/>
      <c r="K1184" s="481"/>
      <c r="L1184" s="482"/>
      <c r="M1184" s="27"/>
      <c r="N1184" s="27"/>
      <c r="O1184" s="27"/>
      <c r="P1184" s="27"/>
      <c r="Q1184" s="27"/>
      <c r="R1184" s="27"/>
      <c r="S1184" s="27"/>
      <c r="T1184" s="27"/>
      <c r="U1184" s="27"/>
      <c r="V1184" s="27"/>
      <c r="W1184" s="27"/>
      <c r="X1184" s="27"/>
      <c r="Y1184" s="27"/>
      <c r="Z1184" s="27"/>
      <c r="AA1184" s="27"/>
      <c r="AB1184" s="27"/>
      <c r="AC1184" s="27"/>
      <c r="AD1184" s="27"/>
      <c r="AG1184">
        <f t="shared" si="433"/>
        <v>0</v>
      </c>
      <c r="AH1184">
        <f t="shared" si="434"/>
        <v>0</v>
      </c>
      <c r="AI1184">
        <f t="shared" si="435"/>
        <v>0</v>
      </c>
      <c r="AJ1184">
        <f t="shared" si="436"/>
        <v>0</v>
      </c>
      <c r="AK1184">
        <f t="shared" si="437"/>
        <v>0</v>
      </c>
      <c r="AL1184">
        <f t="shared" si="438"/>
        <v>0</v>
      </c>
      <c r="AM1184">
        <f t="shared" si="439"/>
        <v>0</v>
      </c>
      <c r="AN1184">
        <f t="shared" si="440"/>
        <v>0</v>
      </c>
      <c r="AO1184">
        <f t="shared" si="441"/>
        <v>0</v>
      </c>
      <c r="AP1184">
        <f t="shared" si="442"/>
        <v>0</v>
      </c>
      <c r="AQ1184">
        <f t="shared" si="443"/>
        <v>0</v>
      </c>
      <c r="AR1184">
        <f t="shared" si="444"/>
        <v>0</v>
      </c>
      <c r="AS1184">
        <f t="shared" si="445"/>
        <v>0</v>
      </c>
      <c r="AT1184">
        <f t="shared" si="446"/>
        <v>0</v>
      </c>
      <c r="AU1184">
        <f t="shared" si="447"/>
        <v>0</v>
      </c>
      <c r="AV1184">
        <f t="shared" si="448"/>
        <v>0</v>
      </c>
      <c r="AW1184">
        <f t="shared" si="449"/>
        <v>0</v>
      </c>
      <c r="AX1184">
        <f t="shared" si="450"/>
        <v>0</v>
      </c>
      <c r="AY1184">
        <f t="shared" si="451"/>
        <v>0</v>
      </c>
      <c r="AZ1184">
        <f t="shared" si="452"/>
        <v>0</v>
      </c>
      <c r="BA1184" s="35">
        <f t="shared" si="453"/>
        <v>0</v>
      </c>
      <c r="BB1184" s="36">
        <f t="shared" si="454"/>
        <v>0</v>
      </c>
      <c r="BC1184" s="37">
        <f t="shared" si="455"/>
        <v>0</v>
      </c>
      <c r="BD1184" s="38">
        <f t="shared" si="456"/>
        <v>0</v>
      </c>
      <c r="BE1184" s="35">
        <f t="shared" si="457"/>
        <v>0</v>
      </c>
      <c r="BF1184" s="36">
        <f t="shared" si="458"/>
        <v>0</v>
      </c>
      <c r="BG1184" s="37">
        <f t="shared" si="459"/>
        <v>0</v>
      </c>
      <c r="BH1184" s="38">
        <f t="shared" si="460"/>
        <v>0</v>
      </c>
      <c r="BI1184" s="35">
        <f t="shared" si="461"/>
        <v>0</v>
      </c>
      <c r="BJ1184" s="36">
        <f t="shared" si="462"/>
        <v>0</v>
      </c>
      <c r="BK1184" s="37">
        <f t="shared" si="463"/>
        <v>0</v>
      </c>
      <c r="BL1184" s="38">
        <f t="shared" si="464"/>
        <v>0</v>
      </c>
      <c r="BM1184" s="39">
        <f t="shared" si="465"/>
        <v>0</v>
      </c>
      <c r="BN1184" s="34" t="str">
        <f>IF(BM1184=0,"",
IF(SUM($BM$985:BM1184)=1,BO1184,
IF($BM$1560&gt;SUM($BM$985:BM1184),_xlfn.CONCAT(", ",BO1184),
IF($BM$1560=SUM($BM$985:BM1184),_xlfn.CONCAT(" y ",BO1184)))))</f>
        <v/>
      </c>
      <c r="BO1184" s="270" t="s">
        <v>964</v>
      </c>
    </row>
    <row r="1185" spans="1:67" ht="15" customHeight="1">
      <c r="A1185" s="245"/>
      <c r="B1185" s="9"/>
      <c r="C1185" s="270" t="s">
        <v>965</v>
      </c>
      <c r="D1185" s="389" t="str">
        <f>IF($AC$978="","",IF(HLOOKUP($AC$978,Presentación!$AQ$3:$BV$574,Presentación!AP204)="","",HLOOKUP($AC$978,Presentación!$AQ$3:$BV$574,Presentación!AP204,0)))</f>
        <v/>
      </c>
      <c r="E1185" s="390"/>
      <c r="F1185" s="391"/>
      <c r="G1185" s="480" t="str">
        <f>IF($AC$978="","",IF(HLOOKUP($AC$978,Presentación!$BZ$3:$DE$574,Presentación!AP204,0)="","",HLOOKUP($AC$978,Presentación!$BZ$3:$DE$574,Presentación!AP204,0)))</f>
        <v/>
      </c>
      <c r="H1185" s="481"/>
      <c r="I1185" s="481"/>
      <c r="J1185" s="481"/>
      <c r="K1185" s="481"/>
      <c r="L1185" s="482"/>
      <c r="M1185" s="27"/>
      <c r="N1185" s="27"/>
      <c r="O1185" s="27"/>
      <c r="P1185" s="27"/>
      <c r="Q1185" s="27"/>
      <c r="R1185" s="27"/>
      <c r="S1185" s="27"/>
      <c r="T1185" s="27"/>
      <c r="U1185" s="27"/>
      <c r="V1185" s="27"/>
      <c r="W1185" s="27"/>
      <c r="X1185" s="27"/>
      <c r="Y1185" s="27"/>
      <c r="Z1185" s="27"/>
      <c r="AA1185" s="27"/>
      <c r="AB1185" s="27"/>
      <c r="AC1185" s="27"/>
      <c r="AD1185" s="27"/>
      <c r="AG1185">
        <f t="shared" si="433"/>
        <v>0</v>
      </c>
      <c r="AH1185">
        <f t="shared" si="434"/>
        <v>0</v>
      </c>
      <c r="AI1185">
        <f t="shared" si="435"/>
        <v>0</v>
      </c>
      <c r="AJ1185">
        <f t="shared" si="436"/>
        <v>0</v>
      </c>
      <c r="AK1185">
        <f t="shared" si="437"/>
        <v>0</v>
      </c>
      <c r="AL1185">
        <f t="shared" si="438"/>
        <v>0</v>
      </c>
      <c r="AM1185">
        <f t="shared" si="439"/>
        <v>0</v>
      </c>
      <c r="AN1185">
        <f t="shared" si="440"/>
        <v>0</v>
      </c>
      <c r="AO1185">
        <f t="shared" si="441"/>
        <v>0</v>
      </c>
      <c r="AP1185">
        <f t="shared" si="442"/>
        <v>0</v>
      </c>
      <c r="AQ1185">
        <f t="shared" si="443"/>
        <v>0</v>
      </c>
      <c r="AR1185">
        <f t="shared" si="444"/>
        <v>0</v>
      </c>
      <c r="AS1185">
        <f t="shared" si="445"/>
        <v>0</v>
      </c>
      <c r="AT1185">
        <f t="shared" si="446"/>
        <v>0</v>
      </c>
      <c r="AU1185">
        <f t="shared" si="447"/>
        <v>0</v>
      </c>
      <c r="AV1185">
        <f t="shared" si="448"/>
        <v>0</v>
      </c>
      <c r="AW1185">
        <f t="shared" si="449"/>
        <v>0</v>
      </c>
      <c r="AX1185">
        <f t="shared" si="450"/>
        <v>0</v>
      </c>
      <c r="AY1185">
        <f t="shared" si="451"/>
        <v>0</v>
      </c>
      <c r="AZ1185">
        <f t="shared" si="452"/>
        <v>0</v>
      </c>
      <c r="BA1185" s="35">
        <f t="shared" si="453"/>
        <v>0</v>
      </c>
      <c r="BB1185" s="36">
        <f t="shared" si="454"/>
        <v>0</v>
      </c>
      <c r="BC1185" s="37">
        <f t="shared" si="455"/>
        <v>0</v>
      </c>
      <c r="BD1185" s="38">
        <f t="shared" si="456"/>
        <v>0</v>
      </c>
      <c r="BE1185" s="35">
        <f t="shared" si="457"/>
        <v>0</v>
      </c>
      <c r="BF1185" s="36">
        <f t="shared" si="458"/>
        <v>0</v>
      </c>
      <c r="BG1185" s="37">
        <f t="shared" si="459"/>
        <v>0</v>
      </c>
      <c r="BH1185" s="38">
        <f t="shared" si="460"/>
        <v>0</v>
      </c>
      <c r="BI1185" s="35">
        <f t="shared" si="461"/>
        <v>0</v>
      </c>
      <c r="BJ1185" s="36">
        <f t="shared" si="462"/>
        <v>0</v>
      </c>
      <c r="BK1185" s="37">
        <f t="shared" si="463"/>
        <v>0</v>
      </c>
      <c r="BL1185" s="38">
        <f t="shared" si="464"/>
        <v>0</v>
      </c>
      <c r="BM1185" s="39">
        <f t="shared" si="465"/>
        <v>0</v>
      </c>
      <c r="BN1185" s="34" t="str">
        <f>IF(BM1185=0,"",
IF(SUM($BM$985:BM1185)=1,BO1185,
IF($BM$1560&gt;SUM($BM$985:BM1185),_xlfn.CONCAT(", ",BO1185),
IF($BM$1560=SUM($BM$985:BM1185),_xlfn.CONCAT(" y ",BO1185)))))</f>
        <v/>
      </c>
      <c r="BO1185" s="270" t="s">
        <v>965</v>
      </c>
    </row>
    <row r="1186" spans="1:67" ht="15" customHeight="1">
      <c r="A1186" s="245"/>
      <c r="B1186" s="9"/>
      <c r="C1186" s="270" t="s">
        <v>966</v>
      </c>
      <c r="D1186" s="389" t="str">
        <f>IF($AC$978="","",IF(HLOOKUP($AC$978,Presentación!$AQ$3:$BV$574,Presentación!AP205)="","",HLOOKUP($AC$978,Presentación!$AQ$3:$BV$574,Presentación!AP205,0)))</f>
        <v/>
      </c>
      <c r="E1186" s="390"/>
      <c r="F1186" s="391"/>
      <c r="G1186" s="480" t="str">
        <f>IF($AC$978="","",IF(HLOOKUP($AC$978,Presentación!$BZ$3:$DE$574,Presentación!AP205,0)="","",HLOOKUP($AC$978,Presentación!$BZ$3:$DE$574,Presentación!AP205,0)))</f>
        <v/>
      </c>
      <c r="H1186" s="481"/>
      <c r="I1186" s="481"/>
      <c r="J1186" s="481"/>
      <c r="K1186" s="481"/>
      <c r="L1186" s="482"/>
      <c r="M1186" s="27"/>
      <c r="N1186" s="27"/>
      <c r="O1186" s="27"/>
      <c r="P1186" s="27"/>
      <c r="Q1186" s="27"/>
      <c r="R1186" s="27"/>
      <c r="S1186" s="27"/>
      <c r="T1186" s="27"/>
      <c r="U1186" s="27"/>
      <c r="V1186" s="27"/>
      <c r="W1186" s="27"/>
      <c r="X1186" s="27"/>
      <c r="Y1186" s="27"/>
      <c r="Z1186" s="27"/>
      <c r="AA1186" s="27"/>
      <c r="AB1186" s="27"/>
      <c r="AC1186" s="27"/>
      <c r="AD1186" s="27"/>
      <c r="AG1186">
        <f t="shared" si="433"/>
        <v>0</v>
      </c>
      <c r="AH1186">
        <f t="shared" si="434"/>
        <v>0</v>
      </c>
      <c r="AI1186">
        <f t="shared" si="435"/>
        <v>0</v>
      </c>
      <c r="AJ1186">
        <f t="shared" si="436"/>
        <v>0</v>
      </c>
      <c r="AK1186">
        <f t="shared" si="437"/>
        <v>0</v>
      </c>
      <c r="AL1186">
        <f t="shared" si="438"/>
        <v>0</v>
      </c>
      <c r="AM1186">
        <f t="shared" si="439"/>
        <v>0</v>
      </c>
      <c r="AN1186">
        <f t="shared" si="440"/>
        <v>0</v>
      </c>
      <c r="AO1186">
        <f t="shared" si="441"/>
        <v>0</v>
      </c>
      <c r="AP1186">
        <f t="shared" si="442"/>
        <v>0</v>
      </c>
      <c r="AQ1186">
        <f t="shared" si="443"/>
        <v>0</v>
      </c>
      <c r="AR1186">
        <f t="shared" si="444"/>
        <v>0</v>
      </c>
      <c r="AS1186">
        <f t="shared" si="445"/>
        <v>0</v>
      </c>
      <c r="AT1186">
        <f t="shared" si="446"/>
        <v>0</v>
      </c>
      <c r="AU1186">
        <f t="shared" si="447"/>
        <v>0</v>
      </c>
      <c r="AV1186">
        <f t="shared" si="448"/>
        <v>0</v>
      </c>
      <c r="AW1186">
        <f t="shared" si="449"/>
        <v>0</v>
      </c>
      <c r="AX1186">
        <f t="shared" si="450"/>
        <v>0</v>
      </c>
      <c r="AY1186">
        <f t="shared" si="451"/>
        <v>0</v>
      </c>
      <c r="AZ1186">
        <f t="shared" si="452"/>
        <v>0</v>
      </c>
      <c r="BA1186" s="35">
        <f t="shared" si="453"/>
        <v>0</v>
      </c>
      <c r="BB1186" s="36">
        <f t="shared" si="454"/>
        <v>0</v>
      </c>
      <c r="BC1186" s="37">
        <f t="shared" si="455"/>
        <v>0</v>
      </c>
      <c r="BD1186" s="38">
        <f t="shared" si="456"/>
        <v>0</v>
      </c>
      <c r="BE1186" s="35">
        <f t="shared" si="457"/>
        <v>0</v>
      </c>
      <c r="BF1186" s="36">
        <f t="shared" si="458"/>
        <v>0</v>
      </c>
      <c r="BG1186" s="37">
        <f t="shared" si="459"/>
        <v>0</v>
      </c>
      <c r="BH1186" s="38">
        <f t="shared" si="460"/>
        <v>0</v>
      </c>
      <c r="BI1186" s="35">
        <f t="shared" si="461"/>
        <v>0</v>
      </c>
      <c r="BJ1186" s="36">
        <f t="shared" si="462"/>
        <v>0</v>
      </c>
      <c r="BK1186" s="37">
        <f t="shared" si="463"/>
        <v>0</v>
      </c>
      <c r="BL1186" s="38">
        <f t="shared" si="464"/>
        <v>0</v>
      </c>
      <c r="BM1186" s="39">
        <f t="shared" si="465"/>
        <v>0</v>
      </c>
      <c r="BN1186" s="34" t="str">
        <f>IF(BM1186=0,"",
IF(SUM($BM$985:BM1186)=1,BO1186,
IF($BM$1560&gt;SUM($BM$985:BM1186),_xlfn.CONCAT(", ",BO1186),
IF($BM$1560=SUM($BM$985:BM1186),_xlfn.CONCAT(" y ",BO1186)))))</f>
        <v/>
      </c>
      <c r="BO1186" s="270" t="s">
        <v>966</v>
      </c>
    </row>
    <row r="1187" spans="1:67" ht="15" customHeight="1">
      <c r="A1187" s="245"/>
      <c r="B1187" s="9"/>
      <c r="C1187" s="270" t="s">
        <v>967</v>
      </c>
      <c r="D1187" s="389" t="str">
        <f>IF($AC$978="","",IF(HLOOKUP($AC$978,Presentación!$AQ$3:$BV$574,Presentación!AP206)="","",HLOOKUP($AC$978,Presentación!$AQ$3:$BV$574,Presentación!AP206,0)))</f>
        <v/>
      </c>
      <c r="E1187" s="390"/>
      <c r="F1187" s="391"/>
      <c r="G1187" s="480" t="str">
        <f>IF($AC$978="","",IF(HLOOKUP($AC$978,Presentación!$BZ$3:$DE$574,Presentación!AP206,0)="","",HLOOKUP($AC$978,Presentación!$BZ$3:$DE$574,Presentación!AP206,0)))</f>
        <v/>
      </c>
      <c r="H1187" s="481"/>
      <c r="I1187" s="481"/>
      <c r="J1187" s="481"/>
      <c r="K1187" s="481"/>
      <c r="L1187" s="482"/>
      <c r="M1187" s="27"/>
      <c r="N1187" s="27"/>
      <c r="O1187" s="27"/>
      <c r="P1187" s="27"/>
      <c r="Q1187" s="27"/>
      <c r="R1187" s="27"/>
      <c r="S1187" s="27"/>
      <c r="T1187" s="27"/>
      <c r="U1187" s="27"/>
      <c r="V1187" s="27"/>
      <c r="W1187" s="27"/>
      <c r="X1187" s="27"/>
      <c r="Y1187" s="27"/>
      <c r="Z1187" s="27"/>
      <c r="AA1187" s="27"/>
      <c r="AB1187" s="27"/>
      <c r="AC1187" s="27"/>
      <c r="AD1187" s="27"/>
      <c r="AG1187">
        <f t="shared" si="433"/>
        <v>0</v>
      </c>
      <c r="AH1187">
        <f t="shared" si="434"/>
        <v>0</v>
      </c>
      <c r="AI1187">
        <f t="shared" si="435"/>
        <v>0</v>
      </c>
      <c r="AJ1187">
        <f t="shared" si="436"/>
        <v>0</v>
      </c>
      <c r="AK1187">
        <f t="shared" si="437"/>
        <v>0</v>
      </c>
      <c r="AL1187">
        <f t="shared" si="438"/>
        <v>0</v>
      </c>
      <c r="AM1187">
        <f t="shared" si="439"/>
        <v>0</v>
      </c>
      <c r="AN1187">
        <f t="shared" si="440"/>
        <v>0</v>
      </c>
      <c r="AO1187">
        <f t="shared" si="441"/>
        <v>0</v>
      </c>
      <c r="AP1187">
        <f t="shared" si="442"/>
        <v>0</v>
      </c>
      <c r="AQ1187">
        <f t="shared" si="443"/>
        <v>0</v>
      </c>
      <c r="AR1187">
        <f t="shared" si="444"/>
        <v>0</v>
      </c>
      <c r="AS1187">
        <f t="shared" si="445"/>
        <v>0</v>
      </c>
      <c r="AT1187">
        <f t="shared" si="446"/>
        <v>0</v>
      </c>
      <c r="AU1187">
        <f t="shared" si="447"/>
        <v>0</v>
      </c>
      <c r="AV1187">
        <f t="shared" si="448"/>
        <v>0</v>
      </c>
      <c r="AW1187">
        <f t="shared" si="449"/>
        <v>0</v>
      </c>
      <c r="AX1187">
        <f t="shared" si="450"/>
        <v>0</v>
      </c>
      <c r="AY1187">
        <f t="shared" si="451"/>
        <v>0</v>
      </c>
      <c r="AZ1187">
        <f t="shared" si="452"/>
        <v>0</v>
      </c>
      <c r="BA1187" s="35">
        <f t="shared" si="453"/>
        <v>0</v>
      </c>
      <c r="BB1187" s="36">
        <f t="shared" si="454"/>
        <v>0</v>
      </c>
      <c r="BC1187" s="37">
        <f t="shared" si="455"/>
        <v>0</v>
      </c>
      <c r="BD1187" s="38">
        <f t="shared" si="456"/>
        <v>0</v>
      </c>
      <c r="BE1187" s="35">
        <f t="shared" si="457"/>
        <v>0</v>
      </c>
      <c r="BF1187" s="36">
        <f t="shared" si="458"/>
        <v>0</v>
      </c>
      <c r="BG1187" s="37">
        <f t="shared" si="459"/>
        <v>0</v>
      </c>
      <c r="BH1187" s="38">
        <f t="shared" si="460"/>
        <v>0</v>
      </c>
      <c r="BI1187" s="35">
        <f t="shared" si="461"/>
        <v>0</v>
      </c>
      <c r="BJ1187" s="36">
        <f t="shared" si="462"/>
        <v>0</v>
      </c>
      <c r="BK1187" s="37">
        <f t="shared" si="463"/>
        <v>0</v>
      </c>
      <c r="BL1187" s="38">
        <f t="shared" si="464"/>
        <v>0</v>
      </c>
      <c r="BM1187" s="39">
        <f t="shared" si="465"/>
        <v>0</v>
      </c>
      <c r="BN1187" s="34" t="str">
        <f>IF(BM1187=0,"",
IF(SUM($BM$985:BM1187)=1,BO1187,
IF($BM$1560&gt;SUM($BM$985:BM1187),_xlfn.CONCAT(", ",BO1187),
IF($BM$1560=SUM($BM$985:BM1187),_xlfn.CONCAT(" y ",BO1187)))))</f>
        <v/>
      </c>
      <c r="BO1187" s="270" t="s">
        <v>967</v>
      </c>
    </row>
    <row r="1188" spans="1:67" ht="15" customHeight="1">
      <c r="A1188" s="245"/>
      <c r="B1188" s="9"/>
      <c r="C1188" s="270" t="s">
        <v>968</v>
      </c>
      <c r="D1188" s="389" t="str">
        <f>IF($AC$978="","",IF(HLOOKUP($AC$978,Presentación!$AQ$3:$BV$574,Presentación!AP207)="","",HLOOKUP($AC$978,Presentación!$AQ$3:$BV$574,Presentación!AP207,0)))</f>
        <v/>
      </c>
      <c r="E1188" s="390"/>
      <c r="F1188" s="391"/>
      <c r="G1188" s="480" t="str">
        <f>IF($AC$978="","",IF(HLOOKUP($AC$978,Presentación!$BZ$3:$DE$574,Presentación!AP207,0)="","",HLOOKUP($AC$978,Presentación!$BZ$3:$DE$574,Presentación!AP207,0)))</f>
        <v/>
      </c>
      <c r="H1188" s="481"/>
      <c r="I1188" s="481"/>
      <c r="J1188" s="481"/>
      <c r="K1188" s="481"/>
      <c r="L1188" s="482"/>
      <c r="M1188" s="27"/>
      <c r="N1188" s="27"/>
      <c r="O1188" s="27"/>
      <c r="P1188" s="27"/>
      <c r="Q1188" s="27"/>
      <c r="R1188" s="27"/>
      <c r="S1188" s="27"/>
      <c r="T1188" s="27"/>
      <c r="U1188" s="27"/>
      <c r="V1188" s="27"/>
      <c r="W1188" s="27"/>
      <c r="X1188" s="27"/>
      <c r="Y1188" s="27"/>
      <c r="Z1188" s="27"/>
      <c r="AA1188" s="27"/>
      <c r="AB1188" s="27"/>
      <c r="AC1188" s="27"/>
      <c r="AD1188" s="27"/>
      <c r="AG1188">
        <f t="shared" si="433"/>
        <v>0</v>
      </c>
      <c r="AH1188">
        <f t="shared" si="434"/>
        <v>0</v>
      </c>
      <c r="AI1188">
        <f t="shared" si="435"/>
        <v>0</v>
      </c>
      <c r="AJ1188">
        <f t="shared" si="436"/>
        <v>0</v>
      </c>
      <c r="AK1188">
        <f t="shared" si="437"/>
        <v>0</v>
      </c>
      <c r="AL1188">
        <f t="shared" si="438"/>
        <v>0</v>
      </c>
      <c r="AM1188">
        <f t="shared" si="439"/>
        <v>0</v>
      </c>
      <c r="AN1188">
        <f t="shared" si="440"/>
        <v>0</v>
      </c>
      <c r="AO1188">
        <f t="shared" si="441"/>
        <v>0</v>
      </c>
      <c r="AP1188">
        <f t="shared" si="442"/>
        <v>0</v>
      </c>
      <c r="AQ1188">
        <f t="shared" si="443"/>
        <v>0</v>
      </c>
      <c r="AR1188">
        <f t="shared" si="444"/>
        <v>0</v>
      </c>
      <c r="AS1188">
        <f t="shared" si="445"/>
        <v>0</v>
      </c>
      <c r="AT1188">
        <f t="shared" si="446"/>
        <v>0</v>
      </c>
      <c r="AU1188">
        <f t="shared" si="447"/>
        <v>0</v>
      </c>
      <c r="AV1188">
        <f t="shared" si="448"/>
        <v>0</v>
      </c>
      <c r="AW1188">
        <f t="shared" si="449"/>
        <v>0</v>
      </c>
      <c r="AX1188">
        <f t="shared" si="450"/>
        <v>0</v>
      </c>
      <c r="AY1188">
        <f t="shared" si="451"/>
        <v>0</v>
      </c>
      <c r="AZ1188">
        <f t="shared" si="452"/>
        <v>0</v>
      </c>
      <c r="BA1188" s="35">
        <f t="shared" si="453"/>
        <v>0</v>
      </c>
      <c r="BB1188" s="36">
        <f t="shared" si="454"/>
        <v>0</v>
      </c>
      <c r="BC1188" s="37">
        <f t="shared" si="455"/>
        <v>0</v>
      </c>
      <c r="BD1188" s="38">
        <f t="shared" si="456"/>
        <v>0</v>
      </c>
      <c r="BE1188" s="35">
        <f t="shared" si="457"/>
        <v>0</v>
      </c>
      <c r="BF1188" s="36">
        <f t="shared" si="458"/>
        <v>0</v>
      </c>
      <c r="BG1188" s="37">
        <f t="shared" si="459"/>
        <v>0</v>
      </c>
      <c r="BH1188" s="38">
        <f t="shared" si="460"/>
        <v>0</v>
      </c>
      <c r="BI1188" s="35">
        <f t="shared" si="461"/>
        <v>0</v>
      </c>
      <c r="BJ1188" s="36">
        <f t="shared" si="462"/>
        <v>0</v>
      </c>
      <c r="BK1188" s="37">
        <f t="shared" si="463"/>
        <v>0</v>
      </c>
      <c r="BL1188" s="38">
        <f t="shared" si="464"/>
        <v>0</v>
      </c>
      <c r="BM1188" s="39">
        <f t="shared" si="465"/>
        <v>0</v>
      </c>
      <c r="BN1188" s="34" t="str">
        <f>IF(BM1188=0,"",
IF(SUM($BM$985:BM1188)=1,BO1188,
IF($BM$1560&gt;SUM($BM$985:BM1188),_xlfn.CONCAT(", ",BO1188),
IF($BM$1560=SUM($BM$985:BM1188),_xlfn.CONCAT(" y ",BO1188)))))</f>
        <v/>
      </c>
      <c r="BO1188" s="270" t="s">
        <v>968</v>
      </c>
    </row>
    <row r="1189" spans="1:67" ht="15" customHeight="1">
      <c r="A1189" s="245"/>
      <c r="B1189" s="9"/>
      <c r="C1189" s="270" t="s">
        <v>969</v>
      </c>
      <c r="D1189" s="389" t="str">
        <f>IF($AC$978="","",IF(HLOOKUP($AC$978,Presentación!$AQ$3:$BV$574,Presentación!AP208)="","",HLOOKUP($AC$978,Presentación!$AQ$3:$BV$574,Presentación!AP208,0)))</f>
        <v/>
      </c>
      <c r="E1189" s="390"/>
      <c r="F1189" s="391"/>
      <c r="G1189" s="480" t="str">
        <f>IF($AC$978="","",IF(HLOOKUP($AC$978,Presentación!$BZ$3:$DE$574,Presentación!AP208,0)="","",HLOOKUP($AC$978,Presentación!$BZ$3:$DE$574,Presentación!AP208,0)))</f>
        <v/>
      </c>
      <c r="H1189" s="481"/>
      <c r="I1189" s="481"/>
      <c r="J1189" s="481"/>
      <c r="K1189" s="481"/>
      <c r="L1189" s="482"/>
      <c r="M1189" s="27"/>
      <c r="N1189" s="27"/>
      <c r="O1189" s="27"/>
      <c r="P1189" s="27"/>
      <c r="Q1189" s="27"/>
      <c r="R1189" s="27"/>
      <c r="S1189" s="27"/>
      <c r="T1189" s="27"/>
      <c r="U1189" s="27"/>
      <c r="V1189" s="27"/>
      <c r="W1189" s="27"/>
      <c r="X1189" s="27"/>
      <c r="Y1189" s="27"/>
      <c r="Z1189" s="27"/>
      <c r="AA1189" s="27"/>
      <c r="AB1189" s="27"/>
      <c r="AC1189" s="27"/>
      <c r="AD1189" s="27"/>
      <c r="AG1189">
        <f t="shared" si="433"/>
        <v>0</v>
      </c>
      <c r="AH1189">
        <f t="shared" si="434"/>
        <v>0</v>
      </c>
      <c r="AI1189">
        <f t="shared" si="435"/>
        <v>0</v>
      </c>
      <c r="AJ1189">
        <f t="shared" si="436"/>
        <v>0</v>
      </c>
      <c r="AK1189">
        <f t="shared" si="437"/>
        <v>0</v>
      </c>
      <c r="AL1189">
        <f t="shared" si="438"/>
        <v>0</v>
      </c>
      <c r="AM1189">
        <f t="shared" si="439"/>
        <v>0</v>
      </c>
      <c r="AN1189">
        <f t="shared" si="440"/>
        <v>0</v>
      </c>
      <c r="AO1189">
        <f t="shared" si="441"/>
        <v>0</v>
      </c>
      <c r="AP1189">
        <f t="shared" si="442"/>
        <v>0</v>
      </c>
      <c r="AQ1189">
        <f t="shared" si="443"/>
        <v>0</v>
      </c>
      <c r="AR1189">
        <f t="shared" si="444"/>
        <v>0</v>
      </c>
      <c r="AS1189">
        <f t="shared" si="445"/>
        <v>0</v>
      </c>
      <c r="AT1189">
        <f t="shared" si="446"/>
        <v>0</v>
      </c>
      <c r="AU1189">
        <f t="shared" si="447"/>
        <v>0</v>
      </c>
      <c r="AV1189">
        <f t="shared" si="448"/>
        <v>0</v>
      </c>
      <c r="AW1189">
        <f t="shared" si="449"/>
        <v>0</v>
      </c>
      <c r="AX1189">
        <f t="shared" si="450"/>
        <v>0</v>
      </c>
      <c r="AY1189">
        <f t="shared" si="451"/>
        <v>0</v>
      </c>
      <c r="AZ1189">
        <f t="shared" si="452"/>
        <v>0</v>
      </c>
      <c r="BA1189" s="35">
        <f t="shared" si="453"/>
        <v>0</v>
      </c>
      <c r="BB1189" s="36">
        <f t="shared" si="454"/>
        <v>0</v>
      </c>
      <c r="BC1189" s="37">
        <f t="shared" si="455"/>
        <v>0</v>
      </c>
      <c r="BD1189" s="38">
        <f t="shared" si="456"/>
        <v>0</v>
      </c>
      <c r="BE1189" s="35">
        <f t="shared" si="457"/>
        <v>0</v>
      </c>
      <c r="BF1189" s="36">
        <f t="shared" si="458"/>
        <v>0</v>
      </c>
      <c r="BG1189" s="37">
        <f t="shared" si="459"/>
        <v>0</v>
      </c>
      <c r="BH1189" s="38">
        <f t="shared" si="460"/>
        <v>0</v>
      </c>
      <c r="BI1189" s="35">
        <f t="shared" si="461"/>
        <v>0</v>
      </c>
      <c r="BJ1189" s="36">
        <f t="shared" si="462"/>
        <v>0</v>
      </c>
      <c r="BK1189" s="37">
        <f t="shared" si="463"/>
        <v>0</v>
      </c>
      <c r="BL1189" s="38">
        <f t="shared" si="464"/>
        <v>0</v>
      </c>
      <c r="BM1189" s="39">
        <f t="shared" si="465"/>
        <v>0</v>
      </c>
      <c r="BN1189" s="34" t="str">
        <f>IF(BM1189=0,"",
IF(SUM($BM$985:BM1189)=1,BO1189,
IF($BM$1560&gt;SUM($BM$985:BM1189),_xlfn.CONCAT(", ",BO1189),
IF($BM$1560=SUM($BM$985:BM1189),_xlfn.CONCAT(" y ",BO1189)))))</f>
        <v/>
      </c>
      <c r="BO1189" s="270" t="s">
        <v>969</v>
      </c>
    </row>
    <row r="1190" spans="1:67" ht="15" customHeight="1">
      <c r="A1190" s="245"/>
      <c r="B1190" s="9"/>
      <c r="C1190" s="270" t="s">
        <v>970</v>
      </c>
      <c r="D1190" s="389" t="str">
        <f>IF($AC$978="","",IF(HLOOKUP($AC$978,Presentación!$AQ$3:$BV$574,Presentación!AP209)="","",HLOOKUP($AC$978,Presentación!$AQ$3:$BV$574,Presentación!AP209,0)))</f>
        <v/>
      </c>
      <c r="E1190" s="390"/>
      <c r="F1190" s="391"/>
      <c r="G1190" s="480" t="str">
        <f>IF($AC$978="","",IF(HLOOKUP($AC$978,Presentación!$BZ$3:$DE$574,Presentación!AP209,0)="","",HLOOKUP($AC$978,Presentación!$BZ$3:$DE$574,Presentación!AP209,0)))</f>
        <v/>
      </c>
      <c r="H1190" s="481"/>
      <c r="I1190" s="481"/>
      <c r="J1190" s="481"/>
      <c r="K1190" s="481"/>
      <c r="L1190" s="482"/>
      <c r="M1190" s="27"/>
      <c r="N1190" s="27"/>
      <c r="O1190" s="27"/>
      <c r="P1190" s="27"/>
      <c r="Q1190" s="27"/>
      <c r="R1190" s="27"/>
      <c r="S1190" s="27"/>
      <c r="T1190" s="27"/>
      <c r="U1190" s="27"/>
      <c r="V1190" s="27"/>
      <c r="W1190" s="27"/>
      <c r="X1190" s="27"/>
      <c r="Y1190" s="27"/>
      <c r="Z1190" s="27"/>
      <c r="AA1190" s="27"/>
      <c r="AB1190" s="27"/>
      <c r="AC1190" s="27"/>
      <c r="AD1190" s="27"/>
      <c r="AG1190">
        <f t="shared" si="433"/>
        <v>0</v>
      </c>
      <c r="AH1190">
        <f t="shared" si="434"/>
        <v>0</v>
      </c>
      <c r="AI1190">
        <f t="shared" si="435"/>
        <v>0</v>
      </c>
      <c r="AJ1190">
        <f t="shared" si="436"/>
        <v>0</v>
      </c>
      <c r="AK1190">
        <f t="shared" si="437"/>
        <v>0</v>
      </c>
      <c r="AL1190">
        <f t="shared" si="438"/>
        <v>0</v>
      </c>
      <c r="AM1190">
        <f t="shared" si="439"/>
        <v>0</v>
      </c>
      <c r="AN1190">
        <f t="shared" si="440"/>
        <v>0</v>
      </c>
      <c r="AO1190">
        <f t="shared" si="441"/>
        <v>0</v>
      </c>
      <c r="AP1190">
        <f t="shared" si="442"/>
        <v>0</v>
      </c>
      <c r="AQ1190">
        <f t="shared" si="443"/>
        <v>0</v>
      </c>
      <c r="AR1190">
        <f t="shared" si="444"/>
        <v>0</v>
      </c>
      <c r="AS1190">
        <f t="shared" si="445"/>
        <v>0</v>
      </c>
      <c r="AT1190">
        <f t="shared" si="446"/>
        <v>0</v>
      </c>
      <c r="AU1190">
        <f t="shared" si="447"/>
        <v>0</v>
      </c>
      <c r="AV1190">
        <f t="shared" si="448"/>
        <v>0</v>
      </c>
      <c r="AW1190">
        <f t="shared" si="449"/>
        <v>0</v>
      </c>
      <c r="AX1190">
        <f t="shared" si="450"/>
        <v>0</v>
      </c>
      <c r="AY1190">
        <f t="shared" si="451"/>
        <v>0</v>
      </c>
      <c r="AZ1190">
        <f t="shared" si="452"/>
        <v>0</v>
      </c>
      <c r="BA1190" s="35">
        <f t="shared" si="453"/>
        <v>0</v>
      </c>
      <c r="BB1190" s="36">
        <f t="shared" si="454"/>
        <v>0</v>
      </c>
      <c r="BC1190" s="37">
        <f t="shared" si="455"/>
        <v>0</v>
      </c>
      <c r="BD1190" s="38">
        <f t="shared" si="456"/>
        <v>0</v>
      </c>
      <c r="BE1190" s="35">
        <f t="shared" si="457"/>
        <v>0</v>
      </c>
      <c r="BF1190" s="36">
        <f t="shared" si="458"/>
        <v>0</v>
      </c>
      <c r="BG1190" s="37">
        <f t="shared" si="459"/>
        <v>0</v>
      </c>
      <c r="BH1190" s="38">
        <f t="shared" si="460"/>
        <v>0</v>
      </c>
      <c r="BI1190" s="35">
        <f t="shared" si="461"/>
        <v>0</v>
      </c>
      <c r="BJ1190" s="36">
        <f t="shared" si="462"/>
        <v>0</v>
      </c>
      <c r="BK1190" s="37">
        <f t="shared" si="463"/>
        <v>0</v>
      </c>
      <c r="BL1190" s="38">
        <f t="shared" si="464"/>
        <v>0</v>
      </c>
      <c r="BM1190" s="39">
        <f t="shared" si="465"/>
        <v>0</v>
      </c>
      <c r="BN1190" s="34" t="str">
        <f>IF(BM1190=0,"",
IF(SUM($BM$985:BM1190)=1,BO1190,
IF($BM$1560&gt;SUM($BM$985:BM1190),_xlfn.CONCAT(", ",BO1190),
IF($BM$1560=SUM($BM$985:BM1190),_xlfn.CONCAT(" y ",BO1190)))))</f>
        <v/>
      </c>
      <c r="BO1190" s="270" t="s">
        <v>970</v>
      </c>
    </row>
    <row r="1191" spans="1:67" ht="15" customHeight="1">
      <c r="A1191" s="245"/>
      <c r="B1191" s="9"/>
      <c r="C1191" s="270" t="s">
        <v>971</v>
      </c>
      <c r="D1191" s="389" t="str">
        <f>IF($AC$978="","",IF(HLOOKUP($AC$978,Presentación!$AQ$3:$BV$574,Presentación!AP210)="","",HLOOKUP($AC$978,Presentación!$AQ$3:$BV$574,Presentación!AP210,0)))</f>
        <v/>
      </c>
      <c r="E1191" s="390"/>
      <c r="F1191" s="391"/>
      <c r="G1191" s="480" t="str">
        <f>IF($AC$978="","",IF(HLOOKUP($AC$978,Presentación!$BZ$3:$DE$574,Presentación!AP210,0)="","",HLOOKUP($AC$978,Presentación!$BZ$3:$DE$574,Presentación!AP210,0)))</f>
        <v/>
      </c>
      <c r="H1191" s="481"/>
      <c r="I1191" s="481"/>
      <c r="J1191" s="481"/>
      <c r="K1191" s="481"/>
      <c r="L1191" s="482"/>
      <c r="M1191" s="27"/>
      <c r="N1191" s="27"/>
      <c r="O1191" s="27"/>
      <c r="P1191" s="27"/>
      <c r="Q1191" s="27"/>
      <c r="R1191" s="27"/>
      <c r="S1191" s="27"/>
      <c r="T1191" s="27"/>
      <c r="U1191" s="27"/>
      <c r="V1191" s="27"/>
      <c r="W1191" s="27"/>
      <c r="X1191" s="27"/>
      <c r="Y1191" s="27"/>
      <c r="Z1191" s="27"/>
      <c r="AA1191" s="27"/>
      <c r="AB1191" s="27"/>
      <c r="AC1191" s="27"/>
      <c r="AD1191" s="27"/>
      <c r="AG1191">
        <f t="shared" si="433"/>
        <v>0</v>
      </c>
      <c r="AH1191">
        <f t="shared" si="434"/>
        <v>0</v>
      </c>
      <c r="AI1191">
        <f t="shared" si="435"/>
        <v>0</v>
      </c>
      <c r="AJ1191">
        <f t="shared" si="436"/>
        <v>0</v>
      </c>
      <c r="AK1191">
        <f t="shared" si="437"/>
        <v>0</v>
      </c>
      <c r="AL1191">
        <f t="shared" si="438"/>
        <v>0</v>
      </c>
      <c r="AM1191">
        <f t="shared" si="439"/>
        <v>0</v>
      </c>
      <c r="AN1191">
        <f t="shared" si="440"/>
        <v>0</v>
      </c>
      <c r="AO1191">
        <f t="shared" si="441"/>
        <v>0</v>
      </c>
      <c r="AP1191">
        <f t="shared" si="442"/>
        <v>0</v>
      </c>
      <c r="AQ1191">
        <f t="shared" si="443"/>
        <v>0</v>
      </c>
      <c r="AR1191">
        <f t="shared" si="444"/>
        <v>0</v>
      </c>
      <c r="AS1191">
        <f t="shared" si="445"/>
        <v>0</v>
      </c>
      <c r="AT1191">
        <f t="shared" si="446"/>
        <v>0</v>
      </c>
      <c r="AU1191">
        <f t="shared" si="447"/>
        <v>0</v>
      </c>
      <c r="AV1191">
        <f t="shared" si="448"/>
        <v>0</v>
      </c>
      <c r="AW1191">
        <f t="shared" si="449"/>
        <v>0</v>
      </c>
      <c r="AX1191">
        <f t="shared" si="450"/>
        <v>0</v>
      </c>
      <c r="AY1191">
        <f t="shared" si="451"/>
        <v>0</v>
      </c>
      <c r="AZ1191">
        <f t="shared" si="452"/>
        <v>0</v>
      </c>
      <c r="BA1191" s="35">
        <f t="shared" si="453"/>
        <v>0</v>
      </c>
      <c r="BB1191" s="36">
        <f t="shared" si="454"/>
        <v>0</v>
      </c>
      <c r="BC1191" s="37">
        <f t="shared" si="455"/>
        <v>0</v>
      </c>
      <c r="BD1191" s="38">
        <f t="shared" si="456"/>
        <v>0</v>
      </c>
      <c r="BE1191" s="35">
        <f t="shared" si="457"/>
        <v>0</v>
      </c>
      <c r="BF1191" s="36">
        <f t="shared" si="458"/>
        <v>0</v>
      </c>
      <c r="BG1191" s="37">
        <f t="shared" si="459"/>
        <v>0</v>
      </c>
      <c r="BH1191" s="38">
        <f t="shared" si="460"/>
        <v>0</v>
      </c>
      <c r="BI1191" s="35">
        <f t="shared" si="461"/>
        <v>0</v>
      </c>
      <c r="BJ1191" s="36">
        <f t="shared" si="462"/>
        <v>0</v>
      </c>
      <c r="BK1191" s="37">
        <f t="shared" si="463"/>
        <v>0</v>
      </c>
      <c r="BL1191" s="38">
        <f t="shared" si="464"/>
        <v>0</v>
      </c>
      <c r="BM1191" s="39">
        <f t="shared" si="465"/>
        <v>0</v>
      </c>
      <c r="BN1191" s="34" t="str">
        <f>IF(BM1191=0,"",
IF(SUM($BM$985:BM1191)=1,BO1191,
IF($BM$1560&gt;SUM($BM$985:BM1191),_xlfn.CONCAT(", ",BO1191),
IF($BM$1560=SUM($BM$985:BM1191),_xlfn.CONCAT(" y ",BO1191)))))</f>
        <v/>
      </c>
      <c r="BO1191" s="270" t="s">
        <v>971</v>
      </c>
    </row>
    <row r="1192" spans="1:67" ht="15" customHeight="1">
      <c r="A1192" s="245"/>
      <c r="B1192" s="9"/>
      <c r="C1192" s="270" t="s">
        <v>972</v>
      </c>
      <c r="D1192" s="389" t="str">
        <f>IF($AC$978="","",IF(HLOOKUP($AC$978,Presentación!$AQ$3:$BV$574,Presentación!AP211)="","",HLOOKUP($AC$978,Presentación!$AQ$3:$BV$574,Presentación!AP211,0)))</f>
        <v/>
      </c>
      <c r="E1192" s="390"/>
      <c r="F1192" s="391"/>
      <c r="G1192" s="480" t="str">
        <f>IF($AC$978="","",IF(HLOOKUP($AC$978,Presentación!$BZ$3:$DE$574,Presentación!AP211,0)="","",HLOOKUP($AC$978,Presentación!$BZ$3:$DE$574,Presentación!AP211,0)))</f>
        <v/>
      </c>
      <c r="H1192" s="481"/>
      <c r="I1192" s="481"/>
      <c r="J1192" s="481"/>
      <c r="K1192" s="481"/>
      <c r="L1192" s="482"/>
      <c r="M1192" s="27"/>
      <c r="N1192" s="27"/>
      <c r="O1192" s="27"/>
      <c r="P1192" s="27"/>
      <c r="Q1192" s="27"/>
      <c r="R1192" s="27"/>
      <c r="S1192" s="27"/>
      <c r="T1192" s="27"/>
      <c r="U1192" s="27"/>
      <c r="V1192" s="27"/>
      <c r="W1192" s="27"/>
      <c r="X1192" s="27"/>
      <c r="Y1192" s="27"/>
      <c r="Z1192" s="27"/>
      <c r="AA1192" s="27"/>
      <c r="AB1192" s="27"/>
      <c r="AC1192" s="27"/>
      <c r="AD1192" s="27"/>
      <c r="AG1192">
        <f t="shared" si="433"/>
        <v>0</v>
      </c>
      <c r="AH1192">
        <f t="shared" si="434"/>
        <v>0</v>
      </c>
      <c r="AI1192">
        <f t="shared" si="435"/>
        <v>0</v>
      </c>
      <c r="AJ1192">
        <f t="shared" si="436"/>
        <v>0</v>
      </c>
      <c r="AK1192">
        <f t="shared" si="437"/>
        <v>0</v>
      </c>
      <c r="AL1192">
        <f t="shared" si="438"/>
        <v>0</v>
      </c>
      <c r="AM1192">
        <f t="shared" si="439"/>
        <v>0</v>
      </c>
      <c r="AN1192">
        <f t="shared" si="440"/>
        <v>0</v>
      </c>
      <c r="AO1192">
        <f t="shared" si="441"/>
        <v>0</v>
      </c>
      <c r="AP1192">
        <f t="shared" si="442"/>
        <v>0</v>
      </c>
      <c r="AQ1192">
        <f t="shared" si="443"/>
        <v>0</v>
      </c>
      <c r="AR1192">
        <f t="shared" si="444"/>
        <v>0</v>
      </c>
      <c r="AS1192">
        <f t="shared" si="445"/>
        <v>0</v>
      </c>
      <c r="AT1192">
        <f t="shared" si="446"/>
        <v>0</v>
      </c>
      <c r="AU1192">
        <f t="shared" si="447"/>
        <v>0</v>
      </c>
      <c r="AV1192">
        <f t="shared" si="448"/>
        <v>0</v>
      </c>
      <c r="AW1192">
        <f t="shared" si="449"/>
        <v>0</v>
      </c>
      <c r="AX1192">
        <f t="shared" si="450"/>
        <v>0</v>
      </c>
      <c r="AY1192">
        <f t="shared" si="451"/>
        <v>0</v>
      </c>
      <c r="AZ1192">
        <f t="shared" si="452"/>
        <v>0</v>
      </c>
      <c r="BA1192" s="35">
        <f t="shared" si="453"/>
        <v>0</v>
      </c>
      <c r="BB1192" s="36">
        <f t="shared" si="454"/>
        <v>0</v>
      </c>
      <c r="BC1192" s="37">
        <f t="shared" si="455"/>
        <v>0</v>
      </c>
      <c r="BD1192" s="38">
        <f t="shared" si="456"/>
        <v>0</v>
      </c>
      <c r="BE1192" s="35">
        <f t="shared" si="457"/>
        <v>0</v>
      </c>
      <c r="BF1192" s="36">
        <f t="shared" si="458"/>
        <v>0</v>
      </c>
      <c r="BG1192" s="37">
        <f t="shared" si="459"/>
        <v>0</v>
      </c>
      <c r="BH1192" s="38">
        <f t="shared" si="460"/>
        <v>0</v>
      </c>
      <c r="BI1192" s="35">
        <f t="shared" si="461"/>
        <v>0</v>
      </c>
      <c r="BJ1192" s="36">
        <f t="shared" si="462"/>
        <v>0</v>
      </c>
      <c r="BK1192" s="37">
        <f t="shared" si="463"/>
        <v>0</v>
      </c>
      <c r="BL1192" s="38">
        <f t="shared" si="464"/>
        <v>0</v>
      </c>
      <c r="BM1192" s="39">
        <f t="shared" si="465"/>
        <v>0</v>
      </c>
      <c r="BN1192" s="34" t="str">
        <f>IF(BM1192=0,"",
IF(SUM($BM$985:BM1192)=1,BO1192,
IF($BM$1560&gt;SUM($BM$985:BM1192),_xlfn.CONCAT(", ",BO1192),
IF($BM$1560=SUM($BM$985:BM1192),_xlfn.CONCAT(" y ",BO1192)))))</f>
        <v/>
      </c>
      <c r="BO1192" s="270" t="s">
        <v>972</v>
      </c>
    </row>
    <row r="1193" spans="1:67" ht="15" customHeight="1">
      <c r="A1193" s="245"/>
      <c r="B1193" s="9"/>
      <c r="C1193" s="270" t="s">
        <v>973</v>
      </c>
      <c r="D1193" s="389" t="str">
        <f>IF($AC$978="","",IF(HLOOKUP($AC$978,Presentación!$AQ$3:$BV$574,Presentación!AP212)="","",HLOOKUP($AC$978,Presentación!$AQ$3:$BV$574,Presentación!AP212,0)))</f>
        <v/>
      </c>
      <c r="E1193" s="390"/>
      <c r="F1193" s="391"/>
      <c r="G1193" s="480" t="str">
        <f>IF($AC$978="","",IF(HLOOKUP($AC$978,Presentación!$BZ$3:$DE$574,Presentación!AP212,0)="","",HLOOKUP($AC$978,Presentación!$BZ$3:$DE$574,Presentación!AP212,0)))</f>
        <v/>
      </c>
      <c r="H1193" s="481"/>
      <c r="I1193" s="481"/>
      <c r="J1193" s="481"/>
      <c r="K1193" s="481"/>
      <c r="L1193" s="482"/>
      <c r="M1193" s="27"/>
      <c r="N1193" s="27"/>
      <c r="O1193" s="27"/>
      <c r="P1193" s="27"/>
      <c r="Q1193" s="27"/>
      <c r="R1193" s="27"/>
      <c r="S1193" s="27"/>
      <c r="T1193" s="27"/>
      <c r="U1193" s="27"/>
      <c r="V1193" s="27"/>
      <c r="W1193" s="27"/>
      <c r="X1193" s="27"/>
      <c r="Y1193" s="27"/>
      <c r="Z1193" s="27"/>
      <c r="AA1193" s="27"/>
      <c r="AB1193" s="27"/>
      <c r="AC1193" s="27"/>
      <c r="AD1193" s="27"/>
      <c r="AG1193">
        <f t="shared" si="433"/>
        <v>0</v>
      </c>
      <c r="AH1193">
        <f t="shared" si="434"/>
        <v>0</v>
      </c>
      <c r="AI1193">
        <f t="shared" si="435"/>
        <v>0</v>
      </c>
      <c r="AJ1193">
        <f t="shared" si="436"/>
        <v>0</v>
      </c>
      <c r="AK1193">
        <f t="shared" si="437"/>
        <v>0</v>
      </c>
      <c r="AL1193">
        <f t="shared" si="438"/>
        <v>0</v>
      </c>
      <c r="AM1193">
        <f t="shared" si="439"/>
        <v>0</v>
      </c>
      <c r="AN1193">
        <f t="shared" si="440"/>
        <v>0</v>
      </c>
      <c r="AO1193">
        <f t="shared" si="441"/>
        <v>0</v>
      </c>
      <c r="AP1193">
        <f t="shared" si="442"/>
        <v>0</v>
      </c>
      <c r="AQ1193">
        <f t="shared" si="443"/>
        <v>0</v>
      </c>
      <c r="AR1193">
        <f t="shared" si="444"/>
        <v>0</v>
      </c>
      <c r="AS1193">
        <f t="shared" si="445"/>
        <v>0</v>
      </c>
      <c r="AT1193">
        <f t="shared" si="446"/>
        <v>0</v>
      </c>
      <c r="AU1193">
        <f t="shared" si="447"/>
        <v>0</v>
      </c>
      <c r="AV1193">
        <f t="shared" si="448"/>
        <v>0</v>
      </c>
      <c r="AW1193">
        <f t="shared" si="449"/>
        <v>0</v>
      </c>
      <c r="AX1193">
        <f t="shared" si="450"/>
        <v>0</v>
      </c>
      <c r="AY1193">
        <f t="shared" si="451"/>
        <v>0</v>
      </c>
      <c r="AZ1193">
        <f t="shared" si="452"/>
        <v>0</v>
      </c>
      <c r="BA1193" s="35">
        <f t="shared" si="453"/>
        <v>0</v>
      </c>
      <c r="BB1193" s="36">
        <f t="shared" si="454"/>
        <v>0</v>
      </c>
      <c r="BC1193" s="37">
        <f t="shared" si="455"/>
        <v>0</v>
      </c>
      <c r="BD1193" s="38">
        <f t="shared" si="456"/>
        <v>0</v>
      </c>
      <c r="BE1193" s="35">
        <f t="shared" si="457"/>
        <v>0</v>
      </c>
      <c r="BF1193" s="36">
        <f t="shared" si="458"/>
        <v>0</v>
      </c>
      <c r="BG1193" s="37">
        <f t="shared" si="459"/>
        <v>0</v>
      </c>
      <c r="BH1193" s="38">
        <f t="shared" si="460"/>
        <v>0</v>
      </c>
      <c r="BI1193" s="35">
        <f t="shared" si="461"/>
        <v>0</v>
      </c>
      <c r="BJ1193" s="36">
        <f t="shared" si="462"/>
        <v>0</v>
      </c>
      <c r="BK1193" s="37">
        <f t="shared" si="463"/>
        <v>0</v>
      </c>
      <c r="BL1193" s="38">
        <f t="shared" si="464"/>
        <v>0</v>
      </c>
      <c r="BM1193" s="39">
        <f t="shared" si="465"/>
        <v>0</v>
      </c>
      <c r="BN1193" s="34" t="str">
        <f>IF(BM1193=0,"",
IF(SUM($BM$985:BM1193)=1,BO1193,
IF($BM$1560&gt;SUM($BM$985:BM1193),_xlfn.CONCAT(", ",BO1193),
IF($BM$1560=SUM($BM$985:BM1193),_xlfn.CONCAT(" y ",BO1193)))))</f>
        <v/>
      </c>
      <c r="BO1193" s="270" t="s">
        <v>973</v>
      </c>
    </row>
    <row r="1194" spans="1:67" ht="15" customHeight="1">
      <c r="A1194" s="245"/>
      <c r="B1194" s="9"/>
      <c r="C1194" s="270" t="s">
        <v>974</v>
      </c>
      <c r="D1194" s="389" t="str">
        <f>IF($AC$978="","",IF(HLOOKUP($AC$978,Presentación!$AQ$3:$BV$574,Presentación!AP213)="","",HLOOKUP($AC$978,Presentación!$AQ$3:$BV$574,Presentación!AP213,0)))</f>
        <v/>
      </c>
      <c r="E1194" s="390"/>
      <c r="F1194" s="391"/>
      <c r="G1194" s="480" t="str">
        <f>IF($AC$978="","",IF(HLOOKUP($AC$978,Presentación!$BZ$3:$DE$574,Presentación!AP213,0)="","",HLOOKUP($AC$978,Presentación!$BZ$3:$DE$574,Presentación!AP213,0)))</f>
        <v/>
      </c>
      <c r="H1194" s="481"/>
      <c r="I1194" s="481"/>
      <c r="J1194" s="481"/>
      <c r="K1194" s="481"/>
      <c r="L1194" s="482"/>
      <c r="M1194" s="27"/>
      <c r="N1194" s="27"/>
      <c r="O1194" s="27"/>
      <c r="P1194" s="27"/>
      <c r="Q1194" s="27"/>
      <c r="R1194" s="27"/>
      <c r="S1194" s="27"/>
      <c r="T1194" s="27"/>
      <c r="U1194" s="27"/>
      <c r="V1194" s="27"/>
      <c r="W1194" s="27"/>
      <c r="X1194" s="27"/>
      <c r="Y1194" s="27"/>
      <c r="Z1194" s="27"/>
      <c r="AA1194" s="27"/>
      <c r="AB1194" s="27"/>
      <c r="AC1194" s="27"/>
      <c r="AD1194" s="27"/>
      <c r="AG1194">
        <f t="shared" si="433"/>
        <v>0</v>
      </c>
      <c r="AH1194">
        <f t="shared" si="434"/>
        <v>0</v>
      </c>
      <c r="AI1194">
        <f t="shared" si="435"/>
        <v>0</v>
      </c>
      <c r="AJ1194">
        <f t="shared" si="436"/>
        <v>0</v>
      </c>
      <c r="AK1194">
        <f t="shared" si="437"/>
        <v>0</v>
      </c>
      <c r="AL1194">
        <f t="shared" si="438"/>
        <v>0</v>
      </c>
      <c r="AM1194">
        <f t="shared" si="439"/>
        <v>0</v>
      </c>
      <c r="AN1194">
        <f t="shared" si="440"/>
        <v>0</v>
      </c>
      <c r="AO1194">
        <f t="shared" si="441"/>
        <v>0</v>
      </c>
      <c r="AP1194">
        <f t="shared" si="442"/>
        <v>0</v>
      </c>
      <c r="AQ1194">
        <f t="shared" si="443"/>
        <v>0</v>
      </c>
      <c r="AR1194">
        <f t="shared" si="444"/>
        <v>0</v>
      </c>
      <c r="AS1194">
        <f t="shared" si="445"/>
        <v>0</v>
      </c>
      <c r="AT1194">
        <f t="shared" si="446"/>
        <v>0</v>
      </c>
      <c r="AU1194">
        <f t="shared" si="447"/>
        <v>0</v>
      </c>
      <c r="AV1194">
        <f t="shared" si="448"/>
        <v>0</v>
      </c>
      <c r="AW1194">
        <f t="shared" si="449"/>
        <v>0</v>
      </c>
      <c r="AX1194">
        <f t="shared" si="450"/>
        <v>0</v>
      </c>
      <c r="AY1194">
        <f t="shared" si="451"/>
        <v>0</v>
      </c>
      <c r="AZ1194">
        <f t="shared" si="452"/>
        <v>0</v>
      </c>
      <c r="BA1194" s="35">
        <f t="shared" si="453"/>
        <v>0</v>
      </c>
      <c r="BB1194" s="36">
        <f t="shared" si="454"/>
        <v>0</v>
      </c>
      <c r="BC1194" s="37">
        <f t="shared" si="455"/>
        <v>0</v>
      </c>
      <c r="BD1194" s="38">
        <f t="shared" si="456"/>
        <v>0</v>
      </c>
      <c r="BE1194" s="35">
        <f t="shared" si="457"/>
        <v>0</v>
      </c>
      <c r="BF1194" s="36">
        <f t="shared" si="458"/>
        <v>0</v>
      </c>
      <c r="BG1194" s="37">
        <f t="shared" si="459"/>
        <v>0</v>
      </c>
      <c r="BH1194" s="38">
        <f t="shared" si="460"/>
        <v>0</v>
      </c>
      <c r="BI1194" s="35">
        <f t="shared" si="461"/>
        <v>0</v>
      </c>
      <c r="BJ1194" s="36">
        <f t="shared" si="462"/>
        <v>0</v>
      </c>
      <c r="BK1194" s="37">
        <f t="shared" si="463"/>
        <v>0</v>
      </c>
      <c r="BL1194" s="38">
        <f t="shared" si="464"/>
        <v>0</v>
      </c>
      <c r="BM1194" s="39">
        <f t="shared" si="465"/>
        <v>0</v>
      </c>
      <c r="BN1194" s="34" t="str">
        <f>IF(BM1194=0,"",
IF(SUM($BM$985:BM1194)=1,BO1194,
IF($BM$1560&gt;SUM($BM$985:BM1194),_xlfn.CONCAT(", ",BO1194),
IF($BM$1560=SUM($BM$985:BM1194),_xlfn.CONCAT(" y ",BO1194)))))</f>
        <v/>
      </c>
      <c r="BO1194" s="270" t="s">
        <v>974</v>
      </c>
    </row>
    <row r="1195" spans="1:67" ht="15" customHeight="1">
      <c r="A1195" s="245"/>
      <c r="B1195" s="9"/>
      <c r="C1195" s="270" t="s">
        <v>975</v>
      </c>
      <c r="D1195" s="389" t="str">
        <f>IF($AC$978="","",IF(HLOOKUP($AC$978,Presentación!$AQ$3:$BV$574,Presentación!AP214)="","",HLOOKUP($AC$978,Presentación!$AQ$3:$BV$574,Presentación!AP214,0)))</f>
        <v/>
      </c>
      <c r="E1195" s="390"/>
      <c r="F1195" s="391"/>
      <c r="G1195" s="480" t="str">
        <f>IF($AC$978="","",IF(HLOOKUP($AC$978,Presentación!$BZ$3:$DE$574,Presentación!AP214,0)="","",HLOOKUP($AC$978,Presentación!$BZ$3:$DE$574,Presentación!AP214,0)))</f>
        <v/>
      </c>
      <c r="H1195" s="481"/>
      <c r="I1195" s="481"/>
      <c r="J1195" s="481"/>
      <c r="K1195" s="481"/>
      <c r="L1195" s="482"/>
      <c r="M1195" s="27"/>
      <c r="N1195" s="27"/>
      <c r="O1195" s="27"/>
      <c r="P1195" s="27"/>
      <c r="Q1195" s="27"/>
      <c r="R1195" s="27"/>
      <c r="S1195" s="27"/>
      <c r="T1195" s="27"/>
      <c r="U1195" s="27"/>
      <c r="V1195" s="27"/>
      <c r="W1195" s="27"/>
      <c r="X1195" s="27"/>
      <c r="Y1195" s="27"/>
      <c r="Z1195" s="27"/>
      <c r="AA1195" s="27"/>
      <c r="AB1195" s="27"/>
      <c r="AC1195" s="27"/>
      <c r="AD1195" s="27"/>
      <c r="AG1195">
        <f t="shared" si="433"/>
        <v>0</v>
      </c>
      <c r="AH1195">
        <f t="shared" si="434"/>
        <v>0</v>
      </c>
      <c r="AI1195">
        <f t="shared" si="435"/>
        <v>0</v>
      </c>
      <c r="AJ1195">
        <f t="shared" si="436"/>
        <v>0</v>
      </c>
      <c r="AK1195">
        <f t="shared" si="437"/>
        <v>0</v>
      </c>
      <c r="AL1195">
        <f t="shared" si="438"/>
        <v>0</v>
      </c>
      <c r="AM1195">
        <f t="shared" si="439"/>
        <v>0</v>
      </c>
      <c r="AN1195">
        <f t="shared" si="440"/>
        <v>0</v>
      </c>
      <c r="AO1195">
        <f t="shared" si="441"/>
        <v>0</v>
      </c>
      <c r="AP1195">
        <f t="shared" si="442"/>
        <v>0</v>
      </c>
      <c r="AQ1195">
        <f t="shared" si="443"/>
        <v>0</v>
      </c>
      <c r="AR1195">
        <f t="shared" si="444"/>
        <v>0</v>
      </c>
      <c r="AS1195">
        <f t="shared" si="445"/>
        <v>0</v>
      </c>
      <c r="AT1195">
        <f t="shared" si="446"/>
        <v>0</v>
      </c>
      <c r="AU1195">
        <f t="shared" si="447"/>
        <v>0</v>
      </c>
      <c r="AV1195">
        <f t="shared" si="448"/>
        <v>0</v>
      </c>
      <c r="AW1195">
        <f t="shared" si="449"/>
        <v>0</v>
      </c>
      <c r="AX1195">
        <f t="shared" si="450"/>
        <v>0</v>
      </c>
      <c r="AY1195">
        <f t="shared" si="451"/>
        <v>0</v>
      </c>
      <c r="AZ1195">
        <f t="shared" si="452"/>
        <v>0</v>
      </c>
      <c r="BA1195" s="35">
        <f t="shared" si="453"/>
        <v>0</v>
      </c>
      <c r="BB1195" s="36">
        <f t="shared" si="454"/>
        <v>0</v>
      </c>
      <c r="BC1195" s="37">
        <f t="shared" si="455"/>
        <v>0</v>
      </c>
      <c r="BD1195" s="38">
        <f t="shared" si="456"/>
        <v>0</v>
      </c>
      <c r="BE1195" s="35">
        <f t="shared" si="457"/>
        <v>0</v>
      </c>
      <c r="BF1195" s="36">
        <f t="shared" si="458"/>
        <v>0</v>
      </c>
      <c r="BG1195" s="37">
        <f t="shared" si="459"/>
        <v>0</v>
      </c>
      <c r="BH1195" s="38">
        <f t="shared" si="460"/>
        <v>0</v>
      </c>
      <c r="BI1195" s="35">
        <f t="shared" si="461"/>
        <v>0</v>
      </c>
      <c r="BJ1195" s="36">
        <f t="shared" si="462"/>
        <v>0</v>
      </c>
      <c r="BK1195" s="37">
        <f t="shared" si="463"/>
        <v>0</v>
      </c>
      <c r="BL1195" s="38">
        <f t="shared" si="464"/>
        <v>0</v>
      </c>
      <c r="BM1195" s="39">
        <f t="shared" si="465"/>
        <v>0</v>
      </c>
      <c r="BN1195" s="34" t="str">
        <f>IF(BM1195=0,"",
IF(SUM($BM$985:BM1195)=1,BO1195,
IF($BM$1560&gt;SUM($BM$985:BM1195),_xlfn.CONCAT(", ",BO1195),
IF($BM$1560=SUM($BM$985:BM1195),_xlfn.CONCAT(" y ",BO1195)))))</f>
        <v/>
      </c>
      <c r="BO1195" s="270" t="s">
        <v>975</v>
      </c>
    </row>
    <row r="1196" spans="1:67" ht="15" customHeight="1">
      <c r="A1196" s="245"/>
      <c r="B1196" s="9"/>
      <c r="C1196" s="270" t="s">
        <v>976</v>
      </c>
      <c r="D1196" s="389" t="str">
        <f>IF($AC$978="","",IF(HLOOKUP($AC$978,Presentación!$AQ$3:$BV$574,Presentación!AP215)="","",HLOOKUP($AC$978,Presentación!$AQ$3:$BV$574,Presentación!AP215,0)))</f>
        <v/>
      </c>
      <c r="E1196" s="390"/>
      <c r="F1196" s="391"/>
      <c r="G1196" s="480" t="str">
        <f>IF($AC$978="","",IF(HLOOKUP($AC$978,Presentación!$BZ$3:$DE$574,Presentación!AP215,0)="","",HLOOKUP($AC$978,Presentación!$BZ$3:$DE$574,Presentación!AP215,0)))</f>
        <v/>
      </c>
      <c r="H1196" s="481"/>
      <c r="I1196" s="481"/>
      <c r="J1196" s="481"/>
      <c r="K1196" s="481"/>
      <c r="L1196" s="482"/>
      <c r="M1196" s="27"/>
      <c r="N1196" s="27"/>
      <c r="O1196" s="27"/>
      <c r="P1196" s="27"/>
      <c r="Q1196" s="27"/>
      <c r="R1196" s="27"/>
      <c r="S1196" s="27"/>
      <c r="T1196" s="27"/>
      <c r="U1196" s="27"/>
      <c r="V1196" s="27"/>
      <c r="W1196" s="27"/>
      <c r="X1196" s="27"/>
      <c r="Y1196" s="27"/>
      <c r="Z1196" s="27"/>
      <c r="AA1196" s="27"/>
      <c r="AB1196" s="27"/>
      <c r="AC1196" s="27"/>
      <c r="AD1196" s="27"/>
      <c r="AG1196">
        <f t="shared" si="433"/>
        <v>0</v>
      </c>
      <c r="AH1196">
        <f t="shared" si="434"/>
        <v>0</v>
      </c>
      <c r="AI1196">
        <f t="shared" si="435"/>
        <v>0</v>
      </c>
      <c r="AJ1196">
        <f t="shared" si="436"/>
        <v>0</v>
      </c>
      <c r="AK1196">
        <f t="shared" si="437"/>
        <v>0</v>
      </c>
      <c r="AL1196">
        <f t="shared" si="438"/>
        <v>0</v>
      </c>
      <c r="AM1196">
        <f t="shared" si="439"/>
        <v>0</v>
      </c>
      <c r="AN1196">
        <f t="shared" si="440"/>
        <v>0</v>
      </c>
      <c r="AO1196">
        <f t="shared" si="441"/>
        <v>0</v>
      </c>
      <c r="AP1196">
        <f t="shared" si="442"/>
        <v>0</v>
      </c>
      <c r="AQ1196">
        <f t="shared" si="443"/>
        <v>0</v>
      </c>
      <c r="AR1196">
        <f t="shared" si="444"/>
        <v>0</v>
      </c>
      <c r="AS1196">
        <f t="shared" si="445"/>
        <v>0</v>
      </c>
      <c r="AT1196">
        <f t="shared" si="446"/>
        <v>0</v>
      </c>
      <c r="AU1196">
        <f t="shared" si="447"/>
        <v>0</v>
      </c>
      <c r="AV1196">
        <f t="shared" si="448"/>
        <v>0</v>
      </c>
      <c r="AW1196">
        <f t="shared" si="449"/>
        <v>0</v>
      </c>
      <c r="AX1196">
        <f t="shared" si="450"/>
        <v>0</v>
      </c>
      <c r="AY1196">
        <f t="shared" si="451"/>
        <v>0</v>
      </c>
      <c r="AZ1196">
        <f t="shared" si="452"/>
        <v>0</v>
      </c>
      <c r="BA1196" s="35">
        <f t="shared" si="453"/>
        <v>0</v>
      </c>
      <c r="BB1196" s="36">
        <f t="shared" si="454"/>
        <v>0</v>
      </c>
      <c r="BC1196" s="37">
        <f t="shared" si="455"/>
        <v>0</v>
      </c>
      <c r="BD1196" s="38">
        <f t="shared" si="456"/>
        <v>0</v>
      </c>
      <c r="BE1196" s="35">
        <f t="shared" si="457"/>
        <v>0</v>
      </c>
      <c r="BF1196" s="36">
        <f t="shared" si="458"/>
        <v>0</v>
      </c>
      <c r="BG1196" s="37">
        <f t="shared" si="459"/>
        <v>0</v>
      </c>
      <c r="BH1196" s="38">
        <f t="shared" si="460"/>
        <v>0</v>
      </c>
      <c r="BI1196" s="35">
        <f t="shared" si="461"/>
        <v>0</v>
      </c>
      <c r="BJ1196" s="36">
        <f t="shared" si="462"/>
        <v>0</v>
      </c>
      <c r="BK1196" s="37">
        <f t="shared" si="463"/>
        <v>0</v>
      </c>
      <c r="BL1196" s="38">
        <f t="shared" si="464"/>
        <v>0</v>
      </c>
      <c r="BM1196" s="39">
        <f t="shared" si="465"/>
        <v>0</v>
      </c>
      <c r="BN1196" s="34" t="str">
        <f>IF(BM1196=0,"",
IF(SUM($BM$985:BM1196)=1,BO1196,
IF($BM$1560&gt;SUM($BM$985:BM1196),_xlfn.CONCAT(", ",BO1196),
IF($BM$1560=SUM($BM$985:BM1196),_xlfn.CONCAT(" y ",BO1196)))))</f>
        <v/>
      </c>
      <c r="BO1196" s="270" t="s">
        <v>976</v>
      </c>
    </row>
    <row r="1197" spans="1:67" ht="15" customHeight="1">
      <c r="A1197" s="245"/>
      <c r="B1197" s="9"/>
      <c r="C1197" s="270" t="s">
        <v>977</v>
      </c>
      <c r="D1197" s="389" t="str">
        <f>IF($AC$978="","",IF(HLOOKUP($AC$978,Presentación!$AQ$3:$BV$574,Presentación!AP216)="","",HLOOKUP($AC$978,Presentación!$AQ$3:$BV$574,Presentación!AP216,0)))</f>
        <v/>
      </c>
      <c r="E1197" s="390"/>
      <c r="F1197" s="391"/>
      <c r="G1197" s="480" t="str">
        <f>IF($AC$978="","",IF(HLOOKUP($AC$978,Presentación!$BZ$3:$DE$574,Presentación!AP216,0)="","",HLOOKUP($AC$978,Presentación!$BZ$3:$DE$574,Presentación!AP216,0)))</f>
        <v/>
      </c>
      <c r="H1197" s="481"/>
      <c r="I1197" s="481"/>
      <c r="J1197" s="481"/>
      <c r="K1197" s="481"/>
      <c r="L1197" s="482"/>
      <c r="M1197" s="27"/>
      <c r="N1197" s="27"/>
      <c r="O1197" s="27"/>
      <c r="P1197" s="27"/>
      <c r="Q1197" s="27"/>
      <c r="R1197" s="27"/>
      <c r="S1197" s="27"/>
      <c r="T1197" s="27"/>
      <c r="U1197" s="27"/>
      <c r="V1197" s="27"/>
      <c r="W1197" s="27"/>
      <c r="X1197" s="27"/>
      <c r="Y1197" s="27"/>
      <c r="Z1197" s="27"/>
      <c r="AA1197" s="27"/>
      <c r="AB1197" s="27"/>
      <c r="AC1197" s="27"/>
      <c r="AD1197" s="27"/>
      <c r="AG1197">
        <f t="shared" si="433"/>
        <v>0</v>
      </c>
      <c r="AH1197">
        <f t="shared" si="434"/>
        <v>0</v>
      </c>
      <c r="AI1197">
        <f t="shared" si="435"/>
        <v>0</v>
      </c>
      <c r="AJ1197">
        <f t="shared" si="436"/>
        <v>0</v>
      </c>
      <c r="AK1197">
        <f t="shared" si="437"/>
        <v>0</v>
      </c>
      <c r="AL1197">
        <f t="shared" si="438"/>
        <v>0</v>
      </c>
      <c r="AM1197">
        <f t="shared" si="439"/>
        <v>0</v>
      </c>
      <c r="AN1197">
        <f t="shared" si="440"/>
        <v>0</v>
      </c>
      <c r="AO1197">
        <f t="shared" si="441"/>
        <v>0</v>
      </c>
      <c r="AP1197">
        <f t="shared" si="442"/>
        <v>0</v>
      </c>
      <c r="AQ1197">
        <f t="shared" si="443"/>
        <v>0</v>
      </c>
      <c r="AR1197">
        <f t="shared" si="444"/>
        <v>0</v>
      </c>
      <c r="AS1197">
        <f t="shared" si="445"/>
        <v>0</v>
      </c>
      <c r="AT1197">
        <f t="shared" si="446"/>
        <v>0</v>
      </c>
      <c r="AU1197">
        <f t="shared" si="447"/>
        <v>0</v>
      </c>
      <c r="AV1197">
        <f t="shared" si="448"/>
        <v>0</v>
      </c>
      <c r="AW1197">
        <f t="shared" si="449"/>
        <v>0</v>
      </c>
      <c r="AX1197">
        <f t="shared" si="450"/>
        <v>0</v>
      </c>
      <c r="AY1197">
        <f t="shared" si="451"/>
        <v>0</v>
      </c>
      <c r="AZ1197">
        <f t="shared" si="452"/>
        <v>0</v>
      </c>
      <c r="BA1197" s="35">
        <f t="shared" si="453"/>
        <v>0</v>
      </c>
      <c r="BB1197" s="36">
        <f t="shared" si="454"/>
        <v>0</v>
      </c>
      <c r="BC1197" s="37">
        <f t="shared" si="455"/>
        <v>0</v>
      </c>
      <c r="BD1197" s="38">
        <f t="shared" si="456"/>
        <v>0</v>
      </c>
      <c r="BE1197" s="35">
        <f t="shared" si="457"/>
        <v>0</v>
      </c>
      <c r="BF1197" s="36">
        <f t="shared" si="458"/>
        <v>0</v>
      </c>
      <c r="BG1197" s="37">
        <f t="shared" si="459"/>
        <v>0</v>
      </c>
      <c r="BH1197" s="38">
        <f t="shared" si="460"/>
        <v>0</v>
      </c>
      <c r="BI1197" s="35">
        <f t="shared" si="461"/>
        <v>0</v>
      </c>
      <c r="BJ1197" s="36">
        <f t="shared" si="462"/>
        <v>0</v>
      </c>
      <c r="BK1197" s="37">
        <f t="shared" si="463"/>
        <v>0</v>
      </c>
      <c r="BL1197" s="38">
        <f t="shared" si="464"/>
        <v>0</v>
      </c>
      <c r="BM1197" s="39">
        <f t="shared" si="465"/>
        <v>0</v>
      </c>
      <c r="BN1197" s="34" t="str">
        <f>IF(BM1197=0,"",
IF(SUM($BM$985:BM1197)=1,BO1197,
IF($BM$1560&gt;SUM($BM$985:BM1197),_xlfn.CONCAT(", ",BO1197),
IF($BM$1560=SUM($BM$985:BM1197),_xlfn.CONCAT(" y ",BO1197)))))</f>
        <v/>
      </c>
      <c r="BO1197" s="270" t="s">
        <v>977</v>
      </c>
    </row>
    <row r="1198" spans="1:67" ht="15" customHeight="1">
      <c r="A1198" s="245"/>
      <c r="B1198" s="9"/>
      <c r="C1198" s="270" t="s">
        <v>978</v>
      </c>
      <c r="D1198" s="389" t="str">
        <f>IF($AC$978="","",IF(HLOOKUP($AC$978,Presentación!$AQ$3:$BV$574,Presentación!AP217)="","",HLOOKUP($AC$978,Presentación!$AQ$3:$BV$574,Presentación!AP217,0)))</f>
        <v/>
      </c>
      <c r="E1198" s="390"/>
      <c r="F1198" s="391"/>
      <c r="G1198" s="480" t="str">
        <f>IF($AC$978="","",IF(HLOOKUP($AC$978,Presentación!$BZ$3:$DE$574,Presentación!AP217,0)="","",HLOOKUP($AC$978,Presentación!$BZ$3:$DE$574,Presentación!AP217,0)))</f>
        <v/>
      </c>
      <c r="H1198" s="481"/>
      <c r="I1198" s="481"/>
      <c r="J1198" s="481"/>
      <c r="K1198" s="481"/>
      <c r="L1198" s="482"/>
      <c r="M1198" s="27"/>
      <c r="N1198" s="27"/>
      <c r="O1198" s="27"/>
      <c r="P1198" s="27"/>
      <c r="Q1198" s="27"/>
      <c r="R1198" s="27"/>
      <c r="S1198" s="27"/>
      <c r="T1198" s="27"/>
      <c r="U1198" s="27"/>
      <c r="V1198" s="27"/>
      <c r="W1198" s="27"/>
      <c r="X1198" s="27"/>
      <c r="Y1198" s="27"/>
      <c r="Z1198" s="27"/>
      <c r="AA1198" s="27"/>
      <c r="AB1198" s="27"/>
      <c r="AC1198" s="27"/>
      <c r="AD1198" s="27"/>
      <c r="AG1198">
        <f t="shared" si="433"/>
        <v>0</v>
      </c>
      <c r="AH1198">
        <f t="shared" si="434"/>
        <v>0</v>
      </c>
      <c r="AI1198">
        <f t="shared" si="435"/>
        <v>0</v>
      </c>
      <c r="AJ1198">
        <f t="shared" si="436"/>
        <v>0</v>
      </c>
      <c r="AK1198">
        <f t="shared" si="437"/>
        <v>0</v>
      </c>
      <c r="AL1198">
        <f t="shared" si="438"/>
        <v>0</v>
      </c>
      <c r="AM1198">
        <f t="shared" si="439"/>
        <v>0</v>
      </c>
      <c r="AN1198">
        <f t="shared" si="440"/>
        <v>0</v>
      </c>
      <c r="AO1198">
        <f t="shared" si="441"/>
        <v>0</v>
      </c>
      <c r="AP1198">
        <f t="shared" si="442"/>
        <v>0</v>
      </c>
      <c r="AQ1198">
        <f t="shared" si="443"/>
        <v>0</v>
      </c>
      <c r="AR1198">
        <f t="shared" si="444"/>
        <v>0</v>
      </c>
      <c r="AS1198">
        <f t="shared" si="445"/>
        <v>0</v>
      </c>
      <c r="AT1198">
        <f t="shared" si="446"/>
        <v>0</v>
      </c>
      <c r="AU1198">
        <f t="shared" si="447"/>
        <v>0</v>
      </c>
      <c r="AV1198">
        <f t="shared" si="448"/>
        <v>0</v>
      </c>
      <c r="AW1198">
        <f t="shared" si="449"/>
        <v>0</v>
      </c>
      <c r="AX1198">
        <f t="shared" si="450"/>
        <v>0</v>
      </c>
      <c r="AY1198">
        <f t="shared" si="451"/>
        <v>0</v>
      </c>
      <c r="AZ1198">
        <f t="shared" si="452"/>
        <v>0</v>
      </c>
      <c r="BA1198" s="35">
        <f t="shared" si="453"/>
        <v>0</v>
      </c>
      <c r="BB1198" s="36">
        <f t="shared" si="454"/>
        <v>0</v>
      </c>
      <c r="BC1198" s="37">
        <f t="shared" si="455"/>
        <v>0</v>
      </c>
      <c r="BD1198" s="38">
        <f t="shared" si="456"/>
        <v>0</v>
      </c>
      <c r="BE1198" s="35">
        <f t="shared" si="457"/>
        <v>0</v>
      </c>
      <c r="BF1198" s="36">
        <f t="shared" si="458"/>
        <v>0</v>
      </c>
      <c r="BG1198" s="37">
        <f t="shared" si="459"/>
        <v>0</v>
      </c>
      <c r="BH1198" s="38">
        <f t="shared" si="460"/>
        <v>0</v>
      </c>
      <c r="BI1198" s="35">
        <f t="shared" si="461"/>
        <v>0</v>
      </c>
      <c r="BJ1198" s="36">
        <f t="shared" si="462"/>
        <v>0</v>
      </c>
      <c r="BK1198" s="37">
        <f t="shared" si="463"/>
        <v>0</v>
      </c>
      <c r="BL1198" s="38">
        <f t="shared" si="464"/>
        <v>0</v>
      </c>
      <c r="BM1198" s="39">
        <f t="shared" si="465"/>
        <v>0</v>
      </c>
      <c r="BN1198" s="34" t="str">
        <f>IF(BM1198=0,"",
IF(SUM($BM$985:BM1198)=1,BO1198,
IF($BM$1560&gt;SUM($BM$985:BM1198),_xlfn.CONCAT(", ",BO1198),
IF($BM$1560=SUM($BM$985:BM1198),_xlfn.CONCAT(" y ",BO1198)))))</f>
        <v/>
      </c>
      <c r="BO1198" s="270" t="s">
        <v>978</v>
      </c>
    </row>
    <row r="1199" spans="1:67" ht="15" customHeight="1">
      <c r="A1199" s="245"/>
      <c r="B1199" s="9"/>
      <c r="C1199" s="270" t="s">
        <v>979</v>
      </c>
      <c r="D1199" s="389" t="str">
        <f>IF($AC$978="","",IF(HLOOKUP($AC$978,Presentación!$AQ$3:$BV$574,Presentación!AP218)="","",HLOOKUP($AC$978,Presentación!$AQ$3:$BV$574,Presentación!AP218,0)))</f>
        <v/>
      </c>
      <c r="E1199" s="390"/>
      <c r="F1199" s="391"/>
      <c r="G1199" s="480" t="str">
        <f>IF($AC$978="","",IF(HLOOKUP($AC$978,Presentación!$BZ$3:$DE$574,Presentación!AP218,0)="","",HLOOKUP($AC$978,Presentación!$BZ$3:$DE$574,Presentación!AP218,0)))</f>
        <v/>
      </c>
      <c r="H1199" s="481"/>
      <c r="I1199" s="481"/>
      <c r="J1199" s="481"/>
      <c r="K1199" s="481"/>
      <c r="L1199" s="482"/>
      <c r="M1199" s="27"/>
      <c r="N1199" s="27"/>
      <c r="O1199" s="27"/>
      <c r="P1199" s="27"/>
      <c r="Q1199" s="27"/>
      <c r="R1199" s="27"/>
      <c r="S1199" s="27"/>
      <c r="T1199" s="27"/>
      <c r="U1199" s="27"/>
      <c r="V1199" s="27"/>
      <c r="W1199" s="27"/>
      <c r="X1199" s="27"/>
      <c r="Y1199" s="27"/>
      <c r="Z1199" s="27"/>
      <c r="AA1199" s="27"/>
      <c r="AB1199" s="27"/>
      <c r="AC1199" s="27"/>
      <c r="AD1199" s="27"/>
      <c r="AG1199">
        <f t="shared" si="433"/>
        <v>0</v>
      </c>
      <c r="AH1199">
        <f t="shared" si="434"/>
        <v>0</v>
      </c>
      <c r="AI1199">
        <f t="shared" si="435"/>
        <v>0</v>
      </c>
      <c r="AJ1199">
        <f t="shared" si="436"/>
        <v>0</v>
      </c>
      <c r="AK1199">
        <f t="shared" si="437"/>
        <v>0</v>
      </c>
      <c r="AL1199">
        <f t="shared" si="438"/>
        <v>0</v>
      </c>
      <c r="AM1199">
        <f t="shared" si="439"/>
        <v>0</v>
      </c>
      <c r="AN1199">
        <f t="shared" si="440"/>
        <v>0</v>
      </c>
      <c r="AO1199">
        <f t="shared" si="441"/>
        <v>0</v>
      </c>
      <c r="AP1199">
        <f t="shared" si="442"/>
        <v>0</v>
      </c>
      <c r="AQ1199">
        <f t="shared" si="443"/>
        <v>0</v>
      </c>
      <c r="AR1199">
        <f t="shared" si="444"/>
        <v>0</v>
      </c>
      <c r="AS1199">
        <f t="shared" si="445"/>
        <v>0</v>
      </c>
      <c r="AT1199">
        <f t="shared" si="446"/>
        <v>0</v>
      </c>
      <c r="AU1199">
        <f t="shared" si="447"/>
        <v>0</v>
      </c>
      <c r="AV1199">
        <f t="shared" si="448"/>
        <v>0</v>
      </c>
      <c r="AW1199">
        <f t="shared" si="449"/>
        <v>0</v>
      </c>
      <c r="AX1199">
        <f t="shared" si="450"/>
        <v>0</v>
      </c>
      <c r="AY1199">
        <f t="shared" si="451"/>
        <v>0</v>
      </c>
      <c r="AZ1199">
        <f t="shared" si="452"/>
        <v>0</v>
      </c>
      <c r="BA1199" s="35">
        <f t="shared" si="453"/>
        <v>0</v>
      </c>
      <c r="BB1199" s="36">
        <f t="shared" si="454"/>
        <v>0</v>
      </c>
      <c r="BC1199" s="37">
        <f t="shared" si="455"/>
        <v>0</v>
      </c>
      <c r="BD1199" s="38">
        <f t="shared" si="456"/>
        <v>0</v>
      </c>
      <c r="BE1199" s="35">
        <f t="shared" si="457"/>
        <v>0</v>
      </c>
      <c r="BF1199" s="36">
        <f t="shared" si="458"/>
        <v>0</v>
      </c>
      <c r="BG1199" s="37">
        <f t="shared" si="459"/>
        <v>0</v>
      </c>
      <c r="BH1199" s="38">
        <f t="shared" si="460"/>
        <v>0</v>
      </c>
      <c r="BI1199" s="35">
        <f t="shared" si="461"/>
        <v>0</v>
      </c>
      <c r="BJ1199" s="36">
        <f t="shared" si="462"/>
        <v>0</v>
      </c>
      <c r="BK1199" s="37">
        <f t="shared" si="463"/>
        <v>0</v>
      </c>
      <c r="BL1199" s="38">
        <f t="shared" si="464"/>
        <v>0</v>
      </c>
      <c r="BM1199" s="39">
        <f t="shared" si="465"/>
        <v>0</v>
      </c>
      <c r="BN1199" s="34" t="str">
        <f>IF(BM1199=0,"",
IF(SUM($BM$985:BM1199)=1,BO1199,
IF($BM$1560&gt;SUM($BM$985:BM1199),_xlfn.CONCAT(", ",BO1199),
IF($BM$1560=SUM($BM$985:BM1199),_xlfn.CONCAT(" y ",BO1199)))))</f>
        <v/>
      </c>
      <c r="BO1199" s="270" t="s">
        <v>979</v>
      </c>
    </row>
    <row r="1200" spans="1:67" ht="15" customHeight="1">
      <c r="A1200" s="245"/>
      <c r="B1200" s="9"/>
      <c r="C1200" s="270" t="s">
        <v>980</v>
      </c>
      <c r="D1200" s="389" t="str">
        <f>IF($AC$978="","",IF(HLOOKUP($AC$978,Presentación!$AQ$3:$BV$574,Presentación!AP219)="","",HLOOKUP($AC$978,Presentación!$AQ$3:$BV$574,Presentación!AP219,0)))</f>
        <v/>
      </c>
      <c r="E1200" s="390"/>
      <c r="F1200" s="391"/>
      <c r="G1200" s="480" t="str">
        <f>IF($AC$978="","",IF(HLOOKUP($AC$978,Presentación!$BZ$3:$DE$574,Presentación!AP219,0)="","",HLOOKUP($AC$978,Presentación!$BZ$3:$DE$574,Presentación!AP219,0)))</f>
        <v/>
      </c>
      <c r="H1200" s="481"/>
      <c r="I1200" s="481"/>
      <c r="J1200" s="481"/>
      <c r="K1200" s="481"/>
      <c r="L1200" s="482"/>
      <c r="M1200" s="27"/>
      <c r="N1200" s="27"/>
      <c r="O1200" s="27"/>
      <c r="P1200" s="27"/>
      <c r="Q1200" s="27"/>
      <c r="R1200" s="27"/>
      <c r="S1200" s="27"/>
      <c r="T1200" s="27"/>
      <c r="U1200" s="27"/>
      <c r="V1200" s="27"/>
      <c r="W1200" s="27"/>
      <c r="X1200" s="27"/>
      <c r="Y1200" s="27"/>
      <c r="Z1200" s="27"/>
      <c r="AA1200" s="27"/>
      <c r="AB1200" s="27"/>
      <c r="AC1200" s="27"/>
      <c r="AD1200" s="27"/>
      <c r="AG1200">
        <f t="shared" si="433"/>
        <v>0</v>
      </c>
      <c r="AH1200">
        <f t="shared" si="434"/>
        <v>0</v>
      </c>
      <c r="AI1200">
        <f t="shared" si="435"/>
        <v>0</v>
      </c>
      <c r="AJ1200">
        <f t="shared" si="436"/>
        <v>0</v>
      </c>
      <c r="AK1200">
        <f t="shared" si="437"/>
        <v>0</v>
      </c>
      <c r="AL1200">
        <f t="shared" si="438"/>
        <v>0</v>
      </c>
      <c r="AM1200">
        <f t="shared" si="439"/>
        <v>0</v>
      </c>
      <c r="AN1200">
        <f t="shared" si="440"/>
        <v>0</v>
      </c>
      <c r="AO1200">
        <f t="shared" si="441"/>
        <v>0</v>
      </c>
      <c r="AP1200">
        <f t="shared" si="442"/>
        <v>0</v>
      </c>
      <c r="AQ1200">
        <f t="shared" si="443"/>
        <v>0</v>
      </c>
      <c r="AR1200">
        <f t="shared" si="444"/>
        <v>0</v>
      </c>
      <c r="AS1200">
        <f t="shared" si="445"/>
        <v>0</v>
      </c>
      <c r="AT1200">
        <f t="shared" si="446"/>
        <v>0</v>
      </c>
      <c r="AU1200">
        <f t="shared" si="447"/>
        <v>0</v>
      </c>
      <c r="AV1200">
        <f t="shared" si="448"/>
        <v>0</v>
      </c>
      <c r="AW1200">
        <f t="shared" si="449"/>
        <v>0</v>
      </c>
      <c r="AX1200">
        <f t="shared" si="450"/>
        <v>0</v>
      </c>
      <c r="AY1200">
        <f t="shared" si="451"/>
        <v>0</v>
      </c>
      <c r="AZ1200">
        <f t="shared" si="452"/>
        <v>0</v>
      </c>
      <c r="BA1200" s="35">
        <f t="shared" si="453"/>
        <v>0</v>
      </c>
      <c r="BB1200" s="36">
        <f t="shared" si="454"/>
        <v>0</v>
      </c>
      <c r="BC1200" s="37">
        <f t="shared" si="455"/>
        <v>0</v>
      </c>
      <c r="BD1200" s="38">
        <f t="shared" si="456"/>
        <v>0</v>
      </c>
      <c r="BE1200" s="35">
        <f t="shared" si="457"/>
        <v>0</v>
      </c>
      <c r="BF1200" s="36">
        <f t="shared" si="458"/>
        <v>0</v>
      </c>
      <c r="BG1200" s="37">
        <f t="shared" si="459"/>
        <v>0</v>
      </c>
      <c r="BH1200" s="38">
        <f t="shared" si="460"/>
        <v>0</v>
      </c>
      <c r="BI1200" s="35">
        <f t="shared" si="461"/>
        <v>0</v>
      </c>
      <c r="BJ1200" s="36">
        <f t="shared" si="462"/>
        <v>0</v>
      </c>
      <c r="BK1200" s="37">
        <f t="shared" si="463"/>
        <v>0</v>
      </c>
      <c r="BL1200" s="38">
        <f t="shared" si="464"/>
        <v>0</v>
      </c>
      <c r="BM1200" s="39">
        <f t="shared" si="465"/>
        <v>0</v>
      </c>
      <c r="BN1200" s="34" t="str">
        <f>IF(BM1200=0,"",
IF(SUM($BM$985:BM1200)=1,BO1200,
IF($BM$1560&gt;SUM($BM$985:BM1200),_xlfn.CONCAT(", ",BO1200),
IF($BM$1560=SUM($BM$985:BM1200),_xlfn.CONCAT(" y ",BO1200)))))</f>
        <v/>
      </c>
      <c r="BO1200" s="270" t="s">
        <v>980</v>
      </c>
    </row>
    <row r="1201" spans="1:67" ht="15" customHeight="1">
      <c r="A1201" s="245"/>
      <c r="B1201" s="9"/>
      <c r="C1201" s="270" t="s">
        <v>981</v>
      </c>
      <c r="D1201" s="389" t="str">
        <f>IF($AC$978="","",IF(HLOOKUP($AC$978,Presentación!$AQ$3:$BV$574,Presentación!AP220)="","",HLOOKUP($AC$978,Presentación!$AQ$3:$BV$574,Presentación!AP220,0)))</f>
        <v/>
      </c>
      <c r="E1201" s="390"/>
      <c r="F1201" s="391"/>
      <c r="G1201" s="480" t="str">
        <f>IF($AC$978="","",IF(HLOOKUP($AC$978,Presentación!$BZ$3:$DE$574,Presentación!AP220,0)="","",HLOOKUP($AC$978,Presentación!$BZ$3:$DE$574,Presentación!AP220,0)))</f>
        <v/>
      </c>
      <c r="H1201" s="481"/>
      <c r="I1201" s="481"/>
      <c r="J1201" s="481"/>
      <c r="K1201" s="481"/>
      <c r="L1201" s="482"/>
      <c r="M1201" s="27"/>
      <c r="N1201" s="27"/>
      <c r="O1201" s="27"/>
      <c r="P1201" s="27"/>
      <c r="Q1201" s="27"/>
      <c r="R1201" s="27"/>
      <c r="S1201" s="27"/>
      <c r="T1201" s="27"/>
      <c r="U1201" s="27"/>
      <c r="V1201" s="27"/>
      <c r="W1201" s="27"/>
      <c r="X1201" s="27"/>
      <c r="Y1201" s="27"/>
      <c r="Z1201" s="27"/>
      <c r="AA1201" s="27"/>
      <c r="AB1201" s="27"/>
      <c r="AC1201" s="27"/>
      <c r="AD1201" s="27"/>
      <c r="AG1201">
        <f t="shared" si="433"/>
        <v>0</v>
      </c>
      <c r="AH1201">
        <f t="shared" si="434"/>
        <v>0</v>
      </c>
      <c r="AI1201">
        <f t="shared" si="435"/>
        <v>0</v>
      </c>
      <c r="AJ1201">
        <f t="shared" si="436"/>
        <v>0</v>
      </c>
      <c r="AK1201">
        <f t="shared" si="437"/>
        <v>0</v>
      </c>
      <c r="AL1201">
        <f t="shared" si="438"/>
        <v>0</v>
      </c>
      <c r="AM1201">
        <f t="shared" si="439"/>
        <v>0</v>
      </c>
      <c r="AN1201">
        <f t="shared" si="440"/>
        <v>0</v>
      </c>
      <c r="AO1201">
        <f t="shared" si="441"/>
        <v>0</v>
      </c>
      <c r="AP1201">
        <f t="shared" si="442"/>
        <v>0</v>
      </c>
      <c r="AQ1201">
        <f t="shared" si="443"/>
        <v>0</v>
      </c>
      <c r="AR1201">
        <f t="shared" si="444"/>
        <v>0</v>
      </c>
      <c r="AS1201">
        <f t="shared" si="445"/>
        <v>0</v>
      </c>
      <c r="AT1201">
        <f t="shared" si="446"/>
        <v>0</v>
      </c>
      <c r="AU1201">
        <f t="shared" si="447"/>
        <v>0</v>
      </c>
      <c r="AV1201">
        <f t="shared" si="448"/>
        <v>0</v>
      </c>
      <c r="AW1201">
        <f t="shared" si="449"/>
        <v>0</v>
      </c>
      <c r="AX1201">
        <f t="shared" si="450"/>
        <v>0</v>
      </c>
      <c r="AY1201">
        <f t="shared" si="451"/>
        <v>0</v>
      </c>
      <c r="AZ1201">
        <f t="shared" si="452"/>
        <v>0</v>
      </c>
      <c r="BA1201" s="35">
        <f t="shared" si="453"/>
        <v>0</v>
      </c>
      <c r="BB1201" s="36">
        <f t="shared" si="454"/>
        <v>0</v>
      </c>
      <c r="BC1201" s="37">
        <f t="shared" si="455"/>
        <v>0</v>
      </c>
      <c r="BD1201" s="38">
        <f t="shared" si="456"/>
        <v>0</v>
      </c>
      <c r="BE1201" s="35">
        <f t="shared" si="457"/>
        <v>0</v>
      </c>
      <c r="BF1201" s="36">
        <f t="shared" si="458"/>
        <v>0</v>
      </c>
      <c r="BG1201" s="37">
        <f t="shared" si="459"/>
        <v>0</v>
      </c>
      <c r="BH1201" s="38">
        <f t="shared" si="460"/>
        <v>0</v>
      </c>
      <c r="BI1201" s="35">
        <f t="shared" si="461"/>
        <v>0</v>
      </c>
      <c r="BJ1201" s="36">
        <f t="shared" si="462"/>
        <v>0</v>
      </c>
      <c r="BK1201" s="37">
        <f t="shared" si="463"/>
        <v>0</v>
      </c>
      <c r="BL1201" s="38">
        <f t="shared" si="464"/>
        <v>0</v>
      </c>
      <c r="BM1201" s="39">
        <f t="shared" si="465"/>
        <v>0</v>
      </c>
      <c r="BN1201" s="34" t="str">
        <f>IF(BM1201=0,"",
IF(SUM($BM$985:BM1201)=1,BO1201,
IF($BM$1560&gt;SUM($BM$985:BM1201),_xlfn.CONCAT(", ",BO1201),
IF($BM$1560=SUM($BM$985:BM1201),_xlfn.CONCAT(" y ",BO1201)))))</f>
        <v/>
      </c>
      <c r="BO1201" s="270" t="s">
        <v>981</v>
      </c>
    </row>
    <row r="1202" spans="1:67" ht="15" customHeight="1">
      <c r="A1202" s="245"/>
      <c r="B1202" s="9"/>
      <c r="C1202" s="270" t="s">
        <v>982</v>
      </c>
      <c r="D1202" s="389" t="str">
        <f>IF($AC$978="","",IF(HLOOKUP($AC$978,Presentación!$AQ$3:$BV$574,Presentación!AP221)="","",HLOOKUP($AC$978,Presentación!$AQ$3:$BV$574,Presentación!AP221,0)))</f>
        <v/>
      </c>
      <c r="E1202" s="390"/>
      <c r="F1202" s="391"/>
      <c r="G1202" s="480" t="str">
        <f>IF($AC$978="","",IF(HLOOKUP($AC$978,Presentación!$BZ$3:$DE$574,Presentación!AP221,0)="","",HLOOKUP($AC$978,Presentación!$BZ$3:$DE$574,Presentación!AP221,0)))</f>
        <v/>
      </c>
      <c r="H1202" s="481"/>
      <c r="I1202" s="481"/>
      <c r="J1202" s="481"/>
      <c r="K1202" s="481"/>
      <c r="L1202" s="482"/>
      <c r="M1202" s="27"/>
      <c r="N1202" s="27"/>
      <c r="O1202" s="27"/>
      <c r="P1202" s="27"/>
      <c r="Q1202" s="27"/>
      <c r="R1202" s="27"/>
      <c r="S1202" s="27"/>
      <c r="T1202" s="27"/>
      <c r="U1202" s="27"/>
      <c r="V1202" s="27"/>
      <c r="W1202" s="27"/>
      <c r="X1202" s="27"/>
      <c r="Y1202" s="27"/>
      <c r="Z1202" s="27"/>
      <c r="AA1202" s="27"/>
      <c r="AB1202" s="27"/>
      <c r="AC1202" s="27"/>
      <c r="AD1202" s="27"/>
      <c r="AG1202">
        <f t="shared" si="433"/>
        <v>0</v>
      </c>
      <c r="AH1202">
        <f t="shared" si="434"/>
        <v>0</v>
      </c>
      <c r="AI1202">
        <f t="shared" si="435"/>
        <v>0</v>
      </c>
      <c r="AJ1202">
        <f t="shared" si="436"/>
        <v>0</v>
      </c>
      <c r="AK1202">
        <f t="shared" si="437"/>
        <v>0</v>
      </c>
      <c r="AL1202">
        <f t="shared" si="438"/>
        <v>0</v>
      </c>
      <c r="AM1202">
        <f t="shared" si="439"/>
        <v>0</v>
      </c>
      <c r="AN1202">
        <f t="shared" si="440"/>
        <v>0</v>
      </c>
      <c r="AO1202">
        <f t="shared" si="441"/>
        <v>0</v>
      </c>
      <c r="AP1202">
        <f t="shared" si="442"/>
        <v>0</v>
      </c>
      <c r="AQ1202">
        <f t="shared" si="443"/>
        <v>0</v>
      </c>
      <c r="AR1202">
        <f t="shared" si="444"/>
        <v>0</v>
      </c>
      <c r="AS1202">
        <f t="shared" si="445"/>
        <v>0</v>
      </c>
      <c r="AT1202">
        <f t="shared" si="446"/>
        <v>0</v>
      </c>
      <c r="AU1202">
        <f t="shared" si="447"/>
        <v>0</v>
      </c>
      <c r="AV1202">
        <f t="shared" si="448"/>
        <v>0</v>
      </c>
      <c r="AW1202">
        <f t="shared" si="449"/>
        <v>0</v>
      </c>
      <c r="AX1202">
        <f t="shared" si="450"/>
        <v>0</v>
      </c>
      <c r="AY1202">
        <f t="shared" si="451"/>
        <v>0</v>
      </c>
      <c r="AZ1202">
        <f t="shared" si="452"/>
        <v>0</v>
      </c>
      <c r="BA1202" s="35">
        <f t="shared" si="453"/>
        <v>0</v>
      </c>
      <c r="BB1202" s="36">
        <f t="shared" si="454"/>
        <v>0</v>
      </c>
      <c r="BC1202" s="37">
        <f t="shared" si="455"/>
        <v>0</v>
      </c>
      <c r="BD1202" s="38">
        <f t="shared" si="456"/>
        <v>0</v>
      </c>
      <c r="BE1202" s="35">
        <f t="shared" si="457"/>
        <v>0</v>
      </c>
      <c r="BF1202" s="36">
        <f t="shared" si="458"/>
        <v>0</v>
      </c>
      <c r="BG1202" s="37">
        <f t="shared" si="459"/>
        <v>0</v>
      </c>
      <c r="BH1202" s="38">
        <f t="shared" si="460"/>
        <v>0</v>
      </c>
      <c r="BI1202" s="35">
        <f t="shared" si="461"/>
        <v>0</v>
      </c>
      <c r="BJ1202" s="36">
        <f t="shared" si="462"/>
        <v>0</v>
      </c>
      <c r="BK1202" s="37">
        <f t="shared" si="463"/>
        <v>0</v>
      </c>
      <c r="BL1202" s="38">
        <f t="shared" si="464"/>
        <v>0</v>
      </c>
      <c r="BM1202" s="39">
        <f t="shared" si="465"/>
        <v>0</v>
      </c>
      <c r="BN1202" s="34" t="str">
        <f>IF(BM1202=0,"",
IF(SUM($BM$985:BM1202)=1,BO1202,
IF($BM$1560&gt;SUM($BM$985:BM1202),_xlfn.CONCAT(", ",BO1202),
IF($BM$1560=SUM($BM$985:BM1202),_xlfn.CONCAT(" y ",BO1202)))))</f>
        <v/>
      </c>
      <c r="BO1202" s="270" t="s">
        <v>982</v>
      </c>
    </row>
    <row r="1203" spans="1:67" ht="15" customHeight="1">
      <c r="A1203" s="245"/>
      <c r="B1203" s="9"/>
      <c r="C1203" s="270" t="s">
        <v>983</v>
      </c>
      <c r="D1203" s="389" t="str">
        <f>IF($AC$978="","",IF(HLOOKUP($AC$978,Presentación!$AQ$3:$BV$574,Presentación!AP222)="","",HLOOKUP($AC$978,Presentación!$AQ$3:$BV$574,Presentación!AP222,0)))</f>
        <v/>
      </c>
      <c r="E1203" s="390"/>
      <c r="F1203" s="391"/>
      <c r="G1203" s="480" t="str">
        <f>IF($AC$978="","",IF(HLOOKUP($AC$978,Presentación!$BZ$3:$DE$574,Presentación!AP222,0)="","",HLOOKUP($AC$978,Presentación!$BZ$3:$DE$574,Presentación!AP222,0)))</f>
        <v/>
      </c>
      <c r="H1203" s="481"/>
      <c r="I1203" s="481"/>
      <c r="J1203" s="481"/>
      <c r="K1203" s="481"/>
      <c r="L1203" s="482"/>
      <c r="M1203" s="27"/>
      <c r="N1203" s="27"/>
      <c r="O1203" s="27"/>
      <c r="P1203" s="27"/>
      <c r="Q1203" s="27"/>
      <c r="R1203" s="27"/>
      <c r="S1203" s="27"/>
      <c r="T1203" s="27"/>
      <c r="U1203" s="27"/>
      <c r="V1203" s="27"/>
      <c r="W1203" s="27"/>
      <c r="X1203" s="27"/>
      <c r="Y1203" s="27"/>
      <c r="Z1203" s="27"/>
      <c r="AA1203" s="27"/>
      <c r="AB1203" s="27"/>
      <c r="AC1203" s="27"/>
      <c r="AD1203" s="27"/>
      <c r="AG1203">
        <f t="shared" si="433"/>
        <v>0</v>
      </c>
      <c r="AH1203">
        <f t="shared" si="434"/>
        <v>0</v>
      </c>
      <c r="AI1203">
        <f t="shared" si="435"/>
        <v>0</v>
      </c>
      <c r="AJ1203">
        <f t="shared" si="436"/>
        <v>0</v>
      </c>
      <c r="AK1203">
        <f t="shared" si="437"/>
        <v>0</v>
      </c>
      <c r="AL1203">
        <f t="shared" si="438"/>
        <v>0</v>
      </c>
      <c r="AM1203">
        <f t="shared" si="439"/>
        <v>0</v>
      </c>
      <c r="AN1203">
        <f t="shared" si="440"/>
        <v>0</v>
      </c>
      <c r="AO1203">
        <f t="shared" si="441"/>
        <v>0</v>
      </c>
      <c r="AP1203">
        <f t="shared" si="442"/>
        <v>0</v>
      </c>
      <c r="AQ1203">
        <f t="shared" si="443"/>
        <v>0</v>
      </c>
      <c r="AR1203">
        <f t="shared" si="444"/>
        <v>0</v>
      </c>
      <c r="AS1203">
        <f t="shared" si="445"/>
        <v>0</v>
      </c>
      <c r="AT1203">
        <f t="shared" si="446"/>
        <v>0</v>
      </c>
      <c r="AU1203">
        <f t="shared" si="447"/>
        <v>0</v>
      </c>
      <c r="AV1203">
        <f t="shared" si="448"/>
        <v>0</v>
      </c>
      <c r="AW1203">
        <f t="shared" si="449"/>
        <v>0</v>
      </c>
      <c r="AX1203">
        <f t="shared" si="450"/>
        <v>0</v>
      </c>
      <c r="AY1203">
        <f t="shared" si="451"/>
        <v>0</v>
      </c>
      <c r="AZ1203">
        <f t="shared" si="452"/>
        <v>0</v>
      </c>
      <c r="BA1203" s="35">
        <f t="shared" si="453"/>
        <v>0</v>
      </c>
      <c r="BB1203" s="36">
        <f t="shared" si="454"/>
        <v>0</v>
      </c>
      <c r="BC1203" s="37">
        <f t="shared" si="455"/>
        <v>0</v>
      </c>
      <c r="BD1203" s="38">
        <f t="shared" si="456"/>
        <v>0</v>
      </c>
      <c r="BE1203" s="35">
        <f t="shared" si="457"/>
        <v>0</v>
      </c>
      <c r="BF1203" s="36">
        <f t="shared" si="458"/>
        <v>0</v>
      </c>
      <c r="BG1203" s="37">
        <f t="shared" si="459"/>
        <v>0</v>
      </c>
      <c r="BH1203" s="38">
        <f t="shared" si="460"/>
        <v>0</v>
      </c>
      <c r="BI1203" s="35">
        <f t="shared" si="461"/>
        <v>0</v>
      </c>
      <c r="BJ1203" s="36">
        <f t="shared" si="462"/>
        <v>0</v>
      </c>
      <c r="BK1203" s="37">
        <f t="shared" si="463"/>
        <v>0</v>
      </c>
      <c r="BL1203" s="38">
        <f t="shared" si="464"/>
        <v>0</v>
      </c>
      <c r="BM1203" s="39">
        <f t="shared" si="465"/>
        <v>0</v>
      </c>
      <c r="BN1203" s="34" t="str">
        <f>IF(BM1203=0,"",
IF(SUM($BM$985:BM1203)=1,BO1203,
IF($BM$1560&gt;SUM($BM$985:BM1203),_xlfn.CONCAT(", ",BO1203),
IF($BM$1560=SUM($BM$985:BM1203),_xlfn.CONCAT(" y ",BO1203)))))</f>
        <v/>
      </c>
      <c r="BO1203" s="270" t="s">
        <v>983</v>
      </c>
    </row>
    <row r="1204" spans="1:67" ht="15" customHeight="1">
      <c r="A1204" s="245"/>
      <c r="B1204" s="9"/>
      <c r="C1204" s="270" t="s">
        <v>984</v>
      </c>
      <c r="D1204" s="389" t="str">
        <f>IF($AC$978="","",IF(HLOOKUP($AC$978,Presentación!$AQ$3:$BV$574,Presentación!AP223)="","",HLOOKUP($AC$978,Presentación!$AQ$3:$BV$574,Presentación!AP223,0)))</f>
        <v/>
      </c>
      <c r="E1204" s="390"/>
      <c r="F1204" s="391"/>
      <c r="G1204" s="480" t="str">
        <f>IF($AC$978="","",IF(HLOOKUP($AC$978,Presentación!$BZ$3:$DE$574,Presentación!AP223,0)="","",HLOOKUP($AC$978,Presentación!$BZ$3:$DE$574,Presentación!AP223,0)))</f>
        <v/>
      </c>
      <c r="H1204" s="481"/>
      <c r="I1204" s="481"/>
      <c r="J1204" s="481"/>
      <c r="K1204" s="481"/>
      <c r="L1204" s="482"/>
      <c r="M1204" s="27"/>
      <c r="N1204" s="27"/>
      <c r="O1204" s="27"/>
      <c r="P1204" s="27"/>
      <c r="Q1204" s="27"/>
      <c r="R1204" s="27"/>
      <c r="S1204" s="27"/>
      <c r="T1204" s="27"/>
      <c r="U1204" s="27"/>
      <c r="V1204" s="27"/>
      <c r="W1204" s="27"/>
      <c r="X1204" s="27"/>
      <c r="Y1204" s="27"/>
      <c r="Z1204" s="27"/>
      <c r="AA1204" s="27"/>
      <c r="AB1204" s="27"/>
      <c r="AC1204" s="27"/>
      <c r="AD1204" s="27"/>
      <c r="AG1204">
        <f t="shared" si="433"/>
        <v>0</v>
      </c>
      <c r="AH1204">
        <f t="shared" si="434"/>
        <v>0</v>
      </c>
      <c r="AI1204">
        <f t="shared" si="435"/>
        <v>0</v>
      </c>
      <c r="AJ1204">
        <f t="shared" si="436"/>
        <v>0</v>
      </c>
      <c r="AK1204">
        <f t="shared" si="437"/>
        <v>0</v>
      </c>
      <c r="AL1204">
        <f t="shared" si="438"/>
        <v>0</v>
      </c>
      <c r="AM1204">
        <f t="shared" si="439"/>
        <v>0</v>
      </c>
      <c r="AN1204">
        <f t="shared" si="440"/>
        <v>0</v>
      </c>
      <c r="AO1204">
        <f t="shared" si="441"/>
        <v>0</v>
      </c>
      <c r="AP1204">
        <f t="shared" si="442"/>
        <v>0</v>
      </c>
      <c r="AQ1204">
        <f t="shared" si="443"/>
        <v>0</v>
      </c>
      <c r="AR1204">
        <f t="shared" si="444"/>
        <v>0</v>
      </c>
      <c r="AS1204">
        <f t="shared" si="445"/>
        <v>0</v>
      </c>
      <c r="AT1204">
        <f t="shared" si="446"/>
        <v>0</v>
      </c>
      <c r="AU1204">
        <f t="shared" si="447"/>
        <v>0</v>
      </c>
      <c r="AV1204">
        <f t="shared" si="448"/>
        <v>0</v>
      </c>
      <c r="AW1204">
        <f t="shared" si="449"/>
        <v>0</v>
      </c>
      <c r="AX1204">
        <f t="shared" si="450"/>
        <v>0</v>
      </c>
      <c r="AY1204">
        <f t="shared" si="451"/>
        <v>0</v>
      </c>
      <c r="AZ1204">
        <f t="shared" si="452"/>
        <v>0</v>
      </c>
      <c r="BA1204" s="35">
        <f t="shared" si="453"/>
        <v>0</v>
      </c>
      <c r="BB1204" s="36">
        <f t="shared" si="454"/>
        <v>0</v>
      </c>
      <c r="BC1204" s="37">
        <f t="shared" si="455"/>
        <v>0</v>
      </c>
      <c r="BD1204" s="38">
        <f t="shared" si="456"/>
        <v>0</v>
      </c>
      <c r="BE1204" s="35">
        <f t="shared" si="457"/>
        <v>0</v>
      </c>
      <c r="BF1204" s="36">
        <f t="shared" si="458"/>
        <v>0</v>
      </c>
      <c r="BG1204" s="37">
        <f t="shared" si="459"/>
        <v>0</v>
      </c>
      <c r="BH1204" s="38">
        <f t="shared" si="460"/>
        <v>0</v>
      </c>
      <c r="BI1204" s="35">
        <f t="shared" si="461"/>
        <v>0</v>
      </c>
      <c r="BJ1204" s="36">
        <f t="shared" si="462"/>
        <v>0</v>
      </c>
      <c r="BK1204" s="37">
        <f t="shared" si="463"/>
        <v>0</v>
      </c>
      <c r="BL1204" s="38">
        <f t="shared" si="464"/>
        <v>0</v>
      </c>
      <c r="BM1204" s="39">
        <f t="shared" si="465"/>
        <v>0</v>
      </c>
      <c r="BN1204" s="34" t="str">
        <f>IF(BM1204=0,"",
IF(SUM($BM$985:BM1204)=1,BO1204,
IF($BM$1560&gt;SUM($BM$985:BM1204),_xlfn.CONCAT(", ",BO1204),
IF($BM$1560=SUM($BM$985:BM1204),_xlfn.CONCAT(" y ",BO1204)))))</f>
        <v/>
      </c>
      <c r="BO1204" s="270" t="s">
        <v>984</v>
      </c>
    </row>
    <row r="1205" spans="1:67" ht="15" customHeight="1">
      <c r="A1205" s="245"/>
      <c r="B1205" s="9"/>
      <c r="C1205" s="270" t="s">
        <v>985</v>
      </c>
      <c r="D1205" s="389" t="str">
        <f>IF($AC$978="","",IF(HLOOKUP($AC$978,Presentación!$AQ$3:$BV$574,Presentación!AP224)="","",HLOOKUP($AC$978,Presentación!$AQ$3:$BV$574,Presentación!AP224,0)))</f>
        <v/>
      </c>
      <c r="E1205" s="390"/>
      <c r="F1205" s="391"/>
      <c r="G1205" s="480" t="str">
        <f>IF($AC$978="","",IF(HLOOKUP($AC$978,Presentación!$BZ$3:$DE$574,Presentación!AP224,0)="","",HLOOKUP($AC$978,Presentación!$BZ$3:$DE$574,Presentación!AP224,0)))</f>
        <v/>
      </c>
      <c r="H1205" s="481"/>
      <c r="I1205" s="481"/>
      <c r="J1205" s="481"/>
      <c r="K1205" s="481"/>
      <c r="L1205" s="482"/>
      <c r="M1205" s="27"/>
      <c r="N1205" s="27"/>
      <c r="O1205" s="27"/>
      <c r="P1205" s="27"/>
      <c r="Q1205" s="27"/>
      <c r="R1205" s="27"/>
      <c r="S1205" s="27"/>
      <c r="T1205" s="27"/>
      <c r="U1205" s="27"/>
      <c r="V1205" s="27"/>
      <c r="W1205" s="27"/>
      <c r="X1205" s="27"/>
      <c r="Y1205" s="27"/>
      <c r="Z1205" s="27"/>
      <c r="AA1205" s="27"/>
      <c r="AB1205" s="27"/>
      <c r="AC1205" s="27"/>
      <c r="AD1205" s="27"/>
      <c r="AG1205">
        <f t="shared" si="433"/>
        <v>0</v>
      </c>
      <c r="AH1205">
        <f t="shared" si="434"/>
        <v>0</v>
      </c>
      <c r="AI1205">
        <f t="shared" si="435"/>
        <v>0</v>
      </c>
      <c r="AJ1205">
        <f t="shared" si="436"/>
        <v>0</v>
      </c>
      <c r="AK1205">
        <f t="shared" si="437"/>
        <v>0</v>
      </c>
      <c r="AL1205">
        <f t="shared" si="438"/>
        <v>0</v>
      </c>
      <c r="AM1205">
        <f t="shared" si="439"/>
        <v>0</v>
      </c>
      <c r="AN1205">
        <f t="shared" si="440"/>
        <v>0</v>
      </c>
      <c r="AO1205">
        <f t="shared" si="441"/>
        <v>0</v>
      </c>
      <c r="AP1205">
        <f t="shared" si="442"/>
        <v>0</v>
      </c>
      <c r="AQ1205">
        <f t="shared" si="443"/>
        <v>0</v>
      </c>
      <c r="AR1205">
        <f t="shared" si="444"/>
        <v>0</v>
      </c>
      <c r="AS1205">
        <f t="shared" si="445"/>
        <v>0</v>
      </c>
      <c r="AT1205">
        <f t="shared" si="446"/>
        <v>0</v>
      </c>
      <c r="AU1205">
        <f t="shared" si="447"/>
        <v>0</v>
      </c>
      <c r="AV1205">
        <f t="shared" si="448"/>
        <v>0</v>
      </c>
      <c r="AW1205">
        <f t="shared" si="449"/>
        <v>0</v>
      </c>
      <c r="AX1205">
        <f t="shared" si="450"/>
        <v>0</v>
      </c>
      <c r="AY1205">
        <f t="shared" si="451"/>
        <v>0</v>
      </c>
      <c r="AZ1205">
        <f t="shared" si="452"/>
        <v>0</v>
      </c>
      <c r="BA1205" s="35">
        <f t="shared" si="453"/>
        <v>0</v>
      </c>
      <c r="BB1205" s="36">
        <f t="shared" si="454"/>
        <v>0</v>
      </c>
      <c r="BC1205" s="37">
        <f t="shared" si="455"/>
        <v>0</v>
      </c>
      <c r="BD1205" s="38">
        <f t="shared" si="456"/>
        <v>0</v>
      </c>
      <c r="BE1205" s="35">
        <f t="shared" si="457"/>
        <v>0</v>
      </c>
      <c r="BF1205" s="36">
        <f t="shared" si="458"/>
        <v>0</v>
      </c>
      <c r="BG1205" s="37">
        <f t="shared" si="459"/>
        <v>0</v>
      </c>
      <c r="BH1205" s="38">
        <f t="shared" si="460"/>
        <v>0</v>
      </c>
      <c r="BI1205" s="35">
        <f t="shared" si="461"/>
        <v>0</v>
      </c>
      <c r="BJ1205" s="36">
        <f t="shared" si="462"/>
        <v>0</v>
      </c>
      <c r="BK1205" s="37">
        <f t="shared" si="463"/>
        <v>0</v>
      </c>
      <c r="BL1205" s="38">
        <f t="shared" si="464"/>
        <v>0</v>
      </c>
      <c r="BM1205" s="39">
        <f t="shared" si="465"/>
        <v>0</v>
      </c>
      <c r="BN1205" s="34" t="str">
        <f>IF(BM1205=0,"",
IF(SUM($BM$985:BM1205)=1,BO1205,
IF($BM$1560&gt;SUM($BM$985:BM1205),_xlfn.CONCAT(", ",BO1205),
IF($BM$1560=SUM($BM$985:BM1205),_xlfn.CONCAT(" y ",BO1205)))))</f>
        <v/>
      </c>
      <c r="BO1205" s="270" t="s">
        <v>985</v>
      </c>
    </row>
    <row r="1206" spans="1:67" ht="15" customHeight="1">
      <c r="A1206" s="245"/>
      <c r="B1206" s="9"/>
      <c r="C1206" s="270" t="s">
        <v>986</v>
      </c>
      <c r="D1206" s="389" t="str">
        <f>IF($AC$978="","",IF(HLOOKUP($AC$978,Presentación!$AQ$3:$BV$574,Presentación!AP225)="","",HLOOKUP($AC$978,Presentación!$AQ$3:$BV$574,Presentación!AP225,0)))</f>
        <v/>
      </c>
      <c r="E1206" s="390"/>
      <c r="F1206" s="391"/>
      <c r="G1206" s="480" t="str">
        <f>IF($AC$978="","",IF(HLOOKUP($AC$978,Presentación!$BZ$3:$DE$574,Presentación!AP225,0)="","",HLOOKUP($AC$978,Presentación!$BZ$3:$DE$574,Presentación!AP225,0)))</f>
        <v/>
      </c>
      <c r="H1206" s="481"/>
      <c r="I1206" s="481"/>
      <c r="J1206" s="481"/>
      <c r="K1206" s="481"/>
      <c r="L1206" s="482"/>
      <c r="M1206" s="27"/>
      <c r="N1206" s="27"/>
      <c r="O1206" s="27"/>
      <c r="P1206" s="27"/>
      <c r="Q1206" s="27"/>
      <c r="R1206" s="27"/>
      <c r="S1206" s="27"/>
      <c r="T1206" s="27"/>
      <c r="U1206" s="27"/>
      <c r="V1206" s="27"/>
      <c r="W1206" s="27"/>
      <c r="X1206" s="27"/>
      <c r="Y1206" s="27"/>
      <c r="Z1206" s="27"/>
      <c r="AA1206" s="27"/>
      <c r="AB1206" s="27"/>
      <c r="AC1206" s="27"/>
      <c r="AD1206" s="27"/>
      <c r="AG1206">
        <f t="shared" si="433"/>
        <v>0</v>
      </c>
      <c r="AH1206">
        <f t="shared" si="434"/>
        <v>0</v>
      </c>
      <c r="AI1206">
        <f t="shared" si="435"/>
        <v>0</v>
      </c>
      <c r="AJ1206">
        <f t="shared" si="436"/>
        <v>0</v>
      </c>
      <c r="AK1206">
        <f t="shared" si="437"/>
        <v>0</v>
      </c>
      <c r="AL1206">
        <f t="shared" si="438"/>
        <v>0</v>
      </c>
      <c r="AM1206">
        <f t="shared" si="439"/>
        <v>0</v>
      </c>
      <c r="AN1206">
        <f t="shared" si="440"/>
        <v>0</v>
      </c>
      <c r="AO1206">
        <f t="shared" si="441"/>
        <v>0</v>
      </c>
      <c r="AP1206">
        <f t="shared" si="442"/>
        <v>0</v>
      </c>
      <c r="AQ1206">
        <f t="shared" si="443"/>
        <v>0</v>
      </c>
      <c r="AR1206">
        <f t="shared" si="444"/>
        <v>0</v>
      </c>
      <c r="AS1206">
        <f t="shared" si="445"/>
        <v>0</v>
      </c>
      <c r="AT1206">
        <f t="shared" si="446"/>
        <v>0</v>
      </c>
      <c r="AU1206">
        <f t="shared" si="447"/>
        <v>0</v>
      </c>
      <c r="AV1206">
        <f t="shared" si="448"/>
        <v>0</v>
      </c>
      <c r="AW1206">
        <f t="shared" si="449"/>
        <v>0</v>
      </c>
      <c r="AX1206">
        <f t="shared" si="450"/>
        <v>0</v>
      </c>
      <c r="AY1206">
        <f t="shared" si="451"/>
        <v>0</v>
      </c>
      <c r="AZ1206">
        <f t="shared" si="452"/>
        <v>0</v>
      </c>
      <c r="BA1206" s="35">
        <f t="shared" si="453"/>
        <v>0</v>
      </c>
      <c r="BB1206" s="36">
        <f t="shared" si="454"/>
        <v>0</v>
      </c>
      <c r="BC1206" s="37">
        <f t="shared" si="455"/>
        <v>0</v>
      </c>
      <c r="BD1206" s="38">
        <f t="shared" si="456"/>
        <v>0</v>
      </c>
      <c r="BE1206" s="35">
        <f t="shared" si="457"/>
        <v>0</v>
      </c>
      <c r="BF1206" s="36">
        <f t="shared" si="458"/>
        <v>0</v>
      </c>
      <c r="BG1206" s="37">
        <f t="shared" si="459"/>
        <v>0</v>
      </c>
      <c r="BH1206" s="38">
        <f t="shared" si="460"/>
        <v>0</v>
      </c>
      <c r="BI1206" s="35">
        <f t="shared" si="461"/>
        <v>0</v>
      </c>
      <c r="BJ1206" s="36">
        <f t="shared" si="462"/>
        <v>0</v>
      </c>
      <c r="BK1206" s="37">
        <f t="shared" si="463"/>
        <v>0</v>
      </c>
      <c r="BL1206" s="38">
        <f t="shared" si="464"/>
        <v>0</v>
      </c>
      <c r="BM1206" s="39">
        <f t="shared" si="465"/>
        <v>0</v>
      </c>
      <c r="BN1206" s="34" t="str">
        <f>IF(BM1206=0,"",
IF(SUM($BM$985:BM1206)=1,BO1206,
IF($BM$1560&gt;SUM($BM$985:BM1206),_xlfn.CONCAT(", ",BO1206),
IF($BM$1560=SUM($BM$985:BM1206),_xlfn.CONCAT(" y ",BO1206)))))</f>
        <v/>
      </c>
      <c r="BO1206" s="270" t="s">
        <v>986</v>
      </c>
    </row>
    <row r="1207" spans="1:67" ht="15" customHeight="1">
      <c r="A1207" s="245"/>
      <c r="B1207" s="9"/>
      <c r="C1207" s="270" t="s">
        <v>987</v>
      </c>
      <c r="D1207" s="389" t="str">
        <f>IF($AC$978="","",IF(HLOOKUP($AC$978,Presentación!$AQ$3:$BV$574,Presentación!AP226)="","",HLOOKUP($AC$978,Presentación!$AQ$3:$BV$574,Presentación!AP226,0)))</f>
        <v/>
      </c>
      <c r="E1207" s="390"/>
      <c r="F1207" s="391"/>
      <c r="G1207" s="480" t="str">
        <f>IF($AC$978="","",IF(HLOOKUP($AC$978,Presentación!$BZ$3:$DE$574,Presentación!AP226,0)="","",HLOOKUP($AC$978,Presentación!$BZ$3:$DE$574,Presentación!AP226,0)))</f>
        <v/>
      </c>
      <c r="H1207" s="481"/>
      <c r="I1207" s="481"/>
      <c r="J1207" s="481"/>
      <c r="K1207" s="481"/>
      <c r="L1207" s="482"/>
      <c r="M1207" s="27"/>
      <c r="N1207" s="27"/>
      <c r="O1207" s="27"/>
      <c r="P1207" s="27"/>
      <c r="Q1207" s="27"/>
      <c r="R1207" s="27"/>
      <c r="S1207" s="27"/>
      <c r="T1207" s="27"/>
      <c r="U1207" s="27"/>
      <c r="V1207" s="27"/>
      <c r="W1207" s="27"/>
      <c r="X1207" s="27"/>
      <c r="Y1207" s="27"/>
      <c r="Z1207" s="27"/>
      <c r="AA1207" s="27"/>
      <c r="AB1207" s="27"/>
      <c r="AC1207" s="27"/>
      <c r="AD1207" s="27"/>
      <c r="AG1207">
        <f t="shared" si="433"/>
        <v>0</v>
      </c>
      <c r="AH1207">
        <f t="shared" si="434"/>
        <v>0</v>
      </c>
      <c r="AI1207">
        <f t="shared" si="435"/>
        <v>0</v>
      </c>
      <c r="AJ1207">
        <f t="shared" si="436"/>
        <v>0</v>
      </c>
      <c r="AK1207">
        <f t="shared" si="437"/>
        <v>0</v>
      </c>
      <c r="AL1207">
        <f t="shared" si="438"/>
        <v>0</v>
      </c>
      <c r="AM1207">
        <f t="shared" si="439"/>
        <v>0</v>
      </c>
      <c r="AN1207">
        <f t="shared" si="440"/>
        <v>0</v>
      </c>
      <c r="AO1207">
        <f t="shared" si="441"/>
        <v>0</v>
      </c>
      <c r="AP1207">
        <f t="shared" si="442"/>
        <v>0</v>
      </c>
      <c r="AQ1207">
        <f t="shared" si="443"/>
        <v>0</v>
      </c>
      <c r="AR1207">
        <f t="shared" si="444"/>
        <v>0</v>
      </c>
      <c r="AS1207">
        <f t="shared" si="445"/>
        <v>0</v>
      </c>
      <c r="AT1207">
        <f t="shared" si="446"/>
        <v>0</v>
      </c>
      <c r="AU1207">
        <f t="shared" si="447"/>
        <v>0</v>
      </c>
      <c r="AV1207">
        <f t="shared" si="448"/>
        <v>0</v>
      </c>
      <c r="AW1207">
        <f t="shared" si="449"/>
        <v>0</v>
      </c>
      <c r="AX1207">
        <f t="shared" si="450"/>
        <v>0</v>
      </c>
      <c r="AY1207">
        <f t="shared" si="451"/>
        <v>0</v>
      </c>
      <c r="AZ1207">
        <f t="shared" si="452"/>
        <v>0</v>
      </c>
      <c r="BA1207" s="35">
        <f t="shared" si="453"/>
        <v>0</v>
      </c>
      <c r="BB1207" s="36">
        <f t="shared" si="454"/>
        <v>0</v>
      </c>
      <c r="BC1207" s="37">
        <f t="shared" si="455"/>
        <v>0</v>
      </c>
      <c r="BD1207" s="38">
        <f t="shared" si="456"/>
        <v>0</v>
      </c>
      <c r="BE1207" s="35">
        <f t="shared" si="457"/>
        <v>0</v>
      </c>
      <c r="BF1207" s="36">
        <f t="shared" si="458"/>
        <v>0</v>
      </c>
      <c r="BG1207" s="37">
        <f t="shared" si="459"/>
        <v>0</v>
      </c>
      <c r="BH1207" s="38">
        <f t="shared" si="460"/>
        <v>0</v>
      </c>
      <c r="BI1207" s="35">
        <f t="shared" si="461"/>
        <v>0</v>
      </c>
      <c r="BJ1207" s="36">
        <f t="shared" si="462"/>
        <v>0</v>
      </c>
      <c r="BK1207" s="37">
        <f t="shared" si="463"/>
        <v>0</v>
      </c>
      <c r="BL1207" s="38">
        <f t="shared" si="464"/>
        <v>0</v>
      </c>
      <c r="BM1207" s="39">
        <f t="shared" si="465"/>
        <v>0</v>
      </c>
      <c r="BN1207" s="34" t="str">
        <f>IF(BM1207=0,"",
IF(SUM($BM$985:BM1207)=1,BO1207,
IF($BM$1560&gt;SUM($BM$985:BM1207),_xlfn.CONCAT(", ",BO1207),
IF($BM$1560=SUM($BM$985:BM1207),_xlfn.CONCAT(" y ",BO1207)))))</f>
        <v/>
      </c>
      <c r="BO1207" s="270" t="s">
        <v>987</v>
      </c>
    </row>
    <row r="1208" spans="1:67" ht="15" customHeight="1">
      <c r="A1208" s="245"/>
      <c r="B1208" s="9"/>
      <c r="C1208" s="270" t="s">
        <v>988</v>
      </c>
      <c r="D1208" s="389" t="str">
        <f>IF($AC$978="","",IF(HLOOKUP($AC$978,Presentación!$AQ$3:$BV$574,Presentación!AP227)="","",HLOOKUP($AC$978,Presentación!$AQ$3:$BV$574,Presentación!AP227,0)))</f>
        <v/>
      </c>
      <c r="E1208" s="390"/>
      <c r="F1208" s="391"/>
      <c r="G1208" s="480" t="str">
        <f>IF($AC$978="","",IF(HLOOKUP($AC$978,Presentación!$BZ$3:$DE$574,Presentación!AP227,0)="","",HLOOKUP($AC$978,Presentación!$BZ$3:$DE$574,Presentación!AP227,0)))</f>
        <v/>
      </c>
      <c r="H1208" s="481"/>
      <c r="I1208" s="481"/>
      <c r="J1208" s="481"/>
      <c r="K1208" s="481"/>
      <c r="L1208" s="482"/>
      <c r="M1208" s="27"/>
      <c r="N1208" s="27"/>
      <c r="O1208" s="27"/>
      <c r="P1208" s="27"/>
      <c r="Q1208" s="27"/>
      <c r="R1208" s="27"/>
      <c r="S1208" s="27"/>
      <c r="T1208" s="27"/>
      <c r="U1208" s="27"/>
      <c r="V1208" s="27"/>
      <c r="W1208" s="27"/>
      <c r="X1208" s="27"/>
      <c r="Y1208" s="27"/>
      <c r="Z1208" s="27"/>
      <c r="AA1208" s="27"/>
      <c r="AB1208" s="27"/>
      <c r="AC1208" s="27"/>
      <c r="AD1208" s="27"/>
      <c r="AG1208">
        <f t="shared" si="433"/>
        <v>0</v>
      </c>
      <c r="AH1208">
        <f t="shared" si="434"/>
        <v>0</v>
      </c>
      <c r="AI1208">
        <f t="shared" si="435"/>
        <v>0</v>
      </c>
      <c r="AJ1208">
        <f t="shared" si="436"/>
        <v>0</v>
      </c>
      <c r="AK1208">
        <f t="shared" si="437"/>
        <v>0</v>
      </c>
      <c r="AL1208">
        <f t="shared" si="438"/>
        <v>0</v>
      </c>
      <c r="AM1208">
        <f t="shared" si="439"/>
        <v>0</v>
      </c>
      <c r="AN1208">
        <f t="shared" si="440"/>
        <v>0</v>
      </c>
      <c r="AO1208">
        <f t="shared" si="441"/>
        <v>0</v>
      </c>
      <c r="AP1208">
        <f t="shared" si="442"/>
        <v>0</v>
      </c>
      <c r="AQ1208">
        <f t="shared" si="443"/>
        <v>0</v>
      </c>
      <c r="AR1208">
        <f t="shared" si="444"/>
        <v>0</v>
      </c>
      <c r="AS1208">
        <f t="shared" si="445"/>
        <v>0</v>
      </c>
      <c r="AT1208">
        <f t="shared" si="446"/>
        <v>0</v>
      </c>
      <c r="AU1208">
        <f t="shared" si="447"/>
        <v>0</v>
      </c>
      <c r="AV1208">
        <f t="shared" si="448"/>
        <v>0</v>
      </c>
      <c r="AW1208">
        <f t="shared" si="449"/>
        <v>0</v>
      </c>
      <c r="AX1208">
        <f t="shared" si="450"/>
        <v>0</v>
      </c>
      <c r="AY1208">
        <f t="shared" si="451"/>
        <v>0</v>
      </c>
      <c r="AZ1208">
        <f t="shared" si="452"/>
        <v>0</v>
      </c>
      <c r="BA1208" s="35">
        <f t="shared" si="453"/>
        <v>0</v>
      </c>
      <c r="BB1208" s="36">
        <f t="shared" si="454"/>
        <v>0</v>
      </c>
      <c r="BC1208" s="37">
        <f t="shared" si="455"/>
        <v>0</v>
      </c>
      <c r="BD1208" s="38">
        <f t="shared" si="456"/>
        <v>0</v>
      </c>
      <c r="BE1208" s="35">
        <f t="shared" si="457"/>
        <v>0</v>
      </c>
      <c r="BF1208" s="36">
        <f t="shared" si="458"/>
        <v>0</v>
      </c>
      <c r="BG1208" s="37">
        <f t="shared" si="459"/>
        <v>0</v>
      </c>
      <c r="BH1208" s="38">
        <f t="shared" si="460"/>
        <v>0</v>
      </c>
      <c r="BI1208" s="35">
        <f t="shared" si="461"/>
        <v>0</v>
      </c>
      <c r="BJ1208" s="36">
        <f t="shared" si="462"/>
        <v>0</v>
      </c>
      <c r="BK1208" s="37">
        <f t="shared" si="463"/>
        <v>0</v>
      </c>
      <c r="BL1208" s="38">
        <f t="shared" si="464"/>
        <v>0</v>
      </c>
      <c r="BM1208" s="39">
        <f t="shared" si="465"/>
        <v>0</v>
      </c>
      <c r="BN1208" s="34" t="str">
        <f>IF(BM1208=0,"",
IF(SUM($BM$985:BM1208)=1,BO1208,
IF($BM$1560&gt;SUM($BM$985:BM1208),_xlfn.CONCAT(", ",BO1208),
IF($BM$1560=SUM($BM$985:BM1208),_xlfn.CONCAT(" y ",BO1208)))))</f>
        <v/>
      </c>
      <c r="BO1208" s="270" t="s">
        <v>988</v>
      </c>
    </row>
    <row r="1209" spans="1:67" ht="15" customHeight="1">
      <c r="A1209" s="245"/>
      <c r="B1209" s="9"/>
      <c r="C1209" s="270" t="s">
        <v>989</v>
      </c>
      <c r="D1209" s="389" t="str">
        <f>IF($AC$978="","",IF(HLOOKUP($AC$978,Presentación!$AQ$3:$BV$574,Presentación!AP228)="","",HLOOKUP($AC$978,Presentación!$AQ$3:$BV$574,Presentación!AP228,0)))</f>
        <v/>
      </c>
      <c r="E1209" s="390"/>
      <c r="F1209" s="391"/>
      <c r="G1209" s="480" t="str">
        <f>IF($AC$978="","",IF(HLOOKUP($AC$978,Presentación!$BZ$3:$DE$574,Presentación!AP228,0)="","",HLOOKUP($AC$978,Presentación!$BZ$3:$DE$574,Presentación!AP228,0)))</f>
        <v/>
      </c>
      <c r="H1209" s="481"/>
      <c r="I1209" s="481"/>
      <c r="J1209" s="481"/>
      <c r="K1209" s="481"/>
      <c r="L1209" s="482"/>
      <c r="M1209" s="27"/>
      <c r="N1209" s="27"/>
      <c r="O1209" s="27"/>
      <c r="P1209" s="27"/>
      <c r="Q1209" s="27"/>
      <c r="R1209" s="27"/>
      <c r="S1209" s="27"/>
      <c r="T1209" s="27"/>
      <c r="U1209" s="27"/>
      <c r="V1209" s="27"/>
      <c r="W1209" s="27"/>
      <c r="X1209" s="27"/>
      <c r="Y1209" s="27"/>
      <c r="Z1209" s="27"/>
      <c r="AA1209" s="27"/>
      <c r="AB1209" s="27"/>
      <c r="AC1209" s="27"/>
      <c r="AD1209" s="27"/>
      <c r="AG1209">
        <f t="shared" si="433"/>
        <v>0</v>
      </c>
      <c r="AH1209">
        <f t="shared" si="434"/>
        <v>0</v>
      </c>
      <c r="AI1209">
        <f t="shared" si="435"/>
        <v>0</v>
      </c>
      <c r="AJ1209">
        <f t="shared" si="436"/>
        <v>0</v>
      </c>
      <c r="AK1209">
        <f t="shared" si="437"/>
        <v>0</v>
      </c>
      <c r="AL1209">
        <f t="shared" si="438"/>
        <v>0</v>
      </c>
      <c r="AM1209">
        <f t="shared" si="439"/>
        <v>0</v>
      </c>
      <c r="AN1209">
        <f t="shared" si="440"/>
        <v>0</v>
      </c>
      <c r="AO1209">
        <f t="shared" si="441"/>
        <v>0</v>
      </c>
      <c r="AP1209">
        <f t="shared" si="442"/>
        <v>0</v>
      </c>
      <c r="AQ1209">
        <f t="shared" si="443"/>
        <v>0</v>
      </c>
      <c r="AR1209">
        <f t="shared" si="444"/>
        <v>0</v>
      </c>
      <c r="AS1209">
        <f t="shared" si="445"/>
        <v>0</v>
      </c>
      <c r="AT1209">
        <f t="shared" si="446"/>
        <v>0</v>
      </c>
      <c r="AU1209">
        <f t="shared" si="447"/>
        <v>0</v>
      </c>
      <c r="AV1209">
        <f t="shared" si="448"/>
        <v>0</v>
      </c>
      <c r="AW1209">
        <f t="shared" si="449"/>
        <v>0</v>
      </c>
      <c r="AX1209">
        <f t="shared" si="450"/>
        <v>0</v>
      </c>
      <c r="AY1209">
        <f t="shared" si="451"/>
        <v>0</v>
      </c>
      <c r="AZ1209">
        <f t="shared" si="452"/>
        <v>0</v>
      </c>
      <c r="BA1209" s="35">
        <f t="shared" si="453"/>
        <v>0</v>
      </c>
      <c r="BB1209" s="36">
        <f t="shared" si="454"/>
        <v>0</v>
      </c>
      <c r="BC1209" s="37">
        <f t="shared" si="455"/>
        <v>0</v>
      </c>
      <c r="BD1209" s="38">
        <f t="shared" si="456"/>
        <v>0</v>
      </c>
      <c r="BE1209" s="35">
        <f t="shared" si="457"/>
        <v>0</v>
      </c>
      <c r="BF1209" s="36">
        <f t="shared" si="458"/>
        <v>0</v>
      </c>
      <c r="BG1209" s="37">
        <f t="shared" si="459"/>
        <v>0</v>
      </c>
      <c r="BH1209" s="38">
        <f t="shared" si="460"/>
        <v>0</v>
      </c>
      <c r="BI1209" s="35">
        <f t="shared" si="461"/>
        <v>0</v>
      </c>
      <c r="BJ1209" s="36">
        <f t="shared" si="462"/>
        <v>0</v>
      </c>
      <c r="BK1209" s="37">
        <f t="shared" si="463"/>
        <v>0</v>
      </c>
      <c r="BL1209" s="38">
        <f t="shared" si="464"/>
        <v>0</v>
      </c>
      <c r="BM1209" s="39">
        <f t="shared" si="465"/>
        <v>0</v>
      </c>
      <c r="BN1209" s="34" t="str">
        <f>IF(BM1209=0,"",
IF(SUM($BM$985:BM1209)=1,BO1209,
IF($BM$1560&gt;SUM($BM$985:BM1209),_xlfn.CONCAT(", ",BO1209),
IF($BM$1560=SUM($BM$985:BM1209),_xlfn.CONCAT(" y ",BO1209)))))</f>
        <v/>
      </c>
      <c r="BO1209" s="270" t="s">
        <v>989</v>
      </c>
    </row>
    <row r="1210" spans="1:67" ht="15" customHeight="1">
      <c r="A1210" s="245"/>
      <c r="B1210" s="9"/>
      <c r="C1210" s="270" t="s">
        <v>990</v>
      </c>
      <c r="D1210" s="389" t="str">
        <f>IF($AC$978="","",IF(HLOOKUP($AC$978,Presentación!$AQ$3:$BV$574,Presentación!AP229)="","",HLOOKUP($AC$978,Presentación!$AQ$3:$BV$574,Presentación!AP229,0)))</f>
        <v/>
      </c>
      <c r="E1210" s="390"/>
      <c r="F1210" s="391"/>
      <c r="G1210" s="480" t="str">
        <f>IF($AC$978="","",IF(HLOOKUP($AC$978,Presentación!$BZ$3:$DE$574,Presentación!AP229,0)="","",HLOOKUP($AC$978,Presentación!$BZ$3:$DE$574,Presentación!AP229,0)))</f>
        <v/>
      </c>
      <c r="H1210" s="481"/>
      <c r="I1210" s="481"/>
      <c r="J1210" s="481"/>
      <c r="K1210" s="481"/>
      <c r="L1210" s="482"/>
      <c r="M1210" s="27"/>
      <c r="N1210" s="27"/>
      <c r="O1210" s="27"/>
      <c r="P1210" s="27"/>
      <c r="Q1210" s="27"/>
      <c r="R1210" s="27"/>
      <c r="S1210" s="27"/>
      <c r="T1210" s="27"/>
      <c r="U1210" s="27"/>
      <c r="V1210" s="27"/>
      <c r="W1210" s="27"/>
      <c r="X1210" s="27"/>
      <c r="Y1210" s="27"/>
      <c r="Z1210" s="27"/>
      <c r="AA1210" s="27"/>
      <c r="AB1210" s="27"/>
      <c r="AC1210" s="27"/>
      <c r="AD1210" s="27"/>
      <c r="AG1210">
        <f t="shared" si="433"/>
        <v>0</v>
      </c>
      <c r="AH1210">
        <f t="shared" si="434"/>
        <v>0</v>
      </c>
      <c r="AI1210">
        <f t="shared" si="435"/>
        <v>0</v>
      </c>
      <c r="AJ1210">
        <f t="shared" si="436"/>
        <v>0</v>
      </c>
      <c r="AK1210">
        <f t="shared" si="437"/>
        <v>0</v>
      </c>
      <c r="AL1210">
        <f t="shared" si="438"/>
        <v>0</v>
      </c>
      <c r="AM1210">
        <f t="shared" si="439"/>
        <v>0</v>
      </c>
      <c r="AN1210">
        <f t="shared" si="440"/>
        <v>0</v>
      </c>
      <c r="AO1210">
        <f t="shared" si="441"/>
        <v>0</v>
      </c>
      <c r="AP1210">
        <f t="shared" si="442"/>
        <v>0</v>
      </c>
      <c r="AQ1210">
        <f t="shared" si="443"/>
        <v>0</v>
      </c>
      <c r="AR1210">
        <f t="shared" si="444"/>
        <v>0</v>
      </c>
      <c r="AS1210">
        <f t="shared" si="445"/>
        <v>0</v>
      </c>
      <c r="AT1210">
        <f t="shared" si="446"/>
        <v>0</v>
      </c>
      <c r="AU1210">
        <f t="shared" si="447"/>
        <v>0</v>
      </c>
      <c r="AV1210">
        <f t="shared" si="448"/>
        <v>0</v>
      </c>
      <c r="AW1210">
        <f t="shared" si="449"/>
        <v>0</v>
      </c>
      <c r="AX1210">
        <f t="shared" si="450"/>
        <v>0</v>
      </c>
      <c r="AY1210">
        <f t="shared" si="451"/>
        <v>0</v>
      </c>
      <c r="AZ1210">
        <f t="shared" si="452"/>
        <v>0</v>
      </c>
      <c r="BA1210" s="35">
        <f t="shared" si="453"/>
        <v>0</v>
      </c>
      <c r="BB1210" s="36">
        <f t="shared" si="454"/>
        <v>0</v>
      </c>
      <c r="BC1210" s="37">
        <f t="shared" si="455"/>
        <v>0</v>
      </c>
      <c r="BD1210" s="38">
        <f t="shared" si="456"/>
        <v>0</v>
      </c>
      <c r="BE1210" s="35">
        <f t="shared" si="457"/>
        <v>0</v>
      </c>
      <c r="BF1210" s="36">
        <f t="shared" si="458"/>
        <v>0</v>
      </c>
      <c r="BG1210" s="37">
        <f t="shared" si="459"/>
        <v>0</v>
      </c>
      <c r="BH1210" s="38">
        <f t="shared" si="460"/>
        <v>0</v>
      </c>
      <c r="BI1210" s="35">
        <f t="shared" si="461"/>
        <v>0</v>
      </c>
      <c r="BJ1210" s="36">
        <f t="shared" si="462"/>
        <v>0</v>
      </c>
      <c r="BK1210" s="37">
        <f t="shared" si="463"/>
        <v>0</v>
      </c>
      <c r="BL1210" s="38">
        <f t="shared" si="464"/>
        <v>0</v>
      </c>
      <c r="BM1210" s="39">
        <f t="shared" si="465"/>
        <v>0</v>
      </c>
      <c r="BN1210" s="34" t="str">
        <f>IF(BM1210=0,"",
IF(SUM($BM$985:BM1210)=1,BO1210,
IF($BM$1560&gt;SUM($BM$985:BM1210),_xlfn.CONCAT(", ",BO1210),
IF($BM$1560=SUM($BM$985:BM1210),_xlfn.CONCAT(" y ",BO1210)))))</f>
        <v/>
      </c>
      <c r="BO1210" s="270" t="s">
        <v>990</v>
      </c>
    </row>
    <row r="1211" spans="1:67" ht="15" customHeight="1">
      <c r="A1211" s="245"/>
      <c r="B1211" s="9"/>
      <c r="C1211" s="270" t="s">
        <v>991</v>
      </c>
      <c r="D1211" s="389" t="str">
        <f>IF($AC$978="","",IF(HLOOKUP($AC$978,Presentación!$AQ$3:$BV$574,Presentación!AP230)="","",HLOOKUP($AC$978,Presentación!$AQ$3:$BV$574,Presentación!AP230,0)))</f>
        <v/>
      </c>
      <c r="E1211" s="390"/>
      <c r="F1211" s="391"/>
      <c r="G1211" s="480" t="str">
        <f>IF($AC$978="","",IF(HLOOKUP($AC$978,Presentación!$BZ$3:$DE$574,Presentación!AP230,0)="","",HLOOKUP($AC$978,Presentación!$BZ$3:$DE$574,Presentación!AP230,0)))</f>
        <v/>
      </c>
      <c r="H1211" s="481"/>
      <c r="I1211" s="481"/>
      <c r="J1211" s="481"/>
      <c r="K1211" s="481"/>
      <c r="L1211" s="482"/>
      <c r="M1211" s="27"/>
      <c r="N1211" s="27"/>
      <c r="O1211" s="27"/>
      <c r="P1211" s="27"/>
      <c r="Q1211" s="27"/>
      <c r="R1211" s="27"/>
      <c r="S1211" s="27"/>
      <c r="T1211" s="27"/>
      <c r="U1211" s="27"/>
      <c r="V1211" s="27"/>
      <c r="W1211" s="27"/>
      <c r="X1211" s="27"/>
      <c r="Y1211" s="27"/>
      <c r="Z1211" s="27"/>
      <c r="AA1211" s="27"/>
      <c r="AB1211" s="27"/>
      <c r="AC1211" s="27"/>
      <c r="AD1211" s="27"/>
      <c r="AG1211">
        <f t="shared" si="433"/>
        <v>0</v>
      </c>
      <c r="AH1211">
        <f t="shared" si="434"/>
        <v>0</v>
      </c>
      <c r="AI1211">
        <f t="shared" si="435"/>
        <v>0</v>
      </c>
      <c r="AJ1211">
        <f t="shared" si="436"/>
        <v>0</v>
      </c>
      <c r="AK1211">
        <f t="shared" si="437"/>
        <v>0</v>
      </c>
      <c r="AL1211">
        <f t="shared" si="438"/>
        <v>0</v>
      </c>
      <c r="AM1211">
        <f t="shared" si="439"/>
        <v>0</v>
      </c>
      <c r="AN1211">
        <f t="shared" si="440"/>
        <v>0</v>
      </c>
      <c r="AO1211">
        <f t="shared" si="441"/>
        <v>0</v>
      </c>
      <c r="AP1211">
        <f t="shared" si="442"/>
        <v>0</v>
      </c>
      <c r="AQ1211">
        <f t="shared" si="443"/>
        <v>0</v>
      </c>
      <c r="AR1211">
        <f t="shared" si="444"/>
        <v>0</v>
      </c>
      <c r="AS1211">
        <f t="shared" si="445"/>
        <v>0</v>
      </c>
      <c r="AT1211">
        <f t="shared" si="446"/>
        <v>0</v>
      </c>
      <c r="AU1211">
        <f t="shared" si="447"/>
        <v>0</v>
      </c>
      <c r="AV1211">
        <f t="shared" si="448"/>
        <v>0</v>
      </c>
      <c r="AW1211">
        <f t="shared" si="449"/>
        <v>0</v>
      </c>
      <c r="AX1211">
        <f t="shared" si="450"/>
        <v>0</v>
      </c>
      <c r="AY1211">
        <f t="shared" si="451"/>
        <v>0</v>
      </c>
      <c r="AZ1211">
        <f t="shared" si="452"/>
        <v>0</v>
      </c>
      <c r="BA1211" s="35">
        <f t="shared" si="453"/>
        <v>0</v>
      </c>
      <c r="BB1211" s="36">
        <f t="shared" si="454"/>
        <v>0</v>
      </c>
      <c r="BC1211" s="37">
        <f t="shared" si="455"/>
        <v>0</v>
      </c>
      <c r="BD1211" s="38">
        <f t="shared" si="456"/>
        <v>0</v>
      </c>
      <c r="BE1211" s="35">
        <f t="shared" si="457"/>
        <v>0</v>
      </c>
      <c r="BF1211" s="36">
        <f t="shared" si="458"/>
        <v>0</v>
      </c>
      <c r="BG1211" s="37">
        <f t="shared" si="459"/>
        <v>0</v>
      </c>
      <c r="BH1211" s="38">
        <f t="shared" si="460"/>
        <v>0</v>
      </c>
      <c r="BI1211" s="35">
        <f t="shared" si="461"/>
        <v>0</v>
      </c>
      <c r="BJ1211" s="36">
        <f t="shared" si="462"/>
        <v>0</v>
      </c>
      <c r="BK1211" s="37">
        <f t="shared" si="463"/>
        <v>0</v>
      </c>
      <c r="BL1211" s="38">
        <f t="shared" si="464"/>
        <v>0</v>
      </c>
      <c r="BM1211" s="39">
        <f t="shared" si="465"/>
        <v>0</v>
      </c>
      <c r="BN1211" s="34" t="str">
        <f>IF(BM1211=0,"",
IF(SUM($BM$985:BM1211)=1,BO1211,
IF($BM$1560&gt;SUM($BM$985:BM1211),_xlfn.CONCAT(", ",BO1211),
IF($BM$1560=SUM($BM$985:BM1211),_xlfn.CONCAT(" y ",BO1211)))))</f>
        <v/>
      </c>
      <c r="BO1211" s="270" t="s">
        <v>991</v>
      </c>
    </row>
    <row r="1212" spans="1:67" ht="15" customHeight="1">
      <c r="A1212" s="245"/>
      <c r="B1212" s="9"/>
      <c r="C1212" s="270" t="s">
        <v>992</v>
      </c>
      <c r="D1212" s="389" t="str">
        <f>IF($AC$978="","",IF(HLOOKUP($AC$978,Presentación!$AQ$3:$BV$574,Presentación!AP231)="","",HLOOKUP($AC$978,Presentación!$AQ$3:$BV$574,Presentación!AP231,0)))</f>
        <v/>
      </c>
      <c r="E1212" s="390"/>
      <c r="F1212" s="391"/>
      <c r="G1212" s="480" t="str">
        <f>IF($AC$978="","",IF(HLOOKUP($AC$978,Presentación!$BZ$3:$DE$574,Presentación!AP231,0)="","",HLOOKUP($AC$978,Presentación!$BZ$3:$DE$574,Presentación!AP231,0)))</f>
        <v/>
      </c>
      <c r="H1212" s="481"/>
      <c r="I1212" s="481"/>
      <c r="J1212" s="481"/>
      <c r="K1212" s="481"/>
      <c r="L1212" s="482"/>
      <c r="M1212" s="27"/>
      <c r="N1212" s="27"/>
      <c r="O1212" s="27"/>
      <c r="P1212" s="27"/>
      <c r="Q1212" s="27"/>
      <c r="R1212" s="27"/>
      <c r="S1212" s="27"/>
      <c r="T1212" s="27"/>
      <c r="U1212" s="27"/>
      <c r="V1212" s="27"/>
      <c r="W1212" s="27"/>
      <c r="X1212" s="27"/>
      <c r="Y1212" s="27"/>
      <c r="Z1212" s="27"/>
      <c r="AA1212" s="27"/>
      <c r="AB1212" s="27"/>
      <c r="AC1212" s="27"/>
      <c r="AD1212" s="27"/>
      <c r="AG1212">
        <f t="shared" si="433"/>
        <v>0</v>
      </c>
      <c r="AH1212">
        <f t="shared" si="434"/>
        <v>0</v>
      </c>
      <c r="AI1212">
        <f t="shared" si="435"/>
        <v>0</v>
      </c>
      <c r="AJ1212">
        <f t="shared" si="436"/>
        <v>0</v>
      </c>
      <c r="AK1212">
        <f t="shared" si="437"/>
        <v>0</v>
      </c>
      <c r="AL1212">
        <f t="shared" si="438"/>
        <v>0</v>
      </c>
      <c r="AM1212">
        <f t="shared" si="439"/>
        <v>0</v>
      </c>
      <c r="AN1212">
        <f t="shared" si="440"/>
        <v>0</v>
      </c>
      <c r="AO1212">
        <f t="shared" si="441"/>
        <v>0</v>
      </c>
      <c r="AP1212">
        <f t="shared" si="442"/>
        <v>0</v>
      </c>
      <c r="AQ1212">
        <f t="shared" si="443"/>
        <v>0</v>
      </c>
      <c r="AR1212">
        <f t="shared" si="444"/>
        <v>0</v>
      </c>
      <c r="AS1212">
        <f t="shared" si="445"/>
        <v>0</v>
      </c>
      <c r="AT1212">
        <f t="shared" si="446"/>
        <v>0</v>
      </c>
      <c r="AU1212">
        <f t="shared" si="447"/>
        <v>0</v>
      </c>
      <c r="AV1212">
        <f t="shared" si="448"/>
        <v>0</v>
      </c>
      <c r="AW1212">
        <f t="shared" si="449"/>
        <v>0</v>
      </c>
      <c r="AX1212">
        <f t="shared" si="450"/>
        <v>0</v>
      </c>
      <c r="AY1212">
        <f t="shared" si="451"/>
        <v>0</v>
      </c>
      <c r="AZ1212">
        <f t="shared" si="452"/>
        <v>0</v>
      </c>
      <c r="BA1212" s="35">
        <f t="shared" si="453"/>
        <v>0</v>
      </c>
      <c r="BB1212" s="36">
        <f t="shared" si="454"/>
        <v>0</v>
      </c>
      <c r="BC1212" s="37">
        <f t="shared" si="455"/>
        <v>0</v>
      </c>
      <c r="BD1212" s="38">
        <f t="shared" si="456"/>
        <v>0</v>
      </c>
      <c r="BE1212" s="35">
        <f t="shared" si="457"/>
        <v>0</v>
      </c>
      <c r="BF1212" s="36">
        <f t="shared" si="458"/>
        <v>0</v>
      </c>
      <c r="BG1212" s="37">
        <f t="shared" si="459"/>
        <v>0</v>
      </c>
      <c r="BH1212" s="38">
        <f t="shared" si="460"/>
        <v>0</v>
      </c>
      <c r="BI1212" s="35">
        <f t="shared" si="461"/>
        <v>0</v>
      </c>
      <c r="BJ1212" s="36">
        <f t="shared" si="462"/>
        <v>0</v>
      </c>
      <c r="BK1212" s="37">
        <f t="shared" si="463"/>
        <v>0</v>
      </c>
      <c r="BL1212" s="38">
        <f t="shared" si="464"/>
        <v>0</v>
      </c>
      <c r="BM1212" s="39">
        <f t="shared" si="465"/>
        <v>0</v>
      </c>
      <c r="BN1212" s="34" t="str">
        <f>IF(BM1212=0,"",
IF(SUM($BM$985:BM1212)=1,BO1212,
IF($BM$1560&gt;SUM($BM$985:BM1212),_xlfn.CONCAT(", ",BO1212),
IF($BM$1560=SUM($BM$985:BM1212),_xlfn.CONCAT(" y ",BO1212)))))</f>
        <v/>
      </c>
      <c r="BO1212" s="270" t="s">
        <v>992</v>
      </c>
    </row>
    <row r="1213" spans="1:67" ht="15" customHeight="1">
      <c r="A1213" s="245"/>
      <c r="B1213" s="9"/>
      <c r="C1213" s="270" t="s">
        <v>993</v>
      </c>
      <c r="D1213" s="389" t="str">
        <f>IF($AC$978="","",IF(HLOOKUP($AC$978,Presentación!$AQ$3:$BV$574,Presentación!AP232)="","",HLOOKUP($AC$978,Presentación!$AQ$3:$BV$574,Presentación!AP232,0)))</f>
        <v/>
      </c>
      <c r="E1213" s="390"/>
      <c r="F1213" s="391"/>
      <c r="G1213" s="480" t="str">
        <f>IF($AC$978="","",IF(HLOOKUP($AC$978,Presentación!$BZ$3:$DE$574,Presentación!AP232,0)="","",HLOOKUP($AC$978,Presentación!$BZ$3:$DE$574,Presentación!AP232,0)))</f>
        <v/>
      </c>
      <c r="H1213" s="481"/>
      <c r="I1213" s="481"/>
      <c r="J1213" s="481"/>
      <c r="K1213" s="481"/>
      <c r="L1213" s="482"/>
      <c r="M1213" s="27"/>
      <c r="N1213" s="27"/>
      <c r="O1213" s="27"/>
      <c r="P1213" s="27"/>
      <c r="Q1213" s="27"/>
      <c r="R1213" s="27"/>
      <c r="S1213" s="27"/>
      <c r="T1213" s="27"/>
      <c r="U1213" s="27"/>
      <c r="V1213" s="27"/>
      <c r="W1213" s="27"/>
      <c r="X1213" s="27"/>
      <c r="Y1213" s="27"/>
      <c r="Z1213" s="27"/>
      <c r="AA1213" s="27"/>
      <c r="AB1213" s="27"/>
      <c r="AC1213" s="27"/>
      <c r="AD1213" s="27"/>
      <c r="AG1213">
        <f t="shared" si="433"/>
        <v>0</v>
      </c>
      <c r="AH1213">
        <f t="shared" si="434"/>
        <v>0</v>
      </c>
      <c r="AI1213">
        <f t="shared" si="435"/>
        <v>0</v>
      </c>
      <c r="AJ1213">
        <f t="shared" si="436"/>
        <v>0</v>
      </c>
      <c r="AK1213">
        <f t="shared" si="437"/>
        <v>0</v>
      </c>
      <c r="AL1213">
        <f t="shared" si="438"/>
        <v>0</v>
      </c>
      <c r="AM1213">
        <f t="shared" si="439"/>
        <v>0</v>
      </c>
      <c r="AN1213">
        <f t="shared" si="440"/>
        <v>0</v>
      </c>
      <c r="AO1213">
        <f t="shared" si="441"/>
        <v>0</v>
      </c>
      <c r="AP1213">
        <f t="shared" si="442"/>
        <v>0</v>
      </c>
      <c r="AQ1213">
        <f t="shared" si="443"/>
        <v>0</v>
      </c>
      <c r="AR1213">
        <f t="shared" si="444"/>
        <v>0</v>
      </c>
      <c r="AS1213">
        <f t="shared" si="445"/>
        <v>0</v>
      </c>
      <c r="AT1213">
        <f t="shared" si="446"/>
        <v>0</v>
      </c>
      <c r="AU1213">
        <f t="shared" si="447"/>
        <v>0</v>
      </c>
      <c r="AV1213">
        <f t="shared" si="448"/>
        <v>0</v>
      </c>
      <c r="AW1213">
        <f t="shared" si="449"/>
        <v>0</v>
      </c>
      <c r="AX1213">
        <f t="shared" si="450"/>
        <v>0</v>
      </c>
      <c r="AY1213">
        <f t="shared" si="451"/>
        <v>0</v>
      </c>
      <c r="AZ1213">
        <f t="shared" si="452"/>
        <v>0</v>
      </c>
      <c r="BA1213" s="35">
        <f t="shared" si="453"/>
        <v>0</v>
      </c>
      <c r="BB1213" s="36">
        <f t="shared" si="454"/>
        <v>0</v>
      </c>
      <c r="BC1213" s="37">
        <f t="shared" si="455"/>
        <v>0</v>
      </c>
      <c r="BD1213" s="38">
        <f t="shared" si="456"/>
        <v>0</v>
      </c>
      <c r="BE1213" s="35">
        <f t="shared" si="457"/>
        <v>0</v>
      </c>
      <c r="BF1213" s="36">
        <f t="shared" si="458"/>
        <v>0</v>
      </c>
      <c r="BG1213" s="37">
        <f t="shared" si="459"/>
        <v>0</v>
      </c>
      <c r="BH1213" s="38">
        <f t="shared" si="460"/>
        <v>0</v>
      </c>
      <c r="BI1213" s="35">
        <f t="shared" si="461"/>
        <v>0</v>
      </c>
      <c r="BJ1213" s="36">
        <f t="shared" si="462"/>
        <v>0</v>
      </c>
      <c r="BK1213" s="37">
        <f t="shared" si="463"/>
        <v>0</v>
      </c>
      <c r="BL1213" s="38">
        <f t="shared" si="464"/>
        <v>0</v>
      </c>
      <c r="BM1213" s="39">
        <f t="shared" si="465"/>
        <v>0</v>
      </c>
      <c r="BN1213" s="34" t="str">
        <f>IF(BM1213=0,"",
IF(SUM($BM$985:BM1213)=1,BO1213,
IF($BM$1560&gt;SUM($BM$985:BM1213),_xlfn.CONCAT(", ",BO1213),
IF($BM$1560=SUM($BM$985:BM1213),_xlfn.CONCAT(" y ",BO1213)))))</f>
        <v/>
      </c>
      <c r="BO1213" s="270" t="s">
        <v>993</v>
      </c>
    </row>
    <row r="1214" spans="1:67" ht="15" customHeight="1">
      <c r="A1214" s="245"/>
      <c r="B1214" s="9"/>
      <c r="C1214" s="270" t="s">
        <v>994</v>
      </c>
      <c r="D1214" s="389" t="str">
        <f>IF($AC$978="","",IF(HLOOKUP($AC$978,Presentación!$AQ$3:$BV$574,Presentación!AP233)="","",HLOOKUP($AC$978,Presentación!$AQ$3:$BV$574,Presentación!AP233,0)))</f>
        <v/>
      </c>
      <c r="E1214" s="390"/>
      <c r="F1214" s="391"/>
      <c r="G1214" s="480" t="str">
        <f>IF($AC$978="","",IF(HLOOKUP($AC$978,Presentación!$BZ$3:$DE$574,Presentación!AP233,0)="","",HLOOKUP($AC$978,Presentación!$BZ$3:$DE$574,Presentación!AP233,0)))</f>
        <v/>
      </c>
      <c r="H1214" s="481"/>
      <c r="I1214" s="481"/>
      <c r="J1214" s="481"/>
      <c r="K1214" s="481"/>
      <c r="L1214" s="482"/>
      <c r="M1214" s="27"/>
      <c r="N1214" s="27"/>
      <c r="O1214" s="27"/>
      <c r="P1214" s="27"/>
      <c r="Q1214" s="27"/>
      <c r="R1214" s="27"/>
      <c r="S1214" s="27"/>
      <c r="T1214" s="27"/>
      <c r="U1214" s="27"/>
      <c r="V1214" s="27"/>
      <c r="W1214" s="27"/>
      <c r="X1214" s="27"/>
      <c r="Y1214" s="27"/>
      <c r="Z1214" s="27"/>
      <c r="AA1214" s="27"/>
      <c r="AB1214" s="27"/>
      <c r="AC1214" s="27"/>
      <c r="AD1214" s="27"/>
      <c r="AG1214">
        <f t="shared" si="433"/>
        <v>0</v>
      </c>
      <c r="AH1214">
        <f t="shared" si="434"/>
        <v>0</v>
      </c>
      <c r="AI1214">
        <f t="shared" si="435"/>
        <v>0</v>
      </c>
      <c r="AJ1214">
        <f t="shared" si="436"/>
        <v>0</v>
      </c>
      <c r="AK1214">
        <f t="shared" si="437"/>
        <v>0</v>
      </c>
      <c r="AL1214">
        <f t="shared" si="438"/>
        <v>0</v>
      </c>
      <c r="AM1214">
        <f t="shared" si="439"/>
        <v>0</v>
      </c>
      <c r="AN1214">
        <f t="shared" si="440"/>
        <v>0</v>
      </c>
      <c r="AO1214">
        <f t="shared" si="441"/>
        <v>0</v>
      </c>
      <c r="AP1214">
        <f t="shared" si="442"/>
        <v>0</v>
      </c>
      <c r="AQ1214">
        <f t="shared" si="443"/>
        <v>0</v>
      </c>
      <c r="AR1214">
        <f t="shared" si="444"/>
        <v>0</v>
      </c>
      <c r="AS1214">
        <f t="shared" si="445"/>
        <v>0</v>
      </c>
      <c r="AT1214">
        <f t="shared" si="446"/>
        <v>0</v>
      </c>
      <c r="AU1214">
        <f t="shared" si="447"/>
        <v>0</v>
      </c>
      <c r="AV1214">
        <f t="shared" si="448"/>
        <v>0</v>
      </c>
      <c r="AW1214">
        <f t="shared" si="449"/>
        <v>0</v>
      </c>
      <c r="AX1214">
        <f t="shared" si="450"/>
        <v>0</v>
      </c>
      <c r="AY1214">
        <f t="shared" si="451"/>
        <v>0</v>
      </c>
      <c r="AZ1214">
        <f t="shared" si="452"/>
        <v>0</v>
      </c>
      <c r="BA1214" s="35">
        <f t="shared" si="453"/>
        <v>0</v>
      </c>
      <c r="BB1214" s="36">
        <f t="shared" si="454"/>
        <v>0</v>
      </c>
      <c r="BC1214" s="37">
        <f t="shared" si="455"/>
        <v>0</v>
      </c>
      <c r="BD1214" s="38">
        <f t="shared" si="456"/>
        <v>0</v>
      </c>
      <c r="BE1214" s="35">
        <f t="shared" si="457"/>
        <v>0</v>
      </c>
      <c r="BF1214" s="36">
        <f t="shared" si="458"/>
        <v>0</v>
      </c>
      <c r="BG1214" s="37">
        <f t="shared" si="459"/>
        <v>0</v>
      </c>
      <c r="BH1214" s="38">
        <f t="shared" si="460"/>
        <v>0</v>
      </c>
      <c r="BI1214" s="35">
        <f t="shared" si="461"/>
        <v>0</v>
      </c>
      <c r="BJ1214" s="36">
        <f t="shared" si="462"/>
        <v>0</v>
      </c>
      <c r="BK1214" s="37">
        <f t="shared" si="463"/>
        <v>0</v>
      </c>
      <c r="BL1214" s="38">
        <f t="shared" si="464"/>
        <v>0</v>
      </c>
      <c r="BM1214" s="39">
        <f t="shared" si="465"/>
        <v>0</v>
      </c>
      <c r="BN1214" s="34" t="str">
        <f>IF(BM1214=0,"",
IF(SUM($BM$985:BM1214)=1,BO1214,
IF($BM$1560&gt;SUM($BM$985:BM1214),_xlfn.CONCAT(", ",BO1214),
IF($BM$1560=SUM($BM$985:BM1214),_xlfn.CONCAT(" y ",BO1214)))))</f>
        <v/>
      </c>
      <c r="BO1214" s="270" t="s">
        <v>994</v>
      </c>
    </row>
    <row r="1215" spans="1:67" ht="15" customHeight="1">
      <c r="A1215" s="245"/>
      <c r="B1215" s="9"/>
      <c r="C1215" s="270" t="s">
        <v>995</v>
      </c>
      <c r="D1215" s="389" t="str">
        <f>IF($AC$978="","",IF(HLOOKUP($AC$978,Presentación!$AQ$3:$BV$574,Presentación!AP234)="","",HLOOKUP($AC$978,Presentación!$AQ$3:$BV$574,Presentación!AP234,0)))</f>
        <v/>
      </c>
      <c r="E1215" s="390"/>
      <c r="F1215" s="391"/>
      <c r="G1215" s="480" t="str">
        <f>IF($AC$978="","",IF(HLOOKUP($AC$978,Presentación!$BZ$3:$DE$574,Presentación!AP234,0)="","",HLOOKUP($AC$978,Presentación!$BZ$3:$DE$574,Presentación!AP234,0)))</f>
        <v/>
      </c>
      <c r="H1215" s="481"/>
      <c r="I1215" s="481"/>
      <c r="J1215" s="481"/>
      <c r="K1215" s="481"/>
      <c r="L1215" s="482"/>
      <c r="M1215" s="27"/>
      <c r="N1215" s="27"/>
      <c r="O1215" s="27"/>
      <c r="P1215" s="27"/>
      <c r="Q1215" s="27"/>
      <c r="R1215" s="27"/>
      <c r="S1215" s="27"/>
      <c r="T1215" s="27"/>
      <c r="U1215" s="27"/>
      <c r="V1215" s="27"/>
      <c r="W1215" s="27"/>
      <c r="X1215" s="27"/>
      <c r="Y1215" s="27"/>
      <c r="Z1215" s="27"/>
      <c r="AA1215" s="27"/>
      <c r="AB1215" s="27"/>
      <c r="AC1215" s="27"/>
      <c r="AD1215" s="27"/>
      <c r="AG1215">
        <f t="shared" si="433"/>
        <v>0</v>
      </c>
      <c r="AH1215">
        <f t="shared" si="434"/>
        <v>0</v>
      </c>
      <c r="AI1215">
        <f t="shared" si="435"/>
        <v>0</v>
      </c>
      <c r="AJ1215">
        <f t="shared" si="436"/>
        <v>0</v>
      </c>
      <c r="AK1215">
        <f t="shared" si="437"/>
        <v>0</v>
      </c>
      <c r="AL1215">
        <f t="shared" si="438"/>
        <v>0</v>
      </c>
      <c r="AM1215">
        <f t="shared" si="439"/>
        <v>0</v>
      </c>
      <c r="AN1215">
        <f t="shared" si="440"/>
        <v>0</v>
      </c>
      <c r="AO1215">
        <f t="shared" si="441"/>
        <v>0</v>
      </c>
      <c r="AP1215">
        <f t="shared" si="442"/>
        <v>0</v>
      </c>
      <c r="AQ1215">
        <f t="shared" si="443"/>
        <v>0</v>
      </c>
      <c r="AR1215">
        <f t="shared" si="444"/>
        <v>0</v>
      </c>
      <c r="AS1215">
        <f t="shared" si="445"/>
        <v>0</v>
      </c>
      <c r="AT1215">
        <f t="shared" si="446"/>
        <v>0</v>
      </c>
      <c r="AU1215">
        <f t="shared" si="447"/>
        <v>0</v>
      </c>
      <c r="AV1215">
        <f t="shared" si="448"/>
        <v>0</v>
      </c>
      <c r="AW1215">
        <f t="shared" si="449"/>
        <v>0</v>
      </c>
      <c r="AX1215">
        <f t="shared" si="450"/>
        <v>0</v>
      </c>
      <c r="AY1215">
        <f t="shared" si="451"/>
        <v>0</v>
      </c>
      <c r="AZ1215">
        <f t="shared" si="452"/>
        <v>0</v>
      </c>
      <c r="BA1215" s="35">
        <f t="shared" si="453"/>
        <v>0</v>
      </c>
      <c r="BB1215" s="36">
        <f t="shared" si="454"/>
        <v>0</v>
      </c>
      <c r="BC1215" s="37">
        <f t="shared" si="455"/>
        <v>0</v>
      </c>
      <c r="BD1215" s="38">
        <f t="shared" si="456"/>
        <v>0</v>
      </c>
      <c r="BE1215" s="35">
        <f t="shared" si="457"/>
        <v>0</v>
      </c>
      <c r="BF1215" s="36">
        <f t="shared" si="458"/>
        <v>0</v>
      </c>
      <c r="BG1215" s="37">
        <f t="shared" si="459"/>
        <v>0</v>
      </c>
      <c r="BH1215" s="38">
        <f t="shared" si="460"/>
        <v>0</v>
      </c>
      <c r="BI1215" s="35">
        <f t="shared" si="461"/>
        <v>0</v>
      </c>
      <c r="BJ1215" s="36">
        <f t="shared" si="462"/>
        <v>0</v>
      </c>
      <c r="BK1215" s="37">
        <f t="shared" si="463"/>
        <v>0</v>
      </c>
      <c r="BL1215" s="38">
        <f t="shared" si="464"/>
        <v>0</v>
      </c>
      <c r="BM1215" s="39">
        <f t="shared" si="465"/>
        <v>0</v>
      </c>
      <c r="BN1215" s="34" t="str">
        <f>IF(BM1215=0,"",
IF(SUM($BM$985:BM1215)=1,BO1215,
IF($BM$1560&gt;SUM($BM$985:BM1215),_xlfn.CONCAT(", ",BO1215),
IF($BM$1560=SUM($BM$985:BM1215),_xlfn.CONCAT(" y ",BO1215)))))</f>
        <v/>
      </c>
      <c r="BO1215" s="270" t="s">
        <v>995</v>
      </c>
    </row>
    <row r="1216" spans="1:67" ht="15" customHeight="1">
      <c r="A1216" s="245"/>
      <c r="B1216" s="9"/>
      <c r="C1216" s="270" t="s">
        <v>996</v>
      </c>
      <c r="D1216" s="389" t="str">
        <f>IF($AC$978="","",IF(HLOOKUP($AC$978,Presentación!$AQ$3:$BV$574,Presentación!AP235)="","",HLOOKUP($AC$978,Presentación!$AQ$3:$BV$574,Presentación!AP235,0)))</f>
        <v/>
      </c>
      <c r="E1216" s="390"/>
      <c r="F1216" s="391"/>
      <c r="G1216" s="480" t="str">
        <f>IF($AC$978="","",IF(HLOOKUP($AC$978,Presentación!$BZ$3:$DE$574,Presentación!AP235,0)="","",HLOOKUP($AC$978,Presentación!$BZ$3:$DE$574,Presentación!AP235,0)))</f>
        <v/>
      </c>
      <c r="H1216" s="481"/>
      <c r="I1216" s="481"/>
      <c r="J1216" s="481"/>
      <c r="K1216" s="481"/>
      <c r="L1216" s="482"/>
      <c r="M1216" s="27"/>
      <c r="N1216" s="27"/>
      <c r="O1216" s="27"/>
      <c r="P1216" s="27"/>
      <c r="Q1216" s="27"/>
      <c r="R1216" s="27"/>
      <c r="S1216" s="27"/>
      <c r="T1216" s="27"/>
      <c r="U1216" s="27"/>
      <c r="V1216" s="27"/>
      <c r="W1216" s="27"/>
      <c r="X1216" s="27"/>
      <c r="Y1216" s="27"/>
      <c r="Z1216" s="27"/>
      <c r="AA1216" s="27"/>
      <c r="AB1216" s="27"/>
      <c r="AC1216" s="27"/>
      <c r="AD1216" s="27"/>
      <c r="AG1216">
        <f t="shared" si="433"/>
        <v>0</v>
      </c>
      <c r="AH1216">
        <f t="shared" si="434"/>
        <v>0</v>
      </c>
      <c r="AI1216">
        <f t="shared" si="435"/>
        <v>0</v>
      </c>
      <c r="AJ1216">
        <f t="shared" si="436"/>
        <v>0</v>
      </c>
      <c r="AK1216">
        <f t="shared" si="437"/>
        <v>0</v>
      </c>
      <c r="AL1216">
        <f t="shared" si="438"/>
        <v>0</v>
      </c>
      <c r="AM1216">
        <f t="shared" si="439"/>
        <v>0</v>
      </c>
      <c r="AN1216">
        <f t="shared" si="440"/>
        <v>0</v>
      </c>
      <c r="AO1216">
        <f t="shared" si="441"/>
        <v>0</v>
      </c>
      <c r="AP1216">
        <f t="shared" si="442"/>
        <v>0</v>
      </c>
      <c r="AQ1216">
        <f t="shared" si="443"/>
        <v>0</v>
      </c>
      <c r="AR1216">
        <f t="shared" si="444"/>
        <v>0</v>
      </c>
      <c r="AS1216">
        <f t="shared" si="445"/>
        <v>0</v>
      </c>
      <c r="AT1216">
        <f t="shared" si="446"/>
        <v>0</v>
      </c>
      <c r="AU1216">
        <f t="shared" si="447"/>
        <v>0</v>
      </c>
      <c r="AV1216">
        <f t="shared" si="448"/>
        <v>0</v>
      </c>
      <c r="AW1216">
        <f t="shared" si="449"/>
        <v>0</v>
      </c>
      <c r="AX1216">
        <f t="shared" si="450"/>
        <v>0</v>
      </c>
      <c r="AY1216">
        <f t="shared" si="451"/>
        <v>0</v>
      </c>
      <c r="AZ1216">
        <f t="shared" si="452"/>
        <v>0</v>
      </c>
      <c r="BA1216" s="35">
        <f t="shared" si="453"/>
        <v>0</v>
      </c>
      <c r="BB1216" s="36">
        <f t="shared" si="454"/>
        <v>0</v>
      </c>
      <c r="BC1216" s="37">
        <f t="shared" si="455"/>
        <v>0</v>
      </c>
      <c r="BD1216" s="38">
        <f t="shared" si="456"/>
        <v>0</v>
      </c>
      <c r="BE1216" s="35">
        <f t="shared" si="457"/>
        <v>0</v>
      </c>
      <c r="BF1216" s="36">
        <f t="shared" si="458"/>
        <v>0</v>
      </c>
      <c r="BG1216" s="37">
        <f t="shared" si="459"/>
        <v>0</v>
      </c>
      <c r="BH1216" s="38">
        <f t="shared" si="460"/>
        <v>0</v>
      </c>
      <c r="BI1216" s="35">
        <f t="shared" si="461"/>
        <v>0</v>
      </c>
      <c r="BJ1216" s="36">
        <f t="shared" si="462"/>
        <v>0</v>
      </c>
      <c r="BK1216" s="37">
        <f t="shared" si="463"/>
        <v>0</v>
      </c>
      <c r="BL1216" s="38">
        <f t="shared" si="464"/>
        <v>0</v>
      </c>
      <c r="BM1216" s="39">
        <f t="shared" si="465"/>
        <v>0</v>
      </c>
      <c r="BN1216" s="34" t="str">
        <f>IF(BM1216=0,"",
IF(SUM($BM$985:BM1216)=1,BO1216,
IF($BM$1560&gt;SUM($BM$985:BM1216),_xlfn.CONCAT(", ",BO1216),
IF($BM$1560=SUM($BM$985:BM1216),_xlfn.CONCAT(" y ",BO1216)))))</f>
        <v/>
      </c>
      <c r="BO1216" s="270" t="s">
        <v>996</v>
      </c>
    </row>
    <row r="1217" spans="1:67" ht="15" customHeight="1">
      <c r="A1217" s="245"/>
      <c r="B1217" s="9"/>
      <c r="C1217" s="270" t="s">
        <v>997</v>
      </c>
      <c r="D1217" s="389" t="str">
        <f>IF($AC$978="","",IF(HLOOKUP($AC$978,Presentación!$AQ$3:$BV$574,Presentación!AP236)="","",HLOOKUP($AC$978,Presentación!$AQ$3:$BV$574,Presentación!AP236,0)))</f>
        <v/>
      </c>
      <c r="E1217" s="390"/>
      <c r="F1217" s="391"/>
      <c r="G1217" s="480" t="str">
        <f>IF($AC$978="","",IF(HLOOKUP($AC$978,Presentación!$BZ$3:$DE$574,Presentación!AP236,0)="","",HLOOKUP($AC$978,Presentación!$BZ$3:$DE$574,Presentación!AP236,0)))</f>
        <v/>
      </c>
      <c r="H1217" s="481"/>
      <c r="I1217" s="481"/>
      <c r="J1217" s="481"/>
      <c r="K1217" s="481"/>
      <c r="L1217" s="482"/>
      <c r="M1217" s="27"/>
      <c r="N1217" s="27"/>
      <c r="O1217" s="27"/>
      <c r="P1217" s="27"/>
      <c r="Q1217" s="27"/>
      <c r="R1217" s="27"/>
      <c r="S1217" s="27"/>
      <c r="T1217" s="27"/>
      <c r="U1217" s="27"/>
      <c r="V1217" s="27"/>
      <c r="W1217" s="27"/>
      <c r="X1217" s="27"/>
      <c r="Y1217" s="27"/>
      <c r="Z1217" s="27"/>
      <c r="AA1217" s="27"/>
      <c r="AB1217" s="27"/>
      <c r="AC1217" s="27"/>
      <c r="AD1217" s="27"/>
      <c r="AG1217">
        <f t="shared" si="433"/>
        <v>0</v>
      </c>
      <c r="AH1217">
        <f t="shared" si="434"/>
        <v>0</v>
      </c>
      <c r="AI1217">
        <f t="shared" si="435"/>
        <v>0</v>
      </c>
      <c r="AJ1217">
        <f t="shared" si="436"/>
        <v>0</v>
      </c>
      <c r="AK1217">
        <f t="shared" si="437"/>
        <v>0</v>
      </c>
      <c r="AL1217">
        <f t="shared" si="438"/>
        <v>0</v>
      </c>
      <c r="AM1217">
        <f t="shared" si="439"/>
        <v>0</v>
      </c>
      <c r="AN1217">
        <f t="shared" si="440"/>
        <v>0</v>
      </c>
      <c r="AO1217">
        <f t="shared" si="441"/>
        <v>0</v>
      </c>
      <c r="AP1217">
        <f t="shared" si="442"/>
        <v>0</v>
      </c>
      <c r="AQ1217">
        <f t="shared" si="443"/>
        <v>0</v>
      </c>
      <c r="AR1217">
        <f t="shared" si="444"/>
        <v>0</v>
      </c>
      <c r="AS1217">
        <f t="shared" si="445"/>
        <v>0</v>
      </c>
      <c r="AT1217">
        <f t="shared" si="446"/>
        <v>0</v>
      </c>
      <c r="AU1217">
        <f t="shared" si="447"/>
        <v>0</v>
      </c>
      <c r="AV1217">
        <f t="shared" si="448"/>
        <v>0</v>
      </c>
      <c r="AW1217">
        <f t="shared" si="449"/>
        <v>0</v>
      </c>
      <c r="AX1217">
        <f t="shared" si="450"/>
        <v>0</v>
      </c>
      <c r="AY1217">
        <f t="shared" si="451"/>
        <v>0</v>
      </c>
      <c r="AZ1217">
        <f t="shared" si="452"/>
        <v>0</v>
      </c>
      <c r="BA1217" s="35">
        <f t="shared" si="453"/>
        <v>0</v>
      </c>
      <c r="BB1217" s="36">
        <f t="shared" si="454"/>
        <v>0</v>
      </c>
      <c r="BC1217" s="37">
        <f t="shared" si="455"/>
        <v>0</v>
      </c>
      <c r="BD1217" s="38">
        <f t="shared" si="456"/>
        <v>0</v>
      </c>
      <c r="BE1217" s="35">
        <f t="shared" si="457"/>
        <v>0</v>
      </c>
      <c r="BF1217" s="36">
        <f t="shared" si="458"/>
        <v>0</v>
      </c>
      <c r="BG1217" s="37">
        <f t="shared" si="459"/>
        <v>0</v>
      </c>
      <c r="BH1217" s="38">
        <f t="shared" si="460"/>
        <v>0</v>
      </c>
      <c r="BI1217" s="35">
        <f t="shared" si="461"/>
        <v>0</v>
      </c>
      <c r="BJ1217" s="36">
        <f t="shared" si="462"/>
        <v>0</v>
      </c>
      <c r="BK1217" s="37">
        <f t="shared" si="463"/>
        <v>0</v>
      </c>
      <c r="BL1217" s="38">
        <f t="shared" si="464"/>
        <v>0</v>
      </c>
      <c r="BM1217" s="39">
        <f t="shared" si="465"/>
        <v>0</v>
      </c>
      <c r="BN1217" s="34" t="str">
        <f>IF(BM1217=0,"",
IF(SUM($BM$985:BM1217)=1,BO1217,
IF($BM$1560&gt;SUM($BM$985:BM1217),_xlfn.CONCAT(", ",BO1217),
IF($BM$1560=SUM($BM$985:BM1217),_xlfn.CONCAT(" y ",BO1217)))))</f>
        <v/>
      </c>
      <c r="BO1217" s="270" t="s">
        <v>997</v>
      </c>
    </row>
    <row r="1218" spans="1:67" ht="15" customHeight="1">
      <c r="A1218" s="245"/>
      <c r="B1218" s="9"/>
      <c r="C1218" s="270" t="s">
        <v>998</v>
      </c>
      <c r="D1218" s="389" t="str">
        <f>IF($AC$978="","",IF(HLOOKUP($AC$978,Presentación!$AQ$3:$BV$574,Presentación!AP237)="","",HLOOKUP($AC$978,Presentación!$AQ$3:$BV$574,Presentación!AP237,0)))</f>
        <v/>
      </c>
      <c r="E1218" s="390"/>
      <c r="F1218" s="391"/>
      <c r="G1218" s="480" t="str">
        <f>IF($AC$978="","",IF(HLOOKUP($AC$978,Presentación!$BZ$3:$DE$574,Presentación!AP237,0)="","",HLOOKUP($AC$978,Presentación!$BZ$3:$DE$574,Presentación!AP237,0)))</f>
        <v/>
      </c>
      <c r="H1218" s="481"/>
      <c r="I1218" s="481"/>
      <c r="J1218" s="481"/>
      <c r="K1218" s="481"/>
      <c r="L1218" s="482"/>
      <c r="M1218" s="27"/>
      <c r="N1218" s="27"/>
      <c r="O1218" s="27"/>
      <c r="P1218" s="27"/>
      <c r="Q1218" s="27"/>
      <c r="R1218" s="27"/>
      <c r="S1218" s="27"/>
      <c r="T1218" s="27"/>
      <c r="U1218" s="27"/>
      <c r="V1218" s="27"/>
      <c r="W1218" s="27"/>
      <c r="X1218" s="27"/>
      <c r="Y1218" s="27"/>
      <c r="Z1218" s="27"/>
      <c r="AA1218" s="27"/>
      <c r="AB1218" s="27"/>
      <c r="AC1218" s="27"/>
      <c r="AD1218" s="27"/>
      <c r="AG1218">
        <f t="shared" si="433"/>
        <v>0</v>
      </c>
      <c r="AH1218">
        <f t="shared" si="434"/>
        <v>0</v>
      </c>
      <c r="AI1218">
        <f t="shared" si="435"/>
        <v>0</v>
      </c>
      <c r="AJ1218">
        <f t="shared" si="436"/>
        <v>0</v>
      </c>
      <c r="AK1218">
        <f t="shared" si="437"/>
        <v>0</v>
      </c>
      <c r="AL1218">
        <f t="shared" si="438"/>
        <v>0</v>
      </c>
      <c r="AM1218">
        <f t="shared" si="439"/>
        <v>0</v>
      </c>
      <c r="AN1218">
        <f t="shared" si="440"/>
        <v>0</v>
      </c>
      <c r="AO1218">
        <f t="shared" si="441"/>
        <v>0</v>
      </c>
      <c r="AP1218">
        <f t="shared" si="442"/>
        <v>0</v>
      </c>
      <c r="AQ1218">
        <f t="shared" si="443"/>
        <v>0</v>
      </c>
      <c r="AR1218">
        <f t="shared" si="444"/>
        <v>0</v>
      </c>
      <c r="AS1218">
        <f t="shared" si="445"/>
        <v>0</v>
      </c>
      <c r="AT1218">
        <f t="shared" si="446"/>
        <v>0</v>
      </c>
      <c r="AU1218">
        <f t="shared" si="447"/>
        <v>0</v>
      </c>
      <c r="AV1218">
        <f t="shared" si="448"/>
        <v>0</v>
      </c>
      <c r="AW1218">
        <f t="shared" si="449"/>
        <v>0</v>
      </c>
      <c r="AX1218">
        <f t="shared" si="450"/>
        <v>0</v>
      </c>
      <c r="AY1218">
        <f t="shared" si="451"/>
        <v>0</v>
      </c>
      <c r="AZ1218">
        <f t="shared" si="452"/>
        <v>0</v>
      </c>
      <c r="BA1218" s="35">
        <f t="shared" si="453"/>
        <v>0</v>
      </c>
      <c r="BB1218" s="36">
        <f t="shared" si="454"/>
        <v>0</v>
      </c>
      <c r="BC1218" s="37">
        <f t="shared" si="455"/>
        <v>0</v>
      </c>
      <c r="BD1218" s="38">
        <f t="shared" si="456"/>
        <v>0</v>
      </c>
      <c r="BE1218" s="35">
        <f t="shared" si="457"/>
        <v>0</v>
      </c>
      <c r="BF1218" s="36">
        <f t="shared" si="458"/>
        <v>0</v>
      </c>
      <c r="BG1218" s="37">
        <f t="shared" si="459"/>
        <v>0</v>
      </c>
      <c r="BH1218" s="38">
        <f t="shared" si="460"/>
        <v>0</v>
      </c>
      <c r="BI1218" s="35">
        <f t="shared" si="461"/>
        <v>0</v>
      </c>
      <c r="BJ1218" s="36">
        <f t="shared" si="462"/>
        <v>0</v>
      </c>
      <c r="BK1218" s="37">
        <f t="shared" si="463"/>
        <v>0</v>
      </c>
      <c r="BL1218" s="38">
        <f t="shared" si="464"/>
        <v>0</v>
      </c>
      <c r="BM1218" s="39">
        <f t="shared" si="465"/>
        <v>0</v>
      </c>
      <c r="BN1218" s="34" t="str">
        <f>IF(BM1218=0,"",
IF(SUM($BM$985:BM1218)=1,BO1218,
IF($BM$1560&gt;SUM($BM$985:BM1218),_xlfn.CONCAT(", ",BO1218),
IF($BM$1560=SUM($BM$985:BM1218),_xlfn.CONCAT(" y ",BO1218)))))</f>
        <v/>
      </c>
      <c r="BO1218" s="270" t="s">
        <v>998</v>
      </c>
    </row>
    <row r="1219" spans="1:67" ht="15" customHeight="1">
      <c r="A1219" s="245"/>
      <c r="B1219" s="9"/>
      <c r="C1219" s="270" t="s">
        <v>999</v>
      </c>
      <c r="D1219" s="389" t="str">
        <f>IF($AC$978="","",IF(HLOOKUP($AC$978,Presentación!$AQ$3:$BV$574,Presentación!AP238)="","",HLOOKUP($AC$978,Presentación!$AQ$3:$BV$574,Presentación!AP238,0)))</f>
        <v/>
      </c>
      <c r="E1219" s="390"/>
      <c r="F1219" s="391"/>
      <c r="G1219" s="480" t="str">
        <f>IF($AC$978="","",IF(HLOOKUP($AC$978,Presentación!$BZ$3:$DE$574,Presentación!AP238,0)="","",HLOOKUP($AC$978,Presentación!$BZ$3:$DE$574,Presentación!AP238,0)))</f>
        <v/>
      </c>
      <c r="H1219" s="481"/>
      <c r="I1219" s="481"/>
      <c r="J1219" s="481"/>
      <c r="K1219" s="481"/>
      <c r="L1219" s="482"/>
      <c r="M1219" s="27"/>
      <c r="N1219" s="27"/>
      <c r="O1219" s="27"/>
      <c r="P1219" s="27"/>
      <c r="Q1219" s="27"/>
      <c r="R1219" s="27"/>
      <c r="S1219" s="27"/>
      <c r="T1219" s="27"/>
      <c r="U1219" s="27"/>
      <c r="V1219" s="27"/>
      <c r="W1219" s="27"/>
      <c r="X1219" s="27"/>
      <c r="Y1219" s="27"/>
      <c r="Z1219" s="27"/>
      <c r="AA1219" s="27"/>
      <c r="AB1219" s="27"/>
      <c r="AC1219" s="27"/>
      <c r="AD1219" s="27"/>
      <c r="AG1219">
        <f t="shared" si="433"/>
        <v>0</v>
      </c>
      <c r="AH1219">
        <f t="shared" si="434"/>
        <v>0</v>
      </c>
      <c r="AI1219">
        <f t="shared" si="435"/>
        <v>0</v>
      </c>
      <c r="AJ1219">
        <f t="shared" si="436"/>
        <v>0</v>
      </c>
      <c r="AK1219">
        <f t="shared" si="437"/>
        <v>0</v>
      </c>
      <c r="AL1219">
        <f t="shared" si="438"/>
        <v>0</v>
      </c>
      <c r="AM1219">
        <f t="shared" si="439"/>
        <v>0</v>
      </c>
      <c r="AN1219">
        <f t="shared" si="440"/>
        <v>0</v>
      </c>
      <c r="AO1219">
        <f t="shared" si="441"/>
        <v>0</v>
      </c>
      <c r="AP1219">
        <f t="shared" si="442"/>
        <v>0</v>
      </c>
      <c r="AQ1219">
        <f t="shared" si="443"/>
        <v>0</v>
      </c>
      <c r="AR1219">
        <f t="shared" si="444"/>
        <v>0</v>
      </c>
      <c r="AS1219">
        <f t="shared" si="445"/>
        <v>0</v>
      </c>
      <c r="AT1219">
        <f t="shared" si="446"/>
        <v>0</v>
      </c>
      <c r="AU1219">
        <f t="shared" si="447"/>
        <v>0</v>
      </c>
      <c r="AV1219">
        <f t="shared" si="448"/>
        <v>0</v>
      </c>
      <c r="AW1219">
        <f t="shared" si="449"/>
        <v>0</v>
      </c>
      <c r="AX1219">
        <f t="shared" si="450"/>
        <v>0</v>
      </c>
      <c r="AY1219">
        <f t="shared" si="451"/>
        <v>0</v>
      </c>
      <c r="AZ1219">
        <f t="shared" si="452"/>
        <v>0</v>
      </c>
      <c r="BA1219" s="35">
        <f t="shared" si="453"/>
        <v>0</v>
      </c>
      <c r="BB1219" s="36">
        <f t="shared" si="454"/>
        <v>0</v>
      </c>
      <c r="BC1219" s="37">
        <f t="shared" si="455"/>
        <v>0</v>
      </c>
      <c r="BD1219" s="38">
        <f t="shared" si="456"/>
        <v>0</v>
      </c>
      <c r="BE1219" s="35">
        <f t="shared" si="457"/>
        <v>0</v>
      </c>
      <c r="BF1219" s="36">
        <f t="shared" si="458"/>
        <v>0</v>
      </c>
      <c r="BG1219" s="37">
        <f t="shared" si="459"/>
        <v>0</v>
      </c>
      <c r="BH1219" s="38">
        <f t="shared" si="460"/>
        <v>0</v>
      </c>
      <c r="BI1219" s="35">
        <f t="shared" si="461"/>
        <v>0</v>
      </c>
      <c r="BJ1219" s="36">
        <f t="shared" si="462"/>
        <v>0</v>
      </c>
      <c r="BK1219" s="37">
        <f t="shared" si="463"/>
        <v>0</v>
      </c>
      <c r="BL1219" s="38">
        <f t="shared" si="464"/>
        <v>0</v>
      </c>
      <c r="BM1219" s="39">
        <f t="shared" si="465"/>
        <v>0</v>
      </c>
      <c r="BN1219" s="34" t="str">
        <f>IF(BM1219=0,"",
IF(SUM($BM$985:BM1219)=1,BO1219,
IF($BM$1560&gt;SUM($BM$985:BM1219),_xlfn.CONCAT(", ",BO1219),
IF($BM$1560=SUM($BM$985:BM1219),_xlfn.CONCAT(" y ",BO1219)))))</f>
        <v/>
      </c>
      <c r="BO1219" s="270" t="s">
        <v>999</v>
      </c>
    </row>
    <row r="1220" spans="1:67" ht="15" customHeight="1">
      <c r="A1220" s="245"/>
      <c r="B1220" s="9"/>
      <c r="C1220" s="270" t="s">
        <v>1000</v>
      </c>
      <c r="D1220" s="389" t="str">
        <f>IF($AC$978="","",IF(HLOOKUP($AC$978,Presentación!$AQ$3:$BV$574,Presentación!AP239)="","",HLOOKUP($AC$978,Presentación!$AQ$3:$BV$574,Presentación!AP239,0)))</f>
        <v/>
      </c>
      <c r="E1220" s="390"/>
      <c r="F1220" s="391"/>
      <c r="G1220" s="480" t="str">
        <f>IF($AC$978="","",IF(HLOOKUP($AC$978,Presentación!$BZ$3:$DE$574,Presentación!AP239,0)="","",HLOOKUP($AC$978,Presentación!$BZ$3:$DE$574,Presentación!AP239,0)))</f>
        <v/>
      </c>
      <c r="H1220" s="481"/>
      <c r="I1220" s="481"/>
      <c r="J1220" s="481"/>
      <c r="K1220" s="481"/>
      <c r="L1220" s="482"/>
      <c r="M1220" s="27"/>
      <c r="N1220" s="27"/>
      <c r="O1220" s="27"/>
      <c r="P1220" s="27"/>
      <c r="Q1220" s="27"/>
      <c r="R1220" s="27"/>
      <c r="S1220" s="27"/>
      <c r="T1220" s="27"/>
      <c r="U1220" s="27"/>
      <c r="V1220" s="27"/>
      <c r="W1220" s="27"/>
      <c r="X1220" s="27"/>
      <c r="Y1220" s="27"/>
      <c r="Z1220" s="27"/>
      <c r="AA1220" s="27"/>
      <c r="AB1220" s="27"/>
      <c r="AC1220" s="27"/>
      <c r="AD1220" s="27"/>
      <c r="AG1220">
        <f t="shared" si="433"/>
        <v>0</v>
      </c>
      <c r="AH1220">
        <f t="shared" si="434"/>
        <v>0</v>
      </c>
      <c r="AI1220">
        <f t="shared" si="435"/>
        <v>0</v>
      </c>
      <c r="AJ1220">
        <f t="shared" si="436"/>
        <v>0</v>
      </c>
      <c r="AK1220">
        <f t="shared" si="437"/>
        <v>0</v>
      </c>
      <c r="AL1220">
        <f t="shared" si="438"/>
        <v>0</v>
      </c>
      <c r="AM1220">
        <f t="shared" si="439"/>
        <v>0</v>
      </c>
      <c r="AN1220">
        <f t="shared" si="440"/>
        <v>0</v>
      </c>
      <c r="AO1220">
        <f t="shared" si="441"/>
        <v>0</v>
      </c>
      <c r="AP1220">
        <f t="shared" si="442"/>
        <v>0</v>
      </c>
      <c r="AQ1220">
        <f t="shared" si="443"/>
        <v>0</v>
      </c>
      <c r="AR1220">
        <f t="shared" si="444"/>
        <v>0</v>
      </c>
      <c r="AS1220">
        <f t="shared" si="445"/>
        <v>0</v>
      </c>
      <c r="AT1220">
        <f t="shared" si="446"/>
        <v>0</v>
      </c>
      <c r="AU1220">
        <f t="shared" si="447"/>
        <v>0</v>
      </c>
      <c r="AV1220">
        <f t="shared" si="448"/>
        <v>0</v>
      </c>
      <c r="AW1220">
        <f t="shared" si="449"/>
        <v>0</v>
      </c>
      <c r="AX1220">
        <f t="shared" si="450"/>
        <v>0</v>
      </c>
      <c r="AY1220">
        <f t="shared" si="451"/>
        <v>0</v>
      </c>
      <c r="AZ1220">
        <f t="shared" si="452"/>
        <v>0</v>
      </c>
      <c r="BA1220" s="35">
        <f t="shared" si="453"/>
        <v>0</v>
      </c>
      <c r="BB1220" s="36">
        <f t="shared" si="454"/>
        <v>0</v>
      </c>
      <c r="BC1220" s="37">
        <f t="shared" si="455"/>
        <v>0</v>
      </c>
      <c r="BD1220" s="38">
        <f t="shared" si="456"/>
        <v>0</v>
      </c>
      <c r="BE1220" s="35">
        <f t="shared" si="457"/>
        <v>0</v>
      </c>
      <c r="BF1220" s="36">
        <f t="shared" si="458"/>
        <v>0</v>
      </c>
      <c r="BG1220" s="37">
        <f t="shared" si="459"/>
        <v>0</v>
      </c>
      <c r="BH1220" s="38">
        <f t="shared" si="460"/>
        <v>0</v>
      </c>
      <c r="BI1220" s="35">
        <f t="shared" si="461"/>
        <v>0</v>
      </c>
      <c r="BJ1220" s="36">
        <f t="shared" si="462"/>
        <v>0</v>
      </c>
      <c r="BK1220" s="37">
        <f t="shared" si="463"/>
        <v>0</v>
      </c>
      <c r="BL1220" s="38">
        <f t="shared" si="464"/>
        <v>0</v>
      </c>
      <c r="BM1220" s="39">
        <f t="shared" si="465"/>
        <v>0</v>
      </c>
      <c r="BN1220" s="34" t="str">
        <f>IF(BM1220=0,"",
IF(SUM($BM$985:BM1220)=1,BO1220,
IF($BM$1560&gt;SUM($BM$985:BM1220),_xlfn.CONCAT(", ",BO1220),
IF($BM$1560=SUM($BM$985:BM1220),_xlfn.CONCAT(" y ",BO1220)))))</f>
        <v/>
      </c>
      <c r="BO1220" s="270" t="s">
        <v>1000</v>
      </c>
    </row>
    <row r="1221" spans="1:67" ht="15" customHeight="1">
      <c r="A1221" s="245"/>
      <c r="B1221" s="9"/>
      <c r="C1221" s="270" t="s">
        <v>1001</v>
      </c>
      <c r="D1221" s="389" t="str">
        <f>IF($AC$978="","",IF(HLOOKUP($AC$978,Presentación!$AQ$3:$BV$574,Presentación!AP240)="","",HLOOKUP($AC$978,Presentación!$AQ$3:$BV$574,Presentación!AP240,0)))</f>
        <v/>
      </c>
      <c r="E1221" s="390"/>
      <c r="F1221" s="391"/>
      <c r="G1221" s="480" t="str">
        <f>IF($AC$978="","",IF(HLOOKUP($AC$978,Presentación!$BZ$3:$DE$574,Presentación!AP240,0)="","",HLOOKUP($AC$978,Presentación!$BZ$3:$DE$574,Presentación!AP240,0)))</f>
        <v/>
      </c>
      <c r="H1221" s="481"/>
      <c r="I1221" s="481"/>
      <c r="J1221" s="481"/>
      <c r="K1221" s="481"/>
      <c r="L1221" s="482"/>
      <c r="M1221" s="27"/>
      <c r="N1221" s="27"/>
      <c r="O1221" s="27"/>
      <c r="P1221" s="27"/>
      <c r="Q1221" s="27"/>
      <c r="R1221" s="27"/>
      <c r="S1221" s="27"/>
      <c r="T1221" s="27"/>
      <c r="U1221" s="27"/>
      <c r="V1221" s="27"/>
      <c r="W1221" s="27"/>
      <c r="X1221" s="27"/>
      <c r="Y1221" s="27"/>
      <c r="Z1221" s="27"/>
      <c r="AA1221" s="27"/>
      <c r="AB1221" s="27"/>
      <c r="AC1221" s="27"/>
      <c r="AD1221" s="27"/>
      <c r="AG1221">
        <f t="shared" si="433"/>
        <v>0</v>
      </c>
      <c r="AH1221">
        <f t="shared" si="434"/>
        <v>0</v>
      </c>
      <c r="AI1221">
        <f t="shared" si="435"/>
        <v>0</v>
      </c>
      <c r="AJ1221">
        <f t="shared" si="436"/>
        <v>0</v>
      </c>
      <c r="AK1221">
        <f t="shared" si="437"/>
        <v>0</v>
      </c>
      <c r="AL1221">
        <f t="shared" si="438"/>
        <v>0</v>
      </c>
      <c r="AM1221">
        <f t="shared" si="439"/>
        <v>0</v>
      </c>
      <c r="AN1221">
        <f t="shared" si="440"/>
        <v>0</v>
      </c>
      <c r="AO1221">
        <f t="shared" si="441"/>
        <v>0</v>
      </c>
      <c r="AP1221">
        <f t="shared" si="442"/>
        <v>0</v>
      </c>
      <c r="AQ1221">
        <f t="shared" si="443"/>
        <v>0</v>
      </c>
      <c r="AR1221">
        <f t="shared" si="444"/>
        <v>0</v>
      </c>
      <c r="AS1221">
        <f t="shared" si="445"/>
        <v>0</v>
      </c>
      <c r="AT1221">
        <f t="shared" si="446"/>
        <v>0</v>
      </c>
      <c r="AU1221">
        <f t="shared" si="447"/>
        <v>0</v>
      </c>
      <c r="AV1221">
        <f t="shared" si="448"/>
        <v>0</v>
      </c>
      <c r="AW1221">
        <f t="shared" si="449"/>
        <v>0</v>
      </c>
      <c r="AX1221">
        <f t="shared" si="450"/>
        <v>0</v>
      </c>
      <c r="AY1221">
        <f t="shared" si="451"/>
        <v>0</v>
      </c>
      <c r="AZ1221">
        <f t="shared" si="452"/>
        <v>0</v>
      </c>
      <c r="BA1221" s="35">
        <f t="shared" si="453"/>
        <v>0</v>
      </c>
      <c r="BB1221" s="36">
        <f t="shared" si="454"/>
        <v>0</v>
      </c>
      <c r="BC1221" s="37">
        <f t="shared" si="455"/>
        <v>0</v>
      </c>
      <c r="BD1221" s="38">
        <f t="shared" si="456"/>
        <v>0</v>
      </c>
      <c r="BE1221" s="35">
        <f t="shared" si="457"/>
        <v>0</v>
      </c>
      <c r="BF1221" s="36">
        <f t="shared" si="458"/>
        <v>0</v>
      </c>
      <c r="BG1221" s="37">
        <f t="shared" si="459"/>
        <v>0</v>
      </c>
      <c r="BH1221" s="38">
        <f t="shared" si="460"/>
        <v>0</v>
      </c>
      <c r="BI1221" s="35">
        <f t="shared" si="461"/>
        <v>0</v>
      </c>
      <c r="BJ1221" s="36">
        <f t="shared" si="462"/>
        <v>0</v>
      </c>
      <c r="BK1221" s="37">
        <f t="shared" si="463"/>
        <v>0</v>
      </c>
      <c r="BL1221" s="38">
        <f t="shared" si="464"/>
        <v>0</v>
      </c>
      <c r="BM1221" s="39">
        <f t="shared" si="465"/>
        <v>0</v>
      </c>
      <c r="BN1221" s="34" t="str">
        <f>IF(BM1221=0,"",
IF(SUM($BM$985:BM1221)=1,BO1221,
IF($BM$1560&gt;SUM($BM$985:BM1221),_xlfn.CONCAT(", ",BO1221),
IF($BM$1560=SUM($BM$985:BM1221),_xlfn.CONCAT(" y ",BO1221)))))</f>
        <v/>
      </c>
      <c r="BO1221" s="270" t="s">
        <v>1001</v>
      </c>
    </row>
    <row r="1222" spans="1:67" ht="15" customHeight="1">
      <c r="A1222" s="245"/>
      <c r="B1222" s="9"/>
      <c r="C1222" s="270" t="s">
        <v>1002</v>
      </c>
      <c r="D1222" s="389" t="str">
        <f>IF($AC$978="","",IF(HLOOKUP($AC$978,Presentación!$AQ$3:$BV$574,Presentación!AP241)="","",HLOOKUP($AC$978,Presentación!$AQ$3:$BV$574,Presentación!AP241,0)))</f>
        <v/>
      </c>
      <c r="E1222" s="390"/>
      <c r="F1222" s="391"/>
      <c r="G1222" s="480" t="str">
        <f>IF($AC$978="","",IF(HLOOKUP($AC$978,Presentación!$BZ$3:$DE$574,Presentación!AP241,0)="","",HLOOKUP($AC$978,Presentación!$BZ$3:$DE$574,Presentación!AP241,0)))</f>
        <v/>
      </c>
      <c r="H1222" s="481"/>
      <c r="I1222" s="481"/>
      <c r="J1222" s="481"/>
      <c r="K1222" s="481"/>
      <c r="L1222" s="482"/>
      <c r="M1222" s="27"/>
      <c r="N1222" s="27"/>
      <c r="O1222" s="27"/>
      <c r="P1222" s="27"/>
      <c r="Q1222" s="27"/>
      <c r="R1222" s="27"/>
      <c r="S1222" s="27"/>
      <c r="T1222" s="27"/>
      <c r="U1222" s="27"/>
      <c r="V1222" s="27"/>
      <c r="W1222" s="27"/>
      <c r="X1222" s="27"/>
      <c r="Y1222" s="27"/>
      <c r="Z1222" s="27"/>
      <c r="AA1222" s="27"/>
      <c r="AB1222" s="27"/>
      <c r="AC1222" s="27"/>
      <c r="AD1222" s="27"/>
      <c r="AG1222">
        <f t="shared" si="433"/>
        <v>0</v>
      </c>
      <c r="AH1222">
        <f t="shared" si="434"/>
        <v>0</v>
      </c>
      <c r="AI1222">
        <f t="shared" si="435"/>
        <v>0</v>
      </c>
      <c r="AJ1222">
        <f t="shared" si="436"/>
        <v>0</v>
      </c>
      <c r="AK1222">
        <f t="shared" si="437"/>
        <v>0</v>
      </c>
      <c r="AL1222">
        <f t="shared" si="438"/>
        <v>0</v>
      </c>
      <c r="AM1222">
        <f t="shared" si="439"/>
        <v>0</v>
      </c>
      <c r="AN1222">
        <f t="shared" si="440"/>
        <v>0</v>
      </c>
      <c r="AO1222">
        <f t="shared" si="441"/>
        <v>0</v>
      </c>
      <c r="AP1222">
        <f t="shared" si="442"/>
        <v>0</v>
      </c>
      <c r="AQ1222">
        <f t="shared" si="443"/>
        <v>0</v>
      </c>
      <c r="AR1222">
        <f t="shared" si="444"/>
        <v>0</v>
      </c>
      <c r="AS1222">
        <f t="shared" si="445"/>
        <v>0</v>
      </c>
      <c r="AT1222">
        <f t="shared" si="446"/>
        <v>0</v>
      </c>
      <c r="AU1222">
        <f t="shared" si="447"/>
        <v>0</v>
      </c>
      <c r="AV1222">
        <f t="shared" si="448"/>
        <v>0</v>
      </c>
      <c r="AW1222">
        <f t="shared" si="449"/>
        <v>0</v>
      </c>
      <c r="AX1222">
        <f t="shared" si="450"/>
        <v>0</v>
      </c>
      <c r="AY1222">
        <f t="shared" si="451"/>
        <v>0</v>
      </c>
      <c r="AZ1222">
        <f t="shared" si="452"/>
        <v>0</v>
      </c>
      <c r="BA1222" s="35">
        <f t="shared" si="453"/>
        <v>0</v>
      </c>
      <c r="BB1222" s="36">
        <f t="shared" si="454"/>
        <v>0</v>
      </c>
      <c r="BC1222" s="37">
        <f t="shared" si="455"/>
        <v>0</v>
      </c>
      <c r="BD1222" s="38">
        <f t="shared" si="456"/>
        <v>0</v>
      </c>
      <c r="BE1222" s="35">
        <f t="shared" si="457"/>
        <v>0</v>
      </c>
      <c r="BF1222" s="36">
        <f t="shared" si="458"/>
        <v>0</v>
      </c>
      <c r="BG1222" s="37">
        <f t="shared" si="459"/>
        <v>0</v>
      </c>
      <c r="BH1222" s="38">
        <f t="shared" si="460"/>
        <v>0</v>
      </c>
      <c r="BI1222" s="35">
        <f t="shared" si="461"/>
        <v>0</v>
      </c>
      <c r="BJ1222" s="36">
        <f t="shared" si="462"/>
        <v>0</v>
      </c>
      <c r="BK1222" s="37">
        <f t="shared" si="463"/>
        <v>0</v>
      </c>
      <c r="BL1222" s="38">
        <f t="shared" si="464"/>
        <v>0</v>
      </c>
      <c r="BM1222" s="39">
        <f t="shared" si="465"/>
        <v>0</v>
      </c>
      <c r="BN1222" s="34" t="str">
        <f>IF(BM1222=0,"",
IF(SUM($BM$985:BM1222)=1,BO1222,
IF($BM$1560&gt;SUM($BM$985:BM1222),_xlfn.CONCAT(", ",BO1222),
IF($BM$1560=SUM($BM$985:BM1222),_xlfn.CONCAT(" y ",BO1222)))))</f>
        <v/>
      </c>
      <c r="BO1222" s="270" t="s">
        <v>1002</v>
      </c>
    </row>
    <row r="1223" spans="1:67" ht="15" customHeight="1">
      <c r="A1223" s="245"/>
      <c r="B1223" s="9"/>
      <c r="C1223" s="270" t="s">
        <v>1003</v>
      </c>
      <c r="D1223" s="389" t="str">
        <f>IF($AC$978="","",IF(HLOOKUP($AC$978,Presentación!$AQ$3:$BV$574,Presentación!AP242)="","",HLOOKUP($AC$978,Presentación!$AQ$3:$BV$574,Presentación!AP242,0)))</f>
        <v/>
      </c>
      <c r="E1223" s="390"/>
      <c r="F1223" s="391"/>
      <c r="G1223" s="480" t="str">
        <f>IF($AC$978="","",IF(HLOOKUP($AC$978,Presentación!$BZ$3:$DE$574,Presentación!AP242,0)="","",HLOOKUP($AC$978,Presentación!$BZ$3:$DE$574,Presentación!AP242,0)))</f>
        <v/>
      </c>
      <c r="H1223" s="481"/>
      <c r="I1223" s="481"/>
      <c r="J1223" s="481"/>
      <c r="K1223" s="481"/>
      <c r="L1223" s="482"/>
      <c r="M1223" s="27"/>
      <c r="N1223" s="27"/>
      <c r="O1223" s="27"/>
      <c r="P1223" s="27"/>
      <c r="Q1223" s="27"/>
      <c r="R1223" s="27"/>
      <c r="S1223" s="27"/>
      <c r="T1223" s="27"/>
      <c r="U1223" s="27"/>
      <c r="V1223" s="27"/>
      <c r="W1223" s="27"/>
      <c r="X1223" s="27"/>
      <c r="Y1223" s="27"/>
      <c r="Z1223" s="27"/>
      <c r="AA1223" s="27"/>
      <c r="AB1223" s="27"/>
      <c r="AC1223" s="27"/>
      <c r="AD1223" s="27"/>
      <c r="AG1223">
        <f t="shared" si="433"/>
        <v>0</v>
      </c>
      <c r="AH1223">
        <f t="shared" si="434"/>
        <v>0</v>
      </c>
      <c r="AI1223">
        <f t="shared" si="435"/>
        <v>0</v>
      </c>
      <c r="AJ1223">
        <f t="shared" si="436"/>
        <v>0</v>
      </c>
      <c r="AK1223">
        <f t="shared" si="437"/>
        <v>0</v>
      </c>
      <c r="AL1223">
        <f t="shared" si="438"/>
        <v>0</v>
      </c>
      <c r="AM1223">
        <f t="shared" si="439"/>
        <v>0</v>
      </c>
      <c r="AN1223">
        <f t="shared" si="440"/>
        <v>0</v>
      </c>
      <c r="AO1223">
        <f t="shared" si="441"/>
        <v>0</v>
      </c>
      <c r="AP1223">
        <f t="shared" si="442"/>
        <v>0</v>
      </c>
      <c r="AQ1223">
        <f t="shared" si="443"/>
        <v>0</v>
      </c>
      <c r="AR1223">
        <f t="shared" si="444"/>
        <v>0</v>
      </c>
      <c r="AS1223">
        <f t="shared" si="445"/>
        <v>0</v>
      </c>
      <c r="AT1223">
        <f t="shared" si="446"/>
        <v>0</v>
      </c>
      <c r="AU1223">
        <f t="shared" si="447"/>
        <v>0</v>
      </c>
      <c r="AV1223">
        <f t="shared" si="448"/>
        <v>0</v>
      </c>
      <c r="AW1223">
        <f t="shared" si="449"/>
        <v>0</v>
      </c>
      <c r="AX1223">
        <f t="shared" si="450"/>
        <v>0</v>
      </c>
      <c r="AY1223">
        <f t="shared" si="451"/>
        <v>0</v>
      </c>
      <c r="AZ1223">
        <f t="shared" si="452"/>
        <v>0</v>
      </c>
      <c r="BA1223" s="35">
        <f t="shared" si="453"/>
        <v>0</v>
      </c>
      <c r="BB1223" s="36">
        <f t="shared" si="454"/>
        <v>0</v>
      </c>
      <c r="BC1223" s="37">
        <f t="shared" si="455"/>
        <v>0</v>
      </c>
      <c r="BD1223" s="38">
        <f t="shared" si="456"/>
        <v>0</v>
      </c>
      <c r="BE1223" s="35">
        <f t="shared" si="457"/>
        <v>0</v>
      </c>
      <c r="BF1223" s="36">
        <f t="shared" si="458"/>
        <v>0</v>
      </c>
      <c r="BG1223" s="37">
        <f t="shared" si="459"/>
        <v>0</v>
      </c>
      <c r="BH1223" s="38">
        <f t="shared" si="460"/>
        <v>0</v>
      </c>
      <c r="BI1223" s="35">
        <f t="shared" si="461"/>
        <v>0</v>
      </c>
      <c r="BJ1223" s="36">
        <f t="shared" si="462"/>
        <v>0</v>
      </c>
      <c r="BK1223" s="37">
        <f t="shared" si="463"/>
        <v>0</v>
      </c>
      <c r="BL1223" s="38">
        <f t="shared" si="464"/>
        <v>0</v>
      </c>
      <c r="BM1223" s="39">
        <f t="shared" si="465"/>
        <v>0</v>
      </c>
      <c r="BN1223" s="34" t="str">
        <f>IF(BM1223=0,"",
IF(SUM($BM$985:BM1223)=1,BO1223,
IF($BM$1560&gt;SUM($BM$985:BM1223),_xlfn.CONCAT(", ",BO1223),
IF($BM$1560=SUM($BM$985:BM1223),_xlfn.CONCAT(" y ",BO1223)))))</f>
        <v/>
      </c>
      <c r="BO1223" s="270" t="s">
        <v>1003</v>
      </c>
    </row>
    <row r="1224" spans="1:67" ht="15" customHeight="1">
      <c r="A1224" s="245"/>
      <c r="B1224" s="9"/>
      <c r="C1224" s="270" t="s">
        <v>1004</v>
      </c>
      <c r="D1224" s="389" t="str">
        <f>IF($AC$978="","",IF(HLOOKUP($AC$978,Presentación!$AQ$3:$BV$574,Presentación!AP243)="","",HLOOKUP($AC$978,Presentación!$AQ$3:$BV$574,Presentación!AP243,0)))</f>
        <v/>
      </c>
      <c r="E1224" s="390"/>
      <c r="F1224" s="391"/>
      <c r="G1224" s="480" t="str">
        <f>IF($AC$978="","",IF(HLOOKUP($AC$978,Presentación!$BZ$3:$DE$574,Presentación!AP243,0)="","",HLOOKUP($AC$978,Presentación!$BZ$3:$DE$574,Presentación!AP243,0)))</f>
        <v/>
      </c>
      <c r="H1224" s="481"/>
      <c r="I1224" s="481"/>
      <c r="J1224" s="481"/>
      <c r="K1224" s="481"/>
      <c r="L1224" s="482"/>
      <c r="M1224" s="27"/>
      <c r="N1224" s="27"/>
      <c r="O1224" s="27"/>
      <c r="P1224" s="27"/>
      <c r="Q1224" s="27"/>
      <c r="R1224" s="27"/>
      <c r="S1224" s="27"/>
      <c r="T1224" s="27"/>
      <c r="U1224" s="27"/>
      <c r="V1224" s="27"/>
      <c r="W1224" s="27"/>
      <c r="X1224" s="27"/>
      <c r="Y1224" s="27"/>
      <c r="Z1224" s="27"/>
      <c r="AA1224" s="27"/>
      <c r="AB1224" s="27"/>
      <c r="AC1224" s="27"/>
      <c r="AD1224" s="27"/>
      <c r="AG1224">
        <f t="shared" si="433"/>
        <v>0</v>
      </c>
      <c r="AH1224">
        <f t="shared" si="434"/>
        <v>0</v>
      </c>
      <c r="AI1224">
        <f t="shared" si="435"/>
        <v>0</v>
      </c>
      <c r="AJ1224">
        <f t="shared" si="436"/>
        <v>0</v>
      </c>
      <c r="AK1224">
        <f t="shared" si="437"/>
        <v>0</v>
      </c>
      <c r="AL1224">
        <f t="shared" si="438"/>
        <v>0</v>
      </c>
      <c r="AM1224">
        <f t="shared" si="439"/>
        <v>0</v>
      </c>
      <c r="AN1224">
        <f t="shared" si="440"/>
        <v>0</v>
      </c>
      <c r="AO1224">
        <f t="shared" si="441"/>
        <v>0</v>
      </c>
      <c r="AP1224">
        <f t="shared" si="442"/>
        <v>0</v>
      </c>
      <c r="AQ1224">
        <f t="shared" si="443"/>
        <v>0</v>
      </c>
      <c r="AR1224">
        <f t="shared" si="444"/>
        <v>0</v>
      </c>
      <c r="AS1224">
        <f t="shared" si="445"/>
        <v>0</v>
      </c>
      <c r="AT1224">
        <f t="shared" si="446"/>
        <v>0</v>
      </c>
      <c r="AU1224">
        <f t="shared" si="447"/>
        <v>0</v>
      </c>
      <c r="AV1224">
        <f t="shared" si="448"/>
        <v>0</v>
      </c>
      <c r="AW1224">
        <f t="shared" si="449"/>
        <v>0</v>
      </c>
      <c r="AX1224">
        <f t="shared" si="450"/>
        <v>0</v>
      </c>
      <c r="AY1224">
        <f t="shared" si="451"/>
        <v>0</v>
      </c>
      <c r="AZ1224">
        <f t="shared" si="452"/>
        <v>0</v>
      </c>
      <c r="BA1224" s="35">
        <f t="shared" si="453"/>
        <v>0</v>
      </c>
      <c r="BB1224" s="36">
        <f t="shared" si="454"/>
        <v>0</v>
      </c>
      <c r="BC1224" s="37">
        <f t="shared" si="455"/>
        <v>0</v>
      </c>
      <c r="BD1224" s="38">
        <f t="shared" si="456"/>
        <v>0</v>
      </c>
      <c r="BE1224" s="35">
        <f t="shared" si="457"/>
        <v>0</v>
      </c>
      <c r="BF1224" s="36">
        <f t="shared" si="458"/>
        <v>0</v>
      </c>
      <c r="BG1224" s="37">
        <f t="shared" si="459"/>
        <v>0</v>
      </c>
      <c r="BH1224" s="38">
        <f t="shared" si="460"/>
        <v>0</v>
      </c>
      <c r="BI1224" s="35">
        <f t="shared" si="461"/>
        <v>0</v>
      </c>
      <c r="BJ1224" s="36">
        <f t="shared" si="462"/>
        <v>0</v>
      </c>
      <c r="BK1224" s="37">
        <f t="shared" si="463"/>
        <v>0</v>
      </c>
      <c r="BL1224" s="38">
        <f t="shared" si="464"/>
        <v>0</v>
      </c>
      <c r="BM1224" s="39">
        <f t="shared" si="465"/>
        <v>0</v>
      </c>
      <c r="BN1224" s="34" t="str">
        <f>IF(BM1224=0,"",
IF(SUM($BM$985:BM1224)=1,BO1224,
IF($BM$1560&gt;SUM($BM$985:BM1224),_xlfn.CONCAT(", ",BO1224),
IF($BM$1560=SUM($BM$985:BM1224),_xlfn.CONCAT(" y ",BO1224)))))</f>
        <v/>
      </c>
      <c r="BO1224" s="270" t="s">
        <v>1004</v>
      </c>
    </row>
    <row r="1225" spans="1:67" ht="15" customHeight="1">
      <c r="A1225" s="245"/>
      <c r="B1225" s="9"/>
      <c r="C1225" s="270" t="s">
        <v>1005</v>
      </c>
      <c r="D1225" s="389" t="str">
        <f>IF($AC$978="","",IF(HLOOKUP($AC$978,Presentación!$AQ$3:$BV$574,Presentación!AP244)="","",HLOOKUP($AC$978,Presentación!$AQ$3:$BV$574,Presentación!AP244,0)))</f>
        <v/>
      </c>
      <c r="E1225" s="390"/>
      <c r="F1225" s="391"/>
      <c r="G1225" s="480" t="str">
        <f>IF($AC$978="","",IF(HLOOKUP($AC$978,Presentación!$BZ$3:$DE$574,Presentación!AP244,0)="","",HLOOKUP($AC$978,Presentación!$BZ$3:$DE$574,Presentación!AP244,0)))</f>
        <v/>
      </c>
      <c r="H1225" s="481"/>
      <c r="I1225" s="481"/>
      <c r="J1225" s="481"/>
      <c r="K1225" s="481"/>
      <c r="L1225" s="482"/>
      <c r="M1225" s="27"/>
      <c r="N1225" s="27"/>
      <c r="O1225" s="27"/>
      <c r="P1225" s="27"/>
      <c r="Q1225" s="27"/>
      <c r="R1225" s="27"/>
      <c r="S1225" s="27"/>
      <c r="T1225" s="27"/>
      <c r="U1225" s="27"/>
      <c r="V1225" s="27"/>
      <c r="W1225" s="27"/>
      <c r="X1225" s="27"/>
      <c r="Y1225" s="27"/>
      <c r="Z1225" s="27"/>
      <c r="AA1225" s="27"/>
      <c r="AB1225" s="27"/>
      <c r="AC1225" s="27"/>
      <c r="AD1225" s="27"/>
      <c r="AG1225">
        <f t="shared" si="433"/>
        <v>0</v>
      </c>
      <c r="AH1225">
        <f t="shared" si="434"/>
        <v>0</v>
      </c>
      <c r="AI1225">
        <f t="shared" si="435"/>
        <v>0</v>
      </c>
      <c r="AJ1225">
        <f t="shared" si="436"/>
        <v>0</v>
      </c>
      <c r="AK1225">
        <f t="shared" si="437"/>
        <v>0</v>
      </c>
      <c r="AL1225">
        <f t="shared" si="438"/>
        <v>0</v>
      </c>
      <c r="AM1225">
        <f t="shared" si="439"/>
        <v>0</v>
      </c>
      <c r="AN1225">
        <f t="shared" si="440"/>
        <v>0</v>
      </c>
      <c r="AO1225">
        <f t="shared" si="441"/>
        <v>0</v>
      </c>
      <c r="AP1225">
        <f t="shared" si="442"/>
        <v>0</v>
      </c>
      <c r="AQ1225">
        <f t="shared" si="443"/>
        <v>0</v>
      </c>
      <c r="AR1225">
        <f t="shared" si="444"/>
        <v>0</v>
      </c>
      <c r="AS1225">
        <f t="shared" si="445"/>
        <v>0</v>
      </c>
      <c r="AT1225">
        <f t="shared" si="446"/>
        <v>0</v>
      </c>
      <c r="AU1225">
        <f t="shared" si="447"/>
        <v>0</v>
      </c>
      <c r="AV1225">
        <f t="shared" si="448"/>
        <v>0</v>
      </c>
      <c r="AW1225">
        <f t="shared" si="449"/>
        <v>0</v>
      </c>
      <c r="AX1225">
        <f t="shared" si="450"/>
        <v>0</v>
      </c>
      <c r="AY1225">
        <f t="shared" si="451"/>
        <v>0</v>
      </c>
      <c r="AZ1225">
        <f t="shared" si="452"/>
        <v>0</v>
      </c>
      <c r="BA1225" s="35">
        <f t="shared" si="453"/>
        <v>0</v>
      </c>
      <c r="BB1225" s="36">
        <f t="shared" si="454"/>
        <v>0</v>
      </c>
      <c r="BC1225" s="37">
        <f t="shared" si="455"/>
        <v>0</v>
      </c>
      <c r="BD1225" s="38">
        <f t="shared" si="456"/>
        <v>0</v>
      </c>
      <c r="BE1225" s="35">
        <f t="shared" si="457"/>
        <v>0</v>
      </c>
      <c r="BF1225" s="36">
        <f t="shared" si="458"/>
        <v>0</v>
      </c>
      <c r="BG1225" s="37">
        <f t="shared" si="459"/>
        <v>0</v>
      </c>
      <c r="BH1225" s="38">
        <f t="shared" si="460"/>
        <v>0</v>
      </c>
      <c r="BI1225" s="35">
        <f t="shared" si="461"/>
        <v>0</v>
      </c>
      <c r="BJ1225" s="36">
        <f t="shared" si="462"/>
        <v>0</v>
      </c>
      <c r="BK1225" s="37">
        <f t="shared" si="463"/>
        <v>0</v>
      </c>
      <c r="BL1225" s="38">
        <f t="shared" si="464"/>
        <v>0</v>
      </c>
      <c r="BM1225" s="39">
        <f t="shared" si="465"/>
        <v>0</v>
      </c>
      <c r="BN1225" s="34" t="str">
        <f>IF(BM1225=0,"",
IF(SUM($BM$985:BM1225)=1,BO1225,
IF($BM$1560&gt;SUM($BM$985:BM1225),_xlfn.CONCAT(", ",BO1225),
IF($BM$1560=SUM($BM$985:BM1225),_xlfn.CONCAT(" y ",BO1225)))))</f>
        <v/>
      </c>
      <c r="BO1225" s="270" t="s">
        <v>1005</v>
      </c>
    </row>
    <row r="1226" spans="1:67" ht="15" customHeight="1">
      <c r="A1226" s="245"/>
      <c r="B1226" s="9"/>
      <c r="C1226" s="270" t="s">
        <v>1006</v>
      </c>
      <c r="D1226" s="389" t="str">
        <f>IF($AC$978="","",IF(HLOOKUP($AC$978,Presentación!$AQ$3:$BV$574,Presentación!AP245)="","",HLOOKUP($AC$978,Presentación!$AQ$3:$BV$574,Presentación!AP245,0)))</f>
        <v/>
      </c>
      <c r="E1226" s="390"/>
      <c r="F1226" s="391"/>
      <c r="G1226" s="480" t="str">
        <f>IF($AC$978="","",IF(HLOOKUP($AC$978,Presentación!$BZ$3:$DE$574,Presentación!AP245,0)="","",HLOOKUP($AC$978,Presentación!$BZ$3:$DE$574,Presentación!AP245,0)))</f>
        <v/>
      </c>
      <c r="H1226" s="481"/>
      <c r="I1226" s="481"/>
      <c r="J1226" s="481"/>
      <c r="K1226" s="481"/>
      <c r="L1226" s="482"/>
      <c r="M1226" s="27"/>
      <c r="N1226" s="27"/>
      <c r="O1226" s="27"/>
      <c r="P1226" s="27"/>
      <c r="Q1226" s="27"/>
      <c r="R1226" s="27"/>
      <c r="S1226" s="27"/>
      <c r="T1226" s="27"/>
      <c r="U1226" s="27"/>
      <c r="V1226" s="27"/>
      <c r="W1226" s="27"/>
      <c r="X1226" s="27"/>
      <c r="Y1226" s="27"/>
      <c r="Z1226" s="27"/>
      <c r="AA1226" s="27"/>
      <c r="AB1226" s="27"/>
      <c r="AC1226" s="27"/>
      <c r="AD1226" s="27"/>
      <c r="AG1226">
        <f t="shared" si="433"/>
        <v>0</v>
      </c>
      <c r="AH1226">
        <f t="shared" si="434"/>
        <v>0</v>
      </c>
      <c r="AI1226">
        <f t="shared" si="435"/>
        <v>0</v>
      </c>
      <c r="AJ1226">
        <f t="shared" si="436"/>
        <v>0</v>
      </c>
      <c r="AK1226">
        <f t="shared" si="437"/>
        <v>0</v>
      </c>
      <c r="AL1226">
        <f t="shared" si="438"/>
        <v>0</v>
      </c>
      <c r="AM1226">
        <f t="shared" si="439"/>
        <v>0</v>
      </c>
      <c r="AN1226">
        <f t="shared" si="440"/>
        <v>0</v>
      </c>
      <c r="AO1226">
        <f t="shared" si="441"/>
        <v>0</v>
      </c>
      <c r="AP1226">
        <f t="shared" si="442"/>
        <v>0</v>
      </c>
      <c r="AQ1226">
        <f t="shared" si="443"/>
        <v>0</v>
      </c>
      <c r="AR1226">
        <f t="shared" si="444"/>
        <v>0</v>
      </c>
      <c r="AS1226">
        <f t="shared" si="445"/>
        <v>0</v>
      </c>
      <c r="AT1226">
        <f t="shared" si="446"/>
        <v>0</v>
      </c>
      <c r="AU1226">
        <f t="shared" si="447"/>
        <v>0</v>
      </c>
      <c r="AV1226">
        <f t="shared" si="448"/>
        <v>0</v>
      </c>
      <c r="AW1226">
        <f t="shared" si="449"/>
        <v>0</v>
      </c>
      <c r="AX1226">
        <f t="shared" si="450"/>
        <v>0</v>
      </c>
      <c r="AY1226">
        <f t="shared" si="451"/>
        <v>0</v>
      </c>
      <c r="AZ1226">
        <f t="shared" si="452"/>
        <v>0</v>
      </c>
      <c r="BA1226" s="35">
        <f t="shared" si="453"/>
        <v>0</v>
      </c>
      <c r="BB1226" s="36">
        <f t="shared" si="454"/>
        <v>0</v>
      </c>
      <c r="BC1226" s="37">
        <f t="shared" si="455"/>
        <v>0</v>
      </c>
      <c r="BD1226" s="38">
        <f t="shared" si="456"/>
        <v>0</v>
      </c>
      <c r="BE1226" s="35">
        <f t="shared" si="457"/>
        <v>0</v>
      </c>
      <c r="BF1226" s="36">
        <f t="shared" si="458"/>
        <v>0</v>
      </c>
      <c r="BG1226" s="37">
        <f t="shared" si="459"/>
        <v>0</v>
      </c>
      <c r="BH1226" s="38">
        <f t="shared" si="460"/>
        <v>0</v>
      </c>
      <c r="BI1226" s="35">
        <f t="shared" si="461"/>
        <v>0</v>
      </c>
      <c r="BJ1226" s="36">
        <f t="shared" si="462"/>
        <v>0</v>
      </c>
      <c r="BK1226" s="37">
        <f t="shared" si="463"/>
        <v>0</v>
      </c>
      <c r="BL1226" s="38">
        <f t="shared" si="464"/>
        <v>0</v>
      </c>
      <c r="BM1226" s="39">
        <f t="shared" si="465"/>
        <v>0</v>
      </c>
      <c r="BN1226" s="34" t="str">
        <f>IF(BM1226=0,"",
IF(SUM($BM$985:BM1226)=1,BO1226,
IF($BM$1560&gt;SUM($BM$985:BM1226),_xlfn.CONCAT(", ",BO1226),
IF($BM$1560=SUM($BM$985:BM1226),_xlfn.CONCAT(" y ",BO1226)))))</f>
        <v/>
      </c>
      <c r="BO1226" s="270" t="s">
        <v>1006</v>
      </c>
    </row>
    <row r="1227" spans="1:67" ht="15" customHeight="1">
      <c r="A1227" s="245"/>
      <c r="B1227" s="9"/>
      <c r="C1227" s="270" t="s">
        <v>1007</v>
      </c>
      <c r="D1227" s="389" t="str">
        <f>IF($AC$978="","",IF(HLOOKUP($AC$978,Presentación!$AQ$3:$BV$574,Presentación!AP246)="","",HLOOKUP($AC$978,Presentación!$AQ$3:$BV$574,Presentación!AP246,0)))</f>
        <v/>
      </c>
      <c r="E1227" s="390"/>
      <c r="F1227" s="391"/>
      <c r="G1227" s="480" t="str">
        <f>IF($AC$978="","",IF(HLOOKUP($AC$978,Presentación!$BZ$3:$DE$574,Presentación!AP246,0)="","",HLOOKUP($AC$978,Presentación!$BZ$3:$DE$574,Presentación!AP246,0)))</f>
        <v/>
      </c>
      <c r="H1227" s="481"/>
      <c r="I1227" s="481"/>
      <c r="J1227" s="481"/>
      <c r="K1227" s="481"/>
      <c r="L1227" s="482"/>
      <c r="M1227" s="27"/>
      <c r="N1227" s="27"/>
      <c r="O1227" s="27"/>
      <c r="P1227" s="27"/>
      <c r="Q1227" s="27"/>
      <c r="R1227" s="27"/>
      <c r="S1227" s="27"/>
      <c r="T1227" s="27"/>
      <c r="U1227" s="27"/>
      <c r="V1227" s="27"/>
      <c r="W1227" s="27"/>
      <c r="X1227" s="27"/>
      <c r="Y1227" s="27"/>
      <c r="Z1227" s="27"/>
      <c r="AA1227" s="27"/>
      <c r="AB1227" s="27"/>
      <c r="AC1227" s="27"/>
      <c r="AD1227" s="27"/>
      <c r="AG1227">
        <f t="shared" si="433"/>
        <v>0</v>
      </c>
      <c r="AH1227">
        <f t="shared" si="434"/>
        <v>0</v>
      </c>
      <c r="AI1227">
        <f t="shared" si="435"/>
        <v>0</v>
      </c>
      <c r="AJ1227">
        <f t="shared" si="436"/>
        <v>0</v>
      </c>
      <c r="AK1227">
        <f t="shared" si="437"/>
        <v>0</v>
      </c>
      <c r="AL1227">
        <f t="shared" si="438"/>
        <v>0</v>
      </c>
      <c r="AM1227">
        <f t="shared" si="439"/>
        <v>0</v>
      </c>
      <c r="AN1227">
        <f t="shared" si="440"/>
        <v>0</v>
      </c>
      <c r="AO1227">
        <f t="shared" si="441"/>
        <v>0</v>
      </c>
      <c r="AP1227">
        <f t="shared" si="442"/>
        <v>0</v>
      </c>
      <c r="AQ1227">
        <f t="shared" si="443"/>
        <v>0</v>
      </c>
      <c r="AR1227">
        <f t="shared" si="444"/>
        <v>0</v>
      </c>
      <c r="AS1227">
        <f t="shared" si="445"/>
        <v>0</v>
      </c>
      <c r="AT1227">
        <f t="shared" si="446"/>
        <v>0</v>
      </c>
      <c r="AU1227">
        <f t="shared" si="447"/>
        <v>0</v>
      </c>
      <c r="AV1227">
        <f t="shared" si="448"/>
        <v>0</v>
      </c>
      <c r="AW1227">
        <f t="shared" si="449"/>
        <v>0</v>
      </c>
      <c r="AX1227">
        <f t="shared" si="450"/>
        <v>0</v>
      </c>
      <c r="AY1227">
        <f t="shared" si="451"/>
        <v>0</v>
      </c>
      <c r="AZ1227">
        <f t="shared" si="452"/>
        <v>0</v>
      </c>
      <c r="BA1227" s="35">
        <f t="shared" si="453"/>
        <v>0</v>
      </c>
      <c r="BB1227" s="36">
        <f t="shared" si="454"/>
        <v>0</v>
      </c>
      <c r="BC1227" s="37">
        <f t="shared" si="455"/>
        <v>0</v>
      </c>
      <c r="BD1227" s="38">
        <f t="shared" si="456"/>
        <v>0</v>
      </c>
      <c r="BE1227" s="35">
        <f t="shared" si="457"/>
        <v>0</v>
      </c>
      <c r="BF1227" s="36">
        <f t="shared" si="458"/>
        <v>0</v>
      </c>
      <c r="BG1227" s="37">
        <f t="shared" si="459"/>
        <v>0</v>
      </c>
      <c r="BH1227" s="38">
        <f t="shared" si="460"/>
        <v>0</v>
      </c>
      <c r="BI1227" s="35">
        <f t="shared" si="461"/>
        <v>0</v>
      </c>
      <c r="BJ1227" s="36">
        <f t="shared" si="462"/>
        <v>0</v>
      </c>
      <c r="BK1227" s="37">
        <f t="shared" si="463"/>
        <v>0</v>
      </c>
      <c r="BL1227" s="38">
        <f t="shared" si="464"/>
        <v>0</v>
      </c>
      <c r="BM1227" s="39">
        <f t="shared" si="465"/>
        <v>0</v>
      </c>
      <c r="BN1227" s="34" t="str">
        <f>IF(BM1227=0,"",
IF(SUM($BM$985:BM1227)=1,BO1227,
IF($BM$1560&gt;SUM($BM$985:BM1227),_xlfn.CONCAT(", ",BO1227),
IF($BM$1560=SUM($BM$985:BM1227),_xlfn.CONCAT(" y ",BO1227)))))</f>
        <v/>
      </c>
      <c r="BO1227" s="270" t="s">
        <v>1007</v>
      </c>
    </row>
    <row r="1228" spans="1:67" ht="15" customHeight="1">
      <c r="A1228" s="245"/>
      <c r="B1228" s="9"/>
      <c r="C1228" s="270" t="s">
        <v>1008</v>
      </c>
      <c r="D1228" s="389" t="str">
        <f>IF($AC$978="","",IF(HLOOKUP($AC$978,Presentación!$AQ$3:$BV$574,Presentación!AP247)="","",HLOOKUP($AC$978,Presentación!$AQ$3:$BV$574,Presentación!AP247,0)))</f>
        <v/>
      </c>
      <c r="E1228" s="390"/>
      <c r="F1228" s="391"/>
      <c r="G1228" s="480" t="str">
        <f>IF($AC$978="","",IF(HLOOKUP($AC$978,Presentación!$BZ$3:$DE$574,Presentación!AP247,0)="","",HLOOKUP($AC$978,Presentación!$BZ$3:$DE$574,Presentación!AP247,0)))</f>
        <v/>
      </c>
      <c r="H1228" s="481"/>
      <c r="I1228" s="481"/>
      <c r="J1228" s="481"/>
      <c r="K1228" s="481"/>
      <c r="L1228" s="482"/>
      <c r="M1228" s="27"/>
      <c r="N1228" s="27"/>
      <c r="O1228" s="27"/>
      <c r="P1228" s="27"/>
      <c r="Q1228" s="27"/>
      <c r="R1228" s="27"/>
      <c r="S1228" s="27"/>
      <c r="T1228" s="27"/>
      <c r="U1228" s="27"/>
      <c r="V1228" s="27"/>
      <c r="W1228" s="27"/>
      <c r="X1228" s="27"/>
      <c r="Y1228" s="27"/>
      <c r="Z1228" s="27"/>
      <c r="AA1228" s="27"/>
      <c r="AB1228" s="27"/>
      <c r="AC1228" s="27"/>
      <c r="AD1228" s="27"/>
      <c r="AG1228">
        <f t="shared" si="433"/>
        <v>0</v>
      </c>
      <c r="AH1228">
        <f t="shared" si="434"/>
        <v>0</v>
      </c>
      <c r="AI1228">
        <f t="shared" si="435"/>
        <v>0</v>
      </c>
      <c r="AJ1228">
        <f t="shared" si="436"/>
        <v>0</v>
      </c>
      <c r="AK1228">
        <f t="shared" si="437"/>
        <v>0</v>
      </c>
      <c r="AL1228">
        <f t="shared" si="438"/>
        <v>0</v>
      </c>
      <c r="AM1228">
        <f t="shared" si="439"/>
        <v>0</v>
      </c>
      <c r="AN1228">
        <f t="shared" si="440"/>
        <v>0</v>
      </c>
      <c r="AO1228">
        <f t="shared" si="441"/>
        <v>0</v>
      </c>
      <c r="AP1228">
        <f t="shared" si="442"/>
        <v>0</v>
      </c>
      <c r="AQ1228">
        <f t="shared" si="443"/>
        <v>0</v>
      </c>
      <c r="AR1228">
        <f t="shared" si="444"/>
        <v>0</v>
      </c>
      <c r="AS1228">
        <f t="shared" si="445"/>
        <v>0</v>
      </c>
      <c r="AT1228">
        <f t="shared" si="446"/>
        <v>0</v>
      </c>
      <c r="AU1228">
        <f t="shared" si="447"/>
        <v>0</v>
      </c>
      <c r="AV1228">
        <f t="shared" si="448"/>
        <v>0</v>
      </c>
      <c r="AW1228">
        <f t="shared" si="449"/>
        <v>0</v>
      </c>
      <c r="AX1228">
        <f t="shared" si="450"/>
        <v>0</v>
      </c>
      <c r="AY1228">
        <f t="shared" si="451"/>
        <v>0</v>
      </c>
      <c r="AZ1228">
        <f t="shared" si="452"/>
        <v>0</v>
      </c>
      <c r="BA1228" s="35">
        <f t="shared" si="453"/>
        <v>0</v>
      </c>
      <c r="BB1228" s="36">
        <f t="shared" si="454"/>
        <v>0</v>
      </c>
      <c r="BC1228" s="37">
        <f t="shared" si="455"/>
        <v>0</v>
      </c>
      <c r="BD1228" s="38">
        <f t="shared" si="456"/>
        <v>0</v>
      </c>
      <c r="BE1228" s="35">
        <f t="shared" si="457"/>
        <v>0</v>
      </c>
      <c r="BF1228" s="36">
        <f t="shared" si="458"/>
        <v>0</v>
      </c>
      <c r="BG1228" s="37">
        <f t="shared" si="459"/>
        <v>0</v>
      </c>
      <c r="BH1228" s="38">
        <f t="shared" si="460"/>
        <v>0</v>
      </c>
      <c r="BI1228" s="35">
        <f t="shared" si="461"/>
        <v>0</v>
      </c>
      <c r="BJ1228" s="36">
        <f t="shared" si="462"/>
        <v>0</v>
      </c>
      <c r="BK1228" s="37">
        <f t="shared" si="463"/>
        <v>0</v>
      </c>
      <c r="BL1228" s="38">
        <f t="shared" si="464"/>
        <v>0</v>
      </c>
      <c r="BM1228" s="39">
        <f t="shared" si="465"/>
        <v>0</v>
      </c>
      <c r="BN1228" s="34" t="str">
        <f>IF(BM1228=0,"",
IF(SUM($BM$985:BM1228)=1,BO1228,
IF($BM$1560&gt;SUM($BM$985:BM1228),_xlfn.CONCAT(", ",BO1228),
IF($BM$1560=SUM($BM$985:BM1228),_xlfn.CONCAT(" y ",BO1228)))))</f>
        <v/>
      </c>
      <c r="BO1228" s="270" t="s">
        <v>1008</v>
      </c>
    </row>
    <row r="1229" spans="1:67" ht="15" customHeight="1">
      <c r="A1229" s="245"/>
      <c r="B1229" s="9"/>
      <c r="C1229" s="270" t="s">
        <v>1009</v>
      </c>
      <c r="D1229" s="389" t="str">
        <f>IF($AC$978="","",IF(HLOOKUP($AC$978,Presentación!$AQ$3:$BV$574,Presentación!AP248)="","",HLOOKUP($AC$978,Presentación!$AQ$3:$BV$574,Presentación!AP248,0)))</f>
        <v/>
      </c>
      <c r="E1229" s="390"/>
      <c r="F1229" s="391"/>
      <c r="G1229" s="480" t="str">
        <f>IF($AC$978="","",IF(HLOOKUP($AC$978,Presentación!$BZ$3:$DE$574,Presentación!AP248,0)="","",HLOOKUP($AC$978,Presentación!$BZ$3:$DE$574,Presentación!AP248,0)))</f>
        <v/>
      </c>
      <c r="H1229" s="481"/>
      <c r="I1229" s="481"/>
      <c r="J1229" s="481"/>
      <c r="K1229" s="481"/>
      <c r="L1229" s="482"/>
      <c r="M1229" s="27"/>
      <c r="N1229" s="27"/>
      <c r="O1229" s="27"/>
      <c r="P1229" s="27"/>
      <c r="Q1229" s="27"/>
      <c r="R1229" s="27"/>
      <c r="S1229" s="27"/>
      <c r="T1229" s="27"/>
      <c r="U1229" s="27"/>
      <c r="V1229" s="27"/>
      <c r="W1229" s="27"/>
      <c r="X1229" s="27"/>
      <c r="Y1229" s="27"/>
      <c r="Z1229" s="27"/>
      <c r="AA1229" s="27"/>
      <c r="AB1229" s="27"/>
      <c r="AC1229" s="27"/>
      <c r="AD1229" s="27"/>
      <c r="AG1229">
        <f t="shared" si="433"/>
        <v>0</v>
      </c>
      <c r="AH1229">
        <f t="shared" si="434"/>
        <v>0</v>
      </c>
      <c r="AI1229">
        <f t="shared" si="435"/>
        <v>0</v>
      </c>
      <c r="AJ1229">
        <f t="shared" si="436"/>
        <v>0</v>
      </c>
      <c r="AK1229">
        <f t="shared" si="437"/>
        <v>0</v>
      </c>
      <c r="AL1229">
        <f t="shared" si="438"/>
        <v>0</v>
      </c>
      <c r="AM1229">
        <f t="shared" si="439"/>
        <v>0</v>
      </c>
      <c r="AN1229">
        <f t="shared" si="440"/>
        <v>0</v>
      </c>
      <c r="AO1229">
        <f t="shared" si="441"/>
        <v>0</v>
      </c>
      <c r="AP1229">
        <f t="shared" si="442"/>
        <v>0</v>
      </c>
      <c r="AQ1229">
        <f t="shared" si="443"/>
        <v>0</v>
      </c>
      <c r="AR1229">
        <f t="shared" si="444"/>
        <v>0</v>
      </c>
      <c r="AS1229">
        <f t="shared" si="445"/>
        <v>0</v>
      </c>
      <c r="AT1229">
        <f t="shared" si="446"/>
        <v>0</v>
      </c>
      <c r="AU1229">
        <f t="shared" si="447"/>
        <v>0</v>
      </c>
      <c r="AV1229">
        <f t="shared" si="448"/>
        <v>0</v>
      </c>
      <c r="AW1229">
        <f t="shared" si="449"/>
        <v>0</v>
      </c>
      <c r="AX1229">
        <f t="shared" si="450"/>
        <v>0</v>
      </c>
      <c r="AY1229">
        <f t="shared" si="451"/>
        <v>0</v>
      </c>
      <c r="AZ1229">
        <f t="shared" si="452"/>
        <v>0</v>
      </c>
      <c r="BA1229" s="35">
        <f t="shared" si="453"/>
        <v>0</v>
      </c>
      <c r="BB1229" s="36">
        <f t="shared" si="454"/>
        <v>0</v>
      </c>
      <c r="BC1229" s="37">
        <f t="shared" si="455"/>
        <v>0</v>
      </c>
      <c r="BD1229" s="38">
        <f t="shared" si="456"/>
        <v>0</v>
      </c>
      <c r="BE1229" s="35">
        <f t="shared" si="457"/>
        <v>0</v>
      </c>
      <c r="BF1229" s="36">
        <f t="shared" si="458"/>
        <v>0</v>
      </c>
      <c r="BG1229" s="37">
        <f t="shared" si="459"/>
        <v>0</v>
      </c>
      <c r="BH1229" s="38">
        <f t="shared" si="460"/>
        <v>0</v>
      </c>
      <c r="BI1229" s="35">
        <f t="shared" si="461"/>
        <v>0</v>
      </c>
      <c r="BJ1229" s="36">
        <f t="shared" si="462"/>
        <v>0</v>
      </c>
      <c r="BK1229" s="37">
        <f t="shared" si="463"/>
        <v>0</v>
      </c>
      <c r="BL1229" s="38">
        <f t="shared" si="464"/>
        <v>0</v>
      </c>
      <c r="BM1229" s="39">
        <f t="shared" si="465"/>
        <v>0</v>
      </c>
      <c r="BN1229" s="34" t="str">
        <f>IF(BM1229=0,"",
IF(SUM($BM$985:BM1229)=1,BO1229,
IF($BM$1560&gt;SUM($BM$985:BM1229),_xlfn.CONCAT(", ",BO1229),
IF($BM$1560=SUM($BM$985:BM1229),_xlfn.CONCAT(" y ",BO1229)))))</f>
        <v/>
      </c>
      <c r="BO1229" s="270" t="s">
        <v>1009</v>
      </c>
    </row>
    <row r="1230" spans="1:67" ht="15" customHeight="1">
      <c r="A1230" s="245"/>
      <c r="B1230" s="9"/>
      <c r="C1230" s="270" t="s">
        <v>1010</v>
      </c>
      <c r="D1230" s="389" t="str">
        <f>IF($AC$978="","",IF(HLOOKUP($AC$978,Presentación!$AQ$3:$BV$574,Presentación!AP249)="","",HLOOKUP($AC$978,Presentación!$AQ$3:$BV$574,Presentación!AP249,0)))</f>
        <v/>
      </c>
      <c r="E1230" s="390"/>
      <c r="F1230" s="391"/>
      <c r="G1230" s="480" t="str">
        <f>IF($AC$978="","",IF(HLOOKUP($AC$978,Presentación!$BZ$3:$DE$574,Presentación!AP249,0)="","",HLOOKUP($AC$978,Presentación!$BZ$3:$DE$574,Presentación!AP249,0)))</f>
        <v/>
      </c>
      <c r="H1230" s="481"/>
      <c r="I1230" s="481"/>
      <c r="J1230" s="481"/>
      <c r="K1230" s="481"/>
      <c r="L1230" s="482"/>
      <c r="M1230" s="27"/>
      <c r="N1230" s="27"/>
      <c r="O1230" s="27"/>
      <c r="P1230" s="27"/>
      <c r="Q1230" s="27"/>
      <c r="R1230" s="27"/>
      <c r="S1230" s="27"/>
      <c r="T1230" s="27"/>
      <c r="U1230" s="27"/>
      <c r="V1230" s="27"/>
      <c r="W1230" s="27"/>
      <c r="X1230" s="27"/>
      <c r="Y1230" s="27"/>
      <c r="Z1230" s="27"/>
      <c r="AA1230" s="27"/>
      <c r="AB1230" s="27"/>
      <c r="AC1230" s="27"/>
      <c r="AD1230" s="27"/>
      <c r="AG1230">
        <f t="shared" si="433"/>
        <v>0</v>
      </c>
      <c r="AH1230">
        <f t="shared" si="434"/>
        <v>0</v>
      </c>
      <c r="AI1230">
        <f t="shared" si="435"/>
        <v>0</v>
      </c>
      <c r="AJ1230">
        <f t="shared" si="436"/>
        <v>0</v>
      </c>
      <c r="AK1230">
        <f t="shared" si="437"/>
        <v>0</v>
      </c>
      <c r="AL1230">
        <f t="shared" si="438"/>
        <v>0</v>
      </c>
      <c r="AM1230">
        <f t="shared" si="439"/>
        <v>0</v>
      </c>
      <c r="AN1230">
        <f t="shared" si="440"/>
        <v>0</v>
      </c>
      <c r="AO1230">
        <f t="shared" si="441"/>
        <v>0</v>
      </c>
      <c r="AP1230">
        <f t="shared" si="442"/>
        <v>0</v>
      </c>
      <c r="AQ1230">
        <f t="shared" si="443"/>
        <v>0</v>
      </c>
      <c r="AR1230">
        <f t="shared" si="444"/>
        <v>0</v>
      </c>
      <c r="AS1230">
        <f t="shared" si="445"/>
        <v>0</v>
      </c>
      <c r="AT1230">
        <f t="shared" si="446"/>
        <v>0</v>
      </c>
      <c r="AU1230">
        <f t="shared" si="447"/>
        <v>0</v>
      </c>
      <c r="AV1230">
        <f t="shared" si="448"/>
        <v>0</v>
      </c>
      <c r="AW1230">
        <f t="shared" si="449"/>
        <v>0</v>
      </c>
      <c r="AX1230">
        <f t="shared" si="450"/>
        <v>0</v>
      </c>
      <c r="AY1230">
        <f t="shared" si="451"/>
        <v>0</v>
      </c>
      <c r="AZ1230">
        <f t="shared" si="452"/>
        <v>0</v>
      </c>
      <c r="BA1230" s="35">
        <f t="shared" si="453"/>
        <v>0</v>
      </c>
      <c r="BB1230" s="36">
        <f t="shared" si="454"/>
        <v>0</v>
      </c>
      <c r="BC1230" s="37">
        <f t="shared" si="455"/>
        <v>0</v>
      </c>
      <c r="BD1230" s="38">
        <f t="shared" si="456"/>
        <v>0</v>
      </c>
      <c r="BE1230" s="35">
        <f t="shared" si="457"/>
        <v>0</v>
      </c>
      <c r="BF1230" s="36">
        <f t="shared" si="458"/>
        <v>0</v>
      </c>
      <c r="BG1230" s="37">
        <f t="shared" si="459"/>
        <v>0</v>
      </c>
      <c r="BH1230" s="38">
        <f t="shared" si="460"/>
        <v>0</v>
      </c>
      <c r="BI1230" s="35">
        <f t="shared" si="461"/>
        <v>0</v>
      </c>
      <c r="BJ1230" s="36">
        <f t="shared" si="462"/>
        <v>0</v>
      </c>
      <c r="BK1230" s="37">
        <f t="shared" si="463"/>
        <v>0</v>
      </c>
      <c r="BL1230" s="38">
        <f t="shared" si="464"/>
        <v>0</v>
      </c>
      <c r="BM1230" s="39">
        <f t="shared" si="465"/>
        <v>0</v>
      </c>
      <c r="BN1230" s="34" t="str">
        <f>IF(BM1230=0,"",
IF(SUM($BM$985:BM1230)=1,BO1230,
IF($BM$1560&gt;SUM($BM$985:BM1230),_xlfn.CONCAT(", ",BO1230),
IF($BM$1560=SUM($BM$985:BM1230),_xlfn.CONCAT(" y ",BO1230)))))</f>
        <v/>
      </c>
      <c r="BO1230" s="270" t="s">
        <v>1010</v>
      </c>
    </row>
    <row r="1231" spans="1:67" ht="15" customHeight="1">
      <c r="A1231" s="245"/>
      <c r="B1231" s="9"/>
      <c r="C1231" s="270" t="s">
        <v>1011</v>
      </c>
      <c r="D1231" s="389" t="str">
        <f>IF($AC$978="","",IF(HLOOKUP($AC$978,Presentación!$AQ$3:$BV$574,Presentación!AP250)="","",HLOOKUP($AC$978,Presentación!$AQ$3:$BV$574,Presentación!AP250,0)))</f>
        <v/>
      </c>
      <c r="E1231" s="390"/>
      <c r="F1231" s="391"/>
      <c r="G1231" s="480" t="str">
        <f>IF($AC$978="","",IF(HLOOKUP($AC$978,Presentación!$BZ$3:$DE$574,Presentación!AP250,0)="","",HLOOKUP($AC$978,Presentación!$BZ$3:$DE$574,Presentación!AP250,0)))</f>
        <v/>
      </c>
      <c r="H1231" s="481"/>
      <c r="I1231" s="481"/>
      <c r="J1231" s="481"/>
      <c r="K1231" s="481"/>
      <c r="L1231" s="482"/>
      <c r="M1231" s="27"/>
      <c r="N1231" s="27"/>
      <c r="O1231" s="27"/>
      <c r="P1231" s="27"/>
      <c r="Q1231" s="27"/>
      <c r="R1231" s="27"/>
      <c r="S1231" s="27"/>
      <c r="T1231" s="27"/>
      <c r="U1231" s="27"/>
      <c r="V1231" s="27"/>
      <c r="W1231" s="27"/>
      <c r="X1231" s="27"/>
      <c r="Y1231" s="27"/>
      <c r="Z1231" s="27"/>
      <c r="AA1231" s="27"/>
      <c r="AB1231" s="27"/>
      <c r="AC1231" s="27"/>
      <c r="AD1231" s="27"/>
      <c r="AG1231">
        <f t="shared" si="433"/>
        <v>0</v>
      </c>
      <c r="AH1231">
        <f t="shared" si="434"/>
        <v>0</v>
      </c>
      <c r="AI1231">
        <f t="shared" si="435"/>
        <v>0</v>
      </c>
      <c r="AJ1231">
        <f t="shared" si="436"/>
        <v>0</v>
      </c>
      <c r="AK1231">
        <f t="shared" si="437"/>
        <v>0</v>
      </c>
      <c r="AL1231">
        <f t="shared" si="438"/>
        <v>0</v>
      </c>
      <c r="AM1231">
        <f t="shared" si="439"/>
        <v>0</v>
      </c>
      <c r="AN1231">
        <f t="shared" si="440"/>
        <v>0</v>
      </c>
      <c r="AO1231">
        <f t="shared" si="441"/>
        <v>0</v>
      </c>
      <c r="AP1231">
        <f t="shared" si="442"/>
        <v>0</v>
      </c>
      <c r="AQ1231">
        <f t="shared" si="443"/>
        <v>0</v>
      </c>
      <c r="AR1231">
        <f t="shared" si="444"/>
        <v>0</v>
      </c>
      <c r="AS1231">
        <f t="shared" si="445"/>
        <v>0</v>
      </c>
      <c r="AT1231">
        <f t="shared" si="446"/>
        <v>0</v>
      </c>
      <c r="AU1231">
        <f t="shared" si="447"/>
        <v>0</v>
      </c>
      <c r="AV1231">
        <f t="shared" si="448"/>
        <v>0</v>
      </c>
      <c r="AW1231">
        <f t="shared" si="449"/>
        <v>0</v>
      </c>
      <c r="AX1231">
        <f t="shared" si="450"/>
        <v>0</v>
      </c>
      <c r="AY1231">
        <f t="shared" si="451"/>
        <v>0</v>
      </c>
      <c r="AZ1231">
        <f t="shared" si="452"/>
        <v>0</v>
      </c>
      <c r="BA1231" s="35">
        <f t="shared" si="453"/>
        <v>0</v>
      </c>
      <c r="BB1231" s="36">
        <f t="shared" si="454"/>
        <v>0</v>
      </c>
      <c r="BC1231" s="37">
        <f t="shared" si="455"/>
        <v>0</v>
      </c>
      <c r="BD1231" s="38">
        <f t="shared" si="456"/>
        <v>0</v>
      </c>
      <c r="BE1231" s="35">
        <f t="shared" si="457"/>
        <v>0</v>
      </c>
      <c r="BF1231" s="36">
        <f t="shared" si="458"/>
        <v>0</v>
      </c>
      <c r="BG1231" s="37">
        <f t="shared" si="459"/>
        <v>0</v>
      </c>
      <c r="BH1231" s="38">
        <f t="shared" si="460"/>
        <v>0</v>
      </c>
      <c r="BI1231" s="35">
        <f t="shared" si="461"/>
        <v>0</v>
      </c>
      <c r="BJ1231" s="36">
        <f t="shared" si="462"/>
        <v>0</v>
      </c>
      <c r="BK1231" s="37">
        <f t="shared" si="463"/>
        <v>0</v>
      </c>
      <c r="BL1231" s="38">
        <f t="shared" si="464"/>
        <v>0</v>
      </c>
      <c r="BM1231" s="39">
        <f t="shared" si="465"/>
        <v>0</v>
      </c>
      <c r="BN1231" s="34" t="str">
        <f>IF(BM1231=0,"",
IF(SUM($BM$985:BM1231)=1,BO1231,
IF($BM$1560&gt;SUM($BM$985:BM1231),_xlfn.CONCAT(", ",BO1231),
IF($BM$1560=SUM($BM$985:BM1231),_xlfn.CONCAT(" y ",BO1231)))))</f>
        <v/>
      </c>
      <c r="BO1231" s="270" t="s">
        <v>1011</v>
      </c>
    </row>
    <row r="1232" spans="1:67" ht="15" customHeight="1">
      <c r="A1232" s="245"/>
      <c r="B1232" s="9"/>
      <c r="C1232" s="270" t="s">
        <v>1012</v>
      </c>
      <c r="D1232" s="389" t="str">
        <f>IF($AC$978="","",IF(HLOOKUP($AC$978,Presentación!$AQ$3:$BV$574,Presentación!AP251)="","",HLOOKUP($AC$978,Presentación!$AQ$3:$BV$574,Presentación!AP251,0)))</f>
        <v/>
      </c>
      <c r="E1232" s="390"/>
      <c r="F1232" s="391"/>
      <c r="G1232" s="480" t="str">
        <f>IF($AC$978="","",IF(HLOOKUP($AC$978,Presentación!$BZ$3:$DE$574,Presentación!AP251,0)="","",HLOOKUP($AC$978,Presentación!$BZ$3:$DE$574,Presentación!AP251,0)))</f>
        <v/>
      </c>
      <c r="H1232" s="481"/>
      <c r="I1232" s="481"/>
      <c r="J1232" s="481"/>
      <c r="K1232" s="481"/>
      <c r="L1232" s="482"/>
      <c r="M1232" s="27"/>
      <c r="N1232" s="27"/>
      <c r="O1232" s="27"/>
      <c r="P1232" s="27"/>
      <c r="Q1232" s="27"/>
      <c r="R1232" s="27"/>
      <c r="S1232" s="27"/>
      <c r="T1232" s="27"/>
      <c r="U1232" s="27"/>
      <c r="V1232" s="27"/>
      <c r="W1232" s="27"/>
      <c r="X1232" s="27"/>
      <c r="Y1232" s="27"/>
      <c r="Z1232" s="27"/>
      <c r="AA1232" s="27"/>
      <c r="AB1232" s="27"/>
      <c r="AC1232" s="27"/>
      <c r="AD1232" s="27"/>
      <c r="AG1232">
        <f t="shared" si="433"/>
        <v>0</v>
      </c>
      <c r="AH1232">
        <f t="shared" si="434"/>
        <v>0</v>
      </c>
      <c r="AI1232">
        <f t="shared" si="435"/>
        <v>0</v>
      </c>
      <c r="AJ1232">
        <f t="shared" si="436"/>
        <v>0</v>
      </c>
      <c r="AK1232">
        <f t="shared" si="437"/>
        <v>0</v>
      </c>
      <c r="AL1232">
        <f t="shared" si="438"/>
        <v>0</v>
      </c>
      <c r="AM1232">
        <f t="shared" si="439"/>
        <v>0</v>
      </c>
      <c r="AN1232">
        <f t="shared" si="440"/>
        <v>0</v>
      </c>
      <c r="AO1232">
        <f t="shared" si="441"/>
        <v>0</v>
      </c>
      <c r="AP1232">
        <f t="shared" si="442"/>
        <v>0</v>
      </c>
      <c r="AQ1232">
        <f t="shared" si="443"/>
        <v>0</v>
      </c>
      <c r="AR1232">
        <f t="shared" si="444"/>
        <v>0</v>
      </c>
      <c r="AS1232">
        <f t="shared" si="445"/>
        <v>0</v>
      </c>
      <c r="AT1232">
        <f t="shared" si="446"/>
        <v>0</v>
      </c>
      <c r="AU1232">
        <f t="shared" si="447"/>
        <v>0</v>
      </c>
      <c r="AV1232">
        <f t="shared" si="448"/>
        <v>0</v>
      </c>
      <c r="AW1232">
        <f t="shared" si="449"/>
        <v>0</v>
      </c>
      <c r="AX1232">
        <f t="shared" si="450"/>
        <v>0</v>
      </c>
      <c r="AY1232">
        <f t="shared" si="451"/>
        <v>0</v>
      </c>
      <c r="AZ1232">
        <f t="shared" si="452"/>
        <v>0</v>
      </c>
      <c r="BA1232" s="35">
        <f t="shared" si="453"/>
        <v>0</v>
      </c>
      <c r="BB1232" s="36">
        <f t="shared" si="454"/>
        <v>0</v>
      </c>
      <c r="BC1232" s="37">
        <f t="shared" si="455"/>
        <v>0</v>
      </c>
      <c r="BD1232" s="38">
        <f t="shared" si="456"/>
        <v>0</v>
      </c>
      <c r="BE1232" s="35">
        <f t="shared" si="457"/>
        <v>0</v>
      </c>
      <c r="BF1232" s="36">
        <f t="shared" si="458"/>
        <v>0</v>
      </c>
      <c r="BG1232" s="37">
        <f t="shared" si="459"/>
        <v>0</v>
      </c>
      <c r="BH1232" s="38">
        <f t="shared" si="460"/>
        <v>0</v>
      </c>
      <c r="BI1232" s="35">
        <f t="shared" si="461"/>
        <v>0</v>
      </c>
      <c r="BJ1232" s="36">
        <f t="shared" si="462"/>
        <v>0</v>
      </c>
      <c r="BK1232" s="37">
        <f t="shared" si="463"/>
        <v>0</v>
      </c>
      <c r="BL1232" s="38">
        <f t="shared" si="464"/>
        <v>0</v>
      </c>
      <c r="BM1232" s="39">
        <f t="shared" si="465"/>
        <v>0</v>
      </c>
      <c r="BN1232" s="34" t="str">
        <f>IF(BM1232=0,"",
IF(SUM($BM$985:BM1232)=1,BO1232,
IF($BM$1560&gt;SUM($BM$985:BM1232),_xlfn.CONCAT(", ",BO1232),
IF($BM$1560=SUM($BM$985:BM1232),_xlfn.CONCAT(" y ",BO1232)))))</f>
        <v/>
      </c>
      <c r="BO1232" s="270" t="s">
        <v>1012</v>
      </c>
    </row>
    <row r="1233" spans="1:67" ht="15" customHeight="1">
      <c r="A1233" s="245"/>
      <c r="B1233" s="9"/>
      <c r="C1233" s="270" t="s">
        <v>1013</v>
      </c>
      <c r="D1233" s="389" t="str">
        <f>IF($AC$978="","",IF(HLOOKUP($AC$978,Presentación!$AQ$3:$BV$574,Presentación!AP252)="","",HLOOKUP($AC$978,Presentación!$AQ$3:$BV$574,Presentación!AP252,0)))</f>
        <v/>
      </c>
      <c r="E1233" s="390"/>
      <c r="F1233" s="391"/>
      <c r="G1233" s="480" t="str">
        <f>IF($AC$978="","",IF(HLOOKUP($AC$978,Presentación!$BZ$3:$DE$574,Presentación!AP252,0)="","",HLOOKUP($AC$978,Presentación!$BZ$3:$DE$574,Presentación!AP252,0)))</f>
        <v/>
      </c>
      <c r="H1233" s="481"/>
      <c r="I1233" s="481"/>
      <c r="J1233" s="481"/>
      <c r="K1233" s="481"/>
      <c r="L1233" s="482"/>
      <c r="M1233" s="27"/>
      <c r="N1233" s="27"/>
      <c r="O1233" s="27"/>
      <c r="P1233" s="27"/>
      <c r="Q1233" s="27"/>
      <c r="R1233" s="27"/>
      <c r="S1233" s="27"/>
      <c r="T1233" s="27"/>
      <c r="U1233" s="27"/>
      <c r="V1233" s="27"/>
      <c r="W1233" s="27"/>
      <c r="X1233" s="27"/>
      <c r="Y1233" s="27"/>
      <c r="Z1233" s="27"/>
      <c r="AA1233" s="27"/>
      <c r="AB1233" s="27"/>
      <c r="AC1233" s="27"/>
      <c r="AD1233" s="27"/>
      <c r="AG1233">
        <f t="shared" si="433"/>
        <v>0</v>
      </c>
      <c r="AH1233">
        <f t="shared" si="434"/>
        <v>0</v>
      </c>
      <c r="AI1233">
        <f t="shared" si="435"/>
        <v>0</v>
      </c>
      <c r="AJ1233">
        <f t="shared" si="436"/>
        <v>0</v>
      </c>
      <c r="AK1233">
        <f t="shared" si="437"/>
        <v>0</v>
      </c>
      <c r="AL1233">
        <f t="shared" si="438"/>
        <v>0</v>
      </c>
      <c r="AM1233">
        <f t="shared" si="439"/>
        <v>0</v>
      </c>
      <c r="AN1233">
        <f t="shared" si="440"/>
        <v>0</v>
      </c>
      <c r="AO1233">
        <f t="shared" si="441"/>
        <v>0</v>
      </c>
      <c r="AP1233">
        <f t="shared" si="442"/>
        <v>0</v>
      </c>
      <c r="AQ1233">
        <f t="shared" si="443"/>
        <v>0</v>
      </c>
      <c r="AR1233">
        <f t="shared" si="444"/>
        <v>0</v>
      </c>
      <c r="AS1233">
        <f t="shared" si="445"/>
        <v>0</v>
      </c>
      <c r="AT1233">
        <f t="shared" si="446"/>
        <v>0</v>
      </c>
      <c r="AU1233">
        <f t="shared" si="447"/>
        <v>0</v>
      </c>
      <c r="AV1233">
        <f t="shared" si="448"/>
        <v>0</v>
      </c>
      <c r="AW1233">
        <f t="shared" si="449"/>
        <v>0</v>
      </c>
      <c r="AX1233">
        <f t="shared" si="450"/>
        <v>0</v>
      </c>
      <c r="AY1233">
        <f t="shared" si="451"/>
        <v>0</v>
      </c>
      <c r="AZ1233">
        <f t="shared" si="452"/>
        <v>0</v>
      </c>
      <c r="BA1233" s="35">
        <f t="shared" si="453"/>
        <v>0</v>
      </c>
      <c r="BB1233" s="36">
        <f t="shared" si="454"/>
        <v>0</v>
      </c>
      <c r="BC1233" s="37">
        <f t="shared" si="455"/>
        <v>0</v>
      </c>
      <c r="BD1233" s="38">
        <f t="shared" si="456"/>
        <v>0</v>
      </c>
      <c r="BE1233" s="35">
        <f t="shared" si="457"/>
        <v>0</v>
      </c>
      <c r="BF1233" s="36">
        <f t="shared" si="458"/>
        <v>0</v>
      </c>
      <c r="BG1233" s="37">
        <f t="shared" si="459"/>
        <v>0</v>
      </c>
      <c r="BH1233" s="38">
        <f t="shared" si="460"/>
        <v>0</v>
      </c>
      <c r="BI1233" s="35">
        <f t="shared" si="461"/>
        <v>0</v>
      </c>
      <c r="BJ1233" s="36">
        <f t="shared" si="462"/>
        <v>0</v>
      </c>
      <c r="BK1233" s="37">
        <f t="shared" si="463"/>
        <v>0</v>
      </c>
      <c r="BL1233" s="38">
        <f t="shared" si="464"/>
        <v>0</v>
      </c>
      <c r="BM1233" s="39">
        <f t="shared" si="465"/>
        <v>0</v>
      </c>
      <c r="BN1233" s="34" t="str">
        <f>IF(BM1233=0,"",
IF(SUM($BM$985:BM1233)=1,BO1233,
IF($BM$1560&gt;SUM($BM$985:BM1233),_xlfn.CONCAT(", ",BO1233),
IF($BM$1560=SUM($BM$985:BM1233),_xlfn.CONCAT(" y ",BO1233)))))</f>
        <v/>
      </c>
      <c r="BO1233" s="270" t="s">
        <v>1013</v>
      </c>
    </row>
    <row r="1234" spans="1:67" ht="15" customHeight="1">
      <c r="A1234" s="245"/>
      <c r="B1234" s="9"/>
      <c r="C1234" s="270" t="s">
        <v>1014</v>
      </c>
      <c r="D1234" s="389" t="str">
        <f>IF($AC$978="","",IF(HLOOKUP($AC$978,Presentación!$AQ$3:$BV$574,Presentación!AP253)="","",HLOOKUP($AC$978,Presentación!$AQ$3:$BV$574,Presentación!AP253,0)))</f>
        <v/>
      </c>
      <c r="E1234" s="390"/>
      <c r="F1234" s="391"/>
      <c r="G1234" s="480" t="str">
        <f>IF($AC$978="","",IF(HLOOKUP($AC$978,Presentación!$BZ$3:$DE$574,Presentación!AP253,0)="","",HLOOKUP($AC$978,Presentación!$BZ$3:$DE$574,Presentación!AP253,0)))</f>
        <v/>
      </c>
      <c r="H1234" s="481"/>
      <c r="I1234" s="481"/>
      <c r="J1234" s="481"/>
      <c r="K1234" s="481"/>
      <c r="L1234" s="482"/>
      <c r="M1234" s="27"/>
      <c r="N1234" s="27"/>
      <c r="O1234" s="27"/>
      <c r="P1234" s="27"/>
      <c r="Q1234" s="27"/>
      <c r="R1234" s="27"/>
      <c r="S1234" s="27"/>
      <c r="T1234" s="27"/>
      <c r="U1234" s="27"/>
      <c r="V1234" s="27"/>
      <c r="W1234" s="27"/>
      <c r="X1234" s="27"/>
      <c r="Y1234" s="27"/>
      <c r="Z1234" s="27"/>
      <c r="AA1234" s="27"/>
      <c r="AB1234" s="27"/>
      <c r="AC1234" s="27"/>
      <c r="AD1234" s="27"/>
      <c r="AG1234">
        <f t="shared" si="433"/>
        <v>0</v>
      </c>
      <c r="AH1234">
        <f t="shared" si="434"/>
        <v>0</v>
      </c>
      <c r="AI1234">
        <f t="shared" si="435"/>
        <v>0</v>
      </c>
      <c r="AJ1234">
        <f t="shared" si="436"/>
        <v>0</v>
      </c>
      <c r="AK1234">
        <f t="shared" si="437"/>
        <v>0</v>
      </c>
      <c r="AL1234">
        <f t="shared" si="438"/>
        <v>0</v>
      </c>
      <c r="AM1234">
        <f t="shared" si="439"/>
        <v>0</v>
      </c>
      <c r="AN1234">
        <f t="shared" si="440"/>
        <v>0</v>
      </c>
      <c r="AO1234">
        <f t="shared" si="441"/>
        <v>0</v>
      </c>
      <c r="AP1234">
        <f t="shared" si="442"/>
        <v>0</v>
      </c>
      <c r="AQ1234">
        <f t="shared" si="443"/>
        <v>0</v>
      </c>
      <c r="AR1234">
        <f t="shared" si="444"/>
        <v>0</v>
      </c>
      <c r="AS1234">
        <f t="shared" si="445"/>
        <v>0</v>
      </c>
      <c r="AT1234">
        <f t="shared" si="446"/>
        <v>0</v>
      </c>
      <c r="AU1234">
        <f t="shared" si="447"/>
        <v>0</v>
      </c>
      <c r="AV1234">
        <f t="shared" si="448"/>
        <v>0</v>
      </c>
      <c r="AW1234">
        <f t="shared" si="449"/>
        <v>0</v>
      </c>
      <c r="AX1234">
        <f t="shared" si="450"/>
        <v>0</v>
      </c>
      <c r="AY1234">
        <f t="shared" si="451"/>
        <v>0</v>
      </c>
      <c r="AZ1234">
        <f t="shared" si="452"/>
        <v>0</v>
      </c>
      <c r="BA1234" s="35">
        <f t="shared" si="453"/>
        <v>0</v>
      </c>
      <c r="BB1234" s="36">
        <f t="shared" si="454"/>
        <v>0</v>
      </c>
      <c r="BC1234" s="37">
        <f t="shared" si="455"/>
        <v>0</v>
      </c>
      <c r="BD1234" s="38">
        <f t="shared" si="456"/>
        <v>0</v>
      </c>
      <c r="BE1234" s="35">
        <f t="shared" si="457"/>
        <v>0</v>
      </c>
      <c r="BF1234" s="36">
        <f t="shared" si="458"/>
        <v>0</v>
      </c>
      <c r="BG1234" s="37">
        <f t="shared" si="459"/>
        <v>0</v>
      </c>
      <c r="BH1234" s="38">
        <f t="shared" si="460"/>
        <v>0</v>
      </c>
      <c r="BI1234" s="35">
        <f t="shared" si="461"/>
        <v>0</v>
      </c>
      <c r="BJ1234" s="36">
        <f t="shared" si="462"/>
        <v>0</v>
      </c>
      <c r="BK1234" s="37">
        <f t="shared" si="463"/>
        <v>0</v>
      </c>
      <c r="BL1234" s="38">
        <f t="shared" si="464"/>
        <v>0</v>
      </c>
      <c r="BM1234" s="39">
        <f t="shared" si="465"/>
        <v>0</v>
      </c>
      <c r="BN1234" s="34" t="str">
        <f>IF(BM1234=0,"",
IF(SUM($BM$985:BM1234)=1,BO1234,
IF($BM$1560&gt;SUM($BM$985:BM1234),_xlfn.CONCAT(", ",BO1234),
IF($BM$1560=SUM($BM$985:BM1234),_xlfn.CONCAT(" y ",BO1234)))))</f>
        <v/>
      </c>
      <c r="BO1234" s="270" t="s">
        <v>1014</v>
      </c>
    </row>
    <row r="1235" spans="1:67" ht="15" customHeight="1">
      <c r="A1235" s="245"/>
      <c r="B1235" s="9"/>
      <c r="C1235" s="270" t="s">
        <v>1015</v>
      </c>
      <c r="D1235" s="389" t="str">
        <f>IF($AC$978="","",IF(HLOOKUP($AC$978,Presentación!$AQ$3:$BV$574,Presentación!AP254)="","",HLOOKUP($AC$978,Presentación!$AQ$3:$BV$574,Presentación!AP254,0)))</f>
        <v/>
      </c>
      <c r="E1235" s="390"/>
      <c r="F1235" s="391"/>
      <c r="G1235" s="480" t="str">
        <f>IF($AC$978="","",IF(HLOOKUP($AC$978,Presentación!$BZ$3:$DE$574,Presentación!AP254,0)="","",HLOOKUP($AC$978,Presentación!$BZ$3:$DE$574,Presentación!AP254,0)))</f>
        <v/>
      </c>
      <c r="H1235" s="481"/>
      <c r="I1235" s="481"/>
      <c r="J1235" s="481"/>
      <c r="K1235" s="481"/>
      <c r="L1235" s="482"/>
      <c r="M1235" s="27"/>
      <c r="N1235" s="27"/>
      <c r="O1235" s="27"/>
      <c r="P1235" s="27"/>
      <c r="Q1235" s="27"/>
      <c r="R1235" s="27"/>
      <c r="S1235" s="27"/>
      <c r="T1235" s="27"/>
      <c r="U1235" s="27"/>
      <c r="V1235" s="27"/>
      <c r="W1235" s="27"/>
      <c r="X1235" s="27"/>
      <c r="Y1235" s="27"/>
      <c r="Z1235" s="27"/>
      <c r="AA1235" s="27"/>
      <c r="AB1235" s="27"/>
      <c r="AC1235" s="27"/>
      <c r="AD1235" s="27"/>
      <c r="AG1235">
        <f t="shared" si="433"/>
        <v>0</v>
      </c>
      <c r="AH1235">
        <f t="shared" si="434"/>
        <v>0</v>
      </c>
      <c r="AI1235">
        <f t="shared" si="435"/>
        <v>0</v>
      </c>
      <c r="AJ1235">
        <f t="shared" si="436"/>
        <v>0</v>
      </c>
      <c r="AK1235">
        <f t="shared" si="437"/>
        <v>0</v>
      </c>
      <c r="AL1235">
        <f t="shared" si="438"/>
        <v>0</v>
      </c>
      <c r="AM1235">
        <f t="shared" si="439"/>
        <v>0</v>
      </c>
      <c r="AN1235">
        <f t="shared" si="440"/>
        <v>0</v>
      </c>
      <c r="AO1235">
        <f t="shared" si="441"/>
        <v>0</v>
      </c>
      <c r="AP1235">
        <f t="shared" si="442"/>
        <v>0</v>
      </c>
      <c r="AQ1235">
        <f t="shared" si="443"/>
        <v>0</v>
      </c>
      <c r="AR1235">
        <f t="shared" si="444"/>
        <v>0</v>
      </c>
      <c r="AS1235">
        <f t="shared" si="445"/>
        <v>0</v>
      </c>
      <c r="AT1235">
        <f t="shared" si="446"/>
        <v>0</v>
      </c>
      <c r="AU1235">
        <f t="shared" si="447"/>
        <v>0</v>
      </c>
      <c r="AV1235">
        <f t="shared" si="448"/>
        <v>0</v>
      </c>
      <c r="AW1235">
        <f t="shared" si="449"/>
        <v>0</v>
      </c>
      <c r="AX1235">
        <f t="shared" si="450"/>
        <v>0</v>
      </c>
      <c r="AY1235">
        <f t="shared" si="451"/>
        <v>0</v>
      </c>
      <c r="AZ1235">
        <f t="shared" si="452"/>
        <v>0</v>
      </c>
      <c r="BA1235" s="35">
        <f t="shared" si="453"/>
        <v>0</v>
      </c>
      <c r="BB1235" s="36">
        <f t="shared" si="454"/>
        <v>0</v>
      </c>
      <c r="BC1235" s="37">
        <f t="shared" si="455"/>
        <v>0</v>
      </c>
      <c r="BD1235" s="38">
        <f t="shared" si="456"/>
        <v>0</v>
      </c>
      <c r="BE1235" s="35">
        <f t="shared" si="457"/>
        <v>0</v>
      </c>
      <c r="BF1235" s="36">
        <f t="shared" si="458"/>
        <v>0</v>
      </c>
      <c r="BG1235" s="37">
        <f t="shared" si="459"/>
        <v>0</v>
      </c>
      <c r="BH1235" s="38">
        <f t="shared" si="460"/>
        <v>0</v>
      </c>
      <c r="BI1235" s="35">
        <f t="shared" si="461"/>
        <v>0</v>
      </c>
      <c r="BJ1235" s="36">
        <f t="shared" si="462"/>
        <v>0</v>
      </c>
      <c r="BK1235" s="37">
        <f t="shared" si="463"/>
        <v>0</v>
      </c>
      <c r="BL1235" s="38">
        <f t="shared" si="464"/>
        <v>0</v>
      </c>
      <c r="BM1235" s="39">
        <f t="shared" si="465"/>
        <v>0</v>
      </c>
      <c r="BN1235" s="34" t="str">
        <f>IF(BM1235=0,"",
IF(SUM($BM$985:BM1235)=1,BO1235,
IF($BM$1560&gt;SUM($BM$985:BM1235),_xlfn.CONCAT(", ",BO1235),
IF($BM$1560=SUM($BM$985:BM1235),_xlfn.CONCAT(" y ",BO1235)))))</f>
        <v/>
      </c>
      <c r="BO1235" s="270" t="s">
        <v>1015</v>
      </c>
    </row>
    <row r="1236" spans="1:67" ht="15" customHeight="1">
      <c r="A1236" s="245"/>
      <c r="B1236" s="9"/>
      <c r="C1236" s="270" t="s">
        <v>1016</v>
      </c>
      <c r="D1236" s="389" t="str">
        <f>IF($AC$978="","",IF(HLOOKUP($AC$978,Presentación!$AQ$3:$BV$574,Presentación!AP255)="","",HLOOKUP($AC$978,Presentación!$AQ$3:$BV$574,Presentación!AP255,0)))</f>
        <v/>
      </c>
      <c r="E1236" s="390"/>
      <c r="F1236" s="391"/>
      <c r="G1236" s="480" t="str">
        <f>IF($AC$978="","",IF(HLOOKUP($AC$978,Presentación!$BZ$3:$DE$574,Presentación!AP255,0)="","",HLOOKUP($AC$978,Presentación!$BZ$3:$DE$574,Presentación!AP255,0)))</f>
        <v/>
      </c>
      <c r="H1236" s="481"/>
      <c r="I1236" s="481"/>
      <c r="J1236" s="481"/>
      <c r="K1236" s="481"/>
      <c r="L1236" s="482"/>
      <c r="M1236" s="27"/>
      <c r="N1236" s="27"/>
      <c r="O1236" s="27"/>
      <c r="P1236" s="27"/>
      <c r="Q1236" s="27"/>
      <c r="R1236" s="27"/>
      <c r="S1236" s="27"/>
      <c r="T1236" s="27"/>
      <c r="U1236" s="27"/>
      <c r="V1236" s="27"/>
      <c r="W1236" s="27"/>
      <c r="X1236" s="27"/>
      <c r="Y1236" s="27"/>
      <c r="Z1236" s="27"/>
      <c r="AA1236" s="27"/>
      <c r="AB1236" s="27"/>
      <c r="AC1236" s="27"/>
      <c r="AD1236" s="27"/>
      <c r="AG1236">
        <f t="shared" si="433"/>
        <v>0</v>
      </c>
      <c r="AH1236">
        <f t="shared" si="434"/>
        <v>0</v>
      </c>
      <c r="AI1236">
        <f t="shared" si="435"/>
        <v>0</v>
      </c>
      <c r="AJ1236">
        <f t="shared" si="436"/>
        <v>0</v>
      </c>
      <c r="AK1236">
        <f t="shared" si="437"/>
        <v>0</v>
      </c>
      <c r="AL1236">
        <f t="shared" si="438"/>
        <v>0</v>
      </c>
      <c r="AM1236">
        <f t="shared" si="439"/>
        <v>0</v>
      </c>
      <c r="AN1236">
        <f t="shared" si="440"/>
        <v>0</v>
      </c>
      <c r="AO1236">
        <f t="shared" si="441"/>
        <v>0</v>
      </c>
      <c r="AP1236">
        <f t="shared" si="442"/>
        <v>0</v>
      </c>
      <c r="AQ1236">
        <f t="shared" si="443"/>
        <v>0</v>
      </c>
      <c r="AR1236">
        <f t="shared" si="444"/>
        <v>0</v>
      </c>
      <c r="AS1236">
        <f t="shared" si="445"/>
        <v>0</v>
      </c>
      <c r="AT1236">
        <f t="shared" si="446"/>
        <v>0</v>
      </c>
      <c r="AU1236">
        <f t="shared" si="447"/>
        <v>0</v>
      </c>
      <c r="AV1236">
        <f t="shared" si="448"/>
        <v>0</v>
      </c>
      <c r="AW1236">
        <f t="shared" si="449"/>
        <v>0</v>
      </c>
      <c r="AX1236">
        <f t="shared" si="450"/>
        <v>0</v>
      </c>
      <c r="AY1236">
        <f t="shared" si="451"/>
        <v>0</v>
      </c>
      <c r="AZ1236">
        <f t="shared" si="452"/>
        <v>0</v>
      </c>
      <c r="BA1236" s="35">
        <f t="shared" si="453"/>
        <v>0</v>
      </c>
      <c r="BB1236" s="36">
        <f t="shared" si="454"/>
        <v>0</v>
      </c>
      <c r="BC1236" s="37">
        <f t="shared" si="455"/>
        <v>0</v>
      </c>
      <c r="BD1236" s="38">
        <f t="shared" si="456"/>
        <v>0</v>
      </c>
      <c r="BE1236" s="35">
        <f t="shared" si="457"/>
        <v>0</v>
      </c>
      <c r="BF1236" s="36">
        <f t="shared" si="458"/>
        <v>0</v>
      </c>
      <c r="BG1236" s="37">
        <f t="shared" si="459"/>
        <v>0</v>
      </c>
      <c r="BH1236" s="38">
        <f t="shared" si="460"/>
        <v>0</v>
      </c>
      <c r="BI1236" s="35">
        <f t="shared" si="461"/>
        <v>0</v>
      </c>
      <c r="BJ1236" s="36">
        <f t="shared" si="462"/>
        <v>0</v>
      </c>
      <c r="BK1236" s="37">
        <f t="shared" si="463"/>
        <v>0</v>
      </c>
      <c r="BL1236" s="38">
        <f t="shared" si="464"/>
        <v>0</v>
      </c>
      <c r="BM1236" s="39">
        <f t="shared" si="465"/>
        <v>0</v>
      </c>
      <c r="BN1236" s="34" t="str">
        <f>IF(BM1236=0,"",
IF(SUM($BM$985:BM1236)=1,BO1236,
IF($BM$1560&gt;SUM($BM$985:BM1236),_xlfn.CONCAT(", ",BO1236),
IF($BM$1560=SUM($BM$985:BM1236),_xlfn.CONCAT(" y ",BO1236)))))</f>
        <v/>
      </c>
      <c r="BO1236" s="270" t="s">
        <v>1016</v>
      </c>
    </row>
    <row r="1237" spans="1:67" ht="15" customHeight="1">
      <c r="A1237" s="245"/>
      <c r="B1237" s="9"/>
      <c r="C1237" s="270" t="s">
        <v>1017</v>
      </c>
      <c r="D1237" s="389" t="str">
        <f>IF($AC$978="","",IF(HLOOKUP($AC$978,Presentación!$AQ$3:$BV$574,Presentación!AP256)="","",HLOOKUP($AC$978,Presentación!$AQ$3:$BV$574,Presentación!AP256,0)))</f>
        <v/>
      </c>
      <c r="E1237" s="390"/>
      <c r="F1237" s="391"/>
      <c r="G1237" s="480" t="str">
        <f>IF($AC$978="","",IF(HLOOKUP($AC$978,Presentación!$BZ$3:$DE$574,Presentación!AP256,0)="","",HLOOKUP($AC$978,Presentación!$BZ$3:$DE$574,Presentación!AP256,0)))</f>
        <v/>
      </c>
      <c r="H1237" s="481"/>
      <c r="I1237" s="481"/>
      <c r="J1237" s="481"/>
      <c r="K1237" s="481"/>
      <c r="L1237" s="482"/>
      <c r="M1237" s="27"/>
      <c r="N1237" s="27"/>
      <c r="O1237" s="27"/>
      <c r="P1237" s="27"/>
      <c r="Q1237" s="27"/>
      <c r="R1237" s="27"/>
      <c r="S1237" s="27"/>
      <c r="T1237" s="27"/>
      <c r="U1237" s="27"/>
      <c r="V1237" s="27"/>
      <c r="W1237" s="27"/>
      <c r="X1237" s="27"/>
      <c r="Y1237" s="27"/>
      <c r="Z1237" s="27"/>
      <c r="AA1237" s="27"/>
      <c r="AB1237" s="27"/>
      <c r="AC1237" s="27"/>
      <c r="AD1237" s="27"/>
      <c r="AG1237">
        <f t="shared" si="433"/>
        <v>0</v>
      </c>
      <c r="AH1237">
        <f t="shared" si="434"/>
        <v>0</v>
      </c>
      <c r="AI1237">
        <f t="shared" si="435"/>
        <v>0</v>
      </c>
      <c r="AJ1237">
        <f t="shared" si="436"/>
        <v>0</v>
      </c>
      <c r="AK1237">
        <f t="shared" si="437"/>
        <v>0</v>
      </c>
      <c r="AL1237">
        <f t="shared" si="438"/>
        <v>0</v>
      </c>
      <c r="AM1237">
        <f t="shared" si="439"/>
        <v>0</v>
      </c>
      <c r="AN1237">
        <f t="shared" si="440"/>
        <v>0</v>
      </c>
      <c r="AO1237">
        <f t="shared" si="441"/>
        <v>0</v>
      </c>
      <c r="AP1237">
        <f t="shared" si="442"/>
        <v>0</v>
      </c>
      <c r="AQ1237">
        <f t="shared" si="443"/>
        <v>0</v>
      </c>
      <c r="AR1237">
        <f t="shared" si="444"/>
        <v>0</v>
      </c>
      <c r="AS1237">
        <f t="shared" si="445"/>
        <v>0</v>
      </c>
      <c r="AT1237">
        <f t="shared" si="446"/>
        <v>0</v>
      </c>
      <c r="AU1237">
        <f t="shared" si="447"/>
        <v>0</v>
      </c>
      <c r="AV1237">
        <f t="shared" si="448"/>
        <v>0</v>
      </c>
      <c r="AW1237">
        <f t="shared" si="449"/>
        <v>0</v>
      </c>
      <c r="AX1237">
        <f t="shared" si="450"/>
        <v>0</v>
      </c>
      <c r="AY1237">
        <f t="shared" si="451"/>
        <v>0</v>
      </c>
      <c r="AZ1237">
        <f t="shared" si="452"/>
        <v>0</v>
      </c>
      <c r="BA1237" s="35">
        <f t="shared" si="453"/>
        <v>0</v>
      </c>
      <c r="BB1237" s="36">
        <f t="shared" si="454"/>
        <v>0</v>
      </c>
      <c r="BC1237" s="37">
        <f t="shared" si="455"/>
        <v>0</v>
      </c>
      <c r="BD1237" s="38">
        <f t="shared" si="456"/>
        <v>0</v>
      </c>
      <c r="BE1237" s="35">
        <f t="shared" si="457"/>
        <v>0</v>
      </c>
      <c r="BF1237" s="36">
        <f t="shared" si="458"/>
        <v>0</v>
      </c>
      <c r="BG1237" s="37">
        <f t="shared" si="459"/>
        <v>0</v>
      </c>
      <c r="BH1237" s="38">
        <f t="shared" si="460"/>
        <v>0</v>
      </c>
      <c r="BI1237" s="35">
        <f t="shared" si="461"/>
        <v>0</v>
      </c>
      <c r="BJ1237" s="36">
        <f t="shared" si="462"/>
        <v>0</v>
      </c>
      <c r="BK1237" s="37">
        <f t="shared" si="463"/>
        <v>0</v>
      </c>
      <c r="BL1237" s="38">
        <f t="shared" si="464"/>
        <v>0</v>
      </c>
      <c r="BM1237" s="39">
        <f t="shared" si="465"/>
        <v>0</v>
      </c>
      <c r="BN1237" s="34" t="str">
        <f>IF(BM1237=0,"",
IF(SUM($BM$985:BM1237)=1,BO1237,
IF($BM$1560&gt;SUM($BM$985:BM1237),_xlfn.CONCAT(", ",BO1237),
IF($BM$1560=SUM($BM$985:BM1237),_xlfn.CONCAT(" y ",BO1237)))))</f>
        <v/>
      </c>
      <c r="BO1237" s="270" t="s">
        <v>1017</v>
      </c>
    </row>
    <row r="1238" spans="1:67" ht="15" customHeight="1">
      <c r="A1238" s="245"/>
      <c r="B1238" s="9"/>
      <c r="C1238" s="270" t="s">
        <v>1018</v>
      </c>
      <c r="D1238" s="389" t="str">
        <f>IF($AC$978="","",IF(HLOOKUP($AC$978,Presentación!$AQ$3:$BV$574,Presentación!AP257)="","",HLOOKUP($AC$978,Presentación!$AQ$3:$BV$574,Presentación!AP257,0)))</f>
        <v/>
      </c>
      <c r="E1238" s="390"/>
      <c r="F1238" s="391"/>
      <c r="G1238" s="480" t="str">
        <f>IF($AC$978="","",IF(HLOOKUP($AC$978,Presentación!$BZ$3:$DE$574,Presentación!AP257,0)="","",HLOOKUP($AC$978,Presentación!$BZ$3:$DE$574,Presentación!AP257,0)))</f>
        <v/>
      </c>
      <c r="H1238" s="481"/>
      <c r="I1238" s="481"/>
      <c r="J1238" s="481"/>
      <c r="K1238" s="481"/>
      <c r="L1238" s="482"/>
      <c r="M1238" s="27"/>
      <c r="N1238" s="27"/>
      <c r="O1238" s="27"/>
      <c r="P1238" s="27"/>
      <c r="Q1238" s="27"/>
      <c r="R1238" s="27"/>
      <c r="S1238" s="27"/>
      <c r="T1238" s="27"/>
      <c r="U1238" s="27"/>
      <c r="V1238" s="27"/>
      <c r="W1238" s="27"/>
      <c r="X1238" s="27"/>
      <c r="Y1238" s="27"/>
      <c r="Z1238" s="27"/>
      <c r="AA1238" s="27"/>
      <c r="AB1238" s="27"/>
      <c r="AC1238" s="27"/>
      <c r="AD1238" s="27"/>
      <c r="AG1238">
        <f t="shared" si="433"/>
        <v>0</v>
      </c>
      <c r="AH1238">
        <f t="shared" si="434"/>
        <v>0</v>
      </c>
      <c r="AI1238">
        <f t="shared" si="435"/>
        <v>0</v>
      </c>
      <c r="AJ1238">
        <f t="shared" si="436"/>
        <v>0</v>
      </c>
      <c r="AK1238">
        <f t="shared" si="437"/>
        <v>0</v>
      </c>
      <c r="AL1238">
        <f t="shared" si="438"/>
        <v>0</v>
      </c>
      <c r="AM1238">
        <f t="shared" si="439"/>
        <v>0</v>
      </c>
      <c r="AN1238">
        <f t="shared" si="440"/>
        <v>0</v>
      </c>
      <c r="AO1238">
        <f t="shared" si="441"/>
        <v>0</v>
      </c>
      <c r="AP1238">
        <f t="shared" si="442"/>
        <v>0</v>
      </c>
      <c r="AQ1238">
        <f t="shared" si="443"/>
        <v>0</v>
      </c>
      <c r="AR1238">
        <f t="shared" si="444"/>
        <v>0</v>
      </c>
      <c r="AS1238">
        <f t="shared" si="445"/>
        <v>0</v>
      </c>
      <c r="AT1238">
        <f t="shared" si="446"/>
        <v>0</v>
      </c>
      <c r="AU1238">
        <f t="shared" si="447"/>
        <v>0</v>
      </c>
      <c r="AV1238">
        <f t="shared" si="448"/>
        <v>0</v>
      </c>
      <c r="AW1238">
        <f t="shared" si="449"/>
        <v>0</v>
      </c>
      <c r="AX1238">
        <f t="shared" si="450"/>
        <v>0</v>
      </c>
      <c r="AY1238">
        <f t="shared" si="451"/>
        <v>0</v>
      </c>
      <c r="AZ1238">
        <f t="shared" si="452"/>
        <v>0</v>
      </c>
      <c r="BA1238" s="35">
        <f t="shared" si="453"/>
        <v>0</v>
      </c>
      <c r="BB1238" s="36">
        <f t="shared" si="454"/>
        <v>0</v>
      </c>
      <c r="BC1238" s="37">
        <f t="shared" si="455"/>
        <v>0</v>
      </c>
      <c r="BD1238" s="38">
        <f t="shared" si="456"/>
        <v>0</v>
      </c>
      <c r="BE1238" s="35">
        <f t="shared" si="457"/>
        <v>0</v>
      </c>
      <c r="BF1238" s="36">
        <f t="shared" si="458"/>
        <v>0</v>
      </c>
      <c r="BG1238" s="37">
        <f t="shared" si="459"/>
        <v>0</v>
      </c>
      <c r="BH1238" s="38">
        <f t="shared" si="460"/>
        <v>0</v>
      </c>
      <c r="BI1238" s="35">
        <f t="shared" si="461"/>
        <v>0</v>
      </c>
      <c r="BJ1238" s="36">
        <f t="shared" si="462"/>
        <v>0</v>
      </c>
      <c r="BK1238" s="37">
        <f t="shared" si="463"/>
        <v>0</v>
      </c>
      <c r="BL1238" s="38">
        <f t="shared" si="464"/>
        <v>0</v>
      </c>
      <c r="BM1238" s="39">
        <f t="shared" si="465"/>
        <v>0</v>
      </c>
      <c r="BN1238" s="34" t="str">
        <f>IF(BM1238=0,"",
IF(SUM($BM$985:BM1238)=1,BO1238,
IF($BM$1560&gt;SUM($BM$985:BM1238),_xlfn.CONCAT(", ",BO1238),
IF($BM$1560=SUM($BM$985:BM1238),_xlfn.CONCAT(" y ",BO1238)))))</f>
        <v/>
      </c>
      <c r="BO1238" s="270" t="s">
        <v>1018</v>
      </c>
    </row>
    <row r="1239" spans="1:67" ht="15" customHeight="1">
      <c r="A1239" s="245"/>
      <c r="B1239" s="9"/>
      <c r="C1239" s="270" t="s">
        <v>1019</v>
      </c>
      <c r="D1239" s="389" t="str">
        <f>IF($AC$978="","",IF(HLOOKUP($AC$978,Presentación!$AQ$3:$BV$574,Presentación!AP258)="","",HLOOKUP($AC$978,Presentación!$AQ$3:$BV$574,Presentación!AP258,0)))</f>
        <v/>
      </c>
      <c r="E1239" s="390"/>
      <c r="F1239" s="391"/>
      <c r="G1239" s="480" t="str">
        <f>IF($AC$978="","",IF(HLOOKUP($AC$978,Presentación!$BZ$3:$DE$574,Presentación!AP258,0)="","",HLOOKUP($AC$978,Presentación!$BZ$3:$DE$574,Presentación!AP258,0)))</f>
        <v/>
      </c>
      <c r="H1239" s="481"/>
      <c r="I1239" s="481"/>
      <c r="J1239" s="481"/>
      <c r="K1239" s="481"/>
      <c r="L1239" s="482"/>
      <c r="M1239" s="27"/>
      <c r="N1239" s="27"/>
      <c r="O1239" s="27"/>
      <c r="P1239" s="27"/>
      <c r="Q1239" s="27"/>
      <c r="R1239" s="27"/>
      <c r="S1239" s="27"/>
      <c r="T1239" s="27"/>
      <c r="U1239" s="27"/>
      <c r="V1239" s="27"/>
      <c r="W1239" s="27"/>
      <c r="X1239" s="27"/>
      <c r="Y1239" s="27"/>
      <c r="Z1239" s="27"/>
      <c r="AA1239" s="27"/>
      <c r="AB1239" s="27"/>
      <c r="AC1239" s="27"/>
      <c r="AD1239" s="27"/>
      <c r="AG1239">
        <f t="shared" si="433"/>
        <v>0</v>
      </c>
      <c r="AH1239">
        <f t="shared" si="434"/>
        <v>0</v>
      </c>
      <c r="AI1239">
        <f t="shared" si="435"/>
        <v>0</v>
      </c>
      <c r="AJ1239">
        <f t="shared" si="436"/>
        <v>0</v>
      </c>
      <c r="AK1239">
        <f t="shared" si="437"/>
        <v>0</v>
      </c>
      <c r="AL1239">
        <f t="shared" si="438"/>
        <v>0</v>
      </c>
      <c r="AM1239">
        <f t="shared" si="439"/>
        <v>0</v>
      </c>
      <c r="AN1239">
        <f t="shared" si="440"/>
        <v>0</v>
      </c>
      <c r="AO1239">
        <f t="shared" si="441"/>
        <v>0</v>
      </c>
      <c r="AP1239">
        <f t="shared" si="442"/>
        <v>0</v>
      </c>
      <c r="AQ1239">
        <f t="shared" si="443"/>
        <v>0</v>
      </c>
      <c r="AR1239">
        <f t="shared" si="444"/>
        <v>0</v>
      </c>
      <c r="AS1239">
        <f t="shared" si="445"/>
        <v>0</v>
      </c>
      <c r="AT1239">
        <f t="shared" si="446"/>
        <v>0</v>
      </c>
      <c r="AU1239">
        <f t="shared" si="447"/>
        <v>0</v>
      </c>
      <c r="AV1239">
        <f t="shared" si="448"/>
        <v>0</v>
      </c>
      <c r="AW1239">
        <f t="shared" si="449"/>
        <v>0</v>
      </c>
      <c r="AX1239">
        <f t="shared" si="450"/>
        <v>0</v>
      </c>
      <c r="AY1239">
        <f t="shared" si="451"/>
        <v>0</v>
      </c>
      <c r="AZ1239">
        <f t="shared" si="452"/>
        <v>0</v>
      </c>
      <c r="BA1239" s="35">
        <f t="shared" si="453"/>
        <v>0</v>
      </c>
      <c r="BB1239" s="36">
        <f t="shared" si="454"/>
        <v>0</v>
      </c>
      <c r="BC1239" s="37">
        <f t="shared" si="455"/>
        <v>0</v>
      </c>
      <c r="BD1239" s="38">
        <f t="shared" si="456"/>
        <v>0</v>
      </c>
      <c r="BE1239" s="35">
        <f t="shared" si="457"/>
        <v>0</v>
      </c>
      <c r="BF1239" s="36">
        <f t="shared" si="458"/>
        <v>0</v>
      </c>
      <c r="BG1239" s="37">
        <f t="shared" si="459"/>
        <v>0</v>
      </c>
      <c r="BH1239" s="38">
        <f t="shared" si="460"/>
        <v>0</v>
      </c>
      <c r="BI1239" s="35">
        <f t="shared" si="461"/>
        <v>0</v>
      </c>
      <c r="BJ1239" s="36">
        <f t="shared" si="462"/>
        <v>0</v>
      </c>
      <c r="BK1239" s="37">
        <f t="shared" si="463"/>
        <v>0</v>
      </c>
      <c r="BL1239" s="38">
        <f t="shared" si="464"/>
        <v>0</v>
      </c>
      <c r="BM1239" s="39">
        <f t="shared" si="465"/>
        <v>0</v>
      </c>
      <c r="BN1239" s="34" t="str">
        <f>IF(BM1239=0,"",
IF(SUM($BM$985:BM1239)=1,BO1239,
IF($BM$1560&gt;SUM($BM$985:BM1239),_xlfn.CONCAT(", ",BO1239),
IF($BM$1560=SUM($BM$985:BM1239),_xlfn.CONCAT(" y ",BO1239)))))</f>
        <v/>
      </c>
      <c r="BO1239" s="270" t="s">
        <v>1019</v>
      </c>
    </row>
    <row r="1240" spans="1:67" ht="15" customHeight="1">
      <c r="A1240" s="245"/>
      <c r="B1240" s="9"/>
      <c r="C1240" s="270" t="s">
        <v>1020</v>
      </c>
      <c r="D1240" s="389" t="str">
        <f>IF($AC$978="","",IF(HLOOKUP($AC$978,Presentación!$AQ$3:$BV$574,Presentación!AP259)="","",HLOOKUP($AC$978,Presentación!$AQ$3:$BV$574,Presentación!AP259,0)))</f>
        <v/>
      </c>
      <c r="E1240" s="390"/>
      <c r="F1240" s="391"/>
      <c r="G1240" s="480" t="str">
        <f>IF($AC$978="","",IF(HLOOKUP($AC$978,Presentación!$BZ$3:$DE$574,Presentación!AP259,0)="","",HLOOKUP($AC$978,Presentación!$BZ$3:$DE$574,Presentación!AP259,0)))</f>
        <v/>
      </c>
      <c r="H1240" s="481"/>
      <c r="I1240" s="481"/>
      <c r="J1240" s="481"/>
      <c r="K1240" s="481"/>
      <c r="L1240" s="482"/>
      <c r="M1240" s="27"/>
      <c r="N1240" s="27"/>
      <c r="O1240" s="27"/>
      <c r="P1240" s="27"/>
      <c r="Q1240" s="27"/>
      <c r="R1240" s="27"/>
      <c r="S1240" s="27"/>
      <c r="T1240" s="27"/>
      <c r="U1240" s="27"/>
      <c r="V1240" s="27"/>
      <c r="W1240" s="27"/>
      <c r="X1240" s="27"/>
      <c r="Y1240" s="27"/>
      <c r="Z1240" s="27"/>
      <c r="AA1240" s="27"/>
      <c r="AB1240" s="27"/>
      <c r="AC1240" s="27"/>
      <c r="AD1240" s="27"/>
      <c r="AG1240">
        <f t="shared" si="433"/>
        <v>0</v>
      </c>
      <c r="AH1240">
        <f t="shared" si="434"/>
        <v>0</v>
      </c>
      <c r="AI1240">
        <f t="shared" si="435"/>
        <v>0</v>
      </c>
      <c r="AJ1240">
        <f t="shared" si="436"/>
        <v>0</v>
      </c>
      <c r="AK1240">
        <f t="shared" si="437"/>
        <v>0</v>
      </c>
      <c r="AL1240">
        <f t="shared" si="438"/>
        <v>0</v>
      </c>
      <c r="AM1240">
        <f t="shared" si="439"/>
        <v>0</v>
      </c>
      <c r="AN1240">
        <f t="shared" si="440"/>
        <v>0</v>
      </c>
      <c r="AO1240">
        <f t="shared" si="441"/>
        <v>0</v>
      </c>
      <c r="AP1240">
        <f t="shared" si="442"/>
        <v>0</v>
      </c>
      <c r="AQ1240">
        <f t="shared" si="443"/>
        <v>0</v>
      </c>
      <c r="AR1240">
        <f t="shared" si="444"/>
        <v>0</v>
      </c>
      <c r="AS1240">
        <f t="shared" si="445"/>
        <v>0</v>
      </c>
      <c r="AT1240">
        <f t="shared" si="446"/>
        <v>0</v>
      </c>
      <c r="AU1240">
        <f t="shared" si="447"/>
        <v>0</v>
      </c>
      <c r="AV1240">
        <f t="shared" si="448"/>
        <v>0</v>
      </c>
      <c r="AW1240">
        <f t="shared" si="449"/>
        <v>0</v>
      </c>
      <c r="AX1240">
        <f t="shared" si="450"/>
        <v>0</v>
      </c>
      <c r="AY1240">
        <f t="shared" si="451"/>
        <v>0</v>
      </c>
      <c r="AZ1240">
        <f t="shared" si="452"/>
        <v>0</v>
      </c>
      <c r="BA1240" s="35">
        <f t="shared" si="453"/>
        <v>0</v>
      </c>
      <c r="BB1240" s="36">
        <f t="shared" si="454"/>
        <v>0</v>
      </c>
      <c r="BC1240" s="37">
        <f t="shared" si="455"/>
        <v>0</v>
      </c>
      <c r="BD1240" s="38">
        <f t="shared" si="456"/>
        <v>0</v>
      </c>
      <c r="BE1240" s="35">
        <f t="shared" si="457"/>
        <v>0</v>
      </c>
      <c r="BF1240" s="36">
        <f t="shared" si="458"/>
        <v>0</v>
      </c>
      <c r="BG1240" s="37">
        <f t="shared" si="459"/>
        <v>0</v>
      </c>
      <c r="BH1240" s="38">
        <f t="shared" si="460"/>
        <v>0</v>
      </c>
      <c r="BI1240" s="35">
        <f t="shared" si="461"/>
        <v>0</v>
      </c>
      <c r="BJ1240" s="36">
        <f t="shared" si="462"/>
        <v>0</v>
      </c>
      <c r="BK1240" s="37">
        <f t="shared" si="463"/>
        <v>0</v>
      </c>
      <c r="BL1240" s="38">
        <f t="shared" si="464"/>
        <v>0</v>
      </c>
      <c r="BM1240" s="39">
        <f t="shared" si="465"/>
        <v>0</v>
      </c>
      <c r="BN1240" s="34" t="str">
        <f>IF(BM1240=0,"",
IF(SUM($BM$985:BM1240)=1,BO1240,
IF($BM$1560&gt;SUM($BM$985:BM1240),_xlfn.CONCAT(", ",BO1240),
IF($BM$1560=SUM($BM$985:BM1240),_xlfn.CONCAT(" y ",BO1240)))))</f>
        <v/>
      </c>
      <c r="BO1240" s="270" t="s">
        <v>1020</v>
      </c>
    </row>
    <row r="1241" spans="1:67" ht="15" customHeight="1">
      <c r="A1241" s="245"/>
      <c r="B1241" s="9"/>
      <c r="C1241" s="270" t="s">
        <v>1021</v>
      </c>
      <c r="D1241" s="389" t="str">
        <f>IF($AC$978="","",IF(HLOOKUP($AC$978,Presentación!$AQ$3:$BV$574,Presentación!AP260)="","",HLOOKUP($AC$978,Presentación!$AQ$3:$BV$574,Presentación!AP260,0)))</f>
        <v/>
      </c>
      <c r="E1241" s="390"/>
      <c r="F1241" s="391"/>
      <c r="G1241" s="480" t="str">
        <f>IF($AC$978="","",IF(HLOOKUP($AC$978,Presentación!$BZ$3:$DE$574,Presentación!AP260,0)="","",HLOOKUP($AC$978,Presentación!$BZ$3:$DE$574,Presentación!AP260,0)))</f>
        <v/>
      </c>
      <c r="H1241" s="481"/>
      <c r="I1241" s="481"/>
      <c r="J1241" s="481"/>
      <c r="K1241" s="481"/>
      <c r="L1241" s="482"/>
      <c r="M1241" s="27"/>
      <c r="N1241" s="27"/>
      <c r="O1241" s="27"/>
      <c r="P1241" s="27"/>
      <c r="Q1241" s="27"/>
      <c r="R1241" s="27"/>
      <c r="S1241" s="27"/>
      <c r="T1241" s="27"/>
      <c r="U1241" s="27"/>
      <c r="V1241" s="27"/>
      <c r="W1241" s="27"/>
      <c r="X1241" s="27"/>
      <c r="Y1241" s="27"/>
      <c r="Z1241" s="27"/>
      <c r="AA1241" s="27"/>
      <c r="AB1241" s="27"/>
      <c r="AC1241" s="27"/>
      <c r="AD1241" s="27"/>
      <c r="AG1241">
        <f t="shared" ref="AG1241:AG1304" si="466">IF(D1242&lt;&gt;"",IF(OR(COUNTA(M1242:AD1242,M1823:AD1823,M2404:AD2404)=0,COUNTA(M1242:AD1242,M1823:AD1823,M2404:AD2404)=54),0,1),0)</f>
        <v>0</v>
      </c>
      <c r="AH1241">
        <f t="shared" ref="AH1241:AH1304" si="467">IF(D1242="",IF(COUNTA(M1242:AD1242,M1823:AD1823,M2404:AD2404)=0,0,1),0)</f>
        <v>0</v>
      </c>
      <c r="AI1241">
        <f t="shared" ref="AI1241:AI1304" si="468">COUNTIF(N1241:O1241,"NS")</f>
        <v>0</v>
      </c>
      <c r="AJ1241">
        <f t="shared" ref="AJ1241:AJ1304" si="469">SUM(N1241:O1241)</f>
        <v>0</v>
      </c>
      <c r="AK1241">
        <f t="shared" ref="AK1241:AK1304" si="470">IF(COUNTIF(M1241:O1241,"NA")=3,0,IF(COUNTA(M1241:O1241)=0,0,IF(OR(AND(M1241=0,AI1241&gt;0),AND(M1241="ns",AJ1241&gt;0),AND(M1241="ns",AI1241=0,AJ1241=0)),1,IF(OR(AND(M1241&gt;0,AI1241=2),AND(M1241="ns",AI1241=2),AND(M1241="ns",AJ1241=0,AI1241&gt;0),M1241=AJ1241),0,1))))</f>
        <v>0</v>
      </c>
      <c r="AL1241">
        <f t="shared" ref="AL1241:AL1304" si="471">COUNTIF(Q1241:R1241,"NS")</f>
        <v>0</v>
      </c>
      <c r="AM1241">
        <f t="shared" ref="AM1241:AM1304" si="472">SUM(Q1241:R1241)</f>
        <v>0</v>
      </c>
      <c r="AN1241">
        <f t="shared" ref="AN1241:AN1304" si="473">IF(COUNTIF(P1241:R1241,"NA")=3,0,IF(COUNTA(P1241:R1241)=0,0,IF(OR(AND(P1241=0,AL1241&gt;0),AND(P1241="ns",AM1241&gt;0),AND(P1241="ns",AL1241=0,AM1241=0)),1,IF(OR(AND(P1241&gt;0,AL1241=2),AND(P1241="ns",AL1241=2),AND(P1241="ns",AM1241=0,AL1241&gt;0),P1241=AM1241),0,1))))</f>
        <v>0</v>
      </c>
      <c r="AO1241">
        <f t="shared" ref="AO1241:AO1304" si="474">COUNTIF(T1241:U1241,"NS")</f>
        <v>0</v>
      </c>
      <c r="AP1241">
        <f t="shared" ref="AP1241:AP1304" si="475">SUM(T1241:U1241)</f>
        <v>0</v>
      </c>
      <c r="AQ1241">
        <f t="shared" ref="AQ1241:AQ1304" si="476">IF(COUNTIF(S1241:U1241,"NA")=3,0,IF(COUNTA(S1241:U1241)=0,0,IF(OR(AND(S1241=0,AO1241&gt;0),AND(S1241="ns",AP1241&gt;0),AND(S1241="ns",AO1241=0,AP1241=0)),1,IF(OR(AND(S1241&gt;0,AO1241=2),AND(S1241="ns",AO1241=2),AND(S1241="ns",AP1241=0,AO1241&gt;0),S1241=AP1241),0,1))))</f>
        <v>0</v>
      </c>
      <c r="AR1241">
        <f t="shared" ref="AR1241:AR1304" si="477">COUNTIF(W1241:X1241,"NS")</f>
        <v>0</v>
      </c>
      <c r="AS1241">
        <f t="shared" ref="AS1241:AS1304" si="478">SUM(W1241:X1241)</f>
        <v>0</v>
      </c>
      <c r="AT1241">
        <f t="shared" ref="AT1241:AT1304" si="479">IF(COUNTIF(V1241:X1241,"NA")=3,0,IF(COUNTA(V1241:X1241)=0,0,IF(OR(AND(V1241=0,AR1241&gt;0),AND(V1241="ns",AS1241&gt;0),AND(V1241="ns",AR1241=0,AS1241=0)),1,IF(OR(AND(V1241&gt;0,AR1241=2),AND(V1241="ns",AR1241=2),AND(V1241="ns",AS1241=0,AR1241&gt;0),V1241=AS1241),0,1))))</f>
        <v>0</v>
      </c>
      <c r="AU1241">
        <f t="shared" ref="AU1241:AU1304" si="480">COUNTIF(Z1241:AA1241,"NS")</f>
        <v>0</v>
      </c>
      <c r="AV1241">
        <f t="shared" ref="AV1241:AV1304" si="481">SUM(Z1241:AA1241)</f>
        <v>0</v>
      </c>
      <c r="AW1241">
        <f t="shared" ref="AW1241:AW1304" si="482">IF(COUNTIF(Y1241:AA1241,"NA")=3,0,IF(COUNTA(Y1241:AA1241)=0,0,IF(OR(AND(Y1241=0,AU1241&gt;0),AND(Y1241="ns",AV1241&gt;0),AND(Y1241="ns",AU1241=0,AV1241=0)),1,IF(OR(AND(Y1241&gt;0,AU1241=2),AND(Y1241="ns",AU1241=2),AND(Y1241="ns",AV1241=0,AU1241&gt;0),Y1241=AV1241),0,1))))</f>
        <v>0</v>
      </c>
      <c r="AX1241">
        <f t="shared" ref="AX1241:AX1304" si="483">COUNTIF(AC1241:AD1241,"NS")</f>
        <v>0</v>
      </c>
      <c r="AY1241">
        <f t="shared" ref="AY1241:AY1304" si="484">SUM(AC1241:AD1241)</f>
        <v>0</v>
      </c>
      <c r="AZ1241">
        <f t="shared" ref="AZ1241:AZ1304" si="485">IF(COUNTIF(AB1241:AD1241,"NA")=3,0,IF(COUNTA(AB1241:AD1241)=0,0,IF(OR(AND(AB1241=0,AX1241&gt;0),AND(AB1241="ns",AY1241&gt;0),AND(AB1241="ns",AX1241=0,AY1241=0)),1,IF(OR(AND(AB1241&gt;0,AX1241=2),AND(AB1241="ns",AX1241=2),AND(AB1241="ns",AY1241=0,AX1241&gt;0),AB1241=AY1241),0,1))))</f>
        <v>0</v>
      </c>
      <c r="BA1241" s="35">
        <f t="shared" si="453"/>
        <v>0</v>
      </c>
      <c r="BB1241" s="36">
        <f t="shared" si="454"/>
        <v>0</v>
      </c>
      <c r="BC1241" s="37">
        <f t="shared" si="455"/>
        <v>0</v>
      </c>
      <c r="BD1241" s="38">
        <f t="shared" si="456"/>
        <v>0</v>
      </c>
      <c r="BE1241" s="35">
        <f t="shared" si="457"/>
        <v>0</v>
      </c>
      <c r="BF1241" s="36">
        <f t="shared" si="458"/>
        <v>0</v>
      </c>
      <c r="BG1241" s="37">
        <f t="shared" si="459"/>
        <v>0</v>
      </c>
      <c r="BH1241" s="38">
        <f t="shared" si="460"/>
        <v>0</v>
      </c>
      <c r="BI1241" s="35">
        <f t="shared" si="461"/>
        <v>0</v>
      </c>
      <c r="BJ1241" s="36">
        <f t="shared" si="462"/>
        <v>0</v>
      </c>
      <c r="BK1241" s="37">
        <f t="shared" si="463"/>
        <v>0</v>
      </c>
      <c r="BL1241" s="38">
        <f t="shared" si="464"/>
        <v>0</v>
      </c>
      <c r="BM1241" s="39">
        <f t="shared" si="465"/>
        <v>0</v>
      </c>
      <c r="BN1241" s="34" t="str">
        <f>IF(BM1241=0,"",
IF(SUM($BM$985:BM1241)=1,BO1241,
IF($BM$1560&gt;SUM($BM$985:BM1241),_xlfn.CONCAT(", ",BO1241),
IF($BM$1560=SUM($BM$985:BM1241),_xlfn.CONCAT(" y ",BO1241)))))</f>
        <v/>
      </c>
      <c r="BO1241" s="270" t="s">
        <v>1021</v>
      </c>
    </row>
    <row r="1242" spans="1:67" ht="15" customHeight="1">
      <c r="A1242" s="245"/>
      <c r="B1242" s="9"/>
      <c r="C1242" s="270" t="s">
        <v>1022</v>
      </c>
      <c r="D1242" s="389" t="str">
        <f>IF($AC$978="","",IF(HLOOKUP($AC$978,Presentación!$AQ$3:$BV$574,Presentación!AP261)="","",HLOOKUP($AC$978,Presentación!$AQ$3:$BV$574,Presentación!AP261,0)))</f>
        <v/>
      </c>
      <c r="E1242" s="390"/>
      <c r="F1242" s="391"/>
      <c r="G1242" s="480" t="str">
        <f>IF($AC$978="","",IF(HLOOKUP($AC$978,Presentación!$BZ$3:$DE$574,Presentación!AP261,0)="","",HLOOKUP($AC$978,Presentación!$BZ$3:$DE$574,Presentación!AP261,0)))</f>
        <v/>
      </c>
      <c r="H1242" s="481"/>
      <c r="I1242" s="481"/>
      <c r="J1242" s="481"/>
      <c r="K1242" s="481"/>
      <c r="L1242" s="482"/>
      <c r="M1242" s="27"/>
      <c r="N1242" s="27"/>
      <c r="O1242" s="27"/>
      <c r="P1242" s="27"/>
      <c r="Q1242" s="27"/>
      <c r="R1242" s="27"/>
      <c r="S1242" s="27"/>
      <c r="T1242" s="27"/>
      <c r="U1242" s="27"/>
      <c r="V1242" s="27"/>
      <c r="W1242" s="27"/>
      <c r="X1242" s="27"/>
      <c r="Y1242" s="27"/>
      <c r="Z1242" s="27"/>
      <c r="AA1242" s="27"/>
      <c r="AB1242" s="27"/>
      <c r="AC1242" s="27"/>
      <c r="AD1242" s="27"/>
      <c r="AG1242">
        <f t="shared" si="466"/>
        <v>0</v>
      </c>
      <c r="AH1242">
        <f t="shared" si="467"/>
        <v>0</v>
      </c>
      <c r="AI1242">
        <f t="shared" si="468"/>
        <v>0</v>
      </c>
      <c r="AJ1242">
        <f t="shared" si="469"/>
        <v>0</v>
      </c>
      <c r="AK1242">
        <f t="shared" si="470"/>
        <v>0</v>
      </c>
      <c r="AL1242">
        <f t="shared" si="471"/>
        <v>0</v>
      </c>
      <c r="AM1242">
        <f t="shared" si="472"/>
        <v>0</v>
      </c>
      <c r="AN1242">
        <f t="shared" si="473"/>
        <v>0</v>
      </c>
      <c r="AO1242">
        <f t="shared" si="474"/>
        <v>0</v>
      </c>
      <c r="AP1242">
        <f t="shared" si="475"/>
        <v>0</v>
      </c>
      <c r="AQ1242">
        <f t="shared" si="476"/>
        <v>0</v>
      </c>
      <c r="AR1242">
        <f t="shared" si="477"/>
        <v>0</v>
      </c>
      <c r="AS1242">
        <f t="shared" si="478"/>
        <v>0</v>
      </c>
      <c r="AT1242">
        <f t="shared" si="479"/>
        <v>0</v>
      </c>
      <c r="AU1242">
        <f t="shared" si="480"/>
        <v>0</v>
      </c>
      <c r="AV1242">
        <f t="shared" si="481"/>
        <v>0</v>
      </c>
      <c r="AW1242">
        <f t="shared" si="482"/>
        <v>0</v>
      </c>
      <c r="AX1242">
        <f t="shared" si="483"/>
        <v>0</v>
      </c>
      <c r="AY1242">
        <f t="shared" si="484"/>
        <v>0</v>
      </c>
      <c r="AZ1242">
        <f t="shared" si="485"/>
        <v>0</v>
      </c>
      <c r="BA1242" s="35">
        <f t="shared" ref="BA1242:BA1305" si="486">M1242</f>
        <v>0</v>
      </c>
      <c r="BB1242" s="36">
        <f t="shared" ref="BB1242:BB1305" si="487">COUNTIF(P1242,"NS")+COUNTIF(S1242,"NS") + COUNTIF(V1242,"NS")+COUNTIF(Y1242,"NS")+COUNTIF(AB1242,"NS") + COUNTIF(M1823,"NS")+COUNTIF(P1823,"NS")+COUNTIF(S1823,"NS") + COUNTIF(V1823,"NS")+COUNTIF(Y1823,"NS")+COUNTIF(AB1823,"NS") + COUNTIF(M2404,"NS")+COUNTIF(P2404,"NS")+COUNTIF(S2404,"NS") + COUNTIF(V2404,"NS")+COUNTIF(Y2404,"NS")+COUNTIF(AB2404,"NS")</f>
        <v>0</v>
      </c>
      <c r="BC1242" s="37">
        <f t="shared" ref="BC1242:BC1305" si="488">SUM(P1242,S1242,V1242,Y1242,AB1242,M1823,P1823,S1823,V1823,Y1823,AB1823,M2404,P2404,S2404,V2404,Y2404,AB2404)</f>
        <v>0</v>
      </c>
      <c r="BD1242" s="38">
        <f t="shared" ref="BD1242:BD1305" si="489">IF(OR(AND(BA1242=0, BB1242&gt;0),AND(BA1242="NS", BC1242&gt;0), AND(BA1242="NS", BB1242=0, BC1242=0)), 1, IF(OR(AND(BA1242&gt;0, BB1242&gt;1,BA1242&gt;BC1242), AND(BA1242="NS", BB1242=2), AND(BA1242="NS", BC1242=0, BB1242&gt;0), BA1242=BC1242), 0, 1))</f>
        <v>0</v>
      </c>
      <c r="BE1242" s="35">
        <f t="shared" ref="BE1242:BE1305" si="490">N1242</f>
        <v>0</v>
      </c>
      <c r="BF1242" s="36">
        <f t="shared" ref="BF1242:BF1305" si="491">COUNTIF(Q1242,"NS")+COUNTIF(T1242,"NS") + COUNTIF(W1242,"NS")+COUNTIF(Z1242,"NS")+COUNTIF(AC1242,"NS") + COUNTIF(N1823,"NS")+COUNTIF(Q1823,"NS")+COUNTIF(T1823,"NS") + COUNTIF(W1823,"NS")+COUNTIF(Z1823,"NS")+COUNTIF(AC1823,"NS") + COUNTIF(N2404,"NS")+COUNTIF(Q2404,"NS")+COUNTIF(T2404,"NS") + COUNTIF(W2404,"NS")+COUNTIF(Z2404,"NS")+COUNTIF(AC2404,"NS")</f>
        <v>0</v>
      </c>
      <c r="BG1242" s="37">
        <f t="shared" ref="BG1242:BG1305" si="492">SUM(Q1242,T1242,W1242,Z1242,AC1242,N1823,Q1823,T1823,W1823,Z1823,AC1823,N2404,Q2404,T2404,W2404,Z2404,AC2404)</f>
        <v>0</v>
      </c>
      <c r="BH1242" s="38">
        <f t="shared" ref="BH1242:BH1305" si="493">IF(OR(AND(BE1242=0, BF1242&gt;0),AND(BE1242="NS", BG1242&gt;0), AND(BE1242="NS", BF1242=0, BG1242=0)), 1, IF(OR(AND(BE1242&gt;0, BF1242&gt;1,BE1242&gt;BG1242), AND(BE1242="NS", BF1242=2), AND(BE1242="NS", BG1242=0, BF1242&gt;0), BE1242=BG1242), 0, 1))</f>
        <v>0</v>
      </c>
      <c r="BI1242" s="35">
        <f t="shared" ref="BI1242:BI1305" si="494">O1242</f>
        <v>0</v>
      </c>
      <c r="BJ1242" s="36">
        <f t="shared" ref="BJ1242:BJ1305" si="495">COUNTIF(R1242,"NS")+COUNTIF(U1242,"NS") + COUNTIF(X1242,"NS")+COUNTIF(AA1242,"NS")+COUNTIF(AD1242,"NS") + COUNTIF(O1823,"NS")+COUNTIF(R1823,"NS")+COUNTIF(U1823,"NS") + COUNTIF(X1823,"NS")+COUNTIF(AA1823,"NS")+COUNTIF(AD1823,"NS") + COUNTIF(O2404,"NS")+COUNTIF(R2404,"NS")+COUNTIF(U2404,"NS") + COUNTIF(X2404,"NS")+COUNTIF(AA2404,"NS")+COUNTIF(AD2404,"NS")</f>
        <v>0</v>
      </c>
      <c r="BK1242" s="37">
        <f t="shared" ref="BK1242:BK1305" si="496">SUM(R1242,U1242,X1242,AA1242,AD1242,O1823,R1823,U1823,X1823,AA1823,AD1823,O2404,R2404,U2404,X2404,AA2404,AD2404)</f>
        <v>0</v>
      </c>
      <c r="BL1242" s="38">
        <f t="shared" ref="BL1242:BL1305" si="497">IF(OR(AND(BI1242=0, BJ1242&gt;0),AND(BI1242="NS", BK1242&gt;0), AND(BI1242="NS", BJ1242=0, BK1242=0)), 1, IF(OR(AND(BI1242&gt;0, BJ1242&gt;1,BI1242&gt;BK1242), AND(BI1242="NS", BJ1242=2), AND(BI1242="NS", BK1242=0, BJ1242&gt;0), BI1242=BK1242), 0, 1))</f>
        <v>0</v>
      </c>
      <c r="BM1242" s="39">
        <f t="shared" ref="BM1242:BM1305" si="498">IF(SUM(BD1242,BH1242,BL1242)=0,0,1)</f>
        <v>0</v>
      </c>
      <c r="BN1242" s="34" t="str">
        <f>IF(BM1242=0,"",
IF(SUM($BM$985:BM1242)=1,BO1242,
IF($BM$1560&gt;SUM($BM$985:BM1242),_xlfn.CONCAT(", ",BO1242),
IF($BM$1560=SUM($BM$985:BM1242),_xlfn.CONCAT(" y ",BO1242)))))</f>
        <v/>
      </c>
      <c r="BO1242" s="270" t="s">
        <v>1022</v>
      </c>
    </row>
    <row r="1243" spans="1:67" ht="15" customHeight="1">
      <c r="A1243" s="245"/>
      <c r="B1243" s="9"/>
      <c r="C1243" s="270" t="s">
        <v>1023</v>
      </c>
      <c r="D1243" s="389" t="str">
        <f>IF($AC$978="","",IF(HLOOKUP($AC$978,Presentación!$AQ$3:$BV$574,Presentación!AP262)="","",HLOOKUP($AC$978,Presentación!$AQ$3:$BV$574,Presentación!AP262,0)))</f>
        <v/>
      </c>
      <c r="E1243" s="390"/>
      <c r="F1243" s="391"/>
      <c r="G1243" s="480" t="str">
        <f>IF($AC$978="","",IF(HLOOKUP($AC$978,Presentación!$BZ$3:$DE$574,Presentación!AP262,0)="","",HLOOKUP($AC$978,Presentación!$BZ$3:$DE$574,Presentación!AP262,0)))</f>
        <v/>
      </c>
      <c r="H1243" s="481"/>
      <c r="I1243" s="481"/>
      <c r="J1243" s="481"/>
      <c r="K1243" s="481"/>
      <c r="L1243" s="482"/>
      <c r="M1243" s="27"/>
      <c r="N1243" s="27"/>
      <c r="O1243" s="27"/>
      <c r="P1243" s="27"/>
      <c r="Q1243" s="27"/>
      <c r="R1243" s="27"/>
      <c r="S1243" s="27"/>
      <c r="T1243" s="27"/>
      <c r="U1243" s="27"/>
      <c r="V1243" s="27"/>
      <c r="W1243" s="27"/>
      <c r="X1243" s="27"/>
      <c r="Y1243" s="27"/>
      <c r="Z1243" s="27"/>
      <c r="AA1243" s="27"/>
      <c r="AB1243" s="27"/>
      <c r="AC1243" s="27"/>
      <c r="AD1243" s="27"/>
      <c r="AG1243">
        <f t="shared" si="466"/>
        <v>0</v>
      </c>
      <c r="AH1243">
        <f t="shared" si="467"/>
        <v>0</v>
      </c>
      <c r="AI1243">
        <f t="shared" si="468"/>
        <v>0</v>
      </c>
      <c r="AJ1243">
        <f t="shared" si="469"/>
        <v>0</v>
      </c>
      <c r="AK1243">
        <f t="shared" si="470"/>
        <v>0</v>
      </c>
      <c r="AL1243">
        <f t="shared" si="471"/>
        <v>0</v>
      </c>
      <c r="AM1243">
        <f t="shared" si="472"/>
        <v>0</v>
      </c>
      <c r="AN1243">
        <f t="shared" si="473"/>
        <v>0</v>
      </c>
      <c r="AO1243">
        <f t="shared" si="474"/>
        <v>0</v>
      </c>
      <c r="AP1243">
        <f t="shared" si="475"/>
        <v>0</v>
      </c>
      <c r="AQ1243">
        <f t="shared" si="476"/>
        <v>0</v>
      </c>
      <c r="AR1243">
        <f t="shared" si="477"/>
        <v>0</v>
      </c>
      <c r="AS1243">
        <f t="shared" si="478"/>
        <v>0</v>
      </c>
      <c r="AT1243">
        <f t="shared" si="479"/>
        <v>0</v>
      </c>
      <c r="AU1243">
        <f t="shared" si="480"/>
        <v>0</v>
      </c>
      <c r="AV1243">
        <f t="shared" si="481"/>
        <v>0</v>
      </c>
      <c r="AW1243">
        <f t="shared" si="482"/>
        <v>0</v>
      </c>
      <c r="AX1243">
        <f t="shared" si="483"/>
        <v>0</v>
      </c>
      <c r="AY1243">
        <f t="shared" si="484"/>
        <v>0</v>
      </c>
      <c r="AZ1243">
        <f t="shared" si="485"/>
        <v>0</v>
      </c>
      <c r="BA1243" s="35">
        <f t="shared" si="486"/>
        <v>0</v>
      </c>
      <c r="BB1243" s="36">
        <f t="shared" si="487"/>
        <v>0</v>
      </c>
      <c r="BC1243" s="37">
        <f t="shared" si="488"/>
        <v>0</v>
      </c>
      <c r="BD1243" s="38">
        <f t="shared" si="489"/>
        <v>0</v>
      </c>
      <c r="BE1243" s="35">
        <f t="shared" si="490"/>
        <v>0</v>
      </c>
      <c r="BF1243" s="36">
        <f t="shared" si="491"/>
        <v>0</v>
      </c>
      <c r="BG1243" s="37">
        <f t="shared" si="492"/>
        <v>0</v>
      </c>
      <c r="BH1243" s="38">
        <f t="shared" si="493"/>
        <v>0</v>
      </c>
      <c r="BI1243" s="35">
        <f t="shared" si="494"/>
        <v>0</v>
      </c>
      <c r="BJ1243" s="36">
        <f t="shared" si="495"/>
        <v>0</v>
      </c>
      <c r="BK1243" s="37">
        <f t="shared" si="496"/>
        <v>0</v>
      </c>
      <c r="BL1243" s="38">
        <f t="shared" si="497"/>
        <v>0</v>
      </c>
      <c r="BM1243" s="39">
        <f t="shared" si="498"/>
        <v>0</v>
      </c>
      <c r="BN1243" s="34" t="str">
        <f>IF(BM1243=0,"",
IF(SUM($BM$985:BM1243)=1,BO1243,
IF($BM$1560&gt;SUM($BM$985:BM1243),_xlfn.CONCAT(", ",BO1243),
IF($BM$1560=SUM($BM$985:BM1243),_xlfn.CONCAT(" y ",BO1243)))))</f>
        <v/>
      </c>
      <c r="BO1243" s="270" t="s">
        <v>1023</v>
      </c>
    </row>
    <row r="1244" spans="1:67" ht="15" customHeight="1">
      <c r="A1244" s="245"/>
      <c r="B1244" s="9"/>
      <c r="C1244" s="270" t="s">
        <v>1024</v>
      </c>
      <c r="D1244" s="389" t="str">
        <f>IF($AC$978="","",IF(HLOOKUP($AC$978,Presentación!$AQ$3:$BV$574,Presentación!AP263)="","",HLOOKUP($AC$978,Presentación!$AQ$3:$BV$574,Presentación!AP263,0)))</f>
        <v/>
      </c>
      <c r="E1244" s="390"/>
      <c r="F1244" s="391"/>
      <c r="G1244" s="480" t="str">
        <f>IF($AC$978="","",IF(HLOOKUP($AC$978,Presentación!$BZ$3:$DE$574,Presentación!AP263,0)="","",HLOOKUP($AC$978,Presentación!$BZ$3:$DE$574,Presentación!AP263,0)))</f>
        <v/>
      </c>
      <c r="H1244" s="481"/>
      <c r="I1244" s="481"/>
      <c r="J1244" s="481"/>
      <c r="K1244" s="481"/>
      <c r="L1244" s="482"/>
      <c r="M1244" s="27"/>
      <c r="N1244" s="27"/>
      <c r="O1244" s="27"/>
      <c r="P1244" s="27"/>
      <c r="Q1244" s="27"/>
      <c r="R1244" s="27"/>
      <c r="S1244" s="27"/>
      <c r="T1244" s="27"/>
      <c r="U1244" s="27"/>
      <c r="V1244" s="27"/>
      <c r="W1244" s="27"/>
      <c r="X1244" s="27"/>
      <c r="Y1244" s="27"/>
      <c r="Z1244" s="27"/>
      <c r="AA1244" s="27"/>
      <c r="AB1244" s="27"/>
      <c r="AC1244" s="27"/>
      <c r="AD1244" s="27"/>
      <c r="AG1244">
        <f t="shared" si="466"/>
        <v>0</v>
      </c>
      <c r="AH1244">
        <f t="shared" si="467"/>
        <v>0</v>
      </c>
      <c r="AI1244">
        <f t="shared" si="468"/>
        <v>0</v>
      </c>
      <c r="AJ1244">
        <f t="shared" si="469"/>
        <v>0</v>
      </c>
      <c r="AK1244">
        <f t="shared" si="470"/>
        <v>0</v>
      </c>
      <c r="AL1244">
        <f t="shared" si="471"/>
        <v>0</v>
      </c>
      <c r="AM1244">
        <f t="shared" si="472"/>
        <v>0</v>
      </c>
      <c r="AN1244">
        <f t="shared" si="473"/>
        <v>0</v>
      </c>
      <c r="AO1244">
        <f t="shared" si="474"/>
        <v>0</v>
      </c>
      <c r="AP1244">
        <f t="shared" si="475"/>
        <v>0</v>
      </c>
      <c r="AQ1244">
        <f t="shared" si="476"/>
        <v>0</v>
      </c>
      <c r="AR1244">
        <f t="shared" si="477"/>
        <v>0</v>
      </c>
      <c r="AS1244">
        <f t="shared" si="478"/>
        <v>0</v>
      </c>
      <c r="AT1244">
        <f t="shared" si="479"/>
        <v>0</v>
      </c>
      <c r="AU1244">
        <f t="shared" si="480"/>
        <v>0</v>
      </c>
      <c r="AV1244">
        <f t="shared" si="481"/>
        <v>0</v>
      </c>
      <c r="AW1244">
        <f t="shared" si="482"/>
        <v>0</v>
      </c>
      <c r="AX1244">
        <f t="shared" si="483"/>
        <v>0</v>
      </c>
      <c r="AY1244">
        <f t="shared" si="484"/>
        <v>0</v>
      </c>
      <c r="AZ1244">
        <f t="shared" si="485"/>
        <v>0</v>
      </c>
      <c r="BA1244" s="35">
        <f t="shared" si="486"/>
        <v>0</v>
      </c>
      <c r="BB1244" s="36">
        <f t="shared" si="487"/>
        <v>0</v>
      </c>
      <c r="BC1244" s="37">
        <f t="shared" si="488"/>
        <v>0</v>
      </c>
      <c r="BD1244" s="38">
        <f t="shared" si="489"/>
        <v>0</v>
      </c>
      <c r="BE1244" s="35">
        <f t="shared" si="490"/>
        <v>0</v>
      </c>
      <c r="BF1244" s="36">
        <f t="shared" si="491"/>
        <v>0</v>
      </c>
      <c r="BG1244" s="37">
        <f t="shared" si="492"/>
        <v>0</v>
      </c>
      <c r="BH1244" s="38">
        <f t="shared" si="493"/>
        <v>0</v>
      </c>
      <c r="BI1244" s="35">
        <f t="shared" si="494"/>
        <v>0</v>
      </c>
      <c r="BJ1244" s="36">
        <f t="shared" si="495"/>
        <v>0</v>
      </c>
      <c r="BK1244" s="37">
        <f t="shared" si="496"/>
        <v>0</v>
      </c>
      <c r="BL1244" s="38">
        <f t="shared" si="497"/>
        <v>0</v>
      </c>
      <c r="BM1244" s="39">
        <f t="shared" si="498"/>
        <v>0</v>
      </c>
      <c r="BN1244" s="34" t="str">
        <f>IF(BM1244=0,"",
IF(SUM($BM$985:BM1244)=1,BO1244,
IF($BM$1560&gt;SUM($BM$985:BM1244),_xlfn.CONCAT(", ",BO1244),
IF($BM$1560=SUM($BM$985:BM1244),_xlfn.CONCAT(" y ",BO1244)))))</f>
        <v/>
      </c>
      <c r="BO1244" s="270" t="s">
        <v>1024</v>
      </c>
    </row>
    <row r="1245" spans="1:67" ht="15" customHeight="1">
      <c r="A1245" s="245"/>
      <c r="B1245" s="9"/>
      <c r="C1245" s="270" t="s">
        <v>1025</v>
      </c>
      <c r="D1245" s="389" t="str">
        <f>IF($AC$978="","",IF(HLOOKUP($AC$978,Presentación!$AQ$3:$BV$574,Presentación!AP264)="","",HLOOKUP($AC$978,Presentación!$AQ$3:$BV$574,Presentación!AP264,0)))</f>
        <v/>
      </c>
      <c r="E1245" s="390"/>
      <c r="F1245" s="391"/>
      <c r="G1245" s="480" t="str">
        <f>IF($AC$978="","",IF(HLOOKUP($AC$978,Presentación!$BZ$3:$DE$574,Presentación!AP264,0)="","",HLOOKUP($AC$978,Presentación!$BZ$3:$DE$574,Presentación!AP264,0)))</f>
        <v/>
      </c>
      <c r="H1245" s="481"/>
      <c r="I1245" s="481"/>
      <c r="J1245" s="481"/>
      <c r="K1245" s="481"/>
      <c r="L1245" s="482"/>
      <c r="M1245" s="27"/>
      <c r="N1245" s="27"/>
      <c r="O1245" s="27"/>
      <c r="P1245" s="27"/>
      <c r="Q1245" s="27"/>
      <c r="R1245" s="27"/>
      <c r="S1245" s="27"/>
      <c r="T1245" s="27"/>
      <c r="U1245" s="27"/>
      <c r="V1245" s="27"/>
      <c r="W1245" s="27"/>
      <c r="X1245" s="27"/>
      <c r="Y1245" s="27"/>
      <c r="Z1245" s="27"/>
      <c r="AA1245" s="27"/>
      <c r="AB1245" s="27"/>
      <c r="AC1245" s="27"/>
      <c r="AD1245" s="27"/>
      <c r="AG1245">
        <f t="shared" si="466"/>
        <v>0</v>
      </c>
      <c r="AH1245">
        <f t="shared" si="467"/>
        <v>0</v>
      </c>
      <c r="AI1245">
        <f t="shared" si="468"/>
        <v>0</v>
      </c>
      <c r="AJ1245">
        <f t="shared" si="469"/>
        <v>0</v>
      </c>
      <c r="AK1245">
        <f t="shared" si="470"/>
        <v>0</v>
      </c>
      <c r="AL1245">
        <f t="shared" si="471"/>
        <v>0</v>
      </c>
      <c r="AM1245">
        <f t="shared" si="472"/>
        <v>0</v>
      </c>
      <c r="AN1245">
        <f t="shared" si="473"/>
        <v>0</v>
      </c>
      <c r="AO1245">
        <f t="shared" si="474"/>
        <v>0</v>
      </c>
      <c r="AP1245">
        <f t="shared" si="475"/>
        <v>0</v>
      </c>
      <c r="AQ1245">
        <f t="shared" si="476"/>
        <v>0</v>
      </c>
      <c r="AR1245">
        <f t="shared" si="477"/>
        <v>0</v>
      </c>
      <c r="AS1245">
        <f t="shared" si="478"/>
        <v>0</v>
      </c>
      <c r="AT1245">
        <f t="shared" si="479"/>
        <v>0</v>
      </c>
      <c r="AU1245">
        <f t="shared" si="480"/>
        <v>0</v>
      </c>
      <c r="AV1245">
        <f t="shared" si="481"/>
        <v>0</v>
      </c>
      <c r="AW1245">
        <f t="shared" si="482"/>
        <v>0</v>
      </c>
      <c r="AX1245">
        <f t="shared" si="483"/>
        <v>0</v>
      </c>
      <c r="AY1245">
        <f t="shared" si="484"/>
        <v>0</v>
      </c>
      <c r="AZ1245">
        <f t="shared" si="485"/>
        <v>0</v>
      </c>
      <c r="BA1245" s="35">
        <f t="shared" si="486"/>
        <v>0</v>
      </c>
      <c r="BB1245" s="36">
        <f t="shared" si="487"/>
        <v>0</v>
      </c>
      <c r="BC1245" s="37">
        <f t="shared" si="488"/>
        <v>0</v>
      </c>
      <c r="BD1245" s="38">
        <f t="shared" si="489"/>
        <v>0</v>
      </c>
      <c r="BE1245" s="35">
        <f t="shared" si="490"/>
        <v>0</v>
      </c>
      <c r="BF1245" s="36">
        <f t="shared" si="491"/>
        <v>0</v>
      </c>
      <c r="BG1245" s="37">
        <f t="shared" si="492"/>
        <v>0</v>
      </c>
      <c r="BH1245" s="38">
        <f t="shared" si="493"/>
        <v>0</v>
      </c>
      <c r="BI1245" s="35">
        <f t="shared" si="494"/>
        <v>0</v>
      </c>
      <c r="BJ1245" s="36">
        <f t="shared" si="495"/>
        <v>0</v>
      </c>
      <c r="BK1245" s="37">
        <f t="shared" si="496"/>
        <v>0</v>
      </c>
      <c r="BL1245" s="38">
        <f t="shared" si="497"/>
        <v>0</v>
      </c>
      <c r="BM1245" s="39">
        <f t="shared" si="498"/>
        <v>0</v>
      </c>
      <c r="BN1245" s="34" t="str">
        <f>IF(BM1245=0,"",
IF(SUM($BM$985:BM1245)=1,BO1245,
IF($BM$1560&gt;SUM($BM$985:BM1245),_xlfn.CONCAT(", ",BO1245),
IF($BM$1560=SUM($BM$985:BM1245),_xlfn.CONCAT(" y ",BO1245)))))</f>
        <v/>
      </c>
      <c r="BO1245" s="270" t="s">
        <v>1025</v>
      </c>
    </row>
    <row r="1246" spans="1:67" ht="15" customHeight="1">
      <c r="A1246" s="245"/>
      <c r="B1246" s="9"/>
      <c r="C1246" s="270" t="s">
        <v>1026</v>
      </c>
      <c r="D1246" s="389" t="str">
        <f>IF($AC$978="","",IF(HLOOKUP($AC$978,Presentación!$AQ$3:$BV$574,Presentación!AP265)="","",HLOOKUP($AC$978,Presentación!$AQ$3:$BV$574,Presentación!AP265,0)))</f>
        <v/>
      </c>
      <c r="E1246" s="390"/>
      <c r="F1246" s="391"/>
      <c r="G1246" s="480" t="str">
        <f>IF($AC$978="","",IF(HLOOKUP($AC$978,Presentación!$BZ$3:$DE$574,Presentación!AP265,0)="","",HLOOKUP($AC$978,Presentación!$BZ$3:$DE$574,Presentación!AP265,0)))</f>
        <v/>
      </c>
      <c r="H1246" s="481"/>
      <c r="I1246" s="481"/>
      <c r="J1246" s="481"/>
      <c r="K1246" s="481"/>
      <c r="L1246" s="482"/>
      <c r="M1246" s="27"/>
      <c r="N1246" s="27"/>
      <c r="O1246" s="27"/>
      <c r="P1246" s="27"/>
      <c r="Q1246" s="27"/>
      <c r="R1246" s="27"/>
      <c r="S1246" s="27"/>
      <c r="T1246" s="27"/>
      <c r="U1246" s="27"/>
      <c r="V1246" s="27"/>
      <c r="W1246" s="27"/>
      <c r="X1246" s="27"/>
      <c r="Y1246" s="27"/>
      <c r="Z1246" s="27"/>
      <c r="AA1246" s="27"/>
      <c r="AB1246" s="27"/>
      <c r="AC1246" s="27"/>
      <c r="AD1246" s="27"/>
      <c r="AG1246">
        <f t="shared" si="466"/>
        <v>0</v>
      </c>
      <c r="AH1246">
        <f t="shared" si="467"/>
        <v>0</v>
      </c>
      <c r="AI1246">
        <f t="shared" si="468"/>
        <v>0</v>
      </c>
      <c r="AJ1246">
        <f t="shared" si="469"/>
        <v>0</v>
      </c>
      <c r="AK1246">
        <f t="shared" si="470"/>
        <v>0</v>
      </c>
      <c r="AL1246">
        <f t="shared" si="471"/>
        <v>0</v>
      </c>
      <c r="AM1246">
        <f t="shared" si="472"/>
        <v>0</v>
      </c>
      <c r="AN1246">
        <f t="shared" si="473"/>
        <v>0</v>
      </c>
      <c r="AO1246">
        <f t="shared" si="474"/>
        <v>0</v>
      </c>
      <c r="AP1246">
        <f t="shared" si="475"/>
        <v>0</v>
      </c>
      <c r="AQ1246">
        <f t="shared" si="476"/>
        <v>0</v>
      </c>
      <c r="AR1246">
        <f t="shared" si="477"/>
        <v>0</v>
      </c>
      <c r="AS1246">
        <f t="shared" si="478"/>
        <v>0</v>
      </c>
      <c r="AT1246">
        <f t="shared" si="479"/>
        <v>0</v>
      </c>
      <c r="AU1246">
        <f t="shared" si="480"/>
        <v>0</v>
      </c>
      <c r="AV1246">
        <f t="shared" si="481"/>
        <v>0</v>
      </c>
      <c r="AW1246">
        <f t="shared" si="482"/>
        <v>0</v>
      </c>
      <c r="AX1246">
        <f t="shared" si="483"/>
        <v>0</v>
      </c>
      <c r="AY1246">
        <f t="shared" si="484"/>
        <v>0</v>
      </c>
      <c r="AZ1246">
        <f t="shared" si="485"/>
        <v>0</v>
      </c>
      <c r="BA1246" s="35">
        <f t="shared" si="486"/>
        <v>0</v>
      </c>
      <c r="BB1246" s="36">
        <f t="shared" si="487"/>
        <v>0</v>
      </c>
      <c r="BC1246" s="37">
        <f t="shared" si="488"/>
        <v>0</v>
      </c>
      <c r="BD1246" s="38">
        <f t="shared" si="489"/>
        <v>0</v>
      </c>
      <c r="BE1246" s="35">
        <f t="shared" si="490"/>
        <v>0</v>
      </c>
      <c r="BF1246" s="36">
        <f t="shared" si="491"/>
        <v>0</v>
      </c>
      <c r="BG1246" s="37">
        <f t="shared" si="492"/>
        <v>0</v>
      </c>
      <c r="BH1246" s="38">
        <f t="shared" si="493"/>
        <v>0</v>
      </c>
      <c r="BI1246" s="35">
        <f t="shared" si="494"/>
        <v>0</v>
      </c>
      <c r="BJ1246" s="36">
        <f t="shared" si="495"/>
        <v>0</v>
      </c>
      <c r="BK1246" s="37">
        <f t="shared" si="496"/>
        <v>0</v>
      </c>
      <c r="BL1246" s="38">
        <f t="shared" si="497"/>
        <v>0</v>
      </c>
      <c r="BM1246" s="39">
        <f t="shared" si="498"/>
        <v>0</v>
      </c>
      <c r="BN1246" s="34" t="str">
        <f>IF(BM1246=0,"",
IF(SUM($BM$985:BM1246)=1,BO1246,
IF($BM$1560&gt;SUM($BM$985:BM1246),_xlfn.CONCAT(", ",BO1246),
IF($BM$1560=SUM($BM$985:BM1246),_xlfn.CONCAT(" y ",BO1246)))))</f>
        <v/>
      </c>
      <c r="BO1246" s="270" t="s">
        <v>1026</v>
      </c>
    </row>
    <row r="1247" spans="1:67" ht="15" customHeight="1">
      <c r="A1247" s="245"/>
      <c r="B1247" s="9"/>
      <c r="C1247" s="270" t="s">
        <v>1027</v>
      </c>
      <c r="D1247" s="389" t="str">
        <f>IF($AC$978="","",IF(HLOOKUP($AC$978,Presentación!$AQ$3:$BV$574,Presentación!AP266)="","",HLOOKUP($AC$978,Presentación!$AQ$3:$BV$574,Presentación!AP266,0)))</f>
        <v/>
      </c>
      <c r="E1247" s="390"/>
      <c r="F1247" s="391"/>
      <c r="G1247" s="480" t="str">
        <f>IF($AC$978="","",IF(HLOOKUP($AC$978,Presentación!$BZ$3:$DE$574,Presentación!AP266,0)="","",HLOOKUP($AC$978,Presentación!$BZ$3:$DE$574,Presentación!AP266,0)))</f>
        <v/>
      </c>
      <c r="H1247" s="481"/>
      <c r="I1247" s="481"/>
      <c r="J1247" s="481"/>
      <c r="K1247" s="481"/>
      <c r="L1247" s="482"/>
      <c r="M1247" s="27"/>
      <c r="N1247" s="27"/>
      <c r="O1247" s="27"/>
      <c r="P1247" s="27"/>
      <c r="Q1247" s="27"/>
      <c r="R1247" s="27"/>
      <c r="S1247" s="27"/>
      <c r="T1247" s="27"/>
      <c r="U1247" s="27"/>
      <c r="V1247" s="27"/>
      <c r="W1247" s="27"/>
      <c r="X1247" s="27"/>
      <c r="Y1247" s="27"/>
      <c r="Z1247" s="27"/>
      <c r="AA1247" s="27"/>
      <c r="AB1247" s="27"/>
      <c r="AC1247" s="27"/>
      <c r="AD1247" s="27"/>
      <c r="AG1247">
        <f t="shared" si="466"/>
        <v>0</v>
      </c>
      <c r="AH1247">
        <f t="shared" si="467"/>
        <v>0</v>
      </c>
      <c r="AI1247">
        <f t="shared" si="468"/>
        <v>0</v>
      </c>
      <c r="AJ1247">
        <f t="shared" si="469"/>
        <v>0</v>
      </c>
      <c r="AK1247">
        <f t="shared" si="470"/>
        <v>0</v>
      </c>
      <c r="AL1247">
        <f t="shared" si="471"/>
        <v>0</v>
      </c>
      <c r="AM1247">
        <f t="shared" si="472"/>
        <v>0</v>
      </c>
      <c r="AN1247">
        <f t="shared" si="473"/>
        <v>0</v>
      </c>
      <c r="AO1247">
        <f t="shared" si="474"/>
        <v>0</v>
      </c>
      <c r="AP1247">
        <f t="shared" si="475"/>
        <v>0</v>
      </c>
      <c r="AQ1247">
        <f t="shared" si="476"/>
        <v>0</v>
      </c>
      <c r="AR1247">
        <f t="shared" si="477"/>
        <v>0</v>
      </c>
      <c r="AS1247">
        <f t="shared" si="478"/>
        <v>0</v>
      </c>
      <c r="AT1247">
        <f t="shared" si="479"/>
        <v>0</v>
      </c>
      <c r="AU1247">
        <f t="shared" si="480"/>
        <v>0</v>
      </c>
      <c r="AV1247">
        <f t="shared" si="481"/>
        <v>0</v>
      </c>
      <c r="AW1247">
        <f t="shared" si="482"/>
        <v>0</v>
      </c>
      <c r="AX1247">
        <f t="shared" si="483"/>
        <v>0</v>
      </c>
      <c r="AY1247">
        <f t="shared" si="484"/>
        <v>0</v>
      </c>
      <c r="AZ1247">
        <f t="shared" si="485"/>
        <v>0</v>
      </c>
      <c r="BA1247" s="35">
        <f t="shared" si="486"/>
        <v>0</v>
      </c>
      <c r="BB1247" s="36">
        <f t="shared" si="487"/>
        <v>0</v>
      </c>
      <c r="BC1247" s="37">
        <f t="shared" si="488"/>
        <v>0</v>
      </c>
      <c r="BD1247" s="38">
        <f t="shared" si="489"/>
        <v>0</v>
      </c>
      <c r="BE1247" s="35">
        <f t="shared" si="490"/>
        <v>0</v>
      </c>
      <c r="BF1247" s="36">
        <f t="shared" si="491"/>
        <v>0</v>
      </c>
      <c r="BG1247" s="37">
        <f t="shared" si="492"/>
        <v>0</v>
      </c>
      <c r="BH1247" s="38">
        <f t="shared" si="493"/>
        <v>0</v>
      </c>
      <c r="BI1247" s="35">
        <f t="shared" si="494"/>
        <v>0</v>
      </c>
      <c r="BJ1247" s="36">
        <f t="shared" si="495"/>
        <v>0</v>
      </c>
      <c r="BK1247" s="37">
        <f t="shared" si="496"/>
        <v>0</v>
      </c>
      <c r="BL1247" s="38">
        <f t="shared" si="497"/>
        <v>0</v>
      </c>
      <c r="BM1247" s="39">
        <f t="shared" si="498"/>
        <v>0</v>
      </c>
      <c r="BN1247" s="34" t="str">
        <f>IF(BM1247=0,"",
IF(SUM($BM$985:BM1247)=1,BO1247,
IF($BM$1560&gt;SUM($BM$985:BM1247),_xlfn.CONCAT(", ",BO1247),
IF($BM$1560=SUM($BM$985:BM1247),_xlfn.CONCAT(" y ",BO1247)))))</f>
        <v/>
      </c>
      <c r="BO1247" s="270" t="s">
        <v>1027</v>
      </c>
    </row>
    <row r="1248" spans="1:67" ht="15" customHeight="1">
      <c r="A1248" s="245"/>
      <c r="B1248" s="9"/>
      <c r="C1248" s="270" t="s">
        <v>1028</v>
      </c>
      <c r="D1248" s="389" t="str">
        <f>IF($AC$978="","",IF(HLOOKUP($AC$978,Presentación!$AQ$3:$BV$574,Presentación!AP267)="","",HLOOKUP($AC$978,Presentación!$AQ$3:$BV$574,Presentación!AP267,0)))</f>
        <v/>
      </c>
      <c r="E1248" s="390"/>
      <c r="F1248" s="391"/>
      <c r="G1248" s="480" t="str">
        <f>IF($AC$978="","",IF(HLOOKUP($AC$978,Presentación!$BZ$3:$DE$574,Presentación!AP267,0)="","",HLOOKUP($AC$978,Presentación!$BZ$3:$DE$574,Presentación!AP267,0)))</f>
        <v/>
      </c>
      <c r="H1248" s="481"/>
      <c r="I1248" s="481"/>
      <c r="J1248" s="481"/>
      <c r="K1248" s="481"/>
      <c r="L1248" s="482"/>
      <c r="M1248" s="27"/>
      <c r="N1248" s="27"/>
      <c r="O1248" s="27"/>
      <c r="P1248" s="27"/>
      <c r="Q1248" s="27"/>
      <c r="R1248" s="27"/>
      <c r="S1248" s="27"/>
      <c r="T1248" s="27"/>
      <c r="U1248" s="27"/>
      <c r="V1248" s="27"/>
      <c r="W1248" s="27"/>
      <c r="X1248" s="27"/>
      <c r="Y1248" s="27"/>
      <c r="Z1248" s="27"/>
      <c r="AA1248" s="27"/>
      <c r="AB1248" s="27"/>
      <c r="AC1248" s="27"/>
      <c r="AD1248" s="27"/>
      <c r="AG1248">
        <f t="shared" si="466"/>
        <v>0</v>
      </c>
      <c r="AH1248">
        <f t="shared" si="467"/>
        <v>0</v>
      </c>
      <c r="AI1248">
        <f t="shared" si="468"/>
        <v>0</v>
      </c>
      <c r="AJ1248">
        <f t="shared" si="469"/>
        <v>0</v>
      </c>
      <c r="AK1248">
        <f t="shared" si="470"/>
        <v>0</v>
      </c>
      <c r="AL1248">
        <f t="shared" si="471"/>
        <v>0</v>
      </c>
      <c r="AM1248">
        <f t="shared" si="472"/>
        <v>0</v>
      </c>
      <c r="AN1248">
        <f t="shared" si="473"/>
        <v>0</v>
      </c>
      <c r="AO1248">
        <f t="shared" si="474"/>
        <v>0</v>
      </c>
      <c r="AP1248">
        <f t="shared" si="475"/>
        <v>0</v>
      </c>
      <c r="AQ1248">
        <f t="shared" si="476"/>
        <v>0</v>
      </c>
      <c r="AR1248">
        <f t="shared" si="477"/>
        <v>0</v>
      </c>
      <c r="AS1248">
        <f t="shared" si="478"/>
        <v>0</v>
      </c>
      <c r="AT1248">
        <f t="shared" si="479"/>
        <v>0</v>
      </c>
      <c r="AU1248">
        <f t="shared" si="480"/>
        <v>0</v>
      </c>
      <c r="AV1248">
        <f t="shared" si="481"/>
        <v>0</v>
      </c>
      <c r="AW1248">
        <f t="shared" si="482"/>
        <v>0</v>
      </c>
      <c r="AX1248">
        <f t="shared" si="483"/>
        <v>0</v>
      </c>
      <c r="AY1248">
        <f t="shared" si="484"/>
        <v>0</v>
      </c>
      <c r="AZ1248">
        <f t="shared" si="485"/>
        <v>0</v>
      </c>
      <c r="BA1248" s="35">
        <f t="shared" si="486"/>
        <v>0</v>
      </c>
      <c r="BB1248" s="36">
        <f t="shared" si="487"/>
        <v>0</v>
      </c>
      <c r="BC1248" s="37">
        <f t="shared" si="488"/>
        <v>0</v>
      </c>
      <c r="BD1248" s="38">
        <f t="shared" si="489"/>
        <v>0</v>
      </c>
      <c r="BE1248" s="35">
        <f t="shared" si="490"/>
        <v>0</v>
      </c>
      <c r="BF1248" s="36">
        <f t="shared" si="491"/>
        <v>0</v>
      </c>
      <c r="BG1248" s="37">
        <f t="shared" si="492"/>
        <v>0</v>
      </c>
      <c r="BH1248" s="38">
        <f t="shared" si="493"/>
        <v>0</v>
      </c>
      <c r="BI1248" s="35">
        <f t="shared" si="494"/>
        <v>0</v>
      </c>
      <c r="BJ1248" s="36">
        <f t="shared" si="495"/>
        <v>0</v>
      </c>
      <c r="BK1248" s="37">
        <f t="shared" si="496"/>
        <v>0</v>
      </c>
      <c r="BL1248" s="38">
        <f t="shared" si="497"/>
        <v>0</v>
      </c>
      <c r="BM1248" s="39">
        <f t="shared" si="498"/>
        <v>0</v>
      </c>
      <c r="BN1248" s="34" t="str">
        <f>IF(BM1248=0,"",
IF(SUM($BM$985:BM1248)=1,BO1248,
IF($BM$1560&gt;SUM($BM$985:BM1248),_xlfn.CONCAT(", ",BO1248),
IF($BM$1560=SUM($BM$985:BM1248),_xlfn.CONCAT(" y ",BO1248)))))</f>
        <v/>
      </c>
      <c r="BO1248" s="270" t="s">
        <v>1028</v>
      </c>
    </row>
    <row r="1249" spans="1:67" ht="15" customHeight="1">
      <c r="A1249" s="245"/>
      <c r="B1249" s="9"/>
      <c r="C1249" s="270" t="s">
        <v>1029</v>
      </c>
      <c r="D1249" s="389" t="str">
        <f>IF($AC$978="","",IF(HLOOKUP($AC$978,Presentación!$AQ$3:$BV$574,Presentación!AP268)="","",HLOOKUP($AC$978,Presentación!$AQ$3:$BV$574,Presentación!AP268,0)))</f>
        <v/>
      </c>
      <c r="E1249" s="390"/>
      <c r="F1249" s="391"/>
      <c r="G1249" s="480" t="str">
        <f>IF($AC$978="","",IF(HLOOKUP($AC$978,Presentación!$BZ$3:$DE$574,Presentación!AP268,0)="","",HLOOKUP($AC$978,Presentación!$BZ$3:$DE$574,Presentación!AP268,0)))</f>
        <v/>
      </c>
      <c r="H1249" s="481"/>
      <c r="I1249" s="481"/>
      <c r="J1249" s="481"/>
      <c r="K1249" s="481"/>
      <c r="L1249" s="482"/>
      <c r="M1249" s="27"/>
      <c r="N1249" s="27"/>
      <c r="O1249" s="27"/>
      <c r="P1249" s="27"/>
      <c r="Q1249" s="27"/>
      <c r="R1249" s="27"/>
      <c r="S1249" s="27"/>
      <c r="T1249" s="27"/>
      <c r="U1249" s="27"/>
      <c r="V1249" s="27"/>
      <c r="W1249" s="27"/>
      <c r="X1249" s="27"/>
      <c r="Y1249" s="27"/>
      <c r="Z1249" s="27"/>
      <c r="AA1249" s="27"/>
      <c r="AB1249" s="27"/>
      <c r="AC1249" s="27"/>
      <c r="AD1249" s="27"/>
      <c r="AG1249">
        <f t="shared" si="466"/>
        <v>0</v>
      </c>
      <c r="AH1249">
        <f t="shared" si="467"/>
        <v>0</v>
      </c>
      <c r="AI1249">
        <f t="shared" si="468"/>
        <v>0</v>
      </c>
      <c r="AJ1249">
        <f t="shared" si="469"/>
        <v>0</v>
      </c>
      <c r="AK1249">
        <f t="shared" si="470"/>
        <v>0</v>
      </c>
      <c r="AL1249">
        <f t="shared" si="471"/>
        <v>0</v>
      </c>
      <c r="AM1249">
        <f t="shared" si="472"/>
        <v>0</v>
      </c>
      <c r="AN1249">
        <f t="shared" si="473"/>
        <v>0</v>
      </c>
      <c r="AO1249">
        <f t="shared" si="474"/>
        <v>0</v>
      </c>
      <c r="AP1249">
        <f t="shared" si="475"/>
        <v>0</v>
      </c>
      <c r="AQ1249">
        <f t="shared" si="476"/>
        <v>0</v>
      </c>
      <c r="AR1249">
        <f t="shared" si="477"/>
        <v>0</v>
      </c>
      <c r="AS1249">
        <f t="shared" si="478"/>
        <v>0</v>
      </c>
      <c r="AT1249">
        <f t="shared" si="479"/>
        <v>0</v>
      </c>
      <c r="AU1249">
        <f t="shared" si="480"/>
        <v>0</v>
      </c>
      <c r="AV1249">
        <f t="shared" si="481"/>
        <v>0</v>
      </c>
      <c r="AW1249">
        <f t="shared" si="482"/>
        <v>0</v>
      </c>
      <c r="AX1249">
        <f t="shared" si="483"/>
        <v>0</v>
      </c>
      <c r="AY1249">
        <f t="shared" si="484"/>
        <v>0</v>
      </c>
      <c r="AZ1249">
        <f t="shared" si="485"/>
        <v>0</v>
      </c>
      <c r="BA1249" s="35">
        <f t="shared" si="486"/>
        <v>0</v>
      </c>
      <c r="BB1249" s="36">
        <f t="shared" si="487"/>
        <v>0</v>
      </c>
      <c r="BC1249" s="37">
        <f t="shared" si="488"/>
        <v>0</v>
      </c>
      <c r="BD1249" s="38">
        <f t="shared" si="489"/>
        <v>0</v>
      </c>
      <c r="BE1249" s="35">
        <f t="shared" si="490"/>
        <v>0</v>
      </c>
      <c r="BF1249" s="36">
        <f t="shared" si="491"/>
        <v>0</v>
      </c>
      <c r="BG1249" s="37">
        <f t="shared" si="492"/>
        <v>0</v>
      </c>
      <c r="BH1249" s="38">
        <f t="shared" si="493"/>
        <v>0</v>
      </c>
      <c r="BI1249" s="35">
        <f t="shared" si="494"/>
        <v>0</v>
      </c>
      <c r="BJ1249" s="36">
        <f t="shared" si="495"/>
        <v>0</v>
      </c>
      <c r="BK1249" s="37">
        <f t="shared" si="496"/>
        <v>0</v>
      </c>
      <c r="BL1249" s="38">
        <f t="shared" si="497"/>
        <v>0</v>
      </c>
      <c r="BM1249" s="39">
        <f t="shared" si="498"/>
        <v>0</v>
      </c>
      <c r="BN1249" s="34" t="str">
        <f>IF(BM1249=0,"",
IF(SUM($BM$985:BM1249)=1,BO1249,
IF($BM$1560&gt;SUM($BM$985:BM1249),_xlfn.CONCAT(", ",BO1249),
IF($BM$1560=SUM($BM$985:BM1249),_xlfn.CONCAT(" y ",BO1249)))))</f>
        <v/>
      </c>
      <c r="BO1249" s="270" t="s">
        <v>1029</v>
      </c>
    </row>
    <row r="1250" spans="1:67" ht="15" customHeight="1">
      <c r="A1250" s="245"/>
      <c r="B1250" s="9"/>
      <c r="C1250" s="270" t="s">
        <v>1030</v>
      </c>
      <c r="D1250" s="389" t="str">
        <f>IF($AC$978="","",IF(HLOOKUP($AC$978,Presentación!$AQ$3:$BV$574,Presentación!AP269)="","",HLOOKUP($AC$978,Presentación!$AQ$3:$BV$574,Presentación!AP269,0)))</f>
        <v/>
      </c>
      <c r="E1250" s="390"/>
      <c r="F1250" s="391"/>
      <c r="G1250" s="480" t="str">
        <f>IF($AC$978="","",IF(HLOOKUP($AC$978,Presentación!$BZ$3:$DE$574,Presentación!AP269,0)="","",HLOOKUP($AC$978,Presentación!$BZ$3:$DE$574,Presentación!AP269,0)))</f>
        <v/>
      </c>
      <c r="H1250" s="481"/>
      <c r="I1250" s="481"/>
      <c r="J1250" s="481"/>
      <c r="K1250" s="481"/>
      <c r="L1250" s="482"/>
      <c r="M1250" s="27"/>
      <c r="N1250" s="27"/>
      <c r="O1250" s="27"/>
      <c r="P1250" s="27"/>
      <c r="Q1250" s="27"/>
      <c r="R1250" s="27"/>
      <c r="S1250" s="27"/>
      <c r="T1250" s="27"/>
      <c r="U1250" s="27"/>
      <c r="V1250" s="27"/>
      <c r="W1250" s="27"/>
      <c r="X1250" s="27"/>
      <c r="Y1250" s="27"/>
      <c r="Z1250" s="27"/>
      <c r="AA1250" s="27"/>
      <c r="AB1250" s="27"/>
      <c r="AC1250" s="27"/>
      <c r="AD1250" s="27"/>
      <c r="AG1250">
        <f t="shared" si="466"/>
        <v>0</v>
      </c>
      <c r="AH1250">
        <f t="shared" si="467"/>
        <v>0</v>
      </c>
      <c r="AI1250">
        <f t="shared" si="468"/>
        <v>0</v>
      </c>
      <c r="AJ1250">
        <f t="shared" si="469"/>
        <v>0</v>
      </c>
      <c r="AK1250">
        <f t="shared" si="470"/>
        <v>0</v>
      </c>
      <c r="AL1250">
        <f t="shared" si="471"/>
        <v>0</v>
      </c>
      <c r="AM1250">
        <f t="shared" si="472"/>
        <v>0</v>
      </c>
      <c r="AN1250">
        <f t="shared" si="473"/>
        <v>0</v>
      </c>
      <c r="AO1250">
        <f t="shared" si="474"/>
        <v>0</v>
      </c>
      <c r="AP1250">
        <f t="shared" si="475"/>
        <v>0</v>
      </c>
      <c r="AQ1250">
        <f t="shared" si="476"/>
        <v>0</v>
      </c>
      <c r="AR1250">
        <f t="shared" si="477"/>
        <v>0</v>
      </c>
      <c r="AS1250">
        <f t="shared" si="478"/>
        <v>0</v>
      </c>
      <c r="AT1250">
        <f t="shared" si="479"/>
        <v>0</v>
      </c>
      <c r="AU1250">
        <f t="shared" si="480"/>
        <v>0</v>
      </c>
      <c r="AV1250">
        <f t="shared" si="481"/>
        <v>0</v>
      </c>
      <c r="AW1250">
        <f t="shared" si="482"/>
        <v>0</v>
      </c>
      <c r="AX1250">
        <f t="shared" si="483"/>
        <v>0</v>
      </c>
      <c r="AY1250">
        <f t="shared" si="484"/>
        <v>0</v>
      </c>
      <c r="AZ1250">
        <f t="shared" si="485"/>
        <v>0</v>
      </c>
      <c r="BA1250" s="35">
        <f t="shared" si="486"/>
        <v>0</v>
      </c>
      <c r="BB1250" s="36">
        <f t="shared" si="487"/>
        <v>0</v>
      </c>
      <c r="BC1250" s="37">
        <f t="shared" si="488"/>
        <v>0</v>
      </c>
      <c r="BD1250" s="38">
        <f t="shared" si="489"/>
        <v>0</v>
      </c>
      <c r="BE1250" s="35">
        <f t="shared" si="490"/>
        <v>0</v>
      </c>
      <c r="BF1250" s="36">
        <f t="shared" si="491"/>
        <v>0</v>
      </c>
      <c r="BG1250" s="37">
        <f t="shared" si="492"/>
        <v>0</v>
      </c>
      <c r="BH1250" s="38">
        <f t="shared" si="493"/>
        <v>0</v>
      </c>
      <c r="BI1250" s="35">
        <f t="shared" si="494"/>
        <v>0</v>
      </c>
      <c r="BJ1250" s="36">
        <f t="shared" si="495"/>
        <v>0</v>
      </c>
      <c r="BK1250" s="37">
        <f t="shared" si="496"/>
        <v>0</v>
      </c>
      <c r="BL1250" s="38">
        <f t="shared" si="497"/>
        <v>0</v>
      </c>
      <c r="BM1250" s="39">
        <f t="shared" si="498"/>
        <v>0</v>
      </c>
      <c r="BN1250" s="34" t="str">
        <f>IF(BM1250=0,"",
IF(SUM($BM$985:BM1250)=1,BO1250,
IF($BM$1560&gt;SUM($BM$985:BM1250),_xlfn.CONCAT(", ",BO1250),
IF($BM$1560=SUM($BM$985:BM1250),_xlfn.CONCAT(" y ",BO1250)))))</f>
        <v/>
      </c>
      <c r="BO1250" s="270" t="s">
        <v>1030</v>
      </c>
    </row>
    <row r="1251" spans="1:67" ht="15" customHeight="1">
      <c r="A1251" s="245"/>
      <c r="B1251" s="9"/>
      <c r="C1251" s="270" t="s">
        <v>1031</v>
      </c>
      <c r="D1251" s="389" t="str">
        <f>IF($AC$978="","",IF(HLOOKUP($AC$978,Presentación!$AQ$3:$BV$574,Presentación!AP270)="","",HLOOKUP($AC$978,Presentación!$AQ$3:$BV$574,Presentación!AP270,0)))</f>
        <v/>
      </c>
      <c r="E1251" s="390"/>
      <c r="F1251" s="391"/>
      <c r="G1251" s="480" t="str">
        <f>IF($AC$978="","",IF(HLOOKUP($AC$978,Presentación!$BZ$3:$DE$574,Presentación!AP270,0)="","",HLOOKUP($AC$978,Presentación!$BZ$3:$DE$574,Presentación!AP270,0)))</f>
        <v/>
      </c>
      <c r="H1251" s="481"/>
      <c r="I1251" s="481"/>
      <c r="J1251" s="481"/>
      <c r="K1251" s="481"/>
      <c r="L1251" s="482"/>
      <c r="M1251" s="27"/>
      <c r="N1251" s="27"/>
      <c r="O1251" s="27"/>
      <c r="P1251" s="27"/>
      <c r="Q1251" s="27"/>
      <c r="R1251" s="27"/>
      <c r="S1251" s="27"/>
      <c r="T1251" s="27"/>
      <c r="U1251" s="27"/>
      <c r="V1251" s="27"/>
      <c r="W1251" s="27"/>
      <c r="X1251" s="27"/>
      <c r="Y1251" s="27"/>
      <c r="Z1251" s="27"/>
      <c r="AA1251" s="27"/>
      <c r="AB1251" s="27"/>
      <c r="AC1251" s="27"/>
      <c r="AD1251" s="27"/>
      <c r="AG1251">
        <f t="shared" si="466"/>
        <v>0</v>
      </c>
      <c r="AH1251">
        <f t="shared" si="467"/>
        <v>0</v>
      </c>
      <c r="AI1251">
        <f t="shared" si="468"/>
        <v>0</v>
      </c>
      <c r="AJ1251">
        <f t="shared" si="469"/>
        <v>0</v>
      </c>
      <c r="AK1251">
        <f t="shared" si="470"/>
        <v>0</v>
      </c>
      <c r="AL1251">
        <f t="shared" si="471"/>
        <v>0</v>
      </c>
      <c r="AM1251">
        <f t="shared" si="472"/>
        <v>0</v>
      </c>
      <c r="AN1251">
        <f t="shared" si="473"/>
        <v>0</v>
      </c>
      <c r="AO1251">
        <f t="shared" si="474"/>
        <v>0</v>
      </c>
      <c r="AP1251">
        <f t="shared" si="475"/>
        <v>0</v>
      </c>
      <c r="AQ1251">
        <f t="shared" si="476"/>
        <v>0</v>
      </c>
      <c r="AR1251">
        <f t="shared" si="477"/>
        <v>0</v>
      </c>
      <c r="AS1251">
        <f t="shared" si="478"/>
        <v>0</v>
      </c>
      <c r="AT1251">
        <f t="shared" si="479"/>
        <v>0</v>
      </c>
      <c r="AU1251">
        <f t="shared" si="480"/>
        <v>0</v>
      </c>
      <c r="AV1251">
        <f t="shared" si="481"/>
        <v>0</v>
      </c>
      <c r="AW1251">
        <f t="shared" si="482"/>
        <v>0</v>
      </c>
      <c r="AX1251">
        <f t="shared" si="483"/>
        <v>0</v>
      </c>
      <c r="AY1251">
        <f t="shared" si="484"/>
        <v>0</v>
      </c>
      <c r="AZ1251">
        <f t="shared" si="485"/>
        <v>0</v>
      </c>
      <c r="BA1251" s="35">
        <f t="shared" si="486"/>
        <v>0</v>
      </c>
      <c r="BB1251" s="36">
        <f t="shared" si="487"/>
        <v>0</v>
      </c>
      <c r="BC1251" s="37">
        <f t="shared" si="488"/>
        <v>0</v>
      </c>
      <c r="BD1251" s="38">
        <f t="shared" si="489"/>
        <v>0</v>
      </c>
      <c r="BE1251" s="35">
        <f t="shared" si="490"/>
        <v>0</v>
      </c>
      <c r="BF1251" s="36">
        <f t="shared" si="491"/>
        <v>0</v>
      </c>
      <c r="BG1251" s="37">
        <f t="shared" si="492"/>
        <v>0</v>
      </c>
      <c r="BH1251" s="38">
        <f t="shared" si="493"/>
        <v>0</v>
      </c>
      <c r="BI1251" s="35">
        <f t="shared" si="494"/>
        <v>0</v>
      </c>
      <c r="BJ1251" s="36">
        <f t="shared" si="495"/>
        <v>0</v>
      </c>
      <c r="BK1251" s="37">
        <f t="shared" si="496"/>
        <v>0</v>
      </c>
      <c r="BL1251" s="38">
        <f t="shared" si="497"/>
        <v>0</v>
      </c>
      <c r="BM1251" s="39">
        <f t="shared" si="498"/>
        <v>0</v>
      </c>
      <c r="BN1251" s="34" t="str">
        <f>IF(BM1251=0,"",
IF(SUM($BM$985:BM1251)=1,BO1251,
IF($BM$1560&gt;SUM($BM$985:BM1251),_xlfn.CONCAT(", ",BO1251),
IF($BM$1560=SUM($BM$985:BM1251),_xlfn.CONCAT(" y ",BO1251)))))</f>
        <v/>
      </c>
      <c r="BO1251" s="270" t="s">
        <v>1031</v>
      </c>
    </row>
    <row r="1252" spans="1:67" ht="15" customHeight="1">
      <c r="A1252" s="245"/>
      <c r="B1252" s="9"/>
      <c r="C1252" s="270" t="s">
        <v>1032</v>
      </c>
      <c r="D1252" s="389" t="str">
        <f>IF($AC$978="","",IF(HLOOKUP($AC$978,Presentación!$AQ$3:$BV$574,Presentación!AP271)="","",HLOOKUP($AC$978,Presentación!$AQ$3:$BV$574,Presentación!AP271,0)))</f>
        <v/>
      </c>
      <c r="E1252" s="390"/>
      <c r="F1252" s="391"/>
      <c r="G1252" s="480" t="str">
        <f>IF($AC$978="","",IF(HLOOKUP($AC$978,Presentación!$BZ$3:$DE$574,Presentación!AP271,0)="","",HLOOKUP($AC$978,Presentación!$BZ$3:$DE$574,Presentación!AP271,0)))</f>
        <v/>
      </c>
      <c r="H1252" s="481"/>
      <c r="I1252" s="481"/>
      <c r="J1252" s="481"/>
      <c r="K1252" s="481"/>
      <c r="L1252" s="482"/>
      <c r="M1252" s="27"/>
      <c r="N1252" s="27"/>
      <c r="O1252" s="27"/>
      <c r="P1252" s="27"/>
      <c r="Q1252" s="27"/>
      <c r="R1252" s="27"/>
      <c r="S1252" s="27"/>
      <c r="T1252" s="27"/>
      <c r="U1252" s="27"/>
      <c r="V1252" s="27"/>
      <c r="W1252" s="27"/>
      <c r="X1252" s="27"/>
      <c r="Y1252" s="27"/>
      <c r="Z1252" s="27"/>
      <c r="AA1252" s="27"/>
      <c r="AB1252" s="27"/>
      <c r="AC1252" s="27"/>
      <c r="AD1252" s="27"/>
      <c r="AG1252">
        <f t="shared" si="466"/>
        <v>0</v>
      </c>
      <c r="AH1252">
        <f t="shared" si="467"/>
        <v>0</v>
      </c>
      <c r="AI1252">
        <f t="shared" si="468"/>
        <v>0</v>
      </c>
      <c r="AJ1252">
        <f t="shared" si="469"/>
        <v>0</v>
      </c>
      <c r="AK1252">
        <f t="shared" si="470"/>
        <v>0</v>
      </c>
      <c r="AL1252">
        <f t="shared" si="471"/>
        <v>0</v>
      </c>
      <c r="AM1252">
        <f t="shared" si="472"/>
        <v>0</v>
      </c>
      <c r="AN1252">
        <f t="shared" si="473"/>
        <v>0</v>
      </c>
      <c r="AO1252">
        <f t="shared" si="474"/>
        <v>0</v>
      </c>
      <c r="AP1252">
        <f t="shared" si="475"/>
        <v>0</v>
      </c>
      <c r="AQ1252">
        <f t="shared" si="476"/>
        <v>0</v>
      </c>
      <c r="AR1252">
        <f t="shared" si="477"/>
        <v>0</v>
      </c>
      <c r="AS1252">
        <f t="shared" si="478"/>
        <v>0</v>
      </c>
      <c r="AT1252">
        <f t="shared" si="479"/>
        <v>0</v>
      </c>
      <c r="AU1252">
        <f t="shared" si="480"/>
        <v>0</v>
      </c>
      <c r="AV1252">
        <f t="shared" si="481"/>
        <v>0</v>
      </c>
      <c r="AW1252">
        <f t="shared" si="482"/>
        <v>0</v>
      </c>
      <c r="AX1252">
        <f t="shared" si="483"/>
        <v>0</v>
      </c>
      <c r="AY1252">
        <f t="shared" si="484"/>
        <v>0</v>
      </c>
      <c r="AZ1252">
        <f t="shared" si="485"/>
        <v>0</v>
      </c>
      <c r="BA1252" s="35">
        <f t="shared" si="486"/>
        <v>0</v>
      </c>
      <c r="BB1252" s="36">
        <f t="shared" si="487"/>
        <v>0</v>
      </c>
      <c r="BC1252" s="37">
        <f t="shared" si="488"/>
        <v>0</v>
      </c>
      <c r="BD1252" s="38">
        <f t="shared" si="489"/>
        <v>0</v>
      </c>
      <c r="BE1252" s="35">
        <f t="shared" si="490"/>
        <v>0</v>
      </c>
      <c r="BF1252" s="36">
        <f t="shared" si="491"/>
        <v>0</v>
      </c>
      <c r="BG1252" s="37">
        <f t="shared" si="492"/>
        <v>0</v>
      </c>
      <c r="BH1252" s="38">
        <f t="shared" si="493"/>
        <v>0</v>
      </c>
      <c r="BI1252" s="35">
        <f t="shared" si="494"/>
        <v>0</v>
      </c>
      <c r="BJ1252" s="36">
        <f t="shared" si="495"/>
        <v>0</v>
      </c>
      <c r="BK1252" s="37">
        <f t="shared" si="496"/>
        <v>0</v>
      </c>
      <c r="BL1252" s="38">
        <f t="shared" si="497"/>
        <v>0</v>
      </c>
      <c r="BM1252" s="39">
        <f t="shared" si="498"/>
        <v>0</v>
      </c>
      <c r="BN1252" s="34" t="str">
        <f>IF(BM1252=0,"",
IF(SUM($BM$985:BM1252)=1,BO1252,
IF($BM$1560&gt;SUM($BM$985:BM1252),_xlfn.CONCAT(", ",BO1252),
IF($BM$1560=SUM($BM$985:BM1252),_xlfn.CONCAT(" y ",BO1252)))))</f>
        <v/>
      </c>
      <c r="BO1252" s="270" t="s">
        <v>1032</v>
      </c>
    </row>
    <row r="1253" spans="1:67" ht="15" customHeight="1">
      <c r="A1253" s="245"/>
      <c r="B1253" s="9"/>
      <c r="C1253" s="270" t="s">
        <v>1033</v>
      </c>
      <c r="D1253" s="389" t="str">
        <f>IF($AC$978="","",IF(HLOOKUP($AC$978,Presentación!$AQ$3:$BV$574,Presentación!AP272)="","",HLOOKUP($AC$978,Presentación!$AQ$3:$BV$574,Presentación!AP272,0)))</f>
        <v/>
      </c>
      <c r="E1253" s="390"/>
      <c r="F1253" s="391"/>
      <c r="G1253" s="480" t="str">
        <f>IF($AC$978="","",IF(HLOOKUP($AC$978,Presentación!$BZ$3:$DE$574,Presentación!AP272,0)="","",HLOOKUP($AC$978,Presentación!$BZ$3:$DE$574,Presentación!AP272,0)))</f>
        <v/>
      </c>
      <c r="H1253" s="481"/>
      <c r="I1253" s="481"/>
      <c r="J1253" s="481"/>
      <c r="K1253" s="481"/>
      <c r="L1253" s="482"/>
      <c r="M1253" s="27"/>
      <c r="N1253" s="27"/>
      <c r="O1253" s="27"/>
      <c r="P1253" s="27"/>
      <c r="Q1253" s="27"/>
      <c r="R1253" s="27"/>
      <c r="S1253" s="27"/>
      <c r="T1253" s="27"/>
      <c r="U1253" s="27"/>
      <c r="V1253" s="27"/>
      <c r="W1253" s="27"/>
      <c r="X1253" s="27"/>
      <c r="Y1253" s="27"/>
      <c r="Z1253" s="27"/>
      <c r="AA1253" s="27"/>
      <c r="AB1253" s="27"/>
      <c r="AC1253" s="27"/>
      <c r="AD1253" s="27"/>
      <c r="AG1253">
        <f t="shared" si="466"/>
        <v>0</v>
      </c>
      <c r="AH1253">
        <f t="shared" si="467"/>
        <v>0</v>
      </c>
      <c r="AI1253">
        <f t="shared" si="468"/>
        <v>0</v>
      </c>
      <c r="AJ1253">
        <f t="shared" si="469"/>
        <v>0</v>
      </c>
      <c r="AK1253">
        <f t="shared" si="470"/>
        <v>0</v>
      </c>
      <c r="AL1253">
        <f t="shared" si="471"/>
        <v>0</v>
      </c>
      <c r="AM1253">
        <f t="shared" si="472"/>
        <v>0</v>
      </c>
      <c r="AN1253">
        <f t="shared" si="473"/>
        <v>0</v>
      </c>
      <c r="AO1253">
        <f t="shared" si="474"/>
        <v>0</v>
      </c>
      <c r="AP1253">
        <f t="shared" si="475"/>
        <v>0</v>
      </c>
      <c r="AQ1253">
        <f t="shared" si="476"/>
        <v>0</v>
      </c>
      <c r="AR1253">
        <f t="shared" si="477"/>
        <v>0</v>
      </c>
      <c r="AS1253">
        <f t="shared" si="478"/>
        <v>0</v>
      </c>
      <c r="AT1253">
        <f t="shared" si="479"/>
        <v>0</v>
      </c>
      <c r="AU1253">
        <f t="shared" si="480"/>
        <v>0</v>
      </c>
      <c r="AV1253">
        <f t="shared" si="481"/>
        <v>0</v>
      </c>
      <c r="AW1253">
        <f t="shared" si="482"/>
        <v>0</v>
      </c>
      <c r="AX1253">
        <f t="shared" si="483"/>
        <v>0</v>
      </c>
      <c r="AY1253">
        <f t="shared" si="484"/>
        <v>0</v>
      </c>
      <c r="AZ1253">
        <f t="shared" si="485"/>
        <v>0</v>
      </c>
      <c r="BA1253" s="35">
        <f t="shared" si="486"/>
        <v>0</v>
      </c>
      <c r="BB1253" s="36">
        <f t="shared" si="487"/>
        <v>0</v>
      </c>
      <c r="BC1253" s="37">
        <f t="shared" si="488"/>
        <v>0</v>
      </c>
      <c r="BD1253" s="38">
        <f t="shared" si="489"/>
        <v>0</v>
      </c>
      <c r="BE1253" s="35">
        <f t="shared" si="490"/>
        <v>0</v>
      </c>
      <c r="BF1253" s="36">
        <f t="shared" si="491"/>
        <v>0</v>
      </c>
      <c r="BG1253" s="37">
        <f t="shared" si="492"/>
        <v>0</v>
      </c>
      <c r="BH1253" s="38">
        <f t="shared" si="493"/>
        <v>0</v>
      </c>
      <c r="BI1253" s="35">
        <f t="shared" si="494"/>
        <v>0</v>
      </c>
      <c r="BJ1253" s="36">
        <f t="shared" si="495"/>
        <v>0</v>
      </c>
      <c r="BK1253" s="37">
        <f t="shared" si="496"/>
        <v>0</v>
      </c>
      <c r="BL1253" s="38">
        <f t="shared" si="497"/>
        <v>0</v>
      </c>
      <c r="BM1253" s="39">
        <f t="shared" si="498"/>
        <v>0</v>
      </c>
      <c r="BN1253" s="34" t="str">
        <f>IF(BM1253=0,"",
IF(SUM($BM$985:BM1253)=1,BO1253,
IF($BM$1560&gt;SUM($BM$985:BM1253),_xlfn.CONCAT(", ",BO1253),
IF($BM$1560=SUM($BM$985:BM1253),_xlfn.CONCAT(" y ",BO1253)))))</f>
        <v/>
      </c>
      <c r="BO1253" s="270" t="s">
        <v>1033</v>
      </c>
    </row>
    <row r="1254" spans="1:67" ht="15" customHeight="1">
      <c r="A1254" s="245"/>
      <c r="B1254" s="9"/>
      <c r="C1254" s="270" t="s">
        <v>1034</v>
      </c>
      <c r="D1254" s="389" t="str">
        <f>IF($AC$978="","",IF(HLOOKUP($AC$978,Presentación!$AQ$3:$BV$574,Presentación!AP273)="","",HLOOKUP($AC$978,Presentación!$AQ$3:$BV$574,Presentación!AP273,0)))</f>
        <v/>
      </c>
      <c r="E1254" s="390"/>
      <c r="F1254" s="391"/>
      <c r="G1254" s="480" t="str">
        <f>IF($AC$978="","",IF(HLOOKUP($AC$978,Presentación!$BZ$3:$DE$574,Presentación!AP273,0)="","",HLOOKUP($AC$978,Presentación!$BZ$3:$DE$574,Presentación!AP273,0)))</f>
        <v/>
      </c>
      <c r="H1254" s="481"/>
      <c r="I1254" s="481"/>
      <c r="J1254" s="481"/>
      <c r="K1254" s="481"/>
      <c r="L1254" s="482"/>
      <c r="M1254" s="27"/>
      <c r="N1254" s="27"/>
      <c r="O1254" s="27"/>
      <c r="P1254" s="27"/>
      <c r="Q1254" s="27"/>
      <c r="R1254" s="27"/>
      <c r="S1254" s="27"/>
      <c r="T1254" s="27"/>
      <c r="U1254" s="27"/>
      <c r="V1254" s="27"/>
      <c r="W1254" s="27"/>
      <c r="X1254" s="27"/>
      <c r="Y1254" s="27"/>
      <c r="Z1254" s="27"/>
      <c r="AA1254" s="27"/>
      <c r="AB1254" s="27"/>
      <c r="AC1254" s="27"/>
      <c r="AD1254" s="27"/>
      <c r="AG1254">
        <f t="shared" si="466"/>
        <v>0</v>
      </c>
      <c r="AH1254">
        <f t="shared" si="467"/>
        <v>0</v>
      </c>
      <c r="AI1254">
        <f t="shared" si="468"/>
        <v>0</v>
      </c>
      <c r="AJ1254">
        <f t="shared" si="469"/>
        <v>0</v>
      </c>
      <c r="AK1254">
        <f t="shared" si="470"/>
        <v>0</v>
      </c>
      <c r="AL1254">
        <f t="shared" si="471"/>
        <v>0</v>
      </c>
      <c r="AM1254">
        <f t="shared" si="472"/>
        <v>0</v>
      </c>
      <c r="AN1254">
        <f t="shared" si="473"/>
        <v>0</v>
      </c>
      <c r="AO1254">
        <f t="shared" si="474"/>
        <v>0</v>
      </c>
      <c r="AP1254">
        <f t="shared" si="475"/>
        <v>0</v>
      </c>
      <c r="AQ1254">
        <f t="shared" si="476"/>
        <v>0</v>
      </c>
      <c r="AR1254">
        <f t="shared" si="477"/>
        <v>0</v>
      </c>
      <c r="AS1254">
        <f t="shared" si="478"/>
        <v>0</v>
      </c>
      <c r="AT1254">
        <f t="shared" si="479"/>
        <v>0</v>
      </c>
      <c r="AU1254">
        <f t="shared" si="480"/>
        <v>0</v>
      </c>
      <c r="AV1254">
        <f t="shared" si="481"/>
        <v>0</v>
      </c>
      <c r="AW1254">
        <f t="shared" si="482"/>
        <v>0</v>
      </c>
      <c r="AX1254">
        <f t="shared" si="483"/>
        <v>0</v>
      </c>
      <c r="AY1254">
        <f t="shared" si="484"/>
        <v>0</v>
      </c>
      <c r="AZ1254">
        <f t="shared" si="485"/>
        <v>0</v>
      </c>
      <c r="BA1254" s="35">
        <f t="shared" si="486"/>
        <v>0</v>
      </c>
      <c r="BB1254" s="36">
        <f t="shared" si="487"/>
        <v>0</v>
      </c>
      <c r="BC1254" s="37">
        <f t="shared" si="488"/>
        <v>0</v>
      </c>
      <c r="BD1254" s="38">
        <f t="shared" si="489"/>
        <v>0</v>
      </c>
      <c r="BE1254" s="35">
        <f t="shared" si="490"/>
        <v>0</v>
      </c>
      <c r="BF1254" s="36">
        <f t="shared" si="491"/>
        <v>0</v>
      </c>
      <c r="BG1254" s="37">
        <f t="shared" si="492"/>
        <v>0</v>
      </c>
      <c r="BH1254" s="38">
        <f t="shared" si="493"/>
        <v>0</v>
      </c>
      <c r="BI1254" s="35">
        <f t="shared" si="494"/>
        <v>0</v>
      </c>
      <c r="BJ1254" s="36">
        <f t="shared" si="495"/>
        <v>0</v>
      </c>
      <c r="BK1254" s="37">
        <f t="shared" si="496"/>
        <v>0</v>
      </c>
      <c r="BL1254" s="38">
        <f t="shared" si="497"/>
        <v>0</v>
      </c>
      <c r="BM1254" s="39">
        <f t="shared" si="498"/>
        <v>0</v>
      </c>
      <c r="BN1254" s="34" t="str">
        <f>IF(BM1254=0,"",
IF(SUM($BM$985:BM1254)=1,BO1254,
IF($BM$1560&gt;SUM($BM$985:BM1254),_xlfn.CONCAT(", ",BO1254),
IF($BM$1560=SUM($BM$985:BM1254),_xlfn.CONCAT(" y ",BO1254)))))</f>
        <v/>
      </c>
      <c r="BO1254" s="270" t="s">
        <v>1034</v>
      </c>
    </row>
    <row r="1255" spans="1:67" ht="15" customHeight="1">
      <c r="A1255" s="245"/>
      <c r="B1255" s="9"/>
      <c r="C1255" s="270" t="s">
        <v>1035</v>
      </c>
      <c r="D1255" s="389" t="str">
        <f>IF($AC$978="","",IF(HLOOKUP($AC$978,Presentación!$AQ$3:$BV$574,Presentación!AP274)="","",HLOOKUP($AC$978,Presentación!$AQ$3:$BV$574,Presentación!AP274,0)))</f>
        <v/>
      </c>
      <c r="E1255" s="390"/>
      <c r="F1255" s="391"/>
      <c r="G1255" s="480" t="str">
        <f>IF($AC$978="","",IF(HLOOKUP($AC$978,Presentación!$BZ$3:$DE$574,Presentación!AP274,0)="","",HLOOKUP($AC$978,Presentación!$BZ$3:$DE$574,Presentación!AP274,0)))</f>
        <v/>
      </c>
      <c r="H1255" s="481"/>
      <c r="I1255" s="481"/>
      <c r="J1255" s="481"/>
      <c r="K1255" s="481"/>
      <c r="L1255" s="482"/>
      <c r="M1255" s="27"/>
      <c r="N1255" s="27"/>
      <c r="O1255" s="27"/>
      <c r="P1255" s="27"/>
      <c r="Q1255" s="27"/>
      <c r="R1255" s="27"/>
      <c r="S1255" s="27"/>
      <c r="T1255" s="27"/>
      <c r="U1255" s="27"/>
      <c r="V1255" s="27"/>
      <c r="W1255" s="27"/>
      <c r="X1255" s="27"/>
      <c r="Y1255" s="27"/>
      <c r="Z1255" s="27"/>
      <c r="AA1255" s="27"/>
      <c r="AB1255" s="27"/>
      <c r="AC1255" s="27"/>
      <c r="AD1255" s="27"/>
      <c r="AG1255">
        <f t="shared" si="466"/>
        <v>0</v>
      </c>
      <c r="AH1255">
        <f t="shared" si="467"/>
        <v>0</v>
      </c>
      <c r="AI1255">
        <f t="shared" si="468"/>
        <v>0</v>
      </c>
      <c r="AJ1255">
        <f t="shared" si="469"/>
        <v>0</v>
      </c>
      <c r="AK1255">
        <f t="shared" si="470"/>
        <v>0</v>
      </c>
      <c r="AL1255">
        <f t="shared" si="471"/>
        <v>0</v>
      </c>
      <c r="AM1255">
        <f t="shared" si="472"/>
        <v>0</v>
      </c>
      <c r="AN1255">
        <f t="shared" si="473"/>
        <v>0</v>
      </c>
      <c r="AO1255">
        <f t="shared" si="474"/>
        <v>0</v>
      </c>
      <c r="AP1255">
        <f t="shared" si="475"/>
        <v>0</v>
      </c>
      <c r="AQ1255">
        <f t="shared" si="476"/>
        <v>0</v>
      </c>
      <c r="AR1255">
        <f t="shared" si="477"/>
        <v>0</v>
      </c>
      <c r="AS1255">
        <f t="shared" si="478"/>
        <v>0</v>
      </c>
      <c r="AT1255">
        <f t="shared" si="479"/>
        <v>0</v>
      </c>
      <c r="AU1255">
        <f t="shared" si="480"/>
        <v>0</v>
      </c>
      <c r="AV1255">
        <f t="shared" si="481"/>
        <v>0</v>
      </c>
      <c r="AW1255">
        <f t="shared" si="482"/>
        <v>0</v>
      </c>
      <c r="AX1255">
        <f t="shared" si="483"/>
        <v>0</v>
      </c>
      <c r="AY1255">
        <f t="shared" si="484"/>
        <v>0</v>
      </c>
      <c r="AZ1255">
        <f t="shared" si="485"/>
        <v>0</v>
      </c>
      <c r="BA1255" s="35">
        <f t="shared" si="486"/>
        <v>0</v>
      </c>
      <c r="BB1255" s="36">
        <f t="shared" si="487"/>
        <v>0</v>
      </c>
      <c r="BC1255" s="37">
        <f t="shared" si="488"/>
        <v>0</v>
      </c>
      <c r="BD1255" s="38">
        <f t="shared" si="489"/>
        <v>0</v>
      </c>
      <c r="BE1255" s="35">
        <f t="shared" si="490"/>
        <v>0</v>
      </c>
      <c r="BF1255" s="36">
        <f t="shared" si="491"/>
        <v>0</v>
      </c>
      <c r="BG1255" s="37">
        <f t="shared" si="492"/>
        <v>0</v>
      </c>
      <c r="BH1255" s="38">
        <f t="shared" si="493"/>
        <v>0</v>
      </c>
      <c r="BI1255" s="35">
        <f t="shared" si="494"/>
        <v>0</v>
      </c>
      <c r="BJ1255" s="36">
        <f t="shared" si="495"/>
        <v>0</v>
      </c>
      <c r="BK1255" s="37">
        <f t="shared" si="496"/>
        <v>0</v>
      </c>
      <c r="BL1255" s="38">
        <f t="shared" si="497"/>
        <v>0</v>
      </c>
      <c r="BM1255" s="39">
        <f t="shared" si="498"/>
        <v>0</v>
      </c>
      <c r="BN1255" s="34" t="str">
        <f>IF(BM1255=0,"",
IF(SUM($BM$985:BM1255)=1,BO1255,
IF($BM$1560&gt;SUM($BM$985:BM1255),_xlfn.CONCAT(", ",BO1255),
IF($BM$1560=SUM($BM$985:BM1255),_xlfn.CONCAT(" y ",BO1255)))))</f>
        <v/>
      </c>
      <c r="BO1255" s="270" t="s">
        <v>1035</v>
      </c>
    </row>
    <row r="1256" spans="1:67" ht="15" customHeight="1">
      <c r="A1256" s="245"/>
      <c r="B1256" s="9"/>
      <c r="C1256" s="270" t="s">
        <v>1036</v>
      </c>
      <c r="D1256" s="389" t="str">
        <f>IF($AC$978="","",IF(HLOOKUP($AC$978,Presentación!$AQ$3:$BV$574,Presentación!AP275)="","",HLOOKUP($AC$978,Presentación!$AQ$3:$BV$574,Presentación!AP275,0)))</f>
        <v/>
      </c>
      <c r="E1256" s="390"/>
      <c r="F1256" s="391"/>
      <c r="G1256" s="480" t="str">
        <f>IF($AC$978="","",IF(HLOOKUP($AC$978,Presentación!$BZ$3:$DE$574,Presentación!AP275,0)="","",HLOOKUP($AC$978,Presentación!$BZ$3:$DE$574,Presentación!AP275,0)))</f>
        <v/>
      </c>
      <c r="H1256" s="481"/>
      <c r="I1256" s="481"/>
      <c r="J1256" s="481"/>
      <c r="K1256" s="481"/>
      <c r="L1256" s="482"/>
      <c r="M1256" s="27"/>
      <c r="N1256" s="27"/>
      <c r="O1256" s="27"/>
      <c r="P1256" s="27"/>
      <c r="Q1256" s="27"/>
      <c r="R1256" s="27"/>
      <c r="S1256" s="27"/>
      <c r="T1256" s="27"/>
      <c r="U1256" s="27"/>
      <c r="V1256" s="27"/>
      <c r="W1256" s="27"/>
      <c r="X1256" s="27"/>
      <c r="Y1256" s="27"/>
      <c r="Z1256" s="27"/>
      <c r="AA1256" s="27"/>
      <c r="AB1256" s="27"/>
      <c r="AC1256" s="27"/>
      <c r="AD1256" s="27"/>
      <c r="AG1256">
        <f t="shared" si="466"/>
        <v>0</v>
      </c>
      <c r="AH1256">
        <f t="shared" si="467"/>
        <v>0</v>
      </c>
      <c r="AI1256">
        <f t="shared" si="468"/>
        <v>0</v>
      </c>
      <c r="AJ1256">
        <f t="shared" si="469"/>
        <v>0</v>
      </c>
      <c r="AK1256">
        <f t="shared" si="470"/>
        <v>0</v>
      </c>
      <c r="AL1256">
        <f t="shared" si="471"/>
        <v>0</v>
      </c>
      <c r="AM1256">
        <f t="shared" si="472"/>
        <v>0</v>
      </c>
      <c r="AN1256">
        <f t="shared" si="473"/>
        <v>0</v>
      </c>
      <c r="AO1256">
        <f t="shared" si="474"/>
        <v>0</v>
      </c>
      <c r="AP1256">
        <f t="shared" si="475"/>
        <v>0</v>
      </c>
      <c r="AQ1256">
        <f t="shared" si="476"/>
        <v>0</v>
      </c>
      <c r="AR1256">
        <f t="shared" si="477"/>
        <v>0</v>
      </c>
      <c r="AS1256">
        <f t="shared" si="478"/>
        <v>0</v>
      </c>
      <c r="AT1256">
        <f t="shared" si="479"/>
        <v>0</v>
      </c>
      <c r="AU1256">
        <f t="shared" si="480"/>
        <v>0</v>
      </c>
      <c r="AV1256">
        <f t="shared" si="481"/>
        <v>0</v>
      </c>
      <c r="AW1256">
        <f t="shared" si="482"/>
        <v>0</v>
      </c>
      <c r="AX1256">
        <f t="shared" si="483"/>
        <v>0</v>
      </c>
      <c r="AY1256">
        <f t="shared" si="484"/>
        <v>0</v>
      </c>
      <c r="AZ1256">
        <f t="shared" si="485"/>
        <v>0</v>
      </c>
      <c r="BA1256" s="35">
        <f t="shared" si="486"/>
        <v>0</v>
      </c>
      <c r="BB1256" s="36">
        <f t="shared" si="487"/>
        <v>0</v>
      </c>
      <c r="BC1256" s="37">
        <f t="shared" si="488"/>
        <v>0</v>
      </c>
      <c r="BD1256" s="38">
        <f t="shared" si="489"/>
        <v>0</v>
      </c>
      <c r="BE1256" s="35">
        <f t="shared" si="490"/>
        <v>0</v>
      </c>
      <c r="BF1256" s="36">
        <f t="shared" si="491"/>
        <v>0</v>
      </c>
      <c r="BG1256" s="37">
        <f t="shared" si="492"/>
        <v>0</v>
      </c>
      <c r="BH1256" s="38">
        <f t="shared" si="493"/>
        <v>0</v>
      </c>
      <c r="BI1256" s="35">
        <f t="shared" si="494"/>
        <v>0</v>
      </c>
      <c r="BJ1256" s="36">
        <f t="shared" si="495"/>
        <v>0</v>
      </c>
      <c r="BK1256" s="37">
        <f t="shared" si="496"/>
        <v>0</v>
      </c>
      <c r="BL1256" s="38">
        <f t="shared" si="497"/>
        <v>0</v>
      </c>
      <c r="BM1256" s="39">
        <f t="shared" si="498"/>
        <v>0</v>
      </c>
      <c r="BN1256" s="34" t="str">
        <f>IF(BM1256=0,"",
IF(SUM($BM$985:BM1256)=1,BO1256,
IF($BM$1560&gt;SUM($BM$985:BM1256),_xlfn.CONCAT(", ",BO1256),
IF($BM$1560=SUM($BM$985:BM1256),_xlfn.CONCAT(" y ",BO1256)))))</f>
        <v/>
      </c>
      <c r="BO1256" s="270" t="s">
        <v>1036</v>
      </c>
    </row>
    <row r="1257" spans="1:67" ht="15" customHeight="1">
      <c r="A1257" s="245"/>
      <c r="B1257" s="9"/>
      <c r="C1257" s="270" t="s">
        <v>1037</v>
      </c>
      <c r="D1257" s="389" t="str">
        <f>IF($AC$978="","",IF(HLOOKUP($AC$978,Presentación!$AQ$3:$BV$574,Presentación!AP276)="","",HLOOKUP($AC$978,Presentación!$AQ$3:$BV$574,Presentación!AP276,0)))</f>
        <v/>
      </c>
      <c r="E1257" s="390"/>
      <c r="F1257" s="391"/>
      <c r="G1257" s="480" t="str">
        <f>IF($AC$978="","",IF(HLOOKUP($AC$978,Presentación!$BZ$3:$DE$574,Presentación!AP276,0)="","",HLOOKUP($AC$978,Presentación!$BZ$3:$DE$574,Presentación!AP276,0)))</f>
        <v/>
      </c>
      <c r="H1257" s="481"/>
      <c r="I1257" s="481"/>
      <c r="J1257" s="481"/>
      <c r="K1257" s="481"/>
      <c r="L1257" s="482"/>
      <c r="M1257" s="27"/>
      <c r="N1257" s="27"/>
      <c r="O1257" s="27"/>
      <c r="P1257" s="27"/>
      <c r="Q1257" s="27"/>
      <c r="R1257" s="27"/>
      <c r="S1257" s="27"/>
      <c r="T1257" s="27"/>
      <c r="U1257" s="27"/>
      <c r="V1257" s="27"/>
      <c r="W1257" s="27"/>
      <c r="X1257" s="27"/>
      <c r="Y1257" s="27"/>
      <c r="Z1257" s="27"/>
      <c r="AA1257" s="27"/>
      <c r="AB1257" s="27"/>
      <c r="AC1257" s="27"/>
      <c r="AD1257" s="27"/>
      <c r="AG1257">
        <f t="shared" si="466"/>
        <v>0</v>
      </c>
      <c r="AH1257">
        <f t="shared" si="467"/>
        <v>0</v>
      </c>
      <c r="AI1257">
        <f t="shared" si="468"/>
        <v>0</v>
      </c>
      <c r="AJ1257">
        <f t="shared" si="469"/>
        <v>0</v>
      </c>
      <c r="AK1257">
        <f t="shared" si="470"/>
        <v>0</v>
      </c>
      <c r="AL1257">
        <f t="shared" si="471"/>
        <v>0</v>
      </c>
      <c r="AM1257">
        <f t="shared" si="472"/>
        <v>0</v>
      </c>
      <c r="AN1257">
        <f t="shared" si="473"/>
        <v>0</v>
      </c>
      <c r="AO1257">
        <f t="shared" si="474"/>
        <v>0</v>
      </c>
      <c r="AP1257">
        <f t="shared" si="475"/>
        <v>0</v>
      </c>
      <c r="AQ1257">
        <f t="shared" si="476"/>
        <v>0</v>
      </c>
      <c r="AR1257">
        <f t="shared" si="477"/>
        <v>0</v>
      </c>
      <c r="AS1257">
        <f t="shared" si="478"/>
        <v>0</v>
      </c>
      <c r="AT1257">
        <f t="shared" si="479"/>
        <v>0</v>
      </c>
      <c r="AU1257">
        <f t="shared" si="480"/>
        <v>0</v>
      </c>
      <c r="AV1257">
        <f t="shared" si="481"/>
        <v>0</v>
      </c>
      <c r="AW1257">
        <f t="shared" si="482"/>
        <v>0</v>
      </c>
      <c r="AX1257">
        <f t="shared" si="483"/>
        <v>0</v>
      </c>
      <c r="AY1257">
        <f t="shared" si="484"/>
        <v>0</v>
      </c>
      <c r="AZ1257">
        <f t="shared" si="485"/>
        <v>0</v>
      </c>
      <c r="BA1257" s="35">
        <f t="shared" si="486"/>
        <v>0</v>
      </c>
      <c r="BB1257" s="36">
        <f t="shared" si="487"/>
        <v>0</v>
      </c>
      <c r="BC1257" s="37">
        <f t="shared" si="488"/>
        <v>0</v>
      </c>
      <c r="BD1257" s="38">
        <f t="shared" si="489"/>
        <v>0</v>
      </c>
      <c r="BE1257" s="35">
        <f t="shared" si="490"/>
        <v>0</v>
      </c>
      <c r="BF1257" s="36">
        <f t="shared" si="491"/>
        <v>0</v>
      </c>
      <c r="BG1257" s="37">
        <f t="shared" si="492"/>
        <v>0</v>
      </c>
      <c r="BH1257" s="38">
        <f t="shared" si="493"/>
        <v>0</v>
      </c>
      <c r="BI1257" s="35">
        <f t="shared" si="494"/>
        <v>0</v>
      </c>
      <c r="BJ1257" s="36">
        <f t="shared" si="495"/>
        <v>0</v>
      </c>
      <c r="BK1257" s="37">
        <f t="shared" si="496"/>
        <v>0</v>
      </c>
      <c r="BL1257" s="38">
        <f t="shared" si="497"/>
        <v>0</v>
      </c>
      <c r="BM1257" s="39">
        <f t="shared" si="498"/>
        <v>0</v>
      </c>
      <c r="BN1257" s="34" t="str">
        <f>IF(BM1257=0,"",
IF(SUM($BM$985:BM1257)=1,BO1257,
IF($BM$1560&gt;SUM($BM$985:BM1257),_xlfn.CONCAT(", ",BO1257),
IF($BM$1560=SUM($BM$985:BM1257),_xlfn.CONCAT(" y ",BO1257)))))</f>
        <v/>
      </c>
      <c r="BO1257" s="270" t="s">
        <v>1037</v>
      </c>
    </row>
    <row r="1258" spans="1:67" ht="15" customHeight="1">
      <c r="A1258" s="245"/>
      <c r="B1258" s="9"/>
      <c r="C1258" s="270" t="s">
        <v>1038</v>
      </c>
      <c r="D1258" s="389" t="str">
        <f>IF($AC$978="","",IF(HLOOKUP($AC$978,Presentación!$AQ$3:$BV$574,Presentación!AP277)="","",HLOOKUP($AC$978,Presentación!$AQ$3:$BV$574,Presentación!AP277,0)))</f>
        <v/>
      </c>
      <c r="E1258" s="390"/>
      <c r="F1258" s="391"/>
      <c r="G1258" s="480" t="str">
        <f>IF($AC$978="","",IF(HLOOKUP($AC$978,Presentación!$BZ$3:$DE$574,Presentación!AP277,0)="","",HLOOKUP($AC$978,Presentación!$BZ$3:$DE$574,Presentación!AP277,0)))</f>
        <v/>
      </c>
      <c r="H1258" s="481"/>
      <c r="I1258" s="481"/>
      <c r="J1258" s="481"/>
      <c r="K1258" s="481"/>
      <c r="L1258" s="482"/>
      <c r="M1258" s="27"/>
      <c r="N1258" s="27"/>
      <c r="O1258" s="27"/>
      <c r="P1258" s="27"/>
      <c r="Q1258" s="27"/>
      <c r="R1258" s="27"/>
      <c r="S1258" s="27"/>
      <c r="T1258" s="27"/>
      <c r="U1258" s="27"/>
      <c r="V1258" s="27"/>
      <c r="W1258" s="27"/>
      <c r="X1258" s="27"/>
      <c r="Y1258" s="27"/>
      <c r="Z1258" s="27"/>
      <c r="AA1258" s="27"/>
      <c r="AB1258" s="27"/>
      <c r="AC1258" s="27"/>
      <c r="AD1258" s="27"/>
      <c r="AG1258">
        <f t="shared" si="466"/>
        <v>0</v>
      </c>
      <c r="AH1258">
        <f t="shared" si="467"/>
        <v>0</v>
      </c>
      <c r="AI1258">
        <f t="shared" si="468"/>
        <v>0</v>
      </c>
      <c r="AJ1258">
        <f t="shared" si="469"/>
        <v>0</v>
      </c>
      <c r="AK1258">
        <f t="shared" si="470"/>
        <v>0</v>
      </c>
      <c r="AL1258">
        <f t="shared" si="471"/>
        <v>0</v>
      </c>
      <c r="AM1258">
        <f t="shared" si="472"/>
        <v>0</v>
      </c>
      <c r="AN1258">
        <f t="shared" si="473"/>
        <v>0</v>
      </c>
      <c r="AO1258">
        <f t="shared" si="474"/>
        <v>0</v>
      </c>
      <c r="AP1258">
        <f t="shared" si="475"/>
        <v>0</v>
      </c>
      <c r="AQ1258">
        <f t="shared" si="476"/>
        <v>0</v>
      </c>
      <c r="AR1258">
        <f t="shared" si="477"/>
        <v>0</v>
      </c>
      <c r="AS1258">
        <f t="shared" si="478"/>
        <v>0</v>
      </c>
      <c r="AT1258">
        <f t="shared" si="479"/>
        <v>0</v>
      </c>
      <c r="AU1258">
        <f t="shared" si="480"/>
        <v>0</v>
      </c>
      <c r="AV1258">
        <f t="shared" si="481"/>
        <v>0</v>
      </c>
      <c r="AW1258">
        <f t="shared" si="482"/>
        <v>0</v>
      </c>
      <c r="AX1258">
        <f t="shared" si="483"/>
        <v>0</v>
      </c>
      <c r="AY1258">
        <f t="shared" si="484"/>
        <v>0</v>
      </c>
      <c r="AZ1258">
        <f t="shared" si="485"/>
        <v>0</v>
      </c>
      <c r="BA1258" s="35">
        <f t="shared" si="486"/>
        <v>0</v>
      </c>
      <c r="BB1258" s="36">
        <f t="shared" si="487"/>
        <v>0</v>
      </c>
      <c r="BC1258" s="37">
        <f t="shared" si="488"/>
        <v>0</v>
      </c>
      <c r="BD1258" s="38">
        <f t="shared" si="489"/>
        <v>0</v>
      </c>
      <c r="BE1258" s="35">
        <f t="shared" si="490"/>
        <v>0</v>
      </c>
      <c r="BF1258" s="36">
        <f t="shared" si="491"/>
        <v>0</v>
      </c>
      <c r="BG1258" s="37">
        <f t="shared" si="492"/>
        <v>0</v>
      </c>
      <c r="BH1258" s="38">
        <f t="shared" si="493"/>
        <v>0</v>
      </c>
      <c r="BI1258" s="35">
        <f t="shared" si="494"/>
        <v>0</v>
      </c>
      <c r="BJ1258" s="36">
        <f t="shared" si="495"/>
        <v>0</v>
      </c>
      <c r="BK1258" s="37">
        <f t="shared" si="496"/>
        <v>0</v>
      </c>
      <c r="BL1258" s="38">
        <f t="shared" si="497"/>
        <v>0</v>
      </c>
      <c r="BM1258" s="39">
        <f t="shared" si="498"/>
        <v>0</v>
      </c>
      <c r="BN1258" s="34" t="str">
        <f>IF(BM1258=0,"",
IF(SUM($BM$985:BM1258)=1,BO1258,
IF($BM$1560&gt;SUM($BM$985:BM1258),_xlfn.CONCAT(", ",BO1258),
IF($BM$1560=SUM($BM$985:BM1258),_xlfn.CONCAT(" y ",BO1258)))))</f>
        <v/>
      </c>
      <c r="BO1258" s="270" t="s">
        <v>1038</v>
      </c>
    </row>
    <row r="1259" spans="1:67" ht="15" customHeight="1">
      <c r="A1259" s="245"/>
      <c r="B1259" s="9"/>
      <c r="C1259" s="270" t="s">
        <v>1039</v>
      </c>
      <c r="D1259" s="389" t="str">
        <f>IF($AC$978="","",IF(HLOOKUP($AC$978,Presentación!$AQ$3:$BV$574,Presentación!AP278)="","",HLOOKUP($AC$978,Presentación!$AQ$3:$BV$574,Presentación!AP278,0)))</f>
        <v/>
      </c>
      <c r="E1259" s="390"/>
      <c r="F1259" s="391"/>
      <c r="G1259" s="480" t="str">
        <f>IF($AC$978="","",IF(HLOOKUP($AC$978,Presentación!$BZ$3:$DE$574,Presentación!AP278,0)="","",HLOOKUP($AC$978,Presentación!$BZ$3:$DE$574,Presentación!AP278,0)))</f>
        <v/>
      </c>
      <c r="H1259" s="481"/>
      <c r="I1259" s="481"/>
      <c r="J1259" s="481"/>
      <c r="K1259" s="481"/>
      <c r="L1259" s="482"/>
      <c r="M1259" s="27"/>
      <c r="N1259" s="27"/>
      <c r="O1259" s="27"/>
      <c r="P1259" s="27"/>
      <c r="Q1259" s="27"/>
      <c r="R1259" s="27"/>
      <c r="S1259" s="27"/>
      <c r="T1259" s="27"/>
      <c r="U1259" s="27"/>
      <c r="V1259" s="27"/>
      <c r="W1259" s="27"/>
      <c r="X1259" s="27"/>
      <c r="Y1259" s="27"/>
      <c r="Z1259" s="27"/>
      <c r="AA1259" s="27"/>
      <c r="AB1259" s="27"/>
      <c r="AC1259" s="27"/>
      <c r="AD1259" s="27"/>
      <c r="AG1259">
        <f t="shared" si="466"/>
        <v>0</v>
      </c>
      <c r="AH1259">
        <f t="shared" si="467"/>
        <v>0</v>
      </c>
      <c r="AI1259">
        <f t="shared" si="468"/>
        <v>0</v>
      </c>
      <c r="AJ1259">
        <f t="shared" si="469"/>
        <v>0</v>
      </c>
      <c r="AK1259">
        <f t="shared" si="470"/>
        <v>0</v>
      </c>
      <c r="AL1259">
        <f t="shared" si="471"/>
        <v>0</v>
      </c>
      <c r="AM1259">
        <f t="shared" si="472"/>
        <v>0</v>
      </c>
      <c r="AN1259">
        <f t="shared" si="473"/>
        <v>0</v>
      </c>
      <c r="AO1259">
        <f t="shared" si="474"/>
        <v>0</v>
      </c>
      <c r="AP1259">
        <f t="shared" si="475"/>
        <v>0</v>
      </c>
      <c r="AQ1259">
        <f t="shared" si="476"/>
        <v>0</v>
      </c>
      <c r="AR1259">
        <f t="shared" si="477"/>
        <v>0</v>
      </c>
      <c r="AS1259">
        <f t="shared" si="478"/>
        <v>0</v>
      </c>
      <c r="AT1259">
        <f t="shared" si="479"/>
        <v>0</v>
      </c>
      <c r="AU1259">
        <f t="shared" si="480"/>
        <v>0</v>
      </c>
      <c r="AV1259">
        <f t="shared" si="481"/>
        <v>0</v>
      </c>
      <c r="AW1259">
        <f t="shared" si="482"/>
        <v>0</v>
      </c>
      <c r="AX1259">
        <f t="shared" si="483"/>
        <v>0</v>
      </c>
      <c r="AY1259">
        <f t="shared" si="484"/>
        <v>0</v>
      </c>
      <c r="AZ1259">
        <f t="shared" si="485"/>
        <v>0</v>
      </c>
      <c r="BA1259" s="35">
        <f t="shared" si="486"/>
        <v>0</v>
      </c>
      <c r="BB1259" s="36">
        <f t="shared" si="487"/>
        <v>0</v>
      </c>
      <c r="BC1259" s="37">
        <f t="shared" si="488"/>
        <v>0</v>
      </c>
      <c r="BD1259" s="38">
        <f t="shared" si="489"/>
        <v>0</v>
      </c>
      <c r="BE1259" s="35">
        <f t="shared" si="490"/>
        <v>0</v>
      </c>
      <c r="BF1259" s="36">
        <f t="shared" si="491"/>
        <v>0</v>
      </c>
      <c r="BG1259" s="37">
        <f t="shared" si="492"/>
        <v>0</v>
      </c>
      <c r="BH1259" s="38">
        <f t="shared" si="493"/>
        <v>0</v>
      </c>
      <c r="BI1259" s="35">
        <f t="shared" si="494"/>
        <v>0</v>
      </c>
      <c r="BJ1259" s="36">
        <f t="shared" si="495"/>
        <v>0</v>
      </c>
      <c r="BK1259" s="37">
        <f t="shared" si="496"/>
        <v>0</v>
      </c>
      <c r="BL1259" s="38">
        <f t="shared" si="497"/>
        <v>0</v>
      </c>
      <c r="BM1259" s="39">
        <f t="shared" si="498"/>
        <v>0</v>
      </c>
      <c r="BN1259" s="34" t="str">
        <f>IF(BM1259=0,"",
IF(SUM($BM$985:BM1259)=1,BO1259,
IF($BM$1560&gt;SUM($BM$985:BM1259),_xlfn.CONCAT(", ",BO1259),
IF($BM$1560=SUM($BM$985:BM1259),_xlfn.CONCAT(" y ",BO1259)))))</f>
        <v/>
      </c>
      <c r="BO1259" s="270" t="s">
        <v>1039</v>
      </c>
    </row>
    <row r="1260" spans="1:67" ht="15" customHeight="1">
      <c r="A1260" s="245"/>
      <c r="B1260" s="9"/>
      <c r="C1260" s="270" t="s">
        <v>1040</v>
      </c>
      <c r="D1260" s="389" t="str">
        <f>IF($AC$978="","",IF(HLOOKUP($AC$978,Presentación!$AQ$3:$BV$574,Presentación!AP279)="","",HLOOKUP($AC$978,Presentación!$AQ$3:$BV$574,Presentación!AP279,0)))</f>
        <v/>
      </c>
      <c r="E1260" s="390"/>
      <c r="F1260" s="391"/>
      <c r="G1260" s="480" t="str">
        <f>IF($AC$978="","",IF(HLOOKUP($AC$978,Presentación!$BZ$3:$DE$574,Presentación!AP279,0)="","",HLOOKUP($AC$978,Presentación!$BZ$3:$DE$574,Presentación!AP279,0)))</f>
        <v/>
      </c>
      <c r="H1260" s="481"/>
      <c r="I1260" s="481"/>
      <c r="J1260" s="481"/>
      <c r="K1260" s="481"/>
      <c r="L1260" s="482"/>
      <c r="M1260" s="27"/>
      <c r="N1260" s="27"/>
      <c r="O1260" s="27"/>
      <c r="P1260" s="27"/>
      <c r="Q1260" s="27"/>
      <c r="R1260" s="27"/>
      <c r="S1260" s="27"/>
      <c r="T1260" s="27"/>
      <c r="U1260" s="27"/>
      <c r="V1260" s="27"/>
      <c r="W1260" s="27"/>
      <c r="X1260" s="27"/>
      <c r="Y1260" s="27"/>
      <c r="Z1260" s="27"/>
      <c r="AA1260" s="27"/>
      <c r="AB1260" s="27"/>
      <c r="AC1260" s="27"/>
      <c r="AD1260" s="27"/>
      <c r="AG1260">
        <f t="shared" si="466"/>
        <v>0</v>
      </c>
      <c r="AH1260">
        <f t="shared" si="467"/>
        <v>0</v>
      </c>
      <c r="AI1260">
        <f t="shared" si="468"/>
        <v>0</v>
      </c>
      <c r="AJ1260">
        <f t="shared" si="469"/>
        <v>0</v>
      </c>
      <c r="AK1260">
        <f t="shared" si="470"/>
        <v>0</v>
      </c>
      <c r="AL1260">
        <f t="shared" si="471"/>
        <v>0</v>
      </c>
      <c r="AM1260">
        <f t="shared" si="472"/>
        <v>0</v>
      </c>
      <c r="AN1260">
        <f t="shared" si="473"/>
        <v>0</v>
      </c>
      <c r="AO1260">
        <f t="shared" si="474"/>
        <v>0</v>
      </c>
      <c r="AP1260">
        <f t="shared" si="475"/>
        <v>0</v>
      </c>
      <c r="AQ1260">
        <f t="shared" si="476"/>
        <v>0</v>
      </c>
      <c r="AR1260">
        <f t="shared" si="477"/>
        <v>0</v>
      </c>
      <c r="AS1260">
        <f t="shared" si="478"/>
        <v>0</v>
      </c>
      <c r="AT1260">
        <f t="shared" si="479"/>
        <v>0</v>
      </c>
      <c r="AU1260">
        <f t="shared" si="480"/>
        <v>0</v>
      </c>
      <c r="AV1260">
        <f t="shared" si="481"/>
        <v>0</v>
      </c>
      <c r="AW1260">
        <f t="shared" si="482"/>
        <v>0</v>
      </c>
      <c r="AX1260">
        <f t="shared" si="483"/>
        <v>0</v>
      </c>
      <c r="AY1260">
        <f t="shared" si="484"/>
        <v>0</v>
      </c>
      <c r="AZ1260">
        <f t="shared" si="485"/>
        <v>0</v>
      </c>
      <c r="BA1260" s="35">
        <f t="shared" si="486"/>
        <v>0</v>
      </c>
      <c r="BB1260" s="36">
        <f t="shared" si="487"/>
        <v>0</v>
      </c>
      <c r="BC1260" s="37">
        <f t="shared" si="488"/>
        <v>0</v>
      </c>
      <c r="BD1260" s="38">
        <f t="shared" si="489"/>
        <v>0</v>
      </c>
      <c r="BE1260" s="35">
        <f t="shared" si="490"/>
        <v>0</v>
      </c>
      <c r="BF1260" s="36">
        <f t="shared" si="491"/>
        <v>0</v>
      </c>
      <c r="BG1260" s="37">
        <f t="shared" si="492"/>
        <v>0</v>
      </c>
      <c r="BH1260" s="38">
        <f t="shared" si="493"/>
        <v>0</v>
      </c>
      <c r="BI1260" s="35">
        <f t="shared" si="494"/>
        <v>0</v>
      </c>
      <c r="BJ1260" s="36">
        <f t="shared" si="495"/>
        <v>0</v>
      </c>
      <c r="BK1260" s="37">
        <f t="shared" si="496"/>
        <v>0</v>
      </c>
      <c r="BL1260" s="38">
        <f t="shared" si="497"/>
        <v>0</v>
      </c>
      <c r="BM1260" s="39">
        <f t="shared" si="498"/>
        <v>0</v>
      </c>
      <c r="BN1260" s="34" t="str">
        <f>IF(BM1260=0,"",
IF(SUM($BM$985:BM1260)=1,BO1260,
IF($BM$1560&gt;SUM($BM$985:BM1260),_xlfn.CONCAT(", ",BO1260),
IF($BM$1560=SUM($BM$985:BM1260),_xlfn.CONCAT(" y ",BO1260)))))</f>
        <v/>
      </c>
      <c r="BO1260" s="270" t="s">
        <v>1040</v>
      </c>
    </row>
    <row r="1261" spans="1:67" ht="15" customHeight="1">
      <c r="A1261" s="245"/>
      <c r="B1261" s="9"/>
      <c r="C1261" s="270" t="s">
        <v>1041</v>
      </c>
      <c r="D1261" s="389" t="str">
        <f>IF($AC$978="","",IF(HLOOKUP($AC$978,Presentación!$AQ$3:$BV$574,Presentación!AP280)="","",HLOOKUP($AC$978,Presentación!$AQ$3:$BV$574,Presentación!AP280,0)))</f>
        <v/>
      </c>
      <c r="E1261" s="390"/>
      <c r="F1261" s="391"/>
      <c r="G1261" s="480" t="str">
        <f>IF($AC$978="","",IF(HLOOKUP($AC$978,Presentación!$BZ$3:$DE$574,Presentación!AP280,0)="","",HLOOKUP($AC$978,Presentación!$BZ$3:$DE$574,Presentación!AP280,0)))</f>
        <v/>
      </c>
      <c r="H1261" s="481"/>
      <c r="I1261" s="481"/>
      <c r="J1261" s="481"/>
      <c r="K1261" s="481"/>
      <c r="L1261" s="482"/>
      <c r="M1261" s="27"/>
      <c r="N1261" s="27"/>
      <c r="O1261" s="27"/>
      <c r="P1261" s="27"/>
      <c r="Q1261" s="27"/>
      <c r="R1261" s="27"/>
      <c r="S1261" s="27"/>
      <c r="T1261" s="27"/>
      <c r="U1261" s="27"/>
      <c r="V1261" s="27"/>
      <c r="W1261" s="27"/>
      <c r="X1261" s="27"/>
      <c r="Y1261" s="27"/>
      <c r="Z1261" s="27"/>
      <c r="AA1261" s="27"/>
      <c r="AB1261" s="27"/>
      <c r="AC1261" s="27"/>
      <c r="AD1261" s="27"/>
      <c r="AG1261">
        <f t="shared" si="466"/>
        <v>0</v>
      </c>
      <c r="AH1261">
        <f t="shared" si="467"/>
        <v>0</v>
      </c>
      <c r="AI1261">
        <f t="shared" si="468"/>
        <v>0</v>
      </c>
      <c r="AJ1261">
        <f t="shared" si="469"/>
        <v>0</v>
      </c>
      <c r="AK1261">
        <f t="shared" si="470"/>
        <v>0</v>
      </c>
      <c r="AL1261">
        <f t="shared" si="471"/>
        <v>0</v>
      </c>
      <c r="AM1261">
        <f t="shared" si="472"/>
        <v>0</v>
      </c>
      <c r="AN1261">
        <f t="shared" si="473"/>
        <v>0</v>
      </c>
      <c r="AO1261">
        <f t="shared" si="474"/>
        <v>0</v>
      </c>
      <c r="AP1261">
        <f t="shared" si="475"/>
        <v>0</v>
      </c>
      <c r="AQ1261">
        <f t="shared" si="476"/>
        <v>0</v>
      </c>
      <c r="AR1261">
        <f t="shared" si="477"/>
        <v>0</v>
      </c>
      <c r="AS1261">
        <f t="shared" si="478"/>
        <v>0</v>
      </c>
      <c r="AT1261">
        <f t="shared" si="479"/>
        <v>0</v>
      </c>
      <c r="AU1261">
        <f t="shared" si="480"/>
        <v>0</v>
      </c>
      <c r="AV1261">
        <f t="shared" si="481"/>
        <v>0</v>
      </c>
      <c r="AW1261">
        <f t="shared" si="482"/>
        <v>0</v>
      </c>
      <c r="AX1261">
        <f t="shared" si="483"/>
        <v>0</v>
      </c>
      <c r="AY1261">
        <f t="shared" si="484"/>
        <v>0</v>
      </c>
      <c r="AZ1261">
        <f t="shared" si="485"/>
        <v>0</v>
      </c>
      <c r="BA1261" s="35">
        <f t="shared" si="486"/>
        <v>0</v>
      </c>
      <c r="BB1261" s="36">
        <f t="shared" si="487"/>
        <v>0</v>
      </c>
      <c r="BC1261" s="37">
        <f t="shared" si="488"/>
        <v>0</v>
      </c>
      <c r="BD1261" s="38">
        <f t="shared" si="489"/>
        <v>0</v>
      </c>
      <c r="BE1261" s="35">
        <f t="shared" si="490"/>
        <v>0</v>
      </c>
      <c r="BF1261" s="36">
        <f t="shared" si="491"/>
        <v>0</v>
      </c>
      <c r="BG1261" s="37">
        <f t="shared" si="492"/>
        <v>0</v>
      </c>
      <c r="BH1261" s="38">
        <f t="shared" si="493"/>
        <v>0</v>
      </c>
      <c r="BI1261" s="35">
        <f t="shared" si="494"/>
        <v>0</v>
      </c>
      <c r="BJ1261" s="36">
        <f t="shared" si="495"/>
        <v>0</v>
      </c>
      <c r="BK1261" s="37">
        <f t="shared" si="496"/>
        <v>0</v>
      </c>
      <c r="BL1261" s="38">
        <f t="shared" si="497"/>
        <v>0</v>
      </c>
      <c r="BM1261" s="39">
        <f t="shared" si="498"/>
        <v>0</v>
      </c>
      <c r="BN1261" s="34" t="str">
        <f>IF(BM1261=0,"",
IF(SUM($BM$985:BM1261)=1,BO1261,
IF($BM$1560&gt;SUM($BM$985:BM1261),_xlfn.CONCAT(", ",BO1261),
IF($BM$1560=SUM($BM$985:BM1261),_xlfn.CONCAT(" y ",BO1261)))))</f>
        <v/>
      </c>
      <c r="BO1261" s="270" t="s">
        <v>1041</v>
      </c>
    </row>
    <row r="1262" spans="1:67" ht="15" customHeight="1">
      <c r="A1262" s="245"/>
      <c r="B1262" s="9"/>
      <c r="C1262" s="270" t="s">
        <v>1042</v>
      </c>
      <c r="D1262" s="389" t="str">
        <f>IF($AC$978="","",IF(HLOOKUP($AC$978,Presentación!$AQ$3:$BV$574,Presentación!AP281)="","",HLOOKUP($AC$978,Presentación!$AQ$3:$BV$574,Presentación!AP281,0)))</f>
        <v/>
      </c>
      <c r="E1262" s="390"/>
      <c r="F1262" s="391"/>
      <c r="G1262" s="480" t="str">
        <f>IF($AC$978="","",IF(HLOOKUP($AC$978,Presentación!$BZ$3:$DE$574,Presentación!AP281,0)="","",HLOOKUP($AC$978,Presentación!$BZ$3:$DE$574,Presentación!AP281,0)))</f>
        <v/>
      </c>
      <c r="H1262" s="481"/>
      <c r="I1262" s="481"/>
      <c r="J1262" s="481"/>
      <c r="K1262" s="481"/>
      <c r="L1262" s="482"/>
      <c r="M1262" s="27"/>
      <c r="N1262" s="27"/>
      <c r="O1262" s="27"/>
      <c r="P1262" s="27"/>
      <c r="Q1262" s="27"/>
      <c r="R1262" s="27"/>
      <c r="S1262" s="27"/>
      <c r="T1262" s="27"/>
      <c r="U1262" s="27"/>
      <c r="V1262" s="27"/>
      <c r="W1262" s="27"/>
      <c r="X1262" s="27"/>
      <c r="Y1262" s="27"/>
      <c r="Z1262" s="27"/>
      <c r="AA1262" s="27"/>
      <c r="AB1262" s="27"/>
      <c r="AC1262" s="27"/>
      <c r="AD1262" s="27"/>
      <c r="AG1262">
        <f t="shared" si="466"/>
        <v>0</v>
      </c>
      <c r="AH1262">
        <f t="shared" si="467"/>
        <v>0</v>
      </c>
      <c r="AI1262">
        <f t="shared" si="468"/>
        <v>0</v>
      </c>
      <c r="AJ1262">
        <f t="shared" si="469"/>
        <v>0</v>
      </c>
      <c r="AK1262">
        <f t="shared" si="470"/>
        <v>0</v>
      </c>
      <c r="AL1262">
        <f t="shared" si="471"/>
        <v>0</v>
      </c>
      <c r="AM1262">
        <f t="shared" si="472"/>
        <v>0</v>
      </c>
      <c r="AN1262">
        <f t="shared" si="473"/>
        <v>0</v>
      </c>
      <c r="AO1262">
        <f t="shared" si="474"/>
        <v>0</v>
      </c>
      <c r="AP1262">
        <f t="shared" si="475"/>
        <v>0</v>
      </c>
      <c r="AQ1262">
        <f t="shared" si="476"/>
        <v>0</v>
      </c>
      <c r="AR1262">
        <f t="shared" si="477"/>
        <v>0</v>
      </c>
      <c r="AS1262">
        <f t="shared" si="478"/>
        <v>0</v>
      </c>
      <c r="AT1262">
        <f t="shared" si="479"/>
        <v>0</v>
      </c>
      <c r="AU1262">
        <f t="shared" si="480"/>
        <v>0</v>
      </c>
      <c r="AV1262">
        <f t="shared" si="481"/>
        <v>0</v>
      </c>
      <c r="AW1262">
        <f t="shared" si="482"/>
        <v>0</v>
      </c>
      <c r="AX1262">
        <f t="shared" si="483"/>
        <v>0</v>
      </c>
      <c r="AY1262">
        <f t="shared" si="484"/>
        <v>0</v>
      </c>
      <c r="AZ1262">
        <f t="shared" si="485"/>
        <v>0</v>
      </c>
      <c r="BA1262" s="35">
        <f t="shared" si="486"/>
        <v>0</v>
      </c>
      <c r="BB1262" s="36">
        <f t="shared" si="487"/>
        <v>0</v>
      </c>
      <c r="BC1262" s="37">
        <f t="shared" si="488"/>
        <v>0</v>
      </c>
      <c r="BD1262" s="38">
        <f t="shared" si="489"/>
        <v>0</v>
      </c>
      <c r="BE1262" s="35">
        <f t="shared" si="490"/>
        <v>0</v>
      </c>
      <c r="BF1262" s="36">
        <f t="shared" si="491"/>
        <v>0</v>
      </c>
      <c r="BG1262" s="37">
        <f t="shared" si="492"/>
        <v>0</v>
      </c>
      <c r="BH1262" s="38">
        <f t="shared" si="493"/>
        <v>0</v>
      </c>
      <c r="BI1262" s="35">
        <f t="shared" si="494"/>
        <v>0</v>
      </c>
      <c r="BJ1262" s="36">
        <f t="shared" si="495"/>
        <v>0</v>
      </c>
      <c r="BK1262" s="37">
        <f t="shared" si="496"/>
        <v>0</v>
      </c>
      <c r="BL1262" s="38">
        <f t="shared" si="497"/>
        <v>0</v>
      </c>
      <c r="BM1262" s="39">
        <f t="shared" si="498"/>
        <v>0</v>
      </c>
      <c r="BN1262" s="34" t="str">
        <f>IF(BM1262=0,"",
IF(SUM($BM$985:BM1262)=1,BO1262,
IF($BM$1560&gt;SUM($BM$985:BM1262),_xlfn.CONCAT(", ",BO1262),
IF($BM$1560=SUM($BM$985:BM1262),_xlfn.CONCAT(" y ",BO1262)))))</f>
        <v/>
      </c>
      <c r="BO1262" s="270" t="s">
        <v>1042</v>
      </c>
    </row>
    <row r="1263" spans="1:67" ht="15" customHeight="1">
      <c r="A1263" s="245"/>
      <c r="B1263" s="9"/>
      <c r="C1263" s="270" t="s">
        <v>1043</v>
      </c>
      <c r="D1263" s="389" t="str">
        <f>IF($AC$978="","",IF(HLOOKUP($AC$978,Presentación!$AQ$3:$BV$574,Presentación!AP282)="","",HLOOKUP($AC$978,Presentación!$AQ$3:$BV$574,Presentación!AP282,0)))</f>
        <v/>
      </c>
      <c r="E1263" s="390"/>
      <c r="F1263" s="391"/>
      <c r="G1263" s="480" t="str">
        <f>IF($AC$978="","",IF(HLOOKUP($AC$978,Presentación!$BZ$3:$DE$574,Presentación!AP282,0)="","",HLOOKUP($AC$978,Presentación!$BZ$3:$DE$574,Presentación!AP282,0)))</f>
        <v/>
      </c>
      <c r="H1263" s="481"/>
      <c r="I1263" s="481"/>
      <c r="J1263" s="481"/>
      <c r="K1263" s="481"/>
      <c r="L1263" s="482"/>
      <c r="M1263" s="27"/>
      <c r="N1263" s="27"/>
      <c r="O1263" s="27"/>
      <c r="P1263" s="27"/>
      <c r="Q1263" s="27"/>
      <c r="R1263" s="27"/>
      <c r="S1263" s="27"/>
      <c r="T1263" s="27"/>
      <c r="U1263" s="27"/>
      <c r="V1263" s="27"/>
      <c r="W1263" s="27"/>
      <c r="X1263" s="27"/>
      <c r="Y1263" s="27"/>
      <c r="Z1263" s="27"/>
      <c r="AA1263" s="27"/>
      <c r="AB1263" s="27"/>
      <c r="AC1263" s="27"/>
      <c r="AD1263" s="27"/>
      <c r="AG1263">
        <f t="shared" si="466"/>
        <v>0</v>
      </c>
      <c r="AH1263">
        <f t="shared" si="467"/>
        <v>0</v>
      </c>
      <c r="AI1263">
        <f t="shared" si="468"/>
        <v>0</v>
      </c>
      <c r="AJ1263">
        <f t="shared" si="469"/>
        <v>0</v>
      </c>
      <c r="AK1263">
        <f t="shared" si="470"/>
        <v>0</v>
      </c>
      <c r="AL1263">
        <f t="shared" si="471"/>
        <v>0</v>
      </c>
      <c r="AM1263">
        <f t="shared" si="472"/>
        <v>0</v>
      </c>
      <c r="AN1263">
        <f t="shared" si="473"/>
        <v>0</v>
      </c>
      <c r="AO1263">
        <f t="shared" si="474"/>
        <v>0</v>
      </c>
      <c r="AP1263">
        <f t="shared" si="475"/>
        <v>0</v>
      </c>
      <c r="AQ1263">
        <f t="shared" si="476"/>
        <v>0</v>
      </c>
      <c r="AR1263">
        <f t="shared" si="477"/>
        <v>0</v>
      </c>
      <c r="AS1263">
        <f t="shared" si="478"/>
        <v>0</v>
      </c>
      <c r="AT1263">
        <f t="shared" si="479"/>
        <v>0</v>
      </c>
      <c r="AU1263">
        <f t="shared" si="480"/>
        <v>0</v>
      </c>
      <c r="AV1263">
        <f t="shared" si="481"/>
        <v>0</v>
      </c>
      <c r="AW1263">
        <f t="shared" si="482"/>
        <v>0</v>
      </c>
      <c r="AX1263">
        <f t="shared" si="483"/>
        <v>0</v>
      </c>
      <c r="AY1263">
        <f t="shared" si="484"/>
        <v>0</v>
      </c>
      <c r="AZ1263">
        <f t="shared" si="485"/>
        <v>0</v>
      </c>
      <c r="BA1263" s="35">
        <f t="shared" si="486"/>
        <v>0</v>
      </c>
      <c r="BB1263" s="36">
        <f t="shared" si="487"/>
        <v>0</v>
      </c>
      <c r="BC1263" s="37">
        <f t="shared" si="488"/>
        <v>0</v>
      </c>
      <c r="BD1263" s="38">
        <f t="shared" si="489"/>
        <v>0</v>
      </c>
      <c r="BE1263" s="35">
        <f t="shared" si="490"/>
        <v>0</v>
      </c>
      <c r="BF1263" s="36">
        <f t="shared" si="491"/>
        <v>0</v>
      </c>
      <c r="BG1263" s="37">
        <f t="shared" si="492"/>
        <v>0</v>
      </c>
      <c r="BH1263" s="38">
        <f t="shared" si="493"/>
        <v>0</v>
      </c>
      <c r="BI1263" s="35">
        <f t="shared" si="494"/>
        <v>0</v>
      </c>
      <c r="BJ1263" s="36">
        <f t="shared" si="495"/>
        <v>0</v>
      </c>
      <c r="BK1263" s="37">
        <f t="shared" si="496"/>
        <v>0</v>
      </c>
      <c r="BL1263" s="38">
        <f t="shared" si="497"/>
        <v>0</v>
      </c>
      <c r="BM1263" s="39">
        <f t="shared" si="498"/>
        <v>0</v>
      </c>
      <c r="BN1263" s="34" t="str">
        <f>IF(BM1263=0,"",
IF(SUM($BM$985:BM1263)=1,BO1263,
IF($BM$1560&gt;SUM($BM$985:BM1263),_xlfn.CONCAT(", ",BO1263),
IF($BM$1560=SUM($BM$985:BM1263),_xlfn.CONCAT(" y ",BO1263)))))</f>
        <v/>
      </c>
      <c r="BO1263" s="270" t="s">
        <v>1043</v>
      </c>
    </row>
    <row r="1264" spans="1:67" ht="15" customHeight="1">
      <c r="A1264" s="245"/>
      <c r="B1264" s="9"/>
      <c r="C1264" s="270" t="s">
        <v>1044</v>
      </c>
      <c r="D1264" s="389" t="str">
        <f>IF($AC$978="","",IF(HLOOKUP($AC$978,Presentación!$AQ$3:$BV$574,Presentación!AP283)="","",HLOOKUP($AC$978,Presentación!$AQ$3:$BV$574,Presentación!AP283,0)))</f>
        <v/>
      </c>
      <c r="E1264" s="390"/>
      <c r="F1264" s="391"/>
      <c r="G1264" s="480" t="str">
        <f>IF($AC$978="","",IF(HLOOKUP($AC$978,Presentación!$BZ$3:$DE$574,Presentación!AP283,0)="","",HLOOKUP($AC$978,Presentación!$BZ$3:$DE$574,Presentación!AP283,0)))</f>
        <v/>
      </c>
      <c r="H1264" s="481"/>
      <c r="I1264" s="481"/>
      <c r="J1264" s="481"/>
      <c r="K1264" s="481"/>
      <c r="L1264" s="482"/>
      <c r="M1264" s="27"/>
      <c r="N1264" s="27"/>
      <c r="O1264" s="27"/>
      <c r="P1264" s="27"/>
      <c r="Q1264" s="27"/>
      <c r="R1264" s="27"/>
      <c r="S1264" s="27"/>
      <c r="T1264" s="27"/>
      <c r="U1264" s="27"/>
      <c r="V1264" s="27"/>
      <c r="W1264" s="27"/>
      <c r="X1264" s="27"/>
      <c r="Y1264" s="27"/>
      <c r="Z1264" s="27"/>
      <c r="AA1264" s="27"/>
      <c r="AB1264" s="27"/>
      <c r="AC1264" s="27"/>
      <c r="AD1264" s="27"/>
      <c r="AG1264">
        <f t="shared" si="466"/>
        <v>0</v>
      </c>
      <c r="AH1264">
        <f t="shared" si="467"/>
        <v>0</v>
      </c>
      <c r="AI1264">
        <f t="shared" si="468"/>
        <v>0</v>
      </c>
      <c r="AJ1264">
        <f t="shared" si="469"/>
        <v>0</v>
      </c>
      <c r="AK1264">
        <f t="shared" si="470"/>
        <v>0</v>
      </c>
      <c r="AL1264">
        <f t="shared" si="471"/>
        <v>0</v>
      </c>
      <c r="AM1264">
        <f t="shared" si="472"/>
        <v>0</v>
      </c>
      <c r="AN1264">
        <f t="shared" si="473"/>
        <v>0</v>
      </c>
      <c r="AO1264">
        <f t="shared" si="474"/>
        <v>0</v>
      </c>
      <c r="AP1264">
        <f t="shared" si="475"/>
        <v>0</v>
      </c>
      <c r="AQ1264">
        <f t="shared" si="476"/>
        <v>0</v>
      </c>
      <c r="AR1264">
        <f t="shared" si="477"/>
        <v>0</v>
      </c>
      <c r="AS1264">
        <f t="shared" si="478"/>
        <v>0</v>
      </c>
      <c r="AT1264">
        <f t="shared" si="479"/>
        <v>0</v>
      </c>
      <c r="AU1264">
        <f t="shared" si="480"/>
        <v>0</v>
      </c>
      <c r="AV1264">
        <f t="shared" si="481"/>
        <v>0</v>
      </c>
      <c r="AW1264">
        <f t="shared" si="482"/>
        <v>0</v>
      </c>
      <c r="AX1264">
        <f t="shared" si="483"/>
        <v>0</v>
      </c>
      <c r="AY1264">
        <f t="shared" si="484"/>
        <v>0</v>
      </c>
      <c r="AZ1264">
        <f t="shared" si="485"/>
        <v>0</v>
      </c>
      <c r="BA1264" s="35">
        <f t="shared" si="486"/>
        <v>0</v>
      </c>
      <c r="BB1264" s="36">
        <f t="shared" si="487"/>
        <v>0</v>
      </c>
      <c r="BC1264" s="37">
        <f t="shared" si="488"/>
        <v>0</v>
      </c>
      <c r="BD1264" s="38">
        <f t="shared" si="489"/>
        <v>0</v>
      </c>
      <c r="BE1264" s="35">
        <f t="shared" si="490"/>
        <v>0</v>
      </c>
      <c r="BF1264" s="36">
        <f t="shared" si="491"/>
        <v>0</v>
      </c>
      <c r="BG1264" s="37">
        <f t="shared" si="492"/>
        <v>0</v>
      </c>
      <c r="BH1264" s="38">
        <f t="shared" si="493"/>
        <v>0</v>
      </c>
      <c r="BI1264" s="35">
        <f t="shared" si="494"/>
        <v>0</v>
      </c>
      <c r="BJ1264" s="36">
        <f t="shared" si="495"/>
        <v>0</v>
      </c>
      <c r="BK1264" s="37">
        <f t="shared" si="496"/>
        <v>0</v>
      </c>
      <c r="BL1264" s="38">
        <f t="shared" si="497"/>
        <v>0</v>
      </c>
      <c r="BM1264" s="39">
        <f t="shared" si="498"/>
        <v>0</v>
      </c>
      <c r="BN1264" s="34" t="str">
        <f>IF(BM1264=0,"",
IF(SUM($BM$985:BM1264)=1,BO1264,
IF($BM$1560&gt;SUM($BM$985:BM1264),_xlfn.CONCAT(", ",BO1264),
IF($BM$1560=SUM($BM$985:BM1264),_xlfn.CONCAT(" y ",BO1264)))))</f>
        <v/>
      </c>
      <c r="BO1264" s="270" t="s">
        <v>1044</v>
      </c>
    </row>
    <row r="1265" spans="1:67" ht="15" customHeight="1">
      <c r="A1265" s="245"/>
      <c r="B1265" s="9"/>
      <c r="C1265" s="270" t="s">
        <v>1045</v>
      </c>
      <c r="D1265" s="389" t="str">
        <f>IF($AC$978="","",IF(HLOOKUP($AC$978,Presentación!$AQ$3:$BV$574,Presentación!AP284)="","",HLOOKUP($AC$978,Presentación!$AQ$3:$BV$574,Presentación!AP284,0)))</f>
        <v/>
      </c>
      <c r="E1265" s="390"/>
      <c r="F1265" s="391"/>
      <c r="G1265" s="480" t="str">
        <f>IF($AC$978="","",IF(HLOOKUP($AC$978,Presentación!$BZ$3:$DE$574,Presentación!AP284,0)="","",HLOOKUP($AC$978,Presentación!$BZ$3:$DE$574,Presentación!AP284,0)))</f>
        <v/>
      </c>
      <c r="H1265" s="481"/>
      <c r="I1265" s="481"/>
      <c r="J1265" s="481"/>
      <c r="K1265" s="481"/>
      <c r="L1265" s="482"/>
      <c r="M1265" s="27"/>
      <c r="N1265" s="27"/>
      <c r="O1265" s="27"/>
      <c r="P1265" s="27"/>
      <c r="Q1265" s="27"/>
      <c r="R1265" s="27"/>
      <c r="S1265" s="27"/>
      <c r="T1265" s="27"/>
      <c r="U1265" s="27"/>
      <c r="V1265" s="27"/>
      <c r="W1265" s="27"/>
      <c r="X1265" s="27"/>
      <c r="Y1265" s="27"/>
      <c r="Z1265" s="27"/>
      <c r="AA1265" s="27"/>
      <c r="AB1265" s="27"/>
      <c r="AC1265" s="27"/>
      <c r="AD1265" s="27"/>
      <c r="AG1265">
        <f t="shared" si="466"/>
        <v>0</v>
      </c>
      <c r="AH1265">
        <f t="shared" si="467"/>
        <v>0</v>
      </c>
      <c r="AI1265">
        <f t="shared" si="468"/>
        <v>0</v>
      </c>
      <c r="AJ1265">
        <f t="shared" si="469"/>
        <v>0</v>
      </c>
      <c r="AK1265">
        <f t="shared" si="470"/>
        <v>0</v>
      </c>
      <c r="AL1265">
        <f t="shared" si="471"/>
        <v>0</v>
      </c>
      <c r="AM1265">
        <f t="shared" si="472"/>
        <v>0</v>
      </c>
      <c r="AN1265">
        <f t="shared" si="473"/>
        <v>0</v>
      </c>
      <c r="AO1265">
        <f t="shared" si="474"/>
        <v>0</v>
      </c>
      <c r="AP1265">
        <f t="shared" si="475"/>
        <v>0</v>
      </c>
      <c r="AQ1265">
        <f t="shared" si="476"/>
        <v>0</v>
      </c>
      <c r="AR1265">
        <f t="shared" si="477"/>
        <v>0</v>
      </c>
      <c r="AS1265">
        <f t="shared" si="478"/>
        <v>0</v>
      </c>
      <c r="AT1265">
        <f t="shared" si="479"/>
        <v>0</v>
      </c>
      <c r="AU1265">
        <f t="shared" si="480"/>
        <v>0</v>
      </c>
      <c r="AV1265">
        <f t="shared" si="481"/>
        <v>0</v>
      </c>
      <c r="AW1265">
        <f t="shared" si="482"/>
        <v>0</v>
      </c>
      <c r="AX1265">
        <f t="shared" si="483"/>
        <v>0</v>
      </c>
      <c r="AY1265">
        <f t="shared" si="484"/>
        <v>0</v>
      </c>
      <c r="AZ1265">
        <f t="shared" si="485"/>
        <v>0</v>
      </c>
      <c r="BA1265" s="35">
        <f t="shared" si="486"/>
        <v>0</v>
      </c>
      <c r="BB1265" s="36">
        <f t="shared" si="487"/>
        <v>0</v>
      </c>
      <c r="BC1265" s="37">
        <f t="shared" si="488"/>
        <v>0</v>
      </c>
      <c r="BD1265" s="38">
        <f t="shared" si="489"/>
        <v>0</v>
      </c>
      <c r="BE1265" s="35">
        <f t="shared" si="490"/>
        <v>0</v>
      </c>
      <c r="BF1265" s="36">
        <f t="shared" si="491"/>
        <v>0</v>
      </c>
      <c r="BG1265" s="37">
        <f t="shared" si="492"/>
        <v>0</v>
      </c>
      <c r="BH1265" s="38">
        <f t="shared" si="493"/>
        <v>0</v>
      </c>
      <c r="BI1265" s="35">
        <f t="shared" si="494"/>
        <v>0</v>
      </c>
      <c r="BJ1265" s="36">
        <f t="shared" si="495"/>
        <v>0</v>
      </c>
      <c r="BK1265" s="37">
        <f t="shared" si="496"/>
        <v>0</v>
      </c>
      <c r="BL1265" s="38">
        <f t="shared" si="497"/>
        <v>0</v>
      </c>
      <c r="BM1265" s="39">
        <f t="shared" si="498"/>
        <v>0</v>
      </c>
      <c r="BN1265" s="34" t="str">
        <f>IF(BM1265=0,"",
IF(SUM($BM$985:BM1265)=1,BO1265,
IF($BM$1560&gt;SUM($BM$985:BM1265),_xlfn.CONCAT(", ",BO1265),
IF($BM$1560=SUM($BM$985:BM1265),_xlfn.CONCAT(" y ",BO1265)))))</f>
        <v/>
      </c>
      <c r="BO1265" s="270" t="s">
        <v>1045</v>
      </c>
    </row>
    <row r="1266" spans="1:67" ht="15" customHeight="1">
      <c r="A1266" s="245"/>
      <c r="B1266" s="9"/>
      <c r="C1266" s="270" t="s">
        <v>1046</v>
      </c>
      <c r="D1266" s="389" t="str">
        <f>IF($AC$978="","",IF(HLOOKUP($AC$978,Presentación!$AQ$3:$BV$574,Presentación!AP285)="","",HLOOKUP($AC$978,Presentación!$AQ$3:$BV$574,Presentación!AP285,0)))</f>
        <v/>
      </c>
      <c r="E1266" s="390"/>
      <c r="F1266" s="391"/>
      <c r="G1266" s="480" t="str">
        <f>IF($AC$978="","",IF(HLOOKUP($AC$978,Presentación!$BZ$3:$DE$574,Presentación!AP285,0)="","",HLOOKUP($AC$978,Presentación!$BZ$3:$DE$574,Presentación!AP285,0)))</f>
        <v/>
      </c>
      <c r="H1266" s="481"/>
      <c r="I1266" s="481"/>
      <c r="J1266" s="481"/>
      <c r="K1266" s="481"/>
      <c r="L1266" s="482"/>
      <c r="M1266" s="27"/>
      <c r="N1266" s="27"/>
      <c r="O1266" s="27"/>
      <c r="P1266" s="27"/>
      <c r="Q1266" s="27"/>
      <c r="R1266" s="27"/>
      <c r="S1266" s="27"/>
      <c r="T1266" s="27"/>
      <c r="U1266" s="27"/>
      <c r="V1266" s="27"/>
      <c r="W1266" s="27"/>
      <c r="X1266" s="27"/>
      <c r="Y1266" s="27"/>
      <c r="Z1266" s="27"/>
      <c r="AA1266" s="27"/>
      <c r="AB1266" s="27"/>
      <c r="AC1266" s="27"/>
      <c r="AD1266" s="27"/>
      <c r="AG1266">
        <f t="shared" si="466"/>
        <v>0</v>
      </c>
      <c r="AH1266">
        <f t="shared" si="467"/>
        <v>0</v>
      </c>
      <c r="AI1266">
        <f t="shared" si="468"/>
        <v>0</v>
      </c>
      <c r="AJ1266">
        <f t="shared" si="469"/>
        <v>0</v>
      </c>
      <c r="AK1266">
        <f t="shared" si="470"/>
        <v>0</v>
      </c>
      <c r="AL1266">
        <f t="shared" si="471"/>
        <v>0</v>
      </c>
      <c r="AM1266">
        <f t="shared" si="472"/>
        <v>0</v>
      </c>
      <c r="AN1266">
        <f t="shared" si="473"/>
        <v>0</v>
      </c>
      <c r="AO1266">
        <f t="shared" si="474"/>
        <v>0</v>
      </c>
      <c r="AP1266">
        <f t="shared" si="475"/>
        <v>0</v>
      </c>
      <c r="AQ1266">
        <f t="shared" si="476"/>
        <v>0</v>
      </c>
      <c r="AR1266">
        <f t="shared" si="477"/>
        <v>0</v>
      </c>
      <c r="AS1266">
        <f t="shared" si="478"/>
        <v>0</v>
      </c>
      <c r="AT1266">
        <f t="shared" si="479"/>
        <v>0</v>
      </c>
      <c r="AU1266">
        <f t="shared" si="480"/>
        <v>0</v>
      </c>
      <c r="AV1266">
        <f t="shared" si="481"/>
        <v>0</v>
      </c>
      <c r="AW1266">
        <f t="shared" si="482"/>
        <v>0</v>
      </c>
      <c r="AX1266">
        <f t="shared" si="483"/>
        <v>0</v>
      </c>
      <c r="AY1266">
        <f t="shared" si="484"/>
        <v>0</v>
      </c>
      <c r="AZ1266">
        <f t="shared" si="485"/>
        <v>0</v>
      </c>
      <c r="BA1266" s="35">
        <f t="shared" si="486"/>
        <v>0</v>
      </c>
      <c r="BB1266" s="36">
        <f t="shared" si="487"/>
        <v>0</v>
      </c>
      <c r="BC1266" s="37">
        <f t="shared" si="488"/>
        <v>0</v>
      </c>
      <c r="BD1266" s="38">
        <f t="shared" si="489"/>
        <v>0</v>
      </c>
      <c r="BE1266" s="35">
        <f t="shared" si="490"/>
        <v>0</v>
      </c>
      <c r="BF1266" s="36">
        <f t="shared" si="491"/>
        <v>0</v>
      </c>
      <c r="BG1266" s="37">
        <f t="shared" si="492"/>
        <v>0</v>
      </c>
      <c r="BH1266" s="38">
        <f t="shared" si="493"/>
        <v>0</v>
      </c>
      <c r="BI1266" s="35">
        <f t="shared" si="494"/>
        <v>0</v>
      </c>
      <c r="BJ1266" s="36">
        <f t="shared" si="495"/>
        <v>0</v>
      </c>
      <c r="BK1266" s="37">
        <f t="shared" si="496"/>
        <v>0</v>
      </c>
      <c r="BL1266" s="38">
        <f t="shared" si="497"/>
        <v>0</v>
      </c>
      <c r="BM1266" s="39">
        <f t="shared" si="498"/>
        <v>0</v>
      </c>
      <c r="BN1266" s="34" t="str">
        <f>IF(BM1266=0,"",
IF(SUM($BM$985:BM1266)=1,BO1266,
IF($BM$1560&gt;SUM($BM$985:BM1266),_xlfn.CONCAT(", ",BO1266),
IF($BM$1560=SUM($BM$985:BM1266),_xlfn.CONCAT(" y ",BO1266)))))</f>
        <v/>
      </c>
      <c r="BO1266" s="270" t="s">
        <v>1046</v>
      </c>
    </row>
    <row r="1267" spans="1:67" ht="15" customHeight="1">
      <c r="A1267" s="245"/>
      <c r="B1267" s="9"/>
      <c r="C1267" s="270" t="s">
        <v>1047</v>
      </c>
      <c r="D1267" s="389" t="str">
        <f>IF($AC$978="","",IF(HLOOKUP($AC$978,Presentación!$AQ$3:$BV$574,Presentación!AP286)="","",HLOOKUP($AC$978,Presentación!$AQ$3:$BV$574,Presentación!AP286,0)))</f>
        <v/>
      </c>
      <c r="E1267" s="390"/>
      <c r="F1267" s="391"/>
      <c r="G1267" s="480" t="str">
        <f>IF($AC$978="","",IF(HLOOKUP($AC$978,Presentación!$BZ$3:$DE$574,Presentación!AP286,0)="","",HLOOKUP($AC$978,Presentación!$BZ$3:$DE$574,Presentación!AP286,0)))</f>
        <v/>
      </c>
      <c r="H1267" s="481"/>
      <c r="I1267" s="481"/>
      <c r="J1267" s="481"/>
      <c r="K1267" s="481"/>
      <c r="L1267" s="482"/>
      <c r="M1267" s="27"/>
      <c r="N1267" s="27"/>
      <c r="O1267" s="27"/>
      <c r="P1267" s="27"/>
      <c r="Q1267" s="27"/>
      <c r="R1267" s="27"/>
      <c r="S1267" s="27"/>
      <c r="T1267" s="27"/>
      <c r="U1267" s="27"/>
      <c r="V1267" s="27"/>
      <c r="W1267" s="27"/>
      <c r="X1267" s="27"/>
      <c r="Y1267" s="27"/>
      <c r="Z1267" s="27"/>
      <c r="AA1267" s="27"/>
      <c r="AB1267" s="27"/>
      <c r="AC1267" s="27"/>
      <c r="AD1267" s="27"/>
      <c r="AG1267">
        <f t="shared" si="466"/>
        <v>0</v>
      </c>
      <c r="AH1267">
        <f t="shared" si="467"/>
        <v>0</v>
      </c>
      <c r="AI1267">
        <f t="shared" si="468"/>
        <v>0</v>
      </c>
      <c r="AJ1267">
        <f t="shared" si="469"/>
        <v>0</v>
      </c>
      <c r="AK1267">
        <f t="shared" si="470"/>
        <v>0</v>
      </c>
      <c r="AL1267">
        <f t="shared" si="471"/>
        <v>0</v>
      </c>
      <c r="AM1267">
        <f t="shared" si="472"/>
        <v>0</v>
      </c>
      <c r="AN1267">
        <f t="shared" si="473"/>
        <v>0</v>
      </c>
      <c r="AO1267">
        <f t="shared" si="474"/>
        <v>0</v>
      </c>
      <c r="AP1267">
        <f t="shared" si="475"/>
        <v>0</v>
      </c>
      <c r="AQ1267">
        <f t="shared" si="476"/>
        <v>0</v>
      </c>
      <c r="AR1267">
        <f t="shared" si="477"/>
        <v>0</v>
      </c>
      <c r="AS1267">
        <f t="shared" si="478"/>
        <v>0</v>
      </c>
      <c r="AT1267">
        <f t="shared" si="479"/>
        <v>0</v>
      </c>
      <c r="AU1267">
        <f t="shared" si="480"/>
        <v>0</v>
      </c>
      <c r="AV1267">
        <f t="shared" si="481"/>
        <v>0</v>
      </c>
      <c r="AW1267">
        <f t="shared" si="482"/>
        <v>0</v>
      </c>
      <c r="AX1267">
        <f t="shared" si="483"/>
        <v>0</v>
      </c>
      <c r="AY1267">
        <f t="shared" si="484"/>
        <v>0</v>
      </c>
      <c r="AZ1267">
        <f t="shared" si="485"/>
        <v>0</v>
      </c>
      <c r="BA1267" s="35">
        <f t="shared" si="486"/>
        <v>0</v>
      </c>
      <c r="BB1267" s="36">
        <f t="shared" si="487"/>
        <v>0</v>
      </c>
      <c r="BC1267" s="37">
        <f t="shared" si="488"/>
        <v>0</v>
      </c>
      <c r="BD1267" s="38">
        <f t="shared" si="489"/>
        <v>0</v>
      </c>
      <c r="BE1267" s="35">
        <f t="shared" si="490"/>
        <v>0</v>
      </c>
      <c r="BF1267" s="36">
        <f t="shared" si="491"/>
        <v>0</v>
      </c>
      <c r="BG1267" s="37">
        <f t="shared" si="492"/>
        <v>0</v>
      </c>
      <c r="BH1267" s="38">
        <f t="shared" si="493"/>
        <v>0</v>
      </c>
      <c r="BI1267" s="35">
        <f t="shared" si="494"/>
        <v>0</v>
      </c>
      <c r="BJ1267" s="36">
        <f t="shared" si="495"/>
        <v>0</v>
      </c>
      <c r="BK1267" s="37">
        <f t="shared" si="496"/>
        <v>0</v>
      </c>
      <c r="BL1267" s="38">
        <f t="shared" si="497"/>
        <v>0</v>
      </c>
      <c r="BM1267" s="39">
        <f t="shared" si="498"/>
        <v>0</v>
      </c>
      <c r="BN1267" s="34" t="str">
        <f>IF(BM1267=0,"",
IF(SUM($BM$985:BM1267)=1,BO1267,
IF($BM$1560&gt;SUM($BM$985:BM1267),_xlfn.CONCAT(", ",BO1267),
IF($BM$1560=SUM($BM$985:BM1267),_xlfn.CONCAT(" y ",BO1267)))))</f>
        <v/>
      </c>
      <c r="BO1267" s="270" t="s">
        <v>1047</v>
      </c>
    </row>
    <row r="1268" spans="1:67" ht="15" customHeight="1">
      <c r="A1268" s="245"/>
      <c r="B1268" s="9"/>
      <c r="C1268" s="270" t="s">
        <v>1048</v>
      </c>
      <c r="D1268" s="389" t="str">
        <f>IF($AC$978="","",IF(HLOOKUP($AC$978,Presentación!$AQ$3:$BV$574,Presentación!AP287)="","",HLOOKUP($AC$978,Presentación!$AQ$3:$BV$574,Presentación!AP287,0)))</f>
        <v/>
      </c>
      <c r="E1268" s="390"/>
      <c r="F1268" s="391"/>
      <c r="G1268" s="480" t="str">
        <f>IF($AC$978="","",IF(HLOOKUP($AC$978,Presentación!$BZ$3:$DE$574,Presentación!AP287,0)="","",HLOOKUP($AC$978,Presentación!$BZ$3:$DE$574,Presentación!AP287,0)))</f>
        <v/>
      </c>
      <c r="H1268" s="481"/>
      <c r="I1268" s="481"/>
      <c r="J1268" s="481"/>
      <c r="K1268" s="481"/>
      <c r="L1268" s="482"/>
      <c r="M1268" s="27"/>
      <c r="N1268" s="27"/>
      <c r="O1268" s="27"/>
      <c r="P1268" s="27"/>
      <c r="Q1268" s="27"/>
      <c r="R1268" s="27"/>
      <c r="S1268" s="27"/>
      <c r="T1268" s="27"/>
      <c r="U1268" s="27"/>
      <c r="V1268" s="27"/>
      <c r="W1268" s="27"/>
      <c r="X1268" s="27"/>
      <c r="Y1268" s="27"/>
      <c r="Z1268" s="27"/>
      <c r="AA1268" s="27"/>
      <c r="AB1268" s="27"/>
      <c r="AC1268" s="27"/>
      <c r="AD1268" s="27"/>
      <c r="AG1268">
        <f t="shared" si="466"/>
        <v>0</v>
      </c>
      <c r="AH1268">
        <f t="shared" si="467"/>
        <v>0</v>
      </c>
      <c r="AI1268">
        <f t="shared" si="468"/>
        <v>0</v>
      </c>
      <c r="AJ1268">
        <f t="shared" si="469"/>
        <v>0</v>
      </c>
      <c r="AK1268">
        <f t="shared" si="470"/>
        <v>0</v>
      </c>
      <c r="AL1268">
        <f t="shared" si="471"/>
        <v>0</v>
      </c>
      <c r="AM1268">
        <f t="shared" si="472"/>
        <v>0</v>
      </c>
      <c r="AN1268">
        <f t="shared" si="473"/>
        <v>0</v>
      </c>
      <c r="AO1268">
        <f t="shared" si="474"/>
        <v>0</v>
      </c>
      <c r="AP1268">
        <f t="shared" si="475"/>
        <v>0</v>
      </c>
      <c r="AQ1268">
        <f t="shared" si="476"/>
        <v>0</v>
      </c>
      <c r="AR1268">
        <f t="shared" si="477"/>
        <v>0</v>
      </c>
      <c r="AS1268">
        <f t="shared" si="478"/>
        <v>0</v>
      </c>
      <c r="AT1268">
        <f t="shared" si="479"/>
        <v>0</v>
      </c>
      <c r="AU1268">
        <f t="shared" si="480"/>
        <v>0</v>
      </c>
      <c r="AV1268">
        <f t="shared" si="481"/>
        <v>0</v>
      </c>
      <c r="AW1268">
        <f t="shared" si="482"/>
        <v>0</v>
      </c>
      <c r="AX1268">
        <f t="shared" si="483"/>
        <v>0</v>
      </c>
      <c r="AY1268">
        <f t="shared" si="484"/>
        <v>0</v>
      </c>
      <c r="AZ1268">
        <f t="shared" si="485"/>
        <v>0</v>
      </c>
      <c r="BA1268" s="35">
        <f t="shared" si="486"/>
        <v>0</v>
      </c>
      <c r="BB1268" s="36">
        <f t="shared" si="487"/>
        <v>0</v>
      </c>
      <c r="BC1268" s="37">
        <f t="shared" si="488"/>
        <v>0</v>
      </c>
      <c r="BD1268" s="38">
        <f t="shared" si="489"/>
        <v>0</v>
      </c>
      <c r="BE1268" s="35">
        <f t="shared" si="490"/>
        <v>0</v>
      </c>
      <c r="BF1268" s="36">
        <f t="shared" si="491"/>
        <v>0</v>
      </c>
      <c r="BG1268" s="37">
        <f t="shared" si="492"/>
        <v>0</v>
      </c>
      <c r="BH1268" s="38">
        <f t="shared" si="493"/>
        <v>0</v>
      </c>
      <c r="BI1268" s="35">
        <f t="shared" si="494"/>
        <v>0</v>
      </c>
      <c r="BJ1268" s="36">
        <f t="shared" si="495"/>
        <v>0</v>
      </c>
      <c r="BK1268" s="37">
        <f t="shared" si="496"/>
        <v>0</v>
      </c>
      <c r="BL1268" s="38">
        <f t="shared" si="497"/>
        <v>0</v>
      </c>
      <c r="BM1268" s="39">
        <f t="shared" si="498"/>
        <v>0</v>
      </c>
      <c r="BN1268" s="34" t="str">
        <f>IF(BM1268=0,"",
IF(SUM($BM$985:BM1268)=1,BO1268,
IF($BM$1560&gt;SUM($BM$985:BM1268),_xlfn.CONCAT(", ",BO1268),
IF($BM$1560=SUM($BM$985:BM1268),_xlfn.CONCAT(" y ",BO1268)))))</f>
        <v/>
      </c>
      <c r="BO1268" s="270" t="s">
        <v>1048</v>
      </c>
    </row>
    <row r="1269" spans="1:67" ht="15" customHeight="1">
      <c r="A1269" s="245"/>
      <c r="B1269" s="9"/>
      <c r="C1269" s="270" t="s">
        <v>1049</v>
      </c>
      <c r="D1269" s="389" t="str">
        <f>IF($AC$978="","",IF(HLOOKUP($AC$978,Presentación!$AQ$3:$BV$574,Presentación!AP288)="","",HLOOKUP($AC$978,Presentación!$AQ$3:$BV$574,Presentación!AP288,0)))</f>
        <v/>
      </c>
      <c r="E1269" s="390"/>
      <c r="F1269" s="391"/>
      <c r="G1269" s="480" t="str">
        <f>IF($AC$978="","",IF(HLOOKUP($AC$978,Presentación!$BZ$3:$DE$574,Presentación!AP288,0)="","",HLOOKUP($AC$978,Presentación!$BZ$3:$DE$574,Presentación!AP288,0)))</f>
        <v/>
      </c>
      <c r="H1269" s="481"/>
      <c r="I1269" s="481"/>
      <c r="J1269" s="481"/>
      <c r="K1269" s="481"/>
      <c r="L1269" s="482"/>
      <c r="M1269" s="27"/>
      <c r="N1269" s="27"/>
      <c r="O1269" s="27"/>
      <c r="P1269" s="27"/>
      <c r="Q1269" s="27"/>
      <c r="R1269" s="27"/>
      <c r="S1269" s="27"/>
      <c r="T1269" s="27"/>
      <c r="U1269" s="27"/>
      <c r="V1269" s="27"/>
      <c r="W1269" s="27"/>
      <c r="X1269" s="27"/>
      <c r="Y1269" s="27"/>
      <c r="Z1269" s="27"/>
      <c r="AA1269" s="27"/>
      <c r="AB1269" s="27"/>
      <c r="AC1269" s="27"/>
      <c r="AD1269" s="27"/>
      <c r="AG1269">
        <f t="shared" si="466"/>
        <v>0</v>
      </c>
      <c r="AH1269">
        <f t="shared" si="467"/>
        <v>0</v>
      </c>
      <c r="AI1269">
        <f t="shared" si="468"/>
        <v>0</v>
      </c>
      <c r="AJ1269">
        <f t="shared" si="469"/>
        <v>0</v>
      </c>
      <c r="AK1269">
        <f t="shared" si="470"/>
        <v>0</v>
      </c>
      <c r="AL1269">
        <f t="shared" si="471"/>
        <v>0</v>
      </c>
      <c r="AM1269">
        <f t="shared" si="472"/>
        <v>0</v>
      </c>
      <c r="AN1269">
        <f t="shared" si="473"/>
        <v>0</v>
      </c>
      <c r="AO1269">
        <f t="shared" si="474"/>
        <v>0</v>
      </c>
      <c r="AP1269">
        <f t="shared" si="475"/>
        <v>0</v>
      </c>
      <c r="AQ1269">
        <f t="shared" si="476"/>
        <v>0</v>
      </c>
      <c r="AR1269">
        <f t="shared" si="477"/>
        <v>0</v>
      </c>
      <c r="AS1269">
        <f t="shared" si="478"/>
        <v>0</v>
      </c>
      <c r="AT1269">
        <f t="shared" si="479"/>
        <v>0</v>
      </c>
      <c r="AU1269">
        <f t="shared" si="480"/>
        <v>0</v>
      </c>
      <c r="AV1269">
        <f t="shared" si="481"/>
        <v>0</v>
      </c>
      <c r="AW1269">
        <f t="shared" si="482"/>
        <v>0</v>
      </c>
      <c r="AX1269">
        <f t="shared" si="483"/>
        <v>0</v>
      </c>
      <c r="AY1269">
        <f t="shared" si="484"/>
        <v>0</v>
      </c>
      <c r="AZ1269">
        <f t="shared" si="485"/>
        <v>0</v>
      </c>
      <c r="BA1269" s="35">
        <f t="shared" si="486"/>
        <v>0</v>
      </c>
      <c r="BB1269" s="36">
        <f t="shared" si="487"/>
        <v>0</v>
      </c>
      <c r="BC1269" s="37">
        <f t="shared" si="488"/>
        <v>0</v>
      </c>
      <c r="BD1269" s="38">
        <f t="shared" si="489"/>
        <v>0</v>
      </c>
      <c r="BE1269" s="35">
        <f t="shared" si="490"/>
        <v>0</v>
      </c>
      <c r="BF1269" s="36">
        <f t="shared" si="491"/>
        <v>0</v>
      </c>
      <c r="BG1269" s="37">
        <f t="shared" si="492"/>
        <v>0</v>
      </c>
      <c r="BH1269" s="38">
        <f t="shared" si="493"/>
        <v>0</v>
      </c>
      <c r="BI1269" s="35">
        <f t="shared" si="494"/>
        <v>0</v>
      </c>
      <c r="BJ1269" s="36">
        <f t="shared" si="495"/>
        <v>0</v>
      </c>
      <c r="BK1269" s="37">
        <f t="shared" si="496"/>
        <v>0</v>
      </c>
      <c r="BL1269" s="38">
        <f t="shared" si="497"/>
        <v>0</v>
      </c>
      <c r="BM1269" s="39">
        <f t="shared" si="498"/>
        <v>0</v>
      </c>
      <c r="BN1269" s="34" t="str">
        <f>IF(BM1269=0,"",
IF(SUM($BM$985:BM1269)=1,BO1269,
IF($BM$1560&gt;SUM($BM$985:BM1269),_xlfn.CONCAT(", ",BO1269),
IF($BM$1560=SUM($BM$985:BM1269),_xlfn.CONCAT(" y ",BO1269)))))</f>
        <v/>
      </c>
      <c r="BO1269" s="270" t="s">
        <v>1049</v>
      </c>
    </row>
    <row r="1270" spans="1:67" ht="15" customHeight="1">
      <c r="A1270" s="245"/>
      <c r="B1270" s="9"/>
      <c r="C1270" s="270" t="s">
        <v>1050</v>
      </c>
      <c r="D1270" s="389" t="str">
        <f>IF($AC$978="","",IF(HLOOKUP($AC$978,Presentación!$AQ$3:$BV$574,Presentación!AP289)="","",HLOOKUP($AC$978,Presentación!$AQ$3:$BV$574,Presentación!AP289,0)))</f>
        <v/>
      </c>
      <c r="E1270" s="390"/>
      <c r="F1270" s="391"/>
      <c r="G1270" s="480" t="str">
        <f>IF($AC$978="","",IF(HLOOKUP($AC$978,Presentación!$BZ$3:$DE$574,Presentación!AP289,0)="","",HLOOKUP($AC$978,Presentación!$BZ$3:$DE$574,Presentación!AP289,0)))</f>
        <v/>
      </c>
      <c r="H1270" s="481"/>
      <c r="I1270" s="481"/>
      <c r="J1270" s="481"/>
      <c r="K1270" s="481"/>
      <c r="L1270" s="482"/>
      <c r="M1270" s="27"/>
      <c r="N1270" s="27"/>
      <c r="O1270" s="27"/>
      <c r="P1270" s="27"/>
      <c r="Q1270" s="27"/>
      <c r="R1270" s="27"/>
      <c r="S1270" s="27"/>
      <c r="T1270" s="27"/>
      <c r="U1270" s="27"/>
      <c r="V1270" s="27"/>
      <c r="W1270" s="27"/>
      <c r="X1270" s="27"/>
      <c r="Y1270" s="27"/>
      <c r="Z1270" s="27"/>
      <c r="AA1270" s="27"/>
      <c r="AB1270" s="27"/>
      <c r="AC1270" s="27"/>
      <c r="AD1270" s="27"/>
      <c r="AG1270">
        <f t="shared" si="466"/>
        <v>0</v>
      </c>
      <c r="AH1270">
        <f t="shared" si="467"/>
        <v>0</v>
      </c>
      <c r="AI1270">
        <f t="shared" si="468"/>
        <v>0</v>
      </c>
      <c r="AJ1270">
        <f t="shared" si="469"/>
        <v>0</v>
      </c>
      <c r="AK1270">
        <f t="shared" si="470"/>
        <v>0</v>
      </c>
      <c r="AL1270">
        <f t="shared" si="471"/>
        <v>0</v>
      </c>
      <c r="AM1270">
        <f t="shared" si="472"/>
        <v>0</v>
      </c>
      <c r="AN1270">
        <f t="shared" si="473"/>
        <v>0</v>
      </c>
      <c r="AO1270">
        <f t="shared" si="474"/>
        <v>0</v>
      </c>
      <c r="AP1270">
        <f t="shared" si="475"/>
        <v>0</v>
      </c>
      <c r="AQ1270">
        <f t="shared" si="476"/>
        <v>0</v>
      </c>
      <c r="AR1270">
        <f t="shared" si="477"/>
        <v>0</v>
      </c>
      <c r="AS1270">
        <f t="shared" si="478"/>
        <v>0</v>
      </c>
      <c r="AT1270">
        <f t="shared" si="479"/>
        <v>0</v>
      </c>
      <c r="AU1270">
        <f t="shared" si="480"/>
        <v>0</v>
      </c>
      <c r="AV1270">
        <f t="shared" si="481"/>
        <v>0</v>
      </c>
      <c r="AW1270">
        <f t="shared" si="482"/>
        <v>0</v>
      </c>
      <c r="AX1270">
        <f t="shared" si="483"/>
        <v>0</v>
      </c>
      <c r="AY1270">
        <f t="shared" si="484"/>
        <v>0</v>
      </c>
      <c r="AZ1270">
        <f t="shared" si="485"/>
        <v>0</v>
      </c>
      <c r="BA1270" s="35">
        <f t="shared" si="486"/>
        <v>0</v>
      </c>
      <c r="BB1270" s="36">
        <f t="shared" si="487"/>
        <v>0</v>
      </c>
      <c r="BC1270" s="37">
        <f t="shared" si="488"/>
        <v>0</v>
      </c>
      <c r="BD1270" s="38">
        <f t="shared" si="489"/>
        <v>0</v>
      </c>
      <c r="BE1270" s="35">
        <f t="shared" si="490"/>
        <v>0</v>
      </c>
      <c r="BF1270" s="36">
        <f t="shared" si="491"/>
        <v>0</v>
      </c>
      <c r="BG1270" s="37">
        <f t="shared" si="492"/>
        <v>0</v>
      </c>
      <c r="BH1270" s="38">
        <f t="shared" si="493"/>
        <v>0</v>
      </c>
      <c r="BI1270" s="35">
        <f t="shared" si="494"/>
        <v>0</v>
      </c>
      <c r="BJ1270" s="36">
        <f t="shared" si="495"/>
        <v>0</v>
      </c>
      <c r="BK1270" s="37">
        <f t="shared" si="496"/>
        <v>0</v>
      </c>
      <c r="BL1270" s="38">
        <f t="shared" si="497"/>
        <v>0</v>
      </c>
      <c r="BM1270" s="39">
        <f t="shared" si="498"/>
        <v>0</v>
      </c>
      <c r="BN1270" s="34" t="str">
        <f>IF(BM1270=0,"",
IF(SUM($BM$985:BM1270)=1,BO1270,
IF($BM$1560&gt;SUM($BM$985:BM1270),_xlfn.CONCAT(", ",BO1270),
IF($BM$1560=SUM($BM$985:BM1270),_xlfn.CONCAT(" y ",BO1270)))))</f>
        <v/>
      </c>
      <c r="BO1270" s="270" t="s">
        <v>1050</v>
      </c>
    </row>
    <row r="1271" spans="1:67" ht="15" customHeight="1">
      <c r="A1271" s="245"/>
      <c r="B1271" s="9"/>
      <c r="C1271" s="270" t="s">
        <v>1051</v>
      </c>
      <c r="D1271" s="389" t="str">
        <f>IF($AC$978="","",IF(HLOOKUP($AC$978,Presentación!$AQ$3:$BV$574,Presentación!AP290)="","",HLOOKUP($AC$978,Presentación!$AQ$3:$BV$574,Presentación!AP290,0)))</f>
        <v/>
      </c>
      <c r="E1271" s="390"/>
      <c r="F1271" s="391"/>
      <c r="G1271" s="480" t="str">
        <f>IF($AC$978="","",IF(HLOOKUP($AC$978,Presentación!$BZ$3:$DE$574,Presentación!AP290,0)="","",HLOOKUP($AC$978,Presentación!$BZ$3:$DE$574,Presentación!AP290,0)))</f>
        <v/>
      </c>
      <c r="H1271" s="481"/>
      <c r="I1271" s="481"/>
      <c r="J1271" s="481"/>
      <c r="K1271" s="481"/>
      <c r="L1271" s="482"/>
      <c r="M1271" s="27"/>
      <c r="N1271" s="27"/>
      <c r="O1271" s="27"/>
      <c r="P1271" s="27"/>
      <c r="Q1271" s="27"/>
      <c r="R1271" s="27"/>
      <c r="S1271" s="27"/>
      <c r="T1271" s="27"/>
      <c r="U1271" s="27"/>
      <c r="V1271" s="27"/>
      <c r="W1271" s="27"/>
      <c r="X1271" s="27"/>
      <c r="Y1271" s="27"/>
      <c r="Z1271" s="27"/>
      <c r="AA1271" s="27"/>
      <c r="AB1271" s="27"/>
      <c r="AC1271" s="27"/>
      <c r="AD1271" s="27"/>
      <c r="AG1271">
        <f t="shared" si="466"/>
        <v>0</v>
      </c>
      <c r="AH1271">
        <f t="shared" si="467"/>
        <v>0</v>
      </c>
      <c r="AI1271">
        <f t="shared" si="468"/>
        <v>0</v>
      </c>
      <c r="AJ1271">
        <f t="shared" si="469"/>
        <v>0</v>
      </c>
      <c r="AK1271">
        <f t="shared" si="470"/>
        <v>0</v>
      </c>
      <c r="AL1271">
        <f t="shared" si="471"/>
        <v>0</v>
      </c>
      <c r="AM1271">
        <f t="shared" si="472"/>
        <v>0</v>
      </c>
      <c r="AN1271">
        <f t="shared" si="473"/>
        <v>0</v>
      </c>
      <c r="AO1271">
        <f t="shared" si="474"/>
        <v>0</v>
      </c>
      <c r="AP1271">
        <f t="shared" si="475"/>
        <v>0</v>
      </c>
      <c r="AQ1271">
        <f t="shared" si="476"/>
        <v>0</v>
      </c>
      <c r="AR1271">
        <f t="shared" si="477"/>
        <v>0</v>
      </c>
      <c r="AS1271">
        <f t="shared" si="478"/>
        <v>0</v>
      </c>
      <c r="AT1271">
        <f t="shared" si="479"/>
        <v>0</v>
      </c>
      <c r="AU1271">
        <f t="shared" si="480"/>
        <v>0</v>
      </c>
      <c r="AV1271">
        <f t="shared" si="481"/>
        <v>0</v>
      </c>
      <c r="AW1271">
        <f t="shared" si="482"/>
        <v>0</v>
      </c>
      <c r="AX1271">
        <f t="shared" si="483"/>
        <v>0</v>
      </c>
      <c r="AY1271">
        <f t="shared" si="484"/>
        <v>0</v>
      </c>
      <c r="AZ1271">
        <f t="shared" si="485"/>
        <v>0</v>
      </c>
      <c r="BA1271" s="35">
        <f t="shared" si="486"/>
        <v>0</v>
      </c>
      <c r="BB1271" s="36">
        <f t="shared" si="487"/>
        <v>0</v>
      </c>
      <c r="BC1271" s="37">
        <f t="shared" si="488"/>
        <v>0</v>
      </c>
      <c r="BD1271" s="38">
        <f t="shared" si="489"/>
        <v>0</v>
      </c>
      <c r="BE1271" s="35">
        <f t="shared" si="490"/>
        <v>0</v>
      </c>
      <c r="BF1271" s="36">
        <f t="shared" si="491"/>
        <v>0</v>
      </c>
      <c r="BG1271" s="37">
        <f t="shared" si="492"/>
        <v>0</v>
      </c>
      <c r="BH1271" s="38">
        <f t="shared" si="493"/>
        <v>0</v>
      </c>
      <c r="BI1271" s="35">
        <f t="shared" si="494"/>
        <v>0</v>
      </c>
      <c r="BJ1271" s="36">
        <f t="shared" si="495"/>
        <v>0</v>
      </c>
      <c r="BK1271" s="37">
        <f t="shared" si="496"/>
        <v>0</v>
      </c>
      <c r="BL1271" s="38">
        <f t="shared" si="497"/>
        <v>0</v>
      </c>
      <c r="BM1271" s="39">
        <f t="shared" si="498"/>
        <v>0</v>
      </c>
      <c r="BN1271" s="34" t="str">
        <f>IF(BM1271=0,"",
IF(SUM($BM$985:BM1271)=1,BO1271,
IF($BM$1560&gt;SUM($BM$985:BM1271),_xlfn.CONCAT(", ",BO1271),
IF($BM$1560=SUM($BM$985:BM1271),_xlfn.CONCAT(" y ",BO1271)))))</f>
        <v/>
      </c>
      <c r="BO1271" s="270" t="s">
        <v>1051</v>
      </c>
    </row>
    <row r="1272" spans="1:67" ht="15" customHeight="1">
      <c r="A1272" s="245"/>
      <c r="B1272" s="9"/>
      <c r="C1272" s="270" t="s">
        <v>1052</v>
      </c>
      <c r="D1272" s="389" t="str">
        <f>IF($AC$978="","",IF(HLOOKUP($AC$978,Presentación!$AQ$3:$BV$574,Presentación!AP291)="","",HLOOKUP($AC$978,Presentación!$AQ$3:$BV$574,Presentación!AP291,0)))</f>
        <v/>
      </c>
      <c r="E1272" s="390"/>
      <c r="F1272" s="391"/>
      <c r="G1272" s="480" t="str">
        <f>IF($AC$978="","",IF(HLOOKUP($AC$978,Presentación!$BZ$3:$DE$574,Presentación!AP291,0)="","",HLOOKUP($AC$978,Presentación!$BZ$3:$DE$574,Presentación!AP291,0)))</f>
        <v/>
      </c>
      <c r="H1272" s="481"/>
      <c r="I1272" s="481"/>
      <c r="J1272" s="481"/>
      <c r="K1272" s="481"/>
      <c r="L1272" s="482"/>
      <c r="M1272" s="27"/>
      <c r="N1272" s="27"/>
      <c r="O1272" s="27"/>
      <c r="P1272" s="27"/>
      <c r="Q1272" s="27"/>
      <c r="R1272" s="27"/>
      <c r="S1272" s="27"/>
      <c r="T1272" s="27"/>
      <c r="U1272" s="27"/>
      <c r="V1272" s="27"/>
      <c r="W1272" s="27"/>
      <c r="X1272" s="27"/>
      <c r="Y1272" s="27"/>
      <c r="Z1272" s="27"/>
      <c r="AA1272" s="27"/>
      <c r="AB1272" s="27"/>
      <c r="AC1272" s="27"/>
      <c r="AD1272" s="27"/>
      <c r="AG1272">
        <f t="shared" si="466"/>
        <v>0</v>
      </c>
      <c r="AH1272">
        <f t="shared" si="467"/>
        <v>0</v>
      </c>
      <c r="AI1272">
        <f t="shared" si="468"/>
        <v>0</v>
      </c>
      <c r="AJ1272">
        <f t="shared" si="469"/>
        <v>0</v>
      </c>
      <c r="AK1272">
        <f t="shared" si="470"/>
        <v>0</v>
      </c>
      <c r="AL1272">
        <f t="shared" si="471"/>
        <v>0</v>
      </c>
      <c r="AM1272">
        <f t="shared" si="472"/>
        <v>0</v>
      </c>
      <c r="AN1272">
        <f t="shared" si="473"/>
        <v>0</v>
      </c>
      <c r="AO1272">
        <f t="shared" si="474"/>
        <v>0</v>
      </c>
      <c r="AP1272">
        <f t="shared" si="475"/>
        <v>0</v>
      </c>
      <c r="AQ1272">
        <f t="shared" si="476"/>
        <v>0</v>
      </c>
      <c r="AR1272">
        <f t="shared" si="477"/>
        <v>0</v>
      </c>
      <c r="AS1272">
        <f t="shared" si="478"/>
        <v>0</v>
      </c>
      <c r="AT1272">
        <f t="shared" si="479"/>
        <v>0</v>
      </c>
      <c r="AU1272">
        <f t="shared" si="480"/>
        <v>0</v>
      </c>
      <c r="AV1272">
        <f t="shared" si="481"/>
        <v>0</v>
      </c>
      <c r="AW1272">
        <f t="shared" si="482"/>
        <v>0</v>
      </c>
      <c r="AX1272">
        <f t="shared" si="483"/>
        <v>0</v>
      </c>
      <c r="AY1272">
        <f t="shared" si="484"/>
        <v>0</v>
      </c>
      <c r="AZ1272">
        <f t="shared" si="485"/>
        <v>0</v>
      </c>
      <c r="BA1272" s="35">
        <f t="shared" si="486"/>
        <v>0</v>
      </c>
      <c r="BB1272" s="36">
        <f t="shared" si="487"/>
        <v>0</v>
      </c>
      <c r="BC1272" s="37">
        <f t="shared" si="488"/>
        <v>0</v>
      </c>
      <c r="BD1272" s="38">
        <f t="shared" si="489"/>
        <v>0</v>
      </c>
      <c r="BE1272" s="35">
        <f t="shared" si="490"/>
        <v>0</v>
      </c>
      <c r="BF1272" s="36">
        <f t="shared" si="491"/>
        <v>0</v>
      </c>
      <c r="BG1272" s="37">
        <f t="shared" si="492"/>
        <v>0</v>
      </c>
      <c r="BH1272" s="38">
        <f t="shared" si="493"/>
        <v>0</v>
      </c>
      <c r="BI1272" s="35">
        <f t="shared" si="494"/>
        <v>0</v>
      </c>
      <c r="BJ1272" s="36">
        <f t="shared" si="495"/>
        <v>0</v>
      </c>
      <c r="BK1272" s="37">
        <f t="shared" si="496"/>
        <v>0</v>
      </c>
      <c r="BL1272" s="38">
        <f t="shared" si="497"/>
        <v>0</v>
      </c>
      <c r="BM1272" s="39">
        <f t="shared" si="498"/>
        <v>0</v>
      </c>
      <c r="BN1272" s="34" t="str">
        <f>IF(BM1272=0,"",
IF(SUM($BM$985:BM1272)=1,BO1272,
IF($BM$1560&gt;SUM($BM$985:BM1272),_xlfn.CONCAT(", ",BO1272),
IF($BM$1560=SUM($BM$985:BM1272),_xlfn.CONCAT(" y ",BO1272)))))</f>
        <v/>
      </c>
      <c r="BO1272" s="270" t="s">
        <v>1052</v>
      </c>
    </row>
    <row r="1273" spans="1:67" ht="15" customHeight="1">
      <c r="A1273" s="245"/>
      <c r="B1273" s="9"/>
      <c r="C1273" s="270" t="s">
        <v>1053</v>
      </c>
      <c r="D1273" s="389" t="str">
        <f>IF($AC$978="","",IF(HLOOKUP($AC$978,Presentación!$AQ$3:$BV$574,Presentación!AP292)="","",HLOOKUP($AC$978,Presentación!$AQ$3:$BV$574,Presentación!AP292,0)))</f>
        <v/>
      </c>
      <c r="E1273" s="390"/>
      <c r="F1273" s="391"/>
      <c r="G1273" s="480" t="str">
        <f>IF($AC$978="","",IF(HLOOKUP($AC$978,Presentación!$BZ$3:$DE$574,Presentación!AP292,0)="","",HLOOKUP($AC$978,Presentación!$BZ$3:$DE$574,Presentación!AP292,0)))</f>
        <v/>
      </c>
      <c r="H1273" s="481"/>
      <c r="I1273" s="481"/>
      <c r="J1273" s="481"/>
      <c r="K1273" s="481"/>
      <c r="L1273" s="482"/>
      <c r="M1273" s="27"/>
      <c r="N1273" s="27"/>
      <c r="O1273" s="27"/>
      <c r="P1273" s="27"/>
      <c r="Q1273" s="27"/>
      <c r="R1273" s="27"/>
      <c r="S1273" s="27"/>
      <c r="T1273" s="27"/>
      <c r="U1273" s="27"/>
      <c r="V1273" s="27"/>
      <c r="W1273" s="27"/>
      <c r="X1273" s="27"/>
      <c r="Y1273" s="27"/>
      <c r="Z1273" s="27"/>
      <c r="AA1273" s="27"/>
      <c r="AB1273" s="27"/>
      <c r="AC1273" s="27"/>
      <c r="AD1273" s="27"/>
      <c r="AG1273">
        <f t="shared" si="466"/>
        <v>0</v>
      </c>
      <c r="AH1273">
        <f t="shared" si="467"/>
        <v>0</v>
      </c>
      <c r="AI1273">
        <f t="shared" si="468"/>
        <v>0</v>
      </c>
      <c r="AJ1273">
        <f t="shared" si="469"/>
        <v>0</v>
      </c>
      <c r="AK1273">
        <f t="shared" si="470"/>
        <v>0</v>
      </c>
      <c r="AL1273">
        <f t="shared" si="471"/>
        <v>0</v>
      </c>
      <c r="AM1273">
        <f t="shared" si="472"/>
        <v>0</v>
      </c>
      <c r="AN1273">
        <f t="shared" si="473"/>
        <v>0</v>
      </c>
      <c r="AO1273">
        <f t="shared" si="474"/>
        <v>0</v>
      </c>
      <c r="AP1273">
        <f t="shared" si="475"/>
        <v>0</v>
      </c>
      <c r="AQ1273">
        <f t="shared" si="476"/>
        <v>0</v>
      </c>
      <c r="AR1273">
        <f t="shared" si="477"/>
        <v>0</v>
      </c>
      <c r="AS1273">
        <f t="shared" si="478"/>
        <v>0</v>
      </c>
      <c r="AT1273">
        <f t="shared" si="479"/>
        <v>0</v>
      </c>
      <c r="AU1273">
        <f t="shared" si="480"/>
        <v>0</v>
      </c>
      <c r="AV1273">
        <f t="shared" si="481"/>
        <v>0</v>
      </c>
      <c r="AW1273">
        <f t="shared" si="482"/>
        <v>0</v>
      </c>
      <c r="AX1273">
        <f t="shared" si="483"/>
        <v>0</v>
      </c>
      <c r="AY1273">
        <f t="shared" si="484"/>
        <v>0</v>
      </c>
      <c r="AZ1273">
        <f t="shared" si="485"/>
        <v>0</v>
      </c>
      <c r="BA1273" s="35">
        <f t="shared" si="486"/>
        <v>0</v>
      </c>
      <c r="BB1273" s="36">
        <f t="shared" si="487"/>
        <v>0</v>
      </c>
      <c r="BC1273" s="37">
        <f t="shared" si="488"/>
        <v>0</v>
      </c>
      <c r="BD1273" s="38">
        <f t="shared" si="489"/>
        <v>0</v>
      </c>
      <c r="BE1273" s="35">
        <f t="shared" si="490"/>
        <v>0</v>
      </c>
      <c r="BF1273" s="36">
        <f t="shared" si="491"/>
        <v>0</v>
      </c>
      <c r="BG1273" s="37">
        <f t="shared" si="492"/>
        <v>0</v>
      </c>
      <c r="BH1273" s="38">
        <f t="shared" si="493"/>
        <v>0</v>
      </c>
      <c r="BI1273" s="35">
        <f t="shared" si="494"/>
        <v>0</v>
      </c>
      <c r="BJ1273" s="36">
        <f t="shared" si="495"/>
        <v>0</v>
      </c>
      <c r="BK1273" s="37">
        <f t="shared" si="496"/>
        <v>0</v>
      </c>
      <c r="BL1273" s="38">
        <f t="shared" si="497"/>
        <v>0</v>
      </c>
      <c r="BM1273" s="39">
        <f t="shared" si="498"/>
        <v>0</v>
      </c>
      <c r="BN1273" s="34" t="str">
        <f>IF(BM1273=0,"",
IF(SUM($BM$985:BM1273)=1,BO1273,
IF($BM$1560&gt;SUM($BM$985:BM1273),_xlfn.CONCAT(", ",BO1273),
IF($BM$1560=SUM($BM$985:BM1273),_xlfn.CONCAT(" y ",BO1273)))))</f>
        <v/>
      </c>
      <c r="BO1273" s="270" t="s">
        <v>1053</v>
      </c>
    </row>
    <row r="1274" spans="1:67" ht="15" customHeight="1">
      <c r="A1274" s="245"/>
      <c r="B1274" s="9"/>
      <c r="C1274" s="270" t="s">
        <v>1054</v>
      </c>
      <c r="D1274" s="389" t="str">
        <f>IF($AC$978="","",IF(HLOOKUP($AC$978,Presentación!$AQ$3:$BV$574,Presentación!AP293)="","",HLOOKUP($AC$978,Presentación!$AQ$3:$BV$574,Presentación!AP293,0)))</f>
        <v/>
      </c>
      <c r="E1274" s="390"/>
      <c r="F1274" s="391"/>
      <c r="G1274" s="480" t="str">
        <f>IF($AC$978="","",IF(HLOOKUP($AC$978,Presentación!$BZ$3:$DE$574,Presentación!AP293,0)="","",HLOOKUP($AC$978,Presentación!$BZ$3:$DE$574,Presentación!AP293,0)))</f>
        <v/>
      </c>
      <c r="H1274" s="481"/>
      <c r="I1274" s="481"/>
      <c r="J1274" s="481"/>
      <c r="K1274" s="481"/>
      <c r="L1274" s="482"/>
      <c r="M1274" s="27"/>
      <c r="N1274" s="27"/>
      <c r="O1274" s="27"/>
      <c r="P1274" s="27"/>
      <c r="Q1274" s="27"/>
      <c r="R1274" s="27"/>
      <c r="S1274" s="27"/>
      <c r="T1274" s="27"/>
      <c r="U1274" s="27"/>
      <c r="V1274" s="27"/>
      <c r="W1274" s="27"/>
      <c r="X1274" s="27"/>
      <c r="Y1274" s="27"/>
      <c r="Z1274" s="27"/>
      <c r="AA1274" s="27"/>
      <c r="AB1274" s="27"/>
      <c r="AC1274" s="27"/>
      <c r="AD1274" s="27"/>
      <c r="AG1274">
        <f t="shared" si="466"/>
        <v>0</v>
      </c>
      <c r="AH1274">
        <f t="shared" si="467"/>
        <v>0</v>
      </c>
      <c r="AI1274">
        <f t="shared" si="468"/>
        <v>0</v>
      </c>
      <c r="AJ1274">
        <f t="shared" si="469"/>
        <v>0</v>
      </c>
      <c r="AK1274">
        <f t="shared" si="470"/>
        <v>0</v>
      </c>
      <c r="AL1274">
        <f t="shared" si="471"/>
        <v>0</v>
      </c>
      <c r="AM1274">
        <f t="shared" si="472"/>
        <v>0</v>
      </c>
      <c r="AN1274">
        <f t="shared" si="473"/>
        <v>0</v>
      </c>
      <c r="AO1274">
        <f t="shared" si="474"/>
        <v>0</v>
      </c>
      <c r="AP1274">
        <f t="shared" si="475"/>
        <v>0</v>
      </c>
      <c r="AQ1274">
        <f t="shared" si="476"/>
        <v>0</v>
      </c>
      <c r="AR1274">
        <f t="shared" si="477"/>
        <v>0</v>
      </c>
      <c r="AS1274">
        <f t="shared" si="478"/>
        <v>0</v>
      </c>
      <c r="AT1274">
        <f t="shared" si="479"/>
        <v>0</v>
      </c>
      <c r="AU1274">
        <f t="shared" si="480"/>
        <v>0</v>
      </c>
      <c r="AV1274">
        <f t="shared" si="481"/>
        <v>0</v>
      </c>
      <c r="AW1274">
        <f t="shared" si="482"/>
        <v>0</v>
      </c>
      <c r="AX1274">
        <f t="shared" si="483"/>
        <v>0</v>
      </c>
      <c r="AY1274">
        <f t="shared" si="484"/>
        <v>0</v>
      </c>
      <c r="AZ1274">
        <f t="shared" si="485"/>
        <v>0</v>
      </c>
      <c r="BA1274" s="35">
        <f t="shared" si="486"/>
        <v>0</v>
      </c>
      <c r="BB1274" s="36">
        <f t="shared" si="487"/>
        <v>0</v>
      </c>
      <c r="BC1274" s="37">
        <f t="shared" si="488"/>
        <v>0</v>
      </c>
      <c r="BD1274" s="38">
        <f t="shared" si="489"/>
        <v>0</v>
      </c>
      <c r="BE1274" s="35">
        <f t="shared" si="490"/>
        <v>0</v>
      </c>
      <c r="BF1274" s="36">
        <f t="shared" si="491"/>
        <v>0</v>
      </c>
      <c r="BG1274" s="37">
        <f t="shared" si="492"/>
        <v>0</v>
      </c>
      <c r="BH1274" s="38">
        <f t="shared" si="493"/>
        <v>0</v>
      </c>
      <c r="BI1274" s="35">
        <f t="shared" si="494"/>
        <v>0</v>
      </c>
      <c r="BJ1274" s="36">
        <f t="shared" si="495"/>
        <v>0</v>
      </c>
      <c r="BK1274" s="37">
        <f t="shared" si="496"/>
        <v>0</v>
      </c>
      <c r="BL1274" s="38">
        <f t="shared" si="497"/>
        <v>0</v>
      </c>
      <c r="BM1274" s="39">
        <f t="shared" si="498"/>
        <v>0</v>
      </c>
      <c r="BN1274" s="34" t="str">
        <f>IF(BM1274=0,"",
IF(SUM($BM$985:BM1274)=1,BO1274,
IF($BM$1560&gt;SUM($BM$985:BM1274),_xlfn.CONCAT(", ",BO1274),
IF($BM$1560=SUM($BM$985:BM1274),_xlfn.CONCAT(" y ",BO1274)))))</f>
        <v/>
      </c>
      <c r="BO1274" s="270" t="s">
        <v>1054</v>
      </c>
    </row>
    <row r="1275" spans="1:67" ht="15" customHeight="1">
      <c r="A1275" s="245"/>
      <c r="B1275" s="9"/>
      <c r="C1275" s="270" t="s">
        <v>1055</v>
      </c>
      <c r="D1275" s="389" t="str">
        <f>IF($AC$978="","",IF(HLOOKUP($AC$978,Presentación!$AQ$3:$BV$574,Presentación!AP294)="","",HLOOKUP($AC$978,Presentación!$AQ$3:$BV$574,Presentación!AP294,0)))</f>
        <v/>
      </c>
      <c r="E1275" s="390"/>
      <c r="F1275" s="391"/>
      <c r="G1275" s="480" t="str">
        <f>IF($AC$978="","",IF(HLOOKUP($AC$978,Presentación!$BZ$3:$DE$574,Presentación!AP294,0)="","",HLOOKUP($AC$978,Presentación!$BZ$3:$DE$574,Presentación!AP294,0)))</f>
        <v/>
      </c>
      <c r="H1275" s="481"/>
      <c r="I1275" s="481"/>
      <c r="J1275" s="481"/>
      <c r="K1275" s="481"/>
      <c r="L1275" s="482"/>
      <c r="M1275" s="27"/>
      <c r="N1275" s="27"/>
      <c r="O1275" s="27"/>
      <c r="P1275" s="27"/>
      <c r="Q1275" s="27"/>
      <c r="R1275" s="27"/>
      <c r="S1275" s="27"/>
      <c r="T1275" s="27"/>
      <c r="U1275" s="27"/>
      <c r="V1275" s="27"/>
      <c r="W1275" s="27"/>
      <c r="X1275" s="27"/>
      <c r="Y1275" s="27"/>
      <c r="Z1275" s="27"/>
      <c r="AA1275" s="27"/>
      <c r="AB1275" s="27"/>
      <c r="AC1275" s="27"/>
      <c r="AD1275" s="27"/>
      <c r="AG1275">
        <f t="shared" si="466"/>
        <v>0</v>
      </c>
      <c r="AH1275">
        <f t="shared" si="467"/>
        <v>0</v>
      </c>
      <c r="AI1275">
        <f t="shared" si="468"/>
        <v>0</v>
      </c>
      <c r="AJ1275">
        <f t="shared" si="469"/>
        <v>0</v>
      </c>
      <c r="AK1275">
        <f t="shared" si="470"/>
        <v>0</v>
      </c>
      <c r="AL1275">
        <f t="shared" si="471"/>
        <v>0</v>
      </c>
      <c r="AM1275">
        <f t="shared" si="472"/>
        <v>0</v>
      </c>
      <c r="AN1275">
        <f t="shared" si="473"/>
        <v>0</v>
      </c>
      <c r="AO1275">
        <f t="shared" si="474"/>
        <v>0</v>
      </c>
      <c r="AP1275">
        <f t="shared" si="475"/>
        <v>0</v>
      </c>
      <c r="AQ1275">
        <f t="shared" si="476"/>
        <v>0</v>
      </c>
      <c r="AR1275">
        <f t="shared" si="477"/>
        <v>0</v>
      </c>
      <c r="AS1275">
        <f t="shared" si="478"/>
        <v>0</v>
      </c>
      <c r="AT1275">
        <f t="shared" si="479"/>
        <v>0</v>
      </c>
      <c r="AU1275">
        <f t="shared" si="480"/>
        <v>0</v>
      </c>
      <c r="AV1275">
        <f t="shared" si="481"/>
        <v>0</v>
      </c>
      <c r="AW1275">
        <f t="shared" si="482"/>
        <v>0</v>
      </c>
      <c r="AX1275">
        <f t="shared" si="483"/>
        <v>0</v>
      </c>
      <c r="AY1275">
        <f t="shared" si="484"/>
        <v>0</v>
      </c>
      <c r="AZ1275">
        <f t="shared" si="485"/>
        <v>0</v>
      </c>
      <c r="BA1275" s="35">
        <f t="shared" si="486"/>
        <v>0</v>
      </c>
      <c r="BB1275" s="36">
        <f t="shared" si="487"/>
        <v>0</v>
      </c>
      <c r="BC1275" s="37">
        <f t="shared" si="488"/>
        <v>0</v>
      </c>
      <c r="BD1275" s="38">
        <f t="shared" si="489"/>
        <v>0</v>
      </c>
      <c r="BE1275" s="35">
        <f t="shared" si="490"/>
        <v>0</v>
      </c>
      <c r="BF1275" s="36">
        <f t="shared" si="491"/>
        <v>0</v>
      </c>
      <c r="BG1275" s="37">
        <f t="shared" si="492"/>
        <v>0</v>
      </c>
      <c r="BH1275" s="38">
        <f t="shared" si="493"/>
        <v>0</v>
      </c>
      <c r="BI1275" s="35">
        <f t="shared" si="494"/>
        <v>0</v>
      </c>
      <c r="BJ1275" s="36">
        <f t="shared" si="495"/>
        <v>0</v>
      </c>
      <c r="BK1275" s="37">
        <f t="shared" si="496"/>
        <v>0</v>
      </c>
      <c r="BL1275" s="38">
        <f t="shared" si="497"/>
        <v>0</v>
      </c>
      <c r="BM1275" s="39">
        <f t="shared" si="498"/>
        <v>0</v>
      </c>
      <c r="BN1275" s="34" t="str">
        <f>IF(BM1275=0,"",
IF(SUM($BM$985:BM1275)=1,BO1275,
IF($BM$1560&gt;SUM($BM$985:BM1275),_xlfn.CONCAT(", ",BO1275),
IF($BM$1560=SUM($BM$985:BM1275),_xlfn.CONCAT(" y ",BO1275)))))</f>
        <v/>
      </c>
      <c r="BO1275" s="270" t="s">
        <v>1055</v>
      </c>
    </row>
    <row r="1276" spans="1:67" ht="15" customHeight="1">
      <c r="A1276" s="245"/>
      <c r="B1276" s="9"/>
      <c r="C1276" s="270" t="s">
        <v>1056</v>
      </c>
      <c r="D1276" s="389" t="str">
        <f>IF($AC$978="","",IF(HLOOKUP($AC$978,Presentación!$AQ$3:$BV$574,Presentación!AP295)="","",HLOOKUP($AC$978,Presentación!$AQ$3:$BV$574,Presentación!AP295,0)))</f>
        <v/>
      </c>
      <c r="E1276" s="390"/>
      <c r="F1276" s="391"/>
      <c r="G1276" s="480" t="str">
        <f>IF($AC$978="","",IF(HLOOKUP($AC$978,Presentación!$BZ$3:$DE$574,Presentación!AP295,0)="","",HLOOKUP($AC$978,Presentación!$BZ$3:$DE$574,Presentación!AP295,0)))</f>
        <v/>
      </c>
      <c r="H1276" s="481"/>
      <c r="I1276" s="481"/>
      <c r="J1276" s="481"/>
      <c r="K1276" s="481"/>
      <c r="L1276" s="482"/>
      <c r="M1276" s="27"/>
      <c r="N1276" s="27"/>
      <c r="O1276" s="27"/>
      <c r="P1276" s="27"/>
      <c r="Q1276" s="27"/>
      <c r="R1276" s="27"/>
      <c r="S1276" s="27"/>
      <c r="T1276" s="27"/>
      <c r="U1276" s="27"/>
      <c r="V1276" s="27"/>
      <c r="W1276" s="27"/>
      <c r="X1276" s="27"/>
      <c r="Y1276" s="27"/>
      <c r="Z1276" s="27"/>
      <c r="AA1276" s="27"/>
      <c r="AB1276" s="27"/>
      <c r="AC1276" s="27"/>
      <c r="AD1276" s="27"/>
      <c r="AG1276">
        <f t="shared" si="466"/>
        <v>0</v>
      </c>
      <c r="AH1276">
        <f t="shared" si="467"/>
        <v>0</v>
      </c>
      <c r="AI1276">
        <f t="shared" si="468"/>
        <v>0</v>
      </c>
      <c r="AJ1276">
        <f t="shared" si="469"/>
        <v>0</v>
      </c>
      <c r="AK1276">
        <f t="shared" si="470"/>
        <v>0</v>
      </c>
      <c r="AL1276">
        <f t="shared" si="471"/>
        <v>0</v>
      </c>
      <c r="AM1276">
        <f t="shared" si="472"/>
        <v>0</v>
      </c>
      <c r="AN1276">
        <f t="shared" si="473"/>
        <v>0</v>
      </c>
      <c r="AO1276">
        <f t="shared" si="474"/>
        <v>0</v>
      </c>
      <c r="AP1276">
        <f t="shared" si="475"/>
        <v>0</v>
      </c>
      <c r="AQ1276">
        <f t="shared" si="476"/>
        <v>0</v>
      </c>
      <c r="AR1276">
        <f t="shared" si="477"/>
        <v>0</v>
      </c>
      <c r="AS1276">
        <f t="shared" si="478"/>
        <v>0</v>
      </c>
      <c r="AT1276">
        <f t="shared" si="479"/>
        <v>0</v>
      </c>
      <c r="AU1276">
        <f t="shared" si="480"/>
        <v>0</v>
      </c>
      <c r="AV1276">
        <f t="shared" si="481"/>
        <v>0</v>
      </c>
      <c r="AW1276">
        <f t="shared" si="482"/>
        <v>0</v>
      </c>
      <c r="AX1276">
        <f t="shared" si="483"/>
        <v>0</v>
      </c>
      <c r="AY1276">
        <f t="shared" si="484"/>
        <v>0</v>
      </c>
      <c r="AZ1276">
        <f t="shared" si="485"/>
        <v>0</v>
      </c>
      <c r="BA1276" s="35">
        <f t="shared" si="486"/>
        <v>0</v>
      </c>
      <c r="BB1276" s="36">
        <f t="shared" si="487"/>
        <v>0</v>
      </c>
      <c r="BC1276" s="37">
        <f t="shared" si="488"/>
        <v>0</v>
      </c>
      <c r="BD1276" s="38">
        <f t="shared" si="489"/>
        <v>0</v>
      </c>
      <c r="BE1276" s="35">
        <f t="shared" si="490"/>
        <v>0</v>
      </c>
      <c r="BF1276" s="36">
        <f t="shared" si="491"/>
        <v>0</v>
      </c>
      <c r="BG1276" s="37">
        <f t="shared" si="492"/>
        <v>0</v>
      </c>
      <c r="BH1276" s="38">
        <f t="shared" si="493"/>
        <v>0</v>
      </c>
      <c r="BI1276" s="35">
        <f t="shared" si="494"/>
        <v>0</v>
      </c>
      <c r="BJ1276" s="36">
        <f t="shared" si="495"/>
        <v>0</v>
      </c>
      <c r="BK1276" s="37">
        <f t="shared" si="496"/>
        <v>0</v>
      </c>
      <c r="BL1276" s="38">
        <f t="shared" si="497"/>
        <v>0</v>
      </c>
      <c r="BM1276" s="39">
        <f t="shared" si="498"/>
        <v>0</v>
      </c>
      <c r="BN1276" s="34" t="str">
        <f>IF(BM1276=0,"",
IF(SUM($BM$985:BM1276)=1,BO1276,
IF($BM$1560&gt;SUM($BM$985:BM1276),_xlfn.CONCAT(", ",BO1276),
IF($BM$1560=SUM($BM$985:BM1276),_xlfn.CONCAT(" y ",BO1276)))))</f>
        <v/>
      </c>
      <c r="BO1276" s="270" t="s">
        <v>1056</v>
      </c>
    </row>
    <row r="1277" spans="1:67" ht="15" customHeight="1">
      <c r="A1277" s="245"/>
      <c r="B1277" s="9"/>
      <c r="C1277" s="270" t="s">
        <v>1057</v>
      </c>
      <c r="D1277" s="389" t="str">
        <f>IF($AC$978="","",IF(HLOOKUP($AC$978,Presentación!$AQ$3:$BV$574,Presentación!AP296)="","",HLOOKUP($AC$978,Presentación!$AQ$3:$BV$574,Presentación!AP296,0)))</f>
        <v/>
      </c>
      <c r="E1277" s="390"/>
      <c r="F1277" s="391"/>
      <c r="G1277" s="480" t="str">
        <f>IF($AC$978="","",IF(HLOOKUP($AC$978,Presentación!$BZ$3:$DE$574,Presentación!AP296,0)="","",HLOOKUP($AC$978,Presentación!$BZ$3:$DE$574,Presentación!AP296,0)))</f>
        <v/>
      </c>
      <c r="H1277" s="481"/>
      <c r="I1277" s="481"/>
      <c r="J1277" s="481"/>
      <c r="K1277" s="481"/>
      <c r="L1277" s="482"/>
      <c r="M1277" s="27"/>
      <c r="N1277" s="27"/>
      <c r="O1277" s="27"/>
      <c r="P1277" s="27"/>
      <c r="Q1277" s="27"/>
      <c r="R1277" s="27"/>
      <c r="S1277" s="27"/>
      <c r="T1277" s="27"/>
      <c r="U1277" s="27"/>
      <c r="V1277" s="27"/>
      <c r="W1277" s="27"/>
      <c r="X1277" s="27"/>
      <c r="Y1277" s="27"/>
      <c r="Z1277" s="27"/>
      <c r="AA1277" s="27"/>
      <c r="AB1277" s="27"/>
      <c r="AC1277" s="27"/>
      <c r="AD1277" s="27"/>
      <c r="AG1277">
        <f t="shared" si="466"/>
        <v>0</v>
      </c>
      <c r="AH1277">
        <f t="shared" si="467"/>
        <v>0</v>
      </c>
      <c r="AI1277">
        <f t="shared" si="468"/>
        <v>0</v>
      </c>
      <c r="AJ1277">
        <f t="shared" si="469"/>
        <v>0</v>
      </c>
      <c r="AK1277">
        <f t="shared" si="470"/>
        <v>0</v>
      </c>
      <c r="AL1277">
        <f t="shared" si="471"/>
        <v>0</v>
      </c>
      <c r="AM1277">
        <f t="shared" si="472"/>
        <v>0</v>
      </c>
      <c r="AN1277">
        <f t="shared" si="473"/>
        <v>0</v>
      </c>
      <c r="AO1277">
        <f t="shared" si="474"/>
        <v>0</v>
      </c>
      <c r="AP1277">
        <f t="shared" si="475"/>
        <v>0</v>
      </c>
      <c r="AQ1277">
        <f t="shared" si="476"/>
        <v>0</v>
      </c>
      <c r="AR1277">
        <f t="shared" si="477"/>
        <v>0</v>
      </c>
      <c r="AS1277">
        <f t="shared" si="478"/>
        <v>0</v>
      </c>
      <c r="AT1277">
        <f t="shared" si="479"/>
        <v>0</v>
      </c>
      <c r="AU1277">
        <f t="shared" si="480"/>
        <v>0</v>
      </c>
      <c r="AV1277">
        <f t="shared" si="481"/>
        <v>0</v>
      </c>
      <c r="AW1277">
        <f t="shared" si="482"/>
        <v>0</v>
      </c>
      <c r="AX1277">
        <f t="shared" si="483"/>
        <v>0</v>
      </c>
      <c r="AY1277">
        <f t="shared" si="484"/>
        <v>0</v>
      </c>
      <c r="AZ1277">
        <f t="shared" si="485"/>
        <v>0</v>
      </c>
      <c r="BA1277" s="35">
        <f t="shared" si="486"/>
        <v>0</v>
      </c>
      <c r="BB1277" s="36">
        <f t="shared" si="487"/>
        <v>0</v>
      </c>
      <c r="BC1277" s="37">
        <f t="shared" si="488"/>
        <v>0</v>
      </c>
      <c r="BD1277" s="38">
        <f t="shared" si="489"/>
        <v>0</v>
      </c>
      <c r="BE1277" s="35">
        <f t="shared" si="490"/>
        <v>0</v>
      </c>
      <c r="BF1277" s="36">
        <f t="shared" si="491"/>
        <v>0</v>
      </c>
      <c r="BG1277" s="37">
        <f t="shared" si="492"/>
        <v>0</v>
      </c>
      <c r="BH1277" s="38">
        <f t="shared" si="493"/>
        <v>0</v>
      </c>
      <c r="BI1277" s="35">
        <f t="shared" si="494"/>
        <v>0</v>
      </c>
      <c r="BJ1277" s="36">
        <f t="shared" si="495"/>
        <v>0</v>
      </c>
      <c r="BK1277" s="37">
        <f t="shared" si="496"/>
        <v>0</v>
      </c>
      <c r="BL1277" s="38">
        <f t="shared" si="497"/>
        <v>0</v>
      </c>
      <c r="BM1277" s="39">
        <f t="shared" si="498"/>
        <v>0</v>
      </c>
      <c r="BN1277" s="34" t="str">
        <f>IF(BM1277=0,"",
IF(SUM($BM$985:BM1277)=1,BO1277,
IF($BM$1560&gt;SUM($BM$985:BM1277),_xlfn.CONCAT(", ",BO1277),
IF($BM$1560=SUM($BM$985:BM1277),_xlfn.CONCAT(" y ",BO1277)))))</f>
        <v/>
      </c>
      <c r="BO1277" s="270" t="s">
        <v>1057</v>
      </c>
    </row>
    <row r="1278" spans="1:67" ht="15" customHeight="1">
      <c r="A1278" s="245"/>
      <c r="B1278" s="9"/>
      <c r="C1278" s="270" t="s">
        <v>1058</v>
      </c>
      <c r="D1278" s="389" t="str">
        <f>IF($AC$978="","",IF(HLOOKUP($AC$978,Presentación!$AQ$3:$BV$574,Presentación!AP297)="","",HLOOKUP($AC$978,Presentación!$AQ$3:$BV$574,Presentación!AP297,0)))</f>
        <v/>
      </c>
      <c r="E1278" s="390"/>
      <c r="F1278" s="391"/>
      <c r="G1278" s="480" t="str">
        <f>IF($AC$978="","",IF(HLOOKUP($AC$978,Presentación!$BZ$3:$DE$574,Presentación!AP297,0)="","",HLOOKUP($AC$978,Presentación!$BZ$3:$DE$574,Presentación!AP297,0)))</f>
        <v/>
      </c>
      <c r="H1278" s="481"/>
      <c r="I1278" s="481"/>
      <c r="J1278" s="481"/>
      <c r="K1278" s="481"/>
      <c r="L1278" s="482"/>
      <c r="M1278" s="27"/>
      <c r="N1278" s="27"/>
      <c r="O1278" s="27"/>
      <c r="P1278" s="27"/>
      <c r="Q1278" s="27"/>
      <c r="R1278" s="27"/>
      <c r="S1278" s="27"/>
      <c r="T1278" s="27"/>
      <c r="U1278" s="27"/>
      <c r="V1278" s="27"/>
      <c r="W1278" s="27"/>
      <c r="X1278" s="27"/>
      <c r="Y1278" s="27"/>
      <c r="Z1278" s="27"/>
      <c r="AA1278" s="27"/>
      <c r="AB1278" s="27"/>
      <c r="AC1278" s="27"/>
      <c r="AD1278" s="27"/>
      <c r="AG1278">
        <f t="shared" si="466"/>
        <v>0</v>
      </c>
      <c r="AH1278">
        <f t="shared" si="467"/>
        <v>0</v>
      </c>
      <c r="AI1278">
        <f t="shared" si="468"/>
        <v>0</v>
      </c>
      <c r="AJ1278">
        <f t="shared" si="469"/>
        <v>0</v>
      </c>
      <c r="AK1278">
        <f t="shared" si="470"/>
        <v>0</v>
      </c>
      <c r="AL1278">
        <f t="shared" si="471"/>
        <v>0</v>
      </c>
      <c r="AM1278">
        <f t="shared" si="472"/>
        <v>0</v>
      </c>
      <c r="AN1278">
        <f t="shared" si="473"/>
        <v>0</v>
      </c>
      <c r="AO1278">
        <f t="shared" si="474"/>
        <v>0</v>
      </c>
      <c r="AP1278">
        <f t="shared" si="475"/>
        <v>0</v>
      </c>
      <c r="AQ1278">
        <f t="shared" si="476"/>
        <v>0</v>
      </c>
      <c r="AR1278">
        <f t="shared" si="477"/>
        <v>0</v>
      </c>
      <c r="AS1278">
        <f t="shared" si="478"/>
        <v>0</v>
      </c>
      <c r="AT1278">
        <f t="shared" si="479"/>
        <v>0</v>
      </c>
      <c r="AU1278">
        <f t="shared" si="480"/>
        <v>0</v>
      </c>
      <c r="AV1278">
        <f t="shared" si="481"/>
        <v>0</v>
      </c>
      <c r="AW1278">
        <f t="shared" si="482"/>
        <v>0</v>
      </c>
      <c r="AX1278">
        <f t="shared" si="483"/>
        <v>0</v>
      </c>
      <c r="AY1278">
        <f t="shared" si="484"/>
        <v>0</v>
      </c>
      <c r="AZ1278">
        <f t="shared" si="485"/>
        <v>0</v>
      </c>
      <c r="BA1278" s="35">
        <f t="shared" si="486"/>
        <v>0</v>
      </c>
      <c r="BB1278" s="36">
        <f t="shared" si="487"/>
        <v>0</v>
      </c>
      <c r="BC1278" s="37">
        <f t="shared" si="488"/>
        <v>0</v>
      </c>
      <c r="BD1278" s="38">
        <f t="shared" si="489"/>
        <v>0</v>
      </c>
      <c r="BE1278" s="35">
        <f t="shared" si="490"/>
        <v>0</v>
      </c>
      <c r="BF1278" s="36">
        <f t="shared" si="491"/>
        <v>0</v>
      </c>
      <c r="BG1278" s="37">
        <f t="shared" si="492"/>
        <v>0</v>
      </c>
      <c r="BH1278" s="38">
        <f t="shared" si="493"/>
        <v>0</v>
      </c>
      <c r="BI1278" s="35">
        <f t="shared" si="494"/>
        <v>0</v>
      </c>
      <c r="BJ1278" s="36">
        <f t="shared" si="495"/>
        <v>0</v>
      </c>
      <c r="BK1278" s="37">
        <f t="shared" si="496"/>
        <v>0</v>
      </c>
      <c r="BL1278" s="38">
        <f t="shared" si="497"/>
        <v>0</v>
      </c>
      <c r="BM1278" s="39">
        <f t="shared" si="498"/>
        <v>0</v>
      </c>
      <c r="BN1278" s="34" t="str">
        <f>IF(BM1278=0,"",
IF(SUM($BM$985:BM1278)=1,BO1278,
IF($BM$1560&gt;SUM($BM$985:BM1278),_xlfn.CONCAT(", ",BO1278),
IF($BM$1560=SUM($BM$985:BM1278),_xlfn.CONCAT(" y ",BO1278)))))</f>
        <v/>
      </c>
      <c r="BO1278" s="270" t="s">
        <v>1058</v>
      </c>
    </row>
    <row r="1279" spans="1:67" ht="15" customHeight="1">
      <c r="A1279" s="245"/>
      <c r="B1279" s="9"/>
      <c r="C1279" s="270" t="s">
        <v>1059</v>
      </c>
      <c r="D1279" s="389" t="str">
        <f>IF($AC$978="","",IF(HLOOKUP($AC$978,Presentación!$AQ$3:$BV$574,Presentación!AP298)="","",HLOOKUP($AC$978,Presentación!$AQ$3:$BV$574,Presentación!AP298,0)))</f>
        <v/>
      </c>
      <c r="E1279" s="390"/>
      <c r="F1279" s="391"/>
      <c r="G1279" s="480" t="str">
        <f>IF($AC$978="","",IF(HLOOKUP($AC$978,Presentación!$BZ$3:$DE$574,Presentación!AP298,0)="","",HLOOKUP($AC$978,Presentación!$BZ$3:$DE$574,Presentación!AP298,0)))</f>
        <v/>
      </c>
      <c r="H1279" s="481"/>
      <c r="I1279" s="481"/>
      <c r="J1279" s="481"/>
      <c r="K1279" s="481"/>
      <c r="L1279" s="482"/>
      <c r="M1279" s="27"/>
      <c r="N1279" s="27"/>
      <c r="O1279" s="27"/>
      <c r="P1279" s="27"/>
      <c r="Q1279" s="27"/>
      <c r="R1279" s="27"/>
      <c r="S1279" s="27"/>
      <c r="T1279" s="27"/>
      <c r="U1279" s="27"/>
      <c r="V1279" s="27"/>
      <c r="W1279" s="27"/>
      <c r="X1279" s="27"/>
      <c r="Y1279" s="27"/>
      <c r="Z1279" s="27"/>
      <c r="AA1279" s="27"/>
      <c r="AB1279" s="27"/>
      <c r="AC1279" s="27"/>
      <c r="AD1279" s="27"/>
      <c r="AG1279">
        <f t="shared" si="466"/>
        <v>0</v>
      </c>
      <c r="AH1279">
        <f t="shared" si="467"/>
        <v>0</v>
      </c>
      <c r="AI1279">
        <f t="shared" si="468"/>
        <v>0</v>
      </c>
      <c r="AJ1279">
        <f t="shared" si="469"/>
        <v>0</v>
      </c>
      <c r="AK1279">
        <f t="shared" si="470"/>
        <v>0</v>
      </c>
      <c r="AL1279">
        <f t="shared" si="471"/>
        <v>0</v>
      </c>
      <c r="AM1279">
        <f t="shared" si="472"/>
        <v>0</v>
      </c>
      <c r="AN1279">
        <f t="shared" si="473"/>
        <v>0</v>
      </c>
      <c r="AO1279">
        <f t="shared" si="474"/>
        <v>0</v>
      </c>
      <c r="AP1279">
        <f t="shared" si="475"/>
        <v>0</v>
      </c>
      <c r="AQ1279">
        <f t="shared" si="476"/>
        <v>0</v>
      </c>
      <c r="AR1279">
        <f t="shared" si="477"/>
        <v>0</v>
      </c>
      <c r="AS1279">
        <f t="shared" si="478"/>
        <v>0</v>
      </c>
      <c r="AT1279">
        <f t="shared" si="479"/>
        <v>0</v>
      </c>
      <c r="AU1279">
        <f t="shared" si="480"/>
        <v>0</v>
      </c>
      <c r="AV1279">
        <f t="shared" si="481"/>
        <v>0</v>
      </c>
      <c r="AW1279">
        <f t="shared" si="482"/>
        <v>0</v>
      </c>
      <c r="AX1279">
        <f t="shared" si="483"/>
        <v>0</v>
      </c>
      <c r="AY1279">
        <f t="shared" si="484"/>
        <v>0</v>
      </c>
      <c r="AZ1279">
        <f t="shared" si="485"/>
        <v>0</v>
      </c>
      <c r="BA1279" s="35">
        <f t="shared" si="486"/>
        <v>0</v>
      </c>
      <c r="BB1279" s="36">
        <f t="shared" si="487"/>
        <v>0</v>
      </c>
      <c r="BC1279" s="37">
        <f t="shared" si="488"/>
        <v>0</v>
      </c>
      <c r="BD1279" s="38">
        <f t="shared" si="489"/>
        <v>0</v>
      </c>
      <c r="BE1279" s="35">
        <f t="shared" si="490"/>
        <v>0</v>
      </c>
      <c r="BF1279" s="36">
        <f t="shared" si="491"/>
        <v>0</v>
      </c>
      <c r="BG1279" s="37">
        <f t="shared" si="492"/>
        <v>0</v>
      </c>
      <c r="BH1279" s="38">
        <f t="shared" si="493"/>
        <v>0</v>
      </c>
      <c r="BI1279" s="35">
        <f t="shared" si="494"/>
        <v>0</v>
      </c>
      <c r="BJ1279" s="36">
        <f t="shared" si="495"/>
        <v>0</v>
      </c>
      <c r="BK1279" s="37">
        <f t="shared" si="496"/>
        <v>0</v>
      </c>
      <c r="BL1279" s="38">
        <f t="shared" si="497"/>
        <v>0</v>
      </c>
      <c r="BM1279" s="39">
        <f t="shared" si="498"/>
        <v>0</v>
      </c>
      <c r="BN1279" s="34" t="str">
        <f>IF(BM1279=0,"",
IF(SUM($BM$985:BM1279)=1,BO1279,
IF($BM$1560&gt;SUM($BM$985:BM1279),_xlfn.CONCAT(", ",BO1279),
IF($BM$1560=SUM($BM$985:BM1279),_xlfn.CONCAT(" y ",BO1279)))))</f>
        <v/>
      </c>
      <c r="BO1279" s="270" t="s">
        <v>1059</v>
      </c>
    </row>
    <row r="1280" spans="1:67" ht="15" customHeight="1">
      <c r="A1280" s="245"/>
      <c r="B1280" s="9"/>
      <c r="C1280" s="270" t="s">
        <v>1060</v>
      </c>
      <c r="D1280" s="389" t="str">
        <f>IF($AC$978="","",IF(HLOOKUP($AC$978,Presentación!$AQ$3:$BV$574,Presentación!AP299)="","",HLOOKUP($AC$978,Presentación!$AQ$3:$BV$574,Presentación!AP299,0)))</f>
        <v/>
      </c>
      <c r="E1280" s="390"/>
      <c r="F1280" s="391"/>
      <c r="G1280" s="480" t="str">
        <f>IF($AC$978="","",IF(HLOOKUP($AC$978,Presentación!$BZ$3:$DE$574,Presentación!AP299,0)="","",HLOOKUP($AC$978,Presentación!$BZ$3:$DE$574,Presentación!AP299,0)))</f>
        <v/>
      </c>
      <c r="H1280" s="481"/>
      <c r="I1280" s="481"/>
      <c r="J1280" s="481"/>
      <c r="K1280" s="481"/>
      <c r="L1280" s="482"/>
      <c r="M1280" s="27"/>
      <c r="N1280" s="27"/>
      <c r="O1280" s="27"/>
      <c r="P1280" s="27"/>
      <c r="Q1280" s="27"/>
      <c r="R1280" s="27"/>
      <c r="S1280" s="27"/>
      <c r="T1280" s="27"/>
      <c r="U1280" s="27"/>
      <c r="V1280" s="27"/>
      <c r="W1280" s="27"/>
      <c r="X1280" s="27"/>
      <c r="Y1280" s="27"/>
      <c r="Z1280" s="27"/>
      <c r="AA1280" s="27"/>
      <c r="AB1280" s="27"/>
      <c r="AC1280" s="27"/>
      <c r="AD1280" s="27"/>
      <c r="AG1280">
        <f t="shared" si="466"/>
        <v>0</v>
      </c>
      <c r="AH1280">
        <f t="shared" si="467"/>
        <v>0</v>
      </c>
      <c r="AI1280">
        <f t="shared" si="468"/>
        <v>0</v>
      </c>
      <c r="AJ1280">
        <f t="shared" si="469"/>
        <v>0</v>
      </c>
      <c r="AK1280">
        <f t="shared" si="470"/>
        <v>0</v>
      </c>
      <c r="AL1280">
        <f t="shared" si="471"/>
        <v>0</v>
      </c>
      <c r="AM1280">
        <f t="shared" si="472"/>
        <v>0</v>
      </c>
      <c r="AN1280">
        <f t="shared" si="473"/>
        <v>0</v>
      </c>
      <c r="AO1280">
        <f t="shared" si="474"/>
        <v>0</v>
      </c>
      <c r="AP1280">
        <f t="shared" si="475"/>
        <v>0</v>
      </c>
      <c r="AQ1280">
        <f t="shared" si="476"/>
        <v>0</v>
      </c>
      <c r="AR1280">
        <f t="shared" si="477"/>
        <v>0</v>
      </c>
      <c r="AS1280">
        <f t="shared" si="478"/>
        <v>0</v>
      </c>
      <c r="AT1280">
        <f t="shared" si="479"/>
        <v>0</v>
      </c>
      <c r="AU1280">
        <f t="shared" si="480"/>
        <v>0</v>
      </c>
      <c r="AV1280">
        <f t="shared" si="481"/>
        <v>0</v>
      </c>
      <c r="AW1280">
        <f t="shared" si="482"/>
        <v>0</v>
      </c>
      <c r="AX1280">
        <f t="shared" si="483"/>
        <v>0</v>
      </c>
      <c r="AY1280">
        <f t="shared" si="484"/>
        <v>0</v>
      </c>
      <c r="AZ1280">
        <f t="shared" si="485"/>
        <v>0</v>
      </c>
      <c r="BA1280" s="35">
        <f t="shared" si="486"/>
        <v>0</v>
      </c>
      <c r="BB1280" s="36">
        <f t="shared" si="487"/>
        <v>0</v>
      </c>
      <c r="BC1280" s="37">
        <f t="shared" si="488"/>
        <v>0</v>
      </c>
      <c r="BD1280" s="38">
        <f t="shared" si="489"/>
        <v>0</v>
      </c>
      <c r="BE1280" s="35">
        <f t="shared" si="490"/>
        <v>0</v>
      </c>
      <c r="BF1280" s="36">
        <f t="shared" si="491"/>
        <v>0</v>
      </c>
      <c r="BG1280" s="37">
        <f t="shared" si="492"/>
        <v>0</v>
      </c>
      <c r="BH1280" s="38">
        <f t="shared" si="493"/>
        <v>0</v>
      </c>
      <c r="BI1280" s="35">
        <f t="shared" si="494"/>
        <v>0</v>
      </c>
      <c r="BJ1280" s="36">
        <f t="shared" si="495"/>
        <v>0</v>
      </c>
      <c r="BK1280" s="37">
        <f t="shared" si="496"/>
        <v>0</v>
      </c>
      <c r="BL1280" s="38">
        <f t="shared" si="497"/>
        <v>0</v>
      </c>
      <c r="BM1280" s="39">
        <f t="shared" si="498"/>
        <v>0</v>
      </c>
      <c r="BN1280" s="34" t="str">
        <f>IF(BM1280=0,"",
IF(SUM($BM$985:BM1280)=1,BO1280,
IF($BM$1560&gt;SUM($BM$985:BM1280),_xlfn.CONCAT(", ",BO1280),
IF($BM$1560=SUM($BM$985:BM1280),_xlfn.CONCAT(" y ",BO1280)))))</f>
        <v/>
      </c>
      <c r="BO1280" s="270" t="s">
        <v>1060</v>
      </c>
    </row>
    <row r="1281" spans="1:67" ht="15" customHeight="1">
      <c r="A1281" s="245"/>
      <c r="B1281" s="9"/>
      <c r="C1281" s="270" t="s">
        <v>1061</v>
      </c>
      <c r="D1281" s="389" t="str">
        <f>IF($AC$978="","",IF(HLOOKUP($AC$978,Presentación!$AQ$3:$BV$574,Presentación!AP300)="","",HLOOKUP($AC$978,Presentación!$AQ$3:$BV$574,Presentación!AP300,0)))</f>
        <v/>
      </c>
      <c r="E1281" s="390"/>
      <c r="F1281" s="391"/>
      <c r="G1281" s="480" t="str">
        <f>IF($AC$978="","",IF(HLOOKUP($AC$978,Presentación!$BZ$3:$DE$574,Presentación!AP300,0)="","",HLOOKUP($AC$978,Presentación!$BZ$3:$DE$574,Presentación!AP300,0)))</f>
        <v/>
      </c>
      <c r="H1281" s="481"/>
      <c r="I1281" s="481"/>
      <c r="J1281" s="481"/>
      <c r="K1281" s="481"/>
      <c r="L1281" s="482"/>
      <c r="M1281" s="27"/>
      <c r="N1281" s="27"/>
      <c r="O1281" s="27"/>
      <c r="P1281" s="27"/>
      <c r="Q1281" s="27"/>
      <c r="R1281" s="27"/>
      <c r="S1281" s="27"/>
      <c r="T1281" s="27"/>
      <c r="U1281" s="27"/>
      <c r="V1281" s="27"/>
      <c r="W1281" s="27"/>
      <c r="X1281" s="27"/>
      <c r="Y1281" s="27"/>
      <c r="Z1281" s="27"/>
      <c r="AA1281" s="27"/>
      <c r="AB1281" s="27"/>
      <c r="AC1281" s="27"/>
      <c r="AD1281" s="27"/>
      <c r="AG1281">
        <f t="shared" si="466"/>
        <v>0</v>
      </c>
      <c r="AH1281">
        <f t="shared" si="467"/>
        <v>0</v>
      </c>
      <c r="AI1281">
        <f t="shared" si="468"/>
        <v>0</v>
      </c>
      <c r="AJ1281">
        <f t="shared" si="469"/>
        <v>0</v>
      </c>
      <c r="AK1281">
        <f t="shared" si="470"/>
        <v>0</v>
      </c>
      <c r="AL1281">
        <f t="shared" si="471"/>
        <v>0</v>
      </c>
      <c r="AM1281">
        <f t="shared" si="472"/>
        <v>0</v>
      </c>
      <c r="AN1281">
        <f t="shared" si="473"/>
        <v>0</v>
      </c>
      <c r="AO1281">
        <f t="shared" si="474"/>
        <v>0</v>
      </c>
      <c r="AP1281">
        <f t="shared" si="475"/>
        <v>0</v>
      </c>
      <c r="AQ1281">
        <f t="shared" si="476"/>
        <v>0</v>
      </c>
      <c r="AR1281">
        <f t="shared" si="477"/>
        <v>0</v>
      </c>
      <c r="AS1281">
        <f t="shared" si="478"/>
        <v>0</v>
      </c>
      <c r="AT1281">
        <f t="shared" si="479"/>
        <v>0</v>
      </c>
      <c r="AU1281">
        <f t="shared" si="480"/>
        <v>0</v>
      </c>
      <c r="AV1281">
        <f t="shared" si="481"/>
        <v>0</v>
      </c>
      <c r="AW1281">
        <f t="shared" si="482"/>
        <v>0</v>
      </c>
      <c r="AX1281">
        <f t="shared" si="483"/>
        <v>0</v>
      </c>
      <c r="AY1281">
        <f t="shared" si="484"/>
        <v>0</v>
      </c>
      <c r="AZ1281">
        <f t="shared" si="485"/>
        <v>0</v>
      </c>
      <c r="BA1281" s="35">
        <f t="shared" si="486"/>
        <v>0</v>
      </c>
      <c r="BB1281" s="36">
        <f t="shared" si="487"/>
        <v>0</v>
      </c>
      <c r="BC1281" s="37">
        <f t="shared" si="488"/>
        <v>0</v>
      </c>
      <c r="BD1281" s="38">
        <f t="shared" si="489"/>
        <v>0</v>
      </c>
      <c r="BE1281" s="35">
        <f t="shared" si="490"/>
        <v>0</v>
      </c>
      <c r="BF1281" s="36">
        <f t="shared" si="491"/>
        <v>0</v>
      </c>
      <c r="BG1281" s="37">
        <f t="shared" si="492"/>
        <v>0</v>
      </c>
      <c r="BH1281" s="38">
        <f t="shared" si="493"/>
        <v>0</v>
      </c>
      <c r="BI1281" s="35">
        <f t="shared" si="494"/>
        <v>0</v>
      </c>
      <c r="BJ1281" s="36">
        <f t="shared" si="495"/>
        <v>0</v>
      </c>
      <c r="BK1281" s="37">
        <f t="shared" si="496"/>
        <v>0</v>
      </c>
      <c r="BL1281" s="38">
        <f t="shared" si="497"/>
        <v>0</v>
      </c>
      <c r="BM1281" s="39">
        <f t="shared" si="498"/>
        <v>0</v>
      </c>
      <c r="BN1281" s="34" t="str">
        <f>IF(BM1281=0,"",
IF(SUM($BM$985:BM1281)=1,BO1281,
IF($BM$1560&gt;SUM($BM$985:BM1281),_xlfn.CONCAT(", ",BO1281),
IF($BM$1560=SUM($BM$985:BM1281),_xlfn.CONCAT(" y ",BO1281)))))</f>
        <v/>
      </c>
      <c r="BO1281" s="270" t="s">
        <v>1061</v>
      </c>
    </row>
    <row r="1282" spans="1:67" ht="15" customHeight="1">
      <c r="A1282" s="245"/>
      <c r="B1282" s="9"/>
      <c r="C1282" s="270" t="s">
        <v>1062</v>
      </c>
      <c r="D1282" s="389" t="str">
        <f>IF($AC$978="","",IF(HLOOKUP($AC$978,Presentación!$AQ$3:$BV$574,Presentación!AP301)="","",HLOOKUP($AC$978,Presentación!$AQ$3:$BV$574,Presentación!AP301,0)))</f>
        <v/>
      </c>
      <c r="E1282" s="390"/>
      <c r="F1282" s="391"/>
      <c r="G1282" s="480" t="str">
        <f>IF($AC$978="","",IF(HLOOKUP($AC$978,Presentación!$BZ$3:$DE$574,Presentación!AP301,0)="","",HLOOKUP($AC$978,Presentación!$BZ$3:$DE$574,Presentación!AP301,0)))</f>
        <v/>
      </c>
      <c r="H1282" s="481"/>
      <c r="I1282" s="481"/>
      <c r="J1282" s="481"/>
      <c r="K1282" s="481"/>
      <c r="L1282" s="482"/>
      <c r="M1282" s="27"/>
      <c r="N1282" s="27"/>
      <c r="O1282" s="27"/>
      <c r="P1282" s="27"/>
      <c r="Q1282" s="27"/>
      <c r="R1282" s="27"/>
      <c r="S1282" s="27"/>
      <c r="T1282" s="27"/>
      <c r="U1282" s="27"/>
      <c r="V1282" s="27"/>
      <c r="W1282" s="27"/>
      <c r="X1282" s="27"/>
      <c r="Y1282" s="27"/>
      <c r="Z1282" s="27"/>
      <c r="AA1282" s="27"/>
      <c r="AB1282" s="27"/>
      <c r="AC1282" s="27"/>
      <c r="AD1282" s="27"/>
      <c r="AG1282">
        <f t="shared" si="466"/>
        <v>0</v>
      </c>
      <c r="AH1282">
        <f t="shared" si="467"/>
        <v>0</v>
      </c>
      <c r="AI1282">
        <f t="shared" si="468"/>
        <v>0</v>
      </c>
      <c r="AJ1282">
        <f t="shared" si="469"/>
        <v>0</v>
      </c>
      <c r="AK1282">
        <f t="shared" si="470"/>
        <v>0</v>
      </c>
      <c r="AL1282">
        <f t="shared" si="471"/>
        <v>0</v>
      </c>
      <c r="AM1282">
        <f t="shared" si="472"/>
        <v>0</v>
      </c>
      <c r="AN1282">
        <f t="shared" si="473"/>
        <v>0</v>
      </c>
      <c r="AO1282">
        <f t="shared" si="474"/>
        <v>0</v>
      </c>
      <c r="AP1282">
        <f t="shared" si="475"/>
        <v>0</v>
      </c>
      <c r="AQ1282">
        <f t="shared" si="476"/>
        <v>0</v>
      </c>
      <c r="AR1282">
        <f t="shared" si="477"/>
        <v>0</v>
      </c>
      <c r="AS1282">
        <f t="shared" si="478"/>
        <v>0</v>
      </c>
      <c r="AT1282">
        <f t="shared" si="479"/>
        <v>0</v>
      </c>
      <c r="AU1282">
        <f t="shared" si="480"/>
        <v>0</v>
      </c>
      <c r="AV1282">
        <f t="shared" si="481"/>
        <v>0</v>
      </c>
      <c r="AW1282">
        <f t="shared" si="482"/>
        <v>0</v>
      </c>
      <c r="AX1282">
        <f t="shared" si="483"/>
        <v>0</v>
      </c>
      <c r="AY1282">
        <f t="shared" si="484"/>
        <v>0</v>
      </c>
      <c r="AZ1282">
        <f t="shared" si="485"/>
        <v>0</v>
      </c>
      <c r="BA1282" s="35">
        <f t="shared" si="486"/>
        <v>0</v>
      </c>
      <c r="BB1282" s="36">
        <f t="shared" si="487"/>
        <v>0</v>
      </c>
      <c r="BC1282" s="37">
        <f t="shared" si="488"/>
        <v>0</v>
      </c>
      <c r="BD1282" s="38">
        <f t="shared" si="489"/>
        <v>0</v>
      </c>
      <c r="BE1282" s="35">
        <f t="shared" si="490"/>
        <v>0</v>
      </c>
      <c r="BF1282" s="36">
        <f t="shared" si="491"/>
        <v>0</v>
      </c>
      <c r="BG1282" s="37">
        <f t="shared" si="492"/>
        <v>0</v>
      </c>
      <c r="BH1282" s="38">
        <f t="shared" si="493"/>
        <v>0</v>
      </c>
      <c r="BI1282" s="35">
        <f t="shared" si="494"/>
        <v>0</v>
      </c>
      <c r="BJ1282" s="36">
        <f t="shared" si="495"/>
        <v>0</v>
      </c>
      <c r="BK1282" s="37">
        <f t="shared" si="496"/>
        <v>0</v>
      </c>
      <c r="BL1282" s="38">
        <f t="shared" si="497"/>
        <v>0</v>
      </c>
      <c r="BM1282" s="39">
        <f t="shared" si="498"/>
        <v>0</v>
      </c>
      <c r="BN1282" s="34" t="str">
        <f>IF(BM1282=0,"",
IF(SUM($BM$985:BM1282)=1,BO1282,
IF($BM$1560&gt;SUM($BM$985:BM1282),_xlfn.CONCAT(", ",BO1282),
IF($BM$1560=SUM($BM$985:BM1282),_xlfn.CONCAT(" y ",BO1282)))))</f>
        <v/>
      </c>
      <c r="BO1282" s="270" t="s">
        <v>1062</v>
      </c>
    </row>
    <row r="1283" spans="1:67" ht="15" customHeight="1">
      <c r="A1283" s="245"/>
      <c r="B1283" s="9"/>
      <c r="C1283" s="270" t="s">
        <v>1063</v>
      </c>
      <c r="D1283" s="389" t="str">
        <f>IF($AC$978="","",IF(HLOOKUP($AC$978,Presentación!$AQ$3:$BV$574,Presentación!AP302)="","",HLOOKUP($AC$978,Presentación!$AQ$3:$BV$574,Presentación!AP302,0)))</f>
        <v/>
      </c>
      <c r="E1283" s="390"/>
      <c r="F1283" s="391"/>
      <c r="G1283" s="480" t="str">
        <f>IF($AC$978="","",IF(HLOOKUP($AC$978,Presentación!$BZ$3:$DE$574,Presentación!AP302,0)="","",HLOOKUP($AC$978,Presentación!$BZ$3:$DE$574,Presentación!AP302,0)))</f>
        <v/>
      </c>
      <c r="H1283" s="481"/>
      <c r="I1283" s="481"/>
      <c r="J1283" s="481"/>
      <c r="K1283" s="481"/>
      <c r="L1283" s="482"/>
      <c r="M1283" s="27"/>
      <c r="N1283" s="27"/>
      <c r="O1283" s="27"/>
      <c r="P1283" s="27"/>
      <c r="Q1283" s="27"/>
      <c r="R1283" s="27"/>
      <c r="S1283" s="27"/>
      <c r="T1283" s="27"/>
      <c r="U1283" s="27"/>
      <c r="V1283" s="27"/>
      <c r="W1283" s="27"/>
      <c r="X1283" s="27"/>
      <c r="Y1283" s="27"/>
      <c r="Z1283" s="27"/>
      <c r="AA1283" s="27"/>
      <c r="AB1283" s="27"/>
      <c r="AC1283" s="27"/>
      <c r="AD1283" s="27"/>
      <c r="AG1283">
        <f t="shared" si="466"/>
        <v>0</v>
      </c>
      <c r="AH1283">
        <f t="shared" si="467"/>
        <v>0</v>
      </c>
      <c r="AI1283">
        <f t="shared" si="468"/>
        <v>0</v>
      </c>
      <c r="AJ1283">
        <f t="shared" si="469"/>
        <v>0</v>
      </c>
      <c r="AK1283">
        <f t="shared" si="470"/>
        <v>0</v>
      </c>
      <c r="AL1283">
        <f t="shared" si="471"/>
        <v>0</v>
      </c>
      <c r="AM1283">
        <f t="shared" si="472"/>
        <v>0</v>
      </c>
      <c r="AN1283">
        <f t="shared" si="473"/>
        <v>0</v>
      </c>
      <c r="AO1283">
        <f t="shared" si="474"/>
        <v>0</v>
      </c>
      <c r="AP1283">
        <f t="shared" si="475"/>
        <v>0</v>
      </c>
      <c r="AQ1283">
        <f t="shared" si="476"/>
        <v>0</v>
      </c>
      <c r="AR1283">
        <f t="shared" si="477"/>
        <v>0</v>
      </c>
      <c r="AS1283">
        <f t="shared" si="478"/>
        <v>0</v>
      </c>
      <c r="AT1283">
        <f t="shared" si="479"/>
        <v>0</v>
      </c>
      <c r="AU1283">
        <f t="shared" si="480"/>
        <v>0</v>
      </c>
      <c r="AV1283">
        <f t="shared" si="481"/>
        <v>0</v>
      </c>
      <c r="AW1283">
        <f t="shared" si="482"/>
        <v>0</v>
      </c>
      <c r="AX1283">
        <f t="shared" si="483"/>
        <v>0</v>
      </c>
      <c r="AY1283">
        <f t="shared" si="484"/>
        <v>0</v>
      </c>
      <c r="AZ1283">
        <f t="shared" si="485"/>
        <v>0</v>
      </c>
      <c r="BA1283" s="35">
        <f t="shared" si="486"/>
        <v>0</v>
      </c>
      <c r="BB1283" s="36">
        <f t="shared" si="487"/>
        <v>0</v>
      </c>
      <c r="BC1283" s="37">
        <f t="shared" si="488"/>
        <v>0</v>
      </c>
      <c r="BD1283" s="38">
        <f t="shared" si="489"/>
        <v>0</v>
      </c>
      <c r="BE1283" s="35">
        <f t="shared" si="490"/>
        <v>0</v>
      </c>
      <c r="BF1283" s="36">
        <f t="shared" si="491"/>
        <v>0</v>
      </c>
      <c r="BG1283" s="37">
        <f t="shared" si="492"/>
        <v>0</v>
      </c>
      <c r="BH1283" s="38">
        <f t="shared" si="493"/>
        <v>0</v>
      </c>
      <c r="BI1283" s="35">
        <f t="shared" si="494"/>
        <v>0</v>
      </c>
      <c r="BJ1283" s="36">
        <f t="shared" si="495"/>
        <v>0</v>
      </c>
      <c r="BK1283" s="37">
        <f t="shared" si="496"/>
        <v>0</v>
      </c>
      <c r="BL1283" s="38">
        <f t="shared" si="497"/>
        <v>0</v>
      </c>
      <c r="BM1283" s="39">
        <f t="shared" si="498"/>
        <v>0</v>
      </c>
      <c r="BN1283" s="34" t="str">
        <f>IF(BM1283=0,"",
IF(SUM($BM$985:BM1283)=1,BO1283,
IF($BM$1560&gt;SUM($BM$985:BM1283),_xlfn.CONCAT(", ",BO1283),
IF($BM$1560=SUM($BM$985:BM1283),_xlfn.CONCAT(" y ",BO1283)))))</f>
        <v/>
      </c>
      <c r="BO1283" s="270" t="s">
        <v>1063</v>
      </c>
    </row>
    <row r="1284" spans="1:67" ht="15" customHeight="1">
      <c r="A1284" s="245"/>
      <c r="B1284" s="9"/>
      <c r="C1284" s="270" t="s">
        <v>1064</v>
      </c>
      <c r="D1284" s="389" t="str">
        <f>IF($AC$978="","",IF(HLOOKUP($AC$978,Presentación!$AQ$3:$BV$574,Presentación!AP303)="","",HLOOKUP($AC$978,Presentación!$AQ$3:$BV$574,Presentación!AP303,0)))</f>
        <v/>
      </c>
      <c r="E1284" s="390"/>
      <c r="F1284" s="391"/>
      <c r="G1284" s="480" t="str">
        <f>IF($AC$978="","",IF(HLOOKUP($AC$978,Presentación!$BZ$3:$DE$574,Presentación!AP303,0)="","",HLOOKUP($AC$978,Presentación!$BZ$3:$DE$574,Presentación!AP303,0)))</f>
        <v/>
      </c>
      <c r="H1284" s="481"/>
      <c r="I1284" s="481"/>
      <c r="J1284" s="481"/>
      <c r="K1284" s="481"/>
      <c r="L1284" s="482"/>
      <c r="M1284" s="27"/>
      <c r="N1284" s="27"/>
      <c r="O1284" s="27"/>
      <c r="P1284" s="27"/>
      <c r="Q1284" s="27"/>
      <c r="R1284" s="27"/>
      <c r="S1284" s="27"/>
      <c r="T1284" s="27"/>
      <c r="U1284" s="27"/>
      <c r="V1284" s="27"/>
      <c r="W1284" s="27"/>
      <c r="X1284" s="27"/>
      <c r="Y1284" s="27"/>
      <c r="Z1284" s="27"/>
      <c r="AA1284" s="27"/>
      <c r="AB1284" s="27"/>
      <c r="AC1284" s="27"/>
      <c r="AD1284" s="27"/>
      <c r="AG1284">
        <f t="shared" si="466"/>
        <v>0</v>
      </c>
      <c r="AH1284">
        <f t="shared" si="467"/>
        <v>0</v>
      </c>
      <c r="AI1284">
        <f t="shared" si="468"/>
        <v>0</v>
      </c>
      <c r="AJ1284">
        <f t="shared" si="469"/>
        <v>0</v>
      </c>
      <c r="AK1284">
        <f t="shared" si="470"/>
        <v>0</v>
      </c>
      <c r="AL1284">
        <f t="shared" si="471"/>
        <v>0</v>
      </c>
      <c r="AM1284">
        <f t="shared" si="472"/>
        <v>0</v>
      </c>
      <c r="AN1284">
        <f t="shared" si="473"/>
        <v>0</v>
      </c>
      <c r="AO1284">
        <f t="shared" si="474"/>
        <v>0</v>
      </c>
      <c r="AP1284">
        <f t="shared" si="475"/>
        <v>0</v>
      </c>
      <c r="AQ1284">
        <f t="shared" si="476"/>
        <v>0</v>
      </c>
      <c r="AR1284">
        <f t="shared" si="477"/>
        <v>0</v>
      </c>
      <c r="AS1284">
        <f t="shared" si="478"/>
        <v>0</v>
      </c>
      <c r="AT1284">
        <f t="shared" si="479"/>
        <v>0</v>
      </c>
      <c r="AU1284">
        <f t="shared" si="480"/>
        <v>0</v>
      </c>
      <c r="AV1284">
        <f t="shared" si="481"/>
        <v>0</v>
      </c>
      <c r="AW1284">
        <f t="shared" si="482"/>
        <v>0</v>
      </c>
      <c r="AX1284">
        <f t="shared" si="483"/>
        <v>0</v>
      </c>
      <c r="AY1284">
        <f t="shared" si="484"/>
        <v>0</v>
      </c>
      <c r="AZ1284">
        <f t="shared" si="485"/>
        <v>0</v>
      </c>
      <c r="BA1284" s="35">
        <f t="shared" si="486"/>
        <v>0</v>
      </c>
      <c r="BB1284" s="36">
        <f t="shared" si="487"/>
        <v>0</v>
      </c>
      <c r="BC1284" s="37">
        <f t="shared" si="488"/>
        <v>0</v>
      </c>
      <c r="BD1284" s="38">
        <f t="shared" si="489"/>
        <v>0</v>
      </c>
      <c r="BE1284" s="35">
        <f t="shared" si="490"/>
        <v>0</v>
      </c>
      <c r="BF1284" s="36">
        <f t="shared" si="491"/>
        <v>0</v>
      </c>
      <c r="BG1284" s="37">
        <f t="shared" si="492"/>
        <v>0</v>
      </c>
      <c r="BH1284" s="38">
        <f t="shared" si="493"/>
        <v>0</v>
      </c>
      <c r="BI1284" s="35">
        <f t="shared" si="494"/>
        <v>0</v>
      </c>
      <c r="BJ1284" s="36">
        <f t="shared" si="495"/>
        <v>0</v>
      </c>
      <c r="BK1284" s="37">
        <f t="shared" si="496"/>
        <v>0</v>
      </c>
      <c r="BL1284" s="38">
        <f t="shared" si="497"/>
        <v>0</v>
      </c>
      <c r="BM1284" s="39">
        <f t="shared" si="498"/>
        <v>0</v>
      </c>
      <c r="BN1284" s="34" t="str">
        <f>IF(BM1284=0,"",
IF(SUM($BM$985:BM1284)=1,BO1284,
IF($BM$1560&gt;SUM($BM$985:BM1284),_xlfn.CONCAT(", ",BO1284),
IF($BM$1560=SUM($BM$985:BM1284),_xlfn.CONCAT(" y ",BO1284)))))</f>
        <v/>
      </c>
      <c r="BO1284" s="270" t="s">
        <v>1064</v>
      </c>
    </row>
    <row r="1285" spans="1:67" ht="15" customHeight="1">
      <c r="A1285" s="245"/>
      <c r="B1285" s="9"/>
      <c r="C1285" s="270" t="s">
        <v>1065</v>
      </c>
      <c r="D1285" s="389" t="str">
        <f>IF($AC$978="","",IF(HLOOKUP($AC$978,Presentación!$AQ$3:$BV$574,Presentación!AP304)="","",HLOOKUP($AC$978,Presentación!$AQ$3:$BV$574,Presentación!AP304,0)))</f>
        <v/>
      </c>
      <c r="E1285" s="390"/>
      <c r="F1285" s="391"/>
      <c r="G1285" s="480" t="str">
        <f>IF($AC$978="","",IF(HLOOKUP($AC$978,Presentación!$BZ$3:$DE$574,Presentación!AP304,0)="","",HLOOKUP($AC$978,Presentación!$BZ$3:$DE$574,Presentación!AP304,0)))</f>
        <v/>
      </c>
      <c r="H1285" s="481"/>
      <c r="I1285" s="481"/>
      <c r="J1285" s="481"/>
      <c r="K1285" s="481"/>
      <c r="L1285" s="482"/>
      <c r="M1285" s="27"/>
      <c r="N1285" s="27"/>
      <c r="O1285" s="27"/>
      <c r="P1285" s="27"/>
      <c r="Q1285" s="27"/>
      <c r="R1285" s="27"/>
      <c r="S1285" s="27"/>
      <c r="T1285" s="27"/>
      <c r="U1285" s="27"/>
      <c r="V1285" s="27"/>
      <c r="W1285" s="27"/>
      <c r="X1285" s="27"/>
      <c r="Y1285" s="27"/>
      <c r="Z1285" s="27"/>
      <c r="AA1285" s="27"/>
      <c r="AB1285" s="27"/>
      <c r="AC1285" s="27"/>
      <c r="AD1285" s="27"/>
      <c r="AG1285">
        <f t="shared" si="466"/>
        <v>0</v>
      </c>
      <c r="AH1285">
        <f t="shared" si="467"/>
        <v>0</v>
      </c>
      <c r="AI1285">
        <f t="shared" si="468"/>
        <v>0</v>
      </c>
      <c r="AJ1285">
        <f t="shared" si="469"/>
        <v>0</v>
      </c>
      <c r="AK1285">
        <f t="shared" si="470"/>
        <v>0</v>
      </c>
      <c r="AL1285">
        <f t="shared" si="471"/>
        <v>0</v>
      </c>
      <c r="AM1285">
        <f t="shared" si="472"/>
        <v>0</v>
      </c>
      <c r="AN1285">
        <f t="shared" si="473"/>
        <v>0</v>
      </c>
      <c r="AO1285">
        <f t="shared" si="474"/>
        <v>0</v>
      </c>
      <c r="AP1285">
        <f t="shared" si="475"/>
        <v>0</v>
      </c>
      <c r="AQ1285">
        <f t="shared" si="476"/>
        <v>0</v>
      </c>
      <c r="AR1285">
        <f t="shared" si="477"/>
        <v>0</v>
      </c>
      <c r="AS1285">
        <f t="shared" si="478"/>
        <v>0</v>
      </c>
      <c r="AT1285">
        <f t="shared" si="479"/>
        <v>0</v>
      </c>
      <c r="AU1285">
        <f t="shared" si="480"/>
        <v>0</v>
      </c>
      <c r="AV1285">
        <f t="shared" si="481"/>
        <v>0</v>
      </c>
      <c r="AW1285">
        <f t="shared" si="482"/>
        <v>0</v>
      </c>
      <c r="AX1285">
        <f t="shared" si="483"/>
        <v>0</v>
      </c>
      <c r="AY1285">
        <f t="shared" si="484"/>
        <v>0</v>
      </c>
      <c r="AZ1285">
        <f t="shared" si="485"/>
        <v>0</v>
      </c>
      <c r="BA1285" s="35">
        <f t="shared" si="486"/>
        <v>0</v>
      </c>
      <c r="BB1285" s="36">
        <f t="shared" si="487"/>
        <v>0</v>
      </c>
      <c r="BC1285" s="37">
        <f t="shared" si="488"/>
        <v>0</v>
      </c>
      <c r="BD1285" s="38">
        <f t="shared" si="489"/>
        <v>0</v>
      </c>
      <c r="BE1285" s="35">
        <f t="shared" si="490"/>
        <v>0</v>
      </c>
      <c r="BF1285" s="36">
        <f t="shared" si="491"/>
        <v>0</v>
      </c>
      <c r="BG1285" s="37">
        <f t="shared" si="492"/>
        <v>0</v>
      </c>
      <c r="BH1285" s="38">
        <f t="shared" si="493"/>
        <v>0</v>
      </c>
      <c r="BI1285" s="35">
        <f t="shared" si="494"/>
        <v>0</v>
      </c>
      <c r="BJ1285" s="36">
        <f t="shared" si="495"/>
        <v>0</v>
      </c>
      <c r="BK1285" s="37">
        <f t="shared" si="496"/>
        <v>0</v>
      </c>
      <c r="BL1285" s="38">
        <f t="shared" si="497"/>
        <v>0</v>
      </c>
      <c r="BM1285" s="39">
        <f t="shared" si="498"/>
        <v>0</v>
      </c>
      <c r="BN1285" s="34" t="str">
        <f>IF(BM1285=0,"",
IF(SUM($BM$985:BM1285)=1,BO1285,
IF($BM$1560&gt;SUM($BM$985:BM1285),_xlfn.CONCAT(", ",BO1285),
IF($BM$1560=SUM($BM$985:BM1285),_xlfn.CONCAT(" y ",BO1285)))))</f>
        <v/>
      </c>
      <c r="BO1285" s="270" t="s">
        <v>1065</v>
      </c>
    </row>
    <row r="1286" spans="1:67" ht="15" customHeight="1">
      <c r="A1286" s="245"/>
      <c r="B1286" s="9"/>
      <c r="C1286" s="270" t="s">
        <v>1066</v>
      </c>
      <c r="D1286" s="389" t="str">
        <f>IF($AC$978="","",IF(HLOOKUP($AC$978,Presentación!$AQ$3:$BV$574,Presentación!AP305)="","",HLOOKUP($AC$978,Presentación!$AQ$3:$BV$574,Presentación!AP305,0)))</f>
        <v/>
      </c>
      <c r="E1286" s="390"/>
      <c r="F1286" s="391"/>
      <c r="G1286" s="480" t="str">
        <f>IF($AC$978="","",IF(HLOOKUP($AC$978,Presentación!$BZ$3:$DE$574,Presentación!AP305,0)="","",HLOOKUP($AC$978,Presentación!$BZ$3:$DE$574,Presentación!AP305,0)))</f>
        <v/>
      </c>
      <c r="H1286" s="481"/>
      <c r="I1286" s="481"/>
      <c r="J1286" s="481"/>
      <c r="K1286" s="481"/>
      <c r="L1286" s="482"/>
      <c r="M1286" s="27"/>
      <c r="N1286" s="27"/>
      <c r="O1286" s="27"/>
      <c r="P1286" s="27"/>
      <c r="Q1286" s="27"/>
      <c r="R1286" s="27"/>
      <c r="S1286" s="27"/>
      <c r="T1286" s="27"/>
      <c r="U1286" s="27"/>
      <c r="V1286" s="27"/>
      <c r="W1286" s="27"/>
      <c r="X1286" s="27"/>
      <c r="Y1286" s="27"/>
      <c r="Z1286" s="27"/>
      <c r="AA1286" s="27"/>
      <c r="AB1286" s="27"/>
      <c r="AC1286" s="27"/>
      <c r="AD1286" s="27"/>
      <c r="AG1286">
        <f t="shared" si="466"/>
        <v>0</v>
      </c>
      <c r="AH1286">
        <f t="shared" si="467"/>
        <v>0</v>
      </c>
      <c r="AI1286">
        <f t="shared" si="468"/>
        <v>0</v>
      </c>
      <c r="AJ1286">
        <f t="shared" si="469"/>
        <v>0</v>
      </c>
      <c r="AK1286">
        <f t="shared" si="470"/>
        <v>0</v>
      </c>
      <c r="AL1286">
        <f t="shared" si="471"/>
        <v>0</v>
      </c>
      <c r="AM1286">
        <f t="shared" si="472"/>
        <v>0</v>
      </c>
      <c r="AN1286">
        <f t="shared" si="473"/>
        <v>0</v>
      </c>
      <c r="AO1286">
        <f t="shared" si="474"/>
        <v>0</v>
      </c>
      <c r="AP1286">
        <f t="shared" si="475"/>
        <v>0</v>
      </c>
      <c r="AQ1286">
        <f t="shared" si="476"/>
        <v>0</v>
      </c>
      <c r="AR1286">
        <f t="shared" si="477"/>
        <v>0</v>
      </c>
      <c r="AS1286">
        <f t="shared" si="478"/>
        <v>0</v>
      </c>
      <c r="AT1286">
        <f t="shared" si="479"/>
        <v>0</v>
      </c>
      <c r="AU1286">
        <f t="shared" si="480"/>
        <v>0</v>
      </c>
      <c r="AV1286">
        <f t="shared" si="481"/>
        <v>0</v>
      </c>
      <c r="AW1286">
        <f t="shared" si="482"/>
        <v>0</v>
      </c>
      <c r="AX1286">
        <f t="shared" si="483"/>
        <v>0</v>
      </c>
      <c r="AY1286">
        <f t="shared" si="484"/>
        <v>0</v>
      </c>
      <c r="AZ1286">
        <f t="shared" si="485"/>
        <v>0</v>
      </c>
      <c r="BA1286" s="35">
        <f t="shared" si="486"/>
        <v>0</v>
      </c>
      <c r="BB1286" s="36">
        <f t="shared" si="487"/>
        <v>0</v>
      </c>
      <c r="BC1286" s="37">
        <f t="shared" si="488"/>
        <v>0</v>
      </c>
      <c r="BD1286" s="38">
        <f t="shared" si="489"/>
        <v>0</v>
      </c>
      <c r="BE1286" s="35">
        <f t="shared" si="490"/>
        <v>0</v>
      </c>
      <c r="BF1286" s="36">
        <f t="shared" si="491"/>
        <v>0</v>
      </c>
      <c r="BG1286" s="37">
        <f t="shared" si="492"/>
        <v>0</v>
      </c>
      <c r="BH1286" s="38">
        <f t="shared" si="493"/>
        <v>0</v>
      </c>
      <c r="BI1286" s="35">
        <f t="shared" si="494"/>
        <v>0</v>
      </c>
      <c r="BJ1286" s="36">
        <f t="shared" si="495"/>
        <v>0</v>
      </c>
      <c r="BK1286" s="37">
        <f t="shared" si="496"/>
        <v>0</v>
      </c>
      <c r="BL1286" s="38">
        <f t="shared" si="497"/>
        <v>0</v>
      </c>
      <c r="BM1286" s="39">
        <f t="shared" si="498"/>
        <v>0</v>
      </c>
      <c r="BN1286" s="34" t="str">
        <f>IF(BM1286=0,"",
IF(SUM($BM$985:BM1286)=1,BO1286,
IF($BM$1560&gt;SUM($BM$985:BM1286),_xlfn.CONCAT(", ",BO1286),
IF($BM$1560=SUM($BM$985:BM1286),_xlfn.CONCAT(" y ",BO1286)))))</f>
        <v/>
      </c>
      <c r="BO1286" s="270" t="s">
        <v>1066</v>
      </c>
    </row>
    <row r="1287" spans="1:67" ht="15" customHeight="1">
      <c r="A1287" s="245"/>
      <c r="B1287" s="9"/>
      <c r="C1287" s="270" t="s">
        <v>1067</v>
      </c>
      <c r="D1287" s="389" t="str">
        <f>IF($AC$978="","",IF(HLOOKUP($AC$978,Presentación!$AQ$3:$BV$574,Presentación!AP306)="","",HLOOKUP($AC$978,Presentación!$AQ$3:$BV$574,Presentación!AP306,0)))</f>
        <v/>
      </c>
      <c r="E1287" s="390"/>
      <c r="F1287" s="391"/>
      <c r="G1287" s="480" t="str">
        <f>IF($AC$978="","",IF(HLOOKUP($AC$978,Presentación!$BZ$3:$DE$574,Presentación!AP306,0)="","",HLOOKUP($AC$978,Presentación!$BZ$3:$DE$574,Presentación!AP306,0)))</f>
        <v/>
      </c>
      <c r="H1287" s="481"/>
      <c r="I1287" s="481"/>
      <c r="J1287" s="481"/>
      <c r="K1287" s="481"/>
      <c r="L1287" s="482"/>
      <c r="M1287" s="27"/>
      <c r="N1287" s="27"/>
      <c r="O1287" s="27"/>
      <c r="P1287" s="27"/>
      <c r="Q1287" s="27"/>
      <c r="R1287" s="27"/>
      <c r="S1287" s="27"/>
      <c r="T1287" s="27"/>
      <c r="U1287" s="27"/>
      <c r="V1287" s="27"/>
      <c r="W1287" s="27"/>
      <c r="X1287" s="27"/>
      <c r="Y1287" s="27"/>
      <c r="Z1287" s="27"/>
      <c r="AA1287" s="27"/>
      <c r="AB1287" s="27"/>
      <c r="AC1287" s="27"/>
      <c r="AD1287" s="27"/>
      <c r="AG1287">
        <f t="shared" si="466"/>
        <v>0</v>
      </c>
      <c r="AH1287">
        <f t="shared" si="467"/>
        <v>0</v>
      </c>
      <c r="AI1287">
        <f t="shared" si="468"/>
        <v>0</v>
      </c>
      <c r="AJ1287">
        <f t="shared" si="469"/>
        <v>0</v>
      </c>
      <c r="AK1287">
        <f t="shared" si="470"/>
        <v>0</v>
      </c>
      <c r="AL1287">
        <f t="shared" si="471"/>
        <v>0</v>
      </c>
      <c r="AM1287">
        <f t="shared" si="472"/>
        <v>0</v>
      </c>
      <c r="AN1287">
        <f t="shared" si="473"/>
        <v>0</v>
      </c>
      <c r="AO1287">
        <f t="shared" si="474"/>
        <v>0</v>
      </c>
      <c r="AP1287">
        <f t="shared" si="475"/>
        <v>0</v>
      </c>
      <c r="AQ1287">
        <f t="shared" si="476"/>
        <v>0</v>
      </c>
      <c r="AR1287">
        <f t="shared" si="477"/>
        <v>0</v>
      </c>
      <c r="AS1287">
        <f t="shared" si="478"/>
        <v>0</v>
      </c>
      <c r="AT1287">
        <f t="shared" si="479"/>
        <v>0</v>
      </c>
      <c r="AU1287">
        <f t="shared" si="480"/>
        <v>0</v>
      </c>
      <c r="AV1287">
        <f t="shared" si="481"/>
        <v>0</v>
      </c>
      <c r="AW1287">
        <f t="shared" si="482"/>
        <v>0</v>
      </c>
      <c r="AX1287">
        <f t="shared" si="483"/>
        <v>0</v>
      </c>
      <c r="AY1287">
        <f t="shared" si="484"/>
        <v>0</v>
      </c>
      <c r="AZ1287">
        <f t="shared" si="485"/>
        <v>0</v>
      </c>
      <c r="BA1287" s="35">
        <f t="shared" si="486"/>
        <v>0</v>
      </c>
      <c r="BB1287" s="36">
        <f t="shared" si="487"/>
        <v>0</v>
      </c>
      <c r="BC1287" s="37">
        <f t="shared" si="488"/>
        <v>0</v>
      </c>
      <c r="BD1287" s="38">
        <f t="shared" si="489"/>
        <v>0</v>
      </c>
      <c r="BE1287" s="35">
        <f t="shared" si="490"/>
        <v>0</v>
      </c>
      <c r="BF1287" s="36">
        <f t="shared" si="491"/>
        <v>0</v>
      </c>
      <c r="BG1287" s="37">
        <f t="shared" si="492"/>
        <v>0</v>
      </c>
      <c r="BH1287" s="38">
        <f t="shared" si="493"/>
        <v>0</v>
      </c>
      <c r="BI1287" s="35">
        <f t="shared" si="494"/>
        <v>0</v>
      </c>
      <c r="BJ1287" s="36">
        <f t="shared" si="495"/>
        <v>0</v>
      </c>
      <c r="BK1287" s="37">
        <f t="shared" si="496"/>
        <v>0</v>
      </c>
      <c r="BL1287" s="38">
        <f t="shared" si="497"/>
        <v>0</v>
      </c>
      <c r="BM1287" s="39">
        <f t="shared" si="498"/>
        <v>0</v>
      </c>
      <c r="BN1287" s="34" t="str">
        <f>IF(BM1287=0,"",
IF(SUM($BM$985:BM1287)=1,BO1287,
IF($BM$1560&gt;SUM($BM$985:BM1287),_xlfn.CONCAT(", ",BO1287),
IF($BM$1560=SUM($BM$985:BM1287),_xlfn.CONCAT(" y ",BO1287)))))</f>
        <v/>
      </c>
      <c r="BO1287" s="270" t="s">
        <v>1067</v>
      </c>
    </row>
    <row r="1288" spans="1:67" ht="15" customHeight="1">
      <c r="A1288" s="245"/>
      <c r="B1288" s="9"/>
      <c r="C1288" s="270" t="s">
        <v>1068</v>
      </c>
      <c r="D1288" s="389" t="str">
        <f>IF($AC$978="","",IF(HLOOKUP($AC$978,Presentación!$AQ$3:$BV$574,Presentación!AP307)="","",HLOOKUP($AC$978,Presentación!$AQ$3:$BV$574,Presentación!AP307,0)))</f>
        <v/>
      </c>
      <c r="E1288" s="390"/>
      <c r="F1288" s="391"/>
      <c r="G1288" s="480" t="str">
        <f>IF($AC$978="","",IF(HLOOKUP($AC$978,Presentación!$BZ$3:$DE$574,Presentación!AP307,0)="","",HLOOKUP($AC$978,Presentación!$BZ$3:$DE$574,Presentación!AP307,0)))</f>
        <v/>
      </c>
      <c r="H1288" s="481"/>
      <c r="I1288" s="481"/>
      <c r="J1288" s="481"/>
      <c r="K1288" s="481"/>
      <c r="L1288" s="482"/>
      <c r="M1288" s="27"/>
      <c r="N1288" s="27"/>
      <c r="O1288" s="27"/>
      <c r="P1288" s="27"/>
      <c r="Q1288" s="27"/>
      <c r="R1288" s="27"/>
      <c r="S1288" s="27"/>
      <c r="T1288" s="27"/>
      <c r="U1288" s="27"/>
      <c r="V1288" s="27"/>
      <c r="W1288" s="27"/>
      <c r="X1288" s="27"/>
      <c r="Y1288" s="27"/>
      <c r="Z1288" s="27"/>
      <c r="AA1288" s="27"/>
      <c r="AB1288" s="27"/>
      <c r="AC1288" s="27"/>
      <c r="AD1288" s="27"/>
      <c r="AG1288">
        <f t="shared" si="466"/>
        <v>0</v>
      </c>
      <c r="AH1288">
        <f t="shared" si="467"/>
        <v>0</v>
      </c>
      <c r="AI1288">
        <f t="shared" si="468"/>
        <v>0</v>
      </c>
      <c r="AJ1288">
        <f t="shared" si="469"/>
        <v>0</v>
      </c>
      <c r="AK1288">
        <f t="shared" si="470"/>
        <v>0</v>
      </c>
      <c r="AL1288">
        <f t="shared" si="471"/>
        <v>0</v>
      </c>
      <c r="AM1288">
        <f t="shared" si="472"/>
        <v>0</v>
      </c>
      <c r="AN1288">
        <f t="shared" si="473"/>
        <v>0</v>
      </c>
      <c r="AO1288">
        <f t="shared" si="474"/>
        <v>0</v>
      </c>
      <c r="AP1288">
        <f t="shared" si="475"/>
        <v>0</v>
      </c>
      <c r="AQ1288">
        <f t="shared" si="476"/>
        <v>0</v>
      </c>
      <c r="AR1288">
        <f t="shared" si="477"/>
        <v>0</v>
      </c>
      <c r="AS1288">
        <f t="shared" si="478"/>
        <v>0</v>
      </c>
      <c r="AT1288">
        <f t="shared" si="479"/>
        <v>0</v>
      </c>
      <c r="AU1288">
        <f t="shared" si="480"/>
        <v>0</v>
      </c>
      <c r="AV1288">
        <f t="shared" si="481"/>
        <v>0</v>
      </c>
      <c r="AW1288">
        <f t="shared" si="482"/>
        <v>0</v>
      </c>
      <c r="AX1288">
        <f t="shared" si="483"/>
        <v>0</v>
      </c>
      <c r="AY1288">
        <f t="shared" si="484"/>
        <v>0</v>
      </c>
      <c r="AZ1288">
        <f t="shared" si="485"/>
        <v>0</v>
      </c>
      <c r="BA1288" s="35">
        <f t="shared" si="486"/>
        <v>0</v>
      </c>
      <c r="BB1288" s="36">
        <f t="shared" si="487"/>
        <v>0</v>
      </c>
      <c r="BC1288" s="37">
        <f t="shared" si="488"/>
        <v>0</v>
      </c>
      <c r="BD1288" s="38">
        <f t="shared" si="489"/>
        <v>0</v>
      </c>
      <c r="BE1288" s="35">
        <f t="shared" si="490"/>
        <v>0</v>
      </c>
      <c r="BF1288" s="36">
        <f t="shared" si="491"/>
        <v>0</v>
      </c>
      <c r="BG1288" s="37">
        <f t="shared" si="492"/>
        <v>0</v>
      </c>
      <c r="BH1288" s="38">
        <f t="shared" si="493"/>
        <v>0</v>
      </c>
      <c r="BI1288" s="35">
        <f t="shared" si="494"/>
        <v>0</v>
      </c>
      <c r="BJ1288" s="36">
        <f t="shared" si="495"/>
        <v>0</v>
      </c>
      <c r="BK1288" s="37">
        <f t="shared" si="496"/>
        <v>0</v>
      </c>
      <c r="BL1288" s="38">
        <f t="shared" si="497"/>
        <v>0</v>
      </c>
      <c r="BM1288" s="39">
        <f t="shared" si="498"/>
        <v>0</v>
      </c>
      <c r="BN1288" s="34" t="str">
        <f>IF(BM1288=0,"",
IF(SUM($BM$985:BM1288)=1,BO1288,
IF($BM$1560&gt;SUM($BM$985:BM1288),_xlfn.CONCAT(", ",BO1288),
IF($BM$1560=SUM($BM$985:BM1288),_xlfn.CONCAT(" y ",BO1288)))))</f>
        <v/>
      </c>
      <c r="BO1288" s="270" t="s">
        <v>1068</v>
      </c>
    </row>
    <row r="1289" spans="1:67" ht="15" customHeight="1">
      <c r="A1289" s="245"/>
      <c r="B1289" s="9"/>
      <c r="C1289" s="270" t="s">
        <v>1069</v>
      </c>
      <c r="D1289" s="389" t="str">
        <f>IF($AC$978="","",IF(HLOOKUP($AC$978,Presentación!$AQ$3:$BV$574,Presentación!AP308)="","",HLOOKUP($AC$978,Presentación!$AQ$3:$BV$574,Presentación!AP308,0)))</f>
        <v/>
      </c>
      <c r="E1289" s="390"/>
      <c r="F1289" s="391"/>
      <c r="G1289" s="480" t="str">
        <f>IF($AC$978="","",IF(HLOOKUP($AC$978,Presentación!$BZ$3:$DE$574,Presentación!AP308,0)="","",HLOOKUP($AC$978,Presentación!$BZ$3:$DE$574,Presentación!AP308,0)))</f>
        <v/>
      </c>
      <c r="H1289" s="481"/>
      <c r="I1289" s="481"/>
      <c r="J1289" s="481"/>
      <c r="K1289" s="481"/>
      <c r="L1289" s="482"/>
      <c r="M1289" s="27"/>
      <c r="N1289" s="27"/>
      <c r="O1289" s="27"/>
      <c r="P1289" s="27"/>
      <c r="Q1289" s="27"/>
      <c r="R1289" s="27"/>
      <c r="S1289" s="27"/>
      <c r="T1289" s="27"/>
      <c r="U1289" s="27"/>
      <c r="V1289" s="27"/>
      <c r="W1289" s="27"/>
      <c r="X1289" s="27"/>
      <c r="Y1289" s="27"/>
      <c r="Z1289" s="27"/>
      <c r="AA1289" s="27"/>
      <c r="AB1289" s="27"/>
      <c r="AC1289" s="27"/>
      <c r="AD1289" s="27"/>
      <c r="AG1289">
        <f t="shared" si="466"/>
        <v>0</v>
      </c>
      <c r="AH1289">
        <f t="shared" si="467"/>
        <v>0</v>
      </c>
      <c r="AI1289">
        <f t="shared" si="468"/>
        <v>0</v>
      </c>
      <c r="AJ1289">
        <f t="shared" si="469"/>
        <v>0</v>
      </c>
      <c r="AK1289">
        <f t="shared" si="470"/>
        <v>0</v>
      </c>
      <c r="AL1289">
        <f t="shared" si="471"/>
        <v>0</v>
      </c>
      <c r="AM1289">
        <f t="shared" si="472"/>
        <v>0</v>
      </c>
      <c r="AN1289">
        <f t="shared" si="473"/>
        <v>0</v>
      </c>
      <c r="AO1289">
        <f t="shared" si="474"/>
        <v>0</v>
      </c>
      <c r="AP1289">
        <f t="shared" si="475"/>
        <v>0</v>
      </c>
      <c r="AQ1289">
        <f t="shared" si="476"/>
        <v>0</v>
      </c>
      <c r="AR1289">
        <f t="shared" si="477"/>
        <v>0</v>
      </c>
      <c r="AS1289">
        <f t="shared" si="478"/>
        <v>0</v>
      </c>
      <c r="AT1289">
        <f t="shared" si="479"/>
        <v>0</v>
      </c>
      <c r="AU1289">
        <f t="shared" si="480"/>
        <v>0</v>
      </c>
      <c r="AV1289">
        <f t="shared" si="481"/>
        <v>0</v>
      </c>
      <c r="AW1289">
        <f t="shared" si="482"/>
        <v>0</v>
      </c>
      <c r="AX1289">
        <f t="shared" si="483"/>
        <v>0</v>
      </c>
      <c r="AY1289">
        <f t="shared" si="484"/>
        <v>0</v>
      </c>
      <c r="AZ1289">
        <f t="shared" si="485"/>
        <v>0</v>
      </c>
      <c r="BA1289" s="35">
        <f t="shared" si="486"/>
        <v>0</v>
      </c>
      <c r="BB1289" s="36">
        <f t="shared" si="487"/>
        <v>0</v>
      </c>
      <c r="BC1289" s="37">
        <f t="shared" si="488"/>
        <v>0</v>
      </c>
      <c r="BD1289" s="38">
        <f t="shared" si="489"/>
        <v>0</v>
      </c>
      <c r="BE1289" s="35">
        <f t="shared" si="490"/>
        <v>0</v>
      </c>
      <c r="BF1289" s="36">
        <f t="shared" si="491"/>
        <v>0</v>
      </c>
      <c r="BG1289" s="37">
        <f t="shared" si="492"/>
        <v>0</v>
      </c>
      <c r="BH1289" s="38">
        <f t="shared" si="493"/>
        <v>0</v>
      </c>
      <c r="BI1289" s="35">
        <f t="shared" si="494"/>
        <v>0</v>
      </c>
      <c r="BJ1289" s="36">
        <f t="shared" si="495"/>
        <v>0</v>
      </c>
      <c r="BK1289" s="37">
        <f t="shared" si="496"/>
        <v>0</v>
      </c>
      <c r="BL1289" s="38">
        <f t="shared" si="497"/>
        <v>0</v>
      </c>
      <c r="BM1289" s="39">
        <f t="shared" si="498"/>
        <v>0</v>
      </c>
      <c r="BN1289" s="34" t="str">
        <f>IF(BM1289=0,"",
IF(SUM($BM$985:BM1289)=1,BO1289,
IF($BM$1560&gt;SUM($BM$985:BM1289),_xlfn.CONCAT(", ",BO1289),
IF($BM$1560=SUM($BM$985:BM1289),_xlfn.CONCAT(" y ",BO1289)))))</f>
        <v/>
      </c>
      <c r="BO1289" s="270" t="s">
        <v>1069</v>
      </c>
    </row>
    <row r="1290" spans="1:67" ht="15" customHeight="1">
      <c r="A1290" s="245"/>
      <c r="B1290" s="9"/>
      <c r="C1290" s="270" t="s">
        <v>1070</v>
      </c>
      <c r="D1290" s="389" t="str">
        <f>IF($AC$978="","",IF(HLOOKUP($AC$978,Presentación!$AQ$3:$BV$574,Presentación!AP309)="","",HLOOKUP($AC$978,Presentación!$AQ$3:$BV$574,Presentación!AP309,0)))</f>
        <v/>
      </c>
      <c r="E1290" s="390"/>
      <c r="F1290" s="391"/>
      <c r="G1290" s="480" t="str">
        <f>IF($AC$978="","",IF(HLOOKUP($AC$978,Presentación!$BZ$3:$DE$574,Presentación!AP309,0)="","",HLOOKUP($AC$978,Presentación!$BZ$3:$DE$574,Presentación!AP309,0)))</f>
        <v/>
      </c>
      <c r="H1290" s="481"/>
      <c r="I1290" s="481"/>
      <c r="J1290" s="481"/>
      <c r="K1290" s="481"/>
      <c r="L1290" s="482"/>
      <c r="M1290" s="27"/>
      <c r="N1290" s="27"/>
      <c r="O1290" s="27"/>
      <c r="P1290" s="27"/>
      <c r="Q1290" s="27"/>
      <c r="R1290" s="27"/>
      <c r="S1290" s="27"/>
      <c r="T1290" s="27"/>
      <c r="U1290" s="27"/>
      <c r="V1290" s="27"/>
      <c r="W1290" s="27"/>
      <c r="X1290" s="27"/>
      <c r="Y1290" s="27"/>
      <c r="Z1290" s="27"/>
      <c r="AA1290" s="27"/>
      <c r="AB1290" s="27"/>
      <c r="AC1290" s="27"/>
      <c r="AD1290" s="27"/>
      <c r="AG1290">
        <f t="shared" si="466"/>
        <v>0</v>
      </c>
      <c r="AH1290">
        <f t="shared" si="467"/>
        <v>0</v>
      </c>
      <c r="AI1290">
        <f t="shared" si="468"/>
        <v>0</v>
      </c>
      <c r="AJ1290">
        <f t="shared" si="469"/>
        <v>0</v>
      </c>
      <c r="AK1290">
        <f t="shared" si="470"/>
        <v>0</v>
      </c>
      <c r="AL1290">
        <f t="shared" si="471"/>
        <v>0</v>
      </c>
      <c r="AM1290">
        <f t="shared" si="472"/>
        <v>0</v>
      </c>
      <c r="AN1290">
        <f t="shared" si="473"/>
        <v>0</v>
      </c>
      <c r="AO1290">
        <f t="shared" si="474"/>
        <v>0</v>
      </c>
      <c r="AP1290">
        <f t="shared" si="475"/>
        <v>0</v>
      </c>
      <c r="AQ1290">
        <f t="shared" si="476"/>
        <v>0</v>
      </c>
      <c r="AR1290">
        <f t="shared" si="477"/>
        <v>0</v>
      </c>
      <c r="AS1290">
        <f t="shared" si="478"/>
        <v>0</v>
      </c>
      <c r="AT1290">
        <f t="shared" si="479"/>
        <v>0</v>
      </c>
      <c r="AU1290">
        <f t="shared" si="480"/>
        <v>0</v>
      </c>
      <c r="AV1290">
        <f t="shared" si="481"/>
        <v>0</v>
      </c>
      <c r="AW1290">
        <f t="shared" si="482"/>
        <v>0</v>
      </c>
      <c r="AX1290">
        <f t="shared" si="483"/>
        <v>0</v>
      </c>
      <c r="AY1290">
        <f t="shared" si="484"/>
        <v>0</v>
      </c>
      <c r="AZ1290">
        <f t="shared" si="485"/>
        <v>0</v>
      </c>
      <c r="BA1290" s="35">
        <f t="shared" si="486"/>
        <v>0</v>
      </c>
      <c r="BB1290" s="36">
        <f t="shared" si="487"/>
        <v>0</v>
      </c>
      <c r="BC1290" s="37">
        <f t="shared" si="488"/>
        <v>0</v>
      </c>
      <c r="BD1290" s="38">
        <f t="shared" si="489"/>
        <v>0</v>
      </c>
      <c r="BE1290" s="35">
        <f t="shared" si="490"/>
        <v>0</v>
      </c>
      <c r="BF1290" s="36">
        <f t="shared" si="491"/>
        <v>0</v>
      </c>
      <c r="BG1290" s="37">
        <f t="shared" si="492"/>
        <v>0</v>
      </c>
      <c r="BH1290" s="38">
        <f t="shared" si="493"/>
        <v>0</v>
      </c>
      <c r="BI1290" s="35">
        <f t="shared" si="494"/>
        <v>0</v>
      </c>
      <c r="BJ1290" s="36">
        <f t="shared" si="495"/>
        <v>0</v>
      </c>
      <c r="BK1290" s="37">
        <f t="shared" si="496"/>
        <v>0</v>
      </c>
      <c r="BL1290" s="38">
        <f t="shared" si="497"/>
        <v>0</v>
      </c>
      <c r="BM1290" s="39">
        <f t="shared" si="498"/>
        <v>0</v>
      </c>
      <c r="BN1290" s="34" t="str">
        <f>IF(BM1290=0,"",
IF(SUM($BM$985:BM1290)=1,BO1290,
IF($BM$1560&gt;SUM($BM$985:BM1290),_xlfn.CONCAT(", ",BO1290),
IF($BM$1560=SUM($BM$985:BM1290),_xlfn.CONCAT(" y ",BO1290)))))</f>
        <v/>
      </c>
      <c r="BO1290" s="270" t="s">
        <v>1070</v>
      </c>
    </row>
    <row r="1291" spans="1:67" ht="15" customHeight="1">
      <c r="A1291" s="245"/>
      <c r="B1291" s="9"/>
      <c r="C1291" s="270" t="s">
        <v>1071</v>
      </c>
      <c r="D1291" s="389" t="str">
        <f>IF($AC$978="","",IF(HLOOKUP($AC$978,Presentación!$AQ$3:$BV$574,Presentación!AP310)="","",HLOOKUP($AC$978,Presentación!$AQ$3:$BV$574,Presentación!AP310,0)))</f>
        <v/>
      </c>
      <c r="E1291" s="390"/>
      <c r="F1291" s="391"/>
      <c r="G1291" s="480" t="str">
        <f>IF($AC$978="","",IF(HLOOKUP($AC$978,Presentación!$BZ$3:$DE$574,Presentación!AP310,0)="","",HLOOKUP($AC$978,Presentación!$BZ$3:$DE$574,Presentación!AP310,0)))</f>
        <v/>
      </c>
      <c r="H1291" s="481"/>
      <c r="I1291" s="481"/>
      <c r="J1291" s="481"/>
      <c r="K1291" s="481"/>
      <c r="L1291" s="482"/>
      <c r="M1291" s="27"/>
      <c r="N1291" s="27"/>
      <c r="O1291" s="27"/>
      <c r="P1291" s="27"/>
      <c r="Q1291" s="27"/>
      <c r="R1291" s="27"/>
      <c r="S1291" s="27"/>
      <c r="T1291" s="27"/>
      <c r="U1291" s="27"/>
      <c r="V1291" s="27"/>
      <c r="W1291" s="27"/>
      <c r="X1291" s="27"/>
      <c r="Y1291" s="27"/>
      <c r="Z1291" s="27"/>
      <c r="AA1291" s="27"/>
      <c r="AB1291" s="27"/>
      <c r="AC1291" s="27"/>
      <c r="AD1291" s="27"/>
      <c r="AG1291">
        <f t="shared" si="466"/>
        <v>0</v>
      </c>
      <c r="AH1291">
        <f t="shared" si="467"/>
        <v>0</v>
      </c>
      <c r="AI1291">
        <f t="shared" si="468"/>
        <v>0</v>
      </c>
      <c r="AJ1291">
        <f t="shared" si="469"/>
        <v>0</v>
      </c>
      <c r="AK1291">
        <f t="shared" si="470"/>
        <v>0</v>
      </c>
      <c r="AL1291">
        <f t="shared" si="471"/>
        <v>0</v>
      </c>
      <c r="AM1291">
        <f t="shared" si="472"/>
        <v>0</v>
      </c>
      <c r="AN1291">
        <f t="shared" si="473"/>
        <v>0</v>
      </c>
      <c r="AO1291">
        <f t="shared" si="474"/>
        <v>0</v>
      </c>
      <c r="AP1291">
        <f t="shared" si="475"/>
        <v>0</v>
      </c>
      <c r="AQ1291">
        <f t="shared" si="476"/>
        <v>0</v>
      </c>
      <c r="AR1291">
        <f t="shared" si="477"/>
        <v>0</v>
      </c>
      <c r="AS1291">
        <f t="shared" si="478"/>
        <v>0</v>
      </c>
      <c r="AT1291">
        <f t="shared" si="479"/>
        <v>0</v>
      </c>
      <c r="AU1291">
        <f t="shared" si="480"/>
        <v>0</v>
      </c>
      <c r="AV1291">
        <f t="shared" si="481"/>
        <v>0</v>
      </c>
      <c r="AW1291">
        <f t="shared" si="482"/>
        <v>0</v>
      </c>
      <c r="AX1291">
        <f t="shared" si="483"/>
        <v>0</v>
      </c>
      <c r="AY1291">
        <f t="shared" si="484"/>
        <v>0</v>
      </c>
      <c r="AZ1291">
        <f t="shared" si="485"/>
        <v>0</v>
      </c>
      <c r="BA1291" s="35">
        <f t="shared" si="486"/>
        <v>0</v>
      </c>
      <c r="BB1291" s="36">
        <f t="shared" si="487"/>
        <v>0</v>
      </c>
      <c r="BC1291" s="37">
        <f t="shared" si="488"/>
        <v>0</v>
      </c>
      <c r="BD1291" s="38">
        <f t="shared" si="489"/>
        <v>0</v>
      </c>
      <c r="BE1291" s="35">
        <f t="shared" si="490"/>
        <v>0</v>
      </c>
      <c r="BF1291" s="36">
        <f t="shared" si="491"/>
        <v>0</v>
      </c>
      <c r="BG1291" s="37">
        <f t="shared" si="492"/>
        <v>0</v>
      </c>
      <c r="BH1291" s="38">
        <f t="shared" si="493"/>
        <v>0</v>
      </c>
      <c r="BI1291" s="35">
        <f t="shared" si="494"/>
        <v>0</v>
      </c>
      <c r="BJ1291" s="36">
        <f t="shared" si="495"/>
        <v>0</v>
      </c>
      <c r="BK1291" s="37">
        <f t="shared" si="496"/>
        <v>0</v>
      </c>
      <c r="BL1291" s="38">
        <f t="shared" si="497"/>
        <v>0</v>
      </c>
      <c r="BM1291" s="39">
        <f t="shared" si="498"/>
        <v>0</v>
      </c>
      <c r="BN1291" s="34" t="str">
        <f>IF(BM1291=0,"",
IF(SUM($BM$985:BM1291)=1,BO1291,
IF($BM$1560&gt;SUM($BM$985:BM1291),_xlfn.CONCAT(", ",BO1291),
IF($BM$1560=SUM($BM$985:BM1291),_xlfn.CONCAT(" y ",BO1291)))))</f>
        <v/>
      </c>
      <c r="BO1291" s="270" t="s">
        <v>1071</v>
      </c>
    </row>
    <row r="1292" spans="1:67" ht="15" customHeight="1">
      <c r="A1292" s="245"/>
      <c r="B1292" s="9"/>
      <c r="C1292" s="270" t="s">
        <v>1072</v>
      </c>
      <c r="D1292" s="389" t="str">
        <f>IF($AC$978="","",IF(HLOOKUP($AC$978,Presentación!$AQ$3:$BV$574,Presentación!AP311)="","",HLOOKUP($AC$978,Presentación!$AQ$3:$BV$574,Presentación!AP311,0)))</f>
        <v/>
      </c>
      <c r="E1292" s="390"/>
      <c r="F1292" s="391"/>
      <c r="G1292" s="480" t="str">
        <f>IF($AC$978="","",IF(HLOOKUP($AC$978,Presentación!$BZ$3:$DE$574,Presentación!AP311,0)="","",HLOOKUP($AC$978,Presentación!$BZ$3:$DE$574,Presentación!AP311,0)))</f>
        <v/>
      </c>
      <c r="H1292" s="481"/>
      <c r="I1292" s="481"/>
      <c r="J1292" s="481"/>
      <c r="K1292" s="481"/>
      <c r="L1292" s="482"/>
      <c r="M1292" s="27"/>
      <c r="N1292" s="27"/>
      <c r="O1292" s="27"/>
      <c r="P1292" s="27"/>
      <c r="Q1292" s="27"/>
      <c r="R1292" s="27"/>
      <c r="S1292" s="27"/>
      <c r="T1292" s="27"/>
      <c r="U1292" s="27"/>
      <c r="V1292" s="27"/>
      <c r="W1292" s="27"/>
      <c r="X1292" s="27"/>
      <c r="Y1292" s="27"/>
      <c r="Z1292" s="27"/>
      <c r="AA1292" s="27"/>
      <c r="AB1292" s="27"/>
      <c r="AC1292" s="27"/>
      <c r="AD1292" s="27"/>
      <c r="AG1292">
        <f t="shared" si="466"/>
        <v>0</v>
      </c>
      <c r="AH1292">
        <f t="shared" si="467"/>
        <v>0</v>
      </c>
      <c r="AI1292">
        <f t="shared" si="468"/>
        <v>0</v>
      </c>
      <c r="AJ1292">
        <f t="shared" si="469"/>
        <v>0</v>
      </c>
      <c r="AK1292">
        <f t="shared" si="470"/>
        <v>0</v>
      </c>
      <c r="AL1292">
        <f t="shared" si="471"/>
        <v>0</v>
      </c>
      <c r="AM1292">
        <f t="shared" si="472"/>
        <v>0</v>
      </c>
      <c r="AN1292">
        <f t="shared" si="473"/>
        <v>0</v>
      </c>
      <c r="AO1292">
        <f t="shared" si="474"/>
        <v>0</v>
      </c>
      <c r="AP1292">
        <f t="shared" si="475"/>
        <v>0</v>
      </c>
      <c r="AQ1292">
        <f t="shared" si="476"/>
        <v>0</v>
      </c>
      <c r="AR1292">
        <f t="shared" si="477"/>
        <v>0</v>
      </c>
      <c r="AS1292">
        <f t="shared" si="478"/>
        <v>0</v>
      </c>
      <c r="AT1292">
        <f t="shared" si="479"/>
        <v>0</v>
      </c>
      <c r="AU1292">
        <f t="shared" si="480"/>
        <v>0</v>
      </c>
      <c r="AV1292">
        <f t="shared" si="481"/>
        <v>0</v>
      </c>
      <c r="AW1292">
        <f t="shared" si="482"/>
        <v>0</v>
      </c>
      <c r="AX1292">
        <f t="shared" si="483"/>
        <v>0</v>
      </c>
      <c r="AY1292">
        <f t="shared" si="484"/>
        <v>0</v>
      </c>
      <c r="AZ1292">
        <f t="shared" si="485"/>
        <v>0</v>
      </c>
      <c r="BA1292" s="35">
        <f t="shared" si="486"/>
        <v>0</v>
      </c>
      <c r="BB1292" s="36">
        <f t="shared" si="487"/>
        <v>0</v>
      </c>
      <c r="BC1292" s="37">
        <f t="shared" si="488"/>
        <v>0</v>
      </c>
      <c r="BD1292" s="38">
        <f t="shared" si="489"/>
        <v>0</v>
      </c>
      <c r="BE1292" s="35">
        <f t="shared" si="490"/>
        <v>0</v>
      </c>
      <c r="BF1292" s="36">
        <f t="shared" si="491"/>
        <v>0</v>
      </c>
      <c r="BG1292" s="37">
        <f t="shared" si="492"/>
        <v>0</v>
      </c>
      <c r="BH1292" s="38">
        <f t="shared" si="493"/>
        <v>0</v>
      </c>
      <c r="BI1292" s="35">
        <f t="shared" si="494"/>
        <v>0</v>
      </c>
      <c r="BJ1292" s="36">
        <f t="shared" si="495"/>
        <v>0</v>
      </c>
      <c r="BK1292" s="37">
        <f t="shared" si="496"/>
        <v>0</v>
      </c>
      <c r="BL1292" s="38">
        <f t="shared" si="497"/>
        <v>0</v>
      </c>
      <c r="BM1292" s="39">
        <f t="shared" si="498"/>
        <v>0</v>
      </c>
      <c r="BN1292" s="34" t="str">
        <f>IF(BM1292=0,"",
IF(SUM($BM$985:BM1292)=1,BO1292,
IF($BM$1560&gt;SUM($BM$985:BM1292),_xlfn.CONCAT(", ",BO1292),
IF($BM$1560=SUM($BM$985:BM1292),_xlfn.CONCAT(" y ",BO1292)))))</f>
        <v/>
      </c>
      <c r="BO1292" s="270" t="s">
        <v>1072</v>
      </c>
    </row>
    <row r="1293" spans="1:67" ht="15" customHeight="1">
      <c r="A1293" s="245"/>
      <c r="B1293" s="9"/>
      <c r="C1293" s="270" t="s">
        <v>1073</v>
      </c>
      <c r="D1293" s="389" t="str">
        <f>IF($AC$978="","",IF(HLOOKUP($AC$978,Presentación!$AQ$3:$BV$574,Presentación!AP312)="","",HLOOKUP($AC$978,Presentación!$AQ$3:$BV$574,Presentación!AP312,0)))</f>
        <v/>
      </c>
      <c r="E1293" s="390"/>
      <c r="F1293" s="391"/>
      <c r="G1293" s="480" t="str">
        <f>IF($AC$978="","",IF(HLOOKUP($AC$978,Presentación!$BZ$3:$DE$574,Presentación!AP312,0)="","",HLOOKUP($AC$978,Presentación!$BZ$3:$DE$574,Presentación!AP312,0)))</f>
        <v/>
      </c>
      <c r="H1293" s="481"/>
      <c r="I1293" s="481"/>
      <c r="J1293" s="481"/>
      <c r="K1293" s="481"/>
      <c r="L1293" s="482"/>
      <c r="M1293" s="27"/>
      <c r="N1293" s="27"/>
      <c r="O1293" s="27"/>
      <c r="P1293" s="27"/>
      <c r="Q1293" s="27"/>
      <c r="R1293" s="27"/>
      <c r="S1293" s="27"/>
      <c r="T1293" s="27"/>
      <c r="U1293" s="27"/>
      <c r="V1293" s="27"/>
      <c r="W1293" s="27"/>
      <c r="X1293" s="27"/>
      <c r="Y1293" s="27"/>
      <c r="Z1293" s="27"/>
      <c r="AA1293" s="27"/>
      <c r="AB1293" s="27"/>
      <c r="AC1293" s="27"/>
      <c r="AD1293" s="27"/>
      <c r="AG1293">
        <f t="shared" si="466"/>
        <v>0</v>
      </c>
      <c r="AH1293">
        <f t="shared" si="467"/>
        <v>0</v>
      </c>
      <c r="AI1293">
        <f t="shared" si="468"/>
        <v>0</v>
      </c>
      <c r="AJ1293">
        <f t="shared" si="469"/>
        <v>0</v>
      </c>
      <c r="AK1293">
        <f t="shared" si="470"/>
        <v>0</v>
      </c>
      <c r="AL1293">
        <f t="shared" si="471"/>
        <v>0</v>
      </c>
      <c r="AM1293">
        <f t="shared" si="472"/>
        <v>0</v>
      </c>
      <c r="AN1293">
        <f t="shared" si="473"/>
        <v>0</v>
      </c>
      <c r="AO1293">
        <f t="shared" si="474"/>
        <v>0</v>
      </c>
      <c r="AP1293">
        <f t="shared" si="475"/>
        <v>0</v>
      </c>
      <c r="AQ1293">
        <f t="shared" si="476"/>
        <v>0</v>
      </c>
      <c r="AR1293">
        <f t="shared" si="477"/>
        <v>0</v>
      </c>
      <c r="AS1293">
        <f t="shared" si="478"/>
        <v>0</v>
      </c>
      <c r="AT1293">
        <f t="shared" si="479"/>
        <v>0</v>
      </c>
      <c r="AU1293">
        <f t="shared" si="480"/>
        <v>0</v>
      </c>
      <c r="AV1293">
        <f t="shared" si="481"/>
        <v>0</v>
      </c>
      <c r="AW1293">
        <f t="shared" si="482"/>
        <v>0</v>
      </c>
      <c r="AX1293">
        <f t="shared" si="483"/>
        <v>0</v>
      </c>
      <c r="AY1293">
        <f t="shared" si="484"/>
        <v>0</v>
      </c>
      <c r="AZ1293">
        <f t="shared" si="485"/>
        <v>0</v>
      </c>
      <c r="BA1293" s="35">
        <f t="shared" si="486"/>
        <v>0</v>
      </c>
      <c r="BB1293" s="36">
        <f t="shared" si="487"/>
        <v>0</v>
      </c>
      <c r="BC1293" s="37">
        <f t="shared" si="488"/>
        <v>0</v>
      </c>
      <c r="BD1293" s="38">
        <f t="shared" si="489"/>
        <v>0</v>
      </c>
      <c r="BE1293" s="35">
        <f t="shared" si="490"/>
        <v>0</v>
      </c>
      <c r="BF1293" s="36">
        <f t="shared" si="491"/>
        <v>0</v>
      </c>
      <c r="BG1293" s="37">
        <f t="shared" si="492"/>
        <v>0</v>
      </c>
      <c r="BH1293" s="38">
        <f t="shared" si="493"/>
        <v>0</v>
      </c>
      <c r="BI1293" s="35">
        <f t="shared" si="494"/>
        <v>0</v>
      </c>
      <c r="BJ1293" s="36">
        <f t="shared" si="495"/>
        <v>0</v>
      </c>
      <c r="BK1293" s="37">
        <f t="shared" si="496"/>
        <v>0</v>
      </c>
      <c r="BL1293" s="38">
        <f t="shared" si="497"/>
        <v>0</v>
      </c>
      <c r="BM1293" s="39">
        <f t="shared" si="498"/>
        <v>0</v>
      </c>
      <c r="BN1293" s="34" t="str">
        <f>IF(BM1293=0,"",
IF(SUM($BM$985:BM1293)=1,BO1293,
IF($BM$1560&gt;SUM($BM$985:BM1293),_xlfn.CONCAT(", ",BO1293),
IF($BM$1560=SUM($BM$985:BM1293),_xlfn.CONCAT(" y ",BO1293)))))</f>
        <v/>
      </c>
      <c r="BO1293" s="270" t="s">
        <v>1073</v>
      </c>
    </row>
    <row r="1294" spans="1:67" ht="15" customHeight="1">
      <c r="A1294" s="245"/>
      <c r="B1294" s="9"/>
      <c r="C1294" s="270" t="s">
        <v>1074</v>
      </c>
      <c r="D1294" s="389" t="str">
        <f>IF($AC$978="","",IF(HLOOKUP($AC$978,Presentación!$AQ$3:$BV$574,Presentación!AP313)="","",HLOOKUP($AC$978,Presentación!$AQ$3:$BV$574,Presentación!AP313,0)))</f>
        <v/>
      </c>
      <c r="E1294" s="390"/>
      <c r="F1294" s="391"/>
      <c r="G1294" s="480" t="str">
        <f>IF($AC$978="","",IF(HLOOKUP($AC$978,Presentación!$BZ$3:$DE$574,Presentación!AP313,0)="","",HLOOKUP($AC$978,Presentación!$BZ$3:$DE$574,Presentación!AP313,0)))</f>
        <v/>
      </c>
      <c r="H1294" s="481"/>
      <c r="I1294" s="481"/>
      <c r="J1294" s="481"/>
      <c r="K1294" s="481"/>
      <c r="L1294" s="482"/>
      <c r="M1294" s="27"/>
      <c r="N1294" s="27"/>
      <c r="O1294" s="27"/>
      <c r="P1294" s="27"/>
      <c r="Q1294" s="27"/>
      <c r="R1294" s="27"/>
      <c r="S1294" s="27"/>
      <c r="T1294" s="27"/>
      <c r="U1294" s="27"/>
      <c r="V1294" s="27"/>
      <c r="W1294" s="27"/>
      <c r="X1294" s="27"/>
      <c r="Y1294" s="27"/>
      <c r="Z1294" s="27"/>
      <c r="AA1294" s="27"/>
      <c r="AB1294" s="27"/>
      <c r="AC1294" s="27"/>
      <c r="AD1294" s="27"/>
      <c r="AG1294">
        <f t="shared" si="466"/>
        <v>0</v>
      </c>
      <c r="AH1294">
        <f t="shared" si="467"/>
        <v>0</v>
      </c>
      <c r="AI1294">
        <f t="shared" si="468"/>
        <v>0</v>
      </c>
      <c r="AJ1294">
        <f t="shared" si="469"/>
        <v>0</v>
      </c>
      <c r="AK1294">
        <f t="shared" si="470"/>
        <v>0</v>
      </c>
      <c r="AL1294">
        <f t="shared" si="471"/>
        <v>0</v>
      </c>
      <c r="AM1294">
        <f t="shared" si="472"/>
        <v>0</v>
      </c>
      <c r="AN1294">
        <f t="shared" si="473"/>
        <v>0</v>
      </c>
      <c r="AO1294">
        <f t="shared" si="474"/>
        <v>0</v>
      </c>
      <c r="AP1294">
        <f t="shared" si="475"/>
        <v>0</v>
      </c>
      <c r="AQ1294">
        <f t="shared" si="476"/>
        <v>0</v>
      </c>
      <c r="AR1294">
        <f t="shared" si="477"/>
        <v>0</v>
      </c>
      <c r="AS1294">
        <f t="shared" si="478"/>
        <v>0</v>
      </c>
      <c r="AT1294">
        <f t="shared" si="479"/>
        <v>0</v>
      </c>
      <c r="AU1294">
        <f t="shared" si="480"/>
        <v>0</v>
      </c>
      <c r="AV1294">
        <f t="shared" si="481"/>
        <v>0</v>
      </c>
      <c r="AW1294">
        <f t="shared" si="482"/>
        <v>0</v>
      </c>
      <c r="AX1294">
        <f t="shared" si="483"/>
        <v>0</v>
      </c>
      <c r="AY1294">
        <f t="shared" si="484"/>
        <v>0</v>
      </c>
      <c r="AZ1294">
        <f t="shared" si="485"/>
        <v>0</v>
      </c>
      <c r="BA1294" s="35">
        <f t="shared" si="486"/>
        <v>0</v>
      </c>
      <c r="BB1294" s="36">
        <f t="shared" si="487"/>
        <v>0</v>
      </c>
      <c r="BC1294" s="37">
        <f t="shared" si="488"/>
        <v>0</v>
      </c>
      <c r="BD1294" s="38">
        <f t="shared" si="489"/>
        <v>0</v>
      </c>
      <c r="BE1294" s="35">
        <f t="shared" si="490"/>
        <v>0</v>
      </c>
      <c r="BF1294" s="36">
        <f t="shared" si="491"/>
        <v>0</v>
      </c>
      <c r="BG1294" s="37">
        <f t="shared" si="492"/>
        <v>0</v>
      </c>
      <c r="BH1294" s="38">
        <f t="shared" si="493"/>
        <v>0</v>
      </c>
      <c r="BI1294" s="35">
        <f t="shared" si="494"/>
        <v>0</v>
      </c>
      <c r="BJ1294" s="36">
        <f t="shared" si="495"/>
        <v>0</v>
      </c>
      <c r="BK1294" s="37">
        <f t="shared" si="496"/>
        <v>0</v>
      </c>
      <c r="BL1294" s="38">
        <f t="shared" si="497"/>
        <v>0</v>
      </c>
      <c r="BM1294" s="39">
        <f t="shared" si="498"/>
        <v>0</v>
      </c>
      <c r="BN1294" s="34" t="str">
        <f>IF(BM1294=0,"",
IF(SUM($BM$985:BM1294)=1,BO1294,
IF($BM$1560&gt;SUM($BM$985:BM1294),_xlfn.CONCAT(", ",BO1294),
IF($BM$1560=SUM($BM$985:BM1294),_xlfn.CONCAT(" y ",BO1294)))))</f>
        <v/>
      </c>
      <c r="BO1294" s="270" t="s">
        <v>1074</v>
      </c>
    </row>
    <row r="1295" spans="1:67" ht="15" customHeight="1">
      <c r="A1295" s="245"/>
      <c r="B1295" s="9"/>
      <c r="C1295" s="270" t="s">
        <v>1075</v>
      </c>
      <c r="D1295" s="389" t="str">
        <f>IF($AC$978="","",IF(HLOOKUP($AC$978,Presentación!$AQ$3:$BV$574,Presentación!AP314)="","",HLOOKUP($AC$978,Presentación!$AQ$3:$BV$574,Presentación!AP314,0)))</f>
        <v/>
      </c>
      <c r="E1295" s="390"/>
      <c r="F1295" s="391"/>
      <c r="G1295" s="480" t="str">
        <f>IF($AC$978="","",IF(HLOOKUP($AC$978,Presentación!$BZ$3:$DE$574,Presentación!AP314,0)="","",HLOOKUP($AC$978,Presentación!$BZ$3:$DE$574,Presentación!AP314,0)))</f>
        <v/>
      </c>
      <c r="H1295" s="481"/>
      <c r="I1295" s="481"/>
      <c r="J1295" s="481"/>
      <c r="K1295" s="481"/>
      <c r="L1295" s="482"/>
      <c r="M1295" s="27"/>
      <c r="N1295" s="27"/>
      <c r="O1295" s="27"/>
      <c r="P1295" s="27"/>
      <c r="Q1295" s="27"/>
      <c r="R1295" s="27"/>
      <c r="S1295" s="27"/>
      <c r="T1295" s="27"/>
      <c r="U1295" s="27"/>
      <c r="V1295" s="27"/>
      <c r="W1295" s="27"/>
      <c r="X1295" s="27"/>
      <c r="Y1295" s="27"/>
      <c r="Z1295" s="27"/>
      <c r="AA1295" s="27"/>
      <c r="AB1295" s="27"/>
      <c r="AC1295" s="27"/>
      <c r="AD1295" s="27"/>
      <c r="AG1295">
        <f t="shared" si="466"/>
        <v>0</v>
      </c>
      <c r="AH1295">
        <f t="shared" si="467"/>
        <v>0</v>
      </c>
      <c r="AI1295">
        <f t="shared" si="468"/>
        <v>0</v>
      </c>
      <c r="AJ1295">
        <f t="shared" si="469"/>
        <v>0</v>
      </c>
      <c r="AK1295">
        <f t="shared" si="470"/>
        <v>0</v>
      </c>
      <c r="AL1295">
        <f t="shared" si="471"/>
        <v>0</v>
      </c>
      <c r="AM1295">
        <f t="shared" si="472"/>
        <v>0</v>
      </c>
      <c r="AN1295">
        <f t="shared" si="473"/>
        <v>0</v>
      </c>
      <c r="AO1295">
        <f t="shared" si="474"/>
        <v>0</v>
      </c>
      <c r="AP1295">
        <f t="shared" si="475"/>
        <v>0</v>
      </c>
      <c r="AQ1295">
        <f t="shared" si="476"/>
        <v>0</v>
      </c>
      <c r="AR1295">
        <f t="shared" si="477"/>
        <v>0</v>
      </c>
      <c r="AS1295">
        <f t="shared" si="478"/>
        <v>0</v>
      </c>
      <c r="AT1295">
        <f t="shared" si="479"/>
        <v>0</v>
      </c>
      <c r="AU1295">
        <f t="shared" si="480"/>
        <v>0</v>
      </c>
      <c r="AV1295">
        <f t="shared" si="481"/>
        <v>0</v>
      </c>
      <c r="AW1295">
        <f t="shared" si="482"/>
        <v>0</v>
      </c>
      <c r="AX1295">
        <f t="shared" si="483"/>
        <v>0</v>
      </c>
      <c r="AY1295">
        <f t="shared" si="484"/>
        <v>0</v>
      </c>
      <c r="AZ1295">
        <f t="shared" si="485"/>
        <v>0</v>
      </c>
      <c r="BA1295" s="35">
        <f t="shared" si="486"/>
        <v>0</v>
      </c>
      <c r="BB1295" s="36">
        <f t="shared" si="487"/>
        <v>0</v>
      </c>
      <c r="BC1295" s="37">
        <f t="shared" si="488"/>
        <v>0</v>
      </c>
      <c r="BD1295" s="38">
        <f t="shared" si="489"/>
        <v>0</v>
      </c>
      <c r="BE1295" s="35">
        <f t="shared" si="490"/>
        <v>0</v>
      </c>
      <c r="BF1295" s="36">
        <f t="shared" si="491"/>
        <v>0</v>
      </c>
      <c r="BG1295" s="37">
        <f t="shared" si="492"/>
        <v>0</v>
      </c>
      <c r="BH1295" s="38">
        <f t="shared" si="493"/>
        <v>0</v>
      </c>
      <c r="BI1295" s="35">
        <f t="shared" si="494"/>
        <v>0</v>
      </c>
      <c r="BJ1295" s="36">
        <f t="shared" si="495"/>
        <v>0</v>
      </c>
      <c r="BK1295" s="37">
        <f t="shared" si="496"/>
        <v>0</v>
      </c>
      <c r="BL1295" s="38">
        <f t="shared" si="497"/>
        <v>0</v>
      </c>
      <c r="BM1295" s="39">
        <f t="shared" si="498"/>
        <v>0</v>
      </c>
      <c r="BN1295" s="34" t="str">
        <f>IF(BM1295=0,"",
IF(SUM($BM$985:BM1295)=1,BO1295,
IF($BM$1560&gt;SUM($BM$985:BM1295),_xlfn.CONCAT(", ",BO1295),
IF($BM$1560=SUM($BM$985:BM1295),_xlfn.CONCAT(" y ",BO1295)))))</f>
        <v/>
      </c>
      <c r="BO1295" s="270" t="s">
        <v>1075</v>
      </c>
    </row>
    <row r="1296" spans="1:67" ht="15" customHeight="1">
      <c r="A1296" s="245"/>
      <c r="B1296" s="9"/>
      <c r="C1296" s="270" t="s">
        <v>1076</v>
      </c>
      <c r="D1296" s="389" t="str">
        <f>IF($AC$978="","",IF(HLOOKUP($AC$978,Presentación!$AQ$3:$BV$574,Presentación!AP315)="","",HLOOKUP($AC$978,Presentación!$AQ$3:$BV$574,Presentación!AP315,0)))</f>
        <v/>
      </c>
      <c r="E1296" s="390"/>
      <c r="F1296" s="391"/>
      <c r="G1296" s="480" t="str">
        <f>IF($AC$978="","",IF(HLOOKUP($AC$978,Presentación!$BZ$3:$DE$574,Presentación!AP315,0)="","",HLOOKUP($AC$978,Presentación!$BZ$3:$DE$574,Presentación!AP315,0)))</f>
        <v/>
      </c>
      <c r="H1296" s="481"/>
      <c r="I1296" s="481"/>
      <c r="J1296" s="481"/>
      <c r="K1296" s="481"/>
      <c r="L1296" s="482"/>
      <c r="M1296" s="27"/>
      <c r="N1296" s="27"/>
      <c r="O1296" s="27"/>
      <c r="P1296" s="27"/>
      <c r="Q1296" s="27"/>
      <c r="R1296" s="27"/>
      <c r="S1296" s="27"/>
      <c r="T1296" s="27"/>
      <c r="U1296" s="27"/>
      <c r="V1296" s="27"/>
      <c r="W1296" s="27"/>
      <c r="X1296" s="27"/>
      <c r="Y1296" s="27"/>
      <c r="Z1296" s="27"/>
      <c r="AA1296" s="27"/>
      <c r="AB1296" s="27"/>
      <c r="AC1296" s="27"/>
      <c r="AD1296" s="27"/>
      <c r="AG1296">
        <f t="shared" si="466"/>
        <v>0</v>
      </c>
      <c r="AH1296">
        <f t="shared" si="467"/>
        <v>0</v>
      </c>
      <c r="AI1296">
        <f t="shared" si="468"/>
        <v>0</v>
      </c>
      <c r="AJ1296">
        <f t="shared" si="469"/>
        <v>0</v>
      </c>
      <c r="AK1296">
        <f t="shared" si="470"/>
        <v>0</v>
      </c>
      <c r="AL1296">
        <f t="shared" si="471"/>
        <v>0</v>
      </c>
      <c r="AM1296">
        <f t="shared" si="472"/>
        <v>0</v>
      </c>
      <c r="AN1296">
        <f t="shared" si="473"/>
        <v>0</v>
      </c>
      <c r="AO1296">
        <f t="shared" si="474"/>
        <v>0</v>
      </c>
      <c r="AP1296">
        <f t="shared" si="475"/>
        <v>0</v>
      </c>
      <c r="AQ1296">
        <f t="shared" si="476"/>
        <v>0</v>
      </c>
      <c r="AR1296">
        <f t="shared" si="477"/>
        <v>0</v>
      </c>
      <c r="AS1296">
        <f t="shared" si="478"/>
        <v>0</v>
      </c>
      <c r="AT1296">
        <f t="shared" si="479"/>
        <v>0</v>
      </c>
      <c r="AU1296">
        <f t="shared" si="480"/>
        <v>0</v>
      </c>
      <c r="AV1296">
        <f t="shared" si="481"/>
        <v>0</v>
      </c>
      <c r="AW1296">
        <f t="shared" si="482"/>
        <v>0</v>
      </c>
      <c r="AX1296">
        <f t="shared" si="483"/>
        <v>0</v>
      </c>
      <c r="AY1296">
        <f t="shared" si="484"/>
        <v>0</v>
      </c>
      <c r="AZ1296">
        <f t="shared" si="485"/>
        <v>0</v>
      </c>
      <c r="BA1296" s="35">
        <f t="shared" si="486"/>
        <v>0</v>
      </c>
      <c r="BB1296" s="36">
        <f t="shared" si="487"/>
        <v>0</v>
      </c>
      <c r="BC1296" s="37">
        <f t="shared" si="488"/>
        <v>0</v>
      </c>
      <c r="BD1296" s="38">
        <f t="shared" si="489"/>
        <v>0</v>
      </c>
      <c r="BE1296" s="35">
        <f t="shared" si="490"/>
        <v>0</v>
      </c>
      <c r="BF1296" s="36">
        <f t="shared" si="491"/>
        <v>0</v>
      </c>
      <c r="BG1296" s="37">
        <f t="shared" si="492"/>
        <v>0</v>
      </c>
      <c r="BH1296" s="38">
        <f t="shared" si="493"/>
        <v>0</v>
      </c>
      <c r="BI1296" s="35">
        <f t="shared" si="494"/>
        <v>0</v>
      </c>
      <c r="BJ1296" s="36">
        <f t="shared" si="495"/>
        <v>0</v>
      </c>
      <c r="BK1296" s="37">
        <f t="shared" si="496"/>
        <v>0</v>
      </c>
      <c r="BL1296" s="38">
        <f t="shared" si="497"/>
        <v>0</v>
      </c>
      <c r="BM1296" s="39">
        <f t="shared" si="498"/>
        <v>0</v>
      </c>
      <c r="BN1296" s="34" t="str">
        <f>IF(BM1296=0,"",
IF(SUM($BM$985:BM1296)=1,BO1296,
IF($BM$1560&gt;SUM($BM$985:BM1296),_xlfn.CONCAT(", ",BO1296),
IF($BM$1560=SUM($BM$985:BM1296),_xlfn.CONCAT(" y ",BO1296)))))</f>
        <v/>
      </c>
      <c r="BO1296" s="270" t="s">
        <v>1076</v>
      </c>
    </row>
    <row r="1297" spans="1:67" ht="15" customHeight="1">
      <c r="A1297" s="245"/>
      <c r="B1297" s="9"/>
      <c r="C1297" s="270" t="s">
        <v>1077</v>
      </c>
      <c r="D1297" s="389" t="str">
        <f>IF($AC$978="","",IF(HLOOKUP($AC$978,Presentación!$AQ$3:$BV$574,Presentación!AP316)="","",HLOOKUP($AC$978,Presentación!$AQ$3:$BV$574,Presentación!AP316,0)))</f>
        <v/>
      </c>
      <c r="E1297" s="390"/>
      <c r="F1297" s="391"/>
      <c r="G1297" s="480" t="str">
        <f>IF($AC$978="","",IF(HLOOKUP($AC$978,Presentación!$BZ$3:$DE$574,Presentación!AP316,0)="","",HLOOKUP($AC$978,Presentación!$BZ$3:$DE$574,Presentación!AP316,0)))</f>
        <v/>
      </c>
      <c r="H1297" s="481"/>
      <c r="I1297" s="481"/>
      <c r="J1297" s="481"/>
      <c r="K1297" s="481"/>
      <c r="L1297" s="482"/>
      <c r="M1297" s="27"/>
      <c r="N1297" s="27"/>
      <c r="O1297" s="27"/>
      <c r="P1297" s="27"/>
      <c r="Q1297" s="27"/>
      <c r="R1297" s="27"/>
      <c r="S1297" s="27"/>
      <c r="T1297" s="27"/>
      <c r="U1297" s="27"/>
      <c r="V1297" s="27"/>
      <c r="W1297" s="27"/>
      <c r="X1297" s="27"/>
      <c r="Y1297" s="27"/>
      <c r="Z1297" s="27"/>
      <c r="AA1297" s="27"/>
      <c r="AB1297" s="27"/>
      <c r="AC1297" s="27"/>
      <c r="AD1297" s="27"/>
      <c r="AG1297">
        <f t="shared" si="466"/>
        <v>0</v>
      </c>
      <c r="AH1297">
        <f t="shared" si="467"/>
        <v>0</v>
      </c>
      <c r="AI1297">
        <f t="shared" si="468"/>
        <v>0</v>
      </c>
      <c r="AJ1297">
        <f t="shared" si="469"/>
        <v>0</v>
      </c>
      <c r="AK1297">
        <f t="shared" si="470"/>
        <v>0</v>
      </c>
      <c r="AL1297">
        <f t="shared" si="471"/>
        <v>0</v>
      </c>
      <c r="AM1297">
        <f t="shared" si="472"/>
        <v>0</v>
      </c>
      <c r="AN1297">
        <f t="shared" si="473"/>
        <v>0</v>
      </c>
      <c r="AO1297">
        <f t="shared" si="474"/>
        <v>0</v>
      </c>
      <c r="AP1297">
        <f t="shared" si="475"/>
        <v>0</v>
      </c>
      <c r="AQ1297">
        <f t="shared" si="476"/>
        <v>0</v>
      </c>
      <c r="AR1297">
        <f t="shared" si="477"/>
        <v>0</v>
      </c>
      <c r="AS1297">
        <f t="shared" si="478"/>
        <v>0</v>
      </c>
      <c r="AT1297">
        <f t="shared" si="479"/>
        <v>0</v>
      </c>
      <c r="AU1297">
        <f t="shared" si="480"/>
        <v>0</v>
      </c>
      <c r="AV1297">
        <f t="shared" si="481"/>
        <v>0</v>
      </c>
      <c r="AW1297">
        <f t="shared" si="482"/>
        <v>0</v>
      </c>
      <c r="AX1297">
        <f t="shared" si="483"/>
        <v>0</v>
      </c>
      <c r="AY1297">
        <f t="shared" si="484"/>
        <v>0</v>
      </c>
      <c r="AZ1297">
        <f t="shared" si="485"/>
        <v>0</v>
      </c>
      <c r="BA1297" s="35">
        <f t="shared" si="486"/>
        <v>0</v>
      </c>
      <c r="BB1297" s="36">
        <f t="shared" si="487"/>
        <v>0</v>
      </c>
      <c r="BC1297" s="37">
        <f t="shared" si="488"/>
        <v>0</v>
      </c>
      <c r="BD1297" s="38">
        <f t="shared" si="489"/>
        <v>0</v>
      </c>
      <c r="BE1297" s="35">
        <f t="shared" si="490"/>
        <v>0</v>
      </c>
      <c r="BF1297" s="36">
        <f t="shared" si="491"/>
        <v>0</v>
      </c>
      <c r="BG1297" s="37">
        <f t="shared" si="492"/>
        <v>0</v>
      </c>
      <c r="BH1297" s="38">
        <f t="shared" si="493"/>
        <v>0</v>
      </c>
      <c r="BI1297" s="35">
        <f t="shared" si="494"/>
        <v>0</v>
      </c>
      <c r="BJ1297" s="36">
        <f t="shared" si="495"/>
        <v>0</v>
      </c>
      <c r="BK1297" s="37">
        <f t="shared" si="496"/>
        <v>0</v>
      </c>
      <c r="BL1297" s="38">
        <f t="shared" si="497"/>
        <v>0</v>
      </c>
      <c r="BM1297" s="39">
        <f t="shared" si="498"/>
        <v>0</v>
      </c>
      <c r="BN1297" s="34" t="str">
        <f>IF(BM1297=0,"",
IF(SUM($BM$985:BM1297)=1,BO1297,
IF($BM$1560&gt;SUM($BM$985:BM1297),_xlfn.CONCAT(", ",BO1297),
IF($BM$1560=SUM($BM$985:BM1297),_xlfn.CONCAT(" y ",BO1297)))))</f>
        <v/>
      </c>
      <c r="BO1297" s="270" t="s">
        <v>1077</v>
      </c>
    </row>
    <row r="1298" spans="1:67" ht="15" customHeight="1">
      <c r="A1298" s="245"/>
      <c r="B1298" s="9"/>
      <c r="C1298" s="270" t="s">
        <v>1078</v>
      </c>
      <c r="D1298" s="389" t="str">
        <f>IF($AC$978="","",IF(HLOOKUP($AC$978,Presentación!$AQ$3:$BV$574,Presentación!AP317)="","",HLOOKUP($AC$978,Presentación!$AQ$3:$BV$574,Presentación!AP317,0)))</f>
        <v/>
      </c>
      <c r="E1298" s="390"/>
      <c r="F1298" s="391"/>
      <c r="G1298" s="480" t="str">
        <f>IF($AC$978="","",IF(HLOOKUP($AC$978,Presentación!$BZ$3:$DE$574,Presentación!AP317,0)="","",HLOOKUP($AC$978,Presentación!$BZ$3:$DE$574,Presentación!AP317,0)))</f>
        <v/>
      </c>
      <c r="H1298" s="481"/>
      <c r="I1298" s="481"/>
      <c r="J1298" s="481"/>
      <c r="K1298" s="481"/>
      <c r="L1298" s="482"/>
      <c r="M1298" s="27"/>
      <c r="N1298" s="27"/>
      <c r="O1298" s="27"/>
      <c r="P1298" s="27"/>
      <c r="Q1298" s="27"/>
      <c r="R1298" s="27"/>
      <c r="S1298" s="27"/>
      <c r="T1298" s="27"/>
      <c r="U1298" s="27"/>
      <c r="V1298" s="27"/>
      <c r="W1298" s="27"/>
      <c r="X1298" s="27"/>
      <c r="Y1298" s="27"/>
      <c r="Z1298" s="27"/>
      <c r="AA1298" s="27"/>
      <c r="AB1298" s="27"/>
      <c r="AC1298" s="27"/>
      <c r="AD1298" s="27"/>
      <c r="AG1298">
        <f t="shared" si="466"/>
        <v>0</v>
      </c>
      <c r="AH1298">
        <f t="shared" si="467"/>
        <v>0</v>
      </c>
      <c r="AI1298">
        <f t="shared" si="468"/>
        <v>0</v>
      </c>
      <c r="AJ1298">
        <f t="shared" si="469"/>
        <v>0</v>
      </c>
      <c r="AK1298">
        <f t="shared" si="470"/>
        <v>0</v>
      </c>
      <c r="AL1298">
        <f t="shared" si="471"/>
        <v>0</v>
      </c>
      <c r="AM1298">
        <f t="shared" si="472"/>
        <v>0</v>
      </c>
      <c r="AN1298">
        <f t="shared" si="473"/>
        <v>0</v>
      </c>
      <c r="AO1298">
        <f t="shared" si="474"/>
        <v>0</v>
      </c>
      <c r="AP1298">
        <f t="shared" si="475"/>
        <v>0</v>
      </c>
      <c r="AQ1298">
        <f t="shared" si="476"/>
        <v>0</v>
      </c>
      <c r="AR1298">
        <f t="shared" si="477"/>
        <v>0</v>
      </c>
      <c r="AS1298">
        <f t="shared" si="478"/>
        <v>0</v>
      </c>
      <c r="AT1298">
        <f t="shared" si="479"/>
        <v>0</v>
      </c>
      <c r="AU1298">
        <f t="shared" si="480"/>
        <v>0</v>
      </c>
      <c r="AV1298">
        <f t="shared" si="481"/>
        <v>0</v>
      </c>
      <c r="AW1298">
        <f t="shared" si="482"/>
        <v>0</v>
      </c>
      <c r="AX1298">
        <f t="shared" si="483"/>
        <v>0</v>
      </c>
      <c r="AY1298">
        <f t="shared" si="484"/>
        <v>0</v>
      </c>
      <c r="AZ1298">
        <f t="shared" si="485"/>
        <v>0</v>
      </c>
      <c r="BA1298" s="35">
        <f t="shared" si="486"/>
        <v>0</v>
      </c>
      <c r="BB1298" s="36">
        <f t="shared" si="487"/>
        <v>0</v>
      </c>
      <c r="BC1298" s="37">
        <f t="shared" si="488"/>
        <v>0</v>
      </c>
      <c r="BD1298" s="38">
        <f t="shared" si="489"/>
        <v>0</v>
      </c>
      <c r="BE1298" s="35">
        <f t="shared" si="490"/>
        <v>0</v>
      </c>
      <c r="BF1298" s="36">
        <f t="shared" si="491"/>
        <v>0</v>
      </c>
      <c r="BG1298" s="37">
        <f t="shared" si="492"/>
        <v>0</v>
      </c>
      <c r="BH1298" s="38">
        <f t="shared" si="493"/>
        <v>0</v>
      </c>
      <c r="BI1298" s="35">
        <f t="shared" si="494"/>
        <v>0</v>
      </c>
      <c r="BJ1298" s="36">
        <f t="shared" si="495"/>
        <v>0</v>
      </c>
      <c r="BK1298" s="37">
        <f t="shared" si="496"/>
        <v>0</v>
      </c>
      <c r="BL1298" s="38">
        <f t="shared" si="497"/>
        <v>0</v>
      </c>
      <c r="BM1298" s="39">
        <f t="shared" si="498"/>
        <v>0</v>
      </c>
      <c r="BN1298" s="34" t="str">
        <f>IF(BM1298=0,"",
IF(SUM($BM$985:BM1298)=1,BO1298,
IF($BM$1560&gt;SUM($BM$985:BM1298),_xlfn.CONCAT(", ",BO1298),
IF($BM$1560=SUM($BM$985:BM1298),_xlfn.CONCAT(" y ",BO1298)))))</f>
        <v/>
      </c>
      <c r="BO1298" s="270" t="s">
        <v>1078</v>
      </c>
    </row>
    <row r="1299" spans="1:67" ht="15" customHeight="1">
      <c r="A1299" s="245"/>
      <c r="B1299" s="9"/>
      <c r="C1299" s="270" t="s">
        <v>1079</v>
      </c>
      <c r="D1299" s="389" t="str">
        <f>IF($AC$978="","",IF(HLOOKUP($AC$978,Presentación!$AQ$3:$BV$574,Presentación!AP318)="","",HLOOKUP($AC$978,Presentación!$AQ$3:$BV$574,Presentación!AP318,0)))</f>
        <v/>
      </c>
      <c r="E1299" s="390"/>
      <c r="F1299" s="391"/>
      <c r="G1299" s="480" t="str">
        <f>IF($AC$978="","",IF(HLOOKUP($AC$978,Presentación!$BZ$3:$DE$574,Presentación!AP318,0)="","",HLOOKUP($AC$978,Presentación!$BZ$3:$DE$574,Presentación!AP318,0)))</f>
        <v/>
      </c>
      <c r="H1299" s="481"/>
      <c r="I1299" s="481"/>
      <c r="J1299" s="481"/>
      <c r="K1299" s="481"/>
      <c r="L1299" s="482"/>
      <c r="M1299" s="27"/>
      <c r="N1299" s="27"/>
      <c r="O1299" s="27"/>
      <c r="P1299" s="27"/>
      <c r="Q1299" s="27"/>
      <c r="R1299" s="27"/>
      <c r="S1299" s="27"/>
      <c r="T1299" s="27"/>
      <c r="U1299" s="27"/>
      <c r="V1299" s="27"/>
      <c r="W1299" s="27"/>
      <c r="X1299" s="27"/>
      <c r="Y1299" s="27"/>
      <c r="Z1299" s="27"/>
      <c r="AA1299" s="27"/>
      <c r="AB1299" s="27"/>
      <c r="AC1299" s="27"/>
      <c r="AD1299" s="27"/>
      <c r="AG1299">
        <f t="shared" si="466"/>
        <v>0</v>
      </c>
      <c r="AH1299">
        <f t="shared" si="467"/>
        <v>0</v>
      </c>
      <c r="AI1299">
        <f t="shared" si="468"/>
        <v>0</v>
      </c>
      <c r="AJ1299">
        <f t="shared" si="469"/>
        <v>0</v>
      </c>
      <c r="AK1299">
        <f t="shared" si="470"/>
        <v>0</v>
      </c>
      <c r="AL1299">
        <f t="shared" si="471"/>
        <v>0</v>
      </c>
      <c r="AM1299">
        <f t="shared" si="472"/>
        <v>0</v>
      </c>
      <c r="AN1299">
        <f t="shared" si="473"/>
        <v>0</v>
      </c>
      <c r="AO1299">
        <f t="shared" si="474"/>
        <v>0</v>
      </c>
      <c r="AP1299">
        <f t="shared" si="475"/>
        <v>0</v>
      </c>
      <c r="AQ1299">
        <f t="shared" si="476"/>
        <v>0</v>
      </c>
      <c r="AR1299">
        <f t="shared" si="477"/>
        <v>0</v>
      </c>
      <c r="AS1299">
        <f t="shared" si="478"/>
        <v>0</v>
      </c>
      <c r="AT1299">
        <f t="shared" si="479"/>
        <v>0</v>
      </c>
      <c r="AU1299">
        <f t="shared" si="480"/>
        <v>0</v>
      </c>
      <c r="AV1299">
        <f t="shared" si="481"/>
        <v>0</v>
      </c>
      <c r="AW1299">
        <f t="shared" si="482"/>
        <v>0</v>
      </c>
      <c r="AX1299">
        <f t="shared" si="483"/>
        <v>0</v>
      </c>
      <c r="AY1299">
        <f t="shared" si="484"/>
        <v>0</v>
      </c>
      <c r="AZ1299">
        <f t="shared" si="485"/>
        <v>0</v>
      </c>
      <c r="BA1299" s="35">
        <f t="shared" si="486"/>
        <v>0</v>
      </c>
      <c r="BB1299" s="36">
        <f t="shared" si="487"/>
        <v>0</v>
      </c>
      <c r="BC1299" s="37">
        <f t="shared" si="488"/>
        <v>0</v>
      </c>
      <c r="BD1299" s="38">
        <f t="shared" si="489"/>
        <v>0</v>
      </c>
      <c r="BE1299" s="35">
        <f t="shared" si="490"/>
        <v>0</v>
      </c>
      <c r="BF1299" s="36">
        <f t="shared" si="491"/>
        <v>0</v>
      </c>
      <c r="BG1299" s="37">
        <f t="shared" si="492"/>
        <v>0</v>
      </c>
      <c r="BH1299" s="38">
        <f t="shared" si="493"/>
        <v>0</v>
      </c>
      <c r="BI1299" s="35">
        <f t="shared" si="494"/>
        <v>0</v>
      </c>
      <c r="BJ1299" s="36">
        <f t="shared" si="495"/>
        <v>0</v>
      </c>
      <c r="BK1299" s="37">
        <f t="shared" si="496"/>
        <v>0</v>
      </c>
      <c r="BL1299" s="38">
        <f t="shared" si="497"/>
        <v>0</v>
      </c>
      <c r="BM1299" s="39">
        <f t="shared" si="498"/>
        <v>0</v>
      </c>
      <c r="BN1299" s="34" t="str">
        <f>IF(BM1299=0,"",
IF(SUM($BM$985:BM1299)=1,BO1299,
IF($BM$1560&gt;SUM($BM$985:BM1299),_xlfn.CONCAT(", ",BO1299),
IF($BM$1560=SUM($BM$985:BM1299),_xlfn.CONCAT(" y ",BO1299)))))</f>
        <v/>
      </c>
      <c r="BO1299" s="270" t="s">
        <v>1079</v>
      </c>
    </row>
    <row r="1300" spans="1:67" ht="15" customHeight="1">
      <c r="A1300" s="245"/>
      <c r="B1300" s="9"/>
      <c r="C1300" s="270" t="s">
        <v>1080</v>
      </c>
      <c r="D1300" s="389" t="str">
        <f>IF($AC$978="","",IF(HLOOKUP($AC$978,Presentación!$AQ$3:$BV$574,Presentación!AP319)="","",HLOOKUP($AC$978,Presentación!$AQ$3:$BV$574,Presentación!AP319,0)))</f>
        <v/>
      </c>
      <c r="E1300" s="390"/>
      <c r="F1300" s="391"/>
      <c r="G1300" s="480" t="str">
        <f>IF($AC$978="","",IF(HLOOKUP($AC$978,Presentación!$BZ$3:$DE$574,Presentación!AP319,0)="","",HLOOKUP($AC$978,Presentación!$BZ$3:$DE$574,Presentación!AP319,0)))</f>
        <v/>
      </c>
      <c r="H1300" s="481"/>
      <c r="I1300" s="481"/>
      <c r="J1300" s="481"/>
      <c r="K1300" s="481"/>
      <c r="L1300" s="482"/>
      <c r="M1300" s="27"/>
      <c r="N1300" s="27"/>
      <c r="O1300" s="27"/>
      <c r="P1300" s="27"/>
      <c r="Q1300" s="27"/>
      <c r="R1300" s="27"/>
      <c r="S1300" s="27"/>
      <c r="T1300" s="27"/>
      <c r="U1300" s="27"/>
      <c r="V1300" s="27"/>
      <c r="W1300" s="27"/>
      <c r="X1300" s="27"/>
      <c r="Y1300" s="27"/>
      <c r="Z1300" s="27"/>
      <c r="AA1300" s="27"/>
      <c r="AB1300" s="27"/>
      <c r="AC1300" s="27"/>
      <c r="AD1300" s="27"/>
      <c r="AG1300">
        <f t="shared" si="466"/>
        <v>0</v>
      </c>
      <c r="AH1300">
        <f t="shared" si="467"/>
        <v>0</v>
      </c>
      <c r="AI1300">
        <f t="shared" si="468"/>
        <v>0</v>
      </c>
      <c r="AJ1300">
        <f t="shared" si="469"/>
        <v>0</v>
      </c>
      <c r="AK1300">
        <f t="shared" si="470"/>
        <v>0</v>
      </c>
      <c r="AL1300">
        <f t="shared" si="471"/>
        <v>0</v>
      </c>
      <c r="AM1300">
        <f t="shared" si="472"/>
        <v>0</v>
      </c>
      <c r="AN1300">
        <f t="shared" si="473"/>
        <v>0</v>
      </c>
      <c r="AO1300">
        <f t="shared" si="474"/>
        <v>0</v>
      </c>
      <c r="AP1300">
        <f t="shared" si="475"/>
        <v>0</v>
      </c>
      <c r="AQ1300">
        <f t="shared" si="476"/>
        <v>0</v>
      </c>
      <c r="AR1300">
        <f t="shared" si="477"/>
        <v>0</v>
      </c>
      <c r="AS1300">
        <f t="shared" si="478"/>
        <v>0</v>
      </c>
      <c r="AT1300">
        <f t="shared" si="479"/>
        <v>0</v>
      </c>
      <c r="AU1300">
        <f t="shared" si="480"/>
        <v>0</v>
      </c>
      <c r="AV1300">
        <f t="shared" si="481"/>
        <v>0</v>
      </c>
      <c r="AW1300">
        <f t="shared" si="482"/>
        <v>0</v>
      </c>
      <c r="AX1300">
        <f t="shared" si="483"/>
        <v>0</v>
      </c>
      <c r="AY1300">
        <f t="shared" si="484"/>
        <v>0</v>
      </c>
      <c r="AZ1300">
        <f t="shared" si="485"/>
        <v>0</v>
      </c>
      <c r="BA1300" s="35">
        <f t="shared" si="486"/>
        <v>0</v>
      </c>
      <c r="BB1300" s="36">
        <f t="shared" si="487"/>
        <v>0</v>
      </c>
      <c r="BC1300" s="37">
        <f t="shared" si="488"/>
        <v>0</v>
      </c>
      <c r="BD1300" s="38">
        <f t="shared" si="489"/>
        <v>0</v>
      </c>
      <c r="BE1300" s="35">
        <f t="shared" si="490"/>
        <v>0</v>
      </c>
      <c r="BF1300" s="36">
        <f t="shared" si="491"/>
        <v>0</v>
      </c>
      <c r="BG1300" s="37">
        <f t="shared" si="492"/>
        <v>0</v>
      </c>
      <c r="BH1300" s="38">
        <f t="shared" si="493"/>
        <v>0</v>
      </c>
      <c r="BI1300" s="35">
        <f t="shared" si="494"/>
        <v>0</v>
      </c>
      <c r="BJ1300" s="36">
        <f t="shared" si="495"/>
        <v>0</v>
      </c>
      <c r="BK1300" s="37">
        <f t="shared" si="496"/>
        <v>0</v>
      </c>
      <c r="BL1300" s="38">
        <f t="shared" si="497"/>
        <v>0</v>
      </c>
      <c r="BM1300" s="39">
        <f t="shared" si="498"/>
        <v>0</v>
      </c>
      <c r="BN1300" s="34" t="str">
        <f>IF(BM1300=0,"",
IF(SUM($BM$985:BM1300)=1,BO1300,
IF($BM$1560&gt;SUM($BM$985:BM1300),_xlfn.CONCAT(", ",BO1300),
IF($BM$1560=SUM($BM$985:BM1300),_xlfn.CONCAT(" y ",BO1300)))))</f>
        <v/>
      </c>
      <c r="BO1300" s="270" t="s">
        <v>1080</v>
      </c>
    </row>
    <row r="1301" spans="1:67" ht="15" customHeight="1">
      <c r="A1301" s="245"/>
      <c r="B1301" s="9"/>
      <c r="C1301" s="270" t="s">
        <v>1081</v>
      </c>
      <c r="D1301" s="389" t="str">
        <f>IF($AC$978="","",IF(HLOOKUP($AC$978,Presentación!$AQ$3:$BV$574,Presentación!AP320)="","",HLOOKUP($AC$978,Presentación!$AQ$3:$BV$574,Presentación!AP320,0)))</f>
        <v/>
      </c>
      <c r="E1301" s="390"/>
      <c r="F1301" s="391"/>
      <c r="G1301" s="480" t="str">
        <f>IF($AC$978="","",IF(HLOOKUP($AC$978,Presentación!$BZ$3:$DE$574,Presentación!AP320,0)="","",HLOOKUP($AC$978,Presentación!$BZ$3:$DE$574,Presentación!AP320,0)))</f>
        <v/>
      </c>
      <c r="H1301" s="481"/>
      <c r="I1301" s="481"/>
      <c r="J1301" s="481"/>
      <c r="K1301" s="481"/>
      <c r="L1301" s="482"/>
      <c r="M1301" s="27"/>
      <c r="N1301" s="27"/>
      <c r="O1301" s="27"/>
      <c r="P1301" s="27"/>
      <c r="Q1301" s="27"/>
      <c r="R1301" s="27"/>
      <c r="S1301" s="27"/>
      <c r="T1301" s="27"/>
      <c r="U1301" s="27"/>
      <c r="V1301" s="27"/>
      <c r="W1301" s="27"/>
      <c r="X1301" s="27"/>
      <c r="Y1301" s="27"/>
      <c r="Z1301" s="27"/>
      <c r="AA1301" s="27"/>
      <c r="AB1301" s="27"/>
      <c r="AC1301" s="27"/>
      <c r="AD1301" s="27"/>
      <c r="AG1301">
        <f t="shared" si="466"/>
        <v>0</v>
      </c>
      <c r="AH1301">
        <f t="shared" si="467"/>
        <v>0</v>
      </c>
      <c r="AI1301">
        <f t="shared" si="468"/>
        <v>0</v>
      </c>
      <c r="AJ1301">
        <f t="shared" si="469"/>
        <v>0</v>
      </c>
      <c r="AK1301">
        <f t="shared" si="470"/>
        <v>0</v>
      </c>
      <c r="AL1301">
        <f t="shared" si="471"/>
        <v>0</v>
      </c>
      <c r="AM1301">
        <f t="shared" si="472"/>
        <v>0</v>
      </c>
      <c r="AN1301">
        <f t="shared" si="473"/>
        <v>0</v>
      </c>
      <c r="AO1301">
        <f t="shared" si="474"/>
        <v>0</v>
      </c>
      <c r="AP1301">
        <f t="shared" si="475"/>
        <v>0</v>
      </c>
      <c r="AQ1301">
        <f t="shared" si="476"/>
        <v>0</v>
      </c>
      <c r="AR1301">
        <f t="shared" si="477"/>
        <v>0</v>
      </c>
      <c r="AS1301">
        <f t="shared" si="478"/>
        <v>0</v>
      </c>
      <c r="AT1301">
        <f t="shared" si="479"/>
        <v>0</v>
      </c>
      <c r="AU1301">
        <f t="shared" si="480"/>
        <v>0</v>
      </c>
      <c r="AV1301">
        <f t="shared" si="481"/>
        <v>0</v>
      </c>
      <c r="AW1301">
        <f t="shared" si="482"/>
        <v>0</v>
      </c>
      <c r="AX1301">
        <f t="shared" si="483"/>
        <v>0</v>
      </c>
      <c r="AY1301">
        <f t="shared" si="484"/>
        <v>0</v>
      </c>
      <c r="AZ1301">
        <f t="shared" si="485"/>
        <v>0</v>
      </c>
      <c r="BA1301" s="35">
        <f t="shared" si="486"/>
        <v>0</v>
      </c>
      <c r="BB1301" s="36">
        <f t="shared" si="487"/>
        <v>0</v>
      </c>
      <c r="BC1301" s="37">
        <f t="shared" si="488"/>
        <v>0</v>
      </c>
      <c r="BD1301" s="38">
        <f t="shared" si="489"/>
        <v>0</v>
      </c>
      <c r="BE1301" s="35">
        <f t="shared" si="490"/>
        <v>0</v>
      </c>
      <c r="BF1301" s="36">
        <f t="shared" si="491"/>
        <v>0</v>
      </c>
      <c r="BG1301" s="37">
        <f t="shared" si="492"/>
        <v>0</v>
      </c>
      <c r="BH1301" s="38">
        <f t="shared" si="493"/>
        <v>0</v>
      </c>
      <c r="BI1301" s="35">
        <f t="shared" si="494"/>
        <v>0</v>
      </c>
      <c r="BJ1301" s="36">
        <f t="shared" si="495"/>
        <v>0</v>
      </c>
      <c r="BK1301" s="37">
        <f t="shared" si="496"/>
        <v>0</v>
      </c>
      <c r="BL1301" s="38">
        <f t="shared" si="497"/>
        <v>0</v>
      </c>
      <c r="BM1301" s="39">
        <f t="shared" si="498"/>
        <v>0</v>
      </c>
      <c r="BN1301" s="34" t="str">
        <f>IF(BM1301=0,"",
IF(SUM($BM$985:BM1301)=1,BO1301,
IF($BM$1560&gt;SUM($BM$985:BM1301),_xlfn.CONCAT(", ",BO1301),
IF($BM$1560=SUM($BM$985:BM1301),_xlfn.CONCAT(" y ",BO1301)))))</f>
        <v/>
      </c>
      <c r="BO1301" s="270" t="s">
        <v>1081</v>
      </c>
    </row>
    <row r="1302" spans="1:67" ht="15" customHeight="1">
      <c r="A1302" s="245"/>
      <c r="B1302" s="9"/>
      <c r="C1302" s="270" t="s">
        <v>1082</v>
      </c>
      <c r="D1302" s="389" t="str">
        <f>IF($AC$978="","",IF(HLOOKUP($AC$978,Presentación!$AQ$3:$BV$574,Presentación!AP321)="","",HLOOKUP($AC$978,Presentación!$AQ$3:$BV$574,Presentación!AP321,0)))</f>
        <v/>
      </c>
      <c r="E1302" s="390"/>
      <c r="F1302" s="391"/>
      <c r="G1302" s="480" t="str">
        <f>IF($AC$978="","",IF(HLOOKUP($AC$978,Presentación!$BZ$3:$DE$574,Presentación!AP321,0)="","",HLOOKUP($AC$978,Presentación!$BZ$3:$DE$574,Presentación!AP321,0)))</f>
        <v/>
      </c>
      <c r="H1302" s="481"/>
      <c r="I1302" s="481"/>
      <c r="J1302" s="481"/>
      <c r="K1302" s="481"/>
      <c r="L1302" s="482"/>
      <c r="M1302" s="27"/>
      <c r="N1302" s="27"/>
      <c r="O1302" s="27"/>
      <c r="P1302" s="27"/>
      <c r="Q1302" s="27"/>
      <c r="R1302" s="27"/>
      <c r="S1302" s="27"/>
      <c r="T1302" s="27"/>
      <c r="U1302" s="27"/>
      <c r="V1302" s="27"/>
      <c r="W1302" s="27"/>
      <c r="X1302" s="27"/>
      <c r="Y1302" s="27"/>
      <c r="Z1302" s="27"/>
      <c r="AA1302" s="27"/>
      <c r="AB1302" s="27"/>
      <c r="AC1302" s="27"/>
      <c r="AD1302" s="27"/>
      <c r="AG1302">
        <f t="shared" si="466"/>
        <v>0</v>
      </c>
      <c r="AH1302">
        <f t="shared" si="467"/>
        <v>0</v>
      </c>
      <c r="AI1302">
        <f t="shared" si="468"/>
        <v>0</v>
      </c>
      <c r="AJ1302">
        <f t="shared" si="469"/>
        <v>0</v>
      </c>
      <c r="AK1302">
        <f t="shared" si="470"/>
        <v>0</v>
      </c>
      <c r="AL1302">
        <f t="shared" si="471"/>
        <v>0</v>
      </c>
      <c r="AM1302">
        <f t="shared" si="472"/>
        <v>0</v>
      </c>
      <c r="AN1302">
        <f t="shared" si="473"/>
        <v>0</v>
      </c>
      <c r="AO1302">
        <f t="shared" si="474"/>
        <v>0</v>
      </c>
      <c r="AP1302">
        <f t="shared" si="475"/>
        <v>0</v>
      </c>
      <c r="AQ1302">
        <f t="shared" si="476"/>
        <v>0</v>
      </c>
      <c r="AR1302">
        <f t="shared" si="477"/>
        <v>0</v>
      </c>
      <c r="AS1302">
        <f t="shared" si="478"/>
        <v>0</v>
      </c>
      <c r="AT1302">
        <f t="shared" si="479"/>
        <v>0</v>
      </c>
      <c r="AU1302">
        <f t="shared" si="480"/>
        <v>0</v>
      </c>
      <c r="AV1302">
        <f t="shared" si="481"/>
        <v>0</v>
      </c>
      <c r="AW1302">
        <f t="shared" si="482"/>
        <v>0</v>
      </c>
      <c r="AX1302">
        <f t="shared" si="483"/>
        <v>0</v>
      </c>
      <c r="AY1302">
        <f t="shared" si="484"/>
        <v>0</v>
      </c>
      <c r="AZ1302">
        <f t="shared" si="485"/>
        <v>0</v>
      </c>
      <c r="BA1302" s="35">
        <f t="shared" si="486"/>
        <v>0</v>
      </c>
      <c r="BB1302" s="36">
        <f t="shared" si="487"/>
        <v>0</v>
      </c>
      <c r="BC1302" s="37">
        <f t="shared" si="488"/>
        <v>0</v>
      </c>
      <c r="BD1302" s="38">
        <f t="shared" si="489"/>
        <v>0</v>
      </c>
      <c r="BE1302" s="35">
        <f t="shared" si="490"/>
        <v>0</v>
      </c>
      <c r="BF1302" s="36">
        <f t="shared" si="491"/>
        <v>0</v>
      </c>
      <c r="BG1302" s="37">
        <f t="shared" si="492"/>
        <v>0</v>
      </c>
      <c r="BH1302" s="38">
        <f t="shared" si="493"/>
        <v>0</v>
      </c>
      <c r="BI1302" s="35">
        <f t="shared" si="494"/>
        <v>0</v>
      </c>
      <c r="BJ1302" s="36">
        <f t="shared" si="495"/>
        <v>0</v>
      </c>
      <c r="BK1302" s="37">
        <f t="shared" si="496"/>
        <v>0</v>
      </c>
      <c r="BL1302" s="38">
        <f t="shared" si="497"/>
        <v>0</v>
      </c>
      <c r="BM1302" s="39">
        <f t="shared" si="498"/>
        <v>0</v>
      </c>
      <c r="BN1302" s="34" t="str">
        <f>IF(BM1302=0,"",
IF(SUM($BM$985:BM1302)=1,BO1302,
IF($BM$1560&gt;SUM($BM$985:BM1302),_xlfn.CONCAT(", ",BO1302),
IF($BM$1560=SUM($BM$985:BM1302),_xlfn.CONCAT(" y ",BO1302)))))</f>
        <v/>
      </c>
      <c r="BO1302" s="270" t="s">
        <v>1082</v>
      </c>
    </row>
    <row r="1303" spans="1:67" ht="15" customHeight="1">
      <c r="A1303" s="245"/>
      <c r="B1303" s="9"/>
      <c r="C1303" s="270" t="s">
        <v>1083</v>
      </c>
      <c r="D1303" s="389" t="str">
        <f>IF($AC$978="","",IF(HLOOKUP($AC$978,Presentación!$AQ$3:$BV$574,Presentación!AP322)="","",HLOOKUP($AC$978,Presentación!$AQ$3:$BV$574,Presentación!AP322,0)))</f>
        <v/>
      </c>
      <c r="E1303" s="390"/>
      <c r="F1303" s="391"/>
      <c r="G1303" s="480" t="str">
        <f>IF($AC$978="","",IF(HLOOKUP($AC$978,Presentación!$BZ$3:$DE$574,Presentación!AP322,0)="","",HLOOKUP($AC$978,Presentación!$BZ$3:$DE$574,Presentación!AP322,0)))</f>
        <v/>
      </c>
      <c r="H1303" s="481"/>
      <c r="I1303" s="481"/>
      <c r="J1303" s="481"/>
      <c r="K1303" s="481"/>
      <c r="L1303" s="482"/>
      <c r="M1303" s="27"/>
      <c r="N1303" s="27"/>
      <c r="O1303" s="27"/>
      <c r="P1303" s="27"/>
      <c r="Q1303" s="27"/>
      <c r="R1303" s="27"/>
      <c r="S1303" s="27"/>
      <c r="T1303" s="27"/>
      <c r="U1303" s="27"/>
      <c r="V1303" s="27"/>
      <c r="W1303" s="27"/>
      <c r="X1303" s="27"/>
      <c r="Y1303" s="27"/>
      <c r="Z1303" s="27"/>
      <c r="AA1303" s="27"/>
      <c r="AB1303" s="27"/>
      <c r="AC1303" s="27"/>
      <c r="AD1303" s="27"/>
      <c r="AG1303">
        <f t="shared" si="466"/>
        <v>0</v>
      </c>
      <c r="AH1303">
        <f t="shared" si="467"/>
        <v>0</v>
      </c>
      <c r="AI1303">
        <f t="shared" si="468"/>
        <v>0</v>
      </c>
      <c r="AJ1303">
        <f t="shared" si="469"/>
        <v>0</v>
      </c>
      <c r="AK1303">
        <f t="shared" si="470"/>
        <v>0</v>
      </c>
      <c r="AL1303">
        <f t="shared" si="471"/>
        <v>0</v>
      </c>
      <c r="AM1303">
        <f t="shared" si="472"/>
        <v>0</v>
      </c>
      <c r="AN1303">
        <f t="shared" si="473"/>
        <v>0</v>
      </c>
      <c r="AO1303">
        <f t="shared" si="474"/>
        <v>0</v>
      </c>
      <c r="AP1303">
        <f t="shared" si="475"/>
        <v>0</v>
      </c>
      <c r="AQ1303">
        <f t="shared" si="476"/>
        <v>0</v>
      </c>
      <c r="AR1303">
        <f t="shared" si="477"/>
        <v>0</v>
      </c>
      <c r="AS1303">
        <f t="shared" si="478"/>
        <v>0</v>
      </c>
      <c r="AT1303">
        <f t="shared" si="479"/>
        <v>0</v>
      </c>
      <c r="AU1303">
        <f t="shared" si="480"/>
        <v>0</v>
      </c>
      <c r="AV1303">
        <f t="shared" si="481"/>
        <v>0</v>
      </c>
      <c r="AW1303">
        <f t="shared" si="482"/>
        <v>0</v>
      </c>
      <c r="AX1303">
        <f t="shared" si="483"/>
        <v>0</v>
      </c>
      <c r="AY1303">
        <f t="shared" si="484"/>
        <v>0</v>
      </c>
      <c r="AZ1303">
        <f t="shared" si="485"/>
        <v>0</v>
      </c>
      <c r="BA1303" s="35">
        <f t="shared" si="486"/>
        <v>0</v>
      </c>
      <c r="BB1303" s="36">
        <f t="shared" si="487"/>
        <v>0</v>
      </c>
      <c r="BC1303" s="37">
        <f t="shared" si="488"/>
        <v>0</v>
      </c>
      <c r="BD1303" s="38">
        <f t="shared" si="489"/>
        <v>0</v>
      </c>
      <c r="BE1303" s="35">
        <f t="shared" si="490"/>
        <v>0</v>
      </c>
      <c r="BF1303" s="36">
        <f t="shared" si="491"/>
        <v>0</v>
      </c>
      <c r="BG1303" s="37">
        <f t="shared" si="492"/>
        <v>0</v>
      </c>
      <c r="BH1303" s="38">
        <f t="shared" si="493"/>
        <v>0</v>
      </c>
      <c r="BI1303" s="35">
        <f t="shared" si="494"/>
        <v>0</v>
      </c>
      <c r="BJ1303" s="36">
        <f t="shared" si="495"/>
        <v>0</v>
      </c>
      <c r="BK1303" s="37">
        <f t="shared" si="496"/>
        <v>0</v>
      </c>
      <c r="BL1303" s="38">
        <f t="shared" si="497"/>
        <v>0</v>
      </c>
      <c r="BM1303" s="39">
        <f t="shared" si="498"/>
        <v>0</v>
      </c>
      <c r="BN1303" s="34" t="str">
        <f>IF(BM1303=0,"",
IF(SUM($BM$985:BM1303)=1,BO1303,
IF($BM$1560&gt;SUM($BM$985:BM1303),_xlfn.CONCAT(", ",BO1303),
IF($BM$1560=SUM($BM$985:BM1303),_xlfn.CONCAT(" y ",BO1303)))))</f>
        <v/>
      </c>
      <c r="BO1303" s="270" t="s">
        <v>1083</v>
      </c>
    </row>
    <row r="1304" spans="1:67" ht="15" customHeight="1">
      <c r="A1304" s="245"/>
      <c r="B1304" s="9"/>
      <c r="C1304" s="270" t="s">
        <v>1084</v>
      </c>
      <c r="D1304" s="389" t="str">
        <f>IF($AC$978="","",IF(HLOOKUP($AC$978,Presentación!$AQ$3:$BV$574,Presentación!AP323)="","",HLOOKUP($AC$978,Presentación!$AQ$3:$BV$574,Presentación!AP323,0)))</f>
        <v/>
      </c>
      <c r="E1304" s="390"/>
      <c r="F1304" s="391"/>
      <c r="G1304" s="480" t="str">
        <f>IF($AC$978="","",IF(HLOOKUP($AC$978,Presentación!$BZ$3:$DE$574,Presentación!AP323,0)="","",HLOOKUP($AC$978,Presentación!$BZ$3:$DE$574,Presentación!AP323,0)))</f>
        <v/>
      </c>
      <c r="H1304" s="481"/>
      <c r="I1304" s="481"/>
      <c r="J1304" s="481"/>
      <c r="K1304" s="481"/>
      <c r="L1304" s="482"/>
      <c r="M1304" s="27"/>
      <c r="N1304" s="27"/>
      <c r="O1304" s="27"/>
      <c r="P1304" s="27"/>
      <c r="Q1304" s="27"/>
      <c r="R1304" s="27"/>
      <c r="S1304" s="27"/>
      <c r="T1304" s="27"/>
      <c r="U1304" s="27"/>
      <c r="V1304" s="27"/>
      <c r="W1304" s="27"/>
      <c r="X1304" s="27"/>
      <c r="Y1304" s="27"/>
      <c r="Z1304" s="27"/>
      <c r="AA1304" s="27"/>
      <c r="AB1304" s="27"/>
      <c r="AC1304" s="27"/>
      <c r="AD1304" s="27"/>
      <c r="AG1304">
        <f t="shared" si="466"/>
        <v>0</v>
      </c>
      <c r="AH1304">
        <f t="shared" si="467"/>
        <v>0</v>
      </c>
      <c r="AI1304">
        <f t="shared" si="468"/>
        <v>0</v>
      </c>
      <c r="AJ1304">
        <f t="shared" si="469"/>
        <v>0</v>
      </c>
      <c r="AK1304">
        <f t="shared" si="470"/>
        <v>0</v>
      </c>
      <c r="AL1304">
        <f t="shared" si="471"/>
        <v>0</v>
      </c>
      <c r="AM1304">
        <f t="shared" si="472"/>
        <v>0</v>
      </c>
      <c r="AN1304">
        <f t="shared" si="473"/>
        <v>0</v>
      </c>
      <c r="AO1304">
        <f t="shared" si="474"/>
        <v>0</v>
      </c>
      <c r="AP1304">
        <f t="shared" si="475"/>
        <v>0</v>
      </c>
      <c r="AQ1304">
        <f t="shared" si="476"/>
        <v>0</v>
      </c>
      <c r="AR1304">
        <f t="shared" si="477"/>
        <v>0</v>
      </c>
      <c r="AS1304">
        <f t="shared" si="478"/>
        <v>0</v>
      </c>
      <c r="AT1304">
        <f t="shared" si="479"/>
        <v>0</v>
      </c>
      <c r="AU1304">
        <f t="shared" si="480"/>
        <v>0</v>
      </c>
      <c r="AV1304">
        <f t="shared" si="481"/>
        <v>0</v>
      </c>
      <c r="AW1304">
        <f t="shared" si="482"/>
        <v>0</v>
      </c>
      <c r="AX1304">
        <f t="shared" si="483"/>
        <v>0</v>
      </c>
      <c r="AY1304">
        <f t="shared" si="484"/>
        <v>0</v>
      </c>
      <c r="AZ1304">
        <f t="shared" si="485"/>
        <v>0</v>
      </c>
      <c r="BA1304" s="35">
        <f t="shared" si="486"/>
        <v>0</v>
      </c>
      <c r="BB1304" s="36">
        <f t="shared" si="487"/>
        <v>0</v>
      </c>
      <c r="BC1304" s="37">
        <f t="shared" si="488"/>
        <v>0</v>
      </c>
      <c r="BD1304" s="38">
        <f t="shared" si="489"/>
        <v>0</v>
      </c>
      <c r="BE1304" s="35">
        <f t="shared" si="490"/>
        <v>0</v>
      </c>
      <c r="BF1304" s="36">
        <f t="shared" si="491"/>
        <v>0</v>
      </c>
      <c r="BG1304" s="37">
        <f t="shared" si="492"/>
        <v>0</v>
      </c>
      <c r="BH1304" s="38">
        <f t="shared" si="493"/>
        <v>0</v>
      </c>
      <c r="BI1304" s="35">
        <f t="shared" si="494"/>
        <v>0</v>
      </c>
      <c r="BJ1304" s="36">
        <f t="shared" si="495"/>
        <v>0</v>
      </c>
      <c r="BK1304" s="37">
        <f t="shared" si="496"/>
        <v>0</v>
      </c>
      <c r="BL1304" s="38">
        <f t="shared" si="497"/>
        <v>0</v>
      </c>
      <c r="BM1304" s="39">
        <f t="shared" si="498"/>
        <v>0</v>
      </c>
      <c r="BN1304" s="34" t="str">
        <f>IF(BM1304=0,"",
IF(SUM($BM$985:BM1304)=1,BO1304,
IF($BM$1560&gt;SUM($BM$985:BM1304),_xlfn.CONCAT(", ",BO1304),
IF($BM$1560=SUM($BM$985:BM1304),_xlfn.CONCAT(" y ",BO1304)))))</f>
        <v/>
      </c>
      <c r="BO1304" s="270" t="s">
        <v>1084</v>
      </c>
    </row>
    <row r="1305" spans="1:67" ht="15" customHeight="1">
      <c r="A1305" s="245"/>
      <c r="B1305" s="9"/>
      <c r="C1305" s="270" t="s">
        <v>1085</v>
      </c>
      <c r="D1305" s="389" t="str">
        <f>IF($AC$978="","",IF(HLOOKUP($AC$978,Presentación!$AQ$3:$BV$574,Presentación!AP324)="","",HLOOKUP($AC$978,Presentación!$AQ$3:$BV$574,Presentación!AP324,0)))</f>
        <v/>
      </c>
      <c r="E1305" s="390"/>
      <c r="F1305" s="391"/>
      <c r="G1305" s="480" t="str">
        <f>IF($AC$978="","",IF(HLOOKUP($AC$978,Presentación!$BZ$3:$DE$574,Presentación!AP324,0)="","",HLOOKUP($AC$978,Presentación!$BZ$3:$DE$574,Presentación!AP324,0)))</f>
        <v/>
      </c>
      <c r="H1305" s="481"/>
      <c r="I1305" s="481"/>
      <c r="J1305" s="481"/>
      <c r="K1305" s="481"/>
      <c r="L1305" s="482"/>
      <c r="M1305" s="27"/>
      <c r="N1305" s="27"/>
      <c r="O1305" s="27"/>
      <c r="P1305" s="27"/>
      <c r="Q1305" s="27"/>
      <c r="R1305" s="27"/>
      <c r="S1305" s="27"/>
      <c r="T1305" s="27"/>
      <c r="U1305" s="27"/>
      <c r="V1305" s="27"/>
      <c r="W1305" s="27"/>
      <c r="X1305" s="27"/>
      <c r="Y1305" s="27"/>
      <c r="Z1305" s="27"/>
      <c r="AA1305" s="27"/>
      <c r="AB1305" s="27"/>
      <c r="AC1305" s="27"/>
      <c r="AD1305" s="27"/>
      <c r="AG1305">
        <f t="shared" ref="AG1305:AG1368" si="499">IF(D1306&lt;&gt;"",IF(OR(COUNTA(M1306:AD1306,M1887:AD1887,M2468:AD2468)=0,COUNTA(M1306:AD1306,M1887:AD1887,M2468:AD2468)=54),0,1),0)</f>
        <v>0</v>
      </c>
      <c r="AH1305">
        <f t="shared" ref="AH1305:AH1368" si="500">IF(D1306="",IF(COUNTA(M1306:AD1306,M1887:AD1887,M2468:AD2468)=0,0,1),0)</f>
        <v>0</v>
      </c>
      <c r="AI1305">
        <f t="shared" ref="AI1305:AI1368" si="501">COUNTIF(N1305:O1305,"NS")</f>
        <v>0</v>
      </c>
      <c r="AJ1305">
        <f t="shared" ref="AJ1305:AJ1368" si="502">SUM(N1305:O1305)</f>
        <v>0</v>
      </c>
      <c r="AK1305">
        <f t="shared" ref="AK1305:AK1368" si="503">IF(COUNTIF(M1305:O1305,"NA")=3,0,IF(COUNTA(M1305:O1305)=0,0,IF(OR(AND(M1305=0,AI1305&gt;0),AND(M1305="ns",AJ1305&gt;0),AND(M1305="ns",AI1305=0,AJ1305=0)),1,IF(OR(AND(M1305&gt;0,AI1305=2),AND(M1305="ns",AI1305=2),AND(M1305="ns",AJ1305=0,AI1305&gt;0),M1305=AJ1305),0,1))))</f>
        <v>0</v>
      </c>
      <c r="AL1305">
        <f t="shared" ref="AL1305:AL1368" si="504">COUNTIF(Q1305:R1305,"NS")</f>
        <v>0</v>
      </c>
      <c r="AM1305">
        <f t="shared" ref="AM1305:AM1368" si="505">SUM(Q1305:R1305)</f>
        <v>0</v>
      </c>
      <c r="AN1305">
        <f t="shared" ref="AN1305:AN1368" si="506">IF(COUNTIF(P1305:R1305,"NA")=3,0,IF(COUNTA(P1305:R1305)=0,0,IF(OR(AND(P1305=0,AL1305&gt;0),AND(P1305="ns",AM1305&gt;0),AND(P1305="ns",AL1305=0,AM1305=0)),1,IF(OR(AND(P1305&gt;0,AL1305=2),AND(P1305="ns",AL1305=2),AND(P1305="ns",AM1305=0,AL1305&gt;0),P1305=AM1305),0,1))))</f>
        <v>0</v>
      </c>
      <c r="AO1305">
        <f t="shared" ref="AO1305:AO1368" si="507">COUNTIF(T1305:U1305,"NS")</f>
        <v>0</v>
      </c>
      <c r="AP1305">
        <f t="shared" ref="AP1305:AP1368" si="508">SUM(T1305:U1305)</f>
        <v>0</v>
      </c>
      <c r="AQ1305">
        <f t="shared" ref="AQ1305:AQ1368" si="509">IF(COUNTIF(S1305:U1305,"NA")=3,0,IF(COUNTA(S1305:U1305)=0,0,IF(OR(AND(S1305=0,AO1305&gt;0),AND(S1305="ns",AP1305&gt;0),AND(S1305="ns",AO1305=0,AP1305=0)),1,IF(OR(AND(S1305&gt;0,AO1305=2),AND(S1305="ns",AO1305=2),AND(S1305="ns",AP1305=0,AO1305&gt;0),S1305=AP1305),0,1))))</f>
        <v>0</v>
      </c>
      <c r="AR1305">
        <f t="shared" ref="AR1305:AR1368" si="510">COUNTIF(W1305:X1305,"NS")</f>
        <v>0</v>
      </c>
      <c r="AS1305">
        <f t="shared" ref="AS1305:AS1368" si="511">SUM(W1305:X1305)</f>
        <v>0</v>
      </c>
      <c r="AT1305">
        <f t="shared" ref="AT1305:AT1368" si="512">IF(COUNTIF(V1305:X1305,"NA")=3,0,IF(COUNTA(V1305:X1305)=0,0,IF(OR(AND(V1305=0,AR1305&gt;0),AND(V1305="ns",AS1305&gt;0),AND(V1305="ns",AR1305=0,AS1305=0)),1,IF(OR(AND(V1305&gt;0,AR1305=2),AND(V1305="ns",AR1305=2),AND(V1305="ns",AS1305=0,AR1305&gt;0),V1305=AS1305),0,1))))</f>
        <v>0</v>
      </c>
      <c r="AU1305">
        <f t="shared" ref="AU1305:AU1368" si="513">COUNTIF(Z1305:AA1305,"NS")</f>
        <v>0</v>
      </c>
      <c r="AV1305">
        <f t="shared" ref="AV1305:AV1368" si="514">SUM(Z1305:AA1305)</f>
        <v>0</v>
      </c>
      <c r="AW1305">
        <f t="shared" ref="AW1305:AW1368" si="515">IF(COUNTIF(Y1305:AA1305,"NA")=3,0,IF(COUNTA(Y1305:AA1305)=0,0,IF(OR(AND(Y1305=0,AU1305&gt;0),AND(Y1305="ns",AV1305&gt;0),AND(Y1305="ns",AU1305=0,AV1305=0)),1,IF(OR(AND(Y1305&gt;0,AU1305=2),AND(Y1305="ns",AU1305=2),AND(Y1305="ns",AV1305=0,AU1305&gt;0),Y1305=AV1305),0,1))))</f>
        <v>0</v>
      </c>
      <c r="AX1305">
        <f t="shared" ref="AX1305:AX1368" si="516">COUNTIF(AC1305:AD1305,"NS")</f>
        <v>0</v>
      </c>
      <c r="AY1305">
        <f t="shared" ref="AY1305:AY1368" si="517">SUM(AC1305:AD1305)</f>
        <v>0</v>
      </c>
      <c r="AZ1305">
        <f t="shared" ref="AZ1305:AZ1368" si="518">IF(COUNTIF(AB1305:AD1305,"NA")=3,0,IF(COUNTA(AB1305:AD1305)=0,0,IF(OR(AND(AB1305=0,AX1305&gt;0),AND(AB1305="ns",AY1305&gt;0),AND(AB1305="ns",AX1305=0,AY1305=0)),1,IF(OR(AND(AB1305&gt;0,AX1305=2),AND(AB1305="ns",AX1305=2),AND(AB1305="ns",AY1305=0,AX1305&gt;0),AB1305=AY1305),0,1))))</f>
        <v>0</v>
      </c>
      <c r="BA1305" s="35">
        <f t="shared" si="486"/>
        <v>0</v>
      </c>
      <c r="BB1305" s="36">
        <f t="shared" si="487"/>
        <v>0</v>
      </c>
      <c r="BC1305" s="37">
        <f t="shared" si="488"/>
        <v>0</v>
      </c>
      <c r="BD1305" s="38">
        <f t="shared" si="489"/>
        <v>0</v>
      </c>
      <c r="BE1305" s="35">
        <f t="shared" si="490"/>
        <v>0</v>
      </c>
      <c r="BF1305" s="36">
        <f t="shared" si="491"/>
        <v>0</v>
      </c>
      <c r="BG1305" s="37">
        <f t="shared" si="492"/>
        <v>0</v>
      </c>
      <c r="BH1305" s="38">
        <f t="shared" si="493"/>
        <v>0</v>
      </c>
      <c r="BI1305" s="35">
        <f t="shared" si="494"/>
        <v>0</v>
      </c>
      <c r="BJ1305" s="36">
        <f t="shared" si="495"/>
        <v>0</v>
      </c>
      <c r="BK1305" s="37">
        <f t="shared" si="496"/>
        <v>0</v>
      </c>
      <c r="BL1305" s="38">
        <f t="shared" si="497"/>
        <v>0</v>
      </c>
      <c r="BM1305" s="39">
        <f t="shared" si="498"/>
        <v>0</v>
      </c>
      <c r="BN1305" s="34" t="str">
        <f>IF(BM1305=0,"",
IF(SUM($BM$985:BM1305)=1,BO1305,
IF($BM$1560&gt;SUM($BM$985:BM1305),_xlfn.CONCAT(", ",BO1305),
IF($BM$1560=SUM($BM$985:BM1305),_xlfn.CONCAT(" y ",BO1305)))))</f>
        <v/>
      </c>
      <c r="BO1305" s="270" t="s">
        <v>1085</v>
      </c>
    </row>
    <row r="1306" spans="1:67" ht="15" customHeight="1">
      <c r="A1306" s="245"/>
      <c r="B1306" s="9"/>
      <c r="C1306" s="270" t="s">
        <v>1086</v>
      </c>
      <c r="D1306" s="389" t="str">
        <f>IF($AC$978="","",IF(HLOOKUP($AC$978,Presentación!$AQ$3:$BV$574,Presentación!AP325)="","",HLOOKUP($AC$978,Presentación!$AQ$3:$BV$574,Presentación!AP325,0)))</f>
        <v/>
      </c>
      <c r="E1306" s="390"/>
      <c r="F1306" s="391"/>
      <c r="G1306" s="480" t="str">
        <f>IF($AC$978="","",IF(HLOOKUP($AC$978,Presentación!$BZ$3:$DE$574,Presentación!AP325,0)="","",HLOOKUP($AC$978,Presentación!$BZ$3:$DE$574,Presentación!AP325,0)))</f>
        <v/>
      </c>
      <c r="H1306" s="481"/>
      <c r="I1306" s="481"/>
      <c r="J1306" s="481"/>
      <c r="K1306" s="481"/>
      <c r="L1306" s="482"/>
      <c r="M1306" s="27"/>
      <c r="N1306" s="27"/>
      <c r="O1306" s="27"/>
      <c r="P1306" s="27"/>
      <c r="Q1306" s="27"/>
      <c r="R1306" s="27"/>
      <c r="S1306" s="27"/>
      <c r="T1306" s="27"/>
      <c r="U1306" s="27"/>
      <c r="V1306" s="27"/>
      <c r="W1306" s="27"/>
      <c r="X1306" s="27"/>
      <c r="Y1306" s="27"/>
      <c r="Z1306" s="27"/>
      <c r="AA1306" s="27"/>
      <c r="AB1306" s="27"/>
      <c r="AC1306" s="27"/>
      <c r="AD1306" s="27"/>
      <c r="AG1306">
        <f t="shared" si="499"/>
        <v>0</v>
      </c>
      <c r="AH1306">
        <f t="shared" si="500"/>
        <v>0</v>
      </c>
      <c r="AI1306">
        <f t="shared" si="501"/>
        <v>0</v>
      </c>
      <c r="AJ1306">
        <f t="shared" si="502"/>
        <v>0</v>
      </c>
      <c r="AK1306">
        <f t="shared" si="503"/>
        <v>0</v>
      </c>
      <c r="AL1306">
        <f t="shared" si="504"/>
        <v>0</v>
      </c>
      <c r="AM1306">
        <f t="shared" si="505"/>
        <v>0</v>
      </c>
      <c r="AN1306">
        <f t="shared" si="506"/>
        <v>0</v>
      </c>
      <c r="AO1306">
        <f t="shared" si="507"/>
        <v>0</v>
      </c>
      <c r="AP1306">
        <f t="shared" si="508"/>
        <v>0</v>
      </c>
      <c r="AQ1306">
        <f t="shared" si="509"/>
        <v>0</v>
      </c>
      <c r="AR1306">
        <f t="shared" si="510"/>
        <v>0</v>
      </c>
      <c r="AS1306">
        <f t="shared" si="511"/>
        <v>0</v>
      </c>
      <c r="AT1306">
        <f t="shared" si="512"/>
        <v>0</v>
      </c>
      <c r="AU1306">
        <f t="shared" si="513"/>
        <v>0</v>
      </c>
      <c r="AV1306">
        <f t="shared" si="514"/>
        <v>0</v>
      </c>
      <c r="AW1306">
        <f t="shared" si="515"/>
        <v>0</v>
      </c>
      <c r="AX1306">
        <f t="shared" si="516"/>
        <v>0</v>
      </c>
      <c r="AY1306">
        <f t="shared" si="517"/>
        <v>0</v>
      </c>
      <c r="AZ1306">
        <f t="shared" si="518"/>
        <v>0</v>
      </c>
      <c r="BA1306" s="35">
        <f t="shared" ref="BA1306:BA1369" si="519">M1306</f>
        <v>0</v>
      </c>
      <c r="BB1306" s="36">
        <f t="shared" ref="BB1306:BB1369" si="520">COUNTIF(P1306,"NS")+COUNTIF(S1306,"NS") + COUNTIF(V1306,"NS")+COUNTIF(Y1306,"NS")+COUNTIF(AB1306,"NS") + COUNTIF(M1887,"NS")+COUNTIF(P1887,"NS")+COUNTIF(S1887,"NS") + COUNTIF(V1887,"NS")+COUNTIF(Y1887,"NS")+COUNTIF(AB1887,"NS") + COUNTIF(M2468,"NS")+COUNTIF(P2468,"NS")+COUNTIF(S2468,"NS") + COUNTIF(V2468,"NS")+COUNTIF(Y2468,"NS")+COUNTIF(AB2468,"NS")</f>
        <v>0</v>
      </c>
      <c r="BC1306" s="37">
        <f t="shared" ref="BC1306:BC1369" si="521">SUM(P1306,S1306,V1306,Y1306,AB1306,M1887,P1887,S1887,V1887,Y1887,AB1887,M2468,P2468,S2468,V2468,Y2468,AB2468)</f>
        <v>0</v>
      </c>
      <c r="BD1306" s="38">
        <f t="shared" ref="BD1306:BD1369" si="522">IF(OR(AND(BA1306=0, BB1306&gt;0),AND(BA1306="NS", BC1306&gt;0), AND(BA1306="NS", BB1306=0, BC1306=0)), 1, IF(OR(AND(BA1306&gt;0, BB1306&gt;1,BA1306&gt;BC1306), AND(BA1306="NS", BB1306=2), AND(BA1306="NS", BC1306=0, BB1306&gt;0), BA1306=BC1306), 0, 1))</f>
        <v>0</v>
      </c>
      <c r="BE1306" s="35">
        <f t="shared" ref="BE1306:BE1369" si="523">N1306</f>
        <v>0</v>
      </c>
      <c r="BF1306" s="36">
        <f t="shared" ref="BF1306:BF1369" si="524">COUNTIF(Q1306,"NS")+COUNTIF(T1306,"NS") + COUNTIF(W1306,"NS")+COUNTIF(Z1306,"NS")+COUNTIF(AC1306,"NS") + COUNTIF(N1887,"NS")+COUNTIF(Q1887,"NS")+COUNTIF(T1887,"NS") + COUNTIF(W1887,"NS")+COUNTIF(Z1887,"NS")+COUNTIF(AC1887,"NS") + COUNTIF(N2468,"NS")+COUNTIF(Q2468,"NS")+COUNTIF(T2468,"NS") + COUNTIF(W2468,"NS")+COUNTIF(Z2468,"NS")+COUNTIF(AC2468,"NS")</f>
        <v>0</v>
      </c>
      <c r="BG1306" s="37">
        <f t="shared" ref="BG1306:BG1369" si="525">SUM(Q1306,T1306,W1306,Z1306,AC1306,N1887,Q1887,T1887,W1887,Z1887,AC1887,N2468,Q2468,T2468,W2468,Z2468,AC2468)</f>
        <v>0</v>
      </c>
      <c r="BH1306" s="38">
        <f t="shared" ref="BH1306:BH1369" si="526">IF(OR(AND(BE1306=0, BF1306&gt;0),AND(BE1306="NS", BG1306&gt;0), AND(BE1306="NS", BF1306=0, BG1306=0)), 1, IF(OR(AND(BE1306&gt;0, BF1306&gt;1,BE1306&gt;BG1306), AND(BE1306="NS", BF1306=2), AND(BE1306="NS", BG1306=0, BF1306&gt;0), BE1306=BG1306), 0, 1))</f>
        <v>0</v>
      </c>
      <c r="BI1306" s="35">
        <f t="shared" ref="BI1306:BI1369" si="527">O1306</f>
        <v>0</v>
      </c>
      <c r="BJ1306" s="36">
        <f t="shared" ref="BJ1306:BJ1369" si="528">COUNTIF(R1306,"NS")+COUNTIF(U1306,"NS") + COUNTIF(X1306,"NS")+COUNTIF(AA1306,"NS")+COUNTIF(AD1306,"NS") + COUNTIF(O1887,"NS")+COUNTIF(R1887,"NS")+COUNTIF(U1887,"NS") + COUNTIF(X1887,"NS")+COUNTIF(AA1887,"NS")+COUNTIF(AD1887,"NS") + COUNTIF(O2468,"NS")+COUNTIF(R2468,"NS")+COUNTIF(U2468,"NS") + COUNTIF(X2468,"NS")+COUNTIF(AA2468,"NS")+COUNTIF(AD2468,"NS")</f>
        <v>0</v>
      </c>
      <c r="BK1306" s="37">
        <f t="shared" ref="BK1306:BK1369" si="529">SUM(R1306,U1306,X1306,AA1306,AD1306,O1887,R1887,U1887,X1887,AA1887,AD1887,O2468,R2468,U2468,X2468,AA2468,AD2468)</f>
        <v>0</v>
      </c>
      <c r="BL1306" s="38">
        <f t="shared" ref="BL1306:BL1369" si="530">IF(OR(AND(BI1306=0, BJ1306&gt;0),AND(BI1306="NS", BK1306&gt;0), AND(BI1306="NS", BJ1306=0, BK1306=0)), 1, IF(OR(AND(BI1306&gt;0, BJ1306&gt;1,BI1306&gt;BK1306), AND(BI1306="NS", BJ1306=2), AND(BI1306="NS", BK1306=0, BJ1306&gt;0), BI1306=BK1306), 0, 1))</f>
        <v>0</v>
      </c>
      <c r="BM1306" s="39">
        <f t="shared" ref="BM1306:BM1369" si="531">IF(SUM(BD1306,BH1306,BL1306)=0,0,1)</f>
        <v>0</v>
      </c>
      <c r="BN1306" s="34" t="str">
        <f>IF(BM1306=0,"",
IF(SUM($BM$985:BM1306)=1,BO1306,
IF($BM$1560&gt;SUM($BM$985:BM1306),_xlfn.CONCAT(", ",BO1306),
IF($BM$1560=SUM($BM$985:BM1306),_xlfn.CONCAT(" y ",BO1306)))))</f>
        <v/>
      </c>
      <c r="BO1306" s="270" t="s">
        <v>1086</v>
      </c>
    </row>
    <row r="1307" spans="1:67" ht="15" customHeight="1">
      <c r="A1307" s="245"/>
      <c r="B1307" s="9"/>
      <c r="C1307" s="270" t="s">
        <v>1087</v>
      </c>
      <c r="D1307" s="389" t="str">
        <f>IF($AC$978="","",IF(HLOOKUP($AC$978,Presentación!$AQ$3:$BV$574,Presentación!AP326)="","",HLOOKUP($AC$978,Presentación!$AQ$3:$BV$574,Presentación!AP326,0)))</f>
        <v/>
      </c>
      <c r="E1307" s="390"/>
      <c r="F1307" s="391"/>
      <c r="G1307" s="480" t="str">
        <f>IF($AC$978="","",IF(HLOOKUP($AC$978,Presentación!$BZ$3:$DE$574,Presentación!AP326,0)="","",HLOOKUP($AC$978,Presentación!$BZ$3:$DE$574,Presentación!AP326,0)))</f>
        <v/>
      </c>
      <c r="H1307" s="481"/>
      <c r="I1307" s="481"/>
      <c r="J1307" s="481"/>
      <c r="K1307" s="481"/>
      <c r="L1307" s="482"/>
      <c r="M1307" s="27"/>
      <c r="N1307" s="27"/>
      <c r="O1307" s="27"/>
      <c r="P1307" s="27"/>
      <c r="Q1307" s="27"/>
      <c r="R1307" s="27"/>
      <c r="S1307" s="27"/>
      <c r="T1307" s="27"/>
      <c r="U1307" s="27"/>
      <c r="V1307" s="27"/>
      <c r="W1307" s="27"/>
      <c r="X1307" s="27"/>
      <c r="Y1307" s="27"/>
      <c r="Z1307" s="27"/>
      <c r="AA1307" s="27"/>
      <c r="AB1307" s="27"/>
      <c r="AC1307" s="27"/>
      <c r="AD1307" s="27"/>
      <c r="AG1307">
        <f t="shared" si="499"/>
        <v>0</v>
      </c>
      <c r="AH1307">
        <f t="shared" si="500"/>
        <v>0</v>
      </c>
      <c r="AI1307">
        <f t="shared" si="501"/>
        <v>0</v>
      </c>
      <c r="AJ1307">
        <f t="shared" si="502"/>
        <v>0</v>
      </c>
      <c r="AK1307">
        <f t="shared" si="503"/>
        <v>0</v>
      </c>
      <c r="AL1307">
        <f t="shared" si="504"/>
        <v>0</v>
      </c>
      <c r="AM1307">
        <f t="shared" si="505"/>
        <v>0</v>
      </c>
      <c r="AN1307">
        <f t="shared" si="506"/>
        <v>0</v>
      </c>
      <c r="AO1307">
        <f t="shared" si="507"/>
        <v>0</v>
      </c>
      <c r="AP1307">
        <f t="shared" si="508"/>
        <v>0</v>
      </c>
      <c r="AQ1307">
        <f t="shared" si="509"/>
        <v>0</v>
      </c>
      <c r="AR1307">
        <f t="shared" si="510"/>
        <v>0</v>
      </c>
      <c r="AS1307">
        <f t="shared" si="511"/>
        <v>0</v>
      </c>
      <c r="AT1307">
        <f t="shared" si="512"/>
        <v>0</v>
      </c>
      <c r="AU1307">
        <f t="shared" si="513"/>
        <v>0</v>
      </c>
      <c r="AV1307">
        <f t="shared" si="514"/>
        <v>0</v>
      </c>
      <c r="AW1307">
        <f t="shared" si="515"/>
        <v>0</v>
      </c>
      <c r="AX1307">
        <f t="shared" si="516"/>
        <v>0</v>
      </c>
      <c r="AY1307">
        <f t="shared" si="517"/>
        <v>0</v>
      </c>
      <c r="AZ1307">
        <f t="shared" si="518"/>
        <v>0</v>
      </c>
      <c r="BA1307" s="35">
        <f t="shared" si="519"/>
        <v>0</v>
      </c>
      <c r="BB1307" s="36">
        <f t="shared" si="520"/>
        <v>0</v>
      </c>
      <c r="BC1307" s="37">
        <f t="shared" si="521"/>
        <v>0</v>
      </c>
      <c r="BD1307" s="38">
        <f t="shared" si="522"/>
        <v>0</v>
      </c>
      <c r="BE1307" s="35">
        <f t="shared" si="523"/>
        <v>0</v>
      </c>
      <c r="BF1307" s="36">
        <f t="shared" si="524"/>
        <v>0</v>
      </c>
      <c r="BG1307" s="37">
        <f t="shared" si="525"/>
        <v>0</v>
      </c>
      <c r="BH1307" s="38">
        <f t="shared" si="526"/>
        <v>0</v>
      </c>
      <c r="BI1307" s="35">
        <f t="shared" si="527"/>
        <v>0</v>
      </c>
      <c r="BJ1307" s="36">
        <f t="shared" si="528"/>
        <v>0</v>
      </c>
      <c r="BK1307" s="37">
        <f t="shared" si="529"/>
        <v>0</v>
      </c>
      <c r="BL1307" s="38">
        <f t="shared" si="530"/>
        <v>0</v>
      </c>
      <c r="BM1307" s="39">
        <f t="shared" si="531"/>
        <v>0</v>
      </c>
      <c r="BN1307" s="34" t="str">
        <f>IF(BM1307=0,"",
IF(SUM($BM$985:BM1307)=1,BO1307,
IF($BM$1560&gt;SUM($BM$985:BM1307),_xlfn.CONCAT(", ",BO1307),
IF($BM$1560=SUM($BM$985:BM1307),_xlfn.CONCAT(" y ",BO1307)))))</f>
        <v/>
      </c>
      <c r="BO1307" s="270" t="s">
        <v>1087</v>
      </c>
    </row>
    <row r="1308" spans="1:67" ht="15" customHeight="1">
      <c r="A1308" s="245"/>
      <c r="B1308" s="9"/>
      <c r="C1308" s="270" t="s">
        <v>1088</v>
      </c>
      <c r="D1308" s="389" t="str">
        <f>IF($AC$978="","",IF(HLOOKUP($AC$978,Presentación!$AQ$3:$BV$574,Presentación!AP327)="","",HLOOKUP($AC$978,Presentación!$AQ$3:$BV$574,Presentación!AP327,0)))</f>
        <v/>
      </c>
      <c r="E1308" s="390"/>
      <c r="F1308" s="391"/>
      <c r="G1308" s="480" t="str">
        <f>IF($AC$978="","",IF(HLOOKUP($AC$978,Presentación!$BZ$3:$DE$574,Presentación!AP327,0)="","",HLOOKUP($AC$978,Presentación!$BZ$3:$DE$574,Presentación!AP327,0)))</f>
        <v/>
      </c>
      <c r="H1308" s="481"/>
      <c r="I1308" s="481"/>
      <c r="J1308" s="481"/>
      <c r="K1308" s="481"/>
      <c r="L1308" s="482"/>
      <c r="M1308" s="27"/>
      <c r="N1308" s="27"/>
      <c r="O1308" s="27"/>
      <c r="P1308" s="27"/>
      <c r="Q1308" s="27"/>
      <c r="R1308" s="27"/>
      <c r="S1308" s="27"/>
      <c r="T1308" s="27"/>
      <c r="U1308" s="27"/>
      <c r="V1308" s="27"/>
      <c r="W1308" s="27"/>
      <c r="X1308" s="27"/>
      <c r="Y1308" s="27"/>
      <c r="Z1308" s="27"/>
      <c r="AA1308" s="27"/>
      <c r="AB1308" s="27"/>
      <c r="AC1308" s="27"/>
      <c r="AD1308" s="27"/>
      <c r="AG1308">
        <f t="shared" si="499"/>
        <v>0</v>
      </c>
      <c r="AH1308">
        <f t="shared" si="500"/>
        <v>0</v>
      </c>
      <c r="AI1308">
        <f t="shared" si="501"/>
        <v>0</v>
      </c>
      <c r="AJ1308">
        <f t="shared" si="502"/>
        <v>0</v>
      </c>
      <c r="AK1308">
        <f t="shared" si="503"/>
        <v>0</v>
      </c>
      <c r="AL1308">
        <f t="shared" si="504"/>
        <v>0</v>
      </c>
      <c r="AM1308">
        <f t="shared" si="505"/>
        <v>0</v>
      </c>
      <c r="AN1308">
        <f t="shared" si="506"/>
        <v>0</v>
      </c>
      <c r="AO1308">
        <f t="shared" si="507"/>
        <v>0</v>
      </c>
      <c r="AP1308">
        <f t="shared" si="508"/>
        <v>0</v>
      </c>
      <c r="AQ1308">
        <f t="shared" si="509"/>
        <v>0</v>
      </c>
      <c r="AR1308">
        <f t="shared" si="510"/>
        <v>0</v>
      </c>
      <c r="AS1308">
        <f t="shared" si="511"/>
        <v>0</v>
      </c>
      <c r="AT1308">
        <f t="shared" si="512"/>
        <v>0</v>
      </c>
      <c r="AU1308">
        <f t="shared" si="513"/>
        <v>0</v>
      </c>
      <c r="AV1308">
        <f t="shared" si="514"/>
        <v>0</v>
      </c>
      <c r="AW1308">
        <f t="shared" si="515"/>
        <v>0</v>
      </c>
      <c r="AX1308">
        <f t="shared" si="516"/>
        <v>0</v>
      </c>
      <c r="AY1308">
        <f t="shared" si="517"/>
        <v>0</v>
      </c>
      <c r="AZ1308">
        <f t="shared" si="518"/>
        <v>0</v>
      </c>
      <c r="BA1308" s="35">
        <f t="shared" si="519"/>
        <v>0</v>
      </c>
      <c r="BB1308" s="36">
        <f t="shared" si="520"/>
        <v>0</v>
      </c>
      <c r="BC1308" s="37">
        <f t="shared" si="521"/>
        <v>0</v>
      </c>
      <c r="BD1308" s="38">
        <f t="shared" si="522"/>
        <v>0</v>
      </c>
      <c r="BE1308" s="35">
        <f t="shared" si="523"/>
        <v>0</v>
      </c>
      <c r="BF1308" s="36">
        <f t="shared" si="524"/>
        <v>0</v>
      </c>
      <c r="BG1308" s="37">
        <f t="shared" si="525"/>
        <v>0</v>
      </c>
      <c r="BH1308" s="38">
        <f t="shared" si="526"/>
        <v>0</v>
      </c>
      <c r="BI1308" s="35">
        <f t="shared" si="527"/>
        <v>0</v>
      </c>
      <c r="BJ1308" s="36">
        <f t="shared" si="528"/>
        <v>0</v>
      </c>
      <c r="BK1308" s="37">
        <f t="shared" si="529"/>
        <v>0</v>
      </c>
      <c r="BL1308" s="38">
        <f t="shared" si="530"/>
        <v>0</v>
      </c>
      <c r="BM1308" s="39">
        <f t="shared" si="531"/>
        <v>0</v>
      </c>
      <c r="BN1308" s="34" t="str">
        <f>IF(BM1308=0,"",
IF(SUM($BM$985:BM1308)=1,BO1308,
IF($BM$1560&gt;SUM($BM$985:BM1308),_xlfn.CONCAT(", ",BO1308),
IF($BM$1560=SUM($BM$985:BM1308),_xlfn.CONCAT(" y ",BO1308)))))</f>
        <v/>
      </c>
      <c r="BO1308" s="270" t="s">
        <v>1088</v>
      </c>
    </row>
    <row r="1309" spans="1:67" ht="15" customHeight="1">
      <c r="A1309" s="245"/>
      <c r="B1309" s="9"/>
      <c r="C1309" s="270" t="s">
        <v>1089</v>
      </c>
      <c r="D1309" s="389" t="str">
        <f>IF($AC$978="","",IF(HLOOKUP($AC$978,Presentación!$AQ$3:$BV$574,Presentación!AP328)="","",HLOOKUP($AC$978,Presentación!$AQ$3:$BV$574,Presentación!AP328,0)))</f>
        <v/>
      </c>
      <c r="E1309" s="390"/>
      <c r="F1309" s="391"/>
      <c r="G1309" s="480" t="str">
        <f>IF($AC$978="","",IF(HLOOKUP($AC$978,Presentación!$BZ$3:$DE$574,Presentación!AP328,0)="","",HLOOKUP($AC$978,Presentación!$BZ$3:$DE$574,Presentación!AP328,0)))</f>
        <v/>
      </c>
      <c r="H1309" s="481"/>
      <c r="I1309" s="481"/>
      <c r="J1309" s="481"/>
      <c r="K1309" s="481"/>
      <c r="L1309" s="482"/>
      <c r="M1309" s="27"/>
      <c r="N1309" s="27"/>
      <c r="O1309" s="27"/>
      <c r="P1309" s="27"/>
      <c r="Q1309" s="27"/>
      <c r="R1309" s="27"/>
      <c r="S1309" s="27"/>
      <c r="T1309" s="27"/>
      <c r="U1309" s="27"/>
      <c r="V1309" s="27"/>
      <c r="W1309" s="27"/>
      <c r="X1309" s="27"/>
      <c r="Y1309" s="27"/>
      <c r="Z1309" s="27"/>
      <c r="AA1309" s="27"/>
      <c r="AB1309" s="27"/>
      <c r="AC1309" s="27"/>
      <c r="AD1309" s="27"/>
      <c r="AG1309">
        <f t="shared" si="499"/>
        <v>0</v>
      </c>
      <c r="AH1309">
        <f t="shared" si="500"/>
        <v>0</v>
      </c>
      <c r="AI1309">
        <f t="shared" si="501"/>
        <v>0</v>
      </c>
      <c r="AJ1309">
        <f t="shared" si="502"/>
        <v>0</v>
      </c>
      <c r="AK1309">
        <f t="shared" si="503"/>
        <v>0</v>
      </c>
      <c r="AL1309">
        <f t="shared" si="504"/>
        <v>0</v>
      </c>
      <c r="AM1309">
        <f t="shared" si="505"/>
        <v>0</v>
      </c>
      <c r="AN1309">
        <f t="shared" si="506"/>
        <v>0</v>
      </c>
      <c r="AO1309">
        <f t="shared" si="507"/>
        <v>0</v>
      </c>
      <c r="AP1309">
        <f t="shared" si="508"/>
        <v>0</v>
      </c>
      <c r="AQ1309">
        <f t="shared" si="509"/>
        <v>0</v>
      </c>
      <c r="AR1309">
        <f t="shared" si="510"/>
        <v>0</v>
      </c>
      <c r="AS1309">
        <f t="shared" si="511"/>
        <v>0</v>
      </c>
      <c r="AT1309">
        <f t="shared" si="512"/>
        <v>0</v>
      </c>
      <c r="AU1309">
        <f t="shared" si="513"/>
        <v>0</v>
      </c>
      <c r="AV1309">
        <f t="shared" si="514"/>
        <v>0</v>
      </c>
      <c r="AW1309">
        <f t="shared" si="515"/>
        <v>0</v>
      </c>
      <c r="AX1309">
        <f t="shared" si="516"/>
        <v>0</v>
      </c>
      <c r="AY1309">
        <f t="shared" si="517"/>
        <v>0</v>
      </c>
      <c r="AZ1309">
        <f t="shared" si="518"/>
        <v>0</v>
      </c>
      <c r="BA1309" s="35">
        <f t="shared" si="519"/>
        <v>0</v>
      </c>
      <c r="BB1309" s="36">
        <f t="shared" si="520"/>
        <v>0</v>
      </c>
      <c r="BC1309" s="37">
        <f t="shared" si="521"/>
        <v>0</v>
      </c>
      <c r="BD1309" s="38">
        <f t="shared" si="522"/>
        <v>0</v>
      </c>
      <c r="BE1309" s="35">
        <f t="shared" si="523"/>
        <v>0</v>
      </c>
      <c r="BF1309" s="36">
        <f t="shared" si="524"/>
        <v>0</v>
      </c>
      <c r="BG1309" s="37">
        <f t="shared" si="525"/>
        <v>0</v>
      </c>
      <c r="BH1309" s="38">
        <f t="shared" si="526"/>
        <v>0</v>
      </c>
      <c r="BI1309" s="35">
        <f t="shared" si="527"/>
        <v>0</v>
      </c>
      <c r="BJ1309" s="36">
        <f t="shared" si="528"/>
        <v>0</v>
      </c>
      <c r="BK1309" s="37">
        <f t="shared" si="529"/>
        <v>0</v>
      </c>
      <c r="BL1309" s="38">
        <f t="shared" si="530"/>
        <v>0</v>
      </c>
      <c r="BM1309" s="39">
        <f t="shared" si="531"/>
        <v>0</v>
      </c>
      <c r="BN1309" s="34" t="str">
        <f>IF(BM1309=0,"",
IF(SUM($BM$985:BM1309)=1,BO1309,
IF($BM$1560&gt;SUM($BM$985:BM1309),_xlfn.CONCAT(", ",BO1309),
IF($BM$1560=SUM($BM$985:BM1309),_xlfn.CONCAT(" y ",BO1309)))))</f>
        <v/>
      </c>
      <c r="BO1309" s="270" t="s">
        <v>1089</v>
      </c>
    </row>
    <row r="1310" spans="1:67" ht="15" customHeight="1">
      <c r="A1310" s="245"/>
      <c r="B1310" s="9"/>
      <c r="C1310" s="270" t="s">
        <v>1090</v>
      </c>
      <c r="D1310" s="389" t="str">
        <f>IF($AC$978="","",IF(HLOOKUP($AC$978,Presentación!$AQ$3:$BV$574,Presentación!AP329)="","",HLOOKUP($AC$978,Presentación!$AQ$3:$BV$574,Presentación!AP329,0)))</f>
        <v/>
      </c>
      <c r="E1310" s="390"/>
      <c r="F1310" s="391"/>
      <c r="G1310" s="480" t="str">
        <f>IF($AC$978="","",IF(HLOOKUP($AC$978,Presentación!$BZ$3:$DE$574,Presentación!AP329,0)="","",HLOOKUP($AC$978,Presentación!$BZ$3:$DE$574,Presentación!AP329,0)))</f>
        <v/>
      </c>
      <c r="H1310" s="481"/>
      <c r="I1310" s="481"/>
      <c r="J1310" s="481"/>
      <c r="K1310" s="481"/>
      <c r="L1310" s="482"/>
      <c r="M1310" s="27"/>
      <c r="N1310" s="27"/>
      <c r="O1310" s="27"/>
      <c r="P1310" s="27"/>
      <c r="Q1310" s="27"/>
      <c r="R1310" s="27"/>
      <c r="S1310" s="27"/>
      <c r="T1310" s="27"/>
      <c r="U1310" s="27"/>
      <c r="V1310" s="27"/>
      <c r="W1310" s="27"/>
      <c r="X1310" s="27"/>
      <c r="Y1310" s="27"/>
      <c r="Z1310" s="27"/>
      <c r="AA1310" s="27"/>
      <c r="AB1310" s="27"/>
      <c r="AC1310" s="27"/>
      <c r="AD1310" s="27"/>
      <c r="AG1310">
        <f t="shared" si="499"/>
        <v>0</v>
      </c>
      <c r="AH1310">
        <f t="shared" si="500"/>
        <v>0</v>
      </c>
      <c r="AI1310">
        <f t="shared" si="501"/>
        <v>0</v>
      </c>
      <c r="AJ1310">
        <f t="shared" si="502"/>
        <v>0</v>
      </c>
      <c r="AK1310">
        <f t="shared" si="503"/>
        <v>0</v>
      </c>
      <c r="AL1310">
        <f t="shared" si="504"/>
        <v>0</v>
      </c>
      <c r="AM1310">
        <f t="shared" si="505"/>
        <v>0</v>
      </c>
      <c r="AN1310">
        <f t="shared" si="506"/>
        <v>0</v>
      </c>
      <c r="AO1310">
        <f t="shared" si="507"/>
        <v>0</v>
      </c>
      <c r="AP1310">
        <f t="shared" si="508"/>
        <v>0</v>
      </c>
      <c r="AQ1310">
        <f t="shared" si="509"/>
        <v>0</v>
      </c>
      <c r="AR1310">
        <f t="shared" si="510"/>
        <v>0</v>
      </c>
      <c r="AS1310">
        <f t="shared" si="511"/>
        <v>0</v>
      </c>
      <c r="AT1310">
        <f t="shared" si="512"/>
        <v>0</v>
      </c>
      <c r="AU1310">
        <f t="shared" si="513"/>
        <v>0</v>
      </c>
      <c r="AV1310">
        <f t="shared" si="514"/>
        <v>0</v>
      </c>
      <c r="AW1310">
        <f t="shared" si="515"/>
        <v>0</v>
      </c>
      <c r="AX1310">
        <f t="shared" si="516"/>
        <v>0</v>
      </c>
      <c r="AY1310">
        <f t="shared" si="517"/>
        <v>0</v>
      </c>
      <c r="AZ1310">
        <f t="shared" si="518"/>
        <v>0</v>
      </c>
      <c r="BA1310" s="35">
        <f t="shared" si="519"/>
        <v>0</v>
      </c>
      <c r="BB1310" s="36">
        <f t="shared" si="520"/>
        <v>0</v>
      </c>
      <c r="BC1310" s="37">
        <f t="shared" si="521"/>
        <v>0</v>
      </c>
      <c r="BD1310" s="38">
        <f t="shared" si="522"/>
        <v>0</v>
      </c>
      <c r="BE1310" s="35">
        <f t="shared" si="523"/>
        <v>0</v>
      </c>
      <c r="BF1310" s="36">
        <f t="shared" si="524"/>
        <v>0</v>
      </c>
      <c r="BG1310" s="37">
        <f t="shared" si="525"/>
        <v>0</v>
      </c>
      <c r="BH1310" s="38">
        <f t="shared" si="526"/>
        <v>0</v>
      </c>
      <c r="BI1310" s="35">
        <f t="shared" si="527"/>
        <v>0</v>
      </c>
      <c r="BJ1310" s="36">
        <f t="shared" si="528"/>
        <v>0</v>
      </c>
      <c r="BK1310" s="37">
        <f t="shared" si="529"/>
        <v>0</v>
      </c>
      <c r="BL1310" s="38">
        <f t="shared" si="530"/>
        <v>0</v>
      </c>
      <c r="BM1310" s="39">
        <f t="shared" si="531"/>
        <v>0</v>
      </c>
      <c r="BN1310" s="34" t="str">
        <f>IF(BM1310=0,"",
IF(SUM($BM$985:BM1310)=1,BO1310,
IF($BM$1560&gt;SUM($BM$985:BM1310),_xlfn.CONCAT(", ",BO1310),
IF($BM$1560=SUM($BM$985:BM1310),_xlfn.CONCAT(" y ",BO1310)))))</f>
        <v/>
      </c>
      <c r="BO1310" s="270" t="s">
        <v>1090</v>
      </c>
    </row>
    <row r="1311" spans="1:67" ht="15" customHeight="1">
      <c r="A1311" s="245"/>
      <c r="B1311" s="9"/>
      <c r="C1311" s="270" t="s">
        <v>1091</v>
      </c>
      <c r="D1311" s="389" t="str">
        <f>IF($AC$978="","",IF(HLOOKUP($AC$978,Presentación!$AQ$3:$BV$574,Presentación!AP330)="","",HLOOKUP($AC$978,Presentación!$AQ$3:$BV$574,Presentación!AP330,0)))</f>
        <v/>
      </c>
      <c r="E1311" s="390"/>
      <c r="F1311" s="391"/>
      <c r="G1311" s="480" t="str">
        <f>IF($AC$978="","",IF(HLOOKUP($AC$978,Presentación!$BZ$3:$DE$574,Presentación!AP330,0)="","",HLOOKUP($AC$978,Presentación!$BZ$3:$DE$574,Presentación!AP330,0)))</f>
        <v/>
      </c>
      <c r="H1311" s="481"/>
      <c r="I1311" s="481"/>
      <c r="J1311" s="481"/>
      <c r="K1311" s="481"/>
      <c r="L1311" s="482"/>
      <c r="M1311" s="27"/>
      <c r="N1311" s="27"/>
      <c r="O1311" s="27"/>
      <c r="P1311" s="27"/>
      <c r="Q1311" s="27"/>
      <c r="R1311" s="27"/>
      <c r="S1311" s="27"/>
      <c r="T1311" s="27"/>
      <c r="U1311" s="27"/>
      <c r="V1311" s="27"/>
      <c r="W1311" s="27"/>
      <c r="X1311" s="27"/>
      <c r="Y1311" s="27"/>
      <c r="Z1311" s="27"/>
      <c r="AA1311" s="27"/>
      <c r="AB1311" s="27"/>
      <c r="AC1311" s="27"/>
      <c r="AD1311" s="27"/>
      <c r="AG1311">
        <f t="shared" si="499"/>
        <v>0</v>
      </c>
      <c r="AH1311">
        <f t="shared" si="500"/>
        <v>0</v>
      </c>
      <c r="AI1311">
        <f t="shared" si="501"/>
        <v>0</v>
      </c>
      <c r="AJ1311">
        <f t="shared" si="502"/>
        <v>0</v>
      </c>
      <c r="AK1311">
        <f t="shared" si="503"/>
        <v>0</v>
      </c>
      <c r="AL1311">
        <f t="shared" si="504"/>
        <v>0</v>
      </c>
      <c r="AM1311">
        <f t="shared" si="505"/>
        <v>0</v>
      </c>
      <c r="AN1311">
        <f t="shared" si="506"/>
        <v>0</v>
      </c>
      <c r="AO1311">
        <f t="shared" si="507"/>
        <v>0</v>
      </c>
      <c r="AP1311">
        <f t="shared" si="508"/>
        <v>0</v>
      </c>
      <c r="AQ1311">
        <f t="shared" si="509"/>
        <v>0</v>
      </c>
      <c r="AR1311">
        <f t="shared" si="510"/>
        <v>0</v>
      </c>
      <c r="AS1311">
        <f t="shared" si="511"/>
        <v>0</v>
      </c>
      <c r="AT1311">
        <f t="shared" si="512"/>
        <v>0</v>
      </c>
      <c r="AU1311">
        <f t="shared" si="513"/>
        <v>0</v>
      </c>
      <c r="AV1311">
        <f t="shared" si="514"/>
        <v>0</v>
      </c>
      <c r="AW1311">
        <f t="shared" si="515"/>
        <v>0</v>
      </c>
      <c r="AX1311">
        <f t="shared" si="516"/>
        <v>0</v>
      </c>
      <c r="AY1311">
        <f t="shared" si="517"/>
        <v>0</v>
      </c>
      <c r="AZ1311">
        <f t="shared" si="518"/>
        <v>0</v>
      </c>
      <c r="BA1311" s="35">
        <f t="shared" si="519"/>
        <v>0</v>
      </c>
      <c r="BB1311" s="36">
        <f t="shared" si="520"/>
        <v>0</v>
      </c>
      <c r="BC1311" s="37">
        <f t="shared" si="521"/>
        <v>0</v>
      </c>
      <c r="BD1311" s="38">
        <f t="shared" si="522"/>
        <v>0</v>
      </c>
      <c r="BE1311" s="35">
        <f t="shared" si="523"/>
        <v>0</v>
      </c>
      <c r="BF1311" s="36">
        <f t="shared" si="524"/>
        <v>0</v>
      </c>
      <c r="BG1311" s="37">
        <f t="shared" si="525"/>
        <v>0</v>
      </c>
      <c r="BH1311" s="38">
        <f t="shared" si="526"/>
        <v>0</v>
      </c>
      <c r="BI1311" s="35">
        <f t="shared" si="527"/>
        <v>0</v>
      </c>
      <c r="BJ1311" s="36">
        <f t="shared" si="528"/>
        <v>0</v>
      </c>
      <c r="BK1311" s="37">
        <f t="shared" si="529"/>
        <v>0</v>
      </c>
      <c r="BL1311" s="38">
        <f t="shared" si="530"/>
        <v>0</v>
      </c>
      <c r="BM1311" s="39">
        <f t="shared" si="531"/>
        <v>0</v>
      </c>
      <c r="BN1311" s="34" t="str">
        <f>IF(BM1311=0,"",
IF(SUM($BM$985:BM1311)=1,BO1311,
IF($BM$1560&gt;SUM($BM$985:BM1311),_xlfn.CONCAT(", ",BO1311),
IF($BM$1560=SUM($BM$985:BM1311),_xlfn.CONCAT(" y ",BO1311)))))</f>
        <v/>
      </c>
      <c r="BO1311" s="270" t="s">
        <v>1091</v>
      </c>
    </row>
    <row r="1312" spans="1:67" ht="15" customHeight="1">
      <c r="A1312" s="245"/>
      <c r="B1312" s="9"/>
      <c r="C1312" s="270" t="s">
        <v>1092</v>
      </c>
      <c r="D1312" s="389" t="str">
        <f>IF($AC$978="","",IF(HLOOKUP($AC$978,Presentación!$AQ$3:$BV$574,Presentación!AP331)="","",HLOOKUP($AC$978,Presentación!$AQ$3:$BV$574,Presentación!AP331,0)))</f>
        <v/>
      </c>
      <c r="E1312" s="390"/>
      <c r="F1312" s="391"/>
      <c r="G1312" s="480" t="str">
        <f>IF($AC$978="","",IF(HLOOKUP($AC$978,Presentación!$BZ$3:$DE$574,Presentación!AP331,0)="","",HLOOKUP($AC$978,Presentación!$BZ$3:$DE$574,Presentación!AP331,0)))</f>
        <v/>
      </c>
      <c r="H1312" s="481"/>
      <c r="I1312" s="481"/>
      <c r="J1312" s="481"/>
      <c r="K1312" s="481"/>
      <c r="L1312" s="482"/>
      <c r="M1312" s="27"/>
      <c r="N1312" s="27"/>
      <c r="O1312" s="27"/>
      <c r="P1312" s="27"/>
      <c r="Q1312" s="27"/>
      <c r="R1312" s="27"/>
      <c r="S1312" s="27"/>
      <c r="T1312" s="27"/>
      <c r="U1312" s="27"/>
      <c r="V1312" s="27"/>
      <c r="W1312" s="27"/>
      <c r="X1312" s="27"/>
      <c r="Y1312" s="27"/>
      <c r="Z1312" s="27"/>
      <c r="AA1312" s="27"/>
      <c r="AB1312" s="27"/>
      <c r="AC1312" s="27"/>
      <c r="AD1312" s="27"/>
      <c r="AG1312">
        <f t="shared" si="499"/>
        <v>0</v>
      </c>
      <c r="AH1312">
        <f t="shared" si="500"/>
        <v>0</v>
      </c>
      <c r="AI1312">
        <f t="shared" si="501"/>
        <v>0</v>
      </c>
      <c r="AJ1312">
        <f t="shared" si="502"/>
        <v>0</v>
      </c>
      <c r="AK1312">
        <f t="shared" si="503"/>
        <v>0</v>
      </c>
      <c r="AL1312">
        <f t="shared" si="504"/>
        <v>0</v>
      </c>
      <c r="AM1312">
        <f t="shared" si="505"/>
        <v>0</v>
      </c>
      <c r="AN1312">
        <f t="shared" si="506"/>
        <v>0</v>
      </c>
      <c r="AO1312">
        <f t="shared" si="507"/>
        <v>0</v>
      </c>
      <c r="AP1312">
        <f t="shared" si="508"/>
        <v>0</v>
      </c>
      <c r="AQ1312">
        <f t="shared" si="509"/>
        <v>0</v>
      </c>
      <c r="AR1312">
        <f t="shared" si="510"/>
        <v>0</v>
      </c>
      <c r="AS1312">
        <f t="shared" si="511"/>
        <v>0</v>
      </c>
      <c r="AT1312">
        <f t="shared" si="512"/>
        <v>0</v>
      </c>
      <c r="AU1312">
        <f t="shared" si="513"/>
        <v>0</v>
      </c>
      <c r="AV1312">
        <f t="shared" si="514"/>
        <v>0</v>
      </c>
      <c r="AW1312">
        <f t="shared" si="515"/>
        <v>0</v>
      </c>
      <c r="AX1312">
        <f t="shared" si="516"/>
        <v>0</v>
      </c>
      <c r="AY1312">
        <f t="shared" si="517"/>
        <v>0</v>
      </c>
      <c r="AZ1312">
        <f t="shared" si="518"/>
        <v>0</v>
      </c>
      <c r="BA1312" s="35">
        <f t="shared" si="519"/>
        <v>0</v>
      </c>
      <c r="BB1312" s="36">
        <f t="shared" si="520"/>
        <v>0</v>
      </c>
      <c r="BC1312" s="37">
        <f t="shared" si="521"/>
        <v>0</v>
      </c>
      <c r="BD1312" s="38">
        <f t="shared" si="522"/>
        <v>0</v>
      </c>
      <c r="BE1312" s="35">
        <f t="shared" si="523"/>
        <v>0</v>
      </c>
      <c r="BF1312" s="36">
        <f t="shared" si="524"/>
        <v>0</v>
      </c>
      <c r="BG1312" s="37">
        <f t="shared" si="525"/>
        <v>0</v>
      </c>
      <c r="BH1312" s="38">
        <f t="shared" si="526"/>
        <v>0</v>
      </c>
      <c r="BI1312" s="35">
        <f t="shared" si="527"/>
        <v>0</v>
      </c>
      <c r="BJ1312" s="36">
        <f t="shared" si="528"/>
        <v>0</v>
      </c>
      <c r="BK1312" s="37">
        <f t="shared" si="529"/>
        <v>0</v>
      </c>
      <c r="BL1312" s="38">
        <f t="shared" si="530"/>
        <v>0</v>
      </c>
      <c r="BM1312" s="39">
        <f t="shared" si="531"/>
        <v>0</v>
      </c>
      <c r="BN1312" s="34" t="str">
        <f>IF(BM1312=0,"",
IF(SUM($BM$985:BM1312)=1,BO1312,
IF($BM$1560&gt;SUM($BM$985:BM1312),_xlfn.CONCAT(", ",BO1312),
IF($BM$1560=SUM($BM$985:BM1312),_xlfn.CONCAT(" y ",BO1312)))))</f>
        <v/>
      </c>
      <c r="BO1312" s="270" t="s">
        <v>1092</v>
      </c>
    </row>
    <row r="1313" spans="1:67" ht="15" customHeight="1">
      <c r="A1313" s="245"/>
      <c r="B1313" s="9"/>
      <c r="C1313" s="270" t="s">
        <v>1093</v>
      </c>
      <c r="D1313" s="389" t="str">
        <f>IF($AC$978="","",IF(HLOOKUP($AC$978,Presentación!$AQ$3:$BV$574,Presentación!AP332)="","",HLOOKUP($AC$978,Presentación!$AQ$3:$BV$574,Presentación!AP332,0)))</f>
        <v/>
      </c>
      <c r="E1313" s="390"/>
      <c r="F1313" s="391"/>
      <c r="G1313" s="480" t="str">
        <f>IF($AC$978="","",IF(HLOOKUP($AC$978,Presentación!$BZ$3:$DE$574,Presentación!AP332,0)="","",HLOOKUP($AC$978,Presentación!$BZ$3:$DE$574,Presentación!AP332,0)))</f>
        <v/>
      </c>
      <c r="H1313" s="481"/>
      <c r="I1313" s="481"/>
      <c r="J1313" s="481"/>
      <c r="K1313" s="481"/>
      <c r="L1313" s="482"/>
      <c r="M1313" s="27"/>
      <c r="N1313" s="27"/>
      <c r="O1313" s="27"/>
      <c r="P1313" s="27"/>
      <c r="Q1313" s="27"/>
      <c r="R1313" s="27"/>
      <c r="S1313" s="27"/>
      <c r="T1313" s="27"/>
      <c r="U1313" s="27"/>
      <c r="V1313" s="27"/>
      <c r="W1313" s="27"/>
      <c r="X1313" s="27"/>
      <c r="Y1313" s="27"/>
      <c r="Z1313" s="27"/>
      <c r="AA1313" s="27"/>
      <c r="AB1313" s="27"/>
      <c r="AC1313" s="27"/>
      <c r="AD1313" s="27"/>
      <c r="AG1313">
        <f t="shared" si="499"/>
        <v>0</v>
      </c>
      <c r="AH1313">
        <f t="shared" si="500"/>
        <v>0</v>
      </c>
      <c r="AI1313">
        <f t="shared" si="501"/>
        <v>0</v>
      </c>
      <c r="AJ1313">
        <f t="shared" si="502"/>
        <v>0</v>
      </c>
      <c r="AK1313">
        <f t="shared" si="503"/>
        <v>0</v>
      </c>
      <c r="AL1313">
        <f t="shared" si="504"/>
        <v>0</v>
      </c>
      <c r="AM1313">
        <f t="shared" si="505"/>
        <v>0</v>
      </c>
      <c r="AN1313">
        <f t="shared" si="506"/>
        <v>0</v>
      </c>
      <c r="AO1313">
        <f t="shared" si="507"/>
        <v>0</v>
      </c>
      <c r="AP1313">
        <f t="shared" si="508"/>
        <v>0</v>
      </c>
      <c r="AQ1313">
        <f t="shared" si="509"/>
        <v>0</v>
      </c>
      <c r="AR1313">
        <f t="shared" si="510"/>
        <v>0</v>
      </c>
      <c r="AS1313">
        <f t="shared" si="511"/>
        <v>0</v>
      </c>
      <c r="AT1313">
        <f t="shared" si="512"/>
        <v>0</v>
      </c>
      <c r="AU1313">
        <f t="shared" si="513"/>
        <v>0</v>
      </c>
      <c r="AV1313">
        <f t="shared" si="514"/>
        <v>0</v>
      </c>
      <c r="AW1313">
        <f t="shared" si="515"/>
        <v>0</v>
      </c>
      <c r="AX1313">
        <f t="shared" si="516"/>
        <v>0</v>
      </c>
      <c r="AY1313">
        <f t="shared" si="517"/>
        <v>0</v>
      </c>
      <c r="AZ1313">
        <f t="shared" si="518"/>
        <v>0</v>
      </c>
      <c r="BA1313" s="35">
        <f t="shared" si="519"/>
        <v>0</v>
      </c>
      <c r="BB1313" s="36">
        <f t="shared" si="520"/>
        <v>0</v>
      </c>
      <c r="BC1313" s="37">
        <f t="shared" si="521"/>
        <v>0</v>
      </c>
      <c r="BD1313" s="38">
        <f t="shared" si="522"/>
        <v>0</v>
      </c>
      <c r="BE1313" s="35">
        <f t="shared" si="523"/>
        <v>0</v>
      </c>
      <c r="BF1313" s="36">
        <f t="shared" si="524"/>
        <v>0</v>
      </c>
      <c r="BG1313" s="37">
        <f t="shared" si="525"/>
        <v>0</v>
      </c>
      <c r="BH1313" s="38">
        <f t="shared" si="526"/>
        <v>0</v>
      </c>
      <c r="BI1313" s="35">
        <f t="shared" si="527"/>
        <v>0</v>
      </c>
      <c r="BJ1313" s="36">
        <f t="shared" si="528"/>
        <v>0</v>
      </c>
      <c r="BK1313" s="37">
        <f t="shared" si="529"/>
        <v>0</v>
      </c>
      <c r="BL1313" s="38">
        <f t="shared" si="530"/>
        <v>0</v>
      </c>
      <c r="BM1313" s="39">
        <f t="shared" si="531"/>
        <v>0</v>
      </c>
      <c r="BN1313" s="34" t="str">
        <f>IF(BM1313=0,"",
IF(SUM($BM$985:BM1313)=1,BO1313,
IF($BM$1560&gt;SUM($BM$985:BM1313),_xlfn.CONCAT(", ",BO1313),
IF($BM$1560=SUM($BM$985:BM1313),_xlfn.CONCAT(" y ",BO1313)))))</f>
        <v/>
      </c>
      <c r="BO1313" s="270" t="s">
        <v>1093</v>
      </c>
    </row>
    <row r="1314" spans="1:67" ht="15" customHeight="1">
      <c r="A1314" s="245"/>
      <c r="B1314" s="9"/>
      <c r="C1314" s="270" t="s">
        <v>1094</v>
      </c>
      <c r="D1314" s="389" t="str">
        <f>IF($AC$978="","",IF(HLOOKUP($AC$978,Presentación!$AQ$3:$BV$574,Presentación!AP333)="","",HLOOKUP($AC$978,Presentación!$AQ$3:$BV$574,Presentación!AP333,0)))</f>
        <v/>
      </c>
      <c r="E1314" s="390"/>
      <c r="F1314" s="391"/>
      <c r="G1314" s="480" t="str">
        <f>IF($AC$978="","",IF(HLOOKUP($AC$978,Presentación!$BZ$3:$DE$574,Presentación!AP333,0)="","",HLOOKUP($AC$978,Presentación!$BZ$3:$DE$574,Presentación!AP333,0)))</f>
        <v/>
      </c>
      <c r="H1314" s="481"/>
      <c r="I1314" s="481"/>
      <c r="J1314" s="481"/>
      <c r="K1314" s="481"/>
      <c r="L1314" s="482"/>
      <c r="M1314" s="27"/>
      <c r="N1314" s="27"/>
      <c r="O1314" s="27"/>
      <c r="P1314" s="27"/>
      <c r="Q1314" s="27"/>
      <c r="R1314" s="27"/>
      <c r="S1314" s="27"/>
      <c r="T1314" s="27"/>
      <c r="U1314" s="27"/>
      <c r="V1314" s="27"/>
      <c r="W1314" s="27"/>
      <c r="X1314" s="27"/>
      <c r="Y1314" s="27"/>
      <c r="Z1314" s="27"/>
      <c r="AA1314" s="27"/>
      <c r="AB1314" s="27"/>
      <c r="AC1314" s="27"/>
      <c r="AD1314" s="27"/>
      <c r="AG1314">
        <f t="shared" si="499"/>
        <v>0</v>
      </c>
      <c r="AH1314">
        <f t="shared" si="500"/>
        <v>0</v>
      </c>
      <c r="AI1314">
        <f t="shared" si="501"/>
        <v>0</v>
      </c>
      <c r="AJ1314">
        <f t="shared" si="502"/>
        <v>0</v>
      </c>
      <c r="AK1314">
        <f t="shared" si="503"/>
        <v>0</v>
      </c>
      <c r="AL1314">
        <f t="shared" si="504"/>
        <v>0</v>
      </c>
      <c r="AM1314">
        <f t="shared" si="505"/>
        <v>0</v>
      </c>
      <c r="AN1314">
        <f t="shared" si="506"/>
        <v>0</v>
      </c>
      <c r="AO1314">
        <f t="shared" si="507"/>
        <v>0</v>
      </c>
      <c r="AP1314">
        <f t="shared" si="508"/>
        <v>0</v>
      </c>
      <c r="AQ1314">
        <f t="shared" si="509"/>
        <v>0</v>
      </c>
      <c r="AR1314">
        <f t="shared" si="510"/>
        <v>0</v>
      </c>
      <c r="AS1314">
        <f t="shared" si="511"/>
        <v>0</v>
      </c>
      <c r="AT1314">
        <f t="shared" si="512"/>
        <v>0</v>
      </c>
      <c r="AU1314">
        <f t="shared" si="513"/>
        <v>0</v>
      </c>
      <c r="AV1314">
        <f t="shared" si="514"/>
        <v>0</v>
      </c>
      <c r="AW1314">
        <f t="shared" si="515"/>
        <v>0</v>
      </c>
      <c r="AX1314">
        <f t="shared" si="516"/>
        <v>0</v>
      </c>
      <c r="AY1314">
        <f t="shared" si="517"/>
        <v>0</v>
      </c>
      <c r="AZ1314">
        <f t="shared" si="518"/>
        <v>0</v>
      </c>
      <c r="BA1314" s="35">
        <f t="shared" si="519"/>
        <v>0</v>
      </c>
      <c r="BB1314" s="36">
        <f t="shared" si="520"/>
        <v>0</v>
      </c>
      <c r="BC1314" s="37">
        <f t="shared" si="521"/>
        <v>0</v>
      </c>
      <c r="BD1314" s="38">
        <f t="shared" si="522"/>
        <v>0</v>
      </c>
      <c r="BE1314" s="35">
        <f t="shared" si="523"/>
        <v>0</v>
      </c>
      <c r="BF1314" s="36">
        <f t="shared" si="524"/>
        <v>0</v>
      </c>
      <c r="BG1314" s="37">
        <f t="shared" si="525"/>
        <v>0</v>
      </c>
      <c r="BH1314" s="38">
        <f t="shared" si="526"/>
        <v>0</v>
      </c>
      <c r="BI1314" s="35">
        <f t="shared" si="527"/>
        <v>0</v>
      </c>
      <c r="BJ1314" s="36">
        <f t="shared" si="528"/>
        <v>0</v>
      </c>
      <c r="BK1314" s="37">
        <f t="shared" si="529"/>
        <v>0</v>
      </c>
      <c r="BL1314" s="38">
        <f t="shared" si="530"/>
        <v>0</v>
      </c>
      <c r="BM1314" s="39">
        <f t="shared" si="531"/>
        <v>0</v>
      </c>
      <c r="BN1314" s="34" t="str">
        <f>IF(BM1314=0,"",
IF(SUM($BM$985:BM1314)=1,BO1314,
IF($BM$1560&gt;SUM($BM$985:BM1314),_xlfn.CONCAT(", ",BO1314),
IF($BM$1560=SUM($BM$985:BM1314),_xlfn.CONCAT(" y ",BO1314)))))</f>
        <v/>
      </c>
      <c r="BO1314" s="270" t="s">
        <v>1094</v>
      </c>
    </row>
    <row r="1315" spans="1:67" ht="15" customHeight="1">
      <c r="A1315" s="245"/>
      <c r="B1315" s="9"/>
      <c r="C1315" s="270" t="s">
        <v>1095</v>
      </c>
      <c r="D1315" s="389" t="str">
        <f>IF($AC$978="","",IF(HLOOKUP($AC$978,Presentación!$AQ$3:$BV$574,Presentación!AP334)="","",HLOOKUP($AC$978,Presentación!$AQ$3:$BV$574,Presentación!AP334,0)))</f>
        <v/>
      </c>
      <c r="E1315" s="390"/>
      <c r="F1315" s="391"/>
      <c r="G1315" s="480" t="str">
        <f>IF($AC$978="","",IF(HLOOKUP($AC$978,Presentación!$BZ$3:$DE$574,Presentación!AP334,0)="","",HLOOKUP($AC$978,Presentación!$BZ$3:$DE$574,Presentación!AP334,0)))</f>
        <v/>
      </c>
      <c r="H1315" s="481"/>
      <c r="I1315" s="481"/>
      <c r="J1315" s="481"/>
      <c r="K1315" s="481"/>
      <c r="L1315" s="482"/>
      <c r="M1315" s="27"/>
      <c r="N1315" s="27"/>
      <c r="O1315" s="27"/>
      <c r="P1315" s="27"/>
      <c r="Q1315" s="27"/>
      <c r="R1315" s="27"/>
      <c r="S1315" s="27"/>
      <c r="T1315" s="27"/>
      <c r="U1315" s="27"/>
      <c r="V1315" s="27"/>
      <c r="W1315" s="27"/>
      <c r="X1315" s="27"/>
      <c r="Y1315" s="27"/>
      <c r="Z1315" s="27"/>
      <c r="AA1315" s="27"/>
      <c r="AB1315" s="27"/>
      <c r="AC1315" s="27"/>
      <c r="AD1315" s="27"/>
      <c r="AG1315">
        <f t="shared" si="499"/>
        <v>0</v>
      </c>
      <c r="AH1315">
        <f t="shared" si="500"/>
        <v>0</v>
      </c>
      <c r="AI1315">
        <f t="shared" si="501"/>
        <v>0</v>
      </c>
      <c r="AJ1315">
        <f t="shared" si="502"/>
        <v>0</v>
      </c>
      <c r="AK1315">
        <f t="shared" si="503"/>
        <v>0</v>
      </c>
      <c r="AL1315">
        <f t="shared" si="504"/>
        <v>0</v>
      </c>
      <c r="AM1315">
        <f t="shared" si="505"/>
        <v>0</v>
      </c>
      <c r="AN1315">
        <f t="shared" si="506"/>
        <v>0</v>
      </c>
      <c r="AO1315">
        <f t="shared" si="507"/>
        <v>0</v>
      </c>
      <c r="AP1315">
        <f t="shared" si="508"/>
        <v>0</v>
      </c>
      <c r="AQ1315">
        <f t="shared" si="509"/>
        <v>0</v>
      </c>
      <c r="AR1315">
        <f t="shared" si="510"/>
        <v>0</v>
      </c>
      <c r="AS1315">
        <f t="shared" si="511"/>
        <v>0</v>
      </c>
      <c r="AT1315">
        <f t="shared" si="512"/>
        <v>0</v>
      </c>
      <c r="AU1315">
        <f t="shared" si="513"/>
        <v>0</v>
      </c>
      <c r="AV1315">
        <f t="shared" si="514"/>
        <v>0</v>
      </c>
      <c r="AW1315">
        <f t="shared" si="515"/>
        <v>0</v>
      </c>
      <c r="AX1315">
        <f t="shared" si="516"/>
        <v>0</v>
      </c>
      <c r="AY1315">
        <f t="shared" si="517"/>
        <v>0</v>
      </c>
      <c r="AZ1315">
        <f t="shared" si="518"/>
        <v>0</v>
      </c>
      <c r="BA1315" s="35">
        <f t="shared" si="519"/>
        <v>0</v>
      </c>
      <c r="BB1315" s="36">
        <f t="shared" si="520"/>
        <v>0</v>
      </c>
      <c r="BC1315" s="37">
        <f t="shared" si="521"/>
        <v>0</v>
      </c>
      <c r="BD1315" s="38">
        <f t="shared" si="522"/>
        <v>0</v>
      </c>
      <c r="BE1315" s="35">
        <f t="shared" si="523"/>
        <v>0</v>
      </c>
      <c r="BF1315" s="36">
        <f t="shared" si="524"/>
        <v>0</v>
      </c>
      <c r="BG1315" s="37">
        <f t="shared" si="525"/>
        <v>0</v>
      </c>
      <c r="BH1315" s="38">
        <f t="shared" si="526"/>
        <v>0</v>
      </c>
      <c r="BI1315" s="35">
        <f t="shared" si="527"/>
        <v>0</v>
      </c>
      <c r="BJ1315" s="36">
        <f t="shared" si="528"/>
        <v>0</v>
      </c>
      <c r="BK1315" s="37">
        <f t="shared" si="529"/>
        <v>0</v>
      </c>
      <c r="BL1315" s="38">
        <f t="shared" si="530"/>
        <v>0</v>
      </c>
      <c r="BM1315" s="39">
        <f t="shared" si="531"/>
        <v>0</v>
      </c>
      <c r="BN1315" s="34" t="str">
        <f>IF(BM1315=0,"",
IF(SUM($BM$985:BM1315)=1,BO1315,
IF($BM$1560&gt;SUM($BM$985:BM1315),_xlfn.CONCAT(", ",BO1315),
IF($BM$1560=SUM($BM$985:BM1315),_xlfn.CONCAT(" y ",BO1315)))))</f>
        <v/>
      </c>
      <c r="BO1315" s="270" t="s">
        <v>1095</v>
      </c>
    </row>
    <row r="1316" spans="1:67" ht="15" customHeight="1">
      <c r="A1316" s="245"/>
      <c r="B1316" s="9"/>
      <c r="C1316" s="270" t="s">
        <v>1096</v>
      </c>
      <c r="D1316" s="389" t="str">
        <f>IF($AC$978="","",IF(HLOOKUP($AC$978,Presentación!$AQ$3:$BV$574,Presentación!AP335)="","",HLOOKUP($AC$978,Presentación!$AQ$3:$BV$574,Presentación!AP335,0)))</f>
        <v/>
      </c>
      <c r="E1316" s="390"/>
      <c r="F1316" s="391"/>
      <c r="G1316" s="480" t="str">
        <f>IF($AC$978="","",IF(HLOOKUP($AC$978,Presentación!$BZ$3:$DE$574,Presentación!AP335,0)="","",HLOOKUP($AC$978,Presentación!$BZ$3:$DE$574,Presentación!AP335,0)))</f>
        <v/>
      </c>
      <c r="H1316" s="481"/>
      <c r="I1316" s="481"/>
      <c r="J1316" s="481"/>
      <c r="K1316" s="481"/>
      <c r="L1316" s="482"/>
      <c r="M1316" s="27"/>
      <c r="N1316" s="27"/>
      <c r="O1316" s="27"/>
      <c r="P1316" s="27"/>
      <c r="Q1316" s="27"/>
      <c r="R1316" s="27"/>
      <c r="S1316" s="27"/>
      <c r="T1316" s="27"/>
      <c r="U1316" s="27"/>
      <c r="V1316" s="27"/>
      <c r="W1316" s="27"/>
      <c r="X1316" s="27"/>
      <c r="Y1316" s="27"/>
      <c r="Z1316" s="27"/>
      <c r="AA1316" s="27"/>
      <c r="AB1316" s="27"/>
      <c r="AC1316" s="27"/>
      <c r="AD1316" s="27"/>
      <c r="AG1316">
        <f t="shared" si="499"/>
        <v>0</v>
      </c>
      <c r="AH1316">
        <f t="shared" si="500"/>
        <v>0</v>
      </c>
      <c r="AI1316">
        <f t="shared" si="501"/>
        <v>0</v>
      </c>
      <c r="AJ1316">
        <f t="shared" si="502"/>
        <v>0</v>
      </c>
      <c r="AK1316">
        <f t="shared" si="503"/>
        <v>0</v>
      </c>
      <c r="AL1316">
        <f t="shared" si="504"/>
        <v>0</v>
      </c>
      <c r="AM1316">
        <f t="shared" si="505"/>
        <v>0</v>
      </c>
      <c r="AN1316">
        <f t="shared" si="506"/>
        <v>0</v>
      </c>
      <c r="AO1316">
        <f t="shared" si="507"/>
        <v>0</v>
      </c>
      <c r="AP1316">
        <f t="shared" si="508"/>
        <v>0</v>
      </c>
      <c r="AQ1316">
        <f t="shared" si="509"/>
        <v>0</v>
      </c>
      <c r="AR1316">
        <f t="shared" si="510"/>
        <v>0</v>
      </c>
      <c r="AS1316">
        <f t="shared" si="511"/>
        <v>0</v>
      </c>
      <c r="AT1316">
        <f t="shared" si="512"/>
        <v>0</v>
      </c>
      <c r="AU1316">
        <f t="shared" si="513"/>
        <v>0</v>
      </c>
      <c r="AV1316">
        <f t="shared" si="514"/>
        <v>0</v>
      </c>
      <c r="AW1316">
        <f t="shared" si="515"/>
        <v>0</v>
      </c>
      <c r="AX1316">
        <f t="shared" si="516"/>
        <v>0</v>
      </c>
      <c r="AY1316">
        <f t="shared" si="517"/>
        <v>0</v>
      </c>
      <c r="AZ1316">
        <f t="shared" si="518"/>
        <v>0</v>
      </c>
      <c r="BA1316" s="35">
        <f t="shared" si="519"/>
        <v>0</v>
      </c>
      <c r="BB1316" s="36">
        <f t="shared" si="520"/>
        <v>0</v>
      </c>
      <c r="BC1316" s="37">
        <f t="shared" si="521"/>
        <v>0</v>
      </c>
      <c r="BD1316" s="38">
        <f t="shared" si="522"/>
        <v>0</v>
      </c>
      <c r="BE1316" s="35">
        <f t="shared" si="523"/>
        <v>0</v>
      </c>
      <c r="BF1316" s="36">
        <f t="shared" si="524"/>
        <v>0</v>
      </c>
      <c r="BG1316" s="37">
        <f t="shared" si="525"/>
        <v>0</v>
      </c>
      <c r="BH1316" s="38">
        <f t="shared" si="526"/>
        <v>0</v>
      </c>
      <c r="BI1316" s="35">
        <f t="shared" si="527"/>
        <v>0</v>
      </c>
      <c r="BJ1316" s="36">
        <f t="shared" si="528"/>
        <v>0</v>
      </c>
      <c r="BK1316" s="37">
        <f t="shared" si="529"/>
        <v>0</v>
      </c>
      <c r="BL1316" s="38">
        <f t="shared" si="530"/>
        <v>0</v>
      </c>
      <c r="BM1316" s="39">
        <f t="shared" si="531"/>
        <v>0</v>
      </c>
      <c r="BN1316" s="34" t="str">
        <f>IF(BM1316=0,"",
IF(SUM($BM$985:BM1316)=1,BO1316,
IF($BM$1560&gt;SUM($BM$985:BM1316),_xlfn.CONCAT(", ",BO1316),
IF($BM$1560=SUM($BM$985:BM1316),_xlfn.CONCAT(" y ",BO1316)))))</f>
        <v/>
      </c>
      <c r="BO1316" s="270" t="s">
        <v>1096</v>
      </c>
    </row>
    <row r="1317" spans="1:67" ht="15" customHeight="1">
      <c r="A1317" s="245"/>
      <c r="B1317" s="9"/>
      <c r="C1317" s="270" t="s">
        <v>1097</v>
      </c>
      <c r="D1317" s="389" t="str">
        <f>IF($AC$978="","",IF(HLOOKUP($AC$978,Presentación!$AQ$3:$BV$574,Presentación!AP336)="","",HLOOKUP($AC$978,Presentación!$AQ$3:$BV$574,Presentación!AP336,0)))</f>
        <v/>
      </c>
      <c r="E1317" s="390"/>
      <c r="F1317" s="391"/>
      <c r="G1317" s="480" t="str">
        <f>IF($AC$978="","",IF(HLOOKUP($AC$978,Presentación!$BZ$3:$DE$574,Presentación!AP336,0)="","",HLOOKUP($AC$978,Presentación!$BZ$3:$DE$574,Presentación!AP336,0)))</f>
        <v/>
      </c>
      <c r="H1317" s="481"/>
      <c r="I1317" s="481"/>
      <c r="J1317" s="481"/>
      <c r="K1317" s="481"/>
      <c r="L1317" s="482"/>
      <c r="M1317" s="27"/>
      <c r="N1317" s="27"/>
      <c r="O1317" s="27"/>
      <c r="P1317" s="27"/>
      <c r="Q1317" s="27"/>
      <c r="R1317" s="27"/>
      <c r="S1317" s="27"/>
      <c r="T1317" s="27"/>
      <c r="U1317" s="27"/>
      <c r="V1317" s="27"/>
      <c r="W1317" s="27"/>
      <c r="X1317" s="27"/>
      <c r="Y1317" s="27"/>
      <c r="Z1317" s="27"/>
      <c r="AA1317" s="27"/>
      <c r="AB1317" s="27"/>
      <c r="AC1317" s="27"/>
      <c r="AD1317" s="27"/>
      <c r="AG1317">
        <f t="shared" si="499"/>
        <v>0</v>
      </c>
      <c r="AH1317">
        <f t="shared" si="500"/>
        <v>0</v>
      </c>
      <c r="AI1317">
        <f t="shared" si="501"/>
        <v>0</v>
      </c>
      <c r="AJ1317">
        <f t="shared" si="502"/>
        <v>0</v>
      </c>
      <c r="AK1317">
        <f t="shared" si="503"/>
        <v>0</v>
      </c>
      <c r="AL1317">
        <f t="shared" si="504"/>
        <v>0</v>
      </c>
      <c r="AM1317">
        <f t="shared" si="505"/>
        <v>0</v>
      </c>
      <c r="AN1317">
        <f t="shared" si="506"/>
        <v>0</v>
      </c>
      <c r="AO1317">
        <f t="shared" si="507"/>
        <v>0</v>
      </c>
      <c r="AP1317">
        <f t="shared" si="508"/>
        <v>0</v>
      </c>
      <c r="AQ1317">
        <f t="shared" si="509"/>
        <v>0</v>
      </c>
      <c r="AR1317">
        <f t="shared" si="510"/>
        <v>0</v>
      </c>
      <c r="AS1317">
        <f t="shared" si="511"/>
        <v>0</v>
      </c>
      <c r="AT1317">
        <f t="shared" si="512"/>
        <v>0</v>
      </c>
      <c r="AU1317">
        <f t="shared" si="513"/>
        <v>0</v>
      </c>
      <c r="AV1317">
        <f t="shared" si="514"/>
        <v>0</v>
      </c>
      <c r="AW1317">
        <f t="shared" si="515"/>
        <v>0</v>
      </c>
      <c r="AX1317">
        <f t="shared" si="516"/>
        <v>0</v>
      </c>
      <c r="AY1317">
        <f t="shared" si="517"/>
        <v>0</v>
      </c>
      <c r="AZ1317">
        <f t="shared" si="518"/>
        <v>0</v>
      </c>
      <c r="BA1317" s="35">
        <f t="shared" si="519"/>
        <v>0</v>
      </c>
      <c r="BB1317" s="36">
        <f t="shared" si="520"/>
        <v>0</v>
      </c>
      <c r="BC1317" s="37">
        <f t="shared" si="521"/>
        <v>0</v>
      </c>
      <c r="BD1317" s="38">
        <f t="shared" si="522"/>
        <v>0</v>
      </c>
      <c r="BE1317" s="35">
        <f t="shared" si="523"/>
        <v>0</v>
      </c>
      <c r="BF1317" s="36">
        <f t="shared" si="524"/>
        <v>0</v>
      </c>
      <c r="BG1317" s="37">
        <f t="shared" si="525"/>
        <v>0</v>
      </c>
      <c r="BH1317" s="38">
        <f t="shared" si="526"/>
        <v>0</v>
      </c>
      <c r="BI1317" s="35">
        <f t="shared" si="527"/>
        <v>0</v>
      </c>
      <c r="BJ1317" s="36">
        <f t="shared" si="528"/>
        <v>0</v>
      </c>
      <c r="BK1317" s="37">
        <f t="shared" si="529"/>
        <v>0</v>
      </c>
      <c r="BL1317" s="38">
        <f t="shared" si="530"/>
        <v>0</v>
      </c>
      <c r="BM1317" s="39">
        <f t="shared" si="531"/>
        <v>0</v>
      </c>
      <c r="BN1317" s="34" t="str">
        <f>IF(BM1317=0,"",
IF(SUM($BM$985:BM1317)=1,BO1317,
IF($BM$1560&gt;SUM($BM$985:BM1317),_xlfn.CONCAT(", ",BO1317),
IF($BM$1560=SUM($BM$985:BM1317),_xlfn.CONCAT(" y ",BO1317)))))</f>
        <v/>
      </c>
      <c r="BO1317" s="270" t="s">
        <v>1097</v>
      </c>
    </row>
    <row r="1318" spans="1:67" ht="15" customHeight="1">
      <c r="A1318" s="245"/>
      <c r="B1318" s="9"/>
      <c r="C1318" s="270" t="s">
        <v>1098</v>
      </c>
      <c r="D1318" s="389" t="str">
        <f>IF($AC$978="","",IF(HLOOKUP($AC$978,Presentación!$AQ$3:$BV$574,Presentación!AP337)="","",HLOOKUP($AC$978,Presentación!$AQ$3:$BV$574,Presentación!AP337,0)))</f>
        <v/>
      </c>
      <c r="E1318" s="390"/>
      <c r="F1318" s="391"/>
      <c r="G1318" s="480" t="str">
        <f>IF($AC$978="","",IF(HLOOKUP($AC$978,Presentación!$BZ$3:$DE$574,Presentación!AP337,0)="","",HLOOKUP($AC$978,Presentación!$BZ$3:$DE$574,Presentación!AP337,0)))</f>
        <v/>
      </c>
      <c r="H1318" s="481"/>
      <c r="I1318" s="481"/>
      <c r="J1318" s="481"/>
      <c r="K1318" s="481"/>
      <c r="L1318" s="482"/>
      <c r="M1318" s="27"/>
      <c r="N1318" s="27"/>
      <c r="O1318" s="27"/>
      <c r="P1318" s="27"/>
      <c r="Q1318" s="27"/>
      <c r="R1318" s="27"/>
      <c r="S1318" s="27"/>
      <c r="T1318" s="27"/>
      <c r="U1318" s="27"/>
      <c r="V1318" s="27"/>
      <c r="W1318" s="27"/>
      <c r="X1318" s="27"/>
      <c r="Y1318" s="27"/>
      <c r="Z1318" s="27"/>
      <c r="AA1318" s="27"/>
      <c r="AB1318" s="27"/>
      <c r="AC1318" s="27"/>
      <c r="AD1318" s="27"/>
      <c r="AG1318">
        <f t="shared" si="499"/>
        <v>0</v>
      </c>
      <c r="AH1318">
        <f t="shared" si="500"/>
        <v>0</v>
      </c>
      <c r="AI1318">
        <f t="shared" si="501"/>
        <v>0</v>
      </c>
      <c r="AJ1318">
        <f t="shared" si="502"/>
        <v>0</v>
      </c>
      <c r="AK1318">
        <f t="shared" si="503"/>
        <v>0</v>
      </c>
      <c r="AL1318">
        <f t="shared" si="504"/>
        <v>0</v>
      </c>
      <c r="AM1318">
        <f t="shared" si="505"/>
        <v>0</v>
      </c>
      <c r="AN1318">
        <f t="shared" si="506"/>
        <v>0</v>
      </c>
      <c r="AO1318">
        <f t="shared" si="507"/>
        <v>0</v>
      </c>
      <c r="AP1318">
        <f t="shared" si="508"/>
        <v>0</v>
      </c>
      <c r="AQ1318">
        <f t="shared" si="509"/>
        <v>0</v>
      </c>
      <c r="AR1318">
        <f t="shared" si="510"/>
        <v>0</v>
      </c>
      <c r="AS1318">
        <f t="shared" si="511"/>
        <v>0</v>
      </c>
      <c r="AT1318">
        <f t="shared" si="512"/>
        <v>0</v>
      </c>
      <c r="AU1318">
        <f t="shared" si="513"/>
        <v>0</v>
      </c>
      <c r="AV1318">
        <f t="shared" si="514"/>
        <v>0</v>
      </c>
      <c r="AW1318">
        <f t="shared" si="515"/>
        <v>0</v>
      </c>
      <c r="AX1318">
        <f t="shared" si="516"/>
        <v>0</v>
      </c>
      <c r="AY1318">
        <f t="shared" si="517"/>
        <v>0</v>
      </c>
      <c r="AZ1318">
        <f t="shared" si="518"/>
        <v>0</v>
      </c>
      <c r="BA1318" s="35">
        <f t="shared" si="519"/>
        <v>0</v>
      </c>
      <c r="BB1318" s="36">
        <f t="shared" si="520"/>
        <v>0</v>
      </c>
      <c r="BC1318" s="37">
        <f t="shared" si="521"/>
        <v>0</v>
      </c>
      <c r="BD1318" s="38">
        <f t="shared" si="522"/>
        <v>0</v>
      </c>
      <c r="BE1318" s="35">
        <f t="shared" si="523"/>
        <v>0</v>
      </c>
      <c r="BF1318" s="36">
        <f t="shared" si="524"/>
        <v>0</v>
      </c>
      <c r="BG1318" s="37">
        <f t="shared" si="525"/>
        <v>0</v>
      </c>
      <c r="BH1318" s="38">
        <f t="shared" si="526"/>
        <v>0</v>
      </c>
      <c r="BI1318" s="35">
        <f t="shared" si="527"/>
        <v>0</v>
      </c>
      <c r="BJ1318" s="36">
        <f t="shared" si="528"/>
        <v>0</v>
      </c>
      <c r="BK1318" s="37">
        <f t="shared" si="529"/>
        <v>0</v>
      </c>
      <c r="BL1318" s="38">
        <f t="shared" si="530"/>
        <v>0</v>
      </c>
      <c r="BM1318" s="39">
        <f t="shared" si="531"/>
        <v>0</v>
      </c>
      <c r="BN1318" s="34" t="str">
        <f>IF(BM1318=0,"",
IF(SUM($BM$985:BM1318)=1,BO1318,
IF($BM$1560&gt;SUM($BM$985:BM1318),_xlfn.CONCAT(", ",BO1318),
IF($BM$1560=SUM($BM$985:BM1318),_xlfn.CONCAT(" y ",BO1318)))))</f>
        <v/>
      </c>
      <c r="BO1318" s="270" t="s">
        <v>1098</v>
      </c>
    </row>
    <row r="1319" spans="1:67" ht="15" customHeight="1">
      <c r="A1319" s="245"/>
      <c r="B1319" s="9"/>
      <c r="C1319" s="270" t="s">
        <v>1099</v>
      </c>
      <c r="D1319" s="389" t="str">
        <f>IF($AC$978="","",IF(HLOOKUP($AC$978,Presentación!$AQ$3:$BV$574,Presentación!AP338)="","",HLOOKUP($AC$978,Presentación!$AQ$3:$BV$574,Presentación!AP338,0)))</f>
        <v/>
      </c>
      <c r="E1319" s="390"/>
      <c r="F1319" s="391"/>
      <c r="G1319" s="480" t="str">
        <f>IF($AC$978="","",IF(HLOOKUP($AC$978,Presentación!$BZ$3:$DE$574,Presentación!AP338,0)="","",HLOOKUP($AC$978,Presentación!$BZ$3:$DE$574,Presentación!AP338,0)))</f>
        <v/>
      </c>
      <c r="H1319" s="481"/>
      <c r="I1319" s="481"/>
      <c r="J1319" s="481"/>
      <c r="K1319" s="481"/>
      <c r="L1319" s="482"/>
      <c r="M1319" s="27"/>
      <c r="N1319" s="27"/>
      <c r="O1319" s="27"/>
      <c r="P1319" s="27"/>
      <c r="Q1319" s="27"/>
      <c r="R1319" s="27"/>
      <c r="S1319" s="27"/>
      <c r="T1319" s="27"/>
      <c r="U1319" s="27"/>
      <c r="V1319" s="27"/>
      <c r="W1319" s="27"/>
      <c r="X1319" s="27"/>
      <c r="Y1319" s="27"/>
      <c r="Z1319" s="27"/>
      <c r="AA1319" s="27"/>
      <c r="AB1319" s="27"/>
      <c r="AC1319" s="27"/>
      <c r="AD1319" s="27"/>
      <c r="AG1319">
        <f t="shared" si="499"/>
        <v>0</v>
      </c>
      <c r="AH1319">
        <f t="shared" si="500"/>
        <v>0</v>
      </c>
      <c r="AI1319">
        <f t="shared" si="501"/>
        <v>0</v>
      </c>
      <c r="AJ1319">
        <f t="shared" si="502"/>
        <v>0</v>
      </c>
      <c r="AK1319">
        <f t="shared" si="503"/>
        <v>0</v>
      </c>
      <c r="AL1319">
        <f t="shared" si="504"/>
        <v>0</v>
      </c>
      <c r="AM1319">
        <f t="shared" si="505"/>
        <v>0</v>
      </c>
      <c r="AN1319">
        <f t="shared" si="506"/>
        <v>0</v>
      </c>
      <c r="AO1319">
        <f t="shared" si="507"/>
        <v>0</v>
      </c>
      <c r="AP1319">
        <f t="shared" si="508"/>
        <v>0</v>
      </c>
      <c r="AQ1319">
        <f t="shared" si="509"/>
        <v>0</v>
      </c>
      <c r="AR1319">
        <f t="shared" si="510"/>
        <v>0</v>
      </c>
      <c r="AS1319">
        <f t="shared" si="511"/>
        <v>0</v>
      </c>
      <c r="AT1319">
        <f t="shared" si="512"/>
        <v>0</v>
      </c>
      <c r="AU1319">
        <f t="shared" si="513"/>
        <v>0</v>
      </c>
      <c r="AV1319">
        <f t="shared" si="514"/>
        <v>0</v>
      </c>
      <c r="AW1319">
        <f t="shared" si="515"/>
        <v>0</v>
      </c>
      <c r="AX1319">
        <f t="shared" si="516"/>
        <v>0</v>
      </c>
      <c r="AY1319">
        <f t="shared" si="517"/>
        <v>0</v>
      </c>
      <c r="AZ1319">
        <f t="shared" si="518"/>
        <v>0</v>
      </c>
      <c r="BA1319" s="35">
        <f t="shared" si="519"/>
        <v>0</v>
      </c>
      <c r="BB1319" s="36">
        <f t="shared" si="520"/>
        <v>0</v>
      </c>
      <c r="BC1319" s="37">
        <f t="shared" si="521"/>
        <v>0</v>
      </c>
      <c r="BD1319" s="38">
        <f t="shared" si="522"/>
        <v>0</v>
      </c>
      <c r="BE1319" s="35">
        <f t="shared" si="523"/>
        <v>0</v>
      </c>
      <c r="BF1319" s="36">
        <f t="shared" si="524"/>
        <v>0</v>
      </c>
      <c r="BG1319" s="37">
        <f t="shared" si="525"/>
        <v>0</v>
      </c>
      <c r="BH1319" s="38">
        <f t="shared" si="526"/>
        <v>0</v>
      </c>
      <c r="BI1319" s="35">
        <f t="shared" si="527"/>
        <v>0</v>
      </c>
      <c r="BJ1319" s="36">
        <f t="shared" si="528"/>
        <v>0</v>
      </c>
      <c r="BK1319" s="37">
        <f t="shared" si="529"/>
        <v>0</v>
      </c>
      <c r="BL1319" s="38">
        <f t="shared" si="530"/>
        <v>0</v>
      </c>
      <c r="BM1319" s="39">
        <f t="shared" si="531"/>
        <v>0</v>
      </c>
      <c r="BN1319" s="34" t="str">
        <f>IF(BM1319=0,"",
IF(SUM($BM$985:BM1319)=1,BO1319,
IF($BM$1560&gt;SUM($BM$985:BM1319),_xlfn.CONCAT(", ",BO1319),
IF($BM$1560=SUM($BM$985:BM1319),_xlfn.CONCAT(" y ",BO1319)))))</f>
        <v/>
      </c>
      <c r="BO1319" s="270" t="s">
        <v>1099</v>
      </c>
    </row>
    <row r="1320" spans="1:67" ht="15" customHeight="1">
      <c r="A1320" s="245"/>
      <c r="B1320" s="9"/>
      <c r="C1320" s="270" t="s">
        <v>1100</v>
      </c>
      <c r="D1320" s="389" t="str">
        <f>IF($AC$978="","",IF(HLOOKUP($AC$978,Presentación!$AQ$3:$BV$574,Presentación!AP339)="","",HLOOKUP($AC$978,Presentación!$AQ$3:$BV$574,Presentación!AP339,0)))</f>
        <v/>
      </c>
      <c r="E1320" s="390"/>
      <c r="F1320" s="391"/>
      <c r="G1320" s="480" t="str">
        <f>IF($AC$978="","",IF(HLOOKUP($AC$978,Presentación!$BZ$3:$DE$574,Presentación!AP339,0)="","",HLOOKUP($AC$978,Presentación!$BZ$3:$DE$574,Presentación!AP339,0)))</f>
        <v/>
      </c>
      <c r="H1320" s="481"/>
      <c r="I1320" s="481"/>
      <c r="J1320" s="481"/>
      <c r="K1320" s="481"/>
      <c r="L1320" s="482"/>
      <c r="M1320" s="27"/>
      <c r="N1320" s="27"/>
      <c r="O1320" s="27"/>
      <c r="P1320" s="27"/>
      <c r="Q1320" s="27"/>
      <c r="R1320" s="27"/>
      <c r="S1320" s="27"/>
      <c r="T1320" s="27"/>
      <c r="U1320" s="27"/>
      <c r="V1320" s="27"/>
      <c r="W1320" s="27"/>
      <c r="X1320" s="27"/>
      <c r="Y1320" s="27"/>
      <c r="Z1320" s="27"/>
      <c r="AA1320" s="27"/>
      <c r="AB1320" s="27"/>
      <c r="AC1320" s="27"/>
      <c r="AD1320" s="27"/>
      <c r="AG1320">
        <f t="shared" si="499"/>
        <v>0</v>
      </c>
      <c r="AH1320">
        <f t="shared" si="500"/>
        <v>0</v>
      </c>
      <c r="AI1320">
        <f t="shared" si="501"/>
        <v>0</v>
      </c>
      <c r="AJ1320">
        <f t="shared" si="502"/>
        <v>0</v>
      </c>
      <c r="AK1320">
        <f t="shared" si="503"/>
        <v>0</v>
      </c>
      <c r="AL1320">
        <f t="shared" si="504"/>
        <v>0</v>
      </c>
      <c r="AM1320">
        <f t="shared" si="505"/>
        <v>0</v>
      </c>
      <c r="AN1320">
        <f t="shared" si="506"/>
        <v>0</v>
      </c>
      <c r="AO1320">
        <f t="shared" si="507"/>
        <v>0</v>
      </c>
      <c r="AP1320">
        <f t="shared" si="508"/>
        <v>0</v>
      </c>
      <c r="AQ1320">
        <f t="shared" si="509"/>
        <v>0</v>
      </c>
      <c r="AR1320">
        <f t="shared" si="510"/>
        <v>0</v>
      </c>
      <c r="AS1320">
        <f t="shared" si="511"/>
        <v>0</v>
      </c>
      <c r="AT1320">
        <f t="shared" si="512"/>
        <v>0</v>
      </c>
      <c r="AU1320">
        <f t="shared" si="513"/>
        <v>0</v>
      </c>
      <c r="AV1320">
        <f t="shared" si="514"/>
        <v>0</v>
      </c>
      <c r="AW1320">
        <f t="shared" si="515"/>
        <v>0</v>
      </c>
      <c r="AX1320">
        <f t="shared" si="516"/>
        <v>0</v>
      </c>
      <c r="AY1320">
        <f t="shared" si="517"/>
        <v>0</v>
      </c>
      <c r="AZ1320">
        <f t="shared" si="518"/>
        <v>0</v>
      </c>
      <c r="BA1320" s="35">
        <f t="shared" si="519"/>
        <v>0</v>
      </c>
      <c r="BB1320" s="36">
        <f t="shared" si="520"/>
        <v>0</v>
      </c>
      <c r="BC1320" s="37">
        <f t="shared" si="521"/>
        <v>0</v>
      </c>
      <c r="BD1320" s="38">
        <f t="shared" si="522"/>
        <v>0</v>
      </c>
      <c r="BE1320" s="35">
        <f t="shared" si="523"/>
        <v>0</v>
      </c>
      <c r="BF1320" s="36">
        <f t="shared" si="524"/>
        <v>0</v>
      </c>
      <c r="BG1320" s="37">
        <f t="shared" si="525"/>
        <v>0</v>
      </c>
      <c r="BH1320" s="38">
        <f t="shared" si="526"/>
        <v>0</v>
      </c>
      <c r="BI1320" s="35">
        <f t="shared" si="527"/>
        <v>0</v>
      </c>
      <c r="BJ1320" s="36">
        <f t="shared" si="528"/>
        <v>0</v>
      </c>
      <c r="BK1320" s="37">
        <f t="shared" si="529"/>
        <v>0</v>
      </c>
      <c r="BL1320" s="38">
        <f t="shared" si="530"/>
        <v>0</v>
      </c>
      <c r="BM1320" s="39">
        <f t="shared" si="531"/>
        <v>0</v>
      </c>
      <c r="BN1320" s="34" t="str">
        <f>IF(BM1320=0,"",
IF(SUM($BM$985:BM1320)=1,BO1320,
IF($BM$1560&gt;SUM($BM$985:BM1320),_xlfn.CONCAT(", ",BO1320),
IF($BM$1560=SUM($BM$985:BM1320),_xlfn.CONCAT(" y ",BO1320)))))</f>
        <v/>
      </c>
      <c r="BO1320" s="270" t="s">
        <v>1100</v>
      </c>
    </row>
    <row r="1321" spans="1:67" ht="15" customHeight="1">
      <c r="A1321" s="245"/>
      <c r="B1321" s="9"/>
      <c r="C1321" s="270" t="s">
        <v>1101</v>
      </c>
      <c r="D1321" s="389" t="str">
        <f>IF($AC$978="","",IF(HLOOKUP($AC$978,Presentación!$AQ$3:$BV$574,Presentación!AP340)="","",HLOOKUP($AC$978,Presentación!$AQ$3:$BV$574,Presentación!AP340,0)))</f>
        <v/>
      </c>
      <c r="E1321" s="390"/>
      <c r="F1321" s="391"/>
      <c r="G1321" s="480" t="str">
        <f>IF($AC$978="","",IF(HLOOKUP($AC$978,Presentación!$BZ$3:$DE$574,Presentación!AP340,0)="","",HLOOKUP($AC$978,Presentación!$BZ$3:$DE$574,Presentación!AP340,0)))</f>
        <v/>
      </c>
      <c r="H1321" s="481"/>
      <c r="I1321" s="481"/>
      <c r="J1321" s="481"/>
      <c r="K1321" s="481"/>
      <c r="L1321" s="482"/>
      <c r="M1321" s="27"/>
      <c r="N1321" s="27"/>
      <c r="O1321" s="27"/>
      <c r="P1321" s="27"/>
      <c r="Q1321" s="27"/>
      <c r="R1321" s="27"/>
      <c r="S1321" s="27"/>
      <c r="T1321" s="27"/>
      <c r="U1321" s="27"/>
      <c r="V1321" s="27"/>
      <c r="W1321" s="27"/>
      <c r="X1321" s="27"/>
      <c r="Y1321" s="27"/>
      <c r="Z1321" s="27"/>
      <c r="AA1321" s="27"/>
      <c r="AB1321" s="27"/>
      <c r="AC1321" s="27"/>
      <c r="AD1321" s="27"/>
      <c r="AG1321">
        <f t="shared" si="499"/>
        <v>0</v>
      </c>
      <c r="AH1321">
        <f t="shared" si="500"/>
        <v>0</v>
      </c>
      <c r="AI1321">
        <f t="shared" si="501"/>
        <v>0</v>
      </c>
      <c r="AJ1321">
        <f t="shared" si="502"/>
        <v>0</v>
      </c>
      <c r="AK1321">
        <f t="shared" si="503"/>
        <v>0</v>
      </c>
      <c r="AL1321">
        <f t="shared" si="504"/>
        <v>0</v>
      </c>
      <c r="AM1321">
        <f t="shared" si="505"/>
        <v>0</v>
      </c>
      <c r="AN1321">
        <f t="shared" si="506"/>
        <v>0</v>
      </c>
      <c r="AO1321">
        <f t="shared" si="507"/>
        <v>0</v>
      </c>
      <c r="AP1321">
        <f t="shared" si="508"/>
        <v>0</v>
      </c>
      <c r="AQ1321">
        <f t="shared" si="509"/>
        <v>0</v>
      </c>
      <c r="AR1321">
        <f t="shared" si="510"/>
        <v>0</v>
      </c>
      <c r="AS1321">
        <f t="shared" si="511"/>
        <v>0</v>
      </c>
      <c r="AT1321">
        <f t="shared" si="512"/>
        <v>0</v>
      </c>
      <c r="AU1321">
        <f t="shared" si="513"/>
        <v>0</v>
      </c>
      <c r="AV1321">
        <f t="shared" si="514"/>
        <v>0</v>
      </c>
      <c r="AW1321">
        <f t="shared" si="515"/>
        <v>0</v>
      </c>
      <c r="AX1321">
        <f t="shared" si="516"/>
        <v>0</v>
      </c>
      <c r="AY1321">
        <f t="shared" si="517"/>
        <v>0</v>
      </c>
      <c r="AZ1321">
        <f t="shared" si="518"/>
        <v>0</v>
      </c>
      <c r="BA1321" s="35">
        <f t="shared" si="519"/>
        <v>0</v>
      </c>
      <c r="BB1321" s="36">
        <f t="shared" si="520"/>
        <v>0</v>
      </c>
      <c r="BC1321" s="37">
        <f t="shared" si="521"/>
        <v>0</v>
      </c>
      <c r="BD1321" s="38">
        <f t="shared" si="522"/>
        <v>0</v>
      </c>
      <c r="BE1321" s="35">
        <f t="shared" si="523"/>
        <v>0</v>
      </c>
      <c r="BF1321" s="36">
        <f t="shared" si="524"/>
        <v>0</v>
      </c>
      <c r="BG1321" s="37">
        <f t="shared" si="525"/>
        <v>0</v>
      </c>
      <c r="BH1321" s="38">
        <f t="shared" si="526"/>
        <v>0</v>
      </c>
      <c r="BI1321" s="35">
        <f t="shared" si="527"/>
        <v>0</v>
      </c>
      <c r="BJ1321" s="36">
        <f t="shared" si="528"/>
        <v>0</v>
      </c>
      <c r="BK1321" s="37">
        <f t="shared" si="529"/>
        <v>0</v>
      </c>
      <c r="BL1321" s="38">
        <f t="shared" si="530"/>
        <v>0</v>
      </c>
      <c r="BM1321" s="39">
        <f t="shared" si="531"/>
        <v>0</v>
      </c>
      <c r="BN1321" s="34" t="str">
        <f>IF(BM1321=0,"",
IF(SUM($BM$985:BM1321)=1,BO1321,
IF($BM$1560&gt;SUM($BM$985:BM1321),_xlfn.CONCAT(", ",BO1321),
IF($BM$1560=SUM($BM$985:BM1321),_xlfn.CONCAT(" y ",BO1321)))))</f>
        <v/>
      </c>
      <c r="BO1321" s="270" t="s">
        <v>1101</v>
      </c>
    </row>
    <row r="1322" spans="1:67" ht="15" customHeight="1">
      <c r="A1322" s="245"/>
      <c r="B1322" s="9"/>
      <c r="C1322" s="270" t="s">
        <v>1102</v>
      </c>
      <c r="D1322" s="389" t="str">
        <f>IF($AC$978="","",IF(HLOOKUP($AC$978,Presentación!$AQ$3:$BV$574,Presentación!AP341)="","",HLOOKUP($AC$978,Presentación!$AQ$3:$BV$574,Presentación!AP341,0)))</f>
        <v/>
      </c>
      <c r="E1322" s="390"/>
      <c r="F1322" s="391"/>
      <c r="G1322" s="480" t="str">
        <f>IF($AC$978="","",IF(HLOOKUP($AC$978,Presentación!$BZ$3:$DE$574,Presentación!AP341,0)="","",HLOOKUP($AC$978,Presentación!$BZ$3:$DE$574,Presentación!AP341,0)))</f>
        <v/>
      </c>
      <c r="H1322" s="481"/>
      <c r="I1322" s="481"/>
      <c r="J1322" s="481"/>
      <c r="K1322" s="481"/>
      <c r="L1322" s="482"/>
      <c r="M1322" s="27"/>
      <c r="N1322" s="27"/>
      <c r="O1322" s="27"/>
      <c r="P1322" s="27"/>
      <c r="Q1322" s="27"/>
      <c r="R1322" s="27"/>
      <c r="S1322" s="27"/>
      <c r="T1322" s="27"/>
      <c r="U1322" s="27"/>
      <c r="V1322" s="27"/>
      <c r="W1322" s="27"/>
      <c r="X1322" s="27"/>
      <c r="Y1322" s="27"/>
      <c r="Z1322" s="27"/>
      <c r="AA1322" s="27"/>
      <c r="AB1322" s="27"/>
      <c r="AC1322" s="27"/>
      <c r="AD1322" s="27"/>
      <c r="AG1322">
        <f t="shared" si="499"/>
        <v>0</v>
      </c>
      <c r="AH1322">
        <f t="shared" si="500"/>
        <v>0</v>
      </c>
      <c r="AI1322">
        <f t="shared" si="501"/>
        <v>0</v>
      </c>
      <c r="AJ1322">
        <f t="shared" si="502"/>
        <v>0</v>
      </c>
      <c r="AK1322">
        <f t="shared" si="503"/>
        <v>0</v>
      </c>
      <c r="AL1322">
        <f t="shared" si="504"/>
        <v>0</v>
      </c>
      <c r="AM1322">
        <f t="shared" si="505"/>
        <v>0</v>
      </c>
      <c r="AN1322">
        <f t="shared" si="506"/>
        <v>0</v>
      </c>
      <c r="AO1322">
        <f t="shared" si="507"/>
        <v>0</v>
      </c>
      <c r="AP1322">
        <f t="shared" si="508"/>
        <v>0</v>
      </c>
      <c r="AQ1322">
        <f t="shared" si="509"/>
        <v>0</v>
      </c>
      <c r="AR1322">
        <f t="shared" si="510"/>
        <v>0</v>
      </c>
      <c r="AS1322">
        <f t="shared" si="511"/>
        <v>0</v>
      </c>
      <c r="AT1322">
        <f t="shared" si="512"/>
        <v>0</v>
      </c>
      <c r="AU1322">
        <f t="shared" si="513"/>
        <v>0</v>
      </c>
      <c r="AV1322">
        <f t="shared" si="514"/>
        <v>0</v>
      </c>
      <c r="AW1322">
        <f t="shared" si="515"/>
        <v>0</v>
      </c>
      <c r="AX1322">
        <f t="shared" si="516"/>
        <v>0</v>
      </c>
      <c r="AY1322">
        <f t="shared" si="517"/>
        <v>0</v>
      </c>
      <c r="AZ1322">
        <f t="shared" si="518"/>
        <v>0</v>
      </c>
      <c r="BA1322" s="35">
        <f t="shared" si="519"/>
        <v>0</v>
      </c>
      <c r="BB1322" s="36">
        <f t="shared" si="520"/>
        <v>0</v>
      </c>
      <c r="BC1322" s="37">
        <f t="shared" si="521"/>
        <v>0</v>
      </c>
      <c r="BD1322" s="38">
        <f t="shared" si="522"/>
        <v>0</v>
      </c>
      <c r="BE1322" s="35">
        <f t="shared" si="523"/>
        <v>0</v>
      </c>
      <c r="BF1322" s="36">
        <f t="shared" si="524"/>
        <v>0</v>
      </c>
      <c r="BG1322" s="37">
        <f t="shared" si="525"/>
        <v>0</v>
      </c>
      <c r="BH1322" s="38">
        <f t="shared" si="526"/>
        <v>0</v>
      </c>
      <c r="BI1322" s="35">
        <f t="shared" si="527"/>
        <v>0</v>
      </c>
      <c r="BJ1322" s="36">
        <f t="shared" si="528"/>
        <v>0</v>
      </c>
      <c r="BK1322" s="37">
        <f t="shared" si="529"/>
        <v>0</v>
      </c>
      <c r="BL1322" s="38">
        <f t="shared" si="530"/>
        <v>0</v>
      </c>
      <c r="BM1322" s="39">
        <f t="shared" si="531"/>
        <v>0</v>
      </c>
      <c r="BN1322" s="34" t="str">
        <f>IF(BM1322=0,"",
IF(SUM($BM$985:BM1322)=1,BO1322,
IF($BM$1560&gt;SUM($BM$985:BM1322),_xlfn.CONCAT(", ",BO1322),
IF($BM$1560=SUM($BM$985:BM1322),_xlfn.CONCAT(" y ",BO1322)))))</f>
        <v/>
      </c>
      <c r="BO1322" s="270" t="s">
        <v>1102</v>
      </c>
    </row>
    <row r="1323" spans="1:67" ht="15" customHeight="1">
      <c r="A1323" s="245"/>
      <c r="B1323" s="9"/>
      <c r="C1323" s="270" t="s">
        <v>1103</v>
      </c>
      <c r="D1323" s="389" t="str">
        <f>IF($AC$978="","",IF(HLOOKUP($AC$978,Presentación!$AQ$3:$BV$574,Presentación!AP342)="","",HLOOKUP($AC$978,Presentación!$AQ$3:$BV$574,Presentación!AP342,0)))</f>
        <v/>
      </c>
      <c r="E1323" s="390"/>
      <c r="F1323" s="391"/>
      <c r="G1323" s="480" t="str">
        <f>IF($AC$978="","",IF(HLOOKUP($AC$978,Presentación!$BZ$3:$DE$574,Presentación!AP342,0)="","",HLOOKUP($AC$978,Presentación!$BZ$3:$DE$574,Presentación!AP342,0)))</f>
        <v/>
      </c>
      <c r="H1323" s="481"/>
      <c r="I1323" s="481"/>
      <c r="J1323" s="481"/>
      <c r="K1323" s="481"/>
      <c r="L1323" s="482"/>
      <c r="M1323" s="27"/>
      <c r="N1323" s="27"/>
      <c r="O1323" s="27"/>
      <c r="P1323" s="27"/>
      <c r="Q1323" s="27"/>
      <c r="R1323" s="27"/>
      <c r="S1323" s="27"/>
      <c r="T1323" s="27"/>
      <c r="U1323" s="27"/>
      <c r="V1323" s="27"/>
      <c r="W1323" s="27"/>
      <c r="X1323" s="27"/>
      <c r="Y1323" s="27"/>
      <c r="Z1323" s="27"/>
      <c r="AA1323" s="27"/>
      <c r="AB1323" s="27"/>
      <c r="AC1323" s="27"/>
      <c r="AD1323" s="27"/>
      <c r="AG1323">
        <f t="shared" si="499"/>
        <v>0</v>
      </c>
      <c r="AH1323">
        <f t="shared" si="500"/>
        <v>0</v>
      </c>
      <c r="AI1323">
        <f t="shared" si="501"/>
        <v>0</v>
      </c>
      <c r="AJ1323">
        <f t="shared" si="502"/>
        <v>0</v>
      </c>
      <c r="AK1323">
        <f t="shared" si="503"/>
        <v>0</v>
      </c>
      <c r="AL1323">
        <f t="shared" si="504"/>
        <v>0</v>
      </c>
      <c r="AM1323">
        <f t="shared" si="505"/>
        <v>0</v>
      </c>
      <c r="AN1323">
        <f t="shared" si="506"/>
        <v>0</v>
      </c>
      <c r="AO1323">
        <f t="shared" si="507"/>
        <v>0</v>
      </c>
      <c r="AP1323">
        <f t="shared" si="508"/>
        <v>0</v>
      </c>
      <c r="AQ1323">
        <f t="shared" si="509"/>
        <v>0</v>
      </c>
      <c r="AR1323">
        <f t="shared" si="510"/>
        <v>0</v>
      </c>
      <c r="AS1323">
        <f t="shared" si="511"/>
        <v>0</v>
      </c>
      <c r="AT1323">
        <f t="shared" si="512"/>
        <v>0</v>
      </c>
      <c r="AU1323">
        <f t="shared" si="513"/>
        <v>0</v>
      </c>
      <c r="AV1323">
        <f t="shared" si="514"/>
        <v>0</v>
      </c>
      <c r="AW1323">
        <f t="shared" si="515"/>
        <v>0</v>
      </c>
      <c r="AX1323">
        <f t="shared" si="516"/>
        <v>0</v>
      </c>
      <c r="AY1323">
        <f t="shared" si="517"/>
        <v>0</v>
      </c>
      <c r="AZ1323">
        <f t="shared" si="518"/>
        <v>0</v>
      </c>
      <c r="BA1323" s="35">
        <f t="shared" si="519"/>
        <v>0</v>
      </c>
      <c r="BB1323" s="36">
        <f t="shared" si="520"/>
        <v>0</v>
      </c>
      <c r="BC1323" s="37">
        <f t="shared" si="521"/>
        <v>0</v>
      </c>
      <c r="BD1323" s="38">
        <f t="shared" si="522"/>
        <v>0</v>
      </c>
      <c r="BE1323" s="35">
        <f t="shared" si="523"/>
        <v>0</v>
      </c>
      <c r="BF1323" s="36">
        <f t="shared" si="524"/>
        <v>0</v>
      </c>
      <c r="BG1323" s="37">
        <f t="shared" si="525"/>
        <v>0</v>
      </c>
      <c r="BH1323" s="38">
        <f t="shared" si="526"/>
        <v>0</v>
      </c>
      <c r="BI1323" s="35">
        <f t="shared" si="527"/>
        <v>0</v>
      </c>
      <c r="BJ1323" s="36">
        <f t="shared" si="528"/>
        <v>0</v>
      </c>
      <c r="BK1323" s="37">
        <f t="shared" si="529"/>
        <v>0</v>
      </c>
      <c r="BL1323" s="38">
        <f t="shared" si="530"/>
        <v>0</v>
      </c>
      <c r="BM1323" s="39">
        <f t="shared" si="531"/>
        <v>0</v>
      </c>
      <c r="BN1323" s="34" t="str">
        <f>IF(BM1323=0,"",
IF(SUM($BM$985:BM1323)=1,BO1323,
IF($BM$1560&gt;SUM($BM$985:BM1323),_xlfn.CONCAT(", ",BO1323),
IF($BM$1560=SUM($BM$985:BM1323),_xlfn.CONCAT(" y ",BO1323)))))</f>
        <v/>
      </c>
      <c r="BO1323" s="270" t="s">
        <v>1103</v>
      </c>
    </row>
    <row r="1324" spans="1:67" ht="15" customHeight="1">
      <c r="A1324" s="245"/>
      <c r="B1324" s="9"/>
      <c r="C1324" s="270" t="s">
        <v>1104</v>
      </c>
      <c r="D1324" s="389" t="str">
        <f>IF($AC$978="","",IF(HLOOKUP($AC$978,Presentación!$AQ$3:$BV$574,Presentación!AP343)="","",HLOOKUP($AC$978,Presentación!$AQ$3:$BV$574,Presentación!AP343,0)))</f>
        <v/>
      </c>
      <c r="E1324" s="390"/>
      <c r="F1324" s="391"/>
      <c r="G1324" s="480" t="str">
        <f>IF($AC$978="","",IF(HLOOKUP($AC$978,Presentación!$BZ$3:$DE$574,Presentación!AP343,0)="","",HLOOKUP($AC$978,Presentación!$BZ$3:$DE$574,Presentación!AP343,0)))</f>
        <v/>
      </c>
      <c r="H1324" s="481"/>
      <c r="I1324" s="481"/>
      <c r="J1324" s="481"/>
      <c r="K1324" s="481"/>
      <c r="L1324" s="482"/>
      <c r="M1324" s="27"/>
      <c r="N1324" s="27"/>
      <c r="O1324" s="27"/>
      <c r="P1324" s="27"/>
      <c r="Q1324" s="27"/>
      <c r="R1324" s="27"/>
      <c r="S1324" s="27"/>
      <c r="T1324" s="27"/>
      <c r="U1324" s="27"/>
      <c r="V1324" s="27"/>
      <c r="W1324" s="27"/>
      <c r="X1324" s="27"/>
      <c r="Y1324" s="27"/>
      <c r="Z1324" s="27"/>
      <c r="AA1324" s="27"/>
      <c r="AB1324" s="27"/>
      <c r="AC1324" s="27"/>
      <c r="AD1324" s="27"/>
      <c r="AG1324">
        <f t="shared" si="499"/>
        <v>0</v>
      </c>
      <c r="AH1324">
        <f t="shared" si="500"/>
        <v>0</v>
      </c>
      <c r="AI1324">
        <f t="shared" si="501"/>
        <v>0</v>
      </c>
      <c r="AJ1324">
        <f t="shared" si="502"/>
        <v>0</v>
      </c>
      <c r="AK1324">
        <f t="shared" si="503"/>
        <v>0</v>
      </c>
      <c r="AL1324">
        <f t="shared" si="504"/>
        <v>0</v>
      </c>
      <c r="AM1324">
        <f t="shared" si="505"/>
        <v>0</v>
      </c>
      <c r="AN1324">
        <f t="shared" si="506"/>
        <v>0</v>
      </c>
      <c r="AO1324">
        <f t="shared" si="507"/>
        <v>0</v>
      </c>
      <c r="AP1324">
        <f t="shared" si="508"/>
        <v>0</v>
      </c>
      <c r="AQ1324">
        <f t="shared" si="509"/>
        <v>0</v>
      </c>
      <c r="AR1324">
        <f t="shared" si="510"/>
        <v>0</v>
      </c>
      <c r="AS1324">
        <f t="shared" si="511"/>
        <v>0</v>
      </c>
      <c r="AT1324">
        <f t="shared" si="512"/>
        <v>0</v>
      </c>
      <c r="AU1324">
        <f t="shared" si="513"/>
        <v>0</v>
      </c>
      <c r="AV1324">
        <f t="shared" si="514"/>
        <v>0</v>
      </c>
      <c r="AW1324">
        <f t="shared" si="515"/>
        <v>0</v>
      </c>
      <c r="AX1324">
        <f t="shared" si="516"/>
        <v>0</v>
      </c>
      <c r="AY1324">
        <f t="shared" si="517"/>
        <v>0</v>
      </c>
      <c r="AZ1324">
        <f t="shared" si="518"/>
        <v>0</v>
      </c>
      <c r="BA1324" s="35">
        <f t="shared" si="519"/>
        <v>0</v>
      </c>
      <c r="BB1324" s="36">
        <f t="shared" si="520"/>
        <v>0</v>
      </c>
      <c r="BC1324" s="37">
        <f t="shared" si="521"/>
        <v>0</v>
      </c>
      <c r="BD1324" s="38">
        <f t="shared" si="522"/>
        <v>0</v>
      </c>
      <c r="BE1324" s="35">
        <f t="shared" si="523"/>
        <v>0</v>
      </c>
      <c r="BF1324" s="36">
        <f t="shared" si="524"/>
        <v>0</v>
      </c>
      <c r="BG1324" s="37">
        <f t="shared" si="525"/>
        <v>0</v>
      </c>
      <c r="BH1324" s="38">
        <f t="shared" si="526"/>
        <v>0</v>
      </c>
      <c r="BI1324" s="35">
        <f t="shared" si="527"/>
        <v>0</v>
      </c>
      <c r="BJ1324" s="36">
        <f t="shared" si="528"/>
        <v>0</v>
      </c>
      <c r="BK1324" s="37">
        <f t="shared" si="529"/>
        <v>0</v>
      </c>
      <c r="BL1324" s="38">
        <f t="shared" si="530"/>
        <v>0</v>
      </c>
      <c r="BM1324" s="39">
        <f t="shared" si="531"/>
        <v>0</v>
      </c>
      <c r="BN1324" s="34" t="str">
        <f>IF(BM1324=0,"",
IF(SUM($BM$985:BM1324)=1,BO1324,
IF($BM$1560&gt;SUM($BM$985:BM1324),_xlfn.CONCAT(", ",BO1324),
IF($BM$1560=SUM($BM$985:BM1324),_xlfn.CONCAT(" y ",BO1324)))))</f>
        <v/>
      </c>
      <c r="BO1324" s="270" t="s">
        <v>1104</v>
      </c>
    </row>
    <row r="1325" spans="1:67" ht="15" customHeight="1">
      <c r="A1325" s="245"/>
      <c r="B1325" s="9"/>
      <c r="C1325" s="270" t="s">
        <v>1105</v>
      </c>
      <c r="D1325" s="389" t="str">
        <f>IF($AC$978="","",IF(HLOOKUP($AC$978,Presentación!$AQ$3:$BV$574,Presentación!AP344)="","",HLOOKUP($AC$978,Presentación!$AQ$3:$BV$574,Presentación!AP344,0)))</f>
        <v/>
      </c>
      <c r="E1325" s="390"/>
      <c r="F1325" s="391"/>
      <c r="G1325" s="480" t="str">
        <f>IF($AC$978="","",IF(HLOOKUP($AC$978,Presentación!$BZ$3:$DE$574,Presentación!AP344,0)="","",HLOOKUP($AC$978,Presentación!$BZ$3:$DE$574,Presentación!AP344,0)))</f>
        <v/>
      </c>
      <c r="H1325" s="481"/>
      <c r="I1325" s="481"/>
      <c r="J1325" s="481"/>
      <c r="K1325" s="481"/>
      <c r="L1325" s="482"/>
      <c r="M1325" s="27"/>
      <c r="N1325" s="27"/>
      <c r="O1325" s="27"/>
      <c r="P1325" s="27"/>
      <c r="Q1325" s="27"/>
      <c r="R1325" s="27"/>
      <c r="S1325" s="27"/>
      <c r="T1325" s="27"/>
      <c r="U1325" s="27"/>
      <c r="V1325" s="27"/>
      <c r="W1325" s="27"/>
      <c r="X1325" s="27"/>
      <c r="Y1325" s="27"/>
      <c r="Z1325" s="27"/>
      <c r="AA1325" s="27"/>
      <c r="AB1325" s="27"/>
      <c r="AC1325" s="27"/>
      <c r="AD1325" s="27"/>
      <c r="AG1325">
        <f t="shared" si="499"/>
        <v>0</v>
      </c>
      <c r="AH1325">
        <f t="shared" si="500"/>
        <v>0</v>
      </c>
      <c r="AI1325">
        <f t="shared" si="501"/>
        <v>0</v>
      </c>
      <c r="AJ1325">
        <f t="shared" si="502"/>
        <v>0</v>
      </c>
      <c r="AK1325">
        <f t="shared" si="503"/>
        <v>0</v>
      </c>
      <c r="AL1325">
        <f t="shared" si="504"/>
        <v>0</v>
      </c>
      <c r="AM1325">
        <f t="shared" si="505"/>
        <v>0</v>
      </c>
      <c r="AN1325">
        <f t="shared" si="506"/>
        <v>0</v>
      </c>
      <c r="AO1325">
        <f t="shared" si="507"/>
        <v>0</v>
      </c>
      <c r="AP1325">
        <f t="shared" si="508"/>
        <v>0</v>
      </c>
      <c r="AQ1325">
        <f t="shared" si="509"/>
        <v>0</v>
      </c>
      <c r="AR1325">
        <f t="shared" si="510"/>
        <v>0</v>
      </c>
      <c r="AS1325">
        <f t="shared" si="511"/>
        <v>0</v>
      </c>
      <c r="AT1325">
        <f t="shared" si="512"/>
        <v>0</v>
      </c>
      <c r="AU1325">
        <f t="shared" si="513"/>
        <v>0</v>
      </c>
      <c r="AV1325">
        <f t="shared" si="514"/>
        <v>0</v>
      </c>
      <c r="AW1325">
        <f t="shared" si="515"/>
        <v>0</v>
      </c>
      <c r="AX1325">
        <f t="shared" si="516"/>
        <v>0</v>
      </c>
      <c r="AY1325">
        <f t="shared" si="517"/>
        <v>0</v>
      </c>
      <c r="AZ1325">
        <f t="shared" si="518"/>
        <v>0</v>
      </c>
      <c r="BA1325" s="35">
        <f t="shared" si="519"/>
        <v>0</v>
      </c>
      <c r="BB1325" s="36">
        <f t="shared" si="520"/>
        <v>0</v>
      </c>
      <c r="BC1325" s="37">
        <f t="shared" si="521"/>
        <v>0</v>
      </c>
      <c r="BD1325" s="38">
        <f t="shared" si="522"/>
        <v>0</v>
      </c>
      <c r="BE1325" s="35">
        <f t="shared" si="523"/>
        <v>0</v>
      </c>
      <c r="BF1325" s="36">
        <f t="shared" si="524"/>
        <v>0</v>
      </c>
      <c r="BG1325" s="37">
        <f t="shared" si="525"/>
        <v>0</v>
      </c>
      <c r="BH1325" s="38">
        <f t="shared" si="526"/>
        <v>0</v>
      </c>
      <c r="BI1325" s="35">
        <f t="shared" si="527"/>
        <v>0</v>
      </c>
      <c r="BJ1325" s="36">
        <f t="shared" si="528"/>
        <v>0</v>
      </c>
      <c r="BK1325" s="37">
        <f t="shared" si="529"/>
        <v>0</v>
      </c>
      <c r="BL1325" s="38">
        <f t="shared" si="530"/>
        <v>0</v>
      </c>
      <c r="BM1325" s="39">
        <f t="shared" si="531"/>
        <v>0</v>
      </c>
      <c r="BN1325" s="34" t="str">
        <f>IF(BM1325=0,"",
IF(SUM($BM$985:BM1325)=1,BO1325,
IF($BM$1560&gt;SUM($BM$985:BM1325),_xlfn.CONCAT(", ",BO1325),
IF($BM$1560=SUM($BM$985:BM1325),_xlfn.CONCAT(" y ",BO1325)))))</f>
        <v/>
      </c>
      <c r="BO1325" s="270" t="s">
        <v>1105</v>
      </c>
    </row>
    <row r="1326" spans="1:67" ht="15" customHeight="1">
      <c r="A1326" s="245"/>
      <c r="B1326" s="9"/>
      <c r="C1326" s="270" t="s">
        <v>1106</v>
      </c>
      <c r="D1326" s="389" t="str">
        <f>IF($AC$978="","",IF(HLOOKUP($AC$978,Presentación!$AQ$3:$BV$574,Presentación!AP345)="","",HLOOKUP($AC$978,Presentación!$AQ$3:$BV$574,Presentación!AP345,0)))</f>
        <v/>
      </c>
      <c r="E1326" s="390"/>
      <c r="F1326" s="391"/>
      <c r="G1326" s="480" t="str">
        <f>IF($AC$978="","",IF(HLOOKUP($AC$978,Presentación!$BZ$3:$DE$574,Presentación!AP345,0)="","",HLOOKUP($AC$978,Presentación!$BZ$3:$DE$574,Presentación!AP345,0)))</f>
        <v/>
      </c>
      <c r="H1326" s="481"/>
      <c r="I1326" s="481"/>
      <c r="J1326" s="481"/>
      <c r="K1326" s="481"/>
      <c r="L1326" s="482"/>
      <c r="M1326" s="27"/>
      <c r="N1326" s="27"/>
      <c r="O1326" s="27"/>
      <c r="P1326" s="27"/>
      <c r="Q1326" s="27"/>
      <c r="R1326" s="27"/>
      <c r="S1326" s="27"/>
      <c r="T1326" s="27"/>
      <c r="U1326" s="27"/>
      <c r="V1326" s="27"/>
      <c r="W1326" s="27"/>
      <c r="X1326" s="27"/>
      <c r="Y1326" s="27"/>
      <c r="Z1326" s="27"/>
      <c r="AA1326" s="27"/>
      <c r="AB1326" s="27"/>
      <c r="AC1326" s="27"/>
      <c r="AD1326" s="27"/>
      <c r="AG1326">
        <f t="shared" si="499"/>
        <v>0</v>
      </c>
      <c r="AH1326">
        <f t="shared" si="500"/>
        <v>0</v>
      </c>
      <c r="AI1326">
        <f t="shared" si="501"/>
        <v>0</v>
      </c>
      <c r="AJ1326">
        <f t="shared" si="502"/>
        <v>0</v>
      </c>
      <c r="AK1326">
        <f t="shared" si="503"/>
        <v>0</v>
      </c>
      <c r="AL1326">
        <f t="shared" si="504"/>
        <v>0</v>
      </c>
      <c r="AM1326">
        <f t="shared" si="505"/>
        <v>0</v>
      </c>
      <c r="AN1326">
        <f t="shared" si="506"/>
        <v>0</v>
      </c>
      <c r="AO1326">
        <f t="shared" si="507"/>
        <v>0</v>
      </c>
      <c r="AP1326">
        <f t="shared" si="508"/>
        <v>0</v>
      </c>
      <c r="AQ1326">
        <f t="shared" si="509"/>
        <v>0</v>
      </c>
      <c r="AR1326">
        <f t="shared" si="510"/>
        <v>0</v>
      </c>
      <c r="AS1326">
        <f t="shared" si="511"/>
        <v>0</v>
      </c>
      <c r="AT1326">
        <f t="shared" si="512"/>
        <v>0</v>
      </c>
      <c r="AU1326">
        <f t="shared" si="513"/>
        <v>0</v>
      </c>
      <c r="AV1326">
        <f t="shared" si="514"/>
        <v>0</v>
      </c>
      <c r="AW1326">
        <f t="shared" si="515"/>
        <v>0</v>
      </c>
      <c r="AX1326">
        <f t="shared" si="516"/>
        <v>0</v>
      </c>
      <c r="AY1326">
        <f t="shared" si="517"/>
        <v>0</v>
      </c>
      <c r="AZ1326">
        <f t="shared" si="518"/>
        <v>0</v>
      </c>
      <c r="BA1326" s="35">
        <f t="shared" si="519"/>
        <v>0</v>
      </c>
      <c r="BB1326" s="36">
        <f t="shared" si="520"/>
        <v>0</v>
      </c>
      <c r="BC1326" s="37">
        <f t="shared" si="521"/>
        <v>0</v>
      </c>
      <c r="BD1326" s="38">
        <f t="shared" si="522"/>
        <v>0</v>
      </c>
      <c r="BE1326" s="35">
        <f t="shared" si="523"/>
        <v>0</v>
      </c>
      <c r="BF1326" s="36">
        <f t="shared" si="524"/>
        <v>0</v>
      </c>
      <c r="BG1326" s="37">
        <f t="shared" si="525"/>
        <v>0</v>
      </c>
      <c r="BH1326" s="38">
        <f t="shared" si="526"/>
        <v>0</v>
      </c>
      <c r="BI1326" s="35">
        <f t="shared" si="527"/>
        <v>0</v>
      </c>
      <c r="BJ1326" s="36">
        <f t="shared" si="528"/>
        <v>0</v>
      </c>
      <c r="BK1326" s="37">
        <f t="shared" si="529"/>
        <v>0</v>
      </c>
      <c r="BL1326" s="38">
        <f t="shared" si="530"/>
        <v>0</v>
      </c>
      <c r="BM1326" s="39">
        <f t="shared" si="531"/>
        <v>0</v>
      </c>
      <c r="BN1326" s="34" t="str">
        <f>IF(BM1326=0,"",
IF(SUM($BM$985:BM1326)=1,BO1326,
IF($BM$1560&gt;SUM($BM$985:BM1326),_xlfn.CONCAT(", ",BO1326),
IF($BM$1560=SUM($BM$985:BM1326),_xlfn.CONCAT(" y ",BO1326)))))</f>
        <v/>
      </c>
      <c r="BO1326" s="270" t="s">
        <v>1106</v>
      </c>
    </row>
    <row r="1327" spans="1:67" ht="15" customHeight="1">
      <c r="A1327" s="245"/>
      <c r="B1327" s="9"/>
      <c r="C1327" s="270" t="s">
        <v>1107</v>
      </c>
      <c r="D1327" s="389" t="str">
        <f>IF($AC$978="","",IF(HLOOKUP($AC$978,Presentación!$AQ$3:$BV$574,Presentación!AP346)="","",HLOOKUP($AC$978,Presentación!$AQ$3:$BV$574,Presentación!AP346,0)))</f>
        <v/>
      </c>
      <c r="E1327" s="390"/>
      <c r="F1327" s="391"/>
      <c r="G1327" s="480" t="str">
        <f>IF($AC$978="","",IF(HLOOKUP($AC$978,Presentación!$BZ$3:$DE$574,Presentación!AP346,0)="","",HLOOKUP($AC$978,Presentación!$BZ$3:$DE$574,Presentación!AP346,0)))</f>
        <v/>
      </c>
      <c r="H1327" s="481"/>
      <c r="I1327" s="481"/>
      <c r="J1327" s="481"/>
      <c r="K1327" s="481"/>
      <c r="L1327" s="482"/>
      <c r="M1327" s="27"/>
      <c r="N1327" s="27"/>
      <c r="O1327" s="27"/>
      <c r="P1327" s="27"/>
      <c r="Q1327" s="27"/>
      <c r="R1327" s="27"/>
      <c r="S1327" s="27"/>
      <c r="T1327" s="27"/>
      <c r="U1327" s="27"/>
      <c r="V1327" s="27"/>
      <c r="W1327" s="27"/>
      <c r="X1327" s="27"/>
      <c r="Y1327" s="27"/>
      <c r="Z1327" s="27"/>
      <c r="AA1327" s="27"/>
      <c r="AB1327" s="27"/>
      <c r="AC1327" s="27"/>
      <c r="AD1327" s="27"/>
      <c r="AG1327">
        <f t="shared" si="499"/>
        <v>0</v>
      </c>
      <c r="AH1327">
        <f t="shared" si="500"/>
        <v>0</v>
      </c>
      <c r="AI1327">
        <f t="shared" si="501"/>
        <v>0</v>
      </c>
      <c r="AJ1327">
        <f t="shared" si="502"/>
        <v>0</v>
      </c>
      <c r="AK1327">
        <f t="shared" si="503"/>
        <v>0</v>
      </c>
      <c r="AL1327">
        <f t="shared" si="504"/>
        <v>0</v>
      </c>
      <c r="AM1327">
        <f t="shared" si="505"/>
        <v>0</v>
      </c>
      <c r="AN1327">
        <f t="shared" si="506"/>
        <v>0</v>
      </c>
      <c r="AO1327">
        <f t="shared" si="507"/>
        <v>0</v>
      </c>
      <c r="AP1327">
        <f t="shared" si="508"/>
        <v>0</v>
      </c>
      <c r="AQ1327">
        <f t="shared" si="509"/>
        <v>0</v>
      </c>
      <c r="AR1327">
        <f t="shared" si="510"/>
        <v>0</v>
      </c>
      <c r="AS1327">
        <f t="shared" si="511"/>
        <v>0</v>
      </c>
      <c r="AT1327">
        <f t="shared" si="512"/>
        <v>0</v>
      </c>
      <c r="AU1327">
        <f t="shared" si="513"/>
        <v>0</v>
      </c>
      <c r="AV1327">
        <f t="shared" si="514"/>
        <v>0</v>
      </c>
      <c r="AW1327">
        <f t="shared" si="515"/>
        <v>0</v>
      </c>
      <c r="AX1327">
        <f t="shared" si="516"/>
        <v>0</v>
      </c>
      <c r="AY1327">
        <f t="shared" si="517"/>
        <v>0</v>
      </c>
      <c r="AZ1327">
        <f t="shared" si="518"/>
        <v>0</v>
      </c>
      <c r="BA1327" s="35">
        <f t="shared" si="519"/>
        <v>0</v>
      </c>
      <c r="BB1327" s="36">
        <f t="shared" si="520"/>
        <v>0</v>
      </c>
      <c r="BC1327" s="37">
        <f t="shared" si="521"/>
        <v>0</v>
      </c>
      <c r="BD1327" s="38">
        <f t="shared" si="522"/>
        <v>0</v>
      </c>
      <c r="BE1327" s="35">
        <f t="shared" si="523"/>
        <v>0</v>
      </c>
      <c r="BF1327" s="36">
        <f t="shared" si="524"/>
        <v>0</v>
      </c>
      <c r="BG1327" s="37">
        <f t="shared" si="525"/>
        <v>0</v>
      </c>
      <c r="BH1327" s="38">
        <f t="shared" si="526"/>
        <v>0</v>
      </c>
      <c r="BI1327" s="35">
        <f t="shared" si="527"/>
        <v>0</v>
      </c>
      <c r="BJ1327" s="36">
        <f t="shared" si="528"/>
        <v>0</v>
      </c>
      <c r="BK1327" s="37">
        <f t="shared" si="529"/>
        <v>0</v>
      </c>
      <c r="BL1327" s="38">
        <f t="shared" si="530"/>
        <v>0</v>
      </c>
      <c r="BM1327" s="39">
        <f t="shared" si="531"/>
        <v>0</v>
      </c>
      <c r="BN1327" s="34" t="str">
        <f>IF(BM1327=0,"",
IF(SUM($BM$985:BM1327)=1,BO1327,
IF($BM$1560&gt;SUM($BM$985:BM1327),_xlfn.CONCAT(", ",BO1327),
IF($BM$1560=SUM($BM$985:BM1327),_xlfn.CONCAT(" y ",BO1327)))))</f>
        <v/>
      </c>
      <c r="BO1327" s="270" t="s">
        <v>1107</v>
      </c>
    </row>
    <row r="1328" spans="1:67" ht="15" customHeight="1">
      <c r="A1328" s="245"/>
      <c r="B1328" s="9"/>
      <c r="C1328" s="270" t="s">
        <v>1108</v>
      </c>
      <c r="D1328" s="389" t="str">
        <f>IF($AC$978="","",IF(HLOOKUP($AC$978,Presentación!$AQ$3:$BV$574,Presentación!AP347)="","",HLOOKUP($AC$978,Presentación!$AQ$3:$BV$574,Presentación!AP347,0)))</f>
        <v/>
      </c>
      <c r="E1328" s="390"/>
      <c r="F1328" s="391"/>
      <c r="G1328" s="480" t="str">
        <f>IF($AC$978="","",IF(HLOOKUP($AC$978,Presentación!$BZ$3:$DE$574,Presentación!AP347,0)="","",HLOOKUP($AC$978,Presentación!$BZ$3:$DE$574,Presentación!AP347,0)))</f>
        <v/>
      </c>
      <c r="H1328" s="481"/>
      <c r="I1328" s="481"/>
      <c r="J1328" s="481"/>
      <c r="K1328" s="481"/>
      <c r="L1328" s="482"/>
      <c r="M1328" s="27"/>
      <c r="N1328" s="27"/>
      <c r="O1328" s="27"/>
      <c r="P1328" s="27"/>
      <c r="Q1328" s="27"/>
      <c r="R1328" s="27"/>
      <c r="S1328" s="27"/>
      <c r="T1328" s="27"/>
      <c r="U1328" s="27"/>
      <c r="V1328" s="27"/>
      <c r="W1328" s="27"/>
      <c r="X1328" s="27"/>
      <c r="Y1328" s="27"/>
      <c r="Z1328" s="27"/>
      <c r="AA1328" s="27"/>
      <c r="AB1328" s="27"/>
      <c r="AC1328" s="27"/>
      <c r="AD1328" s="27"/>
      <c r="AG1328">
        <f t="shared" si="499"/>
        <v>0</v>
      </c>
      <c r="AH1328">
        <f t="shared" si="500"/>
        <v>0</v>
      </c>
      <c r="AI1328">
        <f t="shared" si="501"/>
        <v>0</v>
      </c>
      <c r="AJ1328">
        <f t="shared" si="502"/>
        <v>0</v>
      </c>
      <c r="AK1328">
        <f t="shared" si="503"/>
        <v>0</v>
      </c>
      <c r="AL1328">
        <f t="shared" si="504"/>
        <v>0</v>
      </c>
      <c r="AM1328">
        <f t="shared" si="505"/>
        <v>0</v>
      </c>
      <c r="AN1328">
        <f t="shared" si="506"/>
        <v>0</v>
      </c>
      <c r="AO1328">
        <f t="shared" si="507"/>
        <v>0</v>
      </c>
      <c r="AP1328">
        <f t="shared" si="508"/>
        <v>0</v>
      </c>
      <c r="AQ1328">
        <f t="shared" si="509"/>
        <v>0</v>
      </c>
      <c r="AR1328">
        <f t="shared" si="510"/>
        <v>0</v>
      </c>
      <c r="AS1328">
        <f t="shared" si="511"/>
        <v>0</v>
      </c>
      <c r="AT1328">
        <f t="shared" si="512"/>
        <v>0</v>
      </c>
      <c r="AU1328">
        <f t="shared" si="513"/>
        <v>0</v>
      </c>
      <c r="AV1328">
        <f t="shared" si="514"/>
        <v>0</v>
      </c>
      <c r="AW1328">
        <f t="shared" si="515"/>
        <v>0</v>
      </c>
      <c r="AX1328">
        <f t="shared" si="516"/>
        <v>0</v>
      </c>
      <c r="AY1328">
        <f t="shared" si="517"/>
        <v>0</v>
      </c>
      <c r="AZ1328">
        <f t="shared" si="518"/>
        <v>0</v>
      </c>
      <c r="BA1328" s="35">
        <f t="shared" si="519"/>
        <v>0</v>
      </c>
      <c r="BB1328" s="36">
        <f t="shared" si="520"/>
        <v>0</v>
      </c>
      <c r="BC1328" s="37">
        <f t="shared" si="521"/>
        <v>0</v>
      </c>
      <c r="BD1328" s="38">
        <f t="shared" si="522"/>
        <v>0</v>
      </c>
      <c r="BE1328" s="35">
        <f t="shared" si="523"/>
        <v>0</v>
      </c>
      <c r="BF1328" s="36">
        <f t="shared" si="524"/>
        <v>0</v>
      </c>
      <c r="BG1328" s="37">
        <f t="shared" si="525"/>
        <v>0</v>
      </c>
      <c r="BH1328" s="38">
        <f t="shared" si="526"/>
        <v>0</v>
      </c>
      <c r="BI1328" s="35">
        <f t="shared" si="527"/>
        <v>0</v>
      </c>
      <c r="BJ1328" s="36">
        <f t="shared" si="528"/>
        <v>0</v>
      </c>
      <c r="BK1328" s="37">
        <f t="shared" si="529"/>
        <v>0</v>
      </c>
      <c r="BL1328" s="38">
        <f t="shared" si="530"/>
        <v>0</v>
      </c>
      <c r="BM1328" s="39">
        <f t="shared" si="531"/>
        <v>0</v>
      </c>
      <c r="BN1328" s="34" t="str">
        <f>IF(BM1328=0,"",
IF(SUM($BM$985:BM1328)=1,BO1328,
IF($BM$1560&gt;SUM($BM$985:BM1328),_xlfn.CONCAT(", ",BO1328),
IF($BM$1560=SUM($BM$985:BM1328),_xlfn.CONCAT(" y ",BO1328)))))</f>
        <v/>
      </c>
      <c r="BO1328" s="270" t="s">
        <v>1108</v>
      </c>
    </row>
    <row r="1329" spans="1:67" ht="15" customHeight="1">
      <c r="A1329" s="245"/>
      <c r="B1329" s="9"/>
      <c r="C1329" s="270" t="s">
        <v>1109</v>
      </c>
      <c r="D1329" s="389" t="str">
        <f>IF($AC$978="","",IF(HLOOKUP($AC$978,Presentación!$AQ$3:$BV$574,Presentación!AP348)="","",HLOOKUP($AC$978,Presentación!$AQ$3:$BV$574,Presentación!AP348,0)))</f>
        <v/>
      </c>
      <c r="E1329" s="390"/>
      <c r="F1329" s="391"/>
      <c r="G1329" s="480" t="str">
        <f>IF($AC$978="","",IF(HLOOKUP($AC$978,Presentación!$BZ$3:$DE$574,Presentación!AP348,0)="","",HLOOKUP($AC$978,Presentación!$BZ$3:$DE$574,Presentación!AP348,0)))</f>
        <v/>
      </c>
      <c r="H1329" s="481"/>
      <c r="I1329" s="481"/>
      <c r="J1329" s="481"/>
      <c r="K1329" s="481"/>
      <c r="L1329" s="482"/>
      <c r="M1329" s="27"/>
      <c r="N1329" s="27"/>
      <c r="O1329" s="27"/>
      <c r="P1329" s="27"/>
      <c r="Q1329" s="27"/>
      <c r="R1329" s="27"/>
      <c r="S1329" s="27"/>
      <c r="T1329" s="27"/>
      <c r="U1329" s="27"/>
      <c r="V1329" s="27"/>
      <c r="W1329" s="27"/>
      <c r="X1329" s="27"/>
      <c r="Y1329" s="27"/>
      <c r="Z1329" s="27"/>
      <c r="AA1329" s="27"/>
      <c r="AB1329" s="27"/>
      <c r="AC1329" s="27"/>
      <c r="AD1329" s="27"/>
      <c r="AG1329">
        <f t="shared" si="499"/>
        <v>0</v>
      </c>
      <c r="AH1329">
        <f t="shared" si="500"/>
        <v>0</v>
      </c>
      <c r="AI1329">
        <f t="shared" si="501"/>
        <v>0</v>
      </c>
      <c r="AJ1329">
        <f t="shared" si="502"/>
        <v>0</v>
      </c>
      <c r="AK1329">
        <f t="shared" si="503"/>
        <v>0</v>
      </c>
      <c r="AL1329">
        <f t="shared" si="504"/>
        <v>0</v>
      </c>
      <c r="AM1329">
        <f t="shared" si="505"/>
        <v>0</v>
      </c>
      <c r="AN1329">
        <f t="shared" si="506"/>
        <v>0</v>
      </c>
      <c r="AO1329">
        <f t="shared" si="507"/>
        <v>0</v>
      </c>
      <c r="AP1329">
        <f t="shared" si="508"/>
        <v>0</v>
      </c>
      <c r="AQ1329">
        <f t="shared" si="509"/>
        <v>0</v>
      </c>
      <c r="AR1329">
        <f t="shared" si="510"/>
        <v>0</v>
      </c>
      <c r="AS1329">
        <f t="shared" si="511"/>
        <v>0</v>
      </c>
      <c r="AT1329">
        <f t="shared" si="512"/>
        <v>0</v>
      </c>
      <c r="AU1329">
        <f t="shared" si="513"/>
        <v>0</v>
      </c>
      <c r="AV1329">
        <f t="shared" si="514"/>
        <v>0</v>
      </c>
      <c r="AW1329">
        <f t="shared" si="515"/>
        <v>0</v>
      </c>
      <c r="AX1329">
        <f t="shared" si="516"/>
        <v>0</v>
      </c>
      <c r="AY1329">
        <f t="shared" si="517"/>
        <v>0</v>
      </c>
      <c r="AZ1329">
        <f t="shared" si="518"/>
        <v>0</v>
      </c>
      <c r="BA1329" s="35">
        <f t="shared" si="519"/>
        <v>0</v>
      </c>
      <c r="BB1329" s="36">
        <f t="shared" si="520"/>
        <v>0</v>
      </c>
      <c r="BC1329" s="37">
        <f t="shared" si="521"/>
        <v>0</v>
      </c>
      <c r="BD1329" s="38">
        <f t="shared" si="522"/>
        <v>0</v>
      </c>
      <c r="BE1329" s="35">
        <f t="shared" si="523"/>
        <v>0</v>
      </c>
      <c r="BF1329" s="36">
        <f t="shared" si="524"/>
        <v>0</v>
      </c>
      <c r="BG1329" s="37">
        <f t="shared" si="525"/>
        <v>0</v>
      </c>
      <c r="BH1329" s="38">
        <f t="shared" si="526"/>
        <v>0</v>
      </c>
      <c r="BI1329" s="35">
        <f t="shared" si="527"/>
        <v>0</v>
      </c>
      <c r="BJ1329" s="36">
        <f t="shared" si="528"/>
        <v>0</v>
      </c>
      <c r="BK1329" s="37">
        <f t="shared" si="529"/>
        <v>0</v>
      </c>
      <c r="BL1329" s="38">
        <f t="shared" si="530"/>
        <v>0</v>
      </c>
      <c r="BM1329" s="39">
        <f t="shared" si="531"/>
        <v>0</v>
      </c>
      <c r="BN1329" s="34" t="str">
        <f>IF(BM1329=0,"",
IF(SUM($BM$985:BM1329)=1,BO1329,
IF($BM$1560&gt;SUM($BM$985:BM1329),_xlfn.CONCAT(", ",BO1329),
IF($BM$1560=SUM($BM$985:BM1329),_xlfn.CONCAT(" y ",BO1329)))))</f>
        <v/>
      </c>
      <c r="BO1329" s="270" t="s">
        <v>1109</v>
      </c>
    </row>
    <row r="1330" spans="1:67" ht="15" customHeight="1">
      <c r="A1330" s="245"/>
      <c r="B1330" s="9"/>
      <c r="C1330" s="270" t="s">
        <v>1110</v>
      </c>
      <c r="D1330" s="389" t="str">
        <f>IF($AC$978="","",IF(HLOOKUP($AC$978,Presentación!$AQ$3:$BV$574,Presentación!AP349)="","",HLOOKUP($AC$978,Presentación!$AQ$3:$BV$574,Presentación!AP349,0)))</f>
        <v/>
      </c>
      <c r="E1330" s="390"/>
      <c r="F1330" s="391"/>
      <c r="G1330" s="480" t="str">
        <f>IF($AC$978="","",IF(HLOOKUP($AC$978,Presentación!$BZ$3:$DE$574,Presentación!AP349,0)="","",HLOOKUP($AC$978,Presentación!$BZ$3:$DE$574,Presentación!AP349,0)))</f>
        <v/>
      </c>
      <c r="H1330" s="481"/>
      <c r="I1330" s="481"/>
      <c r="J1330" s="481"/>
      <c r="K1330" s="481"/>
      <c r="L1330" s="482"/>
      <c r="M1330" s="27"/>
      <c r="N1330" s="27"/>
      <c r="O1330" s="27"/>
      <c r="P1330" s="27"/>
      <c r="Q1330" s="27"/>
      <c r="R1330" s="27"/>
      <c r="S1330" s="27"/>
      <c r="T1330" s="27"/>
      <c r="U1330" s="27"/>
      <c r="V1330" s="27"/>
      <c r="W1330" s="27"/>
      <c r="X1330" s="27"/>
      <c r="Y1330" s="27"/>
      <c r="Z1330" s="27"/>
      <c r="AA1330" s="27"/>
      <c r="AB1330" s="27"/>
      <c r="AC1330" s="27"/>
      <c r="AD1330" s="27"/>
      <c r="AG1330">
        <f t="shared" si="499"/>
        <v>0</v>
      </c>
      <c r="AH1330">
        <f t="shared" si="500"/>
        <v>0</v>
      </c>
      <c r="AI1330">
        <f t="shared" si="501"/>
        <v>0</v>
      </c>
      <c r="AJ1330">
        <f t="shared" si="502"/>
        <v>0</v>
      </c>
      <c r="AK1330">
        <f t="shared" si="503"/>
        <v>0</v>
      </c>
      <c r="AL1330">
        <f t="shared" si="504"/>
        <v>0</v>
      </c>
      <c r="AM1330">
        <f t="shared" si="505"/>
        <v>0</v>
      </c>
      <c r="AN1330">
        <f t="shared" si="506"/>
        <v>0</v>
      </c>
      <c r="AO1330">
        <f t="shared" si="507"/>
        <v>0</v>
      </c>
      <c r="AP1330">
        <f t="shared" si="508"/>
        <v>0</v>
      </c>
      <c r="AQ1330">
        <f t="shared" si="509"/>
        <v>0</v>
      </c>
      <c r="AR1330">
        <f t="shared" si="510"/>
        <v>0</v>
      </c>
      <c r="AS1330">
        <f t="shared" si="511"/>
        <v>0</v>
      </c>
      <c r="AT1330">
        <f t="shared" si="512"/>
        <v>0</v>
      </c>
      <c r="AU1330">
        <f t="shared" si="513"/>
        <v>0</v>
      </c>
      <c r="AV1330">
        <f t="shared" si="514"/>
        <v>0</v>
      </c>
      <c r="AW1330">
        <f t="shared" si="515"/>
        <v>0</v>
      </c>
      <c r="AX1330">
        <f t="shared" si="516"/>
        <v>0</v>
      </c>
      <c r="AY1330">
        <f t="shared" si="517"/>
        <v>0</v>
      </c>
      <c r="AZ1330">
        <f t="shared" si="518"/>
        <v>0</v>
      </c>
      <c r="BA1330" s="35">
        <f t="shared" si="519"/>
        <v>0</v>
      </c>
      <c r="BB1330" s="36">
        <f t="shared" si="520"/>
        <v>0</v>
      </c>
      <c r="BC1330" s="37">
        <f t="shared" si="521"/>
        <v>0</v>
      </c>
      <c r="BD1330" s="38">
        <f t="shared" si="522"/>
        <v>0</v>
      </c>
      <c r="BE1330" s="35">
        <f t="shared" si="523"/>
        <v>0</v>
      </c>
      <c r="BF1330" s="36">
        <f t="shared" si="524"/>
        <v>0</v>
      </c>
      <c r="BG1330" s="37">
        <f t="shared" si="525"/>
        <v>0</v>
      </c>
      <c r="BH1330" s="38">
        <f t="shared" si="526"/>
        <v>0</v>
      </c>
      <c r="BI1330" s="35">
        <f t="shared" si="527"/>
        <v>0</v>
      </c>
      <c r="BJ1330" s="36">
        <f t="shared" si="528"/>
        <v>0</v>
      </c>
      <c r="BK1330" s="37">
        <f t="shared" si="529"/>
        <v>0</v>
      </c>
      <c r="BL1330" s="38">
        <f t="shared" si="530"/>
        <v>0</v>
      </c>
      <c r="BM1330" s="39">
        <f t="shared" si="531"/>
        <v>0</v>
      </c>
      <c r="BN1330" s="34" t="str">
        <f>IF(BM1330=0,"",
IF(SUM($BM$985:BM1330)=1,BO1330,
IF($BM$1560&gt;SUM($BM$985:BM1330),_xlfn.CONCAT(", ",BO1330),
IF($BM$1560=SUM($BM$985:BM1330),_xlfn.CONCAT(" y ",BO1330)))))</f>
        <v/>
      </c>
      <c r="BO1330" s="270" t="s">
        <v>1110</v>
      </c>
    </row>
    <row r="1331" spans="1:67" ht="15" customHeight="1">
      <c r="A1331" s="245"/>
      <c r="B1331" s="9"/>
      <c r="C1331" s="270" t="s">
        <v>1111</v>
      </c>
      <c r="D1331" s="389" t="str">
        <f>IF($AC$978="","",IF(HLOOKUP($AC$978,Presentación!$AQ$3:$BV$574,Presentación!AP350)="","",HLOOKUP($AC$978,Presentación!$AQ$3:$BV$574,Presentación!AP350,0)))</f>
        <v/>
      </c>
      <c r="E1331" s="390"/>
      <c r="F1331" s="391"/>
      <c r="G1331" s="480" t="str">
        <f>IF($AC$978="","",IF(HLOOKUP($AC$978,Presentación!$BZ$3:$DE$574,Presentación!AP350,0)="","",HLOOKUP($AC$978,Presentación!$BZ$3:$DE$574,Presentación!AP350,0)))</f>
        <v/>
      </c>
      <c r="H1331" s="481"/>
      <c r="I1331" s="481"/>
      <c r="J1331" s="481"/>
      <c r="K1331" s="481"/>
      <c r="L1331" s="482"/>
      <c r="M1331" s="27"/>
      <c r="N1331" s="27"/>
      <c r="O1331" s="27"/>
      <c r="P1331" s="27"/>
      <c r="Q1331" s="27"/>
      <c r="R1331" s="27"/>
      <c r="S1331" s="27"/>
      <c r="T1331" s="27"/>
      <c r="U1331" s="27"/>
      <c r="V1331" s="27"/>
      <c r="W1331" s="27"/>
      <c r="X1331" s="27"/>
      <c r="Y1331" s="27"/>
      <c r="Z1331" s="27"/>
      <c r="AA1331" s="27"/>
      <c r="AB1331" s="27"/>
      <c r="AC1331" s="27"/>
      <c r="AD1331" s="27"/>
      <c r="AG1331">
        <f t="shared" si="499"/>
        <v>0</v>
      </c>
      <c r="AH1331">
        <f t="shared" si="500"/>
        <v>0</v>
      </c>
      <c r="AI1331">
        <f t="shared" si="501"/>
        <v>0</v>
      </c>
      <c r="AJ1331">
        <f t="shared" si="502"/>
        <v>0</v>
      </c>
      <c r="AK1331">
        <f t="shared" si="503"/>
        <v>0</v>
      </c>
      <c r="AL1331">
        <f t="shared" si="504"/>
        <v>0</v>
      </c>
      <c r="AM1331">
        <f t="shared" si="505"/>
        <v>0</v>
      </c>
      <c r="AN1331">
        <f t="shared" si="506"/>
        <v>0</v>
      </c>
      <c r="AO1331">
        <f t="shared" si="507"/>
        <v>0</v>
      </c>
      <c r="AP1331">
        <f t="shared" si="508"/>
        <v>0</v>
      </c>
      <c r="AQ1331">
        <f t="shared" si="509"/>
        <v>0</v>
      </c>
      <c r="AR1331">
        <f t="shared" si="510"/>
        <v>0</v>
      </c>
      <c r="AS1331">
        <f t="shared" si="511"/>
        <v>0</v>
      </c>
      <c r="AT1331">
        <f t="shared" si="512"/>
        <v>0</v>
      </c>
      <c r="AU1331">
        <f t="shared" si="513"/>
        <v>0</v>
      </c>
      <c r="AV1331">
        <f t="shared" si="514"/>
        <v>0</v>
      </c>
      <c r="AW1331">
        <f t="shared" si="515"/>
        <v>0</v>
      </c>
      <c r="AX1331">
        <f t="shared" si="516"/>
        <v>0</v>
      </c>
      <c r="AY1331">
        <f t="shared" si="517"/>
        <v>0</v>
      </c>
      <c r="AZ1331">
        <f t="shared" si="518"/>
        <v>0</v>
      </c>
      <c r="BA1331" s="35">
        <f t="shared" si="519"/>
        <v>0</v>
      </c>
      <c r="BB1331" s="36">
        <f t="shared" si="520"/>
        <v>0</v>
      </c>
      <c r="BC1331" s="37">
        <f t="shared" si="521"/>
        <v>0</v>
      </c>
      <c r="BD1331" s="38">
        <f t="shared" si="522"/>
        <v>0</v>
      </c>
      <c r="BE1331" s="35">
        <f t="shared" si="523"/>
        <v>0</v>
      </c>
      <c r="BF1331" s="36">
        <f t="shared" si="524"/>
        <v>0</v>
      </c>
      <c r="BG1331" s="37">
        <f t="shared" si="525"/>
        <v>0</v>
      </c>
      <c r="BH1331" s="38">
        <f t="shared" si="526"/>
        <v>0</v>
      </c>
      <c r="BI1331" s="35">
        <f t="shared" si="527"/>
        <v>0</v>
      </c>
      <c r="BJ1331" s="36">
        <f t="shared" si="528"/>
        <v>0</v>
      </c>
      <c r="BK1331" s="37">
        <f t="shared" si="529"/>
        <v>0</v>
      </c>
      <c r="BL1331" s="38">
        <f t="shared" si="530"/>
        <v>0</v>
      </c>
      <c r="BM1331" s="39">
        <f t="shared" si="531"/>
        <v>0</v>
      </c>
      <c r="BN1331" s="34" t="str">
        <f>IF(BM1331=0,"",
IF(SUM($BM$985:BM1331)=1,BO1331,
IF($BM$1560&gt;SUM($BM$985:BM1331),_xlfn.CONCAT(", ",BO1331),
IF($BM$1560=SUM($BM$985:BM1331),_xlfn.CONCAT(" y ",BO1331)))))</f>
        <v/>
      </c>
      <c r="BO1331" s="270" t="s">
        <v>1111</v>
      </c>
    </row>
    <row r="1332" spans="1:67" ht="15" customHeight="1">
      <c r="A1332" s="245"/>
      <c r="B1332" s="9"/>
      <c r="C1332" s="270" t="s">
        <v>1112</v>
      </c>
      <c r="D1332" s="389" t="str">
        <f>IF($AC$978="","",IF(HLOOKUP($AC$978,Presentación!$AQ$3:$BV$574,Presentación!AP351)="","",HLOOKUP($AC$978,Presentación!$AQ$3:$BV$574,Presentación!AP351,0)))</f>
        <v/>
      </c>
      <c r="E1332" s="390"/>
      <c r="F1332" s="391"/>
      <c r="G1332" s="480" t="str">
        <f>IF($AC$978="","",IF(HLOOKUP($AC$978,Presentación!$BZ$3:$DE$574,Presentación!AP351,0)="","",HLOOKUP($AC$978,Presentación!$BZ$3:$DE$574,Presentación!AP351,0)))</f>
        <v/>
      </c>
      <c r="H1332" s="481"/>
      <c r="I1332" s="481"/>
      <c r="J1332" s="481"/>
      <c r="K1332" s="481"/>
      <c r="L1332" s="482"/>
      <c r="M1332" s="27"/>
      <c r="N1332" s="27"/>
      <c r="O1332" s="27"/>
      <c r="P1332" s="27"/>
      <c r="Q1332" s="27"/>
      <c r="R1332" s="27"/>
      <c r="S1332" s="27"/>
      <c r="T1332" s="27"/>
      <c r="U1332" s="27"/>
      <c r="V1332" s="27"/>
      <c r="W1332" s="27"/>
      <c r="X1332" s="27"/>
      <c r="Y1332" s="27"/>
      <c r="Z1332" s="27"/>
      <c r="AA1332" s="27"/>
      <c r="AB1332" s="27"/>
      <c r="AC1332" s="27"/>
      <c r="AD1332" s="27"/>
      <c r="AG1332">
        <f t="shared" si="499"/>
        <v>0</v>
      </c>
      <c r="AH1332">
        <f t="shared" si="500"/>
        <v>0</v>
      </c>
      <c r="AI1332">
        <f t="shared" si="501"/>
        <v>0</v>
      </c>
      <c r="AJ1332">
        <f t="shared" si="502"/>
        <v>0</v>
      </c>
      <c r="AK1332">
        <f t="shared" si="503"/>
        <v>0</v>
      </c>
      <c r="AL1332">
        <f t="shared" si="504"/>
        <v>0</v>
      </c>
      <c r="AM1332">
        <f t="shared" si="505"/>
        <v>0</v>
      </c>
      <c r="AN1332">
        <f t="shared" si="506"/>
        <v>0</v>
      </c>
      <c r="AO1332">
        <f t="shared" si="507"/>
        <v>0</v>
      </c>
      <c r="AP1332">
        <f t="shared" si="508"/>
        <v>0</v>
      </c>
      <c r="AQ1332">
        <f t="shared" si="509"/>
        <v>0</v>
      </c>
      <c r="AR1332">
        <f t="shared" si="510"/>
        <v>0</v>
      </c>
      <c r="AS1332">
        <f t="shared" si="511"/>
        <v>0</v>
      </c>
      <c r="AT1332">
        <f t="shared" si="512"/>
        <v>0</v>
      </c>
      <c r="AU1332">
        <f t="shared" si="513"/>
        <v>0</v>
      </c>
      <c r="AV1332">
        <f t="shared" si="514"/>
        <v>0</v>
      </c>
      <c r="AW1332">
        <f t="shared" si="515"/>
        <v>0</v>
      </c>
      <c r="AX1332">
        <f t="shared" si="516"/>
        <v>0</v>
      </c>
      <c r="AY1332">
        <f t="shared" si="517"/>
        <v>0</v>
      </c>
      <c r="AZ1332">
        <f t="shared" si="518"/>
        <v>0</v>
      </c>
      <c r="BA1332" s="35">
        <f t="shared" si="519"/>
        <v>0</v>
      </c>
      <c r="BB1332" s="36">
        <f t="shared" si="520"/>
        <v>0</v>
      </c>
      <c r="BC1332" s="37">
        <f t="shared" si="521"/>
        <v>0</v>
      </c>
      <c r="BD1332" s="38">
        <f t="shared" si="522"/>
        <v>0</v>
      </c>
      <c r="BE1332" s="35">
        <f t="shared" si="523"/>
        <v>0</v>
      </c>
      <c r="BF1332" s="36">
        <f t="shared" si="524"/>
        <v>0</v>
      </c>
      <c r="BG1332" s="37">
        <f t="shared" si="525"/>
        <v>0</v>
      </c>
      <c r="BH1332" s="38">
        <f t="shared" si="526"/>
        <v>0</v>
      </c>
      <c r="BI1332" s="35">
        <f t="shared" si="527"/>
        <v>0</v>
      </c>
      <c r="BJ1332" s="36">
        <f t="shared" si="528"/>
        <v>0</v>
      </c>
      <c r="BK1332" s="37">
        <f t="shared" si="529"/>
        <v>0</v>
      </c>
      <c r="BL1332" s="38">
        <f t="shared" si="530"/>
        <v>0</v>
      </c>
      <c r="BM1332" s="39">
        <f t="shared" si="531"/>
        <v>0</v>
      </c>
      <c r="BN1332" s="34" t="str">
        <f>IF(BM1332=0,"",
IF(SUM($BM$985:BM1332)=1,BO1332,
IF($BM$1560&gt;SUM($BM$985:BM1332),_xlfn.CONCAT(", ",BO1332),
IF($BM$1560=SUM($BM$985:BM1332),_xlfn.CONCAT(" y ",BO1332)))))</f>
        <v/>
      </c>
      <c r="BO1332" s="270" t="s">
        <v>1112</v>
      </c>
    </row>
    <row r="1333" spans="1:67" ht="15" customHeight="1">
      <c r="A1333" s="245"/>
      <c r="B1333" s="9"/>
      <c r="C1333" s="270" t="s">
        <v>1113</v>
      </c>
      <c r="D1333" s="389" t="str">
        <f>IF($AC$978="","",IF(HLOOKUP($AC$978,Presentación!$AQ$3:$BV$574,Presentación!AP352)="","",HLOOKUP($AC$978,Presentación!$AQ$3:$BV$574,Presentación!AP352,0)))</f>
        <v/>
      </c>
      <c r="E1333" s="390"/>
      <c r="F1333" s="391"/>
      <c r="G1333" s="480" t="str">
        <f>IF($AC$978="","",IF(HLOOKUP($AC$978,Presentación!$BZ$3:$DE$574,Presentación!AP352,0)="","",HLOOKUP($AC$978,Presentación!$BZ$3:$DE$574,Presentación!AP352,0)))</f>
        <v/>
      </c>
      <c r="H1333" s="481"/>
      <c r="I1333" s="481"/>
      <c r="J1333" s="481"/>
      <c r="K1333" s="481"/>
      <c r="L1333" s="482"/>
      <c r="M1333" s="27"/>
      <c r="N1333" s="27"/>
      <c r="O1333" s="27"/>
      <c r="P1333" s="27"/>
      <c r="Q1333" s="27"/>
      <c r="R1333" s="27"/>
      <c r="S1333" s="27"/>
      <c r="T1333" s="27"/>
      <c r="U1333" s="27"/>
      <c r="V1333" s="27"/>
      <c r="W1333" s="27"/>
      <c r="X1333" s="27"/>
      <c r="Y1333" s="27"/>
      <c r="Z1333" s="27"/>
      <c r="AA1333" s="27"/>
      <c r="AB1333" s="27"/>
      <c r="AC1333" s="27"/>
      <c r="AD1333" s="27"/>
      <c r="AG1333">
        <f t="shared" si="499"/>
        <v>0</v>
      </c>
      <c r="AH1333">
        <f t="shared" si="500"/>
        <v>0</v>
      </c>
      <c r="AI1333">
        <f t="shared" si="501"/>
        <v>0</v>
      </c>
      <c r="AJ1333">
        <f t="shared" si="502"/>
        <v>0</v>
      </c>
      <c r="AK1333">
        <f t="shared" si="503"/>
        <v>0</v>
      </c>
      <c r="AL1333">
        <f t="shared" si="504"/>
        <v>0</v>
      </c>
      <c r="AM1333">
        <f t="shared" si="505"/>
        <v>0</v>
      </c>
      <c r="AN1333">
        <f t="shared" si="506"/>
        <v>0</v>
      </c>
      <c r="AO1333">
        <f t="shared" si="507"/>
        <v>0</v>
      </c>
      <c r="AP1333">
        <f t="shared" si="508"/>
        <v>0</v>
      </c>
      <c r="AQ1333">
        <f t="shared" si="509"/>
        <v>0</v>
      </c>
      <c r="AR1333">
        <f t="shared" si="510"/>
        <v>0</v>
      </c>
      <c r="AS1333">
        <f t="shared" si="511"/>
        <v>0</v>
      </c>
      <c r="AT1333">
        <f t="shared" si="512"/>
        <v>0</v>
      </c>
      <c r="AU1333">
        <f t="shared" si="513"/>
        <v>0</v>
      </c>
      <c r="AV1333">
        <f t="shared" si="514"/>
        <v>0</v>
      </c>
      <c r="AW1333">
        <f t="shared" si="515"/>
        <v>0</v>
      </c>
      <c r="AX1333">
        <f t="shared" si="516"/>
        <v>0</v>
      </c>
      <c r="AY1333">
        <f t="shared" si="517"/>
        <v>0</v>
      </c>
      <c r="AZ1333">
        <f t="shared" si="518"/>
        <v>0</v>
      </c>
      <c r="BA1333" s="35">
        <f t="shared" si="519"/>
        <v>0</v>
      </c>
      <c r="BB1333" s="36">
        <f t="shared" si="520"/>
        <v>0</v>
      </c>
      <c r="BC1333" s="37">
        <f t="shared" si="521"/>
        <v>0</v>
      </c>
      <c r="BD1333" s="38">
        <f t="shared" si="522"/>
        <v>0</v>
      </c>
      <c r="BE1333" s="35">
        <f t="shared" si="523"/>
        <v>0</v>
      </c>
      <c r="BF1333" s="36">
        <f t="shared" si="524"/>
        <v>0</v>
      </c>
      <c r="BG1333" s="37">
        <f t="shared" si="525"/>
        <v>0</v>
      </c>
      <c r="BH1333" s="38">
        <f t="shared" si="526"/>
        <v>0</v>
      </c>
      <c r="BI1333" s="35">
        <f t="shared" si="527"/>
        <v>0</v>
      </c>
      <c r="BJ1333" s="36">
        <f t="shared" si="528"/>
        <v>0</v>
      </c>
      <c r="BK1333" s="37">
        <f t="shared" si="529"/>
        <v>0</v>
      </c>
      <c r="BL1333" s="38">
        <f t="shared" si="530"/>
        <v>0</v>
      </c>
      <c r="BM1333" s="39">
        <f t="shared" si="531"/>
        <v>0</v>
      </c>
      <c r="BN1333" s="34" t="str">
        <f>IF(BM1333=0,"",
IF(SUM($BM$985:BM1333)=1,BO1333,
IF($BM$1560&gt;SUM($BM$985:BM1333),_xlfn.CONCAT(", ",BO1333),
IF($BM$1560=SUM($BM$985:BM1333),_xlfn.CONCAT(" y ",BO1333)))))</f>
        <v/>
      </c>
      <c r="BO1333" s="270" t="s">
        <v>1113</v>
      </c>
    </row>
    <row r="1334" spans="1:67" ht="15" customHeight="1">
      <c r="A1334" s="245"/>
      <c r="B1334" s="9"/>
      <c r="C1334" s="270" t="s">
        <v>1114</v>
      </c>
      <c r="D1334" s="389" t="str">
        <f>IF($AC$978="","",IF(HLOOKUP($AC$978,Presentación!$AQ$3:$BV$574,Presentación!AP353)="","",HLOOKUP($AC$978,Presentación!$AQ$3:$BV$574,Presentación!AP353,0)))</f>
        <v/>
      </c>
      <c r="E1334" s="390"/>
      <c r="F1334" s="391"/>
      <c r="G1334" s="480" t="str">
        <f>IF($AC$978="","",IF(HLOOKUP($AC$978,Presentación!$BZ$3:$DE$574,Presentación!AP353,0)="","",HLOOKUP($AC$978,Presentación!$BZ$3:$DE$574,Presentación!AP353,0)))</f>
        <v/>
      </c>
      <c r="H1334" s="481"/>
      <c r="I1334" s="481"/>
      <c r="J1334" s="481"/>
      <c r="K1334" s="481"/>
      <c r="L1334" s="482"/>
      <c r="M1334" s="27"/>
      <c r="N1334" s="27"/>
      <c r="O1334" s="27"/>
      <c r="P1334" s="27"/>
      <c r="Q1334" s="27"/>
      <c r="R1334" s="27"/>
      <c r="S1334" s="27"/>
      <c r="T1334" s="27"/>
      <c r="U1334" s="27"/>
      <c r="V1334" s="27"/>
      <c r="W1334" s="27"/>
      <c r="X1334" s="27"/>
      <c r="Y1334" s="27"/>
      <c r="Z1334" s="27"/>
      <c r="AA1334" s="27"/>
      <c r="AB1334" s="27"/>
      <c r="AC1334" s="27"/>
      <c r="AD1334" s="27"/>
      <c r="AG1334">
        <f t="shared" si="499"/>
        <v>0</v>
      </c>
      <c r="AH1334">
        <f t="shared" si="500"/>
        <v>0</v>
      </c>
      <c r="AI1334">
        <f t="shared" si="501"/>
        <v>0</v>
      </c>
      <c r="AJ1334">
        <f t="shared" si="502"/>
        <v>0</v>
      </c>
      <c r="AK1334">
        <f t="shared" si="503"/>
        <v>0</v>
      </c>
      <c r="AL1334">
        <f t="shared" si="504"/>
        <v>0</v>
      </c>
      <c r="AM1334">
        <f t="shared" si="505"/>
        <v>0</v>
      </c>
      <c r="AN1334">
        <f t="shared" si="506"/>
        <v>0</v>
      </c>
      <c r="AO1334">
        <f t="shared" si="507"/>
        <v>0</v>
      </c>
      <c r="AP1334">
        <f t="shared" si="508"/>
        <v>0</v>
      </c>
      <c r="AQ1334">
        <f t="shared" si="509"/>
        <v>0</v>
      </c>
      <c r="AR1334">
        <f t="shared" si="510"/>
        <v>0</v>
      </c>
      <c r="AS1334">
        <f t="shared" si="511"/>
        <v>0</v>
      </c>
      <c r="AT1334">
        <f t="shared" si="512"/>
        <v>0</v>
      </c>
      <c r="AU1334">
        <f t="shared" si="513"/>
        <v>0</v>
      </c>
      <c r="AV1334">
        <f t="shared" si="514"/>
        <v>0</v>
      </c>
      <c r="AW1334">
        <f t="shared" si="515"/>
        <v>0</v>
      </c>
      <c r="AX1334">
        <f t="shared" si="516"/>
        <v>0</v>
      </c>
      <c r="AY1334">
        <f t="shared" si="517"/>
        <v>0</v>
      </c>
      <c r="AZ1334">
        <f t="shared" si="518"/>
        <v>0</v>
      </c>
      <c r="BA1334" s="35">
        <f t="shared" si="519"/>
        <v>0</v>
      </c>
      <c r="BB1334" s="36">
        <f t="shared" si="520"/>
        <v>0</v>
      </c>
      <c r="BC1334" s="37">
        <f t="shared" si="521"/>
        <v>0</v>
      </c>
      <c r="BD1334" s="38">
        <f t="shared" si="522"/>
        <v>0</v>
      </c>
      <c r="BE1334" s="35">
        <f t="shared" si="523"/>
        <v>0</v>
      </c>
      <c r="BF1334" s="36">
        <f t="shared" si="524"/>
        <v>0</v>
      </c>
      <c r="BG1334" s="37">
        <f t="shared" si="525"/>
        <v>0</v>
      </c>
      <c r="BH1334" s="38">
        <f t="shared" si="526"/>
        <v>0</v>
      </c>
      <c r="BI1334" s="35">
        <f t="shared" si="527"/>
        <v>0</v>
      </c>
      <c r="BJ1334" s="36">
        <f t="shared" si="528"/>
        <v>0</v>
      </c>
      <c r="BK1334" s="37">
        <f t="shared" si="529"/>
        <v>0</v>
      </c>
      <c r="BL1334" s="38">
        <f t="shared" si="530"/>
        <v>0</v>
      </c>
      <c r="BM1334" s="39">
        <f t="shared" si="531"/>
        <v>0</v>
      </c>
      <c r="BN1334" s="34" t="str">
        <f>IF(BM1334=0,"",
IF(SUM($BM$985:BM1334)=1,BO1334,
IF($BM$1560&gt;SUM($BM$985:BM1334),_xlfn.CONCAT(", ",BO1334),
IF($BM$1560=SUM($BM$985:BM1334),_xlfn.CONCAT(" y ",BO1334)))))</f>
        <v/>
      </c>
      <c r="BO1334" s="270" t="s">
        <v>1114</v>
      </c>
    </row>
    <row r="1335" spans="1:67" ht="15" customHeight="1">
      <c r="A1335" s="245"/>
      <c r="B1335" s="9"/>
      <c r="C1335" s="270" t="s">
        <v>1115</v>
      </c>
      <c r="D1335" s="389" t="str">
        <f>IF($AC$978="","",IF(HLOOKUP($AC$978,Presentación!$AQ$3:$BV$574,Presentación!AP354)="","",HLOOKUP($AC$978,Presentación!$AQ$3:$BV$574,Presentación!AP354,0)))</f>
        <v/>
      </c>
      <c r="E1335" s="390"/>
      <c r="F1335" s="391"/>
      <c r="G1335" s="480" t="str">
        <f>IF($AC$978="","",IF(HLOOKUP($AC$978,Presentación!$BZ$3:$DE$574,Presentación!AP354,0)="","",HLOOKUP($AC$978,Presentación!$BZ$3:$DE$574,Presentación!AP354,0)))</f>
        <v/>
      </c>
      <c r="H1335" s="481"/>
      <c r="I1335" s="481"/>
      <c r="J1335" s="481"/>
      <c r="K1335" s="481"/>
      <c r="L1335" s="482"/>
      <c r="M1335" s="27"/>
      <c r="N1335" s="27"/>
      <c r="O1335" s="27"/>
      <c r="P1335" s="27"/>
      <c r="Q1335" s="27"/>
      <c r="R1335" s="27"/>
      <c r="S1335" s="27"/>
      <c r="T1335" s="27"/>
      <c r="U1335" s="27"/>
      <c r="V1335" s="27"/>
      <c r="W1335" s="27"/>
      <c r="X1335" s="27"/>
      <c r="Y1335" s="27"/>
      <c r="Z1335" s="27"/>
      <c r="AA1335" s="27"/>
      <c r="AB1335" s="27"/>
      <c r="AC1335" s="27"/>
      <c r="AD1335" s="27"/>
      <c r="AG1335">
        <f t="shared" si="499"/>
        <v>0</v>
      </c>
      <c r="AH1335">
        <f t="shared" si="500"/>
        <v>0</v>
      </c>
      <c r="AI1335">
        <f t="shared" si="501"/>
        <v>0</v>
      </c>
      <c r="AJ1335">
        <f t="shared" si="502"/>
        <v>0</v>
      </c>
      <c r="AK1335">
        <f t="shared" si="503"/>
        <v>0</v>
      </c>
      <c r="AL1335">
        <f t="shared" si="504"/>
        <v>0</v>
      </c>
      <c r="AM1335">
        <f t="shared" si="505"/>
        <v>0</v>
      </c>
      <c r="AN1335">
        <f t="shared" si="506"/>
        <v>0</v>
      </c>
      <c r="AO1335">
        <f t="shared" si="507"/>
        <v>0</v>
      </c>
      <c r="AP1335">
        <f t="shared" si="508"/>
        <v>0</v>
      </c>
      <c r="AQ1335">
        <f t="shared" si="509"/>
        <v>0</v>
      </c>
      <c r="AR1335">
        <f t="shared" si="510"/>
        <v>0</v>
      </c>
      <c r="AS1335">
        <f t="shared" si="511"/>
        <v>0</v>
      </c>
      <c r="AT1335">
        <f t="shared" si="512"/>
        <v>0</v>
      </c>
      <c r="AU1335">
        <f t="shared" si="513"/>
        <v>0</v>
      </c>
      <c r="AV1335">
        <f t="shared" si="514"/>
        <v>0</v>
      </c>
      <c r="AW1335">
        <f t="shared" si="515"/>
        <v>0</v>
      </c>
      <c r="AX1335">
        <f t="shared" si="516"/>
        <v>0</v>
      </c>
      <c r="AY1335">
        <f t="shared" si="517"/>
        <v>0</v>
      </c>
      <c r="AZ1335">
        <f t="shared" si="518"/>
        <v>0</v>
      </c>
      <c r="BA1335" s="35">
        <f t="shared" si="519"/>
        <v>0</v>
      </c>
      <c r="BB1335" s="36">
        <f t="shared" si="520"/>
        <v>0</v>
      </c>
      <c r="BC1335" s="37">
        <f t="shared" si="521"/>
        <v>0</v>
      </c>
      <c r="BD1335" s="38">
        <f t="shared" si="522"/>
        <v>0</v>
      </c>
      <c r="BE1335" s="35">
        <f t="shared" si="523"/>
        <v>0</v>
      </c>
      <c r="BF1335" s="36">
        <f t="shared" si="524"/>
        <v>0</v>
      </c>
      <c r="BG1335" s="37">
        <f t="shared" si="525"/>
        <v>0</v>
      </c>
      <c r="BH1335" s="38">
        <f t="shared" si="526"/>
        <v>0</v>
      </c>
      <c r="BI1335" s="35">
        <f t="shared" si="527"/>
        <v>0</v>
      </c>
      <c r="BJ1335" s="36">
        <f t="shared" si="528"/>
        <v>0</v>
      </c>
      <c r="BK1335" s="37">
        <f t="shared" si="529"/>
        <v>0</v>
      </c>
      <c r="BL1335" s="38">
        <f t="shared" si="530"/>
        <v>0</v>
      </c>
      <c r="BM1335" s="39">
        <f t="shared" si="531"/>
        <v>0</v>
      </c>
      <c r="BN1335" s="34" t="str">
        <f>IF(BM1335=0,"",
IF(SUM($BM$985:BM1335)=1,BO1335,
IF($BM$1560&gt;SUM($BM$985:BM1335),_xlfn.CONCAT(", ",BO1335),
IF($BM$1560=SUM($BM$985:BM1335),_xlfn.CONCAT(" y ",BO1335)))))</f>
        <v/>
      </c>
      <c r="BO1335" s="270" t="s">
        <v>1115</v>
      </c>
    </row>
    <row r="1336" spans="1:67" ht="15" customHeight="1">
      <c r="A1336" s="245"/>
      <c r="B1336" s="9"/>
      <c r="C1336" s="270" t="s">
        <v>1116</v>
      </c>
      <c r="D1336" s="389" t="str">
        <f>IF($AC$978="","",IF(HLOOKUP($AC$978,Presentación!$AQ$3:$BV$574,Presentación!AP355)="","",HLOOKUP($AC$978,Presentación!$AQ$3:$BV$574,Presentación!AP355,0)))</f>
        <v/>
      </c>
      <c r="E1336" s="390"/>
      <c r="F1336" s="391"/>
      <c r="G1336" s="480" t="str">
        <f>IF($AC$978="","",IF(HLOOKUP($AC$978,Presentación!$BZ$3:$DE$574,Presentación!AP355,0)="","",HLOOKUP($AC$978,Presentación!$BZ$3:$DE$574,Presentación!AP355,0)))</f>
        <v/>
      </c>
      <c r="H1336" s="481"/>
      <c r="I1336" s="481"/>
      <c r="J1336" s="481"/>
      <c r="K1336" s="481"/>
      <c r="L1336" s="482"/>
      <c r="M1336" s="27"/>
      <c r="N1336" s="27"/>
      <c r="O1336" s="27"/>
      <c r="P1336" s="27"/>
      <c r="Q1336" s="27"/>
      <c r="R1336" s="27"/>
      <c r="S1336" s="27"/>
      <c r="T1336" s="27"/>
      <c r="U1336" s="27"/>
      <c r="V1336" s="27"/>
      <c r="W1336" s="27"/>
      <c r="X1336" s="27"/>
      <c r="Y1336" s="27"/>
      <c r="Z1336" s="27"/>
      <c r="AA1336" s="27"/>
      <c r="AB1336" s="27"/>
      <c r="AC1336" s="27"/>
      <c r="AD1336" s="27"/>
      <c r="AG1336">
        <f t="shared" si="499"/>
        <v>0</v>
      </c>
      <c r="AH1336">
        <f t="shared" si="500"/>
        <v>0</v>
      </c>
      <c r="AI1336">
        <f t="shared" si="501"/>
        <v>0</v>
      </c>
      <c r="AJ1336">
        <f t="shared" si="502"/>
        <v>0</v>
      </c>
      <c r="AK1336">
        <f t="shared" si="503"/>
        <v>0</v>
      </c>
      <c r="AL1336">
        <f t="shared" si="504"/>
        <v>0</v>
      </c>
      <c r="AM1336">
        <f t="shared" si="505"/>
        <v>0</v>
      </c>
      <c r="AN1336">
        <f t="shared" si="506"/>
        <v>0</v>
      </c>
      <c r="AO1336">
        <f t="shared" si="507"/>
        <v>0</v>
      </c>
      <c r="AP1336">
        <f t="shared" si="508"/>
        <v>0</v>
      </c>
      <c r="AQ1336">
        <f t="shared" si="509"/>
        <v>0</v>
      </c>
      <c r="AR1336">
        <f t="shared" si="510"/>
        <v>0</v>
      </c>
      <c r="AS1336">
        <f t="shared" si="511"/>
        <v>0</v>
      </c>
      <c r="AT1336">
        <f t="shared" si="512"/>
        <v>0</v>
      </c>
      <c r="AU1336">
        <f t="shared" si="513"/>
        <v>0</v>
      </c>
      <c r="AV1336">
        <f t="shared" si="514"/>
        <v>0</v>
      </c>
      <c r="AW1336">
        <f t="shared" si="515"/>
        <v>0</v>
      </c>
      <c r="AX1336">
        <f t="shared" si="516"/>
        <v>0</v>
      </c>
      <c r="AY1336">
        <f t="shared" si="517"/>
        <v>0</v>
      </c>
      <c r="AZ1336">
        <f t="shared" si="518"/>
        <v>0</v>
      </c>
      <c r="BA1336" s="35">
        <f t="shared" si="519"/>
        <v>0</v>
      </c>
      <c r="BB1336" s="36">
        <f t="shared" si="520"/>
        <v>0</v>
      </c>
      <c r="BC1336" s="37">
        <f t="shared" si="521"/>
        <v>0</v>
      </c>
      <c r="BD1336" s="38">
        <f t="shared" si="522"/>
        <v>0</v>
      </c>
      <c r="BE1336" s="35">
        <f t="shared" si="523"/>
        <v>0</v>
      </c>
      <c r="BF1336" s="36">
        <f t="shared" si="524"/>
        <v>0</v>
      </c>
      <c r="BG1336" s="37">
        <f t="shared" si="525"/>
        <v>0</v>
      </c>
      <c r="BH1336" s="38">
        <f t="shared" si="526"/>
        <v>0</v>
      </c>
      <c r="BI1336" s="35">
        <f t="shared" si="527"/>
        <v>0</v>
      </c>
      <c r="BJ1336" s="36">
        <f t="shared" si="528"/>
        <v>0</v>
      </c>
      <c r="BK1336" s="37">
        <f t="shared" si="529"/>
        <v>0</v>
      </c>
      <c r="BL1336" s="38">
        <f t="shared" si="530"/>
        <v>0</v>
      </c>
      <c r="BM1336" s="39">
        <f t="shared" si="531"/>
        <v>0</v>
      </c>
      <c r="BN1336" s="34" t="str">
        <f>IF(BM1336=0,"",
IF(SUM($BM$985:BM1336)=1,BO1336,
IF($BM$1560&gt;SUM($BM$985:BM1336),_xlfn.CONCAT(", ",BO1336),
IF($BM$1560=SUM($BM$985:BM1336),_xlfn.CONCAT(" y ",BO1336)))))</f>
        <v/>
      </c>
      <c r="BO1336" s="270" t="s">
        <v>1116</v>
      </c>
    </row>
    <row r="1337" spans="1:67" ht="15" customHeight="1">
      <c r="A1337" s="245"/>
      <c r="B1337" s="9"/>
      <c r="C1337" s="270" t="s">
        <v>1117</v>
      </c>
      <c r="D1337" s="389" t="str">
        <f>IF($AC$978="","",IF(HLOOKUP($AC$978,Presentación!$AQ$3:$BV$574,Presentación!AP356)="","",HLOOKUP($AC$978,Presentación!$AQ$3:$BV$574,Presentación!AP356,0)))</f>
        <v/>
      </c>
      <c r="E1337" s="390"/>
      <c r="F1337" s="391"/>
      <c r="G1337" s="480" t="str">
        <f>IF($AC$978="","",IF(HLOOKUP($AC$978,Presentación!$BZ$3:$DE$574,Presentación!AP356,0)="","",HLOOKUP($AC$978,Presentación!$BZ$3:$DE$574,Presentación!AP356,0)))</f>
        <v/>
      </c>
      <c r="H1337" s="481"/>
      <c r="I1337" s="481"/>
      <c r="J1337" s="481"/>
      <c r="K1337" s="481"/>
      <c r="L1337" s="482"/>
      <c r="M1337" s="27"/>
      <c r="N1337" s="27"/>
      <c r="O1337" s="27"/>
      <c r="P1337" s="27"/>
      <c r="Q1337" s="27"/>
      <c r="R1337" s="27"/>
      <c r="S1337" s="27"/>
      <c r="T1337" s="27"/>
      <c r="U1337" s="27"/>
      <c r="V1337" s="27"/>
      <c r="W1337" s="27"/>
      <c r="X1337" s="27"/>
      <c r="Y1337" s="27"/>
      <c r="Z1337" s="27"/>
      <c r="AA1337" s="27"/>
      <c r="AB1337" s="27"/>
      <c r="AC1337" s="27"/>
      <c r="AD1337" s="27"/>
      <c r="AG1337">
        <f t="shared" si="499"/>
        <v>0</v>
      </c>
      <c r="AH1337">
        <f t="shared" si="500"/>
        <v>0</v>
      </c>
      <c r="AI1337">
        <f t="shared" si="501"/>
        <v>0</v>
      </c>
      <c r="AJ1337">
        <f t="shared" si="502"/>
        <v>0</v>
      </c>
      <c r="AK1337">
        <f t="shared" si="503"/>
        <v>0</v>
      </c>
      <c r="AL1337">
        <f t="shared" si="504"/>
        <v>0</v>
      </c>
      <c r="AM1337">
        <f t="shared" si="505"/>
        <v>0</v>
      </c>
      <c r="AN1337">
        <f t="shared" si="506"/>
        <v>0</v>
      </c>
      <c r="AO1337">
        <f t="shared" si="507"/>
        <v>0</v>
      </c>
      <c r="AP1337">
        <f t="shared" si="508"/>
        <v>0</v>
      </c>
      <c r="AQ1337">
        <f t="shared" si="509"/>
        <v>0</v>
      </c>
      <c r="AR1337">
        <f t="shared" si="510"/>
        <v>0</v>
      </c>
      <c r="AS1337">
        <f t="shared" si="511"/>
        <v>0</v>
      </c>
      <c r="AT1337">
        <f t="shared" si="512"/>
        <v>0</v>
      </c>
      <c r="AU1337">
        <f t="shared" si="513"/>
        <v>0</v>
      </c>
      <c r="AV1337">
        <f t="shared" si="514"/>
        <v>0</v>
      </c>
      <c r="AW1337">
        <f t="shared" si="515"/>
        <v>0</v>
      </c>
      <c r="AX1337">
        <f t="shared" si="516"/>
        <v>0</v>
      </c>
      <c r="AY1337">
        <f t="shared" si="517"/>
        <v>0</v>
      </c>
      <c r="AZ1337">
        <f t="shared" si="518"/>
        <v>0</v>
      </c>
      <c r="BA1337" s="35">
        <f t="shared" si="519"/>
        <v>0</v>
      </c>
      <c r="BB1337" s="36">
        <f t="shared" si="520"/>
        <v>0</v>
      </c>
      <c r="BC1337" s="37">
        <f t="shared" si="521"/>
        <v>0</v>
      </c>
      <c r="BD1337" s="38">
        <f t="shared" si="522"/>
        <v>0</v>
      </c>
      <c r="BE1337" s="35">
        <f t="shared" si="523"/>
        <v>0</v>
      </c>
      <c r="BF1337" s="36">
        <f t="shared" si="524"/>
        <v>0</v>
      </c>
      <c r="BG1337" s="37">
        <f t="shared" si="525"/>
        <v>0</v>
      </c>
      <c r="BH1337" s="38">
        <f t="shared" si="526"/>
        <v>0</v>
      </c>
      <c r="BI1337" s="35">
        <f t="shared" si="527"/>
        <v>0</v>
      </c>
      <c r="BJ1337" s="36">
        <f t="shared" si="528"/>
        <v>0</v>
      </c>
      <c r="BK1337" s="37">
        <f t="shared" si="529"/>
        <v>0</v>
      </c>
      <c r="BL1337" s="38">
        <f t="shared" si="530"/>
        <v>0</v>
      </c>
      <c r="BM1337" s="39">
        <f t="shared" si="531"/>
        <v>0</v>
      </c>
      <c r="BN1337" s="34" t="str">
        <f>IF(BM1337=0,"",
IF(SUM($BM$985:BM1337)=1,BO1337,
IF($BM$1560&gt;SUM($BM$985:BM1337),_xlfn.CONCAT(", ",BO1337),
IF($BM$1560=SUM($BM$985:BM1337),_xlfn.CONCAT(" y ",BO1337)))))</f>
        <v/>
      </c>
      <c r="BO1337" s="270" t="s">
        <v>1117</v>
      </c>
    </row>
    <row r="1338" spans="1:67" ht="15" customHeight="1">
      <c r="A1338" s="245"/>
      <c r="B1338" s="9"/>
      <c r="C1338" s="270" t="s">
        <v>1118</v>
      </c>
      <c r="D1338" s="389" t="str">
        <f>IF($AC$978="","",IF(HLOOKUP($AC$978,Presentación!$AQ$3:$BV$574,Presentación!AP357)="","",HLOOKUP($AC$978,Presentación!$AQ$3:$BV$574,Presentación!AP357,0)))</f>
        <v/>
      </c>
      <c r="E1338" s="390"/>
      <c r="F1338" s="391"/>
      <c r="G1338" s="480" t="str">
        <f>IF($AC$978="","",IF(HLOOKUP($AC$978,Presentación!$BZ$3:$DE$574,Presentación!AP357,0)="","",HLOOKUP($AC$978,Presentación!$BZ$3:$DE$574,Presentación!AP357,0)))</f>
        <v/>
      </c>
      <c r="H1338" s="481"/>
      <c r="I1338" s="481"/>
      <c r="J1338" s="481"/>
      <c r="K1338" s="481"/>
      <c r="L1338" s="482"/>
      <c r="M1338" s="27"/>
      <c r="N1338" s="27"/>
      <c r="O1338" s="27"/>
      <c r="P1338" s="27"/>
      <c r="Q1338" s="27"/>
      <c r="R1338" s="27"/>
      <c r="S1338" s="27"/>
      <c r="T1338" s="27"/>
      <c r="U1338" s="27"/>
      <c r="V1338" s="27"/>
      <c r="W1338" s="27"/>
      <c r="X1338" s="27"/>
      <c r="Y1338" s="27"/>
      <c r="Z1338" s="27"/>
      <c r="AA1338" s="27"/>
      <c r="AB1338" s="27"/>
      <c r="AC1338" s="27"/>
      <c r="AD1338" s="27"/>
      <c r="AG1338">
        <f t="shared" si="499"/>
        <v>0</v>
      </c>
      <c r="AH1338">
        <f t="shared" si="500"/>
        <v>0</v>
      </c>
      <c r="AI1338">
        <f t="shared" si="501"/>
        <v>0</v>
      </c>
      <c r="AJ1338">
        <f t="shared" si="502"/>
        <v>0</v>
      </c>
      <c r="AK1338">
        <f t="shared" si="503"/>
        <v>0</v>
      </c>
      <c r="AL1338">
        <f t="shared" si="504"/>
        <v>0</v>
      </c>
      <c r="AM1338">
        <f t="shared" si="505"/>
        <v>0</v>
      </c>
      <c r="AN1338">
        <f t="shared" si="506"/>
        <v>0</v>
      </c>
      <c r="AO1338">
        <f t="shared" si="507"/>
        <v>0</v>
      </c>
      <c r="AP1338">
        <f t="shared" si="508"/>
        <v>0</v>
      </c>
      <c r="AQ1338">
        <f t="shared" si="509"/>
        <v>0</v>
      </c>
      <c r="AR1338">
        <f t="shared" si="510"/>
        <v>0</v>
      </c>
      <c r="AS1338">
        <f t="shared" si="511"/>
        <v>0</v>
      </c>
      <c r="AT1338">
        <f t="shared" si="512"/>
        <v>0</v>
      </c>
      <c r="AU1338">
        <f t="shared" si="513"/>
        <v>0</v>
      </c>
      <c r="AV1338">
        <f t="shared" si="514"/>
        <v>0</v>
      </c>
      <c r="AW1338">
        <f t="shared" si="515"/>
        <v>0</v>
      </c>
      <c r="AX1338">
        <f t="shared" si="516"/>
        <v>0</v>
      </c>
      <c r="AY1338">
        <f t="shared" si="517"/>
        <v>0</v>
      </c>
      <c r="AZ1338">
        <f t="shared" si="518"/>
        <v>0</v>
      </c>
      <c r="BA1338" s="35">
        <f t="shared" si="519"/>
        <v>0</v>
      </c>
      <c r="BB1338" s="36">
        <f t="shared" si="520"/>
        <v>0</v>
      </c>
      <c r="BC1338" s="37">
        <f t="shared" si="521"/>
        <v>0</v>
      </c>
      <c r="BD1338" s="38">
        <f t="shared" si="522"/>
        <v>0</v>
      </c>
      <c r="BE1338" s="35">
        <f t="shared" si="523"/>
        <v>0</v>
      </c>
      <c r="BF1338" s="36">
        <f t="shared" si="524"/>
        <v>0</v>
      </c>
      <c r="BG1338" s="37">
        <f t="shared" si="525"/>
        <v>0</v>
      </c>
      <c r="BH1338" s="38">
        <f t="shared" si="526"/>
        <v>0</v>
      </c>
      <c r="BI1338" s="35">
        <f t="shared" si="527"/>
        <v>0</v>
      </c>
      <c r="BJ1338" s="36">
        <f t="shared" si="528"/>
        <v>0</v>
      </c>
      <c r="BK1338" s="37">
        <f t="shared" si="529"/>
        <v>0</v>
      </c>
      <c r="BL1338" s="38">
        <f t="shared" si="530"/>
        <v>0</v>
      </c>
      <c r="BM1338" s="39">
        <f t="shared" si="531"/>
        <v>0</v>
      </c>
      <c r="BN1338" s="34" t="str">
        <f>IF(BM1338=0,"",
IF(SUM($BM$985:BM1338)=1,BO1338,
IF($BM$1560&gt;SUM($BM$985:BM1338),_xlfn.CONCAT(", ",BO1338),
IF($BM$1560=SUM($BM$985:BM1338),_xlfn.CONCAT(" y ",BO1338)))))</f>
        <v/>
      </c>
      <c r="BO1338" s="270" t="s">
        <v>1118</v>
      </c>
    </row>
    <row r="1339" spans="1:67" ht="15" customHeight="1">
      <c r="A1339" s="245"/>
      <c r="B1339" s="9"/>
      <c r="C1339" s="270" t="s">
        <v>1119</v>
      </c>
      <c r="D1339" s="389" t="str">
        <f>IF($AC$978="","",IF(HLOOKUP($AC$978,Presentación!$AQ$3:$BV$574,Presentación!AP358)="","",HLOOKUP($AC$978,Presentación!$AQ$3:$BV$574,Presentación!AP358,0)))</f>
        <v/>
      </c>
      <c r="E1339" s="390"/>
      <c r="F1339" s="391"/>
      <c r="G1339" s="480" t="str">
        <f>IF($AC$978="","",IF(HLOOKUP($AC$978,Presentación!$BZ$3:$DE$574,Presentación!AP358,0)="","",HLOOKUP($AC$978,Presentación!$BZ$3:$DE$574,Presentación!AP358,0)))</f>
        <v/>
      </c>
      <c r="H1339" s="481"/>
      <c r="I1339" s="481"/>
      <c r="J1339" s="481"/>
      <c r="K1339" s="481"/>
      <c r="L1339" s="482"/>
      <c r="M1339" s="27"/>
      <c r="N1339" s="27"/>
      <c r="O1339" s="27"/>
      <c r="P1339" s="27"/>
      <c r="Q1339" s="27"/>
      <c r="R1339" s="27"/>
      <c r="S1339" s="27"/>
      <c r="T1339" s="27"/>
      <c r="U1339" s="27"/>
      <c r="V1339" s="27"/>
      <c r="W1339" s="27"/>
      <c r="X1339" s="27"/>
      <c r="Y1339" s="27"/>
      <c r="Z1339" s="27"/>
      <c r="AA1339" s="27"/>
      <c r="AB1339" s="27"/>
      <c r="AC1339" s="27"/>
      <c r="AD1339" s="27"/>
      <c r="AG1339">
        <f t="shared" si="499"/>
        <v>0</v>
      </c>
      <c r="AH1339">
        <f t="shared" si="500"/>
        <v>0</v>
      </c>
      <c r="AI1339">
        <f t="shared" si="501"/>
        <v>0</v>
      </c>
      <c r="AJ1339">
        <f t="shared" si="502"/>
        <v>0</v>
      </c>
      <c r="AK1339">
        <f t="shared" si="503"/>
        <v>0</v>
      </c>
      <c r="AL1339">
        <f t="shared" si="504"/>
        <v>0</v>
      </c>
      <c r="AM1339">
        <f t="shared" si="505"/>
        <v>0</v>
      </c>
      <c r="AN1339">
        <f t="shared" si="506"/>
        <v>0</v>
      </c>
      <c r="AO1339">
        <f t="shared" si="507"/>
        <v>0</v>
      </c>
      <c r="AP1339">
        <f t="shared" si="508"/>
        <v>0</v>
      </c>
      <c r="AQ1339">
        <f t="shared" si="509"/>
        <v>0</v>
      </c>
      <c r="AR1339">
        <f t="shared" si="510"/>
        <v>0</v>
      </c>
      <c r="AS1339">
        <f t="shared" si="511"/>
        <v>0</v>
      </c>
      <c r="AT1339">
        <f t="shared" si="512"/>
        <v>0</v>
      </c>
      <c r="AU1339">
        <f t="shared" si="513"/>
        <v>0</v>
      </c>
      <c r="AV1339">
        <f t="shared" si="514"/>
        <v>0</v>
      </c>
      <c r="AW1339">
        <f t="shared" si="515"/>
        <v>0</v>
      </c>
      <c r="AX1339">
        <f t="shared" si="516"/>
        <v>0</v>
      </c>
      <c r="AY1339">
        <f t="shared" si="517"/>
        <v>0</v>
      </c>
      <c r="AZ1339">
        <f t="shared" si="518"/>
        <v>0</v>
      </c>
      <c r="BA1339" s="35">
        <f t="shared" si="519"/>
        <v>0</v>
      </c>
      <c r="BB1339" s="36">
        <f t="shared" si="520"/>
        <v>0</v>
      </c>
      <c r="BC1339" s="37">
        <f t="shared" si="521"/>
        <v>0</v>
      </c>
      <c r="BD1339" s="38">
        <f t="shared" si="522"/>
        <v>0</v>
      </c>
      <c r="BE1339" s="35">
        <f t="shared" si="523"/>
        <v>0</v>
      </c>
      <c r="BF1339" s="36">
        <f t="shared" si="524"/>
        <v>0</v>
      </c>
      <c r="BG1339" s="37">
        <f t="shared" si="525"/>
        <v>0</v>
      </c>
      <c r="BH1339" s="38">
        <f t="shared" si="526"/>
        <v>0</v>
      </c>
      <c r="BI1339" s="35">
        <f t="shared" si="527"/>
        <v>0</v>
      </c>
      <c r="BJ1339" s="36">
        <f t="shared" si="528"/>
        <v>0</v>
      </c>
      <c r="BK1339" s="37">
        <f t="shared" si="529"/>
        <v>0</v>
      </c>
      <c r="BL1339" s="38">
        <f t="shared" si="530"/>
        <v>0</v>
      </c>
      <c r="BM1339" s="39">
        <f t="shared" si="531"/>
        <v>0</v>
      </c>
      <c r="BN1339" s="34" t="str">
        <f>IF(BM1339=0,"",
IF(SUM($BM$985:BM1339)=1,BO1339,
IF($BM$1560&gt;SUM($BM$985:BM1339),_xlfn.CONCAT(", ",BO1339),
IF($BM$1560=SUM($BM$985:BM1339),_xlfn.CONCAT(" y ",BO1339)))))</f>
        <v/>
      </c>
      <c r="BO1339" s="270" t="s">
        <v>1119</v>
      </c>
    </row>
    <row r="1340" spans="1:67" ht="15" customHeight="1">
      <c r="A1340" s="245"/>
      <c r="B1340" s="9"/>
      <c r="C1340" s="270" t="s">
        <v>1120</v>
      </c>
      <c r="D1340" s="389" t="str">
        <f>IF($AC$978="","",IF(HLOOKUP($AC$978,Presentación!$AQ$3:$BV$574,Presentación!AP359)="","",HLOOKUP($AC$978,Presentación!$AQ$3:$BV$574,Presentación!AP359,0)))</f>
        <v/>
      </c>
      <c r="E1340" s="390"/>
      <c r="F1340" s="391"/>
      <c r="G1340" s="480" t="str">
        <f>IF($AC$978="","",IF(HLOOKUP($AC$978,Presentación!$BZ$3:$DE$574,Presentación!AP359,0)="","",HLOOKUP($AC$978,Presentación!$BZ$3:$DE$574,Presentación!AP359,0)))</f>
        <v/>
      </c>
      <c r="H1340" s="481"/>
      <c r="I1340" s="481"/>
      <c r="J1340" s="481"/>
      <c r="K1340" s="481"/>
      <c r="L1340" s="482"/>
      <c r="M1340" s="27"/>
      <c r="N1340" s="27"/>
      <c r="O1340" s="27"/>
      <c r="P1340" s="27"/>
      <c r="Q1340" s="27"/>
      <c r="R1340" s="27"/>
      <c r="S1340" s="27"/>
      <c r="T1340" s="27"/>
      <c r="U1340" s="27"/>
      <c r="V1340" s="27"/>
      <c r="W1340" s="27"/>
      <c r="X1340" s="27"/>
      <c r="Y1340" s="27"/>
      <c r="Z1340" s="27"/>
      <c r="AA1340" s="27"/>
      <c r="AB1340" s="27"/>
      <c r="AC1340" s="27"/>
      <c r="AD1340" s="27"/>
      <c r="AG1340">
        <f t="shared" si="499"/>
        <v>0</v>
      </c>
      <c r="AH1340">
        <f t="shared" si="500"/>
        <v>0</v>
      </c>
      <c r="AI1340">
        <f t="shared" si="501"/>
        <v>0</v>
      </c>
      <c r="AJ1340">
        <f t="shared" si="502"/>
        <v>0</v>
      </c>
      <c r="AK1340">
        <f t="shared" si="503"/>
        <v>0</v>
      </c>
      <c r="AL1340">
        <f t="shared" si="504"/>
        <v>0</v>
      </c>
      <c r="AM1340">
        <f t="shared" si="505"/>
        <v>0</v>
      </c>
      <c r="AN1340">
        <f t="shared" si="506"/>
        <v>0</v>
      </c>
      <c r="AO1340">
        <f t="shared" si="507"/>
        <v>0</v>
      </c>
      <c r="AP1340">
        <f t="shared" si="508"/>
        <v>0</v>
      </c>
      <c r="AQ1340">
        <f t="shared" si="509"/>
        <v>0</v>
      </c>
      <c r="AR1340">
        <f t="shared" si="510"/>
        <v>0</v>
      </c>
      <c r="AS1340">
        <f t="shared" si="511"/>
        <v>0</v>
      </c>
      <c r="AT1340">
        <f t="shared" si="512"/>
        <v>0</v>
      </c>
      <c r="AU1340">
        <f t="shared" si="513"/>
        <v>0</v>
      </c>
      <c r="AV1340">
        <f t="shared" si="514"/>
        <v>0</v>
      </c>
      <c r="AW1340">
        <f t="shared" si="515"/>
        <v>0</v>
      </c>
      <c r="AX1340">
        <f t="shared" si="516"/>
        <v>0</v>
      </c>
      <c r="AY1340">
        <f t="shared" si="517"/>
        <v>0</v>
      </c>
      <c r="AZ1340">
        <f t="shared" si="518"/>
        <v>0</v>
      </c>
      <c r="BA1340" s="35">
        <f t="shared" si="519"/>
        <v>0</v>
      </c>
      <c r="BB1340" s="36">
        <f t="shared" si="520"/>
        <v>0</v>
      </c>
      <c r="BC1340" s="37">
        <f t="shared" si="521"/>
        <v>0</v>
      </c>
      <c r="BD1340" s="38">
        <f t="shared" si="522"/>
        <v>0</v>
      </c>
      <c r="BE1340" s="35">
        <f t="shared" si="523"/>
        <v>0</v>
      </c>
      <c r="BF1340" s="36">
        <f t="shared" si="524"/>
        <v>0</v>
      </c>
      <c r="BG1340" s="37">
        <f t="shared" si="525"/>
        <v>0</v>
      </c>
      <c r="BH1340" s="38">
        <f t="shared" si="526"/>
        <v>0</v>
      </c>
      <c r="BI1340" s="35">
        <f t="shared" si="527"/>
        <v>0</v>
      </c>
      <c r="BJ1340" s="36">
        <f t="shared" si="528"/>
        <v>0</v>
      </c>
      <c r="BK1340" s="37">
        <f t="shared" si="529"/>
        <v>0</v>
      </c>
      <c r="BL1340" s="38">
        <f t="shared" si="530"/>
        <v>0</v>
      </c>
      <c r="BM1340" s="39">
        <f t="shared" si="531"/>
        <v>0</v>
      </c>
      <c r="BN1340" s="34" t="str">
        <f>IF(BM1340=0,"",
IF(SUM($BM$985:BM1340)=1,BO1340,
IF($BM$1560&gt;SUM($BM$985:BM1340),_xlfn.CONCAT(", ",BO1340),
IF($BM$1560=SUM($BM$985:BM1340),_xlfn.CONCAT(" y ",BO1340)))))</f>
        <v/>
      </c>
      <c r="BO1340" s="270" t="s">
        <v>1120</v>
      </c>
    </row>
    <row r="1341" spans="1:67" ht="15" customHeight="1">
      <c r="A1341" s="245"/>
      <c r="B1341" s="9"/>
      <c r="C1341" s="270" t="s">
        <v>1121</v>
      </c>
      <c r="D1341" s="389" t="str">
        <f>IF($AC$978="","",IF(HLOOKUP($AC$978,Presentación!$AQ$3:$BV$574,Presentación!AP360)="","",HLOOKUP($AC$978,Presentación!$AQ$3:$BV$574,Presentación!AP360,0)))</f>
        <v/>
      </c>
      <c r="E1341" s="390"/>
      <c r="F1341" s="391"/>
      <c r="G1341" s="480" t="str">
        <f>IF($AC$978="","",IF(HLOOKUP($AC$978,Presentación!$BZ$3:$DE$574,Presentación!AP360,0)="","",HLOOKUP($AC$978,Presentación!$BZ$3:$DE$574,Presentación!AP360,0)))</f>
        <v/>
      </c>
      <c r="H1341" s="481"/>
      <c r="I1341" s="481"/>
      <c r="J1341" s="481"/>
      <c r="K1341" s="481"/>
      <c r="L1341" s="482"/>
      <c r="M1341" s="27"/>
      <c r="N1341" s="27"/>
      <c r="O1341" s="27"/>
      <c r="P1341" s="27"/>
      <c r="Q1341" s="27"/>
      <c r="R1341" s="27"/>
      <c r="S1341" s="27"/>
      <c r="T1341" s="27"/>
      <c r="U1341" s="27"/>
      <c r="V1341" s="27"/>
      <c r="W1341" s="27"/>
      <c r="X1341" s="27"/>
      <c r="Y1341" s="27"/>
      <c r="Z1341" s="27"/>
      <c r="AA1341" s="27"/>
      <c r="AB1341" s="27"/>
      <c r="AC1341" s="27"/>
      <c r="AD1341" s="27"/>
      <c r="AG1341">
        <f t="shared" si="499"/>
        <v>0</v>
      </c>
      <c r="AH1341">
        <f t="shared" si="500"/>
        <v>0</v>
      </c>
      <c r="AI1341">
        <f t="shared" si="501"/>
        <v>0</v>
      </c>
      <c r="AJ1341">
        <f t="shared" si="502"/>
        <v>0</v>
      </c>
      <c r="AK1341">
        <f t="shared" si="503"/>
        <v>0</v>
      </c>
      <c r="AL1341">
        <f t="shared" si="504"/>
        <v>0</v>
      </c>
      <c r="AM1341">
        <f t="shared" si="505"/>
        <v>0</v>
      </c>
      <c r="AN1341">
        <f t="shared" si="506"/>
        <v>0</v>
      </c>
      <c r="AO1341">
        <f t="shared" si="507"/>
        <v>0</v>
      </c>
      <c r="AP1341">
        <f t="shared" si="508"/>
        <v>0</v>
      </c>
      <c r="AQ1341">
        <f t="shared" si="509"/>
        <v>0</v>
      </c>
      <c r="AR1341">
        <f t="shared" si="510"/>
        <v>0</v>
      </c>
      <c r="AS1341">
        <f t="shared" si="511"/>
        <v>0</v>
      </c>
      <c r="AT1341">
        <f t="shared" si="512"/>
        <v>0</v>
      </c>
      <c r="AU1341">
        <f t="shared" si="513"/>
        <v>0</v>
      </c>
      <c r="AV1341">
        <f t="shared" si="514"/>
        <v>0</v>
      </c>
      <c r="AW1341">
        <f t="shared" si="515"/>
        <v>0</v>
      </c>
      <c r="AX1341">
        <f t="shared" si="516"/>
        <v>0</v>
      </c>
      <c r="AY1341">
        <f t="shared" si="517"/>
        <v>0</v>
      </c>
      <c r="AZ1341">
        <f t="shared" si="518"/>
        <v>0</v>
      </c>
      <c r="BA1341" s="35">
        <f t="shared" si="519"/>
        <v>0</v>
      </c>
      <c r="BB1341" s="36">
        <f t="shared" si="520"/>
        <v>0</v>
      </c>
      <c r="BC1341" s="37">
        <f t="shared" si="521"/>
        <v>0</v>
      </c>
      <c r="BD1341" s="38">
        <f t="shared" si="522"/>
        <v>0</v>
      </c>
      <c r="BE1341" s="35">
        <f t="shared" si="523"/>
        <v>0</v>
      </c>
      <c r="BF1341" s="36">
        <f t="shared" si="524"/>
        <v>0</v>
      </c>
      <c r="BG1341" s="37">
        <f t="shared" si="525"/>
        <v>0</v>
      </c>
      <c r="BH1341" s="38">
        <f t="shared" si="526"/>
        <v>0</v>
      </c>
      <c r="BI1341" s="35">
        <f t="shared" si="527"/>
        <v>0</v>
      </c>
      <c r="BJ1341" s="36">
        <f t="shared" si="528"/>
        <v>0</v>
      </c>
      <c r="BK1341" s="37">
        <f t="shared" si="529"/>
        <v>0</v>
      </c>
      <c r="BL1341" s="38">
        <f t="shared" si="530"/>
        <v>0</v>
      </c>
      <c r="BM1341" s="39">
        <f t="shared" si="531"/>
        <v>0</v>
      </c>
      <c r="BN1341" s="34" t="str">
        <f>IF(BM1341=0,"",
IF(SUM($BM$985:BM1341)=1,BO1341,
IF($BM$1560&gt;SUM($BM$985:BM1341),_xlfn.CONCAT(", ",BO1341),
IF($BM$1560=SUM($BM$985:BM1341),_xlfn.CONCAT(" y ",BO1341)))))</f>
        <v/>
      </c>
      <c r="BO1341" s="270" t="s">
        <v>1121</v>
      </c>
    </row>
    <row r="1342" spans="1:67" ht="15" customHeight="1">
      <c r="A1342" s="245"/>
      <c r="B1342" s="9"/>
      <c r="C1342" s="270" t="s">
        <v>1122</v>
      </c>
      <c r="D1342" s="389" t="str">
        <f>IF($AC$978="","",IF(HLOOKUP($AC$978,Presentación!$AQ$3:$BV$574,Presentación!AP361)="","",HLOOKUP($AC$978,Presentación!$AQ$3:$BV$574,Presentación!AP361,0)))</f>
        <v/>
      </c>
      <c r="E1342" s="390"/>
      <c r="F1342" s="391"/>
      <c r="G1342" s="480" t="str">
        <f>IF($AC$978="","",IF(HLOOKUP($AC$978,Presentación!$BZ$3:$DE$574,Presentación!AP361,0)="","",HLOOKUP($AC$978,Presentación!$BZ$3:$DE$574,Presentación!AP361,0)))</f>
        <v/>
      </c>
      <c r="H1342" s="481"/>
      <c r="I1342" s="481"/>
      <c r="J1342" s="481"/>
      <c r="K1342" s="481"/>
      <c r="L1342" s="482"/>
      <c r="M1342" s="27"/>
      <c r="N1342" s="27"/>
      <c r="O1342" s="27"/>
      <c r="P1342" s="27"/>
      <c r="Q1342" s="27"/>
      <c r="R1342" s="27"/>
      <c r="S1342" s="27"/>
      <c r="T1342" s="27"/>
      <c r="U1342" s="27"/>
      <c r="V1342" s="27"/>
      <c r="W1342" s="27"/>
      <c r="X1342" s="27"/>
      <c r="Y1342" s="27"/>
      <c r="Z1342" s="27"/>
      <c r="AA1342" s="27"/>
      <c r="AB1342" s="27"/>
      <c r="AC1342" s="27"/>
      <c r="AD1342" s="27"/>
      <c r="AG1342">
        <f t="shared" si="499"/>
        <v>0</v>
      </c>
      <c r="AH1342">
        <f t="shared" si="500"/>
        <v>0</v>
      </c>
      <c r="AI1342">
        <f t="shared" si="501"/>
        <v>0</v>
      </c>
      <c r="AJ1342">
        <f t="shared" si="502"/>
        <v>0</v>
      </c>
      <c r="AK1342">
        <f t="shared" si="503"/>
        <v>0</v>
      </c>
      <c r="AL1342">
        <f t="shared" si="504"/>
        <v>0</v>
      </c>
      <c r="AM1342">
        <f t="shared" si="505"/>
        <v>0</v>
      </c>
      <c r="AN1342">
        <f t="shared" si="506"/>
        <v>0</v>
      </c>
      <c r="AO1342">
        <f t="shared" si="507"/>
        <v>0</v>
      </c>
      <c r="AP1342">
        <f t="shared" si="508"/>
        <v>0</v>
      </c>
      <c r="AQ1342">
        <f t="shared" si="509"/>
        <v>0</v>
      </c>
      <c r="AR1342">
        <f t="shared" si="510"/>
        <v>0</v>
      </c>
      <c r="AS1342">
        <f t="shared" si="511"/>
        <v>0</v>
      </c>
      <c r="AT1342">
        <f t="shared" si="512"/>
        <v>0</v>
      </c>
      <c r="AU1342">
        <f t="shared" si="513"/>
        <v>0</v>
      </c>
      <c r="AV1342">
        <f t="shared" si="514"/>
        <v>0</v>
      </c>
      <c r="AW1342">
        <f t="shared" si="515"/>
        <v>0</v>
      </c>
      <c r="AX1342">
        <f t="shared" si="516"/>
        <v>0</v>
      </c>
      <c r="AY1342">
        <f t="shared" si="517"/>
        <v>0</v>
      </c>
      <c r="AZ1342">
        <f t="shared" si="518"/>
        <v>0</v>
      </c>
      <c r="BA1342" s="35">
        <f t="shared" si="519"/>
        <v>0</v>
      </c>
      <c r="BB1342" s="36">
        <f t="shared" si="520"/>
        <v>0</v>
      </c>
      <c r="BC1342" s="37">
        <f t="shared" si="521"/>
        <v>0</v>
      </c>
      <c r="BD1342" s="38">
        <f t="shared" si="522"/>
        <v>0</v>
      </c>
      <c r="BE1342" s="35">
        <f t="shared" si="523"/>
        <v>0</v>
      </c>
      <c r="BF1342" s="36">
        <f t="shared" si="524"/>
        <v>0</v>
      </c>
      <c r="BG1342" s="37">
        <f t="shared" si="525"/>
        <v>0</v>
      </c>
      <c r="BH1342" s="38">
        <f t="shared" si="526"/>
        <v>0</v>
      </c>
      <c r="BI1342" s="35">
        <f t="shared" si="527"/>
        <v>0</v>
      </c>
      <c r="BJ1342" s="36">
        <f t="shared" si="528"/>
        <v>0</v>
      </c>
      <c r="BK1342" s="37">
        <f t="shared" si="529"/>
        <v>0</v>
      </c>
      <c r="BL1342" s="38">
        <f t="shared" si="530"/>
        <v>0</v>
      </c>
      <c r="BM1342" s="39">
        <f t="shared" si="531"/>
        <v>0</v>
      </c>
      <c r="BN1342" s="34" t="str">
        <f>IF(BM1342=0,"",
IF(SUM($BM$985:BM1342)=1,BO1342,
IF($BM$1560&gt;SUM($BM$985:BM1342),_xlfn.CONCAT(", ",BO1342),
IF($BM$1560=SUM($BM$985:BM1342),_xlfn.CONCAT(" y ",BO1342)))))</f>
        <v/>
      </c>
      <c r="BO1342" s="270" t="s">
        <v>1122</v>
      </c>
    </row>
    <row r="1343" spans="1:67" ht="15" customHeight="1">
      <c r="A1343" s="245"/>
      <c r="B1343" s="9"/>
      <c r="C1343" s="270" t="s">
        <v>1123</v>
      </c>
      <c r="D1343" s="389" t="str">
        <f>IF($AC$978="","",IF(HLOOKUP($AC$978,Presentación!$AQ$3:$BV$574,Presentación!AP362)="","",HLOOKUP($AC$978,Presentación!$AQ$3:$BV$574,Presentación!AP362,0)))</f>
        <v/>
      </c>
      <c r="E1343" s="390"/>
      <c r="F1343" s="391"/>
      <c r="G1343" s="480" t="str">
        <f>IF($AC$978="","",IF(HLOOKUP($AC$978,Presentación!$BZ$3:$DE$574,Presentación!AP362,0)="","",HLOOKUP($AC$978,Presentación!$BZ$3:$DE$574,Presentación!AP362,0)))</f>
        <v/>
      </c>
      <c r="H1343" s="481"/>
      <c r="I1343" s="481"/>
      <c r="J1343" s="481"/>
      <c r="K1343" s="481"/>
      <c r="L1343" s="482"/>
      <c r="M1343" s="27"/>
      <c r="N1343" s="27"/>
      <c r="O1343" s="27"/>
      <c r="P1343" s="27"/>
      <c r="Q1343" s="27"/>
      <c r="R1343" s="27"/>
      <c r="S1343" s="27"/>
      <c r="T1343" s="27"/>
      <c r="U1343" s="27"/>
      <c r="V1343" s="27"/>
      <c r="W1343" s="27"/>
      <c r="X1343" s="27"/>
      <c r="Y1343" s="27"/>
      <c r="Z1343" s="27"/>
      <c r="AA1343" s="27"/>
      <c r="AB1343" s="27"/>
      <c r="AC1343" s="27"/>
      <c r="AD1343" s="27"/>
      <c r="AG1343">
        <f t="shared" si="499"/>
        <v>0</v>
      </c>
      <c r="AH1343">
        <f t="shared" si="500"/>
        <v>0</v>
      </c>
      <c r="AI1343">
        <f t="shared" si="501"/>
        <v>0</v>
      </c>
      <c r="AJ1343">
        <f t="shared" si="502"/>
        <v>0</v>
      </c>
      <c r="AK1343">
        <f t="shared" si="503"/>
        <v>0</v>
      </c>
      <c r="AL1343">
        <f t="shared" si="504"/>
        <v>0</v>
      </c>
      <c r="AM1343">
        <f t="shared" si="505"/>
        <v>0</v>
      </c>
      <c r="AN1343">
        <f t="shared" si="506"/>
        <v>0</v>
      </c>
      <c r="AO1343">
        <f t="shared" si="507"/>
        <v>0</v>
      </c>
      <c r="AP1343">
        <f t="shared" si="508"/>
        <v>0</v>
      </c>
      <c r="AQ1343">
        <f t="shared" si="509"/>
        <v>0</v>
      </c>
      <c r="AR1343">
        <f t="shared" si="510"/>
        <v>0</v>
      </c>
      <c r="AS1343">
        <f t="shared" si="511"/>
        <v>0</v>
      </c>
      <c r="AT1343">
        <f t="shared" si="512"/>
        <v>0</v>
      </c>
      <c r="AU1343">
        <f t="shared" si="513"/>
        <v>0</v>
      </c>
      <c r="AV1343">
        <f t="shared" si="514"/>
        <v>0</v>
      </c>
      <c r="AW1343">
        <f t="shared" si="515"/>
        <v>0</v>
      </c>
      <c r="AX1343">
        <f t="shared" si="516"/>
        <v>0</v>
      </c>
      <c r="AY1343">
        <f t="shared" si="517"/>
        <v>0</v>
      </c>
      <c r="AZ1343">
        <f t="shared" si="518"/>
        <v>0</v>
      </c>
      <c r="BA1343" s="35">
        <f t="shared" si="519"/>
        <v>0</v>
      </c>
      <c r="BB1343" s="36">
        <f t="shared" si="520"/>
        <v>0</v>
      </c>
      <c r="BC1343" s="37">
        <f t="shared" si="521"/>
        <v>0</v>
      </c>
      <c r="BD1343" s="38">
        <f t="shared" si="522"/>
        <v>0</v>
      </c>
      <c r="BE1343" s="35">
        <f t="shared" si="523"/>
        <v>0</v>
      </c>
      <c r="BF1343" s="36">
        <f t="shared" si="524"/>
        <v>0</v>
      </c>
      <c r="BG1343" s="37">
        <f t="shared" si="525"/>
        <v>0</v>
      </c>
      <c r="BH1343" s="38">
        <f t="shared" si="526"/>
        <v>0</v>
      </c>
      <c r="BI1343" s="35">
        <f t="shared" si="527"/>
        <v>0</v>
      </c>
      <c r="BJ1343" s="36">
        <f t="shared" si="528"/>
        <v>0</v>
      </c>
      <c r="BK1343" s="37">
        <f t="shared" si="529"/>
        <v>0</v>
      </c>
      <c r="BL1343" s="38">
        <f t="shared" si="530"/>
        <v>0</v>
      </c>
      <c r="BM1343" s="39">
        <f t="shared" si="531"/>
        <v>0</v>
      </c>
      <c r="BN1343" s="34" t="str">
        <f>IF(BM1343=0,"",
IF(SUM($BM$985:BM1343)=1,BO1343,
IF($BM$1560&gt;SUM($BM$985:BM1343),_xlfn.CONCAT(", ",BO1343),
IF($BM$1560=SUM($BM$985:BM1343),_xlfn.CONCAT(" y ",BO1343)))))</f>
        <v/>
      </c>
      <c r="BO1343" s="270" t="s">
        <v>1123</v>
      </c>
    </row>
    <row r="1344" spans="1:67" ht="15" customHeight="1">
      <c r="A1344" s="245"/>
      <c r="B1344" s="9"/>
      <c r="C1344" s="270" t="s">
        <v>1124</v>
      </c>
      <c r="D1344" s="389" t="str">
        <f>IF($AC$978="","",IF(HLOOKUP($AC$978,Presentación!$AQ$3:$BV$574,Presentación!AP363)="","",HLOOKUP($AC$978,Presentación!$AQ$3:$BV$574,Presentación!AP363,0)))</f>
        <v/>
      </c>
      <c r="E1344" s="390"/>
      <c r="F1344" s="391"/>
      <c r="G1344" s="480" t="str">
        <f>IF($AC$978="","",IF(HLOOKUP($AC$978,Presentación!$BZ$3:$DE$574,Presentación!AP363,0)="","",HLOOKUP($AC$978,Presentación!$BZ$3:$DE$574,Presentación!AP363,0)))</f>
        <v/>
      </c>
      <c r="H1344" s="481"/>
      <c r="I1344" s="481"/>
      <c r="J1344" s="481"/>
      <c r="K1344" s="481"/>
      <c r="L1344" s="482"/>
      <c r="M1344" s="27"/>
      <c r="N1344" s="27"/>
      <c r="O1344" s="27"/>
      <c r="P1344" s="27"/>
      <c r="Q1344" s="27"/>
      <c r="R1344" s="27"/>
      <c r="S1344" s="27"/>
      <c r="T1344" s="27"/>
      <c r="U1344" s="27"/>
      <c r="V1344" s="27"/>
      <c r="W1344" s="27"/>
      <c r="X1344" s="27"/>
      <c r="Y1344" s="27"/>
      <c r="Z1344" s="27"/>
      <c r="AA1344" s="27"/>
      <c r="AB1344" s="27"/>
      <c r="AC1344" s="27"/>
      <c r="AD1344" s="27"/>
      <c r="AG1344">
        <f t="shared" si="499"/>
        <v>0</v>
      </c>
      <c r="AH1344">
        <f t="shared" si="500"/>
        <v>0</v>
      </c>
      <c r="AI1344">
        <f t="shared" si="501"/>
        <v>0</v>
      </c>
      <c r="AJ1344">
        <f t="shared" si="502"/>
        <v>0</v>
      </c>
      <c r="AK1344">
        <f t="shared" si="503"/>
        <v>0</v>
      </c>
      <c r="AL1344">
        <f t="shared" si="504"/>
        <v>0</v>
      </c>
      <c r="AM1344">
        <f t="shared" si="505"/>
        <v>0</v>
      </c>
      <c r="AN1344">
        <f t="shared" si="506"/>
        <v>0</v>
      </c>
      <c r="AO1344">
        <f t="shared" si="507"/>
        <v>0</v>
      </c>
      <c r="AP1344">
        <f t="shared" si="508"/>
        <v>0</v>
      </c>
      <c r="AQ1344">
        <f t="shared" si="509"/>
        <v>0</v>
      </c>
      <c r="AR1344">
        <f t="shared" si="510"/>
        <v>0</v>
      </c>
      <c r="AS1344">
        <f t="shared" si="511"/>
        <v>0</v>
      </c>
      <c r="AT1344">
        <f t="shared" si="512"/>
        <v>0</v>
      </c>
      <c r="AU1344">
        <f t="shared" si="513"/>
        <v>0</v>
      </c>
      <c r="AV1344">
        <f t="shared" si="514"/>
        <v>0</v>
      </c>
      <c r="AW1344">
        <f t="shared" si="515"/>
        <v>0</v>
      </c>
      <c r="AX1344">
        <f t="shared" si="516"/>
        <v>0</v>
      </c>
      <c r="AY1344">
        <f t="shared" si="517"/>
        <v>0</v>
      </c>
      <c r="AZ1344">
        <f t="shared" si="518"/>
        <v>0</v>
      </c>
      <c r="BA1344" s="35">
        <f t="shared" si="519"/>
        <v>0</v>
      </c>
      <c r="BB1344" s="36">
        <f t="shared" si="520"/>
        <v>0</v>
      </c>
      <c r="BC1344" s="37">
        <f t="shared" si="521"/>
        <v>0</v>
      </c>
      <c r="BD1344" s="38">
        <f t="shared" si="522"/>
        <v>0</v>
      </c>
      <c r="BE1344" s="35">
        <f t="shared" si="523"/>
        <v>0</v>
      </c>
      <c r="BF1344" s="36">
        <f t="shared" si="524"/>
        <v>0</v>
      </c>
      <c r="BG1344" s="37">
        <f t="shared" si="525"/>
        <v>0</v>
      </c>
      <c r="BH1344" s="38">
        <f t="shared" si="526"/>
        <v>0</v>
      </c>
      <c r="BI1344" s="35">
        <f t="shared" si="527"/>
        <v>0</v>
      </c>
      <c r="BJ1344" s="36">
        <f t="shared" si="528"/>
        <v>0</v>
      </c>
      <c r="BK1344" s="37">
        <f t="shared" si="529"/>
        <v>0</v>
      </c>
      <c r="BL1344" s="38">
        <f t="shared" si="530"/>
        <v>0</v>
      </c>
      <c r="BM1344" s="39">
        <f t="shared" si="531"/>
        <v>0</v>
      </c>
      <c r="BN1344" s="34" t="str">
        <f>IF(BM1344=0,"",
IF(SUM($BM$985:BM1344)=1,BO1344,
IF($BM$1560&gt;SUM($BM$985:BM1344),_xlfn.CONCAT(", ",BO1344),
IF($BM$1560=SUM($BM$985:BM1344),_xlfn.CONCAT(" y ",BO1344)))))</f>
        <v/>
      </c>
      <c r="BO1344" s="270" t="s">
        <v>1124</v>
      </c>
    </row>
    <row r="1345" spans="1:67" ht="15" customHeight="1">
      <c r="A1345" s="245"/>
      <c r="B1345" s="9"/>
      <c r="C1345" s="270" t="s">
        <v>1125</v>
      </c>
      <c r="D1345" s="389" t="str">
        <f>IF($AC$978="","",IF(HLOOKUP($AC$978,Presentación!$AQ$3:$BV$574,Presentación!AP364)="","",HLOOKUP($AC$978,Presentación!$AQ$3:$BV$574,Presentación!AP364,0)))</f>
        <v/>
      </c>
      <c r="E1345" s="390"/>
      <c r="F1345" s="391"/>
      <c r="G1345" s="480" t="str">
        <f>IF($AC$978="","",IF(HLOOKUP($AC$978,Presentación!$BZ$3:$DE$574,Presentación!AP364,0)="","",HLOOKUP($AC$978,Presentación!$BZ$3:$DE$574,Presentación!AP364,0)))</f>
        <v/>
      </c>
      <c r="H1345" s="481"/>
      <c r="I1345" s="481"/>
      <c r="J1345" s="481"/>
      <c r="K1345" s="481"/>
      <c r="L1345" s="482"/>
      <c r="M1345" s="27"/>
      <c r="N1345" s="27"/>
      <c r="O1345" s="27"/>
      <c r="P1345" s="27"/>
      <c r="Q1345" s="27"/>
      <c r="R1345" s="27"/>
      <c r="S1345" s="27"/>
      <c r="T1345" s="27"/>
      <c r="U1345" s="27"/>
      <c r="V1345" s="27"/>
      <c r="W1345" s="27"/>
      <c r="X1345" s="27"/>
      <c r="Y1345" s="27"/>
      <c r="Z1345" s="27"/>
      <c r="AA1345" s="27"/>
      <c r="AB1345" s="27"/>
      <c r="AC1345" s="27"/>
      <c r="AD1345" s="27"/>
      <c r="AG1345">
        <f t="shared" si="499"/>
        <v>0</v>
      </c>
      <c r="AH1345">
        <f t="shared" si="500"/>
        <v>0</v>
      </c>
      <c r="AI1345">
        <f t="shared" si="501"/>
        <v>0</v>
      </c>
      <c r="AJ1345">
        <f t="shared" si="502"/>
        <v>0</v>
      </c>
      <c r="AK1345">
        <f t="shared" si="503"/>
        <v>0</v>
      </c>
      <c r="AL1345">
        <f t="shared" si="504"/>
        <v>0</v>
      </c>
      <c r="AM1345">
        <f t="shared" si="505"/>
        <v>0</v>
      </c>
      <c r="AN1345">
        <f t="shared" si="506"/>
        <v>0</v>
      </c>
      <c r="AO1345">
        <f t="shared" si="507"/>
        <v>0</v>
      </c>
      <c r="AP1345">
        <f t="shared" si="508"/>
        <v>0</v>
      </c>
      <c r="AQ1345">
        <f t="shared" si="509"/>
        <v>0</v>
      </c>
      <c r="AR1345">
        <f t="shared" si="510"/>
        <v>0</v>
      </c>
      <c r="AS1345">
        <f t="shared" si="511"/>
        <v>0</v>
      </c>
      <c r="AT1345">
        <f t="shared" si="512"/>
        <v>0</v>
      </c>
      <c r="AU1345">
        <f t="shared" si="513"/>
        <v>0</v>
      </c>
      <c r="AV1345">
        <f t="shared" si="514"/>
        <v>0</v>
      </c>
      <c r="AW1345">
        <f t="shared" si="515"/>
        <v>0</v>
      </c>
      <c r="AX1345">
        <f t="shared" si="516"/>
        <v>0</v>
      </c>
      <c r="AY1345">
        <f t="shared" si="517"/>
        <v>0</v>
      </c>
      <c r="AZ1345">
        <f t="shared" si="518"/>
        <v>0</v>
      </c>
      <c r="BA1345" s="35">
        <f t="shared" si="519"/>
        <v>0</v>
      </c>
      <c r="BB1345" s="36">
        <f t="shared" si="520"/>
        <v>0</v>
      </c>
      <c r="BC1345" s="37">
        <f t="shared" si="521"/>
        <v>0</v>
      </c>
      <c r="BD1345" s="38">
        <f t="shared" si="522"/>
        <v>0</v>
      </c>
      <c r="BE1345" s="35">
        <f t="shared" si="523"/>
        <v>0</v>
      </c>
      <c r="BF1345" s="36">
        <f t="shared" si="524"/>
        <v>0</v>
      </c>
      <c r="BG1345" s="37">
        <f t="shared" si="525"/>
        <v>0</v>
      </c>
      <c r="BH1345" s="38">
        <f t="shared" si="526"/>
        <v>0</v>
      </c>
      <c r="BI1345" s="35">
        <f t="shared" si="527"/>
        <v>0</v>
      </c>
      <c r="BJ1345" s="36">
        <f t="shared" si="528"/>
        <v>0</v>
      </c>
      <c r="BK1345" s="37">
        <f t="shared" si="529"/>
        <v>0</v>
      </c>
      <c r="BL1345" s="38">
        <f t="shared" si="530"/>
        <v>0</v>
      </c>
      <c r="BM1345" s="39">
        <f t="shared" si="531"/>
        <v>0</v>
      </c>
      <c r="BN1345" s="34" t="str">
        <f>IF(BM1345=0,"",
IF(SUM($BM$985:BM1345)=1,BO1345,
IF($BM$1560&gt;SUM($BM$985:BM1345),_xlfn.CONCAT(", ",BO1345),
IF($BM$1560=SUM($BM$985:BM1345),_xlfn.CONCAT(" y ",BO1345)))))</f>
        <v/>
      </c>
      <c r="BO1345" s="270" t="s">
        <v>1125</v>
      </c>
    </row>
    <row r="1346" spans="1:67" ht="15" customHeight="1">
      <c r="A1346" s="245"/>
      <c r="B1346" s="9"/>
      <c r="C1346" s="270" t="s">
        <v>1126</v>
      </c>
      <c r="D1346" s="389" t="str">
        <f>IF($AC$978="","",IF(HLOOKUP($AC$978,Presentación!$AQ$3:$BV$574,Presentación!AP365)="","",HLOOKUP($AC$978,Presentación!$AQ$3:$BV$574,Presentación!AP365,0)))</f>
        <v/>
      </c>
      <c r="E1346" s="390"/>
      <c r="F1346" s="391"/>
      <c r="G1346" s="480" t="str">
        <f>IF($AC$978="","",IF(HLOOKUP($AC$978,Presentación!$BZ$3:$DE$574,Presentación!AP365,0)="","",HLOOKUP($AC$978,Presentación!$BZ$3:$DE$574,Presentación!AP365,0)))</f>
        <v/>
      </c>
      <c r="H1346" s="481"/>
      <c r="I1346" s="481"/>
      <c r="J1346" s="481"/>
      <c r="K1346" s="481"/>
      <c r="L1346" s="482"/>
      <c r="M1346" s="27"/>
      <c r="N1346" s="27"/>
      <c r="O1346" s="27"/>
      <c r="P1346" s="27"/>
      <c r="Q1346" s="27"/>
      <c r="R1346" s="27"/>
      <c r="S1346" s="27"/>
      <c r="T1346" s="27"/>
      <c r="U1346" s="27"/>
      <c r="V1346" s="27"/>
      <c r="W1346" s="27"/>
      <c r="X1346" s="27"/>
      <c r="Y1346" s="27"/>
      <c r="Z1346" s="27"/>
      <c r="AA1346" s="27"/>
      <c r="AB1346" s="27"/>
      <c r="AC1346" s="27"/>
      <c r="AD1346" s="27"/>
      <c r="AG1346">
        <f t="shared" si="499"/>
        <v>0</v>
      </c>
      <c r="AH1346">
        <f t="shared" si="500"/>
        <v>0</v>
      </c>
      <c r="AI1346">
        <f t="shared" si="501"/>
        <v>0</v>
      </c>
      <c r="AJ1346">
        <f t="shared" si="502"/>
        <v>0</v>
      </c>
      <c r="AK1346">
        <f t="shared" si="503"/>
        <v>0</v>
      </c>
      <c r="AL1346">
        <f t="shared" si="504"/>
        <v>0</v>
      </c>
      <c r="AM1346">
        <f t="shared" si="505"/>
        <v>0</v>
      </c>
      <c r="AN1346">
        <f t="shared" si="506"/>
        <v>0</v>
      </c>
      <c r="AO1346">
        <f t="shared" si="507"/>
        <v>0</v>
      </c>
      <c r="AP1346">
        <f t="shared" si="508"/>
        <v>0</v>
      </c>
      <c r="AQ1346">
        <f t="shared" si="509"/>
        <v>0</v>
      </c>
      <c r="AR1346">
        <f t="shared" si="510"/>
        <v>0</v>
      </c>
      <c r="AS1346">
        <f t="shared" si="511"/>
        <v>0</v>
      </c>
      <c r="AT1346">
        <f t="shared" si="512"/>
        <v>0</v>
      </c>
      <c r="AU1346">
        <f t="shared" si="513"/>
        <v>0</v>
      </c>
      <c r="AV1346">
        <f t="shared" si="514"/>
        <v>0</v>
      </c>
      <c r="AW1346">
        <f t="shared" si="515"/>
        <v>0</v>
      </c>
      <c r="AX1346">
        <f t="shared" si="516"/>
        <v>0</v>
      </c>
      <c r="AY1346">
        <f t="shared" si="517"/>
        <v>0</v>
      </c>
      <c r="AZ1346">
        <f t="shared" si="518"/>
        <v>0</v>
      </c>
      <c r="BA1346" s="35">
        <f t="shared" si="519"/>
        <v>0</v>
      </c>
      <c r="BB1346" s="36">
        <f t="shared" si="520"/>
        <v>0</v>
      </c>
      <c r="BC1346" s="37">
        <f t="shared" si="521"/>
        <v>0</v>
      </c>
      <c r="BD1346" s="38">
        <f t="shared" si="522"/>
        <v>0</v>
      </c>
      <c r="BE1346" s="35">
        <f t="shared" si="523"/>
        <v>0</v>
      </c>
      <c r="BF1346" s="36">
        <f t="shared" si="524"/>
        <v>0</v>
      </c>
      <c r="BG1346" s="37">
        <f t="shared" si="525"/>
        <v>0</v>
      </c>
      <c r="BH1346" s="38">
        <f t="shared" si="526"/>
        <v>0</v>
      </c>
      <c r="BI1346" s="35">
        <f t="shared" si="527"/>
        <v>0</v>
      </c>
      <c r="BJ1346" s="36">
        <f t="shared" si="528"/>
        <v>0</v>
      </c>
      <c r="BK1346" s="37">
        <f t="shared" si="529"/>
        <v>0</v>
      </c>
      <c r="BL1346" s="38">
        <f t="shared" si="530"/>
        <v>0</v>
      </c>
      <c r="BM1346" s="39">
        <f t="shared" si="531"/>
        <v>0</v>
      </c>
      <c r="BN1346" s="34" t="str">
        <f>IF(BM1346=0,"",
IF(SUM($BM$985:BM1346)=1,BO1346,
IF($BM$1560&gt;SUM($BM$985:BM1346),_xlfn.CONCAT(", ",BO1346),
IF($BM$1560=SUM($BM$985:BM1346),_xlfn.CONCAT(" y ",BO1346)))))</f>
        <v/>
      </c>
      <c r="BO1346" s="270" t="s">
        <v>1126</v>
      </c>
    </row>
    <row r="1347" spans="1:67" ht="15" customHeight="1">
      <c r="A1347" s="245"/>
      <c r="B1347" s="9"/>
      <c r="C1347" s="270" t="s">
        <v>1127</v>
      </c>
      <c r="D1347" s="389" t="str">
        <f>IF($AC$978="","",IF(HLOOKUP($AC$978,Presentación!$AQ$3:$BV$574,Presentación!AP366)="","",HLOOKUP($AC$978,Presentación!$AQ$3:$BV$574,Presentación!AP366,0)))</f>
        <v/>
      </c>
      <c r="E1347" s="390"/>
      <c r="F1347" s="391"/>
      <c r="G1347" s="480" t="str">
        <f>IF($AC$978="","",IF(HLOOKUP($AC$978,Presentación!$BZ$3:$DE$574,Presentación!AP366,0)="","",HLOOKUP($AC$978,Presentación!$BZ$3:$DE$574,Presentación!AP366,0)))</f>
        <v/>
      </c>
      <c r="H1347" s="481"/>
      <c r="I1347" s="481"/>
      <c r="J1347" s="481"/>
      <c r="K1347" s="481"/>
      <c r="L1347" s="482"/>
      <c r="M1347" s="27"/>
      <c r="N1347" s="27"/>
      <c r="O1347" s="27"/>
      <c r="P1347" s="27"/>
      <c r="Q1347" s="27"/>
      <c r="R1347" s="27"/>
      <c r="S1347" s="27"/>
      <c r="T1347" s="27"/>
      <c r="U1347" s="27"/>
      <c r="V1347" s="27"/>
      <c r="W1347" s="27"/>
      <c r="X1347" s="27"/>
      <c r="Y1347" s="27"/>
      <c r="Z1347" s="27"/>
      <c r="AA1347" s="27"/>
      <c r="AB1347" s="27"/>
      <c r="AC1347" s="27"/>
      <c r="AD1347" s="27"/>
      <c r="AG1347">
        <f t="shared" si="499"/>
        <v>0</v>
      </c>
      <c r="AH1347">
        <f t="shared" si="500"/>
        <v>0</v>
      </c>
      <c r="AI1347">
        <f t="shared" si="501"/>
        <v>0</v>
      </c>
      <c r="AJ1347">
        <f t="shared" si="502"/>
        <v>0</v>
      </c>
      <c r="AK1347">
        <f t="shared" si="503"/>
        <v>0</v>
      </c>
      <c r="AL1347">
        <f t="shared" si="504"/>
        <v>0</v>
      </c>
      <c r="AM1347">
        <f t="shared" si="505"/>
        <v>0</v>
      </c>
      <c r="AN1347">
        <f t="shared" si="506"/>
        <v>0</v>
      </c>
      <c r="AO1347">
        <f t="shared" si="507"/>
        <v>0</v>
      </c>
      <c r="AP1347">
        <f t="shared" si="508"/>
        <v>0</v>
      </c>
      <c r="AQ1347">
        <f t="shared" si="509"/>
        <v>0</v>
      </c>
      <c r="AR1347">
        <f t="shared" si="510"/>
        <v>0</v>
      </c>
      <c r="AS1347">
        <f t="shared" si="511"/>
        <v>0</v>
      </c>
      <c r="AT1347">
        <f t="shared" si="512"/>
        <v>0</v>
      </c>
      <c r="AU1347">
        <f t="shared" si="513"/>
        <v>0</v>
      </c>
      <c r="AV1347">
        <f t="shared" si="514"/>
        <v>0</v>
      </c>
      <c r="AW1347">
        <f t="shared" si="515"/>
        <v>0</v>
      </c>
      <c r="AX1347">
        <f t="shared" si="516"/>
        <v>0</v>
      </c>
      <c r="AY1347">
        <f t="shared" si="517"/>
        <v>0</v>
      </c>
      <c r="AZ1347">
        <f t="shared" si="518"/>
        <v>0</v>
      </c>
      <c r="BA1347" s="35">
        <f t="shared" si="519"/>
        <v>0</v>
      </c>
      <c r="BB1347" s="36">
        <f t="shared" si="520"/>
        <v>0</v>
      </c>
      <c r="BC1347" s="37">
        <f t="shared" si="521"/>
        <v>0</v>
      </c>
      <c r="BD1347" s="38">
        <f t="shared" si="522"/>
        <v>0</v>
      </c>
      <c r="BE1347" s="35">
        <f t="shared" si="523"/>
        <v>0</v>
      </c>
      <c r="BF1347" s="36">
        <f t="shared" si="524"/>
        <v>0</v>
      </c>
      <c r="BG1347" s="37">
        <f t="shared" si="525"/>
        <v>0</v>
      </c>
      <c r="BH1347" s="38">
        <f t="shared" si="526"/>
        <v>0</v>
      </c>
      <c r="BI1347" s="35">
        <f t="shared" si="527"/>
        <v>0</v>
      </c>
      <c r="BJ1347" s="36">
        <f t="shared" si="528"/>
        <v>0</v>
      </c>
      <c r="BK1347" s="37">
        <f t="shared" si="529"/>
        <v>0</v>
      </c>
      <c r="BL1347" s="38">
        <f t="shared" si="530"/>
        <v>0</v>
      </c>
      <c r="BM1347" s="39">
        <f t="shared" si="531"/>
        <v>0</v>
      </c>
      <c r="BN1347" s="34" t="str">
        <f>IF(BM1347=0,"",
IF(SUM($BM$985:BM1347)=1,BO1347,
IF($BM$1560&gt;SUM($BM$985:BM1347),_xlfn.CONCAT(", ",BO1347),
IF($BM$1560=SUM($BM$985:BM1347),_xlfn.CONCAT(" y ",BO1347)))))</f>
        <v/>
      </c>
      <c r="BO1347" s="270" t="s">
        <v>1127</v>
      </c>
    </row>
    <row r="1348" spans="1:67" ht="15" customHeight="1">
      <c r="A1348" s="245"/>
      <c r="B1348" s="9"/>
      <c r="C1348" s="270" t="s">
        <v>1128</v>
      </c>
      <c r="D1348" s="389" t="str">
        <f>IF($AC$978="","",IF(HLOOKUP($AC$978,Presentación!$AQ$3:$BV$574,Presentación!AP367)="","",HLOOKUP($AC$978,Presentación!$AQ$3:$BV$574,Presentación!AP367,0)))</f>
        <v/>
      </c>
      <c r="E1348" s="390"/>
      <c r="F1348" s="391"/>
      <c r="G1348" s="480" t="str">
        <f>IF($AC$978="","",IF(HLOOKUP($AC$978,Presentación!$BZ$3:$DE$574,Presentación!AP367,0)="","",HLOOKUP($AC$978,Presentación!$BZ$3:$DE$574,Presentación!AP367,0)))</f>
        <v/>
      </c>
      <c r="H1348" s="481"/>
      <c r="I1348" s="481"/>
      <c r="J1348" s="481"/>
      <c r="K1348" s="481"/>
      <c r="L1348" s="482"/>
      <c r="M1348" s="27"/>
      <c r="N1348" s="27"/>
      <c r="O1348" s="27"/>
      <c r="P1348" s="27"/>
      <c r="Q1348" s="27"/>
      <c r="R1348" s="27"/>
      <c r="S1348" s="27"/>
      <c r="T1348" s="27"/>
      <c r="U1348" s="27"/>
      <c r="V1348" s="27"/>
      <c r="W1348" s="27"/>
      <c r="X1348" s="27"/>
      <c r="Y1348" s="27"/>
      <c r="Z1348" s="27"/>
      <c r="AA1348" s="27"/>
      <c r="AB1348" s="27"/>
      <c r="AC1348" s="27"/>
      <c r="AD1348" s="27"/>
      <c r="AG1348">
        <f t="shared" si="499"/>
        <v>0</v>
      </c>
      <c r="AH1348">
        <f t="shared" si="500"/>
        <v>0</v>
      </c>
      <c r="AI1348">
        <f t="shared" si="501"/>
        <v>0</v>
      </c>
      <c r="AJ1348">
        <f t="shared" si="502"/>
        <v>0</v>
      </c>
      <c r="AK1348">
        <f t="shared" si="503"/>
        <v>0</v>
      </c>
      <c r="AL1348">
        <f t="shared" si="504"/>
        <v>0</v>
      </c>
      <c r="AM1348">
        <f t="shared" si="505"/>
        <v>0</v>
      </c>
      <c r="AN1348">
        <f t="shared" si="506"/>
        <v>0</v>
      </c>
      <c r="AO1348">
        <f t="shared" si="507"/>
        <v>0</v>
      </c>
      <c r="AP1348">
        <f t="shared" si="508"/>
        <v>0</v>
      </c>
      <c r="AQ1348">
        <f t="shared" si="509"/>
        <v>0</v>
      </c>
      <c r="AR1348">
        <f t="shared" si="510"/>
        <v>0</v>
      </c>
      <c r="AS1348">
        <f t="shared" si="511"/>
        <v>0</v>
      </c>
      <c r="AT1348">
        <f t="shared" si="512"/>
        <v>0</v>
      </c>
      <c r="AU1348">
        <f t="shared" si="513"/>
        <v>0</v>
      </c>
      <c r="AV1348">
        <f t="shared" si="514"/>
        <v>0</v>
      </c>
      <c r="AW1348">
        <f t="shared" si="515"/>
        <v>0</v>
      </c>
      <c r="AX1348">
        <f t="shared" si="516"/>
        <v>0</v>
      </c>
      <c r="AY1348">
        <f t="shared" si="517"/>
        <v>0</v>
      </c>
      <c r="AZ1348">
        <f t="shared" si="518"/>
        <v>0</v>
      </c>
      <c r="BA1348" s="35">
        <f t="shared" si="519"/>
        <v>0</v>
      </c>
      <c r="BB1348" s="36">
        <f t="shared" si="520"/>
        <v>0</v>
      </c>
      <c r="BC1348" s="37">
        <f t="shared" si="521"/>
        <v>0</v>
      </c>
      <c r="BD1348" s="38">
        <f t="shared" si="522"/>
        <v>0</v>
      </c>
      <c r="BE1348" s="35">
        <f t="shared" si="523"/>
        <v>0</v>
      </c>
      <c r="BF1348" s="36">
        <f t="shared" si="524"/>
        <v>0</v>
      </c>
      <c r="BG1348" s="37">
        <f t="shared" si="525"/>
        <v>0</v>
      </c>
      <c r="BH1348" s="38">
        <f t="shared" si="526"/>
        <v>0</v>
      </c>
      <c r="BI1348" s="35">
        <f t="shared" si="527"/>
        <v>0</v>
      </c>
      <c r="BJ1348" s="36">
        <f t="shared" si="528"/>
        <v>0</v>
      </c>
      <c r="BK1348" s="37">
        <f t="shared" si="529"/>
        <v>0</v>
      </c>
      <c r="BL1348" s="38">
        <f t="shared" si="530"/>
        <v>0</v>
      </c>
      <c r="BM1348" s="39">
        <f t="shared" si="531"/>
        <v>0</v>
      </c>
      <c r="BN1348" s="34" t="str">
        <f>IF(BM1348=0,"",
IF(SUM($BM$985:BM1348)=1,BO1348,
IF($BM$1560&gt;SUM($BM$985:BM1348),_xlfn.CONCAT(", ",BO1348),
IF($BM$1560=SUM($BM$985:BM1348),_xlfn.CONCAT(" y ",BO1348)))))</f>
        <v/>
      </c>
      <c r="BO1348" s="270" t="s">
        <v>1128</v>
      </c>
    </row>
    <row r="1349" spans="1:67" ht="15" customHeight="1">
      <c r="A1349" s="245"/>
      <c r="B1349" s="9"/>
      <c r="C1349" s="270" t="s">
        <v>1129</v>
      </c>
      <c r="D1349" s="389" t="str">
        <f>IF($AC$978="","",IF(HLOOKUP($AC$978,Presentación!$AQ$3:$BV$574,Presentación!AP368)="","",HLOOKUP($AC$978,Presentación!$AQ$3:$BV$574,Presentación!AP368,0)))</f>
        <v/>
      </c>
      <c r="E1349" s="390"/>
      <c r="F1349" s="391"/>
      <c r="G1349" s="480" t="str">
        <f>IF($AC$978="","",IF(HLOOKUP($AC$978,Presentación!$BZ$3:$DE$574,Presentación!AP368,0)="","",HLOOKUP($AC$978,Presentación!$BZ$3:$DE$574,Presentación!AP368,0)))</f>
        <v/>
      </c>
      <c r="H1349" s="481"/>
      <c r="I1349" s="481"/>
      <c r="J1349" s="481"/>
      <c r="K1349" s="481"/>
      <c r="L1349" s="482"/>
      <c r="M1349" s="27"/>
      <c r="N1349" s="27"/>
      <c r="O1349" s="27"/>
      <c r="P1349" s="27"/>
      <c r="Q1349" s="27"/>
      <c r="R1349" s="27"/>
      <c r="S1349" s="27"/>
      <c r="T1349" s="27"/>
      <c r="U1349" s="27"/>
      <c r="V1349" s="27"/>
      <c r="W1349" s="27"/>
      <c r="X1349" s="27"/>
      <c r="Y1349" s="27"/>
      <c r="Z1349" s="27"/>
      <c r="AA1349" s="27"/>
      <c r="AB1349" s="27"/>
      <c r="AC1349" s="27"/>
      <c r="AD1349" s="27"/>
      <c r="AG1349">
        <f t="shared" si="499"/>
        <v>0</v>
      </c>
      <c r="AH1349">
        <f t="shared" si="500"/>
        <v>0</v>
      </c>
      <c r="AI1349">
        <f t="shared" si="501"/>
        <v>0</v>
      </c>
      <c r="AJ1349">
        <f t="shared" si="502"/>
        <v>0</v>
      </c>
      <c r="AK1349">
        <f t="shared" si="503"/>
        <v>0</v>
      </c>
      <c r="AL1349">
        <f t="shared" si="504"/>
        <v>0</v>
      </c>
      <c r="AM1349">
        <f t="shared" si="505"/>
        <v>0</v>
      </c>
      <c r="AN1349">
        <f t="shared" si="506"/>
        <v>0</v>
      </c>
      <c r="AO1349">
        <f t="shared" si="507"/>
        <v>0</v>
      </c>
      <c r="AP1349">
        <f t="shared" si="508"/>
        <v>0</v>
      </c>
      <c r="AQ1349">
        <f t="shared" si="509"/>
        <v>0</v>
      </c>
      <c r="AR1349">
        <f t="shared" si="510"/>
        <v>0</v>
      </c>
      <c r="AS1349">
        <f t="shared" si="511"/>
        <v>0</v>
      </c>
      <c r="AT1349">
        <f t="shared" si="512"/>
        <v>0</v>
      </c>
      <c r="AU1349">
        <f t="shared" si="513"/>
        <v>0</v>
      </c>
      <c r="AV1349">
        <f t="shared" si="514"/>
        <v>0</v>
      </c>
      <c r="AW1349">
        <f t="shared" si="515"/>
        <v>0</v>
      </c>
      <c r="AX1349">
        <f t="shared" si="516"/>
        <v>0</v>
      </c>
      <c r="AY1349">
        <f t="shared" si="517"/>
        <v>0</v>
      </c>
      <c r="AZ1349">
        <f t="shared" si="518"/>
        <v>0</v>
      </c>
      <c r="BA1349" s="35">
        <f t="shared" si="519"/>
        <v>0</v>
      </c>
      <c r="BB1349" s="36">
        <f t="shared" si="520"/>
        <v>0</v>
      </c>
      <c r="BC1349" s="37">
        <f t="shared" si="521"/>
        <v>0</v>
      </c>
      <c r="BD1349" s="38">
        <f t="shared" si="522"/>
        <v>0</v>
      </c>
      <c r="BE1349" s="35">
        <f t="shared" si="523"/>
        <v>0</v>
      </c>
      <c r="BF1349" s="36">
        <f t="shared" si="524"/>
        <v>0</v>
      </c>
      <c r="BG1349" s="37">
        <f t="shared" si="525"/>
        <v>0</v>
      </c>
      <c r="BH1349" s="38">
        <f t="shared" si="526"/>
        <v>0</v>
      </c>
      <c r="BI1349" s="35">
        <f t="shared" si="527"/>
        <v>0</v>
      </c>
      <c r="BJ1349" s="36">
        <f t="shared" si="528"/>
        <v>0</v>
      </c>
      <c r="BK1349" s="37">
        <f t="shared" si="529"/>
        <v>0</v>
      </c>
      <c r="BL1349" s="38">
        <f t="shared" si="530"/>
        <v>0</v>
      </c>
      <c r="BM1349" s="39">
        <f t="shared" si="531"/>
        <v>0</v>
      </c>
      <c r="BN1349" s="34" t="str">
        <f>IF(BM1349=0,"",
IF(SUM($BM$985:BM1349)=1,BO1349,
IF($BM$1560&gt;SUM($BM$985:BM1349),_xlfn.CONCAT(", ",BO1349),
IF($BM$1560=SUM($BM$985:BM1349),_xlfn.CONCAT(" y ",BO1349)))))</f>
        <v/>
      </c>
      <c r="BO1349" s="270" t="s">
        <v>1129</v>
      </c>
    </row>
    <row r="1350" spans="1:67" ht="15" customHeight="1">
      <c r="A1350" s="245"/>
      <c r="B1350" s="9"/>
      <c r="C1350" s="270" t="s">
        <v>1130</v>
      </c>
      <c r="D1350" s="389" t="str">
        <f>IF($AC$978="","",IF(HLOOKUP($AC$978,Presentación!$AQ$3:$BV$574,Presentación!AP369)="","",HLOOKUP($AC$978,Presentación!$AQ$3:$BV$574,Presentación!AP369,0)))</f>
        <v/>
      </c>
      <c r="E1350" s="390"/>
      <c r="F1350" s="391"/>
      <c r="G1350" s="480" t="str">
        <f>IF($AC$978="","",IF(HLOOKUP($AC$978,Presentación!$BZ$3:$DE$574,Presentación!AP369,0)="","",HLOOKUP($AC$978,Presentación!$BZ$3:$DE$574,Presentación!AP369,0)))</f>
        <v/>
      </c>
      <c r="H1350" s="481"/>
      <c r="I1350" s="481"/>
      <c r="J1350" s="481"/>
      <c r="K1350" s="481"/>
      <c r="L1350" s="482"/>
      <c r="M1350" s="27"/>
      <c r="N1350" s="27"/>
      <c r="O1350" s="27"/>
      <c r="P1350" s="27"/>
      <c r="Q1350" s="27"/>
      <c r="R1350" s="27"/>
      <c r="S1350" s="27"/>
      <c r="T1350" s="27"/>
      <c r="U1350" s="27"/>
      <c r="V1350" s="27"/>
      <c r="W1350" s="27"/>
      <c r="X1350" s="27"/>
      <c r="Y1350" s="27"/>
      <c r="Z1350" s="27"/>
      <c r="AA1350" s="27"/>
      <c r="AB1350" s="27"/>
      <c r="AC1350" s="27"/>
      <c r="AD1350" s="27"/>
      <c r="AG1350">
        <f t="shared" si="499"/>
        <v>0</v>
      </c>
      <c r="AH1350">
        <f t="shared" si="500"/>
        <v>0</v>
      </c>
      <c r="AI1350">
        <f t="shared" si="501"/>
        <v>0</v>
      </c>
      <c r="AJ1350">
        <f t="shared" si="502"/>
        <v>0</v>
      </c>
      <c r="AK1350">
        <f t="shared" si="503"/>
        <v>0</v>
      </c>
      <c r="AL1350">
        <f t="shared" si="504"/>
        <v>0</v>
      </c>
      <c r="AM1350">
        <f t="shared" si="505"/>
        <v>0</v>
      </c>
      <c r="AN1350">
        <f t="shared" si="506"/>
        <v>0</v>
      </c>
      <c r="AO1350">
        <f t="shared" si="507"/>
        <v>0</v>
      </c>
      <c r="AP1350">
        <f t="shared" si="508"/>
        <v>0</v>
      </c>
      <c r="AQ1350">
        <f t="shared" si="509"/>
        <v>0</v>
      </c>
      <c r="AR1350">
        <f t="shared" si="510"/>
        <v>0</v>
      </c>
      <c r="AS1350">
        <f t="shared" si="511"/>
        <v>0</v>
      </c>
      <c r="AT1350">
        <f t="shared" si="512"/>
        <v>0</v>
      </c>
      <c r="AU1350">
        <f t="shared" si="513"/>
        <v>0</v>
      </c>
      <c r="AV1350">
        <f t="shared" si="514"/>
        <v>0</v>
      </c>
      <c r="AW1350">
        <f t="shared" si="515"/>
        <v>0</v>
      </c>
      <c r="AX1350">
        <f t="shared" si="516"/>
        <v>0</v>
      </c>
      <c r="AY1350">
        <f t="shared" si="517"/>
        <v>0</v>
      </c>
      <c r="AZ1350">
        <f t="shared" si="518"/>
        <v>0</v>
      </c>
      <c r="BA1350" s="35">
        <f t="shared" si="519"/>
        <v>0</v>
      </c>
      <c r="BB1350" s="36">
        <f t="shared" si="520"/>
        <v>0</v>
      </c>
      <c r="BC1350" s="37">
        <f t="shared" si="521"/>
        <v>0</v>
      </c>
      <c r="BD1350" s="38">
        <f t="shared" si="522"/>
        <v>0</v>
      </c>
      <c r="BE1350" s="35">
        <f t="shared" si="523"/>
        <v>0</v>
      </c>
      <c r="BF1350" s="36">
        <f t="shared" si="524"/>
        <v>0</v>
      </c>
      <c r="BG1350" s="37">
        <f t="shared" si="525"/>
        <v>0</v>
      </c>
      <c r="BH1350" s="38">
        <f t="shared" si="526"/>
        <v>0</v>
      </c>
      <c r="BI1350" s="35">
        <f t="shared" si="527"/>
        <v>0</v>
      </c>
      <c r="BJ1350" s="36">
        <f t="shared" si="528"/>
        <v>0</v>
      </c>
      <c r="BK1350" s="37">
        <f t="shared" si="529"/>
        <v>0</v>
      </c>
      <c r="BL1350" s="38">
        <f t="shared" si="530"/>
        <v>0</v>
      </c>
      <c r="BM1350" s="39">
        <f t="shared" si="531"/>
        <v>0</v>
      </c>
      <c r="BN1350" s="34" t="str">
        <f>IF(BM1350=0,"",
IF(SUM($BM$985:BM1350)=1,BO1350,
IF($BM$1560&gt;SUM($BM$985:BM1350),_xlfn.CONCAT(", ",BO1350),
IF($BM$1560=SUM($BM$985:BM1350),_xlfn.CONCAT(" y ",BO1350)))))</f>
        <v/>
      </c>
      <c r="BO1350" s="270" t="s">
        <v>1130</v>
      </c>
    </row>
    <row r="1351" spans="1:67" ht="15" customHeight="1">
      <c r="A1351" s="245"/>
      <c r="B1351" s="9"/>
      <c r="C1351" s="270" t="s">
        <v>1131</v>
      </c>
      <c r="D1351" s="389" t="str">
        <f>IF($AC$978="","",IF(HLOOKUP($AC$978,Presentación!$AQ$3:$BV$574,Presentación!AP370)="","",HLOOKUP($AC$978,Presentación!$AQ$3:$BV$574,Presentación!AP370,0)))</f>
        <v/>
      </c>
      <c r="E1351" s="390"/>
      <c r="F1351" s="391"/>
      <c r="G1351" s="480" t="str">
        <f>IF($AC$978="","",IF(HLOOKUP($AC$978,Presentación!$BZ$3:$DE$574,Presentación!AP370,0)="","",HLOOKUP($AC$978,Presentación!$BZ$3:$DE$574,Presentación!AP370,0)))</f>
        <v/>
      </c>
      <c r="H1351" s="481"/>
      <c r="I1351" s="481"/>
      <c r="J1351" s="481"/>
      <c r="K1351" s="481"/>
      <c r="L1351" s="482"/>
      <c r="M1351" s="27"/>
      <c r="N1351" s="27"/>
      <c r="O1351" s="27"/>
      <c r="P1351" s="27"/>
      <c r="Q1351" s="27"/>
      <c r="R1351" s="27"/>
      <c r="S1351" s="27"/>
      <c r="T1351" s="27"/>
      <c r="U1351" s="27"/>
      <c r="V1351" s="27"/>
      <c r="W1351" s="27"/>
      <c r="X1351" s="27"/>
      <c r="Y1351" s="27"/>
      <c r="Z1351" s="27"/>
      <c r="AA1351" s="27"/>
      <c r="AB1351" s="27"/>
      <c r="AC1351" s="27"/>
      <c r="AD1351" s="27"/>
      <c r="AG1351">
        <f t="shared" si="499"/>
        <v>0</v>
      </c>
      <c r="AH1351">
        <f t="shared" si="500"/>
        <v>0</v>
      </c>
      <c r="AI1351">
        <f t="shared" si="501"/>
        <v>0</v>
      </c>
      <c r="AJ1351">
        <f t="shared" si="502"/>
        <v>0</v>
      </c>
      <c r="AK1351">
        <f t="shared" si="503"/>
        <v>0</v>
      </c>
      <c r="AL1351">
        <f t="shared" si="504"/>
        <v>0</v>
      </c>
      <c r="AM1351">
        <f t="shared" si="505"/>
        <v>0</v>
      </c>
      <c r="AN1351">
        <f t="shared" si="506"/>
        <v>0</v>
      </c>
      <c r="AO1351">
        <f t="shared" si="507"/>
        <v>0</v>
      </c>
      <c r="AP1351">
        <f t="shared" si="508"/>
        <v>0</v>
      </c>
      <c r="AQ1351">
        <f t="shared" si="509"/>
        <v>0</v>
      </c>
      <c r="AR1351">
        <f t="shared" si="510"/>
        <v>0</v>
      </c>
      <c r="AS1351">
        <f t="shared" si="511"/>
        <v>0</v>
      </c>
      <c r="AT1351">
        <f t="shared" si="512"/>
        <v>0</v>
      </c>
      <c r="AU1351">
        <f t="shared" si="513"/>
        <v>0</v>
      </c>
      <c r="AV1351">
        <f t="shared" si="514"/>
        <v>0</v>
      </c>
      <c r="AW1351">
        <f t="shared" si="515"/>
        <v>0</v>
      </c>
      <c r="AX1351">
        <f t="shared" si="516"/>
        <v>0</v>
      </c>
      <c r="AY1351">
        <f t="shared" si="517"/>
        <v>0</v>
      </c>
      <c r="AZ1351">
        <f t="shared" si="518"/>
        <v>0</v>
      </c>
      <c r="BA1351" s="35">
        <f t="shared" si="519"/>
        <v>0</v>
      </c>
      <c r="BB1351" s="36">
        <f t="shared" si="520"/>
        <v>0</v>
      </c>
      <c r="BC1351" s="37">
        <f t="shared" si="521"/>
        <v>0</v>
      </c>
      <c r="BD1351" s="38">
        <f t="shared" si="522"/>
        <v>0</v>
      </c>
      <c r="BE1351" s="35">
        <f t="shared" si="523"/>
        <v>0</v>
      </c>
      <c r="BF1351" s="36">
        <f t="shared" si="524"/>
        <v>0</v>
      </c>
      <c r="BG1351" s="37">
        <f t="shared" si="525"/>
        <v>0</v>
      </c>
      <c r="BH1351" s="38">
        <f t="shared" si="526"/>
        <v>0</v>
      </c>
      <c r="BI1351" s="35">
        <f t="shared" si="527"/>
        <v>0</v>
      </c>
      <c r="BJ1351" s="36">
        <f t="shared" si="528"/>
        <v>0</v>
      </c>
      <c r="BK1351" s="37">
        <f t="shared" si="529"/>
        <v>0</v>
      </c>
      <c r="BL1351" s="38">
        <f t="shared" si="530"/>
        <v>0</v>
      </c>
      <c r="BM1351" s="39">
        <f t="shared" si="531"/>
        <v>0</v>
      </c>
      <c r="BN1351" s="34" t="str">
        <f>IF(BM1351=0,"",
IF(SUM($BM$985:BM1351)=1,BO1351,
IF($BM$1560&gt;SUM($BM$985:BM1351),_xlfn.CONCAT(", ",BO1351),
IF($BM$1560=SUM($BM$985:BM1351),_xlfn.CONCAT(" y ",BO1351)))))</f>
        <v/>
      </c>
      <c r="BO1351" s="270" t="s">
        <v>1131</v>
      </c>
    </row>
    <row r="1352" spans="1:67" ht="15" customHeight="1">
      <c r="A1352" s="245"/>
      <c r="B1352" s="9"/>
      <c r="C1352" s="270" t="s">
        <v>1132</v>
      </c>
      <c r="D1352" s="389" t="str">
        <f>IF($AC$978="","",IF(HLOOKUP($AC$978,Presentación!$AQ$3:$BV$574,Presentación!AP371)="","",HLOOKUP($AC$978,Presentación!$AQ$3:$BV$574,Presentación!AP371,0)))</f>
        <v/>
      </c>
      <c r="E1352" s="390"/>
      <c r="F1352" s="391"/>
      <c r="G1352" s="480" t="str">
        <f>IF($AC$978="","",IF(HLOOKUP($AC$978,Presentación!$BZ$3:$DE$574,Presentación!AP371,0)="","",HLOOKUP($AC$978,Presentación!$BZ$3:$DE$574,Presentación!AP371,0)))</f>
        <v/>
      </c>
      <c r="H1352" s="481"/>
      <c r="I1352" s="481"/>
      <c r="J1352" s="481"/>
      <c r="K1352" s="481"/>
      <c r="L1352" s="482"/>
      <c r="M1352" s="27"/>
      <c r="N1352" s="27"/>
      <c r="O1352" s="27"/>
      <c r="P1352" s="27"/>
      <c r="Q1352" s="27"/>
      <c r="R1352" s="27"/>
      <c r="S1352" s="27"/>
      <c r="T1352" s="27"/>
      <c r="U1352" s="27"/>
      <c r="V1352" s="27"/>
      <c r="W1352" s="27"/>
      <c r="X1352" s="27"/>
      <c r="Y1352" s="27"/>
      <c r="Z1352" s="27"/>
      <c r="AA1352" s="27"/>
      <c r="AB1352" s="27"/>
      <c r="AC1352" s="27"/>
      <c r="AD1352" s="27"/>
      <c r="AG1352">
        <f t="shared" si="499"/>
        <v>0</v>
      </c>
      <c r="AH1352">
        <f t="shared" si="500"/>
        <v>0</v>
      </c>
      <c r="AI1352">
        <f t="shared" si="501"/>
        <v>0</v>
      </c>
      <c r="AJ1352">
        <f t="shared" si="502"/>
        <v>0</v>
      </c>
      <c r="AK1352">
        <f t="shared" si="503"/>
        <v>0</v>
      </c>
      <c r="AL1352">
        <f t="shared" si="504"/>
        <v>0</v>
      </c>
      <c r="AM1352">
        <f t="shared" si="505"/>
        <v>0</v>
      </c>
      <c r="AN1352">
        <f t="shared" si="506"/>
        <v>0</v>
      </c>
      <c r="AO1352">
        <f t="shared" si="507"/>
        <v>0</v>
      </c>
      <c r="AP1352">
        <f t="shared" si="508"/>
        <v>0</v>
      </c>
      <c r="AQ1352">
        <f t="shared" si="509"/>
        <v>0</v>
      </c>
      <c r="AR1352">
        <f t="shared" si="510"/>
        <v>0</v>
      </c>
      <c r="AS1352">
        <f t="shared" si="511"/>
        <v>0</v>
      </c>
      <c r="AT1352">
        <f t="shared" si="512"/>
        <v>0</v>
      </c>
      <c r="AU1352">
        <f t="shared" si="513"/>
        <v>0</v>
      </c>
      <c r="AV1352">
        <f t="shared" si="514"/>
        <v>0</v>
      </c>
      <c r="AW1352">
        <f t="shared" si="515"/>
        <v>0</v>
      </c>
      <c r="AX1352">
        <f t="shared" si="516"/>
        <v>0</v>
      </c>
      <c r="AY1352">
        <f t="shared" si="517"/>
        <v>0</v>
      </c>
      <c r="AZ1352">
        <f t="shared" si="518"/>
        <v>0</v>
      </c>
      <c r="BA1352" s="35">
        <f t="shared" si="519"/>
        <v>0</v>
      </c>
      <c r="BB1352" s="36">
        <f t="shared" si="520"/>
        <v>0</v>
      </c>
      <c r="BC1352" s="37">
        <f t="shared" si="521"/>
        <v>0</v>
      </c>
      <c r="BD1352" s="38">
        <f t="shared" si="522"/>
        <v>0</v>
      </c>
      <c r="BE1352" s="35">
        <f t="shared" si="523"/>
        <v>0</v>
      </c>
      <c r="BF1352" s="36">
        <f t="shared" si="524"/>
        <v>0</v>
      </c>
      <c r="BG1352" s="37">
        <f t="shared" si="525"/>
        <v>0</v>
      </c>
      <c r="BH1352" s="38">
        <f t="shared" si="526"/>
        <v>0</v>
      </c>
      <c r="BI1352" s="35">
        <f t="shared" si="527"/>
        <v>0</v>
      </c>
      <c r="BJ1352" s="36">
        <f t="shared" si="528"/>
        <v>0</v>
      </c>
      <c r="BK1352" s="37">
        <f t="shared" si="529"/>
        <v>0</v>
      </c>
      <c r="BL1352" s="38">
        <f t="shared" si="530"/>
        <v>0</v>
      </c>
      <c r="BM1352" s="39">
        <f t="shared" si="531"/>
        <v>0</v>
      </c>
      <c r="BN1352" s="34" t="str">
        <f>IF(BM1352=0,"",
IF(SUM($BM$985:BM1352)=1,BO1352,
IF($BM$1560&gt;SUM($BM$985:BM1352),_xlfn.CONCAT(", ",BO1352),
IF($BM$1560=SUM($BM$985:BM1352),_xlfn.CONCAT(" y ",BO1352)))))</f>
        <v/>
      </c>
      <c r="BO1352" s="270" t="s">
        <v>1132</v>
      </c>
    </row>
    <row r="1353" spans="1:67" ht="15" customHeight="1">
      <c r="A1353" s="245"/>
      <c r="B1353" s="9"/>
      <c r="C1353" s="270" t="s">
        <v>1133</v>
      </c>
      <c r="D1353" s="389" t="str">
        <f>IF($AC$978="","",IF(HLOOKUP($AC$978,Presentación!$AQ$3:$BV$574,Presentación!AP372)="","",HLOOKUP($AC$978,Presentación!$AQ$3:$BV$574,Presentación!AP372,0)))</f>
        <v/>
      </c>
      <c r="E1353" s="390"/>
      <c r="F1353" s="391"/>
      <c r="G1353" s="480" t="str">
        <f>IF($AC$978="","",IF(HLOOKUP($AC$978,Presentación!$BZ$3:$DE$574,Presentación!AP372,0)="","",HLOOKUP($AC$978,Presentación!$BZ$3:$DE$574,Presentación!AP372,0)))</f>
        <v/>
      </c>
      <c r="H1353" s="481"/>
      <c r="I1353" s="481"/>
      <c r="J1353" s="481"/>
      <c r="K1353" s="481"/>
      <c r="L1353" s="482"/>
      <c r="M1353" s="27"/>
      <c r="N1353" s="27"/>
      <c r="O1353" s="27"/>
      <c r="P1353" s="27"/>
      <c r="Q1353" s="27"/>
      <c r="R1353" s="27"/>
      <c r="S1353" s="27"/>
      <c r="T1353" s="27"/>
      <c r="U1353" s="27"/>
      <c r="V1353" s="27"/>
      <c r="W1353" s="27"/>
      <c r="X1353" s="27"/>
      <c r="Y1353" s="27"/>
      <c r="Z1353" s="27"/>
      <c r="AA1353" s="27"/>
      <c r="AB1353" s="27"/>
      <c r="AC1353" s="27"/>
      <c r="AD1353" s="27"/>
      <c r="AG1353">
        <f t="shared" si="499"/>
        <v>0</v>
      </c>
      <c r="AH1353">
        <f t="shared" si="500"/>
        <v>0</v>
      </c>
      <c r="AI1353">
        <f t="shared" si="501"/>
        <v>0</v>
      </c>
      <c r="AJ1353">
        <f t="shared" si="502"/>
        <v>0</v>
      </c>
      <c r="AK1353">
        <f t="shared" si="503"/>
        <v>0</v>
      </c>
      <c r="AL1353">
        <f t="shared" si="504"/>
        <v>0</v>
      </c>
      <c r="AM1353">
        <f t="shared" si="505"/>
        <v>0</v>
      </c>
      <c r="AN1353">
        <f t="shared" si="506"/>
        <v>0</v>
      </c>
      <c r="AO1353">
        <f t="shared" si="507"/>
        <v>0</v>
      </c>
      <c r="AP1353">
        <f t="shared" si="508"/>
        <v>0</v>
      </c>
      <c r="AQ1353">
        <f t="shared" si="509"/>
        <v>0</v>
      </c>
      <c r="AR1353">
        <f t="shared" si="510"/>
        <v>0</v>
      </c>
      <c r="AS1353">
        <f t="shared" si="511"/>
        <v>0</v>
      </c>
      <c r="AT1353">
        <f t="shared" si="512"/>
        <v>0</v>
      </c>
      <c r="AU1353">
        <f t="shared" si="513"/>
        <v>0</v>
      </c>
      <c r="AV1353">
        <f t="shared" si="514"/>
        <v>0</v>
      </c>
      <c r="AW1353">
        <f t="shared" si="515"/>
        <v>0</v>
      </c>
      <c r="AX1353">
        <f t="shared" si="516"/>
        <v>0</v>
      </c>
      <c r="AY1353">
        <f t="shared" si="517"/>
        <v>0</v>
      </c>
      <c r="AZ1353">
        <f t="shared" si="518"/>
        <v>0</v>
      </c>
      <c r="BA1353" s="35">
        <f t="shared" si="519"/>
        <v>0</v>
      </c>
      <c r="BB1353" s="36">
        <f t="shared" si="520"/>
        <v>0</v>
      </c>
      <c r="BC1353" s="37">
        <f t="shared" si="521"/>
        <v>0</v>
      </c>
      <c r="BD1353" s="38">
        <f t="shared" si="522"/>
        <v>0</v>
      </c>
      <c r="BE1353" s="35">
        <f t="shared" si="523"/>
        <v>0</v>
      </c>
      <c r="BF1353" s="36">
        <f t="shared" si="524"/>
        <v>0</v>
      </c>
      <c r="BG1353" s="37">
        <f t="shared" si="525"/>
        <v>0</v>
      </c>
      <c r="BH1353" s="38">
        <f t="shared" si="526"/>
        <v>0</v>
      </c>
      <c r="BI1353" s="35">
        <f t="shared" si="527"/>
        <v>0</v>
      </c>
      <c r="BJ1353" s="36">
        <f t="shared" si="528"/>
        <v>0</v>
      </c>
      <c r="BK1353" s="37">
        <f t="shared" si="529"/>
        <v>0</v>
      </c>
      <c r="BL1353" s="38">
        <f t="shared" si="530"/>
        <v>0</v>
      </c>
      <c r="BM1353" s="39">
        <f t="shared" si="531"/>
        <v>0</v>
      </c>
      <c r="BN1353" s="34" t="str">
        <f>IF(BM1353=0,"",
IF(SUM($BM$985:BM1353)=1,BO1353,
IF($BM$1560&gt;SUM($BM$985:BM1353),_xlfn.CONCAT(", ",BO1353),
IF($BM$1560=SUM($BM$985:BM1353),_xlfn.CONCAT(" y ",BO1353)))))</f>
        <v/>
      </c>
      <c r="BO1353" s="270" t="s">
        <v>1133</v>
      </c>
    </row>
    <row r="1354" spans="1:67" ht="15" customHeight="1">
      <c r="A1354" s="245"/>
      <c r="B1354" s="9"/>
      <c r="C1354" s="270" t="s">
        <v>1134</v>
      </c>
      <c r="D1354" s="389" t="str">
        <f>IF($AC$978="","",IF(HLOOKUP($AC$978,Presentación!$AQ$3:$BV$574,Presentación!AP373)="","",HLOOKUP($AC$978,Presentación!$AQ$3:$BV$574,Presentación!AP373,0)))</f>
        <v/>
      </c>
      <c r="E1354" s="390"/>
      <c r="F1354" s="391"/>
      <c r="G1354" s="480" t="str">
        <f>IF($AC$978="","",IF(HLOOKUP($AC$978,Presentación!$BZ$3:$DE$574,Presentación!AP373,0)="","",HLOOKUP($AC$978,Presentación!$BZ$3:$DE$574,Presentación!AP373,0)))</f>
        <v/>
      </c>
      <c r="H1354" s="481"/>
      <c r="I1354" s="481"/>
      <c r="J1354" s="481"/>
      <c r="K1354" s="481"/>
      <c r="L1354" s="482"/>
      <c r="M1354" s="27"/>
      <c r="N1354" s="27"/>
      <c r="O1354" s="27"/>
      <c r="P1354" s="27"/>
      <c r="Q1354" s="27"/>
      <c r="R1354" s="27"/>
      <c r="S1354" s="27"/>
      <c r="T1354" s="27"/>
      <c r="U1354" s="27"/>
      <c r="V1354" s="27"/>
      <c r="W1354" s="27"/>
      <c r="X1354" s="27"/>
      <c r="Y1354" s="27"/>
      <c r="Z1354" s="27"/>
      <c r="AA1354" s="27"/>
      <c r="AB1354" s="27"/>
      <c r="AC1354" s="27"/>
      <c r="AD1354" s="27"/>
      <c r="AG1354">
        <f t="shared" si="499"/>
        <v>0</v>
      </c>
      <c r="AH1354">
        <f t="shared" si="500"/>
        <v>0</v>
      </c>
      <c r="AI1354">
        <f t="shared" si="501"/>
        <v>0</v>
      </c>
      <c r="AJ1354">
        <f t="shared" si="502"/>
        <v>0</v>
      </c>
      <c r="AK1354">
        <f t="shared" si="503"/>
        <v>0</v>
      </c>
      <c r="AL1354">
        <f t="shared" si="504"/>
        <v>0</v>
      </c>
      <c r="AM1354">
        <f t="shared" si="505"/>
        <v>0</v>
      </c>
      <c r="AN1354">
        <f t="shared" si="506"/>
        <v>0</v>
      </c>
      <c r="AO1354">
        <f t="shared" si="507"/>
        <v>0</v>
      </c>
      <c r="AP1354">
        <f t="shared" si="508"/>
        <v>0</v>
      </c>
      <c r="AQ1354">
        <f t="shared" si="509"/>
        <v>0</v>
      </c>
      <c r="AR1354">
        <f t="shared" si="510"/>
        <v>0</v>
      </c>
      <c r="AS1354">
        <f t="shared" si="511"/>
        <v>0</v>
      </c>
      <c r="AT1354">
        <f t="shared" si="512"/>
        <v>0</v>
      </c>
      <c r="AU1354">
        <f t="shared" si="513"/>
        <v>0</v>
      </c>
      <c r="AV1354">
        <f t="shared" si="514"/>
        <v>0</v>
      </c>
      <c r="AW1354">
        <f t="shared" si="515"/>
        <v>0</v>
      </c>
      <c r="AX1354">
        <f t="shared" si="516"/>
        <v>0</v>
      </c>
      <c r="AY1354">
        <f t="shared" si="517"/>
        <v>0</v>
      </c>
      <c r="AZ1354">
        <f t="shared" si="518"/>
        <v>0</v>
      </c>
      <c r="BA1354" s="35">
        <f t="shared" si="519"/>
        <v>0</v>
      </c>
      <c r="BB1354" s="36">
        <f t="shared" si="520"/>
        <v>0</v>
      </c>
      <c r="BC1354" s="37">
        <f t="shared" si="521"/>
        <v>0</v>
      </c>
      <c r="BD1354" s="38">
        <f t="shared" si="522"/>
        <v>0</v>
      </c>
      <c r="BE1354" s="35">
        <f t="shared" si="523"/>
        <v>0</v>
      </c>
      <c r="BF1354" s="36">
        <f t="shared" si="524"/>
        <v>0</v>
      </c>
      <c r="BG1354" s="37">
        <f t="shared" si="525"/>
        <v>0</v>
      </c>
      <c r="BH1354" s="38">
        <f t="shared" si="526"/>
        <v>0</v>
      </c>
      <c r="BI1354" s="35">
        <f t="shared" si="527"/>
        <v>0</v>
      </c>
      <c r="BJ1354" s="36">
        <f t="shared" si="528"/>
        <v>0</v>
      </c>
      <c r="BK1354" s="37">
        <f t="shared" si="529"/>
        <v>0</v>
      </c>
      <c r="BL1354" s="38">
        <f t="shared" si="530"/>
        <v>0</v>
      </c>
      <c r="BM1354" s="39">
        <f t="shared" si="531"/>
        <v>0</v>
      </c>
      <c r="BN1354" s="34" t="str">
        <f>IF(BM1354=0,"",
IF(SUM($BM$985:BM1354)=1,BO1354,
IF($BM$1560&gt;SUM($BM$985:BM1354),_xlfn.CONCAT(", ",BO1354),
IF($BM$1560=SUM($BM$985:BM1354),_xlfn.CONCAT(" y ",BO1354)))))</f>
        <v/>
      </c>
      <c r="BO1354" s="270" t="s">
        <v>1134</v>
      </c>
    </row>
    <row r="1355" spans="1:67" ht="15" customHeight="1">
      <c r="A1355" s="245"/>
      <c r="B1355" s="9"/>
      <c r="C1355" s="270" t="s">
        <v>1135</v>
      </c>
      <c r="D1355" s="389" t="str">
        <f>IF($AC$978="","",IF(HLOOKUP($AC$978,Presentación!$AQ$3:$BV$574,Presentación!AP374)="","",HLOOKUP($AC$978,Presentación!$AQ$3:$BV$574,Presentación!AP374,0)))</f>
        <v/>
      </c>
      <c r="E1355" s="390"/>
      <c r="F1355" s="391"/>
      <c r="G1355" s="480" t="str">
        <f>IF($AC$978="","",IF(HLOOKUP($AC$978,Presentación!$BZ$3:$DE$574,Presentación!AP374,0)="","",HLOOKUP($AC$978,Presentación!$BZ$3:$DE$574,Presentación!AP374,0)))</f>
        <v/>
      </c>
      <c r="H1355" s="481"/>
      <c r="I1355" s="481"/>
      <c r="J1355" s="481"/>
      <c r="K1355" s="481"/>
      <c r="L1355" s="482"/>
      <c r="M1355" s="27"/>
      <c r="N1355" s="27"/>
      <c r="O1355" s="27"/>
      <c r="P1355" s="27"/>
      <c r="Q1355" s="27"/>
      <c r="R1355" s="27"/>
      <c r="S1355" s="27"/>
      <c r="T1355" s="27"/>
      <c r="U1355" s="27"/>
      <c r="V1355" s="27"/>
      <c r="W1355" s="27"/>
      <c r="X1355" s="27"/>
      <c r="Y1355" s="27"/>
      <c r="Z1355" s="27"/>
      <c r="AA1355" s="27"/>
      <c r="AB1355" s="27"/>
      <c r="AC1355" s="27"/>
      <c r="AD1355" s="27"/>
      <c r="AG1355">
        <f t="shared" si="499"/>
        <v>0</v>
      </c>
      <c r="AH1355">
        <f t="shared" si="500"/>
        <v>0</v>
      </c>
      <c r="AI1355">
        <f t="shared" si="501"/>
        <v>0</v>
      </c>
      <c r="AJ1355">
        <f t="shared" si="502"/>
        <v>0</v>
      </c>
      <c r="AK1355">
        <f t="shared" si="503"/>
        <v>0</v>
      </c>
      <c r="AL1355">
        <f t="shared" si="504"/>
        <v>0</v>
      </c>
      <c r="AM1355">
        <f t="shared" si="505"/>
        <v>0</v>
      </c>
      <c r="AN1355">
        <f t="shared" si="506"/>
        <v>0</v>
      </c>
      <c r="AO1355">
        <f t="shared" si="507"/>
        <v>0</v>
      </c>
      <c r="AP1355">
        <f t="shared" si="508"/>
        <v>0</v>
      </c>
      <c r="AQ1355">
        <f t="shared" si="509"/>
        <v>0</v>
      </c>
      <c r="AR1355">
        <f t="shared" si="510"/>
        <v>0</v>
      </c>
      <c r="AS1355">
        <f t="shared" si="511"/>
        <v>0</v>
      </c>
      <c r="AT1355">
        <f t="shared" si="512"/>
        <v>0</v>
      </c>
      <c r="AU1355">
        <f t="shared" si="513"/>
        <v>0</v>
      </c>
      <c r="AV1355">
        <f t="shared" si="514"/>
        <v>0</v>
      </c>
      <c r="AW1355">
        <f t="shared" si="515"/>
        <v>0</v>
      </c>
      <c r="AX1355">
        <f t="shared" si="516"/>
        <v>0</v>
      </c>
      <c r="AY1355">
        <f t="shared" si="517"/>
        <v>0</v>
      </c>
      <c r="AZ1355">
        <f t="shared" si="518"/>
        <v>0</v>
      </c>
      <c r="BA1355" s="35">
        <f t="shared" si="519"/>
        <v>0</v>
      </c>
      <c r="BB1355" s="36">
        <f t="shared" si="520"/>
        <v>0</v>
      </c>
      <c r="BC1355" s="37">
        <f t="shared" si="521"/>
        <v>0</v>
      </c>
      <c r="BD1355" s="38">
        <f t="shared" si="522"/>
        <v>0</v>
      </c>
      <c r="BE1355" s="35">
        <f t="shared" si="523"/>
        <v>0</v>
      </c>
      <c r="BF1355" s="36">
        <f t="shared" si="524"/>
        <v>0</v>
      </c>
      <c r="BG1355" s="37">
        <f t="shared" si="525"/>
        <v>0</v>
      </c>
      <c r="BH1355" s="38">
        <f t="shared" si="526"/>
        <v>0</v>
      </c>
      <c r="BI1355" s="35">
        <f t="shared" si="527"/>
        <v>0</v>
      </c>
      <c r="BJ1355" s="36">
        <f t="shared" si="528"/>
        <v>0</v>
      </c>
      <c r="BK1355" s="37">
        <f t="shared" si="529"/>
        <v>0</v>
      </c>
      <c r="BL1355" s="38">
        <f t="shared" si="530"/>
        <v>0</v>
      </c>
      <c r="BM1355" s="39">
        <f t="shared" si="531"/>
        <v>0</v>
      </c>
      <c r="BN1355" s="34" t="str">
        <f>IF(BM1355=0,"",
IF(SUM($BM$985:BM1355)=1,BO1355,
IF($BM$1560&gt;SUM($BM$985:BM1355),_xlfn.CONCAT(", ",BO1355),
IF($BM$1560=SUM($BM$985:BM1355),_xlfn.CONCAT(" y ",BO1355)))))</f>
        <v/>
      </c>
      <c r="BO1355" s="270" t="s">
        <v>1135</v>
      </c>
    </row>
    <row r="1356" spans="1:67" ht="15" customHeight="1">
      <c r="A1356" s="245"/>
      <c r="B1356" s="9"/>
      <c r="C1356" s="270" t="s">
        <v>1136</v>
      </c>
      <c r="D1356" s="389" t="str">
        <f>IF($AC$978="","",IF(HLOOKUP($AC$978,Presentación!$AQ$3:$BV$574,Presentación!AP375)="","",HLOOKUP($AC$978,Presentación!$AQ$3:$BV$574,Presentación!AP375,0)))</f>
        <v/>
      </c>
      <c r="E1356" s="390"/>
      <c r="F1356" s="391"/>
      <c r="G1356" s="480" t="str">
        <f>IF($AC$978="","",IF(HLOOKUP($AC$978,Presentación!$BZ$3:$DE$574,Presentación!AP375,0)="","",HLOOKUP($AC$978,Presentación!$BZ$3:$DE$574,Presentación!AP375,0)))</f>
        <v/>
      </c>
      <c r="H1356" s="481"/>
      <c r="I1356" s="481"/>
      <c r="J1356" s="481"/>
      <c r="K1356" s="481"/>
      <c r="L1356" s="482"/>
      <c r="M1356" s="27"/>
      <c r="N1356" s="27"/>
      <c r="O1356" s="27"/>
      <c r="P1356" s="27"/>
      <c r="Q1356" s="27"/>
      <c r="R1356" s="27"/>
      <c r="S1356" s="27"/>
      <c r="T1356" s="27"/>
      <c r="U1356" s="27"/>
      <c r="V1356" s="27"/>
      <c r="W1356" s="27"/>
      <c r="X1356" s="27"/>
      <c r="Y1356" s="27"/>
      <c r="Z1356" s="27"/>
      <c r="AA1356" s="27"/>
      <c r="AB1356" s="27"/>
      <c r="AC1356" s="27"/>
      <c r="AD1356" s="27"/>
      <c r="AG1356">
        <f t="shared" si="499"/>
        <v>0</v>
      </c>
      <c r="AH1356">
        <f t="shared" si="500"/>
        <v>0</v>
      </c>
      <c r="AI1356">
        <f t="shared" si="501"/>
        <v>0</v>
      </c>
      <c r="AJ1356">
        <f t="shared" si="502"/>
        <v>0</v>
      </c>
      <c r="AK1356">
        <f t="shared" si="503"/>
        <v>0</v>
      </c>
      <c r="AL1356">
        <f t="shared" si="504"/>
        <v>0</v>
      </c>
      <c r="AM1356">
        <f t="shared" si="505"/>
        <v>0</v>
      </c>
      <c r="AN1356">
        <f t="shared" si="506"/>
        <v>0</v>
      </c>
      <c r="AO1356">
        <f t="shared" si="507"/>
        <v>0</v>
      </c>
      <c r="AP1356">
        <f t="shared" si="508"/>
        <v>0</v>
      </c>
      <c r="AQ1356">
        <f t="shared" si="509"/>
        <v>0</v>
      </c>
      <c r="AR1356">
        <f t="shared" si="510"/>
        <v>0</v>
      </c>
      <c r="AS1356">
        <f t="shared" si="511"/>
        <v>0</v>
      </c>
      <c r="AT1356">
        <f t="shared" si="512"/>
        <v>0</v>
      </c>
      <c r="AU1356">
        <f t="shared" si="513"/>
        <v>0</v>
      </c>
      <c r="AV1356">
        <f t="shared" si="514"/>
        <v>0</v>
      </c>
      <c r="AW1356">
        <f t="shared" si="515"/>
        <v>0</v>
      </c>
      <c r="AX1356">
        <f t="shared" si="516"/>
        <v>0</v>
      </c>
      <c r="AY1356">
        <f t="shared" si="517"/>
        <v>0</v>
      </c>
      <c r="AZ1356">
        <f t="shared" si="518"/>
        <v>0</v>
      </c>
      <c r="BA1356" s="35">
        <f t="shared" si="519"/>
        <v>0</v>
      </c>
      <c r="BB1356" s="36">
        <f t="shared" si="520"/>
        <v>0</v>
      </c>
      <c r="BC1356" s="37">
        <f t="shared" si="521"/>
        <v>0</v>
      </c>
      <c r="BD1356" s="38">
        <f t="shared" si="522"/>
        <v>0</v>
      </c>
      <c r="BE1356" s="35">
        <f t="shared" si="523"/>
        <v>0</v>
      </c>
      <c r="BF1356" s="36">
        <f t="shared" si="524"/>
        <v>0</v>
      </c>
      <c r="BG1356" s="37">
        <f t="shared" si="525"/>
        <v>0</v>
      </c>
      <c r="BH1356" s="38">
        <f t="shared" si="526"/>
        <v>0</v>
      </c>
      <c r="BI1356" s="35">
        <f t="shared" si="527"/>
        <v>0</v>
      </c>
      <c r="BJ1356" s="36">
        <f t="shared" si="528"/>
        <v>0</v>
      </c>
      <c r="BK1356" s="37">
        <f t="shared" si="529"/>
        <v>0</v>
      </c>
      <c r="BL1356" s="38">
        <f t="shared" si="530"/>
        <v>0</v>
      </c>
      <c r="BM1356" s="39">
        <f t="shared" si="531"/>
        <v>0</v>
      </c>
      <c r="BN1356" s="34" t="str">
        <f>IF(BM1356=0,"",
IF(SUM($BM$985:BM1356)=1,BO1356,
IF($BM$1560&gt;SUM($BM$985:BM1356),_xlfn.CONCAT(", ",BO1356),
IF($BM$1560=SUM($BM$985:BM1356),_xlfn.CONCAT(" y ",BO1356)))))</f>
        <v/>
      </c>
      <c r="BO1356" s="270" t="s">
        <v>1136</v>
      </c>
    </row>
    <row r="1357" spans="1:67" ht="15" customHeight="1">
      <c r="A1357" s="245"/>
      <c r="B1357" s="9"/>
      <c r="C1357" s="270" t="s">
        <v>1137</v>
      </c>
      <c r="D1357" s="389" t="str">
        <f>IF($AC$978="","",IF(HLOOKUP($AC$978,Presentación!$AQ$3:$BV$574,Presentación!AP376)="","",HLOOKUP($AC$978,Presentación!$AQ$3:$BV$574,Presentación!AP376,0)))</f>
        <v/>
      </c>
      <c r="E1357" s="390"/>
      <c r="F1357" s="391"/>
      <c r="G1357" s="480" t="str">
        <f>IF($AC$978="","",IF(HLOOKUP($AC$978,Presentación!$BZ$3:$DE$574,Presentación!AP376,0)="","",HLOOKUP($AC$978,Presentación!$BZ$3:$DE$574,Presentación!AP376,0)))</f>
        <v/>
      </c>
      <c r="H1357" s="481"/>
      <c r="I1357" s="481"/>
      <c r="J1357" s="481"/>
      <c r="K1357" s="481"/>
      <c r="L1357" s="482"/>
      <c r="M1357" s="27"/>
      <c r="N1357" s="27"/>
      <c r="O1357" s="27"/>
      <c r="P1357" s="27"/>
      <c r="Q1357" s="27"/>
      <c r="R1357" s="27"/>
      <c r="S1357" s="27"/>
      <c r="T1357" s="27"/>
      <c r="U1357" s="27"/>
      <c r="V1357" s="27"/>
      <c r="W1357" s="27"/>
      <c r="X1357" s="27"/>
      <c r="Y1357" s="27"/>
      <c r="Z1357" s="27"/>
      <c r="AA1357" s="27"/>
      <c r="AB1357" s="27"/>
      <c r="AC1357" s="27"/>
      <c r="AD1357" s="27"/>
      <c r="AG1357">
        <f t="shared" si="499"/>
        <v>0</v>
      </c>
      <c r="AH1357">
        <f t="shared" si="500"/>
        <v>0</v>
      </c>
      <c r="AI1357">
        <f t="shared" si="501"/>
        <v>0</v>
      </c>
      <c r="AJ1357">
        <f t="shared" si="502"/>
        <v>0</v>
      </c>
      <c r="AK1357">
        <f t="shared" si="503"/>
        <v>0</v>
      </c>
      <c r="AL1357">
        <f t="shared" si="504"/>
        <v>0</v>
      </c>
      <c r="AM1357">
        <f t="shared" si="505"/>
        <v>0</v>
      </c>
      <c r="AN1357">
        <f t="shared" si="506"/>
        <v>0</v>
      </c>
      <c r="AO1357">
        <f t="shared" si="507"/>
        <v>0</v>
      </c>
      <c r="AP1357">
        <f t="shared" si="508"/>
        <v>0</v>
      </c>
      <c r="AQ1357">
        <f t="shared" si="509"/>
        <v>0</v>
      </c>
      <c r="AR1357">
        <f t="shared" si="510"/>
        <v>0</v>
      </c>
      <c r="AS1357">
        <f t="shared" si="511"/>
        <v>0</v>
      </c>
      <c r="AT1357">
        <f t="shared" si="512"/>
        <v>0</v>
      </c>
      <c r="AU1357">
        <f t="shared" si="513"/>
        <v>0</v>
      </c>
      <c r="AV1357">
        <f t="shared" si="514"/>
        <v>0</v>
      </c>
      <c r="AW1357">
        <f t="shared" si="515"/>
        <v>0</v>
      </c>
      <c r="AX1357">
        <f t="shared" si="516"/>
        <v>0</v>
      </c>
      <c r="AY1357">
        <f t="shared" si="517"/>
        <v>0</v>
      </c>
      <c r="AZ1357">
        <f t="shared" si="518"/>
        <v>0</v>
      </c>
      <c r="BA1357" s="35">
        <f t="shared" si="519"/>
        <v>0</v>
      </c>
      <c r="BB1357" s="36">
        <f t="shared" si="520"/>
        <v>0</v>
      </c>
      <c r="BC1357" s="37">
        <f t="shared" si="521"/>
        <v>0</v>
      </c>
      <c r="BD1357" s="38">
        <f t="shared" si="522"/>
        <v>0</v>
      </c>
      <c r="BE1357" s="35">
        <f t="shared" si="523"/>
        <v>0</v>
      </c>
      <c r="BF1357" s="36">
        <f t="shared" si="524"/>
        <v>0</v>
      </c>
      <c r="BG1357" s="37">
        <f t="shared" si="525"/>
        <v>0</v>
      </c>
      <c r="BH1357" s="38">
        <f t="shared" si="526"/>
        <v>0</v>
      </c>
      <c r="BI1357" s="35">
        <f t="shared" si="527"/>
        <v>0</v>
      </c>
      <c r="BJ1357" s="36">
        <f t="shared" si="528"/>
        <v>0</v>
      </c>
      <c r="BK1357" s="37">
        <f t="shared" si="529"/>
        <v>0</v>
      </c>
      <c r="BL1357" s="38">
        <f t="shared" si="530"/>
        <v>0</v>
      </c>
      <c r="BM1357" s="39">
        <f t="shared" si="531"/>
        <v>0</v>
      </c>
      <c r="BN1357" s="34" t="str">
        <f>IF(BM1357=0,"",
IF(SUM($BM$985:BM1357)=1,BO1357,
IF($BM$1560&gt;SUM($BM$985:BM1357),_xlfn.CONCAT(", ",BO1357),
IF($BM$1560=SUM($BM$985:BM1357),_xlfn.CONCAT(" y ",BO1357)))))</f>
        <v/>
      </c>
      <c r="BO1357" s="270" t="s">
        <v>1137</v>
      </c>
    </row>
    <row r="1358" spans="1:67" ht="15" customHeight="1">
      <c r="A1358" s="245"/>
      <c r="B1358" s="9"/>
      <c r="C1358" s="270" t="s">
        <v>1138</v>
      </c>
      <c r="D1358" s="389" t="str">
        <f>IF($AC$978="","",IF(HLOOKUP($AC$978,Presentación!$AQ$3:$BV$574,Presentación!AP377)="","",HLOOKUP($AC$978,Presentación!$AQ$3:$BV$574,Presentación!AP377,0)))</f>
        <v/>
      </c>
      <c r="E1358" s="390"/>
      <c r="F1358" s="391"/>
      <c r="G1358" s="480" t="str">
        <f>IF($AC$978="","",IF(HLOOKUP($AC$978,Presentación!$BZ$3:$DE$574,Presentación!AP377,0)="","",HLOOKUP($AC$978,Presentación!$BZ$3:$DE$574,Presentación!AP377,0)))</f>
        <v/>
      </c>
      <c r="H1358" s="481"/>
      <c r="I1358" s="481"/>
      <c r="J1358" s="481"/>
      <c r="K1358" s="481"/>
      <c r="L1358" s="482"/>
      <c r="M1358" s="27"/>
      <c r="N1358" s="27"/>
      <c r="O1358" s="27"/>
      <c r="P1358" s="27"/>
      <c r="Q1358" s="27"/>
      <c r="R1358" s="27"/>
      <c r="S1358" s="27"/>
      <c r="T1358" s="27"/>
      <c r="U1358" s="27"/>
      <c r="V1358" s="27"/>
      <c r="W1358" s="27"/>
      <c r="X1358" s="27"/>
      <c r="Y1358" s="27"/>
      <c r="Z1358" s="27"/>
      <c r="AA1358" s="27"/>
      <c r="AB1358" s="27"/>
      <c r="AC1358" s="27"/>
      <c r="AD1358" s="27"/>
      <c r="AG1358">
        <f t="shared" si="499"/>
        <v>0</v>
      </c>
      <c r="AH1358">
        <f t="shared" si="500"/>
        <v>0</v>
      </c>
      <c r="AI1358">
        <f t="shared" si="501"/>
        <v>0</v>
      </c>
      <c r="AJ1358">
        <f t="shared" si="502"/>
        <v>0</v>
      </c>
      <c r="AK1358">
        <f t="shared" si="503"/>
        <v>0</v>
      </c>
      <c r="AL1358">
        <f t="shared" si="504"/>
        <v>0</v>
      </c>
      <c r="AM1358">
        <f t="shared" si="505"/>
        <v>0</v>
      </c>
      <c r="AN1358">
        <f t="shared" si="506"/>
        <v>0</v>
      </c>
      <c r="AO1358">
        <f t="shared" si="507"/>
        <v>0</v>
      </c>
      <c r="AP1358">
        <f t="shared" si="508"/>
        <v>0</v>
      </c>
      <c r="AQ1358">
        <f t="shared" si="509"/>
        <v>0</v>
      </c>
      <c r="AR1358">
        <f t="shared" si="510"/>
        <v>0</v>
      </c>
      <c r="AS1358">
        <f t="shared" si="511"/>
        <v>0</v>
      </c>
      <c r="AT1358">
        <f t="shared" si="512"/>
        <v>0</v>
      </c>
      <c r="AU1358">
        <f t="shared" si="513"/>
        <v>0</v>
      </c>
      <c r="AV1358">
        <f t="shared" si="514"/>
        <v>0</v>
      </c>
      <c r="AW1358">
        <f t="shared" si="515"/>
        <v>0</v>
      </c>
      <c r="AX1358">
        <f t="shared" si="516"/>
        <v>0</v>
      </c>
      <c r="AY1358">
        <f t="shared" si="517"/>
        <v>0</v>
      </c>
      <c r="AZ1358">
        <f t="shared" si="518"/>
        <v>0</v>
      </c>
      <c r="BA1358" s="35">
        <f t="shared" si="519"/>
        <v>0</v>
      </c>
      <c r="BB1358" s="36">
        <f t="shared" si="520"/>
        <v>0</v>
      </c>
      <c r="BC1358" s="37">
        <f t="shared" si="521"/>
        <v>0</v>
      </c>
      <c r="BD1358" s="38">
        <f t="shared" si="522"/>
        <v>0</v>
      </c>
      <c r="BE1358" s="35">
        <f t="shared" si="523"/>
        <v>0</v>
      </c>
      <c r="BF1358" s="36">
        <f t="shared" si="524"/>
        <v>0</v>
      </c>
      <c r="BG1358" s="37">
        <f t="shared" si="525"/>
        <v>0</v>
      </c>
      <c r="BH1358" s="38">
        <f t="shared" si="526"/>
        <v>0</v>
      </c>
      <c r="BI1358" s="35">
        <f t="shared" si="527"/>
        <v>0</v>
      </c>
      <c r="BJ1358" s="36">
        <f t="shared" si="528"/>
        <v>0</v>
      </c>
      <c r="BK1358" s="37">
        <f t="shared" si="529"/>
        <v>0</v>
      </c>
      <c r="BL1358" s="38">
        <f t="shared" si="530"/>
        <v>0</v>
      </c>
      <c r="BM1358" s="39">
        <f t="shared" si="531"/>
        <v>0</v>
      </c>
      <c r="BN1358" s="34" t="str">
        <f>IF(BM1358=0,"",
IF(SUM($BM$985:BM1358)=1,BO1358,
IF($BM$1560&gt;SUM($BM$985:BM1358),_xlfn.CONCAT(", ",BO1358),
IF($BM$1560=SUM($BM$985:BM1358),_xlfn.CONCAT(" y ",BO1358)))))</f>
        <v/>
      </c>
      <c r="BO1358" s="270" t="s">
        <v>1138</v>
      </c>
    </row>
    <row r="1359" spans="1:67" ht="15" customHeight="1">
      <c r="A1359" s="245"/>
      <c r="B1359" s="9"/>
      <c r="C1359" s="270" t="s">
        <v>1139</v>
      </c>
      <c r="D1359" s="389" t="str">
        <f>IF($AC$978="","",IF(HLOOKUP($AC$978,Presentación!$AQ$3:$BV$574,Presentación!AP378)="","",HLOOKUP($AC$978,Presentación!$AQ$3:$BV$574,Presentación!AP378,0)))</f>
        <v/>
      </c>
      <c r="E1359" s="390"/>
      <c r="F1359" s="391"/>
      <c r="G1359" s="480" t="str">
        <f>IF($AC$978="","",IF(HLOOKUP($AC$978,Presentación!$BZ$3:$DE$574,Presentación!AP378,0)="","",HLOOKUP($AC$978,Presentación!$BZ$3:$DE$574,Presentación!AP378,0)))</f>
        <v/>
      </c>
      <c r="H1359" s="481"/>
      <c r="I1359" s="481"/>
      <c r="J1359" s="481"/>
      <c r="K1359" s="481"/>
      <c r="L1359" s="482"/>
      <c r="M1359" s="27"/>
      <c r="N1359" s="27"/>
      <c r="O1359" s="27"/>
      <c r="P1359" s="27"/>
      <c r="Q1359" s="27"/>
      <c r="R1359" s="27"/>
      <c r="S1359" s="27"/>
      <c r="T1359" s="27"/>
      <c r="U1359" s="27"/>
      <c r="V1359" s="27"/>
      <c r="W1359" s="27"/>
      <c r="X1359" s="27"/>
      <c r="Y1359" s="27"/>
      <c r="Z1359" s="27"/>
      <c r="AA1359" s="27"/>
      <c r="AB1359" s="27"/>
      <c r="AC1359" s="27"/>
      <c r="AD1359" s="27"/>
      <c r="AG1359">
        <f t="shared" si="499"/>
        <v>0</v>
      </c>
      <c r="AH1359">
        <f t="shared" si="500"/>
        <v>0</v>
      </c>
      <c r="AI1359">
        <f t="shared" si="501"/>
        <v>0</v>
      </c>
      <c r="AJ1359">
        <f t="shared" si="502"/>
        <v>0</v>
      </c>
      <c r="AK1359">
        <f t="shared" si="503"/>
        <v>0</v>
      </c>
      <c r="AL1359">
        <f t="shared" si="504"/>
        <v>0</v>
      </c>
      <c r="AM1359">
        <f t="shared" si="505"/>
        <v>0</v>
      </c>
      <c r="AN1359">
        <f t="shared" si="506"/>
        <v>0</v>
      </c>
      <c r="AO1359">
        <f t="shared" si="507"/>
        <v>0</v>
      </c>
      <c r="AP1359">
        <f t="shared" si="508"/>
        <v>0</v>
      </c>
      <c r="AQ1359">
        <f t="shared" si="509"/>
        <v>0</v>
      </c>
      <c r="AR1359">
        <f t="shared" si="510"/>
        <v>0</v>
      </c>
      <c r="AS1359">
        <f t="shared" si="511"/>
        <v>0</v>
      </c>
      <c r="AT1359">
        <f t="shared" si="512"/>
        <v>0</v>
      </c>
      <c r="AU1359">
        <f t="shared" si="513"/>
        <v>0</v>
      </c>
      <c r="AV1359">
        <f t="shared" si="514"/>
        <v>0</v>
      </c>
      <c r="AW1359">
        <f t="shared" si="515"/>
        <v>0</v>
      </c>
      <c r="AX1359">
        <f t="shared" si="516"/>
        <v>0</v>
      </c>
      <c r="AY1359">
        <f t="shared" si="517"/>
        <v>0</v>
      </c>
      <c r="AZ1359">
        <f t="shared" si="518"/>
        <v>0</v>
      </c>
      <c r="BA1359" s="35">
        <f t="shared" si="519"/>
        <v>0</v>
      </c>
      <c r="BB1359" s="36">
        <f t="shared" si="520"/>
        <v>0</v>
      </c>
      <c r="BC1359" s="37">
        <f t="shared" si="521"/>
        <v>0</v>
      </c>
      <c r="BD1359" s="38">
        <f t="shared" si="522"/>
        <v>0</v>
      </c>
      <c r="BE1359" s="35">
        <f t="shared" si="523"/>
        <v>0</v>
      </c>
      <c r="BF1359" s="36">
        <f t="shared" si="524"/>
        <v>0</v>
      </c>
      <c r="BG1359" s="37">
        <f t="shared" si="525"/>
        <v>0</v>
      </c>
      <c r="BH1359" s="38">
        <f t="shared" si="526"/>
        <v>0</v>
      </c>
      <c r="BI1359" s="35">
        <f t="shared" si="527"/>
        <v>0</v>
      </c>
      <c r="BJ1359" s="36">
        <f t="shared" si="528"/>
        <v>0</v>
      </c>
      <c r="BK1359" s="37">
        <f t="shared" si="529"/>
        <v>0</v>
      </c>
      <c r="BL1359" s="38">
        <f t="shared" si="530"/>
        <v>0</v>
      </c>
      <c r="BM1359" s="39">
        <f t="shared" si="531"/>
        <v>0</v>
      </c>
      <c r="BN1359" s="34" t="str">
        <f>IF(BM1359=0,"",
IF(SUM($BM$985:BM1359)=1,BO1359,
IF($BM$1560&gt;SUM($BM$985:BM1359),_xlfn.CONCAT(", ",BO1359),
IF($BM$1560=SUM($BM$985:BM1359),_xlfn.CONCAT(" y ",BO1359)))))</f>
        <v/>
      </c>
      <c r="BO1359" s="270" t="s">
        <v>1139</v>
      </c>
    </row>
    <row r="1360" spans="1:67" ht="15" customHeight="1">
      <c r="A1360" s="245"/>
      <c r="B1360" s="9"/>
      <c r="C1360" s="270" t="s">
        <v>1140</v>
      </c>
      <c r="D1360" s="389" t="str">
        <f>IF($AC$978="","",IF(HLOOKUP($AC$978,Presentación!$AQ$3:$BV$574,Presentación!AP379)="","",HLOOKUP($AC$978,Presentación!$AQ$3:$BV$574,Presentación!AP379,0)))</f>
        <v/>
      </c>
      <c r="E1360" s="390"/>
      <c r="F1360" s="391"/>
      <c r="G1360" s="480" t="str">
        <f>IF($AC$978="","",IF(HLOOKUP($AC$978,Presentación!$BZ$3:$DE$574,Presentación!AP379,0)="","",HLOOKUP($AC$978,Presentación!$BZ$3:$DE$574,Presentación!AP379,0)))</f>
        <v/>
      </c>
      <c r="H1360" s="481"/>
      <c r="I1360" s="481"/>
      <c r="J1360" s="481"/>
      <c r="K1360" s="481"/>
      <c r="L1360" s="482"/>
      <c r="M1360" s="27"/>
      <c r="N1360" s="27"/>
      <c r="O1360" s="27"/>
      <c r="P1360" s="27"/>
      <c r="Q1360" s="27"/>
      <c r="R1360" s="27"/>
      <c r="S1360" s="27"/>
      <c r="T1360" s="27"/>
      <c r="U1360" s="27"/>
      <c r="V1360" s="27"/>
      <c r="W1360" s="27"/>
      <c r="X1360" s="27"/>
      <c r="Y1360" s="27"/>
      <c r="Z1360" s="27"/>
      <c r="AA1360" s="27"/>
      <c r="AB1360" s="27"/>
      <c r="AC1360" s="27"/>
      <c r="AD1360" s="27"/>
      <c r="AG1360">
        <f t="shared" si="499"/>
        <v>0</v>
      </c>
      <c r="AH1360">
        <f t="shared" si="500"/>
        <v>0</v>
      </c>
      <c r="AI1360">
        <f t="shared" si="501"/>
        <v>0</v>
      </c>
      <c r="AJ1360">
        <f t="shared" si="502"/>
        <v>0</v>
      </c>
      <c r="AK1360">
        <f t="shared" si="503"/>
        <v>0</v>
      </c>
      <c r="AL1360">
        <f t="shared" si="504"/>
        <v>0</v>
      </c>
      <c r="AM1360">
        <f t="shared" si="505"/>
        <v>0</v>
      </c>
      <c r="AN1360">
        <f t="shared" si="506"/>
        <v>0</v>
      </c>
      <c r="AO1360">
        <f t="shared" si="507"/>
        <v>0</v>
      </c>
      <c r="AP1360">
        <f t="shared" si="508"/>
        <v>0</v>
      </c>
      <c r="AQ1360">
        <f t="shared" si="509"/>
        <v>0</v>
      </c>
      <c r="AR1360">
        <f t="shared" si="510"/>
        <v>0</v>
      </c>
      <c r="AS1360">
        <f t="shared" si="511"/>
        <v>0</v>
      </c>
      <c r="AT1360">
        <f t="shared" si="512"/>
        <v>0</v>
      </c>
      <c r="AU1360">
        <f t="shared" si="513"/>
        <v>0</v>
      </c>
      <c r="AV1360">
        <f t="shared" si="514"/>
        <v>0</v>
      </c>
      <c r="AW1360">
        <f t="shared" si="515"/>
        <v>0</v>
      </c>
      <c r="AX1360">
        <f t="shared" si="516"/>
        <v>0</v>
      </c>
      <c r="AY1360">
        <f t="shared" si="517"/>
        <v>0</v>
      </c>
      <c r="AZ1360">
        <f t="shared" si="518"/>
        <v>0</v>
      </c>
      <c r="BA1360" s="35">
        <f t="shared" si="519"/>
        <v>0</v>
      </c>
      <c r="BB1360" s="36">
        <f t="shared" si="520"/>
        <v>0</v>
      </c>
      <c r="BC1360" s="37">
        <f t="shared" si="521"/>
        <v>0</v>
      </c>
      <c r="BD1360" s="38">
        <f t="shared" si="522"/>
        <v>0</v>
      </c>
      <c r="BE1360" s="35">
        <f t="shared" si="523"/>
        <v>0</v>
      </c>
      <c r="BF1360" s="36">
        <f t="shared" si="524"/>
        <v>0</v>
      </c>
      <c r="BG1360" s="37">
        <f t="shared" si="525"/>
        <v>0</v>
      </c>
      <c r="BH1360" s="38">
        <f t="shared" si="526"/>
        <v>0</v>
      </c>
      <c r="BI1360" s="35">
        <f t="shared" si="527"/>
        <v>0</v>
      </c>
      <c r="BJ1360" s="36">
        <f t="shared" si="528"/>
        <v>0</v>
      </c>
      <c r="BK1360" s="37">
        <f t="shared" si="529"/>
        <v>0</v>
      </c>
      <c r="BL1360" s="38">
        <f t="shared" si="530"/>
        <v>0</v>
      </c>
      <c r="BM1360" s="39">
        <f t="shared" si="531"/>
        <v>0</v>
      </c>
      <c r="BN1360" s="34" t="str">
        <f>IF(BM1360=0,"",
IF(SUM($BM$985:BM1360)=1,BO1360,
IF($BM$1560&gt;SUM($BM$985:BM1360),_xlfn.CONCAT(", ",BO1360),
IF($BM$1560=SUM($BM$985:BM1360),_xlfn.CONCAT(" y ",BO1360)))))</f>
        <v/>
      </c>
      <c r="BO1360" s="270" t="s">
        <v>1140</v>
      </c>
    </row>
    <row r="1361" spans="1:67" ht="15" customHeight="1">
      <c r="A1361" s="245"/>
      <c r="B1361" s="9"/>
      <c r="C1361" s="270" t="s">
        <v>1141</v>
      </c>
      <c r="D1361" s="389" t="str">
        <f>IF($AC$978="","",IF(HLOOKUP($AC$978,Presentación!$AQ$3:$BV$574,Presentación!AP380)="","",HLOOKUP($AC$978,Presentación!$AQ$3:$BV$574,Presentación!AP380,0)))</f>
        <v/>
      </c>
      <c r="E1361" s="390"/>
      <c r="F1361" s="391"/>
      <c r="G1361" s="480" t="str">
        <f>IF($AC$978="","",IF(HLOOKUP($AC$978,Presentación!$BZ$3:$DE$574,Presentación!AP380,0)="","",HLOOKUP($AC$978,Presentación!$BZ$3:$DE$574,Presentación!AP380,0)))</f>
        <v/>
      </c>
      <c r="H1361" s="481"/>
      <c r="I1361" s="481"/>
      <c r="J1361" s="481"/>
      <c r="K1361" s="481"/>
      <c r="L1361" s="482"/>
      <c r="M1361" s="27"/>
      <c r="N1361" s="27"/>
      <c r="O1361" s="27"/>
      <c r="P1361" s="27"/>
      <c r="Q1361" s="27"/>
      <c r="R1361" s="27"/>
      <c r="S1361" s="27"/>
      <c r="T1361" s="27"/>
      <c r="U1361" s="27"/>
      <c r="V1361" s="27"/>
      <c r="W1361" s="27"/>
      <c r="X1361" s="27"/>
      <c r="Y1361" s="27"/>
      <c r="Z1361" s="27"/>
      <c r="AA1361" s="27"/>
      <c r="AB1361" s="27"/>
      <c r="AC1361" s="27"/>
      <c r="AD1361" s="27"/>
      <c r="AG1361">
        <f t="shared" si="499"/>
        <v>0</v>
      </c>
      <c r="AH1361">
        <f t="shared" si="500"/>
        <v>0</v>
      </c>
      <c r="AI1361">
        <f t="shared" si="501"/>
        <v>0</v>
      </c>
      <c r="AJ1361">
        <f t="shared" si="502"/>
        <v>0</v>
      </c>
      <c r="AK1361">
        <f t="shared" si="503"/>
        <v>0</v>
      </c>
      <c r="AL1361">
        <f t="shared" si="504"/>
        <v>0</v>
      </c>
      <c r="AM1361">
        <f t="shared" si="505"/>
        <v>0</v>
      </c>
      <c r="AN1361">
        <f t="shared" si="506"/>
        <v>0</v>
      </c>
      <c r="AO1361">
        <f t="shared" si="507"/>
        <v>0</v>
      </c>
      <c r="AP1361">
        <f t="shared" si="508"/>
        <v>0</v>
      </c>
      <c r="AQ1361">
        <f t="shared" si="509"/>
        <v>0</v>
      </c>
      <c r="AR1361">
        <f t="shared" si="510"/>
        <v>0</v>
      </c>
      <c r="AS1361">
        <f t="shared" si="511"/>
        <v>0</v>
      </c>
      <c r="AT1361">
        <f t="shared" si="512"/>
        <v>0</v>
      </c>
      <c r="AU1361">
        <f t="shared" si="513"/>
        <v>0</v>
      </c>
      <c r="AV1361">
        <f t="shared" si="514"/>
        <v>0</v>
      </c>
      <c r="AW1361">
        <f t="shared" si="515"/>
        <v>0</v>
      </c>
      <c r="AX1361">
        <f t="shared" si="516"/>
        <v>0</v>
      </c>
      <c r="AY1361">
        <f t="shared" si="517"/>
        <v>0</v>
      </c>
      <c r="AZ1361">
        <f t="shared" si="518"/>
        <v>0</v>
      </c>
      <c r="BA1361" s="35">
        <f t="shared" si="519"/>
        <v>0</v>
      </c>
      <c r="BB1361" s="36">
        <f t="shared" si="520"/>
        <v>0</v>
      </c>
      <c r="BC1361" s="37">
        <f t="shared" si="521"/>
        <v>0</v>
      </c>
      <c r="BD1361" s="38">
        <f t="shared" si="522"/>
        <v>0</v>
      </c>
      <c r="BE1361" s="35">
        <f t="shared" si="523"/>
        <v>0</v>
      </c>
      <c r="BF1361" s="36">
        <f t="shared" si="524"/>
        <v>0</v>
      </c>
      <c r="BG1361" s="37">
        <f t="shared" si="525"/>
        <v>0</v>
      </c>
      <c r="BH1361" s="38">
        <f t="shared" si="526"/>
        <v>0</v>
      </c>
      <c r="BI1361" s="35">
        <f t="shared" si="527"/>
        <v>0</v>
      </c>
      <c r="BJ1361" s="36">
        <f t="shared" si="528"/>
        <v>0</v>
      </c>
      <c r="BK1361" s="37">
        <f t="shared" si="529"/>
        <v>0</v>
      </c>
      <c r="BL1361" s="38">
        <f t="shared" si="530"/>
        <v>0</v>
      </c>
      <c r="BM1361" s="39">
        <f t="shared" si="531"/>
        <v>0</v>
      </c>
      <c r="BN1361" s="34" t="str">
        <f>IF(BM1361=0,"",
IF(SUM($BM$985:BM1361)=1,BO1361,
IF($BM$1560&gt;SUM($BM$985:BM1361),_xlfn.CONCAT(", ",BO1361),
IF($BM$1560=SUM($BM$985:BM1361),_xlfn.CONCAT(" y ",BO1361)))))</f>
        <v/>
      </c>
      <c r="BO1361" s="270" t="s">
        <v>1141</v>
      </c>
    </row>
    <row r="1362" spans="1:67" ht="15" customHeight="1">
      <c r="A1362" s="245"/>
      <c r="B1362" s="9"/>
      <c r="C1362" s="270" t="s">
        <v>1142</v>
      </c>
      <c r="D1362" s="389" t="str">
        <f>IF($AC$978="","",IF(HLOOKUP($AC$978,Presentación!$AQ$3:$BV$574,Presentación!AP381)="","",HLOOKUP($AC$978,Presentación!$AQ$3:$BV$574,Presentación!AP381,0)))</f>
        <v/>
      </c>
      <c r="E1362" s="390"/>
      <c r="F1362" s="391"/>
      <c r="G1362" s="480" t="str">
        <f>IF($AC$978="","",IF(HLOOKUP($AC$978,Presentación!$BZ$3:$DE$574,Presentación!AP381,0)="","",HLOOKUP($AC$978,Presentación!$BZ$3:$DE$574,Presentación!AP381,0)))</f>
        <v/>
      </c>
      <c r="H1362" s="481"/>
      <c r="I1362" s="481"/>
      <c r="J1362" s="481"/>
      <c r="K1362" s="481"/>
      <c r="L1362" s="482"/>
      <c r="M1362" s="27"/>
      <c r="N1362" s="27"/>
      <c r="O1362" s="27"/>
      <c r="P1362" s="27"/>
      <c r="Q1362" s="27"/>
      <c r="R1362" s="27"/>
      <c r="S1362" s="27"/>
      <c r="T1362" s="27"/>
      <c r="U1362" s="27"/>
      <c r="V1362" s="27"/>
      <c r="W1362" s="27"/>
      <c r="X1362" s="27"/>
      <c r="Y1362" s="27"/>
      <c r="Z1362" s="27"/>
      <c r="AA1362" s="27"/>
      <c r="AB1362" s="27"/>
      <c r="AC1362" s="27"/>
      <c r="AD1362" s="27"/>
      <c r="AG1362">
        <f t="shared" si="499"/>
        <v>0</v>
      </c>
      <c r="AH1362">
        <f t="shared" si="500"/>
        <v>0</v>
      </c>
      <c r="AI1362">
        <f t="shared" si="501"/>
        <v>0</v>
      </c>
      <c r="AJ1362">
        <f t="shared" si="502"/>
        <v>0</v>
      </c>
      <c r="AK1362">
        <f t="shared" si="503"/>
        <v>0</v>
      </c>
      <c r="AL1362">
        <f t="shared" si="504"/>
        <v>0</v>
      </c>
      <c r="AM1362">
        <f t="shared" si="505"/>
        <v>0</v>
      </c>
      <c r="AN1362">
        <f t="shared" si="506"/>
        <v>0</v>
      </c>
      <c r="AO1362">
        <f t="shared" si="507"/>
        <v>0</v>
      </c>
      <c r="AP1362">
        <f t="shared" si="508"/>
        <v>0</v>
      </c>
      <c r="AQ1362">
        <f t="shared" si="509"/>
        <v>0</v>
      </c>
      <c r="AR1362">
        <f t="shared" si="510"/>
        <v>0</v>
      </c>
      <c r="AS1362">
        <f t="shared" si="511"/>
        <v>0</v>
      </c>
      <c r="AT1362">
        <f t="shared" si="512"/>
        <v>0</v>
      </c>
      <c r="AU1362">
        <f t="shared" si="513"/>
        <v>0</v>
      </c>
      <c r="AV1362">
        <f t="shared" si="514"/>
        <v>0</v>
      </c>
      <c r="AW1362">
        <f t="shared" si="515"/>
        <v>0</v>
      </c>
      <c r="AX1362">
        <f t="shared" si="516"/>
        <v>0</v>
      </c>
      <c r="AY1362">
        <f t="shared" si="517"/>
        <v>0</v>
      </c>
      <c r="AZ1362">
        <f t="shared" si="518"/>
        <v>0</v>
      </c>
      <c r="BA1362" s="35">
        <f t="shared" si="519"/>
        <v>0</v>
      </c>
      <c r="BB1362" s="36">
        <f t="shared" si="520"/>
        <v>0</v>
      </c>
      <c r="BC1362" s="37">
        <f t="shared" si="521"/>
        <v>0</v>
      </c>
      <c r="BD1362" s="38">
        <f t="shared" si="522"/>
        <v>0</v>
      </c>
      <c r="BE1362" s="35">
        <f t="shared" si="523"/>
        <v>0</v>
      </c>
      <c r="BF1362" s="36">
        <f t="shared" si="524"/>
        <v>0</v>
      </c>
      <c r="BG1362" s="37">
        <f t="shared" si="525"/>
        <v>0</v>
      </c>
      <c r="BH1362" s="38">
        <f t="shared" si="526"/>
        <v>0</v>
      </c>
      <c r="BI1362" s="35">
        <f t="shared" si="527"/>
        <v>0</v>
      </c>
      <c r="BJ1362" s="36">
        <f t="shared" si="528"/>
        <v>0</v>
      </c>
      <c r="BK1362" s="37">
        <f t="shared" si="529"/>
        <v>0</v>
      </c>
      <c r="BL1362" s="38">
        <f t="shared" si="530"/>
        <v>0</v>
      </c>
      <c r="BM1362" s="39">
        <f t="shared" si="531"/>
        <v>0</v>
      </c>
      <c r="BN1362" s="34" t="str">
        <f>IF(BM1362=0,"",
IF(SUM($BM$985:BM1362)=1,BO1362,
IF($BM$1560&gt;SUM($BM$985:BM1362),_xlfn.CONCAT(", ",BO1362),
IF($BM$1560=SUM($BM$985:BM1362),_xlfn.CONCAT(" y ",BO1362)))))</f>
        <v/>
      </c>
      <c r="BO1362" s="270" t="s">
        <v>1142</v>
      </c>
    </row>
    <row r="1363" spans="1:67" ht="15" customHeight="1">
      <c r="A1363" s="245"/>
      <c r="B1363" s="9"/>
      <c r="C1363" s="270" t="s">
        <v>1143</v>
      </c>
      <c r="D1363" s="389" t="str">
        <f>IF($AC$978="","",IF(HLOOKUP($AC$978,Presentación!$AQ$3:$BV$574,Presentación!AP382)="","",HLOOKUP($AC$978,Presentación!$AQ$3:$BV$574,Presentación!AP382,0)))</f>
        <v/>
      </c>
      <c r="E1363" s="390"/>
      <c r="F1363" s="391"/>
      <c r="G1363" s="480" t="str">
        <f>IF($AC$978="","",IF(HLOOKUP($AC$978,Presentación!$BZ$3:$DE$574,Presentación!AP382,0)="","",HLOOKUP($AC$978,Presentación!$BZ$3:$DE$574,Presentación!AP382,0)))</f>
        <v/>
      </c>
      <c r="H1363" s="481"/>
      <c r="I1363" s="481"/>
      <c r="J1363" s="481"/>
      <c r="K1363" s="481"/>
      <c r="L1363" s="482"/>
      <c r="M1363" s="27"/>
      <c r="N1363" s="27"/>
      <c r="O1363" s="27"/>
      <c r="P1363" s="27"/>
      <c r="Q1363" s="27"/>
      <c r="R1363" s="27"/>
      <c r="S1363" s="27"/>
      <c r="T1363" s="27"/>
      <c r="U1363" s="27"/>
      <c r="V1363" s="27"/>
      <c r="W1363" s="27"/>
      <c r="X1363" s="27"/>
      <c r="Y1363" s="27"/>
      <c r="Z1363" s="27"/>
      <c r="AA1363" s="27"/>
      <c r="AB1363" s="27"/>
      <c r="AC1363" s="27"/>
      <c r="AD1363" s="27"/>
      <c r="AG1363">
        <f t="shared" si="499"/>
        <v>0</v>
      </c>
      <c r="AH1363">
        <f t="shared" si="500"/>
        <v>0</v>
      </c>
      <c r="AI1363">
        <f t="shared" si="501"/>
        <v>0</v>
      </c>
      <c r="AJ1363">
        <f t="shared" si="502"/>
        <v>0</v>
      </c>
      <c r="AK1363">
        <f t="shared" si="503"/>
        <v>0</v>
      </c>
      <c r="AL1363">
        <f t="shared" si="504"/>
        <v>0</v>
      </c>
      <c r="AM1363">
        <f t="shared" si="505"/>
        <v>0</v>
      </c>
      <c r="AN1363">
        <f t="shared" si="506"/>
        <v>0</v>
      </c>
      <c r="AO1363">
        <f t="shared" si="507"/>
        <v>0</v>
      </c>
      <c r="AP1363">
        <f t="shared" si="508"/>
        <v>0</v>
      </c>
      <c r="AQ1363">
        <f t="shared" si="509"/>
        <v>0</v>
      </c>
      <c r="AR1363">
        <f t="shared" si="510"/>
        <v>0</v>
      </c>
      <c r="AS1363">
        <f t="shared" si="511"/>
        <v>0</v>
      </c>
      <c r="AT1363">
        <f t="shared" si="512"/>
        <v>0</v>
      </c>
      <c r="AU1363">
        <f t="shared" si="513"/>
        <v>0</v>
      </c>
      <c r="AV1363">
        <f t="shared" si="514"/>
        <v>0</v>
      </c>
      <c r="AW1363">
        <f t="shared" si="515"/>
        <v>0</v>
      </c>
      <c r="AX1363">
        <f t="shared" si="516"/>
        <v>0</v>
      </c>
      <c r="AY1363">
        <f t="shared" si="517"/>
        <v>0</v>
      </c>
      <c r="AZ1363">
        <f t="shared" si="518"/>
        <v>0</v>
      </c>
      <c r="BA1363" s="35">
        <f t="shared" si="519"/>
        <v>0</v>
      </c>
      <c r="BB1363" s="36">
        <f t="shared" si="520"/>
        <v>0</v>
      </c>
      <c r="BC1363" s="37">
        <f t="shared" si="521"/>
        <v>0</v>
      </c>
      <c r="BD1363" s="38">
        <f t="shared" si="522"/>
        <v>0</v>
      </c>
      <c r="BE1363" s="35">
        <f t="shared" si="523"/>
        <v>0</v>
      </c>
      <c r="BF1363" s="36">
        <f t="shared" si="524"/>
        <v>0</v>
      </c>
      <c r="BG1363" s="37">
        <f t="shared" si="525"/>
        <v>0</v>
      </c>
      <c r="BH1363" s="38">
        <f t="shared" si="526"/>
        <v>0</v>
      </c>
      <c r="BI1363" s="35">
        <f t="shared" si="527"/>
        <v>0</v>
      </c>
      <c r="BJ1363" s="36">
        <f t="shared" si="528"/>
        <v>0</v>
      </c>
      <c r="BK1363" s="37">
        <f t="shared" si="529"/>
        <v>0</v>
      </c>
      <c r="BL1363" s="38">
        <f t="shared" si="530"/>
        <v>0</v>
      </c>
      <c r="BM1363" s="39">
        <f t="shared" si="531"/>
        <v>0</v>
      </c>
      <c r="BN1363" s="34" t="str">
        <f>IF(BM1363=0,"",
IF(SUM($BM$985:BM1363)=1,BO1363,
IF($BM$1560&gt;SUM($BM$985:BM1363),_xlfn.CONCAT(", ",BO1363),
IF($BM$1560=SUM($BM$985:BM1363),_xlfn.CONCAT(" y ",BO1363)))))</f>
        <v/>
      </c>
      <c r="BO1363" s="270" t="s">
        <v>1143</v>
      </c>
    </row>
    <row r="1364" spans="1:67" ht="15" customHeight="1">
      <c r="A1364" s="245"/>
      <c r="B1364" s="9"/>
      <c r="C1364" s="270" t="s">
        <v>1144</v>
      </c>
      <c r="D1364" s="389" t="str">
        <f>IF($AC$978="","",IF(HLOOKUP($AC$978,Presentación!$AQ$3:$BV$574,Presentación!AP383)="","",HLOOKUP($AC$978,Presentación!$AQ$3:$BV$574,Presentación!AP383,0)))</f>
        <v/>
      </c>
      <c r="E1364" s="390"/>
      <c r="F1364" s="391"/>
      <c r="G1364" s="480" t="str">
        <f>IF($AC$978="","",IF(HLOOKUP($AC$978,Presentación!$BZ$3:$DE$574,Presentación!AP383,0)="","",HLOOKUP($AC$978,Presentación!$BZ$3:$DE$574,Presentación!AP383,0)))</f>
        <v/>
      </c>
      <c r="H1364" s="481"/>
      <c r="I1364" s="481"/>
      <c r="J1364" s="481"/>
      <c r="K1364" s="481"/>
      <c r="L1364" s="482"/>
      <c r="M1364" s="27"/>
      <c r="N1364" s="27"/>
      <c r="O1364" s="27"/>
      <c r="P1364" s="27"/>
      <c r="Q1364" s="27"/>
      <c r="R1364" s="27"/>
      <c r="S1364" s="27"/>
      <c r="T1364" s="27"/>
      <c r="U1364" s="27"/>
      <c r="V1364" s="27"/>
      <c r="W1364" s="27"/>
      <c r="X1364" s="27"/>
      <c r="Y1364" s="27"/>
      <c r="Z1364" s="27"/>
      <c r="AA1364" s="27"/>
      <c r="AB1364" s="27"/>
      <c r="AC1364" s="27"/>
      <c r="AD1364" s="27"/>
      <c r="AG1364">
        <f t="shared" si="499"/>
        <v>0</v>
      </c>
      <c r="AH1364">
        <f t="shared" si="500"/>
        <v>0</v>
      </c>
      <c r="AI1364">
        <f t="shared" si="501"/>
        <v>0</v>
      </c>
      <c r="AJ1364">
        <f t="shared" si="502"/>
        <v>0</v>
      </c>
      <c r="AK1364">
        <f t="shared" si="503"/>
        <v>0</v>
      </c>
      <c r="AL1364">
        <f t="shared" si="504"/>
        <v>0</v>
      </c>
      <c r="AM1364">
        <f t="shared" si="505"/>
        <v>0</v>
      </c>
      <c r="AN1364">
        <f t="shared" si="506"/>
        <v>0</v>
      </c>
      <c r="AO1364">
        <f t="shared" si="507"/>
        <v>0</v>
      </c>
      <c r="AP1364">
        <f t="shared" si="508"/>
        <v>0</v>
      </c>
      <c r="AQ1364">
        <f t="shared" si="509"/>
        <v>0</v>
      </c>
      <c r="AR1364">
        <f t="shared" si="510"/>
        <v>0</v>
      </c>
      <c r="AS1364">
        <f t="shared" si="511"/>
        <v>0</v>
      </c>
      <c r="AT1364">
        <f t="shared" si="512"/>
        <v>0</v>
      </c>
      <c r="AU1364">
        <f t="shared" si="513"/>
        <v>0</v>
      </c>
      <c r="AV1364">
        <f t="shared" si="514"/>
        <v>0</v>
      </c>
      <c r="AW1364">
        <f t="shared" si="515"/>
        <v>0</v>
      </c>
      <c r="AX1364">
        <f t="shared" si="516"/>
        <v>0</v>
      </c>
      <c r="AY1364">
        <f t="shared" si="517"/>
        <v>0</v>
      </c>
      <c r="AZ1364">
        <f t="shared" si="518"/>
        <v>0</v>
      </c>
      <c r="BA1364" s="35">
        <f t="shared" si="519"/>
        <v>0</v>
      </c>
      <c r="BB1364" s="36">
        <f t="shared" si="520"/>
        <v>0</v>
      </c>
      <c r="BC1364" s="37">
        <f t="shared" si="521"/>
        <v>0</v>
      </c>
      <c r="BD1364" s="38">
        <f t="shared" si="522"/>
        <v>0</v>
      </c>
      <c r="BE1364" s="35">
        <f t="shared" si="523"/>
        <v>0</v>
      </c>
      <c r="BF1364" s="36">
        <f t="shared" si="524"/>
        <v>0</v>
      </c>
      <c r="BG1364" s="37">
        <f t="shared" si="525"/>
        <v>0</v>
      </c>
      <c r="BH1364" s="38">
        <f t="shared" si="526"/>
        <v>0</v>
      </c>
      <c r="BI1364" s="35">
        <f t="shared" si="527"/>
        <v>0</v>
      </c>
      <c r="BJ1364" s="36">
        <f t="shared" si="528"/>
        <v>0</v>
      </c>
      <c r="BK1364" s="37">
        <f t="shared" si="529"/>
        <v>0</v>
      </c>
      <c r="BL1364" s="38">
        <f t="shared" si="530"/>
        <v>0</v>
      </c>
      <c r="BM1364" s="39">
        <f t="shared" si="531"/>
        <v>0</v>
      </c>
      <c r="BN1364" s="34" t="str">
        <f>IF(BM1364=0,"",
IF(SUM($BM$985:BM1364)=1,BO1364,
IF($BM$1560&gt;SUM($BM$985:BM1364),_xlfn.CONCAT(", ",BO1364),
IF($BM$1560=SUM($BM$985:BM1364),_xlfn.CONCAT(" y ",BO1364)))))</f>
        <v/>
      </c>
      <c r="BO1364" s="270" t="s">
        <v>1144</v>
      </c>
    </row>
    <row r="1365" spans="1:67" ht="15" customHeight="1">
      <c r="A1365" s="245"/>
      <c r="B1365" s="9"/>
      <c r="C1365" s="270" t="s">
        <v>1145</v>
      </c>
      <c r="D1365" s="389" t="str">
        <f>IF($AC$978="","",IF(HLOOKUP($AC$978,Presentación!$AQ$3:$BV$574,Presentación!AP384)="","",HLOOKUP($AC$978,Presentación!$AQ$3:$BV$574,Presentación!AP384,0)))</f>
        <v/>
      </c>
      <c r="E1365" s="390"/>
      <c r="F1365" s="391"/>
      <c r="G1365" s="480" t="str">
        <f>IF($AC$978="","",IF(HLOOKUP($AC$978,Presentación!$BZ$3:$DE$574,Presentación!AP384,0)="","",HLOOKUP($AC$978,Presentación!$BZ$3:$DE$574,Presentación!AP384,0)))</f>
        <v/>
      </c>
      <c r="H1365" s="481"/>
      <c r="I1365" s="481"/>
      <c r="J1365" s="481"/>
      <c r="K1365" s="481"/>
      <c r="L1365" s="482"/>
      <c r="M1365" s="27"/>
      <c r="N1365" s="27"/>
      <c r="O1365" s="27"/>
      <c r="P1365" s="27"/>
      <c r="Q1365" s="27"/>
      <c r="R1365" s="27"/>
      <c r="S1365" s="27"/>
      <c r="T1365" s="27"/>
      <c r="U1365" s="27"/>
      <c r="V1365" s="27"/>
      <c r="W1365" s="27"/>
      <c r="X1365" s="27"/>
      <c r="Y1365" s="27"/>
      <c r="Z1365" s="27"/>
      <c r="AA1365" s="27"/>
      <c r="AB1365" s="27"/>
      <c r="AC1365" s="27"/>
      <c r="AD1365" s="27"/>
      <c r="AG1365">
        <f t="shared" si="499"/>
        <v>0</v>
      </c>
      <c r="AH1365">
        <f t="shared" si="500"/>
        <v>0</v>
      </c>
      <c r="AI1365">
        <f t="shared" si="501"/>
        <v>0</v>
      </c>
      <c r="AJ1365">
        <f t="shared" si="502"/>
        <v>0</v>
      </c>
      <c r="AK1365">
        <f t="shared" si="503"/>
        <v>0</v>
      </c>
      <c r="AL1365">
        <f t="shared" si="504"/>
        <v>0</v>
      </c>
      <c r="AM1365">
        <f t="shared" si="505"/>
        <v>0</v>
      </c>
      <c r="AN1365">
        <f t="shared" si="506"/>
        <v>0</v>
      </c>
      <c r="AO1365">
        <f t="shared" si="507"/>
        <v>0</v>
      </c>
      <c r="AP1365">
        <f t="shared" si="508"/>
        <v>0</v>
      </c>
      <c r="AQ1365">
        <f t="shared" si="509"/>
        <v>0</v>
      </c>
      <c r="AR1365">
        <f t="shared" si="510"/>
        <v>0</v>
      </c>
      <c r="AS1365">
        <f t="shared" si="511"/>
        <v>0</v>
      </c>
      <c r="AT1365">
        <f t="shared" si="512"/>
        <v>0</v>
      </c>
      <c r="AU1365">
        <f t="shared" si="513"/>
        <v>0</v>
      </c>
      <c r="AV1365">
        <f t="shared" si="514"/>
        <v>0</v>
      </c>
      <c r="AW1365">
        <f t="shared" si="515"/>
        <v>0</v>
      </c>
      <c r="AX1365">
        <f t="shared" si="516"/>
        <v>0</v>
      </c>
      <c r="AY1365">
        <f t="shared" si="517"/>
        <v>0</v>
      </c>
      <c r="AZ1365">
        <f t="shared" si="518"/>
        <v>0</v>
      </c>
      <c r="BA1365" s="35">
        <f t="shared" si="519"/>
        <v>0</v>
      </c>
      <c r="BB1365" s="36">
        <f t="shared" si="520"/>
        <v>0</v>
      </c>
      <c r="BC1365" s="37">
        <f t="shared" si="521"/>
        <v>0</v>
      </c>
      <c r="BD1365" s="38">
        <f t="shared" si="522"/>
        <v>0</v>
      </c>
      <c r="BE1365" s="35">
        <f t="shared" si="523"/>
        <v>0</v>
      </c>
      <c r="BF1365" s="36">
        <f t="shared" si="524"/>
        <v>0</v>
      </c>
      <c r="BG1365" s="37">
        <f t="shared" si="525"/>
        <v>0</v>
      </c>
      <c r="BH1365" s="38">
        <f t="shared" si="526"/>
        <v>0</v>
      </c>
      <c r="BI1365" s="35">
        <f t="shared" si="527"/>
        <v>0</v>
      </c>
      <c r="BJ1365" s="36">
        <f t="shared" si="528"/>
        <v>0</v>
      </c>
      <c r="BK1365" s="37">
        <f t="shared" si="529"/>
        <v>0</v>
      </c>
      <c r="BL1365" s="38">
        <f t="shared" si="530"/>
        <v>0</v>
      </c>
      <c r="BM1365" s="39">
        <f t="shared" si="531"/>
        <v>0</v>
      </c>
      <c r="BN1365" s="34" t="str">
        <f>IF(BM1365=0,"",
IF(SUM($BM$985:BM1365)=1,BO1365,
IF($BM$1560&gt;SUM($BM$985:BM1365),_xlfn.CONCAT(", ",BO1365),
IF($BM$1560=SUM($BM$985:BM1365),_xlfn.CONCAT(" y ",BO1365)))))</f>
        <v/>
      </c>
      <c r="BO1365" s="270" t="s">
        <v>1145</v>
      </c>
    </row>
    <row r="1366" spans="1:67" ht="15" customHeight="1">
      <c r="A1366" s="245"/>
      <c r="B1366" s="9"/>
      <c r="C1366" s="270" t="s">
        <v>1146</v>
      </c>
      <c r="D1366" s="389" t="str">
        <f>IF($AC$978="","",IF(HLOOKUP($AC$978,Presentación!$AQ$3:$BV$574,Presentación!AP385)="","",HLOOKUP($AC$978,Presentación!$AQ$3:$BV$574,Presentación!AP385,0)))</f>
        <v/>
      </c>
      <c r="E1366" s="390"/>
      <c r="F1366" s="391"/>
      <c r="G1366" s="480" t="str">
        <f>IF($AC$978="","",IF(HLOOKUP($AC$978,Presentación!$BZ$3:$DE$574,Presentación!AP385,0)="","",HLOOKUP($AC$978,Presentación!$BZ$3:$DE$574,Presentación!AP385,0)))</f>
        <v/>
      </c>
      <c r="H1366" s="481"/>
      <c r="I1366" s="481"/>
      <c r="J1366" s="481"/>
      <c r="K1366" s="481"/>
      <c r="L1366" s="482"/>
      <c r="M1366" s="27"/>
      <c r="N1366" s="27"/>
      <c r="O1366" s="27"/>
      <c r="P1366" s="27"/>
      <c r="Q1366" s="27"/>
      <c r="R1366" s="27"/>
      <c r="S1366" s="27"/>
      <c r="T1366" s="27"/>
      <c r="U1366" s="27"/>
      <c r="V1366" s="27"/>
      <c r="W1366" s="27"/>
      <c r="X1366" s="27"/>
      <c r="Y1366" s="27"/>
      <c r="Z1366" s="27"/>
      <c r="AA1366" s="27"/>
      <c r="AB1366" s="27"/>
      <c r="AC1366" s="27"/>
      <c r="AD1366" s="27"/>
      <c r="AG1366">
        <f t="shared" si="499"/>
        <v>0</v>
      </c>
      <c r="AH1366">
        <f t="shared" si="500"/>
        <v>0</v>
      </c>
      <c r="AI1366">
        <f t="shared" si="501"/>
        <v>0</v>
      </c>
      <c r="AJ1366">
        <f t="shared" si="502"/>
        <v>0</v>
      </c>
      <c r="AK1366">
        <f t="shared" si="503"/>
        <v>0</v>
      </c>
      <c r="AL1366">
        <f t="shared" si="504"/>
        <v>0</v>
      </c>
      <c r="AM1366">
        <f t="shared" si="505"/>
        <v>0</v>
      </c>
      <c r="AN1366">
        <f t="shared" si="506"/>
        <v>0</v>
      </c>
      <c r="AO1366">
        <f t="shared" si="507"/>
        <v>0</v>
      </c>
      <c r="AP1366">
        <f t="shared" si="508"/>
        <v>0</v>
      </c>
      <c r="AQ1366">
        <f t="shared" si="509"/>
        <v>0</v>
      </c>
      <c r="AR1366">
        <f t="shared" si="510"/>
        <v>0</v>
      </c>
      <c r="AS1366">
        <f t="shared" si="511"/>
        <v>0</v>
      </c>
      <c r="AT1366">
        <f t="shared" si="512"/>
        <v>0</v>
      </c>
      <c r="AU1366">
        <f t="shared" si="513"/>
        <v>0</v>
      </c>
      <c r="AV1366">
        <f t="shared" si="514"/>
        <v>0</v>
      </c>
      <c r="AW1366">
        <f t="shared" si="515"/>
        <v>0</v>
      </c>
      <c r="AX1366">
        <f t="shared" si="516"/>
        <v>0</v>
      </c>
      <c r="AY1366">
        <f t="shared" si="517"/>
        <v>0</v>
      </c>
      <c r="AZ1366">
        <f t="shared" si="518"/>
        <v>0</v>
      </c>
      <c r="BA1366" s="35">
        <f t="shared" si="519"/>
        <v>0</v>
      </c>
      <c r="BB1366" s="36">
        <f t="shared" si="520"/>
        <v>0</v>
      </c>
      <c r="BC1366" s="37">
        <f t="shared" si="521"/>
        <v>0</v>
      </c>
      <c r="BD1366" s="38">
        <f t="shared" si="522"/>
        <v>0</v>
      </c>
      <c r="BE1366" s="35">
        <f t="shared" si="523"/>
        <v>0</v>
      </c>
      <c r="BF1366" s="36">
        <f t="shared" si="524"/>
        <v>0</v>
      </c>
      <c r="BG1366" s="37">
        <f t="shared" si="525"/>
        <v>0</v>
      </c>
      <c r="BH1366" s="38">
        <f t="shared" si="526"/>
        <v>0</v>
      </c>
      <c r="BI1366" s="35">
        <f t="shared" si="527"/>
        <v>0</v>
      </c>
      <c r="BJ1366" s="36">
        <f t="shared" si="528"/>
        <v>0</v>
      </c>
      <c r="BK1366" s="37">
        <f t="shared" si="529"/>
        <v>0</v>
      </c>
      <c r="BL1366" s="38">
        <f t="shared" si="530"/>
        <v>0</v>
      </c>
      <c r="BM1366" s="39">
        <f t="shared" si="531"/>
        <v>0</v>
      </c>
      <c r="BN1366" s="34" t="str">
        <f>IF(BM1366=0,"",
IF(SUM($BM$985:BM1366)=1,BO1366,
IF($BM$1560&gt;SUM($BM$985:BM1366),_xlfn.CONCAT(", ",BO1366),
IF($BM$1560=SUM($BM$985:BM1366),_xlfn.CONCAT(" y ",BO1366)))))</f>
        <v/>
      </c>
      <c r="BO1366" s="270" t="s">
        <v>1146</v>
      </c>
    </row>
    <row r="1367" spans="1:67" ht="15" customHeight="1">
      <c r="A1367" s="245"/>
      <c r="B1367" s="9"/>
      <c r="C1367" s="270" t="s">
        <v>1147</v>
      </c>
      <c r="D1367" s="389" t="str">
        <f>IF($AC$978="","",IF(HLOOKUP($AC$978,Presentación!$AQ$3:$BV$574,Presentación!AP386)="","",HLOOKUP($AC$978,Presentación!$AQ$3:$BV$574,Presentación!AP386,0)))</f>
        <v/>
      </c>
      <c r="E1367" s="390"/>
      <c r="F1367" s="391"/>
      <c r="G1367" s="480" t="str">
        <f>IF($AC$978="","",IF(HLOOKUP($AC$978,Presentación!$BZ$3:$DE$574,Presentación!AP386,0)="","",HLOOKUP($AC$978,Presentación!$BZ$3:$DE$574,Presentación!AP386,0)))</f>
        <v/>
      </c>
      <c r="H1367" s="481"/>
      <c r="I1367" s="481"/>
      <c r="J1367" s="481"/>
      <c r="K1367" s="481"/>
      <c r="L1367" s="482"/>
      <c r="M1367" s="27"/>
      <c r="N1367" s="27"/>
      <c r="O1367" s="27"/>
      <c r="P1367" s="27"/>
      <c r="Q1367" s="27"/>
      <c r="R1367" s="27"/>
      <c r="S1367" s="27"/>
      <c r="T1367" s="27"/>
      <c r="U1367" s="27"/>
      <c r="V1367" s="27"/>
      <c r="W1367" s="27"/>
      <c r="X1367" s="27"/>
      <c r="Y1367" s="27"/>
      <c r="Z1367" s="27"/>
      <c r="AA1367" s="27"/>
      <c r="AB1367" s="27"/>
      <c r="AC1367" s="27"/>
      <c r="AD1367" s="27"/>
      <c r="AG1367">
        <f t="shared" si="499"/>
        <v>0</v>
      </c>
      <c r="AH1367">
        <f t="shared" si="500"/>
        <v>0</v>
      </c>
      <c r="AI1367">
        <f t="shared" si="501"/>
        <v>0</v>
      </c>
      <c r="AJ1367">
        <f t="shared" si="502"/>
        <v>0</v>
      </c>
      <c r="AK1367">
        <f t="shared" si="503"/>
        <v>0</v>
      </c>
      <c r="AL1367">
        <f t="shared" si="504"/>
        <v>0</v>
      </c>
      <c r="AM1367">
        <f t="shared" si="505"/>
        <v>0</v>
      </c>
      <c r="AN1367">
        <f t="shared" si="506"/>
        <v>0</v>
      </c>
      <c r="AO1367">
        <f t="shared" si="507"/>
        <v>0</v>
      </c>
      <c r="AP1367">
        <f t="shared" si="508"/>
        <v>0</v>
      </c>
      <c r="AQ1367">
        <f t="shared" si="509"/>
        <v>0</v>
      </c>
      <c r="AR1367">
        <f t="shared" si="510"/>
        <v>0</v>
      </c>
      <c r="AS1367">
        <f t="shared" si="511"/>
        <v>0</v>
      </c>
      <c r="AT1367">
        <f t="shared" si="512"/>
        <v>0</v>
      </c>
      <c r="AU1367">
        <f t="shared" si="513"/>
        <v>0</v>
      </c>
      <c r="AV1367">
        <f t="shared" si="514"/>
        <v>0</v>
      </c>
      <c r="AW1367">
        <f t="shared" si="515"/>
        <v>0</v>
      </c>
      <c r="AX1367">
        <f t="shared" si="516"/>
        <v>0</v>
      </c>
      <c r="AY1367">
        <f t="shared" si="517"/>
        <v>0</v>
      </c>
      <c r="AZ1367">
        <f t="shared" si="518"/>
        <v>0</v>
      </c>
      <c r="BA1367" s="35">
        <f t="shared" si="519"/>
        <v>0</v>
      </c>
      <c r="BB1367" s="36">
        <f t="shared" si="520"/>
        <v>0</v>
      </c>
      <c r="BC1367" s="37">
        <f t="shared" si="521"/>
        <v>0</v>
      </c>
      <c r="BD1367" s="38">
        <f t="shared" si="522"/>
        <v>0</v>
      </c>
      <c r="BE1367" s="35">
        <f t="shared" si="523"/>
        <v>0</v>
      </c>
      <c r="BF1367" s="36">
        <f t="shared" si="524"/>
        <v>0</v>
      </c>
      <c r="BG1367" s="37">
        <f t="shared" si="525"/>
        <v>0</v>
      </c>
      <c r="BH1367" s="38">
        <f t="shared" si="526"/>
        <v>0</v>
      </c>
      <c r="BI1367" s="35">
        <f t="shared" si="527"/>
        <v>0</v>
      </c>
      <c r="BJ1367" s="36">
        <f t="shared" si="528"/>
        <v>0</v>
      </c>
      <c r="BK1367" s="37">
        <f t="shared" si="529"/>
        <v>0</v>
      </c>
      <c r="BL1367" s="38">
        <f t="shared" si="530"/>
        <v>0</v>
      </c>
      <c r="BM1367" s="39">
        <f t="shared" si="531"/>
        <v>0</v>
      </c>
      <c r="BN1367" s="34" t="str">
        <f>IF(BM1367=0,"",
IF(SUM($BM$985:BM1367)=1,BO1367,
IF($BM$1560&gt;SUM($BM$985:BM1367),_xlfn.CONCAT(", ",BO1367),
IF($BM$1560=SUM($BM$985:BM1367),_xlfn.CONCAT(" y ",BO1367)))))</f>
        <v/>
      </c>
      <c r="BO1367" s="270" t="s">
        <v>1147</v>
      </c>
    </row>
    <row r="1368" spans="1:67" ht="15" customHeight="1">
      <c r="A1368" s="245"/>
      <c r="B1368" s="9"/>
      <c r="C1368" s="270" t="s">
        <v>1148</v>
      </c>
      <c r="D1368" s="389" t="str">
        <f>IF($AC$978="","",IF(HLOOKUP($AC$978,Presentación!$AQ$3:$BV$574,Presentación!AP387)="","",HLOOKUP($AC$978,Presentación!$AQ$3:$BV$574,Presentación!AP387,0)))</f>
        <v/>
      </c>
      <c r="E1368" s="390"/>
      <c r="F1368" s="391"/>
      <c r="G1368" s="480" t="str">
        <f>IF($AC$978="","",IF(HLOOKUP($AC$978,Presentación!$BZ$3:$DE$574,Presentación!AP387,0)="","",HLOOKUP($AC$978,Presentación!$BZ$3:$DE$574,Presentación!AP387,0)))</f>
        <v/>
      </c>
      <c r="H1368" s="481"/>
      <c r="I1368" s="481"/>
      <c r="J1368" s="481"/>
      <c r="K1368" s="481"/>
      <c r="L1368" s="482"/>
      <c r="M1368" s="27"/>
      <c r="N1368" s="27"/>
      <c r="O1368" s="27"/>
      <c r="P1368" s="27"/>
      <c r="Q1368" s="27"/>
      <c r="R1368" s="27"/>
      <c r="S1368" s="27"/>
      <c r="T1368" s="27"/>
      <c r="U1368" s="27"/>
      <c r="V1368" s="27"/>
      <c r="W1368" s="27"/>
      <c r="X1368" s="27"/>
      <c r="Y1368" s="27"/>
      <c r="Z1368" s="27"/>
      <c r="AA1368" s="27"/>
      <c r="AB1368" s="27"/>
      <c r="AC1368" s="27"/>
      <c r="AD1368" s="27"/>
      <c r="AG1368">
        <f t="shared" si="499"/>
        <v>0</v>
      </c>
      <c r="AH1368">
        <f t="shared" si="500"/>
        <v>0</v>
      </c>
      <c r="AI1368">
        <f t="shared" si="501"/>
        <v>0</v>
      </c>
      <c r="AJ1368">
        <f t="shared" si="502"/>
        <v>0</v>
      </c>
      <c r="AK1368">
        <f t="shared" si="503"/>
        <v>0</v>
      </c>
      <c r="AL1368">
        <f t="shared" si="504"/>
        <v>0</v>
      </c>
      <c r="AM1368">
        <f t="shared" si="505"/>
        <v>0</v>
      </c>
      <c r="AN1368">
        <f t="shared" si="506"/>
        <v>0</v>
      </c>
      <c r="AO1368">
        <f t="shared" si="507"/>
        <v>0</v>
      </c>
      <c r="AP1368">
        <f t="shared" si="508"/>
        <v>0</v>
      </c>
      <c r="AQ1368">
        <f t="shared" si="509"/>
        <v>0</v>
      </c>
      <c r="AR1368">
        <f t="shared" si="510"/>
        <v>0</v>
      </c>
      <c r="AS1368">
        <f t="shared" si="511"/>
        <v>0</v>
      </c>
      <c r="AT1368">
        <f t="shared" si="512"/>
        <v>0</v>
      </c>
      <c r="AU1368">
        <f t="shared" si="513"/>
        <v>0</v>
      </c>
      <c r="AV1368">
        <f t="shared" si="514"/>
        <v>0</v>
      </c>
      <c r="AW1368">
        <f t="shared" si="515"/>
        <v>0</v>
      </c>
      <c r="AX1368">
        <f t="shared" si="516"/>
        <v>0</v>
      </c>
      <c r="AY1368">
        <f t="shared" si="517"/>
        <v>0</v>
      </c>
      <c r="AZ1368">
        <f t="shared" si="518"/>
        <v>0</v>
      </c>
      <c r="BA1368" s="35">
        <f t="shared" si="519"/>
        <v>0</v>
      </c>
      <c r="BB1368" s="36">
        <f t="shared" si="520"/>
        <v>0</v>
      </c>
      <c r="BC1368" s="37">
        <f t="shared" si="521"/>
        <v>0</v>
      </c>
      <c r="BD1368" s="38">
        <f t="shared" si="522"/>
        <v>0</v>
      </c>
      <c r="BE1368" s="35">
        <f t="shared" si="523"/>
        <v>0</v>
      </c>
      <c r="BF1368" s="36">
        <f t="shared" si="524"/>
        <v>0</v>
      </c>
      <c r="BG1368" s="37">
        <f t="shared" si="525"/>
        <v>0</v>
      </c>
      <c r="BH1368" s="38">
        <f t="shared" si="526"/>
        <v>0</v>
      </c>
      <c r="BI1368" s="35">
        <f t="shared" si="527"/>
        <v>0</v>
      </c>
      <c r="BJ1368" s="36">
        <f t="shared" si="528"/>
        <v>0</v>
      </c>
      <c r="BK1368" s="37">
        <f t="shared" si="529"/>
        <v>0</v>
      </c>
      <c r="BL1368" s="38">
        <f t="shared" si="530"/>
        <v>0</v>
      </c>
      <c r="BM1368" s="39">
        <f t="shared" si="531"/>
        <v>0</v>
      </c>
      <c r="BN1368" s="34" t="str">
        <f>IF(BM1368=0,"",
IF(SUM($BM$985:BM1368)=1,BO1368,
IF($BM$1560&gt;SUM($BM$985:BM1368),_xlfn.CONCAT(", ",BO1368),
IF($BM$1560=SUM($BM$985:BM1368),_xlfn.CONCAT(" y ",BO1368)))))</f>
        <v/>
      </c>
      <c r="BO1368" s="270" t="s">
        <v>1148</v>
      </c>
    </row>
    <row r="1369" spans="1:67" ht="15" customHeight="1">
      <c r="A1369" s="245"/>
      <c r="B1369" s="9"/>
      <c r="C1369" s="270" t="s">
        <v>1149</v>
      </c>
      <c r="D1369" s="389" t="str">
        <f>IF($AC$978="","",IF(HLOOKUP($AC$978,Presentación!$AQ$3:$BV$574,Presentación!AP388)="","",HLOOKUP($AC$978,Presentación!$AQ$3:$BV$574,Presentación!AP388,0)))</f>
        <v/>
      </c>
      <c r="E1369" s="390"/>
      <c r="F1369" s="391"/>
      <c r="G1369" s="480" t="str">
        <f>IF($AC$978="","",IF(HLOOKUP($AC$978,Presentación!$BZ$3:$DE$574,Presentación!AP388,0)="","",HLOOKUP($AC$978,Presentación!$BZ$3:$DE$574,Presentación!AP388,0)))</f>
        <v/>
      </c>
      <c r="H1369" s="481"/>
      <c r="I1369" s="481"/>
      <c r="J1369" s="481"/>
      <c r="K1369" s="481"/>
      <c r="L1369" s="482"/>
      <c r="M1369" s="27"/>
      <c r="N1369" s="27"/>
      <c r="O1369" s="27"/>
      <c r="P1369" s="27"/>
      <c r="Q1369" s="27"/>
      <c r="R1369" s="27"/>
      <c r="S1369" s="27"/>
      <c r="T1369" s="27"/>
      <c r="U1369" s="27"/>
      <c r="V1369" s="27"/>
      <c r="W1369" s="27"/>
      <c r="X1369" s="27"/>
      <c r="Y1369" s="27"/>
      <c r="Z1369" s="27"/>
      <c r="AA1369" s="27"/>
      <c r="AB1369" s="27"/>
      <c r="AC1369" s="27"/>
      <c r="AD1369" s="27"/>
      <c r="AG1369">
        <f t="shared" ref="AG1369:AG1432" si="532">IF(D1370&lt;&gt;"",IF(OR(COUNTA(M1370:AD1370,M1951:AD1951,M2532:AD2532)=0,COUNTA(M1370:AD1370,M1951:AD1951,M2532:AD2532)=54),0,1),0)</f>
        <v>0</v>
      </c>
      <c r="AH1369">
        <f t="shared" ref="AH1369:AH1432" si="533">IF(D1370="",IF(COUNTA(M1370:AD1370,M1951:AD1951,M2532:AD2532)=0,0,1),0)</f>
        <v>0</v>
      </c>
      <c r="AI1369">
        <f t="shared" ref="AI1369:AI1432" si="534">COUNTIF(N1369:O1369,"NS")</f>
        <v>0</v>
      </c>
      <c r="AJ1369">
        <f t="shared" ref="AJ1369:AJ1432" si="535">SUM(N1369:O1369)</f>
        <v>0</v>
      </c>
      <c r="AK1369">
        <f t="shared" ref="AK1369:AK1432" si="536">IF(COUNTIF(M1369:O1369,"NA")=3,0,IF(COUNTA(M1369:O1369)=0,0,IF(OR(AND(M1369=0,AI1369&gt;0),AND(M1369="ns",AJ1369&gt;0),AND(M1369="ns",AI1369=0,AJ1369=0)),1,IF(OR(AND(M1369&gt;0,AI1369=2),AND(M1369="ns",AI1369=2),AND(M1369="ns",AJ1369=0,AI1369&gt;0),M1369=AJ1369),0,1))))</f>
        <v>0</v>
      </c>
      <c r="AL1369">
        <f t="shared" ref="AL1369:AL1432" si="537">COUNTIF(Q1369:R1369,"NS")</f>
        <v>0</v>
      </c>
      <c r="AM1369">
        <f t="shared" ref="AM1369:AM1432" si="538">SUM(Q1369:R1369)</f>
        <v>0</v>
      </c>
      <c r="AN1369">
        <f t="shared" ref="AN1369:AN1432" si="539">IF(COUNTIF(P1369:R1369,"NA")=3,0,IF(COUNTA(P1369:R1369)=0,0,IF(OR(AND(P1369=0,AL1369&gt;0),AND(P1369="ns",AM1369&gt;0),AND(P1369="ns",AL1369=0,AM1369=0)),1,IF(OR(AND(P1369&gt;0,AL1369=2),AND(P1369="ns",AL1369=2),AND(P1369="ns",AM1369=0,AL1369&gt;0),P1369=AM1369),0,1))))</f>
        <v>0</v>
      </c>
      <c r="AO1369">
        <f t="shared" ref="AO1369:AO1432" si="540">COUNTIF(T1369:U1369,"NS")</f>
        <v>0</v>
      </c>
      <c r="AP1369">
        <f t="shared" ref="AP1369:AP1432" si="541">SUM(T1369:U1369)</f>
        <v>0</v>
      </c>
      <c r="AQ1369">
        <f t="shared" ref="AQ1369:AQ1432" si="542">IF(COUNTIF(S1369:U1369,"NA")=3,0,IF(COUNTA(S1369:U1369)=0,0,IF(OR(AND(S1369=0,AO1369&gt;0),AND(S1369="ns",AP1369&gt;0),AND(S1369="ns",AO1369=0,AP1369=0)),1,IF(OR(AND(S1369&gt;0,AO1369=2),AND(S1369="ns",AO1369=2),AND(S1369="ns",AP1369=0,AO1369&gt;0),S1369=AP1369),0,1))))</f>
        <v>0</v>
      </c>
      <c r="AR1369">
        <f t="shared" ref="AR1369:AR1432" si="543">COUNTIF(W1369:X1369,"NS")</f>
        <v>0</v>
      </c>
      <c r="AS1369">
        <f t="shared" ref="AS1369:AS1432" si="544">SUM(W1369:X1369)</f>
        <v>0</v>
      </c>
      <c r="AT1369">
        <f t="shared" ref="AT1369:AT1432" si="545">IF(COUNTIF(V1369:X1369,"NA")=3,0,IF(COUNTA(V1369:X1369)=0,0,IF(OR(AND(V1369=0,AR1369&gt;0),AND(V1369="ns",AS1369&gt;0),AND(V1369="ns",AR1369=0,AS1369=0)),1,IF(OR(AND(V1369&gt;0,AR1369=2),AND(V1369="ns",AR1369=2),AND(V1369="ns",AS1369=0,AR1369&gt;0),V1369=AS1369),0,1))))</f>
        <v>0</v>
      </c>
      <c r="AU1369">
        <f t="shared" ref="AU1369:AU1432" si="546">COUNTIF(Z1369:AA1369,"NS")</f>
        <v>0</v>
      </c>
      <c r="AV1369">
        <f t="shared" ref="AV1369:AV1432" si="547">SUM(Z1369:AA1369)</f>
        <v>0</v>
      </c>
      <c r="AW1369">
        <f t="shared" ref="AW1369:AW1432" si="548">IF(COUNTIF(Y1369:AA1369,"NA")=3,0,IF(COUNTA(Y1369:AA1369)=0,0,IF(OR(AND(Y1369=0,AU1369&gt;0),AND(Y1369="ns",AV1369&gt;0),AND(Y1369="ns",AU1369=0,AV1369=0)),1,IF(OR(AND(Y1369&gt;0,AU1369=2),AND(Y1369="ns",AU1369=2),AND(Y1369="ns",AV1369=0,AU1369&gt;0),Y1369=AV1369),0,1))))</f>
        <v>0</v>
      </c>
      <c r="AX1369">
        <f t="shared" ref="AX1369:AX1432" si="549">COUNTIF(AC1369:AD1369,"NS")</f>
        <v>0</v>
      </c>
      <c r="AY1369">
        <f t="shared" ref="AY1369:AY1432" si="550">SUM(AC1369:AD1369)</f>
        <v>0</v>
      </c>
      <c r="AZ1369">
        <f t="shared" ref="AZ1369:AZ1432" si="551">IF(COUNTIF(AB1369:AD1369,"NA")=3,0,IF(COUNTA(AB1369:AD1369)=0,0,IF(OR(AND(AB1369=0,AX1369&gt;0),AND(AB1369="ns",AY1369&gt;0),AND(AB1369="ns",AX1369=0,AY1369=0)),1,IF(OR(AND(AB1369&gt;0,AX1369=2),AND(AB1369="ns",AX1369=2),AND(AB1369="ns",AY1369=0,AX1369&gt;0),AB1369=AY1369),0,1))))</f>
        <v>0</v>
      </c>
      <c r="BA1369" s="35">
        <f t="shared" si="519"/>
        <v>0</v>
      </c>
      <c r="BB1369" s="36">
        <f t="shared" si="520"/>
        <v>0</v>
      </c>
      <c r="BC1369" s="37">
        <f t="shared" si="521"/>
        <v>0</v>
      </c>
      <c r="BD1369" s="38">
        <f t="shared" si="522"/>
        <v>0</v>
      </c>
      <c r="BE1369" s="35">
        <f t="shared" si="523"/>
        <v>0</v>
      </c>
      <c r="BF1369" s="36">
        <f t="shared" si="524"/>
        <v>0</v>
      </c>
      <c r="BG1369" s="37">
        <f t="shared" si="525"/>
        <v>0</v>
      </c>
      <c r="BH1369" s="38">
        <f t="shared" si="526"/>
        <v>0</v>
      </c>
      <c r="BI1369" s="35">
        <f t="shared" si="527"/>
        <v>0</v>
      </c>
      <c r="BJ1369" s="36">
        <f t="shared" si="528"/>
        <v>0</v>
      </c>
      <c r="BK1369" s="37">
        <f t="shared" si="529"/>
        <v>0</v>
      </c>
      <c r="BL1369" s="38">
        <f t="shared" si="530"/>
        <v>0</v>
      </c>
      <c r="BM1369" s="39">
        <f t="shared" si="531"/>
        <v>0</v>
      </c>
      <c r="BN1369" s="34" t="str">
        <f>IF(BM1369=0,"",
IF(SUM($BM$985:BM1369)=1,BO1369,
IF($BM$1560&gt;SUM($BM$985:BM1369),_xlfn.CONCAT(", ",BO1369),
IF($BM$1560=SUM($BM$985:BM1369),_xlfn.CONCAT(" y ",BO1369)))))</f>
        <v/>
      </c>
      <c r="BO1369" s="270" t="s">
        <v>1149</v>
      </c>
    </row>
    <row r="1370" spans="1:67" ht="15" customHeight="1">
      <c r="A1370" s="245"/>
      <c r="B1370" s="9"/>
      <c r="C1370" s="270" t="s">
        <v>1150</v>
      </c>
      <c r="D1370" s="389" t="str">
        <f>IF($AC$978="","",IF(HLOOKUP($AC$978,Presentación!$AQ$3:$BV$574,Presentación!AP389)="","",HLOOKUP($AC$978,Presentación!$AQ$3:$BV$574,Presentación!AP389,0)))</f>
        <v/>
      </c>
      <c r="E1370" s="390"/>
      <c r="F1370" s="391"/>
      <c r="G1370" s="480" t="str">
        <f>IF($AC$978="","",IF(HLOOKUP($AC$978,Presentación!$BZ$3:$DE$574,Presentación!AP389,0)="","",HLOOKUP($AC$978,Presentación!$BZ$3:$DE$574,Presentación!AP389,0)))</f>
        <v/>
      </c>
      <c r="H1370" s="481"/>
      <c r="I1370" s="481"/>
      <c r="J1370" s="481"/>
      <c r="K1370" s="481"/>
      <c r="L1370" s="482"/>
      <c r="M1370" s="27"/>
      <c r="N1370" s="27"/>
      <c r="O1370" s="27"/>
      <c r="P1370" s="27"/>
      <c r="Q1370" s="27"/>
      <c r="R1370" s="27"/>
      <c r="S1370" s="27"/>
      <c r="T1370" s="27"/>
      <c r="U1370" s="27"/>
      <c r="V1370" s="27"/>
      <c r="W1370" s="27"/>
      <c r="X1370" s="27"/>
      <c r="Y1370" s="27"/>
      <c r="Z1370" s="27"/>
      <c r="AA1370" s="27"/>
      <c r="AB1370" s="27"/>
      <c r="AC1370" s="27"/>
      <c r="AD1370" s="27"/>
      <c r="AG1370">
        <f t="shared" si="532"/>
        <v>0</v>
      </c>
      <c r="AH1370">
        <f t="shared" si="533"/>
        <v>0</v>
      </c>
      <c r="AI1370">
        <f t="shared" si="534"/>
        <v>0</v>
      </c>
      <c r="AJ1370">
        <f t="shared" si="535"/>
        <v>0</v>
      </c>
      <c r="AK1370">
        <f t="shared" si="536"/>
        <v>0</v>
      </c>
      <c r="AL1370">
        <f t="shared" si="537"/>
        <v>0</v>
      </c>
      <c r="AM1370">
        <f t="shared" si="538"/>
        <v>0</v>
      </c>
      <c r="AN1370">
        <f t="shared" si="539"/>
        <v>0</v>
      </c>
      <c r="AO1370">
        <f t="shared" si="540"/>
        <v>0</v>
      </c>
      <c r="AP1370">
        <f t="shared" si="541"/>
        <v>0</v>
      </c>
      <c r="AQ1370">
        <f t="shared" si="542"/>
        <v>0</v>
      </c>
      <c r="AR1370">
        <f t="shared" si="543"/>
        <v>0</v>
      </c>
      <c r="AS1370">
        <f t="shared" si="544"/>
        <v>0</v>
      </c>
      <c r="AT1370">
        <f t="shared" si="545"/>
        <v>0</v>
      </c>
      <c r="AU1370">
        <f t="shared" si="546"/>
        <v>0</v>
      </c>
      <c r="AV1370">
        <f t="shared" si="547"/>
        <v>0</v>
      </c>
      <c r="AW1370">
        <f t="shared" si="548"/>
        <v>0</v>
      </c>
      <c r="AX1370">
        <f t="shared" si="549"/>
        <v>0</v>
      </c>
      <c r="AY1370">
        <f t="shared" si="550"/>
        <v>0</v>
      </c>
      <c r="AZ1370">
        <f t="shared" si="551"/>
        <v>0</v>
      </c>
      <c r="BA1370" s="35">
        <f t="shared" ref="BA1370:BA1433" si="552">M1370</f>
        <v>0</v>
      </c>
      <c r="BB1370" s="36">
        <f t="shared" ref="BB1370:BB1433" si="553">COUNTIF(P1370,"NS")+COUNTIF(S1370,"NS") + COUNTIF(V1370,"NS")+COUNTIF(Y1370,"NS")+COUNTIF(AB1370,"NS") + COUNTIF(M1951,"NS")+COUNTIF(P1951,"NS")+COUNTIF(S1951,"NS") + COUNTIF(V1951,"NS")+COUNTIF(Y1951,"NS")+COUNTIF(AB1951,"NS") + COUNTIF(M2532,"NS")+COUNTIF(P2532,"NS")+COUNTIF(S2532,"NS") + COUNTIF(V2532,"NS")+COUNTIF(Y2532,"NS")+COUNTIF(AB2532,"NS")</f>
        <v>0</v>
      </c>
      <c r="BC1370" s="37">
        <f t="shared" ref="BC1370:BC1433" si="554">SUM(P1370,S1370,V1370,Y1370,AB1370,M1951,P1951,S1951,V1951,Y1951,AB1951,M2532,P2532,S2532,V2532,Y2532,AB2532)</f>
        <v>0</v>
      </c>
      <c r="BD1370" s="38">
        <f t="shared" ref="BD1370:BD1433" si="555">IF(OR(AND(BA1370=0, BB1370&gt;0),AND(BA1370="NS", BC1370&gt;0), AND(BA1370="NS", BB1370=0, BC1370=0)), 1, IF(OR(AND(BA1370&gt;0, BB1370&gt;1,BA1370&gt;BC1370), AND(BA1370="NS", BB1370=2), AND(BA1370="NS", BC1370=0, BB1370&gt;0), BA1370=BC1370), 0, 1))</f>
        <v>0</v>
      </c>
      <c r="BE1370" s="35">
        <f t="shared" ref="BE1370:BE1433" si="556">N1370</f>
        <v>0</v>
      </c>
      <c r="BF1370" s="36">
        <f t="shared" ref="BF1370:BF1433" si="557">COUNTIF(Q1370,"NS")+COUNTIF(T1370,"NS") + COUNTIF(W1370,"NS")+COUNTIF(Z1370,"NS")+COUNTIF(AC1370,"NS") + COUNTIF(N1951,"NS")+COUNTIF(Q1951,"NS")+COUNTIF(T1951,"NS") + COUNTIF(W1951,"NS")+COUNTIF(Z1951,"NS")+COUNTIF(AC1951,"NS") + COUNTIF(N2532,"NS")+COUNTIF(Q2532,"NS")+COUNTIF(T2532,"NS") + COUNTIF(W2532,"NS")+COUNTIF(Z2532,"NS")+COUNTIF(AC2532,"NS")</f>
        <v>0</v>
      </c>
      <c r="BG1370" s="37">
        <f t="shared" ref="BG1370:BG1433" si="558">SUM(Q1370,T1370,W1370,Z1370,AC1370,N1951,Q1951,T1951,W1951,Z1951,AC1951,N2532,Q2532,T2532,W2532,Z2532,AC2532)</f>
        <v>0</v>
      </c>
      <c r="BH1370" s="38">
        <f t="shared" ref="BH1370:BH1433" si="559">IF(OR(AND(BE1370=0, BF1370&gt;0),AND(BE1370="NS", BG1370&gt;0), AND(BE1370="NS", BF1370=0, BG1370=0)), 1, IF(OR(AND(BE1370&gt;0, BF1370&gt;1,BE1370&gt;BG1370), AND(BE1370="NS", BF1370=2), AND(BE1370="NS", BG1370=0, BF1370&gt;0), BE1370=BG1370), 0, 1))</f>
        <v>0</v>
      </c>
      <c r="BI1370" s="35">
        <f t="shared" ref="BI1370:BI1433" si="560">O1370</f>
        <v>0</v>
      </c>
      <c r="BJ1370" s="36">
        <f t="shared" ref="BJ1370:BJ1433" si="561">COUNTIF(R1370,"NS")+COUNTIF(U1370,"NS") + COUNTIF(X1370,"NS")+COUNTIF(AA1370,"NS")+COUNTIF(AD1370,"NS") + COUNTIF(O1951,"NS")+COUNTIF(R1951,"NS")+COUNTIF(U1951,"NS") + COUNTIF(X1951,"NS")+COUNTIF(AA1951,"NS")+COUNTIF(AD1951,"NS") + COUNTIF(O2532,"NS")+COUNTIF(R2532,"NS")+COUNTIF(U2532,"NS") + COUNTIF(X2532,"NS")+COUNTIF(AA2532,"NS")+COUNTIF(AD2532,"NS")</f>
        <v>0</v>
      </c>
      <c r="BK1370" s="37">
        <f t="shared" ref="BK1370:BK1433" si="562">SUM(R1370,U1370,X1370,AA1370,AD1370,O1951,R1951,U1951,X1951,AA1951,AD1951,O2532,R2532,U2532,X2532,AA2532,AD2532)</f>
        <v>0</v>
      </c>
      <c r="BL1370" s="38">
        <f t="shared" ref="BL1370:BL1433" si="563">IF(OR(AND(BI1370=0, BJ1370&gt;0),AND(BI1370="NS", BK1370&gt;0), AND(BI1370="NS", BJ1370=0, BK1370=0)), 1, IF(OR(AND(BI1370&gt;0, BJ1370&gt;1,BI1370&gt;BK1370), AND(BI1370="NS", BJ1370=2), AND(BI1370="NS", BK1370=0, BJ1370&gt;0), BI1370=BK1370), 0, 1))</f>
        <v>0</v>
      </c>
      <c r="BM1370" s="39">
        <f t="shared" ref="BM1370:BM1433" si="564">IF(SUM(BD1370,BH1370,BL1370)=0,0,1)</f>
        <v>0</v>
      </c>
      <c r="BN1370" s="34" t="str">
        <f>IF(BM1370=0,"",
IF(SUM($BM$985:BM1370)=1,BO1370,
IF($BM$1560&gt;SUM($BM$985:BM1370),_xlfn.CONCAT(", ",BO1370),
IF($BM$1560=SUM($BM$985:BM1370),_xlfn.CONCAT(" y ",BO1370)))))</f>
        <v/>
      </c>
      <c r="BO1370" s="270" t="s">
        <v>1150</v>
      </c>
    </row>
    <row r="1371" spans="1:67" ht="15" customHeight="1">
      <c r="A1371" s="245"/>
      <c r="B1371" s="9"/>
      <c r="C1371" s="270" t="s">
        <v>1151</v>
      </c>
      <c r="D1371" s="389" t="str">
        <f>IF($AC$978="","",IF(HLOOKUP($AC$978,Presentación!$AQ$3:$BV$574,Presentación!AP390)="","",HLOOKUP($AC$978,Presentación!$AQ$3:$BV$574,Presentación!AP390,0)))</f>
        <v/>
      </c>
      <c r="E1371" s="390"/>
      <c r="F1371" s="391"/>
      <c r="G1371" s="480" t="str">
        <f>IF($AC$978="","",IF(HLOOKUP($AC$978,Presentación!$BZ$3:$DE$574,Presentación!AP390,0)="","",HLOOKUP($AC$978,Presentación!$BZ$3:$DE$574,Presentación!AP390,0)))</f>
        <v/>
      </c>
      <c r="H1371" s="481"/>
      <c r="I1371" s="481"/>
      <c r="J1371" s="481"/>
      <c r="K1371" s="481"/>
      <c r="L1371" s="482"/>
      <c r="M1371" s="27"/>
      <c r="N1371" s="27"/>
      <c r="O1371" s="27"/>
      <c r="P1371" s="27"/>
      <c r="Q1371" s="27"/>
      <c r="R1371" s="27"/>
      <c r="S1371" s="27"/>
      <c r="T1371" s="27"/>
      <c r="U1371" s="27"/>
      <c r="V1371" s="27"/>
      <c r="W1371" s="27"/>
      <c r="X1371" s="27"/>
      <c r="Y1371" s="27"/>
      <c r="Z1371" s="27"/>
      <c r="AA1371" s="27"/>
      <c r="AB1371" s="27"/>
      <c r="AC1371" s="27"/>
      <c r="AD1371" s="27"/>
      <c r="AG1371">
        <f t="shared" si="532"/>
        <v>0</v>
      </c>
      <c r="AH1371">
        <f t="shared" si="533"/>
        <v>0</v>
      </c>
      <c r="AI1371">
        <f t="shared" si="534"/>
        <v>0</v>
      </c>
      <c r="AJ1371">
        <f t="shared" si="535"/>
        <v>0</v>
      </c>
      <c r="AK1371">
        <f t="shared" si="536"/>
        <v>0</v>
      </c>
      <c r="AL1371">
        <f t="shared" si="537"/>
        <v>0</v>
      </c>
      <c r="AM1371">
        <f t="shared" si="538"/>
        <v>0</v>
      </c>
      <c r="AN1371">
        <f t="shared" si="539"/>
        <v>0</v>
      </c>
      <c r="AO1371">
        <f t="shared" si="540"/>
        <v>0</v>
      </c>
      <c r="AP1371">
        <f t="shared" si="541"/>
        <v>0</v>
      </c>
      <c r="AQ1371">
        <f t="shared" si="542"/>
        <v>0</v>
      </c>
      <c r="AR1371">
        <f t="shared" si="543"/>
        <v>0</v>
      </c>
      <c r="AS1371">
        <f t="shared" si="544"/>
        <v>0</v>
      </c>
      <c r="AT1371">
        <f t="shared" si="545"/>
        <v>0</v>
      </c>
      <c r="AU1371">
        <f t="shared" si="546"/>
        <v>0</v>
      </c>
      <c r="AV1371">
        <f t="shared" si="547"/>
        <v>0</v>
      </c>
      <c r="AW1371">
        <f t="shared" si="548"/>
        <v>0</v>
      </c>
      <c r="AX1371">
        <f t="shared" si="549"/>
        <v>0</v>
      </c>
      <c r="AY1371">
        <f t="shared" si="550"/>
        <v>0</v>
      </c>
      <c r="AZ1371">
        <f t="shared" si="551"/>
        <v>0</v>
      </c>
      <c r="BA1371" s="35">
        <f t="shared" si="552"/>
        <v>0</v>
      </c>
      <c r="BB1371" s="36">
        <f t="shared" si="553"/>
        <v>0</v>
      </c>
      <c r="BC1371" s="37">
        <f t="shared" si="554"/>
        <v>0</v>
      </c>
      <c r="BD1371" s="38">
        <f t="shared" si="555"/>
        <v>0</v>
      </c>
      <c r="BE1371" s="35">
        <f t="shared" si="556"/>
        <v>0</v>
      </c>
      <c r="BF1371" s="36">
        <f t="shared" si="557"/>
        <v>0</v>
      </c>
      <c r="BG1371" s="37">
        <f t="shared" si="558"/>
        <v>0</v>
      </c>
      <c r="BH1371" s="38">
        <f t="shared" si="559"/>
        <v>0</v>
      </c>
      <c r="BI1371" s="35">
        <f t="shared" si="560"/>
        <v>0</v>
      </c>
      <c r="BJ1371" s="36">
        <f t="shared" si="561"/>
        <v>0</v>
      </c>
      <c r="BK1371" s="37">
        <f t="shared" si="562"/>
        <v>0</v>
      </c>
      <c r="BL1371" s="38">
        <f t="shared" si="563"/>
        <v>0</v>
      </c>
      <c r="BM1371" s="39">
        <f t="shared" si="564"/>
        <v>0</v>
      </c>
      <c r="BN1371" s="34" t="str">
        <f>IF(BM1371=0,"",
IF(SUM($BM$985:BM1371)=1,BO1371,
IF($BM$1560&gt;SUM($BM$985:BM1371),_xlfn.CONCAT(", ",BO1371),
IF($BM$1560=SUM($BM$985:BM1371),_xlfn.CONCAT(" y ",BO1371)))))</f>
        <v/>
      </c>
      <c r="BO1371" s="270" t="s">
        <v>1151</v>
      </c>
    </row>
    <row r="1372" spans="1:67" ht="15" customHeight="1">
      <c r="A1372" s="245"/>
      <c r="B1372" s="9"/>
      <c r="C1372" s="270" t="s">
        <v>1152</v>
      </c>
      <c r="D1372" s="389" t="str">
        <f>IF($AC$978="","",IF(HLOOKUP($AC$978,Presentación!$AQ$3:$BV$574,Presentación!AP391)="","",HLOOKUP($AC$978,Presentación!$AQ$3:$BV$574,Presentación!AP391,0)))</f>
        <v/>
      </c>
      <c r="E1372" s="390"/>
      <c r="F1372" s="391"/>
      <c r="G1372" s="480" t="str">
        <f>IF($AC$978="","",IF(HLOOKUP($AC$978,Presentación!$BZ$3:$DE$574,Presentación!AP391,0)="","",HLOOKUP($AC$978,Presentación!$BZ$3:$DE$574,Presentación!AP391,0)))</f>
        <v/>
      </c>
      <c r="H1372" s="481"/>
      <c r="I1372" s="481"/>
      <c r="J1372" s="481"/>
      <c r="K1372" s="481"/>
      <c r="L1372" s="482"/>
      <c r="M1372" s="27"/>
      <c r="N1372" s="27"/>
      <c r="O1372" s="27"/>
      <c r="P1372" s="27"/>
      <c r="Q1372" s="27"/>
      <c r="R1372" s="27"/>
      <c r="S1372" s="27"/>
      <c r="T1372" s="27"/>
      <c r="U1372" s="27"/>
      <c r="V1372" s="27"/>
      <c r="W1372" s="27"/>
      <c r="X1372" s="27"/>
      <c r="Y1372" s="27"/>
      <c r="Z1372" s="27"/>
      <c r="AA1372" s="27"/>
      <c r="AB1372" s="27"/>
      <c r="AC1372" s="27"/>
      <c r="AD1372" s="27"/>
      <c r="AG1372">
        <f t="shared" si="532"/>
        <v>0</v>
      </c>
      <c r="AH1372">
        <f t="shared" si="533"/>
        <v>0</v>
      </c>
      <c r="AI1372">
        <f t="shared" si="534"/>
        <v>0</v>
      </c>
      <c r="AJ1372">
        <f t="shared" si="535"/>
        <v>0</v>
      </c>
      <c r="AK1372">
        <f t="shared" si="536"/>
        <v>0</v>
      </c>
      <c r="AL1372">
        <f t="shared" si="537"/>
        <v>0</v>
      </c>
      <c r="AM1372">
        <f t="shared" si="538"/>
        <v>0</v>
      </c>
      <c r="AN1372">
        <f t="shared" si="539"/>
        <v>0</v>
      </c>
      <c r="AO1372">
        <f t="shared" si="540"/>
        <v>0</v>
      </c>
      <c r="AP1372">
        <f t="shared" si="541"/>
        <v>0</v>
      </c>
      <c r="AQ1372">
        <f t="shared" si="542"/>
        <v>0</v>
      </c>
      <c r="AR1372">
        <f t="shared" si="543"/>
        <v>0</v>
      </c>
      <c r="AS1372">
        <f t="shared" si="544"/>
        <v>0</v>
      </c>
      <c r="AT1372">
        <f t="shared" si="545"/>
        <v>0</v>
      </c>
      <c r="AU1372">
        <f t="shared" si="546"/>
        <v>0</v>
      </c>
      <c r="AV1372">
        <f t="shared" si="547"/>
        <v>0</v>
      </c>
      <c r="AW1372">
        <f t="shared" si="548"/>
        <v>0</v>
      </c>
      <c r="AX1372">
        <f t="shared" si="549"/>
        <v>0</v>
      </c>
      <c r="AY1372">
        <f t="shared" si="550"/>
        <v>0</v>
      </c>
      <c r="AZ1372">
        <f t="shared" si="551"/>
        <v>0</v>
      </c>
      <c r="BA1372" s="35">
        <f t="shared" si="552"/>
        <v>0</v>
      </c>
      <c r="BB1372" s="36">
        <f t="shared" si="553"/>
        <v>0</v>
      </c>
      <c r="BC1372" s="37">
        <f t="shared" si="554"/>
        <v>0</v>
      </c>
      <c r="BD1372" s="38">
        <f t="shared" si="555"/>
        <v>0</v>
      </c>
      <c r="BE1372" s="35">
        <f t="shared" si="556"/>
        <v>0</v>
      </c>
      <c r="BF1372" s="36">
        <f t="shared" si="557"/>
        <v>0</v>
      </c>
      <c r="BG1372" s="37">
        <f t="shared" si="558"/>
        <v>0</v>
      </c>
      <c r="BH1372" s="38">
        <f t="shared" si="559"/>
        <v>0</v>
      </c>
      <c r="BI1372" s="35">
        <f t="shared" si="560"/>
        <v>0</v>
      </c>
      <c r="BJ1372" s="36">
        <f t="shared" si="561"/>
        <v>0</v>
      </c>
      <c r="BK1372" s="37">
        <f t="shared" si="562"/>
        <v>0</v>
      </c>
      <c r="BL1372" s="38">
        <f t="shared" si="563"/>
        <v>0</v>
      </c>
      <c r="BM1372" s="39">
        <f t="shared" si="564"/>
        <v>0</v>
      </c>
      <c r="BN1372" s="34" t="str">
        <f>IF(BM1372=0,"",
IF(SUM($BM$985:BM1372)=1,BO1372,
IF($BM$1560&gt;SUM($BM$985:BM1372),_xlfn.CONCAT(", ",BO1372),
IF($BM$1560=SUM($BM$985:BM1372),_xlfn.CONCAT(" y ",BO1372)))))</f>
        <v/>
      </c>
      <c r="BO1372" s="270" t="s">
        <v>1152</v>
      </c>
    </row>
    <row r="1373" spans="1:67" ht="15" customHeight="1">
      <c r="A1373" s="245"/>
      <c r="B1373" s="9"/>
      <c r="C1373" s="270" t="s">
        <v>1153</v>
      </c>
      <c r="D1373" s="389" t="str">
        <f>IF($AC$978="","",IF(HLOOKUP($AC$978,Presentación!$AQ$3:$BV$574,Presentación!AP392)="","",HLOOKUP($AC$978,Presentación!$AQ$3:$BV$574,Presentación!AP392,0)))</f>
        <v/>
      </c>
      <c r="E1373" s="390"/>
      <c r="F1373" s="391"/>
      <c r="G1373" s="480" t="str">
        <f>IF($AC$978="","",IF(HLOOKUP($AC$978,Presentación!$BZ$3:$DE$574,Presentación!AP392,0)="","",HLOOKUP($AC$978,Presentación!$BZ$3:$DE$574,Presentación!AP392,0)))</f>
        <v/>
      </c>
      <c r="H1373" s="481"/>
      <c r="I1373" s="481"/>
      <c r="J1373" s="481"/>
      <c r="K1373" s="481"/>
      <c r="L1373" s="482"/>
      <c r="M1373" s="27"/>
      <c r="N1373" s="27"/>
      <c r="O1373" s="27"/>
      <c r="P1373" s="27"/>
      <c r="Q1373" s="27"/>
      <c r="R1373" s="27"/>
      <c r="S1373" s="27"/>
      <c r="T1373" s="27"/>
      <c r="U1373" s="27"/>
      <c r="V1373" s="27"/>
      <c r="W1373" s="27"/>
      <c r="X1373" s="27"/>
      <c r="Y1373" s="27"/>
      <c r="Z1373" s="27"/>
      <c r="AA1373" s="27"/>
      <c r="AB1373" s="27"/>
      <c r="AC1373" s="27"/>
      <c r="AD1373" s="27"/>
      <c r="AG1373">
        <f t="shared" si="532"/>
        <v>0</v>
      </c>
      <c r="AH1373">
        <f t="shared" si="533"/>
        <v>0</v>
      </c>
      <c r="AI1373">
        <f t="shared" si="534"/>
        <v>0</v>
      </c>
      <c r="AJ1373">
        <f t="shared" si="535"/>
        <v>0</v>
      </c>
      <c r="AK1373">
        <f t="shared" si="536"/>
        <v>0</v>
      </c>
      <c r="AL1373">
        <f t="shared" si="537"/>
        <v>0</v>
      </c>
      <c r="AM1373">
        <f t="shared" si="538"/>
        <v>0</v>
      </c>
      <c r="AN1373">
        <f t="shared" si="539"/>
        <v>0</v>
      </c>
      <c r="AO1373">
        <f t="shared" si="540"/>
        <v>0</v>
      </c>
      <c r="AP1373">
        <f t="shared" si="541"/>
        <v>0</v>
      </c>
      <c r="AQ1373">
        <f t="shared" si="542"/>
        <v>0</v>
      </c>
      <c r="AR1373">
        <f t="shared" si="543"/>
        <v>0</v>
      </c>
      <c r="AS1373">
        <f t="shared" si="544"/>
        <v>0</v>
      </c>
      <c r="AT1373">
        <f t="shared" si="545"/>
        <v>0</v>
      </c>
      <c r="AU1373">
        <f t="shared" si="546"/>
        <v>0</v>
      </c>
      <c r="AV1373">
        <f t="shared" si="547"/>
        <v>0</v>
      </c>
      <c r="AW1373">
        <f t="shared" si="548"/>
        <v>0</v>
      </c>
      <c r="AX1373">
        <f t="shared" si="549"/>
        <v>0</v>
      </c>
      <c r="AY1373">
        <f t="shared" si="550"/>
        <v>0</v>
      </c>
      <c r="AZ1373">
        <f t="shared" si="551"/>
        <v>0</v>
      </c>
      <c r="BA1373" s="35">
        <f t="shared" si="552"/>
        <v>0</v>
      </c>
      <c r="BB1373" s="36">
        <f t="shared" si="553"/>
        <v>0</v>
      </c>
      <c r="BC1373" s="37">
        <f t="shared" si="554"/>
        <v>0</v>
      </c>
      <c r="BD1373" s="38">
        <f t="shared" si="555"/>
        <v>0</v>
      </c>
      <c r="BE1373" s="35">
        <f t="shared" si="556"/>
        <v>0</v>
      </c>
      <c r="BF1373" s="36">
        <f t="shared" si="557"/>
        <v>0</v>
      </c>
      <c r="BG1373" s="37">
        <f t="shared" si="558"/>
        <v>0</v>
      </c>
      <c r="BH1373" s="38">
        <f t="shared" si="559"/>
        <v>0</v>
      </c>
      <c r="BI1373" s="35">
        <f t="shared" si="560"/>
        <v>0</v>
      </c>
      <c r="BJ1373" s="36">
        <f t="shared" si="561"/>
        <v>0</v>
      </c>
      <c r="BK1373" s="37">
        <f t="shared" si="562"/>
        <v>0</v>
      </c>
      <c r="BL1373" s="38">
        <f t="shared" si="563"/>
        <v>0</v>
      </c>
      <c r="BM1373" s="39">
        <f t="shared" si="564"/>
        <v>0</v>
      </c>
      <c r="BN1373" s="34" t="str">
        <f>IF(BM1373=0,"",
IF(SUM($BM$985:BM1373)=1,BO1373,
IF($BM$1560&gt;SUM($BM$985:BM1373),_xlfn.CONCAT(", ",BO1373),
IF($BM$1560=SUM($BM$985:BM1373),_xlfn.CONCAT(" y ",BO1373)))))</f>
        <v/>
      </c>
      <c r="BO1373" s="270" t="s">
        <v>1153</v>
      </c>
    </row>
    <row r="1374" spans="1:67" ht="15" customHeight="1">
      <c r="A1374" s="245"/>
      <c r="B1374" s="9"/>
      <c r="C1374" s="270" t="s">
        <v>1154</v>
      </c>
      <c r="D1374" s="389" t="str">
        <f>IF($AC$978="","",IF(HLOOKUP($AC$978,Presentación!$AQ$3:$BV$574,Presentación!AP393)="","",HLOOKUP($AC$978,Presentación!$AQ$3:$BV$574,Presentación!AP393,0)))</f>
        <v/>
      </c>
      <c r="E1374" s="390"/>
      <c r="F1374" s="391"/>
      <c r="G1374" s="480" t="str">
        <f>IF($AC$978="","",IF(HLOOKUP($AC$978,Presentación!$BZ$3:$DE$574,Presentación!AP393,0)="","",HLOOKUP($AC$978,Presentación!$BZ$3:$DE$574,Presentación!AP393,0)))</f>
        <v/>
      </c>
      <c r="H1374" s="481"/>
      <c r="I1374" s="481"/>
      <c r="J1374" s="481"/>
      <c r="K1374" s="481"/>
      <c r="L1374" s="482"/>
      <c r="M1374" s="27"/>
      <c r="N1374" s="27"/>
      <c r="O1374" s="27"/>
      <c r="P1374" s="27"/>
      <c r="Q1374" s="27"/>
      <c r="R1374" s="27"/>
      <c r="S1374" s="27"/>
      <c r="T1374" s="27"/>
      <c r="U1374" s="27"/>
      <c r="V1374" s="27"/>
      <c r="W1374" s="27"/>
      <c r="X1374" s="27"/>
      <c r="Y1374" s="27"/>
      <c r="Z1374" s="27"/>
      <c r="AA1374" s="27"/>
      <c r="AB1374" s="27"/>
      <c r="AC1374" s="27"/>
      <c r="AD1374" s="27"/>
      <c r="AG1374">
        <f t="shared" si="532"/>
        <v>0</v>
      </c>
      <c r="AH1374">
        <f t="shared" si="533"/>
        <v>0</v>
      </c>
      <c r="AI1374">
        <f t="shared" si="534"/>
        <v>0</v>
      </c>
      <c r="AJ1374">
        <f t="shared" si="535"/>
        <v>0</v>
      </c>
      <c r="AK1374">
        <f t="shared" si="536"/>
        <v>0</v>
      </c>
      <c r="AL1374">
        <f t="shared" si="537"/>
        <v>0</v>
      </c>
      <c r="AM1374">
        <f t="shared" si="538"/>
        <v>0</v>
      </c>
      <c r="AN1374">
        <f t="shared" si="539"/>
        <v>0</v>
      </c>
      <c r="AO1374">
        <f t="shared" si="540"/>
        <v>0</v>
      </c>
      <c r="AP1374">
        <f t="shared" si="541"/>
        <v>0</v>
      </c>
      <c r="AQ1374">
        <f t="shared" si="542"/>
        <v>0</v>
      </c>
      <c r="AR1374">
        <f t="shared" si="543"/>
        <v>0</v>
      </c>
      <c r="AS1374">
        <f t="shared" si="544"/>
        <v>0</v>
      </c>
      <c r="AT1374">
        <f t="shared" si="545"/>
        <v>0</v>
      </c>
      <c r="AU1374">
        <f t="shared" si="546"/>
        <v>0</v>
      </c>
      <c r="AV1374">
        <f t="shared" si="547"/>
        <v>0</v>
      </c>
      <c r="AW1374">
        <f t="shared" si="548"/>
        <v>0</v>
      </c>
      <c r="AX1374">
        <f t="shared" si="549"/>
        <v>0</v>
      </c>
      <c r="AY1374">
        <f t="shared" si="550"/>
        <v>0</v>
      </c>
      <c r="AZ1374">
        <f t="shared" si="551"/>
        <v>0</v>
      </c>
      <c r="BA1374" s="35">
        <f t="shared" si="552"/>
        <v>0</v>
      </c>
      <c r="BB1374" s="36">
        <f t="shared" si="553"/>
        <v>0</v>
      </c>
      <c r="BC1374" s="37">
        <f t="shared" si="554"/>
        <v>0</v>
      </c>
      <c r="BD1374" s="38">
        <f t="shared" si="555"/>
        <v>0</v>
      </c>
      <c r="BE1374" s="35">
        <f t="shared" si="556"/>
        <v>0</v>
      </c>
      <c r="BF1374" s="36">
        <f t="shared" si="557"/>
        <v>0</v>
      </c>
      <c r="BG1374" s="37">
        <f t="shared" si="558"/>
        <v>0</v>
      </c>
      <c r="BH1374" s="38">
        <f t="shared" si="559"/>
        <v>0</v>
      </c>
      <c r="BI1374" s="35">
        <f t="shared" si="560"/>
        <v>0</v>
      </c>
      <c r="BJ1374" s="36">
        <f t="shared" si="561"/>
        <v>0</v>
      </c>
      <c r="BK1374" s="37">
        <f t="shared" si="562"/>
        <v>0</v>
      </c>
      <c r="BL1374" s="38">
        <f t="shared" si="563"/>
        <v>0</v>
      </c>
      <c r="BM1374" s="39">
        <f t="shared" si="564"/>
        <v>0</v>
      </c>
      <c r="BN1374" s="34" t="str">
        <f>IF(BM1374=0,"",
IF(SUM($BM$985:BM1374)=1,BO1374,
IF($BM$1560&gt;SUM($BM$985:BM1374),_xlfn.CONCAT(", ",BO1374),
IF($BM$1560=SUM($BM$985:BM1374),_xlfn.CONCAT(" y ",BO1374)))))</f>
        <v/>
      </c>
      <c r="BO1374" s="270" t="s">
        <v>1154</v>
      </c>
    </row>
    <row r="1375" spans="1:67" ht="15" customHeight="1">
      <c r="A1375" s="245"/>
      <c r="B1375" s="9"/>
      <c r="C1375" s="270" t="s">
        <v>1155</v>
      </c>
      <c r="D1375" s="389" t="str">
        <f>IF($AC$978="","",IF(HLOOKUP($AC$978,Presentación!$AQ$3:$BV$574,Presentación!AP394)="","",HLOOKUP($AC$978,Presentación!$AQ$3:$BV$574,Presentación!AP394,0)))</f>
        <v/>
      </c>
      <c r="E1375" s="390"/>
      <c r="F1375" s="391"/>
      <c r="G1375" s="480" t="str">
        <f>IF($AC$978="","",IF(HLOOKUP($AC$978,Presentación!$BZ$3:$DE$574,Presentación!AP394,0)="","",HLOOKUP($AC$978,Presentación!$BZ$3:$DE$574,Presentación!AP394,0)))</f>
        <v/>
      </c>
      <c r="H1375" s="481"/>
      <c r="I1375" s="481"/>
      <c r="J1375" s="481"/>
      <c r="K1375" s="481"/>
      <c r="L1375" s="482"/>
      <c r="M1375" s="27"/>
      <c r="N1375" s="27"/>
      <c r="O1375" s="27"/>
      <c r="P1375" s="27"/>
      <c r="Q1375" s="27"/>
      <c r="R1375" s="27"/>
      <c r="S1375" s="27"/>
      <c r="T1375" s="27"/>
      <c r="U1375" s="27"/>
      <c r="V1375" s="27"/>
      <c r="W1375" s="27"/>
      <c r="X1375" s="27"/>
      <c r="Y1375" s="27"/>
      <c r="Z1375" s="27"/>
      <c r="AA1375" s="27"/>
      <c r="AB1375" s="27"/>
      <c r="AC1375" s="27"/>
      <c r="AD1375" s="27"/>
      <c r="AG1375">
        <f t="shared" si="532"/>
        <v>0</v>
      </c>
      <c r="AH1375">
        <f t="shared" si="533"/>
        <v>0</v>
      </c>
      <c r="AI1375">
        <f t="shared" si="534"/>
        <v>0</v>
      </c>
      <c r="AJ1375">
        <f t="shared" si="535"/>
        <v>0</v>
      </c>
      <c r="AK1375">
        <f t="shared" si="536"/>
        <v>0</v>
      </c>
      <c r="AL1375">
        <f t="shared" si="537"/>
        <v>0</v>
      </c>
      <c r="AM1375">
        <f t="shared" si="538"/>
        <v>0</v>
      </c>
      <c r="AN1375">
        <f t="shared" si="539"/>
        <v>0</v>
      </c>
      <c r="AO1375">
        <f t="shared" si="540"/>
        <v>0</v>
      </c>
      <c r="AP1375">
        <f t="shared" si="541"/>
        <v>0</v>
      </c>
      <c r="AQ1375">
        <f t="shared" si="542"/>
        <v>0</v>
      </c>
      <c r="AR1375">
        <f t="shared" si="543"/>
        <v>0</v>
      </c>
      <c r="AS1375">
        <f t="shared" si="544"/>
        <v>0</v>
      </c>
      <c r="AT1375">
        <f t="shared" si="545"/>
        <v>0</v>
      </c>
      <c r="AU1375">
        <f t="shared" si="546"/>
        <v>0</v>
      </c>
      <c r="AV1375">
        <f t="shared" si="547"/>
        <v>0</v>
      </c>
      <c r="AW1375">
        <f t="shared" si="548"/>
        <v>0</v>
      </c>
      <c r="AX1375">
        <f t="shared" si="549"/>
        <v>0</v>
      </c>
      <c r="AY1375">
        <f t="shared" si="550"/>
        <v>0</v>
      </c>
      <c r="AZ1375">
        <f t="shared" si="551"/>
        <v>0</v>
      </c>
      <c r="BA1375" s="35">
        <f t="shared" si="552"/>
        <v>0</v>
      </c>
      <c r="BB1375" s="36">
        <f t="shared" si="553"/>
        <v>0</v>
      </c>
      <c r="BC1375" s="37">
        <f t="shared" si="554"/>
        <v>0</v>
      </c>
      <c r="BD1375" s="38">
        <f t="shared" si="555"/>
        <v>0</v>
      </c>
      <c r="BE1375" s="35">
        <f t="shared" si="556"/>
        <v>0</v>
      </c>
      <c r="BF1375" s="36">
        <f t="shared" si="557"/>
        <v>0</v>
      </c>
      <c r="BG1375" s="37">
        <f t="shared" si="558"/>
        <v>0</v>
      </c>
      <c r="BH1375" s="38">
        <f t="shared" si="559"/>
        <v>0</v>
      </c>
      <c r="BI1375" s="35">
        <f t="shared" si="560"/>
        <v>0</v>
      </c>
      <c r="BJ1375" s="36">
        <f t="shared" si="561"/>
        <v>0</v>
      </c>
      <c r="BK1375" s="37">
        <f t="shared" si="562"/>
        <v>0</v>
      </c>
      <c r="BL1375" s="38">
        <f t="shared" si="563"/>
        <v>0</v>
      </c>
      <c r="BM1375" s="39">
        <f t="shared" si="564"/>
        <v>0</v>
      </c>
      <c r="BN1375" s="34" t="str">
        <f>IF(BM1375=0,"",
IF(SUM($BM$985:BM1375)=1,BO1375,
IF($BM$1560&gt;SUM($BM$985:BM1375),_xlfn.CONCAT(", ",BO1375),
IF($BM$1560=SUM($BM$985:BM1375),_xlfn.CONCAT(" y ",BO1375)))))</f>
        <v/>
      </c>
      <c r="BO1375" s="270" t="s">
        <v>1155</v>
      </c>
    </row>
    <row r="1376" spans="1:67" ht="15" customHeight="1">
      <c r="A1376" s="245"/>
      <c r="B1376" s="9"/>
      <c r="C1376" s="270" t="s">
        <v>1156</v>
      </c>
      <c r="D1376" s="389" t="str">
        <f>IF($AC$978="","",IF(HLOOKUP($AC$978,Presentación!$AQ$3:$BV$574,Presentación!AP395)="","",HLOOKUP($AC$978,Presentación!$AQ$3:$BV$574,Presentación!AP395,0)))</f>
        <v/>
      </c>
      <c r="E1376" s="390"/>
      <c r="F1376" s="391"/>
      <c r="G1376" s="480" t="str">
        <f>IF($AC$978="","",IF(HLOOKUP($AC$978,Presentación!$BZ$3:$DE$574,Presentación!AP395,0)="","",HLOOKUP($AC$978,Presentación!$BZ$3:$DE$574,Presentación!AP395,0)))</f>
        <v/>
      </c>
      <c r="H1376" s="481"/>
      <c r="I1376" s="481"/>
      <c r="J1376" s="481"/>
      <c r="K1376" s="481"/>
      <c r="L1376" s="482"/>
      <c r="M1376" s="27"/>
      <c r="N1376" s="27"/>
      <c r="O1376" s="27"/>
      <c r="P1376" s="27"/>
      <c r="Q1376" s="27"/>
      <c r="R1376" s="27"/>
      <c r="S1376" s="27"/>
      <c r="T1376" s="27"/>
      <c r="U1376" s="27"/>
      <c r="V1376" s="27"/>
      <c r="W1376" s="27"/>
      <c r="X1376" s="27"/>
      <c r="Y1376" s="27"/>
      <c r="Z1376" s="27"/>
      <c r="AA1376" s="27"/>
      <c r="AB1376" s="27"/>
      <c r="AC1376" s="27"/>
      <c r="AD1376" s="27"/>
      <c r="AG1376">
        <f t="shared" si="532"/>
        <v>0</v>
      </c>
      <c r="AH1376">
        <f t="shared" si="533"/>
        <v>0</v>
      </c>
      <c r="AI1376">
        <f t="shared" si="534"/>
        <v>0</v>
      </c>
      <c r="AJ1376">
        <f t="shared" si="535"/>
        <v>0</v>
      </c>
      <c r="AK1376">
        <f t="shared" si="536"/>
        <v>0</v>
      </c>
      <c r="AL1376">
        <f t="shared" si="537"/>
        <v>0</v>
      </c>
      <c r="AM1376">
        <f t="shared" si="538"/>
        <v>0</v>
      </c>
      <c r="AN1376">
        <f t="shared" si="539"/>
        <v>0</v>
      </c>
      <c r="AO1376">
        <f t="shared" si="540"/>
        <v>0</v>
      </c>
      <c r="AP1376">
        <f t="shared" si="541"/>
        <v>0</v>
      </c>
      <c r="AQ1376">
        <f t="shared" si="542"/>
        <v>0</v>
      </c>
      <c r="AR1376">
        <f t="shared" si="543"/>
        <v>0</v>
      </c>
      <c r="AS1376">
        <f t="shared" si="544"/>
        <v>0</v>
      </c>
      <c r="AT1376">
        <f t="shared" si="545"/>
        <v>0</v>
      </c>
      <c r="AU1376">
        <f t="shared" si="546"/>
        <v>0</v>
      </c>
      <c r="AV1376">
        <f t="shared" si="547"/>
        <v>0</v>
      </c>
      <c r="AW1376">
        <f t="shared" si="548"/>
        <v>0</v>
      </c>
      <c r="AX1376">
        <f t="shared" si="549"/>
        <v>0</v>
      </c>
      <c r="AY1376">
        <f t="shared" si="550"/>
        <v>0</v>
      </c>
      <c r="AZ1376">
        <f t="shared" si="551"/>
        <v>0</v>
      </c>
      <c r="BA1376" s="35">
        <f t="shared" si="552"/>
        <v>0</v>
      </c>
      <c r="BB1376" s="36">
        <f t="shared" si="553"/>
        <v>0</v>
      </c>
      <c r="BC1376" s="37">
        <f t="shared" si="554"/>
        <v>0</v>
      </c>
      <c r="BD1376" s="38">
        <f t="shared" si="555"/>
        <v>0</v>
      </c>
      <c r="BE1376" s="35">
        <f t="shared" si="556"/>
        <v>0</v>
      </c>
      <c r="BF1376" s="36">
        <f t="shared" si="557"/>
        <v>0</v>
      </c>
      <c r="BG1376" s="37">
        <f t="shared" si="558"/>
        <v>0</v>
      </c>
      <c r="BH1376" s="38">
        <f t="shared" si="559"/>
        <v>0</v>
      </c>
      <c r="BI1376" s="35">
        <f t="shared" si="560"/>
        <v>0</v>
      </c>
      <c r="BJ1376" s="36">
        <f t="shared" si="561"/>
        <v>0</v>
      </c>
      <c r="BK1376" s="37">
        <f t="shared" si="562"/>
        <v>0</v>
      </c>
      <c r="BL1376" s="38">
        <f t="shared" si="563"/>
        <v>0</v>
      </c>
      <c r="BM1376" s="39">
        <f t="shared" si="564"/>
        <v>0</v>
      </c>
      <c r="BN1376" s="34" t="str">
        <f>IF(BM1376=0,"",
IF(SUM($BM$985:BM1376)=1,BO1376,
IF($BM$1560&gt;SUM($BM$985:BM1376),_xlfn.CONCAT(", ",BO1376),
IF($BM$1560=SUM($BM$985:BM1376),_xlfn.CONCAT(" y ",BO1376)))))</f>
        <v/>
      </c>
      <c r="BO1376" s="270" t="s">
        <v>1156</v>
      </c>
    </row>
    <row r="1377" spans="1:67" ht="15" customHeight="1">
      <c r="A1377" s="245"/>
      <c r="B1377" s="9"/>
      <c r="C1377" s="270" t="s">
        <v>1157</v>
      </c>
      <c r="D1377" s="389" t="str">
        <f>IF($AC$978="","",IF(HLOOKUP($AC$978,Presentación!$AQ$3:$BV$574,Presentación!AP396)="","",HLOOKUP($AC$978,Presentación!$AQ$3:$BV$574,Presentación!AP396,0)))</f>
        <v/>
      </c>
      <c r="E1377" s="390"/>
      <c r="F1377" s="391"/>
      <c r="G1377" s="480" t="str">
        <f>IF($AC$978="","",IF(HLOOKUP($AC$978,Presentación!$BZ$3:$DE$574,Presentación!AP396,0)="","",HLOOKUP($AC$978,Presentación!$BZ$3:$DE$574,Presentación!AP396,0)))</f>
        <v/>
      </c>
      <c r="H1377" s="481"/>
      <c r="I1377" s="481"/>
      <c r="J1377" s="481"/>
      <c r="K1377" s="481"/>
      <c r="L1377" s="482"/>
      <c r="M1377" s="27"/>
      <c r="N1377" s="27"/>
      <c r="O1377" s="27"/>
      <c r="P1377" s="27"/>
      <c r="Q1377" s="27"/>
      <c r="R1377" s="27"/>
      <c r="S1377" s="27"/>
      <c r="T1377" s="27"/>
      <c r="U1377" s="27"/>
      <c r="V1377" s="27"/>
      <c r="W1377" s="27"/>
      <c r="X1377" s="27"/>
      <c r="Y1377" s="27"/>
      <c r="Z1377" s="27"/>
      <c r="AA1377" s="27"/>
      <c r="AB1377" s="27"/>
      <c r="AC1377" s="27"/>
      <c r="AD1377" s="27"/>
      <c r="AG1377">
        <f t="shared" si="532"/>
        <v>0</v>
      </c>
      <c r="AH1377">
        <f t="shared" si="533"/>
        <v>0</v>
      </c>
      <c r="AI1377">
        <f t="shared" si="534"/>
        <v>0</v>
      </c>
      <c r="AJ1377">
        <f t="shared" si="535"/>
        <v>0</v>
      </c>
      <c r="AK1377">
        <f t="shared" si="536"/>
        <v>0</v>
      </c>
      <c r="AL1377">
        <f t="shared" si="537"/>
        <v>0</v>
      </c>
      <c r="AM1377">
        <f t="shared" si="538"/>
        <v>0</v>
      </c>
      <c r="AN1377">
        <f t="shared" si="539"/>
        <v>0</v>
      </c>
      <c r="AO1377">
        <f t="shared" si="540"/>
        <v>0</v>
      </c>
      <c r="AP1377">
        <f t="shared" si="541"/>
        <v>0</v>
      </c>
      <c r="AQ1377">
        <f t="shared" si="542"/>
        <v>0</v>
      </c>
      <c r="AR1377">
        <f t="shared" si="543"/>
        <v>0</v>
      </c>
      <c r="AS1377">
        <f t="shared" si="544"/>
        <v>0</v>
      </c>
      <c r="AT1377">
        <f t="shared" si="545"/>
        <v>0</v>
      </c>
      <c r="AU1377">
        <f t="shared" si="546"/>
        <v>0</v>
      </c>
      <c r="AV1377">
        <f t="shared" si="547"/>
        <v>0</v>
      </c>
      <c r="AW1377">
        <f t="shared" si="548"/>
        <v>0</v>
      </c>
      <c r="AX1377">
        <f t="shared" si="549"/>
        <v>0</v>
      </c>
      <c r="AY1377">
        <f t="shared" si="550"/>
        <v>0</v>
      </c>
      <c r="AZ1377">
        <f t="shared" si="551"/>
        <v>0</v>
      </c>
      <c r="BA1377" s="35">
        <f t="shared" si="552"/>
        <v>0</v>
      </c>
      <c r="BB1377" s="36">
        <f t="shared" si="553"/>
        <v>0</v>
      </c>
      <c r="BC1377" s="37">
        <f t="shared" si="554"/>
        <v>0</v>
      </c>
      <c r="BD1377" s="38">
        <f t="shared" si="555"/>
        <v>0</v>
      </c>
      <c r="BE1377" s="35">
        <f t="shared" si="556"/>
        <v>0</v>
      </c>
      <c r="BF1377" s="36">
        <f t="shared" si="557"/>
        <v>0</v>
      </c>
      <c r="BG1377" s="37">
        <f t="shared" si="558"/>
        <v>0</v>
      </c>
      <c r="BH1377" s="38">
        <f t="shared" si="559"/>
        <v>0</v>
      </c>
      <c r="BI1377" s="35">
        <f t="shared" si="560"/>
        <v>0</v>
      </c>
      <c r="BJ1377" s="36">
        <f t="shared" si="561"/>
        <v>0</v>
      </c>
      <c r="BK1377" s="37">
        <f t="shared" si="562"/>
        <v>0</v>
      </c>
      <c r="BL1377" s="38">
        <f t="shared" si="563"/>
        <v>0</v>
      </c>
      <c r="BM1377" s="39">
        <f t="shared" si="564"/>
        <v>0</v>
      </c>
      <c r="BN1377" s="34" t="str">
        <f>IF(BM1377=0,"",
IF(SUM($BM$985:BM1377)=1,BO1377,
IF($BM$1560&gt;SUM($BM$985:BM1377),_xlfn.CONCAT(", ",BO1377),
IF($BM$1560=SUM($BM$985:BM1377),_xlfn.CONCAT(" y ",BO1377)))))</f>
        <v/>
      </c>
      <c r="BO1377" s="270" t="s">
        <v>1157</v>
      </c>
    </row>
    <row r="1378" spans="1:67" ht="15" customHeight="1">
      <c r="A1378" s="245"/>
      <c r="B1378" s="9"/>
      <c r="C1378" s="270" t="s">
        <v>1158</v>
      </c>
      <c r="D1378" s="389" t="str">
        <f>IF($AC$978="","",IF(HLOOKUP($AC$978,Presentación!$AQ$3:$BV$574,Presentación!AP397)="","",HLOOKUP($AC$978,Presentación!$AQ$3:$BV$574,Presentación!AP397,0)))</f>
        <v/>
      </c>
      <c r="E1378" s="390"/>
      <c r="F1378" s="391"/>
      <c r="G1378" s="480" t="str">
        <f>IF($AC$978="","",IF(HLOOKUP($AC$978,Presentación!$BZ$3:$DE$574,Presentación!AP397,0)="","",HLOOKUP($AC$978,Presentación!$BZ$3:$DE$574,Presentación!AP397,0)))</f>
        <v/>
      </c>
      <c r="H1378" s="481"/>
      <c r="I1378" s="481"/>
      <c r="J1378" s="481"/>
      <c r="K1378" s="481"/>
      <c r="L1378" s="482"/>
      <c r="M1378" s="27"/>
      <c r="N1378" s="27"/>
      <c r="O1378" s="27"/>
      <c r="P1378" s="27"/>
      <c r="Q1378" s="27"/>
      <c r="R1378" s="27"/>
      <c r="S1378" s="27"/>
      <c r="T1378" s="27"/>
      <c r="U1378" s="27"/>
      <c r="V1378" s="27"/>
      <c r="W1378" s="27"/>
      <c r="X1378" s="27"/>
      <c r="Y1378" s="27"/>
      <c r="Z1378" s="27"/>
      <c r="AA1378" s="27"/>
      <c r="AB1378" s="27"/>
      <c r="AC1378" s="27"/>
      <c r="AD1378" s="27"/>
      <c r="AG1378">
        <f t="shared" si="532"/>
        <v>0</v>
      </c>
      <c r="AH1378">
        <f t="shared" si="533"/>
        <v>0</v>
      </c>
      <c r="AI1378">
        <f t="shared" si="534"/>
        <v>0</v>
      </c>
      <c r="AJ1378">
        <f t="shared" si="535"/>
        <v>0</v>
      </c>
      <c r="AK1378">
        <f t="shared" si="536"/>
        <v>0</v>
      </c>
      <c r="AL1378">
        <f t="shared" si="537"/>
        <v>0</v>
      </c>
      <c r="AM1378">
        <f t="shared" si="538"/>
        <v>0</v>
      </c>
      <c r="AN1378">
        <f t="shared" si="539"/>
        <v>0</v>
      </c>
      <c r="AO1378">
        <f t="shared" si="540"/>
        <v>0</v>
      </c>
      <c r="AP1378">
        <f t="shared" si="541"/>
        <v>0</v>
      </c>
      <c r="AQ1378">
        <f t="shared" si="542"/>
        <v>0</v>
      </c>
      <c r="AR1378">
        <f t="shared" si="543"/>
        <v>0</v>
      </c>
      <c r="AS1378">
        <f t="shared" si="544"/>
        <v>0</v>
      </c>
      <c r="AT1378">
        <f t="shared" si="545"/>
        <v>0</v>
      </c>
      <c r="AU1378">
        <f t="shared" si="546"/>
        <v>0</v>
      </c>
      <c r="AV1378">
        <f t="shared" si="547"/>
        <v>0</v>
      </c>
      <c r="AW1378">
        <f t="shared" si="548"/>
        <v>0</v>
      </c>
      <c r="AX1378">
        <f t="shared" si="549"/>
        <v>0</v>
      </c>
      <c r="AY1378">
        <f t="shared" si="550"/>
        <v>0</v>
      </c>
      <c r="AZ1378">
        <f t="shared" si="551"/>
        <v>0</v>
      </c>
      <c r="BA1378" s="35">
        <f t="shared" si="552"/>
        <v>0</v>
      </c>
      <c r="BB1378" s="36">
        <f t="shared" si="553"/>
        <v>0</v>
      </c>
      <c r="BC1378" s="37">
        <f t="shared" si="554"/>
        <v>0</v>
      </c>
      <c r="BD1378" s="38">
        <f t="shared" si="555"/>
        <v>0</v>
      </c>
      <c r="BE1378" s="35">
        <f t="shared" si="556"/>
        <v>0</v>
      </c>
      <c r="BF1378" s="36">
        <f t="shared" si="557"/>
        <v>0</v>
      </c>
      <c r="BG1378" s="37">
        <f t="shared" si="558"/>
        <v>0</v>
      </c>
      <c r="BH1378" s="38">
        <f t="shared" si="559"/>
        <v>0</v>
      </c>
      <c r="BI1378" s="35">
        <f t="shared" si="560"/>
        <v>0</v>
      </c>
      <c r="BJ1378" s="36">
        <f t="shared" si="561"/>
        <v>0</v>
      </c>
      <c r="BK1378" s="37">
        <f t="shared" si="562"/>
        <v>0</v>
      </c>
      <c r="BL1378" s="38">
        <f t="shared" si="563"/>
        <v>0</v>
      </c>
      <c r="BM1378" s="39">
        <f t="shared" si="564"/>
        <v>0</v>
      </c>
      <c r="BN1378" s="34" t="str">
        <f>IF(BM1378=0,"",
IF(SUM($BM$985:BM1378)=1,BO1378,
IF($BM$1560&gt;SUM($BM$985:BM1378),_xlfn.CONCAT(", ",BO1378),
IF($BM$1560=SUM($BM$985:BM1378),_xlfn.CONCAT(" y ",BO1378)))))</f>
        <v/>
      </c>
      <c r="BO1378" s="270" t="s">
        <v>1158</v>
      </c>
    </row>
    <row r="1379" spans="1:67" ht="15" customHeight="1">
      <c r="A1379" s="245"/>
      <c r="B1379" s="9"/>
      <c r="C1379" s="270" t="s">
        <v>1159</v>
      </c>
      <c r="D1379" s="389" t="str">
        <f>IF($AC$978="","",IF(HLOOKUP($AC$978,Presentación!$AQ$3:$BV$574,Presentación!AP398)="","",HLOOKUP($AC$978,Presentación!$AQ$3:$BV$574,Presentación!AP398,0)))</f>
        <v/>
      </c>
      <c r="E1379" s="390"/>
      <c r="F1379" s="391"/>
      <c r="G1379" s="480" t="str">
        <f>IF($AC$978="","",IF(HLOOKUP($AC$978,Presentación!$BZ$3:$DE$574,Presentación!AP398,0)="","",HLOOKUP($AC$978,Presentación!$BZ$3:$DE$574,Presentación!AP398,0)))</f>
        <v/>
      </c>
      <c r="H1379" s="481"/>
      <c r="I1379" s="481"/>
      <c r="J1379" s="481"/>
      <c r="K1379" s="481"/>
      <c r="L1379" s="482"/>
      <c r="M1379" s="27"/>
      <c r="N1379" s="27"/>
      <c r="O1379" s="27"/>
      <c r="P1379" s="27"/>
      <c r="Q1379" s="27"/>
      <c r="R1379" s="27"/>
      <c r="S1379" s="27"/>
      <c r="T1379" s="27"/>
      <c r="U1379" s="27"/>
      <c r="V1379" s="27"/>
      <c r="W1379" s="27"/>
      <c r="X1379" s="27"/>
      <c r="Y1379" s="27"/>
      <c r="Z1379" s="27"/>
      <c r="AA1379" s="27"/>
      <c r="AB1379" s="27"/>
      <c r="AC1379" s="27"/>
      <c r="AD1379" s="27"/>
      <c r="AG1379">
        <f t="shared" si="532"/>
        <v>0</v>
      </c>
      <c r="AH1379">
        <f t="shared" si="533"/>
        <v>0</v>
      </c>
      <c r="AI1379">
        <f t="shared" si="534"/>
        <v>0</v>
      </c>
      <c r="AJ1379">
        <f t="shared" si="535"/>
        <v>0</v>
      </c>
      <c r="AK1379">
        <f t="shared" si="536"/>
        <v>0</v>
      </c>
      <c r="AL1379">
        <f t="shared" si="537"/>
        <v>0</v>
      </c>
      <c r="AM1379">
        <f t="shared" si="538"/>
        <v>0</v>
      </c>
      <c r="AN1379">
        <f t="shared" si="539"/>
        <v>0</v>
      </c>
      <c r="AO1379">
        <f t="shared" si="540"/>
        <v>0</v>
      </c>
      <c r="AP1379">
        <f t="shared" si="541"/>
        <v>0</v>
      </c>
      <c r="AQ1379">
        <f t="shared" si="542"/>
        <v>0</v>
      </c>
      <c r="AR1379">
        <f t="shared" si="543"/>
        <v>0</v>
      </c>
      <c r="AS1379">
        <f t="shared" si="544"/>
        <v>0</v>
      </c>
      <c r="AT1379">
        <f t="shared" si="545"/>
        <v>0</v>
      </c>
      <c r="AU1379">
        <f t="shared" si="546"/>
        <v>0</v>
      </c>
      <c r="AV1379">
        <f t="shared" si="547"/>
        <v>0</v>
      </c>
      <c r="AW1379">
        <f t="shared" si="548"/>
        <v>0</v>
      </c>
      <c r="AX1379">
        <f t="shared" si="549"/>
        <v>0</v>
      </c>
      <c r="AY1379">
        <f t="shared" si="550"/>
        <v>0</v>
      </c>
      <c r="AZ1379">
        <f t="shared" si="551"/>
        <v>0</v>
      </c>
      <c r="BA1379" s="35">
        <f t="shared" si="552"/>
        <v>0</v>
      </c>
      <c r="BB1379" s="36">
        <f t="shared" si="553"/>
        <v>0</v>
      </c>
      <c r="BC1379" s="37">
        <f t="shared" si="554"/>
        <v>0</v>
      </c>
      <c r="BD1379" s="38">
        <f t="shared" si="555"/>
        <v>0</v>
      </c>
      <c r="BE1379" s="35">
        <f t="shared" si="556"/>
        <v>0</v>
      </c>
      <c r="BF1379" s="36">
        <f t="shared" si="557"/>
        <v>0</v>
      </c>
      <c r="BG1379" s="37">
        <f t="shared" si="558"/>
        <v>0</v>
      </c>
      <c r="BH1379" s="38">
        <f t="shared" si="559"/>
        <v>0</v>
      </c>
      <c r="BI1379" s="35">
        <f t="shared" si="560"/>
        <v>0</v>
      </c>
      <c r="BJ1379" s="36">
        <f t="shared" si="561"/>
        <v>0</v>
      </c>
      <c r="BK1379" s="37">
        <f t="shared" si="562"/>
        <v>0</v>
      </c>
      <c r="BL1379" s="38">
        <f t="shared" si="563"/>
        <v>0</v>
      </c>
      <c r="BM1379" s="39">
        <f t="shared" si="564"/>
        <v>0</v>
      </c>
      <c r="BN1379" s="34" t="str">
        <f>IF(BM1379=0,"",
IF(SUM($BM$985:BM1379)=1,BO1379,
IF($BM$1560&gt;SUM($BM$985:BM1379),_xlfn.CONCAT(", ",BO1379),
IF($BM$1560=SUM($BM$985:BM1379),_xlfn.CONCAT(" y ",BO1379)))))</f>
        <v/>
      </c>
      <c r="BO1379" s="270" t="s">
        <v>1159</v>
      </c>
    </row>
    <row r="1380" spans="1:67" ht="15" customHeight="1">
      <c r="A1380" s="245"/>
      <c r="B1380" s="9"/>
      <c r="C1380" s="270" t="s">
        <v>1160</v>
      </c>
      <c r="D1380" s="389" t="str">
        <f>IF($AC$978="","",IF(HLOOKUP($AC$978,Presentación!$AQ$3:$BV$574,Presentación!AP399)="","",HLOOKUP($AC$978,Presentación!$AQ$3:$BV$574,Presentación!AP399,0)))</f>
        <v/>
      </c>
      <c r="E1380" s="390"/>
      <c r="F1380" s="391"/>
      <c r="G1380" s="480" t="str">
        <f>IF($AC$978="","",IF(HLOOKUP($AC$978,Presentación!$BZ$3:$DE$574,Presentación!AP399,0)="","",HLOOKUP($AC$978,Presentación!$BZ$3:$DE$574,Presentación!AP399,0)))</f>
        <v/>
      </c>
      <c r="H1380" s="481"/>
      <c r="I1380" s="481"/>
      <c r="J1380" s="481"/>
      <c r="K1380" s="481"/>
      <c r="L1380" s="482"/>
      <c r="M1380" s="27"/>
      <c r="N1380" s="27"/>
      <c r="O1380" s="27"/>
      <c r="P1380" s="27"/>
      <c r="Q1380" s="27"/>
      <c r="R1380" s="27"/>
      <c r="S1380" s="27"/>
      <c r="T1380" s="27"/>
      <c r="U1380" s="27"/>
      <c r="V1380" s="27"/>
      <c r="W1380" s="27"/>
      <c r="X1380" s="27"/>
      <c r="Y1380" s="27"/>
      <c r="Z1380" s="27"/>
      <c r="AA1380" s="27"/>
      <c r="AB1380" s="27"/>
      <c r="AC1380" s="27"/>
      <c r="AD1380" s="27"/>
      <c r="AG1380">
        <f t="shared" si="532"/>
        <v>0</v>
      </c>
      <c r="AH1380">
        <f t="shared" si="533"/>
        <v>0</v>
      </c>
      <c r="AI1380">
        <f t="shared" si="534"/>
        <v>0</v>
      </c>
      <c r="AJ1380">
        <f t="shared" si="535"/>
        <v>0</v>
      </c>
      <c r="AK1380">
        <f t="shared" si="536"/>
        <v>0</v>
      </c>
      <c r="AL1380">
        <f t="shared" si="537"/>
        <v>0</v>
      </c>
      <c r="AM1380">
        <f t="shared" si="538"/>
        <v>0</v>
      </c>
      <c r="AN1380">
        <f t="shared" si="539"/>
        <v>0</v>
      </c>
      <c r="AO1380">
        <f t="shared" si="540"/>
        <v>0</v>
      </c>
      <c r="AP1380">
        <f t="shared" si="541"/>
        <v>0</v>
      </c>
      <c r="AQ1380">
        <f t="shared" si="542"/>
        <v>0</v>
      </c>
      <c r="AR1380">
        <f t="shared" si="543"/>
        <v>0</v>
      </c>
      <c r="AS1380">
        <f t="shared" si="544"/>
        <v>0</v>
      </c>
      <c r="AT1380">
        <f t="shared" si="545"/>
        <v>0</v>
      </c>
      <c r="AU1380">
        <f t="shared" si="546"/>
        <v>0</v>
      </c>
      <c r="AV1380">
        <f t="shared" si="547"/>
        <v>0</v>
      </c>
      <c r="AW1380">
        <f t="shared" si="548"/>
        <v>0</v>
      </c>
      <c r="AX1380">
        <f t="shared" si="549"/>
        <v>0</v>
      </c>
      <c r="AY1380">
        <f t="shared" si="550"/>
        <v>0</v>
      </c>
      <c r="AZ1380">
        <f t="shared" si="551"/>
        <v>0</v>
      </c>
      <c r="BA1380" s="35">
        <f t="shared" si="552"/>
        <v>0</v>
      </c>
      <c r="BB1380" s="36">
        <f t="shared" si="553"/>
        <v>0</v>
      </c>
      <c r="BC1380" s="37">
        <f t="shared" si="554"/>
        <v>0</v>
      </c>
      <c r="BD1380" s="38">
        <f t="shared" si="555"/>
        <v>0</v>
      </c>
      <c r="BE1380" s="35">
        <f t="shared" si="556"/>
        <v>0</v>
      </c>
      <c r="BF1380" s="36">
        <f t="shared" si="557"/>
        <v>0</v>
      </c>
      <c r="BG1380" s="37">
        <f t="shared" si="558"/>
        <v>0</v>
      </c>
      <c r="BH1380" s="38">
        <f t="shared" si="559"/>
        <v>0</v>
      </c>
      <c r="BI1380" s="35">
        <f t="shared" si="560"/>
        <v>0</v>
      </c>
      <c r="BJ1380" s="36">
        <f t="shared" si="561"/>
        <v>0</v>
      </c>
      <c r="BK1380" s="37">
        <f t="shared" si="562"/>
        <v>0</v>
      </c>
      <c r="BL1380" s="38">
        <f t="shared" si="563"/>
        <v>0</v>
      </c>
      <c r="BM1380" s="39">
        <f t="shared" si="564"/>
        <v>0</v>
      </c>
      <c r="BN1380" s="34" t="str">
        <f>IF(BM1380=0,"",
IF(SUM($BM$985:BM1380)=1,BO1380,
IF($BM$1560&gt;SUM($BM$985:BM1380),_xlfn.CONCAT(", ",BO1380),
IF($BM$1560=SUM($BM$985:BM1380),_xlfn.CONCAT(" y ",BO1380)))))</f>
        <v/>
      </c>
      <c r="BO1380" s="270" t="s">
        <v>1160</v>
      </c>
    </row>
    <row r="1381" spans="1:67" ht="15" customHeight="1">
      <c r="A1381" s="245"/>
      <c r="B1381" s="9"/>
      <c r="C1381" s="270" t="s">
        <v>1161</v>
      </c>
      <c r="D1381" s="389" t="str">
        <f>IF($AC$978="","",IF(HLOOKUP($AC$978,Presentación!$AQ$3:$BV$574,Presentación!AP400)="","",HLOOKUP($AC$978,Presentación!$AQ$3:$BV$574,Presentación!AP400,0)))</f>
        <v/>
      </c>
      <c r="E1381" s="390"/>
      <c r="F1381" s="391"/>
      <c r="G1381" s="480" t="str">
        <f>IF($AC$978="","",IF(HLOOKUP($AC$978,Presentación!$BZ$3:$DE$574,Presentación!AP400,0)="","",HLOOKUP($AC$978,Presentación!$BZ$3:$DE$574,Presentación!AP400,0)))</f>
        <v/>
      </c>
      <c r="H1381" s="481"/>
      <c r="I1381" s="481"/>
      <c r="J1381" s="481"/>
      <c r="K1381" s="481"/>
      <c r="L1381" s="482"/>
      <c r="M1381" s="27"/>
      <c r="N1381" s="27"/>
      <c r="O1381" s="27"/>
      <c r="P1381" s="27"/>
      <c r="Q1381" s="27"/>
      <c r="R1381" s="27"/>
      <c r="S1381" s="27"/>
      <c r="T1381" s="27"/>
      <c r="U1381" s="27"/>
      <c r="V1381" s="27"/>
      <c r="W1381" s="27"/>
      <c r="X1381" s="27"/>
      <c r="Y1381" s="27"/>
      <c r="Z1381" s="27"/>
      <c r="AA1381" s="27"/>
      <c r="AB1381" s="27"/>
      <c r="AC1381" s="27"/>
      <c r="AD1381" s="27"/>
      <c r="AG1381">
        <f t="shared" si="532"/>
        <v>0</v>
      </c>
      <c r="AH1381">
        <f t="shared" si="533"/>
        <v>0</v>
      </c>
      <c r="AI1381">
        <f t="shared" si="534"/>
        <v>0</v>
      </c>
      <c r="AJ1381">
        <f t="shared" si="535"/>
        <v>0</v>
      </c>
      <c r="AK1381">
        <f t="shared" si="536"/>
        <v>0</v>
      </c>
      <c r="AL1381">
        <f t="shared" si="537"/>
        <v>0</v>
      </c>
      <c r="AM1381">
        <f t="shared" si="538"/>
        <v>0</v>
      </c>
      <c r="AN1381">
        <f t="shared" si="539"/>
        <v>0</v>
      </c>
      <c r="AO1381">
        <f t="shared" si="540"/>
        <v>0</v>
      </c>
      <c r="AP1381">
        <f t="shared" si="541"/>
        <v>0</v>
      </c>
      <c r="AQ1381">
        <f t="shared" si="542"/>
        <v>0</v>
      </c>
      <c r="AR1381">
        <f t="shared" si="543"/>
        <v>0</v>
      </c>
      <c r="AS1381">
        <f t="shared" si="544"/>
        <v>0</v>
      </c>
      <c r="AT1381">
        <f t="shared" si="545"/>
        <v>0</v>
      </c>
      <c r="AU1381">
        <f t="shared" si="546"/>
        <v>0</v>
      </c>
      <c r="AV1381">
        <f t="shared" si="547"/>
        <v>0</v>
      </c>
      <c r="AW1381">
        <f t="shared" si="548"/>
        <v>0</v>
      </c>
      <c r="AX1381">
        <f t="shared" si="549"/>
        <v>0</v>
      </c>
      <c r="AY1381">
        <f t="shared" si="550"/>
        <v>0</v>
      </c>
      <c r="AZ1381">
        <f t="shared" si="551"/>
        <v>0</v>
      </c>
      <c r="BA1381" s="35">
        <f t="shared" si="552"/>
        <v>0</v>
      </c>
      <c r="BB1381" s="36">
        <f t="shared" si="553"/>
        <v>0</v>
      </c>
      <c r="BC1381" s="37">
        <f t="shared" si="554"/>
        <v>0</v>
      </c>
      <c r="BD1381" s="38">
        <f t="shared" si="555"/>
        <v>0</v>
      </c>
      <c r="BE1381" s="35">
        <f t="shared" si="556"/>
        <v>0</v>
      </c>
      <c r="BF1381" s="36">
        <f t="shared" si="557"/>
        <v>0</v>
      </c>
      <c r="BG1381" s="37">
        <f t="shared" si="558"/>
        <v>0</v>
      </c>
      <c r="BH1381" s="38">
        <f t="shared" si="559"/>
        <v>0</v>
      </c>
      <c r="BI1381" s="35">
        <f t="shared" si="560"/>
        <v>0</v>
      </c>
      <c r="BJ1381" s="36">
        <f t="shared" si="561"/>
        <v>0</v>
      </c>
      <c r="BK1381" s="37">
        <f t="shared" si="562"/>
        <v>0</v>
      </c>
      <c r="BL1381" s="38">
        <f t="shared" si="563"/>
        <v>0</v>
      </c>
      <c r="BM1381" s="39">
        <f t="shared" si="564"/>
        <v>0</v>
      </c>
      <c r="BN1381" s="34" t="str">
        <f>IF(BM1381=0,"",
IF(SUM($BM$985:BM1381)=1,BO1381,
IF($BM$1560&gt;SUM($BM$985:BM1381),_xlfn.CONCAT(", ",BO1381),
IF($BM$1560=SUM($BM$985:BM1381),_xlfn.CONCAT(" y ",BO1381)))))</f>
        <v/>
      </c>
      <c r="BO1381" s="270" t="s">
        <v>1161</v>
      </c>
    </row>
    <row r="1382" spans="1:67" ht="15" customHeight="1">
      <c r="A1382" s="245"/>
      <c r="B1382" s="9"/>
      <c r="C1382" s="270" t="s">
        <v>1162</v>
      </c>
      <c r="D1382" s="389" t="str">
        <f>IF($AC$978="","",IF(HLOOKUP($AC$978,Presentación!$AQ$3:$BV$574,Presentación!AP401)="","",HLOOKUP($AC$978,Presentación!$AQ$3:$BV$574,Presentación!AP401,0)))</f>
        <v/>
      </c>
      <c r="E1382" s="390"/>
      <c r="F1382" s="391"/>
      <c r="G1382" s="480" t="str">
        <f>IF($AC$978="","",IF(HLOOKUP($AC$978,Presentación!$BZ$3:$DE$574,Presentación!AP401,0)="","",HLOOKUP($AC$978,Presentación!$BZ$3:$DE$574,Presentación!AP401,0)))</f>
        <v/>
      </c>
      <c r="H1382" s="481"/>
      <c r="I1382" s="481"/>
      <c r="J1382" s="481"/>
      <c r="K1382" s="481"/>
      <c r="L1382" s="482"/>
      <c r="M1382" s="27"/>
      <c r="N1382" s="27"/>
      <c r="O1382" s="27"/>
      <c r="P1382" s="27"/>
      <c r="Q1382" s="27"/>
      <c r="R1382" s="27"/>
      <c r="S1382" s="27"/>
      <c r="T1382" s="27"/>
      <c r="U1382" s="27"/>
      <c r="V1382" s="27"/>
      <c r="W1382" s="27"/>
      <c r="X1382" s="27"/>
      <c r="Y1382" s="27"/>
      <c r="Z1382" s="27"/>
      <c r="AA1382" s="27"/>
      <c r="AB1382" s="27"/>
      <c r="AC1382" s="27"/>
      <c r="AD1382" s="27"/>
      <c r="AG1382">
        <f t="shared" si="532"/>
        <v>0</v>
      </c>
      <c r="AH1382">
        <f t="shared" si="533"/>
        <v>0</v>
      </c>
      <c r="AI1382">
        <f t="shared" si="534"/>
        <v>0</v>
      </c>
      <c r="AJ1382">
        <f t="shared" si="535"/>
        <v>0</v>
      </c>
      <c r="AK1382">
        <f t="shared" si="536"/>
        <v>0</v>
      </c>
      <c r="AL1382">
        <f t="shared" si="537"/>
        <v>0</v>
      </c>
      <c r="AM1382">
        <f t="shared" si="538"/>
        <v>0</v>
      </c>
      <c r="AN1382">
        <f t="shared" si="539"/>
        <v>0</v>
      </c>
      <c r="AO1382">
        <f t="shared" si="540"/>
        <v>0</v>
      </c>
      <c r="AP1382">
        <f t="shared" si="541"/>
        <v>0</v>
      </c>
      <c r="AQ1382">
        <f t="shared" si="542"/>
        <v>0</v>
      </c>
      <c r="AR1382">
        <f t="shared" si="543"/>
        <v>0</v>
      </c>
      <c r="AS1382">
        <f t="shared" si="544"/>
        <v>0</v>
      </c>
      <c r="AT1382">
        <f t="shared" si="545"/>
        <v>0</v>
      </c>
      <c r="AU1382">
        <f t="shared" si="546"/>
        <v>0</v>
      </c>
      <c r="AV1382">
        <f t="shared" si="547"/>
        <v>0</v>
      </c>
      <c r="AW1382">
        <f t="shared" si="548"/>
        <v>0</v>
      </c>
      <c r="AX1382">
        <f t="shared" si="549"/>
        <v>0</v>
      </c>
      <c r="AY1382">
        <f t="shared" si="550"/>
        <v>0</v>
      </c>
      <c r="AZ1382">
        <f t="shared" si="551"/>
        <v>0</v>
      </c>
      <c r="BA1382" s="35">
        <f t="shared" si="552"/>
        <v>0</v>
      </c>
      <c r="BB1382" s="36">
        <f t="shared" si="553"/>
        <v>0</v>
      </c>
      <c r="BC1382" s="37">
        <f t="shared" si="554"/>
        <v>0</v>
      </c>
      <c r="BD1382" s="38">
        <f t="shared" si="555"/>
        <v>0</v>
      </c>
      <c r="BE1382" s="35">
        <f t="shared" si="556"/>
        <v>0</v>
      </c>
      <c r="BF1382" s="36">
        <f t="shared" si="557"/>
        <v>0</v>
      </c>
      <c r="BG1382" s="37">
        <f t="shared" si="558"/>
        <v>0</v>
      </c>
      <c r="BH1382" s="38">
        <f t="shared" si="559"/>
        <v>0</v>
      </c>
      <c r="BI1382" s="35">
        <f t="shared" si="560"/>
        <v>0</v>
      </c>
      <c r="BJ1382" s="36">
        <f t="shared" si="561"/>
        <v>0</v>
      </c>
      <c r="BK1382" s="37">
        <f t="shared" si="562"/>
        <v>0</v>
      </c>
      <c r="BL1382" s="38">
        <f t="shared" si="563"/>
        <v>0</v>
      </c>
      <c r="BM1382" s="39">
        <f t="shared" si="564"/>
        <v>0</v>
      </c>
      <c r="BN1382" s="34" t="str">
        <f>IF(BM1382=0,"",
IF(SUM($BM$985:BM1382)=1,BO1382,
IF($BM$1560&gt;SUM($BM$985:BM1382),_xlfn.CONCAT(", ",BO1382),
IF($BM$1560=SUM($BM$985:BM1382),_xlfn.CONCAT(" y ",BO1382)))))</f>
        <v/>
      </c>
      <c r="BO1382" s="270" t="s">
        <v>1162</v>
      </c>
    </row>
    <row r="1383" spans="1:67" ht="15" customHeight="1">
      <c r="A1383" s="245"/>
      <c r="B1383" s="9"/>
      <c r="C1383" s="270" t="s">
        <v>1163</v>
      </c>
      <c r="D1383" s="389" t="str">
        <f>IF($AC$978="","",IF(HLOOKUP($AC$978,Presentación!$AQ$3:$BV$574,Presentación!AP402)="","",HLOOKUP($AC$978,Presentación!$AQ$3:$BV$574,Presentación!AP402,0)))</f>
        <v/>
      </c>
      <c r="E1383" s="390"/>
      <c r="F1383" s="391"/>
      <c r="G1383" s="480" t="str">
        <f>IF($AC$978="","",IF(HLOOKUP($AC$978,Presentación!$BZ$3:$DE$574,Presentación!AP402,0)="","",HLOOKUP($AC$978,Presentación!$BZ$3:$DE$574,Presentación!AP402,0)))</f>
        <v/>
      </c>
      <c r="H1383" s="481"/>
      <c r="I1383" s="481"/>
      <c r="J1383" s="481"/>
      <c r="K1383" s="481"/>
      <c r="L1383" s="482"/>
      <c r="M1383" s="27"/>
      <c r="N1383" s="27"/>
      <c r="O1383" s="27"/>
      <c r="P1383" s="27"/>
      <c r="Q1383" s="27"/>
      <c r="R1383" s="27"/>
      <c r="S1383" s="27"/>
      <c r="T1383" s="27"/>
      <c r="U1383" s="27"/>
      <c r="V1383" s="27"/>
      <c r="W1383" s="27"/>
      <c r="X1383" s="27"/>
      <c r="Y1383" s="27"/>
      <c r="Z1383" s="27"/>
      <c r="AA1383" s="27"/>
      <c r="AB1383" s="27"/>
      <c r="AC1383" s="27"/>
      <c r="AD1383" s="27"/>
      <c r="AG1383">
        <f t="shared" si="532"/>
        <v>0</v>
      </c>
      <c r="AH1383">
        <f t="shared" si="533"/>
        <v>0</v>
      </c>
      <c r="AI1383">
        <f t="shared" si="534"/>
        <v>0</v>
      </c>
      <c r="AJ1383">
        <f t="shared" si="535"/>
        <v>0</v>
      </c>
      <c r="AK1383">
        <f t="shared" si="536"/>
        <v>0</v>
      </c>
      <c r="AL1383">
        <f t="shared" si="537"/>
        <v>0</v>
      </c>
      <c r="AM1383">
        <f t="shared" si="538"/>
        <v>0</v>
      </c>
      <c r="AN1383">
        <f t="shared" si="539"/>
        <v>0</v>
      </c>
      <c r="AO1383">
        <f t="shared" si="540"/>
        <v>0</v>
      </c>
      <c r="AP1383">
        <f t="shared" si="541"/>
        <v>0</v>
      </c>
      <c r="AQ1383">
        <f t="shared" si="542"/>
        <v>0</v>
      </c>
      <c r="AR1383">
        <f t="shared" si="543"/>
        <v>0</v>
      </c>
      <c r="AS1383">
        <f t="shared" si="544"/>
        <v>0</v>
      </c>
      <c r="AT1383">
        <f t="shared" si="545"/>
        <v>0</v>
      </c>
      <c r="AU1383">
        <f t="shared" si="546"/>
        <v>0</v>
      </c>
      <c r="AV1383">
        <f t="shared" si="547"/>
        <v>0</v>
      </c>
      <c r="AW1383">
        <f t="shared" si="548"/>
        <v>0</v>
      </c>
      <c r="AX1383">
        <f t="shared" si="549"/>
        <v>0</v>
      </c>
      <c r="AY1383">
        <f t="shared" si="550"/>
        <v>0</v>
      </c>
      <c r="AZ1383">
        <f t="shared" si="551"/>
        <v>0</v>
      </c>
      <c r="BA1383" s="35">
        <f t="shared" si="552"/>
        <v>0</v>
      </c>
      <c r="BB1383" s="36">
        <f t="shared" si="553"/>
        <v>0</v>
      </c>
      <c r="BC1383" s="37">
        <f t="shared" si="554"/>
        <v>0</v>
      </c>
      <c r="BD1383" s="38">
        <f t="shared" si="555"/>
        <v>0</v>
      </c>
      <c r="BE1383" s="35">
        <f t="shared" si="556"/>
        <v>0</v>
      </c>
      <c r="BF1383" s="36">
        <f t="shared" si="557"/>
        <v>0</v>
      </c>
      <c r="BG1383" s="37">
        <f t="shared" si="558"/>
        <v>0</v>
      </c>
      <c r="BH1383" s="38">
        <f t="shared" si="559"/>
        <v>0</v>
      </c>
      <c r="BI1383" s="35">
        <f t="shared" si="560"/>
        <v>0</v>
      </c>
      <c r="BJ1383" s="36">
        <f t="shared" si="561"/>
        <v>0</v>
      </c>
      <c r="BK1383" s="37">
        <f t="shared" si="562"/>
        <v>0</v>
      </c>
      <c r="BL1383" s="38">
        <f t="shared" si="563"/>
        <v>0</v>
      </c>
      <c r="BM1383" s="39">
        <f t="shared" si="564"/>
        <v>0</v>
      </c>
      <c r="BN1383" s="34" t="str">
        <f>IF(BM1383=0,"",
IF(SUM($BM$985:BM1383)=1,BO1383,
IF($BM$1560&gt;SUM($BM$985:BM1383),_xlfn.CONCAT(", ",BO1383),
IF($BM$1560=SUM($BM$985:BM1383),_xlfn.CONCAT(" y ",BO1383)))))</f>
        <v/>
      </c>
      <c r="BO1383" s="270" t="s">
        <v>1163</v>
      </c>
    </row>
    <row r="1384" spans="1:67" ht="15" customHeight="1">
      <c r="A1384" s="245"/>
      <c r="B1384" s="9"/>
      <c r="C1384" s="270" t="s">
        <v>1164</v>
      </c>
      <c r="D1384" s="389" t="str">
        <f>IF($AC$978="","",IF(HLOOKUP($AC$978,Presentación!$AQ$3:$BV$574,Presentación!AP403)="","",HLOOKUP($AC$978,Presentación!$AQ$3:$BV$574,Presentación!AP403,0)))</f>
        <v/>
      </c>
      <c r="E1384" s="390"/>
      <c r="F1384" s="391"/>
      <c r="G1384" s="480" t="str">
        <f>IF($AC$978="","",IF(HLOOKUP($AC$978,Presentación!$BZ$3:$DE$574,Presentación!AP403,0)="","",HLOOKUP($AC$978,Presentación!$BZ$3:$DE$574,Presentación!AP403,0)))</f>
        <v/>
      </c>
      <c r="H1384" s="481"/>
      <c r="I1384" s="481"/>
      <c r="J1384" s="481"/>
      <c r="K1384" s="481"/>
      <c r="L1384" s="482"/>
      <c r="M1384" s="27"/>
      <c r="N1384" s="27"/>
      <c r="O1384" s="27"/>
      <c r="P1384" s="27"/>
      <c r="Q1384" s="27"/>
      <c r="R1384" s="27"/>
      <c r="S1384" s="27"/>
      <c r="T1384" s="27"/>
      <c r="U1384" s="27"/>
      <c r="V1384" s="27"/>
      <c r="W1384" s="27"/>
      <c r="X1384" s="27"/>
      <c r="Y1384" s="27"/>
      <c r="Z1384" s="27"/>
      <c r="AA1384" s="27"/>
      <c r="AB1384" s="27"/>
      <c r="AC1384" s="27"/>
      <c r="AD1384" s="27"/>
      <c r="AG1384">
        <f t="shared" si="532"/>
        <v>0</v>
      </c>
      <c r="AH1384">
        <f t="shared" si="533"/>
        <v>0</v>
      </c>
      <c r="AI1384">
        <f t="shared" si="534"/>
        <v>0</v>
      </c>
      <c r="AJ1384">
        <f t="shared" si="535"/>
        <v>0</v>
      </c>
      <c r="AK1384">
        <f t="shared" si="536"/>
        <v>0</v>
      </c>
      <c r="AL1384">
        <f t="shared" si="537"/>
        <v>0</v>
      </c>
      <c r="AM1384">
        <f t="shared" si="538"/>
        <v>0</v>
      </c>
      <c r="AN1384">
        <f t="shared" si="539"/>
        <v>0</v>
      </c>
      <c r="AO1384">
        <f t="shared" si="540"/>
        <v>0</v>
      </c>
      <c r="AP1384">
        <f t="shared" si="541"/>
        <v>0</v>
      </c>
      <c r="AQ1384">
        <f t="shared" si="542"/>
        <v>0</v>
      </c>
      <c r="AR1384">
        <f t="shared" si="543"/>
        <v>0</v>
      </c>
      <c r="AS1384">
        <f t="shared" si="544"/>
        <v>0</v>
      </c>
      <c r="AT1384">
        <f t="shared" si="545"/>
        <v>0</v>
      </c>
      <c r="AU1384">
        <f t="shared" si="546"/>
        <v>0</v>
      </c>
      <c r="AV1384">
        <f t="shared" si="547"/>
        <v>0</v>
      </c>
      <c r="AW1384">
        <f t="shared" si="548"/>
        <v>0</v>
      </c>
      <c r="AX1384">
        <f t="shared" si="549"/>
        <v>0</v>
      </c>
      <c r="AY1384">
        <f t="shared" si="550"/>
        <v>0</v>
      </c>
      <c r="AZ1384">
        <f t="shared" si="551"/>
        <v>0</v>
      </c>
      <c r="BA1384" s="35">
        <f t="shared" si="552"/>
        <v>0</v>
      </c>
      <c r="BB1384" s="36">
        <f t="shared" si="553"/>
        <v>0</v>
      </c>
      <c r="BC1384" s="37">
        <f t="shared" si="554"/>
        <v>0</v>
      </c>
      <c r="BD1384" s="38">
        <f t="shared" si="555"/>
        <v>0</v>
      </c>
      <c r="BE1384" s="35">
        <f t="shared" si="556"/>
        <v>0</v>
      </c>
      <c r="BF1384" s="36">
        <f t="shared" si="557"/>
        <v>0</v>
      </c>
      <c r="BG1384" s="37">
        <f t="shared" si="558"/>
        <v>0</v>
      </c>
      <c r="BH1384" s="38">
        <f t="shared" si="559"/>
        <v>0</v>
      </c>
      <c r="BI1384" s="35">
        <f t="shared" si="560"/>
        <v>0</v>
      </c>
      <c r="BJ1384" s="36">
        <f t="shared" si="561"/>
        <v>0</v>
      </c>
      <c r="BK1384" s="37">
        <f t="shared" si="562"/>
        <v>0</v>
      </c>
      <c r="BL1384" s="38">
        <f t="shared" si="563"/>
        <v>0</v>
      </c>
      <c r="BM1384" s="39">
        <f t="shared" si="564"/>
        <v>0</v>
      </c>
      <c r="BN1384" s="34" t="str">
        <f>IF(BM1384=0,"",
IF(SUM($BM$985:BM1384)=1,BO1384,
IF($BM$1560&gt;SUM($BM$985:BM1384),_xlfn.CONCAT(", ",BO1384),
IF($BM$1560=SUM($BM$985:BM1384),_xlfn.CONCAT(" y ",BO1384)))))</f>
        <v/>
      </c>
      <c r="BO1384" s="270" t="s">
        <v>1164</v>
      </c>
    </row>
    <row r="1385" spans="1:67" ht="15" customHeight="1">
      <c r="A1385" s="245"/>
      <c r="B1385" s="9"/>
      <c r="C1385" s="270" t="s">
        <v>1165</v>
      </c>
      <c r="D1385" s="389" t="str">
        <f>IF($AC$978="","",IF(HLOOKUP($AC$978,Presentación!$AQ$3:$BV$574,Presentación!AP404)="","",HLOOKUP($AC$978,Presentación!$AQ$3:$BV$574,Presentación!AP404,0)))</f>
        <v/>
      </c>
      <c r="E1385" s="390"/>
      <c r="F1385" s="391"/>
      <c r="G1385" s="480" t="str">
        <f>IF($AC$978="","",IF(HLOOKUP($AC$978,Presentación!$BZ$3:$DE$574,Presentación!AP404,0)="","",HLOOKUP($AC$978,Presentación!$BZ$3:$DE$574,Presentación!AP404,0)))</f>
        <v/>
      </c>
      <c r="H1385" s="481"/>
      <c r="I1385" s="481"/>
      <c r="J1385" s="481"/>
      <c r="K1385" s="481"/>
      <c r="L1385" s="482"/>
      <c r="M1385" s="27"/>
      <c r="N1385" s="27"/>
      <c r="O1385" s="27"/>
      <c r="P1385" s="27"/>
      <c r="Q1385" s="27"/>
      <c r="R1385" s="27"/>
      <c r="S1385" s="27"/>
      <c r="T1385" s="27"/>
      <c r="U1385" s="27"/>
      <c r="V1385" s="27"/>
      <c r="W1385" s="27"/>
      <c r="X1385" s="27"/>
      <c r="Y1385" s="27"/>
      <c r="Z1385" s="27"/>
      <c r="AA1385" s="27"/>
      <c r="AB1385" s="27"/>
      <c r="AC1385" s="27"/>
      <c r="AD1385" s="27"/>
      <c r="AG1385">
        <f t="shared" si="532"/>
        <v>0</v>
      </c>
      <c r="AH1385">
        <f t="shared" si="533"/>
        <v>0</v>
      </c>
      <c r="AI1385">
        <f t="shared" si="534"/>
        <v>0</v>
      </c>
      <c r="AJ1385">
        <f t="shared" si="535"/>
        <v>0</v>
      </c>
      <c r="AK1385">
        <f t="shared" si="536"/>
        <v>0</v>
      </c>
      <c r="AL1385">
        <f t="shared" si="537"/>
        <v>0</v>
      </c>
      <c r="AM1385">
        <f t="shared" si="538"/>
        <v>0</v>
      </c>
      <c r="AN1385">
        <f t="shared" si="539"/>
        <v>0</v>
      </c>
      <c r="AO1385">
        <f t="shared" si="540"/>
        <v>0</v>
      </c>
      <c r="AP1385">
        <f t="shared" si="541"/>
        <v>0</v>
      </c>
      <c r="AQ1385">
        <f t="shared" si="542"/>
        <v>0</v>
      </c>
      <c r="AR1385">
        <f t="shared" si="543"/>
        <v>0</v>
      </c>
      <c r="AS1385">
        <f t="shared" si="544"/>
        <v>0</v>
      </c>
      <c r="AT1385">
        <f t="shared" si="545"/>
        <v>0</v>
      </c>
      <c r="AU1385">
        <f t="shared" si="546"/>
        <v>0</v>
      </c>
      <c r="AV1385">
        <f t="shared" si="547"/>
        <v>0</v>
      </c>
      <c r="AW1385">
        <f t="shared" si="548"/>
        <v>0</v>
      </c>
      <c r="AX1385">
        <f t="shared" si="549"/>
        <v>0</v>
      </c>
      <c r="AY1385">
        <f t="shared" si="550"/>
        <v>0</v>
      </c>
      <c r="AZ1385">
        <f t="shared" si="551"/>
        <v>0</v>
      </c>
      <c r="BA1385" s="35">
        <f t="shared" si="552"/>
        <v>0</v>
      </c>
      <c r="BB1385" s="36">
        <f t="shared" si="553"/>
        <v>0</v>
      </c>
      <c r="BC1385" s="37">
        <f t="shared" si="554"/>
        <v>0</v>
      </c>
      <c r="BD1385" s="38">
        <f t="shared" si="555"/>
        <v>0</v>
      </c>
      <c r="BE1385" s="35">
        <f t="shared" si="556"/>
        <v>0</v>
      </c>
      <c r="BF1385" s="36">
        <f t="shared" si="557"/>
        <v>0</v>
      </c>
      <c r="BG1385" s="37">
        <f t="shared" si="558"/>
        <v>0</v>
      </c>
      <c r="BH1385" s="38">
        <f t="shared" si="559"/>
        <v>0</v>
      </c>
      <c r="BI1385" s="35">
        <f t="shared" si="560"/>
        <v>0</v>
      </c>
      <c r="BJ1385" s="36">
        <f t="shared" si="561"/>
        <v>0</v>
      </c>
      <c r="BK1385" s="37">
        <f t="shared" si="562"/>
        <v>0</v>
      </c>
      <c r="BL1385" s="38">
        <f t="shared" si="563"/>
        <v>0</v>
      </c>
      <c r="BM1385" s="39">
        <f t="shared" si="564"/>
        <v>0</v>
      </c>
      <c r="BN1385" s="34" t="str">
        <f>IF(BM1385=0,"",
IF(SUM($BM$985:BM1385)=1,BO1385,
IF($BM$1560&gt;SUM($BM$985:BM1385),_xlfn.CONCAT(", ",BO1385),
IF($BM$1560=SUM($BM$985:BM1385),_xlfn.CONCAT(" y ",BO1385)))))</f>
        <v/>
      </c>
      <c r="BO1385" s="270" t="s">
        <v>1165</v>
      </c>
    </row>
    <row r="1386" spans="1:67" ht="15" customHeight="1">
      <c r="A1386" s="245"/>
      <c r="B1386" s="9"/>
      <c r="C1386" s="270" t="s">
        <v>1166</v>
      </c>
      <c r="D1386" s="389" t="str">
        <f>IF($AC$978="","",IF(HLOOKUP($AC$978,Presentación!$AQ$3:$BV$574,Presentación!AP405)="","",HLOOKUP($AC$978,Presentación!$AQ$3:$BV$574,Presentación!AP405,0)))</f>
        <v/>
      </c>
      <c r="E1386" s="390"/>
      <c r="F1386" s="391"/>
      <c r="G1386" s="480" t="str">
        <f>IF($AC$978="","",IF(HLOOKUP($AC$978,Presentación!$BZ$3:$DE$574,Presentación!AP405,0)="","",HLOOKUP($AC$978,Presentación!$BZ$3:$DE$574,Presentación!AP405,0)))</f>
        <v/>
      </c>
      <c r="H1386" s="481"/>
      <c r="I1386" s="481"/>
      <c r="J1386" s="481"/>
      <c r="K1386" s="481"/>
      <c r="L1386" s="482"/>
      <c r="M1386" s="27"/>
      <c r="N1386" s="27"/>
      <c r="O1386" s="27"/>
      <c r="P1386" s="27"/>
      <c r="Q1386" s="27"/>
      <c r="R1386" s="27"/>
      <c r="S1386" s="27"/>
      <c r="T1386" s="27"/>
      <c r="U1386" s="27"/>
      <c r="V1386" s="27"/>
      <c r="W1386" s="27"/>
      <c r="X1386" s="27"/>
      <c r="Y1386" s="27"/>
      <c r="Z1386" s="27"/>
      <c r="AA1386" s="27"/>
      <c r="AB1386" s="27"/>
      <c r="AC1386" s="27"/>
      <c r="AD1386" s="27"/>
      <c r="AG1386">
        <f t="shared" si="532"/>
        <v>0</v>
      </c>
      <c r="AH1386">
        <f t="shared" si="533"/>
        <v>0</v>
      </c>
      <c r="AI1386">
        <f t="shared" si="534"/>
        <v>0</v>
      </c>
      <c r="AJ1386">
        <f t="shared" si="535"/>
        <v>0</v>
      </c>
      <c r="AK1386">
        <f t="shared" si="536"/>
        <v>0</v>
      </c>
      <c r="AL1386">
        <f t="shared" si="537"/>
        <v>0</v>
      </c>
      <c r="AM1386">
        <f t="shared" si="538"/>
        <v>0</v>
      </c>
      <c r="AN1386">
        <f t="shared" si="539"/>
        <v>0</v>
      </c>
      <c r="AO1386">
        <f t="shared" si="540"/>
        <v>0</v>
      </c>
      <c r="AP1386">
        <f t="shared" si="541"/>
        <v>0</v>
      </c>
      <c r="AQ1386">
        <f t="shared" si="542"/>
        <v>0</v>
      </c>
      <c r="AR1386">
        <f t="shared" si="543"/>
        <v>0</v>
      </c>
      <c r="AS1386">
        <f t="shared" si="544"/>
        <v>0</v>
      </c>
      <c r="AT1386">
        <f t="shared" si="545"/>
        <v>0</v>
      </c>
      <c r="AU1386">
        <f t="shared" si="546"/>
        <v>0</v>
      </c>
      <c r="AV1386">
        <f t="shared" si="547"/>
        <v>0</v>
      </c>
      <c r="AW1386">
        <f t="shared" si="548"/>
        <v>0</v>
      </c>
      <c r="AX1386">
        <f t="shared" si="549"/>
        <v>0</v>
      </c>
      <c r="AY1386">
        <f t="shared" si="550"/>
        <v>0</v>
      </c>
      <c r="AZ1386">
        <f t="shared" si="551"/>
        <v>0</v>
      </c>
      <c r="BA1386" s="35">
        <f t="shared" si="552"/>
        <v>0</v>
      </c>
      <c r="BB1386" s="36">
        <f t="shared" si="553"/>
        <v>0</v>
      </c>
      <c r="BC1386" s="37">
        <f t="shared" si="554"/>
        <v>0</v>
      </c>
      <c r="BD1386" s="38">
        <f t="shared" si="555"/>
        <v>0</v>
      </c>
      <c r="BE1386" s="35">
        <f t="shared" si="556"/>
        <v>0</v>
      </c>
      <c r="BF1386" s="36">
        <f t="shared" si="557"/>
        <v>0</v>
      </c>
      <c r="BG1386" s="37">
        <f t="shared" si="558"/>
        <v>0</v>
      </c>
      <c r="BH1386" s="38">
        <f t="shared" si="559"/>
        <v>0</v>
      </c>
      <c r="BI1386" s="35">
        <f t="shared" si="560"/>
        <v>0</v>
      </c>
      <c r="BJ1386" s="36">
        <f t="shared" si="561"/>
        <v>0</v>
      </c>
      <c r="BK1386" s="37">
        <f t="shared" si="562"/>
        <v>0</v>
      </c>
      <c r="BL1386" s="38">
        <f t="shared" si="563"/>
        <v>0</v>
      </c>
      <c r="BM1386" s="39">
        <f t="shared" si="564"/>
        <v>0</v>
      </c>
      <c r="BN1386" s="34" t="str">
        <f>IF(BM1386=0,"",
IF(SUM($BM$985:BM1386)=1,BO1386,
IF($BM$1560&gt;SUM($BM$985:BM1386),_xlfn.CONCAT(", ",BO1386),
IF($BM$1560=SUM($BM$985:BM1386),_xlfn.CONCAT(" y ",BO1386)))))</f>
        <v/>
      </c>
      <c r="BO1386" s="270" t="s">
        <v>1166</v>
      </c>
    </row>
    <row r="1387" spans="1:67" ht="15" customHeight="1">
      <c r="A1387" s="245"/>
      <c r="B1387" s="9"/>
      <c r="C1387" s="270" t="s">
        <v>1167</v>
      </c>
      <c r="D1387" s="389" t="str">
        <f>IF($AC$978="","",IF(HLOOKUP($AC$978,Presentación!$AQ$3:$BV$574,Presentación!AP406)="","",HLOOKUP($AC$978,Presentación!$AQ$3:$BV$574,Presentación!AP406,0)))</f>
        <v/>
      </c>
      <c r="E1387" s="390"/>
      <c r="F1387" s="391"/>
      <c r="G1387" s="480" t="str">
        <f>IF($AC$978="","",IF(HLOOKUP($AC$978,Presentación!$BZ$3:$DE$574,Presentación!AP406,0)="","",HLOOKUP($AC$978,Presentación!$BZ$3:$DE$574,Presentación!AP406,0)))</f>
        <v/>
      </c>
      <c r="H1387" s="481"/>
      <c r="I1387" s="481"/>
      <c r="J1387" s="481"/>
      <c r="K1387" s="481"/>
      <c r="L1387" s="482"/>
      <c r="M1387" s="27"/>
      <c r="N1387" s="27"/>
      <c r="O1387" s="27"/>
      <c r="P1387" s="27"/>
      <c r="Q1387" s="27"/>
      <c r="R1387" s="27"/>
      <c r="S1387" s="27"/>
      <c r="T1387" s="27"/>
      <c r="U1387" s="27"/>
      <c r="V1387" s="27"/>
      <c r="W1387" s="27"/>
      <c r="X1387" s="27"/>
      <c r="Y1387" s="27"/>
      <c r="Z1387" s="27"/>
      <c r="AA1387" s="27"/>
      <c r="AB1387" s="27"/>
      <c r="AC1387" s="27"/>
      <c r="AD1387" s="27"/>
      <c r="AG1387">
        <f t="shared" si="532"/>
        <v>0</v>
      </c>
      <c r="AH1387">
        <f t="shared" si="533"/>
        <v>0</v>
      </c>
      <c r="AI1387">
        <f t="shared" si="534"/>
        <v>0</v>
      </c>
      <c r="AJ1387">
        <f t="shared" si="535"/>
        <v>0</v>
      </c>
      <c r="AK1387">
        <f t="shared" si="536"/>
        <v>0</v>
      </c>
      <c r="AL1387">
        <f t="shared" si="537"/>
        <v>0</v>
      </c>
      <c r="AM1387">
        <f t="shared" si="538"/>
        <v>0</v>
      </c>
      <c r="AN1387">
        <f t="shared" si="539"/>
        <v>0</v>
      </c>
      <c r="AO1387">
        <f t="shared" si="540"/>
        <v>0</v>
      </c>
      <c r="AP1387">
        <f t="shared" si="541"/>
        <v>0</v>
      </c>
      <c r="AQ1387">
        <f t="shared" si="542"/>
        <v>0</v>
      </c>
      <c r="AR1387">
        <f t="shared" si="543"/>
        <v>0</v>
      </c>
      <c r="AS1387">
        <f t="shared" si="544"/>
        <v>0</v>
      </c>
      <c r="AT1387">
        <f t="shared" si="545"/>
        <v>0</v>
      </c>
      <c r="AU1387">
        <f t="shared" si="546"/>
        <v>0</v>
      </c>
      <c r="AV1387">
        <f t="shared" si="547"/>
        <v>0</v>
      </c>
      <c r="AW1387">
        <f t="shared" si="548"/>
        <v>0</v>
      </c>
      <c r="AX1387">
        <f t="shared" si="549"/>
        <v>0</v>
      </c>
      <c r="AY1387">
        <f t="shared" si="550"/>
        <v>0</v>
      </c>
      <c r="AZ1387">
        <f t="shared" si="551"/>
        <v>0</v>
      </c>
      <c r="BA1387" s="35">
        <f t="shared" si="552"/>
        <v>0</v>
      </c>
      <c r="BB1387" s="36">
        <f t="shared" si="553"/>
        <v>0</v>
      </c>
      <c r="BC1387" s="37">
        <f t="shared" si="554"/>
        <v>0</v>
      </c>
      <c r="BD1387" s="38">
        <f t="shared" si="555"/>
        <v>0</v>
      </c>
      <c r="BE1387" s="35">
        <f t="shared" si="556"/>
        <v>0</v>
      </c>
      <c r="BF1387" s="36">
        <f t="shared" si="557"/>
        <v>0</v>
      </c>
      <c r="BG1387" s="37">
        <f t="shared" si="558"/>
        <v>0</v>
      </c>
      <c r="BH1387" s="38">
        <f t="shared" si="559"/>
        <v>0</v>
      </c>
      <c r="BI1387" s="35">
        <f t="shared" si="560"/>
        <v>0</v>
      </c>
      <c r="BJ1387" s="36">
        <f t="shared" si="561"/>
        <v>0</v>
      </c>
      <c r="BK1387" s="37">
        <f t="shared" si="562"/>
        <v>0</v>
      </c>
      <c r="BL1387" s="38">
        <f t="shared" si="563"/>
        <v>0</v>
      </c>
      <c r="BM1387" s="39">
        <f t="shared" si="564"/>
        <v>0</v>
      </c>
      <c r="BN1387" s="34" t="str">
        <f>IF(BM1387=0,"",
IF(SUM($BM$985:BM1387)=1,BO1387,
IF($BM$1560&gt;SUM($BM$985:BM1387),_xlfn.CONCAT(", ",BO1387),
IF($BM$1560=SUM($BM$985:BM1387),_xlfn.CONCAT(" y ",BO1387)))))</f>
        <v/>
      </c>
      <c r="BO1387" s="270" t="s">
        <v>1167</v>
      </c>
    </row>
    <row r="1388" spans="1:67" ht="15" customHeight="1">
      <c r="A1388" s="245"/>
      <c r="B1388" s="9"/>
      <c r="C1388" s="270" t="s">
        <v>1168</v>
      </c>
      <c r="D1388" s="389" t="str">
        <f>IF($AC$978="","",IF(HLOOKUP($AC$978,Presentación!$AQ$3:$BV$574,Presentación!AP407)="","",HLOOKUP($AC$978,Presentación!$AQ$3:$BV$574,Presentación!AP407,0)))</f>
        <v/>
      </c>
      <c r="E1388" s="390"/>
      <c r="F1388" s="391"/>
      <c r="G1388" s="480" t="str">
        <f>IF($AC$978="","",IF(HLOOKUP($AC$978,Presentación!$BZ$3:$DE$574,Presentación!AP407,0)="","",HLOOKUP($AC$978,Presentación!$BZ$3:$DE$574,Presentación!AP407,0)))</f>
        <v/>
      </c>
      <c r="H1388" s="481"/>
      <c r="I1388" s="481"/>
      <c r="J1388" s="481"/>
      <c r="K1388" s="481"/>
      <c r="L1388" s="482"/>
      <c r="M1388" s="27"/>
      <c r="N1388" s="27"/>
      <c r="O1388" s="27"/>
      <c r="P1388" s="27"/>
      <c r="Q1388" s="27"/>
      <c r="R1388" s="27"/>
      <c r="S1388" s="27"/>
      <c r="T1388" s="27"/>
      <c r="U1388" s="27"/>
      <c r="V1388" s="27"/>
      <c r="W1388" s="27"/>
      <c r="X1388" s="27"/>
      <c r="Y1388" s="27"/>
      <c r="Z1388" s="27"/>
      <c r="AA1388" s="27"/>
      <c r="AB1388" s="27"/>
      <c r="AC1388" s="27"/>
      <c r="AD1388" s="27"/>
      <c r="AG1388">
        <f t="shared" si="532"/>
        <v>0</v>
      </c>
      <c r="AH1388">
        <f t="shared" si="533"/>
        <v>0</v>
      </c>
      <c r="AI1388">
        <f t="shared" si="534"/>
        <v>0</v>
      </c>
      <c r="AJ1388">
        <f t="shared" si="535"/>
        <v>0</v>
      </c>
      <c r="AK1388">
        <f t="shared" si="536"/>
        <v>0</v>
      </c>
      <c r="AL1388">
        <f t="shared" si="537"/>
        <v>0</v>
      </c>
      <c r="AM1388">
        <f t="shared" si="538"/>
        <v>0</v>
      </c>
      <c r="AN1388">
        <f t="shared" si="539"/>
        <v>0</v>
      </c>
      <c r="AO1388">
        <f t="shared" si="540"/>
        <v>0</v>
      </c>
      <c r="AP1388">
        <f t="shared" si="541"/>
        <v>0</v>
      </c>
      <c r="AQ1388">
        <f t="shared" si="542"/>
        <v>0</v>
      </c>
      <c r="AR1388">
        <f t="shared" si="543"/>
        <v>0</v>
      </c>
      <c r="AS1388">
        <f t="shared" si="544"/>
        <v>0</v>
      </c>
      <c r="AT1388">
        <f t="shared" si="545"/>
        <v>0</v>
      </c>
      <c r="AU1388">
        <f t="shared" si="546"/>
        <v>0</v>
      </c>
      <c r="AV1388">
        <f t="shared" si="547"/>
        <v>0</v>
      </c>
      <c r="AW1388">
        <f t="shared" si="548"/>
        <v>0</v>
      </c>
      <c r="AX1388">
        <f t="shared" si="549"/>
        <v>0</v>
      </c>
      <c r="AY1388">
        <f t="shared" si="550"/>
        <v>0</v>
      </c>
      <c r="AZ1388">
        <f t="shared" si="551"/>
        <v>0</v>
      </c>
      <c r="BA1388" s="35">
        <f t="shared" si="552"/>
        <v>0</v>
      </c>
      <c r="BB1388" s="36">
        <f t="shared" si="553"/>
        <v>0</v>
      </c>
      <c r="BC1388" s="37">
        <f t="shared" si="554"/>
        <v>0</v>
      </c>
      <c r="BD1388" s="38">
        <f t="shared" si="555"/>
        <v>0</v>
      </c>
      <c r="BE1388" s="35">
        <f t="shared" si="556"/>
        <v>0</v>
      </c>
      <c r="BF1388" s="36">
        <f t="shared" si="557"/>
        <v>0</v>
      </c>
      <c r="BG1388" s="37">
        <f t="shared" si="558"/>
        <v>0</v>
      </c>
      <c r="BH1388" s="38">
        <f t="shared" si="559"/>
        <v>0</v>
      </c>
      <c r="BI1388" s="35">
        <f t="shared" si="560"/>
        <v>0</v>
      </c>
      <c r="BJ1388" s="36">
        <f t="shared" si="561"/>
        <v>0</v>
      </c>
      <c r="BK1388" s="37">
        <f t="shared" si="562"/>
        <v>0</v>
      </c>
      <c r="BL1388" s="38">
        <f t="shared" si="563"/>
        <v>0</v>
      </c>
      <c r="BM1388" s="39">
        <f t="shared" si="564"/>
        <v>0</v>
      </c>
      <c r="BN1388" s="34" t="str">
        <f>IF(BM1388=0,"",
IF(SUM($BM$985:BM1388)=1,BO1388,
IF($BM$1560&gt;SUM($BM$985:BM1388),_xlfn.CONCAT(", ",BO1388),
IF($BM$1560=SUM($BM$985:BM1388),_xlfn.CONCAT(" y ",BO1388)))))</f>
        <v/>
      </c>
      <c r="BO1388" s="270" t="s">
        <v>1168</v>
      </c>
    </row>
    <row r="1389" spans="1:67" ht="15" customHeight="1">
      <c r="A1389" s="245"/>
      <c r="B1389" s="9"/>
      <c r="C1389" s="270" t="s">
        <v>1169</v>
      </c>
      <c r="D1389" s="389" t="str">
        <f>IF($AC$978="","",IF(HLOOKUP($AC$978,Presentación!$AQ$3:$BV$574,Presentación!AP408)="","",HLOOKUP($AC$978,Presentación!$AQ$3:$BV$574,Presentación!AP408,0)))</f>
        <v/>
      </c>
      <c r="E1389" s="390"/>
      <c r="F1389" s="391"/>
      <c r="G1389" s="480" t="str">
        <f>IF($AC$978="","",IF(HLOOKUP($AC$978,Presentación!$BZ$3:$DE$574,Presentación!AP408,0)="","",HLOOKUP($AC$978,Presentación!$BZ$3:$DE$574,Presentación!AP408,0)))</f>
        <v/>
      </c>
      <c r="H1389" s="481"/>
      <c r="I1389" s="481"/>
      <c r="J1389" s="481"/>
      <c r="K1389" s="481"/>
      <c r="L1389" s="482"/>
      <c r="M1389" s="27"/>
      <c r="N1389" s="27"/>
      <c r="O1389" s="27"/>
      <c r="P1389" s="27"/>
      <c r="Q1389" s="27"/>
      <c r="R1389" s="27"/>
      <c r="S1389" s="27"/>
      <c r="T1389" s="27"/>
      <c r="U1389" s="27"/>
      <c r="V1389" s="27"/>
      <c r="W1389" s="27"/>
      <c r="X1389" s="27"/>
      <c r="Y1389" s="27"/>
      <c r="Z1389" s="27"/>
      <c r="AA1389" s="27"/>
      <c r="AB1389" s="27"/>
      <c r="AC1389" s="27"/>
      <c r="AD1389" s="27"/>
      <c r="AG1389">
        <f t="shared" si="532"/>
        <v>0</v>
      </c>
      <c r="AH1389">
        <f t="shared" si="533"/>
        <v>0</v>
      </c>
      <c r="AI1389">
        <f t="shared" si="534"/>
        <v>0</v>
      </c>
      <c r="AJ1389">
        <f t="shared" si="535"/>
        <v>0</v>
      </c>
      <c r="AK1389">
        <f t="shared" si="536"/>
        <v>0</v>
      </c>
      <c r="AL1389">
        <f t="shared" si="537"/>
        <v>0</v>
      </c>
      <c r="AM1389">
        <f t="shared" si="538"/>
        <v>0</v>
      </c>
      <c r="AN1389">
        <f t="shared" si="539"/>
        <v>0</v>
      </c>
      <c r="AO1389">
        <f t="shared" si="540"/>
        <v>0</v>
      </c>
      <c r="AP1389">
        <f t="shared" si="541"/>
        <v>0</v>
      </c>
      <c r="AQ1389">
        <f t="shared" si="542"/>
        <v>0</v>
      </c>
      <c r="AR1389">
        <f t="shared" si="543"/>
        <v>0</v>
      </c>
      <c r="AS1389">
        <f t="shared" si="544"/>
        <v>0</v>
      </c>
      <c r="AT1389">
        <f t="shared" si="545"/>
        <v>0</v>
      </c>
      <c r="AU1389">
        <f t="shared" si="546"/>
        <v>0</v>
      </c>
      <c r="AV1389">
        <f t="shared" si="547"/>
        <v>0</v>
      </c>
      <c r="AW1389">
        <f t="shared" si="548"/>
        <v>0</v>
      </c>
      <c r="AX1389">
        <f t="shared" si="549"/>
        <v>0</v>
      </c>
      <c r="AY1389">
        <f t="shared" si="550"/>
        <v>0</v>
      </c>
      <c r="AZ1389">
        <f t="shared" si="551"/>
        <v>0</v>
      </c>
      <c r="BA1389" s="35">
        <f t="shared" si="552"/>
        <v>0</v>
      </c>
      <c r="BB1389" s="36">
        <f t="shared" si="553"/>
        <v>0</v>
      </c>
      <c r="BC1389" s="37">
        <f t="shared" si="554"/>
        <v>0</v>
      </c>
      <c r="BD1389" s="38">
        <f t="shared" si="555"/>
        <v>0</v>
      </c>
      <c r="BE1389" s="35">
        <f t="shared" si="556"/>
        <v>0</v>
      </c>
      <c r="BF1389" s="36">
        <f t="shared" si="557"/>
        <v>0</v>
      </c>
      <c r="BG1389" s="37">
        <f t="shared" si="558"/>
        <v>0</v>
      </c>
      <c r="BH1389" s="38">
        <f t="shared" si="559"/>
        <v>0</v>
      </c>
      <c r="BI1389" s="35">
        <f t="shared" si="560"/>
        <v>0</v>
      </c>
      <c r="BJ1389" s="36">
        <f t="shared" si="561"/>
        <v>0</v>
      </c>
      <c r="BK1389" s="37">
        <f t="shared" si="562"/>
        <v>0</v>
      </c>
      <c r="BL1389" s="38">
        <f t="shared" si="563"/>
        <v>0</v>
      </c>
      <c r="BM1389" s="39">
        <f t="shared" si="564"/>
        <v>0</v>
      </c>
      <c r="BN1389" s="34" t="str">
        <f>IF(BM1389=0,"",
IF(SUM($BM$985:BM1389)=1,BO1389,
IF($BM$1560&gt;SUM($BM$985:BM1389),_xlfn.CONCAT(", ",BO1389),
IF($BM$1560=SUM($BM$985:BM1389),_xlfn.CONCAT(" y ",BO1389)))))</f>
        <v/>
      </c>
      <c r="BO1389" s="270" t="s">
        <v>1169</v>
      </c>
    </row>
    <row r="1390" spans="1:67" ht="15" customHeight="1">
      <c r="A1390" s="245"/>
      <c r="B1390" s="9"/>
      <c r="C1390" s="270" t="s">
        <v>1170</v>
      </c>
      <c r="D1390" s="389" t="str">
        <f>IF($AC$978="","",IF(HLOOKUP($AC$978,Presentación!$AQ$3:$BV$574,Presentación!AP409)="","",HLOOKUP($AC$978,Presentación!$AQ$3:$BV$574,Presentación!AP409,0)))</f>
        <v/>
      </c>
      <c r="E1390" s="390"/>
      <c r="F1390" s="391"/>
      <c r="G1390" s="480" t="str">
        <f>IF($AC$978="","",IF(HLOOKUP($AC$978,Presentación!$BZ$3:$DE$574,Presentación!AP409,0)="","",HLOOKUP($AC$978,Presentación!$BZ$3:$DE$574,Presentación!AP409,0)))</f>
        <v/>
      </c>
      <c r="H1390" s="481"/>
      <c r="I1390" s="481"/>
      <c r="J1390" s="481"/>
      <c r="K1390" s="481"/>
      <c r="L1390" s="482"/>
      <c r="M1390" s="27"/>
      <c r="N1390" s="27"/>
      <c r="O1390" s="27"/>
      <c r="P1390" s="27"/>
      <c r="Q1390" s="27"/>
      <c r="R1390" s="27"/>
      <c r="S1390" s="27"/>
      <c r="T1390" s="27"/>
      <c r="U1390" s="27"/>
      <c r="V1390" s="27"/>
      <c r="W1390" s="27"/>
      <c r="X1390" s="27"/>
      <c r="Y1390" s="27"/>
      <c r="Z1390" s="27"/>
      <c r="AA1390" s="27"/>
      <c r="AB1390" s="27"/>
      <c r="AC1390" s="27"/>
      <c r="AD1390" s="27"/>
      <c r="AG1390">
        <f t="shared" si="532"/>
        <v>0</v>
      </c>
      <c r="AH1390">
        <f t="shared" si="533"/>
        <v>0</v>
      </c>
      <c r="AI1390">
        <f t="shared" si="534"/>
        <v>0</v>
      </c>
      <c r="AJ1390">
        <f t="shared" si="535"/>
        <v>0</v>
      </c>
      <c r="AK1390">
        <f t="shared" si="536"/>
        <v>0</v>
      </c>
      <c r="AL1390">
        <f t="shared" si="537"/>
        <v>0</v>
      </c>
      <c r="AM1390">
        <f t="shared" si="538"/>
        <v>0</v>
      </c>
      <c r="AN1390">
        <f t="shared" si="539"/>
        <v>0</v>
      </c>
      <c r="AO1390">
        <f t="shared" si="540"/>
        <v>0</v>
      </c>
      <c r="AP1390">
        <f t="shared" si="541"/>
        <v>0</v>
      </c>
      <c r="AQ1390">
        <f t="shared" si="542"/>
        <v>0</v>
      </c>
      <c r="AR1390">
        <f t="shared" si="543"/>
        <v>0</v>
      </c>
      <c r="AS1390">
        <f t="shared" si="544"/>
        <v>0</v>
      </c>
      <c r="AT1390">
        <f t="shared" si="545"/>
        <v>0</v>
      </c>
      <c r="AU1390">
        <f t="shared" si="546"/>
        <v>0</v>
      </c>
      <c r="AV1390">
        <f t="shared" si="547"/>
        <v>0</v>
      </c>
      <c r="AW1390">
        <f t="shared" si="548"/>
        <v>0</v>
      </c>
      <c r="AX1390">
        <f t="shared" si="549"/>
        <v>0</v>
      </c>
      <c r="AY1390">
        <f t="shared" si="550"/>
        <v>0</v>
      </c>
      <c r="AZ1390">
        <f t="shared" si="551"/>
        <v>0</v>
      </c>
      <c r="BA1390" s="35">
        <f t="shared" si="552"/>
        <v>0</v>
      </c>
      <c r="BB1390" s="36">
        <f t="shared" si="553"/>
        <v>0</v>
      </c>
      <c r="BC1390" s="37">
        <f t="shared" si="554"/>
        <v>0</v>
      </c>
      <c r="BD1390" s="38">
        <f t="shared" si="555"/>
        <v>0</v>
      </c>
      <c r="BE1390" s="35">
        <f t="shared" si="556"/>
        <v>0</v>
      </c>
      <c r="BF1390" s="36">
        <f t="shared" si="557"/>
        <v>0</v>
      </c>
      <c r="BG1390" s="37">
        <f t="shared" si="558"/>
        <v>0</v>
      </c>
      <c r="BH1390" s="38">
        <f t="shared" si="559"/>
        <v>0</v>
      </c>
      <c r="BI1390" s="35">
        <f t="shared" si="560"/>
        <v>0</v>
      </c>
      <c r="BJ1390" s="36">
        <f t="shared" si="561"/>
        <v>0</v>
      </c>
      <c r="BK1390" s="37">
        <f t="shared" si="562"/>
        <v>0</v>
      </c>
      <c r="BL1390" s="38">
        <f t="shared" si="563"/>
        <v>0</v>
      </c>
      <c r="BM1390" s="39">
        <f t="shared" si="564"/>
        <v>0</v>
      </c>
      <c r="BN1390" s="34" t="str">
        <f>IF(BM1390=0,"",
IF(SUM($BM$985:BM1390)=1,BO1390,
IF($BM$1560&gt;SUM($BM$985:BM1390),_xlfn.CONCAT(", ",BO1390),
IF($BM$1560=SUM($BM$985:BM1390),_xlfn.CONCAT(" y ",BO1390)))))</f>
        <v/>
      </c>
      <c r="BO1390" s="270" t="s">
        <v>1170</v>
      </c>
    </row>
    <row r="1391" spans="1:67" ht="15" customHeight="1">
      <c r="A1391" s="245"/>
      <c r="B1391" s="9"/>
      <c r="C1391" s="270" t="s">
        <v>1171</v>
      </c>
      <c r="D1391" s="389" t="str">
        <f>IF($AC$978="","",IF(HLOOKUP($AC$978,Presentación!$AQ$3:$BV$574,Presentación!AP410)="","",HLOOKUP($AC$978,Presentación!$AQ$3:$BV$574,Presentación!AP410,0)))</f>
        <v/>
      </c>
      <c r="E1391" s="390"/>
      <c r="F1391" s="391"/>
      <c r="G1391" s="480" t="str">
        <f>IF($AC$978="","",IF(HLOOKUP($AC$978,Presentación!$BZ$3:$DE$574,Presentación!AP410,0)="","",HLOOKUP($AC$978,Presentación!$BZ$3:$DE$574,Presentación!AP410,0)))</f>
        <v/>
      </c>
      <c r="H1391" s="481"/>
      <c r="I1391" s="481"/>
      <c r="J1391" s="481"/>
      <c r="K1391" s="481"/>
      <c r="L1391" s="482"/>
      <c r="M1391" s="27"/>
      <c r="N1391" s="27"/>
      <c r="O1391" s="27"/>
      <c r="P1391" s="27"/>
      <c r="Q1391" s="27"/>
      <c r="R1391" s="27"/>
      <c r="S1391" s="27"/>
      <c r="T1391" s="27"/>
      <c r="U1391" s="27"/>
      <c r="V1391" s="27"/>
      <c r="W1391" s="27"/>
      <c r="X1391" s="27"/>
      <c r="Y1391" s="27"/>
      <c r="Z1391" s="27"/>
      <c r="AA1391" s="27"/>
      <c r="AB1391" s="27"/>
      <c r="AC1391" s="27"/>
      <c r="AD1391" s="27"/>
      <c r="AG1391">
        <f t="shared" si="532"/>
        <v>0</v>
      </c>
      <c r="AH1391">
        <f t="shared" si="533"/>
        <v>0</v>
      </c>
      <c r="AI1391">
        <f t="shared" si="534"/>
        <v>0</v>
      </c>
      <c r="AJ1391">
        <f t="shared" si="535"/>
        <v>0</v>
      </c>
      <c r="AK1391">
        <f t="shared" si="536"/>
        <v>0</v>
      </c>
      <c r="AL1391">
        <f t="shared" si="537"/>
        <v>0</v>
      </c>
      <c r="AM1391">
        <f t="shared" si="538"/>
        <v>0</v>
      </c>
      <c r="AN1391">
        <f t="shared" si="539"/>
        <v>0</v>
      </c>
      <c r="AO1391">
        <f t="shared" si="540"/>
        <v>0</v>
      </c>
      <c r="AP1391">
        <f t="shared" si="541"/>
        <v>0</v>
      </c>
      <c r="AQ1391">
        <f t="shared" si="542"/>
        <v>0</v>
      </c>
      <c r="AR1391">
        <f t="shared" si="543"/>
        <v>0</v>
      </c>
      <c r="AS1391">
        <f t="shared" si="544"/>
        <v>0</v>
      </c>
      <c r="AT1391">
        <f t="shared" si="545"/>
        <v>0</v>
      </c>
      <c r="AU1391">
        <f t="shared" si="546"/>
        <v>0</v>
      </c>
      <c r="AV1391">
        <f t="shared" si="547"/>
        <v>0</v>
      </c>
      <c r="AW1391">
        <f t="shared" si="548"/>
        <v>0</v>
      </c>
      <c r="AX1391">
        <f t="shared" si="549"/>
        <v>0</v>
      </c>
      <c r="AY1391">
        <f t="shared" si="550"/>
        <v>0</v>
      </c>
      <c r="AZ1391">
        <f t="shared" si="551"/>
        <v>0</v>
      </c>
      <c r="BA1391" s="35">
        <f t="shared" si="552"/>
        <v>0</v>
      </c>
      <c r="BB1391" s="36">
        <f t="shared" si="553"/>
        <v>0</v>
      </c>
      <c r="BC1391" s="37">
        <f t="shared" si="554"/>
        <v>0</v>
      </c>
      <c r="BD1391" s="38">
        <f t="shared" si="555"/>
        <v>0</v>
      </c>
      <c r="BE1391" s="35">
        <f t="shared" si="556"/>
        <v>0</v>
      </c>
      <c r="BF1391" s="36">
        <f t="shared" si="557"/>
        <v>0</v>
      </c>
      <c r="BG1391" s="37">
        <f t="shared" si="558"/>
        <v>0</v>
      </c>
      <c r="BH1391" s="38">
        <f t="shared" si="559"/>
        <v>0</v>
      </c>
      <c r="BI1391" s="35">
        <f t="shared" si="560"/>
        <v>0</v>
      </c>
      <c r="BJ1391" s="36">
        <f t="shared" si="561"/>
        <v>0</v>
      </c>
      <c r="BK1391" s="37">
        <f t="shared" si="562"/>
        <v>0</v>
      </c>
      <c r="BL1391" s="38">
        <f t="shared" si="563"/>
        <v>0</v>
      </c>
      <c r="BM1391" s="39">
        <f t="shared" si="564"/>
        <v>0</v>
      </c>
      <c r="BN1391" s="34" t="str">
        <f>IF(BM1391=0,"",
IF(SUM($BM$985:BM1391)=1,BO1391,
IF($BM$1560&gt;SUM($BM$985:BM1391),_xlfn.CONCAT(", ",BO1391),
IF($BM$1560=SUM($BM$985:BM1391),_xlfn.CONCAT(" y ",BO1391)))))</f>
        <v/>
      </c>
      <c r="BO1391" s="270" t="s">
        <v>1171</v>
      </c>
    </row>
    <row r="1392" spans="1:67" ht="15" customHeight="1">
      <c r="A1392" s="245"/>
      <c r="B1392" s="9"/>
      <c r="C1392" s="270" t="s">
        <v>1172</v>
      </c>
      <c r="D1392" s="389" t="str">
        <f>IF($AC$978="","",IF(HLOOKUP($AC$978,Presentación!$AQ$3:$BV$574,Presentación!AP411)="","",HLOOKUP($AC$978,Presentación!$AQ$3:$BV$574,Presentación!AP411,0)))</f>
        <v/>
      </c>
      <c r="E1392" s="390"/>
      <c r="F1392" s="391"/>
      <c r="G1392" s="480" t="str">
        <f>IF($AC$978="","",IF(HLOOKUP($AC$978,Presentación!$BZ$3:$DE$574,Presentación!AP411,0)="","",HLOOKUP($AC$978,Presentación!$BZ$3:$DE$574,Presentación!AP411,0)))</f>
        <v/>
      </c>
      <c r="H1392" s="481"/>
      <c r="I1392" s="481"/>
      <c r="J1392" s="481"/>
      <c r="K1392" s="481"/>
      <c r="L1392" s="482"/>
      <c r="M1392" s="27"/>
      <c r="N1392" s="27"/>
      <c r="O1392" s="27"/>
      <c r="P1392" s="27"/>
      <c r="Q1392" s="27"/>
      <c r="R1392" s="27"/>
      <c r="S1392" s="27"/>
      <c r="T1392" s="27"/>
      <c r="U1392" s="27"/>
      <c r="V1392" s="27"/>
      <c r="W1392" s="27"/>
      <c r="X1392" s="27"/>
      <c r="Y1392" s="27"/>
      <c r="Z1392" s="27"/>
      <c r="AA1392" s="27"/>
      <c r="AB1392" s="27"/>
      <c r="AC1392" s="27"/>
      <c r="AD1392" s="27"/>
      <c r="AG1392">
        <f t="shared" si="532"/>
        <v>0</v>
      </c>
      <c r="AH1392">
        <f t="shared" si="533"/>
        <v>0</v>
      </c>
      <c r="AI1392">
        <f t="shared" si="534"/>
        <v>0</v>
      </c>
      <c r="AJ1392">
        <f t="shared" si="535"/>
        <v>0</v>
      </c>
      <c r="AK1392">
        <f t="shared" si="536"/>
        <v>0</v>
      </c>
      <c r="AL1392">
        <f t="shared" si="537"/>
        <v>0</v>
      </c>
      <c r="AM1392">
        <f t="shared" si="538"/>
        <v>0</v>
      </c>
      <c r="AN1392">
        <f t="shared" si="539"/>
        <v>0</v>
      </c>
      <c r="AO1392">
        <f t="shared" si="540"/>
        <v>0</v>
      </c>
      <c r="AP1392">
        <f t="shared" si="541"/>
        <v>0</v>
      </c>
      <c r="AQ1392">
        <f t="shared" si="542"/>
        <v>0</v>
      </c>
      <c r="AR1392">
        <f t="shared" si="543"/>
        <v>0</v>
      </c>
      <c r="AS1392">
        <f t="shared" si="544"/>
        <v>0</v>
      </c>
      <c r="AT1392">
        <f t="shared" si="545"/>
        <v>0</v>
      </c>
      <c r="AU1392">
        <f t="shared" si="546"/>
        <v>0</v>
      </c>
      <c r="AV1392">
        <f t="shared" si="547"/>
        <v>0</v>
      </c>
      <c r="AW1392">
        <f t="shared" si="548"/>
        <v>0</v>
      </c>
      <c r="AX1392">
        <f t="shared" si="549"/>
        <v>0</v>
      </c>
      <c r="AY1392">
        <f t="shared" si="550"/>
        <v>0</v>
      </c>
      <c r="AZ1392">
        <f t="shared" si="551"/>
        <v>0</v>
      </c>
      <c r="BA1392" s="35">
        <f t="shared" si="552"/>
        <v>0</v>
      </c>
      <c r="BB1392" s="36">
        <f t="shared" si="553"/>
        <v>0</v>
      </c>
      <c r="BC1392" s="37">
        <f t="shared" si="554"/>
        <v>0</v>
      </c>
      <c r="BD1392" s="38">
        <f t="shared" si="555"/>
        <v>0</v>
      </c>
      <c r="BE1392" s="35">
        <f t="shared" si="556"/>
        <v>0</v>
      </c>
      <c r="BF1392" s="36">
        <f t="shared" si="557"/>
        <v>0</v>
      </c>
      <c r="BG1392" s="37">
        <f t="shared" si="558"/>
        <v>0</v>
      </c>
      <c r="BH1392" s="38">
        <f t="shared" si="559"/>
        <v>0</v>
      </c>
      <c r="BI1392" s="35">
        <f t="shared" si="560"/>
        <v>0</v>
      </c>
      <c r="BJ1392" s="36">
        <f t="shared" si="561"/>
        <v>0</v>
      </c>
      <c r="BK1392" s="37">
        <f t="shared" si="562"/>
        <v>0</v>
      </c>
      <c r="BL1392" s="38">
        <f t="shared" si="563"/>
        <v>0</v>
      </c>
      <c r="BM1392" s="39">
        <f t="shared" si="564"/>
        <v>0</v>
      </c>
      <c r="BN1392" s="34" t="str">
        <f>IF(BM1392=0,"",
IF(SUM($BM$985:BM1392)=1,BO1392,
IF($BM$1560&gt;SUM($BM$985:BM1392),_xlfn.CONCAT(", ",BO1392),
IF($BM$1560=SUM($BM$985:BM1392),_xlfn.CONCAT(" y ",BO1392)))))</f>
        <v/>
      </c>
      <c r="BO1392" s="270" t="s">
        <v>1172</v>
      </c>
    </row>
    <row r="1393" spans="1:67" ht="15" customHeight="1">
      <c r="A1393" s="245"/>
      <c r="B1393" s="9"/>
      <c r="C1393" s="270" t="s">
        <v>1173</v>
      </c>
      <c r="D1393" s="389" t="str">
        <f>IF($AC$978="","",IF(HLOOKUP($AC$978,Presentación!$AQ$3:$BV$574,Presentación!AP412)="","",HLOOKUP($AC$978,Presentación!$AQ$3:$BV$574,Presentación!AP412,0)))</f>
        <v/>
      </c>
      <c r="E1393" s="390"/>
      <c r="F1393" s="391"/>
      <c r="G1393" s="480" t="str">
        <f>IF($AC$978="","",IF(HLOOKUP($AC$978,Presentación!$BZ$3:$DE$574,Presentación!AP412,0)="","",HLOOKUP($AC$978,Presentación!$BZ$3:$DE$574,Presentación!AP412,0)))</f>
        <v/>
      </c>
      <c r="H1393" s="481"/>
      <c r="I1393" s="481"/>
      <c r="J1393" s="481"/>
      <c r="K1393" s="481"/>
      <c r="L1393" s="482"/>
      <c r="M1393" s="27"/>
      <c r="N1393" s="27"/>
      <c r="O1393" s="27"/>
      <c r="P1393" s="27"/>
      <c r="Q1393" s="27"/>
      <c r="R1393" s="27"/>
      <c r="S1393" s="27"/>
      <c r="T1393" s="27"/>
      <c r="U1393" s="27"/>
      <c r="V1393" s="27"/>
      <c r="W1393" s="27"/>
      <c r="X1393" s="27"/>
      <c r="Y1393" s="27"/>
      <c r="Z1393" s="27"/>
      <c r="AA1393" s="27"/>
      <c r="AB1393" s="27"/>
      <c r="AC1393" s="27"/>
      <c r="AD1393" s="27"/>
      <c r="AG1393">
        <f t="shared" si="532"/>
        <v>0</v>
      </c>
      <c r="AH1393">
        <f t="shared" si="533"/>
        <v>0</v>
      </c>
      <c r="AI1393">
        <f t="shared" si="534"/>
        <v>0</v>
      </c>
      <c r="AJ1393">
        <f t="shared" si="535"/>
        <v>0</v>
      </c>
      <c r="AK1393">
        <f t="shared" si="536"/>
        <v>0</v>
      </c>
      <c r="AL1393">
        <f t="shared" si="537"/>
        <v>0</v>
      </c>
      <c r="AM1393">
        <f t="shared" si="538"/>
        <v>0</v>
      </c>
      <c r="AN1393">
        <f t="shared" si="539"/>
        <v>0</v>
      </c>
      <c r="AO1393">
        <f t="shared" si="540"/>
        <v>0</v>
      </c>
      <c r="AP1393">
        <f t="shared" si="541"/>
        <v>0</v>
      </c>
      <c r="AQ1393">
        <f t="shared" si="542"/>
        <v>0</v>
      </c>
      <c r="AR1393">
        <f t="shared" si="543"/>
        <v>0</v>
      </c>
      <c r="AS1393">
        <f t="shared" si="544"/>
        <v>0</v>
      </c>
      <c r="AT1393">
        <f t="shared" si="545"/>
        <v>0</v>
      </c>
      <c r="AU1393">
        <f t="shared" si="546"/>
        <v>0</v>
      </c>
      <c r="AV1393">
        <f t="shared" si="547"/>
        <v>0</v>
      </c>
      <c r="AW1393">
        <f t="shared" si="548"/>
        <v>0</v>
      </c>
      <c r="AX1393">
        <f t="shared" si="549"/>
        <v>0</v>
      </c>
      <c r="AY1393">
        <f t="shared" si="550"/>
        <v>0</v>
      </c>
      <c r="AZ1393">
        <f t="shared" si="551"/>
        <v>0</v>
      </c>
      <c r="BA1393" s="35">
        <f t="shared" si="552"/>
        <v>0</v>
      </c>
      <c r="BB1393" s="36">
        <f t="shared" si="553"/>
        <v>0</v>
      </c>
      <c r="BC1393" s="37">
        <f t="shared" si="554"/>
        <v>0</v>
      </c>
      <c r="BD1393" s="38">
        <f t="shared" si="555"/>
        <v>0</v>
      </c>
      <c r="BE1393" s="35">
        <f t="shared" si="556"/>
        <v>0</v>
      </c>
      <c r="BF1393" s="36">
        <f t="shared" si="557"/>
        <v>0</v>
      </c>
      <c r="BG1393" s="37">
        <f t="shared" si="558"/>
        <v>0</v>
      </c>
      <c r="BH1393" s="38">
        <f t="shared" si="559"/>
        <v>0</v>
      </c>
      <c r="BI1393" s="35">
        <f t="shared" si="560"/>
        <v>0</v>
      </c>
      <c r="BJ1393" s="36">
        <f t="shared" si="561"/>
        <v>0</v>
      </c>
      <c r="BK1393" s="37">
        <f t="shared" si="562"/>
        <v>0</v>
      </c>
      <c r="BL1393" s="38">
        <f t="shared" si="563"/>
        <v>0</v>
      </c>
      <c r="BM1393" s="39">
        <f t="shared" si="564"/>
        <v>0</v>
      </c>
      <c r="BN1393" s="34" t="str">
        <f>IF(BM1393=0,"",
IF(SUM($BM$985:BM1393)=1,BO1393,
IF($BM$1560&gt;SUM($BM$985:BM1393),_xlfn.CONCAT(", ",BO1393),
IF($BM$1560=SUM($BM$985:BM1393),_xlfn.CONCAT(" y ",BO1393)))))</f>
        <v/>
      </c>
      <c r="BO1393" s="270" t="s">
        <v>1173</v>
      </c>
    </row>
    <row r="1394" spans="1:67" ht="15" customHeight="1">
      <c r="A1394" s="245"/>
      <c r="B1394" s="9"/>
      <c r="C1394" s="270" t="s">
        <v>1174</v>
      </c>
      <c r="D1394" s="389" t="str">
        <f>IF($AC$978="","",IF(HLOOKUP($AC$978,Presentación!$AQ$3:$BV$574,Presentación!AP413)="","",HLOOKUP($AC$978,Presentación!$AQ$3:$BV$574,Presentación!AP413,0)))</f>
        <v/>
      </c>
      <c r="E1394" s="390"/>
      <c r="F1394" s="391"/>
      <c r="G1394" s="480" t="str">
        <f>IF($AC$978="","",IF(HLOOKUP($AC$978,Presentación!$BZ$3:$DE$574,Presentación!AP413,0)="","",HLOOKUP($AC$978,Presentación!$BZ$3:$DE$574,Presentación!AP413,0)))</f>
        <v/>
      </c>
      <c r="H1394" s="481"/>
      <c r="I1394" s="481"/>
      <c r="J1394" s="481"/>
      <c r="K1394" s="481"/>
      <c r="L1394" s="482"/>
      <c r="M1394" s="27"/>
      <c r="N1394" s="27"/>
      <c r="O1394" s="27"/>
      <c r="P1394" s="27"/>
      <c r="Q1394" s="27"/>
      <c r="R1394" s="27"/>
      <c r="S1394" s="27"/>
      <c r="T1394" s="27"/>
      <c r="U1394" s="27"/>
      <c r="V1394" s="27"/>
      <c r="W1394" s="27"/>
      <c r="X1394" s="27"/>
      <c r="Y1394" s="27"/>
      <c r="Z1394" s="27"/>
      <c r="AA1394" s="27"/>
      <c r="AB1394" s="27"/>
      <c r="AC1394" s="27"/>
      <c r="AD1394" s="27"/>
      <c r="AG1394">
        <f t="shared" si="532"/>
        <v>0</v>
      </c>
      <c r="AH1394">
        <f t="shared" si="533"/>
        <v>0</v>
      </c>
      <c r="AI1394">
        <f t="shared" si="534"/>
        <v>0</v>
      </c>
      <c r="AJ1394">
        <f t="shared" si="535"/>
        <v>0</v>
      </c>
      <c r="AK1394">
        <f t="shared" si="536"/>
        <v>0</v>
      </c>
      <c r="AL1394">
        <f t="shared" si="537"/>
        <v>0</v>
      </c>
      <c r="AM1394">
        <f t="shared" si="538"/>
        <v>0</v>
      </c>
      <c r="AN1394">
        <f t="shared" si="539"/>
        <v>0</v>
      </c>
      <c r="AO1394">
        <f t="shared" si="540"/>
        <v>0</v>
      </c>
      <c r="AP1394">
        <f t="shared" si="541"/>
        <v>0</v>
      </c>
      <c r="AQ1394">
        <f t="shared" si="542"/>
        <v>0</v>
      </c>
      <c r="AR1394">
        <f t="shared" si="543"/>
        <v>0</v>
      </c>
      <c r="AS1394">
        <f t="shared" si="544"/>
        <v>0</v>
      </c>
      <c r="AT1394">
        <f t="shared" si="545"/>
        <v>0</v>
      </c>
      <c r="AU1394">
        <f t="shared" si="546"/>
        <v>0</v>
      </c>
      <c r="AV1394">
        <f t="shared" si="547"/>
        <v>0</v>
      </c>
      <c r="AW1394">
        <f t="shared" si="548"/>
        <v>0</v>
      </c>
      <c r="AX1394">
        <f t="shared" si="549"/>
        <v>0</v>
      </c>
      <c r="AY1394">
        <f t="shared" si="550"/>
        <v>0</v>
      </c>
      <c r="AZ1394">
        <f t="shared" si="551"/>
        <v>0</v>
      </c>
      <c r="BA1394" s="35">
        <f t="shared" si="552"/>
        <v>0</v>
      </c>
      <c r="BB1394" s="36">
        <f t="shared" si="553"/>
        <v>0</v>
      </c>
      <c r="BC1394" s="37">
        <f t="shared" si="554"/>
        <v>0</v>
      </c>
      <c r="BD1394" s="38">
        <f t="shared" si="555"/>
        <v>0</v>
      </c>
      <c r="BE1394" s="35">
        <f t="shared" si="556"/>
        <v>0</v>
      </c>
      <c r="BF1394" s="36">
        <f t="shared" si="557"/>
        <v>0</v>
      </c>
      <c r="BG1394" s="37">
        <f t="shared" si="558"/>
        <v>0</v>
      </c>
      <c r="BH1394" s="38">
        <f t="shared" si="559"/>
        <v>0</v>
      </c>
      <c r="BI1394" s="35">
        <f t="shared" si="560"/>
        <v>0</v>
      </c>
      <c r="BJ1394" s="36">
        <f t="shared" si="561"/>
        <v>0</v>
      </c>
      <c r="BK1394" s="37">
        <f t="shared" si="562"/>
        <v>0</v>
      </c>
      <c r="BL1394" s="38">
        <f t="shared" si="563"/>
        <v>0</v>
      </c>
      <c r="BM1394" s="39">
        <f t="shared" si="564"/>
        <v>0</v>
      </c>
      <c r="BN1394" s="34" t="str">
        <f>IF(BM1394=0,"",
IF(SUM($BM$985:BM1394)=1,BO1394,
IF($BM$1560&gt;SUM($BM$985:BM1394),_xlfn.CONCAT(", ",BO1394),
IF($BM$1560=SUM($BM$985:BM1394),_xlfn.CONCAT(" y ",BO1394)))))</f>
        <v/>
      </c>
      <c r="BO1394" s="270" t="s">
        <v>1174</v>
      </c>
    </row>
    <row r="1395" spans="1:67" ht="15" customHeight="1">
      <c r="A1395" s="245"/>
      <c r="B1395" s="9"/>
      <c r="C1395" s="270" t="s">
        <v>1175</v>
      </c>
      <c r="D1395" s="389" t="str">
        <f>IF($AC$978="","",IF(HLOOKUP($AC$978,Presentación!$AQ$3:$BV$574,Presentación!AP414)="","",HLOOKUP($AC$978,Presentación!$AQ$3:$BV$574,Presentación!AP414,0)))</f>
        <v/>
      </c>
      <c r="E1395" s="390"/>
      <c r="F1395" s="391"/>
      <c r="G1395" s="480" t="str">
        <f>IF($AC$978="","",IF(HLOOKUP($AC$978,Presentación!$BZ$3:$DE$574,Presentación!AP414,0)="","",HLOOKUP($AC$978,Presentación!$BZ$3:$DE$574,Presentación!AP414,0)))</f>
        <v/>
      </c>
      <c r="H1395" s="481"/>
      <c r="I1395" s="481"/>
      <c r="J1395" s="481"/>
      <c r="K1395" s="481"/>
      <c r="L1395" s="482"/>
      <c r="M1395" s="27"/>
      <c r="N1395" s="27"/>
      <c r="O1395" s="27"/>
      <c r="P1395" s="27"/>
      <c r="Q1395" s="27"/>
      <c r="R1395" s="27"/>
      <c r="S1395" s="27"/>
      <c r="T1395" s="27"/>
      <c r="U1395" s="27"/>
      <c r="V1395" s="27"/>
      <c r="W1395" s="27"/>
      <c r="X1395" s="27"/>
      <c r="Y1395" s="27"/>
      <c r="Z1395" s="27"/>
      <c r="AA1395" s="27"/>
      <c r="AB1395" s="27"/>
      <c r="AC1395" s="27"/>
      <c r="AD1395" s="27"/>
      <c r="AG1395">
        <f t="shared" si="532"/>
        <v>0</v>
      </c>
      <c r="AH1395">
        <f t="shared" si="533"/>
        <v>0</v>
      </c>
      <c r="AI1395">
        <f t="shared" si="534"/>
        <v>0</v>
      </c>
      <c r="AJ1395">
        <f t="shared" si="535"/>
        <v>0</v>
      </c>
      <c r="AK1395">
        <f t="shared" si="536"/>
        <v>0</v>
      </c>
      <c r="AL1395">
        <f t="shared" si="537"/>
        <v>0</v>
      </c>
      <c r="AM1395">
        <f t="shared" si="538"/>
        <v>0</v>
      </c>
      <c r="AN1395">
        <f t="shared" si="539"/>
        <v>0</v>
      </c>
      <c r="AO1395">
        <f t="shared" si="540"/>
        <v>0</v>
      </c>
      <c r="AP1395">
        <f t="shared" si="541"/>
        <v>0</v>
      </c>
      <c r="AQ1395">
        <f t="shared" si="542"/>
        <v>0</v>
      </c>
      <c r="AR1395">
        <f t="shared" si="543"/>
        <v>0</v>
      </c>
      <c r="AS1395">
        <f t="shared" si="544"/>
        <v>0</v>
      </c>
      <c r="AT1395">
        <f t="shared" si="545"/>
        <v>0</v>
      </c>
      <c r="AU1395">
        <f t="shared" si="546"/>
        <v>0</v>
      </c>
      <c r="AV1395">
        <f t="shared" si="547"/>
        <v>0</v>
      </c>
      <c r="AW1395">
        <f t="shared" si="548"/>
        <v>0</v>
      </c>
      <c r="AX1395">
        <f t="shared" si="549"/>
        <v>0</v>
      </c>
      <c r="AY1395">
        <f t="shared" si="550"/>
        <v>0</v>
      </c>
      <c r="AZ1395">
        <f t="shared" si="551"/>
        <v>0</v>
      </c>
      <c r="BA1395" s="35">
        <f t="shared" si="552"/>
        <v>0</v>
      </c>
      <c r="BB1395" s="36">
        <f t="shared" si="553"/>
        <v>0</v>
      </c>
      <c r="BC1395" s="37">
        <f t="shared" si="554"/>
        <v>0</v>
      </c>
      <c r="BD1395" s="38">
        <f t="shared" si="555"/>
        <v>0</v>
      </c>
      <c r="BE1395" s="35">
        <f t="shared" si="556"/>
        <v>0</v>
      </c>
      <c r="BF1395" s="36">
        <f t="shared" si="557"/>
        <v>0</v>
      </c>
      <c r="BG1395" s="37">
        <f t="shared" si="558"/>
        <v>0</v>
      </c>
      <c r="BH1395" s="38">
        <f t="shared" si="559"/>
        <v>0</v>
      </c>
      <c r="BI1395" s="35">
        <f t="shared" si="560"/>
        <v>0</v>
      </c>
      <c r="BJ1395" s="36">
        <f t="shared" si="561"/>
        <v>0</v>
      </c>
      <c r="BK1395" s="37">
        <f t="shared" si="562"/>
        <v>0</v>
      </c>
      <c r="BL1395" s="38">
        <f t="shared" si="563"/>
        <v>0</v>
      </c>
      <c r="BM1395" s="39">
        <f t="shared" si="564"/>
        <v>0</v>
      </c>
      <c r="BN1395" s="34" t="str">
        <f>IF(BM1395=0,"",
IF(SUM($BM$985:BM1395)=1,BO1395,
IF($BM$1560&gt;SUM($BM$985:BM1395),_xlfn.CONCAT(", ",BO1395),
IF($BM$1560=SUM($BM$985:BM1395),_xlfn.CONCAT(" y ",BO1395)))))</f>
        <v/>
      </c>
      <c r="BO1395" s="270" t="s">
        <v>1175</v>
      </c>
    </row>
    <row r="1396" spans="1:67" ht="15" customHeight="1">
      <c r="A1396" s="245"/>
      <c r="B1396" s="9"/>
      <c r="C1396" s="270" t="s">
        <v>1176</v>
      </c>
      <c r="D1396" s="389" t="str">
        <f>IF($AC$978="","",IF(HLOOKUP($AC$978,Presentación!$AQ$3:$BV$574,Presentación!AP415)="","",HLOOKUP($AC$978,Presentación!$AQ$3:$BV$574,Presentación!AP415,0)))</f>
        <v/>
      </c>
      <c r="E1396" s="390"/>
      <c r="F1396" s="391"/>
      <c r="G1396" s="480" t="str">
        <f>IF($AC$978="","",IF(HLOOKUP($AC$978,Presentación!$BZ$3:$DE$574,Presentación!AP415,0)="","",HLOOKUP($AC$978,Presentación!$BZ$3:$DE$574,Presentación!AP415,0)))</f>
        <v/>
      </c>
      <c r="H1396" s="481"/>
      <c r="I1396" s="481"/>
      <c r="J1396" s="481"/>
      <c r="K1396" s="481"/>
      <c r="L1396" s="482"/>
      <c r="M1396" s="27"/>
      <c r="N1396" s="27"/>
      <c r="O1396" s="27"/>
      <c r="P1396" s="27"/>
      <c r="Q1396" s="27"/>
      <c r="R1396" s="27"/>
      <c r="S1396" s="27"/>
      <c r="T1396" s="27"/>
      <c r="U1396" s="27"/>
      <c r="V1396" s="27"/>
      <c r="W1396" s="27"/>
      <c r="X1396" s="27"/>
      <c r="Y1396" s="27"/>
      <c r="Z1396" s="27"/>
      <c r="AA1396" s="27"/>
      <c r="AB1396" s="27"/>
      <c r="AC1396" s="27"/>
      <c r="AD1396" s="27"/>
      <c r="AG1396">
        <f t="shared" si="532"/>
        <v>0</v>
      </c>
      <c r="AH1396">
        <f t="shared" si="533"/>
        <v>0</v>
      </c>
      <c r="AI1396">
        <f t="shared" si="534"/>
        <v>0</v>
      </c>
      <c r="AJ1396">
        <f t="shared" si="535"/>
        <v>0</v>
      </c>
      <c r="AK1396">
        <f t="shared" si="536"/>
        <v>0</v>
      </c>
      <c r="AL1396">
        <f t="shared" si="537"/>
        <v>0</v>
      </c>
      <c r="AM1396">
        <f t="shared" si="538"/>
        <v>0</v>
      </c>
      <c r="AN1396">
        <f t="shared" si="539"/>
        <v>0</v>
      </c>
      <c r="AO1396">
        <f t="shared" si="540"/>
        <v>0</v>
      </c>
      <c r="AP1396">
        <f t="shared" si="541"/>
        <v>0</v>
      </c>
      <c r="AQ1396">
        <f t="shared" si="542"/>
        <v>0</v>
      </c>
      <c r="AR1396">
        <f t="shared" si="543"/>
        <v>0</v>
      </c>
      <c r="AS1396">
        <f t="shared" si="544"/>
        <v>0</v>
      </c>
      <c r="AT1396">
        <f t="shared" si="545"/>
        <v>0</v>
      </c>
      <c r="AU1396">
        <f t="shared" si="546"/>
        <v>0</v>
      </c>
      <c r="AV1396">
        <f t="shared" si="547"/>
        <v>0</v>
      </c>
      <c r="AW1396">
        <f t="shared" si="548"/>
        <v>0</v>
      </c>
      <c r="AX1396">
        <f t="shared" si="549"/>
        <v>0</v>
      </c>
      <c r="AY1396">
        <f t="shared" si="550"/>
        <v>0</v>
      </c>
      <c r="AZ1396">
        <f t="shared" si="551"/>
        <v>0</v>
      </c>
      <c r="BA1396" s="35">
        <f t="shared" si="552"/>
        <v>0</v>
      </c>
      <c r="BB1396" s="36">
        <f t="shared" si="553"/>
        <v>0</v>
      </c>
      <c r="BC1396" s="37">
        <f t="shared" si="554"/>
        <v>0</v>
      </c>
      <c r="BD1396" s="38">
        <f t="shared" si="555"/>
        <v>0</v>
      </c>
      <c r="BE1396" s="35">
        <f t="shared" si="556"/>
        <v>0</v>
      </c>
      <c r="BF1396" s="36">
        <f t="shared" si="557"/>
        <v>0</v>
      </c>
      <c r="BG1396" s="37">
        <f t="shared" si="558"/>
        <v>0</v>
      </c>
      <c r="BH1396" s="38">
        <f t="shared" si="559"/>
        <v>0</v>
      </c>
      <c r="BI1396" s="35">
        <f t="shared" si="560"/>
        <v>0</v>
      </c>
      <c r="BJ1396" s="36">
        <f t="shared" si="561"/>
        <v>0</v>
      </c>
      <c r="BK1396" s="37">
        <f t="shared" si="562"/>
        <v>0</v>
      </c>
      <c r="BL1396" s="38">
        <f t="shared" si="563"/>
        <v>0</v>
      </c>
      <c r="BM1396" s="39">
        <f t="shared" si="564"/>
        <v>0</v>
      </c>
      <c r="BN1396" s="34" t="str">
        <f>IF(BM1396=0,"",
IF(SUM($BM$985:BM1396)=1,BO1396,
IF($BM$1560&gt;SUM($BM$985:BM1396),_xlfn.CONCAT(", ",BO1396),
IF($BM$1560=SUM($BM$985:BM1396),_xlfn.CONCAT(" y ",BO1396)))))</f>
        <v/>
      </c>
      <c r="BO1396" s="270" t="s">
        <v>1176</v>
      </c>
    </row>
    <row r="1397" spans="1:67" ht="15" customHeight="1">
      <c r="A1397" s="245"/>
      <c r="B1397" s="9"/>
      <c r="C1397" s="270" t="s">
        <v>1177</v>
      </c>
      <c r="D1397" s="389" t="str">
        <f>IF($AC$978="","",IF(HLOOKUP($AC$978,Presentación!$AQ$3:$BV$574,Presentación!AP416)="","",HLOOKUP($AC$978,Presentación!$AQ$3:$BV$574,Presentación!AP416,0)))</f>
        <v/>
      </c>
      <c r="E1397" s="390"/>
      <c r="F1397" s="391"/>
      <c r="G1397" s="480" t="str">
        <f>IF($AC$978="","",IF(HLOOKUP($AC$978,Presentación!$BZ$3:$DE$574,Presentación!AP416,0)="","",HLOOKUP($AC$978,Presentación!$BZ$3:$DE$574,Presentación!AP416,0)))</f>
        <v/>
      </c>
      <c r="H1397" s="481"/>
      <c r="I1397" s="481"/>
      <c r="J1397" s="481"/>
      <c r="K1397" s="481"/>
      <c r="L1397" s="482"/>
      <c r="M1397" s="27"/>
      <c r="N1397" s="27"/>
      <c r="O1397" s="27"/>
      <c r="P1397" s="27"/>
      <c r="Q1397" s="27"/>
      <c r="R1397" s="27"/>
      <c r="S1397" s="27"/>
      <c r="T1397" s="27"/>
      <c r="U1397" s="27"/>
      <c r="V1397" s="27"/>
      <c r="W1397" s="27"/>
      <c r="X1397" s="27"/>
      <c r="Y1397" s="27"/>
      <c r="Z1397" s="27"/>
      <c r="AA1397" s="27"/>
      <c r="AB1397" s="27"/>
      <c r="AC1397" s="27"/>
      <c r="AD1397" s="27"/>
      <c r="AG1397">
        <f t="shared" si="532"/>
        <v>0</v>
      </c>
      <c r="AH1397">
        <f t="shared" si="533"/>
        <v>0</v>
      </c>
      <c r="AI1397">
        <f t="shared" si="534"/>
        <v>0</v>
      </c>
      <c r="AJ1397">
        <f t="shared" si="535"/>
        <v>0</v>
      </c>
      <c r="AK1397">
        <f t="shared" si="536"/>
        <v>0</v>
      </c>
      <c r="AL1397">
        <f t="shared" si="537"/>
        <v>0</v>
      </c>
      <c r="AM1397">
        <f t="shared" si="538"/>
        <v>0</v>
      </c>
      <c r="AN1397">
        <f t="shared" si="539"/>
        <v>0</v>
      </c>
      <c r="AO1397">
        <f t="shared" si="540"/>
        <v>0</v>
      </c>
      <c r="AP1397">
        <f t="shared" si="541"/>
        <v>0</v>
      </c>
      <c r="AQ1397">
        <f t="shared" si="542"/>
        <v>0</v>
      </c>
      <c r="AR1397">
        <f t="shared" si="543"/>
        <v>0</v>
      </c>
      <c r="AS1397">
        <f t="shared" si="544"/>
        <v>0</v>
      </c>
      <c r="AT1397">
        <f t="shared" si="545"/>
        <v>0</v>
      </c>
      <c r="AU1397">
        <f t="shared" si="546"/>
        <v>0</v>
      </c>
      <c r="AV1397">
        <f t="shared" si="547"/>
        <v>0</v>
      </c>
      <c r="AW1397">
        <f t="shared" si="548"/>
        <v>0</v>
      </c>
      <c r="AX1397">
        <f t="shared" si="549"/>
        <v>0</v>
      </c>
      <c r="AY1397">
        <f t="shared" si="550"/>
        <v>0</v>
      </c>
      <c r="AZ1397">
        <f t="shared" si="551"/>
        <v>0</v>
      </c>
      <c r="BA1397" s="35">
        <f t="shared" si="552"/>
        <v>0</v>
      </c>
      <c r="BB1397" s="36">
        <f t="shared" si="553"/>
        <v>0</v>
      </c>
      <c r="BC1397" s="37">
        <f t="shared" si="554"/>
        <v>0</v>
      </c>
      <c r="BD1397" s="38">
        <f t="shared" si="555"/>
        <v>0</v>
      </c>
      <c r="BE1397" s="35">
        <f t="shared" si="556"/>
        <v>0</v>
      </c>
      <c r="BF1397" s="36">
        <f t="shared" si="557"/>
        <v>0</v>
      </c>
      <c r="BG1397" s="37">
        <f t="shared" si="558"/>
        <v>0</v>
      </c>
      <c r="BH1397" s="38">
        <f t="shared" si="559"/>
        <v>0</v>
      </c>
      <c r="BI1397" s="35">
        <f t="shared" si="560"/>
        <v>0</v>
      </c>
      <c r="BJ1397" s="36">
        <f t="shared" si="561"/>
        <v>0</v>
      </c>
      <c r="BK1397" s="37">
        <f t="shared" si="562"/>
        <v>0</v>
      </c>
      <c r="BL1397" s="38">
        <f t="shared" si="563"/>
        <v>0</v>
      </c>
      <c r="BM1397" s="39">
        <f t="shared" si="564"/>
        <v>0</v>
      </c>
      <c r="BN1397" s="34" t="str">
        <f>IF(BM1397=0,"",
IF(SUM($BM$985:BM1397)=1,BO1397,
IF($BM$1560&gt;SUM($BM$985:BM1397),_xlfn.CONCAT(", ",BO1397),
IF($BM$1560=SUM($BM$985:BM1397),_xlfn.CONCAT(" y ",BO1397)))))</f>
        <v/>
      </c>
      <c r="BO1397" s="270" t="s">
        <v>1177</v>
      </c>
    </row>
    <row r="1398" spans="1:67" ht="15" customHeight="1">
      <c r="A1398" s="245"/>
      <c r="B1398" s="9"/>
      <c r="C1398" s="270" t="s">
        <v>1178</v>
      </c>
      <c r="D1398" s="389" t="str">
        <f>IF($AC$978="","",IF(HLOOKUP($AC$978,Presentación!$AQ$3:$BV$574,Presentación!AP417)="","",HLOOKUP($AC$978,Presentación!$AQ$3:$BV$574,Presentación!AP417,0)))</f>
        <v/>
      </c>
      <c r="E1398" s="390"/>
      <c r="F1398" s="391"/>
      <c r="G1398" s="480" t="str">
        <f>IF($AC$978="","",IF(HLOOKUP($AC$978,Presentación!$BZ$3:$DE$574,Presentación!AP417,0)="","",HLOOKUP($AC$978,Presentación!$BZ$3:$DE$574,Presentación!AP417,0)))</f>
        <v/>
      </c>
      <c r="H1398" s="481"/>
      <c r="I1398" s="481"/>
      <c r="J1398" s="481"/>
      <c r="K1398" s="481"/>
      <c r="L1398" s="482"/>
      <c r="M1398" s="27"/>
      <c r="N1398" s="27"/>
      <c r="O1398" s="27"/>
      <c r="P1398" s="27"/>
      <c r="Q1398" s="27"/>
      <c r="R1398" s="27"/>
      <c r="S1398" s="27"/>
      <c r="T1398" s="27"/>
      <c r="U1398" s="27"/>
      <c r="V1398" s="27"/>
      <c r="W1398" s="27"/>
      <c r="X1398" s="27"/>
      <c r="Y1398" s="27"/>
      <c r="Z1398" s="27"/>
      <c r="AA1398" s="27"/>
      <c r="AB1398" s="27"/>
      <c r="AC1398" s="27"/>
      <c r="AD1398" s="27"/>
      <c r="AG1398">
        <f t="shared" si="532"/>
        <v>0</v>
      </c>
      <c r="AH1398">
        <f t="shared" si="533"/>
        <v>0</v>
      </c>
      <c r="AI1398">
        <f t="shared" si="534"/>
        <v>0</v>
      </c>
      <c r="AJ1398">
        <f t="shared" si="535"/>
        <v>0</v>
      </c>
      <c r="AK1398">
        <f t="shared" si="536"/>
        <v>0</v>
      </c>
      <c r="AL1398">
        <f t="shared" si="537"/>
        <v>0</v>
      </c>
      <c r="AM1398">
        <f t="shared" si="538"/>
        <v>0</v>
      </c>
      <c r="AN1398">
        <f t="shared" si="539"/>
        <v>0</v>
      </c>
      <c r="AO1398">
        <f t="shared" si="540"/>
        <v>0</v>
      </c>
      <c r="AP1398">
        <f t="shared" si="541"/>
        <v>0</v>
      </c>
      <c r="AQ1398">
        <f t="shared" si="542"/>
        <v>0</v>
      </c>
      <c r="AR1398">
        <f t="shared" si="543"/>
        <v>0</v>
      </c>
      <c r="AS1398">
        <f t="shared" si="544"/>
        <v>0</v>
      </c>
      <c r="AT1398">
        <f t="shared" si="545"/>
        <v>0</v>
      </c>
      <c r="AU1398">
        <f t="shared" si="546"/>
        <v>0</v>
      </c>
      <c r="AV1398">
        <f t="shared" si="547"/>
        <v>0</v>
      </c>
      <c r="AW1398">
        <f t="shared" si="548"/>
        <v>0</v>
      </c>
      <c r="AX1398">
        <f t="shared" si="549"/>
        <v>0</v>
      </c>
      <c r="AY1398">
        <f t="shared" si="550"/>
        <v>0</v>
      </c>
      <c r="AZ1398">
        <f t="shared" si="551"/>
        <v>0</v>
      </c>
      <c r="BA1398" s="35">
        <f t="shared" si="552"/>
        <v>0</v>
      </c>
      <c r="BB1398" s="36">
        <f t="shared" si="553"/>
        <v>0</v>
      </c>
      <c r="BC1398" s="37">
        <f t="shared" si="554"/>
        <v>0</v>
      </c>
      <c r="BD1398" s="38">
        <f t="shared" si="555"/>
        <v>0</v>
      </c>
      <c r="BE1398" s="35">
        <f t="shared" si="556"/>
        <v>0</v>
      </c>
      <c r="BF1398" s="36">
        <f t="shared" si="557"/>
        <v>0</v>
      </c>
      <c r="BG1398" s="37">
        <f t="shared" si="558"/>
        <v>0</v>
      </c>
      <c r="BH1398" s="38">
        <f t="shared" si="559"/>
        <v>0</v>
      </c>
      <c r="BI1398" s="35">
        <f t="shared" si="560"/>
        <v>0</v>
      </c>
      <c r="BJ1398" s="36">
        <f t="shared" si="561"/>
        <v>0</v>
      </c>
      <c r="BK1398" s="37">
        <f t="shared" si="562"/>
        <v>0</v>
      </c>
      <c r="BL1398" s="38">
        <f t="shared" si="563"/>
        <v>0</v>
      </c>
      <c r="BM1398" s="39">
        <f t="shared" si="564"/>
        <v>0</v>
      </c>
      <c r="BN1398" s="34" t="str">
        <f>IF(BM1398=0,"",
IF(SUM($BM$985:BM1398)=1,BO1398,
IF($BM$1560&gt;SUM($BM$985:BM1398),_xlfn.CONCAT(", ",BO1398),
IF($BM$1560=SUM($BM$985:BM1398),_xlfn.CONCAT(" y ",BO1398)))))</f>
        <v/>
      </c>
      <c r="BO1398" s="270" t="s">
        <v>1178</v>
      </c>
    </row>
    <row r="1399" spans="1:67" ht="15" customHeight="1">
      <c r="A1399" s="245"/>
      <c r="B1399" s="9"/>
      <c r="C1399" s="270" t="s">
        <v>1179</v>
      </c>
      <c r="D1399" s="389" t="str">
        <f>IF($AC$978="","",IF(HLOOKUP($AC$978,Presentación!$AQ$3:$BV$574,Presentación!AP418)="","",HLOOKUP($AC$978,Presentación!$AQ$3:$BV$574,Presentación!AP418,0)))</f>
        <v/>
      </c>
      <c r="E1399" s="390"/>
      <c r="F1399" s="391"/>
      <c r="G1399" s="480" t="str">
        <f>IF($AC$978="","",IF(HLOOKUP($AC$978,Presentación!$BZ$3:$DE$574,Presentación!AP418,0)="","",HLOOKUP($AC$978,Presentación!$BZ$3:$DE$574,Presentación!AP418,0)))</f>
        <v/>
      </c>
      <c r="H1399" s="481"/>
      <c r="I1399" s="481"/>
      <c r="J1399" s="481"/>
      <c r="K1399" s="481"/>
      <c r="L1399" s="482"/>
      <c r="M1399" s="27"/>
      <c r="N1399" s="27"/>
      <c r="O1399" s="27"/>
      <c r="P1399" s="27"/>
      <c r="Q1399" s="27"/>
      <c r="R1399" s="27"/>
      <c r="S1399" s="27"/>
      <c r="T1399" s="27"/>
      <c r="U1399" s="27"/>
      <c r="V1399" s="27"/>
      <c r="W1399" s="27"/>
      <c r="X1399" s="27"/>
      <c r="Y1399" s="27"/>
      <c r="Z1399" s="27"/>
      <c r="AA1399" s="27"/>
      <c r="AB1399" s="27"/>
      <c r="AC1399" s="27"/>
      <c r="AD1399" s="27"/>
      <c r="AG1399">
        <f t="shared" si="532"/>
        <v>0</v>
      </c>
      <c r="AH1399">
        <f t="shared" si="533"/>
        <v>0</v>
      </c>
      <c r="AI1399">
        <f t="shared" si="534"/>
        <v>0</v>
      </c>
      <c r="AJ1399">
        <f t="shared" si="535"/>
        <v>0</v>
      </c>
      <c r="AK1399">
        <f t="shared" si="536"/>
        <v>0</v>
      </c>
      <c r="AL1399">
        <f t="shared" si="537"/>
        <v>0</v>
      </c>
      <c r="AM1399">
        <f t="shared" si="538"/>
        <v>0</v>
      </c>
      <c r="AN1399">
        <f t="shared" si="539"/>
        <v>0</v>
      </c>
      <c r="AO1399">
        <f t="shared" si="540"/>
        <v>0</v>
      </c>
      <c r="AP1399">
        <f t="shared" si="541"/>
        <v>0</v>
      </c>
      <c r="AQ1399">
        <f t="shared" si="542"/>
        <v>0</v>
      </c>
      <c r="AR1399">
        <f t="shared" si="543"/>
        <v>0</v>
      </c>
      <c r="AS1399">
        <f t="shared" si="544"/>
        <v>0</v>
      </c>
      <c r="AT1399">
        <f t="shared" si="545"/>
        <v>0</v>
      </c>
      <c r="AU1399">
        <f t="shared" si="546"/>
        <v>0</v>
      </c>
      <c r="AV1399">
        <f t="shared" si="547"/>
        <v>0</v>
      </c>
      <c r="AW1399">
        <f t="shared" si="548"/>
        <v>0</v>
      </c>
      <c r="AX1399">
        <f t="shared" si="549"/>
        <v>0</v>
      </c>
      <c r="AY1399">
        <f t="shared" si="550"/>
        <v>0</v>
      </c>
      <c r="AZ1399">
        <f t="shared" si="551"/>
        <v>0</v>
      </c>
      <c r="BA1399" s="35">
        <f t="shared" si="552"/>
        <v>0</v>
      </c>
      <c r="BB1399" s="36">
        <f t="shared" si="553"/>
        <v>0</v>
      </c>
      <c r="BC1399" s="37">
        <f t="shared" si="554"/>
        <v>0</v>
      </c>
      <c r="BD1399" s="38">
        <f t="shared" si="555"/>
        <v>0</v>
      </c>
      <c r="BE1399" s="35">
        <f t="shared" si="556"/>
        <v>0</v>
      </c>
      <c r="BF1399" s="36">
        <f t="shared" si="557"/>
        <v>0</v>
      </c>
      <c r="BG1399" s="37">
        <f t="shared" si="558"/>
        <v>0</v>
      </c>
      <c r="BH1399" s="38">
        <f t="shared" si="559"/>
        <v>0</v>
      </c>
      <c r="BI1399" s="35">
        <f t="shared" si="560"/>
        <v>0</v>
      </c>
      <c r="BJ1399" s="36">
        <f t="shared" si="561"/>
        <v>0</v>
      </c>
      <c r="BK1399" s="37">
        <f t="shared" si="562"/>
        <v>0</v>
      </c>
      <c r="BL1399" s="38">
        <f t="shared" si="563"/>
        <v>0</v>
      </c>
      <c r="BM1399" s="39">
        <f t="shared" si="564"/>
        <v>0</v>
      </c>
      <c r="BN1399" s="34" t="str">
        <f>IF(BM1399=0,"",
IF(SUM($BM$985:BM1399)=1,BO1399,
IF($BM$1560&gt;SUM($BM$985:BM1399),_xlfn.CONCAT(", ",BO1399),
IF($BM$1560=SUM($BM$985:BM1399),_xlfn.CONCAT(" y ",BO1399)))))</f>
        <v/>
      </c>
      <c r="BO1399" s="270" t="s">
        <v>1179</v>
      </c>
    </row>
    <row r="1400" spans="1:67" ht="15" customHeight="1">
      <c r="A1400" s="245"/>
      <c r="B1400" s="9"/>
      <c r="C1400" s="270" t="s">
        <v>1180</v>
      </c>
      <c r="D1400" s="389" t="str">
        <f>IF($AC$978="","",IF(HLOOKUP($AC$978,Presentación!$AQ$3:$BV$574,Presentación!AP419)="","",HLOOKUP($AC$978,Presentación!$AQ$3:$BV$574,Presentación!AP419,0)))</f>
        <v/>
      </c>
      <c r="E1400" s="390"/>
      <c r="F1400" s="391"/>
      <c r="G1400" s="480" t="str">
        <f>IF($AC$978="","",IF(HLOOKUP($AC$978,Presentación!$BZ$3:$DE$574,Presentación!AP419,0)="","",HLOOKUP($AC$978,Presentación!$BZ$3:$DE$574,Presentación!AP419,0)))</f>
        <v/>
      </c>
      <c r="H1400" s="481"/>
      <c r="I1400" s="481"/>
      <c r="J1400" s="481"/>
      <c r="K1400" s="481"/>
      <c r="L1400" s="482"/>
      <c r="M1400" s="27"/>
      <c r="N1400" s="27"/>
      <c r="O1400" s="27"/>
      <c r="P1400" s="27"/>
      <c r="Q1400" s="27"/>
      <c r="R1400" s="27"/>
      <c r="S1400" s="27"/>
      <c r="T1400" s="27"/>
      <c r="U1400" s="27"/>
      <c r="V1400" s="27"/>
      <c r="W1400" s="27"/>
      <c r="X1400" s="27"/>
      <c r="Y1400" s="27"/>
      <c r="Z1400" s="27"/>
      <c r="AA1400" s="27"/>
      <c r="AB1400" s="27"/>
      <c r="AC1400" s="27"/>
      <c r="AD1400" s="27"/>
      <c r="AG1400">
        <f t="shared" si="532"/>
        <v>0</v>
      </c>
      <c r="AH1400">
        <f t="shared" si="533"/>
        <v>0</v>
      </c>
      <c r="AI1400">
        <f t="shared" si="534"/>
        <v>0</v>
      </c>
      <c r="AJ1400">
        <f t="shared" si="535"/>
        <v>0</v>
      </c>
      <c r="AK1400">
        <f t="shared" si="536"/>
        <v>0</v>
      </c>
      <c r="AL1400">
        <f t="shared" si="537"/>
        <v>0</v>
      </c>
      <c r="AM1400">
        <f t="shared" si="538"/>
        <v>0</v>
      </c>
      <c r="AN1400">
        <f t="shared" si="539"/>
        <v>0</v>
      </c>
      <c r="AO1400">
        <f t="shared" si="540"/>
        <v>0</v>
      </c>
      <c r="AP1400">
        <f t="shared" si="541"/>
        <v>0</v>
      </c>
      <c r="AQ1400">
        <f t="shared" si="542"/>
        <v>0</v>
      </c>
      <c r="AR1400">
        <f t="shared" si="543"/>
        <v>0</v>
      </c>
      <c r="AS1400">
        <f t="shared" si="544"/>
        <v>0</v>
      </c>
      <c r="AT1400">
        <f t="shared" si="545"/>
        <v>0</v>
      </c>
      <c r="AU1400">
        <f t="shared" si="546"/>
        <v>0</v>
      </c>
      <c r="AV1400">
        <f t="shared" si="547"/>
        <v>0</v>
      </c>
      <c r="AW1400">
        <f t="shared" si="548"/>
        <v>0</v>
      </c>
      <c r="AX1400">
        <f t="shared" si="549"/>
        <v>0</v>
      </c>
      <c r="AY1400">
        <f t="shared" si="550"/>
        <v>0</v>
      </c>
      <c r="AZ1400">
        <f t="shared" si="551"/>
        <v>0</v>
      </c>
      <c r="BA1400" s="35">
        <f t="shared" si="552"/>
        <v>0</v>
      </c>
      <c r="BB1400" s="36">
        <f t="shared" si="553"/>
        <v>0</v>
      </c>
      <c r="BC1400" s="37">
        <f t="shared" si="554"/>
        <v>0</v>
      </c>
      <c r="BD1400" s="38">
        <f t="shared" si="555"/>
        <v>0</v>
      </c>
      <c r="BE1400" s="35">
        <f t="shared" si="556"/>
        <v>0</v>
      </c>
      <c r="BF1400" s="36">
        <f t="shared" si="557"/>
        <v>0</v>
      </c>
      <c r="BG1400" s="37">
        <f t="shared" si="558"/>
        <v>0</v>
      </c>
      <c r="BH1400" s="38">
        <f t="shared" si="559"/>
        <v>0</v>
      </c>
      <c r="BI1400" s="35">
        <f t="shared" si="560"/>
        <v>0</v>
      </c>
      <c r="BJ1400" s="36">
        <f t="shared" si="561"/>
        <v>0</v>
      </c>
      <c r="BK1400" s="37">
        <f t="shared" si="562"/>
        <v>0</v>
      </c>
      <c r="BL1400" s="38">
        <f t="shared" si="563"/>
        <v>0</v>
      </c>
      <c r="BM1400" s="39">
        <f t="shared" si="564"/>
        <v>0</v>
      </c>
      <c r="BN1400" s="34" t="str">
        <f>IF(BM1400=0,"",
IF(SUM($BM$985:BM1400)=1,BO1400,
IF($BM$1560&gt;SUM($BM$985:BM1400),_xlfn.CONCAT(", ",BO1400),
IF($BM$1560=SUM($BM$985:BM1400),_xlfn.CONCAT(" y ",BO1400)))))</f>
        <v/>
      </c>
      <c r="BO1400" s="270" t="s">
        <v>1180</v>
      </c>
    </row>
    <row r="1401" spans="1:67" ht="15" customHeight="1">
      <c r="A1401" s="245"/>
      <c r="B1401" s="9"/>
      <c r="C1401" s="270" t="s">
        <v>1181</v>
      </c>
      <c r="D1401" s="389" t="str">
        <f>IF($AC$978="","",IF(HLOOKUP($AC$978,Presentación!$AQ$3:$BV$574,Presentación!AP420)="","",HLOOKUP($AC$978,Presentación!$AQ$3:$BV$574,Presentación!AP420,0)))</f>
        <v/>
      </c>
      <c r="E1401" s="390"/>
      <c r="F1401" s="391"/>
      <c r="G1401" s="480" t="str">
        <f>IF($AC$978="","",IF(HLOOKUP($AC$978,Presentación!$BZ$3:$DE$574,Presentación!AP420,0)="","",HLOOKUP($AC$978,Presentación!$BZ$3:$DE$574,Presentación!AP420,0)))</f>
        <v/>
      </c>
      <c r="H1401" s="481"/>
      <c r="I1401" s="481"/>
      <c r="J1401" s="481"/>
      <c r="K1401" s="481"/>
      <c r="L1401" s="482"/>
      <c r="M1401" s="27"/>
      <c r="N1401" s="27"/>
      <c r="O1401" s="27"/>
      <c r="P1401" s="27"/>
      <c r="Q1401" s="27"/>
      <c r="R1401" s="27"/>
      <c r="S1401" s="27"/>
      <c r="T1401" s="27"/>
      <c r="U1401" s="27"/>
      <c r="V1401" s="27"/>
      <c r="W1401" s="27"/>
      <c r="X1401" s="27"/>
      <c r="Y1401" s="27"/>
      <c r="Z1401" s="27"/>
      <c r="AA1401" s="27"/>
      <c r="AB1401" s="27"/>
      <c r="AC1401" s="27"/>
      <c r="AD1401" s="27"/>
      <c r="AG1401">
        <f t="shared" si="532"/>
        <v>0</v>
      </c>
      <c r="AH1401">
        <f t="shared" si="533"/>
        <v>0</v>
      </c>
      <c r="AI1401">
        <f t="shared" si="534"/>
        <v>0</v>
      </c>
      <c r="AJ1401">
        <f t="shared" si="535"/>
        <v>0</v>
      </c>
      <c r="AK1401">
        <f t="shared" si="536"/>
        <v>0</v>
      </c>
      <c r="AL1401">
        <f t="shared" si="537"/>
        <v>0</v>
      </c>
      <c r="AM1401">
        <f t="shared" si="538"/>
        <v>0</v>
      </c>
      <c r="AN1401">
        <f t="shared" si="539"/>
        <v>0</v>
      </c>
      <c r="AO1401">
        <f t="shared" si="540"/>
        <v>0</v>
      </c>
      <c r="AP1401">
        <f t="shared" si="541"/>
        <v>0</v>
      </c>
      <c r="AQ1401">
        <f t="shared" si="542"/>
        <v>0</v>
      </c>
      <c r="AR1401">
        <f t="shared" si="543"/>
        <v>0</v>
      </c>
      <c r="AS1401">
        <f t="shared" si="544"/>
        <v>0</v>
      </c>
      <c r="AT1401">
        <f t="shared" si="545"/>
        <v>0</v>
      </c>
      <c r="AU1401">
        <f t="shared" si="546"/>
        <v>0</v>
      </c>
      <c r="AV1401">
        <f t="shared" si="547"/>
        <v>0</v>
      </c>
      <c r="AW1401">
        <f t="shared" si="548"/>
        <v>0</v>
      </c>
      <c r="AX1401">
        <f t="shared" si="549"/>
        <v>0</v>
      </c>
      <c r="AY1401">
        <f t="shared" si="550"/>
        <v>0</v>
      </c>
      <c r="AZ1401">
        <f t="shared" si="551"/>
        <v>0</v>
      </c>
      <c r="BA1401" s="35">
        <f t="shared" si="552"/>
        <v>0</v>
      </c>
      <c r="BB1401" s="36">
        <f t="shared" si="553"/>
        <v>0</v>
      </c>
      <c r="BC1401" s="37">
        <f t="shared" si="554"/>
        <v>0</v>
      </c>
      <c r="BD1401" s="38">
        <f t="shared" si="555"/>
        <v>0</v>
      </c>
      <c r="BE1401" s="35">
        <f t="shared" si="556"/>
        <v>0</v>
      </c>
      <c r="BF1401" s="36">
        <f t="shared" si="557"/>
        <v>0</v>
      </c>
      <c r="BG1401" s="37">
        <f t="shared" si="558"/>
        <v>0</v>
      </c>
      <c r="BH1401" s="38">
        <f t="shared" si="559"/>
        <v>0</v>
      </c>
      <c r="BI1401" s="35">
        <f t="shared" si="560"/>
        <v>0</v>
      </c>
      <c r="BJ1401" s="36">
        <f t="shared" si="561"/>
        <v>0</v>
      </c>
      <c r="BK1401" s="37">
        <f t="shared" si="562"/>
        <v>0</v>
      </c>
      <c r="BL1401" s="38">
        <f t="shared" si="563"/>
        <v>0</v>
      </c>
      <c r="BM1401" s="39">
        <f t="shared" si="564"/>
        <v>0</v>
      </c>
      <c r="BN1401" s="34" t="str">
        <f>IF(BM1401=0,"",
IF(SUM($BM$985:BM1401)=1,BO1401,
IF($BM$1560&gt;SUM($BM$985:BM1401),_xlfn.CONCAT(", ",BO1401),
IF($BM$1560=SUM($BM$985:BM1401),_xlfn.CONCAT(" y ",BO1401)))))</f>
        <v/>
      </c>
      <c r="BO1401" s="270" t="s">
        <v>1181</v>
      </c>
    </row>
    <row r="1402" spans="1:67" ht="15" customHeight="1">
      <c r="A1402" s="245"/>
      <c r="B1402" s="9"/>
      <c r="C1402" s="270" t="s">
        <v>1182</v>
      </c>
      <c r="D1402" s="389" t="str">
        <f>IF($AC$978="","",IF(HLOOKUP($AC$978,Presentación!$AQ$3:$BV$574,Presentación!AP421)="","",HLOOKUP($AC$978,Presentación!$AQ$3:$BV$574,Presentación!AP421,0)))</f>
        <v/>
      </c>
      <c r="E1402" s="390"/>
      <c r="F1402" s="391"/>
      <c r="G1402" s="480" t="str">
        <f>IF($AC$978="","",IF(HLOOKUP($AC$978,Presentación!$BZ$3:$DE$574,Presentación!AP421,0)="","",HLOOKUP($AC$978,Presentación!$BZ$3:$DE$574,Presentación!AP421,0)))</f>
        <v/>
      </c>
      <c r="H1402" s="481"/>
      <c r="I1402" s="481"/>
      <c r="J1402" s="481"/>
      <c r="K1402" s="481"/>
      <c r="L1402" s="482"/>
      <c r="M1402" s="27"/>
      <c r="N1402" s="27"/>
      <c r="O1402" s="27"/>
      <c r="P1402" s="27"/>
      <c r="Q1402" s="27"/>
      <c r="R1402" s="27"/>
      <c r="S1402" s="27"/>
      <c r="T1402" s="27"/>
      <c r="U1402" s="27"/>
      <c r="V1402" s="27"/>
      <c r="W1402" s="27"/>
      <c r="X1402" s="27"/>
      <c r="Y1402" s="27"/>
      <c r="Z1402" s="27"/>
      <c r="AA1402" s="27"/>
      <c r="AB1402" s="27"/>
      <c r="AC1402" s="27"/>
      <c r="AD1402" s="27"/>
      <c r="AG1402">
        <f t="shared" si="532"/>
        <v>0</v>
      </c>
      <c r="AH1402">
        <f t="shared" si="533"/>
        <v>0</v>
      </c>
      <c r="AI1402">
        <f t="shared" si="534"/>
        <v>0</v>
      </c>
      <c r="AJ1402">
        <f t="shared" si="535"/>
        <v>0</v>
      </c>
      <c r="AK1402">
        <f t="shared" si="536"/>
        <v>0</v>
      </c>
      <c r="AL1402">
        <f t="shared" si="537"/>
        <v>0</v>
      </c>
      <c r="AM1402">
        <f t="shared" si="538"/>
        <v>0</v>
      </c>
      <c r="AN1402">
        <f t="shared" si="539"/>
        <v>0</v>
      </c>
      <c r="AO1402">
        <f t="shared" si="540"/>
        <v>0</v>
      </c>
      <c r="AP1402">
        <f t="shared" si="541"/>
        <v>0</v>
      </c>
      <c r="AQ1402">
        <f t="shared" si="542"/>
        <v>0</v>
      </c>
      <c r="AR1402">
        <f t="shared" si="543"/>
        <v>0</v>
      </c>
      <c r="AS1402">
        <f t="shared" si="544"/>
        <v>0</v>
      </c>
      <c r="AT1402">
        <f t="shared" si="545"/>
        <v>0</v>
      </c>
      <c r="AU1402">
        <f t="shared" si="546"/>
        <v>0</v>
      </c>
      <c r="AV1402">
        <f t="shared" si="547"/>
        <v>0</v>
      </c>
      <c r="AW1402">
        <f t="shared" si="548"/>
        <v>0</v>
      </c>
      <c r="AX1402">
        <f t="shared" si="549"/>
        <v>0</v>
      </c>
      <c r="AY1402">
        <f t="shared" si="550"/>
        <v>0</v>
      </c>
      <c r="AZ1402">
        <f t="shared" si="551"/>
        <v>0</v>
      </c>
      <c r="BA1402" s="35">
        <f t="shared" si="552"/>
        <v>0</v>
      </c>
      <c r="BB1402" s="36">
        <f t="shared" si="553"/>
        <v>0</v>
      </c>
      <c r="BC1402" s="37">
        <f t="shared" si="554"/>
        <v>0</v>
      </c>
      <c r="BD1402" s="38">
        <f t="shared" si="555"/>
        <v>0</v>
      </c>
      <c r="BE1402" s="35">
        <f t="shared" si="556"/>
        <v>0</v>
      </c>
      <c r="BF1402" s="36">
        <f t="shared" si="557"/>
        <v>0</v>
      </c>
      <c r="BG1402" s="37">
        <f t="shared" si="558"/>
        <v>0</v>
      </c>
      <c r="BH1402" s="38">
        <f t="shared" si="559"/>
        <v>0</v>
      </c>
      <c r="BI1402" s="35">
        <f t="shared" si="560"/>
        <v>0</v>
      </c>
      <c r="BJ1402" s="36">
        <f t="shared" si="561"/>
        <v>0</v>
      </c>
      <c r="BK1402" s="37">
        <f t="shared" si="562"/>
        <v>0</v>
      </c>
      <c r="BL1402" s="38">
        <f t="shared" si="563"/>
        <v>0</v>
      </c>
      <c r="BM1402" s="39">
        <f t="shared" si="564"/>
        <v>0</v>
      </c>
      <c r="BN1402" s="34" t="str">
        <f>IF(BM1402=0,"",
IF(SUM($BM$985:BM1402)=1,BO1402,
IF($BM$1560&gt;SUM($BM$985:BM1402),_xlfn.CONCAT(", ",BO1402),
IF($BM$1560=SUM($BM$985:BM1402),_xlfn.CONCAT(" y ",BO1402)))))</f>
        <v/>
      </c>
      <c r="BO1402" s="270" t="s">
        <v>1182</v>
      </c>
    </row>
    <row r="1403" spans="1:67" ht="15" customHeight="1">
      <c r="A1403" s="245"/>
      <c r="B1403" s="9"/>
      <c r="C1403" s="270" t="s">
        <v>1183</v>
      </c>
      <c r="D1403" s="389" t="str">
        <f>IF($AC$978="","",IF(HLOOKUP($AC$978,Presentación!$AQ$3:$BV$574,Presentación!AP422)="","",HLOOKUP($AC$978,Presentación!$AQ$3:$BV$574,Presentación!AP422,0)))</f>
        <v/>
      </c>
      <c r="E1403" s="390"/>
      <c r="F1403" s="391"/>
      <c r="G1403" s="480" t="str">
        <f>IF($AC$978="","",IF(HLOOKUP($AC$978,Presentación!$BZ$3:$DE$574,Presentación!AP422,0)="","",HLOOKUP($AC$978,Presentación!$BZ$3:$DE$574,Presentación!AP422,0)))</f>
        <v/>
      </c>
      <c r="H1403" s="481"/>
      <c r="I1403" s="481"/>
      <c r="J1403" s="481"/>
      <c r="K1403" s="481"/>
      <c r="L1403" s="482"/>
      <c r="M1403" s="27"/>
      <c r="N1403" s="27"/>
      <c r="O1403" s="27"/>
      <c r="P1403" s="27"/>
      <c r="Q1403" s="27"/>
      <c r="R1403" s="27"/>
      <c r="S1403" s="27"/>
      <c r="T1403" s="27"/>
      <c r="U1403" s="27"/>
      <c r="V1403" s="27"/>
      <c r="W1403" s="27"/>
      <c r="X1403" s="27"/>
      <c r="Y1403" s="27"/>
      <c r="Z1403" s="27"/>
      <c r="AA1403" s="27"/>
      <c r="AB1403" s="27"/>
      <c r="AC1403" s="27"/>
      <c r="AD1403" s="27"/>
      <c r="AG1403">
        <f t="shared" si="532"/>
        <v>0</v>
      </c>
      <c r="AH1403">
        <f t="shared" si="533"/>
        <v>0</v>
      </c>
      <c r="AI1403">
        <f t="shared" si="534"/>
        <v>0</v>
      </c>
      <c r="AJ1403">
        <f t="shared" si="535"/>
        <v>0</v>
      </c>
      <c r="AK1403">
        <f t="shared" si="536"/>
        <v>0</v>
      </c>
      <c r="AL1403">
        <f t="shared" si="537"/>
        <v>0</v>
      </c>
      <c r="AM1403">
        <f t="shared" si="538"/>
        <v>0</v>
      </c>
      <c r="AN1403">
        <f t="shared" si="539"/>
        <v>0</v>
      </c>
      <c r="AO1403">
        <f t="shared" si="540"/>
        <v>0</v>
      </c>
      <c r="AP1403">
        <f t="shared" si="541"/>
        <v>0</v>
      </c>
      <c r="AQ1403">
        <f t="shared" si="542"/>
        <v>0</v>
      </c>
      <c r="AR1403">
        <f t="shared" si="543"/>
        <v>0</v>
      </c>
      <c r="AS1403">
        <f t="shared" si="544"/>
        <v>0</v>
      </c>
      <c r="AT1403">
        <f t="shared" si="545"/>
        <v>0</v>
      </c>
      <c r="AU1403">
        <f t="shared" si="546"/>
        <v>0</v>
      </c>
      <c r="AV1403">
        <f t="shared" si="547"/>
        <v>0</v>
      </c>
      <c r="AW1403">
        <f t="shared" si="548"/>
        <v>0</v>
      </c>
      <c r="AX1403">
        <f t="shared" si="549"/>
        <v>0</v>
      </c>
      <c r="AY1403">
        <f t="shared" si="550"/>
        <v>0</v>
      </c>
      <c r="AZ1403">
        <f t="shared" si="551"/>
        <v>0</v>
      </c>
      <c r="BA1403" s="35">
        <f t="shared" si="552"/>
        <v>0</v>
      </c>
      <c r="BB1403" s="36">
        <f t="shared" si="553"/>
        <v>0</v>
      </c>
      <c r="BC1403" s="37">
        <f t="shared" si="554"/>
        <v>0</v>
      </c>
      <c r="BD1403" s="38">
        <f t="shared" si="555"/>
        <v>0</v>
      </c>
      <c r="BE1403" s="35">
        <f t="shared" si="556"/>
        <v>0</v>
      </c>
      <c r="BF1403" s="36">
        <f t="shared" si="557"/>
        <v>0</v>
      </c>
      <c r="BG1403" s="37">
        <f t="shared" si="558"/>
        <v>0</v>
      </c>
      <c r="BH1403" s="38">
        <f t="shared" si="559"/>
        <v>0</v>
      </c>
      <c r="BI1403" s="35">
        <f t="shared" si="560"/>
        <v>0</v>
      </c>
      <c r="BJ1403" s="36">
        <f t="shared" si="561"/>
        <v>0</v>
      </c>
      <c r="BK1403" s="37">
        <f t="shared" si="562"/>
        <v>0</v>
      </c>
      <c r="BL1403" s="38">
        <f t="shared" si="563"/>
        <v>0</v>
      </c>
      <c r="BM1403" s="39">
        <f t="shared" si="564"/>
        <v>0</v>
      </c>
      <c r="BN1403" s="34" t="str">
        <f>IF(BM1403=0,"",
IF(SUM($BM$985:BM1403)=1,BO1403,
IF($BM$1560&gt;SUM($BM$985:BM1403),_xlfn.CONCAT(", ",BO1403),
IF($BM$1560=SUM($BM$985:BM1403),_xlfn.CONCAT(" y ",BO1403)))))</f>
        <v/>
      </c>
      <c r="BO1403" s="270" t="s">
        <v>1183</v>
      </c>
    </row>
    <row r="1404" spans="1:67" ht="15" customHeight="1">
      <c r="A1404" s="245"/>
      <c r="B1404" s="9"/>
      <c r="C1404" s="270" t="s">
        <v>1184</v>
      </c>
      <c r="D1404" s="389" t="str">
        <f>IF($AC$978="","",IF(HLOOKUP($AC$978,Presentación!$AQ$3:$BV$574,Presentación!AP423)="","",HLOOKUP($AC$978,Presentación!$AQ$3:$BV$574,Presentación!AP423,0)))</f>
        <v/>
      </c>
      <c r="E1404" s="390"/>
      <c r="F1404" s="391"/>
      <c r="G1404" s="480" t="str">
        <f>IF($AC$978="","",IF(HLOOKUP($AC$978,Presentación!$BZ$3:$DE$574,Presentación!AP423,0)="","",HLOOKUP($AC$978,Presentación!$BZ$3:$DE$574,Presentación!AP423,0)))</f>
        <v/>
      </c>
      <c r="H1404" s="481"/>
      <c r="I1404" s="481"/>
      <c r="J1404" s="481"/>
      <c r="K1404" s="481"/>
      <c r="L1404" s="482"/>
      <c r="M1404" s="27"/>
      <c r="N1404" s="27"/>
      <c r="O1404" s="27"/>
      <c r="P1404" s="27"/>
      <c r="Q1404" s="27"/>
      <c r="R1404" s="27"/>
      <c r="S1404" s="27"/>
      <c r="T1404" s="27"/>
      <c r="U1404" s="27"/>
      <c r="V1404" s="27"/>
      <c r="W1404" s="27"/>
      <c r="X1404" s="27"/>
      <c r="Y1404" s="27"/>
      <c r="Z1404" s="27"/>
      <c r="AA1404" s="27"/>
      <c r="AB1404" s="27"/>
      <c r="AC1404" s="27"/>
      <c r="AD1404" s="27"/>
      <c r="AG1404">
        <f t="shared" si="532"/>
        <v>0</v>
      </c>
      <c r="AH1404">
        <f t="shared" si="533"/>
        <v>0</v>
      </c>
      <c r="AI1404">
        <f t="shared" si="534"/>
        <v>0</v>
      </c>
      <c r="AJ1404">
        <f t="shared" si="535"/>
        <v>0</v>
      </c>
      <c r="AK1404">
        <f t="shared" si="536"/>
        <v>0</v>
      </c>
      <c r="AL1404">
        <f t="shared" si="537"/>
        <v>0</v>
      </c>
      <c r="AM1404">
        <f t="shared" si="538"/>
        <v>0</v>
      </c>
      <c r="AN1404">
        <f t="shared" si="539"/>
        <v>0</v>
      </c>
      <c r="AO1404">
        <f t="shared" si="540"/>
        <v>0</v>
      </c>
      <c r="AP1404">
        <f t="shared" si="541"/>
        <v>0</v>
      </c>
      <c r="AQ1404">
        <f t="shared" si="542"/>
        <v>0</v>
      </c>
      <c r="AR1404">
        <f t="shared" si="543"/>
        <v>0</v>
      </c>
      <c r="AS1404">
        <f t="shared" si="544"/>
        <v>0</v>
      </c>
      <c r="AT1404">
        <f t="shared" si="545"/>
        <v>0</v>
      </c>
      <c r="AU1404">
        <f t="shared" si="546"/>
        <v>0</v>
      </c>
      <c r="AV1404">
        <f t="shared" si="547"/>
        <v>0</v>
      </c>
      <c r="AW1404">
        <f t="shared" si="548"/>
        <v>0</v>
      </c>
      <c r="AX1404">
        <f t="shared" si="549"/>
        <v>0</v>
      </c>
      <c r="AY1404">
        <f t="shared" si="550"/>
        <v>0</v>
      </c>
      <c r="AZ1404">
        <f t="shared" si="551"/>
        <v>0</v>
      </c>
      <c r="BA1404" s="35">
        <f t="shared" si="552"/>
        <v>0</v>
      </c>
      <c r="BB1404" s="36">
        <f t="shared" si="553"/>
        <v>0</v>
      </c>
      <c r="BC1404" s="37">
        <f t="shared" si="554"/>
        <v>0</v>
      </c>
      <c r="BD1404" s="38">
        <f t="shared" si="555"/>
        <v>0</v>
      </c>
      <c r="BE1404" s="35">
        <f t="shared" si="556"/>
        <v>0</v>
      </c>
      <c r="BF1404" s="36">
        <f t="shared" si="557"/>
        <v>0</v>
      </c>
      <c r="BG1404" s="37">
        <f t="shared" si="558"/>
        <v>0</v>
      </c>
      <c r="BH1404" s="38">
        <f t="shared" si="559"/>
        <v>0</v>
      </c>
      <c r="BI1404" s="35">
        <f t="shared" si="560"/>
        <v>0</v>
      </c>
      <c r="BJ1404" s="36">
        <f t="shared" si="561"/>
        <v>0</v>
      </c>
      <c r="BK1404" s="37">
        <f t="shared" si="562"/>
        <v>0</v>
      </c>
      <c r="BL1404" s="38">
        <f t="shared" si="563"/>
        <v>0</v>
      </c>
      <c r="BM1404" s="39">
        <f t="shared" si="564"/>
        <v>0</v>
      </c>
      <c r="BN1404" s="34" t="str">
        <f>IF(BM1404=0,"",
IF(SUM($BM$985:BM1404)=1,BO1404,
IF($BM$1560&gt;SUM($BM$985:BM1404),_xlfn.CONCAT(", ",BO1404),
IF($BM$1560=SUM($BM$985:BM1404),_xlfn.CONCAT(" y ",BO1404)))))</f>
        <v/>
      </c>
      <c r="BO1404" s="270" t="s">
        <v>1184</v>
      </c>
    </row>
    <row r="1405" spans="1:67" ht="15" customHeight="1">
      <c r="A1405" s="245"/>
      <c r="B1405" s="9"/>
      <c r="C1405" s="270" t="s">
        <v>1185</v>
      </c>
      <c r="D1405" s="389" t="str">
        <f>IF($AC$978="","",IF(HLOOKUP($AC$978,Presentación!$AQ$3:$BV$574,Presentación!AP424)="","",HLOOKUP($AC$978,Presentación!$AQ$3:$BV$574,Presentación!AP424,0)))</f>
        <v/>
      </c>
      <c r="E1405" s="390"/>
      <c r="F1405" s="391"/>
      <c r="G1405" s="480" t="str">
        <f>IF($AC$978="","",IF(HLOOKUP($AC$978,Presentación!$BZ$3:$DE$574,Presentación!AP424,0)="","",HLOOKUP($AC$978,Presentación!$BZ$3:$DE$574,Presentación!AP424,0)))</f>
        <v/>
      </c>
      <c r="H1405" s="481"/>
      <c r="I1405" s="481"/>
      <c r="J1405" s="481"/>
      <c r="K1405" s="481"/>
      <c r="L1405" s="482"/>
      <c r="M1405" s="27"/>
      <c r="N1405" s="27"/>
      <c r="O1405" s="27"/>
      <c r="P1405" s="27"/>
      <c r="Q1405" s="27"/>
      <c r="R1405" s="27"/>
      <c r="S1405" s="27"/>
      <c r="T1405" s="27"/>
      <c r="U1405" s="27"/>
      <c r="V1405" s="27"/>
      <c r="W1405" s="27"/>
      <c r="X1405" s="27"/>
      <c r="Y1405" s="27"/>
      <c r="Z1405" s="27"/>
      <c r="AA1405" s="27"/>
      <c r="AB1405" s="27"/>
      <c r="AC1405" s="27"/>
      <c r="AD1405" s="27"/>
      <c r="AG1405">
        <f t="shared" si="532"/>
        <v>0</v>
      </c>
      <c r="AH1405">
        <f t="shared" si="533"/>
        <v>0</v>
      </c>
      <c r="AI1405">
        <f t="shared" si="534"/>
        <v>0</v>
      </c>
      <c r="AJ1405">
        <f t="shared" si="535"/>
        <v>0</v>
      </c>
      <c r="AK1405">
        <f t="shared" si="536"/>
        <v>0</v>
      </c>
      <c r="AL1405">
        <f t="shared" si="537"/>
        <v>0</v>
      </c>
      <c r="AM1405">
        <f t="shared" si="538"/>
        <v>0</v>
      </c>
      <c r="AN1405">
        <f t="shared" si="539"/>
        <v>0</v>
      </c>
      <c r="AO1405">
        <f t="shared" si="540"/>
        <v>0</v>
      </c>
      <c r="AP1405">
        <f t="shared" si="541"/>
        <v>0</v>
      </c>
      <c r="AQ1405">
        <f t="shared" si="542"/>
        <v>0</v>
      </c>
      <c r="AR1405">
        <f t="shared" si="543"/>
        <v>0</v>
      </c>
      <c r="AS1405">
        <f t="shared" si="544"/>
        <v>0</v>
      </c>
      <c r="AT1405">
        <f t="shared" si="545"/>
        <v>0</v>
      </c>
      <c r="AU1405">
        <f t="shared" si="546"/>
        <v>0</v>
      </c>
      <c r="AV1405">
        <f t="shared" si="547"/>
        <v>0</v>
      </c>
      <c r="AW1405">
        <f t="shared" si="548"/>
        <v>0</v>
      </c>
      <c r="AX1405">
        <f t="shared" si="549"/>
        <v>0</v>
      </c>
      <c r="AY1405">
        <f t="shared" si="550"/>
        <v>0</v>
      </c>
      <c r="AZ1405">
        <f t="shared" si="551"/>
        <v>0</v>
      </c>
      <c r="BA1405" s="35">
        <f t="shared" si="552"/>
        <v>0</v>
      </c>
      <c r="BB1405" s="36">
        <f t="shared" si="553"/>
        <v>0</v>
      </c>
      <c r="BC1405" s="37">
        <f t="shared" si="554"/>
        <v>0</v>
      </c>
      <c r="BD1405" s="38">
        <f t="shared" si="555"/>
        <v>0</v>
      </c>
      <c r="BE1405" s="35">
        <f t="shared" si="556"/>
        <v>0</v>
      </c>
      <c r="BF1405" s="36">
        <f t="shared" si="557"/>
        <v>0</v>
      </c>
      <c r="BG1405" s="37">
        <f t="shared" si="558"/>
        <v>0</v>
      </c>
      <c r="BH1405" s="38">
        <f t="shared" si="559"/>
        <v>0</v>
      </c>
      <c r="BI1405" s="35">
        <f t="shared" si="560"/>
        <v>0</v>
      </c>
      <c r="BJ1405" s="36">
        <f t="shared" si="561"/>
        <v>0</v>
      </c>
      <c r="BK1405" s="37">
        <f t="shared" si="562"/>
        <v>0</v>
      </c>
      <c r="BL1405" s="38">
        <f t="shared" si="563"/>
        <v>0</v>
      </c>
      <c r="BM1405" s="39">
        <f t="shared" si="564"/>
        <v>0</v>
      </c>
      <c r="BN1405" s="34" t="str">
        <f>IF(BM1405=0,"",
IF(SUM($BM$985:BM1405)=1,BO1405,
IF($BM$1560&gt;SUM($BM$985:BM1405),_xlfn.CONCAT(", ",BO1405),
IF($BM$1560=SUM($BM$985:BM1405),_xlfn.CONCAT(" y ",BO1405)))))</f>
        <v/>
      </c>
      <c r="BO1405" s="270" t="s">
        <v>1185</v>
      </c>
    </row>
    <row r="1406" spans="1:67" ht="15" customHeight="1">
      <c r="A1406" s="245"/>
      <c r="B1406" s="9"/>
      <c r="C1406" s="270" t="s">
        <v>1186</v>
      </c>
      <c r="D1406" s="389" t="str">
        <f>IF($AC$978="","",IF(HLOOKUP($AC$978,Presentación!$AQ$3:$BV$574,Presentación!AP425)="","",HLOOKUP($AC$978,Presentación!$AQ$3:$BV$574,Presentación!AP425,0)))</f>
        <v/>
      </c>
      <c r="E1406" s="390"/>
      <c r="F1406" s="391"/>
      <c r="G1406" s="480" t="str">
        <f>IF($AC$978="","",IF(HLOOKUP($AC$978,Presentación!$BZ$3:$DE$574,Presentación!AP425,0)="","",HLOOKUP($AC$978,Presentación!$BZ$3:$DE$574,Presentación!AP425,0)))</f>
        <v/>
      </c>
      <c r="H1406" s="481"/>
      <c r="I1406" s="481"/>
      <c r="J1406" s="481"/>
      <c r="K1406" s="481"/>
      <c r="L1406" s="482"/>
      <c r="M1406" s="27"/>
      <c r="N1406" s="27"/>
      <c r="O1406" s="27"/>
      <c r="P1406" s="27"/>
      <c r="Q1406" s="27"/>
      <c r="R1406" s="27"/>
      <c r="S1406" s="27"/>
      <c r="T1406" s="27"/>
      <c r="U1406" s="27"/>
      <c r="V1406" s="27"/>
      <c r="W1406" s="27"/>
      <c r="X1406" s="27"/>
      <c r="Y1406" s="27"/>
      <c r="Z1406" s="27"/>
      <c r="AA1406" s="27"/>
      <c r="AB1406" s="27"/>
      <c r="AC1406" s="27"/>
      <c r="AD1406" s="27"/>
      <c r="AG1406">
        <f t="shared" si="532"/>
        <v>0</v>
      </c>
      <c r="AH1406">
        <f t="shared" si="533"/>
        <v>0</v>
      </c>
      <c r="AI1406">
        <f t="shared" si="534"/>
        <v>0</v>
      </c>
      <c r="AJ1406">
        <f t="shared" si="535"/>
        <v>0</v>
      </c>
      <c r="AK1406">
        <f t="shared" si="536"/>
        <v>0</v>
      </c>
      <c r="AL1406">
        <f t="shared" si="537"/>
        <v>0</v>
      </c>
      <c r="AM1406">
        <f t="shared" si="538"/>
        <v>0</v>
      </c>
      <c r="AN1406">
        <f t="shared" si="539"/>
        <v>0</v>
      </c>
      <c r="AO1406">
        <f t="shared" si="540"/>
        <v>0</v>
      </c>
      <c r="AP1406">
        <f t="shared" si="541"/>
        <v>0</v>
      </c>
      <c r="AQ1406">
        <f t="shared" si="542"/>
        <v>0</v>
      </c>
      <c r="AR1406">
        <f t="shared" si="543"/>
        <v>0</v>
      </c>
      <c r="AS1406">
        <f t="shared" si="544"/>
        <v>0</v>
      </c>
      <c r="AT1406">
        <f t="shared" si="545"/>
        <v>0</v>
      </c>
      <c r="AU1406">
        <f t="shared" si="546"/>
        <v>0</v>
      </c>
      <c r="AV1406">
        <f t="shared" si="547"/>
        <v>0</v>
      </c>
      <c r="AW1406">
        <f t="shared" si="548"/>
        <v>0</v>
      </c>
      <c r="AX1406">
        <f t="shared" si="549"/>
        <v>0</v>
      </c>
      <c r="AY1406">
        <f t="shared" si="550"/>
        <v>0</v>
      </c>
      <c r="AZ1406">
        <f t="shared" si="551"/>
        <v>0</v>
      </c>
      <c r="BA1406" s="35">
        <f t="shared" si="552"/>
        <v>0</v>
      </c>
      <c r="BB1406" s="36">
        <f t="shared" si="553"/>
        <v>0</v>
      </c>
      <c r="BC1406" s="37">
        <f t="shared" si="554"/>
        <v>0</v>
      </c>
      <c r="BD1406" s="38">
        <f t="shared" si="555"/>
        <v>0</v>
      </c>
      <c r="BE1406" s="35">
        <f t="shared" si="556"/>
        <v>0</v>
      </c>
      <c r="BF1406" s="36">
        <f t="shared" si="557"/>
        <v>0</v>
      </c>
      <c r="BG1406" s="37">
        <f t="shared" si="558"/>
        <v>0</v>
      </c>
      <c r="BH1406" s="38">
        <f t="shared" si="559"/>
        <v>0</v>
      </c>
      <c r="BI1406" s="35">
        <f t="shared" si="560"/>
        <v>0</v>
      </c>
      <c r="BJ1406" s="36">
        <f t="shared" si="561"/>
        <v>0</v>
      </c>
      <c r="BK1406" s="37">
        <f t="shared" si="562"/>
        <v>0</v>
      </c>
      <c r="BL1406" s="38">
        <f t="shared" si="563"/>
        <v>0</v>
      </c>
      <c r="BM1406" s="39">
        <f t="shared" si="564"/>
        <v>0</v>
      </c>
      <c r="BN1406" s="34" t="str">
        <f>IF(BM1406=0,"",
IF(SUM($BM$985:BM1406)=1,BO1406,
IF($BM$1560&gt;SUM($BM$985:BM1406),_xlfn.CONCAT(", ",BO1406),
IF($BM$1560=SUM($BM$985:BM1406),_xlfn.CONCAT(" y ",BO1406)))))</f>
        <v/>
      </c>
      <c r="BO1406" s="270" t="s">
        <v>1186</v>
      </c>
    </row>
    <row r="1407" spans="1:67" ht="15" customHeight="1">
      <c r="A1407" s="245"/>
      <c r="B1407" s="9"/>
      <c r="C1407" s="270" t="s">
        <v>1187</v>
      </c>
      <c r="D1407" s="389" t="str">
        <f>IF($AC$978="","",IF(HLOOKUP($AC$978,Presentación!$AQ$3:$BV$574,Presentación!AP426)="","",HLOOKUP($AC$978,Presentación!$AQ$3:$BV$574,Presentación!AP426,0)))</f>
        <v/>
      </c>
      <c r="E1407" s="390"/>
      <c r="F1407" s="391"/>
      <c r="G1407" s="480" t="str">
        <f>IF($AC$978="","",IF(HLOOKUP($AC$978,Presentación!$BZ$3:$DE$574,Presentación!AP426,0)="","",HLOOKUP($AC$978,Presentación!$BZ$3:$DE$574,Presentación!AP426,0)))</f>
        <v/>
      </c>
      <c r="H1407" s="481"/>
      <c r="I1407" s="481"/>
      <c r="J1407" s="481"/>
      <c r="K1407" s="481"/>
      <c r="L1407" s="482"/>
      <c r="M1407" s="27"/>
      <c r="N1407" s="27"/>
      <c r="O1407" s="27"/>
      <c r="P1407" s="27"/>
      <c r="Q1407" s="27"/>
      <c r="R1407" s="27"/>
      <c r="S1407" s="27"/>
      <c r="T1407" s="27"/>
      <c r="U1407" s="27"/>
      <c r="V1407" s="27"/>
      <c r="W1407" s="27"/>
      <c r="X1407" s="27"/>
      <c r="Y1407" s="27"/>
      <c r="Z1407" s="27"/>
      <c r="AA1407" s="27"/>
      <c r="AB1407" s="27"/>
      <c r="AC1407" s="27"/>
      <c r="AD1407" s="27"/>
      <c r="AG1407">
        <f t="shared" si="532"/>
        <v>0</v>
      </c>
      <c r="AH1407">
        <f t="shared" si="533"/>
        <v>0</v>
      </c>
      <c r="AI1407">
        <f t="shared" si="534"/>
        <v>0</v>
      </c>
      <c r="AJ1407">
        <f t="shared" si="535"/>
        <v>0</v>
      </c>
      <c r="AK1407">
        <f t="shared" si="536"/>
        <v>0</v>
      </c>
      <c r="AL1407">
        <f t="shared" si="537"/>
        <v>0</v>
      </c>
      <c r="AM1407">
        <f t="shared" si="538"/>
        <v>0</v>
      </c>
      <c r="AN1407">
        <f t="shared" si="539"/>
        <v>0</v>
      </c>
      <c r="AO1407">
        <f t="shared" si="540"/>
        <v>0</v>
      </c>
      <c r="AP1407">
        <f t="shared" si="541"/>
        <v>0</v>
      </c>
      <c r="AQ1407">
        <f t="shared" si="542"/>
        <v>0</v>
      </c>
      <c r="AR1407">
        <f t="shared" si="543"/>
        <v>0</v>
      </c>
      <c r="AS1407">
        <f t="shared" si="544"/>
        <v>0</v>
      </c>
      <c r="AT1407">
        <f t="shared" si="545"/>
        <v>0</v>
      </c>
      <c r="AU1407">
        <f t="shared" si="546"/>
        <v>0</v>
      </c>
      <c r="AV1407">
        <f t="shared" si="547"/>
        <v>0</v>
      </c>
      <c r="AW1407">
        <f t="shared" si="548"/>
        <v>0</v>
      </c>
      <c r="AX1407">
        <f t="shared" si="549"/>
        <v>0</v>
      </c>
      <c r="AY1407">
        <f t="shared" si="550"/>
        <v>0</v>
      </c>
      <c r="AZ1407">
        <f t="shared" si="551"/>
        <v>0</v>
      </c>
      <c r="BA1407" s="35">
        <f t="shared" si="552"/>
        <v>0</v>
      </c>
      <c r="BB1407" s="36">
        <f t="shared" si="553"/>
        <v>0</v>
      </c>
      <c r="BC1407" s="37">
        <f t="shared" si="554"/>
        <v>0</v>
      </c>
      <c r="BD1407" s="38">
        <f t="shared" si="555"/>
        <v>0</v>
      </c>
      <c r="BE1407" s="35">
        <f t="shared" si="556"/>
        <v>0</v>
      </c>
      <c r="BF1407" s="36">
        <f t="shared" si="557"/>
        <v>0</v>
      </c>
      <c r="BG1407" s="37">
        <f t="shared" si="558"/>
        <v>0</v>
      </c>
      <c r="BH1407" s="38">
        <f t="shared" si="559"/>
        <v>0</v>
      </c>
      <c r="BI1407" s="35">
        <f t="shared" si="560"/>
        <v>0</v>
      </c>
      <c r="BJ1407" s="36">
        <f t="shared" si="561"/>
        <v>0</v>
      </c>
      <c r="BK1407" s="37">
        <f t="shared" si="562"/>
        <v>0</v>
      </c>
      <c r="BL1407" s="38">
        <f t="shared" si="563"/>
        <v>0</v>
      </c>
      <c r="BM1407" s="39">
        <f t="shared" si="564"/>
        <v>0</v>
      </c>
      <c r="BN1407" s="34" t="str">
        <f>IF(BM1407=0,"",
IF(SUM($BM$985:BM1407)=1,BO1407,
IF($BM$1560&gt;SUM($BM$985:BM1407),_xlfn.CONCAT(", ",BO1407),
IF($BM$1560=SUM($BM$985:BM1407),_xlfn.CONCAT(" y ",BO1407)))))</f>
        <v/>
      </c>
      <c r="BO1407" s="270" t="s">
        <v>1187</v>
      </c>
    </row>
    <row r="1408" spans="1:67" ht="15" customHeight="1">
      <c r="A1408" s="245"/>
      <c r="B1408" s="9"/>
      <c r="C1408" s="270" t="s">
        <v>1188</v>
      </c>
      <c r="D1408" s="389" t="str">
        <f>IF($AC$978="","",IF(HLOOKUP($AC$978,Presentación!$AQ$3:$BV$574,Presentación!AP427)="","",HLOOKUP($AC$978,Presentación!$AQ$3:$BV$574,Presentación!AP427,0)))</f>
        <v/>
      </c>
      <c r="E1408" s="390"/>
      <c r="F1408" s="391"/>
      <c r="G1408" s="480" t="str">
        <f>IF($AC$978="","",IF(HLOOKUP($AC$978,Presentación!$BZ$3:$DE$574,Presentación!AP427,0)="","",HLOOKUP($AC$978,Presentación!$BZ$3:$DE$574,Presentación!AP427,0)))</f>
        <v/>
      </c>
      <c r="H1408" s="481"/>
      <c r="I1408" s="481"/>
      <c r="J1408" s="481"/>
      <c r="K1408" s="481"/>
      <c r="L1408" s="482"/>
      <c r="M1408" s="27"/>
      <c r="N1408" s="27"/>
      <c r="O1408" s="27"/>
      <c r="P1408" s="27"/>
      <c r="Q1408" s="27"/>
      <c r="R1408" s="27"/>
      <c r="S1408" s="27"/>
      <c r="T1408" s="27"/>
      <c r="U1408" s="27"/>
      <c r="V1408" s="27"/>
      <c r="W1408" s="27"/>
      <c r="X1408" s="27"/>
      <c r="Y1408" s="27"/>
      <c r="Z1408" s="27"/>
      <c r="AA1408" s="27"/>
      <c r="AB1408" s="27"/>
      <c r="AC1408" s="27"/>
      <c r="AD1408" s="27"/>
      <c r="AG1408">
        <f t="shared" si="532"/>
        <v>0</v>
      </c>
      <c r="AH1408">
        <f t="shared" si="533"/>
        <v>0</v>
      </c>
      <c r="AI1408">
        <f t="shared" si="534"/>
        <v>0</v>
      </c>
      <c r="AJ1408">
        <f t="shared" si="535"/>
        <v>0</v>
      </c>
      <c r="AK1408">
        <f t="shared" si="536"/>
        <v>0</v>
      </c>
      <c r="AL1408">
        <f t="shared" si="537"/>
        <v>0</v>
      </c>
      <c r="AM1408">
        <f t="shared" si="538"/>
        <v>0</v>
      </c>
      <c r="AN1408">
        <f t="shared" si="539"/>
        <v>0</v>
      </c>
      <c r="AO1408">
        <f t="shared" si="540"/>
        <v>0</v>
      </c>
      <c r="AP1408">
        <f t="shared" si="541"/>
        <v>0</v>
      </c>
      <c r="AQ1408">
        <f t="shared" si="542"/>
        <v>0</v>
      </c>
      <c r="AR1408">
        <f t="shared" si="543"/>
        <v>0</v>
      </c>
      <c r="AS1408">
        <f t="shared" si="544"/>
        <v>0</v>
      </c>
      <c r="AT1408">
        <f t="shared" si="545"/>
        <v>0</v>
      </c>
      <c r="AU1408">
        <f t="shared" si="546"/>
        <v>0</v>
      </c>
      <c r="AV1408">
        <f t="shared" si="547"/>
        <v>0</v>
      </c>
      <c r="AW1408">
        <f t="shared" si="548"/>
        <v>0</v>
      </c>
      <c r="AX1408">
        <f t="shared" si="549"/>
        <v>0</v>
      </c>
      <c r="AY1408">
        <f t="shared" si="550"/>
        <v>0</v>
      </c>
      <c r="AZ1408">
        <f t="shared" si="551"/>
        <v>0</v>
      </c>
      <c r="BA1408" s="35">
        <f t="shared" si="552"/>
        <v>0</v>
      </c>
      <c r="BB1408" s="36">
        <f t="shared" si="553"/>
        <v>0</v>
      </c>
      <c r="BC1408" s="37">
        <f t="shared" si="554"/>
        <v>0</v>
      </c>
      <c r="BD1408" s="38">
        <f t="shared" si="555"/>
        <v>0</v>
      </c>
      <c r="BE1408" s="35">
        <f t="shared" si="556"/>
        <v>0</v>
      </c>
      <c r="BF1408" s="36">
        <f t="shared" si="557"/>
        <v>0</v>
      </c>
      <c r="BG1408" s="37">
        <f t="shared" si="558"/>
        <v>0</v>
      </c>
      <c r="BH1408" s="38">
        <f t="shared" si="559"/>
        <v>0</v>
      </c>
      <c r="BI1408" s="35">
        <f t="shared" si="560"/>
        <v>0</v>
      </c>
      <c r="BJ1408" s="36">
        <f t="shared" si="561"/>
        <v>0</v>
      </c>
      <c r="BK1408" s="37">
        <f t="shared" si="562"/>
        <v>0</v>
      </c>
      <c r="BL1408" s="38">
        <f t="shared" si="563"/>
        <v>0</v>
      </c>
      <c r="BM1408" s="39">
        <f t="shared" si="564"/>
        <v>0</v>
      </c>
      <c r="BN1408" s="34" t="str">
        <f>IF(BM1408=0,"",
IF(SUM($BM$985:BM1408)=1,BO1408,
IF($BM$1560&gt;SUM($BM$985:BM1408),_xlfn.CONCAT(", ",BO1408),
IF($BM$1560=SUM($BM$985:BM1408),_xlfn.CONCAT(" y ",BO1408)))))</f>
        <v/>
      </c>
      <c r="BO1408" s="270" t="s">
        <v>1188</v>
      </c>
    </row>
    <row r="1409" spans="1:67" ht="15" customHeight="1">
      <c r="A1409" s="245"/>
      <c r="B1409" s="9"/>
      <c r="C1409" s="270" t="s">
        <v>1189</v>
      </c>
      <c r="D1409" s="389" t="str">
        <f>IF($AC$978="","",IF(HLOOKUP($AC$978,Presentación!$AQ$3:$BV$574,Presentación!AP428)="","",HLOOKUP($AC$978,Presentación!$AQ$3:$BV$574,Presentación!AP428,0)))</f>
        <v/>
      </c>
      <c r="E1409" s="390"/>
      <c r="F1409" s="391"/>
      <c r="G1409" s="480" t="str">
        <f>IF($AC$978="","",IF(HLOOKUP($AC$978,Presentación!$BZ$3:$DE$574,Presentación!AP428,0)="","",HLOOKUP($AC$978,Presentación!$BZ$3:$DE$574,Presentación!AP428,0)))</f>
        <v/>
      </c>
      <c r="H1409" s="481"/>
      <c r="I1409" s="481"/>
      <c r="J1409" s="481"/>
      <c r="K1409" s="481"/>
      <c r="L1409" s="482"/>
      <c r="M1409" s="27"/>
      <c r="N1409" s="27"/>
      <c r="O1409" s="27"/>
      <c r="P1409" s="27"/>
      <c r="Q1409" s="27"/>
      <c r="R1409" s="27"/>
      <c r="S1409" s="27"/>
      <c r="T1409" s="27"/>
      <c r="U1409" s="27"/>
      <c r="V1409" s="27"/>
      <c r="W1409" s="27"/>
      <c r="X1409" s="27"/>
      <c r="Y1409" s="27"/>
      <c r="Z1409" s="27"/>
      <c r="AA1409" s="27"/>
      <c r="AB1409" s="27"/>
      <c r="AC1409" s="27"/>
      <c r="AD1409" s="27"/>
      <c r="AG1409">
        <f t="shared" si="532"/>
        <v>0</v>
      </c>
      <c r="AH1409">
        <f t="shared" si="533"/>
        <v>0</v>
      </c>
      <c r="AI1409">
        <f t="shared" si="534"/>
        <v>0</v>
      </c>
      <c r="AJ1409">
        <f t="shared" si="535"/>
        <v>0</v>
      </c>
      <c r="AK1409">
        <f t="shared" si="536"/>
        <v>0</v>
      </c>
      <c r="AL1409">
        <f t="shared" si="537"/>
        <v>0</v>
      </c>
      <c r="AM1409">
        <f t="shared" si="538"/>
        <v>0</v>
      </c>
      <c r="AN1409">
        <f t="shared" si="539"/>
        <v>0</v>
      </c>
      <c r="AO1409">
        <f t="shared" si="540"/>
        <v>0</v>
      </c>
      <c r="AP1409">
        <f t="shared" si="541"/>
        <v>0</v>
      </c>
      <c r="AQ1409">
        <f t="shared" si="542"/>
        <v>0</v>
      </c>
      <c r="AR1409">
        <f t="shared" si="543"/>
        <v>0</v>
      </c>
      <c r="AS1409">
        <f t="shared" si="544"/>
        <v>0</v>
      </c>
      <c r="AT1409">
        <f t="shared" si="545"/>
        <v>0</v>
      </c>
      <c r="AU1409">
        <f t="shared" si="546"/>
        <v>0</v>
      </c>
      <c r="AV1409">
        <f t="shared" si="547"/>
        <v>0</v>
      </c>
      <c r="AW1409">
        <f t="shared" si="548"/>
        <v>0</v>
      </c>
      <c r="AX1409">
        <f t="shared" si="549"/>
        <v>0</v>
      </c>
      <c r="AY1409">
        <f t="shared" si="550"/>
        <v>0</v>
      </c>
      <c r="AZ1409">
        <f t="shared" si="551"/>
        <v>0</v>
      </c>
      <c r="BA1409" s="35">
        <f t="shared" si="552"/>
        <v>0</v>
      </c>
      <c r="BB1409" s="36">
        <f t="shared" si="553"/>
        <v>0</v>
      </c>
      <c r="BC1409" s="37">
        <f t="shared" si="554"/>
        <v>0</v>
      </c>
      <c r="BD1409" s="38">
        <f t="shared" si="555"/>
        <v>0</v>
      </c>
      <c r="BE1409" s="35">
        <f t="shared" si="556"/>
        <v>0</v>
      </c>
      <c r="BF1409" s="36">
        <f t="shared" si="557"/>
        <v>0</v>
      </c>
      <c r="BG1409" s="37">
        <f t="shared" si="558"/>
        <v>0</v>
      </c>
      <c r="BH1409" s="38">
        <f t="shared" si="559"/>
        <v>0</v>
      </c>
      <c r="BI1409" s="35">
        <f t="shared" si="560"/>
        <v>0</v>
      </c>
      <c r="BJ1409" s="36">
        <f t="shared" si="561"/>
        <v>0</v>
      </c>
      <c r="BK1409" s="37">
        <f t="shared" si="562"/>
        <v>0</v>
      </c>
      <c r="BL1409" s="38">
        <f t="shared" si="563"/>
        <v>0</v>
      </c>
      <c r="BM1409" s="39">
        <f t="shared" si="564"/>
        <v>0</v>
      </c>
      <c r="BN1409" s="34" t="str">
        <f>IF(BM1409=0,"",
IF(SUM($BM$985:BM1409)=1,BO1409,
IF($BM$1560&gt;SUM($BM$985:BM1409),_xlfn.CONCAT(", ",BO1409),
IF($BM$1560=SUM($BM$985:BM1409),_xlfn.CONCAT(" y ",BO1409)))))</f>
        <v/>
      </c>
      <c r="BO1409" s="270" t="s">
        <v>1189</v>
      </c>
    </row>
    <row r="1410" spans="1:67" ht="15" customHeight="1">
      <c r="A1410" s="245"/>
      <c r="B1410" s="9"/>
      <c r="C1410" s="270" t="s">
        <v>1190</v>
      </c>
      <c r="D1410" s="389" t="str">
        <f>IF($AC$978="","",IF(HLOOKUP($AC$978,Presentación!$AQ$3:$BV$574,Presentación!AP429)="","",HLOOKUP($AC$978,Presentación!$AQ$3:$BV$574,Presentación!AP429,0)))</f>
        <v/>
      </c>
      <c r="E1410" s="390"/>
      <c r="F1410" s="391"/>
      <c r="G1410" s="480" t="str">
        <f>IF($AC$978="","",IF(HLOOKUP($AC$978,Presentación!$BZ$3:$DE$574,Presentación!AP429,0)="","",HLOOKUP($AC$978,Presentación!$BZ$3:$DE$574,Presentación!AP429,0)))</f>
        <v/>
      </c>
      <c r="H1410" s="481"/>
      <c r="I1410" s="481"/>
      <c r="J1410" s="481"/>
      <c r="K1410" s="481"/>
      <c r="L1410" s="482"/>
      <c r="M1410" s="27"/>
      <c r="N1410" s="27"/>
      <c r="O1410" s="27"/>
      <c r="P1410" s="27"/>
      <c r="Q1410" s="27"/>
      <c r="R1410" s="27"/>
      <c r="S1410" s="27"/>
      <c r="T1410" s="27"/>
      <c r="U1410" s="27"/>
      <c r="V1410" s="27"/>
      <c r="W1410" s="27"/>
      <c r="X1410" s="27"/>
      <c r="Y1410" s="27"/>
      <c r="Z1410" s="27"/>
      <c r="AA1410" s="27"/>
      <c r="AB1410" s="27"/>
      <c r="AC1410" s="27"/>
      <c r="AD1410" s="27"/>
      <c r="AG1410">
        <f t="shared" si="532"/>
        <v>0</v>
      </c>
      <c r="AH1410">
        <f t="shared" si="533"/>
        <v>0</v>
      </c>
      <c r="AI1410">
        <f t="shared" si="534"/>
        <v>0</v>
      </c>
      <c r="AJ1410">
        <f t="shared" si="535"/>
        <v>0</v>
      </c>
      <c r="AK1410">
        <f t="shared" si="536"/>
        <v>0</v>
      </c>
      <c r="AL1410">
        <f t="shared" si="537"/>
        <v>0</v>
      </c>
      <c r="AM1410">
        <f t="shared" si="538"/>
        <v>0</v>
      </c>
      <c r="AN1410">
        <f t="shared" si="539"/>
        <v>0</v>
      </c>
      <c r="AO1410">
        <f t="shared" si="540"/>
        <v>0</v>
      </c>
      <c r="AP1410">
        <f t="shared" si="541"/>
        <v>0</v>
      </c>
      <c r="AQ1410">
        <f t="shared" si="542"/>
        <v>0</v>
      </c>
      <c r="AR1410">
        <f t="shared" si="543"/>
        <v>0</v>
      </c>
      <c r="AS1410">
        <f t="shared" si="544"/>
        <v>0</v>
      </c>
      <c r="AT1410">
        <f t="shared" si="545"/>
        <v>0</v>
      </c>
      <c r="AU1410">
        <f t="shared" si="546"/>
        <v>0</v>
      </c>
      <c r="AV1410">
        <f t="shared" si="547"/>
        <v>0</v>
      </c>
      <c r="AW1410">
        <f t="shared" si="548"/>
        <v>0</v>
      </c>
      <c r="AX1410">
        <f t="shared" si="549"/>
        <v>0</v>
      </c>
      <c r="AY1410">
        <f t="shared" si="550"/>
        <v>0</v>
      </c>
      <c r="AZ1410">
        <f t="shared" si="551"/>
        <v>0</v>
      </c>
      <c r="BA1410" s="35">
        <f t="shared" si="552"/>
        <v>0</v>
      </c>
      <c r="BB1410" s="36">
        <f t="shared" si="553"/>
        <v>0</v>
      </c>
      <c r="BC1410" s="37">
        <f t="shared" si="554"/>
        <v>0</v>
      </c>
      <c r="BD1410" s="38">
        <f t="shared" si="555"/>
        <v>0</v>
      </c>
      <c r="BE1410" s="35">
        <f t="shared" si="556"/>
        <v>0</v>
      </c>
      <c r="BF1410" s="36">
        <f t="shared" si="557"/>
        <v>0</v>
      </c>
      <c r="BG1410" s="37">
        <f t="shared" si="558"/>
        <v>0</v>
      </c>
      <c r="BH1410" s="38">
        <f t="shared" si="559"/>
        <v>0</v>
      </c>
      <c r="BI1410" s="35">
        <f t="shared" si="560"/>
        <v>0</v>
      </c>
      <c r="BJ1410" s="36">
        <f t="shared" si="561"/>
        <v>0</v>
      </c>
      <c r="BK1410" s="37">
        <f t="shared" si="562"/>
        <v>0</v>
      </c>
      <c r="BL1410" s="38">
        <f t="shared" si="563"/>
        <v>0</v>
      </c>
      <c r="BM1410" s="39">
        <f t="shared" si="564"/>
        <v>0</v>
      </c>
      <c r="BN1410" s="34" t="str">
        <f>IF(BM1410=0,"",
IF(SUM($BM$985:BM1410)=1,BO1410,
IF($BM$1560&gt;SUM($BM$985:BM1410),_xlfn.CONCAT(", ",BO1410),
IF($BM$1560=SUM($BM$985:BM1410),_xlfn.CONCAT(" y ",BO1410)))))</f>
        <v/>
      </c>
      <c r="BO1410" s="270" t="s">
        <v>1190</v>
      </c>
    </row>
    <row r="1411" spans="1:67" ht="15" customHeight="1">
      <c r="A1411" s="245"/>
      <c r="B1411" s="9"/>
      <c r="C1411" s="270" t="s">
        <v>1191</v>
      </c>
      <c r="D1411" s="389" t="str">
        <f>IF($AC$978="","",IF(HLOOKUP($AC$978,Presentación!$AQ$3:$BV$574,Presentación!AP430)="","",HLOOKUP($AC$978,Presentación!$AQ$3:$BV$574,Presentación!AP430,0)))</f>
        <v/>
      </c>
      <c r="E1411" s="390"/>
      <c r="F1411" s="391"/>
      <c r="G1411" s="480" t="str">
        <f>IF($AC$978="","",IF(HLOOKUP($AC$978,Presentación!$BZ$3:$DE$574,Presentación!AP430,0)="","",HLOOKUP($AC$978,Presentación!$BZ$3:$DE$574,Presentación!AP430,0)))</f>
        <v/>
      </c>
      <c r="H1411" s="481"/>
      <c r="I1411" s="481"/>
      <c r="J1411" s="481"/>
      <c r="K1411" s="481"/>
      <c r="L1411" s="482"/>
      <c r="M1411" s="27"/>
      <c r="N1411" s="27"/>
      <c r="O1411" s="27"/>
      <c r="P1411" s="27"/>
      <c r="Q1411" s="27"/>
      <c r="R1411" s="27"/>
      <c r="S1411" s="27"/>
      <c r="T1411" s="27"/>
      <c r="U1411" s="27"/>
      <c r="V1411" s="27"/>
      <c r="W1411" s="27"/>
      <c r="X1411" s="27"/>
      <c r="Y1411" s="27"/>
      <c r="Z1411" s="27"/>
      <c r="AA1411" s="27"/>
      <c r="AB1411" s="27"/>
      <c r="AC1411" s="27"/>
      <c r="AD1411" s="27"/>
      <c r="AG1411">
        <f t="shared" si="532"/>
        <v>0</v>
      </c>
      <c r="AH1411">
        <f t="shared" si="533"/>
        <v>0</v>
      </c>
      <c r="AI1411">
        <f t="shared" si="534"/>
        <v>0</v>
      </c>
      <c r="AJ1411">
        <f t="shared" si="535"/>
        <v>0</v>
      </c>
      <c r="AK1411">
        <f t="shared" si="536"/>
        <v>0</v>
      </c>
      <c r="AL1411">
        <f t="shared" si="537"/>
        <v>0</v>
      </c>
      <c r="AM1411">
        <f t="shared" si="538"/>
        <v>0</v>
      </c>
      <c r="AN1411">
        <f t="shared" si="539"/>
        <v>0</v>
      </c>
      <c r="AO1411">
        <f t="shared" si="540"/>
        <v>0</v>
      </c>
      <c r="AP1411">
        <f t="shared" si="541"/>
        <v>0</v>
      </c>
      <c r="AQ1411">
        <f t="shared" si="542"/>
        <v>0</v>
      </c>
      <c r="AR1411">
        <f t="shared" si="543"/>
        <v>0</v>
      </c>
      <c r="AS1411">
        <f t="shared" si="544"/>
        <v>0</v>
      </c>
      <c r="AT1411">
        <f t="shared" si="545"/>
        <v>0</v>
      </c>
      <c r="AU1411">
        <f t="shared" si="546"/>
        <v>0</v>
      </c>
      <c r="AV1411">
        <f t="shared" si="547"/>
        <v>0</v>
      </c>
      <c r="AW1411">
        <f t="shared" si="548"/>
        <v>0</v>
      </c>
      <c r="AX1411">
        <f t="shared" si="549"/>
        <v>0</v>
      </c>
      <c r="AY1411">
        <f t="shared" si="550"/>
        <v>0</v>
      </c>
      <c r="AZ1411">
        <f t="shared" si="551"/>
        <v>0</v>
      </c>
      <c r="BA1411" s="35">
        <f t="shared" si="552"/>
        <v>0</v>
      </c>
      <c r="BB1411" s="36">
        <f t="shared" si="553"/>
        <v>0</v>
      </c>
      <c r="BC1411" s="37">
        <f t="shared" si="554"/>
        <v>0</v>
      </c>
      <c r="BD1411" s="38">
        <f t="shared" si="555"/>
        <v>0</v>
      </c>
      <c r="BE1411" s="35">
        <f t="shared" si="556"/>
        <v>0</v>
      </c>
      <c r="BF1411" s="36">
        <f t="shared" si="557"/>
        <v>0</v>
      </c>
      <c r="BG1411" s="37">
        <f t="shared" si="558"/>
        <v>0</v>
      </c>
      <c r="BH1411" s="38">
        <f t="shared" si="559"/>
        <v>0</v>
      </c>
      <c r="BI1411" s="35">
        <f t="shared" si="560"/>
        <v>0</v>
      </c>
      <c r="BJ1411" s="36">
        <f t="shared" si="561"/>
        <v>0</v>
      </c>
      <c r="BK1411" s="37">
        <f t="shared" si="562"/>
        <v>0</v>
      </c>
      <c r="BL1411" s="38">
        <f t="shared" si="563"/>
        <v>0</v>
      </c>
      <c r="BM1411" s="39">
        <f t="shared" si="564"/>
        <v>0</v>
      </c>
      <c r="BN1411" s="34" t="str">
        <f>IF(BM1411=0,"",
IF(SUM($BM$985:BM1411)=1,BO1411,
IF($BM$1560&gt;SUM($BM$985:BM1411),_xlfn.CONCAT(", ",BO1411),
IF($BM$1560=SUM($BM$985:BM1411),_xlfn.CONCAT(" y ",BO1411)))))</f>
        <v/>
      </c>
      <c r="BO1411" s="270" t="s">
        <v>1191</v>
      </c>
    </row>
    <row r="1412" spans="1:67" ht="15" customHeight="1">
      <c r="A1412" s="245"/>
      <c r="B1412" s="9"/>
      <c r="C1412" s="270" t="s">
        <v>1192</v>
      </c>
      <c r="D1412" s="389" t="str">
        <f>IF($AC$978="","",IF(HLOOKUP($AC$978,Presentación!$AQ$3:$BV$574,Presentación!AP431)="","",HLOOKUP($AC$978,Presentación!$AQ$3:$BV$574,Presentación!AP431,0)))</f>
        <v/>
      </c>
      <c r="E1412" s="390"/>
      <c r="F1412" s="391"/>
      <c r="G1412" s="480" t="str">
        <f>IF($AC$978="","",IF(HLOOKUP($AC$978,Presentación!$BZ$3:$DE$574,Presentación!AP431,0)="","",HLOOKUP($AC$978,Presentación!$BZ$3:$DE$574,Presentación!AP431,0)))</f>
        <v/>
      </c>
      <c r="H1412" s="481"/>
      <c r="I1412" s="481"/>
      <c r="J1412" s="481"/>
      <c r="K1412" s="481"/>
      <c r="L1412" s="482"/>
      <c r="M1412" s="27"/>
      <c r="N1412" s="27"/>
      <c r="O1412" s="27"/>
      <c r="P1412" s="27"/>
      <c r="Q1412" s="27"/>
      <c r="R1412" s="27"/>
      <c r="S1412" s="27"/>
      <c r="T1412" s="27"/>
      <c r="U1412" s="27"/>
      <c r="V1412" s="27"/>
      <c r="W1412" s="27"/>
      <c r="X1412" s="27"/>
      <c r="Y1412" s="27"/>
      <c r="Z1412" s="27"/>
      <c r="AA1412" s="27"/>
      <c r="AB1412" s="27"/>
      <c r="AC1412" s="27"/>
      <c r="AD1412" s="27"/>
      <c r="AG1412">
        <f t="shared" si="532"/>
        <v>0</v>
      </c>
      <c r="AH1412">
        <f t="shared" si="533"/>
        <v>0</v>
      </c>
      <c r="AI1412">
        <f t="shared" si="534"/>
        <v>0</v>
      </c>
      <c r="AJ1412">
        <f t="shared" si="535"/>
        <v>0</v>
      </c>
      <c r="AK1412">
        <f t="shared" si="536"/>
        <v>0</v>
      </c>
      <c r="AL1412">
        <f t="shared" si="537"/>
        <v>0</v>
      </c>
      <c r="AM1412">
        <f t="shared" si="538"/>
        <v>0</v>
      </c>
      <c r="AN1412">
        <f t="shared" si="539"/>
        <v>0</v>
      </c>
      <c r="AO1412">
        <f t="shared" si="540"/>
        <v>0</v>
      </c>
      <c r="AP1412">
        <f t="shared" si="541"/>
        <v>0</v>
      </c>
      <c r="AQ1412">
        <f t="shared" si="542"/>
        <v>0</v>
      </c>
      <c r="AR1412">
        <f t="shared" si="543"/>
        <v>0</v>
      </c>
      <c r="AS1412">
        <f t="shared" si="544"/>
        <v>0</v>
      </c>
      <c r="AT1412">
        <f t="shared" si="545"/>
        <v>0</v>
      </c>
      <c r="AU1412">
        <f t="shared" si="546"/>
        <v>0</v>
      </c>
      <c r="AV1412">
        <f t="shared" si="547"/>
        <v>0</v>
      </c>
      <c r="AW1412">
        <f t="shared" si="548"/>
        <v>0</v>
      </c>
      <c r="AX1412">
        <f t="shared" si="549"/>
        <v>0</v>
      </c>
      <c r="AY1412">
        <f t="shared" si="550"/>
        <v>0</v>
      </c>
      <c r="AZ1412">
        <f t="shared" si="551"/>
        <v>0</v>
      </c>
      <c r="BA1412" s="35">
        <f t="shared" si="552"/>
        <v>0</v>
      </c>
      <c r="BB1412" s="36">
        <f t="shared" si="553"/>
        <v>0</v>
      </c>
      <c r="BC1412" s="37">
        <f t="shared" si="554"/>
        <v>0</v>
      </c>
      <c r="BD1412" s="38">
        <f t="shared" si="555"/>
        <v>0</v>
      </c>
      <c r="BE1412" s="35">
        <f t="shared" si="556"/>
        <v>0</v>
      </c>
      <c r="BF1412" s="36">
        <f t="shared" si="557"/>
        <v>0</v>
      </c>
      <c r="BG1412" s="37">
        <f t="shared" si="558"/>
        <v>0</v>
      </c>
      <c r="BH1412" s="38">
        <f t="shared" si="559"/>
        <v>0</v>
      </c>
      <c r="BI1412" s="35">
        <f t="shared" si="560"/>
        <v>0</v>
      </c>
      <c r="BJ1412" s="36">
        <f t="shared" si="561"/>
        <v>0</v>
      </c>
      <c r="BK1412" s="37">
        <f t="shared" si="562"/>
        <v>0</v>
      </c>
      <c r="BL1412" s="38">
        <f t="shared" si="563"/>
        <v>0</v>
      </c>
      <c r="BM1412" s="39">
        <f t="shared" si="564"/>
        <v>0</v>
      </c>
      <c r="BN1412" s="34" t="str">
        <f>IF(BM1412=0,"",
IF(SUM($BM$985:BM1412)=1,BO1412,
IF($BM$1560&gt;SUM($BM$985:BM1412),_xlfn.CONCAT(", ",BO1412),
IF($BM$1560=SUM($BM$985:BM1412),_xlfn.CONCAT(" y ",BO1412)))))</f>
        <v/>
      </c>
      <c r="BO1412" s="270" t="s">
        <v>1192</v>
      </c>
    </row>
    <row r="1413" spans="1:67" ht="15" customHeight="1">
      <c r="A1413" s="245"/>
      <c r="B1413" s="9"/>
      <c r="C1413" s="270" t="s">
        <v>1193</v>
      </c>
      <c r="D1413" s="389" t="str">
        <f>IF($AC$978="","",IF(HLOOKUP($AC$978,Presentación!$AQ$3:$BV$574,Presentación!AP432)="","",HLOOKUP($AC$978,Presentación!$AQ$3:$BV$574,Presentación!AP432,0)))</f>
        <v/>
      </c>
      <c r="E1413" s="390"/>
      <c r="F1413" s="391"/>
      <c r="G1413" s="480" t="str">
        <f>IF($AC$978="","",IF(HLOOKUP($AC$978,Presentación!$BZ$3:$DE$574,Presentación!AP432,0)="","",HLOOKUP($AC$978,Presentación!$BZ$3:$DE$574,Presentación!AP432,0)))</f>
        <v/>
      </c>
      <c r="H1413" s="481"/>
      <c r="I1413" s="481"/>
      <c r="J1413" s="481"/>
      <c r="K1413" s="481"/>
      <c r="L1413" s="482"/>
      <c r="M1413" s="27"/>
      <c r="N1413" s="27"/>
      <c r="O1413" s="27"/>
      <c r="P1413" s="27"/>
      <c r="Q1413" s="27"/>
      <c r="R1413" s="27"/>
      <c r="S1413" s="27"/>
      <c r="T1413" s="27"/>
      <c r="U1413" s="27"/>
      <c r="V1413" s="27"/>
      <c r="W1413" s="27"/>
      <c r="X1413" s="27"/>
      <c r="Y1413" s="27"/>
      <c r="Z1413" s="27"/>
      <c r="AA1413" s="27"/>
      <c r="AB1413" s="27"/>
      <c r="AC1413" s="27"/>
      <c r="AD1413" s="27"/>
      <c r="AG1413">
        <f t="shared" si="532"/>
        <v>0</v>
      </c>
      <c r="AH1413">
        <f t="shared" si="533"/>
        <v>0</v>
      </c>
      <c r="AI1413">
        <f t="shared" si="534"/>
        <v>0</v>
      </c>
      <c r="AJ1413">
        <f t="shared" si="535"/>
        <v>0</v>
      </c>
      <c r="AK1413">
        <f t="shared" si="536"/>
        <v>0</v>
      </c>
      <c r="AL1413">
        <f t="shared" si="537"/>
        <v>0</v>
      </c>
      <c r="AM1413">
        <f t="shared" si="538"/>
        <v>0</v>
      </c>
      <c r="AN1413">
        <f t="shared" si="539"/>
        <v>0</v>
      </c>
      <c r="AO1413">
        <f t="shared" si="540"/>
        <v>0</v>
      </c>
      <c r="AP1413">
        <f t="shared" si="541"/>
        <v>0</v>
      </c>
      <c r="AQ1413">
        <f t="shared" si="542"/>
        <v>0</v>
      </c>
      <c r="AR1413">
        <f t="shared" si="543"/>
        <v>0</v>
      </c>
      <c r="AS1413">
        <f t="shared" si="544"/>
        <v>0</v>
      </c>
      <c r="AT1413">
        <f t="shared" si="545"/>
        <v>0</v>
      </c>
      <c r="AU1413">
        <f t="shared" si="546"/>
        <v>0</v>
      </c>
      <c r="AV1413">
        <f t="shared" si="547"/>
        <v>0</v>
      </c>
      <c r="AW1413">
        <f t="shared" si="548"/>
        <v>0</v>
      </c>
      <c r="AX1413">
        <f t="shared" si="549"/>
        <v>0</v>
      </c>
      <c r="AY1413">
        <f t="shared" si="550"/>
        <v>0</v>
      </c>
      <c r="AZ1413">
        <f t="shared" si="551"/>
        <v>0</v>
      </c>
      <c r="BA1413" s="35">
        <f t="shared" si="552"/>
        <v>0</v>
      </c>
      <c r="BB1413" s="36">
        <f t="shared" si="553"/>
        <v>0</v>
      </c>
      <c r="BC1413" s="37">
        <f t="shared" si="554"/>
        <v>0</v>
      </c>
      <c r="BD1413" s="38">
        <f t="shared" si="555"/>
        <v>0</v>
      </c>
      <c r="BE1413" s="35">
        <f t="shared" si="556"/>
        <v>0</v>
      </c>
      <c r="BF1413" s="36">
        <f t="shared" si="557"/>
        <v>0</v>
      </c>
      <c r="BG1413" s="37">
        <f t="shared" si="558"/>
        <v>0</v>
      </c>
      <c r="BH1413" s="38">
        <f t="shared" si="559"/>
        <v>0</v>
      </c>
      <c r="BI1413" s="35">
        <f t="shared" si="560"/>
        <v>0</v>
      </c>
      <c r="BJ1413" s="36">
        <f t="shared" si="561"/>
        <v>0</v>
      </c>
      <c r="BK1413" s="37">
        <f t="shared" si="562"/>
        <v>0</v>
      </c>
      <c r="BL1413" s="38">
        <f t="shared" si="563"/>
        <v>0</v>
      </c>
      <c r="BM1413" s="39">
        <f t="shared" si="564"/>
        <v>0</v>
      </c>
      <c r="BN1413" s="34" t="str">
        <f>IF(BM1413=0,"",
IF(SUM($BM$985:BM1413)=1,BO1413,
IF($BM$1560&gt;SUM($BM$985:BM1413),_xlfn.CONCAT(", ",BO1413),
IF($BM$1560=SUM($BM$985:BM1413),_xlfn.CONCAT(" y ",BO1413)))))</f>
        <v/>
      </c>
      <c r="BO1413" s="270" t="s">
        <v>1193</v>
      </c>
    </row>
    <row r="1414" spans="1:67" ht="15" customHeight="1">
      <c r="A1414" s="245"/>
      <c r="B1414" s="9"/>
      <c r="C1414" s="270" t="s">
        <v>1194</v>
      </c>
      <c r="D1414" s="389" t="str">
        <f>IF($AC$978="","",IF(HLOOKUP($AC$978,Presentación!$AQ$3:$BV$574,Presentación!AP433)="","",HLOOKUP($AC$978,Presentación!$AQ$3:$BV$574,Presentación!AP433,0)))</f>
        <v/>
      </c>
      <c r="E1414" s="390"/>
      <c r="F1414" s="391"/>
      <c r="G1414" s="480" t="str">
        <f>IF($AC$978="","",IF(HLOOKUP($AC$978,Presentación!$BZ$3:$DE$574,Presentación!AP433,0)="","",HLOOKUP($AC$978,Presentación!$BZ$3:$DE$574,Presentación!AP433,0)))</f>
        <v/>
      </c>
      <c r="H1414" s="481"/>
      <c r="I1414" s="481"/>
      <c r="J1414" s="481"/>
      <c r="K1414" s="481"/>
      <c r="L1414" s="482"/>
      <c r="M1414" s="27"/>
      <c r="N1414" s="27"/>
      <c r="O1414" s="27"/>
      <c r="P1414" s="27"/>
      <c r="Q1414" s="27"/>
      <c r="R1414" s="27"/>
      <c r="S1414" s="27"/>
      <c r="T1414" s="27"/>
      <c r="U1414" s="27"/>
      <c r="V1414" s="27"/>
      <c r="W1414" s="27"/>
      <c r="X1414" s="27"/>
      <c r="Y1414" s="27"/>
      <c r="Z1414" s="27"/>
      <c r="AA1414" s="27"/>
      <c r="AB1414" s="27"/>
      <c r="AC1414" s="27"/>
      <c r="AD1414" s="27"/>
      <c r="AG1414">
        <f t="shared" si="532"/>
        <v>0</v>
      </c>
      <c r="AH1414">
        <f t="shared" si="533"/>
        <v>0</v>
      </c>
      <c r="AI1414">
        <f t="shared" si="534"/>
        <v>0</v>
      </c>
      <c r="AJ1414">
        <f t="shared" si="535"/>
        <v>0</v>
      </c>
      <c r="AK1414">
        <f t="shared" si="536"/>
        <v>0</v>
      </c>
      <c r="AL1414">
        <f t="shared" si="537"/>
        <v>0</v>
      </c>
      <c r="AM1414">
        <f t="shared" si="538"/>
        <v>0</v>
      </c>
      <c r="AN1414">
        <f t="shared" si="539"/>
        <v>0</v>
      </c>
      <c r="AO1414">
        <f t="shared" si="540"/>
        <v>0</v>
      </c>
      <c r="AP1414">
        <f t="shared" si="541"/>
        <v>0</v>
      </c>
      <c r="AQ1414">
        <f t="shared" si="542"/>
        <v>0</v>
      </c>
      <c r="AR1414">
        <f t="shared" si="543"/>
        <v>0</v>
      </c>
      <c r="AS1414">
        <f t="shared" si="544"/>
        <v>0</v>
      </c>
      <c r="AT1414">
        <f t="shared" si="545"/>
        <v>0</v>
      </c>
      <c r="AU1414">
        <f t="shared" si="546"/>
        <v>0</v>
      </c>
      <c r="AV1414">
        <f t="shared" si="547"/>
        <v>0</v>
      </c>
      <c r="AW1414">
        <f t="shared" si="548"/>
        <v>0</v>
      </c>
      <c r="AX1414">
        <f t="shared" si="549"/>
        <v>0</v>
      </c>
      <c r="AY1414">
        <f t="shared" si="550"/>
        <v>0</v>
      </c>
      <c r="AZ1414">
        <f t="shared" si="551"/>
        <v>0</v>
      </c>
      <c r="BA1414" s="35">
        <f t="shared" si="552"/>
        <v>0</v>
      </c>
      <c r="BB1414" s="36">
        <f t="shared" si="553"/>
        <v>0</v>
      </c>
      <c r="BC1414" s="37">
        <f t="shared" si="554"/>
        <v>0</v>
      </c>
      <c r="BD1414" s="38">
        <f t="shared" si="555"/>
        <v>0</v>
      </c>
      <c r="BE1414" s="35">
        <f t="shared" si="556"/>
        <v>0</v>
      </c>
      <c r="BF1414" s="36">
        <f t="shared" si="557"/>
        <v>0</v>
      </c>
      <c r="BG1414" s="37">
        <f t="shared" si="558"/>
        <v>0</v>
      </c>
      <c r="BH1414" s="38">
        <f t="shared" si="559"/>
        <v>0</v>
      </c>
      <c r="BI1414" s="35">
        <f t="shared" si="560"/>
        <v>0</v>
      </c>
      <c r="BJ1414" s="36">
        <f t="shared" si="561"/>
        <v>0</v>
      </c>
      <c r="BK1414" s="37">
        <f t="shared" si="562"/>
        <v>0</v>
      </c>
      <c r="BL1414" s="38">
        <f t="shared" si="563"/>
        <v>0</v>
      </c>
      <c r="BM1414" s="39">
        <f t="shared" si="564"/>
        <v>0</v>
      </c>
      <c r="BN1414" s="34" t="str">
        <f>IF(BM1414=0,"",
IF(SUM($BM$985:BM1414)=1,BO1414,
IF($BM$1560&gt;SUM($BM$985:BM1414),_xlfn.CONCAT(", ",BO1414),
IF($BM$1560=SUM($BM$985:BM1414),_xlfn.CONCAT(" y ",BO1414)))))</f>
        <v/>
      </c>
      <c r="BO1414" s="270" t="s">
        <v>1194</v>
      </c>
    </row>
    <row r="1415" spans="1:67" ht="15" customHeight="1">
      <c r="A1415" s="245"/>
      <c r="B1415" s="9"/>
      <c r="C1415" s="270" t="s">
        <v>1195</v>
      </c>
      <c r="D1415" s="389" t="str">
        <f>IF($AC$978="","",IF(HLOOKUP($AC$978,Presentación!$AQ$3:$BV$574,Presentación!AP434)="","",HLOOKUP($AC$978,Presentación!$AQ$3:$BV$574,Presentación!AP434,0)))</f>
        <v/>
      </c>
      <c r="E1415" s="390"/>
      <c r="F1415" s="391"/>
      <c r="G1415" s="480" t="str">
        <f>IF($AC$978="","",IF(HLOOKUP($AC$978,Presentación!$BZ$3:$DE$574,Presentación!AP434,0)="","",HLOOKUP($AC$978,Presentación!$BZ$3:$DE$574,Presentación!AP434,0)))</f>
        <v/>
      </c>
      <c r="H1415" s="481"/>
      <c r="I1415" s="481"/>
      <c r="J1415" s="481"/>
      <c r="K1415" s="481"/>
      <c r="L1415" s="482"/>
      <c r="M1415" s="27"/>
      <c r="N1415" s="27"/>
      <c r="O1415" s="27"/>
      <c r="P1415" s="27"/>
      <c r="Q1415" s="27"/>
      <c r="R1415" s="27"/>
      <c r="S1415" s="27"/>
      <c r="T1415" s="27"/>
      <c r="U1415" s="27"/>
      <c r="V1415" s="27"/>
      <c r="W1415" s="27"/>
      <c r="X1415" s="27"/>
      <c r="Y1415" s="27"/>
      <c r="Z1415" s="27"/>
      <c r="AA1415" s="27"/>
      <c r="AB1415" s="27"/>
      <c r="AC1415" s="27"/>
      <c r="AD1415" s="27"/>
      <c r="AG1415">
        <f t="shared" si="532"/>
        <v>0</v>
      </c>
      <c r="AH1415">
        <f t="shared" si="533"/>
        <v>0</v>
      </c>
      <c r="AI1415">
        <f t="shared" si="534"/>
        <v>0</v>
      </c>
      <c r="AJ1415">
        <f t="shared" si="535"/>
        <v>0</v>
      </c>
      <c r="AK1415">
        <f t="shared" si="536"/>
        <v>0</v>
      </c>
      <c r="AL1415">
        <f t="shared" si="537"/>
        <v>0</v>
      </c>
      <c r="AM1415">
        <f t="shared" si="538"/>
        <v>0</v>
      </c>
      <c r="AN1415">
        <f t="shared" si="539"/>
        <v>0</v>
      </c>
      <c r="AO1415">
        <f t="shared" si="540"/>
        <v>0</v>
      </c>
      <c r="AP1415">
        <f t="shared" si="541"/>
        <v>0</v>
      </c>
      <c r="AQ1415">
        <f t="shared" si="542"/>
        <v>0</v>
      </c>
      <c r="AR1415">
        <f t="shared" si="543"/>
        <v>0</v>
      </c>
      <c r="AS1415">
        <f t="shared" si="544"/>
        <v>0</v>
      </c>
      <c r="AT1415">
        <f t="shared" si="545"/>
        <v>0</v>
      </c>
      <c r="AU1415">
        <f t="shared" si="546"/>
        <v>0</v>
      </c>
      <c r="AV1415">
        <f t="shared" si="547"/>
        <v>0</v>
      </c>
      <c r="AW1415">
        <f t="shared" si="548"/>
        <v>0</v>
      </c>
      <c r="AX1415">
        <f t="shared" si="549"/>
        <v>0</v>
      </c>
      <c r="AY1415">
        <f t="shared" si="550"/>
        <v>0</v>
      </c>
      <c r="AZ1415">
        <f t="shared" si="551"/>
        <v>0</v>
      </c>
      <c r="BA1415" s="35">
        <f t="shared" si="552"/>
        <v>0</v>
      </c>
      <c r="BB1415" s="36">
        <f t="shared" si="553"/>
        <v>0</v>
      </c>
      <c r="BC1415" s="37">
        <f t="shared" si="554"/>
        <v>0</v>
      </c>
      <c r="BD1415" s="38">
        <f t="shared" si="555"/>
        <v>0</v>
      </c>
      <c r="BE1415" s="35">
        <f t="shared" si="556"/>
        <v>0</v>
      </c>
      <c r="BF1415" s="36">
        <f t="shared" si="557"/>
        <v>0</v>
      </c>
      <c r="BG1415" s="37">
        <f t="shared" si="558"/>
        <v>0</v>
      </c>
      <c r="BH1415" s="38">
        <f t="shared" si="559"/>
        <v>0</v>
      </c>
      <c r="BI1415" s="35">
        <f t="shared" si="560"/>
        <v>0</v>
      </c>
      <c r="BJ1415" s="36">
        <f t="shared" si="561"/>
        <v>0</v>
      </c>
      <c r="BK1415" s="37">
        <f t="shared" si="562"/>
        <v>0</v>
      </c>
      <c r="BL1415" s="38">
        <f t="shared" si="563"/>
        <v>0</v>
      </c>
      <c r="BM1415" s="39">
        <f t="shared" si="564"/>
        <v>0</v>
      </c>
      <c r="BN1415" s="34" t="str">
        <f>IF(BM1415=0,"",
IF(SUM($BM$985:BM1415)=1,BO1415,
IF($BM$1560&gt;SUM($BM$985:BM1415),_xlfn.CONCAT(", ",BO1415),
IF($BM$1560=SUM($BM$985:BM1415),_xlfn.CONCAT(" y ",BO1415)))))</f>
        <v/>
      </c>
      <c r="BO1415" s="270" t="s">
        <v>1195</v>
      </c>
    </row>
    <row r="1416" spans="1:67" ht="15" customHeight="1">
      <c r="A1416" s="245"/>
      <c r="B1416" s="9"/>
      <c r="C1416" s="270" t="s">
        <v>1196</v>
      </c>
      <c r="D1416" s="389" t="str">
        <f>IF($AC$978="","",IF(HLOOKUP($AC$978,Presentación!$AQ$3:$BV$574,Presentación!AP435)="","",HLOOKUP($AC$978,Presentación!$AQ$3:$BV$574,Presentación!AP435,0)))</f>
        <v/>
      </c>
      <c r="E1416" s="390"/>
      <c r="F1416" s="391"/>
      <c r="G1416" s="480" t="str">
        <f>IF($AC$978="","",IF(HLOOKUP($AC$978,Presentación!$BZ$3:$DE$574,Presentación!AP435,0)="","",HLOOKUP($AC$978,Presentación!$BZ$3:$DE$574,Presentación!AP435,0)))</f>
        <v/>
      </c>
      <c r="H1416" s="481"/>
      <c r="I1416" s="481"/>
      <c r="J1416" s="481"/>
      <c r="K1416" s="481"/>
      <c r="L1416" s="482"/>
      <c r="M1416" s="27"/>
      <c r="N1416" s="27"/>
      <c r="O1416" s="27"/>
      <c r="P1416" s="27"/>
      <c r="Q1416" s="27"/>
      <c r="R1416" s="27"/>
      <c r="S1416" s="27"/>
      <c r="T1416" s="27"/>
      <c r="U1416" s="27"/>
      <c r="V1416" s="27"/>
      <c r="W1416" s="27"/>
      <c r="X1416" s="27"/>
      <c r="Y1416" s="27"/>
      <c r="Z1416" s="27"/>
      <c r="AA1416" s="27"/>
      <c r="AB1416" s="27"/>
      <c r="AC1416" s="27"/>
      <c r="AD1416" s="27"/>
      <c r="AG1416">
        <f t="shared" si="532"/>
        <v>0</v>
      </c>
      <c r="AH1416">
        <f t="shared" si="533"/>
        <v>0</v>
      </c>
      <c r="AI1416">
        <f t="shared" si="534"/>
        <v>0</v>
      </c>
      <c r="AJ1416">
        <f t="shared" si="535"/>
        <v>0</v>
      </c>
      <c r="AK1416">
        <f t="shared" si="536"/>
        <v>0</v>
      </c>
      <c r="AL1416">
        <f t="shared" si="537"/>
        <v>0</v>
      </c>
      <c r="AM1416">
        <f t="shared" si="538"/>
        <v>0</v>
      </c>
      <c r="AN1416">
        <f t="shared" si="539"/>
        <v>0</v>
      </c>
      <c r="AO1416">
        <f t="shared" si="540"/>
        <v>0</v>
      </c>
      <c r="AP1416">
        <f t="shared" si="541"/>
        <v>0</v>
      </c>
      <c r="AQ1416">
        <f t="shared" si="542"/>
        <v>0</v>
      </c>
      <c r="AR1416">
        <f t="shared" si="543"/>
        <v>0</v>
      </c>
      <c r="AS1416">
        <f t="shared" si="544"/>
        <v>0</v>
      </c>
      <c r="AT1416">
        <f t="shared" si="545"/>
        <v>0</v>
      </c>
      <c r="AU1416">
        <f t="shared" si="546"/>
        <v>0</v>
      </c>
      <c r="AV1416">
        <f t="shared" si="547"/>
        <v>0</v>
      </c>
      <c r="AW1416">
        <f t="shared" si="548"/>
        <v>0</v>
      </c>
      <c r="AX1416">
        <f t="shared" si="549"/>
        <v>0</v>
      </c>
      <c r="AY1416">
        <f t="shared" si="550"/>
        <v>0</v>
      </c>
      <c r="AZ1416">
        <f t="shared" si="551"/>
        <v>0</v>
      </c>
      <c r="BA1416" s="35">
        <f t="shared" si="552"/>
        <v>0</v>
      </c>
      <c r="BB1416" s="36">
        <f t="shared" si="553"/>
        <v>0</v>
      </c>
      <c r="BC1416" s="37">
        <f t="shared" si="554"/>
        <v>0</v>
      </c>
      <c r="BD1416" s="38">
        <f t="shared" si="555"/>
        <v>0</v>
      </c>
      <c r="BE1416" s="35">
        <f t="shared" si="556"/>
        <v>0</v>
      </c>
      <c r="BF1416" s="36">
        <f t="shared" si="557"/>
        <v>0</v>
      </c>
      <c r="BG1416" s="37">
        <f t="shared" si="558"/>
        <v>0</v>
      </c>
      <c r="BH1416" s="38">
        <f t="shared" si="559"/>
        <v>0</v>
      </c>
      <c r="BI1416" s="35">
        <f t="shared" si="560"/>
        <v>0</v>
      </c>
      <c r="BJ1416" s="36">
        <f t="shared" si="561"/>
        <v>0</v>
      </c>
      <c r="BK1416" s="37">
        <f t="shared" si="562"/>
        <v>0</v>
      </c>
      <c r="BL1416" s="38">
        <f t="shared" si="563"/>
        <v>0</v>
      </c>
      <c r="BM1416" s="39">
        <f t="shared" si="564"/>
        <v>0</v>
      </c>
      <c r="BN1416" s="34" t="str">
        <f>IF(BM1416=0,"",
IF(SUM($BM$985:BM1416)=1,BO1416,
IF($BM$1560&gt;SUM($BM$985:BM1416),_xlfn.CONCAT(", ",BO1416),
IF($BM$1560=SUM($BM$985:BM1416),_xlfn.CONCAT(" y ",BO1416)))))</f>
        <v/>
      </c>
      <c r="BO1416" s="270" t="s">
        <v>1196</v>
      </c>
    </row>
    <row r="1417" spans="1:67" ht="15" customHeight="1">
      <c r="A1417" s="245"/>
      <c r="B1417" s="9"/>
      <c r="C1417" s="270" t="s">
        <v>1197</v>
      </c>
      <c r="D1417" s="389" t="str">
        <f>IF($AC$978="","",IF(HLOOKUP($AC$978,Presentación!$AQ$3:$BV$574,Presentación!AP436)="","",HLOOKUP($AC$978,Presentación!$AQ$3:$BV$574,Presentación!AP436,0)))</f>
        <v/>
      </c>
      <c r="E1417" s="390"/>
      <c r="F1417" s="391"/>
      <c r="G1417" s="480" t="str">
        <f>IF($AC$978="","",IF(HLOOKUP($AC$978,Presentación!$BZ$3:$DE$574,Presentación!AP436,0)="","",HLOOKUP($AC$978,Presentación!$BZ$3:$DE$574,Presentación!AP436,0)))</f>
        <v/>
      </c>
      <c r="H1417" s="481"/>
      <c r="I1417" s="481"/>
      <c r="J1417" s="481"/>
      <c r="K1417" s="481"/>
      <c r="L1417" s="482"/>
      <c r="M1417" s="27"/>
      <c r="N1417" s="27"/>
      <c r="O1417" s="27"/>
      <c r="P1417" s="27"/>
      <c r="Q1417" s="27"/>
      <c r="R1417" s="27"/>
      <c r="S1417" s="27"/>
      <c r="T1417" s="27"/>
      <c r="U1417" s="27"/>
      <c r="V1417" s="27"/>
      <c r="W1417" s="27"/>
      <c r="X1417" s="27"/>
      <c r="Y1417" s="27"/>
      <c r="Z1417" s="27"/>
      <c r="AA1417" s="27"/>
      <c r="AB1417" s="27"/>
      <c r="AC1417" s="27"/>
      <c r="AD1417" s="27"/>
      <c r="AG1417">
        <f t="shared" si="532"/>
        <v>0</v>
      </c>
      <c r="AH1417">
        <f t="shared" si="533"/>
        <v>0</v>
      </c>
      <c r="AI1417">
        <f t="shared" si="534"/>
        <v>0</v>
      </c>
      <c r="AJ1417">
        <f t="shared" si="535"/>
        <v>0</v>
      </c>
      <c r="AK1417">
        <f t="shared" si="536"/>
        <v>0</v>
      </c>
      <c r="AL1417">
        <f t="shared" si="537"/>
        <v>0</v>
      </c>
      <c r="AM1417">
        <f t="shared" si="538"/>
        <v>0</v>
      </c>
      <c r="AN1417">
        <f t="shared" si="539"/>
        <v>0</v>
      </c>
      <c r="AO1417">
        <f t="shared" si="540"/>
        <v>0</v>
      </c>
      <c r="AP1417">
        <f t="shared" si="541"/>
        <v>0</v>
      </c>
      <c r="AQ1417">
        <f t="shared" si="542"/>
        <v>0</v>
      </c>
      <c r="AR1417">
        <f t="shared" si="543"/>
        <v>0</v>
      </c>
      <c r="AS1417">
        <f t="shared" si="544"/>
        <v>0</v>
      </c>
      <c r="AT1417">
        <f t="shared" si="545"/>
        <v>0</v>
      </c>
      <c r="AU1417">
        <f t="shared" si="546"/>
        <v>0</v>
      </c>
      <c r="AV1417">
        <f t="shared" si="547"/>
        <v>0</v>
      </c>
      <c r="AW1417">
        <f t="shared" si="548"/>
        <v>0</v>
      </c>
      <c r="AX1417">
        <f t="shared" si="549"/>
        <v>0</v>
      </c>
      <c r="AY1417">
        <f t="shared" si="550"/>
        <v>0</v>
      </c>
      <c r="AZ1417">
        <f t="shared" si="551"/>
        <v>0</v>
      </c>
      <c r="BA1417" s="35">
        <f t="shared" si="552"/>
        <v>0</v>
      </c>
      <c r="BB1417" s="36">
        <f t="shared" si="553"/>
        <v>0</v>
      </c>
      <c r="BC1417" s="37">
        <f t="shared" si="554"/>
        <v>0</v>
      </c>
      <c r="BD1417" s="38">
        <f t="shared" si="555"/>
        <v>0</v>
      </c>
      <c r="BE1417" s="35">
        <f t="shared" si="556"/>
        <v>0</v>
      </c>
      <c r="BF1417" s="36">
        <f t="shared" si="557"/>
        <v>0</v>
      </c>
      <c r="BG1417" s="37">
        <f t="shared" si="558"/>
        <v>0</v>
      </c>
      <c r="BH1417" s="38">
        <f t="shared" si="559"/>
        <v>0</v>
      </c>
      <c r="BI1417" s="35">
        <f t="shared" si="560"/>
        <v>0</v>
      </c>
      <c r="BJ1417" s="36">
        <f t="shared" si="561"/>
        <v>0</v>
      </c>
      <c r="BK1417" s="37">
        <f t="shared" si="562"/>
        <v>0</v>
      </c>
      <c r="BL1417" s="38">
        <f t="shared" si="563"/>
        <v>0</v>
      </c>
      <c r="BM1417" s="39">
        <f t="shared" si="564"/>
        <v>0</v>
      </c>
      <c r="BN1417" s="34" t="str">
        <f>IF(BM1417=0,"",
IF(SUM($BM$985:BM1417)=1,BO1417,
IF($BM$1560&gt;SUM($BM$985:BM1417),_xlfn.CONCAT(", ",BO1417),
IF($BM$1560=SUM($BM$985:BM1417),_xlfn.CONCAT(" y ",BO1417)))))</f>
        <v/>
      </c>
      <c r="BO1417" s="270" t="s">
        <v>1197</v>
      </c>
    </row>
    <row r="1418" spans="1:67" ht="15" customHeight="1">
      <c r="A1418" s="245"/>
      <c r="B1418" s="9"/>
      <c r="C1418" s="270" t="s">
        <v>1198</v>
      </c>
      <c r="D1418" s="389" t="str">
        <f>IF($AC$978="","",IF(HLOOKUP($AC$978,Presentación!$AQ$3:$BV$574,Presentación!AP437)="","",HLOOKUP($AC$978,Presentación!$AQ$3:$BV$574,Presentación!AP437,0)))</f>
        <v/>
      </c>
      <c r="E1418" s="390"/>
      <c r="F1418" s="391"/>
      <c r="G1418" s="480" t="str">
        <f>IF($AC$978="","",IF(HLOOKUP($AC$978,Presentación!$BZ$3:$DE$574,Presentación!AP437,0)="","",HLOOKUP($AC$978,Presentación!$BZ$3:$DE$574,Presentación!AP437,0)))</f>
        <v/>
      </c>
      <c r="H1418" s="481"/>
      <c r="I1418" s="481"/>
      <c r="J1418" s="481"/>
      <c r="K1418" s="481"/>
      <c r="L1418" s="482"/>
      <c r="M1418" s="27"/>
      <c r="N1418" s="27"/>
      <c r="O1418" s="27"/>
      <c r="P1418" s="27"/>
      <c r="Q1418" s="27"/>
      <c r="R1418" s="27"/>
      <c r="S1418" s="27"/>
      <c r="T1418" s="27"/>
      <c r="U1418" s="27"/>
      <c r="V1418" s="27"/>
      <c r="W1418" s="27"/>
      <c r="X1418" s="27"/>
      <c r="Y1418" s="27"/>
      <c r="Z1418" s="27"/>
      <c r="AA1418" s="27"/>
      <c r="AB1418" s="27"/>
      <c r="AC1418" s="27"/>
      <c r="AD1418" s="27"/>
      <c r="AG1418">
        <f t="shared" si="532"/>
        <v>0</v>
      </c>
      <c r="AH1418">
        <f t="shared" si="533"/>
        <v>0</v>
      </c>
      <c r="AI1418">
        <f t="shared" si="534"/>
        <v>0</v>
      </c>
      <c r="AJ1418">
        <f t="shared" si="535"/>
        <v>0</v>
      </c>
      <c r="AK1418">
        <f t="shared" si="536"/>
        <v>0</v>
      </c>
      <c r="AL1418">
        <f t="shared" si="537"/>
        <v>0</v>
      </c>
      <c r="AM1418">
        <f t="shared" si="538"/>
        <v>0</v>
      </c>
      <c r="AN1418">
        <f t="shared" si="539"/>
        <v>0</v>
      </c>
      <c r="AO1418">
        <f t="shared" si="540"/>
        <v>0</v>
      </c>
      <c r="AP1418">
        <f t="shared" si="541"/>
        <v>0</v>
      </c>
      <c r="AQ1418">
        <f t="shared" si="542"/>
        <v>0</v>
      </c>
      <c r="AR1418">
        <f t="shared" si="543"/>
        <v>0</v>
      </c>
      <c r="AS1418">
        <f t="shared" si="544"/>
        <v>0</v>
      </c>
      <c r="AT1418">
        <f t="shared" si="545"/>
        <v>0</v>
      </c>
      <c r="AU1418">
        <f t="shared" si="546"/>
        <v>0</v>
      </c>
      <c r="AV1418">
        <f t="shared" si="547"/>
        <v>0</v>
      </c>
      <c r="AW1418">
        <f t="shared" si="548"/>
        <v>0</v>
      </c>
      <c r="AX1418">
        <f t="shared" si="549"/>
        <v>0</v>
      </c>
      <c r="AY1418">
        <f t="shared" si="550"/>
        <v>0</v>
      </c>
      <c r="AZ1418">
        <f t="shared" si="551"/>
        <v>0</v>
      </c>
      <c r="BA1418" s="35">
        <f t="shared" si="552"/>
        <v>0</v>
      </c>
      <c r="BB1418" s="36">
        <f t="shared" si="553"/>
        <v>0</v>
      </c>
      <c r="BC1418" s="37">
        <f t="shared" si="554"/>
        <v>0</v>
      </c>
      <c r="BD1418" s="38">
        <f t="shared" si="555"/>
        <v>0</v>
      </c>
      <c r="BE1418" s="35">
        <f t="shared" si="556"/>
        <v>0</v>
      </c>
      <c r="BF1418" s="36">
        <f t="shared" si="557"/>
        <v>0</v>
      </c>
      <c r="BG1418" s="37">
        <f t="shared" si="558"/>
        <v>0</v>
      </c>
      <c r="BH1418" s="38">
        <f t="shared" si="559"/>
        <v>0</v>
      </c>
      <c r="BI1418" s="35">
        <f t="shared" si="560"/>
        <v>0</v>
      </c>
      <c r="BJ1418" s="36">
        <f t="shared" si="561"/>
        <v>0</v>
      </c>
      <c r="BK1418" s="37">
        <f t="shared" si="562"/>
        <v>0</v>
      </c>
      <c r="BL1418" s="38">
        <f t="shared" si="563"/>
        <v>0</v>
      </c>
      <c r="BM1418" s="39">
        <f t="shared" si="564"/>
        <v>0</v>
      </c>
      <c r="BN1418" s="34" t="str">
        <f>IF(BM1418=0,"",
IF(SUM($BM$985:BM1418)=1,BO1418,
IF($BM$1560&gt;SUM($BM$985:BM1418),_xlfn.CONCAT(", ",BO1418),
IF($BM$1560=SUM($BM$985:BM1418),_xlfn.CONCAT(" y ",BO1418)))))</f>
        <v/>
      </c>
      <c r="BO1418" s="270" t="s">
        <v>1198</v>
      </c>
    </row>
    <row r="1419" spans="1:67" ht="15" customHeight="1">
      <c r="A1419" s="245"/>
      <c r="B1419" s="9"/>
      <c r="C1419" s="270" t="s">
        <v>1199</v>
      </c>
      <c r="D1419" s="389" t="str">
        <f>IF($AC$978="","",IF(HLOOKUP($AC$978,Presentación!$AQ$3:$BV$574,Presentación!AP438)="","",HLOOKUP($AC$978,Presentación!$AQ$3:$BV$574,Presentación!AP438,0)))</f>
        <v/>
      </c>
      <c r="E1419" s="390"/>
      <c r="F1419" s="391"/>
      <c r="G1419" s="480" t="str">
        <f>IF($AC$978="","",IF(HLOOKUP($AC$978,Presentación!$BZ$3:$DE$574,Presentación!AP438,0)="","",HLOOKUP($AC$978,Presentación!$BZ$3:$DE$574,Presentación!AP438,0)))</f>
        <v/>
      </c>
      <c r="H1419" s="481"/>
      <c r="I1419" s="481"/>
      <c r="J1419" s="481"/>
      <c r="K1419" s="481"/>
      <c r="L1419" s="482"/>
      <c r="M1419" s="27"/>
      <c r="N1419" s="27"/>
      <c r="O1419" s="27"/>
      <c r="P1419" s="27"/>
      <c r="Q1419" s="27"/>
      <c r="R1419" s="27"/>
      <c r="S1419" s="27"/>
      <c r="T1419" s="27"/>
      <c r="U1419" s="27"/>
      <c r="V1419" s="27"/>
      <c r="W1419" s="27"/>
      <c r="X1419" s="27"/>
      <c r="Y1419" s="27"/>
      <c r="Z1419" s="27"/>
      <c r="AA1419" s="27"/>
      <c r="AB1419" s="27"/>
      <c r="AC1419" s="27"/>
      <c r="AD1419" s="27"/>
      <c r="AG1419">
        <f t="shared" si="532"/>
        <v>0</v>
      </c>
      <c r="AH1419">
        <f t="shared" si="533"/>
        <v>0</v>
      </c>
      <c r="AI1419">
        <f t="shared" si="534"/>
        <v>0</v>
      </c>
      <c r="AJ1419">
        <f t="shared" si="535"/>
        <v>0</v>
      </c>
      <c r="AK1419">
        <f t="shared" si="536"/>
        <v>0</v>
      </c>
      <c r="AL1419">
        <f t="shared" si="537"/>
        <v>0</v>
      </c>
      <c r="AM1419">
        <f t="shared" si="538"/>
        <v>0</v>
      </c>
      <c r="AN1419">
        <f t="shared" si="539"/>
        <v>0</v>
      </c>
      <c r="AO1419">
        <f t="shared" si="540"/>
        <v>0</v>
      </c>
      <c r="AP1419">
        <f t="shared" si="541"/>
        <v>0</v>
      </c>
      <c r="AQ1419">
        <f t="shared" si="542"/>
        <v>0</v>
      </c>
      <c r="AR1419">
        <f t="shared" si="543"/>
        <v>0</v>
      </c>
      <c r="AS1419">
        <f t="shared" si="544"/>
        <v>0</v>
      </c>
      <c r="AT1419">
        <f t="shared" si="545"/>
        <v>0</v>
      </c>
      <c r="AU1419">
        <f t="shared" si="546"/>
        <v>0</v>
      </c>
      <c r="AV1419">
        <f t="shared" si="547"/>
        <v>0</v>
      </c>
      <c r="AW1419">
        <f t="shared" si="548"/>
        <v>0</v>
      </c>
      <c r="AX1419">
        <f t="shared" si="549"/>
        <v>0</v>
      </c>
      <c r="AY1419">
        <f t="shared" si="550"/>
        <v>0</v>
      </c>
      <c r="AZ1419">
        <f t="shared" si="551"/>
        <v>0</v>
      </c>
      <c r="BA1419" s="35">
        <f t="shared" si="552"/>
        <v>0</v>
      </c>
      <c r="BB1419" s="36">
        <f t="shared" si="553"/>
        <v>0</v>
      </c>
      <c r="BC1419" s="37">
        <f t="shared" si="554"/>
        <v>0</v>
      </c>
      <c r="BD1419" s="38">
        <f t="shared" si="555"/>
        <v>0</v>
      </c>
      <c r="BE1419" s="35">
        <f t="shared" si="556"/>
        <v>0</v>
      </c>
      <c r="BF1419" s="36">
        <f t="shared" si="557"/>
        <v>0</v>
      </c>
      <c r="BG1419" s="37">
        <f t="shared" si="558"/>
        <v>0</v>
      </c>
      <c r="BH1419" s="38">
        <f t="shared" si="559"/>
        <v>0</v>
      </c>
      <c r="BI1419" s="35">
        <f t="shared" si="560"/>
        <v>0</v>
      </c>
      <c r="BJ1419" s="36">
        <f t="shared" si="561"/>
        <v>0</v>
      </c>
      <c r="BK1419" s="37">
        <f t="shared" si="562"/>
        <v>0</v>
      </c>
      <c r="BL1419" s="38">
        <f t="shared" si="563"/>
        <v>0</v>
      </c>
      <c r="BM1419" s="39">
        <f t="shared" si="564"/>
        <v>0</v>
      </c>
      <c r="BN1419" s="34" t="str">
        <f>IF(BM1419=0,"",
IF(SUM($BM$985:BM1419)=1,BO1419,
IF($BM$1560&gt;SUM($BM$985:BM1419),_xlfn.CONCAT(", ",BO1419),
IF($BM$1560=SUM($BM$985:BM1419),_xlfn.CONCAT(" y ",BO1419)))))</f>
        <v/>
      </c>
      <c r="BO1419" s="270" t="s">
        <v>1199</v>
      </c>
    </row>
    <row r="1420" spans="1:67" ht="15" customHeight="1">
      <c r="A1420" s="245"/>
      <c r="B1420" s="9"/>
      <c r="C1420" s="270" t="s">
        <v>1200</v>
      </c>
      <c r="D1420" s="389" t="str">
        <f>IF($AC$978="","",IF(HLOOKUP($AC$978,Presentación!$AQ$3:$BV$574,Presentación!AP439)="","",HLOOKUP($AC$978,Presentación!$AQ$3:$BV$574,Presentación!AP439,0)))</f>
        <v/>
      </c>
      <c r="E1420" s="390"/>
      <c r="F1420" s="391"/>
      <c r="G1420" s="480" t="str">
        <f>IF($AC$978="","",IF(HLOOKUP($AC$978,Presentación!$BZ$3:$DE$574,Presentación!AP439,0)="","",HLOOKUP($AC$978,Presentación!$BZ$3:$DE$574,Presentación!AP439,0)))</f>
        <v/>
      </c>
      <c r="H1420" s="481"/>
      <c r="I1420" s="481"/>
      <c r="J1420" s="481"/>
      <c r="K1420" s="481"/>
      <c r="L1420" s="482"/>
      <c r="M1420" s="27"/>
      <c r="N1420" s="27"/>
      <c r="O1420" s="27"/>
      <c r="P1420" s="27"/>
      <c r="Q1420" s="27"/>
      <c r="R1420" s="27"/>
      <c r="S1420" s="27"/>
      <c r="T1420" s="27"/>
      <c r="U1420" s="27"/>
      <c r="V1420" s="27"/>
      <c r="W1420" s="27"/>
      <c r="X1420" s="27"/>
      <c r="Y1420" s="27"/>
      <c r="Z1420" s="27"/>
      <c r="AA1420" s="27"/>
      <c r="AB1420" s="27"/>
      <c r="AC1420" s="27"/>
      <c r="AD1420" s="27"/>
      <c r="AG1420">
        <f t="shared" si="532"/>
        <v>0</v>
      </c>
      <c r="AH1420">
        <f t="shared" si="533"/>
        <v>0</v>
      </c>
      <c r="AI1420">
        <f t="shared" si="534"/>
        <v>0</v>
      </c>
      <c r="AJ1420">
        <f t="shared" si="535"/>
        <v>0</v>
      </c>
      <c r="AK1420">
        <f t="shared" si="536"/>
        <v>0</v>
      </c>
      <c r="AL1420">
        <f t="shared" si="537"/>
        <v>0</v>
      </c>
      <c r="AM1420">
        <f t="shared" si="538"/>
        <v>0</v>
      </c>
      <c r="AN1420">
        <f t="shared" si="539"/>
        <v>0</v>
      </c>
      <c r="AO1420">
        <f t="shared" si="540"/>
        <v>0</v>
      </c>
      <c r="AP1420">
        <f t="shared" si="541"/>
        <v>0</v>
      </c>
      <c r="AQ1420">
        <f t="shared" si="542"/>
        <v>0</v>
      </c>
      <c r="AR1420">
        <f t="shared" si="543"/>
        <v>0</v>
      </c>
      <c r="AS1420">
        <f t="shared" si="544"/>
        <v>0</v>
      </c>
      <c r="AT1420">
        <f t="shared" si="545"/>
        <v>0</v>
      </c>
      <c r="AU1420">
        <f t="shared" si="546"/>
        <v>0</v>
      </c>
      <c r="AV1420">
        <f t="shared" si="547"/>
        <v>0</v>
      </c>
      <c r="AW1420">
        <f t="shared" si="548"/>
        <v>0</v>
      </c>
      <c r="AX1420">
        <f t="shared" si="549"/>
        <v>0</v>
      </c>
      <c r="AY1420">
        <f t="shared" si="550"/>
        <v>0</v>
      </c>
      <c r="AZ1420">
        <f t="shared" si="551"/>
        <v>0</v>
      </c>
      <c r="BA1420" s="35">
        <f t="shared" si="552"/>
        <v>0</v>
      </c>
      <c r="BB1420" s="36">
        <f t="shared" si="553"/>
        <v>0</v>
      </c>
      <c r="BC1420" s="37">
        <f t="shared" si="554"/>
        <v>0</v>
      </c>
      <c r="BD1420" s="38">
        <f t="shared" si="555"/>
        <v>0</v>
      </c>
      <c r="BE1420" s="35">
        <f t="shared" si="556"/>
        <v>0</v>
      </c>
      <c r="BF1420" s="36">
        <f t="shared" si="557"/>
        <v>0</v>
      </c>
      <c r="BG1420" s="37">
        <f t="shared" si="558"/>
        <v>0</v>
      </c>
      <c r="BH1420" s="38">
        <f t="shared" si="559"/>
        <v>0</v>
      </c>
      <c r="BI1420" s="35">
        <f t="shared" si="560"/>
        <v>0</v>
      </c>
      <c r="BJ1420" s="36">
        <f t="shared" si="561"/>
        <v>0</v>
      </c>
      <c r="BK1420" s="37">
        <f t="shared" si="562"/>
        <v>0</v>
      </c>
      <c r="BL1420" s="38">
        <f t="shared" si="563"/>
        <v>0</v>
      </c>
      <c r="BM1420" s="39">
        <f t="shared" si="564"/>
        <v>0</v>
      </c>
      <c r="BN1420" s="34" t="str">
        <f>IF(BM1420=0,"",
IF(SUM($BM$985:BM1420)=1,BO1420,
IF($BM$1560&gt;SUM($BM$985:BM1420),_xlfn.CONCAT(", ",BO1420),
IF($BM$1560=SUM($BM$985:BM1420),_xlfn.CONCAT(" y ",BO1420)))))</f>
        <v/>
      </c>
      <c r="BO1420" s="270" t="s">
        <v>1200</v>
      </c>
    </row>
    <row r="1421" spans="1:67" ht="15" customHeight="1">
      <c r="A1421" s="245"/>
      <c r="B1421" s="9"/>
      <c r="C1421" s="270" t="s">
        <v>1201</v>
      </c>
      <c r="D1421" s="389" t="str">
        <f>IF($AC$978="","",IF(HLOOKUP($AC$978,Presentación!$AQ$3:$BV$574,Presentación!AP440)="","",HLOOKUP($AC$978,Presentación!$AQ$3:$BV$574,Presentación!AP440,0)))</f>
        <v/>
      </c>
      <c r="E1421" s="390"/>
      <c r="F1421" s="391"/>
      <c r="G1421" s="480" t="str">
        <f>IF($AC$978="","",IF(HLOOKUP($AC$978,Presentación!$BZ$3:$DE$574,Presentación!AP440,0)="","",HLOOKUP($AC$978,Presentación!$BZ$3:$DE$574,Presentación!AP440,0)))</f>
        <v/>
      </c>
      <c r="H1421" s="481"/>
      <c r="I1421" s="481"/>
      <c r="J1421" s="481"/>
      <c r="K1421" s="481"/>
      <c r="L1421" s="482"/>
      <c r="M1421" s="27"/>
      <c r="N1421" s="27"/>
      <c r="O1421" s="27"/>
      <c r="P1421" s="27"/>
      <c r="Q1421" s="27"/>
      <c r="R1421" s="27"/>
      <c r="S1421" s="27"/>
      <c r="T1421" s="27"/>
      <c r="U1421" s="27"/>
      <c r="V1421" s="27"/>
      <c r="W1421" s="27"/>
      <c r="X1421" s="27"/>
      <c r="Y1421" s="27"/>
      <c r="Z1421" s="27"/>
      <c r="AA1421" s="27"/>
      <c r="AB1421" s="27"/>
      <c r="AC1421" s="27"/>
      <c r="AD1421" s="27"/>
      <c r="AG1421">
        <f t="shared" si="532"/>
        <v>0</v>
      </c>
      <c r="AH1421">
        <f t="shared" si="533"/>
        <v>0</v>
      </c>
      <c r="AI1421">
        <f t="shared" si="534"/>
        <v>0</v>
      </c>
      <c r="AJ1421">
        <f t="shared" si="535"/>
        <v>0</v>
      </c>
      <c r="AK1421">
        <f t="shared" si="536"/>
        <v>0</v>
      </c>
      <c r="AL1421">
        <f t="shared" si="537"/>
        <v>0</v>
      </c>
      <c r="AM1421">
        <f t="shared" si="538"/>
        <v>0</v>
      </c>
      <c r="AN1421">
        <f t="shared" si="539"/>
        <v>0</v>
      </c>
      <c r="AO1421">
        <f t="shared" si="540"/>
        <v>0</v>
      </c>
      <c r="AP1421">
        <f t="shared" si="541"/>
        <v>0</v>
      </c>
      <c r="AQ1421">
        <f t="shared" si="542"/>
        <v>0</v>
      </c>
      <c r="AR1421">
        <f t="shared" si="543"/>
        <v>0</v>
      </c>
      <c r="AS1421">
        <f t="shared" si="544"/>
        <v>0</v>
      </c>
      <c r="AT1421">
        <f t="shared" si="545"/>
        <v>0</v>
      </c>
      <c r="AU1421">
        <f t="shared" si="546"/>
        <v>0</v>
      </c>
      <c r="AV1421">
        <f t="shared" si="547"/>
        <v>0</v>
      </c>
      <c r="AW1421">
        <f t="shared" si="548"/>
        <v>0</v>
      </c>
      <c r="AX1421">
        <f t="shared" si="549"/>
        <v>0</v>
      </c>
      <c r="AY1421">
        <f t="shared" si="550"/>
        <v>0</v>
      </c>
      <c r="AZ1421">
        <f t="shared" si="551"/>
        <v>0</v>
      </c>
      <c r="BA1421" s="35">
        <f t="shared" si="552"/>
        <v>0</v>
      </c>
      <c r="BB1421" s="36">
        <f t="shared" si="553"/>
        <v>0</v>
      </c>
      <c r="BC1421" s="37">
        <f t="shared" si="554"/>
        <v>0</v>
      </c>
      <c r="BD1421" s="38">
        <f t="shared" si="555"/>
        <v>0</v>
      </c>
      <c r="BE1421" s="35">
        <f t="shared" si="556"/>
        <v>0</v>
      </c>
      <c r="BF1421" s="36">
        <f t="shared" si="557"/>
        <v>0</v>
      </c>
      <c r="BG1421" s="37">
        <f t="shared" si="558"/>
        <v>0</v>
      </c>
      <c r="BH1421" s="38">
        <f t="shared" si="559"/>
        <v>0</v>
      </c>
      <c r="BI1421" s="35">
        <f t="shared" si="560"/>
        <v>0</v>
      </c>
      <c r="BJ1421" s="36">
        <f t="shared" si="561"/>
        <v>0</v>
      </c>
      <c r="BK1421" s="37">
        <f t="shared" si="562"/>
        <v>0</v>
      </c>
      <c r="BL1421" s="38">
        <f t="shared" si="563"/>
        <v>0</v>
      </c>
      <c r="BM1421" s="39">
        <f t="shared" si="564"/>
        <v>0</v>
      </c>
      <c r="BN1421" s="34" t="str">
        <f>IF(BM1421=0,"",
IF(SUM($BM$985:BM1421)=1,BO1421,
IF($BM$1560&gt;SUM($BM$985:BM1421),_xlfn.CONCAT(", ",BO1421),
IF($BM$1560=SUM($BM$985:BM1421),_xlfn.CONCAT(" y ",BO1421)))))</f>
        <v/>
      </c>
      <c r="BO1421" s="270" t="s">
        <v>1201</v>
      </c>
    </row>
    <row r="1422" spans="1:67" ht="15" customHeight="1">
      <c r="A1422" s="245"/>
      <c r="B1422" s="9"/>
      <c r="C1422" s="270" t="s">
        <v>1202</v>
      </c>
      <c r="D1422" s="389" t="str">
        <f>IF($AC$978="","",IF(HLOOKUP($AC$978,Presentación!$AQ$3:$BV$574,Presentación!AP441)="","",HLOOKUP($AC$978,Presentación!$AQ$3:$BV$574,Presentación!AP441,0)))</f>
        <v/>
      </c>
      <c r="E1422" s="390"/>
      <c r="F1422" s="391"/>
      <c r="G1422" s="480" t="str">
        <f>IF($AC$978="","",IF(HLOOKUP($AC$978,Presentación!$BZ$3:$DE$574,Presentación!AP441,0)="","",HLOOKUP($AC$978,Presentación!$BZ$3:$DE$574,Presentación!AP441,0)))</f>
        <v/>
      </c>
      <c r="H1422" s="481"/>
      <c r="I1422" s="481"/>
      <c r="J1422" s="481"/>
      <c r="K1422" s="481"/>
      <c r="L1422" s="482"/>
      <c r="M1422" s="27"/>
      <c r="N1422" s="27"/>
      <c r="O1422" s="27"/>
      <c r="P1422" s="27"/>
      <c r="Q1422" s="27"/>
      <c r="R1422" s="27"/>
      <c r="S1422" s="27"/>
      <c r="T1422" s="27"/>
      <c r="U1422" s="27"/>
      <c r="V1422" s="27"/>
      <c r="W1422" s="27"/>
      <c r="X1422" s="27"/>
      <c r="Y1422" s="27"/>
      <c r="Z1422" s="27"/>
      <c r="AA1422" s="27"/>
      <c r="AB1422" s="27"/>
      <c r="AC1422" s="27"/>
      <c r="AD1422" s="27"/>
      <c r="AG1422">
        <f t="shared" si="532"/>
        <v>0</v>
      </c>
      <c r="AH1422">
        <f t="shared" si="533"/>
        <v>0</v>
      </c>
      <c r="AI1422">
        <f t="shared" si="534"/>
        <v>0</v>
      </c>
      <c r="AJ1422">
        <f t="shared" si="535"/>
        <v>0</v>
      </c>
      <c r="AK1422">
        <f t="shared" si="536"/>
        <v>0</v>
      </c>
      <c r="AL1422">
        <f t="shared" si="537"/>
        <v>0</v>
      </c>
      <c r="AM1422">
        <f t="shared" si="538"/>
        <v>0</v>
      </c>
      <c r="AN1422">
        <f t="shared" si="539"/>
        <v>0</v>
      </c>
      <c r="AO1422">
        <f t="shared" si="540"/>
        <v>0</v>
      </c>
      <c r="AP1422">
        <f t="shared" si="541"/>
        <v>0</v>
      </c>
      <c r="AQ1422">
        <f t="shared" si="542"/>
        <v>0</v>
      </c>
      <c r="AR1422">
        <f t="shared" si="543"/>
        <v>0</v>
      </c>
      <c r="AS1422">
        <f t="shared" si="544"/>
        <v>0</v>
      </c>
      <c r="AT1422">
        <f t="shared" si="545"/>
        <v>0</v>
      </c>
      <c r="AU1422">
        <f t="shared" si="546"/>
        <v>0</v>
      </c>
      <c r="AV1422">
        <f t="shared" si="547"/>
        <v>0</v>
      </c>
      <c r="AW1422">
        <f t="shared" si="548"/>
        <v>0</v>
      </c>
      <c r="AX1422">
        <f t="shared" si="549"/>
        <v>0</v>
      </c>
      <c r="AY1422">
        <f t="shared" si="550"/>
        <v>0</v>
      </c>
      <c r="AZ1422">
        <f t="shared" si="551"/>
        <v>0</v>
      </c>
      <c r="BA1422" s="35">
        <f t="shared" si="552"/>
        <v>0</v>
      </c>
      <c r="BB1422" s="36">
        <f t="shared" si="553"/>
        <v>0</v>
      </c>
      <c r="BC1422" s="37">
        <f t="shared" si="554"/>
        <v>0</v>
      </c>
      <c r="BD1422" s="38">
        <f t="shared" si="555"/>
        <v>0</v>
      </c>
      <c r="BE1422" s="35">
        <f t="shared" si="556"/>
        <v>0</v>
      </c>
      <c r="BF1422" s="36">
        <f t="shared" si="557"/>
        <v>0</v>
      </c>
      <c r="BG1422" s="37">
        <f t="shared" si="558"/>
        <v>0</v>
      </c>
      <c r="BH1422" s="38">
        <f t="shared" si="559"/>
        <v>0</v>
      </c>
      <c r="BI1422" s="35">
        <f t="shared" si="560"/>
        <v>0</v>
      </c>
      <c r="BJ1422" s="36">
        <f t="shared" si="561"/>
        <v>0</v>
      </c>
      <c r="BK1422" s="37">
        <f t="shared" si="562"/>
        <v>0</v>
      </c>
      <c r="BL1422" s="38">
        <f t="shared" si="563"/>
        <v>0</v>
      </c>
      <c r="BM1422" s="39">
        <f t="shared" si="564"/>
        <v>0</v>
      </c>
      <c r="BN1422" s="34" t="str">
        <f>IF(BM1422=0,"",
IF(SUM($BM$985:BM1422)=1,BO1422,
IF($BM$1560&gt;SUM($BM$985:BM1422),_xlfn.CONCAT(", ",BO1422),
IF($BM$1560=SUM($BM$985:BM1422),_xlfn.CONCAT(" y ",BO1422)))))</f>
        <v/>
      </c>
      <c r="BO1422" s="270" t="s">
        <v>1202</v>
      </c>
    </row>
    <row r="1423" spans="1:67" ht="15" customHeight="1">
      <c r="A1423" s="245"/>
      <c r="B1423" s="9"/>
      <c r="C1423" s="270" t="s">
        <v>1203</v>
      </c>
      <c r="D1423" s="389" t="str">
        <f>IF($AC$978="","",IF(HLOOKUP($AC$978,Presentación!$AQ$3:$BV$574,Presentación!AP442)="","",HLOOKUP($AC$978,Presentación!$AQ$3:$BV$574,Presentación!AP442,0)))</f>
        <v/>
      </c>
      <c r="E1423" s="390"/>
      <c r="F1423" s="391"/>
      <c r="G1423" s="480" t="str">
        <f>IF($AC$978="","",IF(HLOOKUP($AC$978,Presentación!$BZ$3:$DE$574,Presentación!AP442,0)="","",HLOOKUP($AC$978,Presentación!$BZ$3:$DE$574,Presentación!AP442,0)))</f>
        <v/>
      </c>
      <c r="H1423" s="481"/>
      <c r="I1423" s="481"/>
      <c r="J1423" s="481"/>
      <c r="K1423" s="481"/>
      <c r="L1423" s="482"/>
      <c r="M1423" s="27"/>
      <c r="N1423" s="27"/>
      <c r="O1423" s="27"/>
      <c r="P1423" s="27"/>
      <c r="Q1423" s="27"/>
      <c r="R1423" s="27"/>
      <c r="S1423" s="27"/>
      <c r="T1423" s="27"/>
      <c r="U1423" s="27"/>
      <c r="V1423" s="27"/>
      <c r="W1423" s="27"/>
      <c r="X1423" s="27"/>
      <c r="Y1423" s="27"/>
      <c r="Z1423" s="27"/>
      <c r="AA1423" s="27"/>
      <c r="AB1423" s="27"/>
      <c r="AC1423" s="27"/>
      <c r="AD1423" s="27"/>
      <c r="AG1423">
        <f t="shared" si="532"/>
        <v>0</v>
      </c>
      <c r="AH1423">
        <f t="shared" si="533"/>
        <v>0</v>
      </c>
      <c r="AI1423">
        <f t="shared" si="534"/>
        <v>0</v>
      </c>
      <c r="AJ1423">
        <f t="shared" si="535"/>
        <v>0</v>
      </c>
      <c r="AK1423">
        <f t="shared" si="536"/>
        <v>0</v>
      </c>
      <c r="AL1423">
        <f t="shared" si="537"/>
        <v>0</v>
      </c>
      <c r="AM1423">
        <f t="shared" si="538"/>
        <v>0</v>
      </c>
      <c r="AN1423">
        <f t="shared" si="539"/>
        <v>0</v>
      </c>
      <c r="AO1423">
        <f t="shared" si="540"/>
        <v>0</v>
      </c>
      <c r="AP1423">
        <f t="shared" si="541"/>
        <v>0</v>
      </c>
      <c r="AQ1423">
        <f t="shared" si="542"/>
        <v>0</v>
      </c>
      <c r="AR1423">
        <f t="shared" si="543"/>
        <v>0</v>
      </c>
      <c r="AS1423">
        <f t="shared" si="544"/>
        <v>0</v>
      </c>
      <c r="AT1423">
        <f t="shared" si="545"/>
        <v>0</v>
      </c>
      <c r="AU1423">
        <f t="shared" si="546"/>
        <v>0</v>
      </c>
      <c r="AV1423">
        <f t="shared" si="547"/>
        <v>0</v>
      </c>
      <c r="AW1423">
        <f t="shared" si="548"/>
        <v>0</v>
      </c>
      <c r="AX1423">
        <f t="shared" si="549"/>
        <v>0</v>
      </c>
      <c r="AY1423">
        <f t="shared" si="550"/>
        <v>0</v>
      </c>
      <c r="AZ1423">
        <f t="shared" si="551"/>
        <v>0</v>
      </c>
      <c r="BA1423" s="35">
        <f t="shared" si="552"/>
        <v>0</v>
      </c>
      <c r="BB1423" s="36">
        <f t="shared" si="553"/>
        <v>0</v>
      </c>
      <c r="BC1423" s="37">
        <f t="shared" si="554"/>
        <v>0</v>
      </c>
      <c r="BD1423" s="38">
        <f t="shared" si="555"/>
        <v>0</v>
      </c>
      <c r="BE1423" s="35">
        <f t="shared" si="556"/>
        <v>0</v>
      </c>
      <c r="BF1423" s="36">
        <f t="shared" si="557"/>
        <v>0</v>
      </c>
      <c r="BG1423" s="37">
        <f t="shared" si="558"/>
        <v>0</v>
      </c>
      <c r="BH1423" s="38">
        <f t="shared" si="559"/>
        <v>0</v>
      </c>
      <c r="BI1423" s="35">
        <f t="shared" si="560"/>
        <v>0</v>
      </c>
      <c r="BJ1423" s="36">
        <f t="shared" si="561"/>
        <v>0</v>
      </c>
      <c r="BK1423" s="37">
        <f t="shared" si="562"/>
        <v>0</v>
      </c>
      <c r="BL1423" s="38">
        <f t="shared" si="563"/>
        <v>0</v>
      </c>
      <c r="BM1423" s="39">
        <f t="shared" si="564"/>
        <v>0</v>
      </c>
      <c r="BN1423" s="34" t="str">
        <f>IF(BM1423=0,"",
IF(SUM($BM$985:BM1423)=1,BO1423,
IF($BM$1560&gt;SUM($BM$985:BM1423),_xlfn.CONCAT(", ",BO1423),
IF($BM$1560=SUM($BM$985:BM1423),_xlfn.CONCAT(" y ",BO1423)))))</f>
        <v/>
      </c>
      <c r="BO1423" s="270" t="s">
        <v>1203</v>
      </c>
    </row>
    <row r="1424" spans="1:67" ht="15" customHeight="1">
      <c r="A1424" s="245"/>
      <c r="B1424" s="9"/>
      <c r="C1424" s="270" t="s">
        <v>1204</v>
      </c>
      <c r="D1424" s="389" t="str">
        <f>IF($AC$978="","",IF(HLOOKUP($AC$978,Presentación!$AQ$3:$BV$574,Presentación!AP443)="","",HLOOKUP($AC$978,Presentación!$AQ$3:$BV$574,Presentación!AP443,0)))</f>
        <v/>
      </c>
      <c r="E1424" s="390"/>
      <c r="F1424" s="391"/>
      <c r="G1424" s="480" t="str">
        <f>IF($AC$978="","",IF(HLOOKUP($AC$978,Presentación!$BZ$3:$DE$574,Presentación!AP443,0)="","",HLOOKUP($AC$978,Presentación!$BZ$3:$DE$574,Presentación!AP443,0)))</f>
        <v/>
      </c>
      <c r="H1424" s="481"/>
      <c r="I1424" s="481"/>
      <c r="J1424" s="481"/>
      <c r="K1424" s="481"/>
      <c r="L1424" s="482"/>
      <c r="M1424" s="27"/>
      <c r="N1424" s="27"/>
      <c r="O1424" s="27"/>
      <c r="P1424" s="27"/>
      <c r="Q1424" s="27"/>
      <c r="R1424" s="27"/>
      <c r="S1424" s="27"/>
      <c r="T1424" s="27"/>
      <c r="U1424" s="27"/>
      <c r="V1424" s="27"/>
      <c r="W1424" s="27"/>
      <c r="X1424" s="27"/>
      <c r="Y1424" s="27"/>
      <c r="Z1424" s="27"/>
      <c r="AA1424" s="27"/>
      <c r="AB1424" s="27"/>
      <c r="AC1424" s="27"/>
      <c r="AD1424" s="27"/>
      <c r="AG1424">
        <f t="shared" si="532"/>
        <v>0</v>
      </c>
      <c r="AH1424">
        <f t="shared" si="533"/>
        <v>0</v>
      </c>
      <c r="AI1424">
        <f t="shared" si="534"/>
        <v>0</v>
      </c>
      <c r="AJ1424">
        <f t="shared" si="535"/>
        <v>0</v>
      </c>
      <c r="AK1424">
        <f t="shared" si="536"/>
        <v>0</v>
      </c>
      <c r="AL1424">
        <f t="shared" si="537"/>
        <v>0</v>
      </c>
      <c r="AM1424">
        <f t="shared" si="538"/>
        <v>0</v>
      </c>
      <c r="AN1424">
        <f t="shared" si="539"/>
        <v>0</v>
      </c>
      <c r="AO1424">
        <f t="shared" si="540"/>
        <v>0</v>
      </c>
      <c r="AP1424">
        <f t="shared" si="541"/>
        <v>0</v>
      </c>
      <c r="AQ1424">
        <f t="shared" si="542"/>
        <v>0</v>
      </c>
      <c r="AR1424">
        <f t="shared" si="543"/>
        <v>0</v>
      </c>
      <c r="AS1424">
        <f t="shared" si="544"/>
        <v>0</v>
      </c>
      <c r="AT1424">
        <f t="shared" si="545"/>
        <v>0</v>
      </c>
      <c r="AU1424">
        <f t="shared" si="546"/>
        <v>0</v>
      </c>
      <c r="AV1424">
        <f t="shared" si="547"/>
        <v>0</v>
      </c>
      <c r="AW1424">
        <f t="shared" si="548"/>
        <v>0</v>
      </c>
      <c r="AX1424">
        <f t="shared" si="549"/>
        <v>0</v>
      </c>
      <c r="AY1424">
        <f t="shared" si="550"/>
        <v>0</v>
      </c>
      <c r="AZ1424">
        <f t="shared" si="551"/>
        <v>0</v>
      </c>
      <c r="BA1424" s="35">
        <f t="shared" si="552"/>
        <v>0</v>
      </c>
      <c r="BB1424" s="36">
        <f t="shared" si="553"/>
        <v>0</v>
      </c>
      <c r="BC1424" s="37">
        <f t="shared" si="554"/>
        <v>0</v>
      </c>
      <c r="BD1424" s="38">
        <f t="shared" si="555"/>
        <v>0</v>
      </c>
      <c r="BE1424" s="35">
        <f t="shared" si="556"/>
        <v>0</v>
      </c>
      <c r="BF1424" s="36">
        <f t="shared" si="557"/>
        <v>0</v>
      </c>
      <c r="BG1424" s="37">
        <f t="shared" si="558"/>
        <v>0</v>
      </c>
      <c r="BH1424" s="38">
        <f t="shared" si="559"/>
        <v>0</v>
      </c>
      <c r="BI1424" s="35">
        <f t="shared" si="560"/>
        <v>0</v>
      </c>
      <c r="BJ1424" s="36">
        <f t="shared" si="561"/>
        <v>0</v>
      </c>
      <c r="BK1424" s="37">
        <f t="shared" si="562"/>
        <v>0</v>
      </c>
      <c r="BL1424" s="38">
        <f t="shared" si="563"/>
        <v>0</v>
      </c>
      <c r="BM1424" s="39">
        <f t="shared" si="564"/>
        <v>0</v>
      </c>
      <c r="BN1424" s="34" t="str">
        <f>IF(BM1424=0,"",
IF(SUM($BM$985:BM1424)=1,BO1424,
IF($BM$1560&gt;SUM($BM$985:BM1424),_xlfn.CONCAT(", ",BO1424),
IF($BM$1560=SUM($BM$985:BM1424),_xlfn.CONCAT(" y ",BO1424)))))</f>
        <v/>
      </c>
      <c r="BO1424" s="270" t="s">
        <v>1204</v>
      </c>
    </row>
    <row r="1425" spans="1:67" ht="15" customHeight="1">
      <c r="A1425" s="245"/>
      <c r="B1425" s="9"/>
      <c r="C1425" s="270" t="s">
        <v>1205</v>
      </c>
      <c r="D1425" s="389" t="str">
        <f>IF($AC$978="","",IF(HLOOKUP($AC$978,Presentación!$AQ$3:$BV$574,Presentación!AP444)="","",HLOOKUP($AC$978,Presentación!$AQ$3:$BV$574,Presentación!AP444,0)))</f>
        <v/>
      </c>
      <c r="E1425" s="390"/>
      <c r="F1425" s="391"/>
      <c r="G1425" s="480" t="str">
        <f>IF($AC$978="","",IF(HLOOKUP($AC$978,Presentación!$BZ$3:$DE$574,Presentación!AP444,0)="","",HLOOKUP($AC$978,Presentación!$BZ$3:$DE$574,Presentación!AP444,0)))</f>
        <v/>
      </c>
      <c r="H1425" s="481"/>
      <c r="I1425" s="481"/>
      <c r="J1425" s="481"/>
      <c r="K1425" s="481"/>
      <c r="L1425" s="482"/>
      <c r="M1425" s="27"/>
      <c r="N1425" s="27"/>
      <c r="O1425" s="27"/>
      <c r="P1425" s="27"/>
      <c r="Q1425" s="27"/>
      <c r="R1425" s="27"/>
      <c r="S1425" s="27"/>
      <c r="T1425" s="27"/>
      <c r="U1425" s="27"/>
      <c r="V1425" s="27"/>
      <c r="W1425" s="27"/>
      <c r="X1425" s="27"/>
      <c r="Y1425" s="27"/>
      <c r="Z1425" s="27"/>
      <c r="AA1425" s="27"/>
      <c r="AB1425" s="27"/>
      <c r="AC1425" s="27"/>
      <c r="AD1425" s="27"/>
      <c r="AG1425">
        <f t="shared" si="532"/>
        <v>0</v>
      </c>
      <c r="AH1425">
        <f t="shared" si="533"/>
        <v>0</v>
      </c>
      <c r="AI1425">
        <f t="shared" si="534"/>
        <v>0</v>
      </c>
      <c r="AJ1425">
        <f t="shared" si="535"/>
        <v>0</v>
      </c>
      <c r="AK1425">
        <f t="shared" si="536"/>
        <v>0</v>
      </c>
      <c r="AL1425">
        <f t="shared" si="537"/>
        <v>0</v>
      </c>
      <c r="AM1425">
        <f t="shared" si="538"/>
        <v>0</v>
      </c>
      <c r="AN1425">
        <f t="shared" si="539"/>
        <v>0</v>
      </c>
      <c r="AO1425">
        <f t="shared" si="540"/>
        <v>0</v>
      </c>
      <c r="AP1425">
        <f t="shared" si="541"/>
        <v>0</v>
      </c>
      <c r="AQ1425">
        <f t="shared" si="542"/>
        <v>0</v>
      </c>
      <c r="AR1425">
        <f t="shared" si="543"/>
        <v>0</v>
      </c>
      <c r="AS1425">
        <f t="shared" si="544"/>
        <v>0</v>
      </c>
      <c r="AT1425">
        <f t="shared" si="545"/>
        <v>0</v>
      </c>
      <c r="AU1425">
        <f t="shared" si="546"/>
        <v>0</v>
      </c>
      <c r="AV1425">
        <f t="shared" si="547"/>
        <v>0</v>
      </c>
      <c r="AW1425">
        <f t="shared" si="548"/>
        <v>0</v>
      </c>
      <c r="AX1425">
        <f t="shared" si="549"/>
        <v>0</v>
      </c>
      <c r="AY1425">
        <f t="shared" si="550"/>
        <v>0</v>
      </c>
      <c r="AZ1425">
        <f t="shared" si="551"/>
        <v>0</v>
      </c>
      <c r="BA1425" s="35">
        <f t="shared" si="552"/>
        <v>0</v>
      </c>
      <c r="BB1425" s="36">
        <f t="shared" si="553"/>
        <v>0</v>
      </c>
      <c r="BC1425" s="37">
        <f t="shared" si="554"/>
        <v>0</v>
      </c>
      <c r="BD1425" s="38">
        <f t="shared" si="555"/>
        <v>0</v>
      </c>
      <c r="BE1425" s="35">
        <f t="shared" si="556"/>
        <v>0</v>
      </c>
      <c r="BF1425" s="36">
        <f t="shared" si="557"/>
        <v>0</v>
      </c>
      <c r="BG1425" s="37">
        <f t="shared" si="558"/>
        <v>0</v>
      </c>
      <c r="BH1425" s="38">
        <f t="shared" si="559"/>
        <v>0</v>
      </c>
      <c r="BI1425" s="35">
        <f t="shared" si="560"/>
        <v>0</v>
      </c>
      <c r="BJ1425" s="36">
        <f t="shared" si="561"/>
        <v>0</v>
      </c>
      <c r="BK1425" s="37">
        <f t="shared" si="562"/>
        <v>0</v>
      </c>
      <c r="BL1425" s="38">
        <f t="shared" si="563"/>
        <v>0</v>
      </c>
      <c r="BM1425" s="39">
        <f t="shared" si="564"/>
        <v>0</v>
      </c>
      <c r="BN1425" s="34" t="str">
        <f>IF(BM1425=0,"",
IF(SUM($BM$985:BM1425)=1,BO1425,
IF($BM$1560&gt;SUM($BM$985:BM1425),_xlfn.CONCAT(", ",BO1425),
IF($BM$1560=SUM($BM$985:BM1425),_xlfn.CONCAT(" y ",BO1425)))))</f>
        <v/>
      </c>
      <c r="BO1425" s="270" t="s">
        <v>1205</v>
      </c>
    </row>
    <row r="1426" spans="1:67" ht="15" customHeight="1">
      <c r="A1426" s="245"/>
      <c r="B1426" s="9"/>
      <c r="C1426" s="270" t="s">
        <v>1206</v>
      </c>
      <c r="D1426" s="389" t="str">
        <f>IF($AC$978="","",IF(HLOOKUP($AC$978,Presentación!$AQ$3:$BV$574,Presentación!AP445)="","",HLOOKUP($AC$978,Presentación!$AQ$3:$BV$574,Presentación!AP445,0)))</f>
        <v/>
      </c>
      <c r="E1426" s="390"/>
      <c r="F1426" s="391"/>
      <c r="G1426" s="480" t="str">
        <f>IF($AC$978="","",IF(HLOOKUP($AC$978,Presentación!$BZ$3:$DE$574,Presentación!AP445,0)="","",HLOOKUP($AC$978,Presentación!$BZ$3:$DE$574,Presentación!AP445,0)))</f>
        <v/>
      </c>
      <c r="H1426" s="481"/>
      <c r="I1426" s="481"/>
      <c r="J1426" s="481"/>
      <c r="K1426" s="481"/>
      <c r="L1426" s="482"/>
      <c r="M1426" s="27"/>
      <c r="N1426" s="27"/>
      <c r="O1426" s="27"/>
      <c r="P1426" s="27"/>
      <c r="Q1426" s="27"/>
      <c r="R1426" s="27"/>
      <c r="S1426" s="27"/>
      <c r="T1426" s="27"/>
      <c r="U1426" s="27"/>
      <c r="V1426" s="27"/>
      <c r="W1426" s="27"/>
      <c r="X1426" s="27"/>
      <c r="Y1426" s="27"/>
      <c r="Z1426" s="27"/>
      <c r="AA1426" s="27"/>
      <c r="AB1426" s="27"/>
      <c r="AC1426" s="27"/>
      <c r="AD1426" s="27"/>
      <c r="AG1426">
        <f t="shared" si="532"/>
        <v>0</v>
      </c>
      <c r="AH1426">
        <f t="shared" si="533"/>
        <v>0</v>
      </c>
      <c r="AI1426">
        <f t="shared" si="534"/>
        <v>0</v>
      </c>
      <c r="AJ1426">
        <f t="shared" si="535"/>
        <v>0</v>
      </c>
      <c r="AK1426">
        <f t="shared" si="536"/>
        <v>0</v>
      </c>
      <c r="AL1426">
        <f t="shared" si="537"/>
        <v>0</v>
      </c>
      <c r="AM1426">
        <f t="shared" si="538"/>
        <v>0</v>
      </c>
      <c r="AN1426">
        <f t="shared" si="539"/>
        <v>0</v>
      </c>
      <c r="AO1426">
        <f t="shared" si="540"/>
        <v>0</v>
      </c>
      <c r="AP1426">
        <f t="shared" si="541"/>
        <v>0</v>
      </c>
      <c r="AQ1426">
        <f t="shared" si="542"/>
        <v>0</v>
      </c>
      <c r="AR1426">
        <f t="shared" si="543"/>
        <v>0</v>
      </c>
      <c r="AS1426">
        <f t="shared" si="544"/>
        <v>0</v>
      </c>
      <c r="AT1426">
        <f t="shared" si="545"/>
        <v>0</v>
      </c>
      <c r="AU1426">
        <f t="shared" si="546"/>
        <v>0</v>
      </c>
      <c r="AV1426">
        <f t="shared" si="547"/>
        <v>0</v>
      </c>
      <c r="AW1426">
        <f t="shared" si="548"/>
        <v>0</v>
      </c>
      <c r="AX1426">
        <f t="shared" si="549"/>
        <v>0</v>
      </c>
      <c r="AY1426">
        <f t="shared" si="550"/>
        <v>0</v>
      </c>
      <c r="AZ1426">
        <f t="shared" si="551"/>
        <v>0</v>
      </c>
      <c r="BA1426" s="35">
        <f t="shared" si="552"/>
        <v>0</v>
      </c>
      <c r="BB1426" s="36">
        <f t="shared" si="553"/>
        <v>0</v>
      </c>
      <c r="BC1426" s="37">
        <f t="shared" si="554"/>
        <v>0</v>
      </c>
      <c r="BD1426" s="38">
        <f t="shared" si="555"/>
        <v>0</v>
      </c>
      <c r="BE1426" s="35">
        <f t="shared" si="556"/>
        <v>0</v>
      </c>
      <c r="BF1426" s="36">
        <f t="shared" si="557"/>
        <v>0</v>
      </c>
      <c r="BG1426" s="37">
        <f t="shared" si="558"/>
        <v>0</v>
      </c>
      <c r="BH1426" s="38">
        <f t="shared" si="559"/>
        <v>0</v>
      </c>
      <c r="BI1426" s="35">
        <f t="shared" si="560"/>
        <v>0</v>
      </c>
      <c r="BJ1426" s="36">
        <f t="shared" si="561"/>
        <v>0</v>
      </c>
      <c r="BK1426" s="37">
        <f t="shared" si="562"/>
        <v>0</v>
      </c>
      <c r="BL1426" s="38">
        <f t="shared" si="563"/>
        <v>0</v>
      </c>
      <c r="BM1426" s="39">
        <f t="shared" si="564"/>
        <v>0</v>
      </c>
      <c r="BN1426" s="34" t="str">
        <f>IF(BM1426=0,"",
IF(SUM($BM$985:BM1426)=1,BO1426,
IF($BM$1560&gt;SUM($BM$985:BM1426),_xlfn.CONCAT(", ",BO1426),
IF($BM$1560=SUM($BM$985:BM1426),_xlfn.CONCAT(" y ",BO1426)))))</f>
        <v/>
      </c>
      <c r="BO1426" s="270" t="s">
        <v>1206</v>
      </c>
    </row>
    <row r="1427" spans="1:67" ht="15" customHeight="1">
      <c r="A1427" s="245"/>
      <c r="B1427" s="9"/>
      <c r="C1427" s="270" t="s">
        <v>1207</v>
      </c>
      <c r="D1427" s="389" t="str">
        <f>IF($AC$978="","",IF(HLOOKUP($AC$978,Presentación!$AQ$3:$BV$574,Presentación!AP446)="","",HLOOKUP($AC$978,Presentación!$AQ$3:$BV$574,Presentación!AP446,0)))</f>
        <v/>
      </c>
      <c r="E1427" s="390"/>
      <c r="F1427" s="391"/>
      <c r="G1427" s="480" t="str">
        <f>IF($AC$978="","",IF(HLOOKUP($AC$978,Presentación!$BZ$3:$DE$574,Presentación!AP446,0)="","",HLOOKUP($AC$978,Presentación!$BZ$3:$DE$574,Presentación!AP446,0)))</f>
        <v/>
      </c>
      <c r="H1427" s="481"/>
      <c r="I1427" s="481"/>
      <c r="J1427" s="481"/>
      <c r="K1427" s="481"/>
      <c r="L1427" s="482"/>
      <c r="M1427" s="27"/>
      <c r="N1427" s="27"/>
      <c r="O1427" s="27"/>
      <c r="P1427" s="27"/>
      <c r="Q1427" s="27"/>
      <c r="R1427" s="27"/>
      <c r="S1427" s="27"/>
      <c r="T1427" s="27"/>
      <c r="U1427" s="27"/>
      <c r="V1427" s="27"/>
      <c r="W1427" s="27"/>
      <c r="X1427" s="27"/>
      <c r="Y1427" s="27"/>
      <c r="Z1427" s="27"/>
      <c r="AA1427" s="27"/>
      <c r="AB1427" s="27"/>
      <c r="AC1427" s="27"/>
      <c r="AD1427" s="27"/>
      <c r="AG1427">
        <f t="shared" si="532"/>
        <v>0</v>
      </c>
      <c r="AH1427">
        <f t="shared" si="533"/>
        <v>0</v>
      </c>
      <c r="AI1427">
        <f t="shared" si="534"/>
        <v>0</v>
      </c>
      <c r="AJ1427">
        <f t="shared" si="535"/>
        <v>0</v>
      </c>
      <c r="AK1427">
        <f t="shared" si="536"/>
        <v>0</v>
      </c>
      <c r="AL1427">
        <f t="shared" si="537"/>
        <v>0</v>
      </c>
      <c r="AM1427">
        <f t="shared" si="538"/>
        <v>0</v>
      </c>
      <c r="AN1427">
        <f t="shared" si="539"/>
        <v>0</v>
      </c>
      <c r="AO1427">
        <f t="shared" si="540"/>
        <v>0</v>
      </c>
      <c r="AP1427">
        <f t="shared" si="541"/>
        <v>0</v>
      </c>
      <c r="AQ1427">
        <f t="shared" si="542"/>
        <v>0</v>
      </c>
      <c r="AR1427">
        <f t="shared" si="543"/>
        <v>0</v>
      </c>
      <c r="AS1427">
        <f t="shared" si="544"/>
        <v>0</v>
      </c>
      <c r="AT1427">
        <f t="shared" si="545"/>
        <v>0</v>
      </c>
      <c r="AU1427">
        <f t="shared" si="546"/>
        <v>0</v>
      </c>
      <c r="AV1427">
        <f t="shared" si="547"/>
        <v>0</v>
      </c>
      <c r="AW1427">
        <f t="shared" si="548"/>
        <v>0</v>
      </c>
      <c r="AX1427">
        <f t="shared" si="549"/>
        <v>0</v>
      </c>
      <c r="AY1427">
        <f t="shared" si="550"/>
        <v>0</v>
      </c>
      <c r="AZ1427">
        <f t="shared" si="551"/>
        <v>0</v>
      </c>
      <c r="BA1427" s="35">
        <f t="shared" si="552"/>
        <v>0</v>
      </c>
      <c r="BB1427" s="36">
        <f t="shared" si="553"/>
        <v>0</v>
      </c>
      <c r="BC1427" s="37">
        <f t="shared" si="554"/>
        <v>0</v>
      </c>
      <c r="BD1427" s="38">
        <f t="shared" si="555"/>
        <v>0</v>
      </c>
      <c r="BE1427" s="35">
        <f t="shared" si="556"/>
        <v>0</v>
      </c>
      <c r="BF1427" s="36">
        <f t="shared" si="557"/>
        <v>0</v>
      </c>
      <c r="BG1427" s="37">
        <f t="shared" si="558"/>
        <v>0</v>
      </c>
      <c r="BH1427" s="38">
        <f t="shared" si="559"/>
        <v>0</v>
      </c>
      <c r="BI1427" s="35">
        <f t="shared" si="560"/>
        <v>0</v>
      </c>
      <c r="BJ1427" s="36">
        <f t="shared" si="561"/>
        <v>0</v>
      </c>
      <c r="BK1427" s="37">
        <f t="shared" si="562"/>
        <v>0</v>
      </c>
      <c r="BL1427" s="38">
        <f t="shared" si="563"/>
        <v>0</v>
      </c>
      <c r="BM1427" s="39">
        <f t="shared" si="564"/>
        <v>0</v>
      </c>
      <c r="BN1427" s="34" t="str">
        <f>IF(BM1427=0,"",
IF(SUM($BM$985:BM1427)=1,BO1427,
IF($BM$1560&gt;SUM($BM$985:BM1427),_xlfn.CONCAT(", ",BO1427),
IF($BM$1560=SUM($BM$985:BM1427),_xlfn.CONCAT(" y ",BO1427)))))</f>
        <v/>
      </c>
      <c r="BO1427" s="270" t="s">
        <v>1207</v>
      </c>
    </row>
    <row r="1428" spans="1:67" ht="15" customHeight="1">
      <c r="A1428" s="245"/>
      <c r="B1428" s="9"/>
      <c r="C1428" s="270" t="s">
        <v>1208</v>
      </c>
      <c r="D1428" s="389" t="str">
        <f>IF($AC$978="","",IF(HLOOKUP($AC$978,Presentación!$AQ$3:$BV$574,Presentación!AP447)="","",HLOOKUP($AC$978,Presentación!$AQ$3:$BV$574,Presentación!AP447,0)))</f>
        <v/>
      </c>
      <c r="E1428" s="390"/>
      <c r="F1428" s="391"/>
      <c r="G1428" s="480" t="str">
        <f>IF($AC$978="","",IF(HLOOKUP($AC$978,Presentación!$BZ$3:$DE$574,Presentación!AP447,0)="","",HLOOKUP($AC$978,Presentación!$BZ$3:$DE$574,Presentación!AP447,0)))</f>
        <v/>
      </c>
      <c r="H1428" s="481"/>
      <c r="I1428" s="481"/>
      <c r="J1428" s="481"/>
      <c r="K1428" s="481"/>
      <c r="L1428" s="482"/>
      <c r="M1428" s="27"/>
      <c r="N1428" s="27"/>
      <c r="O1428" s="27"/>
      <c r="P1428" s="27"/>
      <c r="Q1428" s="27"/>
      <c r="R1428" s="27"/>
      <c r="S1428" s="27"/>
      <c r="T1428" s="27"/>
      <c r="U1428" s="27"/>
      <c r="V1428" s="27"/>
      <c r="W1428" s="27"/>
      <c r="X1428" s="27"/>
      <c r="Y1428" s="27"/>
      <c r="Z1428" s="27"/>
      <c r="AA1428" s="27"/>
      <c r="AB1428" s="27"/>
      <c r="AC1428" s="27"/>
      <c r="AD1428" s="27"/>
      <c r="AG1428">
        <f t="shared" si="532"/>
        <v>0</v>
      </c>
      <c r="AH1428">
        <f t="shared" si="533"/>
        <v>0</v>
      </c>
      <c r="AI1428">
        <f t="shared" si="534"/>
        <v>0</v>
      </c>
      <c r="AJ1428">
        <f t="shared" si="535"/>
        <v>0</v>
      </c>
      <c r="AK1428">
        <f t="shared" si="536"/>
        <v>0</v>
      </c>
      <c r="AL1428">
        <f t="shared" si="537"/>
        <v>0</v>
      </c>
      <c r="AM1428">
        <f t="shared" si="538"/>
        <v>0</v>
      </c>
      <c r="AN1428">
        <f t="shared" si="539"/>
        <v>0</v>
      </c>
      <c r="AO1428">
        <f t="shared" si="540"/>
        <v>0</v>
      </c>
      <c r="AP1428">
        <f t="shared" si="541"/>
        <v>0</v>
      </c>
      <c r="AQ1428">
        <f t="shared" si="542"/>
        <v>0</v>
      </c>
      <c r="AR1428">
        <f t="shared" si="543"/>
        <v>0</v>
      </c>
      <c r="AS1428">
        <f t="shared" si="544"/>
        <v>0</v>
      </c>
      <c r="AT1428">
        <f t="shared" si="545"/>
        <v>0</v>
      </c>
      <c r="AU1428">
        <f t="shared" si="546"/>
        <v>0</v>
      </c>
      <c r="AV1428">
        <f t="shared" si="547"/>
        <v>0</v>
      </c>
      <c r="AW1428">
        <f t="shared" si="548"/>
        <v>0</v>
      </c>
      <c r="AX1428">
        <f t="shared" si="549"/>
        <v>0</v>
      </c>
      <c r="AY1428">
        <f t="shared" si="550"/>
        <v>0</v>
      </c>
      <c r="AZ1428">
        <f t="shared" si="551"/>
        <v>0</v>
      </c>
      <c r="BA1428" s="35">
        <f t="shared" si="552"/>
        <v>0</v>
      </c>
      <c r="BB1428" s="36">
        <f t="shared" si="553"/>
        <v>0</v>
      </c>
      <c r="BC1428" s="37">
        <f t="shared" si="554"/>
        <v>0</v>
      </c>
      <c r="BD1428" s="38">
        <f t="shared" si="555"/>
        <v>0</v>
      </c>
      <c r="BE1428" s="35">
        <f t="shared" si="556"/>
        <v>0</v>
      </c>
      <c r="BF1428" s="36">
        <f t="shared" si="557"/>
        <v>0</v>
      </c>
      <c r="BG1428" s="37">
        <f t="shared" si="558"/>
        <v>0</v>
      </c>
      <c r="BH1428" s="38">
        <f t="shared" si="559"/>
        <v>0</v>
      </c>
      <c r="BI1428" s="35">
        <f t="shared" si="560"/>
        <v>0</v>
      </c>
      <c r="BJ1428" s="36">
        <f t="shared" si="561"/>
        <v>0</v>
      </c>
      <c r="BK1428" s="37">
        <f t="shared" si="562"/>
        <v>0</v>
      </c>
      <c r="BL1428" s="38">
        <f t="shared" si="563"/>
        <v>0</v>
      </c>
      <c r="BM1428" s="39">
        <f t="shared" si="564"/>
        <v>0</v>
      </c>
      <c r="BN1428" s="34" t="str">
        <f>IF(BM1428=0,"",
IF(SUM($BM$985:BM1428)=1,BO1428,
IF($BM$1560&gt;SUM($BM$985:BM1428),_xlfn.CONCAT(", ",BO1428),
IF($BM$1560=SUM($BM$985:BM1428),_xlfn.CONCAT(" y ",BO1428)))))</f>
        <v/>
      </c>
      <c r="BO1428" s="270" t="s">
        <v>1208</v>
      </c>
    </row>
    <row r="1429" spans="1:67" ht="15" customHeight="1">
      <c r="A1429" s="245"/>
      <c r="B1429" s="9"/>
      <c r="C1429" s="270" t="s">
        <v>1209</v>
      </c>
      <c r="D1429" s="389" t="str">
        <f>IF($AC$978="","",IF(HLOOKUP($AC$978,Presentación!$AQ$3:$BV$574,Presentación!AP448)="","",HLOOKUP($AC$978,Presentación!$AQ$3:$BV$574,Presentación!AP448,0)))</f>
        <v/>
      </c>
      <c r="E1429" s="390"/>
      <c r="F1429" s="391"/>
      <c r="G1429" s="480" t="str">
        <f>IF($AC$978="","",IF(HLOOKUP($AC$978,Presentación!$BZ$3:$DE$574,Presentación!AP448,0)="","",HLOOKUP($AC$978,Presentación!$BZ$3:$DE$574,Presentación!AP448,0)))</f>
        <v/>
      </c>
      <c r="H1429" s="481"/>
      <c r="I1429" s="481"/>
      <c r="J1429" s="481"/>
      <c r="K1429" s="481"/>
      <c r="L1429" s="482"/>
      <c r="M1429" s="27"/>
      <c r="N1429" s="27"/>
      <c r="O1429" s="27"/>
      <c r="P1429" s="27"/>
      <c r="Q1429" s="27"/>
      <c r="R1429" s="27"/>
      <c r="S1429" s="27"/>
      <c r="T1429" s="27"/>
      <c r="U1429" s="27"/>
      <c r="V1429" s="27"/>
      <c r="W1429" s="27"/>
      <c r="X1429" s="27"/>
      <c r="Y1429" s="27"/>
      <c r="Z1429" s="27"/>
      <c r="AA1429" s="27"/>
      <c r="AB1429" s="27"/>
      <c r="AC1429" s="27"/>
      <c r="AD1429" s="27"/>
      <c r="AG1429">
        <f t="shared" si="532"/>
        <v>0</v>
      </c>
      <c r="AH1429">
        <f t="shared" si="533"/>
        <v>0</v>
      </c>
      <c r="AI1429">
        <f t="shared" si="534"/>
        <v>0</v>
      </c>
      <c r="AJ1429">
        <f t="shared" si="535"/>
        <v>0</v>
      </c>
      <c r="AK1429">
        <f t="shared" si="536"/>
        <v>0</v>
      </c>
      <c r="AL1429">
        <f t="shared" si="537"/>
        <v>0</v>
      </c>
      <c r="AM1429">
        <f t="shared" si="538"/>
        <v>0</v>
      </c>
      <c r="AN1429">
        <f t="shared" si="539"/>
        <v>0</v>
      </c>
      <c r="AO1429">
        <f t="shared" si="540"/>
        <v>0</v>
      </c>
      <c r="AP1429">
        <f t="shared" si="541"/>
        <v>0</v>
      </c>
      <c r="AQ1429">
        <f t="shared" si="542"/>
        <v>0</v>
      </c>
      <c r="AR1429">
        <f t="shared" si="543"/>
        <v>0</v>
      </c>
      <c r="AS1429">
        <f t="shared" si="544"/>
        <v>0</v>
      </c>
      <c r="AT1429">
        <f t="shared" si="545"/>
        <v>0</v>
      </c>
      <c r="AU1429">
        <f t="shared" si="546"/>
        <v>0</v>
      </c>
      <c r="AV1429">
        <f t="shared" si="547"/>
        <v>0</v>
      </c>
      <c r="AW1429">
        <f t="shared" si="548"/>
        <v>0</v>
      </c>
      <c r="AX1429">
        <f t="shared" si="549"/>
        <v>0</v>
      </c>
      <c r="AY1429">
        <f t="shared" si="550"/>
        <v>0</v>
      </c>
      <c r="AZ1429">
        <f t="shared" si="551"/>
        <v>0</v>
      </c>
      <c r="BA1429" s="35">
        <f t="shared" si="552"/>
        <v>0</v>
      </c>
      <c r="BB1429" s="36">
        <f t="shared" si="553"/>
        <v>0</v>
      </c>
      <c r="BC1429" s="37">
        <f t="shared" si="554"/>
        <v>0</v>
      </c>
      <c r="BD1429" s="38">
        <f t="shared" si="555"/>
        <v>0</v>
      </c>
      <c r="BE1429" s="35">
        <f t="shared" si="556"/>
        <v>0</v>
      </c>
      <c r="BF1429" s="36">
        <f t="shared" si="557"/>
        <v>0</v>
      </c>
      <c r="BG1429" s="37">
        <f t="shared" si="558"/>
        <v>0</v>
      </c>
      <c r="BH1429" s="38">
        <f t="shared" si="559"/>
        <v>0</v>
      </c>
      <c r="BI1429" s="35">
        <f t="shared" si="560"/>
        <v>0</v>
      </c>
      <c r="BJ1429" s="36">
        <f t="shared" si="561"/>
        <v>0</v>
      </c>
      <c r="BK1429" s="37">
        <f t="shared" si="562"/>
        <v>0</v>
      </c>
      <c r="BL1429" s="38">
        <f t="shared" si="563"/>
        <v>0</v>
      </c>
      <c r="BM1429" s="39">
        <f t="shared" si="564"/>
        <v>0</v>
      </c>
      <c r="BN1429" s="34" t="str">
        <f>IF(BM1429=0,"",
IF(SUM($BM$985:BM1429)=1,BO1429,
IF($BM$1560&gt;SUM($BM$985:BM1429),_xlfn.CONCAT(", ",BO1429),
IF($BM$1560=SUM($BM$985:BM1429),_xlfn.CONCAT(" y ",BO1429)))))</f>
        <v/>
      </c>
      <c r="BO1429" s="270" t="s">
        <v>1209</v>
      </c>
    </row>
    <row r="1430" spans="1:67" ht="15" customHeight="1">
      <c r="A1430" s="245"/>
      <c r="B1430" s="9"/>
      <c r="C1430" s="270" t="s">
        <v>1210</v>
      </c>
      <c r="D1430" s="389" t="str">
        <f>IF($AC$978="","",IF(HLOOKUP($AC$978,Presentación!$AQ$3:$BV$574,Presentación!AP449)="","",HLOOKUP($AC$978,Presentación!$AQ$3:$BV$574,Presentación!AP449,0)))</f>
        <v/>
      </c>
      <c r="E1430" s="390"/>
      <c r="F1430" s="391"/>
      <c r="G1430" s="480" t="str">
        <f>IF($AC$978="","",IF(HLOOKUP($AC$978,Presentación!$BZ$3:$DE$574,Presentación!AP449,0)="","",HLOOKUP($AC$978,Presentación!$BZ$3:$DE$574,Presentación!AP449,0)))</f>
        <v/>
      </c>
      <c r="H1430" s="481"/>
      <c r="I1430" s="481"/>
      <c r="J1430" s="481"/>
      <c r="K1430" s="481"/>
      <c r="L1430" s="482"/>
      <c r="M1430" s="27"/>
      <c r="N1430" s="27"/>
      <c r="O1430" s="27"/>
      <c r="P1430" s="27"/>
      <c r="Q1430" s="27"/>
      <c r="R1430" s="27"/>
      <c r="S1430" s="27"/>
      <c r="T1430" s="27"/>
      <c r="U1430" s="27"/>
      <c r="V1430" s="27"/>
      <c r="W1430" s="27"/>
      <c r="X1430" s="27"/>
      <c r="Y1430" s="27"/>
      <c r="Z1430" s="27"/>
      <c r="AA1430" s="27"/>
      <c r="AB1430" s="27"/>
      <c r="AC1430" s="27"/>
      <c r="AD1430" s="27"/>
      <c r="AG1430">
        <f t="shared" si="532"/>
        <v>0</v>
      </c>
      <c r="AH1430">
        <f t="shared" si="533"/>
        <v>0</v>
      </c>
      <c r="AI1430">
        <f t="shared" si="534"/>
        <v>0</v>
      </c>
      <c r="AJ1430">
        <f t="shared" si="535"/>
        <v>0</v>
      </c>
      <c r="AK1430">
        <f t="shared" si="536"/>
        <v>0</v>
      </c>
      <c r="AL1430">
        <f t="shared" si="537"/>
        <v>0</v>
      </c>
      <c r="AM1430">
        <f t="shared" si="538"/>
        <v>0</v>
      </c>
      <c r="AN1430">
        <f t="shared" si="539"/>
        <v>0</v>
      </c>
      <c r="AO1430">
        <f t="shared" si="540"/>
        <v>0</v>
      </c>
      <c r="AP1430">
        <f t="shared" si="541"/>
        <v>0</v>
      </c>
      <c r="AQ1430">
        <f t="shared" si="542"/>
        <v>0</v>
      </c>
      <c r="AR1430">
        <f t="shared" si="543"/>
        <v>0</v>
      </c>
      <c r="AS1430">
        <f t="shared" si="544"/>
        <v>0</v>
      </c>
      <c r="AT1430">
        <f t="shared" si="545"/>
        <v>0</v>
      </c>
      <c r="AU1430">
        <f t="shared" si="546"/>
        <v>0</v>
      </c>
      <c r="AV1430">
        <f t="shared" si="547"/>
        <v>0</v>
      </c>
      <c r="AW1430">
        <f t="shared" si="548"/>
        <v>0</v>
      </c>
      <c r="AX1430">
        <f t="shared" si="549"/>
        <v>0</v>
      </c>
      <c r="AY1430">
        <f t="shared" si="550"/>
        <v>0</v>
      </c>
      <c r="AZ1430">
        <f t="shared" si="551"/>
        <v>0</v>
      </c>
      <c r="BA1430" s="35">
        <f t="shared" si="552"/>
        <v>0</v>
      </c>
      <c r="BB1430" s="36">
        <f t="shared" si="553"/>
        <v>0</v>
      </c>
      <c r="BC1430" s="37">
        <f t="shared" si="554"/>
        <v>0</v>
      </c>
      <c r="BD1430" s="38">
        <f t="shared" si="555"/>
        <v>0</v>
      </c>
      <c r="BE1430" s="35">
        <f t="shared" si="556"/>
        <v>0</v>
      </c>
      <c r="BF1430" s="36">
        <f t="shared" si="557"/>
        <v>0</v>
      </c>
      <c r="BG1430" s="37">
        <f t="shared" si="558"/>
        <v>0</v>
      </c>
      <c r="BH1430" s="38">
        <f t="shared" si="559"/>
        <v>0</v>
      </c>
      <c r="BI1430" s="35">
        <f t="shared" si="560"/>
        <v>0</v>
      </c>
      <c r="BJ1430" s="36">
        <f t="shared" si="561"/>
        <v>0</v>
      </c>
      <c r="BK1430" s="37">
        <f t="shared" si="562"/>
        <v>0</v>
      </c>
      <c r="BL1430" s="38">
        <f t="shared" si="563"/>
        <v>0</v>
      </c>
      <c r="BM1430" s="39">
        <f t="shared" si="564"/>
        <v>0</v>
      </c>
      <c r="BN1430" s="34" t="str">
        <f>IF(BM1430=0,"",
IF(SUM($BM$985:BM1430)=1,BO1430,
IF($BM$1560&gt;SUM($BM$985:BM1430),_xlfn.CONCAT(", ",BO1430),
IF($BM$1560=SUM($BM$985:BM1430),_xlfn.CONCAT(" y ",BO1430)))))</f>
        <v/>
      </c>
      <c r="BO1430" s="270" t="s">
        <v>1210</v>
      </c>
    </row>
    <row r="1431" spans="1:67" ht="15" customHeight="1">
      <c r="A1431" s="245"/>
      <c r="B1431" s="9"/>
      <c r="C1431" s="270" t="s">
        <v>1211</v>
      </c>
      <c r="D1431" s="389" t="str">
        <f>IF($AC$978="","",IF(HLOOKUP($AC$978,Presentación!$AQ$3:$BV$574,Presentación!AP450)="","",HLOOKUP($AC$978,Presentación!$AQ$3:$BV$574,Presentación!AP450,0)))</f>
        <v/>
      </c>
      <c r="E1431" s="390"/>
      <c r="F1431" s="391"/>
      <c r="G1431" s="480" t="str">
        <f>IF($AC$978="","",IF(HLOOKUP($AC$978,Presentación!$BZ$3:$DE$574,Presentación!AP450,0)="","",HLOOKUP($AC$978,Presentación!$BZ$3:$DE$574,Presentación!AP450,0)))</f>
        <v/>
      </c>
      <c r="H1431" s="481"/>
      <c r="I1431" s="481"/>
      <c r="J1431" s="481"/>
      <c r="K1431" s="481"/>
      <c r="L1431" s="482"/>
      <c r="M1431" s="27"/>
      <c r="N1431" s="27"/>
      <c r="O1431" s="27"/>
      <c r="P1431" s="27"/>
      <c r="Q1431" s="27"/>
      <c r="R1431" s="27"/>
      <c r="S1431" s="27"/>
      <c r="T1431" s="27"/>
      <c r="U1431" s="27"/>
      <c r="V1431" s="27"/>
      <c r="W1431" s="27"/>
      <c r="X1431" s="27"/>
      <c r="Y1431" s="27"/>
      <c r="Z1431" s="27"/>
      <c r="AA1431" s="27"/>
      <c r="AB1431" s="27"/>
      <c r="AC1431" s="27"/>
      <c r="AD1431" s="27"/>
      <c r="AG1431">
        <f t="shared" si="532"/>
        <v>0</v>
      </c>
      <c r="AH1431">
        <f t="shared" si="533"/>
        <v>0</v>
      </c>
      <c r="AI1431">
        <f t="shared" si="534"/>
        <v>0</v>
      </c>
      <c r="AJ1431">
        <f t="shared" si="535"/>
        <v>0</v>
      </c>
      <c r="AK1431">
        <f t="shared" si="536"/>
        <v>0</v>
      </c>
      <c r="AL1431">
        <f t="shared" si="537"/>
        <v>0</v>
      </c>
      <c r="AM1431">
        <f t="shared" si="538"/>
        <v>0</v>
      </c>
      <c r="AN1431">
        <f t="shared" si="539"/>
        <v>0</v>
      </c>
      <c r="AO1431">
        <f t="shared" si="540"/>
        <v>0</v>
      </c>
      <c r="AP1431">
        <f t="shared" si="541"/>
        <v>0</v>
      </c>
      <c r="AQ1431">
        <f t="shared" si="542"/>
        <v>0</v>
      </c>
      <c r="AR1431">
        <f t="shared" si="543"/>
        <v>0</v>
      </c>
      <c r="AS1431">
        <f t="shared" si="544"/>
        <v>0</v>
      </c>
      <c r="AT1431">
        <f t="shared" si="545"/>
        <v>0</v>
      </c>
      <c r="AU1431">
        <f t="shared" si="546"/>
        <v>0</v>
      </c>
      <c r="AV1431">
        <f t="shared" si="547"/>
        <v>0</v>
      </c>
      <c r="AW1431">
        <f t="shared" si="548"/>
        <v>0</v>
      </c>
      <c r="AX1431">
        <f t="shared" si="549"/>
        <v>0</v>
      </c>
      <c r="AY1431">
        <f t="shared" si="550"/>
        <v>0</v>
      </c>
      <c r="AZ1431">
        <f t="shared" si="551"/>
        <v>0</v>
      </c>
      <c r="BA1431" s="35">
        <f t="shared" si="552"/>
        <v>0</v>
      </c>
      <c r="BB1431" s="36">
        <f t="shared" si="553"/>
        <v>0</v>
      </c>
      <c r="BC1431" s="37">
        <f t="shared" si="554"/>
        <v>0</v>
      </c>
      <c r="BD1431" s="38">
        <f t="shared" si="555"/>
        <v>0</v>
      </c>
      <c r="BE1431" s="35">
        <f t="shared" si="556"/>
        <v>0</v>
      </c>
      <c r="BF1431" s="36">
        <f t="shared" si="557"/>
        <v>0</v>
      </c>
      <c r="BG1431" s="37">
        <f t="shared" si="558"/>
        <v>0</v>
      </c>
      <c r="BH1431" s="38">
        <f t="shared" si="559"/>
        <v>0</v>
      </c>
      <c r="BI1431" s="35">
        <f t="shared" si="560"/>
        <v>0</v>
      </c>
      <c r="BJ1431" s="36">
        <f t="shared" si="561"/>
        <v>0</v>
      </c>
      <c r="BK1431" s="37">
        <f t="shared" si="562"/>
        <v>0</v>
      </c>
      <c r="BL1431" s="38">
        <f t="shared" si="563"/>
        <v>0</v>
      </c>
      <c r="BM1431" s="39">
        <f t="shared" si="564"/>
        <v>0</v>
      </c>
      <c r="BN1431" s="34" t="str">
        <f>IF(BM1431=0,"",
IF(SUM($BM$985:BM1431)=1,BO1431,
IF($BM$1560&gt;SUM($BM$985:BM1431),_xlfn.CONCAT(", ",BO1431),
IF($BM$1560=SUM($BM$985:BM1431),_xlfn.CONCAT(" y ",BO1431)))))</f>
        <v/>
      </c>
      <c r="BO1431" s="270" t="s">
        <v>1211</v>
      </c>
    </row>
    <row r="1432" spans="1:67" ht="15" customHeight="1">
      <c r="A1432" s="245"/>
      <c r="B1432" s="9"/>
      <c r="C1432" s="270" t="s">
        <v>1212</v>
      </c>
      <c r="D1432" s="389" t="str">
        <f>IF($AC$978="","",IF(HLOOKUP($AC$978,Presentación!$AQ$3:$BV$574,Presentación!AP451)="","",HLOOKUP($AC$978,Presentación!$AQ$3:$BV$574,Presentación!AP451,0)))</f>
        <v/>
      </c>
      <c r="E1432" s="390"/>
      <c r="F1432" s="391"/>
      <c r="G1432" s="480" t="str">
        <f>IF($AC$978="","",IF(HLOOKUP($AC$978,Presentación!$BZ$3:$DE$574,Presentación!AP451,0)="","",HLOOKUP($AC$978,Presentación!$BZ$3:$DE$574,Presentación!AP451,0)))</f>
        <v/>
      </c>
      <c r="H1432" s="481"/>
      <c r="I1432" s="481"/>
      <c r="J1432" s="481"/>
      <c r="K1432" s="481"/>
      <c r="L1432" s="482"/>
      <c r="M1432" s="27"/>
      <c r="N1432" s="27"/>
      <c r="O1432" s="27"/>
      <c r="P1432" s="27"/>
      <c r="Q1432" s="27"/>
      <c r="R1432" s="27"/>
      <c r="S1432" s="27"/>
      <c r="T1432" s="27"/>
      <c r="U1432" s="27"/>
      <c r="V1432" s="27"/>
      <c r="W1432" s="27"/>
      <c r="X1432" s="27"/>
      <c r="Y1432" s="27"/>
      <c r="Z1432" s="27"/>
      <c r="AA1432" s="27"/>
      <c r="AB1432" s="27"/>
      <c r="AC1432" s="27"/>
      <c r="AD1432" s="27"/>
      <c r="AG1432">
        <f t="shared" si="532"/>
        <v>0</v>
      </c>
      <c r="AH1432">
        <f t="shared" si="533"/>
        <v>0</v>
      </c>
      <c r="AI1432">
        <f t="shared" si="534"/>
        <v>0</v>
      </c>
      <c r="AJ1432">
        <f t="shared" si="535"/>
        <v>0</v>
      </c>
      <c r="AK1432">
        <f t="shared" si="536"/>
        <v>0</v>
      </c>
      <c r="AL1432">
        <f t="shared" si="537"/>
        <v>0</v>
      </c>
      <c r="AM1432">
        <f t="shared" si="538"/>
        <v>0</v>
      </c>
      <c r="AN1432">
        <f t="shared" si="539"/>
        <v>0</v>
      </c>
      <c r="AO1432">
        <f t="shared" si="540"/>
        <v>0</v>
      </c>
      <c r="AP1432">
        <f t="shared" si="541"/>
        <v>0</v>
      </c>
      <c r="AQ1432">
        <f t="shared" si="542"/>
        <v>0</v>
      </c>
      <c r="AR1432">
        <f t="shared" si="543"/>
        <v>0</v>
      </c>
      <c r="AS1432">
        <f t="shared" si="544"/>
        <v>0</v>
      </c>
      <c r="AT1432">
        <f t="shared" si="545"/>
        <v>0</v>
      </c>
      <c r="AU1432">
        <f t="shared" si="546"/>
        <v>0</v>
      </c>
      <c r="AV1432">
        <f t="shared" si="547"/>
        <v>0</v>
      </c>
      <c r="AW1432">
        <f t="shared" si="548"/>
        <v>0</v>
      </c>
      <c r="AX1432">
        <f t="shared" si="549"/>
        <v>0</v>
      </c>
      <c r="AY1432">
        <f t="shared" si="550"/>
        <v>0</v>
      </c>
      <c r="AZ1432">
        <f t="shared" si="551"/>
        <v>0</v>
      </c>
      <c r="BA1432" s="35">
        <f t="shared" si="552"/>
        <v>0</v>
      </c>
      <c r="BB1432" s="36">
        <f t="shared" si="553"/>
        <v>0</v>
      </c>
      <c r="BC1432" s="37">
        <f t="shared" si="554"/>
        <v>0</v>
      </c>
      <c r="BD1432" s="38">
        <f t="shared" si="555"/>
        <v>0</v>
      </c>
      <c r="BE1432" s="35">
        <f t="shared" si="556"/>
        <v>0</v>
      </c>
      <c r="BF1432" s="36">
        <f t="shared" si="557"/>
        <v>0</v>
      </c>
      <c r="BG1432" s="37">
        <f t="shared" si="558"/>
        <v>0</v>
      </c>
      <c r="BH1432" s="38">
        <f t="shared" si="559"/>
        <v>0</v>
      </c>
      <c r="BI1432" s="35">
        <f t="shared" si="560"/>
        <v>0</v>
      </c>
      <c r="BJ1432" s="36">
        <f t="shared" si="561"/>
        <v>0</v>
      </c>
      <c r="BK1432" s="37">
        <f t="shared" si="562"/>
        <v>0</v>
      </c>
      <c r="BL1432" s="38">
        <f t="shared" si="563"/>
        <v>0</v>
      </c>
      <c r="BM1432" s="39">
        <f t="shared" si="564"/>
        <v>0</v>
      </c>
      <c r="BN1432" s="34" t="str">
        <f>IF(BM1432=0,"",
IF(SUM($BM$985:BM1432)=1,BO1432,
IF($BM$1560&gt;SUM($BM$985:BM1432),_xlfn.CONCAT(", ",BO1432),
IF($BM$1560=SUM($BM$985:BM1432),_xlfn.CONCAT(" y ",BO1432)))))</f>
        <v/>
      </c>
      <c r="BO1432" s="270" t="s">
        <v>1212</v>
      </c>
    </row>
    <row r="1433" spans="1:67" ht="15" customHeight="1">
      <c r="A1433" s="245"/>
      <c r="B1433" s="9"/>
      <c r="C1433" s="270" t="s">
        <v>1213</v>
      </c>
      <c r="D1433" s="389" t="str">
        <f>IF($AC$978="","",IF(HLOOKUP($AC$978,Presentación!$AQ$3:$BV$574,Presentación!AP452)="","",HLOOKUP($AC$978,Presentación!$AQ$3:$BV$574,Presentación!AP452,0)))</f>
        <v/>
      </c>
      <c r="E1433" s="390"/>
      <c r="F1433" s="391"/>
      <c r="G1433" s="480" t="str">
        <f>IF($AC$978="","",IF(HLOOKUP($AC$978,Presentación!$BZ$3:$DE$574,Presentación!AP452,0)="","",HLOOKUP($AC$978,Presentación!$BZ$3:$DE$574,Presentación!AP452,0)))</f>
        <v/>
      </c>
      <c r="H1433" s="481"/>
      <c r="I1433" s="481"/>
      <c r="J1433" s="481"/>
      <c r="K1433" s="481"/>
      <c r="L1433" s="482"/>
      <c r="M1433" s="27"/>
      <c r="N1433" s="27"/>
      <c r="O1433" s="27"/>
      <c r="P1433" s="27"/>
      <c r="Q1433" s="27"/>
      <c r="R1433" s="27"/>
      <c r="S1433" s="27"/>
      <c r="T1433" s="27"/>
      <c r="U1433" s="27"/>
      <c r="V1433" s="27"/>
      <c r="W1433" s="27"/>
      <c r="X1433" s="27"/>
      <c r="Y1433" s="27"/>
      <c r="Z1433" s="27"/>
      <c r="AA1433" s="27"/>
      <c r="AB1433" s="27"/>
      <c r="AC1433" s="27"/>
      <c r="AD1433" s="27"/>
      <c r="AG1433">
        <f t="shared" ref="AG1433:AG1496" si="565">IF(D1434&lt;&gt;"",IF(OR(COUNTA(M1434:AD1434,M2015:AD2015,M2596:AD2596)=0,COUNTA(M1434:AD1434,M2015:AD2015,M2596:AD2596)=54),0,1),0)</f>
        <v>0</v>
      </c>
      <c r="AH1433">
        <f t="shared" ref="AH1433:AH1496" si="566">IF(D1434="",IF(COUNTA(M1434:AD1434,M2015:AD2015,M2596:AD2596)=0,0,1),0)</f>
        <v>0</v>
      </c>
      <c r="AI1433">
        <f t="shared" ref="AI1433:AI1496" si="567">COUNTIF(N1433:O1433,"NS")</f>
        <v>0</v>
      </c>
      <c r="AJ1433">
        <f t="shared" ref="AJ1433:AJ1496" si="568">SUM(N1433:O1433)</f>
        <v>0</v>
      </c>
      <c r="AK1433">
        <f t="shared" ref="AK1433:AK1496" si="569">IF(COUNTIF(M1433:O1433,"NA")=3,0,IF(COUNTA(M1433:O1433)=0,0,IF(OR(AND(M1433=0,AI1433&gt;0),AND(M1433="ns",AJ1433&gt;0),AND(M1433="ns",AI1433=0,AJ1433=0)),1,IF(OR(AND(M1433&gt;0,AI1433=2),AND(M1433="ns",AI1433=2),AND(M1433="ns",AJ1433=0,AI1433&gt;0),M1433=AJ1433),0,1))))</f>
        <v>0</v>
      </c>
      <c r="AL1433">
        <f t="shared" ref="AL1433:AL1496" si="570">COUNTIF(Q1433:R1433,"NS")</f>
        <v>0</v>
      </c>
      <c r="AM1433">
        <f t="shared" ref="AM1433:AM1496" si="571">SUM(Q1433:R1433)</f>
        <v>0</v>
      </c>
      <c r="AN1433">
        <f t="shared" ref="AN1433:AN1496" si="572">IF(COUNTIF(P1433:R1433,"NA")=3,0,IF(COUNTA(P1433:R1433)=0,0,IF(OR(AND(P1433=0,AL1433&gt;0),AND(P1433="ns",AM1433&gt;0),AND(P1433="ns",AL1433=0,AM1433=0)),1,IF(OR(AND(P1433&gt;0,AL1433=2),AND(P1433="ns",AL1433=2),AND(P1433="ns",AM1433=0,AL1433&gt;0),P1433=AM1433),0,1))))</f>
        <v>0</v>
      </c>
      <c r="AO1433">
        <f t="shared" ref="AO1433:AO1496" si="573">COUNTIF(T1433:U1433,"NS")</f>
        <v>0</v>
      </c>
      <c r="AP1433">
        <f t="shared" ref="AP1433:AP1496" si="574">SUM(T1433:U1433)</f>
        <v>0</v>
      </c>
      <c r="AQ1433">
        <f t="shared" ref="AQ1433:AQ1496" si="575">IF(COUNTIF(S1433:U1433,"NA")=3,0,IF(COUNTA(S1433:U1433)=0,0,IF(OR(AND(S1433=0,AO1433&gt;0),AND(S1433="ns",AP1433&gt;0),AND(S1433="ns",AO1433=0,AP1433=0)),1,IF(OR(AND(S1433&gt;0,AO1433=2),AND(S1433="ns",AO1433=2),AND(S1433="ns",AP1433=0,AO1433&gt;0),S1433=AP1433),0,1))))</f>
        <v>0</v>
      </c>
      <c r="AR1433">
        <f t="shared" ref="AR1433:AR1496" si="576">COUNTIF(W1433:X1433,"NS")</f>
        <v>0</v>
      </c>
      <c r="AS1433">
        <f t="shared" ref="AS1433:AS1496" si="577">SUM(W1433:X1433)</f>
        <v>0</v>
      </c>
      <c r="AT1433">
        <f t="shared" ref="AT1433:AT1496" si="578">IF(COUNTIF(V1433:X1433,"NA")=3,0,IF(COUNTA(V1433:X1433)=0,0,IF(OR(AND(V1433=0,AR1433&gt;0),AND(V1433="ns",AS1433&gt;0),AND(V1433="ns",AR1433=0,AS1433=0)),1,IF(OR(AND(V1433&gt;0,AR1433=2),AND(V1433="ns",AR1433=2),AND(V1433="ns",AS1433=0,AR1433&gt;0),V1433=AS1433),0,1))))</f>
        <v>0</v>
      </c>
      <c r="AU1433">
        <f t="shared" ref="AU1433:AU1496" si="579">COUNTIF(Z1433:AA1433,"NS")</f>
        <v>0</v>
      </c>
      <c r="AV1433">
        <f t="shared" ref="AV1433:AV1496" si="580">SUM(Z1433:AA1433)</f>
        <v>0</v>
      </c>
      <c r="AW1433">
        <f t="shared" ref="AW1433:AW1496" si="581">IF(COUNTIF(Y1433:AA1433,"NA")=3,0,IF(COUNTA(Y1433:AA1433)=0,0,IF(OR(AND(Y1433=0,AU1433&gt;0),AND(Y1433="ns",AV1433&gt;0),AND(Y1433="ns",AU1433=0,AV1433=0)),1,IF(OR(AND(Y1433&gt;0,AU1433=2),AND(Y1433="ns",AU1433=2),AND(Y1433="ns",AV1433=0,AU1433&gt;0),Y1433=AV1433),0,1))))</f>
        <v>0</v>
      </c>
      <c r="AX1433">
        <f t="shared" ref="AX1433:AX1496" si="582">COUNTIF(AC1433:AD1433,"NS")</f>
        <v>0</v>
      </c>
      <c r="AY1433">
        <f t="shared" ref="AY1433:AY1496" si="583">SUM(AC1433:AD1433)</f>
        <v>0</v>
      </c>
      <c r="AZ1433">
        <f t="shared" ref="AZ1433:AZ1496" si="584">IF(COUNTIF(AB1433:AD1433,"NA")=3,0,IF(COUNTA(AB1433:AD1433)=0,0,IF(OR(AND(AB1433=0,AX1433&gt;0),AND(AB1433="ns",AY1433&gt;0),AND(AB1433="ns",AX1433=0,AY1433=0)),1,IF(OR(AND(AB1433&gt;0,AX1433=2),AND(AB1433="ns",AX1433=2),AND(AB1433="ns",AY1433=0,AX1433&gt;0),AB1433=AY1433),0,1))))</f>
        <v>0</v>
      </c>
      <c r="BA1433" s="35">
        <f t="shared" si="552"/>
        <v>0</v>
      </c>
      <c r="BB1433" s="36">
        <f t="shared" si="553"/>
        <v>0</v>
      </c>
      <c r="BC1433" s="37">
        <f t="shared" si="554"/>
        <v>0</v>
      </c>
      <c r="BD1433" s="38">
        <f t="shared" si="555"/>
        <v>0</v>
      </c>
      <c r="BE1433" s="35">
        <f t="shared" si="556"/>
        <v>0</v>
      </c>
      <c r="BF1433" s="36">
        <f t="shared" si="557"/>
        <v>0</v>
      </c>
      <c r="BG1433" s="37">
        <f t="shared" si="558"/>
        <v>0</v>
      </c>
      <c r="BH1433" s="38">
        <f t="shared" si="559"/>
        <v>0</v>
      </c>
      <c r="BI1433" s="35">
        <f t="shared" si="560"/>
        <v>0</v>
      </c>
      <c r="BJ1433" s="36">
        <f t="shared" si="561"/>
        <v>0</v>
      </c>
      <c r="BK1433" s="37">
        <f t="shared" si="562"/>
        <v>0</v>
      </c>
      <c r="BL1433" s="38">
        <f t="shared" si="563"/>
        <v>0</v>
      </c>
      <c r="BM1433" s="39">
        <f t="shared" si="564"/>
        <v>0</v>
      </c>
      <c r="BN1433" s="34" t="str">
        <f>IF(BM1433=0,"",
IF(SUM($BM$985:BM1433)=1,BO1433,
IF($BM$1560&gt;SUM($BM$985:BM1433),_xlfn.CONCAT(", ",BO1433),
IF($BM$1560=SUM($BM$985:BM1433),_xlfn.CONCAT(" y ",BO1433)))))</f>
        <v/>
      </c>
      <c r="BO1433" s="270" t="s">
        <v>1213</v>
      </c>
    </row>
    <row r="1434" spans="1:67" ht="15" customHeight="1">
      <c r="A1434" s="245"/>
      <c r="B1434" s="9"/>
      <c r="C1434" s="270" t="s">
        <v>1214</v>
      </c>
      <c r="D1434" s="389" t="str">
        <f>IF($AC$978="","",IF(HLOOKUP($AC$978,Presentación!$AQ$3:$BV$574,Presentación!AP453)="","",HLOOKUP($AC$978,Presentación!$AQ$3:$BV$574,Presentación!AP453,0)))</f>
        <v/>
      </c>
      <c r="E1434" s="390"/>
      <c r="F1434" s="391"/>
      <c r="G1434" s="480" t="str">
        <f>IF($AC$978="","",IF(HLOOKUP($AC$978,Presentación!$BZ$3:$DE$574,Presentación!AP453,0)="","",HLOOKUP($AC$978,Presentación!$BZ$3:$DE$574,Presentación!AP453,0)))</f>
        <v/>
      </c>
      <c r="H1434" s="481"/>
      <c r="I1434" s="481"/>
      <c r="J1434" s="481"/>
      <c r="K1434" s="481"/>
      <c r="L1434" s="482"/>
      <c r="M1434" s="27"/>
      <c r="N1434" s="27"/>
      <c r="O1434" s="27"/>
      <c r="P1434" s="27"/>
      <c r="Q1434" s="27"/>
      <c r="R1434" s="27"/>
      <c r="S1434" s="27"/>
      <c r="T1434" s="27"/>
      <c r="U1434" s="27"/>
      <c r="V1434" s="27"/>
      <c r="W1434" s="27"/>
      <c r="X1434" s="27"/>
      <c r="Y1434" s="27"/>
      <c r="Z1434" s="27"/>
      <c r="AA1434" s="27"/>
      <c r="AB1434" s="27"/>
      <c r="AC1434" s="27"/>
      <c r="AD1434" s="27"/>
      <c r="AG1434">
        <f t="shared" si="565"/>
        <v>0</v>
      </c>
      <c r="AH1434">
        <f t="shared" si="566"/>
        <v>0</v>
      </c>
      <c r="AI1434">
        <f t="shared" si="567"/>
        <v>0</v>
      </c>
      <c r="AJ1434">
        <f t="shared" si="568"/>
        <v>0</v>
      </c>
      <c r="AK1434">
        <f t="shared" si="569"/>
        <v>0</v>
      </c>
      <c r="AL1434">
        <f t="shared" si="570"/>
        <v>0</v>
      </c>
      <c r="AM1434">
        <f t="shared" si="571"/>
        <v>0</v>
      </c>
      <c r="AN1434">
        <f t="shared" si="572"/>
        <v>0</v>
      </c>
      <c r="AO1434">
        <f t="shared" si="573"/>
        <v>0</v>
      </c>
      <c r="AP1434">
        <f t="shared" si="574"/>
        <v>0</v>
      </c>
      <c r="AQ1434">
        <f t="shared" si="575"/>
        <v>0</v>
      </c>
      <c r="AR1434">
        <f t="shared" si="576"/>
        <v>0</v>
      </c>
      <c r="AS1434">
        <f t="shared" si="577"/>
        <v>0</v>
      </c>
      <c r="AT1434">
        <f t="shared" si="578"/>
        <v>0</v>
      </c>
      <c r="AU1434">
        <f t="shared" si="579"/>
        <v>0</v>
      </c>
      <c r="AV1434">
        <f t="shared" si="580"/>
        <v>0</v>
      </c>
      <c r="AW1434">
        <f t="shared" si="581"/>
        <v>0</v>
      </c>
      <c r="AX1434">
        <f t="shared" si="582"/>
        <v>0</v>
      </c>
      <c r="AY1434">
        <f t="shared" si="583"/>
        <v>0</v>
      </c>
      <c r="AZ1434">
        <f t="shared" si="584"/>
        <v>0</v>
      </c>
      <c r="BA1434" s="35">
        <f t="shared" ref="BA1434:BA1497" si="585">M1434</f>
        <v>0</v>
      </c>
      <c r="BB1434" s="36">
        <f t="shared" ref="BB1434:BB1497" si="586">COUNTIF(P1434,"NS")+COUNTIF(S1434,"NS") + COUNTIF(V1434,"NS")+COUNTIF(Y1434,"NS")+COUNTIF(AB1434,"NS") + COUNTIF(M2015,"NS")+COUNTIF(P2015,"NS")+COUNTIF(S2015,"NS") + COUNTIF(V2015,"NS")+COUNTIF(Y2015,"NS")+COUNTIF(AB2015,"NS") + COUNTIF(M2596,"NS")+COUNTIF(P2596,"NS")+COUNTIF(S2596,"NS") + COUNTIF(V2596,"NS")+COUNTIF(Y2596,"NS")+COUNTIF(AB2596,"NS")</f>
        <v>0</v>
      </c>
      <c r="BC1434" s="37">
        <f t="shared" ref="BC1434:BC1497" si="587">SUM(P1434,S1434,V1434,Y1434,AB1434,M2015,P2015,S2015,V2015,Y2015,AB2015,M2596,P2596,S2596,V2596,Y2596,AB2596)</f>
        <v>0</v>
      </c>
      <c r="BD1434" s="38">
        <f t="shared" ref="BD1434:BD1497" si="588">IF(OR(AND(BA1434=0, BB1434&gt;0),AND(BA1434="NS", BC1434&gt;0), AND(BA1434="NS", BB1434=0, BC1434=0)), 1, IF(OR(AND(BA1434&gt;0, BB1434&gt;1,BA1434&gt;BC1434), AND(BA1434="NS", BB1434=2), AND(BA1434="NS", BC1434=0, BB1434&gt;0), BA1434=BC1434), 0, 1))</f>
        <v>0</v>
      </c>
      <c r="BE1434" s="35">
        <f t="shared" ref="BE1434:BE1497" si="589">N1434</f>
        <v>0</v>
      </c>
      <c r="BF1434" s="36">
        <f t="shared" ref="BF1434:BF1497" si="590">COUNTIF(Q1434,"NS")+COUNTIF(T1434,"NS") + COUNTIF(W1434,"NS")+COUNTIF(Z1434,"NS")+COUNTIF(AC1434,"NS") + COUNTIF(N2015,"NS")+COUNTIF(Q2015,"NS")+COUNTIF(T2015,"NS") + COUNTIF(W2015,"NS")+COUNTIF(Z2015,"NS")+COUNTIF(AC2015,"NS") + COUNTIF(N2596,"NS")+COUNTIF(Q2596,"NS")+COUNTIF(T2596,"NS") + COUNTIF(W2596,"NS")+COUNTIF(Z2596,"NS")+COUNTIF(AC2596,"NS")</f>
        <v>0</v>
      </c>
      <c r="BG1434" s="37">
        <f t="shared" ref="BG1434:BG1497" si="591">SUM(Q1434,T1434,W1434,Z1434,AC1434,N2015,Q2015,T2015,W2015,Z2015,AC2015,N2596,Q2596,T2596,W2596,Z2596,AC2596)</f>
        <v>0</v>
      </c>
      <c r="BH1434" s="38">
        <f t="shared" ref="BH1434:BH1497" si="592">IF(OR(AND(BE1434=0, BF1434&gt;0),AND(BE1434="NS", BG1434&gt;0), AND(BE1434="NS", BF1434=0, BG1434=0)), 1, IF(OR(AND(BE1434&gt;0, BF1434&gt;1,BE1434&gt;BG1434), AND(BE1434="NS", BF1434=2), AND(BE1434="NS", BG1434=0, BF1434&gt;0), BE1434=BG1434), 0, 1))</f>
        <v>0</v>
      </c>
      <c r="BI1434" s="35">
        <f t="shared" ref="BI1434:BI1497" si="593">O1434</f>
        <v>0</v>
      </c>
      <c r="BJ1434" s="36">
        <f t="shared" ref="BJ1434:BJ1497" si="594">COUNTIF(R1434,"NS")+COUNTIF(U1434,"NS") + COUNTIF(X1434,"NS")+COUNTIF(AA1434,"NS")+COUNTIF(AD1434,"NS") + COUNTIF(O2015,"NS")+COUNTIF(R2015,"NS")+COUNTIF(U2015,"NS") + COUNTIF(X2015,"NS")+COUNTIF(AA2015,"NS")+COUNTIF(AD2015,"NS") + COUNTIF(O2596,"NS")+COUNTIF(R2596,"NS")+COUNTIF(U2596,"NS") + COUNTIF(X2596,"NS")+COUNTIF(AA2596,"NS")+COUNTIF(AD2596,"NS")</f>
        <v>0</v>
      </c>
      <c r="BK1434" s="37">
        <f t="shared" ref="BK1434:BK1497" si="595">SUM(R1434,U1434,X1434,AA1434,AD1434,O2015,R2015,U2015,X2015,AA2015,AD2015,O2596,R2596,U2596,X2596,AA2596,AD2596)</f>
        <v>0</v>
      </c>
      <c r="BL1434" s="38">
        <f t="shared" ref="BL1434:BL1497" si="596">IF(OR(AND(BI1434=0, BJ1434&gt;0),AND(BI1434="NS", BK1434&gt;0), AND(BI1434="NS", BJ1434=0, BK1434=0)), 1, IF(OR(AND(BI1434&gt;0, BJ1434&gt;1,BI1434&gt;BK1434), AND(BI1434="NS", BJ1434=2), AND(BI1434="NS", BK1434=0, BJ1434&gt;0), BI1434=BK1434), 0, 1))</f>
        <v>0</v>
      </c>
      <c r="BM1434" s="39">
        <f t="shared" ref="BM1434:BM1497" si="597">IF(SUM(BD1434,BH1434,BL1434)=0,0,1)</f>
        <v>0</v>
      </c>
      <c r="BN1434" s="34" t="str">
        <f>IF(BM1434=0,"",
IF(SUM($BM$985:BM1434)=1,BO1434,
IF($BM$1560&gt;SUM($BM$985:BM1434),_xlfn.CONCAT(", ",BO1434),
IF($BM$1560=SUM($BM$985:BM1434),_xlfn.CONCAT(" y ",BO1434)))))</f>
        <v/>
      </c>
      <c r="BO1434" s="270" t="s">
        <v>1214</v>
      </c>
    </row>
    <row r="1435" spans="1:67" ht="15" customHeight="1">
      <c r="A1435" s="245"/>
      <c r="B1435" s="9"/>
      <c r="C1435" s="270" t="s">
        <v>1215</v>
      </c>
      <c r="D1435" s="389" t="str">
        <f>IF($AC$978="","",IF(HLOOKUP($AC$978,Presentación!$AQ$3:$BV$574,Presentación!AP454)="","",HLOOKUP($AC$978,Presentación!$AQ$3:$BV$574,Presentación!AP454,0)))</f>
        <v/>
      </c>
      <c r="E1435" s="390"/>
      <c r="F1435" s="391"/>
      <c r="G1435" s="480" t="str">
        <f>IF($AC$978="","",IF(HLOOKUP($AC$978,Presentación!$BZ$3:$DE$574,Presentación!AP454,0)="","",HLOOKUP($AC$978,Presentación!$BZ$3:$DE$574,Presentación!AP454,0)))</f>
        <v/>
      </c>
      <c r="H1435" s="481"/>
      <c r="I1435" s="481"/>
      <c r="J1435" s="481"/>
      <c r="K1435" s="481"/>
      <c r="L1435" s="482"/>
      <c r="M1435" s="27"/>
      <c r="N1435" s="27"/>
      <c r="O1435" s="27"/>
      <c r="P1435" s="27"/>
      <c r="Q1435" s="27"/>
      <c r="R1435" s="27"/>
      <c r="S1435" s="27"/>
      <c r="T1435" s="27"/>
      <c r="U1435" s="27"/>
      <c r="V1435" s="27"/>
      <c r="W1435" s="27"/>
      <c r="X1435" s="27"/>
      <c r="Y1435" s="27"/>
      <c r="Z1435" s="27"/>
      <c r="AA1435" s="27"/>
      <c r="AB1435" s="27"/>
      <c r="AC1435" s="27"/>
      <c r="AD1435" s="27"/>
      <c r="AG1435">
        <f t="shared" si="565"/>
        <v>0</v>
      </c>
      <c r="AH1435">
        <f t="shared" si="566"/>
        <v>0</v>
      </c>
      <c r="AI1435">
        <f t="shared" si="567"/>
        <v>0</v>
      </c>
      <c r="AJ1435">
        <f t="shared" si="568"/>
        <v>0</v>
      </c>
      <c r="AK1435">
        <f t="shared" si="569"/>
        <v>0</v>
      </c>
      <c r="AL1435">
        <f t="shared" si="570"/>
        <v>0</v>
      </c>
      <c r="AM1435">
        <f t="shared" si="571"/>
        <v>0</v>
      </c>
      <c r="AN1435">
        <f t="shared" si="572"/>
        <v>0</v>
      </c>
      <c r="AO1435">
        <f t="shared" si="573"/>
        <v>0</v>
      </c>
      <c r="AP1435">
        <f t="shared" si="574"/>
        <v>0</v>
      </c>
      <c r="AQ1435">
        <f t="shared" si="575"/>
        <v>0</v>
      </c>
      <c r="AR1435">
        <f t="shared" si="576"/>
        <v>0</v>
      </c>
      <c r="AS1435">
        <f t="shared" si="577"/>
        <v>0</v>
      </c>
      <c r="AT1435">
        <f t="shared" si="578"/>
        <v>0</v>
      </c>
      <c r="AU1435">
        <f t="shared" si="579"/>
        <v>0</v>
      </c>
      <c r="AV1435">
        <f t="shared" si="580"/>
        <v>0</v>
      </c>
      <c r="AW1435">
        <f t="shared" si="581"/>
        <v>0</v>
      </c>
      <c r="AX1435">
        <f t="shared" si="582"/>
        <v>0</v>
      </c>
      <c r="AY1435">
        <f t="shared" si="583"/>
        <v>0</v>
      </c>
      <c r="AZ1435">
        <f t="shared" si="584"/>
        <v>0</v>
      </c>
      <c r="BA1435" s="35">
        <f t="shared" si="585"/>
        <v>0</v>
      </c>
      <c r="BB1435" s="36">
        <f t="shared" si="586"/>
        <v>0</v>
      </c>
      <c r="BC1435" s="37">
        <f t="shared" si="587"/>
        <v>0</v>
      </c>
      <c r="BD1435" s="38">
        <f t="shared" si="588"/>
        <v>0</v>
      </c>
      <c r="BE1435" s="35">
        <f t="shared" si="589"/>
        <v>0</v>
      </c>
      <c r="BF1435" s="36">
        <f t="shared" si="590"/>
        <v>0</v>
      </c>
      <c r="BG1435" s="37">
        <f t="shared" si="591"/>
        <v>0</v>
      </c>
      <c r="BH1435" s="38">
        <f t="shared" si="592"/>
        <v>0</v>
      </c>
      <c r="BI1435" s="35">
        <f t="shared" si="593"/>
        <v>0</v>
      </c>
      <c r="BJ1435" s="36">
        <f t="shared" si="594"/>
        <v>0</v>
      </c>
      <c r="BK1435" s="37">
        <f t="shared" si="595"/>
        <v>0</v>
      </c>
      <c r="BL1435" s="38">
        <f t="shared" si="596"/>
        <v>0</v>
      </c>
      <c r="BM1435" s="39">
        <f t="shared" si="597"/>
        <v>0</v>
      </c>
      <c r="BN1435" s="34" t="str">
        <f>IF(BM1435=0,"",
IF(SUM($BM$985:BM1435)=1,BO1435,
IF($BM$1560&gt;SUM($BM$985:BM1435),_xlfn.CONCAT(", ",BO1435),
IF($BM$1560=SUM($BM$985:BM1435),_xlfn.CONCAT(" y ",BO1435)))))</f>
        <v/>
      </c>
      <c r="BO1435" s="270" t="s">
        <v>1215</v>
      </c>
    </row>
    <row r="1436" spans="1:67" ht="15" customHeight="1">
      <c r="A1436" s="245"/>
      <c r="B1436" s="9"/>
      <c r="C1436" s="270" t="s">
        <v>1216</v>
      </c>
      <c r="D1436" s="389" t="str">
        <f>IF($AC$978="","",IF(HLOOKUP($AC$978,Presentación!$AQ$3:$BV$574,Presentación!AP455)="","",HLOOKUP($AC$978,Presentación!$AQ$3:$BV$574,Presentación!AP455,0)))</f>
        <v/>
      </c>
      <c r="E1436" s="390"/>
      <c r="F1436" s="391"/>
      <c r="G1436" s="480" t="str">
        <f>IF($AC$978="","",IF(HLOOKUP($AC$978,Presentación!$BZ$3:$DE$574,Presentación!AP455,0)="","",HLOOKUP($AC$978,Presentación!$BZ$3:$DE$574,Presentación!AP455,0)))</f>
        <v/>
      </c>
      <c r="H1436" s="481"/>
      <c r="I1436" s="481"/>
      <c r="J1436" s="481"/>
      <c r="K1436" s="481"/>
      <c r="L1436" s="482"/>
      <c r="M1436" s="27"/>
      <c r="N1436" s="27"/>
      <c r="O1436" s="27"/>
      <c r="P1436" s="27"/>
      <c r="Q1436" s="27"/>
      <c r="R1436" s="27"/>
      <c r="S1436" s="27"/>
      <c r="T1436" s="27"/>
      <c r="U1436" s="27"/>
      <c r="V1436" s="27"/>
      <c r="W1436" s="27"/>
      <c r="X1436" s="27"/>
      <c r="Y1436" s="27"/>
      <c r="Z1436" s="27"/>
      <c r="AA1436" s="27"/>
      <c r="AB1436" s="27"/>
      <c r="AC1436" s="27"/>
      <c r="AD1436" s="27"/>
      <c r="AG1436">
        <f t="shared" si="565"/>
        <v>0</v>
      </c>
      <c r="AH1436">
        <f t="shared" si="566"/>
        <v>0</v>
      </c>
      <c r="AI1436">
        <f t="shared" si="567"/>
        <v>0</v>
      </c>
      <c r="AJ1436">
        <f t="shared" si="568"/>
        <v>0</v>
      </c>
      <c r="AK1436">
        <f t="shared" si="569"/>
        <v>0</v>
      </c>
      <c r="AL1436">
        <f t="shared" si="570"/>
        <v>0</v>
      </c>
      <c r="AM1436">
        <f t="shared" si="571"/>
        <v>0</v>
      </c>
      <c r="AN1436">
        <f t="shared" si="572"/>
        <v>0</v>
      </c>
      <c r="AO1436">
        <f t="shared" si="573"/>
        <v>0</v>
      </c>
      <c r="AP1436">
        <f t="shared" si="574"/>
        <v>0</v>
      </c>
      <c r="AQ1436">
        <f t="shared" si="575"/>
        <v>0</v>
      </c>
      <c r="AR1436">
        <f t="shared" si="576"/>
        <v>0</v>
      </c>
      <c r="AS1436">
        <f t="shared" si="577"/>
        <v>0</v>
      </c>
      <c r="AT1436">
        <f t="shared" si="578"/>
        <v>0</v>
      </c>
      <c r="AU1436">
        <f t="shared" si="579"/>
        <v>0</v>
      </c>
      <c r="AV1436">
        <f t="shared" si="580"/>
        <v>0</v>
      </c>
      <c r="AW1436">
        <f t="shared" si="581"/>
        <v>0</v>
      </c>
      <c r="AX1436">
        <f t="shared" si="582"/>
        <v>0</v>
      </c>
      <c r="AY1436">
        <f t="shared" si="583"/>
        <v>0</v>
      </c>
      <c r="AZ1436">
        <f t="shared" si="584"/>
        <v>0</v>
      </c>
      <c r="BA1436" s="35">
        <f t="shared" si="585"/>
        <v>0</v>
      </c>
      <c r="BB1436" s="36">
        <f t="shared" si="586"/>
        <v>0</v>
      </c>
      <c r="BC1436" s="37">
        <f t="shared" si="587"/>
        <v>0</v>
      </c>
      <c r="BD1436" s="38">
        <f t="shared" si="588"/>
        <v>0</v>
      </c>
      <c r="BE1436" s="35">
        <f t="shared" si="589"/>
        <v>0</v>
      </c>
      <c r="BF1436" s="36">
        <f t="shared" si="590"/>
        <v>0</v>
      </c>
      <c r="BG1436" s="37">
        <f t="shared" si="591"/>
        <v>0</v>
      </c>
      <c r="BH1436" s="38">
        <f t="shared" si="592"/>
        <v>0</v>
      </c>
      <c r="BI1436" s="35">
        <f t="shared" si="593"/>
        <v>0</v>
      </c>
      <c r="BJ1436" s="36">
        <f t="shared" si="594"/>
        <v>0</v>
      </c>
      <c r="BK1436" s="37">
        <f t="shared" si="595"/>
        <v>0</v>
      </c>
      <c r="BL1436" s="38">
        <f t="shared" si="596"/>
        <v>0</v>
      </c>
      <c r="BM1436" s="39">
        <f t="shared" si="597"/>
        <v>0</v>
      </c>
      <c r="BN1436" s="34" t="str">
        <f>IF(BM1436=0,"",
IF(SUM($BM$985:BM1436)=1,BO1436,
IF($BM$1560&gt;SUM($BM$985:BM1436),_xlfn.CONCAT(", ",BO1436),
IF($BM$1560=SUM($BM$985:BM1436),_xlfn.CONCAT(" y ",BO1436)))))</f>
        <v/>
      </c>
      <c r="BO1436" s="270" t="s">
        <v>1216</v>
      </c>
    </row>
    <row r="1437" spans="1:67" ht="15" customHeight="1">
      <c r="A1437" s="245"/>
      <c r="B1437" s="9"/>
      <c r="C1437" s="270" t="s">
        <v>1217</v>
      </c>
      <c r="D1437" s="389" t="str">
        <f>IF($AC$978="","",IF(HLOOKUP($AC$978,Presentación!$AQ$3:$BV$574,Presentación!AP456)="","",HLOOKUP($AC$978,Presentación!$AQ$3:$BV$574,Presentación!AP456,0)))</f>
        <v/>
      </c>
      <c r="E1437" s="390"/>
      <c r="F1437" s="391"/>
      <c r="G1437" s="480" t="str">
        <f>IF($AC$978="","",IF(HLOOKUP($AC$978,Presentación!$BZ$3:$DE$574,Presentación!AP456,0)="","",HLOOKUP($AC$978,Presentación!$BZ$3:$DE$574,Presentación!AP456,0)))</f>
        <v/>
      </c>
      <c r="H1437" s="481"/>
      <c r="I1437" s="481"/>
      <c r="J1437" s="481"/>
      <c r="K1437" s="481"/>
      <c r="L1437" s="482"/>
      <c r="M1437" s="27"/>
      <c r="N1437" s="27"/>
      <c r="O1437" s="27"/>
      <c r="P1437" s="27"/>
      <c r="Q1437" s="27"/>
      <c r="R1437" s="27"/>
      <c r="S1437" s="27"/>
      <c r="T1437" s="27"/>
      <c r="U1437" s="27"/>
      <c r="V1437" s="27"/>
      <c r="W1437" s="27"/>
      <c r="X1437" s="27"/>
      <c r="Y1437" s="27"/>
      <c r="Z1437" s="27"/>
      <c r="AA1437" s="27"/>
      <c r="AB1437" s="27"/>
      <c r="AC1437" s="27"/>
      <c r="AD1437" s="27"/>
      <c r="AG1437">
        <f t="shared" si="565"/>
        <v>0</v>
      </c>
      <c r="AH1437">
        <f t="shared" si="566"/>
        <v>0</v>
      </c>
      <c r="AI1437">
        <f t="shared" si="567"/>
        <v>0</v>
      </c>
      <c r="AJ1437">
        <f t="shared" si="568"/>
        <v>0</v>
      </c>
      <c r="AK1437">
        <f t="shared" si="569"/>
        <v>0</v>
      </c>
      <c r="AL1437">
        <f t="shared" si="570"/>
        <v>0</v>
      </c>
      <c r="AM1437">
        <f t="shared" si="571"/>
        <v>0</v>
      </c>
      <c r="AN1437">
        <f t="shared" si="572"/>
        <v>0</v>
      </c>
      <c r="AO1437">
        <f t="shared" si="573"/>
        <v>0</v>
      </c>
      <c r="AP1437">
        <f t="shared" si="574"/>
        <v>0</v>
      </c>
      <c r="AQ1437">
        <f t="shared" si="575"/>
        <v>0</v>
      </c>
      <c r="AR1437">
        <f t="shared" si="576"/>
        <v>0</v>
      </c>
      <c r="AS1437">
        <f t="shared" si="577"/>
        <v>0</v>
      </c>
      <c r="AT1437">
        <f t="shared" si="578"/>
        <v>0</v>
      </c>
      <c r="AU1437">
        <f t="shared" si="579"/>
        <v>0</v>
      </c>
      <c r="AV1437">
        <f t="shared" si="580"/>
        <v>0</v>
      </c>
      <c r="AW1437">
        <f t="shared" si="581"/>
        <v>0</v>
      </c>
      <c r="AX1437">
        <f t="shared" si="582"/>
        <v>0</v>
      </c>
      <c r="AY1437">
        <f t="shared" si="583"/>
        <v>0</v>
      </c>
      <c r="AZ1437">
        <f t="shared" si="584"/>
        <v>0</v>
      </c>
      <c r="BA1437" s="35">
        <f t="shared" si="585"/>
        <v>0</v>
      </c>
      <c r="BB1437" s="36">
        <f t="shared" si="586"/>
        <v>0</v>
      </c>
      <c r="BC1437" s="37">
        <f t="shared" si="587"/>
        <v>0</v>
      </c>
      <c r="BD1437" s="38">
        <f t="shared" si="588"/>
        <v>0</v>
      </c>
      <c r="BE1437" s="35">
        <f t="shared" si="589"/>
        <v>0</v>
      </c>
      <c r="BF1437" s="36">
        <f t="shared" si="590"/>
        <v>0</v>
      </c>
      <c r="BG1437" s="37">
        <f t="shared" si="591"/>
        <v>0</v>
      </c>
      <c r="BH1437" s="38">
        <f t="shared" si="592"/>
        <v>0</v>
      </c>
      <c r="BI1437" s="35">
        <f t="shared" si="593"/>
        <v>0</v>
      </c>
      <c r="BJ1437" s="36">
        <f t="shared" si="594"/>
        <v>0</v>
      </c>
      <c r="BK1437" s="37">
        <f t="shared" si="595"/>
        <v>0</v>
      </c>
      <c r="BL1437" s="38">
        <f t="shared" si="596"/>
        <v>0</v>
      </c>
      <c r="BM1437" s="39">
        <f t="shared" si="597"/>
        <v>0</v>
      </c>
      <c r="BN1437" s="34" t="str">
        <f>IF(BM1437=0,"",
IF(SUM($BM$985:BM1437)=1,BO1437,
IF($BM$1560&gt;SUM($BM$985:BM1437),_xlfn.CONCAT(", ",BO1437),
IF($BM$1560=SUM($BM$985:BM1437),_xlfn.CONCAT(" y ",BO1437)))))</f>
        <v/>
      </c>
      <c r="BO1437" s="270" t="s">
        <v>1217</v>
      </c>
    </row>
    <row r="1438" spans="1:67" ht="15" customHeight="1">
      <c r="A1438" s="245"/>
      <c r="B1438" s="9"/>
      <c r="C1438" s="270" t="s">
        <v>1218</v>
      </c>
      <c r="D1438" s="389" t="str">
        <f>IF($AC$978="","",IF(HLOOKUP($AC$978,Presentación!$AQ$3:$BV$574,Presentación!AP457)="","",HLOOKUP($AC$978,Presentación!$AQ$3:$BV$574,Presentación!AP457,0)))</f>
        <v/>
      </c>
      <c r="E1438" s="390"/>
      <c r="F1438" s="391"/>
      <c r="G1438" s="480" t="str">
        <f>IF($AC$978="","",IF(HLOOKUP($AC$978,Presentación!$BZ$3:$DE$574,Presentación!AP457,0)="","",HLOOKUP($AC$978,Presentación!$BZ$3:$DE$574,Presentación!AP457,0)))</f>
        <v/>
      </c>
      <c r="H1438" s="481"/>
      <c r="I1438" s="481"/>
      <c r="J1438" s="481"/>
      <c r="K1438" s="481"/>
      <c r="L1438" s="482"/>
      <c r="M1438" s="27"/>
      <c r="N1438" s="27"/>
      <c r="O1438" s="27"/>
      <c r="P1438" s="27"/>
      <c r="Q1438" s="27"/>
      <c r="R1438" s="27"/>
      <c r="S1438" s="27"/>
      <c r="T1438" s="27"/>
      <c r="U1438" s="27"/>
      <c r="V1438" s="27"/>
      <c r="W1438" s="27"/>
      <c r="X1438" s="27"/>
      <c r="Y1438" s="27"/>
      <c r="Z1438" s="27"/>
      <c r="AA1438" s="27"/>
      <c r="AB1438" s="27"/>
      <c r="AC1438" s="27"/>
      <c r="AD1438" s="27"/>
      <c r="AG1438">
        <f t="shared" si="565"/>
        <v>0</v>
      </c>
      <c r="AH1438">
        <f t="shared" si="566"/>
        <v>0</v>
      </c>
      <c r="AI1438">
        <f t="shared" si="567"/>
        <v>0</v>
      </c>
      <c r="AJ1438">
        <f t="shared" si="568"/>
        <v>0</v>
      </c>
      <c r="AK1438">
        <f t="shared" si="569"/>
        <v>0</v>
      </c>
      <c r="AL1438">
        <f t="shared" si="570"/>
        <v>0</v>
      </c>
      <c r="AM1438">
        <f t="shared" si="571"/>
        <v>0</v>
      </c>
      <c r="AN1438">
        <f t="shared" si="572"/>
        <v>0</v>
      </c>
      <c r="AO1438">
        <f t="shared" si="573"/>
        <v>0</v>
      </c>
      <c r="AP1438">
        <f t="shared" si="574"/>
        <v>0</v>
      </c>
      <c r="AQ1438">
        <f t="shared" si="575"/>
        <v>0</v>
      </c>
      <c r="AR1438">
        <f t="shared" si="576"/>
        <v>0</v>
      </c>
      <c r="AS1438">
        <f t="shared" si="577"/>
        <v>0</v>
      </c>
      <c r="AT1438">
        <f t="shared" si="578"/>
        <v>0</v>
      </c>
      <c r="AU1438">
        <f t="shared" si="579"/>
        <v>0</v>
      </c>
      <c r="AV1438">
        <f t="shared" si="580"/>
        <v>0</v>
      </c>
      <c r="AW1438">
        <f t="shared" si="581"/>
        <v>0</v>
      </c>
      <c r="AX1438">
        <f t="shared" si="582"/>
        <v>0</v>
      </c>
      <c r="AY1438">
        <f t="shared" si="583"/>
        <v>0</v>
      </c>
      <c r="AZ1438">
        <f t="shared" si="584"/>
        <v>0</v>
      </c>
      <c r="BA1438" s="35">
        <f t="shared" si="585"/>
        <v>0</v>
      </c>
      <c r="BB1438" s="36">
        <f t="shared" si="586"/>
        <v>0</v>
      </c>
      <c r="BC1438" s="37">
        <f t="shared" si="587"/>
        <v>0</v>
      </c>
      <c r="BD1438" s="38">
        <f t="shared" si="588"/>
        <v>0</v>
      </c>
      <c r="BE1438" s="35">
        <f t="shared" si="589"/>
        <v>0</v>
      </c>
      <c r="BF1438" s="36">
        <f t="shared" si="590"/>
        <v>0</v>
      </c>
      <c r="BG1438" s="37">
        <f t="shared" si="591"/>
        <v>0</v>
      </c>
      <c r="BH1438" s="38">
        <f t="shared" si="592"/>
        <v>0</v>
      </c>
      <c r="BI1438" s="35">
        <f t="shared" si="593"/>
        <v>0</v>
      </c>
      <c r="BJ1438" s="36">
        <f t="shared" si="594"/>
        <v>0</v>
      </c>
      <c r="BK1438" s="37">
        <f t="shared" si="595"/>
        <v>0</v>
      </c>
      <c r="BL1438" s="38">
        <f t="shared" si="596"/>
        <v>0</v>
      </c>
      <c r="BM1438" s="39">
        <f t="shared" si="597"/>
        <v>0</v>
      </c>
      <c r="BN1438" s="34" t="str">
        <f>IF(BM1438=0,"",
IF(SUM($BM$985:BM1438)=1,BO1438,
IF($BM$1560&gt;SUM($BM$985:BM1438),_xlfn.CONCAT(", ",BO1438),
IF($BM$1560=SUM($BM$985:BM1438),_xlfn.CONCAT(" y ",BO1438)))))</f>
        <v/>
      </c>
      <c r="BO1438" s="270" t="s">
        <v>1218</v>
      </c>
    </row>
    <row r="1439" spans="1:67" ht="15" customHeight="1">
      <c r="A1439" s="245"/>
      <c r="B1439" s="9"/>
      <c r="C1439" s="270" t="s">
        <v>1219</v>
      </c>
      <c r="D1439" s="389" t="str">
        <f>IF($AC$978="","",IF(HLOOKUP($AC$978,Presentación!$AQ$3:$BV$574,Presentación!AP458)="","",HLOOKUP($AC$978,Presentación!$AQ$3:$BV$574,Presentación!AP458,0)))</f>
        <v/>
      </c>
      <c r="E1439" s="390"/>
      <c r="F1439" s="391"/>
      <c r="G1439" s="480" t="str">
        <f>IF($AC$978="","",IF(HLOOKUP($AC$978,Presentación!$BZ$3:$DE$574,Presentación!AP458,0)="","",HLOOKUP($AC$978,Presentación!$BZ$3:$DE$574,Presentación!AP458,0)))</f>
        <v/>
      </c>
      <c r="H1439" s="481"/>
      <c r="I1439" s="481"/>
      <c r="J1439" s="481"/>
      <c r="K1439" s="481"/>
      <c r="L1439" s="482"/>
      <c r="M1439" s="27"/>
      <c r="N1439" s="27"/>
      <c r="O1439" s="27"/>
      <c r="P1439" s="27"/>
      <c r="Q1439" s="27"/>
      <c r="R1439" s="27"/>
      <c r="S1439" s="27"/>
      <c r="T1439" s="27"/>
      <c r="U1439" s="27"/>
      <c r="V1439" s="27"/>
      <c r="W1439" s="27"/>
      <c r="X1439" s="27"/>
      <c r="Y1439" s="27"/>
      <c r="Z1439" s="27"/>
      <c r="AA1439" s="27"/>
      <c r="AB1439" s="27"/>
      <c r="AC1439" s="27"/>
      <c r="AD1439" s="27"/>
      <c r="AG1439">
        <f t="shared" si="565"/>
        <v>0</v>
      </c>
      <c r="AH1439">
        <f t="shared" si="566"/>
        <v>0</v>
      </c>
      <c r="AI1439">
        <f t="shared" si="567"/>
        <v>0</v>
      </c>
      <c r="AJ1439">
        <f t="shared" si="568"/>
        <v>0</v>
      </c>
      <c r="AK1439">
        <f t="shared" si="569"/>
        <v>0</v>
      </c>
      <c r="AL1439">
        <f t="shared" si="570"/>
        <v>0</v>
      </c>
      <c r="AM1439">
        <f t="shared" si="571"/>
        <v>0</v>
      </c>
      <c r="AN1439">
        <f t="shared" si="572"/>
        <v>0</v>
      </c>
      <c r="AO1439">
        <f t="shared" si="573"/>
        <v>0</v>
      </c>
      <c r="AP1439">
        <f t="shared" si="574"/>
        <v>0</v>
      </c>
      <c r="AQ1439">
        <f t="shared" si="575"/>
        <v>0</v>
      </c>
      <c r="AR1439">
        <f t="shared" si="576"/>
        <v>0</v>
      </c>
      <c r="AS1439">
        <f t="shared" si="577"/>
        <v>0</v>
      </c>
      <c r="AT1439">
        <f t="shared" si="578"/>
        <v>0</v>
      </c>
      <c r="AU1439">
        <f t="shared" si="579"/>
        <v>0</v>
      </c>
      <c r="AV1439">
        <f t="shared" si="580"/>
        <v>0</v>
      </c>
      <c r="AW1439">
        <f t="shared" si="581"/>
        <v>0</v>
      </c>
      <c r="AX1439">
        <f t="shared" si="582"/>
        <v>0</v>
      </c>
      <c r="AY1439">
        <f t="shared" si="583"/>
        <v>0</v>
      </c>
      <c r="AZ1439">
        <f t="shared" si="584"/>
        <v>0</v>
      </c>
      <c r="BA1439" s="35">
        <f t="shared" si="585"/>
        <v>0</v>
      </c>
      <c r="BB1439" s="36">
        <f t="shared" si="586"/>
        <v>0</v>
      </c>
      <c r="BC1439" s="37">
        <f t="shared" si="587"/>
        <v>0</v>
      </c>
      <c r="BD1439" s="38">
        <f t="shared" si="588"/>
        <v>0</v>
      </c>
      <c r="BE1439" s="35">
        <f t="shared" si="589"/>
        <v>0</v>
      </c>
      <c r="BF1439" s="36">
        <f t="shared" si="590"/>
        <v>0</v>
      </c>
      <c r="BG1439" s="37">
        <f t="shared" si="591"/>
        <v>0</v>
      </c>
      <c r="BH1439" s="38">
        <f t="shared" si="592"/>
        <v>0</v>
      </c>
      <c r="BI1439" s="35">
        <f t="shared" si="593"/>
        <v>0</v>
      </c>
      <c r="BJ1439" s="36">
        <f t="shared" si="594"/>
        <v>0</v>
      </c>
      <c r="BK1439" s="37">
        <f t="shared" si="595"/>
        <v>0</v>
      </c>
      <c r="BL1439" s="38">
        <f t="shared" si="596"/>
        <v>0</v>
      </c>
      <c r="BM1439" s="39">
        <f t="shared" si="597"/>
        <v>0</v>
      </c>
      <c r="BN1439" s="34" t="str">
        <f>IF(BM1439=0,"",
IF(SUM($BM$985:BM1439)=1,BO1439,
IF($BM$1560&gt;SUM($BM$985:BM1439),_xlfn.CONCAT(", ",BO1439),
IF($BM$1560=SUM($BM$985:BM1439),_xlfn.CONCAT(" y ",BO1439)))))</f>
        <v/>
      </c>
      <c r="BO1439" s="270" t="s">
        <v>1219</v>
      </c>
    </row>
    <row r="1440" spans="1:67" ht="15" customHeight="1">
      <c r="A1440" s="245"/>
      <c r="B1440" s="9"/>
      <c r="C1440" s="270" t="s">
        <v>1220</v>
      </c>
      <c r="D1440" s="389" t="str">
        <f>IF($AC$978="","",IF(HLOOKUP($AC$978,Presentación!$AQ$3:$BV$574,Presentación!AP459)="","",HLOOKUP($AC$978,Presentación!$AQ$3:$BV$574,Presentación!AP459,0)))</f>
        <v/>
      </c>
      <c r="E1440" s="390"/>
      <c r="F1440" s="391"/>
      <c r="G1440" s="480" t="str">
        <f>IF($AC$978="","",IF(HLOOKUP($AC$978,Presentación!$BZ$3:$DE$574,Presentación!AP459,0)="","",HLOOKUP($AC$978,Presentación!$BZ$3:$DE$574,Presentación!AP459,0)))</f>
        <v/>
      </c>
      <c r="H1440" s="481"/>
      <c r="I1440" s="481"/>
      <c r="J1440" s="481"/>
      <c r="K1440" s="481"/>
      <c r="L1440" s="482"/>
      <c r="M1440" s="27"/>
      <c r="N1440" s="27"/>
      <c r="O1440" s="27"/>
      <c r="P1440" s="27"/>
      <c r="Q1440" s="27"/>
      <c r="R1440" s="27"/>
      <c r="S1440" s="27"/>
      <c r="T1440" s="27"/>
      <c r="U1440" s="27"/>
      <c r="V1440" s="27"/>
      <c r="W1440" s="27"/>
      <c r="X1440" s="27"/>
      <c r="Y1440" s="27"/>
      <c r="Z1440" s="27"/>
      <c r="AA1440" s="27"/>
      <c r="AB1440" s="27"/>
      <c r="AC1440" s="27"/>
      <c r="AD1440" s="27"/>
      <c r="AG1440">
        <f t="shared" si="565"/>
        <v>0</v>
      </c>
      <c r="AH1440">
        <f t="shared" si="566"/>
        <v>0</v>
      </c>
      <c r="AI1440">
        <f t="shared" si="567"/>
        <v>0</v>
      </c>
      <c r="AJ1440">
        <f t="shared" si="568"/>
        <v>0</v>
      </c>
      <c r="AK1440">
        <f t="shared" si="569"/>
        <v>0</v>
      </c>
      <c r="AL1440">
        <f t="shared" si="570"/>
        <v>0</v>
      </c>
      <c r="AM1440">
        <f t="shared" si="571"/>
        <v>0</v>
      </c>
      <c r="AN1440">
        <f t="shared" si="572"/>
        <v>0</v>
      </c>
      <c r="AO1440">
        <f t="shared" si="573"/>
        <v>0</v>
      </c>
      <c r="AP1440">
        <f t="shared" si="574"/>
        <v>0</v>
      </c>
      <c r="AQ1440">
        <f t="shared" si="575"/>
        <v>0</v>
      </c>
      <c r="AR1440">
        <f t="shared" si="576"/>
        <v>0</v>
      </c>
      <c r="AS1440">
        <f t="shared" si="577"/>
        <v>0</v>
      </c>
      <c r="AT1440">
        <f t="shared" si="578"/>
        <v>0</v>
      </c>
      <c r="AU1440">
        <f t="shared" si="579"/>
        <v>0</v>
      </c>
      <c r="AV1440">
        <f t="shared" si="580"/>
        <v>0</v>
      </c>
      <c r="AW1440">
        <f t="shared" si="581"/>
        <v>0</v>
      </c>
      <c r="AX1440">
        <f t="shared" si="582"/>
        <v>0</v>
      </c>
      <c r="AY1440">
        <f t="shared" si="583"/>
        <v>0</v>
      </c>
      <c r="AZ1440">
        <f t="shared" si="584"/>
        <v>0</v>
      </c>
      <c r="BA1440" s="35">
        <f t="shared" si="585"/>
        <v>0</v>
      </c>
      <c r="BB1440" s="36">
        <f t="shared" si="586"/>
        <v>0</v>
      </c>
      <c r="BC1440" s="37">
        <f t="shared" si="587"/>
        <v>0</v>
      </c>
      <c r="BD1440" s="38">
        <f t="shared" si="588"/>
        <v>0</v>
      </c>
      <c r="BE1440" s="35">
        <f t="shared" si="589"/>
        <v>0</v>
      </c>
      <c r="BF1440" s="36">
        <f t="shared" si="590"/>
        <v>0</v>
      </c>
      <c r="BG1440" s="37">
        <f t="shared" si="591"/>
        <v>0</v>
      </c>
      <c r="BH1440" s="38">
        <f t="shared" si="592"/>
        <v>0</v>
      </c>
      <c r="BI1440" s="35">
        <f t="shared" si="593"/>
        <v>0</v>
      </c>
      <c r="BJ1440" s="36">
        <f t="shared" si="594"/>
        <v>0</v>
      </c>
      <c r="BK1440" s="37">
        <f t="shared" si="595"/>
        <v>0</v>
      </c>
      <c r="BL1440" s="38">
        <f t="shared" si="596"/>
        <v>0</v>
      </c>
      <c r="BM1440" s="39">
        <f t="shared" si="597"/>
        <v>0</v>
      </c>
      <c r="BN1440" s="34" t="str">
        <f>IF(BM1440=0,"",
IF(SUM($BM$985:BM1440)=1,BO1440,
IF($BM$1560&gt;SUM($BM$985:BM1440),_xlfn.CONCAT(", ",BO1440),
IF($BM$1560=SUM($BM$985:BM1440),_xlfn.CONCAT(" y ",BO1440)))))</f>
        <v/>
      </c>
      <c r="BO1440" s="270" t="s">
        <v>1220</v>
      </c>
    </row>
    <row r="1441" spans="1:67" ht="15" customHeight="1">
      <c r="A1441" s="245"/>
      <c r="B1441" s="9"/>
      <c r="C1441" s="270" t="s">
        <v>1221</v>
      </c>
      <c r="D1441" s="389" t="str">
        <f>IF($AC$978="","",IF(HLOOKUP($AC$978,Presentación!$AQ$3:$BV$574,Presentación!AP460)="","",HLOOKUP($AC$978,Presentación!$AQ$3:$BV$574,Presentación!AP460,0)))</f>
        <v/>
      </c>
      <c r="E1441" s="390"/>
      <c r="F1441" s="391"/>
      <c r="G1441" s="480" t="str">
        <f>IF($AC$978="","",IF(HLOOKUP($AC$978,Presentación!$BZ$3:$DE$574,Presentación!AP460,0)="","",HLOOKUP($AC$978,Presentación!$BZ$3:$DE$574,Presentación!AP460,0)))</f>
        <v/>
      </c>
      <c r="H1441" s="481"/>
      <c r="I1441" s="481"/>
      <c r="J1441" s="481"/>
      <c r="K1441" s="481"/>
      <c r="L1441" s="482"/>
      <c r="M1441" s="27"/>
      <c r="N1441" s="27"/>
      <c r="O1441" s="27"/>
      <c r="P1441" s="27"/>
      <c r="Q1441" s="27"/>
      <c r="R1441" s="27"/>
      <c r="S1441" s="27"/>
      <c r="T1441" s="27"/>
      <c r="U1441" s="27"/>
      <c r="V1441" s="27"/>
      <c r="W1441" s="27"/>
      <c r="X1441" s="27"/>
      <c r="Y1441" s="27"/>
      <c r="Z1441" s="27"/>
      <c r="AA1441" s="27"/>
      <c r="AB1441" s="27"/>
      <c r="AC1441" s="27"/>
      <c r="AD1441" s="27"/>
      <c r="AG1441">
        <f t="shared" si="565"/>
        <v>0</v>
      </c>
      <c r="AH1441">
        <f t="shared" si="566"/>
        <v>0</v>
      </c>
      <c r="AI1441">
        <f t="shared" si="567"/>
        <v>0</v>
      </c>
      <c r="AJ1441">
        <f t="shared" si="568"/>
        <v>0</v>
      </c>
      <c r="AK1441">
        <f t="shared" si="569"/>
        <v>0</v>
      </c>
      <c r="AL1441">
        <f t="shared" si="570"/>
        <v>0</v>
      </c>
      <c r="AM1441">
        <f t="shared" si="571"/>
        <v>0</v>
      </c>
      <c r="AN1441">
        <f t="shared" si="572"/>
        <v>0</v>
      </c>
      <c r="AO1441">
        <f t="shared" si="573"/>
        <v>0</v>
      </c>
      <c r="AP1441">
        <f t="shared" si="574"/>
        <v>0</v>
      </c>
      <c r="AQ1441">
        <f t="shared" si="575"/>
        <v>0</v>
      </c>
      <c r="AR1441">
        <f t="shared" si="576"/>
        <v>0</v>
      </c>
      <c r="AS1441">
        <f t="shared" si="577"/>
        <v>0</v>
      </c>
      <c r="AT1441">
        <f t="shared" si="578"/>
        <v>0</v>
      </c>
      <c r="AU1441">
        <f t="shared" si="579"/>
        <v>0</v>
      </c>
      <c r="AV1441">
        <f t="shared" si="580"/>
        <v>0</v>
      </c>
      <c r="AW1441">
        <f t="shared" si="581"/>
        <v>0</v>
      </c>
      <c r="AX1441">
        <f t="shared" si="582"/>
        <v>0</v>
      </c>
      <c r="AY1441">
        <f t="shared" si="583"/>
        <v>0</v>
      </c>
      <c r="AZ1441">
        <f t="shared" si="584"/>
        <v>0</v>
      </c>
      <c r="BA1441" s="35">
        <f t="shared" si="585"/>
        <v>0</v>
      </c>
      <c r="BB1441" s="36">
        <f t="shared" si="586"/>
        <v>0</v>
      </c>
      <c r="BC1441" s="37">
        <f t="shared" si="587"/>
        <v>0</v>
      </c>
      <c r="BD1441" s="38">
        <f t="shared" si="588"/>
        <v>0</v>
      </c>
      <c r="BE1441" s="35">
        <f t="shared" si="589"/>
        <v>0</v>
      </c>
      <c r="BF1441" s="36">
        <f t="shared" si="590"/>
        <v>0</v>
      </c>
      <c r="BG1441" s="37">
        <f t="shared" si="591"/>
        <v>0</v>
      </c>
      <c r="BH1441" s="38">
        <f t="shared" si="592"/>
        <v>0</v>
      </c>
      <c r="BI1441" s="35">
        <f t="shared" si="593"/>
        <v>0</v>
      </c>
      <c r="BJ1441" s="36">
        <f t="shared" si="594"/>
        <v>0</v>
      </c>
      <c r="BK1441" s="37">
        <f t="shared" si="595"/>
        <v>0</v>
      </c>
      <c r="BL1441" s="38">
        <f t="shared" si="596"/>
        <v>0</v>
      </c>
      <c r="BM1441" s="39">
        <f t="shared" si="597"/>
        <v>0</v>
      </c>
      <c r="BN1441" s="34" t="str">
        <f>IF(BM1441=0,"",
IF(SUM($BM$985:BM1441)=1,BO1441,
IF($BM$1560&gt;SUM($BM$985:BM1441),_xlfn.CONCAT(", ",BO1441),
IF($BM$1560=SUM($BM$985:BM1441),_xlfn.CONCAT(" y ",BO1441)))))</f>
        <v/>
      </c>
      <c r="BO1441" s="270" t="s">
        <v>1221</v>
      </c>
    </row>
    <row r="1442" spans="1:67" ht="15" customHeight="1">
      <c r="A1442" s="245"/>
      <c r="B1442" s="9"/>
      <c r="C1442" s="270" t="s">
        <v>1222</v>
      </c>
      <c r="D1442" s="389" t="str">
        <f>IF($AC$978="","",IF(HLOOKUP($AC$978,Presentación!$AQ$3:$BV$574,Presentación!AP461)="","",HLOOKUP($AC$978,Presentación!$AQ$3:$BV$574,Presentación!AP461,0)))</f>
        <v/>
      </c>
      <c r="E1442" s="390"/>
      <c r="F1442" s="391"/>
      <c r="G1442" s="480" t="str">
        <f>IF($AC$978="","",IF(HLOOKUP($AC$978,Presentación!$BZ$3:$DE$574,Presentación!AP461,0)="","",HLOOKUP($AC$978,Presentación!$BZ$3:$DE$574,Presentación!AP461,0)))</f>
        <v/>
      </c>
      <c r="H1442" s="481"/>
      <c r="I1442" s="481"/>
      <c r="J1442" s="481"/>
      <c r="K1442" s="481"/>
      <c r="L1442" s="482"/>
      <c r="M1442" s="27"/>
      <c r="N1442" s="27"/>
      <c r="O1442" s="27"/>
      <c r="P1442" s="27"/>
      <c r="Q1442" s="27"/>
      <c r="R1442" s="27"/>
      <c r="S1442" s="27"/>
      <c r="T1442" s="27"/>
      <c r="U1442" s="27"/>
      <c r="V1442" s="27"/>
      <c r="W1442" s="27"/>
      <c r="X1442" s="27"/>
      <c r="Y1442" s="27"/>
      <c r="Z1442" s="27"/>
      <c r="AA1442" s="27"/>
      <c r="AB1442" s="27"/>
      <c r="AC1442" s="27"/>
      <c r="AD1442" s="27"/>
      <c r="AG1442">
        <f t="shared" si="565"/>
        <v>0</v>
      </c>
      <c r="AH1442">
        <f t="shared" si="566"/>
        <v>0</v>
      </c>
      <c r="AI1442">
        <f t="shared" si="567"/>
        <v>0</v>
      </c>
      <c r="AJ1442">
        <f t="shared" si="568"/>
        <v>0</v>
      </c>
      <c r="AK1442">
        <f t="shared" si="569"/>
        <v>0</v>
      </c>
      <c r="AL1442">
        <f t="shared" si="570"/>
        <v>0</v>
      </c>
      <c r="AM1442">
        <f t="shared" si="571"/>
        <v>0</v>
      </c>
      <c r="AN1442">
        <f t="shared" si="572"/>
        <v>0</v>
      </c>
      <c r="AO1442">
        <f t="shared" si="573"/>
        <v>0</v>
      </c>
      <c r="AP1442">
        <f t="shared" si="574"/>
        <v>0</v>
      </c>
      <c r="AQ1442">
        <f t="shared" si="575"/>
        <v>0</v>
      </c>
      <c r="AR1442">
        <f t="shared" si="576"/>
        <v>0</v>
      </c>
      <c r="AS1442">
        <f t="shared" si="577"/>
        <v>0</v>
      </c>
      <c r="AT1442">
        <f t="shared" si="578"/>
        <v>0</v>
      </c>
      <c r="AU1442">
        <f t="shared" si="579"/>
        <v>0</v>
      </c>
      <c r="AV1442">
        <f t="shared" si="580"/>
        <v>0</v>
      </c>
      <c r="AW1442">
        <f t="shared" si="581"/>
        <v>0</v>
      </c>
      <c r="AX1442">
        <f t="shared" si="582"/>
        <v>0</v>
      </c>
      <c r="AY1442">
        <f t="shared" si="583"/>
        <v>0</v>
      </c>
      <c r="AZ1442">
        <f t="shared" si="584"/>
        <v>0</v>
      </c>
      <c r="BA1442" s="35">
        <f t="shared" si="585"/>
        <v>0</v>
      </c>
      <c r="BB1442" s="36">
        <f t="shared" si="586"/>
        <v>0</v>
      </c>
      <c r="BC1442" s="37">
        <f t="shared" si="587"/>
        <v>0</v>
      </c>
      <c r="BD1442" s="38">
        <f t="shared" si="588"/>
        <v>0</v>
      </c>
      <c r="BE1442" s="35">
        <f t="shared" si="589"/>
        <v>0</v>
      </c>
      <c r="BF1442" s="36">
        <f t="shared" si="590"/>
        <v>0</v>
      </c>
      <c r="BG1442" s="37">
        <f t="shared" si="591"/>
        <v>0</v>
      </c>
      <c r="BH1442" s="38">
        <f t="shared" si="592"/>
        <v>0</v>
      </c>
      <c r="BI1442" s="35">
        <f t="shared" si="593"/>
        <v>0</v>
      </c>
      <c r="BJ1442" s="36">
        <f t="shared" si="594"/>
        <v>0</v>
      </c>
      <c r="BK1442" s="37">
        <f t="shared" si="595"/>
        <v>0</v>
      </c>
      <c r="BL1442" s="38">
        <f t="shared" si="596"/>
        <v>0</v>
      </c>
      <c r="BM1442" s="39">
        <f t="shared" si="597"/>
        <v>0</v>
      </c>
      <c r="BN1442" s="34" t="str">
        <f>IF(BM1442=0,"",
IF(SUM($BM$985:BM1442)=1,BO1442,
IF($BM$1560&gt;SUM($BM$985:BM1442),_xlfn.CONCAT(", ",BO1442),
IF($BM$1560=SUM($BM$985:BM1442),_xlfn.CONCAT(" y ",BO1442)))))</f>
        <v/>
      </c>
      <c r="BO1442" s="270" t="s">
        <v>1222</v>
      </c>
    </row>
    <row r="1443" spans="1:67" ht="15" customHeight="1">
      <c r="A1443" s="245"/>
      <c r="B1443" s="9"/>
      <c r="C1443" s="270" t="s">
        <v>1223</v>
      </c>
      <c r="D1443" s="389" t="str">
        <f>IF($AC$978="","",IF(HLOOKUP($AC$978,Presentación!$AQ$3:$BV$574,Presentación!AP462)="","",HLOOKUP($AC$978,Presentación!$AQ$3:$BV$574,Presentación!AP462,0)))</f>
        <v/>
      </c>
      <c r="E1443" s="390"/>
      <c r="F1443" s="391"/>
      <c r="G1443" s="480" t="str">
        <f>IF($AC$978="","",IF(HLOOKUP($AC$978,Presentación!$BZ$3:$DE$574,Presentación!AP462,0)="","",HLOOKUP($AC$978,Presentación!$BZ$3:$DE$574,Presentación!AP462,0)))</f>
        <v/>
      </c>
      <c r="H1443" s="481"/>
      <c r="I1443" s="481"/>
      <c r="J1443" s="481"/>
      <c r="K1443" s="481"/>
      <c r="L1443" s="482"/>
      <c r="M1443" s="27"/>
      <c r="N1443" s="27"/>
      <c r="O1443" s="27"/>
      <c r="P1443" s="27"/>
      <c r="Q1443" s="27"/>
      <c r="R1443" s="27"/>
      <c r="S1443" s="27"/>
      <c r="T1443" s="27"/>
      <c r="U1443" s="27"/>
      <c r="V1443" s="27"/>
      <c r="W1443" s="27"/>
      <c r="X1443" s="27"/>
      <c r="Y1443" s="27"/>
      <c r="Z1443" s="27"/>
      <c r="AA1443" s="27"/>
      <c r="AB1443" s="27"/>
      <c r="AC1443" s="27"/>
      <c r="AD1443" s="27"/>
      <c r="AG1443">
        <f t="shared" si="565"/>
        <v>0</v>
      </c>
      <c r="AH1443">
        <f t="shared" si="566"/>
        <v>0</v>
      </c>
      <c r="AI1443">
        <f t="shared" si="567"/>
        <v>0</v>
      </c>
      <c r="AJ1443">
        <f t="shared" si="568"/>
        <v>0</v>
      </c>
      <c r="AK1443">
        <f t="shared" si="569"/>
        <v>0</v>
      </c>
      <c r="AL1443">
        <f t="shared" si="570"/>
        <v>0</v>
      </c>
      <c r="AM1443">
        <f t="shared" si="571"/>
        <v>0</v>
      </c>
      <c r="AN1443">
        <f t="shared" si="572"/>
        <v>0</v>
      </c>
      <c r="AO1443">
        <f t="shared" si="573"/>
        <v>0</v>
      </c>
      <c r="AP1443">
        <f t="shared" si="574"/>
        <v>0</v>
      </c>
      <c r="AQ1443">
        <f t="shared" si="575"/>
        <v>0</v>
      </c>
      <c r="AR1443">
        <f t="shared" si="576"/>
        <v>0</v>
      </c>
      <c r="AS1443">
        <f t="shared" si="577"/>
        <v>0</v>
      </c>
      <c r="AT1443">
        <f t="shared" si="578"/>
        <v>0</v>
      </c>
      <c r="AU1443">
        <f t="shared" si="579"/>
        <v>0</v>
      </c>
      <c r="AV1443">
        <f t="shared" si="580"/>
        <v>0</v>
      </c>
      <c r="AW1443">
        <f t="shared" si="581"/>
        <v>0</v>
      </c>
      <c r="AX1443">
        <f t="shared" si="582"/>
        <v>0</v>
      </c>
      <c r="AY1443">
        <f t="shared" si="583"/>
        <v>0</v>
      </c>
      <c r="AZ1443">
        <f t="shared" si="584"/>
        <v>0</v>
      </c>
      <c r="BA1443" s="35">
        <f t="shared" si="585"/>
        <v>0</v>
      </c>
      <c r="BB1443" s="36">
        <f t="shared" si="586"/>
        <v>0</v>
      </c>
      <c r="BC1443" s="37">
        <f t="shared" si="587"/>
        <v>0</v>
      </c>
      <c r="BD1443" s="38">
        <f t="shared" si="588"/>
        <v>0</v>
      </c>
      <c r="BE1443" s="35">
        <f t="shared" si="589"/>
        <v>0</v>
      </c>
      <c r="BF1443" s="36">
        <f t="shared" si="590"/>
        <v>0</v>
      </c>
      <c r="BG1443" s="37">
        <f t="shared" si="591"/>
        <v>0</v>
      </c>
      <c r="BH1443" s="38">
        <f t="shared" si="592"/>
        <v>0</v>
      </c>
      <c r="BI1443" s="35">
        <f t="shared" si="593"/>
        <v>0</v>
      </c>
      <c r="BJ1443" s="36">
        <f t="shared" si="594"/>
        <v>0</v>
      </c>
      <c r="BK1443" s="37">
        <f t="shared" si="595"/>
        <v>0</v>
      </c>
      <c r="BL1443" s="38">
        <f t="shared" si="596"/>
        <v>0</v>
      </c>
      <c r="BM1443" s="39">
        <f t="shared" si="597"/>
        <v>0</v>
      </c>
      <c r="BN1443" s="34" t="str">
        <f>IF(BM1443=0,"",
IF(SUM($BM$985:BM1443)=1,BO1443,
IF($BM$1560&gt;SUM($BM$985:BM1443),_xlfn.CONCAT(", ",BO1443),
IF($BM$1560=SUM($BM$985:BM1443),_xlfn.CONCAT(" y ",BO1443)))))</f>
        <v/>
      </c>
      <c r="BO1443" s="270" t="s">
        <v>1223</v>
      </c>
    </row>
    <row r="1444" spans="1:67" ht="15" customHeight="1">
      <c r="A1444" s="245"/>
      <c r="B1444" s="9"/>
      <c r="C1444" s="270" t="s">
        <v>1224</v>
      </c>
      <c r="D1444" s="389" t="str">
        <f>IF($AC$978="","",IF(HLOOKUP($AC$978,Presentación!$AQ$3:$BV$574,Presentación!AP463)="","",HLOOKUP($AC$978,Presentación!$AQ$3:$BV$574,Presentación!AP463,0)))</f>
        <v/>
      </c>
      <c r="E1444" s="390"/>
      <c r="F1444" s="391"/>
      <c r="G1444" s="480" t="str">
        <f>IF($AC$978="","",IF(HLOOKUP($AC$978,Presentación!$BZ$3:$DE$574,Presentación!AP463,0)="","",HLOOKUP($AC$978,Presentación!$BZ$3:$DE$574,Presentación!AP463,0)))</f>
        <v/>
      </c>
      <c r="H1444" s="481"/>
      <c r="I1444" s="481"/>
      <c r="J1444" s="481"/>
      <c r="K1444" s="481"/>
      <c r="L1444" s="482"/>
      <c r="M1444" s="27"/>
      <c r="N1444" s="27"/>
      <c r="O1444" s="27"/>
      <c r="P1444" s="27"/>
      <c r="Q1444" s="27"/>
      <c r="R1444" s="27"/>
      <c r="S1444" s="27"/>
      <c r="T1444" s="27"/>
      <c r="U1444" s="27"/>
      <c r="V1444" s="27"/>
      <c r="W1444" s="27"/>
      <c r="X1444" s="27"/>
      <c r="Y1444" s="27"/>
      <c r="Z1444" s="27"/>
      <c r="AA1444" s="27"/>
      <c r="AB1444" s="27"/>
      <c r="AC1444" s="27"/>
      <c r="AD1444" s="27"/>
      <c r="AG1444">
        <f t="shared" si="565"/>
        <v>0</v>
      </c>
      <c r="AH1444">
        <f t="shared" si="566"/>
        <v>0</v>
      </c>
      <c r="AI1444">
        <f t="shared" si="567"/>
        <v>0</v>
      </c>
      <c r="AJ1444">
        <f t="shared" si="568"/>
        <v>0</v>
      </c>
      <c r="AK1444">
        <f t="shared" si="569"/>
        <v>0</v>
      </c>
      <c r="AL1444">
        <f t="shared" si="570"/>
        <v>0</v>
      </c>
      <c r="AM1444">
        <f t="shared" si="571"/>
        <v>0</v>
      </c>
      <c r="AN1444">
        <f t="shared" si="572"/>
        <v>0</v>
      </c>
      <c r="AO1444">
        <f t="shared" si="573"/>
        <v>0</v>
      </c>
      <c r="AP1444">
        <f t="shared" si="574"/>
        <v>0</v>
      </c>
      <c r="AQ1444">
        <f t="shared" si="575"/>
        <v>0</v>
      </c>
      <c r="AR1444">
        <f t="shared" si="576"/>
        <v>0</v>
      </c>
      <c r="AS1444">
        <f t="shared" si="577"/>
        <v>0</v>
      </c>
      <c r="AT1444">
        <f t="shared" si="578"/>
        <v>0</v>
      </c>
      <c r="AU1444">
        <f t="shared" si="579"/>
        <v>0</v>
      </c>
      <c r="AV1444">
        <f t="shared" si="580"/>
        <v>0</v>
      </c>
      <c r="AW1444">
        <f t="shared" si="581"/>
        <v>0</v>
      </c>
      <c r="AX1444">
        <f t="shared" si="582"/>
        <v>0</v>
      </c>
      <c r="AY1444">
        <f t="shared" si="583"/>
        <v>0</v>
      </c>
      <c r="AZ1444">
        <f t="shared" si="584"/>
        <v>0</v>
      </c>
      <c r="BA1444" s="35">
        <f t="shared" si="585"/>
        <v>0</v>
      </c>
      <c r="BB1444" s="36">
        <f t="shared" si="586"/>
        <v>0</v>
      </c>
      <c r="BC1444" s="37">
        <f t="shared" si="587"/>
        <v>0</v>
      </c>
      <c r="BD1444" s="38">
        <f t="shared" si="588"/>
        <v>0</v>
      </c>
      <c r="BE1444" s="35">
        <f t="shared" si="589"/>
        <v>0</v>
      </c>
      <c r="BF1444" s="36">
        <f t="shared" si="590"/>
        <v>0</v>
      </c>
      <c r="BG1444" s="37">
        <f t="shared" si="591"/>
        <v>0</v>
      </c>
      <c r="BH1444" s="38">
        <f t="shared" si="592"/>
        <v>0</v>
      </c>
      <c r="BI1444" s="35">
        <f t="shared" si="593"/>
        <v>0</v>
      </c>
      <c r="BJ1444" s="36">
        <f t="shared" si="594"/>
        <v>0</v>
      </c>
      <c r="BK1444" s="37">
        <f t="shared" si="595"/>
        <v>0</v>
      </c>
      <c r="BL1444" s="38">
        <f t="shared" si="596"/>
        <v>0</v>
      </c>
      <c r="BM1444" s="39">
        <f t="shared" si="597"/>
        <v>0</v>
      </c>
      <c r="BN1444" s="34" t="str">
        <f>IF(BM1444=0,"",
IF(SUM($BM$985:BM1444)=1,BO1444,
IF($BM$1560&gt;SUM($BM$985:BM1444),_xlfn.CONCAT(", ",BO1444),
IF($BM$1560=SUM($BM$985:BM1444),_xlfn.CONCAT(" y ",BO1444)))))</f>
        <v/>
      </c>
      <c r="BO1444" s="270" t="s">
        <v>1224</v>
      </c>
    </row>
    <row r="1445" spans="1:67" ht="15" customHeight="1">
      <c r="A1445" s="245"/>
      <c r="B1445" s="9"/>
      <c r="C1445" s="270" t="s">
        <v>1225</v>
      </c>
      <c r="D1445" s="389" t="str">
        <f>IF($AC$978="","",IF(HLOOKUP($AC$978,Presentación!$AQ$3:$BV$574,Presentación!AP464)="","",HLOOKUP($AC$978,Presentación!$AQ$3:$BV$574,Presentación!AP464,0)))</f>
        <v/>
      </c>
      <c r="E1445" s="390"/>
      <c r="F1445" s="391"/>
      <c r="G1445" s="480" t="str">
        <f>IF($AC$978="","",IF(HLOOKUP($AC$978,Presentación!$BZ$3:$DE$574,Presentación!AP464,0)="","",HLOOKUP($AC$978,Presentación!$BZ$3:$DE$574,Presentación!AP464,0)))</f>
        <v/>
      </c>
      <c r="H1445" s="481"/>
      <c r="I1445" s="481"/>
      <c r="J1445" s="481"/>
      <c r="K1445" s="481"/>
      <c r="L1445" s="482"/>
      <c r="M1445" s="27"/>
      <c r="N1445" s="27"/>
      <c r="O1445" s="27"/>
      <c r="P1445" s="27"/>
      <c r="Q1445" s="27"/>
      <c r="R1445" s="27"/>
      <c r="S1445" s="27"/>
      <c r="T1445" s="27"/>
      <c r="U1445" s="27"/>
      <c r="V1445" s="27"/>
      <c r="W1445" s="27"/>
      <c r="X1445" s="27"/>
      <c r="Y1445" s="27"/>
      <c r="Z1445" s="27"/>
      <c r="AA1445" s="27"/>
      <c r="AB1445" s="27"/>
      <c r="AC1445" s="27"/>
      <c r="AD1445" s="27"/>
      <c r="AG1445">
        <f t="shared" si="565"/>
        <v>0</v>
      </c>
      <c r="AH1445">
        <f t="shared" si="566"/>
        <v>0</v>
      </c>
      <c r="AI1445">
        <f t="shared" si="567"/>
        <v>0</v>
      </c>
      <c r="AJ1445">
        <f t="shared" si="568"/>
        <v>0</v>
      </c>
      <c r="AK1445">
        <f t="shared" si="569"/>
        <v>0</v>
      </c>
      <c r="AL1445">
        <f t="shared" si="570"/>
        <v>0</v>
      </c>
      <c r="AM1445">
        <f t="shared" si="571"/>
        <v>0</v>
      </c>
      <c r="AN1445">
        <f t="shared" si="572"/>
        <v>0</v>
      </c>
      <c r="AO1445">
        <f t="shared" si="573"/>
        <v>0</v>
      </c>
      <c r="AP1445">
        <f t="shared" si="574"/>
        <v>0</v>
      </c>
      <c r="AQ1445">
        <f t="shared" si="575"/>
        <v>0</v>
      </c>
      <c r="AR1445">
        <f t="shared" si="576"/>
        <v>0</v>
      </c>
      <c r="AS1445">
        <f t="shared" si="577"/>
        <v>0</v>
      </c>
      <c r="AT1445">
        <f t="shared" si="578"/>
        <v>0</v>
      </c>
      <c r="AU1445">
        <f t="shared" si="579"/>
        <v>0</v>
      </c>
      <c r="AV1445">
        <f t="shared" si="580"/>
        <v>0</v>
      </c>
      <c r="AW1445">
        <f t="shared" si="581"/>
        <v>0</v>
      </c>
      <c r="AX1445">
        <f t="shared" si="582"/>
        <v>0</v>
      </c>
      <c r="AY1445">
        <f t="shared" si="583"/>
        <v>0</v>
      </c>
      <c r="AZ1445">
        <f t="shared" si="584"/>
        <v>0</v>
      </c>
      <c r="BA1445" s="35">
        <f t="shared" si="585"/>
        <v>0</v>
      </c>
      <c r="BB1445" s="36">
        <f t="shared" si="586"/>
        <v>0</v>
      </c>
      <c r="BC1445" s="37">
        <f t="shared" si="587"/>
        <v>0</v>
      </c>
      <c r="BD1445" s="38">
        <f t="shared" si="588"/>
        <v>0</v>
      </c>
      <c r="BE1445" s="35">
        <f t="shared" si="589"/>
        <v>0</v>
      </c>
      <c r="BF1445" s="36">
        <f t="shared" si="590"/>
        <v>0</v>
      </c>
      <c r="BG1445" s="37">
        <f t="shared" si="591"/>
        <v>0</v>
      </c>
      <c r="BH1445" s="38">
        <f t="shared" si="592"/>
        <v>0</v>
      </c>
      <c r="BI1445" s="35">
        <f t="shared" si="593"/>
        <v>0</v>
      </c>
      <c r="BJ1445" s="36">
        <f t="shared" si="594"/>
        <v>0</v>
      </c>
      <c r="BK1445" s="37">
        <f t="shared" si="595"/>
        <v>0</v>
      </c>
      <c r="BL1445" s="38">
        <f t="shared" si="596"/>
        <v>0</v>
      </c>
      <c r="BM1445" s="39">
        <f t="shared" si="597"/>
        <v>0</v>
      </c>
      <c r="BN1445" s="34" t="str">
        <f>IF(BM1445=0,"",
IF(SUM($BM$985:BM1445)=1,BO1445,
IF($BM$1560&gt;SUM($BM$985:BM1445),_xlfn.CONCAT(", ",BO1445),
IF($BM$1560=SUM($BM$985:BM1445),_xlfn.CONCAT(" y ",BO1445)))))</f>
        <v/>
      </c>
      <c r="BO1445" s="270" t="s">
        <v>1225</v>
      </c>
    </row>
    <row r="1446" spans="1:67" ht="15" customHeight="1">
      <c r="A1446" s="245"/>
      <c r="B1446" s="9"/>
      <c r="C1446" s="270" t="s">
        <v>1226</v>
      </c>
      <c r="D1446" s="389" t="str">
        <f>IF($AC$978="","",IF(HLOOKUP($AC$978,Presentación!$AQ$3:$BV$574,Presentación!AP465)="","",HLOOKUP($AC$978,Presentación!$AQ$3:$BV$574,Presentación!AP465,0)))</f>
        <v/>
      </c>
      <c r="E1446" s="390"/>
      <c r="F1446" s="391"/>
      <c r="G1446" s="480" t="str">
        <f>IF($AC$978="","",IF(HLOOKUP($AC$978,Presentación!$BZ$3:$DE$574,Presentación!AP465,0)="","",HLOOKUP($AC$978,Presentación!$BZ$3:$DE$574,Presentación!AP465,0)))</f>
        <v/>
      </c>
      <c r="H1446" s="481"/>
      <c r="I1446" s="481"/>
      <c r="J1446" s="481"/>
      <c r="K1446" s="481"/>
      <c r="L1446" s="482"/>
      <c r="M1446" s="27"/>
      <c r="N1446" s="27"/>
      <c r="O1446" s="27"/>
      <c r="P1446" s="27"/>
      <c r="Q1446" s="27"/>
      <c r="R1446" s="27"/>
      <c r="S1446" s="27"/>
      <c r="T1446" s="27"/>
      <c r="U1446" s="27"/>
      <c r="V1446" s="27"/>
      <c r="W1446" s="27"/>
      <c r="X1446" s="27"/>
      <c r="Y1446" s="27"/>
      <c r="Z1446" s="27"/>
      <c r="AA1446" s="27"/>
      <c r="AB1446" s="27"/>
      <c r="AC1446" s="27"/>
      <c r="AD1446" s="27"/>
      <c r="AG1446">
        <f t="shared" si="565"/>
        <v>0</v>
      </c>
      <c r="AH1446">
        <f t="shared" si="566"/>
        <v>0</v>
      </c>
      <c r="AI1446">
        <f t="shared" si="567"/>
        <v>0</v>
      </c>
      <c r="AJ1446">
        <f t="shared" si="568"/>
        <v>0</v>
      </c>
      <c r="AK1446">
        <f t="shared" si="569"/>
        <v>0</v>
      </c>
      <c r="AL1446">
        <f t="shared" si="570"/>
        <v>0</v>
      </c>
      <c r="AM1446">
        <f t="shared" si="571"/>
        <v>0</v>
      </c>
      <c r="AN1446">
        <f t="shared" si="572"/>
        <v>0</v>
      </c>
      <c r="AO1446">
        <f t="shared" si="573"/>
        <v>0</v>
      </c>
      <c r="AP1446">
        <f t="shared" si="574"/>
        <v>0</v>
      </c>
      <c r="AQ1446">
        <f t="shared" si="575"/>
        <v>0</v>
      </c>
      <c r="AR1446">
        <f t="shared" si="576"/>
        <v>0</v>
      </c>
      <c r="AS1446">
        <f t="shared" si="577"/>
        <v>0</v>
      </c>
      <c r="AT1446">
        <f t="shared" si="578"/>
        <v>0</v>
      </c>
      <c r="AU1446">
        <f t="shared" si="579"/>
        <v>0</v>
      </c>
      <c r="AV1446">
        <f t="shared" si="580"/>
        <v>0</v>
      </c>
      <c r="AW1446">
        <f t="shared" si="581"/>
        <v>0</v>
      </c>
      <c r="AX1446">
        <f t="shared" si="582"/>
        <v>0</v>
      </c>
      <c r="AY1446">
        <f t="shared" si="583"/>
        <v>0</v>
      </c>
      <c r="AZ1446">
        <f t="shared" si="584"/>
        <v>0</v>
      </c>
      <c r="BA1446" s="35">
        <f t="shared" si="585"/>
        <v>0</v>
      </c>
      <c r="BB1446" s="36">
        <f t="shared" si="586"/>
        <v>0</v>
      </c>
      <c r="BC1446" s="37">
        <f t="shared" si="587"/>
        <v>0</v>
      </c>
      <c r="BD1446" s="38">
        <f t="shared" si="588"/>
        <v>0</v>
      </c>
      <c r="BE1446" s="35">
        <f t="shared" si="589"/>
        <v>0</v>
      </c>
      <c r="BF1446" s="36">
        <f t="shared" si="590"/>
        <v>0</v>
      </c>
      <c r="BG1446" s="37">
        <f t="shared" si="591"/>
        <v>0</v>
      </c>
      <c r="BH1446" s="38">
        <f t="shared" si="592"/>
        <v>0</v>
      </c>
      <c r="BI1446" s="35">
        <f t="shared" si="593"/>
        <v>0</v>
      </c>
      <c r="BJ1446" s="36">
        <f t="shared" si="594"/>
        <v>0</v>
      </c>
      <c r="BK1446" s="37">
        <f t="shared" si="595"/>
        <v>0</v>
      </c>
      <c r="BL1446" s="38">
        <f t="shared" si="596"/>
        <v>0</v>
      </c>
      <c r="BM1446" s="39">
        <f t="shared" si="597"/>
        <v>0</v>
      </c>
      <c r="BN1446" s="34" t="str">
        <f>IF(BM1446=0,"",
IF(SUM($BM$985:BM1446)=1,BO1446,
IF($BM$1560&gt;SUM($BM$985:BM1446),_xlfn.CONCAT(", ",BO1446),
IF($BM$1560=SUM($BM$985:BM1446),_xlfn.CONCAT(" y ",BO1446)))))</f>
        <v/>
      </c>
      <c r="BO1446" s="270" t="s">
        <v>1226</v>
      </c>
    </row>
    <row r="1447" spans="1:67" ht="15" customHeight="1">
      <c r="A1447" s="245"/>
      <c r="B1447" s="9"/>
      <c r="C1447" s="270" t="s">
        <v>1227</v>
      </c>
      <c r="D1447" s="389" t="str">
        <f>IF($AC$978="","",IF(HLOOKUP($AC$978,Presentación!$AQ$3:$BV$574,Presentación!AP466)="","",HLOOKUP($AC$978,Presentación!$AQ$3:$BV$574,Presentación!AP466,0)))</f>
        <v/>
      </c>
      <c r="E1447" s="390"/>
      <c r="F1447" s="391"/>
      <c r="G1447" s="480" t="str">
        <f>IF($AC$978="","",IF(HLOOKUP($AC$978,Presentación!$BZ$3:$DE$574,Presentación!AP466,0)="","",HLOOKUP($AC$978,Presentación!$BZ$3:$DE$574,Presentación!AP466,0)))</f>
        <v/>
      </c>
      <c r="H1447" s="481"/>
      <c r="I1447" s="481"/>
      <c r="J1447" s="481"/>
      <c r="K1447" s="481"/>
      <c r="L1447" s="482"/>
      <c r="M1447" s="27"/>
      <c r="N1447" s="27"/>
      <c r="O1447" s="27"/>
      <c r="P1447" s="27"/>
      <c r="Q1447" s="27"/>
      <c r="R1447" s="27"/>
      <c r="S1447" s="27"/>
      <c r="T1447" s="27"/>
      <c r="U1447" s="27"/>
      <c r="V1447" s="27"/>
      <c r="W1447" s="27"/>
      <c r="X1447" s="27"/>
      <c r="Y1447" s="27"/>
      <c r="Z1447" s="27"/>
      <c r="AA1447" s="27"/>
      <c r="AB1447" s="27"/>
      <c r="AC1447" s="27"/>
      <c r="AD1447" s="27"/>
      <c r="AG1447">
        <f t="shared" si="565"/>
        <v>0</v>
      </c>
      <c r="AH1447">
        <f t="shared" si="566"/>
        <v>0</v>
      </c>
      <c r="AI1447">
        <f t="shared" si="567"/>
        <v>0</v>
      </c>
      <c r="AJ1447">
        <f t="shared" si="568"/>
        <v>0</v>
      </c>
      <c r="AK1447">
        <f t="shared" si="569"/>
        <v>0</v>
      </c>
      <c r="AL1447">
        <f t="shared" si="570"/>
        <v>0</v>
      </c>
      <c r="AM1447">
        <f t="shared" si="571"/>
        <v>0</v>
      </c>
      <c r="AN1447">
        <f t="shared" si="572"/>
        <v>0</v>
      </c>
      <c r="AO1447">
        <f t="shared" si="573"/>
        <v>0</v>
      </c>
      <c r="AP1447">
        <f t="shared" si="574"/>
        <v>0</v>
      </c>
      <c r="AQ1447">
        <f t="shared" si="575"/>
        <v>0</v>
      </c>
      <c r="AR1447">
        <f t="shared" si="576"/>
        <v>0</v>
      </c>
      <c r="AS1447">
        <f t="shared" si="577"/>
        <v>0</v>
      </c>
      <c r="AT1447">
        <f t="shared" si="578"/>
        <v>0</v>
      </c>
      <c r="AU1447">
        <f t="shared" si="579"/>
        <v>0</v>
      </c>
      <c r="AV1447">
        <f t="shared" si="580"/>
        <v>0</v>
      </c>
      <c r="AW1447">
        <f t="shared" si="581"/>
        <v>0</v>
      </c>
      <c r="AX1447">
        <f t="shared" si="582"/>
        <v>0</v>
      </c>
      <c r="AY1447">
        <f t="shared" si="583"/>
        <v>0</v>
      </c>
      <c r="AZ1447">
        <f t="shared" si="584"/>
        <v>0</v>
      </c>
      <c r="BA1447" s="35">
        <f t="shared" si="585"/>
        <v>0</v>
      </c>
      <c r="BB1447" s="36">
        <f t="shared" si="586"/>
        <v>0</v>
      </c>
      <c r="BC1447" s="37">
        <f t="shared" si="587"/>
        <v>0</v>
      </c>
      <c r="BD1447" s="38">
        <f t="shared" si="588"/>
        <v>0</v>
      </c>
      <c r="BE1447" s="35">
        <f t="shared" si="589"/>
        <v>0</v>
      </c>
      <c r="BF1447" s="36">
        <f t="shared" si="590"/>
        <v>0</v>
      </c>
      <c r="BG1447" s="37">
        <f t="shared" si="591"/>
        <v>0</v>
      </c>
      <c r="BH1447" s="38">
        <f t="shared" si="592"/>
        <v>0</v>
      </c>
      <c r="BI1447" s="35">
        <f t="shared" si="593"/>
        <v>0</v>
      </c>
      <c r="BJ1447" s="36">
        <f t="shared" si="594"/>
        <v>0</v>
      </c>
      <c r="BK1447" s="37">
        <f t="shared" si="595"/>
        <v>0</v>
      </c>
      <c r="BL1447" s="38">
        <f t="shared" si="596"/>
        <v>0</v>
      </c>
      <c r="BM1447" s="39">
        <f t="shared" si="597"/>
        <v>0</v>
      </c>
      <c r="BN1447" s="34" t="str">
        <f>IF(BM1447=0,"",
IF(SUM($BM$985:BM1447)=1,BO1447,
IF($BM$1560&gt;SUM($BM$985:BM1447),_xlfn.CONCAT(", ",BO1447),
IF($BM$1560=SUM($BM$985:BM1447),_xlfn.CONCAT(" y ",BO1447)))))</f>
        <v/>
      </c>
      <c r="BO1447" s="270" t="s">
        <v>1227</v>
      </c>
    </row>
    <row r="1448" spans="1:67" ht="15" customHeight="1">
      <c r="A1448" s="245"/>
      <c r="B1448" s="9"/>
      <c r="C1448" s="270" t="s">
        <v>1228</v>
      </c>
      <c r="D1448" s="389" t="str">
        <f>IF($AC$978="","",IF(HLOOKUP($AC$978,Presentación!$AQ$3:$BV$574,Presentación!AP467)="","",HLOOKUP($AC$978,Presentación!$AQ$3:$BV$574,Presentación!AP467,0)))</f>
        <v/>
      </c>
      <c r="E1448" s="390"/>
      <c r="F1448" s="391"/>
      <c r="G1448" s="480" t="str">
        <f>IF($AC$978="","",IF(HLOOKUP($AC$978,Presentación!$BZ$3:$DE$574,Presentación!AP467,0)="","",HLOOKUP($AC$978,Presentación!$BZ$3:$DE$574,Presentación!AP467,0)))</f>
        <v/>
      </c>
      <c r="H1448" s="481"/>
      <c r="I1448" s="481"/>
      <c r="J1448" s="481"/>
      <c r="K1448" s="481"/>
      <c r="L1448" s="482"/>
      <c r="M1448" s="27"/>
      <c r="N1448" s="27"/>
      <c r="O1448" s="27"/>
      <c r="P1448" s="27"/>
      <c r="Q1448" s="27"/>
      <c r="R1448" s="27"/>
      <c r="S1448" s="27"/>
      <c r="T1448" s="27"/>
      <c r="U1448" s="27"/>
      <c r="V1448" s="27"/>
      <c r="W1448" s="27"/>
      <c r="X1448" s="27"/>
      <c r="Y1448" s="27"/>
      <c r="Z1448" s="27"/>
      <c r="AA1448" s="27"/>
      <c r="AB1448" s="27"/>
      <c r="AC1448" s="27"/>
      <c r="AD1448" s="27"/>
      <c r="AG1448">
        <f t="shared" si="565"/>
        <v>0</v>
      </c>
      <c r="AH1448">
        <f t="shared" si="566"/>
        <v>0</v>
      </c>
      <c r="AI1448">
        <f t="shared" si="567"/>
        <v>0</v>
      </c>
      <c r="AJ1448">
        <f t="shared" si="568"/>
        <v>0</v>
      </c>
      <c r="AK1448">
        <f t="shared" si="569"/>
        <v>0</v>
      </c>
      <c r="AL1448">
        <f t="shared" si="570"/>
        <v>0</v>
      </c>
      <c r="AM1448">
        <f t="shared" si="571"/>
        <v>0</v>
      </c>
      <c r="AN1448">
        <f t="shared" si="572"/>
        <v>0</v>
      </c>
      <c r="AO1448">
        <f t="shared" si="573"/>
        <v>0</v>
      </c>
      <c r="AP1448">
        <f t="shared" si="574"/>
        <v>0</v>
      </c>
      <c r="AQ1448">
        <f t="shared" si="575"/>
        <v>0</v>
      </c>
      <c r="AR1448">
        <f t="shared" si="576"/>
        <v>0</v>
      </c>
      <c r="AS1448">
        <f t="shared" si="577"/>
        <v>0</v>
      </c>
      <c r="AT1448">
        <f t="shared" si="578"/>
        <v>0</v>
      </c>
      <c r="AU1448">
        <f t="shared" si="579"/>
        <v>0</v>
      </c>
      <c r="AV1448">
        <f t="shared" si="580"/>
        <v>0</v>
      </c>
      <c r="AW1448">
        <f t="shared" si="581"/>
        <v>0</v>
      </c>
      <c r="AX1448">
        <f t="shared" si="582"/>
        <v>0</v>
      </c>
      <c r="AY1448">
        <f t="shared" si="583"/>
        <v>0</v>
      </c>
      <c r="AZ1448">
        <f t="shared" si="584"/>
        <v>0</v>
      </c>
      <c r="BA1448" s="35">
        <f t="shared" si="585"/>
        <v>0</v>
      </c>
      <c r="BB1448" s="36">
        <f t="shared" si="586"/>
        <v>0</v>
      </c>
      <c r="BC1448" s="37">
        <f t="shared" si="587"/>
        <v>0</v>
      </c>
      <c r="BD1448" s="38">
        <f t="shared" si="588"/>
        <v>0</v>
      </c>
      <c r="BE1448" s="35">
        <f t="shared" si="589"/>
        <v>0</v>
      </c>
      <c r="BF1448" s="36">
        <f t="shared" si="590"/>
        <v>0</v>
      </c>
      <c r="BG1448" s="37">
        <f t="shared" si="591"/>
        <v>0</v>
      </c>
      <c r="BH1448" s="38">
        <f t="shared" si="592"/>
        <v>0</v>
      </c>
      <c r="BI1448" s="35">
        <f t="shared" si="593"/>
        <v>0</v>
      </c>
      <c r="BJ1448" s="36">
        <f t="shared" si="594"/>
        <v>0</v>
      </c>
      <c r="BK1448" s="37">
        <f t="shared" si="595"/>
        <v>0</v>
      </c>
      <c r="BL1448" s="38">
        <f t="shared" si="596"/>
        <v>0</v>
      </c>
      <c r="BM1448" s="39">
        <f t="shared" si="597"/>
        <v>0</v>
      </c>
      <c r="BN1448" s="34" t="str">
        <f>IF(BM1448=0,"",
IF(SUM($BM$985:BM1448)=1,BO1448,
IF($BM$1560&gt;SUM($BM$985:BM1448),_xlfn.CONCAT(", ",BO1448),
IF($BM$1560=SUM($BM$985:BM1448),_xlfn.CONCAT(" y ",BO1448)))))</f>
        <v/>
      </c>
      <c r="BO1448" s="270" t="s">
        <v>1228</v>
      </c>
    </row>
    <row r="1449" spans="1:67" ht="15" customHeight="1">
      <c r="A1449" s="245"/>
      <c r="B1449" s="9"/>
      <c r="C1449" s="270" t="s">
        <v>1229</v>
      </c>
      <c r="D1449" s="389" t="str">
        <f>IF($AC$978="","",IF(HLOOKUP($AC$978,Presentación!$AQ$3:$BV$574,Presentación!AP468)="","",HLOOKUP($AC$978,Presentación!$AQ$3:$BV$574,Presentación!AP468,0)))</f>
        <v/>
      </c>
      <c r="E1449" s="390"/>
      <c r="F1449" s="391"/>
      <c r="G1449" s="480" t="str">
        <f>IF($AC$978="","",IF(HLOOKUP($AC$978,Presentación!$BZ$3:$DE$574,Presentación!AP468,0)="","",HLOOKUP($AC$978,Presentación!$BZ$3:$DE$574,Presentación!AP468,0)))</f>
        <v/>
      </c>
      <c r="H1449" s="481"/>
      <c r="I1449" s="481"/>
      <c r="J1449" s="481"/>
      <c r="K1449" s="481"/>
      <c r="L1449" s="482"/>
      <c r="M1449" s="27"/>
      <c r="N1449" s="27"/>
      <c r="O1449" s="27"/>
      <c r="P1449" s="27"/>
      <c r="Q1449" s="27"/>
      <c r="R1449" s="27"/>
      <c r="S1449" s="27"/>
      <c r="T1449" s="27"/>
      <c r="U1449" s="27"/>
      <c r="V1449" s="27"/>
      <c r="W1449" s="27"/>
      <c r="X1449" s="27"/>
      <c r="Y1449" s="27"/>
      <c r="Z1449" s="27"/>
      <c r="AA1449" s="27"/>
      <c r="AB1449" s="27"/>
      <c r="AC1449" s="27"/>
      <c r="AD1449" s="27"/>
      <c r="AG1449">
        <f t="shared" si="565"/>
        <v>0</v>
      </c>
      <c r="AH1449">
        <f t="shared" si="566"/>
        <v>0</v>
      </c>
      <c r="AI1449">
        <f t="shared" si="567"/>
        <v>0</v>
      </c>
      <c r="AJ1449">
        <f t="shared" si="568"/>
        <v>0</v>
      </c>
      <c r="AK1449">
        <f t="shared" si="569"/>
        <v>0</v>
      </c>
      <c r="AL1449">
        <f t="shared" si="570"/>
        <v>0</v>
      </c>
      <c r="AM1449">
        <f t="shared" si="571"/>
        <v>0</v>
      </c>
      <c r="AN1449">
        <f t="shared" si="572"/>
        <v>0</v>
      </c>
      <c r="AO1449">
        <f t="shared" si="573"/>
        <v>0</v>
      </c>
      <c r="AP1449">
        <f t="shared" si="574"/>
        <v>0</v>
      </c>
      <c r="AQ1449">
        <f t="shared" si="575"/>
        <v>0</v>
      </c>
      <c r="AR1449">
        <f t="shared" si="576"/>
        <v>0</v>
      </c>
      <c r="AS1449">
        <f t="shared" si="577"/>
        <v>0</v>
      </c>
      <c r="AT1449">
        <f t="shared" si="578"/>
        <v>0</v>
      </c>
      <c r="AU1449">
        <f t="shared" si="579"/>
        <v>0</v>
      </c>
      <c r="AV1449">
        <f t="shared" si="580"/>
        <v>0</v>
      </c>
      <c r="AW1449">
        <f t="shared" si="581"/>
        <v>0</v>
      </c>
      <c r="AX1449">
        <f t="shared" si="582"/>
        <v>0</v>
      </c>
      <c r="AY1449">
        <f t="shared" si="583"/>
        <v>0</v>
      </c>
      <c r="AZ1449">
        <f t="shared" si="584"/>
        <v>0</v>
      </c>
      <c r="BA1449" s="35">
        <f t="shared" si="585"/>
        <v>0</v>
      </c>
      <c r="BB1449" s="36">
        <f t="shared" si="586"/>
        <v>0</v>
      </c>
      <c r="BC1449" s="37">
        <f t="shared" si="587"/>
        <v>0</v>
      </c>
      <c r="BD1449" s="38">
        <f t="shared" si="588"/>
        <v>0</v>
      </c>
      <c r="BE1449" s="35">
        <f t="shared" si="589"/>
        <v>0</v>
      </c>
      <c r="BF1449" s="36">
        <f t="shared" si="590"/>
        <v>0</v>
      </c>
      <c r="BG1449" s="37">
        <f t="shared" si="591"/>
        <v>0</v>
      </c>
      <c r="BH1449" s="38">
        <f t="shared" si="592"/>
        <v>0</v>
      </c>
      <c r="BI1449" s="35">
        <f t="shared" si="593"/>
        <v>0</v>
      </c>
      <c r="BJ1449" s="36">
        <f t="shared" si="594"/>
        <v>0</v>
      </c>
      <c r="BK1449" s="37">
        <f t="shared" si="595"/>
        <v>0</v>
      </c>
      <c r="BL1449" s="38">
        <f t="shared" si="596"/>
        <v>0</v>
      </c>
      <c r="BM1449" s="39">
        <f t="shared" si="597"/>
        <v>0</v>
      </c>
      <c r="BN1449" s="34" t="str">
        <f>IF(BM1449=0,"",
IF(SUM($BM$985:BM1449)=1,BO1449,
IF($BM$1560&gt;SUM($BM$985:BM1449),_xlfn.CONCAT(", ",BO1449),
IF($BM$1560=SUM($BM$985:BM1449),_xlfn.CONCAT(" y ",BO1449)))))</f>
        <v/>
      </c>
      <c r="BO1449" s="270" t="s">
        <v>1229</v>
      </c>
    </row>
    <row r="1450" spans="1:67" ht="15" customHeight="1">
      <c r="A1450" s="245"/>
      <c r="B1450" s="9"/>
      <c r="C1450" s="270" t="s">
        <v>1230</v>
      </c>
      <c r="D1450" s="389" t="str">
        <f>IF($AC$978="","",IF(HLOOKUP($AC$978,Presentación!$AQ$3:$BV$574,Presentación!AP469)="","",HLOOKUP($AC$978,Presentación!$AQ$3:$BV$574,Presentación!AP469,0)))</f>
        <v/>
      </c>
      <c r="E1450" s="390"/>
      <c r="F1450" s="391"/>
      <c r="G1450" s="480" t="str">
        <f>IF($AC$978="","",IF(HLOOKUP($AC$978,Presentación!$BZ$3:$DE$574,Presentación!AP469,0)="","",HLOOKUP($AC$978,Presentación!$BZ$3:$DE$574,Presentación!AP469,0)))</f>
        <v/>
      </c>
      <c r="H1450" s="481"/>
      <c r="I1450" s="481"/>
      <c r="J1450" s="481"/>
      <c r="K1450" s="481"/>
      <c r="L1450" s="482"/>
      <c r="M1450" s="27"/>
      <c r="N1450" s="27"/>
      <c r="O1450" s="27"/>
      <c r="P1450" s="27"/>
      <c r="Q1450" s="27"/>
      <c r="R1450" s="27"/>
      <c r="S1450" s="27"/>
      <c r="T1450" s="27"/>
      <c r="U1450" s="27"/>
      <c r="V1450" s="27"/>
      <c r="W1450" s="27"/>
      <c r="X1450" s="27"/>
      <c r="Y1450" s="27"/>
      <c r="Z1450" s="27"/>
      <c r="AA1450" s="27"/>
      <c r="AB1450" s="27"/>
      <c r="AC1450" s="27"/>
      <c r="AD1450" s="27"/>
      <c r="AG1450">
        <f t="shared" si="565"/>
        <v>0</v>
      </c>
      <c r="AH1450">
        <f t="shared" si="566"/>
        <v>0</v>
      </c>
      <c r="AI1450">
        <f t="shared" si="567"/>
        <v>0</v>
      </c>
      <c r="AJ1450">
        <f t="shared" si="568"/>
        <v>0</v>
      </c>
      <c r="AK1450">
        <f t="shared" si="569"/>
        <v>0</v>
      </c>
      <c r="AL1450">
        <f t="shared" si="570"/>
        <v>0</v>
      </c>
      <c r="AM1450">
        <f t="shared" si="571"/>
        <v>0</v>
      </c>
      <c r="AN1450">
        <f t="shared" si="572"/>
        <v>0</v>
      </c>
      <c r="AO1450">
        <f t="shared" si="573"/>
        <v>0</v>
      </c>
      <c r="AP1450">
        <f t="shared" si="574"/>
        <v>0</v>
      </c>
      <c r="AQ1450">
        <f t="shared" si="575"/>
        <v>0</v>
      </c>
      <c r="AR1450">
        <f t="shared" si="576"/>
        <v>0</v>
      </c>
      <c r="AS1450">
        <f t="shared" si="577"/>
        <v>0</v>
      </c>
      <c r="AT1450">
        <f t="shared" si="578"/>
        <v>0</v>
      </c>
      <c r="AU1450">
        <f t="shared" si="579"/>
        <v>0</v>
      </c>
      <c r="AV1450">
        <f t="shared" si="580"/>
        <v>0</v>
      </c>
      <c r="AW1450">
        <f t="shared" si="581"/>
        <v>0</v>
      </c>
      <c r="AX1450">
        <f t="shared" si="582"/>
        <v>0</v>
      </c>
      <c r="AY1450">
        <f t="shared" si="583"/>
        <v>0</v>
      </c>
      <c r="AZ1450">
        <f t="shared" si="584"/>
        <v>0</v>
      </c>
      <c r="BA1450" s="35">
        <f t="shared" si="585"/>
        <v>0</v>
      </c>
      <c r="BB1450" s="36">
        <f t="shared" si="586"/>
        <v>0</v>
      </c>
      <c r="BC1450" s="37">
        <f t="shared" si="587"/>
        <v>0</v>
      </c>
      <c r="BD1450" s="38">
        <f t="shared" si="588"/>
        <v>0</v>
      </c>
      <c r="BE1450" s="35">
        <f t="shared" si="589"/>
        <v>0</v>
      </c>
      <c r="BF1450" s="36">
        <f t="shared" si="590"/>
        <v>0</v>
      </c>
      <c r="BG1450" s="37">
        <f t="shared" si="591"/>
        <v>0</v>
      </c>
      <c r="BH1450" s="38">
        <f t="shared" si="592"/>
        <v>0</v>
      </c>
      <c r="BI1450" s="35">
        <f t="shared" si="593"/>
        <v>0</v>
      </c>
      <c r="BJ1450" s="36">
        <f t="shared" si="594"/>
        <v>0</v>
      </c>
      <c r="BK1450" s="37">
        <f t="shared" si="595"/>
        <v>0</v>
      </c>
      <c r="BL1450" s="38">
        <f t="shared" si="596"/>
        <v>0</v>
      </c>
      <c r="BM1450" s="39">
        <f t="shared" si="597"/>
        <v>0</v>
      </c>
      <c r="BN1450" s="34" t="str">
        <f>IF(BM1450=0,"",
IF(SUM($BM$985:BM1450)=1,BO1450,
IF($BM$1560&gt;SUM($BM$985:BM1450),_xlfn.CONCAT(", ",BO1450),
IF($BM$1560=SUM($BM$985:BM1450),_xlfn.CONCAT(" y ",BO1450)))))</f>
        <v/>
      </c>
      <c r="BO1450" s="270" t="s">
        <v>1230</v>
      </c>
    </row>
    <row r="1451" spans="1:67" ht="15" customHeight="1">
      <c r="A1451" s="245"/>
      <c r="B1451" s="9"/>
      <c r="C1451" s="270" t="s">
        <v>1231</v>
      </c>
      <c r="D1451" s="389" t="str">
        <f>IF($AC$978="","",IF(HLOOKUP($AC$978,Presentación!$AQ$3:$BV$574,Presentación!AP470)="","",HLOOKUP($AC$978,Presentación!$AQ$3:$BV$574,Presentación!AP470,0)))</f>
        <v/>
      </c>
      <c r="E1451" s="390"/>
      <c r="F1451" s="391"/>
      <c r="G1451" s="480" t="str">
        <f>IF($AC$978="","",IF(HLOOKUP($AC$978,Presentación!$BZ$3:$DE$574,Presentación!AP470,0)="","",HLOOKUP($AC$978,Presentación!$BZ$3:$DE$574,Presentación!AP470,0)))</f>
        <v/>
      </c>
      <c r="H1451" s="481"/>
      <c r="I1451" s="481"/>
      <c r="J1451" s="481"/>
      <c r="K1451" s="481"/>
      <c r="L1451" s="482"/>
      <c r="M1451" s="27"/>
      <c r="N1451" s="27"/>
      <c r="O1451" s="27"/>
      <c r="P1451" s="27"/>
      <c r="Q1451" s="27"/>
      <c r="R1451" s="27"/>
      <c r="S1451" s="27"/>
      <c r="T1451" s="27"/>
      <c r="U1451" s="27"/>
      <c r="V1451" s="27"/>
      <c r="W1451" s="27"/>
      <c r="X1451" s="27"/>
      <c r="Y1451" s="27"/>
      <c r="Z1451" s="27"/>
      <c r="AA1451" s="27"/>
      <c r="AB1451" s="27"/>
      <c r="AC1451" s="27"/>
      <c r="AD1451" s="27"/>
      <c r="AG1451">
        <f t="shared" si="565"/>
        <v>0</v>
      </c>
      <c r="AH1451">
        <f t="shared" si="566"/>
        <v>0</v>
      </c>
      <c r="AI1451">
        <f t="shared" si="567"/>
        <v>0</v>
      </c>
      <c r="AJ1451">
        <f t="shared" si="568"/>
        <v>0</v>
      </c>
      <c r="AK1451">
        <f t="shared" si="569"/>
        <v>0</v>
      </c>
      <c r="AL1451">
        <f t="shared" si="570"/>
        <v>0</v>
      </c>
      <c r="AM1451">
        <f t="shared" si="571"/>
        <v>0</v>
      </c>
      <c r="AN1451">
        <f t="shared" si="572"/>
        <v>0</v>
      </c>
      <c r="AO1451">
        <f t="shared" si="573"/>
        <v>0</v>
      </c>
      <c r="AP1451">
        <f t="shared" si="574"/>
        <v>0</v>
      </c>
      <c r="AQ1451">
        <f t="shared" si="575"/>
        <v>0</v>
      </c>
      <c r="AR1451">
        <f t="shared" si="576"/>
        <v>0</v>
      </c>
      <c r="AS1451">
        <f t="shared" si="577"/>
        <v>0</v>
      </c>
      <c r="AT1451">
        <f t="shared" si="578"/>
        <v>0</v>
      </c>
      <c r="AU1451">
        <f t="shared" si="579"/>
        <v>0</v>
      </c>
      <c r="AV1451">
        <f t="shared" si="580"/>
        <v>0</v>
      </c>
      <c r="AW1451">
        <f t="shared" si="581"/>
        <v>0</v>
      </c>
      <c r="AX1451">
        <f t="shared" si="582"/>
        <v>0</v>
      </c>
      <c r="AY1451">
        <f t="shared" si="583"/>
        <v>0</v>
      </c>
      <c r="AZ1451">
        <f t="shared" si="584"/>
        <v>0</v>
      </c>
      <c r="BA1451" s="35">
        <f t="shared" si="585"/>
        <v>0</v>
      </c>
      <c r="BB1451" s="36">
        <f t="shared" si="586"/>
        <v>0</v>
      </c>
      <c r="BC1451" s="37">
        <f t="shared" si="587"/>
        <v>0</v>
      </c>
      <c r="BD1451" s="38">
        <f t="shared" si="588"/>
        <v>0</v>
      </c>
      <c r="BE1451" s="35">
        <f t="shared" si="589"/>
        <v>0</v>
      </c>
      <c r="BF1451" s="36">
        <f t="shared" si="590"/>
        <v>0</v>
      </c>
      <c r="BG1451" s="37">
        <f t="shared" si="591"/>
        <v>0</v>
      </c>
      <c r="BH1451" s="38">
        <f t="shared" si="592"/>
        <v>0</v>
      </c>
      <c r="BI1451" s="35">
        <f t="shared" si="593"/>
        <v>0</v>
      </c>
      <c r="BJ1451" s="36">
        <f t="shared" si="594"/>
        <v>0</v>
      </c>
      <c r="BK1451" s="37">
        <f t="shared" si="595"/>
        <v>0</v>
      </c>
      <c r="BL1451" s="38">
        <f t="shared" si="596"/>
        <v>0</v>
      </c>
      <c r="BM1451" s="39">
        <f t="shared" si="597"/>
        <v>0</v>
      </c>
      <c r="BN1451" s="34" t="str">
        <f>IF(BM1451=0,"",
IF(SUM($BM$985:BM1451)=1,BO1451,
IF($BM$1560&gt;SUM($BM$985:BM1451),_xlfn.CONCAT(", ",BO1451),
IF($BM$1560=SUM($BM$985:BM1451),_xlfn.CONCAT(" y ",BO1451)))))</f>
        <v/>
      </c>
      <c r="BO1451" s="270" t="s">
        <v>1231</v>
      </c>
    </row>
    <row r="1452" spans="1:67" ht="15" customHeight="1">
      <c r="A1452" s="245"/>
      <c r="B1452" s="9"/>
      <c r="C1452" s="270" t="s">
        <v>1232</v>
      </c>
      <c r="D1452" s="389" t="str">
        <f>IF($AC$978="","",IF(HLOOKUP($AC$978,Presentación!$AQ$3:$BV$574,Presentación!AP471)="","",HLOOKUP($AC$978,Presentación!$AQ$3:$BV$574,Presentación!AP471,0)))</f>
        <v/>
      </c>
      <c r="E1452" s="390"/>
      <c r="F1452" s="391"/>
      <c r="G1452" s="480" t="str">
        <f>IF($AC$978="","",IF(HLOOKUP($AC$978,Presentación!$BZ$3:$DE$574,Presentación!AP471,0)="","",HLOOKUP($AC$978,Presentación!$BZ$3:$DE$574,Presentación!AP471,0)))</f>
        <v/>
      </c>
      <c r="H1452" s="481"/>
      <c r="I1452" s="481"/>
      <c r="J1452" s="481"/>
      <c r="K1452" s="481"/>
      <c r="L1452" s="482"/>
      <c r="M1452" s="27"/>
      <c r="N1452" s="27"/>
      <c r="O1452" s="27"/>
      <c r="P1452" s="27"/>
      <c r="Q1452" s="27"/>
      <c r="R1452" s="27"/>
      <c r="S1452" s="27"/>
      <c r="T1452" s="27"/>
      <c r="U1452" s="27"/>
      <c r="V1452" s="27"/>
      <c r="W1452" s="27"/>
      <c r="X1452" s="27"/>
      <c r="Y1452" s="27"/>
      <c r="Z1452" s="27"/>
      <c r="AA1452" s="27"/>
      <c r="AB1452" s="27"/>
      <c r="AC1452" s="27"/>
      <c r="AD1452" s="27"/>
      <c r="AG1452">
        <f t="shared" si="565"/>
        <v>0</v>
      </c>
      <c r="AH1452">
        <f t="shared" si="566"/>
        <v>0</v>
      </c>
      <c r="AI1452">
        <f t="shared" si="567"/>
        <v>0</v>
      </c>
      <c r="AJ1452">
        <f t="shared" si="568"/>
        <v>0</v>
      </c>
      <c r="AK1452">
        <f t="shared" si="569"/>
        <v>0</v>
      </c>
      <c r="AL1452">
        <f t="shared" si="570"/>
        <v>0</v>
      </c>
      <c r="AM1452">
        <f t="shared" si="571"/>
        <v>0</v>
      </c>
      <c r="AN1452">
        <f t="shared" si="572"/>
        <v>0</v>
      </c>
      <c r="AO1452">
        <f t="shared" si="573"/>
        <v>0</v>
      </c>
      <c r="AP1452">
        <f t="shared" si="574"/>
        <v>0</v>
      </c>
      <c r="AQ1452">
        <f t="shared" si="575"/>
        <v>0</v>
      </c>
      <c r="AR1452">
        <f t="shared" si="576"/>
        <v>0</v>
      </c>
      <c r="AS1452">
        <f t="shared" si="577"/>
        <v>0</v>
      </c>
      <c r="AT1452">
        <f t="shared" si="578"/>
        <v>0</v>
      </c>
      <c r="AU1452">
        <f t="shared" si="579"/>
        <v>0</v>
      </c>
      <c r="AV1452">
        <f t="shared" si="580"/>
        <v>0</v>
      </c>
      <c r="AW1452">
        <f t="shared" si="581"/>
        <v>0</v>
      </c>
      <c r="AX1452">
        <f t="shared" si="582"/>
        <v>0</v>
      </c>
      <c r="AY1452">
        <f t="shared" si="583"/>
        <v>0</v>
      </c>
      <c r="AZ1452">
        <f t="shared" si="584"/>
        <v>0</v>
      </c>
      <c r="BA1452" s="35">
        <f t="shared" si="585"/>
        <v>0</v>
      </c>
      <c r="BB1452" s="36">
        <f t="shared" si="586"/>
        <v>0</v>
      </c>
      <c r="BC1452" s="37">
        <f t="shared" si="587"/>
        <v>0</v>
      </c>
      <c r="BD1452" s="38">
        <f t="shared" si="588"/>
        <v>0</v>
      </c>
      <c r="BE1452" s="35">
        <f t="shared" si="589"/>
        <v>0</v>
      </c>
      <c r="BF1452" s="36">
        <f t="shared" si="590"/>
        <v>0</v>
      </c>
      <c r="BG1452" s="37">
        <f t="shared" si="591"/>
        <v>0</v>
      </c>
      <c r="BH1452" s="38">
        <f t="shared" si="592"/>
        <v>0</v>
      </c>
      <c r="BI1452" s="35">
        <f t="shared" si="593"/>
        <v>0</v>
      </c>
      <c r="BJ1452" s="36">
        <f t="shared" si="594"/>
        <v>0</v>
      </c>
      <c r="BK1452" s="37">
        <f t="shared" si="595"/>
        <v>0</v>
      </c>
      <c r="BL1452" s="38">
        <f t="shared" si="596"/>
        <v>0</v>
      </c>
      <c r="BM1452" s="39">
        <f t="shared" si="597"/>
        <v>0</v>
      </c>
      <c r="BN1452" s="34" t="str">
        <f>IF(BM1452=0,"",
IF(SUM($BM$985:BM1452)=1,BO1452,
IF($BM$1560&gt;SUM($BM$985:BM1452),_xlfn.CONCAT(", ",BO1452),
IF($BM$1560=SUM($BM$985:BM1452),_xlfn.CONCAT(" y ",BO1452)))))</f>
        <v/>
      </c>
      <c r="BO1452" s="270" t="s">
        <v>1232</v>
      </c>
    </row>
    <row r="1453" spans="1:67" ht="15" customHeight="1">
      <c r="A1453" s="245"/>
      <c r="B1453" s="9"/>
      <c r="C1453" s="270" t="s">
        <v>1233</v>
      </c>
      <c r="D1453" s="389" t="str">
        <f>IF($AC$978="","",IF(HLOOKUP($AC$978,Presentación!$AQ$3:$BV$574,Presentación!AP472)="","",HLOOKUP($AC$978,Presentación!$AQ$3:$BV$574,Presentación!AP472,0)))</f>
        <v/>
      </c>
      <c r="E1453" s="390"/>
      <c r="F1453" s="391"/>
      <c r="G1453" s="480" t="str">
        <f>IF($AC$978="","",IF(HLOOKUP($AC$978,Presentación!$BZ$3:$DE$574,Presentación!AP472,0)="","",HLOOKUP($AC$978,Presentación!$BZ$3:$DE$574,Presentación!AP472,0)))</f>
        <v/>
      </c>
      <c r="H1453" s="481"/>
      <c r="I1453" s="481"/>
      <c r="J1453" s="481"/>
      <c r="K1453" s="481"/>
      <c r="L1453" s="482"/>
      <c r="M1453" s="27"/>
      <c r="N1453" s="27"/>
      <c r="O1453" s="27"/>
      <c r="P1453" s="27"/>
      <c r="Q1453" s="27"/>
      <c r="R1453" s="27"/>
      <c r="S1453" s="27"/>
      <c r="T1453" s="27"/>
      <c r="U1453" s="27"/>
      <c r="V1453" s="27"/>
      <c r="W1453" s="27"/>
      <c r="X1453" s="27"/>
      <c r="Y1453" s="27"/>
      <c r="Z1453" s="27"/>
      <c r="AA1453" s="27"/>
      <c r="AB1453" s="27"/>
      <c r="AC1453" s="27"/>
      <c r="AD1453" s="27"/>
      <c r="AG1453">
        <f t="shared" si="565"/>
        <v>0</v>
      </c>
      <c r="AH1453">
        <f t="shared" si="566"/>
        <v>0</v>
      </c>
      <c r="AI1453">
        <f t="shared" si="567"/>
        <v>0</v>
      </c>
      <c r="AJ1453">
        <f t="shared" si="568"/>
        <v>0</v>
      </c>
      <c r="AK1453">
        <f t="shared" si="569"/>
        <v>0</v>
      </c>
      <c r="AL1453">
        <f t="shared" si="570"/>
        <v>0</v>
      </c>
      <c r="AM1453">
        <f t="shared" si="571"/>
        <v>0</v>
      </c>
      <c r="AN1453">
        <f t="shared" si="572"/>
        <v>0</v>
      </c>
      <c r="AO1453">
        <f t="shared" si="573"/>
        <v>0</v>
      </c>
      <c r="AP1453">
        <f t="shared" si="574"/>
        <v>0</v>
      </c>
      <c r="AQ1453">
        <f t="shared" si="575"/>
        <v>0</v>
      </c>
      <c r="AR1453">
        <f t="shared" si="576"/>
        <v>0</v>
      </c>
      <c r="AS1453">
        <f t="shared" si="577"/>
        <v>0</v>
      </c>
      <c r="AT1453">
        <f t="shared" si="578"/>
        <v>0</v>
      </c>
      <c r="AU1453">
        <f t="shared" si="579"/>
        <v>0</v>
      </c>
      <c r="AV1453">
        <f t="shared" si="580"/>
        <v>0</v>
      </c>
      <c r="AW1453">
        <f t="shared" si="581"/>
        <v>0</v>
      </c>
      <c r="AX1453">
        <f t="shared" si="582"/>
        <v>0</v>
      </c>
      <c r="AY1453">
        <f t="shared" si="583"/>
        <v>0</v>
      </c>
      <c r="AZ1453">
        <f t="shared" si="584"/>
        <v>0</v>
      </c>
      <c r="BA1453" s="35">
        <f t="shared" si="585"/>
        <v>0</v>
      </c>
      <c r="BB1453" s="36">
        <f t="shared" si="586"/>
        <v>0</v>
      </c>
      <c r="BC1453" s="37">
        <f t="shared" si="587"/>
        <v>0</v>
      </c>
      <c r="BD1453" s="38">
        <f t="shared" si="588"/>
        <v>0</v>
      </c>
      <c r="BE1453" s="35">
        <f t="shared" si="589"/>
        <v>0</v>
      </c>
      <c r="BF1453" s="36">
        <f t="shared" si="590"/>
        <v>0</v>
      </c>
      <c r="BG1453" s="37">
        <f t="shared" si="591"/>
        <v>0</v>
      </c>
      <c r="BH1453" s="38">
        <f t="shared" si="592"/>
        <v>0</v>
      </c>
      <c r="BI1453" s="35">
        <f t="shared" si="593"/>
        <v>0</v>
      </c>
      <c r="BJ1453" s="36">
        <f t="shared" si="594"/>
        <v>0</v>
      </c>
      <c r="BK1453" s="37">
        <f t="shared" si="595"/>
        <v>0</v>
      </c>
      <c r="BL1453" s="38">
        <f t="shared" si="596"/>
        <v>0</v>
      </c>
      <c r="BM1453" s="39">
        <f t="shared" si="597"/>
        <v>0</v>
      </c>
      <c r="BN1453" s="34" t="str">
        <f>IF(BM1453=0,"",
IF(SUM($BM$985:BM1453)=1,BO1453,
IF($BM$1560&gt;SUM($BM$985:BM1453),_xlfn.CONCAT(", ",BO1453),
IF($BM$1560=SUM($BM$985:BM1453),_xlfn.CONCAT(" y ",BO1453)))))</f>
        <v/>
      </c>
      <c r="BO1453" s="270" t="s">
        <v>1233</v>
      </c>
    </row>
    <row r="1454" spans="1:67" ht="15" customHeight="1">
      <c r="A1454" s="245"/>
      <c r="B1454" s="9"/>
      <c r="C1454" s="270" t="s">
        <v>1234</v>
      </c>
      <c r="D1454" s="389" t="str">
        <f>IF($AC$978="","",IF(HLOOKUP($AC$978,Presentación!$AQ$3:$BV$574,Presentación!AP473)="","",HLOOKUP($AC$978,Presentación!$AQ$3:$BV$574,Presentación!AP473,0)))</f>
        <v/>
      </c>
      <c r="E1454" s="390"/>
      <c r="F1454" s="391"/>
      <c r="G1454" s="480" t="str">
        <f>IF($AC$978="","",IF(HLOOKUP($AC$978,Presentación!$BZ$3:$DE$574,Presentación!AP473,0)="","",HLOOKUP($AC$978,Presentación!$BZ$3:$DE$574,Presentación!AP473,0)))</f>
        <v/>
      </c>
      <c r="H1454" s="481"/>
      <c r="I1454" s="481"/>
      <c r="J1454" s="481"/>
      <c r="K1454" s="481"/>
      <c r="L1454" s="482"/>
      <c r="M1454" s="27"/>
      <c r="N1454" s="27"/>
      <c r="O1454" s="27"/>
      <c r="P1454" s="27"/>
      <c r="Q1454" s="27"/>
      <c r="R1454" s="27"/>
      <c r="S1454" s="27"/>
      <c r="T1454" s="27"/>
      <c r="U1454" s="27"/>
      <c r="V1454" s="27"/>
      <c r="W1454" s="27"/>
      <c r="X1454" s="27"/>
      <c r="Y1454" s="27"/>
      <c r="Z1454" s="27"/>
      <c r="AA1454" s="27"/>
      <c r="AB1454" s="27"/>
      <c r="AC1454" s="27"/>
      <c r="AD1454" s="27"/>
      <c r="AG1454">
        <f t="shared" si="565"/>
        <v>0</v>
      </c>
      <c r="AH1454">
        <f t="shared" si="566"/>
        <v>0</v>
      </c>
      <c r="AI1454">
        <f t="shared" si="567"/>
        <v>0</v>
      </c>
      <c r="AJ1454">
        <f t="shared" si="568"/>
        <v>0</v>
      </c>
      <c r="AK1454">
        <f t="shared" si="569"/>
        <v>0</v>
      </c>
      <c r="AL1454">
        <f t="shared" si="570"/>
        <v>0</v>
      </c>
      <c r="AM1454">
        <f t="shared" si="571"/>
        <v>0</v>
      </c>
      <c r="AN1454">
        <f t="shared" si="572"/>
        <v>0</v>
      </c>
      <c r="AO1454">
        <f t="shared" si="573"/>
        <v>0</v>
      </c>
      <c r="AP1454">
        <f t="shared" si="574"/>
        <v>0</v>
      </c>
      <c r="AQ1454">
        <f t="shared" si="575"/>
        <v>0</v>
      </c>
      <c r="AR1454">
        <f t="shared" si="576"/>
        <v>0</v>
      </c>
      <c r="AS1454">
        <f t="shared" si="577"/>
        <v>0</v>
      </c>
      <c r="AT1454">
        <f t="shared" si="578"/>
        <v>0</v>
      </c>
      <c r="AU1454">
        <f t="shared" si="579"/>
        <v>0</v>
      </c>
      <c r="AV1454">
        <f t="shared" si="580"/>
        <v>0</v>
      </c>
      <c r="AW1454">
        <f t="shared" si="581"/>
        <v>0</v>
      </c>
      <c r="AX1454">
        <f t="shared" si="582"/>
        <v>0</v>
      </c>
      <c r="AY1454">
        <f t="shared" si="583"/>
        <v>0</v>
      </c>
      <c r="AZ1454">
        <f t="shared" si="584"/>
        <v>0</v>
      </c>
      <c r="BA1454" s="35">
        <f t="shared" si="585"/>
        <v>0</v>
      </c>
      <c r="BB1454" s="36">
        <f t="shared" si="586"/>
        <v>0</v>
      </c>
      <c r="BC1454" s="37">
        <f t="shared" si="587"/>
        <v>0</v>
      </c>
      <c r="BD1454" s="38">
        <f t="shared" si="588"/>
        <v>0</v>
      </c>
      <c r="BE1454" s="35">
        <f t="shared" si="589"/>
        <v>0</v>
      </c>
      <c r="BF1454" s="36">
        <f t="shared" si="590"/>
        <v>0</v>
      </c>
      <c r="BG1454" s="37">
        <f t="shared" si="591"/>
        <v>0</v>
      </c>
      <c r="BH1454" s="38">
        <f t="shared" si="592"/>
        <v>0</v>
      </c>
      <c r="BI1454" s="35">
        <f t="shared" si="593"/>
        <v>0</v>
      </c>
      <c r="BJ1454" s="36">
        <f t="shared" si="594"/>
        <v>0</v>
      </c>
      <c r="BK1454" s="37">
        <f t="shared" si="595"/>
        <v>0</v>
      </c>
      <c r="BL1454" s="38">
        <f t="shared" si="596"/>
        <v>0</v>
      </c>
      <c r="BM1454" s="39">
        <f t="shared" si="597"/>
        <v>0</v>
      </c>
      <c r="BN1454" s="34" t="str">
        <f>IF(BM1454=0,"",
IF(SUM($BM$985:BM1454)=1,BO1454,
IF($BM$1560&gt;SUM($BM$985:BM1454),_xlfn.CONCAT(", ",BO1454),
IF($BM$1560=SUM($BM$985:BM1454),_xlfn.CONCAT(" y ",BO1454)))))</f>
        <v/>
      </c>
      <c r="BO1454" s="270" t="s">
        <v>1234</v>
      </c>
    </row>
    <row r="1455" spans="1:67" ht="15" customHeight="1">
      <c r="A1455" s="245"/>
      <c r="B1455" s="9"/>
      <c r="C1455" s="270" t="s">
        <v>1235</v>
      </c>
      <c r="D1455" s="389" t="str">
        <f>IF($AC$978="","",IF(HLOOKUP($AC$978,Presentación!$AQ$3:$BV$574,Presentación!AP474)="","",HLOOKUP($AC$978,Presentación!$AQ$3:$BV$574,Presentación!AP474,0)))</f>
        <v/>
      </c>
      <c r="E1455" s="390"/>
      <c r="F1455" s="391"/>
      <c r="G1455" s="480" t="str">
        <f>IF($AC$978="","",IF(HLOOKUP($AC$978,Presentación!$BZ$3:$DE$574,Presentación!AP474,0)="","",HLOOKUP($AC$978,Presentación!$BZ$3:$DE$574,Presentación!AP474,0)))</f>
        <v/>
      </c>
      <c r="H1455" s="481"/>
      <c r="I1455" s="481"/>
      <c r="J1455" s="481"/>
      <c r="K1455" s="481"/>
      <c r="L1455" s="482"/>
      <c r="M1455" s="27"/>
      <c r="N1455" s="27"/>
      <c r="O1455" s="27"/>
      <c r="P1455" s="27"/>
      <c r="Q1455" s="27"/>
      <c r="R1455" s="27"/>
      <c r="S1455" s="27"/>
      <c r="T1455" s="27"/>
      <c r="U1455" s="27"/>
      <c r="V1455" s="27"/>
      <c r="W1455" s="27"/>
      <c r="X1455" s="27"/>
      <c r="Y1455" s="27"/>
      <c r="Z1455" s="27"/>
      <c r="AA1455" s="27"/>
      <c r="AB1455" s="27"/>
      <c r="AC1455" s="27"/>
      <c r="AD1455" s="27"/>
      <c r="AG1455">
        <f t="shared" si="565"/>
        <v>0</v>
      </c>
      <c r="AH1455">
        <f t="shared" si="566"/>
        <v>0</v>
      </c>
      <c r="AI1455">
        <f t="shared" si="567"/>
        <v>0</v>
      </c>
      <c r="AJ1455">
        <f t="shared" si="568"/>
        <v>0</v>
      </c>
      <c r="AK1455">
        <f t="shared" si="569"/>
        <v>0</v>
      </c>
      <c r="AL1455">
        <f t="shared" si="570"/>
        <v>0</v>
      </c>
      <c r="AM1455">
        <f t="shared" si="571"/>
        <v>0</v>
      </c>
      <c r="AN1455">
        <f t="shared" si="572"/>
        <v>0</v>
      </c>
      <c r="AO1455">
        <f t="shared" si="573"/>
        <v>0</v>
      </c>
      <c r="AP1455">
        <f t="shared" si="574"/>
        <v>0</v>
      </c>
      <c r="AQ1455">
        <f t="shared" si="575"/>
        <v>0</v>
      </c>
      <c r="AR1455">
        <f t="shared" si="576"/>
        <v>0</v>
      </c>
      <c r="AS1455">
        <f t="shared" si="577"/>
        <v>0</v>
      </c>
      <c r="AT1455">
        <f t="shared" si="578"/>
        <v>0</v>
      </c>
      <c r="AU1455">
        <f t="shared" si="579"/>
        <v>0</v>
      </c>
      <c r="AV1455">
        <f t="shared" si="580"/>
        <v>0</v>
      </c>
      <c r="AW1455">
        <f t="shared" si="581"/>
        <v>0</v>
      </c>
      <c r="AX1455">
        <f t="shared" si="582"/>
        <v>0</v>
      </c>
      <c r="AY1455">
        <f t="shared" si="583"/>
        <v>0</v>
      </c>
      <c r="AZ1455">
        <f t="shared" si="584"/>
        <v>0</v>
      </c>
      <c r="BA1455" s="35">
        <f t="shared" si="585"/>
        <v>0</v>
      </c>
      <c r="BB1455" s="36">
        <f t="shared" si="586"/>
        <v>0</v>
      </c>
      <c r="BC1455" s="37">
        <f t="shared" si="587"/>
        <v>0</v>
      </c>
      <c r="BD1455" s="38">
        <f t="shared" si="588"/>
        <v>0</v>
      </c>
      <c r="BE1455" s="35">
        <f t="shared" si="589"/>
        <v>0</v>
      </c>
      <c r="BF1455" s="36">
        <f t="shared" si="590"/>
        <v>0</v>
      </c>
      <c r="BG1455" s="37">
        <f t="shared" si="591"/>
        <v>0</v>
      </c>
      <c r="BH1455" s="38">
        <f t="shared" si="592"/>
        <v>0</v>
      </c>
      <c r="BI1455" s="35">
        <f t="shared" si="593"/>
        <v>0</v>
      </c>
      <c r="BJ1455" s="36">
        <f t="shared" si="594"/>
        <v>0</v>
      </c>
      <c r="BK1455" s="37">
        <f t="shared" si="595"/>
        <v>0</v>
      </c>
      <c r="BL1455" s="38">
        <f t="shared" si="596"/>
        <v>0</v>
      </c>
      <c r="BM1455" s="39">
        <f t="shared" si="597"/>
        <v>0</v>
      </c>
      <c r="BN1455" s="34" t="str">
        <f>IF(BM1455=0,"",
IF(SUM($BM$985:BM1455)=1,BO1455,
IF($BM$1560&gt;SUM($BM$985:BM1455),_xlfn.CONCAT(", ",BO1455),
IF($BM$1560=SUM($BM$985:BM1455),_xlfn.CONCAT(" y ",BO1455)))))</f>
        <v/>
      </c>
      <c r="BO1455" s="270" t="s">
        <v>1235</v>
      </c>
    </row>
    <row r="1456" spans="1:67" ht="15" customHeight="1">
      <c r="A1456" s="245"/>
      <c r="B1456" s="9"/>
      <c r="C1456" s="270" t="s">
        <v>1236</v>
      </c>
      <c r="D1456" s="389" t="str">
        <f>IF($AC$978="","",IF(HLOOKUP($AC$978,Presentación!$AQ$3:$BV$574,Presentación!AP475)="","",HLOOKUP($AC$978,Presentación!$AQ$3:$BV$574,Presentación!AP475,0)))</f>
        <v/>
      </c>
      <c r="E1456" s="390"/>
      <c r="F1456" s="391"/>
      <c r="G1456" s="480" t="str">
        <f>IF($AC$978="","",IF(HLOOKUP($AC$978,Presentación!$BZ$3:$DE$574,Presentación!AP475,0)="","",HLOOKUP($AC$978,Presentación!$BZ$3:$DE$574,Presentación!AP475,0)))</f>
        <v/>
      </c>
      <c r="H1456" s="481"/>
      <c r="I1456" s="481"/>
      <c r="J1456" s="481"/>
      <c r="K1456" s="481"/>
      <c r="L1456" s="482"/>
      <c r="M1456" s="27"/>
      <c r="N1456" s="27"/>
      <c r="O1456" s="27"/>
      <c r="P1456" s="27"/>
      <c r="Q1456" s="27"/>
      <c r="R1456" s="27"/>
      <c r="S1456" s="27"/>
      <c r="T1456" s="27"/>
      <c r="U1456" s="27"/>
      <c r="V1456" s="27"/>
      <c r="W1456" s="27"/>
      <c r="X1456" s="27"/>
      <c r="Y1456" s="27"/>
      <c r="Z1456" s="27"/>
      <c r="AA1456" s="27"/>
      <c r="AB1456" s="27"/>
      <c r="AC1456" s="27"/>
      <c r="AD1456" s="27"/>
      <c r="AG1456">
        <f t="shared" si="565"/>
        <v>0</v>
      </c>
      <c r="AH1456">
        <f t="shared" si="566"/>
        <v>0</v>
      </c>
      <c r="AI1456">
        <f t="shared" si="567"/>
        <v>0</v>
      </c>
      <c r="AJ1456">
        <f t="shared" si="568"/>
        <v>0</v>
      </c>
      <c r="AK1456">
        <f t="shared" si="569"/>
        <v>0</v>
      </c>
      <c r="AL1456">
        <f t="shared" si="570"/>
        <v>0</v>
      </c>
      <c r="AM1456">
        <f t="shared" si="571"/>
        <v>0</v>
      </c>
      <c r="AN1456">
        <f t="shared" si="572"/>
        <v>0</v>
      </c>
      <c r="AO1456">
        <f t="shared" si="573"/>
        <v>0</v>
      </c>
      <c r="AP1456">
        <f t="shared" si="574"/>
        <v>0</v>
      </c>
      <c r="AQ1456">
        <f t="shared" si="575"/>
        <v>0</v>
      </c>
      <c r="AR1456">
        <f t="shared" si="576"/>
        <v>0</v>
      </c>
      <c r="AS1456">
        <f t="shared" si="577"/>
        <v>0</v>
      </c>
      <c r="AT1456">
        <f t="shared" si="578"/>
        <v>0</v>
      </c>
      <c r="AU1456">
        <f t="shared" si="579"/>
        <v>0</v>
      </c>
      <c r="AV1456">
        <f t="shared" si="580"/>
        <v>0</v>
      </c>
      <c r="AW1456">
        <f t="shared" si="581"/>
        <v>0</v>
      </c>
      <c r="AX1456">
        <f t="shared" si="582"/>
        <v>0</v>
      </c>
      <c r="AY1456">
        <f t="shared" si="583"/>
        <v>0</v>
      </c>
      <c r="AZ1456">
        <f t="shared" si="584"/>
        <v>0</v>
      </c>
      <c r="BA1456" s="35">
        <f t="shared" si="585"/>
        <v>0</v>
      </c>
      <c r="BB1456" s="36">
        <f t="shared" si="586"/>
        <v>0</v>
      </c>
      <c r="BC1456" s="37">
        <f t="shared" si="587"/>
        <v>0</v>
      </c>
      <c r="BD1456" s="38">
        <f t="shared" si="588"/>
        <v>0</v>
      </c>
      <c r="BE1456" s="35">
        <f t="shared" si="589"/>
        <v>0</v>
      </c>
      <c r="BF1456" s="36">
        <f t="shared" si="590"/>
        <v>0</v>
      </c>
      <c r="BG1456" s="37">
        <f t="shared" si="591"/>
        <v>0</v>
      </c>
      <c r="BH1456" s="38">
        <f t="shared" si="592"/>
        <v>0</v>
      </c>
      <c r="BI1456" s="35">
        <f t="shared" si="593"/>
        <v>0</v>
      </c>
      <c r="BJ1456" s="36">
        <f t="shared" si="594"/>
        <v>0</v>
      </c>
      <c r="BK1456" s="37">
        <f t="shared" si="595"/>
        <v>0</v>
      </c>
      <c r="BL1456" s="38">
        <f t="shared" si="596"/>
        <v>0</v>
      </c>
      <c r="BM1456" s="39">
        <f t="shared" si="597"/>
        <v>0</v>
      </c>
      <c r="BN1456" s="34" t="str">
        <f>IF(BM1456=0,"",
IF(SUM($BM$985:BM1456)=1,BO1456,
IF($BM$1560&gt;SUM($BM$985:BM1456),_xlfn.CONCAT(", ",BO1456),
IF($BM$1560=SUM($BM$985:BM1456),_xlfn.CONCAT(" y ",BO1456)))))</f>
        <v/>
      </c>
      <c r="BO1456" s="270" t="s">
        <v>1236</v>
      </c>
    </row>
    <row r="1457" spans="1:67" ht="15" customHeight="1">
      <c r="A1457" s="245"/>
      <c r="B1457" s="9"/>
      <c r="C1457" s="270" t="s">
        <v>1237</v>
      </c>
      <c r="D1457" s="389" t="str">
        <f>IF($AC$978="","",IF(HLOOKUP($AC$978,Presentación!$AQ$3:$BV$574,Presentación!AP476)="","",HLOOKUP($AC$978,Presentación!$AQ$3:$BV$574,Presentación!AP476,0)))</f>
        <v/>
      </c>
      <c r="E1457" s="390"/>
      <c r="F1457" s="391"/>
      <c r="G1457" s="480" t="str">
        <f>IF($AC$978="","",IF(HLOOKUP($AC$978,Presentación!$BZ$3:$DE$574,Presentación!AP476,0)="","",HLOOKUP($AC$978,Presentación!$BZ$3:$DE$574,Presentación!AP476,0)))</f>
        <v/>
      </c>
      <c r="H1457" s="481"/>
      <c r="I1457" s="481"/>
      <c r="J1457" s="481"/>
      <c r="K1457" s="481"/>
      <c r="L1457" s="482"/>
      <c r="M1457" s="27"/>
      <c r="N1457" s="27"/>
      <c r="O1457" s="27"/>
      <c r="P1457" s="27"/>
      <c r="Q1457" s="27"/>
      <c r="R1457" s="27"/>
      <c r="S1457" s="27"/>
      <c r="T1457" s="27"/>
      <c r="U1457" s="27"/>
      <c r="V1457" s="27"/>
      <c r="W1457" s="27"/>
      <c r="X1457" s="27"/>
      <c r="Y1457" s="27"/>
      <c r="Z1457" s="27"/>
      <c r="AA1457" s="27"/>
      <c r="AB1457" s="27"/>
      <c r="AC1457" s="27"/>
      <c r="AD1457" s="27"/>
      <c r="AG1457">
        <f t="shared" si="565"/>
        <v>0</v>
      </c>
      <c r="AH1457">
        <f t="shared" si="566"/>
        <v>0</v>
      </c>
      <c r="AI1457">
        <f t="shared" si="567"/>
        <v>0</v>
      </c>
      <c r="AJ1457">
        <f t="shared" si="568"/>
        <v>0</v>
      </c>
      <c r="AK1457">
        <f t="shared" si="569"/>
        <v>0</v>
      </c>
      <c r="AL1457">
        <f t="shared" si="570"/>
        <v>0</v>
      </c>
      <c r="AM1457">
        <f t="shared" si="571"/>
        <v>0</v>
      </c>
      <c r="AN1457">
        <f t="shared" si="572"/>
        <v>0</v>
      </c>
      <c r="AO1457">
        <f t="shared" si="573"/>
        <v>0</v>
      </c>
      <c r="AP1457">
        <f t="shared" si="574"/>
        <v>0</v>
      </c>
      <c r="AQ1457">
        <f t="shared" si="575"/>
        <v>0</v>
      </c>
      <c r="AR1457">
        <f t="shared" si="576"/>
        <v>0</v>
      </c>
      <c r="AS1457">
        <f t="shared" si="577"/>
        <v>0</v>
      </c>
      <c r="AT1457">
        <f t="shared" si="578"/>
        <v>0</v>
      </c>
      <c r="AU1457">
        <f t="shared" si="579"/>
        <v>0</v>
      </c>
      <c r="AV1457">
        <f t="shared" si="580"/>
        <v>0</v>
      </c>
      <c r="AW1457">
        <f t="shared" si="581"/>
        <v>0</v>
      </c>
      <c r="AX1457">
        <f t="shared" si="582"/>
        <v>0</v>
      </c>
      <c r="AY1457">
        <f t="shared" si="583"/>
        <v>0</v>
      </c>
      <c r="AZ1457">
        <f t="shared" si="584"/>
        <v>0</v>
      </c>
      <c r="BA1457" s="35">
        <f t="shared" si="585"/>
        <v>0</v>
      </c>
      <c r="BB1457" s="36">
        <f t="shared" si="586"/>
        <v>0</v>
      </c>
      <c r="BC1457" s="37">
        <f t="shared" si="587"/>
        <v>0</v>
      </c>
      <c r="BD1457" s="38">
        <f t="shared" si="588"/>
        <v>0</v>
      </c>
      <c r="BE1457" s="35">
        <f t="shared" si="589"/>
        <v>0</v>
      </c>
      <c r="BF1457" s="36">
        <f t="shared" si="590"/>
        <v>0</v>
      </c>
      <c r="BG1457" s="37">
        <f t="shared" si="591"/>
        <v>0</v>
      </c>
      <c r="BH1457" s="38">
        <f t="shared" si="592"/>
        <v>0</v>
      </c>
      <c r="BI1457" s="35">
        <f t="shared" si="593"/>
        <v>0</v>
      </c>
      <c r="BJ1457" s="36">
        <f t="shared" si="594"/>
        <v>0</v>
      </c>
      <c r="BK1457" s="37">
        <f t="shared" si="595"/>
        <v>0</v>
      </c>
      <c r="BL1457" s="38">
        <f t="shared" si="596"/>
        <v>0</v>
      </c>
      <c r="BM1457" s="39">
        <f t="shared" si="597"/>
        <v>0</v>
      </c>
      <c r="BN1457" s="34" t="str">
        <f>IF(BM1457=0,"",
IF(SUM($BM$985:BM1457)=1,BO1457,
IF($BM$1560&gt;SUM($BM$985:BM1457),_xlfn.CONCAT(", ",BO1457),
IF($BM$1560=SUM($BM$985:BM1457),_xlfn.CONCAT(" y ",BO1457)))))</f>
        <v/>
      </c>
      <c r="BO1457" s="270" t="s">
        <v>1237</v>
      </c>
    </row>
    <row r="1458" spans="1:67" ht="15" customHeight="1">
      <c r="A1458" s="245"/>
      <c r="B1458" s="9"/>
      <c r="C1458" s="270" t="s">
        <v>1238</v>
      </c>
      <c r="D1458" s="389" t="str">
        <f>IF($AC$978="","",IF(HLOOKUP($AC$978,Presentación!$AQ$3:$BV$574,Presentación!AP477)="","",HLOOKUP($AC$978,Presentación!$AQ$3:$BV$574,Presentación!AP477,0)))</f>
        <v/>
      </c>
      <c r="E1458" s="390"/>
      <c r="F1458" s="391"/>
      <c r="G1458" s="480" t="str">
        <f>IF($AC$978="","",IF(HLOOKUP($AC$978,Presentación!$BZ$3:$DE$574,Presentación!AP477,0)="","",HLOOKUP($AC$978,Presentación!$BZ$3:$DE$574,Presentación!AP477,0)))</f>
        <v/>
      </c>
      <c r="H1458" s="481"/>
      <c r="I1458" s="481"/>
      <c r="J1458" s="481"/>
      <c r="K1458" s="481"/>
      <c r="L1458" s="482"/>
      <c r="M1458" s="27"/>
      <c r="N1458" s="27"/>
      <c r="O1458" s="27"/>
      <c r="P1458" s="27"/>
      <c r="Q1458" s="27"/>
      <c r="R1458" s="27"/>
      <c r="S1458" s="27"/>
      <c r="T1458" s="27"/>
      <c r="U1458" s="27"/>
      <c r="V1458" s="27"/>
      <c r="W1458" s="27"/>
      <c r="X1458" s="27"/>
      <c r="Y1458" s="27"/>
      <c r="Z1458" s="27"/>
      <c r="AA1458" s="27"/>
      <c r="AB1458" s="27"/>
      <c r="AC1458" s="27"/>
      <c r="AD1458" s="27"/>
      <c r="AG1458">
        <f t="shared" si="565"/>
        <v>0</v>
      </c>
      <c r="AH1458">
        <f t="shared" si="566"/>
        <v>0</v>
      </c>
      <c r="AI1458">
        <f t="shared" si="567"/>
        <v>0</v>
      </c>
      <c r="AJ1458">
        <f t="shared" si="568"/>
        <v>0</v>
      </c>
      <c r="AK1458">
        <f t="shared" si="569"/>
        <v>0</v>
      </c>
      <c r="AL1458">
        <f t="shared" si="570"/>
        <v>0</v>
      </c>
      <c r="AM1458">
        <f t="shared" si="571"/>
        <v>0</v>
      </c>
      <c r="AN1458">
        <f t="shared" si="572"/>
        <v>0</v>
      </c>
      <c r="AO1458">
        <f t="shared" si="573"/>
        <v>0</v>
      </c>
      <c r="AP1458">
        <f t="shared" si="574"/>
        <v>0</v>
      </c>
      <c r="AQ1458">
        <f t="shared" si="575"/>
        <v>0</v>
      </c>
      <c r="AR1458">
        <f t="shared" si="576"/>
        <v>0</v>
      </c>
      <c r="AS1458">
        <f t="shared" si="577"/>
        <v>0</v>
      </c>
      <c r="AT1458">
        <f t="shared" si="578"/>
        <v>0</v>
      </c>
      <c r="AU1458">
        <f t="shared" si="579"/>
        <v>0</v>
      </c>
      <c r="AV1458">
        <f t="shared" si="580"/>
        <v>0</v>
      </c>
      <c r="AW1458">
        <f t="shared" si="581"/>
        <v>0</v>
      </c>
      <c r="AX1458">
        <f t="shared" si="582"/>
        <v>0</v>
      </c>
      <c r="AY1458">
        <f t="shared" si="583"/>
        <v>0</v>
      </c>
      <c r="AZ1458">
        <f t="shared" si="584"/>
        <v>0</v>
      </c>
      <c r="BA1458" s="35">
        <f t="shared" si="585"/>
        <v>0</v>
      </c>
      <c r="BB1458" s="36">
        <f t="shared" si="586"/>
        <v>0</v>
      </c>
      <c r="BC1458" s="37">
        <f t="shared" si="587"/>
        <v>0</v>
      </c>
      <c r="BD1458" s="38">
        <f t="shared" si="588"/>
        <v>0</v>
      </c>
      <c r="BE1458" s="35">
        <f t="shared" si="589"/>
        <v>0</v>
      </c>
      <c r="BF1458" s="36">
        <f t="shared" si="590"/>
        <v>0</v>
      </c>
      <c r="BG1458" s="37">
        <f t="shared" si="591"/>
        <v>0</v>
      </c>
      <c r="BH1458" s="38">
        <f t="shared" si="592"/>
        <v>0</v>
      </c>
      <c r="BI1458" s="35">
        <f t="shared" si="593"/>
        <v>0</v>
      </c>
      <c r="BJ1458" s="36">
        <f t="shared" si="594"/>
        <v>0</v>
      </c>
      <c r="BK1458" s="37">
        <f t="shared" si="595"/>
        <v>0</v>
      </c>
      <c r="BL1458" s="38">
        <f t="shared" si="596"/>
        <v>0</v>
      </c>
      <c r="BM1458" s="39">
        <f t="shared" si="597"/>
        <v>0</v>
      </c>
      <c r="BN1458" s="34" t="str">
        <f>IF(BM1458=0,"",
IF(SUM($BM$985:BM1458)=1,BO1458,
IF($BM$1560&gt;SUM($BM$985:BM1458),_xlfn.CONCAT(", ",BO1458),
IF($BM$1560=SUM($BM$985:BM1458),_xlfn.CONCAT(" y ",BO1458)))))</f>
        <v/>
      </c>
      <c r="BO1458" s="270" t="s">
        <v>1238</v>
      </c>
    </row>
    <row r="1459" spans="1:67" ht="15" customHeight="1">
      <c r="A1459" s="245"/>
      <c r="B1459" s="9"/>
      <c r="C1459" s="270" t="s">
        <v>1239</v>
      </c>
      <c r="D1459" s="389" t="str">
        <f>IF($AC$978="","",IF(HLOOKUP($AC$978,Presentación!$AQ$3:$BV$574,Presentación!AP478)="","",HLOOKUP($AC$978,Presentación!$AQ$3:$BV$574,Presentación!AP478,0)))</f>
        <v/>
      </c>
      <c r="E1459" s="390"/>
      <c r="F1459" s="391"/>
      <c r="G1459" s="480" t="str">
        <f>IF($AC$978="","",IF(HLOOKUP($AC$978,Presentación!$BZ$3:$DE$574,Presentación!AP478,0)="","",HLOOKUP($AC$978,Presentación!$BZ$3:$DE$574,Presentación!AP478,0)))</f>
        <v/>
      </c>
      <c r="H1459" s="481"/>
      <c r="I1459" s="481"/>
      <c r="J1459" s="481"/>
      <c r="K1459" s="481"/>
      <c r="L1459" s="482"/>
      <c r="M1459" s="27"/>
      <c r="N1459" s="27"/>
      <c r="O1459" s="27"/>
      <c r="P1459" s="27"/>
      <c r="Q1459" s="27"/>
      <c r="R1459" s="27"/>
      <c r="S1459" s="27"/>
      <c r="T1459" s="27"/>
      <c r="U1459" s="27"/>
      <c r="V1459" s="27"/>
      <c r="W1459" s="27"/>
      <c r="X1459" s="27"/>
      <c r="Y1459" s="27"/>
      <c r="Z1459" s="27"/>
      <c r="AA1459" s="27"/>
      <c r="AB1459" s="27"/>
      <c r="AC1459" s="27"/>
      <c r="AD1459" s="27"/>
      <c r="AG1459">
        <f t="shared" si="565"/>
        <v>0</v>
      </c>
      <c r="AH1459">
        <f t="shared" si="566"/>
        <v>0</v>
      </c>
      <c r="AI1459">
        <f t="shared" si="567"/>
        <v>0</v>
      </c>
      <c r="AJ1459">
        <f t="shared" si="568"/>
        <v>0</v>
      </c>
      <c r="AK1459">
        <f t="shared" si="569"/>
        <v>0</v>
      </c>
      <c r="AL1459">
        <f t="shared" si="570"/>
        <v>0</v>
      </c>
      <c r="AM1459">
        <f t="shared" si="571"/>
        <v>0</v>
      </c>
      <c r="AN1459">
        <f t="shared" si="572"/>
        <v>0</v>
      </c>
      <c r="AO1459">
        <f t="shared" si="573"/>
        <v>0</v>
      </c>
      <c r="AP1459">
        <f t="shared" si="574"/>
        <v>0</v>
      </c>
      <c r="AQ1459">
        <f t="shared" si="575"/>
        <v>0</v>
      </c>
      <c r="AR1459">
        <f t="shared" si="576"/>
        <v>0</v>
      </c>
      <c r="AS1459">
        <f t="shared" si="577"/>
        <v>0</v>
      </c>
      <c r="AT1459">
        <f t="shared" si="578"/>
        <v>0</v>
      </c>
      <c r="AU1459">
        <f t="shared" si="579"/>
        <v>0</v>
      </c>
      <c r="AV1459">
        <f t="shared" si="580"/>
        <v>0</v>
      </c>
      <c r="AW1459">
        <f t="shared" si="581"/>
        <v>0</v>
      </c>
      <c r="AX1459">
        <f t="shared" si="582"/>
        <v>0</v>
      </c>
      <c r="AY1459">
        <f t="shared" si="583"/>
        <v>0</v>
      </c>
      <c r="AZ1459">
        <f t="shared" si="584"/>
        <v>0</v>
      </c>
      <c r="BA1459" s="35">
        <f t="shared" si="585"/>
        <v>0</v>
      </c>
      <c r="BB1459" s="36">
        <f t="shared" si="586"/>
        <v>0</v>
      </c>
      <c r="BC1459" s="37">
        <f t="shared" si="587"/>
        <v>0</v>
      </c>
      <c r="BD1459" s="38">
        <f t="shared" si="588"/>
        <v>0</v>
      </c>
      <c r="BE1459" s="35">
        <f t="shared" si="589"/>
        <v>0</v>
      </c>
      <c r="BF1459" s="36">
        <f t="shared" si="590"/>
        <v>0</v>
      </c>
      <c r="BG1459" s="37">
        <f t="shared" si="591"/>
        <v>0</v>
      </c>
      <c r="BH1459" s="38">
        <f t="shared" si="592"/>
        <v>0</v>
      </c>
      <c r="BI1459" s="35">
        <f t="shared" si="593"/>
        <v>0</v>
      </c>
      <c r="BJ1459" s="36">
        <f t="shared" si="594"/>
        <v>0</v>
      </c>
      <c r="BK1459" s="37">
        <f t="shared" si="595"/>
        <v>0</v>
      </c>
      <c r="BL1459" s="38">
        <f t="shared" si="596"/>
        <v>0</v>
      </c>
      <c r="BM1459" s="39">
        <f t="shared" si="597"/>
        <v>0</v>
      </c>
      <c r="BN1459" s="34" t="str">
        <f>IF(BM1459=0,"",
IF(SUM($BM$985:BM1459)=1,BO1459,
IF($BM$1560&gt;SUM($BM$985:BM1459),_xlfn.CONCAT(", ",BO1459),
IF($BM$1560=SUM($BM$985:BM1459),_xlfn.CONCAT(" y ",BO1459)))))</f>
        <v/>
      </c>
      <c r="BO1459" s="270" t="s">
        <v>1239</v>
      </c>
    </row>
    <row r="1460" spans="1:67" ht="15" customHeight="1">
      <c r="A1460" s="245"/>
      <c r="B1460" s="9"/>
      <c r="C1460" s="270" t="s">
        <v>1240</v>
      </c>
      <c r="D1460" s="389" t="str">
        <f>IF($AC$978="","",IF(HLOOKUP($AC$978,Presentación!$AQ$3:$BV$574,Presentación!AP479)="","",HLOOKUP($AC$978,Presentación!$AQ$3:$BV$574,Presentación!AP479,0)))</f>
        <v/>
      </c>
      <c r="E1460" s="390"/>
      <c r="F1460" s="391"/>
      <c r="G1460" s="480" t="str">
        <f>IF($AC$978="","",IF(HLOOKUP($AC$978,Presentación!$BZ$3:$DE$574,Presentación!AP479,0)="","",HLOOKUP($AC$978,Presentación!$BZ$3:$DE$574,Presentación!AP479,0)))</f>
        <v/>
      </c>
      <c r="H1460" s="481"/>
      <c r="I1460" s="481"/>
      <c r="J1460" s="481"/>
      <c r="K1460" s="481"/>
      <c r="L1460" s="482"/>
      <c r="M1460" s="27"/>
      <c r="N1460" s="27"/>
      <c r="O1460" s="27"/>
      <c r="P1460" s="27"/>
      <c r="Q1460" s="27"/>
      <c r="R1460" s="27"/>
      <c r="S1460" s="27"/>
      <c r="T1460" s="27"/>
      <c r="U1460" s="27"/>
      <c r="V1460" s="27"/>
      <c r="W1460" s="27"/>
      <c r="X1460" s="27"/>
      <c r="Y1460" s="27"/>
      <c r="Z1460" s="27"/>
      <c r="AA1460" s="27"/>
      <c r="AB1460" s="27"/>
      <c r="AC1460" s="27"/>
      <c r="AD1460" s="27"/>
      <c r="AG1460">
        <f t="shared" si="565"/>
        <v>0</v>
      </c>
      <c r="AH1460">
        <f t="shared" si="566"/>
        <v>0</v>
      </c>
      <c r="AI1460">
        <f t="shared" si="567"/>
        <v>0</v>
      </c>
      <c r="AJ1460">
        <f t="shared" si="568"/>
        <v>0</v>
      </c>
      <c r="AK1460">
        <f t="shared" si="569"/>
        <v>0</v>
      </c>
      <c r="AL1460">
        <f t="shared" si="570"/>
        <v>0</v>
      </c>
      <c r="AM1460">
        <f t="shared" si="571"/>
        <v>0</v>
      </c>
      <c r="AN1460">
        <f t="shared" si="572"/>
        <v>0</v>
      </c>
      <c r="AO1460">
        <f t="shared" si="573"/>
        <v>0</v>
      </c>
      <c r="AP1460">
        <f t="shared" si="574"/>
        <v>0</v>
      </c>
      <c r="AQ1460">
        <f t="shared" si="575"/>
        <v>0</v>
      </c>
      <c r="AR1460">
        <f t="shared" si="576"/>
        <v>0</v>
      </c>
      <c r="AS1460">
        <f t="shared" si="577"/>
        <v>0</v>
      </c>
      <c r="AT1460">
        <f t="shared" si="578"/>
        <v>0</v>
      </c>
      <c r="AU1460">
        <f t="shared" si="579"/>
        <v>0</v>
      </c>
      <c r="AV1460">
        <f t="shared" si="580"/>
        <v>0</v>
      </c>
      <c r="AW1460">
        <f t="shared" si="581"/>
        <v>0</v>
      </c>
      <c r="AX1460">
        <f t="shared" si="582"/>
        <v>0</v>
      </c>
      <c r="AY1460">
        <f t="shared" si="583"/>
        <v>0</v>
      </c>
      <c r="AZ1460">
        <f t="shared" si="584"/>
        <v>0</v>
      </c>
      <c r="BA1460" s="35">
        <f t="shared" si="585"/>
        <v>0</v>
      </c>
      <c r="BB1460" s="36">
        <f t="shared" si="586"/>
        <v>0</v>
      </c>
      <c r="BC1460" s="37">
        <f t="shared" si="587"/>
        <v>0</v>
      </c>
      <c r="BD1460" s="38">
        <f t="shared" si="588"/>
        <v>0</v>
      </c>
      <c r="BE1460" s="35">
        <f t="shared" si="589"/>
        <v>0</v>
      </c>
      <c r="BF1460" s="36">
        <f t="shared" si="590"/>
        <v>0</v>
      </c>
      <c r="BG1460" s="37">
        <f t="shared" si="591"/>
        <v>0</v>
      </c>
      <c r="BH1460" s="38">
        <f t="shared" si="592"/>
        <v>0</v>
      </c>
      <c r="BI1460" s="35">
        <f t="shared" si="593"/>
        <v>0</v>
      </c>
      <c r="BJ1460" s="36">
        <f t="shared" si="594"/>
        <v>0</v>
      </c>
      <c r="BK1460" s="37">
        <f t="shared" si="595"/>
        <v>0</v>
      </c>
      <c r="BL1460" s="38">
        <f t="shared" si="596"/>
        <v>0</v>
      </c>
      <c r="BM1460" s="39">
        <f t="shared" si="597"/>
        <v>0</v>
      </c>
      <c r="BN1460" s="34" t="str">
        <f>IF(BM1460=0,"",
IF(SUM($BM$985:BM1460)=1,BO1460,
IF($BM$1560&gt;SUM($BM$985:BM1460),_xlfn.CONCAT(", ",BO1460),
IF($BM$1560=SUM($BM$985:BM1460),_xlfn.CONCAT(" y ",BO1460)))))</f>
        <v/>
      </c>
      <c r="BO1460" s="270" t="s">
        <v>1240</v>
      </c>
    </row>
    <row r="1461" spans="1:67" ht="15" customHeight="1">
      <c r="A1461" s="245"/>
      <c r="B1461" s="9"/>
      <c r="C1461" s="270" t="s">
        <v>1241</v>
      </c>
      <c r="D1461" s="389" t="str">
        <f>IF($AC$978="","",IF(HLOOKUP($AC$978,Presentación!$AQ$3:$BV$574,Presentación!AP480)="","",HLOOKUP($AC$978,Presentación!$AQ$3:$BV$574,Presentación!AP480,0)))</f>
        <v/>
      </c>
      <c r="E1461" s="390"/>
      <c r="F1461" s="391"/>
      <c r="G1461" s="480" t="str">
        <f>IF($AC$978="","",IF(HLOOKUP($AC$978,Presentación!$BZ$3:$DE$574,Presentación!AP480,0)="","",HLOOKUP($AC$978,Presentación!$BZ$3:$DE$574,Presentación!AP480,0)))</f>
        <v/>
      </c>
      <c r="H1461" s="481"/>
      <c r="I1461" s="481"/>
      <c r="J1461" s="481"/>
      <c r="K1461" s="481"/>
      <c r="L1461" s="482"/>
      <c r="M1461" s="27"/>
      <c r="N1461" s="27"/>
      <c r="O1461" s="27"/>
      <c r="P1461" s="27"/>
      <c r="Q1461" s="27"/>
      <c r="R1461" s="27"/>
      <c r="S1461" s="27"/>
      <c r="T1461" s="27"/>
      <c r="U1461" s="27"/>
      <c r="V1461" s="27"/>
      <c r="W1461" s="27"/>
      <c r="X1461" s="27"/>
      <c r="Y1461" s="27"/>
      <c r="Z1461" s="27"/>
      <c r="AA1461" s="27"/>
      <c r="AB1461" s="27"/>
      <c r="AC1461" s="27"/>
      <c r="AD1461" s="27"/>
      <c r="AG1461">
        <f t="shared" si="565"/>
        <v>0</v>
      </c>
      <c r="AH1461">
        <f t="shared" si="566"/>
        <v>0</v>
      </c>
      <c r="AI1461">
        <f t="shared" si="567"/>
        <v>0</v>
      </c>
      <c r="AJ1461">
        <f t="shared" si="568"/>
        <v>0</v>
      </c>
      <c r="AK1461">
        <f t="shared" si="569"/>
        <v>0</v>
      </c>
      <c r="AL1461">
        <f t="shared" si="570"/>
        <v>0</v>
      </c>
      <c r="AM1461">
        <f t="shared" si="571"/>
        <v>0</v>
      </c>
      <c r="AN1461">
        <f t="shared" si="572"/>
        <v>0</v>
      </c>
      <c r="AO1461">
        <f t="shared" si="573"/>
        <v>0</v>
      </c>
      <c r="AP1461">
        <f t="shared" si="574"/>
        <v>0</v>
      </c>
      <c r="AQ1461">
        <f t="shared" si="575"/>
        <v>0</v>
      </c>
      <c r="AR1461">
        <f t="shared" si="576"/>
        <v>0</v>
      </c>
      <c r="AS1461">
        <f t="shared" si="577"/>
        <v>0</v>
      </c>
      <c r="AT1461">
        <f t="shared" si="578"/>
        <v>0</v>
      </c>
      <c r="AU1461">
        <f t="shared" si="579"/>
        <v>0</v>
      </c>
      <c r="AV1461">
        <f t="shared" si="580"/>
        <v>0</v>
      </c>
      <c r="AW1461">
        <f t="shared" si="581"/>
        <v>0</v>
      </c>
      <c r="AX1461">
        <f t="shared" si="582"/>
        <v>0</v>
      </c>
      <c r="AY1461">
        <f t="shared" si="583"/>
        <v>0</v>
      </c>
      <c r="AZ1461">
        <f t="shared" si="584"/>
        <v>0</v>
      </c>
      <c r="BA1461" s="35">
        <f t="shared" si="585"/>
        <v>0</v>
      </c>
      <c r="BB1461" s="36">
        <f t="shared" si="586"/>
        <v>0</v>
      </c>
      <c r="BC1461" s="37">
        <f t="shared" si="587"/>
        <v>0</v>
      </c>
      <c r="BD1461" s="38">
        <f t="shared" si="588"/>
        <v>0</v>
      </c>
      <c r="BE1461" s="35">
        <f t="shared" si="589"/>
        <v>0</v>
      </c>
      <c r="BF1461" s="36">
        <f t="shared" si="590"/>
        <v>0</v>
      </c>
      <c r="BG1461" s="37">
        <f t="shared" si="591"/>
        <v>0</v>
      </c>
      <c r="BH1461" s="38">
        <f t="shared" si="592"/>
        <v>0</v>
      </c>
      <c r="BI1461" s="35">
        <f t="shared" si="593"/>
        <v>0</v>
      </c>
      <c r="BJ1461" s="36">
        <f t="shared" si="594"/>
        <v>0</v>
      </c>
      <c r="BK1461" s="37">
        <f t="shared" si="595"/>
        <v>0</v>
      </c>
      <c r="BL1461" s="38">
        <f t="shared" si="596"/>
        <v>0</v>
      </c>
      <c r="BM1461" s="39">
        <f t="shared" si="597"/>
        <v>0</v>
      </c>
      <c r="BN1461" s="34" t="str">
        <f>IF(BM1461=0,"",
IF(SUM($BM$985:BM1461)=1,BO1461,
IF($BM$1560&gt;SUM($BM$985:BM1461),_xlfn.CONCAT(", ",BO1461),
IF($BM$1560=SUM($BM$985:BM1461),_xlfn.CONCAT(" y ",BO1461)))))</f>
        <v/>
      </c>
      <c r="BO1461" s="270" t="s">
        <v>1241</v>
      </c>
    </row>
    <row r="1462" spans="1:67" ht="15" customHeight="1">
      <c r="A1462" s="245"/>
      <c r="B1462" s="9"/>
      <c r="C1462" s="270" t="s">
        <v>1242</v>
      </c>
      <c r="D1462" s="389" t="str">
        <f>IF($AC$978="","",IF(HLOOKUP($AC$978,Presentación!$AQ$3:$BV$574,Presentación!AP481)="","",HLOOKUP($AC$978,Presentación!$AQ$3:$BV$574,Presentación!AP481,0)))</f>
        <v/>
      </c>
      <c r="E1462" s="390"/>
      <c r="F1462" s="391"/>
      <c r="G1462" s="480" t="str">
        <f>IF($AC$978="","",IF(HLOOKUP($AC$978,Presentación!$BZ$3:$DE$574,Presentación!AP481,0)="","",HLOOKUP($AC$978,Presentación!$BZ$3:$DE$574,Presentación!AP481,0)))</f>
        <v/>
      </c>
      <c r="H1462" s="481"/>
      <c r="I1462" s="481"/>
      <c r="J1462" s="481"/>
      <c r="K1462" s="481"/>
      <c r="L1462" s="482"/>
      <c r="M1462" s="27"/>
      <c r="N1462" s="27"/>
      <c r="O1462" s="27"/>
      <c r="P1462" s="27"/>
      <c r="Q1462" s="27"/>
      <c r="R1462" s="27"/>
      <c r="S1462" s="27"/>
      <c r="T1462" s="27"/>
      <c r="U1462" s="27"/>
      <c r="V1462" s="27"/>
      <c r="W1462" s="27"/>
      <c r="X1462" s="27"/>
      <c r="Y1462" s="27"/>
      <c r="Z1462" s="27"/>
      <c r="AA1462" s="27"/>
      <c r="AB1462" s="27"/>
      <c r="AC1462" s="27"/>
      <c r="AD1462" s="27"/>
      <c r="AG1462">
        <f t="shared" si="565"/>
        <v>0</v>
      </c>
      <c r="AH1462">
        <f t="shared" si="566"/>
        <v>0</v>
      </c>
      <c r="AI1462">
        <f t="shared" si="567"/>
        <v>0</v>
      </c>
      <c r="AJ1462">
        <f t="shared" si="568"/>
        <v>0</v>
      </c>
      <c r="AK1462">
        <f t="shared" si="569"/>
        <v>0</v>
      </c>
      <c r="AL1462">
        <f t="shared" si="570"/>
        <v>0</v>
      </c>
      <c r="AM1462">
        <f t="shared" si="571"/>
        <v>0</v>
      </c>
      <c r="AN1462">
        <f t="shared" si="572"/>
        <v>0</v>
      </c>
      <c r="AO1462">
        <f t="shared" si="573"/>
        <v>0</v>
      </c>
      <c r="AP1462">
        <f t="shared" si="574"/>
        <v>0</v>
      </c>
      <c r="AQ1462">
        <f t="shared" si="575"/>
        <v>0</v>
      </c>
      <c r="AR1462">
        <f t="shared" si="576"/>
        <v>0</v>
      </c>
      <c r="AS1462">
        <f t="shared" si="577"/>
        <v>0</v>
      </c>
      <c r="AT1462">
        <f t="shared" si="578"/>
        <v>0</v>
      </c>
      <c r="AU1462">
        <f t="shared" si="579"/>
        <v>0</v>
      </c>
      <c r="AV1462">
        <f t="shared" si="580"/>
        <v>0</v>
      </c>
      <c r="AW1462">
        <f t="shared" si="581"/>
        <v>0</v>
      </c>
      <c r="AX1462">
        <f t="shared" si="582"/>
        <v>0</v>
      </c>
      <c r="AY1462">
        <f t="shared" si="583"/>
        <v>0</v>
      </c>
      <c r="AZ1462">
        <f t="shared" si="584"/>
        <v>0</v>
      </c>
      <c r="BA1462" s="35">
        <f t="shared" si="585"/>
        <v>0</v>
      </c>
      <c r="BB1462" s="36">
        <f t="shared" si="586"/>
        <v>0</v>
      </c>
      <c r="BC1462" s="37">
        <f t="shared" si="587"/>
        <v>0</v>
      </c>
      <c r="BD1462" s="38">
        <f t="shared" si="588"/>
        <v>0</v>
      </c>
      <c r="BE1462" s="35">
        <f t="shared" si="589"/>
        <v>0</v>
      </c>
      <c r="BF1462" s="36">
        <f t="shared" si="590"/>
        <v>0</v>
      </c>
      <c r="BG1462" s="37">
        <f t="shared" si="591"/>
        <v>0</v>
      </c>
      <c r="BH1462" s="38">
        <f t="shared" si="592"/>
        <v>0</v>
      </c>
      <c r="BI1462" s="35">
        <f t="shared" si="593"/>
        <v>0</v>
      </c>
      <c r="BJ1462" s="36">
        <f t="shared" si="594"/>
        <v>0</v>
      </c>
      <c r="BK1462" s="37">
        <f t="shared" si="595"/>
        <v>0</v>
      </c>
      <c r="BL1462" s="38">
        <f t="shared" si="596"/>
        <v>0</v>
      </c>
      <c r="BM1462" s="39">
        <f t="shared" si="597"/>
        <v>0</v>
      </c>
      <c r="BN1462" s="34" t="str">
        <f>IF(BM1462=0,"",
IF(SUM($BM$985:BM1462)=1,BO1462,
IF($BM$1560&gt;SUM($BM$985:BM1462),_xlfn.CONCAT(", ",BO1462),
IF($BM$1560=SUM($BM$985:BM1462),_xlfn.CONCAT(" y ",BO1462)))))</f>
        <v/>
      </c>
      <c r="BO1462" s="270" t="s">
        <v>1242</v>
      </c>
    </row>
    <row r="1463" spans="1:67" ht="15" customHeight="1">
      <c r="A1463" s="245"/>
      <c r="B1463" s="9"/>
      <c r="C1463" s="270" t="s">
        <v>1243</v>
      </c>
      <c r="D1463" s="389" t="str">
        <f>IF($AC$978="","",IF(HLOOKUP($AC$978,Presentación!$AQ$3:$BV$574,Presentación!AP482)="","",HLOOKUP($AC$978,Presentación!$AQ$3:$BV$574,Presentación!AP482,0)))</f>
        <v/>
      </c>
      <c r="E1463" s="390"/>
      <c r="F1463" s="391"/>
      <c r="G1463" s="480" t="str">
        <f>IF($AC$978="","",IF(HLOOKUP($AC$978,Presentación!$BZ$3:$DE$574,Presentación!AP482,0)="","",HLOOKUP($AC$978,Presentación!$BZ$3:$DE$574,Presentación!AP482,0)))</f>
        <v/>
      </c>
      <c r="H1463" s="481"/>
      <c r="I1463" s="481"/>
      <c r="J1463" s="481"/>
      <c r="K1463" s="481"/>
      <c r="L1463" s="482"/>
      <c r="M1463" s="27"/>
      <c r="N1463" s="27"/>
      <c r="O1463" s="27"/>
      <c r="P1463" s="27"/>
      <c r="Q1463" s="27"/>
      <c r="R1463" s="27"/>
      <c r="S1463" s="27"/>
      <c r="T1463" s="27"/>
      <c r="U1463" s="27"/>
      <c r="V1463" s="27"/>
      <c r="W1463" s="27"/>
      <c r="X1463" s="27"/>
      <c r="Y1463" s="27"/>
      <c r="Z1463" s="27"/>
      <c r="AA1463" s="27"/>
      <c r="AB1463" s="27"/>
      <c r="AC1463" s="27"/>
      <c r="AD1463" s="27"/>
      <c r="AG1463">
        <f t="shared" si="565"/>
        <v>0</v>
      </c>
      <c r="AH1463">
        <f t="shared" si="566"/>
        <v>0</v>
      </c>
      <c r="AI1463">
        <f t="shared" si="567"/>
        <v>0</v>
      </c>
      <c r="AJ1463">
        <f t="shared" si="568"/>
        <v>0</v>
      </c>
      <c r="AK1463">
        <f t="shared" si="569"/>
        <v>0</v>
      </c>
      <c r="AL1463">
        <f t="shared" si="570"/>
        <v>0</v>
      </c>
      <c r="AM1463">
        <f t="shared" si="571"/>
        <v>0</v>
      </c>
      <c r="AN1463">
        <f t="shared" si="572"/>
        <v>0</v>
      </c>
      <c r="AO1463">
        <f t="shared" si="573"/>
        <v>0</v>
      </c>
      <c r="AP1463">
        <f t="shared" si="574"/>
        <v>0</v>
      </c>
      <c r="AQ1463">
        <f t="shared" si="575"/>
        <v>0</v>
      </c>
      <c r="AR1463">
        <f t="shared" si="576"/>
        <v>0</v>
      </c>
      <c r="AS1463">
        <f t="shared" si="577"/>
        <v>0</v>
      </c>
      <c r="AT1463">
        <f t="shared" si="578"/>
        <v>0</v>
      </c>
      <c r="AU1463">
        <f t="shared" si="579"/>
        <v>0</v>
      </c>
      <c r="AV1463">
        <f t="shared" si="580"/>
        <v>0</v>
      </c>
      <c r="AW1463">
        <f t="shared" si="581"/>
        <v>0</v>
      </c>
      <c r="AX1463">
        <f t="shared" si="582"/>
        <v>0</v>
      </c>
      <c r="AY1463">
        <f t="shared" si="583"/>
        <v>0</v>
      </c>
      <c r="AZ1463">
        <f t="shared" si="584"/>
        <v>0</v>
      </c>
      <c r="BA1463" s="35">
        <f t="shared" si="585"/>
        <v>0</v>
      </c>
      <c r="BB1463" s="36">
        <f t="shared" si="586"/>
        <v>0</v>
      </c>
      <c r="BC1463" s="37">
        <f t="shared" si="587"/>
        <v>0</v>
      </c>
      <c r="BD1463" s="38">
        <f t="shared" si="588"/>
        <v>0</v>
      </c>
      <c r="BE1463" s="35">
        <f t="shared" si="589"/>
        <v>0</v>
      </c>
      <c r="BF1463" s="36">
        <f t="shared" si="590"/>
        <v>0</v>
      </c>
      <c r="BG1463" s="37">
        <f t="shared" si="591"/>
        <v>0</v>
      </c>
      <c r="BH1463" s="38">
        <f t="shared" si="592"/>
        <v>0</v>
      </c>
      <c r="BI1463" s="35">
        <f t="shared" si="593"/>
        <v>0</v>
      </c>
      <c r="BJ1463" s="36">
        <f t="shared" si="594"/>
        <v>0</v>
      </c>
      <c r="BK1463" s="37">
        <f t="shared" si="595"/>
        <v>0</v>
      </c>
      <c r="BL1463" s="38">
        <f t="shared" si="596"/>
        <v>0</v>
      </c>
      <c r="BM1463" s="39">
        <f t="shared" si="597"/>
        <v>0</v>
      </c>
      <c r="BN1463" s="34" t="str">
        <f>IF(BM1463=0,"",
IF(SUM($BM$985:BM1463)=1,BO1463,
IF($BM$1560&gt;SUM($BM$985:BM1463),_xlfn.CONCAT(", ",BO1463),
IF($BM$1560=SUM($BM$985:BM1463),_xlfn.CONCAT(" y ",BO1463)))))</f>
        <v/>
      </c>
      <c r="BO1463" s="270" t="s">
        <v>1243</v>
      </c>
    </row>
    <row r="1464" spans="1:67" ht="15" customHeight="1">
      <c r="A1464" s="245"/>
      <c r="B1464" s="9"/>
      <c r="C1464" s="270" t="s">
        <v>1244</v>
      </c>
      <c r="D1464" s="389" t="str">
        <f>IF($AC$978="","",IF(HLOOKUP($AC$978,Presentación!$AQ$3:$BV$574,Presentación!AP483)="","",HLOOKUP($AC$978,Presentación!$AQ$3:$BV$574,Presentación!AP483,0)))</f>
        <v/>
      </c>
      <c r="E1464" s="390"/>
      <c r="F1464" s="391"/>
      <c r="G1464" s="480" t="str">
        <f>IF($AC$978="","",IF(HLOOKUP($AC$978,Presentación!$BZ$3:$DE$574,Presentación!AP483,0)="","",HLOOKUP($AC$978,Presentación!$BZ$3:$DE$574,Presentación!AP483,0)))</f>
        <v/>
      </c>
      <c r="H1464" s="481"/>
      <c r="I1464" s="481"/>
      <c r="J1464" s="481"/>
      <c r="K1464" s="481"/>
      <c r="L1464" s="482"/>
      <c r="M1464" s="27"/>
      <c r="N1464" s="27"/>
      <c r="O1464" s="27"/>
      <c r="P1464" s="27"/>
      <c r="Q1464" s="27"/>
      <c r="R1464" s="27"/>
      <c r="S1464" s="27"/>
      <c r="T1464" s="27"/>
      <c r="U1464" s="27"/>
      <c r="V1464" s="27"/>
      <c r="W1464" s="27"/>
      <c r="X1464" s="27"/>
      <c r="Y1464" s="27"/>
      <c r="Z1464" s="27"/>
      <c r="AA1464" s="27"/>
      <c r="AB1464" s="27"/>
      <c r="AC1464" s="27"/>
      <c r="AD1464" s="27"/>
      <c r="AG1464">
        <f t="shared" si="565"/>
        <v>0</v>
      </c>
      <c r="AH1464">
        <f t="shared" si="566"/>
        <v>0</v>
      </c>
      <c r="AI1464">
        <f t="shared" si="567"/>
        <v>0</v>
      </c>
      <c r="AJ1464">
        <f t="shared" si="568"/>
        <v>0</v>
      </c>
      <c r="AK1464">
        <f t="shared" si="569"/>
        <v>0</v>
      </c>
      <c r="AL1464">
        <f t="shared" si="570"/>
        <v>0</v>
      </c>
      <c r="AM1464">
        <f t="shared" si="571"/>
        <v>0</v>
      </c>
      <c r="AN1464">
        <f t="shared" si="572"/>
        <v>0</v>
      </c>
      <c r="AO1464">
        <f t="shared" si="573"/>
        <v>0</v>
      </c>
      <c r="AP1464">
        <f t="shared" si="574"/>
        <v>0</v>
      </c>
      <c r="AQ1464">
        <f t="shared" si="575"/>
        <v>0</v>
      </c>
      <c r="AR1464">
        <f t="shared" si="576"/>
        <v>0</v>
      </c>
      <c r="AS1464">
        <f t="shared" si="577"/>
        <v>0</v>
      </c>
      <c r="AT1464">
        <f t="shared" si="578"/>
        <v>0</v>
      </c>
      <c r="AU1464">
        <f t="shared" si="579"/>
        <v>0</v>
      </c>
      <c r="AV1464">
        <f t="shared" si="580"/>
        <v>0</v>
      </c>
      <c r="AW1464">
        <f t="shared" si="581"/>
        <v>0</v>
      </c>
      <c r="AX1464">
        <f t="shared" si="582"/>
        <v>0</v>
      </c>
      <c r="AY1464">
        <f t="shared" si="583"/>
        <v>0</v>
      </c>
      <c r="AZ1464">
        <f t="shared" si="584"/>
        <v>0</v>
      </c>
      <c r="BA1464" s="35">
        <f t="shared" si="585"/>
        <v>0</v>
      </c>
      <c r="BB1464" s="36">
        <f t="shared" si="586"/>
        <v>0</v>
      </c>
      <c r="BC1464" s="37">
        <f t="shared" si="587"/>
        <v>0</v>
      </c>
      <c r="BD1464" s="38">
        <f t="shared" si="588"/>
        <v>0</v>
      </c>
      <c r="BE1464" s="35">
        <f t="shared" si="589"/>
        <v>0</v>
      </c>
      <c r="BF1464" s="36">
        <f t="shared" si="590"/>
        <v>0</v>
      </c>
      <c r="BG1464" s="37">
        <f t="shared" si="591"/>
        <v>0</v>
      </c>
      <c r="BH1464" s="38">
        <f t="shared" si="592"/>
        <v>0</v>
      </c>
      <c r="BI1464" s="35">
        <f t="shared" si="593"/>
        <v>0</v>
      </c>
      <c r="BJ1464" s="36">
        <f t="shared" si="594"/>
        <v>0</v>
      </c>
      <c r="BK1464" s="37">
        <f t="shared" si="595"/>
        <v>0</v>
      </c>
      <c r="BL1464" s="38">
        <f t="shared" si="596"/>
        <v>0</v>
      </c>
      <c r="BM1464" s="39">
        <f t="shared" si="597"/>
        <v>0</v>
      </c>
      <c r="BN1464" s="34" t="str">
        <f>IF(BM1464=0,"",
IF(SUM($BM$985:BM1464)=1,BO1464,
IF($BM$1560&gt;SUM($BM$985:BM1464),_xlfn.CONCAT(", ",BO1464),
IF($BM$1560=SUM($BM$985:BM1464),_xlfn.CONCAT(" y ",BO1464)))))</f>
        <v/>
      </c>
      <c r="BO1464" s="270" t="s">
        <v>1244</v>
      </c>
    </row>
    <row r="1465" spans="1:67" ht="15" customHeight="1">
      <c r="A1465" s="245"/>
      <c r="B1465" s="9"/>
      <c r="C1465" s="270" t="s">
        <v>1245</v>
      </c>
      <c r="D1465" s="389" t="str">
        <f>IF($AC$978="","",IF(HLOOKUP($AC$978,Presentación!$AQ$3:$BV$574,Presentación!AP484)="","",HLOOKUP($AC$978,Presentación!$AQ$3:$BV$574,Presentación!AP484,0)))</f>
        <v/>
      </c>
      <c r="E1465" s="390"/>
      <c r="F1465" s="391"/>
      <c r="G1465" s="480" t="str">
        <f>IF($AC$978="","",IF(HLOOKUP($AC$978,Presentación!$BZ$3:$DE$574,Presentación!AP484,0)="","",HLOOKUP($AC$978,Presentación!$BZ$3:$DE$574,Presentación!AP484,0)))</f>
        <v/>
      </c>
      <c r="H1465" s="481"/>
      <c r="I1465" s="481"/>
      <c r="J1465" s="481"/>
      <c r="K1465" s="481"/>
      <c r="L1465" s="482"/>
      <c r="M1465" s="27"/>
      <c r="N1465" s="27"/>
      <c r="O1465" s="27"/>
      <c r="P1465" s="27"/>
      <c r="Q1465" s="27"/>
      <c r="R1465" s="27"/>
      <c r="S1465" s="27"/>
      <c r="T1465" s="27"/>
      <c r="U1465" s="27"/>
      <c r="V1465" s="27"/>
      <c r="W1465" s="27"/>
      <c r="X1465" s="27"/>
      <c r="Y1465" s="27"/>
      <c r="Z1465" s="27"/>
      <c r="AA1465" s="27"/>
      <c r="AB1465" s="27"/>
      <c r="AC1465" s="27"/>
      <c r="AD1465" s="27"/>
      <c r="AG1465">
        <f t="shared" si="565"/>
        <v>0</v>
      </c>
      <c r="AH1465">
        <f t="shared" si="566"/>
        <v>0</v>
      </c>
      <c r="AI1465">
        <f t="shared" si="567"/>
        <v>0</v>
      </c>
      <c r="AJ1465">
        <f t="shared" si="568"/>
        <v>0</v>
      </c>
      <c r="AK1465">
        <f t="shared" si="569"/>
        <v>0</v>
      </c>
      <c r="AL1465">
        <f t="shared" si="570"/>
        <v>0</v>
      </c>
      <c r="AM1465">
        <f t="shared" si="571"/>
        <v>0</v>
      </c>
      <c r="AN1465">
        <f t="shared" si="572"/>
        <v>0</v>
      </c>
      <c r="AO1465">
        <f t="shared" si="573"/>
        <v>0</v>
      </c>
      <c r="AP1465">
        <f t="shared" si="574"/>
        <v>0</v>
      </c>
      <c r="AQ1465">
        <f t="shared" si="575"/>
        <v>0</v>
      </c>
      <c r="AR1465">
        <f t="shared" si="576"/>
        <v>0</v>
      </c>
      <c r="AS1465">
        <f t="shared" si="577"/>
        <v>0</v>
      </c>
      <c r="AT1465">
        <f t="shared" si="578"/>
        <v>0</v>
      </c>
      <c r="AU1465">
        <f t="shared" si="579"/>
        <v>0</v>
      </c>
      <c r="AV1465">
        <f t="shared" si="580"/>
        <v>0</v>
      </c>
      <c r="AW1465">
        <f t="shared" si="581"/>
        <v>0</v>
      </c>
      <c r="AX1465">
        <f t="shared" si="582"/>
        <v>0</v>
      </c>
      <c r="AY1465">
        <f t="shared" si="583"/>
        <v>0</v>
      </c>
      <c r="AZ1465">
        <f t="shared" si="584"/>
        <v>0</v>
      </c>
      <c r="BA1465" s="35">
        <f t="shared" si="585"/>
        <v>0</v>
      </c>
      <c r="BB1465" s="36">
        <f t="shared" si="586"/>
        <v>0</v>
      </c>
      <c r="BC1465" s="37">
        <f t="shared" si="587"/>
        <v>0</v>
      </c>
      <c r="BD1465" s="38">
        <f t="shared" si="588"/>
        <v>0</v>
      </c>
      <c r="BE1465" s="35">
        <f t="shared" si="589"/>
        <v>0</v>
      </c>
      <c r="BF1465" s="36">
        <f t="shared" si="590"/>
        <v>0</v>
      </c>
      <c r="BG1465" s="37">
        <f t="shared" si="591"/>
        <v>0</v>
      </c>
      <c r="BH1465" s="38">
        <f t="shared" si="592"/>
        <v>0</v>
      </c>
      <c r="BI1465" s="35">
        <f t="shared" si="593"/>
        <v>0</v>
      </c>
      <c r="BJ1465" s="36">
        <f t="shared" si="594"/>
        <v>0</v>
      </c>
      <c r="BK1465" s="37">
        <f t="shared" si="595"/>
        <v>0</v>
      </c>
      <c r="BL1465" s="38">
        <f t="shared" si="596"/>
        <v>0</v>
      </c>
      <c r="BM1465" s="39">
        <f t="shared" si="597"/>
        <v>0</v>
      </c>
      <c r="BN1465" s="34" t="str">
        <f>IF(BM1465=0,"",
IF(SUM($BM$985:BM1465)=1,BO1465,
IF($BM$1560&gt;SUM($BM$985:BM1465),_xlfn.CONCAT(", ",BO1465),
IF($BM$1560=SUM($BM$985:BM1465),_xlfn.CONCAT(" y ",BO1465)))))</f>
        <v/>
      </c>
      <c r="BO1465" s="270" t="s">
        <v>1245</v>
      </c>
    </row>
    <row r="1466" spans="1:67" ht="15" customHeight="1">
      <c r="A1466" s="245"/>
      <c r="B1466" s="9"/>
      <c r="C1466" s="270" t="s">
        <v>1246</v>
      </c>
      <c r="D1466" s="389" t="str">
        <f>IF($AC$978="","",IF(HLOOKUP($AC$978,Presentación!$AQ$3:$BV$574,Presentación!AP485)="","",HLOOKUP($AC$978,Presentación!$AQ$3:$BV$574,Presentación!AP485,0)))</f>
        <v/>
      </c>
      <c r="E1466" s="390"/>
      <c r="F1466" s="391"/>
      <c r="G1466" s="480" t="str">
        <f>IF($AC$978="","",IF(HLOOKUP($AC$978,Presentación!$BZ$3:$DE$574,Presentación!AP485,0)="","",HLOOKUP($AC$978,Presentación!$BZ$3:$DE$574,Presentación!AP485,0)))</f>
        <v/>
      </c>
      <c r="H1466" s="481"/>
      <c r="I1466" s="481"/>
      <c r="J1466" s="481"/>
      <c r="K1466" s="481"/>
      <c r="L1466" s="482"/>
      <c r="M1466" s="27"/>
      <c r="N1466" s="27"/>
      <c r="O1466" s="27"/>
      <c r="P1466" s="27"/>
      <c r="Q1466" s="27"/>
      <c r="R1466" s="27"/>
      <c r="S1466" s="27"/>
      <c r="T1466" s="27"/>
      <c r="U1466" s="27"/>
      <c r="V1466" s="27"/>
      <c r="W1466" s="27"/>
      <c r="X1466" s="27"/>
      <c r="Y1466" s="27"/>
      <c r="Z1466" s="27"/>
      <c r="AA1466" s="27"/>
      <c r="AB1466" s="27"/>
      <c r="AC1466" s="27"/>
      <c r="AD1466" s="27"/>
      <c r="AG1466">
        <f t="shared" si="565"/>
        <v>0</v>
      </c>
      <c r="AH1466">
        <f t="shared" si="566"/>
        <v>0</v>
      </c>
      <c r="AI1466">
        <f t="shared" si="567"/>
        <v>0</v>
      </c>
      <c r="AJ1466">
        <f t="shared" si="568"/>
        <v>0</v>
      </c>
      <c r="AK1466">
        <f t="shared" si="569"/>
        <v>0</v>
      </c>
      <c r="AL1466">
        <f t="shared" si="570"/>
        <v>0</v>
      </c>
      <c r="AM1466">
        <f t="shared" si="571"/>
        <v>0</v>
      </c>
      <c r="AN1466">
        <f t="shared" si="572"/>
        <v>0</v>
      </c>
      <c r="AO1466">
        <f t="shared" si="573"/>
        <v>0</v>
      </c>
      <c r="AP1466">
        <f t="shared" si="574"/>
        <v>0</v>
      </c>
      <c r="AQ1466">
        <f t="shared" si="575"/>
        <v>0</v>
      </c>
      <c r="AR1466">
        <f t="shared" si="576"/>
        <v>0</v>
      </c>
      <c r="AS1466">
        <f t="shared" si="577"/>
        <v>0</v>
      </c>
      <c r="AT1466">
        <f t="shared" si="578"/>
        <v>0</v>
      </c>
      <c r="AU1466">
        <f t="shared" si="579"/>
        <v>0</v>
      </c>
      <c r="AV1466">
        <f t="shared" si="580"/>
        <v>0</v>
      </c>
      <c r="AW1466">
        <f t="shared" si="581"/>
        <v>0</v>
      </c>
      <c r="AX1466">
        <f t="shared" si="582"/>
        <v>0</v>
      </c>
      <c r="AY1466">
        <f t="shared" si="583"/>
        <v>0</v>
      </c>
      <c r="AZ1466">
        <f t="shared" si="584"/>
        <v>0</v>
      </c>
      <c r="BA1466" s="35">
        <f t="shared" si="585"/>
        <v>0</v>
      </c>
      <c r="BB1466" s="36">
        <f t="shared" si="586"/>
        <v>0</v>
      </c>
      <c r="BC1466" s="37">
        <f t="shared" si="587"/>
        <v>0</v>
      </c>
      <c r="BD1466" s="38">
        <f t="shared" si="588"/>
        <v>0</v>
      </c>
      <c r="BE1466" s="35">
        <f t="shared" si="589"/>
        <v>0</v>
      </c>
      <c r="BF1466" s="36">
        <f t="shared" si="590"/>
        <v>0</v>
      </c>
      <c r="BG1466" s="37">
        <f t="shared" si="591"/>
        <v>0</v>
      </c>
      <c r="BH1466" s="38">
        <f t="shared" si="592"/>
        <v>0</v>
      </c>
      <c r="BI1466" s="35">
        <f t="shared" si="593"/>
        <v>0</v>
      </c>
      <c r="BJ1466" s="36">
        <f t="shared" si="594"/>
        <v>0</v>
      </c>
      <c r="BK1466" s="37">
        <f t="shared" si="595"/>
        <v>0</v>
      </c>
      <c r="BL1466" s="38">
        <f t="shared" si="596"/>
        <v>0</v>
      </c>
      <c r="BM1466" s="39">
        <f t="shared" si="597"/>
        <v>0</v>
      </c>
      <c r="BN1466" s="34" t="str">
        <f>IF(BM1466=0,"",
IF(SUM($BM$985:BM1466)=1,BO1466,
IF($BM$1560&gt;SUM($BM$985:BM1466),_xlfn.CONCAT(", ",BO1466),
IF($BM$1560=SUM($BM$985:BM1466),_xlfn.CONCAT(" y ",BO1466)))))</f>
        <v/>
      </c>
      <c r="BO1466" s="270" t="s">
        <v>1246</v>
      </c>
    </row>
    <row r="1467" spans="1:67" ht="15" customHeight="1">
      <c r="A1467" s="245"/>
      <c r="B1467" s="9"/>
      <c r="C1467" s="270" t="s">
        <v>1247</v>
      </c>
      <c r="D1467" s="389" t="str">
        <f>IF($AC$978="","",IF(HLOOKUP($AC$978,Presentación!$AQ$3:$BV$574,Presentación!AP486)="","",HLOOKUP($AC$978,Presentación!$AQ$3:$BV$574,Presentación!AP486,0)))</f>
        <v/>
      </c>
      <c r="E1467" s="390"/>
      <c r="F1467" s="391"/>
      <c r="G1467" s="480" t="str">
        <f>IF($AC$978="","",IF(HLOOKUP($AC$978,Presentación!$BZ$3:$DE$574,Presentación!AP486,0)="","",HLOOKUP($AC$978,Presentación!$BZ$3:$DE$574,Presentación!AP486,0)))</f>
        <v/>
      </c>
      <c r="H1467" s="481"/>
      <c r="I1467" s="481"/>
      <c r="J1467" s="481"/>
      <c r="K1467" s="481"/>
      <c r="L1467" s="482"/>
      <c r="M1467" s="27"/>
      <c r="N1467" s="27"/>
      <c r="O1467" s="27"/>
      <c r="P1467" s="27"/>
      <c r="Q1467" s="27"/>
      <c r="R1467" s="27"/>
      <c r="S1467" s="27"/>
      <c r="T1467" s="27"/>
      <c r="U1467" s="27"/>
      <c r="V1467" s="27"/>
      <c r="W1467" s="27"/>
      <c r="X1467" s="27"/>
      <c r="Y1467" s="27"/>
      <c r="Z1467" s="27"/>
      <c r="AA1467" s="27"/>
      <c r="AB1467" s="27"/>
      <c r="AC1467" s="27"/>
      <c r="AD1467" s="27"/>
      <c r="AG1467">
        <f t="shared" si="565"/>
        <v>0</v>
      </c>
      <c r="AH1467">
        <f t="shared" si="566"/>
        <v>0</v>
      </c>
      <c r="AI1467">
        <f t="shared" si="567"/>
        <v>0</v>
      </c>
      <c r="AJ1467">
        <f t="shared" si="568"/>
        <v>0</v>
      </c>
      <c r="AK1467">
        <f t="shared" si="569"/>
        <v>0</v>
      </c>
      <c r="AL1467">
        <f t="shared" si="570"/>
        <v>0</v>
      </c>
      <c r="AM1467">
        <f t="shared" si="571"/>
        <v>0</v>
      </c>
      <c r="AN1467">
        <f t="shared" si="572"/>
        <v>0</v>
      </c>
      <c r="AO1467">
        <f t="shared" si="573"/>
        <v>0</v>
      </c>
      <c r="AP1467">
        <f t="shared" si="574"/>
        <v>0</v>
      </c>
      <c r="AQ1467">
        <f t="shared" si="575"/>
        <v>0</v>
      </c>
      <c r="AR1467">
        <f t="shared" si="576"/>
        <v>0</v>
      </c>
      <c r="AS1467">
        <f t="shared" si="577"/>
        <v>0</v>
      </c>
      <c r="AT1467">
        <f t="shared" si="578"/>
        <v>0</v>
      </c>
      <c r="AU1467">
        <f t="shared" si="579"/>
        <v>0</v>
      </c>
      <c r="AV1467">
        <f t="shared" si="580"/>
        <v>0</v>
      </c>
      <c r="AW1467">
        <f t="shared" si="581"/>
        <v>0</v>
      </c>
      <c r="AX1467">
        <f t="shared" si="582"/>
        <v>0</v>
      </c>
      <c r="AY1467">
        <f t="shared" si="583"/>
        <v>0</v>
      </c>
      <c r="AZ1467">
        <f t="shared" si="584"/>
        <v>0</v>
      </c>
      <c r="BA1467" s="35">
        <f t="shared" si="585"/>
        <v>0</v>
      </c>
      <c r="BB1467" s="36">
        <f t="shared" si="586"/>
        <v>0</v>
      </c>
      <c r="BC1467" s="37">
        <f t="shared" si="587"/>
        <v>0</v>
      </c>
      <c r="BD1467" s="38">
        <f t="shared" si="588"/>
        <v>0</v>
      </c>
      <c r="BE1467" s="35">
        <f t="shared" si="589"/>
        <v>0</v>
      </c>
      <c r="BF1467" s="36">
        <f t="shared" si="590"/>
        <v>0</v>
      </c>
      <c r="BG1467" s="37">
        <f t="shared" si="591"/>
        <v>0</v>
      </c>
      <c r="BH1467" s="38">
        <f t="shared" si="592"/>
        <v>0</v>
      </c>
      <c r="BI1467" s="35">
        <f t="shared" si="593"/>
        <v>0</v>
      </c>
      <c r="BJ1467" s="36">
        <f t="shared" si="594"/>
        <v>0</v>
      </c>
      <c r="BK1467" s="37">
        <f t="shared" si="595"/>
        <v>0</v>
      </c>
      <c r="BL1467" s="38">
        <f t="shared" si="596"/>
        <v>0</v>
      </c>
      <c r="BM1467" s="39">
        <f t="shared" si="597"/>
        <v>0</v>
      </c>
      <c r="BN1467" s="34" t="str">
        <f>IF(BM1467=0,"",
IF(SUM($BM$985:BM1467)=1,BO1467,
IF($BM$1560&gt;SUM($BM$985:BM1467),_xlfn.CONCAT(", ",BO1467),
IF($BM$1560=SUM($BM$985:BM1467),_xlfn.CONCAT(" y ",BO1467)))))</f>
        <v/>
      </c>
      <c r="BO1467" s="270" t="s">
        <v>1247</v>
      </c>
    </row>
    <row r="1468" spans="1:67" ht="15" customHeight="1">
      <c r="A1468" s="245"/>
      <c r="B1468" s="9"/>
      <c r="C1468" s="270" t="s">
        <v>1248</v>
      </c>
      <c r="D1468" s="389" t="str">
        <f>IF($AC$978="","",IF(HLOOKUP($AC$978,Presentación!$AQ$3:$BV$574,Presentación!AP487)="","",HLOOKUP($AC$978,Presentación!$AQ$3:$BV$574,Presentación!AP487,0)))</f>
        <v/>
      </c>
      <c r="E1468" s="390"/>
      <c r="F1468" s="391"/>
      <c r="G1468" s="480" t="str">
        <f>IF($AC$978="","",IF(HLOOKUP($AC$978,Presentación!$BZ$3:$DE$574,Presentación!AP487,0)="","",HLOOKUP($AC$978,Presentación!$BZ$3:$DE$574,Presentación!AP487,0)))</f>
        <v/>
      </c>
      <c r="H1468" s="481"/>
      <c r="I1468" s="481"/>
      <c r="J1468" s="481"/>
      <c r="K1468" s="481"/>
      <c r="L1468" s="482"/>
      <c r="M1468" s="27"/>
      <c r="N1468" s="27"/>
      <c r="O1468" s="27"/>
      <c r="P1468" s="27"/>
      <c r="Q1468" s="27"/>
      <c r="R1468" s="27"/>
      <c r="S1468" s="27"/>
      <c r="T1468" s="27"/>
      <c r="U1468" s="27"/>
      <c r="V1468" s="27"/>
      <c r="W1468" s="27"/>
      <c r="X1468" s="27"/>
      <c r="Y1468" s="27"/>
      <c r="Z1468" s="27"/>
      <c r="AA1468" s="27"/>
      <c r="AB1468" s="27"/>
      <c r="AC1468" s="27"/>
      <c r="AD1468" s="27"/>
      <c r="AG1468">
        <f t="shared" si="565"/>
        <v>0</v>
      </c>
      <c r="AH1468">
        <f t="shared" si="566"/>
        <v>0</v>
      </c>
      <c r="AI1468">
        <f t="shared" si="567"/>
        <v>0</v>
      </c>
      <c r="AJ1468">
        <f t="shared" si="568"/>
        <v>0</v>
      </c>
      <c r="AK1468">
        <f t="shared" si="569"/>
        <v>0</v>
      </c>
      <c r="AL1468">
        <f t="shared" si="570"/>
        <v>0</v>
      </c>
      <c r="AM1468">
        <f t="shared" si="571"/>
        <v>0</v>
      </c>
      <c r="AN1468">
        <f t="shared" si="572"/>
        <v>0</v>
      </c>
      <c r="AO1468">
        <f t="shared" si="573"/>
        <v>0</v>
      </c>
      <c r="AP1468">
        <f t="shared" si="574"/>
        <v>0</v>
      </c>
      <c r="AQ1468">
        <f t="shared" si="575"/>
        <v>0</v>
      </c>
      <c r="AR1468">
        <f t="shared" si="576"/>
        <v>0</v>
      </c>
      <c r="AS1468">
        <f t="shared" si="577"/>
        <v>0</v>
      </c>
      <c r="AT1468">
        <f t="shared" si="578"/>
        <v>0</v>
      </c>
      <c r="AU1468">
        <f t="shared" si="579"/>
        <v>0</v>
      </c>
      <c r="AV1468">
        <f t="shared" si="580"/>
        <v>0</v>
      </c>
      <c r="AW1468">
        <f t="shared" si="581"/>
        <v>0</v>
      </c>
      <c r="AX1468">
        <f t="shared" si="582"/>
        <v>0</v>
      </c>
      <c r="AY1468">
        <f t="shared" si="583"/>
        <v>0</v>
      </c>
      <c r="AZ1468">
        <f t="shared" si="584"/>
        <v>0</v>
      </c>
      <c r="BA1468" s="35">
        <f t="shared" si="585"/>
        <v>0</v>
      </c>
      <c r="BB1468" s="36">
        <f t="shared" si="586"/>
        <v>0</v>
      </c>
      <c r="BC1468" s="37">
        <f t="shared" si="587"/>
        <v>0</v>
      </c>
      <c r="BD1468" s="38">
        <f t="shared" si="588"/>
        <v>0</v>
      </c>
      <c r="BE1468" s="35">
        <f t="shared" si="589"/>
        <v>0</v>
      </c>
      <c r="BF1468" s="36">
        <f t="shared" si="590"/>
        <v>0</v>
      </c>
      <c r="BG1468" s="37">
        <f t="shared" si="591"/>
        <v>0</v>
      </c>
      <c r="BH1468" s="38">
        <f t="shared" si="592"/>
        <v>0</v>
      </c>
      <c r="BI1468" s="35">
        <f t="shared" si="593"/>
        <v>0</v>
      </c>
      <c r="BJ1468" s="36">
        <f t="shared" si="594"/>
        <v>0</v>
      </c>
      <c r="BK1468" s="37">
        <f t="shared" si="595"/>
        <v>0</v>
      </c>
      <c r="BL1468" s="38">
        <f t="shared" si="596"/>
        <v>0</v>
      </c>
      <c r="BM1468" s="39">
        <f t="shared" si="597"/>
        <v>0</v>
      </c>
      <c r="BN1468" s="34" t="str">
        <f>IF(BM1468=0,"",
IF(SUM($BM$985:BM1468)=1,BO1468,
IF($BM$1560&gt;SUM($BM$985:BM1468),_xlfn.CONCAT(", ",BO1468),
IF($BM$1560=SUM($BM$985:BM1468),_xlfn.CONCAT(" y ",BO1468)))))</f>
        <v/>
      </c>
      <c r="BO1468" s="270" t="s">
        <v>1248</v>
      </c>
    </row>
    <row r="1469" spans="1:67" ht="15" customHeight="1">
      <c r="A1469" s="245"/>
      <c r="B1469" s="9"/>
      <c r="C1469" s="270" t="s">
        <v>1249</v>
      </c>
      <c r="D1469" s="389" t="str">
        <f>IF($AC$978="","",IF(HLOOKUP($AC$978,Presentación!$AQ$3:$BV$574,Presentación!AP488)="","",HLOOKUP($AC$978,Presentación!$AQ$3:$BV$574,Presentación!AP488,0)))</f>
        <v/>
      </c>
      <c r="E1469" s="390"/>
      <c r="F1469" s="391"/>
      <c r="G1469" s="480" t="str">
        <f>IF($AC$978="","",IF(HLOOKUP($AC$978,Presentación!$BZ$3:$DE$574,Presentación!AP488,0)="","",HLOOKUP($AC$978,Presentación!$BZ$3:$DE$574,Presentación!AP488,0)))</f>
        <v/>
      </c>
      <c r="H1469" s="481"/>
      <c r="I1469" s="481"/>
      <c r="J1469" s="481"/>
      <c r="K1469" s="481"/>
      <c r="L1469" s="482"/>
      <c r="M1469" s="27"/>
      <c r="N1469" s="27"/>
      <c r="O1469" s="27"/>
      <c r="P1469" s="27"/>
      <c r="Q1469" s="27"/>
      <c r="R1469" s="27"/>
      <c r="S1469" s="27"/>
      <c r="T1469" s="27"/>
      <c r="U1469" s="27"/>
      <c r="V1469" s="27"/>
      <c r="W1469" s="27"/>
      <c r="X1469" s="27"/>
      <c r="Y1469" s="27"/>
      <c r="Z1469" s="27"/>
      <c r="AA1469" s="27"/>
      <c r="AB1469" s="27"/>
      <c r="AC1469" s="27"/>
      <c r="AD1469" s="27"/>
      <c r="AG1469">
        <f t="shared" si="565"/>
        <v>0</v>
      </c>
      <c r="AH1469">
        <f t="shared" si="566"/>
        <v>0</v>
      </c>
      <c r="AI1469">
        <f t="shared" si="567"/>
        <v>0</v>
      </c>
      <c r="AJ1469">
        <f t="shared" si="568"/>
        <v>0</v>
      </c>
      <c r="AK1469">
        <f t="shared" si="569"/>
        <v>0</v>
      </c>
      <c r="AL1469">
        <f t="shared" si="570"/>
        <v>0</v>
      </c>
      <c r="AM1469">
        <f t="shared" si="571"/>
        <v>0</v>
      </c>
      <c r="AN1469">
        <f t="shared" si="572"/>
        <v>0</v>
      </c>
      <c r="AO1469">
        <f t="shared" si="573"/>
        <v>0</v>
      </c>
      <c r="AP1469">
        <f t="shared" si="574"/>
        <v>0</v>
      </c>
      <c r="AQ1469">
        <f t="shared" si="575"/>
        <v>0</v>
      </c>
      <c r="AR1469">
        <f t="shared" si="576"/>
        <v>0</v>
      </c>
      <c r="AS1469">
        <f t="shared" si="577"/>
        <v>0</v>
      </c>
      <c r="AT1469">
        <f t="shared" si="578"/>
        <v>0</v>
      </c>
      <c r="AU1469">
        <f t="shared" si="579"/>
        <v>0</v>
      </c>
      <c r="AV1469">
        <f t="shared" si="580"/>
        <v>0</v>
      </c>
      <c r="AW1469">
        <f t="shared" si="581"/>
        <v>0</v>
      </c>
      <c r="AX1469">
        <f t="shared" si="582"/>
        <v>0</v>
      </c>
      <c r="AY1469">
        <f t="shared" si="583"/>
        <v>0</v>
      </c>
      <c r="AZ1469">
        <f t="shared" si="584"/>
        <v>0</v>
      </c>
      <c r="BA1469" s="35">
        <f t="shared" si="585"/>
        <v>0</v>
      </c>
      <c r="BB1469" s="36">
        <f t="shared" si="586"/>
        <v>0</v>
      </c>
      <c r="BC1469" s="37">
        <f t="shared" si="587"/>
        <v>0</v>
      </c>
      <c r="BD1469" s="38">
        <f t="shared" si="588"/>
        <v>0</v>
      </c>
      <c r="BE1469" s="35">
        <f t="shared" si="589"/>
        <v>0</v>
      </c>
      <c r="BF1469" s="36">
        <f t="shared" si="590"/>
        <v>0</v>
      </c>
      <c r="BG1469" s="37">
        <f t="shared" si="591"/>
        <v>0</v>
      </c>
      <c r="BH1469" s="38">
        <f t="shared" si="592"/>
        <v>0</v>
      </c>
      <c r="BI1469" s="35">
        <f t="shared" si="593"/>
        <v>0</v>
      </c>
      <c r="BJ1469" s="36">
        <f t="shared" si="594"/>
        <v>0</v>
      </c>
      <c r="BK1469" s="37">
        <f t="shared" si="595"/>
        <v>0</v>
      </c>
      <c r="BL1469" s="38">
        <f t="shared" si="596"/>
        <v>0</v>
      </c>
      <c r="BM1469" s="39">
        <f t="shared" si="597"/>
        <v>0</v>
      </c>
      <c r="BN1469" s="34" t="str">
        <f>IF(BM1469=0,"",
IF(SUM($BM$985:BM1469)=1,BO1469,
IF($BM$1560&gt;SUM($BM$985:BM1469),_xlfn.CONCAT(", ",BO1469),
IF($BM$1560=SUM($BM$985:BM1469),_xlfn.CONCAT(" y ",BO1469)))))</f>
        <v/>
      </c>
      <c r="BO1469" s="270" t="s">
        <v>1249</v>
      </c>
    </row>
    <row r="1470" spans="1:67" ht="15" customHeight="1">
      <c r="A1470" s="245"/>
      <c r="B1470" s="9"/>
      <c r="C1470" s="270" t="s">
        <v>1250</v>
      </c>
      <c r="D1470" s="389" t="str">
        <f>IF($AC$978="","",IF(HLOOKUP($AC$978,Presentación!$AQ$3:$BV$574,Presentación!AP489)="","",HLOOKUP($AC$978,Presentación!$AQ$3:$BV$574,Presentación!AP489,0)))</f>
        <v/>
      </c>
      <c r="E1470" s="390"/>
      <c r="F1470" s="391"/>
      <c r="G1470" s="480" t="str">
        <f>IF($AC$978="","",IF(HLOOKUP($AC$978,Presentación!$BZ$3:$DE$574,Presentación!AP489,0)="","",HLOOKUP($AC$978,Presentación!$BZ$3:$DE$574,Presentación!AP489,0)))</f>
        <v/>
      </c>
      <c r="H1470" s="481"/>
      <c r="I1470" s="481"/>
      <c r="J1470" s="481"/>
      <c r="K1470" s="481"/>
      <c r="L1470" s="482"/>
      <c r="M1470" s="27"/>
      <c r="N1470" s="27"/>
      <c r="O1470" s="27"/>
      <c r="P1470" s="27"/>
      <c r="Q1470" s="27"/>
      <c r="R1470" s="27"/>
      <c r="S1470" s="27"/>
      <c r="T1470" s="27"/>
      <c r="U1470" s="27"/>
      <c r="V1470" s="27"/>
      <c r="W1470" s="27"/>
      <c r="X1470" s="27"/>
      <c r="Y1470" s="27"/>
      <c r="Z1470" s="27"/>
      <c r="AA1470" s="27"/>
      <c r="AB1470" s="27"/>
      <c r="AC1470" s="27"/>
      <c r="AD1470" s="27"/>
      <c r="AG1470">
        <f t="shared" si="565"/>
        <v>0</v>
      </c>
      <c r="AH1470">
        <f t="shared" si="566"/>
        <v>0</v>
      </c>
      <c r="AI1470">
        <f t="shared" si="567"/>
        <v>0</v>
      </c>
      <c r="AJ1470">
        <f t="shared" si="568"/>
        <v>0</v>
      </c>
      <c r="AK1470">
        <f t="shared" si="569"/>
        <v>0</v>
      </c>
      <c r="AL1470">
        <f t="shared" si="570"/>
        <v>0</v>
      </c>
      <c r="AM1470">
        <f t="shared" si="571"/>
        <v>0</v>
      </c>
      <c r="AN1470">
        <f t="shared" si="572"/>
        <v>0</v>
      </c>
      <c r="AO1470">
        <f t="shared" si="573"/>
        <v>0</v>
      </c>
      <c r="AP1470">
        <f t="shared" si="574"/>
        <v>0</v>
      </c>
      <c r="AQ1470">
        <f t="shared" si="575"/>
        <v>0</v>
      </c>
      <c r="AR1470">
        <f t="shared" si="576"/>
        <v>0</v>
      </c>
      <c r="AS1470">
        <f t="shared" si="577"/>
        <v>0</v>
      </c>
      <c r="AT1470">
        <f t="shared" si="578"/>
        <v>0</v>
      </c>
      <c r="AU1470">
        <f t="shared" si="579"/>
        <v>0</v>
      </c>
      <c r="AV1470">
        <f t="shared" si="580"/>
        <v>0</v>
      </c>
      <c r="AW1470">
        <f t="shared" si="581"/>
        <v>0</v>
      </c>
      <c r="AX1470">
        <f t="shared" si="582"/>
        <v>0</v>
      </c>
      <c r="AY1470">
        <f t="shared" si="583"/>
        <v>0</v>
      </c>
      <c r="AZ1470">
        <f t="shared" si="584"/>
        <v>0</v>
      </c>
      <c r="BA1470" s="35">
        <f t="shared" si="585"/>
        <v>0</v>
      </c>
      <c r="BB1470" s="36">
        <f t="shared" si="586"/>
        <v>0</v>
      </c>
      <c r="BC1470" s="37">
        <f t="shared" si="587"/>
        <v>0</v>
      </c>
      <c r="BD1470" s="38">
        <f t="shared" si="588"/>
        <v>0</v>
      </c>
      <c r="BE1470" s="35">
        <f t="shared" si="589"/>
        <v>0</v>
      </c>
      <c r="BF1470" s="36">
        <f t="shared" si="590"/>
        <v>0</v>
      </c>
      <c r="BG1470" s="37">
        <f t="shared" si="591"/>
        <v>0</v>
      </c>
      <c r="BH1470" s="38">
        <f t="shared" si="592"/>
        <v>0</v>
      </c>
      <c r="BI1470" s="35">
        <f t="shared" si="593"/>
        <v>0</v>
      </c>
      <c r="BJ1470" s="36">
        <f t="shared" si="594"/>
        <v>0</v>
      </c>
      <c r="BK1470" s="37">
        <f t="shared" si="595"/>
        <v>0</v>
      </c>
      <c r="BL1470" s="38">
        <f t="shared" si="596"/>
        <v>0</v>
      </c>
      <c r="BM1470" s="39">
        <f t="shared" si="597"/>
        <v>0</v>
      </c>
      <c r="BN1470" s="34" t="str">
        <f>IF(BM1470=0,"",
IF(SUM($BM$985:BM1470)=1,BO1470,
IF($BM$1560&gt;SUM($BM$985:BM1470),_xlfn.CONCAT(", ",BO1470),
IF($BM$1560=SUM($BM$985:BM1470),_xlfn.CONCAT(" y ",BO1470)))))</f>
        <v/>
      </c>
      <c r="BO1470" s="270" t="s">
        <v>1250</v>
      </c>
    </row>
    <row r="1471" spans="1:67" ht="15" customHeight="1">
      <c r="A1471" s="245"/>
      <c r="B1471" s="9"/>
      <c r="C1471" s="270" t="s">
        <v>1251</v>
      </c>
      <c r="D1471" s="389" t="str">
        <f>IF($AC$978="","",IF(HLOOKUP($AC$978,Presentación!$AQ$3:$BV$574,Presentación!AP490)="","",HLOOKUP($AC$978,Presentación!$AQ$3:$BV$574,Presentación!AP490,0)))</f>
        <v/>
      </c>
      <c r="E1471" s="390"/>
      <c r="F1471" s="391"/>
      <c r="G1471" s="480" t="str">
        <f>IF($AC$978="","",IF(HLOOKUP($AC$978,Presentación!$BZ$3:$DE$574,Presentación!AP490,0)="","",HLOOKUP($AC$978,Presentación!$BZ$3:$DE$574,Presentación!AP490,0)))</f>
        <v/>
      </c>
      <c r="H1471" s="481"/>
      <c r="I1471" s="481"/>
      <c r="J1471" s="481"/>
      <c r="K1471" s="481"/>
      <c r="L1471" s="482"/>
      <c r="M1471" s="27"/>
      <c r="N1471" s="27"/>
      <c r="O1471" s="27"/>
      <c r="P1471" s="27"/>
      <c r="Q1471" s="27"/>
      <c r="R1471" s="27"/>
      <c r="S1471" s="27"/>
      <c r="T1471" s="27"/>
      <c r="U1471" s="27"/>
      <c r="V1471" s="27"/>
      <c r="W1471" s="27"/>
      <c r="X1471" s="27"/>
      <c r="Y1471" s="27"/>
      <c r="Z1471" s="27"/>
      <c r="AA1471" s="27"/>
      <c r="AB1471" s="27"/>
      <c r="AC1471" s="27"/>
      <c r="AD1471" s="27"/>
      <c r="AG1471">
        <f t="shared" si="565"/>
        <v>0</v>
      </c>
      <c r="AH1471">
        <f t="shared" si="566"/>
        <v>0</v>
      </c>
      <c r="AI1471">
        <f t="shared" si="567"/>
        <v>0</v>
      </c>
      <c r="AJ1471">
        <f t="shared" si="568"/>
        <v>0</v>
      </c>
      <c r="AK1471">
        <f t="shared" si="569"/>
        <v>0</v>
      </c>
      <c r="AL1471">
        <f t="shared" si="570"/>
        <v>0</v>
      </c>
      <c r="AM1471">
        <f t="shared" si="571"/>
        <v>0</v>
      </c>
      <c r="AN1471">
        <f t="shared" si="572"/>
        <v>0</v>
      </c>
      <c r="AO1471">
        <f t="shared" si="573"/>
        <v>0</v>
      </c>
      <c r="AP1471">
        <f t="shared" si="574"/>
        <v>0</v>
      </c>
      <c r="AQ1471">
        <f t="shared" si="575"/>
        <v>0</v>
      </c>
      <c r="AR1471">
        <f t="shared" si="576"/>
        <v>0</v>
      </c>
      <c r="AS1471">
        <f t="shared" si="577"/>
        <v>0</v>
      </c>
      <c r="AT1471">
        <f t="shared" si="578"/>
        <v>0</v>
      </c>
      <c r="AU1471">
        <f t="shared" si="579"/>
        <v>0</v>
      </c>
      <c r="AV1471">
        <f t="shared" si="580"/>
        <v>0</v>
      </c>
      <c r="AW1471">
        <f t="shared" si="581"/>
        <v>0</v>
      </c>
      <c r="AX1471">
        <f t="shared" si="582"/>
        <v>0</v>
      </c>
      <c r="AY1471">
        <f t="shared" si="583"/>
        <v>0</v>
      </c>
      <c r="AZ1471">
        <f t="shared" si="584"/>
        <v>0</v>
      </c>
      <c r="BA1471" s="35">
        <f t="shared" si="585"/>
        <v>0</v>
      </c>
      <c r="BB1471" s="36">
        <f t="shared" si="586"/>
        <v>0</v>
      </c>
      <c r="BC1471" s="37">
        <f t="shared" si="587"/>
        <v>0</v>
      </c>
      <c r="BD1471" s="38">
        <f t="shared" si="588"/>
        <v>0</v>
      </c>
      <c r="BE1471" s="35">
        <f t="shared" si="589"/>
        <v>0</v>
      </c>
      <c r="BF1471" s="36">
        <f t="shared" si="590"/>
        <v>0</v>
      </c>
      <c r="BG1471" s="37">
        <f t="shared" si="591"/>
        <v>0</v>
      </c>
      <c r="BH1471" s="38">
        <f t="shared" si="592"/>
        <v>0</v>
      </c>
      <c r="BI1471" s="35">
        <f t="shared" si="593"/>
        <v>0</v>
      </c>
      <c r="BJ1471" s="36">
        <f t="shared" si="594"/>
        <v>0</v>
      </c>
      <c r="BK1471" s="37">
        <f t="shared" si="595"/>
        <v>0</v>
      </c>
      <c r="BL1471" s="38">
        <f t="shared" si="596"/>
        <v>0</v>
      </c>
      <c r="BM1471" s="39">
        <f t="shared" si="597"/>
        <v>0</v>
      </c>
      <c r="BN1471" s="34" t="str">
        <f>IF(BM1471=0,"",
IF(SUM($BM$985:BM1471)=1,BO1471,
IF($BM$1560&gt;SUM($BM$985:BM1471),_xlfn.CONCAT(", ",BO1471),
IF($BM$1560=SUM($BM$985:BM1471),_xlfn.CONCAT(" y ",BO1471)))))</f>
        <v/>
      </c>
      <c r="BO1471" s="270" t="s">
        <v>1251</v>
      </c>
    </row>
    <row r="1472" spans="1:67" ht="15" customHeight="1">
      <c r="A1472" s="245"/>
      <c r="B1472" s="9"/>
      <c r="C1472" s="270" t="s">
        <v>1252</v>
      </c>
      <c r="D1472" s="389" t="str">
        <f>IF($AC$978="","",IF(HLOOKUP($AC$978,Presentación!$AQ$3:$BV$574,Presentación!AP491)="","",HLOOKUP($AC$978,Presentación!$AQ$3:$BV$574,Presentación!AP491,0)))</f>
        <v/>
      </c>
      <c r="E1472" s="390"/>
      <c r="F1472" s="391"/>
      <c r="G1472" s="480" t="str">
        <f>IF($AC$978="","",IF(HLOOKUP($AC$978,Presentación!$BZ$3:$DE$574,Presentación!AP491,0)="","",HLOOKUP($AC$978,Presentación!$BZ$3:$DE$574,Presentación!AP491,0)))</f>
        <v/>
      </c>
      <c r="H1472" s="481"/>
      <c r="I1472" s="481"/>
      <c r="J1472" s="481"/>
      <c r="K1472" s="481"/>
      <c r="L1472" s="482"/>
      <c r="M1472" s="27"/>
      <c r="N1472" s="27"/>
      <c r="O1472" s="27"/>
      <c r="P1472" s="27"/>
      <c r="Q1472" s="27"/>
      <c r="R1472" s="27"/>
      <c r="S1472" s="27"/>
      <c r="T1472" s="27"/>
      <c r="U1472" s="27"/>
      <c r="V1472" s="27"/>
      <c r="W1472" s="27"/>
      <c r="X1472" s="27"/>
      <c r="Y1472" s="27"/>
      <c r="Z1472" s="27"/>
      <c r="AA1472" s="27"/>
      <c r="AB1472" s="27"/>
      <c r="AC1472" s="27"/>
      <c r="AD1472" s="27"/>
      <c r="AG1472">
        <f t="shared" si="565"/>
        <v>0</v>
      </c>
      <c r="AH1472">
        <f t="shared" si="566"/>
        <v>0</v>
      </c>
      <c r="AI1472">
        <f t="shared" si="567"/>
        <v>0</v>
      </c>
      <c r="AJ1472">
        <f t="shared" si="568"/>
        <v>0</v>
      </c>
      <c r="AK1472">
        <f t="shared" si="569"/>
        <v>0</v>
      </c>
      <c r="AL1472">
        <f t="shared" si="570"/>
        <v>0</v>
      </c>
      <c r="AM1472">
        <f t="shared" si="571"/>
        <v>0</v>
      </c>
      <c r="AN1472">
        <f t="shared" si="572"/>
        <v>0</v>
      </c>
      <c r="AO1472">
        <f t="shared" si="573"/>
        <v>0</v>
      </c>
      <c r="AP1472">
        <f t="shared" si="574"/>
        <v>0</v>
      </c>
      <c r="AQ1472">
        <f t="shared" si="575"/>
        <v>0</v>
      </c>
      <c r="AR1472">
        <f t="shared" si="576"/>
        <v>0</v>
      </c>
      <c r="AS1472">
        <f t="shared" si="577"/>
        <v>0</v>
      </c>
      <c r="AT1472">
        <f t="shared" si="578"/>
        <v>0</v>
      </c>
      <c r="AU1472">
        <f t="shared" si="579"/>
        <v>0</v>
      </c>
      <c r="AV1472">
        <f t="shared" si="580"/>
        <v>0</v>
      </c>
      <c r="AW1472">
        <f t="shared" si="581"/>
        <v>0</v>
      </c>
      <c r="AX1472">
        <f t="shared" si="582"/>
        <v>0</v>
      </c>
      <c r="AY1472">
        <f t="shared" si="583"/>
        <v>0</v>
      </c>
      <c r="AZ1472">
        <f t="shared" si="584"/>
        <v>0</v>
      </c>
      <c r="BA1472" s="35">
        <f t="shared" si="585"/>
        <v>0</v>
      </c>
      <c r="BB1472" s="36">
        <f t="shared" si="586"/>
        <v>0</v>
      </c>
      <c r="BC1472" s="37">
        <f t="shared" si="587"/>
        <v>0</v>
      </c>
      <c r="BD1472" s="38">
        <f t="shared" si="588"/>
        <v>0</v>
      </c>
      <c r="BE1472" s="35">
        <f t="shared" si="589"/>
        <v>0</v>
      </c>
      <c r="BF1472" s="36">
        <f t="shared" si="590"/>
        <v>0</v>
      </c>
      <c r="BG1472" s="37">
        <f t="shared" si="591"/>
        <v>0</v>
      </c>
      <c r="BH1472" s="38">
        <f t="shared" si="592"/>
        <v>0</v>
      </c>
      <c r="BI1472" s="35">
        <f t="shared" si="593"/>
        <v>0</v>
      </c>
      <c r="BJ1472" s="36">
        <f t="shared" si="594"/>
        <v>0</v>
      </c>
      <c r="BK1472" s="37">
        <f t="shared" si="595"/>
        <v>0</v>
      </c>
      <c r="BL1472" s="38">
        <f t="shared" si="596"/>
        <v>0</v>
      </c>
      <c r="BM1472" s="39">
        <f t="shared" si="597"/>
        <v>0</v>
      </c>
      <c r="BN1472" s="34" t="str">
        <f>IF(BM1472=0,"",
IF(SUM($BM$985:BM1472)=1,BO1472,
IF($BM$1560&gt;SUM($BM$985:BM1472),_xlfn.CONCAT(", ",BO1472),
IF($BM$1560=SUM($BM$985:BM1472),_xlfn.CONCAT(" y ",BO1472)))))</f>
        <v/>
      </c>
      <c r="BO1472" s="270" t="s">
        <v>1252</v>
      </c>
    </row>
    <row r="1473" spans="1:67" ht="15" customHeight="1">
      <c r="A1473" s="245"/>
      <c r="B1473" s="9"/>
      <c r="C1473" s="270" t="s">
        <v>1253</v>
      </c>
      <c r="D1473" s="389" t="str">
        <f>IF($AC$978="","",IF(HLOOKUP($AC$978,Presentación!$AQ$3:$BV$574,Presentación!AP492)="","",HLOOKUP($AC$978,Presentación!$AQ$3:$BV$574,Presentación!AP492,0)))</f>
        <v/>
      </c>
      <c r="E1473" s="390"/>
      <c r="F1473" s="391"/>
      <c r="G1473" s="480" t="str">
        <f>IF($AC$978="","",IF(HLOOKUP($AC$978,Presentación!$BZ$3:$DE$574,Presentación!AP492,0)="","",HLOOKUP($AC$978,Presentación!$BZ$3:$DE$574,Presentación!AP492,0)))</f>
        <v/>
      </c>
      <c r="H1473" s="481"/>
      <c r="I1473" s="481"/>
      <c r="J1473" s="481"/>
      <c r="K1473" s="481"/>
      <c r="L1473" s="482"/>
      <c r="M1473" s="27"/>
      <c r="N1473" s="27"/>
      <c r="O1473" s="27"/>
      <c r="P1473" s="27"/>
      <c r="Q1473" s="27"/>
      <c r="R1473" s="27"/>
      <c r="S1473" s="27"/>
      <c r="T1473" s="27"/>
      <c r="U1473" s="27"/>
      <c r="V1473" s="27"/>
      <c r="W1473" s="27"/>
      <c r="X1473" s="27"/>
      <c r="Y1473" s="27"/>
      <c r="Z1473" s="27"/>
      <c r="AA1473" s="27"/>
      <c r="AB1473" s="27"/>
      <c r="AC1473" s="27"/>
      <c r="AD1473" s="27"/>
      <c r="AG1473">
        <f t="shared" si="565"/>
        <v>0</v>
      </c>
      <c r="AH1473">
        <f t="shared" si="566"/>
        <v>0</v>
      </c>
      <c r="AI1473">
        <f t="shared" si="567"/>
        <v>0</v>
      </c>
      <c r="AJ1473">
        <f t="shared" si="568"/>
        <v>0</v>
      </c>
      <c r="AK1473">
        <f t="shared" si="569"/>
        <v>0</v>
      </c>
      <c r="AL1473">
        <f t="shared" si="570"/>
        <v>0</v>
      </c>
      <c r="AM1473">
        <f t="shared" si="571"/>
        <v>0</v>
      </c>
      <c r="AN1473">
        <f t="shared" si="572"/>
        <v>0</v>
      </c>
      <c r="AO1473">
        <f t="shared" si="573"/>
        <v>0</v>
      </c>
      <c r="AP1473">
        <f t="shared" si="574"/>
        <v>0</v>
      </c>
      <c r="AQ1473">
        <f t="shared" si="575"/>
        <v>0</v>
      </c>
      <c r="AR1473">
        <f t="shared" si="576"/>
        <v>0</v>
      </c>
      <c r="AS1473">
        <f t="shared" si="577"/>
        <v>0</v>
      </c>
      <c r="AT1473">
        <f t="shared" si="578"/>
        <v>0</v>
      </c>
      <c r="AU1473">
        <f t="shared" si="579"/>
        <v>0</v>
      </c>
      <c r="AV1473">
        <f t="shared" si="580"/>
        <v>0</v>
      </c>
      <c r="AW1473">
        <f t="shared" si="581"/>
        <v>0</v>
      </c>
      <c r="AX1473">
        <f t="shared" si="582"/>
        <v>0</v>
      </c>
      <c r="AY1473">
        <f t="shared" si="583"/>
        <v>0</v>
      </c>
      <c r="AZ1473">
        <f t="shared" si="584"/>
        <v>0</v>
      </c>
      <c r="BA1473" s="35">
        <f t="shared" si="585"/>
        <v>0</v>
      </c>
      <c r="BB1473" s="36">
        <f t="shared" si="586"/>
        <v>0</v>
      </c>
      <c r="BC1473" s="37">
        <f t="shared" si="587"/>
        <v>0</v>
      </c>
      <c r="BD1473" s="38">
        <f t="shared" si="588"/>
        <v>0</v>
      </c>
      <c r="BE1473" s="35">
        <f t="shared" si="589"/>
        <v>0</v>
      </c>
      <c r="BF1473" s="36">
        <f t="shared" si="590"/>
        <v>0</v>
      </c>
      <c r="BG1473" s="37">
        <f t="shared" si="591"/>
        <v>0</v>
      </c>
      <c r="BH1473" s="38">
        <f t="shared" si="592"/>
        <v>0</v>
      </c>
      <c r="BI1473" s="35">
        <f t="shared" si="593"/>
        <v>0</v>
      </c>
      <c r="BJ1473" s="36">
        <f t="shared" si="594"/>
        <v>0</v>
      </c>
      <c r="BK1473" s="37">
        <f t="shared" si="595"/>
        <v>0</v>
      </c>
      <c r="BL1473" s="38">
        <f t="shared" si="596"/>
        <v>0</v>
      </c>
      <c r="BM1473" s="39">
        <f t="shared" si="597"/>
        <v>0</v>
      </c>
      <c r="BN1473" s="34" t="str">
        <f>IF(BM1473=0,"",
IF(SUM($BM$985:BM1473)=1,BO1473,
IF($BM$1560&gt;SUM($BM$985:BM1473),_xlfn.CONCAT(", ",BO1473),
IF($BM$1560=SUM($BM$985:BM1473),_xlfn.CONCAT(" y ",BO1473)))))</f>
        <v/>
      </c>
      <c r="BO1473" s="270" t="s">
        <v>1253</v>
      </c>
    </row>
    <row r="1474" spans="1:67" ht="15" customHeight="1">
      <c r="A1474" s="245"/>
      <c r="B1474" s="9"/>
      <c r="C1474" s="270" t="s">
        <v>1254</v>
      </c>
      <c r="D1474" s="389" t="str">
        <f>IF($AC$978="","",IF(HLOOKUP($AC$978,Presentación!$AQ$3:$BV$574,Presentación!AP493)="","",HLOOKUP($AC$978,Presentación!$AQ$3:$BV$574,Presentación!AP493,0)))</f>
        <v/>
      </c>
      <c r="E1474" s="390"/>
      <c r="F1474" s="391"/>
      <c r="G1474" s="480" t="str">
        <f>IF($AC$978="","",IF(HLOOKUP($AC$978,Presentación!$BZ$3:$DE$574,Presentación!AP493,0)="","",HLOOKUP($AC$978,Presentación!$BZ$3:$DE$574,Presentación!AP493,0)))</f>
        <v/>
      </c>
      <c r="H1474" s="481"/>
      <c r="I1474" s="481"/>
      <c r="J1474" s="481"/>
      <c r="K1474" s="481"/>
      <c r="L1474" s="482"/>
      <c r="M1474" s="27"/>
      <c r="N1474" s="27"/>
      <c r="O1474" s="27"/>
      <c r="P1474" s="27"/>
      <c r="Q1474" s="27"/>
      <c r="R1474" s="27"/>
      <c r="S1474" s="27"/>
      <c r="T1474" s="27"/>
      <c r="U1474" s="27"/>
      <c r="V1474" s="27"/>
      <c r="W1474" s="27"/>
      <c r="X1474" s="27"/>
      <c r="Y1474" s="27"/>
      <c r="Z1474" s="27"/>
      <c r="AA1474" s="27"/>
      <c r="AB1474" s="27"/>
      <c r="AC1474" s="27"/>
      <c r="AD1474" s="27"/>
      <c r="AG1474">
        <f t="shared" si="565"/>
        <v>0</v>
      </c>
      <c r="AH1474">
        <f t="shared" si="566"/>
        <v>0</v>
      </c>
      <c r="AI1474">
        <f t="shared" si="567"/>
        <v>0</v>
      </c>
      <c r="AJ1474">
        <f t="shared" si="568"/>
        <v>0</v>
      </c>
      <c r="AK1474">
        <f t="shared" si="569"/>
        <v>0</v>
      </c>
      <c r="AL1474">
        <f t="shared" si="570"/>
        <v>0</v>
      </c>
      <c r="AM1474">
        <f t="shared" si="571"/>
        <v>0</v>
      </c>
      <c r="AN1474">
        <f t="shared" si="572"/>
        <v>0</v>
      </c>
      <c r="AO1474">
        <f t="shared" si="573"/>
        <v>0</v>
      </c>
      <c r="AP1474">
        <f t="shared" si="574"/>
        <v>0</v>
      </c>
      <c r="AQ1474">
        <f t="shared" si="575"/>
        <v>0</v>
      </c>
      <c r="AR1474">
        <f t="shared" si="576"/>
        <v>0</v>
      </c>
      <c r="AS1474">
        <f t="shared" si="577"/>
        <v>0</v>
      </c>
      <c r="AT1474">
        <f t="shared" si="578"/>
        <v>0</v>
      </c>
      <c r="AU1474">
        <f t="shared" si="579"/>
        <v>0</v>
      </c>
      <c r="AV1474">
        <f t="shared" si="580"/>
        <v>0</v>
      </c>
      <c r="AW1474">
        <f t="shared" si="581"/>
        <v>0</v>
      </c>
      <c r="AX1474">
        <f t="shared" si="582"/>
        <v>0</v>
      </c>
      <c r="AY1474">
        <f t="shared" si="583"/>
        <v>0</v>
      </c>
      <c r="AZ1474">
        <f t="shared" si="584"/>
        <v>0</v>
      </c>
      <c r="BA1474" s="35">
        <f t="shared" si="585"/>
        <v>0</v>
      </c>
      <c r="BB1474" s="36">
        <f t="shared" si="586"/>
        <v>0</v>
      </c>
      <c r="BC1474" s="37">
        <f t="shared" si="587"/>
        <v>0</v>
      </c>
      <c r="BD1474" s="38">
        <f t="shared" si="588"/>
        <v>0</v>
      </c>
      <c r="BE1474" s="35">
        <f t="shared" si="589"/>
        <v>0</v>
      </c>
      <c r="BF1474" s="36">
        <f t="shared" si="590"/>
        <v>0</v>
      </c>
      <c r="BG1474" s="37">
        <f t="shared" si="591"/>
        <v>0</v>
      </c>
      <c r="BH1474" s="38">
        <f t="shared" si="592"/>
        <v>0</v>
      </c>
      <c r="BI1474" s="35">
        <f t="shared" si="593"/>
        <v>0</v>
      </c>
      <c r="BJ1474" s="36">
        <f t="shared" si="594"/>
        <v>0</v>
      </c>
      <c r="BK1474" s="37">
        <f t="shared" si="595"/>
        <v>0</v>
      </c>
      <c r="BL1474" s="38">
        <f t="shared" si="596"/>
        <v>0</v>
      </c>
      <c r="BM1474" s="39">
        <f t="shared" si="597"/>
        <v>0</v>
      </c>
      <c r="BN1474" s="34" t="str">
        <f>IF(BM1474=0,"",
IF(SUM($BM$985:BM1474)=1,BO1474,
IF($BM$1560&gt;SUM($BM$985:BM1474),_xlfn.CONCAT(", ",BO1474),
IF($BM$1560=SUM($BM$985:BM1474),_xlfn.CONCAT(" y ",BO1474)))))</f>
        <v/>
      </c>
      <c r="BO1474" s="270" t="s">
        <v>1254</v>
      </c>
    </row>
    <row r="1475" spans="1:67" ht="15" customHeight="1">
      <c r="A1475" s="245"/>
      <c r="B1475" s="9"/>
      <c r="C1475" s="270" t="s">
        <v>1255</v>
      </c>
      <c r="D1475" s="389" t="str">
        <f>IF($AC$978="","",IF(HLOOKUP($AC$978,Presentación!$AQ$3:$BV$574,Presentación!AP494)="","",HLOOKUP($AC$978,Presentación!$AQ$3:$BV$574,Presentación!AP494,0)))</f>
        <v/>
      </c>
      <c r="E1475" s="390"/>
      <c r="F1475" s="391"/>
      <c r="G1475" s="480" t="str">
        <f>IF($AC$978="","",IF(HLOOKUP($AC$978,Presentación!$BZ$3:$DE$574,Presentación!AP494,0)="","",HLOOKUP($AC$978,Presentación!$BZ$3:$DE$574,Presentación!AP494,0)))</f>
        <v/>
      </c>
      <c r="H1475" s="481"/>
      <c r="I1475" s="481"/>
      <c r="J1475" s="481"/>
      <c r="K1475" s="481"/>
      <c r="L1475" s="482"/>
      <c r="M1475" s="27"/>
      <c r="N1475" s="27"/>
      <c r="O1475" s="27"/>
      <c r="P1475" s="27"/>
      <c r="Q1475" s="27"/>
      <c r="R1475" s="27"/>
      <c r="S1475" s="27"/>
      <c r="T1475" s="27"/>
      <c r="U1475" s="27"/>
      <c r="V1475" s="27"/>
      <c r="W1475" s="27"/>
      <c r="X1475" s="27"/>
      <c r="Y1475" s="27"/>
      <c r="Z1475" s="27"/>
      <c r="AA1475" s="27"/>
      <c r="AB1475" s="27"/>
      <c r="AC1475" s="27"/>
      <c r="AD1475" s="27"/>
      <c r="AG1475">
        <f t="shared" si="565"/>
        <v>0</v>
      </c>
      <c r="AH1475">
        <f t="shared" si="566"/>
        <v>0</v>
      </c>
      <c r="AI1475">
        <f t="shared" si="567"/>
        <v>0</v>
      </c>
      <c r="AJ1475">
        <f t="shared" si="568"/>
        <v>0</v>
      </c>
      <c r="AK1475">
        <f t="shared" si="569"/>
        <v>0</v>
      </c>
      <c r="AL1475">
        <f t="shared" si="570"/>
        <v>0</v>
      </c>
      <c r="AM1475">
        <f t="shared" si="571"/>
        <v>0</v>
      </c>
      <c r="AN1475">
        <f t="shared" si="572"/>
        <v>0</v>
      </c>
      <c r="AO1475">
        <f t="shared" si="573"/>
        <v>0</v>
      </c>
      <c r="AP1475">
        <f t="shared" si="574"/>
        <v>0</v>
      </c>
      <c r="AQ1475">
        <f t="shared" si="575"/>
        <v>0</v>
      </c>
      <c r="AR1475">
        <f t="shared" si="576"/>
        <v>0</v>
      </c>
      <c r="AS1475">
        <f t="shared" si="577"/>
        <v>0</v>
      </c>
      <c r="AT1475">
        <f t="shared" si="578"/>
        <v>0</v>
      </c>
      <c r="AU1475">
        <f t="shared" si="579"/>
        <v>0</v>
      </c>
      <c r="AV1475">
        <f t="shared" si="580"/>
        <v>0</v>
      </c>
      <c r="AW1475">
        <f t="shared" si="581"/>
        <v>0</v>
      </c>
      <c r="AX1475">
        <f t="shared" si="582"/>
        <v>0</v>
      </c>
      <c r="AY1475">
        <f t="shared" si="583"/>
        <v>0</v>
      </c>
      <c r="AZ1475">
        <f t="shared" si="584"/>
        <v>0</v>
      </c>
      <c r="BA1475" s="35">
        <f t="shared" si="585"/>
        <v>0</v>
      </c>
      <c r="BB1475" s="36">
        <f t="shared" si="586"/>
        <v>0</v>
      </c>
      <c r="BC1475" s="37">
        <f t="shared" si="587"/>
        <v>0</v>
      </c>
      <c r="BD1475" s="38">
        <f t="shared" si="588"/>
        <v>0</v>
      </c>
      <c r="BE1475" s="35">
        <f t="shared" si="589"/>
        <v>0</v>
      </c>
      <c r="BF1475" s="36">
        <f t="shared" si="590"/>
        <v>0</v>
      </c>
      <c r="BG1475" s="37">
        <f t="shared" si="591"/>
        <v>0</v>
      </c>
      <c r="BH1475" s="38">
        <f t="shared" si="592"/>
        <v>0</v>
      </c>
      <c r="BI1475" s="35">
        <f t="shared" si="593"/>
        <v>0</v>
      </c>
      <c r="BJ1475" s="36">
        <f t="shared" si="594"/>
        <v>0</v>
      </c>
      <c r="BK1475" s="37">
        <f t="shared" si="595"/>
        <v>0</v>
      </c>
      <c r="BL1475" s="38">
        <f t="shared" si="596"/>
        <v>0</v>
      </c>
      <c r="BM1475" s="39">
        <f t="shared" si="597"/>
        <v>0</v>
      </c>
      <c r="BN1475" s="34" t="str">
        <f>IF(BM1475=0,"",
IF(SUM($BM$985:BM1475)=1,BO1475,
IF($BM$1560&gt;SUM($BM$985:BM1475),_xlfn.CONCAT(", ",BO1475),
IF($BM$1560=SUM($BM$985:BM1475),_xlfn.CONCAT(" y ",BO1475)))))</f>
        <v/>
      </c>
      <c r="BO1475" s="270" t="s">
        <v>1255</v>
      </c>
    </row>
    <row r="1476" spans="1:67" ht="15" customHeight="1">
      <c r="A1476" s="245"/>
      <c r="B1476" s="9"/>
      <c r="C1476" s="270" t="s">
        <v>1256</v>
      </c>
      <c r="D1476" s="389" t="str">
        <f>IF($AC$978="","",IF(HLOOKUP($AC$978,Presentación!$AQ$3:$BV$574,Presentación!AP495)="","",HLOOKUP($AC$978,Presentación!$AQ$3:$BV$574,Presentación!AP495,0)))</f>
        <v/>
      </c>
      <c r="E1476" s="390"/>
      <c r="F1476" s="391"/>
      <c r="G1476" s="480" t="str">
        <f>IF($AC$978="","",IF(HLOOKUP($AC$978,Presentación!$BZ$3:$DE$574,Presentación!AP495,0)="","",HLOOKUP($AC$978,Presentación!$BZ$3:$DE$574,Presentación!AP495,0)))</f>
        <v/>
      </c>
      <c r="H1476" s="481"/>
      <c r="I1476" s="481"/>
      <c r="J1476" s="481"/>
      <c r="K1476" s="481"/>
      <c r="L1476" s="482"/>
      <c r="M1476" s="27"/>
      <c r="N1476" s="27"/>
      <c r="O1476" s="27"/>
      <c r="P1476" s="27"/>
      <c r="Q1476" s="27"/>
      <c r="R1476" s="27"/>
      <c r="S1476" s="27"/>
      <c r="T1476" s="27"/>
      <c r="U1476" s="27"/>
      <c r="V1476" s="27"/>
      <c r="W1476" s="27"/>
      <c r="X1476" s="27"/>
      <c r="Y1476" s="27"/>
      <c r="Z1476" s="27"/>
      <c r="AA1476" s="27"/>
      <c r="AB1476" s="27"/>
      <c r="AC1476" s="27"/>
      <c r="AD1476" s="27"/>
      <c r="AG1476">
        <f t="shared" si="565"/>
        <v>0</v>
      </c>
      <c r="AH1476">
        <f t="shared" si="566"/>
        <v>0</v>
      </c>
      <c r="AI1476">
        <f t="shared" si="567"/>
        <v>0</v>
      </c>
      <c r="AJ1476">
        <f t="shared" si="568"/>
        <v>0</v>
      </c>
      <c r="AK1476">
        <f t="shared" si="569"/>
        <v>0</v>
      </c>
      <c r="AL1476">
        <f t="shared" si="570"/>
        <v>0</v>
      </c>
      <c r="AM1476">
        <f t="shared" si="571"/>
        <v>0</v>
      </c>
      <c r="AN1476">
        <f t="shared" si="572"/>
        <v>0</v>
      </c>
      <c r="AO1476">
        <f t="shared" si="573"/>
        <v>0</v>
      </c>
      <c r="AP1476">
        <f t="shared" si="574"/>
        <v>0</v>
      </c>
      <c r="AQ1476">
        <f t="shared" si="575"/>
        <v>0</v>
      </c>
      <c r="AR1476">
        <f t="shared" si="576"/>
        <v>0</v>
      </c>
      <c r="AS1476">
        <f t="shared" si="577"/>
        <v>0</v>
      </c>
      <c r="AT1476">
        <f t="shared" si="578"/>
        <v>0</v>
      </c>
      <c r="AU1476">
        <f t="shared" si="579"/>
        <v>0</v>
      </c>
      <c r="AV1476">
        <f t="shared" si="580"/>
        <v>0</v>
      </c>
      <c r="AW1476">
        <f t="shared" si="581"/>
        <v>0</v>
      </c>
      <c r="AX1476">
        <f t="shared" si="582"/>
        <v>0</v>
      </c>
      <c r="AY1476">
        <f t="shared" si="583"/>
        <v>0</v>
      </c>
      <c r="AZ1476">
        <f t="shared" si="584"/>
        <v>0</v>
      </c>
      <c r="BA1476" s="35">
        <f t="shared" si="585"/>
        <v>0</v>
      </c>
      <c r="BB1476" s="36">
        <f t="shared" si="586"/>
        <v>0</v>
      </c>
      <c r="BC1476" s="37">
        <f t="shared" si="587"/>
        <v>0</v>
      </c>
      <c r="BD1476" s="38">
        <f t="shared" si="588"/>
        <v>0</v>
      </c>
      <c r="BE1476" s="35">
        <f t="shared" si="589"/>
        <v>0</v>
      </c>
      <c r="BF1476" s="36">
        <f t="shared" si="590"/>
        <v>0</v>
      </c>
      <c r="BG1476" s="37">
        <f t="shared" si="591"/>
        <v>0</v>
      </c>
      <c r="BH1476" s="38">
        <f t="shared" si="592"/>
        <v>0</v>
      </c>
      <c r="BI1476" s="35">
        <f t="shared" si="593"/>
        <v>0</v>
      </c>
      <c r="BJ1476" s="36">
        <f t="shared" si="594"/>
        <v>0</v>
      </c>
      <c r="BK1476" s="37">
        <f t="shared" si="595"/>
        <v>0</v>
      </c>
      <c r="BL1476" s="38">
        <f t="shared" si="596"/>
        <v>0</v>
      </c>
      <c r="BM1476" s="39">
        <f t="shared" si="597"/>
        <v>0</v>
      </c>
      <c r="BN1476" s="34" t="str">
        <f>IF(BM1476=0,"",
IF(SUM($BM$985:BM1476)=1,BO1476,
IF($BM$1560&gt;SUM($BM$985:BM1476),_xlfn.CONCAT(", ",BO1476),
IF($BM$1560=SUM($BM$985:BM1476),_xlfn.CONCAT(" y ",BO1476)))))</f>
        <v/>
      </c>
      <c r="BO1476" s="270" t="s">
        <v>1256</v>
      </c>
    </row>
    <row r="1477" spans="1:67" ht="15" customHeight="1">
      <c r="A1477" s="245"/>
      <c r="B1477" s="9"/>
      <c r="C1477" s="270" t="s">
        <v>1257</v>
      </c>
      <c r="D1477" s="389" t="str">
        <f>IF($AC$978="","",IF(HLOOKUP($AC$978,Presentación!$AQ$3:$BV$574,Presentación!AP496)="","",HLOOKUP($AC$978,Presentación!$AQ$3:$BV$574,Presentación!AP496,0)))</f>
        <v/>
      </c>
      <c r="E1477" s="390"/>
      <c r="F1477" s="391"/>
      <c r="G1477" s="480" t="str">
        <f>IF($AC$978="","",IF(HLOOKUP($AC$978,Presentación!$BZ$3:$DE$574,Presentación!AP496,0)="","",HLOOKUP($AC$978,Presentación!$BZ$3:$DE$574,Presentación!AP496,0)))</f>
        <v/>
      </c>
      <c r="H1477" s="481"/>
      <c r="I1477" s="481"/>
      <c r="J1477" s="481"/>
      <c r="K1477" s="481"/>
      <c r="L1477" s="482"/>
      <c r="M1477" s="27"/>
      <c r="N1477" s="27"/>
      <c r="O1477" s="27"/>
      <c r="P1477" s="27"/>
      <c r="Q1477" s="27"/>
      <c r="R1477" s="27"/>
      <c r="S1477" s="27"/>
      <c r="T1477" s="27"/>
      <c r="U1477" s="27"/>
      <c r="V1477" s="27"/>
      <c r="W1477" s="27"/>
      <c r="X1477" s="27"/>
      <c r="Y1477" s="27"/>
      <c r="Z1477" s="27"/>
      <c r="AA1477" s="27"/>
      <c r="AB1477" s="27"/>
      <c r="AC1477" s="27"/>
      <c r="AD1477" s="27"/>
      <c r="AG1477">
        <f t="shared" si="565"/>
        <v>0</v>
      </c>
      <c r="AH1477">
        <f t="shared" si="566"/>
        <v>0</v>
      </c>
      <c r="AI1477">
        <f t="shared" si="567"/>
        <v>0</v>
      </c>
      <c r="AJ1477">
        <f t="shared" si="568"/>
        <v>0</v>
      </c>
      <c r="AK1477">
        <f t="shared" si="569"/>
        <v>0</v>
      </c>
      <c r="AL1477">
        <f t="shared" si="570"/>
        <v>0</v>
      </c>
      <c r="AM1477">
        <f t="shared" si="571"/>
        <v>0</v>
      </c>
      <c r="AN1477">
        <f t="shared" si="572"/>
        <v>0</v>
      </c>
      <c r="AO1477">
        <f t="shared" si="573"/>
        <v>0</v>
      </c>
      <c r="AP1477">
        <f t="shared" si="574"/>
        <v>0</v>
      </c>
      <c r="AQ1477">
        <f t="shared" si="575"/>
        <v>0</v>
      </c>
      <c r="AR1477">
        <f t="shared" si="576"/>
        <v>0</v>
      </c>
      <c r="AS1477">
        <f t="shared" si="577"/>
        <v>0</v>
      </c>
      <c r="AT1477">
        <f t="shared" si="578"/>
        <v>0</v>
      </c>
      <c r="AU1477">
        <f t="shared" si="579"/>
        <v>0</v>
      </c>
      <c r="AV1477">
        <f t="shared" si="580"/>
        <v>0</v>
      </c>
      <c r="AW1477">
        <f t="shared" si="581"/>
        <v>0</v>
      </c>
      <c r="AX1477">
        <f t="shared" si="582"/>
        <v>0</v>
      </c>
      <c r="AY1477">
        <f t="shared" si="583"/>
        <v>0</v>
      </c>
      <c r="AZ1477">
        <f t="shared" si="584"/>
        <v>0</v>
      </c>
      <c r="BA1477" s="35">
        <f t="shared" si="585"/>
        <v>0</v>
      </c>
      <c r="BB1477" s="36">
        <f t="shared" si="586"/>
        <v>0</v>
      </c>
      <c r="BC1477" s="37">
        <f t="shared" si="587"/>
        <v>0</v>
      </c>
      <c r="BD1477" s="38">
        <f t="shared" si="588"/>
        <v>0</v>
      </c>
      <c r="BE1477" s="35">
        <f t="shared" si="589"/>
        <v>0</v>
      </c>
      <c r="BF1477" s="36">
        <f t="shared" si="590"/>
        <v>0</v>
      </c>
      <c r="BG1477" s="37">
        <f t="shared" si="591"/>
        <v>0</v>
      </c>
      <c r="BH1477" s="38">
        <f t="shared" si="592"/>
        <v>0</v>
      </c>
      <c r="BI1477" s="35">
        <f t="shared" si="593"/>
        <v>0</v>
      </c>
      <c r="BJ1477" s="36">
        <f t="shared" si="594"/>
        <v>0</v>
      </c>
      <c r="BK1477" s="37">
        <f t="shared" si="595"/>
        <v>0</v>
      </c>
      <c r="BL1477" s="38">
        <f t="shared" si="596"/>
        <v>0</v>
      </c>
      <c r="BM1477" s="39">
        <f t="shared" si="597"/>
        <v>0</v>
      </c>
      <c r="BN1477" s="34" t="str">
        <f>IF(BM1477=0,"",
IF(SUM($BM$985:BM1477)=1,BO1477,
IF($BM$1560&gt;SUM($BM$985:BM1477),_xlfn.CONCAT(", ",BO1477),
IF($BM$1560=SUM($BM$985:BM1477),_xlfn.CONCAT(" y ",BO1477)))))</f>
        <v/>
      </c>
      <c r="BO1477" s="270" t="s">
        <v>1257</v>
      </c>
    </row>
    <row r="1478" spans="1:67" ht="15" customHeight="1">
      <c r="A1478" s="245"/>
      <c r="B1478" s="9"/>
      <c r="C1478" s="270" t="s">
        <v>1258</v>
      </c>
      <c r="D1478" s="389" t="str">
        <f>IF($AC$978="","",IF(HLOOKUP($AC$978,Presentación!$AQ$3:$BV$574,Presentación!AP497)="","",HLOOKUP($AC$978,Presentación!$AQ$3:$BV$574,Presentación!AP497,0)))</f>
        <v/>
      </c>
      <c r="E1478" s="390"/>
      <c r="F1478" s="391"/>
      <c r="G1478" s="480" t="str">
        <f>IF($AC$978="","",IF(HLOOKUP($AC$978,Presentación!$BZ$3:$DE$574,Presentación!AP497,0)="","",HLOOKUP($AC$978,Presentación!$BZ$3:$DE$574,Presentación!AP497,0)))</f>
        <v/>
      </c>
      <c r="H1478" s="481"/>
      <c r="I1478" s="481"/>
      <c r="J1478" s="481"/>
      <c r="K1478" s="481"/>
      <c r="L1478" s="482"/>
      <c r="M1478" s="27"/>
      <c r="N1478" s="27"/>
      <c r="O1478" s="27"/>
      <c r="P1478" s="27"/>
      <c r="Q1478" s="27"/>
      <c r="R1478" s="27"/>
      <c r="S1478" s="27"/>
      <c r="T1478" s="27"/>
      <c r="U1478" s="27"/>
      <c r="V1478" s="27"/>
      <c r="W1478" s="27"/>
      <c r="X1478" s="27"/>
      <c r="Y1478" s="27"/>
      <c r="Z1478" s="27"/>
      <c r="AA1478" s="27"/>
      <c r="AB1478" s="27"/>
      <c r="AC1478" s="27"/>
      <c r="AD1478" s="27"/>
      <c r="AG1478">
        <f t="shared" si="565"/>
        <v>0</v>
      </c>
      <c r="AH1478">
        <f t="shared" si="566"/>
        <v>0</v>
      </c>
      <c r="AI1478">
        <f t="shared" si="567"/>
        <v>0</v>
      </c>
      <c r="AJ1478">
        <f t="shared" si="568"/>
        <v>0</v>
      </c>
      <c r="AK1478">
        <f t="shared" si="569"/>
        <v>0</v>
      </c>
      <c r="AL1478">
        <f t="shared" si="570"/>
        <v>0</v>
      </c>
      <c r="AM1478">
        <f t="shared" si="571"/>
        <v>0</v>
      </c>
      <c r="AN1478">
        <f t="shared" si="572"/>
        <v>0</v>
      </c>
      <c r="AO1478">
        <f t="shared" si="573"/>
        <v>0</v>
      </c>
      <c r="AP1478">
        <f t="shared" si="574"/>
        <v>0</v>
      </c>
      <c r="AQ1478">
        <f t="shared" si="575"/>
        <v>0</v>
      </c>
      <c r="AR1478">
        <f t="shared" si="576"/>
        <v>0</v>
      </c>
      <c r="AS1478">
        <f t="shared" si="577"/>
        <v>0</v>
      </c>
      <c r="AT1478">
        <f t="shared" si="578"/>
        <v>0</v>
      </c>
      <c r="AU1478">
        <f t="shared" si="579"/>
        <v>0</v>
      </c>
      <c r="AV1478">
        <f t="shared" si="580"/>
        <v>0</v>
      </c>
      <c r="AW1478">
        <f t="shared" si="581"/>
        <v>0</v>
      </c>
      <c r="AX1478">
        <f t="shared" si="582"/>
        <v>0</v>
      </c>
      <c r="AY1478">
        <f t="shared" si="583"/>
        <v>0</v>
      </c>
      <c r="AZ1478">
        <f t="shared" si="584"/>
        <v>0</v>
      </c>
      <c r="BA1478" s="35">
        <f t="shared" si="585"/>
        <v>0</v>
      </c>
      <c r="BB1478" s="36">
        <f t="shared" si="586"/>
        <v>0</v>
      </c>
      <c r="BC1478" s="37">
        <f t="shared" si="587"/>
        <v>0</v>
      </c>
      <c r="BD1478" s="38">
        <f t="shared" si="588"/>
        <v>0</v>
      </c>
      <c r="BE1478" s="35">
        <f t="shared" si="589"/>
        <v>0</v>
      </c>
      <c r="BF1478" s="36">
        <f t="shared" si="590"/>
        <v>0</v>
      </c>
      <c r="BG1478" s="37">
        <f t="shared" si="591"/>
        <v>0</v>
      </c>
      <c r="BH1478" s="38">
        <f t="shared" si="592"/>
        <v>0</v>
      </c>
      <c r="BI1478" s="35">
        <f t="shared" si="593"/>
        <v>0</v>
      </c>
      <c r="BJ1478" s="36">
        <f t="shared" si="594"/>
        <v>0</v>
      </c>
      <c r="BK1478" s="37">
        <f t="shared" si="595"/>
        <v>0</v>
      </c>
      <c r="BL1478" s="38">
        <f t="shared" si="596"/>
        <v>0</v>
      </c>
      <c r="BM1478" s="39">
        <f t="shared" si="597"/>
        <v>0</v>
      </c>
      <c r="BN1478" s="34" t="str">
        <f>IF(BM1478=0,"",
IF(SUM($BM$985:BM1478)=1,BO1478,
IF($BM$1560&gt;SUM($BM$985:BM1478),_xlfn.CONCAT(", ",BO1478),
IF($BM$1560=SUM($BM$985:BM1478),_xlfn.CONCAT(" y ",BO1478)))))</f>
        <v/>
      </c>
      <c r="BO1478" s="270" t="s">
        <v>1258</v>
      </c>
    </row>
    <row r="1479" spans="1:67" ht="15" customHeight="1">
      <c r="A1479" s="245"/>
      <c r="B1479" s="9"/>
      <c r="C1479" s="270" t="s">
        <v>1259</v>
      </c>
      <c r="D1479" s="389" t="str">
        <f>IF($AC$978="","",IF(HLOOKUP($AC$978,Presentación!$AQ$3:$BV$574,Presentación!AP498)="","",HLOOKUP($AC$978,Presentación!$AQ$3:$BV$574,Presentación!AP498,0)))</f>
        <v/>
      </c>
      <c r="E1479" s="390"/>
      <c r="F1479" s="391"/>
      <c r="G1479" s="480" t="str">
        <f>IF($AC$978="","",IF(HLOOKUP($AC$978,Presentación!$BZ$3:$DE$574,Presentación!AP498,0)="","",HLOOKUP($AC$978,Presentación!$BZ$3:$DE$574,Presentación!AP498,0)))</f>
        <v/>
      </c>
      <c r="H1479" s="481"/>
      <c r="I1479" s="481"/>
      <c r="J1479" s="481"/>
      <c r="K1479" s="481"/>
      <c r="L1479" s="482"/>
      <c r="M1479" s="27"/>
      <c r="N1479" s="27"/>
      <c r="O1479" s="27"/>
      <c r="P1479" s="27"/>
      <c r="Q1479" s="27"/>
      <c r="R1479" s="27"/>
      <c r="S1479" s="27"/>
      <c r="T1479" s="27"/>
      <c r="U1479" s="27"/>
      <c r="V1479" s="27"/>
      <c r="W1479" s="27"/>
      <c r="X1479" s="27"/>
      <c r="Y1479" s="27"/>
      <c r="Z1479" s="27"/>
      <c r="AA1479" s="27"/>
      <c r="AB1479" s="27"/>
      <c r="AC1479" s="27"/>
      <c r="AD1479" s="27"/>
      <c r="AG1479">
        <f t="shared" si="565"/>
        <v>0</v>
      </c>
      <c r="AH1479">
        <f t="shared" si="566"/>
        <v>0</v>
      </c>
      <c r="AI1479">
        <f t="shared" si="567"/>
        <v>0</v>
      </c>
      <c r="AJ1479">
        <f t="shared" si="568"/>
        <v>0</v>
      </c>
      <c r="AK1479">
        <f t="shared" si="569"/>
        <v>0</v>
      </c>
      <c r="AL1479">
        <f t="shared" si="570"/>
        <v>0</v>
      </c>
      <c r="AM1479">
        <f t="shared" si="571"/>
        <v>0</v>
      </c>
      <c r="AN1479">
        <f t="shared" si="572"/>
        <v>0</v>
      </c>
      <c r="AO1479">
        <f t="shared" si="573"/>
        <v>0</v>
      </c>
      <c r="AP1479">
        <f t="shared" si="574"/>
        <v>0</v>
      </c>
      <c r="AQ1479">
        <f t="shared" si="575"/>
        <v>0</v>
      </c>
      <c r="AR1479">
        <f t="shared" si="576"/>
        <v>0</v>
      </c>
      <c r="AS1479">
        <f t="shared" si="577"/>
        <v>0</v>
      </c>
      <c r="AT1479">
        <f t="shared" si="578"/>
        <v>0</v>
      </c>
      <c r="AU1479">
        <f t="shared" si="579"/>
        <v>0</v>
      </c>
      <c r="AV1479">
        <f t="shared" si="580"/>
        <v>0</v>
      </c>
      <c r="AW1479">
        <f t="shared" si="581"/>
        <v>0</v>
      </c>
      <c r="AX1479">
        <f t="shared" si="582"/>
        <v>0</v>
      </c>
      <c r="AY1479">
        <f t="shared" si="583"/>
        <v>0</v>
      </c>
      <c r="AZ1479">
        <f t="shared" si="584"/>
        <v>0</v>
      </c>
      <c r="BA1479" s="35">
        <f t="shared" si="585"/>
        <v>0</v>
      </c>
      <c r="BB1479" s="36">
        <f t="shared" si="586"/>
        <v>0</v>
      </c>
      <c r="BC1479" s="37">
        <f t="shared" si="587"/>
        <v>0</v>
      </c>
      <c r="BD1479" s="38">
        <f t="shared" si="588"/>
        <v>0</v>
      </c>
      <c r="BE1479" s="35">
        <f t="shared" si="589"/>
        <v>0</v>
      </c>
      <c r="BF1479" s="36">
        <f t="shared" si="590"/>
        <v>0</v>
      </c>
      <c r="BG1479" s="37">
        <f t="shared" si="591"/>
        <v>0</v>
      </c>
      <c r="BH1479" s="38">
        <f t="shared" si="592"/>
        <v>0</v>
      </c>
      <c r="BI1479" s="35">
        <f t="shared" si="593"/>
        <v>0</v>
      </c>
      <c r="BJ1479" s="36">
        <f t="shared" si="594"/>
        <v>0</v>
      </c>
      <c r="BK1479" s="37">
        <f t="shared" si="595"/>
        <v>0</v>
      </c>
      <c r="BL1479" s="38">
        <f t="shared" si="596"/>
        <v>0</v>
      </c>
      <c r="BM1479" s="39">
        <f t="shared" si="597"/>
        <v>0</v>
      </c>
      <c r="BN1479" s="34" t="str">
        <f>IF(BM1479=0,"",
IF(SUM($BM$985:BM1479)=1,BO1479,
IF($BM$1560&gt;SUM($BM$985:BM1479),_xlfn.CONCAT(", ",BO1479),
IF($BM$1560=SUM($BM$985:BM1479),_xlfn.CONCAT(" y ",BO1479)))))</f>
        <v/>
      </c>
      <c r="BO1479" s="270" t="s">
        <v>1259</v>
      </c>
    </row>
    <row r="1480" spans="1:67" ht="15" customHeight="1">
      <c r="A1480" s="245"/>
      <c r="B1480" s="9"/>
      <c r="C1480" s="270" t="s">
        <v>1260</v>
      </c>
      <c r="D1480" s="389" t="str">
        <f>IF($AC$978="","",IF(HLOOKUP($AC$978,Presentación!$AQ$3:$BV$574,Presentación!AP499)="","",HLOOKUP($AC$978,Presentación!$AQ$3:$BV$574,Presentación!AP499,0)))</f>
        <v/>
      </c>
      <c r="E1480" s="390"/>
      <c r="F1480" s="391"/>
      <c r="G1480" s="480" t="str">
        <f>IF($AC$978="","",IF(HLOOKUP($AC$978,Presentación!$BZ$3:$DE$574,Presentación!AP499,0)="","",HLOOKUP($AC$978,Presentación!$BZ$3:$DE$574,Presentación!AP499,0)))</f>
        <v/>
      </c>
      <c r="H1480" s="481"/>
      <c r="I1480" s="481"/>
      <c r="J1480" s="481"/>
      <c r="K1480" s="481"/>
      <c r="L1480" s="482"/>
      <c r="M1480" s="27"/>
      <c r="N1480" s="27"/>
      <c r="O1480" s="27"/>
      <c r="P1480" s="27"/>
      <c r="Q1480" s="27"/>
      <c r="R1480" s="27"/>
      <c r="S1480" s="27"/>
      <c r="T1480" s="27"/>
      <c r="U1480" s="27"/>
      <c r="V1480" s="27"/>
      <c r="W1480" s="27"/>
      <c r="X1480" s="27"/>
      <c r="Y1480" s="27"/>
      <c r="Z1480" s="27"/>
      <c r="AA1480" s="27"/>
      <c r="AB1480" s="27"/>
      <c r="AC1480" s="27"/>
      <c r="AD1480" s="27"/>
      <c r="AG1480">
        <f t="shared" si="565"/>
        <v>0</v>
      </c>
      <c r="AH1480">
        <f t="shared" si="566"/>
        <v>0</v>
      </c>
      <c r="AI1480">
        <f t="shared" si="567"/>
        <v>0</v>
      </c>
      <c r="AJ1480">
        <f t="shared" si="568"/>
        <v>0</v>
      </c>
      <c r="AK1480">
        <f t="shared" si="569"/>
        <v>0</v>
      </c>
      <c r="AL1480">
        <f t="shared" si="570"/>
        <v>0</v>
      </c>
      <c r="AM1480">
        <f t="shared" si="571"/>
        <v>0</v>
      </c>
      <c r="AN1480">
        <f t="shared" si="572"/>
        <v>0</v>
      </c>
      <c r="AO1480">
        <f t="shared" si="573"/>
        <v>0</v>
      </c>
      <c r="AP1480">
        <f t="shared" si="574"/>
        <v>0</v>
      </c>
      <c r="AQ1480">
        <f t="shared" si="575"/>
        <v>0</v>
      </c>
      <c r="AR1480">
        <f t="shared" si="576"/>
        <v>0</v>
      </c>
      <c r="AS1480">
        <f t="shared" si="577"/>
        <v>0</v>
      </c>
      <c r="AT1480">
        <f t="shared" si="578"/>
        <v>0</v>
      </c>
      <c r="AU1480">
        <f t="shared" si="579"/>
        <v>0</v>
      </c>
      <c r="AV1480">
        <f t="shared" si="580"/>
        <v>0</v>
      </c>
      <c r="AW1480">
        <f t="shared" si="581"/>
        <v>0</v>
      </c>
      <c r="AX1480">
        <f t="shared" si="582"/>
        <v>0</v>
      </c>
      <c r="AY1480">
        <f t="shared" si="583"/>
        <v>0</v>
      </c>
      <c r="AZ1480">
        <f t="shared" si="584"/>
        <v>0</v>
      </c>
      <c r="BA1480" s="35">
        <f t="shared" si="585"/>
        <v>0</v>
      </c>
      <c r="BB1480" s="36">
        <f t="shared" si="586"/>
        <v>0</v>
      </c>
      <c r="BC1480" s="37">
        <f t="shared" si="587"/>
        <v>0</v>
      </c>
      <c r="BD1480" s="38">
        <f t="shared" si="588"/>
        <v>0</v>
      </c>
      <c r="BE1480" s="35">
        <f t="shared" si="589"/>
        <v>0</v>
      </c>
      <c r="BF1480" s="36">
        <f t="shared" si="590"/>
        <v>0</v>
      </c>
      <c r="BG1480" s="37">
        <f t="shared" si="591"/>
        <v>0</v>
      </c>
      <c r="BH1480" s="38">
        <f t="shared" si="592"/>
        <v>0</v>
      </c>
      <c r="BI1480" s="35">
        <f t="shared" si="593"/>
        <v>0</v>
      </c>
      <c r="BJ1480" s="36">
        <f t="shared" si="594"/>
        <v>0</v>
      </c>
      <c r="BK1480" s="37">
        <f t="shared" si="595"/>
        <v>0</v>
      </c>
      <c r="BL1480" s="38">
        <f t="shared" si="596"/>
        <v>0</v>
      </c>
      <c r="BM1480" s="39">
        <f t="shared" si="597"/>
        <v>0</v>
      </c>
      <c r="BN1480" s="34" t="str">
        <f>IF(BM1480=0,"",
IF(SUM($BM$985:BM1480)=1,BO1480,
IF($BM$1560&gt;SUM($BM$985:BM1480),_xlfn.CONCAT(", ",BO1480),
IF($BM$1560=SUM($BM$985:BM1480),_xlfn.CONCAT(" y ",BO1480)))))</f>
        <v/>
      </c>
      <c r="BO1480" s="270" t="s">
        <v>1260</v>
      </c>
    </row>
    <row r="1481" spans="1:67" ht="15" customHeight="1">
      <c r="A1481" s="245"/>
      <c r="B1481" s="9"/>
      <c r="C1481" s="270" t="s">
        <v>1261</v>
      </c>
      <c r="D1481" s="389" t="str">
        <f>IF($AC$978="","",IF(HLOOKUP($AC$978,Presentación!$AQ$3:$BV$574,Presentación!AP500)="","",HLOOKUP($AC$978,Presentación!$AQ$3:$BV$574,Presentación!AP500,0)))</f>
        <v/>
      </c>
      <c r="E1481" s="390"/>
      <c r="F1481" s="391"/>
      <c r="G1481" s="480" t="str">
        <f>IF($AC$978="","",IF(HLOOKUP($AC$978,Presentación!$BZ$3:$DE$574,Presentación!AP500,0)="","",HLOOKUP($AC$978,Presentación!$BZ$3:$DE$574,Presentación!AP500,0)))</f>
        <v/>
      </c>
      <c r="H1481" s="481"/>
      <c r="I1481" s="481"/>
      <c r="J1481" s="481"/>
      <c r="K1481" s="481"/>
      <c r="L1481" s="482"/>
      <c r="M1481" s="27"/>
      <c r="N1481" s="27"/>
      <c r="O1481" s="27"/>
      <c r="P1481" s="27"/>
      <c r="Q1481" s="27"/>
      <c r="R1481" s="27"/>
      <c r="S1481" s="27"/>
      <c r="T1481" s="27"/>
      <c r="U1481" s="27"/>
      <c r="V1481" s="27"/>
      <c r="W1481" s="27"/>
      <c r="X1481" s="27"/>
      <c r="Y1481" s="27"/>
      <c r="Z1481" s="27"/>
      <c r="AA1481" s="27"/>
      <c r="AB1481" s="27"/>
      <c r="AC1481" s="27"/>
      <c r="AD1481" s="27"/>
      <c r="AG1481">
        <f t="shared" si="565"/>
        <v>0</v>
      </c>
      <c r="AH1481">
        <f t="shared" si="566"/>
        <v>0</v>
      </c>
      <c r="AI1481">
        <f t="shared" si="567"/>
        <v>0</v>
      </c>
      <c r="AJ1481">
        <f t="shared" si="568"/>
        <v>0</v>
      </c>
      <c r="AK1481">
        <f t="shared" si="569"/>
        <v>0</v>
      </c>
      <c r="AL1481">
        <f t="shared" si="570"/>
        <v>0</v>
      </c>
      <c r="AM1481">
        <f t="shared" si="571"/>
        <v>0</v>
      </c>
      <c r="AN1481">
        <f t="shared" si="572"/>
        <v>0</v>
      </c>
      <c r="AO1481">
        <f t="shared" si="573"/>
        <v>0</v>
      </c>
      <c r="AP1481">
        <f t="shared" si="574"/>
        <v>0</v>
      </c>
      <c r="AQ1481">
        <f t="shared" si="575"/>
        <v>0</v>
      </c>
      <c r="AR1481">
        <f t="shared" si="576"/>
        <v>0</v>
      </c>
      <c r="AS1481">
        <f t="shared" si="577"/>
        <v>0</v>
      </c>
      <c r="AT1481">
        <f t="shared" si="578"/>
        <v>0</v>
      </c>
      <c r="AU1481">
        <f t="shared" si="579"/>
        <v>0</v>
      </c>
      <c r="AV1481">
        <f t="shared" si="580"/>
        <v>0</v>
      </c>
      <c r="AW1481">
        <f t="shared" si="581"/>
        <v>0</v>
      </c>
      <c r="AX1481">
        <f t="shared" si="582"/>
        <v>0</v>
      </c>
      <c r="AY1481">
        <f t="shared" si="583"/>
        <v>0</v>
      </c>
      <c r="AZ1481">
        <f t="shared" si="584"/>
        <v>0</v>
      </c>
      <c r="BA1481" s="35">
        <f t="shared" si="585"/>
        <v>0</v>
      </c>
      <c r="BB1481" s="36">
        <f t="shared" si="586"/>
        <v>0</v>
      </c>
      <c r="BC1481" s="37">
        <f t="shared" si="587"/>
        <v>0</v>
      </c>
      <c r="BD1481" s="38">
        <f t="shared" si="588"/>
        <v>0</v>
      </c>
      <c r="BE1481" s="35">
        <f t="shared" si="589"/>
        <v>0</v>
      </c>
      <c r="BF1481" s="36">
        <f t="shared" si="590"/>
        <v>0</v>
      </c>
      <c r="BG1481" s="37">
        <f t="shared" si="591"/>
        <v>0</v>
      </c>
      <c r="BH1481" s="38">
        <f t="shared" si="592"/>
        <v>0</v>
      </c>
      <c r="BI1481" s="35">
        <f t="shared" si="593"/>
        <v>0</v>
      </c>
      <c r="BJ1481" s="36">
        <f t="shared" si="594"/>
        <v>0</v>
      </c>
      <c r="BK1481" s="37">
        <f t="shared" si="595"/>
        <v>0</v>
      </c>
      <c r="BL1481" s="38">
        <f t="shared" si="596"/>
        <v>0</v>
      </c>
      <c r="BM1481" s="39">
        <f t="shared" si="597"/>
        <v>0</v>
      </c>
      <c r="BN1481" s="34" t="str">
        <f>IF(BM1481=0,"",
IF(SUM($BM$985:BM1481)=1,BO1481,
IF($BM$1560&gt;SUM($BM$985:BM1481),_xlfn.CONCAT(", ",BO1481),
IF($BM$1560=SUM($BM$985:BM1481),_xlfn.CONCAT(" y ",BO1481)))))</f>
        <v/>
      </c>
      <c r="BO1481" s="270" t="s">
        <v>1261</v>
      </c>
    </row>
    <row r="1482" spans="1:67" ht="15" customHeight="1">
      <c r="A1482" s="245"/>
      <c r="B1482" s="9"/>
      <c r="C1482" s="270" t="s">
        <v>1262</v>
      </c>
      <c r="D1482" s="389" t="str">
        <f>IF($AC$978="","",IF(HLOOKUP($AC$978,Presentación!$AQ$3:$BV$574,Presentación!AP501)="","",HLOOKUP($AC$978,Presentación!$AQ$3:$BV$574,Presentación!AP501,0)))</f>
        <v/>
      </c>
      <c r="E1482" s="390"/>
      <c r="F1482" s="391"/>
      <c r="G1482" s="480" t="str">
        <f>IF($AC$978="","",IF(HLOOKUP($AC$978,Presentación!$BZ$3:$DE$574,Presentación!AP501,0)="","",HLOOKUP($AC$978,Presentación!$BZ$3:$DE$574,Presentación!AP501,0)))</f>
        <v/>
      </c>
      <c r="H1482" s="481"/>
      <c r="I1482" s="481"/>
      <c r="J1482" s="481"/>
      <c r="K1482" s="481"/>
      <c r="L1482" s="482"/>
      <c r="M1482" s="27"/>
      <c r="N1482" s="27"/>
      <c r="O1482" s="27"/>
      <c r="P1482" s="27"/>
      <c r="Q1482" s="27"/>
      <c r="R1482" s="27"/>
      <c r="S1482" s="27"/>
      <c r="T1482" s="27"/>
      <c r="U1482" s="27"/>
      <c r="V1482" s="27"/>
      <c r="W1482" s="27"/>
      <c r="X1482" s="27"/>
      <c r="Y1482" s="27"/>
      <c r="Z1482" s="27"/>
      <c r="AA1482" s="27"/>
      <c r="AB1482" s="27"/>
      <c r="AC1482" s="27"/>
      <c r="AD1482" s="27"/>
      <c r="AG1482">
        <f t="shared" si="565"/>
        <v>0</v>
      </c>
      <c r="AH1482">
        <f t="shared" si="566"/>
        <v>0</v>
      </c>
      <c r="AI1482">
        <f t="shared" si="567"/>
        <v>0</v>
      </c>
      <c r="AJ1482">
        <f t="shared" si="568"/>
        <v>0</v>
      </c>
      <c r="AK1482">
        <f t="shared" si="569"/>
        <v>0</v>
      </c>
      <c r="AL1482">
        <f t="shared" si="570"/>
        <v>0</v>
      </c>
      <c r="AM1482">
        <f t="shared" si="571"/>
        <v>0</v>
      </c>
      <c r="AN1482">
        <f t="shared" si="572"/>
        <v>0</v>
      </c>
      <c r="AO1482">
        <f t="shared" si="573"/>
        <v>0</v>
      </c>
      <c r="AP1482">
        <f t="shared" si="574"/>
        <v>0</v>
      </c>
      <c r="AQ1482">
        <f t="shared" si="575"/>
        <v>0</v>
      </c>
      <c r="AR1482">
        <f t="shared" si="576"/>
        <v>0</v>
      </c>
      <c r="AS1482">
        <f t="shared" si="577"/>
        <v>0</v>
      </c>
      <c r="AT1482">
        <f t="shared" si="578"/>
        <v>0</v>
      </c>
      <c r="AU1482">
        <f t="shared" si="579"/>
        <v>0</v>
      </c>
      <c r="AV1482">
        <f t="shared" si="580"/>
        <v>0</v>
      </c>
      <c r="AW1482">
        <f t="shared" si="581"/>
        <v>0</v>
      </c>
      <c r="AX1482">
        <f t="shared" si="582"/>
        <v>0</v>
      </c>
      <c r="AY1482">
        <f t="shared" si="583"/>
        <v>0</v>
      </c>
      <c r="AZ1482">
        <f t="shared" si="584"/>
        <v>0</v>
      </c>
      <c r="BA1482" s="35">
        <f t="shared" si="585"/>
        <v>0</v>
      </c>
      <c r="BB1482" s="36">
        <f t="shared" si="586"/>
        <v>0</v>
      </c>
      <c r="BC1482" s="37">
        <f t="shared" si="587"/>
        <v>0</v>
      </c>
      <c r="BD1482" s="38">
        <f t="shared" si="588"/>
        <v>0</v>
      </c>
      <c r="BE1482" s="35">
        <f t="shared" si="589"/>
        <v>0</v>
      </c>
      <c r="BF1482" s="36">
        <f t="shared" si="590"/>
        <v>0</v>
      </c>
      <c r="BG1482" s="37">
        <f t="shared" si="591"/>
        <v>0</v>
      </c>
      <c r="BH1482" s="38">
        <f t="shared" si="592"/>
        <v>0</v>
      </c>
      <c r="BI1482" s="35">
        <f t="shared" si="593"/>
        <v>0</v>
      </c>
      <c r="BJ1482" s="36">
        <f t="shared" si="594"/>
        <v>0</v>
      </c>
      <c r="BK1482" s="37">
        <f t="shared" si="595"/>
        <v>0</v>
      </c>
      <c r="BL1482" s="38">
        <f t="shared" si="596"/>
        <v>0</v>
      </c>
      <c r="BM1482" s="39">
        <f t="shared" si="597"/>
        <v>0</v>
      </c>
      <c r="BN1482" s="34" t="str">
        <f>IF(BM1482=0,"",
IF(SUM($BM$985:BM1482)=1,BO1482,
IF($BM$1560&gt;SUM($BM$985:BM1482),_xlfn.CONCAT(", ",BO1482),
IF($BM$1560=SUM($BM$985:BM1482),_xlfn.CONCAT(" y ",BO1482)))))</f>
        <v/>
      </c>
      <c r="BO1482" s="270" t="s">
        <v>1262</v>
      </c>
    </row>
    <row r="1483" spans="1:67" ht="15" customHeight="1">
      <c r="A1483" s="245"/>
      <c r="B1483" s="9"/>
      <c r="C1483" s="270" t="s">
        <v>1263</v>
      </c>
      <c r="D1483" s="389" t="str">
        <f>IF($AC$978="","",IF(HLOOKUP($AC$978,Presentación!$AQ$3:$BV$574,Presentación!AP502)="","",HLOOKUP($AC$978,Presentación!$AQ$3:$BV$574,Presentación!AP502,0)))</f>
        <v/>
      </c>
      <c r="E1483" s="390"/>
      <c r="F1483" s="391"/>
      <c r="G1483" s="480" t="str">
        <f>IF($AC$978="","",IF(HLOOKUP($AC$978,Presentación!$BZ$3:$DE$574,Presentación!AP502,0)="","",HLOOKUP($AC$978,Presentación!$BZ$3:$DE$574,Presentación!AP502,0)))</f>
        <v/>
      </c>
      <c r="H1483" s="481"/>
      <c r="I1483" s="481"/>
      <c r="J1483" s="481"/>
      <c r="K1483" s="481"/>
      <c r="L1483" s="482"/>
      <c r="M1483" s="27"/>
      <c r="N1483" s="27"/>
      <c r="O1483" s="27"/>
      <c r="P1483" s="27"/>
      <c r="Q1483" s="27"/>
      <c r="R1483" s="27"/>
      <c r="S1483" s="27"/>
      <c r="T1483" s="27"/>
      <c r="U1483" s="27"/>
      <c r="V1483" s="27"/>
      <c r="W1483" s="27"/>
      <c r="X1483" s="27"/>
      <c r="Y1483" s="27"/>
      <c r="Z1483" s="27"/>
      <c r="AA1483" s="27"/>
      <c r="AB1483" s="27"/>
      <c r="AC1483" s="27"/>
      <c r="AD1483" s="27"/>
      <c r="AG1483">
        <f t="shared" si="565"/>
        <v>0</v>
      </c>
      <c r="AH1483">
        <f t="shared" si="566"/>
        <v>0</v>
      </c>
      <c r="AI1483">
        <f t="shared" si="567"/>
        <v>0</v>
      </c>
      <c r="AJ1483">
        <f t="shared" si="568"/>
        <v>0</v>
      </c>
      <c r="AK1483">
        <f t="shared" si="569"/>
        <v>0</v>
      </c>
      <c r="AL1483">
        <f t="shared" si="570"/>
        <v>0</v>
      </c>
      <c r="AM1483">
        <f t="shared" si="571"/>
        <v>0</v>
      </c>
      <c r="AN1483">
        <f t="shared" si="572"/>
        <v>0</v>
      </c>
      <c r="AO1483">
        <f t="shared" si="573"/>
        <v>0</v>
      </c>
      <c r="AP1483">
        <f t="shared" si="574"/>
        <v>0</v>
      </c>
      <c r="AQ1483">
        <f t="shared" si="575"/>
        <v>0</v>
      </c>
      <c r="AR1483">
        <f t="shared" si="576"/>
        <v>0</v>
      </c>
      <c r="AS1483">
        <f t="shared" si="577"/>
        <v>0</v>
      </c>
      <c r="AT1483">
        <f t="shared" si="578"/>
        <v>0</v>
      </c>
      <c r="AU1483">
        <f t="shared" si="579"/>
        <v>0</v>
      </c>
      <c r="AV1483">
        <f t="shared" si="580"/>
        <v>0</v>
      </c>
      <c r="AW1483">
        <f t="shared" si="581"/>
        <v>0</v>
      </c>
      <c r="AX1483">
        <f t="shared" si="582"/>
        <v>0</v>
      </c>
      <c r="AY1483">
        <f t="shared" si="583"/>
        <v>0</v>
      </c>
      <c r="AZ1483">
        <f t="shared" si="584"/>
        <v>0</v>
      </c>
      <c r="BA1483" s="35">
        <f t="shared" si="585"/>
        <v>0</v>
      </c>
      <c r="BB1483" s="36">
        <f t="shared" si="586"/>
        <v>0</v>
      </c>
      <c r="BC1483" s="37">
        <f t="shared" si="587"/>
        <v>0</v>
      </c>
      <c r="BD1483" s="38">
        <f t="shared" si="588"/>
        <v>0</v>
      </c>
      <c r="BE1483" s="35">
        <f t="shared" si="589"/>
        <v>0</v>
      </c>
      <c r="BF1483" s="36">
        <f t="shared" si="590"/>
        <v>0</v>
      </c>
      <c r="BG1483" s="37">
        <f t="shared" si="591"/>
        <v>0</v>
      </c>
      <c r="BH1483" s="38">
        <f t="shared" si="592"/>
        <v>0</v>
      </c>
      <c r="BI1483" s="35">
        <f t="shared" si="593"/>
        <v>0</v>
      </c>
      <c r="BJ1483" s="36">
        <f t="shared" si="594"/>
        <v>0</v>
      </c>
      <c r="BK1483" s="37">
        <f t="shared" si="595"/>
        <v>0</v>
      </c>
      <c r="BL1483" s="38">
        <f t="shared" si="596"/>
        <v>0</v>
      </c>
      <c r="BM1483" s="39">
        <f t="shared" si="597"/>
        <v>0</v>
      </c>
      <c r="BN1483" s="34" t="str">
        <f>IF(BM1483=0,"",
IF(SUM($BM$985:BM1483)=1,BO1483,
IF($BM$1560&gt;SUM($BM$985:BM1483),_xlfn.CONCAT(", ",BO1483),
IF($BM$1560=SUM($BM$985:BM1483),_xlfn.CONCAT(" y ",BO1483)))))</f>
        <v/>
      </c>
      <c r="BO1483" s="270" t="s">
        <v>1263</v>
      </c>
    </row>
    <row r="1484" spans="1:67" ht="15" customHeight="1">
      <c r="A1484" s="245"/>
      <c r="B1484" s="9"/>
      <c r="C1484" s="270" t="s">
        <v>1264</v>
      </c>
      <c r="D1484" s="389" t="str">
        <f>IF($AC$978="","",IF(HLOOKUP($AC$978,Presentación!$AQ$3:$BV$574,Presentación!AP503)="","",HLOOKUP($AC$978,Presentación!$AQ$3:$BV$574,Presentación!AP503,0)))</f>
        <v/>
      </c>
      <c r="E1484" s="390"/>
      <c r="F1484" s="391"/>
      <c r="G1484" s="480" t="str">
        <f>IF($AC$978="","",IF(HLOOKUP($AC$978,Presentación!$BZ$3:$DE$574,Presentación!AP503,0)="","",HLOOKUP($AC$978,Presentación!$BZ$3:$DE$574,Presentación!AP503,0)))</f>
        <v/>
      </c>
      <c r="H1484" s="481"/>
      <c r="I1484" s="481"/>
      <c r="J1484" s="481"/>
      <c r="K1484" s="481"/>
      <c r="L1484" s="482"/>
      <c r="M1484" s="27"/>
      <c r="N1484" s="27"/>
      <c r="O1484" s="27"/>
      <c r="P1484" s="27"/>
      <c r="Q1484" s="27"/>
      <c r="R1484" s="27"/>
      <c r="S1484" s="27"/>
      <c r="T1484" s="27"/>
      <c r="U1484" s="27"/>
      <c r="V1484" s="27"/>
      <c r="W1484" s="27"/>
      <c r="X1484" s="27"/>
      <c r="Y1484" s="27"/>
      <c r="Z1484" s="27"/>
      <c r="AA1484" s="27"/>
      <c r="AB1484" s="27"/>
      <c r="AC1484" s="27"/>
      <c r="AD1484" s="27"/>
      <c r="AG1484">
        <f t="shared" si="565"/>
        <v>0</v>
      </c>
      <c r="AH1484">
        <f t="shared" si="566"/>
        <v>0</v>
      </c>
      <c r="AI1484">
        <f t="shared" si="567"/>
        <v>0</v>
      </c>
      <c r="AJ1484">
        <f t="shared" si="568"/>
        <v>0</v>
      </c>
      <c r="AK1484">
        <f t="shared" si="569"/>
        <v>0</v>
      </c>
      <c r="AL1484">
        <f t="shared" si="570"/>
        <v>0</v>
      </c>
      <c r="AM1484">
        <f t="shared" si="571"/>
        <v>0</v>
      </c>
      <c r="AN1484">
        <f t="shared" si="572"/>
        <v>0</v>
      </c>
      <c r="AO1484">
        <f t="shared" si="573"/>
        <v>0</v>
      </c>
      <c r="AP1484">
        <f t="shared" si="574"/>
        <v>0</v>
      </c>
      <c r="AQ1484">
        <f t="shared" si="575"/>
        <v>0</v>
      </c>
      <c r="AR1484">
        <f t="shared" si="576"/>
        <v>0</v>
      </c>
      <c r="AS1484">
        <f t="shared" si="577"/>
        <v>0</v>
      </c>
      <c r="AT1484">
        <f t="shared" si="578"/>
        <v>0</v>
      </c>
      <c r="AU1484">
        <f t="shared" si="579"/>
        <v>0</v>
      </c>
      <c r="AV1484">
        <f t="shared" si="580"/>
        <v>0</v>
      </c>
      <c r="AW1484">
        <f t="shared" si="581"/>
        <v>0</v>
      </c>
      <c r="AX1484">
        <f t="shared" si="582"/>
        <v>0</v>
      </c>
      <c r="AY1484">
        <f t="shared" si="583"/>
        <v>0</v>
      </c>
      <c r="AZ1484">
        <f t="shared" si="584"/>
        <v>0</v>
      </c>
      <c r="BA1484" s="35">
        <f t="shared" si="585"/>
        <v>0</v>
      </c>
      <c r="BB1484" s="36">
        <f t="shared" si="586"/>
        <v>0</v>
      </c>
      <c r="BC1484" s="37">
        <f t="shared" si="587"/>
        <v>0</v>
      </c>
      <c r="BD1484" s="38">
        <f t="shared" si="588"/>
        <v>0</v>
      </c>
      <c r="BE1484" s="35">
        <f t="shared" si="589"/>
        <v>0</v>
      </c>
      <c r="BF1484" s="36">
        <f t="shared" si="590"/>
        <v>0</v>
      </c>
      <c r="BG1484" s="37">
        <f t="shared" si="591"/>
        <v>0</v>
      </c>
      <c r="BH1484" s="38">
        <f t="shared" si="592"/>
        <v>0</v>
      </c>
      <c r="BI1484" s="35">
        <f t="shared" si="593"/>
        <v>0</v>
      </c>
      <c r="BJ1484" s="36">
        <f t="shared" si="594"/>
        <v>0</v>
      </c>
      <c r="BK1484" s="37">
        <f t="shared" si="595"/>
        <v>0</v>
      </c>
      <c r="BL1484" s="38">
        <f t="shared" si="596"/>
        <v>0</v>
      </c>
      <c r="BM1484" s="39">
        <f t="shared" si="597"/>
        <v>0</v>
      </c>
      <c r="BN1484" s="34" t="str">
        <f>IF(BM1484=0,"",
IF(SUM($BM$985:BM1484)=1,BO1484,
IF($BM$1560&gt;SUM($BM$985:BM1484),_xlfn.CONCAT(", ",BO1484),
IF($BM$1560=SUM($BM$985:BM1484),_xlfn.CONCAT(" y ",BO1484)))))</f>
        <v/>
      </c>
      <c r="BO1484" s="270" t="s">
        <v>1264</v>
      </c>
    </row>
    <row r="1485" spans="1:67" ht="15" customHeight="1">
      <c r="A1485" s="245"/>
      <c r="B1485" s="9"/>
      <c r="C1485" s="270" t="s">
        <v>1265</v>
      </c>
      <c r="D1485" s="389" t="str">
        <f>IF($AC$978="","",IF(HLOOKUP($AC$978,Presentación!$AQ$3:$BV$574,Presentación!AP504)="","",HLOOKUP($AC$978,Presentación!$AQ$3:$BV$574,Presentación!AP504,0)))</f>
        <v/>
      </c>
      <c r="E1485" s="390"/>
      <c r="F1485" s="391"/>
      <c r="G1485" s="480" t="str">
        <f>IF($AC$978="","",IF(HLOOKUP($AC$978,Presentación!$BZ$3:$DE$574,Presentación!AP504,0)="","",HLOOKUP($AC$978,Presentación!$BZ$3:$DE$574,Presentación!AP504,0)))</f>
        <v/>
      </c>
      <c r="H1485" s="481"/>
      <c r="I1485" s="481"/>
      <c r="J1485" s="481"/>
      <c r="K1485" s="481"/>
      <c r="L1485" s="482"/>
      <c r="M1485" s="27"/>
      <c r="N1485" s="27"/>
      <c r="O1485" s="27"/>
      <c r="P1485" s="27"/>
      <c r="Q1485" s="27"/>
      <c r="R1485" s="27"/>
      <c r="S1485" s="27"/>
      <c r="T1485" s="27"/>
      <c r="U1485" s="27"/>
      <c r="V1485" s="27"/>
      <c r="W1485" s="27"/>
      <c r="X1485" s="27"/>
      <c r="Y1485" s="27"/>
      <c r="Z1485" s="27"/>
      <c r="AA1485" s="27"/>
      <c r="AB1485" s="27"/>
      <c r="AC1485" s="27"/>
      <c r="AD1485" s="27"/>
      <c r="AG1485">
        <f t="shared" si="565"/>
        <v>0</v>
      </c>
      <c r="AH1485">
        <f t="shared" si="566"/>
        <v>0</v>
      </c>
      <c r="AI1485">
        <f t="shared" si="567"/>
        <v>0</v>
      </c>
      <c r="AJ1485">
        <f t="shared" si="568"/>
        <v>0</v>
      </c>
      <c r="AK1485">
        <f t="shared" si="569"/>
        <v>0</v>
      </c>
      <c r="AL1485">
        <f t="shared" si="570"/>
        <v>0</v>
      </c>
      <c r="AM1485">
        <f t="shared" si="571"/>
        <v>0</v>
      </c>
      <c r="AN1485">
        <f t="shared" si="572"/>
        <v>0</v>
      </c>
      <c r="AO1485">
        <f t="shared" si="573"/>
        <v>0</v>
      </c>
      <c r="AP1485">
        <f t="shared" si="574"/>
        <v>0</v>
      </c>
      <c r="AQ1485">
        <f t="shared" si="575"/>
        <v>0</v>
      </c>
      <c r="AR1485">
        <f t="shared" si="576"/>
        <v>0</v>
      </c>
      <c r="AS1485">
        <f t="shared" si="577"/>
        <v>0</v>
      </c>
      <c r="AT1485">
        <f t="shared" si="578"/>
        <v>0</v>
      </c>
      <c r="AU1485">
        <f t="shared" si="579"/>
        <v>0</v>
      </c>
      <c r="AV1485">
        <f t="shared" si="580"/>
        <v>0</v>
      </c>
      <c r="AW1485">
        <f t="shared" si="581"/>
        <v>0</v>
      </c>
      <c r="AX1485">
        <f t="shared" si="582"/>
        <v>0</v>
      </c>
      <c r="AY1485">
        <f t="shared" si="583"/>
        <v>0</v>
      </c>
      <c r="AZ1485">
        <f t="shared" si="584"/>
        <v>0</v>
      </c>
      <c r="BA1485" s="35">
        <f t="shared" si="585"/>
        <v>0</v>
      </c>
      <c r="BB1485" s="36">
        <f t="shared" si="586"/>
        <v>0</v>
      </c>
      <c r="BC1485" s="37">
        <f t="shared" si="587"/>
        <v>0</v>
      </c>
      <c r="BD1485" s="38">
        <f t="shared" si="588"/>
        <v>0</v>
      </c>
      <c r="BE1485" s="35">
        <f t="shared" si="589"/>
        <v>0</v>
      </c>
      <c r="BF1485" s="36">
        <f t="shared" si="590"/>
        <v>0</v>
      </c>
      <c r="BG1485" s="37">
        <f t="shared" si="591"/>
        <v>0</v>
      </c>
      <c r="BH1485" s="38">
        <f t="shared" si="592"/>
        <v>0</v>
      </c>
      <c r="BI1485" s="35">
        <f t="shared" si="593"/>
        <v>0</v>
      </c>
      <c r="BJ1485" s="36">
        <f t="shared" si="594"/>
        <v>0</v>
      </c>
      <c r="BK1485" s="37">
        <f t="shared" si="595"/>
        <v>0</v>
      </c>
      <c r="BL1485" s="38">
        <f t="shared" si="596"/>
        <v>0</v>
      </c>
      <c r="BM1485" s="39">
        <f t="shared" si="597"/>
        <v>0</v>
      </c>
      <c r="BN1485" s="34" t="str">
        <f>IF(BM1485=0,"",
IF(SUM($BM$985:BM1485)=1,BO1485,
IF($BM$1560&gt;SUM($BM$985:BM1485),_xlfn.CONCAT(", ",BO1485),
IF($BM$1560=SUM($BM$985:BM1485),_xlfn.CONCAT(" y ",BO1485)))))</f>
        <v/>
      </c>
      <c r="BO1485" s="270" t="s">
        <v>1265</v>
      </c>
    </row>
    <row r="1486" spans="1:67" ht="15" customHeight="1">
      <c r="A1486" s="245"/>
      <c r="B1486" s="9"/>
      <c r="C1486" s="270" t="s">
        <v>1266</v>
      </c>
      <c r="D1486" s="389" t="str">
        <f>IF($AC$978="","",IF(HLOOKUP($AC$978,Presentación!$AQ$3:$BV$574,Presentación!AP505)="","",HLOOKUP($AC$978,Presentación!$AQ$3:$BV$574,Presentación!AP505,0)))</f>
        <v/>
      </c>
      <c r="E1486" s="390"/>
      <c r="F1486" s="391"/>
      <c r="G1486" s="480" t="str">
        <f>IF($AC$978="","",IF(HLOOKUP($AC$978,Presentación!$BZ$3:$DE$574,Presentación!AP505,0)="","",HLOOKUP($AC$978,Presentación!$BZ$3:$DE$574,Presentación!AP505,0)))</f>
        <v/>
      </c>
      <c r="H1486" s="481"/>
      <c r="I1486" s="481"/>
      <c r="J1486" s="481"/>
      <c r="K1486" s="481"/>
      <c r="L1486" s="482"/>
      <c r="M1486" s="27"/>
      <c r="N1486" s="27"/>
      <c r="O1486" s="27"/>
      <c r="P1486" s="27"/>
      <c r="Q1486" s="27"/>
      <c r="R1486" s="27"/>
      <c r="S1486" s="27"/>
      <c r="T1486" s="27"/>
      <c r="U1486" s="27"/>
      <c r="V1486" s="27"/>
      <c r="W1486" s="27"/>
      <c r="X1486" s="27"/>
      <c r="Y1486" s="27"/>
      <c r="Z1486" s="27"/>
      <c r="AA1486" s="27"/>
      <c r="AB1486" s="27"/>
      <c r="AC1486" s="27"/>
      <c r="AD1486" s="27"/>
      <c r="AG1486">
        <f t="shared" si="565"/>
        <v>0</v>
      </c>
      <c r="AH1486">
        <f t="shared" si="566"/>
        <v>0</v>
      </c>
      <c r="AI1486">
        <f t="shared" si="567"/>
        <v>0</v>
      </c>
      <c r="AJ1486">
        <f t="shared" si="568"/>
        <v>0</v>
      </c>
      <c r="AK1486">
        <f t="shared" si="569"/>
        <v>0</v>
      </c>
      <c r="AL1486">
        <f t="shared" si="570"/>
        <v>0</v>
      </c>
      <c r="AM1486">
        <f t="shared" si="571"/>
        <v>0</v>
      </c>
      <c r="AN1486">
        <f t="shared" si="572"/>
        <v>0</v>
      </c>
      <c r="AO1486">
        <f t="shared" si="573"/>
        <v>0</v>
      </c>
      <c r="AP1486">
        <f t="shared" si="574"/>
        <v>0</v>
      </c>
      <c r="AQ1486">
        <f t="shared" si="575"/>
        <v>0</v>
      </c>
      <c r="AR1486">
        <f t="shared" si="576"/>
        <v>0</v>
      </c>
      <c r="AS1486">
        <f t="shared" si="577"/>
        <v>0</v>
      </c>
      <c r="AT1486">
        <f t="shared" si="578"/>
        <v>0</v>
      </c>
      <c r="AU1486">
        <f t="shared" si="579"/>
        <v>0</v>
      </c>
      <c r="AV1486">
        <f t="shared" si="580"/>
        <v>0</v>
      </c>
      <c r="AW1486">
        <f t="shared" si="581"/>
        <v>0</v>
      </c>
      <c r="AX1486">
        <f t="shared" si="582"/>
        <v>0</v>
      </c>
      <c r="AY1486">
        <f t="shared" si="583"/>
        <v>0</v>
      </c>
      <c r="AZ1486">
        <f t="shared" si="584"/>
        <v>0</v>
      </c>
      <c r="BA1486" s="35">
        <f t="shared" si="585"/>
        <v>0</v>
      </c>
      <c r="BB1486" s="36">
        <f t="shared" si="586"/>
        <v>0</v>
      </c>
      <c r="BC1486" s="37">
        <f t="shared" si="587"/>
        <v>0</v>
      </c>
      <c r="BD1486" s="38">
        <f t="shared" si="588"/>
        <v>0</v>
      </c>
      <c r="BE1486" s="35">
        <f t="shared" si="589"/>
        <v>0</v>
      </c>
      <c r="BF1486" s="36">
        <f t="shared" si="590"/>
        <v>0</v>
      </c>
      <c r="BG1486" s="37">
        <f t="shared" si="591"/>
        <v>0</v>
      </c>
      <c r="BH1486" s="38">
        <f t="shared" si="592"/>
        <v>0</v>
      </c>
      <c r="BI1486" s="35">
        <f t="shared" si="593"/>
        <v>0</v>
      </c>
      <c r="BJ1486" s="36">
        <f t="shared" si="594"/>
        <v>0</v>
      </c>
      <c r="BK1486" s="37">
        <f t="shared" si="595"/>
        <v>0</v>
      </c>
      <c r="BL1486" s="38">
        <f t="shared" si="596"/>
        <v>0</v>
      </c>
      <c r="BM1486" s="39">
        <f t="shared" si="597"/>
        <v>0</v>
      </c>
      <c r="BN1486" s="34" t="str">
        <f>IF(BM1486=0,"",
IF(SUM($BM$985:BM1486)=1,BO1486,
IF($BM$1560&gt;SUM($BM$985:BM1486),_xlfn.CONCAT(", ",BO1486),
IF($BM$1560=SUM($BM$985:BM1486),_xlfn.CONCAT(" y ",BO1486)))))</f>
        <v/>
      </c>
      <c r="BO1486" s="270" t="s">
        <v>1266</v>
      </c>
    </row>
    <row r="1487" spans="1:67" ht="15" customHeight="1">
      <c r="A1487" s="245"/>
      <c r="B1487" s="9"/>
      <c r="C1487" s="270" t="s">
        <v>1267</v>
      </c>
      <c r="D1487" s="389" t="str">
        <f>IF($AC$978="","",IF(HLOOKUP($AC$978,Presentación!$AQ$3:$BV$574,Presentación!AP506)="","",HLOOKUP($AC$978,Presentación!$AQ$3:$BV$574,Presentación!AP506,0)))</f>
        <v/>
      </c>
      <c r="E1487" s="390"/>
      <c r="F1487" s="391"/>
      <c r="G1487" s="480" t="str">
        <f>IF($AC$978="","",IF(HLOOKUP($AC$978,Presentación!$BZ$3:$DE$574,Presentación!AP506,0)="","",HLOOKUP($AC$978,Presentación!$BZ$3:$DE$574,Presentación!AP506,0)))</f>
        <v/>
      </c>
      <c r="H1487" s="481"/>
      <c r="I1487" s="481"/>
      <c r="J1487" s="481"/>
      <c r="K1487" s="481"/>
      <c r="L1487" s="482"/>
      <c r="M1487" s="27"/>
      <c r="N1487" s="27"/>
      <c r="O1487" s="27"/>
      <c r="P1487" s="27"/>
      <c r="Q1487" s="27"/>
      <c r="R1487" s="27"/>
      <c r="S1487" s="27"/>
      <c r="T1487" s="27"/>
      <c r="U1487" s="27"/>
      <c r="V1487" s="27"/>
      <c r="W1487" s="27"/>
      <c r="X1487" s="27"/>
      <c r="Y1487" s="27"/>
      <c r="Z1487" s="27"/>
      <c r="AA1487" s="27"/>
      <c r="AB1487" s="27"/>
      <c r="AC1487" s="27"/>
      <c r="AD1487" s="27"/>
      <c r="AG1487">
        <f t="shared" si="565"/>
        <v>0</v>
      </c>
      <c r="AH1487">
        <f t="shared" si="566"/>
        <v>0</v>
      </c>
      <c r="AI1487">
        <f t="shared" si="567"/>
        <v>0</v>
      </c>
      <c r="AJ1487">
        <f t="shared" si="568"/>
        <v>0</v>
      </c>
      <c r="AK1487">
        <f t="shared" si="569"/>
        <v>0</v>
      </c>
      <c r="AL1487">
        <f t="shared" si="570"/>
        <v>0</v>
      </c>
      <c r="AM1487">
        <f t="shared" si="571"/>
        <v>0</v>
      </c>
      <c r="AN1487">
        <f t="shared" si="572"/>
        <v>0</v>
      </c>
      <c r="AO1487">
        <f t="shared" si="573"/>
        <v>0</v>
      </c>
      <c r="AP1487">
        <f t="shared" si="574"/>
        <v>0</v>
      </c>
      <c r="AQ1487">
        <f t="shared" si="575"/>
        <v>0</v>
      </c>
      <c r="AR1487">
        <f t="shared" si="576"/>
        <v>0</v>
      </c>
      <c r="AS1487">
        <f t="shared" si="577"/>
        <v>0</v>
      </c>
      <c r="AT1487">
        <f t="shared" si="578"/>
        <v>0</v>
      </c>
      <c r="AU1487">
        <f t="shared" si="579"/>
        <v>0</v>
      </c>
      <c r="AV1487">
        <f t="shared" si="580"/>
        <v>0</v>
      </c>
      <c r="AW1487">
        <f t="shared" si="581"/>
        <v>0</v>
      </c>
      <c r="AX1487">
        <f t="shared" si="582"/>
        <v>0</v>
      </c>
      <c r="AY1487">
        <f t="shared" si="583"/>
        <v>0</v>
      </c>
      <c r="AZ1487">
        <f t="shared" si="584"/>
        <v>0</v>
      </c>
      <c r="BA1487" s="35">
        <f t="shared" si="585"/>
        <v>0</v>
      </c>
      <c r="BB1487" s="36">
        <f t="shared" si="586"/>
        <v>0</v>
      </c>
      <c r="BC1487" s="37">
        <f t="shared" si="587"/>
        <v>0</v>
      </c>
      <c r="BD1487" s="38">
        <f t="shared" si="588"/>
        <v>0</v>
      </c>
      <c r="BE1487" s="35">
        <f t="shared" si="589"/>
        <v>0</v>
      </c>
      <c r="BF1487" s="36">
        <f t="shared" si="590"/>
        <v>0</v>
      </c>
      <c r="BG1487" s="37">
        <f t="shared" si="591"/>
        <v>0</v>
      </c>
      <c r="BH1487" s="38">
        <f t="shared" si="592"/>
        <v>0</v>
      </c>
      <c r="BI1487" s="35">
        <f t="shared" si="593"/>
        <v>0</v>
      </c>
      <c r="BJ1487" s="36">
        <f t="shared" si="594"/>
        <v>0</v>
      </c>
      <c r="BK1487" s="37">
        <f t="shared" si="595"/>
        <v>0</v>
      </c>
      <c r="BL1487" s="38">
        <f t="shared" si="596"/>
        <v>0</v>
      </c>
      <c r="BM1487" s="39">
        <f t="shared" si="597"/>
        <v>0</v>
      </c>
      <c r="BN1487" s="34" t="str">
        <f>IF(BM1487=0,"",
IF(SUM($BM$985:BM1487)=1,BO1487,
IF($BM$1560&gt;SUM($BM$985:BM1487),_xlfn.CONCAT(", ",BO1487),
IF($BM$1560=SUM($BM$985:BM1487),_xlfn.CONCAT(" y ",BO1487)))))</f>
        <v/>
      </c>
      <c r="BO1487" s="270" t="s">
        <v>1267</v>
      </c>
    </row>
    <row r="1488" spans="1:67" ht="15" customHeight="1">
      <c r="A1488" s="245"/>
      <c r="B1488" s="9"/>
      <c r="C1488" s="270" t="s">
        <v>1268</v>
      </c>
      <c r="D1488" s="389" t="str">
        <f>IF($AC$978="","",IF(HLOOKUP($AC$978,Presentación!$AQ$3:$BV$574,Presentación!AP507)="","",HLOOKUP($AC$978,Presentación!$AQ$3:$BV$574,Presentación!AP507,0)))</f>
        <v/>
      </c>
      <c r="E1488" s="390"/>
      <c r="F1488" s="391"/>
      <c r="G1488" s="480" t="str">
        <f>IF($AC$978="","",IF(HLOOKUP($AC$978,Presentación!$BZ$3:$DE$574,Presentación!AP507,0)="","",HLOOKUP($AC$978,Presentación!$BZ$3:$DE$574,Presentación!AP507,0)))</f>
        <v/>
      </c>
      <c r="H1488" s="481"/>
      <c r="I1488" s="481"/>
      <c r="J1488" s="481"/>
      <c r="K1488" s="481"/>
      <c r="L1488" s="482"/>
      <c r="M1488" s="27"/>
      <c r="N1488" s="27"/>
      <c r="O1488" s="27"/>
      <c r="P1488" s="27"/>
      <c r="Q1488" s="27"/>
      <c r="R1488" s="27"/>
      <c r="S1488" s="27"/>
      <c r="T1488" s="27"/>
      <c r="U1488" s="27"/>
      <c r="V1488" s="27"/>
      <c r="W1488" s="27"/>
      <c r="X1488" s="27"/>
      <c r="Y1488" s="27"/>
      <c r="Z1488" s="27"/>
      <c r="AA1488" s="27"/>
      <c r="AB1488" s="27"/>
      <c r="AC1488" s="27"/>
      <c r="AD1488" s="27"/>
      <c r="AG1488">
        <f t="shared" si="565"/>
        <v>0</v>
      </c>
      <c r="AH1488">
        <f t="shared" si="566"/>
        <v>0</v>
      </c>
      <c r="AI1488">
        <f t="shared" si="567"/>
        <v>0</v>
      </c>
      <c r="AJ1488">
        <f t="shared" si="568"/>
        <v>0</v>
      </c>
      <c r="AK1488">
        <f t="shared" si="569"/>
        <v>0</v>
      </c>
      <c r="AL1488">
        <f t="shared" si="570"/>
        <v>0</v>
      </c>
      <c r="AM1488">
        <f t="shared" si="571"/>
        <v>0</v>
      </c>
      <c r="AN1488">
        <f t="shared" si="572"/>
        <v>0</v>
      </c>
      <c r="AO1488">
        <f t="shared" si="573"/>
        <v>0</v>
      </c>
      <c r="AP1488">
        <f t="shared" si="574"/>
        <v>0</v>
      </c>
      <c r="AQ1488">
        <f t="shared" si="575"/>
        <v>0</v>
      </c>
      <c r="AR1488">
        <f t="shared" si="576"/>
        <v>0</v>
      </c>
      <c r="AS1488">
        <f t="shared" si="577"/>
        <v>0</v>
      </c>
      <c r="AT1488">
        <f t="shared" si="578"/>
        <v>0</v>
      </c>
      <c r="AU1488">
        <f t="shared" si="579"/>
        <v>0</v>
      </c>
      <c r="AV1488">
        <f t="shared" si="580"/>
        <v>0</v>
      </c>
      <c r="AW1488">
        <f t="shared" si="581"/>
        <v>0</v>
      </c>
      <c r="AX1488">
        <f t="shared" si="582"/>
        <v>0</v>
      </c>
      <c r="AY1488">
        <f t="shared" si="583"/>
        <v>0</v>
      </c>
      <c r="AZ1488">
        <f t="shared" si="584"/>
        <v>0</v>
      </c>
      <c r="BA1488" s="35">
        <f t="shared" si="585"/>
        <v>0</v>
      </c>
      <c r="BB1488" s="36">
        <f t="shared" si="586"/>
        <v>0</v>
      </c>
      <c r="BC1488" s="37">
        <f t="shared" si="587"/>
        <v>0</v>
      </c>
      <c r="BD1488" s="38">
        <f t="shared" si="588"/>
        <v>0</v>
      </c>
      <c r="BE1488" s="35">
        <f t="shared" si="589"/>
        <v>0</v>
      </c>
      <c r="BF1488" s="36">
        <f t="shared" si="590"/>
        <v>0</v>
      </c>
      <c r="BG1488" s="37">
        <f t="shared" si="591"/>
        <v>0</v>
      </c>
      <c r="BH1488" s="38">
        <f t="shared" si="592"/>
        <v>0</v>
      </c>
      <c r="BI1488" s="35">
        <f t="shared" si="593"/>
        <v>0</v>
      </c>
      <c r="BJ1488" s="36">
        <f t="shared" si="594"/>
        <v>0</v>
      </c>
      <c r="BK1488" s="37">
        <f t="shared" si="595"/>
        <v>0</v>
      </c>
      <c r="BL1488" s="38">
        <f t="shared" si="596"/>
        <v>0</v>
      </c>
      <c r="BM1488" s="39">
        <f t="shared" si="597"/>
        <v>0</v>
      </c>
      <c r="BN1488" s="34" t="str">
        <f>IF(BM1488=0,"",
IF(SUM($BM$985:BM1488)=1,BO1488,
IF($BM$1560&gt;SUM($BM$985:BM1488),_xlfn.CONCAT(", ",BO1488),
IF($BM$1560=SUM($BM$985:BM1488),_xlfn.CONCAT(" y ",BO1488)))))</f>
        <v/>
      </c>
      <c r="BO1488" s="270" t="s">
        <v>1268</v>
      </c>
    </row>
    <row r="1489" spans="1:67" ht="15" customHeight="1">
      <c r="A1489" s="245"/>
      <c r="B1489" s="9"/>
      <c r="C1489" s="270" t="s">
        <v>1269</v>
      </c>
      <c r="D1489" s="389" t="str">
        <f>IF($AC$978="","",IF(HLOOKUP($AC$978,Presentación!$AQ$3:$BV$574,Presentación!AP508)="","",HLOOKUP($AC$978,Presentación!$AQ$3:$BV$574,Presentación!AP508,0)))</f>
        <v/>
      </c>
      <c r="E1489" s="390"/>
      <c r="F1489" s="391"/>
      <c r="G1489" s="480" t="str">
        <f>IF($AC$978="","",IF(HLOOKUP($AC$978,Presentación!$BZ$3:$DE$574,Presentación!AP508,0)="","",HLOOKUP($AC$978,Presentación!$BZ$3:$DE$574,Presentación!AP508,0)))</f>
        <v/>
      </c>
      <c r="H1489" s="481"/>
      <c r="I1489" s="481"/>
      <c r="J1489" s="481"/>
      <c r="K1489" s="481"/>
      <c r="L1489" s="482"/>
      <c r="M1489" s="27"/>
      <c r="N1489" s="27"/>
      <c r="O1489" s="27"/>
      <c r="P1489" s="27"/>
      <c r="Q1489" s="27"/>
      <c r="R1489" s="27"/>
      <c r="S1489" s="27"/>
      <c r="T1489" s="27"/>
      <c r="U1489" s="27"/>
      <c r="V1489" s="27"/>
      <c r="W1489" s="27"/>
      <c r="X1489" s="27"/>
      <c r="Y1489" s="27"/>
      <c r="Z1489" s="27"/>
      <c r="AA1489" s="27"/>
      <c r="AB1489" s="27"/>
      <c r="AC1489" s="27"/>
      <c r="AD1489" s="27"/>
      <c r="AG1489">
        <f t="shared" si="565"/>
        <v>0</v>
      </c>
      <c r="AH1489">
        <f t="shared" si="566"/>
        <v>0</v>
      </c>
      <c r="AI1489">
        <f t="shared" si="567"/>
        <v>0</v>
      </c>
      <c r="AJ1489">
        <f t="shared" si="568"/>
        <v>0</v>
      </c>
      <c r="AK1489">
        <f t="shared" si="569"/>
        <v>0</v>
      </c>
      <c r="AL1489">
        <f t="shared" si="570"/>
        <v>0</v>
      </c>
      <c r="AM1489">
        <f t="shared" si="571"/>
        <v>0</v>
      </c>
      <c r="AN1489">
        <f t="shared" si="572"/>
        <v>0</v>
      </c>
      <c r="AO1489">
        <f t="shared" si="573"/>
        <v>0</v>
      </c>
      <c r="AP1489">
        <f t="shared" si="574"/>
        <v>0</v>
      </c>
      <c r="AQ1489">
        <f t="shared" si="575"/>
        <v>0</v>
      </c>
      <c r="AR1489">
        <f t="shared" si="576"/>
        <v>0</v>
      </c>
      <c r="AS1489">
        <f t="shared" si="577"/>
        <v>0</v>
      </c>
      <c r="AT1489">
        <f t="shared" si="578"/>
        <v>0</v>
      </c>
      <c r="AU1489">
        <f t="shared" si="579"/>
        <v>0</v>
      </c>
      <c r="AV1489">
        <f t="shared" si="580"/>
        <v>0</v>
      </c>
      <c r="AW1489">
        <f t="shared" si="581"/>
        <v>0</v>
      </c>
      <c r="AX1489">
        <f t="shared" si="582"/>
        <v>0</v>
      </c>
      <c r="AY1489">
        <f t="shared" si="583"/>
        <v>0</v>
      </c>
      <c r="AZ1489">
        <f t="shared" si="584"/>
        <v>0</v>
      </c>
      <c r="BA1489" s="35">
        <f t="shared" si="585"/>
        <v>0</v>
      </c>
      <c r="BB1489" s="36">
        <f t="shared" si="586"/>
        <v>0</v>
      </c>
      <c r="BC1489" s="37">
        <f t="shared" si="587"/>
        <v>0</v>
      </c>
      <c r="BD1489" s="38">
        <f t="shared" si="588"/>
        <v>0</v>
      </c>
      <c r="BE1489" s="35">
        <f t="shared" si="589"/>
        <v>0</v>
      </c>
      <c r="BF1489" s="36">
        <f t="shared" si="590"/>
        <v>0</v>
      </c>
      <c r="BG1489" s="37">
        <f t="shared" si="591"/>
        <v>0</v>
      </c>
      <c r="BH1489" s="38">
        <f t="shared" si="592"/>
        <v>0</v>
      </c>
      <c r="BI1489" s="35">
        <f t="shared" si="593"/>
        <v>0</v>
      </c>
      <c r="BJ1489" s="36">
        <f t="shared" si="594"/>
        <v>0</v>
      </c>
      <c r="BK1489" s="37">
        <f t="shared" si="595"/>
        <v>0</v>
      </c>
      <c r="BL1489" s="38">
        <f t="shared" si="596"/>
        <v>0</v>
      </c>
      <c r="BM1489" s="39">
        <f t="shared" si="597"/>
        <v>0</v>
      </c>
      <c r="BN1489" s="34" t="str">
        <f>IF(BM1489=0,"",
IF(SUM($BM$985:BM1489)=1,BO1489,
IF($BM$1560&gt;SUM($BM$985:BM1489),_xlfn.CONCAT(", ",BO1489),
IF($BM$1560=SUM($BM$985:BM1489),_xlfn.CONCAT(" y ",BO1489)))))</f>
        <v/>
      </c>
      <c r="BO1489" s="270" t="s">
        <v>1269</v>
      </c>
    </row>
    <row r="1490" spans="1:67" ht="15" customHeight="1">
      <c r="A1490" s="245"/>
      <c r="B1490" s="9"/>
      <c r="C1490" s="270" t="s">
        <v>1270</v>
      </c>
      <c r="D1490" s="389" t="str">
        <f>IF($AC$978="","",IF(HLOOKUP($AC$978,Presentación!$AQ$3:$BV$574,Presentación!AP509)="","",HLOOKUP($AC$978,Presentación!$AQ$3:$BV$574,Presentación!AP509,0)))</f>
        <v/>
      </c>
      <c r="E1490" s="390"/>
      <c r="F1490" s="391"/>
      <c r="G1490" s="480" t="str">
        <f>IF($AC$978="","",IF(HLOOKUP($AC$978,Presentación!$BZ$3:$DE$574,Presentación!AP509,0)="","",HLOOKUP($AC$978,Presentación!$BZ$3:$DE$574,Presentación!AP509,0)))</f>
        <v/>
      </c>
      <c r="H1490" s="481"/>
      <c r="I1490" s="481"/>
      <c r="J1490" s="481"/>
      <c r="K1490" s="481"/>
      <c r="L1490" s="482"/>
      <c r="M1490" s="27"/>
      <c r="N1490" s="27"/>
      <c r="O1490" s="27"/>
      <c r="P1490" s="27"/>
      <c r="Q1490" s="27"/>
      <c r="R1490" s="27"/>
      <c r="S1490" s="27"/>
      <c r="T1490" s="27"/>
      <c r="U1490" s="27"/>
      <c r="V1490" s="27"/>
      <c r="W1490" s="27"/>
      <c r="X1490" s="27"/>
      <c r="Y1490" s="27"/>
      <c r="Z1490" s="27"/>
      <c r="AA1490" s="27"/>
      <c r="AB1490" s="27"/>
      <c r="AC1490" s="27"/>
      <c r="AD1490" s="27"/>
      <c r="AG1490">
        <f t="shared" si="565"/>
        <v>0</v>
      </c>
      <c r="AH1490">
        <f t="shared" si="566"/>
        <v>0</v>
      </c>
      <c r="AI1490">
        <f t="shared" si="567"/>
        <v>0</v>
      </c>
      <c r="AJ1490">
        <f t="shared" si="568"/>
        <v>0</v>
      </c>
      <c r="AK1490">
        <f t="shared" si="569"/>
        <v>0</v>
      </c>
      <c r="AL1490">
        <f t="shared" si="570"/>
        <v>0</v>
      </c>
      <c r="AM1490">
        <f t="shared" si="571"/>
        <v>0</v>
      </c>
      <c r="AN1490">
        <f t="shared" si="572"/>
        <v>0</v>
      </c>
      <c r="AO1490">
        <f t="shared" si="573"/>
        <v>0</v>
      </c>
      <c r="AP1490">
        <f t="shared" si="574"/>
        <v>0</v>
      </c>
      <c r="AQ1490">
        <f t="shared" si="575"/>
        <v>0</v>
      </c>
      <c r="AR1490">
        <f t="shared" si="576"/>
        <v>0</v>
      </c>
      <c r="AS1490">
        <f t="shared" si="577"/>
        <v>0</v>
      </c>
      <c r="AT1490">
        <f t="shared" si="578"/>
        <v>0</v>
      </c>
      <c r="AU1490">
        <f t="shared" si="579"/>
        <v>0</v>
      </c>
      <c r="AV1490">
        <f t="shared" si="580"/>
        <v>0</v>
      </c>
      <c r="AW1490">
        <f t="shared" si="581"/>
        <v>0</v>
      </c>
      <c r="AX1490">
        <f t="shared" si="582"/>
        <v>0</v>
      </c>
      <c r="AY1490">
        <f t="shared" si="583"/>
        <v>0</v>
      </c>
      <c r="AZ1490">
        <f t="shared" si="584"/>
        <v>0</v>
      </c>
      <c r="BA1490" s="35">
        <f t="shared" si="585"/>
        <v>0</v>
      </c>
      <c r="BB1490" s="36">
        <f t="shared" si="586"/>
        <v>0</v>
      </c>
      <c r="BC1490" s="37">
        <f t="shared" si="587"/>
        <v>0</v>
      </c>
      <c r="BD1490" s="38">
        <f t="shared" si="588"/>
        <v>0</v>
      </c>
      <c r="BE1490" s="35">
        <f t="shared" si="589"/>
        <v>0</v>
      </c>
      <c r="BF1490" s="36">
        <f t="shared" si="590"/>
        <v>0</v>
      </c>
      <c r="BG1490" s="37">
        <f t="shared" si="591"/>
        <v>0</v>
      </c>
      <c r="BH1490" s="38">
        <f t="shared" si="592"/>
        <v>0</v>
      </c>
      <c r="BI1490" s="35">
        <f t="shared" si="593"/>
        <v>0</v>
      </c>
      <c r="BJ1490" s="36">
        <f t="shared" si="594"/>
        <v>0</v>
      </c>
      <c r="BK1490" s="37">
        <f t="shared" si="595"/>
        <v>0</v>
      </c>
      <c r="BL1490" s="38">
        <f t="shared" si="596"/>
        <v>0</v>
      </c>
      <c r="BM1490" s="39">
        <f t="shared" si="597"/>
        <v>0</v>
      </c>
      <c r="BN1490" s="34" t="str">
        <f>IF(BM1490=0,"",
IF(SUM($BM$985:BM1490)=1,BO1490,
IF($BM$1560&gt;SUM($BM$985:BM1490),_xlfn.CONCAT(", ",BO1490),
IF($BM$1560=SUM($BM$985:BM1490),_xlfn.CONCAT(" y ",BO1490)))))</f>
        <v/>
      </c>
      <c r="BO1490" s="270" t="s">
        <v>1270</v>
      </c>
    </row>
    <row r="1491" spans="1:67" ht="15" customHeight="1">
      <c r="A1491" s="245"/>
      <c r="B1491" s="9"/>
      <c r="C1491" s="270" t="s">
        <v>1271</v>
      </c>
      <c r="D1491" s="389" t="str">
        <f>IF($AC$978="","",IF(HLOOKUP($AC$978,Presentación!$AQ$3:$BV$574,Presentación!AP510)="","",HLOOKUP($AC$978,Presentación!$AQ$3:$BV$574,Presentación!AP510,0)))</f>
        <v/>
      </c>
      <c r="E1491" s="390"/>
      <c r="F1491" s="391"/>
      <c r="G1491" s="480" t="str">
        <f>IF($AC$978="","",IF(HLOOKUP($AC$978,Presentación!$BZ$3:$DE$574,Presentación!AP510,0)="","",HLOOKUP($AC$978,Presentación!$BZ$3:$DE$574,Presentación!AP510,0)))</f>
        <v/>
      </c>
      <c r="H1491" s="481"/>
      <c r="I1491" s="481"/>
      <c r="J1491" s="481"/>
      <c r="K1491" s="481"/>
      <c r="L1491" s="482"/>
      <c r="M1491" s="27"/>
      <c r="N1491" s="27"/>
      <c r="O1491" s="27"/>
      <c r="P1491" s="27"/>
      <c r="Q1491" s="27"/>
      <c r="R1491" s="27"/>
      <c r="S1491" s="27"/>
      <c r="T1491" s="27"/>
      <c r="U1491" s="27"/>
      <c r="V1491" s="27"/>
      <c r="W1491" s="27"/>
      <c r="X1491" s="27"/>
      <c r="Y1491" s="27"/>
      <c r="Z1491" s="27"/>
      <c r="AA1491" s="27"/>
      <c r="AB1491" s="27"/>
      <c r="AC1491" s="27"/>
      <c r="AD1491" s="27"/>
      <c r="AG1491">
        <f t="shared" si="565"/>
        <v>0</v>
      </c>
      <c r="AH1491">
        <f t="shared" si="566"/>
        <v>0</v>
      </c>
      <c r="AI1491">
        <f t="shared" si="567"/>
        <v>0</v>
      </c>
      <c r="AJ1491">
        <f t="shared" si="568"/>
        <v>0</v>
      </c>
      <c r="AK1491">
        <f t="shared" si="569"/>
        <v>0</v>
      </c>
      <c r="AL1491">
        <f t="shared" si="570"/>
        <v>0</v>
      </c>
      <c r="AM1491">
        <f t="shared" si="571"/>
        <v>0</v>
      </c>
      <c r="AN1491">
        <f t="shared" si="572"/>
        <v>0</v>
      </c>
      <c r="AO1491">
        <f t="shared" si="573"/>
        <v>0</v>
      </c>
      <c r="AP1491">
        <f t="shared" si="574"/>
        <v>0</v>
      </c>
      <c r="AQ1491">
        <f t="shared" si="575"/>
        <v>0</v>
      </c>
      <c r="AR1491">
        <f t="shared" si="576"/>
        <v>0</v>
      </c>
      <c r="AS1491">
        <f t="shared" si="577"/>
        <v>0</v>
      </c>
      <c r="AT1491">
        <f t="shared" si="578"/>
        <v>0</v>
      </c>
      <c r="AU1491">
        <f t="shared" si="579"/>
        <v>0</v>
      </c>
      <c r="AV1491">
        <f t="shared" si="580"/>
        <v>0</v>
      </c>
      <c r="AW1491">
        <f t="shared" si="581"/>
        <v>0</v>
      </c>
      <c r="AX1491">
        <f t="shared" si="582"/>
        <v>0</v>
      </c>
      <c r="AY1491">
        <f t="shared" si="583"/>
        <v>0</v>
      </c>
      <c r="AZ1491">
        <f t="shared" si="584"/>
        <v>0</v>
      </c>
      <c r="BA1491" s="35">
        <f t="shared" si="585"/>
        <v>0</v>
      </c>
      <c r="BB1491" s="36">
        <f t="shared" si="586"/>
        <v>0</v>
      </c>
      <c r="BC1491" s="37">
        <f t="shared" si="587"/>
        <v>0</v>
      </c>
      <c r="BD1491" s="38">
        <f t="shared" si="588"/>
        <v>0</v>
      </c>
      <c r="BE1491" s="35">
        <f t="shared" si="589"/>
        <v>0</v>
      </c>
      <c r="BF1491" s="36">
        <f t="shared" si="590"/>
        <v>0</v>
      </c>
      <c r="BG1491" s="37">
        <f t="shared" si="591"/>
        <v>0</v>
      </c>
      <c r="BH1491" s="38">
        <f t="shared" si="592"/>
        <v>0</v>
      </c>
      <c r="BI1491" s="35">
        <f t="shared" si="593"/>
        <v>0</v>
      </c>
      <c r="BJ1491" s="36">
        <f t="shared" si="594"/>
        <v>0</v>
      </c>
      <c r="BK1491" s="37">
        <f t="shared" si="595"/>
        <v>0</v>
      </c>
      <c r="BL1491" s="38">
        <f t="shared" si="596"/>
        <v>0</v>
      </c>
      <c r="BM1491" s="39">
        <f t="shared" si="597"/>
        <v>0</v>
      </c>
      <c r="BN1491" s="34" t="str">
        <f>IF(BM1491=0,"",
IF(SUM($BM$985:BM1491)=1,BO1491,
IF($BM$1560&gt;SUM($BM$985:BM1491),_xlfn.CONCAT(", ",BO1491),
IF($BM$1560=SUM($BM$985:BM1491),_xlfn.CONCAT(" y ",BO1491)))))</f>
        <v/>
      </c>
      <c r="BO1491" s="270" t="s">
        <v>1271</v>
      </c>
    </row>
    <row r="1492" spans="1:67" ht="15" customHeight="1">
      <c r="A1492" s="245"/>
      <c r="B1492" s="9"/>
      <c r="C1492" s="270" t="s">
        <v>1272</v>
      </c>
      <c r="D1492" s="389" t="str">
        <f>IF($AC$978="","",IF(HLOOKUP($AC$978,Presentación!$AQ$3:$BV$574,Presentación!AP511)="","",HLOOKUP($AC$978,Presentación!$AQ$3:$BV$574,Presentación!AP511,0)))</f>
        <v/>
      </c>
      <c r="E1492" s="390"/>
      <c r="F1492" s="391"/>
      <c r="G1492" s="480" t="str">
        <f>IF($AC$978="","",IF(HLOOKUP($AC$978,Presentación!$BZ$3:$DE$574,Presentación!AP511,0)="","",HLOOKUP($AC$978,Presentación!$BZ$3:$DE$574,Presentación!AP511,0)))</f>
        <v/>
      </c>
      <c r="H1492" s="481"/>
      <c r="I1492" s="481"/>
      <c r="J1492" s="481"/>
      <c r="K1492" s="481"/>
      <c r="L1492" s="482"/>
      <c r="M1492" s="27"/>
      <c r="N1492" s="27"/>
      <c r="O1492" s="27"/>
      <c r="P1492" s="27"/>
      <c r="Q1492" s="27"/>
      <c r="R1492" s="27"/>
      <c r="S1492" s="27"/>
      <c r="T1492" s="27"/>
      <c r="U1492" s="27"/>
      <c r="V1492" s="27"/>
      <c r="W1492" s="27"/>
      <c r="X1492" s="27"/>
      <c r="Y1492" s="27"/>
      <c r="Z1492" s="27"/>
      <c r="AA1492" s="27"/>
      <c r="AB1492" s="27"/>
      <c r="AC1492" s="27"/>
      <c r="AD1492" s="27"/>
      <c r="AG1492">
        <f t="shared" si="565"/>
        <v>0</v>
      </c>
      <c r="AH1492">
        <f t="shared" si="566"/>
        <v>0</v>
      </c>
      <c r="AI1492">
        <f t="shared" si="567"/>
        <v>0</v>
      </c>
      <c r="AJ1492">
        <f t="shared" si="568"/>
        <v>0</v>
      </c>
      <c r="AK1492">
        <f t="shared" si="569"/>
        <v>0</v>
      </c>
      <c r="AL1492">
        <f t="shared" si="570"/>
        <v>0</v>
      </c>
      <c r="AM1492">
        <f t="shared" si="571"/>
        <v>0</v>
      </c>
      <c r="AN1492">
        <f t="shared" si="572"/>
        <v>0</v>
      </c>
      <c r="AO1492">
        <f t="shared" si="573"/>
        <v>0</v>
      </c>
      <c r="AP1492">
        <f t="shared" si="574"/>
        <v>0</v>
      </c>
      <c r="AQ1492">
        <f t="shared" si="575"/>
        <v>0</v>
      </c>
      <c r="AR1492">
        <f t="shared" si="576"/>
        <v>0</v>
      </c>
      <c r="AS1492">
        <f t="shared" si="577"/>
        <v>0</v>
      </c>
      <c r="AT1492">
        <f t="shared" si="578"/>
        <v>0</v>
      </c>
      <c r="AU1492">
        <f t="shared" si="579"/>
        <v>0</v>
      </c>
      <c r="AV1492">
        <f t="shared" si="580"/>
        <v>0</v>
      </c>
      <c r="AW1492">
        <f t="shared" si="581"/>
        <v>0</v>
      </c>
      <c r="AX1492">
        <f t="shared" si="582"/>
        <v>0</v>
      </c>
      <c r="AY1492">
        <f t="shared" si="583"/>
        <v>0</v>
      </c>
      <c r="AZ1492">
        <f t="shared" si="584"/>
        <v>0</v>
      </c>
      <c r="BA1492" s="35">
        <f t="shared" si="585"/>
        <v>0</v>
      </c>
      <c r="BB1492" s="36">
        <f t="shared" si="586"/>
        <v>0</v>
      </c>
      <c r="BC1492" s="37">
        <f t="shared" si="587"/>
        <v>0</v>
      </c>
      <c r="BD1492" s="38">
        <f t="shared" si="588"/>
        <v>0</v>
      </c>
      <c r="BE1492" s="35">
        <f t="shared" si="589"/>
        <v>0</v>
      </c>
      <c r="BF1492" s="36">
        <f t="shared" si="590"/>
        <v>0</v>
      </c>
      <c r="BG1492" s="37">
        <f t="shared" si="591"/>
        <v>0</v>
      </c>
      <c r="BH1492" s="38">
        <f t="shared" si="592"/>
        <v>0</v>
      </c>
      <c r="BI1492" s="35">
        <f t="shared" si="593"/>
        <v>0</v>
      </c>
      <c r="BJ1492" s="36">
        <f t="shared" si="594"/>
        <v>0</v>
      </c>
      <c r="BK1492" s="37">
        <f t="shared" si="595"/>
        <v>0</v>
      </c>
      <c r="BL1492" s="38">
        <f t="shared" si="596"/>
        <v>0</v>
      </c>
      <c r="BM1492" s="39">
        <f t="shared" si="597"/>
        <v>0</v>
      </c>
      <c r="BN1492" s="34" t="str">
        <f>IF(BM1492=0,"",
IF(SUM($BM$985:BM1492)=1,BO1492,
IF($BM$1560&gt;SUM($BM$985:BM1492),_xlfn.CONCAT(", ",BO1492),
IF($BM$1560=SUM($BM$985:BM1492),_xlfn.CONCAT(" y ",BO1492)))))</f>
        <v/>
      </c>
      <c r="BO1492" s="270" t="s">
        <v>1272</v>
      </c>
    </row>
    <row r="1493" spans="1:67" ht="15" customHeight="1">
      <c r="A1493" s="245"/>
      <c r="B1493" s="9"/>
      <c r="C1493" s="270" t="s">
        <v>1273</v>
      </c>
      <c r="D1493" s="389" t="str">
        <f>IF($AC$978="","",IF(HLOOKUP($AC$978,Presentación!$AQ$3:$BV$574,Presentación!AP512)="","",HLOOKUP($AC$978,Presentación!$AQ$3:$BV$574,Presentación!AP512,0)))</f>
        <v/>
      </c>
      <c r="E1493" s="390"/>
      <c r="F1493" s="391"/>
      <c r="G1493" s="480" t="str">
        <f>IF($AC$978="","",IF(HLOOKUP($AC$978,Presentación!$BZ$3:$DE$574,Presentación!AP512,0)="","",HLOOKUP($AC$978,Presentación!$BZ$3:$DE$574,Presentación!AP512,0)))</f>
        <v/>
      </c>
      <c r="H1493" s="481"/>
      <c r="I1493" s="481"/>
      <c r="J1493" s="481"/>
      <c r="K1493" s="481"/>
      <c r="L1493" s="482"/>
      <c r="M1493" s="27"/>
      <c r="N1493" s="27"/>
      <c r="O1493" s="27"/>
      <c r="P1493" s="27"/>
      <c r="Q1493" s="27"/>
      <c r="R1493" s="27"/>
      <c r="S1493" s="27"/>
      <c r="T1493" s="27"/>
      <c r="U1493" s="27"/>
      <c r="V1493" s="27"/>
      <c r="W1493" s="27"/>
      <c r="X1493" s="27"/>
      <c r="Y1493" s="27"/>
      <c r="Z1493" s="27"/>
      <c r="AA1493" s="27"/>
      <c r="AB1493" s="27"/>
      <c r="AC1493" s="27"/>
      <c r="AD1493" s="27"/>
      <c r="AG1493">
        <f t="shared" si="565"/>
        <v>0</v>
      </c>
      <c r="AH1493">
        <f t="shared" si="566"/>
        <v>0</v>
      </c>
      <c r="AI1493">
        <f t="shared" si="567"/>
        <v>0</v>
      </c>
      <c r="AJ1493">
        <f t="shared" si="568"/>
        <v>0</v>
      </c>
      <c r="AK1493">
        <f t="shared" si="569"/>
        <v>0</v>
      </c>
      <c r="AL1493">
        <f t="shared" si="570"/>
        <v>0</v>
      </c>
      <c r="AM1493">
        <f t="shared" si="571"/>
        <v>0</v>
      </c>
      <c r="AN1493">
        <f t="shared" si="572"/>
        <v>0</v>
      </c>
      <c r="AO1493">
        <f t="shared" si="573"/>
        <v>0</v>
      </c>
      <c r="AP1493">
        <f t="shared" si="574"/>
        <v>0</v>
      </c>
      <c r="AQ1493">
        <f t="shared" si="575"/>
        <v>0</v>
      </c>
      <c r="AR1493">
        <f t="shared" si="576"/>
        <v>0</v>
      </c>
      <c r="AS1493">
        <f t="shared" si="577"/>
        <v>0</v>
      </c>
      <c r="AT1493">
        <f t="shared" si="578"/>
        <v>0</v>
      </c>
      <c r="AU1493">
        <f t="shared" si="579"/>
        <v>0</v>
      </c>
      <c r="AV1493">
        <f t="shared" si="580"/>
        <v>0</v>
      </c>
      <c r="AW1493">
        <f t="shared" si="581"/>
        <v>0</v>
      </c>
      <c r="AX1493">
        <f t="shared" si="582"/>
        <v>0</v>
      </c>
      <c r="AY1493">
        <f t="shared" si="583"/>
        <v>0</v>
      </c>
      <c r="AZ1493">
        <f t="shared" si="584"/>
        <v>0</v>
      </c>
      <c r="BA1493" s="35">
        <f t="shared" si="585"/>
        <v>0</v>
      </c>
      <c r="BB1493" s="36">
        <f t="shared" si="586"/>
        <v>0</v>
      </c>
      <c r="BC1493" s="37">
        <f t="shared" si="587"/>
        <v>0</v>
      </c>
      <c r="BD1493" s="38">
        <f t="shared" si="588"/>
        <v>0</v>
      </c>
      <c r="BE1493" s="35">
        <f t="shared" si="589"/>
        <v>0</v>
      </c>
      <c r="BF1493" s="36">
        <f t="shared" si="590"/>
        <v>0</v>
      </c>
      <c r="BG1493" s="37">
        <f t="shared" si="591"/>
        <v>0</v>
      </c>
      <c r="BH1493" s="38">
        <f t="shared" si="592"/>
        <v>0</v>
      </c>
      <c r="BI1493" s="35">
        <f t="shared" si="593"/>
        <v>0</v>
      </c>
      <c r="BJ1493" s="36">
        <f t="shared" si="594"/>
        <v>0</v>
      </c>
      <c r="BK1493" s="37">
        <f t="shared" si="595"/>
        <v>0</v>
      </c>
      <c r="BL1493" s="38">
        <f t="shared" si="596"/>
        <v>0</v>
      </c>
      <c r="BM1493" s="39">
        <f t="shared" si="597"/>
        <v>0</v>
      </c>
      <c r="BN1493" s="34" t="str">
        <f>IF(BM1493=0,"",
IF(SUM($BM$985:BM1493)=1,BO1493,
IF($BM$1560&gt;SUM($BM$985:BM1493),_xlfn.CONCAT(", ",BO1493),
IF($BM$1560=SUM($BM$985:BM1493),_xlfn.CONCAT(" y ",BO1493)))))</f>
        <v/>
      </c>
      <c r="BO1493" s="270" t="s">
        <v>1273</v>
      </c>
    </row>
    <row r="1494" spans="1:67" ht="15" customHeight="1">
      <c r="A1494" s="245"/>
      <c r="B1494" s="9"/>
      <c r="C1494" s="270" t="s">
        <v>1274</v>
      </c>
      <c r="D1494" s="389" t="str">
        <f>IF($AC$978="","",IF(HLOOKUP($AC$978,Presentación!$AQ$3:$BV$574,Presentación!AP513)="","",HLOOKUP($AC$978,Presentación!$AQ$3:$BV$574,Presentación!AP513,0)))</f>
        <v/>
      </c>
      <c r="E1494" s="390"/>
      <c r="F1494" s="391"/>
      <c r="G1494" s="480" t="str">
        <f>IF($AC$978="","",IF(HLOOKUP($AC$978,Presentación!$BZ$3:$DE$574,Presentación!AP513,0)="","",HLOOKUP($AC$978,Presentación!$BZ$3:$DE$574,Presentación!AP513,0)))</f>
        <v/>
      </c>
      <c r="H1494" s="481"/>
      <c r="I1494" s="481"/>
      <c r="J1494" s="481"/>
      <c r="K1494" s="481"/>
      <c r="L1494" s="482"/>
      <c r="M1494" s="27"/>
      <c r="N1494" s="27"/>
      <c r="O1494" s="27"/>
      <c r="P1494" s="27"/>
      <c r="Q1494" s="27"/>
      <c r="R1494" s="27"/>
      <c r="S1494" s="27"/>
      <c r="T1494" s="27"/>
      <c r="U1494" s="27"/>
      <c r="V1494" s="27"/>
      <c r="W1494" s="27"/>
      <c r="X1494" s="27"/>
      <c r="Y1494" s="27"/>
      <c r="Z1494" s="27"/>
      <c r="AA1494" s="27"/>
      <c r="AB1494" s="27"/>
      <c r="AC1494" s="27"/>
      <c r="AD1494" s="27"/>
      <c r="AG1494">
        <f t="shared" si="565"/>
        <v>0</v>
      </c>
      <c r="AH1494">
        <f t="shared" si="566"/>
        <v>0</v>
      </c>
      <c r="AI1494">
        <f t="shared" si="567"/>
        <v>0</v>
      </c>
      <c r="AJ1494">
        <f t="shared" si="568"/>
        <v>0</v>
      </c>
      <c r="AK1494">
        <f t="shared" si="569"/>
        <v>0</v>
      </c>
      <c r="AL1494">
        <f t="shared" si="570"/>
        <v>0</v>
      </c>
      <c r="AM1494">
        <f t="shared" si="571"/>
        <v>0</v>
      </c>
      <c r="AN1494">
        <f t="shared" si="572"/>
        <v>0</v>
      </c>
      <c r="AO1494">
        <f t="shared" si="573"/>
        <v>0</v>
      </c>
      <c r="AP1494">
        <f t="shared" si="574"/>
        <v>0</v>
      </c>
      <c r="AQ1494">
        <f t="shared" si="575"/>
        <v>0</v>
      </c>
      <c r="AR1494">
        <f t="shared" si="576"/>
        <v>0</v>
      </c>
      <c r="AS1494">
        <f t="shared" si="577"/>
        <v>0</v>
      </c>
      <c r="AT1494">
        <f t="shared" si="578"/>
        <v>0</v>
      </c>
      <c r="AU1494">
        <f t="shared" si="579"/>
        <v>0</v>
      </c>
      <c r="AV1494">
        <f t="shared" si="580"/>
        <v>0</v>
      </c>
      <c r="AW1494">
        <f t="shared" si="581"/>
        <v>0</v>
      </c>
      <c r="AX1494">
        <f t="shared" si="582"/>
        <v>0</v>
      </c>
      <c r="AY1494">
        <f t="shared" si="583"/>
        <v>0</v>
      </c>
      <c r="AZ1494">
        <f t="shared" si="584"/>
        <v>0</v>
      </c>
      <c r="BA1494" s="35">
        <f t="shared" si="585"/>
        <v>0</v>
      </c>
      <c r="BB1494" s="36">
        <f t="shared" si="586"/>
        <v>0</v>
      </c>
      <c r="BC1494" s="37">
        <f t="shared" si="587"/>
        <v>0</v>
      </c>
      <c r="BD1494" s="38">
        <f t="shared" si="588"/>
        <v>0</v>
      </c>
      <c r="BE1494" s="35">
        <f t="shared" si="589"/>
        <v>0</v>
      </c>
      <c r="BF1494" s="36">
        <f t="shared" si="590"/>
        <v>0</v>
      </c>
      <c r="BG1494" s="37">
        <f t="shared" si="591"/>
        <v>0</v>
      </c>
      <c r="BH1494" s="38">
        <f t="shared" si="592"/>
        <v>0</v>
      </c>
      <c r="BI1494" s="35">
        <f t="shared" si="593"/>
        <v>0</v>
      </c>
      <c r="BJ1494" s="36">
        <f t="shared" si="594"/>
        <v>0</v>
      </c>
      <c r="BK1494" s="37">
        <f t="shared" si="595"/>
        <v>0</v>
      </c>
      <c r="BL1494" s="38">
        <f t="shared" si="596"/>
        <v>0</v>
      </c>
      <c r="BM1494" s="39">
        <f t="shared" si="597"/>
        <v>0</v>
      </c>
      <c r="BN1494" s="34" t="str">
        <f>IF(BM1494=0,"",
IF(SUM($BM$985:BM1494)=1,BO1494,
IF($BM$1560&gt;SUM($BM$985:BM1494),_xlfn.CONCAT(", ",BO1494),
IF($BM$1560=SUM($BM$985:BM1494),_xlfn.CONCAT(" y ",BO1494)))))</f>
        <v/>
      </c>
      <c r="BO1494" s="270" t="s">
        <v>1274</v>
      </c>
    </row>
    <row r="1495" spans="1:67" ht="15" customHeight="1">
      <c r="A1495" s="245"/>
      <c r="B1495" s="9"/>
      <c r="C1495" s="270" t="s">
        <v>1275</v>
      </c>
      <c r="D1495" s="389" t="str">
        <f>IF($AC$978="","",IF(HLOOKUP($AC$978,Presentación!$AQ$3:$BV$574,Presentación!AP514)="","",HLOOKUP($AC$978,Presentación!$AQ$3:$BV$574,Presentación!AP514,0)))</f>
        <v/>
      </c>
      <c r="E1495" s="390"/>
      <c r="F1495" s="391"/>
      <c r="G1495" s="480" t="str">
        <f>IF($AC$978="","",IF(HLOOKUP($AC$978,Presentación!$BZ$3:$DE$574,Presentación!AP514,0)="","",HLOOKUP($AC$978,Presentación!$BZ$3:$DE$574,Presentación!AP514,0)))</f>
        <v/>
      </c>
      <c r="H1495" s="481"/>
      <c r="I1495" s="481"/>
      <c r="J1495" s="481"/>
      <c r="K1495" s="481"/>
      <c r="L1495" s="482"/>
      <c r="M1495" s="27"/>
      <c r="N1495" s="27"/>
      <c r="O1495" s="27"/>
      <c r="P1495" s="27"/>
      <c r="Q1495" s="27"/>
      <c r="R1495" s="27"/>
      <c r="S1495" s="27"/>
      <c r="T1495" s="27"/>
      <c r="U1495" s="27"/>
      <c r="V1495" s="27"/>
      <c r="W1495" s="27"/>
      <c r="X1495" s="27"/>
      <c r="Y1495" s="27"/>
      <c r="Z1495" s="27"/>
      <c r="AA1495" s="27"/>
      <c r="AB1495" s="27"/>
      <c r="AC1495" s="27"/>
      <c r="AD1495" s="27"/>
      <c r="AG1495">
        <f t="shared" si="565"/>
        <v>0</v>
      </c>
      <c r="AH1495">
        <f t="shared" si="566"/>
        <v>0</v>
      </c>
      <c r="AI1495">
        <f t="shared" si="567"/>
        <v>0</v>
      </c>
      <c r="AJ1495">
        <f t="shared" si="568"/>
        <v>0</v>
      </c>
      <c r="AK1495">
        <f t="shared" si="569"/>
        <v>0</v>
      </c>
      <c r="AL1495">
        <f t="shared" si="570"/>
        <v>0</v>
      </c>
      <c r="AM1495">
        <f t="shared" si="571"/>
        <v>0</v>
      </c>
      <c r="AN1495">
        <f t="shared" si="572"/>
        <v>0</v>
      </c>
      <c r="AO1495">
        <f t="shared" si="573"/>
        <v>0</v>
      </c>
      <c r="AP1495">
        <f t="shared" si="574"/>
        <v>0</v>
      </c>
      <c r="AQ1495">
        <f t="shared" si="575"/>
        <v>0</v>
      </c>
      <c r="AR1495">
        <f t="shared" si="576"/>
        <v>0</v>
      </c>
      <c r="AS1495">
        <f t="shared" si="577"/>
        <v>0</v>
      </c>
      <c r="AT1495">
        <f t="shared" si="578"/>
        <v>0</v>
      </c>
      <c r="AU1495">
        <f t="shared" si="579"/>
        <v>0</v>
      </c>
      <c r="AV1495">
        <f t="shared" si="580"/>
        <v>0</v>
      </c>
      <c r="AW1495">
        <f t="shared" si="581"/>
        <v>0</v>
      </c>
      <c r="AX1495">
        <f t="shared" si="582"/>
        <v>0</v>
      </c>
      <c r="AY1495">
        <f t="shared" si="583"/>
        <v>0</v>
      </c>
      <c r="AZ1495">
        <f t="shared" si="584"/>
        <v>0</v>
      </c>
      <c r="BA1495" s="35">
        <f t="shared" si="585"/>
        <v>0</v>
      </c>
      <c r="BB1495" s="36">
        <f t="shared" si="586"/>
        <v>0</v>
      </c>
      <c r="BC1495" s="37">
        <f t="shared" si="587"/>
        <v>0</v>
      </c>
      <c r="BD1495" s="38">
        <f t="shared" si="588"/>
        <v>0</v>
      </c>
      <c r="BE1495" s="35">
        <f t="shared" si="589"/>
        <v>0</v>
      </c>
      <c r="BF1495" s="36">
        <f t="shared" si="590"/>
        <v>0</v>
      </c>
      <c r="BG1495" s="37">
        <f t="shared" si="591"/>
        <v>0</v>
      </c>
      <c r="BH1495" s="38">
        <f t="shared" si="592"/>
        <v>0</v>
      </c>
      <c r="BI1495" s="35">
        <f t="shared" si="593"/>
        <v>0</v>
      </c>
      <c r="BJ1495" s="36">
        <f t="shared" si="594"/>
        <v>0</v>
      </c>
      <c r="BK1495" s="37">
        <f t="shared" si="595"/>
        <v>0</v>
      </c>
      <c r="BL1495" s="38">
        <f t="shared" si="596"/>
        <v>0</v>
      </c>
      <c r="BM1495" s="39">
        <f t="shared" si="597"/>
        <v>0</v>
      </c>
      <c r="BN1495" s="34" t="str">
        <f>IF(BM1495=0,"",
IF(SUM($BM$985:BM1495)=1,BO1495,
IF($BM$1560&gt;SUM($BM$985:BM1495),_xlfn.CONCAT(", ",BO1495),
IF($BM$1560=SUM($BM$985:BM1495),_xlfn.CONCAT(" y ",BO1495)))))</f>
        <v/>
      </c>
      <c r="BO1495" s="270" t="s">
        <v>1275</v>
      </c>
    </row>
    <row r="1496" spans="1:67" ht="15" customHeight="1">
      <c r="A1496" s="245"/>
      <c r="B1496" s="9"/>
      <c r="C1496" s="270" t="s">
        <v>1276</v>
      </c>
      <c r="D1496" s="389" t="str">
        <f>IF($AC$978="","",IF(HLOOKUP($AC$978,Presentación!$AQ$3:$BV$574,Presentación!AP515)="","",HLOOKUP($AC$978,Presentación!$AQ$3:$BV$574,Presentación!AP515,0)))</f>
        <v/>
      </c>
      <c r="E1496" s="390"/>
      <c r="F1496" s="391"/>
      <c r="G1496" s="480" t="str">
        <f>IF($AC$978="","",IF(HLOOKUP($AC$978,Presentación!$BZ$3:$DE$574,Presentación!AP515,0)="","",HLOOKUP($AC$978,Presentación!$BZ$3:$DE$574,Presentación!AP515,0)))</f>
        <v/>
      </c>
      <c r="H1496" s="481"/>
      <c r="I1496" s="481"/>
      <c r="J1496" s="481"/>
      <c r="K1496" s="481"/>
      <c r="L1496" s="482"/>
      <c r="M1496" s="27"/>
      <c r="N1496" s="27"/>
      <c r="O1496" s="27"/>
      <c r="P1496" s="27"/>
      <c r="Q1496" s="27"/>
      <c r="R1496" s="27"/>
      <c r="S1496" s="27"/>
      <c r="T1496" s="27"/>
      <c r="U1496" s="27"/>
      <c r="V1496" s="27"/>
      <c r="W1496" s="27"/>
      <c r="X1496" s="27"/>
      <c r="Y1496" s="27"/>
      <c r="Z1496" s="27"/>
      <c r="AA1496" s="27"/>
      <c r="AB1496" s="27"/>
      <c r="AC1496" s="27"/>
      <c r="AD1496" s="27"/>
      <c r="AG1496">
        <f t="shared" si="565"/>
        <v>0</v>
      </c>
      <c r="AH1496">
        <f t="shared" si="566"/>
        <v>0</v>
      </c>
      <c r="AI1496">
        <f t="shared" si="567"/>
        <v>0</v>
      </c>
      <c r="AJ1496">
        <f t="shared" si="568"/>
        <v>0</v>
      </c>
      <c r="AK1496">
        <f t="shared" si="569"/>
        <v>0</v>
      </c>
      <c r="AL1496">
        <f t="shared" si="570"/>
        <v>0</v>
      </c>
      <c r="AM1496">
        <f t="shared" si="571"/>
        <v>0</v>
      </c>
      <c r="AN1496">
        <f t="shared" si="572"/>
        <v>0</v>
      </c>
      <c r="AO1496">
        <f t="shared" si="573"/>
        <v>0</v>
      </c>
      <c r="AP1496">
        <f t="shared" si="574"/>
        <v>0</v>
      </c>
      <c r="AQ1496">
        <f t="shared" si="575"/>
        <v>0</v>
      </c>
      <c r="AR1496">
        <f t="shared" si="576"/>
        <v>0</v>
      </c>
      <c r="AS1496">
        <f t="shared" si="577"/>
        <v>0</v>
      </c>
      <c r="AT1496">
        <f t="shared" si="578"/>
        <v>0</v>
      </c>
      <c r="AU1496">
        <f t="shared" si="579"/>
        <v>0</v>
      </c>
      <c r="AV1496">
        <f t="shared" si="580"/>
        <v>0</v>
      </c>
      <c r="AW1496">
        <f t="shared" si="581"/>
        <v>0</v>
      </c>
      <c r="AX1496">
        <f t="shared" si="582"/>
        <v>0</v>
      </c>
      <c r="AY1496">
        <f t="shared" si="583"/>
        <v>0</v>
      </c>
      <c r="AZ1496">
        <f t="shared" si="584"/>
        <v>0</v>
      </c>
      <c r="BA1496" s="35">
        <f t="shared" si="585"/>
        <v>0</v>
      </c>
      <c r="BB1496" s="36">
        <f t="shared" si="586"/>
        <v>0</v>
      </c>
      <c r="BC1496" s="37">
        <f t="shared" si="587"/>
        <v>0</v>
      </c>
      <c r="BD1496" s="38">
        <f t="shared" si="588"/>
        <v>0</v>
      </c>
      <c r="BE1496" s="35">
        <f t="shared" si="589"/>
        <v>0</v>
      </c>
      <c r="BF1496" s="36">
        <f t="shared" si="590"/>
        <v>0</v>
      </c>
      <c r="BG1496" s="37">
        <f t="shared" si="591"/>
        <v>0</v>
      </c>
      <c r="BH1496" s="38">
        <f t="shared" si="592"/>
        <v>0</v>
      </c>
      <c r="BI1496" s="35">
        <f t="shared" si="593"/>
        <v>0</v>
      </c>
      <c r="BJ1496" s="36">
        <f t="shared" si="594"/>
        <v>0</v>
      </c>
      <c r="BK1496" s="37">
        <f t="shared" si="595"/>
        <v>0</v>
      </c>
      <c r="BL1496" s="38">
        <f t="shared" si="596"/>
        <v>0</v>
      </c>
      <c r="BM1496" s="39">
        <f t="shared" si="597"/>
        <v>0</v>
      </c>
      <c r="BN1496" s="34" t="str">
        <f>IF(BM1496=0,"",
IF(SUM($BM$985:BM1496)=1,BO1496,
IF($BM$1560&gt;SUM($BM$985:BM1496),_xlfn.CONCAT(", ",BO1496),
IF($BM$1560=SUM($BM$985:BM1496),_xlfn.CONCAT(" y ",BO1496)))))</f>
        <v/>
      </c>
      <c r="BO1496" s="270" t="s">
        <v>1276</v>
      </c>
    </row>
    <row r="1497" spans="1:67" ht="15" customHeight="1">
      <c r="A1497" s="245"/>
      <c r="B1497" s="9"/>
      <c r="C1497" s="270" t="s">
        <v>1277</v>
      </c>
      <c r="D1497" s="389" t="str">
        <f>IF($AC$978="","",IF(HLOOKUP($AC$978,Presentación!$AQ$3:$BV$574,Presentación!AP516)="","",HLOOKUP($AC$978,Presentación!$AQ$3:$BV$574,Presentación!AP516,0)))</f>
        <v/>
      </c>
      <c r="E1497" s="390"/>
      <c r="F1497" s="391"/>
      <c r="G1497" s="480" t="str">
        <f>IF($AC$978="","",IF(HLOOKUP($AC$978,Presentación!$BZ$3:$DE$574,Presentación!AP516,0)="","",HLOOKUP($AC$978,Presentación!$BZ$3:$DE$574,Presentación!AP516,0)))</f>
        <v/>
      </c>
      <c r="H1497" s="481"/>
      <c r="I1497" s="481"/>
      <c r="J1497" s="481"/>
      <c r="K1497" s="481"/>
      <c r="L1497" s="482"/>
      <c r="M1497" s="27"/>
      <c r="N1497" s="27"/>
      <c r="O1497" s="27"/>
      <c r="P1497" s="27"/>
      <c r="Q1497" s="27"/>
      <c r="R1497" s="27"/>
      <c r="S1497" s="27"/>
      <c r="T1497" s="27"/>
      <c r="U1497" s="27"/>
      <c r="V1497" s="27"/>
      <c r="W1497" s="27"/>
      <c r="X1497" s="27"/>
      <c r="Y1497" s="27"/>
      <c r="Z1497" s="27"/>
      <c r="AA1497" s="27"/>
      <c r="AB1497" s="27"/>
      <c r="AC1497" s="27"/>
      <c r="AD1497" s="27"/>
      <c r="AG1497">
        <f t="shared" ref="AG1497:AG1557" si="598">IF(D1498&lt;&gt;"",IF(OR(COUNTA(M1498:AD1498,M2079:AD2079,M2660:AD2660)=0,COUNTA(M1498:AD1498,M2079:AD2079,M2660:AD2660)=54),0,1),0)</f>
        <v>0</v>
      </c>
      <c r="AH1497">
        <f t="shared" ref="AH1497:AH1557" si="599">IF(D1498="",IF(COUNTA(M1498:AD1498,M2079:AD2079,M2660:AD2660)=0,0,1),0)</f>
        <v>0</v>
      </c>
      <c r="AI1497">
        <f t="shared" ref="AI1497:AI1559" si="600">COUNTIF(N1497:O1497,"NS")</f>
        <v>0</v>
      </c>
      <c r="AJ1497">
        <f t="shared" ref="AJ1497:AJ1559" si="601">SUM(N1497:O1497)</f>
        <v>0</v>
      </c>
      <c r="AK1497">
        <f t="shared" ref="AK1497:AK1559" si="602">IF(COUNTIF(M1497:O1497,"NA")=3,0,IF(COUNTA(M1497:O1497)=0,0,IF(OR(AND(M1497=0,AI1497&gt;0),AND(M1497="ns",AJ1497&gt;0),AND(M1497="ns",AI1497=0,AJ1497=0)),1,IF(OR(AND(M1497&gt;0,AI1497=2),AND(M1497="ns",AI1497=2),AND(M1497="ns",AJ1497=0,AI1497&gt;0),M1497=AJ1497),0,1))))</f>
        <v>0</v>
      </c>
      <c r="AL1497">
        <f t="shared" ref="AL1497:AL1559" si="603">COUNTIF(Q1497:R1497,"NS")</f>
        <v>0</v>
      </c>
      <c r="AM1497">
        <f t="shared" ref="AM1497:AM1559" si="604">SUM(Q1497:R1497)</f>
        <v>0</v>
      </c>
      <c r="AN1497">
        <f t="shared" ref="AN1497:AN1559" si="605">IF(COUNTIF(P1497:R1497,"NA")=3,0,IF(COUNTA(P1497:R1497)=0,0,IF(OR(AND(P1497=0,AL1497&gt;0),AND(P1497="ns",AM1497&gt;0),AND(P1497="ns",AL1497=0,AM1497=0)),1,IF(OR(AND(P1497&gt;0,AL1497=2),AND(P1497="ns",AL1497=2),AND(P1497="ns",AM1497=0,AL1497&gt;0),P1497=AM1497),0,1))))</f>
        <v>0</v>
      </c>
      <c r="AO1497">
        <f t="shared" ref="AO1497:AO1559" si="606">COUNTIF(T1497:U1497,"NS")</f>
        <v>0</v>
      </c>
      <c r="AP1497">
        <f t="shared" ref="AP1497:AP1559" si="607">SUM(T1497:U1497)</f>
        <v>0</v>
      </c>
      <c r="AQ1497">
        <f t="shared" ref="AQ1497:AQ1559" si="608">IF(COUNTIF(S1497:U1497,"NA")=3,0,IF(COUNTA(S1497:U1497)=0,0,IF(OR(AND(S1497=0,AO1497&gt;0),AND(S1497="ns",AP1497&gt;0),AND(S1497="ns",AO1497=0,AP1497=0)),1,IF(OR(AND(S1497&gt;0,AO1497=2),AND(S1497="ns",AO1497=2),AND(S1497="ns",AP1497=0,AO1497&gt;0),S1497=AP1497),0,1))))</f>
        <v>0</v>
      </c>
      <c r="AR1497">
        <f t="shared" ref="AR1497:AR1559" si="609">COUNTIF(W1497:X1497,"NS")</f>
        <v>0</v>
      </c>
      <c r="AS1497">
        <f t="shared" ref="AS1497:AS1559" si="610">SUM(W1497:X1497)</f>
        <v>0</v>
      </c>
      <c r="AT1497">
        <f t="shared" ref="AT1497:AT1559" si="611">IF(COUNTIF(V1497:X1497,"NA")=3,0,IF(COUNTA(V1497:X1497)=0,0,IF(OR(AND(V1497=0,AR1497&gt;0),AND(V1497="ns",AS1497&gt;0),AND(V1497="ns",AR1497=0,AS1497=0)),1,IF(OR(AND(V1497&gt;0,AR1497=2),AND(V1497="ns",AR1497=2),AND(V1497="ns",AS1497=0,AR1497&gt;0),V1497=AS1497),0,1))))</f>
        <v>0</v>
      </c>
      <c r="AU1497">
        <f t="shared" ref="AU1497:AU1559" si="612">COUNTIF(Z1497:AA1497,"NS")</f>
        <v>0</v>
      </c>
      <c r="AV1497">
        <f t="shared" ref="AV1497:AV1559" si="613">SUM(Z1497:AA1497)</f>
        <v>0</v>
      </c>
      <c r="AW1497">
        <f t="shared" ref="AW1497:AW1559" si="614">IF(COUNTIF(Y1497:AA1497,"NA")=3,0,IF(COUNTA(Y1497:AA1497)=0,0,IF(OR(AND(Y1497=0,AU1497&gt;0),AND(Y1497="ns",AV1497&gt;0),AND(Y1497="ns",AU1497=0,AV1497=0)),1,IF(OR(AND(Y1497&gt;0,AU1497=2),AND(Y1497="ns",AU1497=2),AND(Y1497="ns",AV1497=0,AU1497&gt;0),Y1497=AV1497),0,1))))</f>
        <v>0</v>
      </c>
      <c r="AX1497">
        <f t="shared" ref="AX1497:AX1559" si="615">COUNTIF(AC1497:AD1497,"NS")</f>
        <v>0</v>
      </c>
      <c r="AY1497">
        <f t="shared" ref="AY1497:AY1559" si="616">SUM(AC1497:AD1497)</f>
        <v>0</v>
      </c>
      <c r="AZ1497">
        <f t="shared" ref="AZ1497:AZ1558" si="617">IF(COUNTIF(AB1497:AD1497,"NA")=3,0,IF(COUNTA(AB1497:AD1497)=0,0,IF(OR(AND(AB1497=0,AX1497&gt;0),AND(AB1497="ns",AY1497&gt;0),AND(AB1497="ns",AX1497=0,AY1497=0)),1,IF(OR(AND(AB1497&gt;0,AX1497=2),AND(AB1497="ns",AX1497=2),AND(AB1497="ns",AY1497=0,AX1497&gt;0),AB1497=AY1497),0,1))))</f>
        <v>0</v>
      </c>
      <c r="BA1497" s="35">
        <f t="shared" si="585"/>
        <v>0</v>
      </c>
      <c r="BB1497" s="36">
        <f t="shared" si="586"/>
        <v>0</v>
      </c>
      <c r="BC1497" s="37">
        <f t="shared" si="587"/>
        <v>0</v>
      </c>
      <c r="BD1497" s="38">
        <f t="shared" si="588"/>
        <v>0</v>
      </c>
      <c r="BE1497" s="35">
        <f t="shared" si="589"/>
        <v>0</v>
      </c>
      <c r="BF1497" s="36">
        <f t="shared" si="590"/>
        <v>0</v>
      </c>
      <c r="BG1497" s="37">
        <f t="shared" si="591"/>
        <v>0</v>
      </c>
      <c r="BH1497" s="38">
        <f t="shared" si="592"/>
        <v>0</v>
      </c>
      <c r="BI1497" s="35">
        <f t="shared" si="593"/>
        <v>0</v>
      </c>
      <c r="BJ1497" s="36">
        <f t="shared" si="594"/>
        <v>0</v>
      </c>
      <c r="BK1497" s="37">
        <f t="shared" si="595"/>
        <v>0</v>
      </c>
      <c r="BL1497" s="38">
        <f t="shared" si="596"/>
        <v>0</v>
      </c>
      <c r="BM1497" s="39">
        <f t="shared" si="597"/>
        <v>0</v>
      </c>
      <c r="BN1497" s="34" t="str">
        <f>IF(BM1497=0,"",
IF(SUM($BM$985:BM1497)=1,BO1497,
IF($BM$1560&gt;SUM($BM$985:BM1497),_xlfn.CONCAT(", ",BO1497),
IF($BM$1560=SUM($BM$985:BM1497),_xlfn.CONCAT(" y ",BO1497)))))</f>
        <v/>
      </c>
      <c r="BO1497" s="270" t="s">
        <v>1277</v>
      </c>
    </row>
    <row r="1498" spans="1:67" ht="15" customHeight="1">
      <c r="A1498" s="245"/>
      <c r="B1498" s="9"/>
      <c r="C1498" s="270" t="s">
        <v>1278</v>
      </c>
      <c r="D1498" s="389" t="str">
        <f>IF($AC$978="","",IF(HLOOKUP($AC$978,Presentación!$AQ$3:$BV$574,Presentación!AP517)="","",HLOOKUP($AC$978,Presentación!$AQ$3:$BV$574,Presentación!AP517,0)))</f>
        <v/>
      </c>
      <c r="E1498" s="390"/>
      <c r="F1498" s="391"/>
      <c r="G1498" s="480" t="str">
        <f>IF($AC$978="","",IF(HLOOKUP($AC$978,Presentación!$BZ$3:$DE$574,Presentación!AP517,0)="","",HLOOKUP($AC$978,Presentación!$BZ$3:$DE$574,Presentación!AP517,0)))</f>
        <v/>
      </c>
      <c r="H1498" s="481"/>
      <c r="I1498" s="481"/>
      <c r="J1498" s="481"/>
      <c r="K1498" s="481"/>
      <c r="L1498" s="482"/>
      <c r="M1498" s="27"/>
      <c r="N1498" s="27"/>
      <c r="O1498" s="27"/>
      <c r="P1498" s="27"/>
      <c r="Q1498" s="27"/>
      <c r="R1498" s="27"/>
      <c r="S1498" s="27"/>
      <c r="T1498" s="27"/>
      <c r="U1498" s="27"/>
      <c r="V1498" s="27"/>
      <c r="W1498" s="27"/>
      <c r="X1498" s="27"/>
      <c r="Y1498" s="27"/>
      <c r="Z1498" s="27"/>
      <c r="AA1498" s="27"/>
      <c r="AB1498" s="27"/>
      <c r="AC1498" s="27"/>
      <c r="AD1498" s="27"/>
      <c r="AG1498">
        <f t="shared" si="598"/>
        <v>0</v>
      </c>
      <c r="AH1498">
        <f t="shared" si="599"/>
        <v>0</v>
      </c>
      <c r="AI1498">
        <f t="shared" si="600"/>
        <v>0</v>
      </c>
      <c r="AJ1498">
        <f t="shared" si="601"/>
        <v>0</v>
      </c>
      <c r="AK1498">
        <f t="shared" si="602"/>
        <v>0</v>
      </c>
      <c r="AL1498">
        <f t="shared" si="603"/>
        <v>0</v>
      </c>
      <c r="AM1498">
        <f t="shared" si="604"/>
        <v>0</v>
      </c>
      <c r="AN1498">
        <f t="shared" si="605"/>
        <v>0</v>
      </c>
      <c r="AO1498">
        <f t="shared" si="606"/>
        <v>0</v>
      </c>
      <c r="AP1498">
        <f t="shared" si="607"/>
        <v>0</v>
      </c>
      <c r="AQ1498">
        <f t="shared" si="608"/>
        <v>0</v>
      </c>
      <c r="AR1498">
        <f t="shared" si="609"/>
        <v>0</v>
      </c>
      <c r="AS1498">
        <f t="shared" si="610"/>
        <v>0</v>
      </c>
      <c r="AT1498">
        <f t="shared" si="611"/>
        <v>0</v>
      </c>
      <c r="AU1498">
        <f t="shared" si="612"/>
        <v>0</v>
      </c>
      <c r="AV1498">
        <f t="shared" si="613"/>
        <v>0</v>
      </c>
      <c r="AW1498">
        <f t="shared" si="614"/>
        <v>0</v>
      </c>
      <c r="AX1498">
        <f t="shared" si="615"/>
        <v>0</v>
      </c>
      <c r="AY1498">
        <f t="shared" si="616"/>
        <v>0</v>
      </c>
      <c r="AZ1498">
        <f t="shared" si="617"/>
        <v>0</v>
      </c>
      <c r="BA1498" s="35">
        <f t="shared" ref="BA1498:BA1559" si="618">M1498</f>
        <v>0</v>
      </c>
      <c r="BB1498" s="36">
        <f t="shared" ref="BB1498:BB1559" si="619">COUNTIF(P1498,"NS")+COUNTIF(S1498,"NS") + COUNTIF(V1498,"NS")+COUNTIF(Y1498,"NS")+COUNTIF(AB1498,"NS") + COUNTIF(M2079,"NS")+COUNTIF(P2079,"NS")+COUNTIF(S2079,"NS") + COUNTIF(V2079,"NS")+COUNTIF(Y2079,"NS")+COUNTIF(AB2079,"NS") + COUNTIF(M2660,"NS")+COUNTIF(P2660,"NS")+COUNTIF(S2660,"NS") + COUNTIF(V2660,"NS")+COUNTIF(Y2660,"NS")+COUNTIF(AB2660,"NS")</f>
        <v>0</v>
      </c>
      <c r="BC1498" s="37">
        <f t="shared" ref="BC1498:BC1559" si="620">SUM(P1498,S1498,V1498,Y1498,AB1498,M2079,P2079,S2079,V2079,Y2079,AB2079,M2660,P2660,S2660,V2660,Y2660,AB2660)</f>
        <v>0</v>
      </c>
      <c r="BD1498" s="38">
        <f t="shared" ref="BD1498:BD1559" si="621">IF(OR(AND(BA1498=0, BB1498&gt;0),AND(BA1498="NS", BC1498&gt;0), AND(BA1498="NS", BB1498=0, BC1498=0)), 1, IF(OR(AND(BA1498&gt;0, BB1498&gt;1,BA1498&gt;BC1498), AND(BA1498="NS", BB1498=2), AND(BA1498="NS", BC1498=0, BB1498&gt;0), BA1498=BC1498), 0, 1))</f>
        <v>0</v>
      </c>
      <c r="BE1498" s="35">
        <f t="shared" ref="BE1498:BE1559" si="622">N1498</f>
        <v>0</v>
      </c>
      <c r="BF1498" s="36">
        <f t="shared" ref="BF1498:BF1559" si="623">COUNTIF(Q1498,"NS")+COUNTIF(T1498,"NS") + COUNTIF(W1498,"NS")+COUNTIF(Z1498,"NS")+COUNTIF(AC1498,"NS") + COUNTIF(N2079,"NS")+COUNTIF(Q2079,"NS")+COUNTIF(T2079,"NS") + COUNTIF(W2079,"NS")+COUNTIF(Z2079,"NS")+COUNTIF(AC2079,"NS") + COUNTIF(N2660,"NS")+COUNTIF(Q2660,"NS")+COUNTIF(T2660,"NS") + COUNTIF(W2660,"NS")+COUNTIF(Z2660,"NS")+COUNTIF(AC2660,"NS")</f>
        <v>0</v>
      </c>
      <c r="BG1498" s="37">
        <f t="shared" ref="BG1498:BG1559" si="624">SUM(Q1498,T1498,W1498,Z1498,AC1498,N2079,Q2079,T2079,W2079,Z2079,AC2079,N2660,Q2660,T2660,W2660,Z2660,AC2660)</f>
        <v>0</v>
      </c>
      <c r="BH1498" s="38">
        <f t="shared" ref="BH1498:BH1559" si="625">IF(OR(AND(BE1498=0, BF1498&gt;0),AND(BE1498="NS", BG1498&gt;0), AND(BE1498="NS", BF1498=0, BG1498=0)), 1, IF(OR(AND(BE1498&gt;0, BF1498&gt;1,BE1498&gt;BG1498), AND(BE1498="NS", BF1498=2), AND(BE1498="NS", BG1498=0, BF1498&gt;0), BE1498=BG1498), 0, 1))</f>
        <v>0</v>
      </c>
      <c r="BI1498" s="35">
        <f t="shared" ref="BI1498:BI1559" si="626">O1498</f>
        <v>0</v>
      </c>
      <c r="BJ1498" s="36">
        <f t="shared" ref="BJ1498:BJ1559" si="627">COUNTIF(R1498,"NS")+COUNTIF(U1498,"NS") + COUNTIF(X1498,"NS")+COUNTIF(AA1498,"NS")+COUNTIF(AD1498,"NS") + COUNTIF(O2079,"NS")+COUNTIF(R2079,"NS")+COUNTIF(U2079,"NS") + COUNTIF(X2079,"NS")+COUNTIF(AA2079,"NS")+COUNTIF(AD2079,"NS") + COUNTIF(O2660,"NS")+COUNTIF(R2660,"NS")+COUNTIF(U2660,"NS") + COUNTIF(X2660,"NS")+COUNTIF(AA2660,"NS")+COUNTIF(AD2660,"NS")</f>
        <v>0</v>
      </c>
      <c r="BK1498" s="37">
        <f t="shared" ref="BK1498:BK1559" si="628">SUM(R1498,U1498,X1498,AA1498,AD1498,O2079,R2079,U2079,X2079,AA2079,AD2079,O2660,R2660,U2660,X2660,AA2660,AD2660)</f>
        <v>0</v>
      </c>
      <c r="BL1498" s="38">
        <f t="shared" ref="BL1498:BL1559" si="629">IF(OR(AND(BI1498=0, BJ1498&gt;0),AND(BI1498="NS", BK1498&gt;0), AND(BI1498="NS", BJ1498=0, BK1498=0)), 1, IF(OR(AND(BI1498&gt;0, BJ1498&gt;1,BI1498&gt;BK1498), AND(BI1498="NS", BJ1498=2), AND(BI1498="NS", BK1498=0, BJ1498&gt;0), BI1498=BK1498), 0, 1))</f>
        <v>0</v>
      </c>
      <c r="BM1498" s="39">
        <f t="shared" ref="BM1498:BM1558" si="630">IF(SUM(BD1498,BH1498,BL1498)=0,0,1)</f>
        <v>0</v>
      </c>
      <c r="BN1498" s="34" t="str">
        <f>IF(BM1498=0,"",
IF(SUM($BM$985:BM1498)=1,BO1498,
IF($BM$1560&gt;SUM($BM$985:BM1498),_xlfn.CONCAT(", ",BO1498),
IF($BM$1560=SUM($BM$985:BM1498),_xlfn.CONCAT(" y ",BO1498)))))</f>
        <v/>
      </c>
      <c r="BO1498" s="270" t="s">
        <v>1278</v>
      </c>
    </row>
    <row r="1499" spans="1:67" ht="15" customHeight="1">
      <c r="A1499" s="245"/>
      <c r="B1499" s="9"/>
      <c r="C1499" s="270" t="s">
        <v>1279</v>
      </c>
      <c r="D1499" s="389" t="str">
        <f>IF($AC$978="","",IF(HLOOKUP($AC$978,Presentación!$AQ$3:$BV$574,Presentación!AP518)="","",HLOOKUP($AC$978,Presentación!$AQ$3:$BV$574,Presentación!AP518,0)))</f>
        <v/>
      </c>
      <c r="E1499" s="390"/>
      <c r="F1499" s="391"/>
      <c r="G1499" s="480" t="str">
        <f>IF($AC$978="","",IF(HLOOKUP($AC$978,Presentación!$BZ$3:$DE$574,Presentación!AP518,0)="","",HLOOKUP($AC$978,Presentación!$BZ$3:$DE$574,Presentación!AP518,0)))</f>
        <v/>
      </c>
      <c r="H1499" s="481"/>
      <c r="I1499" s="481"/>
      <c r="J1499" s="481"/>
      <c r="K1499" s="481"/>
      <c r="L1499" s="482"/>
      <c r="M1499" s="27"/>
      <c r="N1499" s="27"/>
      <c r="O1499" s="27"/>
      <c r="P1499" s="27"/>
      <c r="Q1499" s="27"/>
      <c r="R1499" s="27"/>
      <c r="S1499" s="27"/>
      <c r="T1499" s="27"/>
      <c r="U1499" s="27"/>
      <c r="V1499" s="27"/>
      <c r="W1499" s="27"/>
      <c r="X1499" s="27"/>
      <c r="Y1499" s="27"/>
      <c r="Z1499" s="27"/>
      <c r="AA1499" s="27"/>
      <c r="AB1499" s="27"/>
      <c r="AC1499" s="27"/>
      <c r="AD1499" s="27"/>
      <c r="AG1499">
        <f t="shared" si="598"/>
        <v>0</v>
      </c>
      <c r="AH1499">
        <f t="shared" si="599"/>
        <v>0</v>
      </c>
      <c r="AI1499">
        <f t="shared" si="600"/>
        <v>0</v>
      </c>
      <c r="AJ1499">
        <f t="shared" si="601"/>
        <v>0</v>
      </c>
      <c r="AK1499">
        <f t="shared" si="602"/>
        <v>0</v>
      </c>
      <c r="AL1499">
        <f t="shared" si="603"/>
        <v>0</v>
      </c>
      <c r="AM1499">
        <f t="shared" si="604"/>
        <v>0</v>
      </c>
      <c r="AN1499">
        <f t="shared" si="605"/>
        <v>0</v>
      </c>
      <c r="AO1499">
        <f t="shared" si="606"/>
        <v>0</v>
      </c>
      <c r="AP1499">
        <f t="shared" si="607"/>
        <v>0</v>
      </c>
      <c r="AQ1499">
        <f t="shared" si="608"/>
        <v>0</v>
      </c>
      <c r="AR1499">
        <f t="shared" si="609"/>
        <v>0</v>
      </c>
      <c r="AS1499">
        <f t="shared" si="610"/>
        <v>0</v>
      </c>
      <c r="AT1499">
        <f t="shared" si="611"/>
        <v>0</v>
      </c>
      <c r="AU1499">
        <f t="shared" si="612"/>
        <v>0</v>
      </c>
      <c r="AV1499">
        <f t="shared" si="613"/>
        <v>0</v>
      </c>
      <c r="AW1499">
        <f t="shared" si="614"/>
        <v>0</v>
      </c>
      <c r="AX1499">
        <f t="shared" si="615"/>
        <v>0</v>
      </c>
      <c r="AY1499">
        <f t="shared" si="616"/>
        <v>0</v>
      </c>
      <c r="AZ1499">
        <f t="shared" si="617"/>
        <v>0</v>
      </c>
      <c r="BA1499" s="35">
        <f t="shared" si="618"/>
        <v>0</v>
      </c>
      <c r="BB1499" s="36">
        <f t="shared" si="619"/>
        <v>0</v>
      </c>
      <c r="BC1499" s="37">
        <f t="shared" si="620"/>
        <v>0</v>
      </c>
      <c r="BD1499" s="38">
        <f t="shared" si="621"/>
        <v>0</v>
      </c>
      <c r="BE1499" s="35">
        <f t="shared" si="622"/>
        <v>0</v>
      </c>
      <c r="BF1499" s="36">
        <f t="shared" si="623"/>
        <v>0</v>
      </c>
      <c r="BG1499" s="37">
        <f t="shared" si="624"/>
        <v>0</v>
      </c>
      <c r="BH1499" s="38">
        <f t="shared" si="625"/>
        <v>0</v>
      </c>
      <c r="BI1499" s="35">
        <f t="shared" si="626"/>
        <v>0</v>
      </c>
      <c r="BJ1499" s="36">
        <f t="shared" si="627"/>
        <v>0</v>
      </c>
      <c r="BK1499" s="37">
        <f t="shared" si="628"/>
        <v>0</v>
      </c>
      <c r="BL1499" s="38">
        <f t="shared" si="629"/>
        <v>0</v>
      </c>
      <c r="BM1499" s="39">
        <f t="shared" si="630"/>
        <v>0</v>
      </c>
      <c r="BN1499" s="34" t="str">
        <f>IF(BM1499=0,"",
IF(SUM($BM$985:BM1499)=1,BO1499,
IF($BM$1560&gt;SUM($BM$985:BM1499),_xlfn.CONCAT(", ",BO1499),
IF($BM$1560=SUM($BM$985:BM1499),_xlfn.CONCAT(" y ",BO1499)))))</f>
        <v/>
      </c>
      <c r="BO1499" s="270" t="s">
        <v>1279</v>
      </c>
    </row>
    <row r="1500" spans="1:67" ht="15" customHeight="1">
      <c r="A1500" s="245"/>
      <c r="B1500" s="9"/>
      <c r="C1500" s="270" t="s">
        <v>1280</v>
      </c>
      <c r="D1500" s="389" t="str">
        <f>IF($AC$978="","",IF(HLOOKUP($AC$978,Presentación!$AQ$3:$BV$574,Presentación!AP519)="","",HLOOKUP($AC$978,Presentación!$AQ$3:$BV$574,Presentación!AP519,0)))</f>
        <v/>
      </c>
      <c r="E1500" s="390"/>
      <c r="F1500" s="391"/>
      <c r="G1500" s="480" t="str">
        <f>IF($AC$978="","",IF(HLOOKUP($AC$978,Presentación!$BZ$3:$DE$574,Presentación!AP519,0)="","",HLOOKUP($AC$978,Presentación!$BZ$3:$DE$574,Presentación!AP519,0)))</f>
        <v/>
      </c>
      <c r="H1500" s="481"/>
      <c r="I1500" s="481"/>
      <c r="J1500" s="481"/>
      <c r="K1500" s="481"/>
      <c r="L1500" s="482"/>
      <c r="M1500" s="27"/>
      <c r="N1500" s="27"/>
      <c r="O1500" s="27"/>
      <c r="P1500" s="27"/>
      <c r="Q1500" s="27"/>
      <c r="R1500" s="27"/>
      <c r="S1500" s="27"/>
      <c r="T1500" s="27"/>
      <c r="U1500" s="27"/>
      <c r="V1500" s="27"/>
      <c r="W1500" s="27"/>
      <c r="X1500" s="27"/>
      <c r="Y1500" s="27"/>
      <c r="Z1500" s="27"/>
      <c r="AA1500" s="27"/>
      <c r="AB1500" s="27"/>
      <c r="AC1500" s="27"/>
      <c r="AD1500" s="27"/>
      <c r="AG1500">
        <f t="shared" si="598"/>
        <v>0</v>
      </c>
      <c r="AH1500">
        <f t="shared" si="599"/>
        <v>0</v>
      </c>
      <c r="AI1500">
        <f t="shared" si="600"/>
        <v>0</v>
      </c>
      <c r="AJ1500">
        <f t="shared" si="601"/>
        <v>0</v>
      </c>
      <c r="AK1500">
        <f t="shared" si="602"/>
        <v>0</v>
      </c>
      <c r="AL1500">
        <f t="shared" si="603"/>
        <v>0</v>
      </c>
      <c r="AM1500">
        <f t="shared" si="604"/>
        <v>0</v>
      </c>
      <c r="AN1500">
        <f t="shared" si="605"/>
        <v>0</v>
      </c>
      <c r="AO1500">
        <f t="shared" si="606"/>
        <v>0</v>
      </c>
      <c r="AP1500">
        <f t="shared" si="607"/>
        <v>0</v>
      </c>
      <c r="AQ1500">
        <f t="shared" si="608"/>
        <v>0</v>
      </c>
      <c r="AR1500">
        <f t="shared" si="609"/>
        <v>0</v>
      </c>
      <c r="AS1500">
        <f t="shared" si="610"/>
        <v>0</v>
      </c>
      <c r="AT1500">
        <f t="shared" si="611"/>
        <v>0</v>
      </c>
      <c r="AU1500">
        <f t="shared" si="612"/>
        <v>0</v>
      </c>
      <c r="AV1500">
        <f t="shared" si="613"/>
        <v>0</v>
      </c>
      <c r="AW1500">
        <f t="shared" si="614"/>
        <v>0</v>
      </c>
      <c r="AX1500">
        <f t="shared" si="615"/>
        <v>0</v>
      </c>
      <c r="AY1500">
        <f t="shared" si="616"/>
        <v>0</v>
      </c>
      <c r="AZ1500">
        <f t="shared" si="617"/>
        <v>0</v>
      </c>
      <c r="BA1500" s="35">
        <f t="shared" si="618"/>
        <v>0</v>
      </c>
      <c r="BB1500" s="36">
        <f t="shared" si="619"/>
        <v>0</v>
      </c>
      <c r="BC1500" s="37">
        <f t="shared" si="620"/>
        <v>0</v>
      </c>
      <c r="BD1500" s="38">
        <f t="shared" si="621"/>
        <v>0</v>
      </c>
      <c r="BE1500" s="35">
        <f t="shared" si="622"/>
        <v>0</v>
      </c>
      <c r="BF1500" s="36">
        <f t="shared" si="623"/>
        <v>0</v>
      </c>
      <c r="BG1500" s="37">
        <f t="shared" si="624"/>
        <v>0</v>
      </c>
      <c r="BH1500" s="38">
        <f t="shared" si="625"/>
        <v>0</v>
      </c>
      <c r="BI1500" s="35">
        <f t="shared" si="626"/>
        <v>0</v>
      </c>
      <c r="BJ1500" s="36">
        <f t="shared" si="627"/>
        <v>0</v>
      </c>
      <c r="BK1500" s="37">
        <f t="shared" si="628"/>
        <v>0</v>
      </c>
      <c r="BL1500" s="38">
        <f t="shared" si="629"/>
        <v>0</v>
      </c>
      <c r="BM1500" s="39">
        <f t="shared" si="630"/>
        <v>0</v>
      </c>
      <c r="BN1500" s="34" t="str">
        <f>IF(BM1500=0,"",
IF(SUM($BM$985:BM1500)=1,BO1500,
IF($BM$1560&gt;SUM($BM$985:BM1500),_xlfn.CONCAT(", ",BO1500),
IF($BM$1560=SUM($BM$985:BM1500),_xlfn.CONCAT(" y ",BO1500)))))</f>
        <v/>
      </c>
      <c r="BO1500" s="270" t="s">
        <v>1280</v>
      </c>
    </row>
    <row r="1501" spans="1:67" ht="15" customHeight="1">
      <c r="A1501" s="245"/>
      <c r="B1501" s="9"/>
      <c r="C1501" s="270" t="s">
        <v>1281</v>
      </c>
      <c r="D1501" s="389" t="str">
        <f>IF($AC$978="","",IF(HLOOKUP($AC$978,Presentación!$AQ$3:$BV$574,Presentación!AP520)="","",HLOOKUP($AC$978,Presentación!$AQ$3:$BV$574,Presentación!AP520,0)))</f>
        <v/>
      </c>
      <c r="E1501" s="390"/>
      <c r="F1501" s="391"/>
      <c r="G1501" s="480" t="str">
        <f>IF($AC$978="","",IF(HLOOKUP($AC$978,Presentación!$BZ$3:$DE$574,Presentación!AP520,0)="","",HLOOKUP($AC$978,Presentación!$BZ$3:$DE$574,Presentación!AP520,0)))</f>
        <v/>
      </c>
      <c r="H1501" s="481"/>
      <c r="I1501" s="481"/>
      <c r="J1501" s="481"/>
      <c r="K1501" s="481"/>
      <c r="L1501" s="482"/>
      <c r="M1501" s="27"/>
      <c r="N1501" s="27"/>
      <c r="O1501" s="27"/>
      <c r="P1501" s="27"/>
      <c r="Q1501" s="27"/>
      <c r="R1501" s="27"/>
      <c r="S1501" s="27"/>
      <c r="T1501" s="27"/>
      <c r="U1501" s="27"/>
      <c r="V1501" s="27"/>
      <c r="W1501" s="27"/>
      <c r="X1501" s="27"/>
      <c r="Y1501" s="27"/>
      <c r="Z1501" s="27"/>
      <c r="AA1501" s="27"/>
      <c r="AB1501" s="27"/>
      <c r="AC1501" s="27"/>
      <c r="AD1501" s="27"/>
      <c r="AG1501">
        <f t="shared" si="598"/>
        <v>0</v>
      </c>
      <c r="AH1501">
        <f t="shared" si="599"/>
        <v>0</v>
      </c>
      <c r="AI1501">
        <f t="shared" si="600"/>
        <v>0</v>
      </c>
      <c r="AJ1501">
        <f t="shared" si="601"/>
        <v>0</v>
      </c>
      <c r="AK1501">
        <f t="shared" si="602"/>
        <v>0</v>
      </c>
      <c r="AL1501">
        <f t="shared" si="603"/>
        <v>0</v>
      </c>
      <c r="AM1501">
        <f t="shared" si="604"/>
        <v>0</v>
      </c>
      <c r="AN1501">
        <f t="shared" si="605"/>
        <v>0</v>
      </c>
      <c r="AO1501">
        <f t="shared" si="606"/>
        <v>0</v>
      </c>
      <c r="AP1501">
        <f t="shared" si="607"/>
        <v>0</v>
      </c>
      <c r="AQ1501">
        <f t="shared" si="608"/>
        <v>0</v>
      </c>
      <c r="AR1501">
        <f t="shared" si="609"/>
        <v>0</v>
      </c>
      <c r="AS1501">
        <f t="shared" si="610"/>
        <v>0</v>
      </c>
      <c r="AT1501">
        <f t="shared" si="611"/>
        <v>0</v>
      </c>
      <c r="AU1501">
        <f t="shared" si="612"/>
        <v>0</v>
      </c>
      <c r="AV1501">
        <f t="shared" si="613"/>
        <v>0</v>
      </c>
      <c r="AW1501">
        <f t="shared" si="614"/>
        <v>0</v>
      </c>
      <c r="AX1501">
        <f t="shared" si="615"/>
        <v>0</v>
      </c>
      <c r="AY1501">
        <f t="shared" si="616"/>
        <v>0</v>
      </c>
      <c r="AZ1501">
        <f t="shared" si="617"/>
        <v>0</v>
      </c>
      <c r="BA1501" s="35">
        <f t="shared" si="618"/>
        <v>0</v>
      </c>
      <c r="BB1501" s="36">
        <f t="shared" si="619"/>
        <v>0</v>
      </c>
      <c r="BC1501" s="37">
        <f t="shared" si="620"/>
        <v>0</v>
      </c>
      <c r="BD1501" s="38">
        <f t="shared" si="621"/>
        <v>0</v>
      </c>
      <c r="BE1501" s="35">
        <f t="shared" si="622"/>
        <v>0</v>
      </c>
      <c r="BF1501" s="36">
        <f t="shared" si="623"/>
        <v>0</v>
      </c>
      <c r="BG1501" s="37">
        <f t="shared" si="624"/>
        <v>0</v>
      </c>
      <c r="BH1501" s="38">
        <f t="shared" si="625"/>
        <v>0</v>
      </c>
      <c r="BI1501" s="35">
        <f t="shared" si="626"/>
        <v>0</v>
      </c>
      <c r="BJ1501" s="36">
        <f t="shared" si="627"/>
        <v>0</v>
      </c>
      <c r="BK1501" s="37">
        <f t="shared" si="628"/>
        <v>0</v>
      </c>
      <c r="BL1501" s="38">
        <f t="shared" si="629"/>
        <v>0</v>
      </c>
      <c r="BM1501" s="39">
        <f t="shared" si="630"/>
        <v>0</v>
      </c>
      <c r="BN1501" s="34" t="str">
        <f>IF(BM1501=0,"",
IF(SUM($BM$985:BM1501)=1,BO1501,
IF($BM$1560&gt;SUM($BM$985:BM1501),_xlfn.CONCAT(", ",BO1501),
IF($BM$1560=SUM($BM$985:BM1501),_xlfn.CONCAT(" y ",BO1501)))))</f>
        <v/>
      </c>
      <c r="BO1501" s="270" t="s">
        <v>1281</v>
      </c>
    </row>
    <row r="1502" spans="1:67" ht="15" customHeight="1">
      <c r="A1502" s="245"/>
      <c r="B1502" s="9"/>
      <c r="C1502" s="270" t="s">
        <v>1282</v>
      </c>
      <c r="D1502" s="389" t="str">
        <f>IF($AC$978="","",IF(HLOOKUP($AC$978,Presentación!$AQ$3:$BV$574,Presentación!AP521)="","",HLOOKUP($AC$978,Presentación!$AQ$3:$BV$574,Presentación!AP521,0)))</f>
        <v/>
      </c>
      <c r="E1502" s="390"/>
      <c r="F1502" s="391"/>
      <c r="G1502" s="480" t="str">
        <f>IF($AC$978="","",IF(HLOOKUP($AC$978,Presentación!$BZ$3:$DE$574,Presentación!AP521,0)="","",HLOOKUP($AC$978,Presentación!$BZ$3:$DE$574,Presentación!AP521,0)))</f>
        <v/>
      </c>
      <c r="H1502" s="481"/>
      <c r="I1502" s="481"/>
      <c r="J1502" s="481"/>
      <c r="K1502" s="481"/>
      <c r="L1502" s="482"/>
      <c r="M1502" s="27"/>
      <c r="N1502" s="27"/>
      <c r="O1502" s="27"/>
      <c r="P1502" s="27"/>
      <c r="Q1502" s="27"/>
      <c r="R1502" s="27"/>
      <c r="S1502" s="27"/>
      <c r="T1502" s="27"/>
      <c r="U1502" s="27"/>
      <c r="V1502" s="27"/>
      <c r="W1502" s="27"/>
      <c r="X1502" s="27"/>
      <c r="Y1502" s="27"/>
      <c r="Z1502" s="27"/>
      <c r="AA1502" s="27"/>
      <c r="AB1502" s="27"/>
      <c r="AC1502" s="27"/>
      <c r="AD1502" s="27"/>
      <c r="AG1502">
        <f t="shared" si="598"/>
        <v>0</v>
      </c>
      <c r="AH1502">
        <f t="shared" si="599"/>
        <v>0</v>
      </c>
      <c r="AI1502">
        <f t="shared" si="600"/>
        <v>0</v>
      </c>
      <c r="AJ1502">
        <f t="shared" si="601"/>
        <v>0</v>
      </c>
      <c r="AK1502">
        <f t="shared" si="602"/>
        <v>0</v>
      </c>
      <c r="AL1502">
        <f t="shared" si="603"/>
        <v>0</v>
      </c>
      <c r="AM1502">
        <f t="shared" si="604"/>
        <v>0</v>
      </c>
      <c r="AN1502">
        <f t="shared" si="605"/>
        <v>0</v>
      </c>
      <c r="AO1502">
        <f t="shared" si="606"/>
        <v>0</v>
      </c>
      <c r="AP1502">
        <f t="shared" si="607"/>
        <v>0</v>
      </c>
      <c r="AQ1502">
        <f t="shared" si="608"/>
        <v>0</v>
      </c>
      <c r="AR1502">
        <f t="shared" si="609"/>
        <v>0</v>
      </c>
      <c r="AS1502">
        <f t="shared" si="610"/>
        <v>0</v>
      </c>
      <c r="AT1502">
        <f t="shared" si="611"/>
        <v>0</v>
      </c>
      <c r="AU1502">
        <f t="shared" si="612"/>
        <v>0</v>
      </c>
      <c r="AV1502">
        <f t="shared" si="613"/>
        <v>0</v>
      </c>
      <c r="AW1502">
        <f t="shared" si="614"/>
        <v>0</v>
      </c>
      <c r="AX1502">
        <f t="shared" si="615"/>
        <v>0</v>
      </c>
      <c r="AY1502">
        <f t="shared" si="616"/>
        <v>0</v>
      </c>
      <c r="AZ1502">
        <f t="shared" si="617"/>
        <v>0</v>
      </c>
      <c r="BA1502" s="35">
        <f t="shared" si="618"/>
        <v>0</v>
      </c>
      <c r="BB1502" s="36">
        <f t="shared" si="619"/>
        <v>0</v>
      </c>
      <c r="BC1502" s="37">
        <f t="shared" si="620"/>
        <v>0</v>
      </c>
      <c r="BD1502" s="38">
        <f t="shared" si="621"/>
        <v>0</v>
      </c>
      <c r="BE1502" s="35">
        <f t="shared" si="622"/>
        <v>0</v>
      </c>
      <c r="BF1502" s="36">
        <f t="shared" si="623"/>
        <v>0</v>
      </c>
      <c r="BG1502" s="37">
        <f t="shared" si="624"/>
        <v>0</v>
      </c>
      <c r="BH1502" s="38">
        <f t="shared" si="625"/>
        <v>0</v>
      </c>
      <c r="BI1502" s="35">
        <f t="shared" si="626"/>
        <v>0</v>
      </c>
      <c r="BJ1502" s="36">
        <f t="shared" si="627"/>
        <v>0</v>
      </c>
      <c r="BK1502" s="37">
        <f t="shared" si="628"/>
        <v>0</v>
      </c>
      <c r="BL1502" s="38">
        <f t="shared" si="629"/>
        <v>0</v>
      </c>
      <c r="BM1502" s="39">
        <f t="shared" si="630"/>
        <v>0</v>
      </c>
      <c r="BN1502" s="34" t="str">
        <f>IF(BM1502=0,"",
IF(SUM($BM$985:BM1502)=1,BO1502,
IF($BM$1560&gt;SUM($BM$985:BM1502),_xlfn.CONCAT(", ",BO1502),
IF($BM$1560=SUM($BM$985:BM1502),_xlfn.CONCAT(" y ",BO1502)))))</f>
        <v/>
      </c>
      <c r="BO1502" s="270" t="s">
        <v>1282</v>
      </c>
    </row>
    <row r="1503" spans="1:67" ht="15" customHeight="1">
      <c r="A1503" s="245"/>
      <c r="B1503" s="9"/>
      <c r="C1503" s="270" t="s">
        <v>1283</v>
      </c>
      <c r="D1503" s="389" t="str">
        <f>IF($AC$978="","",IF(HLOOKUP($AC$978,Presentación!$AQ$3:$BV$574,Presentación!AP522)="","",HLOOKUP($AC$978,Presentación!$AQ$3:$BV$574,Presentación!AP522,0)))</f>
        <v/>
      </c>
      <c r="E1503" s="390"/>
      <c r="F1503" s="391"/>
      <c r="G1503" s="480" t="str">
        <f>IF($AC$978="","",IF(HLOOKUP($AC$978,Presentación!$BZ$3:$DE$574,Presentación!AP522,0)="","",HLOOKUP($AC$978,Presentación!$BZ$3:$DE$574,Presentación!AP522,0)))</f>
        <v/>
      </c>
      <c r="H1503" s="481"/>
      <c r="I1503" s="481"/>
      <c r="J1503" s="481"/>
      <c r="K1503" s="481"/>
      <c r="L1503" s="482"/>
      <c r="M1503" s="27"/>
      <c r="N1503" s="27"/>
      <c r="O1503" s="27"/>
      <c r="P1503" s="27"/>
      <c r="Q1503" s="27"/>
      <c r="R1503" s="27"/>
      <c r="S1503" s="27"/>
      <c r="T1503" s="27"/>
      <c r="U1503" s="27"/>
      <c r="V1503" s="27"/>
      <c r="W1503" s="27"/>
      <c r="X1503" s="27"/>
      <c r="Y1503" s="27"/>
      <c r="Z1503" s="27"/>
      <c r="AA1503" s="27"/>
      <c r="AB1503" s="27"/>
      <c r="AC1503" s="27"/>
      <c r="AD1503" s="27"/>
      <c r="AG1503">
        <f t="shared" si="598"/>
        <v>0</v>
      </c>
      <c r="AH1503">
        <f t="shared" si="599"/>
        <v>0</v>
      </c>
      <c r="AI1503">
        <f t="shared" si="600"/>
        <v>0</v>
      </c>
      <c r="AJ1503">
        <f t="shared" si="601"/>
        <v>0</v>
      </c>
      <c r="AK1503">
        <f t="shared" si="602"/>
        <v>0</v>
      </c>
      <c r="AL1503">
        <f t="shared" si="603"/>
        <v>0</v>
      </c>
      <c r="AM1503">
        <f t="shared" si="604"/>
        <v>0</v>
      </c>
      <c r="AN1503">
        <f t="shared" si="605"/>
        <v>0</v>
      </c>
      <c r="AO1503">
        <f t="shared" si="606"/>
        <v>0</v>
      </c>
      <c r="AP1503">
        <f t="shared" si="607"/>
        <v>0</v>
      </c>
      <c r="AQ1503">
        <f t="shared" si="608"/>
        <v>0</v>
      </c>
      <c r="AR1503">
        <f t="shared" si="609"/>
        <v>0</v>
      </c>
      <c r="AS1503">
        <f t="shared" si="610"/>
        <v>0</v>
      </c>
      <c r="AT1503">
        <f t="shared" si="611"/>
        <v>0</v>
      </c>
      <c r="AU1503">
        <f t="shared" si="612"/>
        <v>0</v>
      </c>
      <c r="AV1503">
        <f t="shared" si="613"/>
        <v>0</v>
      </c>
      <c r="AW1503">
        <f t="shared" si="614"/>
        <v>0</v>
      </c>
      <c r="AX1503">
        <f t="shared" si="615"/>
        <v>0</v>
      </c>
      <c r="AY1503">
        <f t="shared" si="616"/>
        <v>0</v>
      </c>
      <c r="AZ1503">
        <f t="shared" si="617"/>
        <v>0</v>
      </c>
      <c r="BA1503" s="35">
        <f t="shared" si="618"/>
        <v>0</v>
      </c>
      <c r="BB1503" s="36">
        <f t="shared" si="619"/>
        <v>0</v>
      </c>
      <c r="BC1503" s="37">
        <f t="shared" si="620"/>
        <v>0</v>
      </c>
      <c r="BD1503" s="38">
        <f t="shared" si="621"/>
        <v>0</v>
      </c>
      <c r="BE1503" s="35">
        <f t="shared" si="622"/>
        <v>0</v>
      </c>
      <c r="BF1503" s="36">
        <f t="shared" si="623"/>
        <v>0</v>
      </c>
      <c r="BG1503" s="37">
        <f t="shared" si="624"/>
        <v>0</v>
      </c>
      <c r="BH1503" s="38">
        <f t="shared" si="625"/>
        <v>0</v>
      </c>
      <c r="BI1503" s="35">
        <f t="shared" si="626"/>
        <v>0</v>
      </c>
      <c r="BJ1503" s="36">
        <f t="shared" si="627"/>
        <v>0</v>
      </c>
      <c r="BK1503" s="37">
        <f t="shared" si="628"/>
        <v>0</v>
      </c>
      <c r="BL1503" s="38">
        <f t="shared" si="629"/>
        <v>0</v>
      </c>
      <c r="BM1503" s="39">
        <f t="shared" si="630"/>
        <v>0</v>
      </c>
      <c r="BN1503" s="34" t="str">
        <f>IF(BM1503=0,"",
IF(SUM($BM$985:BM1503)=1,BO1503,
IF($BM$1560&gt;SUM($BM$985:BM1503),_xlfn.CONCAT(", ",BO1503),
IF($BM$1560=SUM($BM$985:BM1503),_xlfn.CONCAT(" y ",BO1503)))))</f>
        <v/>
      </c>
      <c r="BO1503" s="270" t="s">
        <v>1283</v>
      </c>
    </row>
    <row r="1504" spans="1:67" ht="15" customHeight="1">
      <c r="A1504" s="245"/>
      <c r="B1504" s="9"/>
      <c r="C1504" s="270" t="s">
        <v>1284</v>
      </c>
      <c r="D1504" s="389" t="str">
        <f>IF($AC$978="","",IF(HLOOKUP($AC$978,Presentación!$AQ$3:$BV$574,Presentación!AP523)="","",HLOOKUP($AC$978,Presentación!$AQ$3:$BV$574,Presentación!AP523,0)))</f>
        <v/>
      </c>
      <c r="E1504" s="390"/>
      <c r="F1504" s="391"/>
      <c r="G1504" s="480" t="str">
        <f>IF($AC$978="","",IF(HLOOKUP($AC$978,Presentación!$BZ$3:$DE$574,Presentación!AP523,0)="","",HLOOKUP($AC$978,Presentación!$BZ$3:$DE$574,Presentación!AP523,0)))</f>
        <v/>
      </c>
      <c r="H1504" s="481"/>
      <c r="I1504" s="481"/>
      <c r="J1504" s="481"/>
      <c r="K1504" s="481"/>
      <c r="L1504" s="482"/>
      <c r="M1504" s="27"/>
      <c r="N1504" s="27"/>
      <c r="O1504" s="27"/>
      <c r="P1504" s="27"/>
      <c r="Q1504" s="27"/>
      <c r="R1504" s="27"/>
      <c r="S1504" s="27"/>
      <c r="T1504" s="27"/>
      <c r="U1504" s="27"/>
      <c r="V1504" s="27"/>
      <c r="W1504" s="27"/>
      <c r="X1504" s="27"/>
      <c r="Y1504" s="27"/>
      <c r="Z1504" s="27"/>
      <c r="AA1504" s="27"/>
      <c r="AB1504" s="27"/>
      <c r="AC1504" s="27"/>
      <c r="AD1504" s="27"/>
      <c r="AG1504">
        <f t="shared" si="598"/>
        <v>0</v>
      </c>
      <c r="AH1504">
        <f t="shared" si="599"/>
        <v>0</v>
      </c>
      <c r="AI1504">
        <f t="shared" si="600"/>
        <v>0</v>
      </c>
      <c r="AJ1504">
        <f t="shared" si="601"/>
        <v>0</v>
      </c>
      <c r="AK1504">
        <f t="shared" si="602"/>
        <v>0</v>
      </c>
      <c r="AL1504">
        <f t="shared" si="603"/>
        <v>0</v>
      </c>
      <c r="AM1504">
        <f t="shared" si="604"/>
        <v>0</v>
      </c>
      <c r="AN1504">
        <f t="shared" si="605"/>
        <v>0</v>
      </c>
      <c r="AO1504">
        <f t="shared" si="606"/>
        <v>0</v>
      </c>
      <c r="AP1504">
        <f t="shared" si="607"/>
        <v>0</v>
      </c>
      <c r="AQ1504">
        <f t="shared" si="608"/>
        <v>0</v>
      </c>
      <c r="AR1504">
        <f t="shared" si="609"/>
        <v>0</v>
      </c>
      <c r="AS1504">
        <f t="shared" si="610"/>
        <v>0</v>
      </c>
      <c r="AT1504">
        <f t="shared" si="611"/>
        <v>0</v>
      </c>
      <c r="AU1504">
        <f t="shared" si="612"/>
        <v>0</v>
      </c>
      <c r="AV1504">
        <f t="shared" si="613"/>
        <v>0</v>
      </c>
      <c r="AW1504">
        <f t="shared" si="614"/>
        <v>0</v>
      </c>
      <c r="AX1504">
        <f t="shared" si="615"/>
        <v>0</v>
      </c>
      <c r="AY1504">
        <f t="shared" si="616"/>
        <v>0</v>
      </c>
      <c r="AZ1504">
        <f t="shared" si="617"/>
        <v>0</v>
      </c>
      <c r="BA1504" s="35">
        <f t="shared" si="618"/>
        <v>0</v>
      </c>
      <c r="BB1504" s="36">
        <f t="shared" si="619"/>
        <v>0</v>
      </c>
      <c r="BC1504" s="37">
        <f t="shared" si="620"/>
        <v>0</v>
      </c>
      <c r="BD1504" s="38">
        <f t="shared" si="621"/>
        <v>0</v>
      </c>
      <c r="BE1504" s="35">
        <f t="shared" si="622"/>
        <v>0</v>
      </c>
      <c r="BF1504" s="36">
        <f t="shared" si="623"/>
        <v>0</v>
      </c>
      <c r="BG1504" s="37">
        <f t="shared" si="624"/>
        <v>0</v>
      </c>
      <c r="BH1504" s="38">
        <f t="shared" si="625"/>
        <v>0</v>
      </c>
      <c r="BI1504" s="35">
        <f t="shared" si="626"/>
        <v>0</v>
      </c>
      <c r="BJ1504" s="36">
        <f t="shared" si="627"/>
        <v>0</v>
      </c>
      <c r="BK1504" s="37">
        <f t="shared" si="628"/>
        <v>0</v>
      </c>
      <c r="BL1504" s="38">
        <f t="shared" si="629"/>
        <v>0</v>
      </c>
      <c r="BM1504" s="39">
        <f t="shared" si="630"/>
        <v>0</v>
      </c>
      <c r="BN1504" s="34" t="str">
        <f>IF(BM1504=0,"",
IF(SUM($BM$985:BM1504)=1,BO1504,
IF($BM$1560&gt;SUM($BM$985:BM1504),_xlfn.CONCAT(", ",BO1504),
IF($BM$1560=SUM($BM$985:BM1504),_xlfn.CONCAT(" y ",BO1504)))))</f>
        <v/>
      </c>
      <c r="BO1504" s="270" t="s">
        <v>1284</v>
      </c>
    </row>
    <row r="1505" spans="1:67" ht="15" customHeight="1">
      <c r="A1505" s="245"/>
      <c r="B1505" s="9"/>
      <c r="C1505" s="270" t="s">
        <v>1285</v>
      </c>
      <c r="D1505" s="389" t="str">
        <f>IF($AC$978="","",IF(HLOOKUP($AC$978,Presentación!$AQ$3:$BV$574,Presentación!AP524)="","",HLOOKUP($AC$978,Presentación!$AQ$3:$BV$574,Presentación!AP524,0)))</f>
        <v/>
      </c>
      <c r="E1505" s="390"/>
      <c r="F1505" s="391"/>
      <c r="G1505" s="480" t="str">
        <f>IF($AC$978="","",IF(HLOOKUP($AC$978,Presentación!$BZ$3:$DE$574,Presentación!AP524,0)="","",HLOOKUP($AC$978,Presentación!$BZ$3:$DE$574,Presentación!AP524,0)))</f>
        <v/>
      </c>
      <c r="H1505" s="481"/>
      <c r="I1505" s="481"/>
      <c r="J1505" s="481"/>
      <c r="K1505" s="481"/>
      <c r="L1505" s="482"/>
      <c r="M1505" s="27"/>
      <c r="N1505" s="27"/>
      <c r="O1505" s="27"/>
      <c r="P1505" s="27"/>
      <c r="Q1505" s="27"/>
      <c r="R1505" s="27"/>
      <c r="S1505" s="27"/>
      <c r="T1505" s="27"/>
      <c r="U1505" s="27"/>
      <c r="V1505" s="27"/>
      <c r="W1505" s="27"/>
      <c r="X1505" s="27"/>
      <c r="Y1505" s="27"/>
      <c r="Z1505" s="27"/>
      <c r="AA1505" s="27"/>
      <c r="AB1505" s="27"/>
      <c r="AC1505" s="27"/>
      <c r="AD1505" s="27"/>
      <c r="AG1505">
        <f t="shared" si="598"/>
        <v>0</v>
      </c>
      <c r="AH1505">
        <f t="shared" si="599"/>
        <v>0</v>
      </c>
      <c r="AI1505">
        <f t="shared" si="600"/>
        <v>0</v>
      </c>
      <c r="AJ1505">
        <f t="shared" si="601"/>
        <v>0</v>
      </c>
      <c r="AK1505">
        <f t="shared" si="602"/>
        <v>0</v>
      </c>
      <c r="AL1505">
        <f t="shared" si="603"/>
        <v>0</v>
      </c>
      <c r="AM1505">
        <f t="shared" si="604"/>
        <v>0</v>
      </c>
      <c r="AN1505">
        <f t="shared" si="605"/>
        <v>0</v>
      </c>
      <c r="AO1505">
        <f t="shared" si="606"/>
        <v>0</v>
      </c>
      <c r="AP1505">
        <f t="shared" si="607"/>
        <v>0</v>
      </c>
      <c r="AQ1505">
        <f t="shared" si="608"/>
        <v>0</v>
      </c>
      <c r="AR1505">
        <f t="shared" si="609"/>
        <v>0</v>
      </c>
      <c r="AS1505">
        <f t="shared" si="610"/>
        <v>0</v>
      </c>
      <c r="AT1505">
        <f t="shared" si="611"/>
        <v>0</v>
      </c>
      <c r="AU1505">
        <f t="shared" si="612"/>
        <v>0</v>
      </c>
      <c r="AV1505">
        <f t="shared" si="613"/>
        <v>0</v>
      </c>
      <c r="AW1505">
        <f t="shared" si="614"/>
        <v>0</v>
      </c>
      <c r="AX1505">
        <f t="shared" si="615"/>
        <v>0</v>
      </c>
      <c r="AY1505">
        <f t="shared" si="616"/>
        <v>0</v>
      </c>
      <c r="AZ1505">
        <f t="shared" si="617"/>
        <v>0</v>
      </c>
      <c r="BA1505" s="35">
        <f t="shared" si="618"/>
        <v>0</v>
      </c>
      <c r="BB1505" s="36">
        <f t="shared" si="619"/>
        <v>0</v>
      </c>
      <c r="BC1505" s="37">
        <f t="shared" si="620"/>
        <v>0</v>
      </c>
      <c r="BD1505" s="38">
        <f t="shared" si="621"/>
        <v>0</v>
      </c>
      <c r="BE1505" s="35">
        <f t="shared" si="622"/>
        <v>0</v>
      </c>
      <c r="BF1505" s="36">
        <f t="shared" si="623"/>
        <v>0</v>
      </c>
      <c r="BG1505" s="37">
        <f t="shared" si="624"/>
        <v>0</v>
      </c>
      <c r="BH1505" s="38">
        <f t="shared" si="625"/>
        <v>0</v>
      </c>
      <c r="BI1505" s="35">
        <f t="shared" si="626"/>
        <v>0</v>
      </c>
      <c r="BJ1505" s="36">
        <f t="shared" si="627"/>
        <v>0</v>
      </c>
      <c r="BK1505" s="37">
        <f t="shared" si="628"/>
        <v>0</v>
      </c>
      <c r="BL1505" s="38">
        <f t="shared" si="629"/>
        <v>0</v>
      </c>
      <c r="BM1505" s="39">
        <f t="shared" si="630"/>
        <v>0</v>
      </c>
      <c r="BN1505" s="34" t="str">
        <f>IF(BM1505=0,"",
IF(SUM($BM$985:BM1505)=1,BO1505,
IF($BM$1560&gt;SUM($BM$985:BM1505),_xlfn.CONCAT(", ",BO1505),
IF($BM$1560=SUM($BM$985:BM1505),_xlfn.CONCAT(" y ",BO1505)))))</f>
        <v/>
      </c>
      <c r="BO1505" s="270" t="s">
        <v>1285</v>
      </c>
    </row>
    <row r="1506" spans="1:67" ht="15" customHeight="1">
      <c r="A1506" s="245"/>
      <c r="B1506" s="9"/>
      <c r="C1506" s="270" t="s">
        <v>1286</v>
      </c>
      <c r="D1506" s="389" t="str">
        <f>IF($AC$978="","",IF(HLOOKUP($AC$978,Presentación!$AQ$3:$BV$574,Presentación!AP525)="","",HLOOKUP($AC$978,Presentación!$AQ$3:$BV$574,Presentación!AP525,0)))</f>
        <v/>
      </c>
      <c r="E1506" s="390"/>
      <c r="F1506" s="391"/>
      <c r="G1506" s="480" t="str">
        <f>IF($AC$978="","",IF(HLOOKUP($AC$978,Presentación!$BZ$3:$DE$574,Presentación!AP525,0)="","",HLOOKUP($AC$978,Presentación!$BZ$3:$DE$574,Presentación!AP525,0)))</f>
        <v/>
      </c>
      <c r="H1506" s="481"/>
      <c r="I1506" s="481"/>
      <c r="J1506" s="481"/>
      <c r="K1506" s="481"/>
      <c r="L1506" s="482"/>
      <c r="M1506" s="27"/>
      <c r="N1506" s="27"/>
      <c r="O1506" s="27"/>
      <c r="P1506" s="27"/>
      <c r="Q1506" s="27"/>
      <c r="R1506" s="27"/>
      <c r="S1506" s="27"/>
      <c r="T1506" s="27"/>
      <c r="U1506" s="27"/>
      <c r="V1506" s="27"/>
      <c r="W1506" s="27"/>
      <c r="X1506" s="27"/>
      <c r="Y1506" s="27"/>
      <c r="Z1506" s="27"/>
      <c r="AA1506" s="27"/>
      <c r="AB1506" s="27"/>
      <c r="AC1506" s="27"/>
      <c r="AD1506" s="27"/>
      <c r="AG1506">
        <f t="shared" si="598"/>
        <v>0</v>
      </c>
      <c r="AH1506">
        <f t="shared" si="599"/>
        <v>0</v>
      </c>
      <c r="AI1506">
        <f t="shared" si="600"/>
        <v>0</v>
      </c>
      <c r="AJ1506">
        <f t="shared" si="601"/>
        <v>0</v>
      </c>
      <c r="AK1506">
        <f t="shared" si="602"/>
        <v>0</v>
      </c>
      <c r="AL1506">
        <f t="shared" si="603"/>
        <v>0</v>
      </c>
      <c r="AM1506">
        <f t="shared" si="604"/>
        <v>0</v>
      </c>
      <c r="AN1506">
        <f t="shared" si="605"/>
        <v>0</v>
      </c>
      <c r="AO1506">
        <f t="shared" si="606"/>
        <v>0</v>
      </c>
      <c r="AP1506">
        <f t="shared" si="607"/>
        <v>0</v>
      </c>
      <c r="AQ1506">
        <f t="shared" si="608"/>
        <v>0</v>
      </c>
      <c r="AR1506">
        <f t="shared" si="609"/>
        <v>0</v>
      </c>
      <c r="AS1506">
        <f t="shared" si="610"/>
        <v>0</v>
      </c>
      <c r="AT1506">
        <f t="shared" si="611"/>
        <v>0</v>
      </c>
      <c r="AU1506">
        <f t="shared" si="612"/>
        <v>0</v>
      </c>
      <c r="AV1506">
        <f t="shared" si="613"/>
        <v>0</v>
      </c>
      <c r="AW1506">
        <f t="shared" si="614"/>
        <v>0</v>
      </c>
      <c r="AX1506">
        <f t="shared" si="615"/>
        <v>0</v>
      </c>
      <c r="AY1506">
        <f t="shared" si="616"/>
        <v>0</v>
      </c>
      <c r="AZ1506">
        <f t="shared" si="617"/>
        <v>0</v>
      </c>
      <c r="BA1506" s="35">
        <f t="shared" si="618"/>
        <v>0</v>
      </c>
      <c r="BB1506" s="36">
        <f t="shared" si="619"/>
        <v>0</v>
      </c>
      <c r="BC1506" s="37">
        <f t="shared" si="620"/>
        <v>0</v>
      </c>
      <c r="BD1506" s="38">
        <f t="shared" si="621"/>
        <v>0</v>
      </c>
      <c r="BE1506" s="35">
        <f t="shared" si="622"/>
        <v>0</v>
      </c>
      <c r="BF1506" s="36">
        <f t="shared" si="623"/>
        <v>0</v>
      </c>
      <c r="BG1506" s="37">
        <f t="shared" si="624"/>
        <v>0</v>
      </c>
      <c r="BH1506" s="38">
        <f t="shared" si="625"/>
        <v>0</v>
      </c>
      <c r="BI1506" s="35">
        <f t="shared" si="626"/>
        <v>0</v>
      </c>
      <c r="BJ1506" s="36">
        <f t="shared" si="627"/>
        <v>0</v>
      </c>
      <c r="BK1506" s="37">
        <f t="shared" si="628"/>
        <v>0</v>
      </c>
      <c r="BL1506" s="38">
        <f t="shared" si="629"/>
        <v>0</v>
      </c>
      <c r="BM1506" s="39">
        <f t="shared" si="630"/>
        <v>0</v>
      </c>
      <c r="BN1506" s="34" t="str">
        <f>IF(BM1506=0,"",
IF(SUM($BM$985:BM1506)=1,BO1506,
IF($BM$1560&gt;SUM($BM$985:BM1506),_xlfn.CONCAT(", ",BO1506),
IF($BM$1560=SUM($BM$985:BM1506),_xlfn.CONCAT(" y ",BO1506)))))</f>
        <v/>
      </c>
      <c r="BO1506" s="270" t="s">
        <v>1286</v>
      </c>
    </row>
    <row r="1507" spans="1:67" ht="15" customHeight="1">
      <c r="A1507" s="245"/>
      <c r="B1507" s="9"/>
      <c r="C1507" s="270" t="s">
        <v>1287</v>
      </c>
      <c r="D1507" s="389" t="str">
        <f>IF($AC$978="","",IF(HLOOKUP($AC$978,Presentación!$AQ$3:$BV$574,Presentación!AP526)="","",HLOOKUP($AC$978,Presentación!$AQ$3:$BV$574,Presentación!AP526,0)))</f>
        <v/>
      </c>
      <c r="E1507" s="390"/>
      <c r="F1507" s="391"/>
      <c r="G1507" s="480" t="str">
        <f>IF($AC$978="","",IF(HLOOKUP($AC$978,Presentación!$BZ$3:$DE$574,Presentación!AP526,0)="","",HLOOKUP($AC$978,Presentación!$BZ$3:$DE$574,Presentación!AP526,0)))</f>
        <v/>
      </c>
      <c r="H1507" s="481"/>
      <c r="I1507" s="481"/>
      <c r="J1507" s="481"/>
      <c r="K1507" s="481"/>
      <c r="L1507" s="482"/>
      <c r="M1507" s="27"/>
      <c r="N1507" s="27"/>
      <c r="O1507" s="27"/>
      <c r="P1507" s="27"/>
      <c r="Q1507" s="27"/>
      <c r="R1507" s="27"/>
      <c r="S1507" s="27"/>
      <c r="T1507" s="27"/>
      <c r="U1507" s="27"/>
      <c r="V1507" s="27"/>
      <c r="W1507" s="27"/>
      <c r="X1507" s="27"/>
      <c r="Y1507" s="27"/>
      <c r="Z1507" s="27"/>
      <c r="AA1507" s="27"/>
      <c r="AB1507" s="27"/>
      <c r="AC1507" s="27"/>
      <c r="AD1507" s="27"/>
      <c r="AG1507">
        <f t="shared" si="598"/>
        <v>0</v>
      </c>
      <c r="AH1507">
        <f t="shared" si="599"/>
        <v>0</v>
      </c>
      <c r="AI1507">
        <f t="shared" si="600"/>
        <v>0</v>
      </c>
      <c r="AJ1507">
        <f t="shared" si="601"/>
        <v>0</v>
      </c>
      <c r="AK1507">
        <f t="shared" si="602"/>
        <v>0</v>
      </c>
      <c r="AL1507">
        <f t="shared" si="603"/>
        <v>0</v>
      </c>
      <c r="AM1507">
        <f t="shared" si="604"/>
        <v>0</v>
      </c>
      <c r="AN1507">
        <f t="shared" si="605"/>
        <v>0</v>
      </c>
      <c r="AO1507">
        <f t="shared" si="606"/>
        <v>0</v>
      </c>
      <c r="AP1507">
        <f t="shared" si="607"/>
        <v>0</v>
      </c>
      <c r="AQ1507">
        <f t="shared" si="608"/>
        <v>0</v>
      </c>
      <c r="AR1507">
        <f t="shared" si="609"/>
        <v>0</v>
      </c>
      <c r="AS1507">
        <f t="shared" si="610"/>
        <v>0</v>
      </c>
      <c r="AT1507">
        <f t="shared" si="611"/>
        <v>0</v>
      </c>
      <c r="AU1507">
        <f t="shared" si="612"/>
        <v>0</v>
      </c>
      <c r="AV1507">
        <f t="shared" si="613"/>
        <v>0</v>
      </c>
      <c r="AW1507">
        <f t="shared" si="614"/>
        <v>0</v>
      </c>
      <c r="AX1507">
        <f t="shared" si="615"/>
        <v>0</v>
      </c>
      <c r="AY1507">
        <f t="shared" si="616"/>
        <v>0</v>
      </c>
      <c r="AZ1507">
        <f t="shared" si="617"/>
        <v>0</v>
      </c>
      <c r="BA1507" s="35">
        <f t="shared" si="618"/>
        <v>0</v>
      </c>
      <c r="BB1507" s="36">
        <f t="shared" si="619"/>
        <v>0</v>
      </c>
      <c r="BC1507" s="37">
        <f t="shared" si="620"/>
        <v>0</v>
      </c>
      <c r="BD1507" s="38">
        <f t="shared" si="621"/>
        <v>0</v>
      </c>
      <c r="BE1507" s="35">
        <f t="shared" si="622"/>
        <v>0</v>
      </c>
      <c r="BF1507" s="36">
        <f t="shared" si="623"/>
        <v>0</v>
      </c>
      <c r="BG1507" s="37">
        <f t="shared" si="624"/>
        <v>0</v>
      </c>
      <c r="BH1507" s="38">
        <f t="shared" si="625"/>
        <v>0</v>
      </c>
      <c r="BI1507" s="35">
        <f t="shared" si="626"/>
        <v>0</v>
      </c>
      <c r="BJ1507" s="36">
        <f t="shared" si="627"/>
        <v>0</v>
      </c>
      <c r="BK1507" s="37">
        <f t="shared" si="628"/>
        <v>0</v>
      </c>
      <c r="BL1507" s="38">
        <f t="shared" si="629"/>
        <v>0</v>
      </c>
      <c r="BM1507" s="39">
        <f t="shared" si="630"/>
        <v>0</v>
      </c>
      <c r="BN1507" s="34" t="str">
        <f>IF(BM1507=0,"",
IF(SUM($BM$985:BM1507)=1,BO1507,
IF($BM$1560&gt;SUM($BM$985:BM1507),_xlfn.CONCAT(", ",BO1507),
IF($BM$1560=SUM($BM$985:BM1507),_xlfn.CONCAT(" y ",BO1507)))))</f>
        <v/>
      </c>
      <c r="BO1507" s="270" t="s">
        <v>1287</v>
      </c>
    </row>
    <row r="1508" spans="1:67" ht="15" customHeight="1">
      <c r="A1508" s="245"/>
      <c r="B1508" s="9"/>
      <c r="C1508" s="270" t="s">
        <v>1288</v>
      </c>
      <c r="D1508" s="389" t="str">
        <f>IF($AC$978="","",IF(HLOOKUP($AC$978,Presentación!$AQ$3:$BV$574,Presentación!AP527)="","",HLOOKUP($AC$978,Presentación!$AQ$3:$BV$574,Presentación!AP527,0)))</f>
        <v/>
      </c>
      <c r="E1508" s="390"/>
      <c r="F1508" s="391"/>
      <c r="G1508" s="480" t="str">
        <f>IF($AC$978="","",IF(HLOOKUP($AC$978,Presentación!$BZ$3:$DE$574,Presentación!AP527,0)="","",HLOOKUP($AC$978,Presentación!$BZ$3:$DE$574,Presentación!AP527,0)))</f>
        <v/>
      </c>
      <c r="H1508" s="481"/>
      <c r="I1508" s="481"/>
      <c r="J1508" s="481"/>
      <c r="K1508" s="481"/>
      <c r="L1508" s="482"/>
      <c r="M1508" s="27"/>
      <c r="N1508" s="27"/>
      <c r="O1508" s="27"/>
      <c r="P1508" s="27"/>
      <c r="Q1508" s="27"/>
      <c r="R1508" s="27"/>
      <c r="S1508" s="27"/>
      <c r="T1508" s="27"/>
      <c r="U1508" s="27"/>
      <c r="V1508" s="27"/>
      <c r="W1508" s="27"/>
      <c r="X1508" s="27"/>
      <c r="Y1508" s="27"/>
      <c r="Z1508" s="27"/>
      <c r="AA1508" s="27"/>
      <c r="AB1508" s="27"/>
      <c r="AC1508" s="27"/>
      <c r="AD1508" s="27"/>
      <c r="AG1508">
        <f t="shared" si="598"/>
        <v>0</v>
      </c>
      <c r="AH1508">
        <f t="shared" si="599"/>
        <v>0</v>
      </c>
      <c r="AI1508">
        <f t="shared" si="600"/>
        <v>0</v>
      </c>
      <c r="AJ1508">
        <f t="shared" si="601"/>
        <v>0</v>
      </c>
      <c r="AK1508">
        <f t="shared" si="602"/>
        <v>0</v>
      </c>
      <c r="AL1508">
        <f t="shared" si="603"/>
        <v>0</v>
      </c>
      <c r="AM1508">
        <f t="shared" si="604"/>
        <v>0</v>
      </c>
      <c r="AN1508">
        <f t="shared" si="605"/>
        <v>0</v>
      </c>
      <c r="AO1508">
        <f t="shared" si="606"/>
        <v>0</v>
      </c>
      <c r="AP1508">
        <f t="shared" si="607"/>
        <v>0</v>
      </c>
      <c r="AQ1508">
        <f t="shared" si="608"/>
        <v>0</v>
      </c>
      <c r="AR1508">
        <f t="shared" si="609"/>
        <v>0</v>
      </c>
      <c r="AS1508">
        <f t="shared" si="610"/>
        <v>0</v>
      </c>
      <c r="AT1508">
        <f t="shared" si="611"/>
        <v>0</v>
      </c>
      <c r="AU1508">
        <f t="shared" si="612"/>
        <v>0</v>
      </c>
      <c r="AV1508">
        <f t="shared" si="613"/>
        <v>0</v>
      </c>
      <c r="AW1508">
        <f t="shared" si="614"/>
        <v>0</v>
      </c>
      <c r="AX1508">
        <f t="shared" si="615"/>
        <v>0</v>
      </c>
      <c r="AY1508">
        <f t="shared" si="616"/>
        <v>0</v>
      </c>
      <c r="AZ1508">
        <f t="shared" si="617"/>
        <v>0</v>
      </c>
      <c r="BA1508" s="35">
        <f t="shared" si="618"/>
        <v>0</v>
      </c>
      <c r="BB1508" s="36">
        <f t="shared" si="619"/>
        <v>0</v>
      </c>
      <c r="BC1508" s="37">
        <f t="shared" si="620"/>
        <v>0</v>
      </c>
      <c r="BD1508" s="38">
        <f t="shared" si="621"/>
        <v>0</v>
      </c>
      <c r="BE1508" s="35">
        <f t="shared" si="622"/>
        <v>0</v>
      </c>
      <c r="BF1508" s="36">
        <f t="shared" si="623"/>
        <v>0</v>
      </c>
      <c r="BG1508" s="37">
        <f t="shared" si="624"/>
        <v>0</v>
      </c>
      <c r="BH1508" s="38">
        <f t="shared" si="625"/>
        <v>0</v>
      </c>
      <c r="BI1508" s="35">
        <f t="shared" si="626"/>
        <v>0</v>
      </c>
      <c r="BJ1508" s="36">
        <f t="shared" si="627"/>
        <v>0</v>
      </c>
      <c r="BK1508" s="37">
        <f t="shared" si="628"/>
        <v>0</v>
      </c>
      <c r="BL1508" s="38">
        <f t="shared" si="629"/>
        <v>0</v>
      </c>
      <c r="BM1508" s="39">
        <f t="shared" si="630"/>
        <v>0</v>
      </c>
      <c r="BN1508" s="34" t="str">
        <f>IF(BM1508=0,"",
IF(SUM($BM$985:BM1508)=1,BO1508,
IF($BM$1560&gt;SUM($BM$985:BM1508),_xlfn.CONCAT(", ",BO1508),
IF($BM$1560=SUM($BM$985:BM1508),_xlfn.CONCAT(" y ",BO1508)))))</f>
        <v/>
      </c>
      <c r="BO1508" s="270" t="s">
        <v>1288</v>
      </c>
    </row>
    <row r="1509" spans="1:67" ht="15" customHeight="1">
      <c r="A1509" s="245"/>
      <c r="B1509" s="9"/>
      <c r="C1509" s="270" t="s">
        <v>1289</v>
      </c>
      <c r="D1509" s="389" t="str">
        <f>IF($AC$978="","",IF(HLOOKUP($AC$978,Presentación!$AQ$3:$BV$574,Presentación!AP528)="","",HLOOKUP($AC$978,Presentación!$AQ$3:$BV$574,Presentación!AP528,0)))</f>
        <v/>
      </c>
      <c r="E1509" s="390"/>
      <c r="F1509" s="391"/>
      <c r="G1509" s="480" t="str">
        <f>IF($AC$978="","",IF(HLOOKUP($AC$978,Presentación!$BZ$3:$DE$574,Presentación!AP528,0)="","",HLOOKUP($AC$978,Presentación!$BZ$3:$DE$574,Presentación!AP528,0)))</f>
        <v/>
      </c>
      <c r="H1509" s="481"/>
      <c r="I1509" s="481"/>
      <c r="J1509" s="481"/>
      <c r="K1509" s="481"/>
      <c r="L1509" s="482"/>
      <c r="M1509" s="27"/>
      <c r="N1509" s="27"/>
      <c r="O1509" s="27"/>
      <c r="P1509" s="27"/>
      <c r="Q1509" s="27"/>
      <c r="R1509" s="27"/>
      <c r="S1509" s="27"/>
      <c r="T1509" s="27"/>
      <c r="U1509" s="27"/>
      <c r="V1509" s="27"/>
      <c r="W1509" s="27"/>
      <c r="X1509" s="27"/>
      <c r="Y1509" s="27"/>
      <c r="Z1509" s="27"/>
      <c r="AA1509" s="27"/>
      <c r="AB1509" s="27"/>
      <c r="AC1509" s="27"/>
      <c r="AD1509" s="27"/>
      <c r="AG1509">
        <f t="shared" si="598"/>
        <v>0</v>
      </c>
      <c r="AH1509">
        <f t="shared" si="599"/>
        <v>0</v>
      </c>
      <c r="AI1509">
        <f t="shared" si="600"/>
        <v>0</v>
      </c>
      <c r="AJ1509">
        <f t="shared" si="601"/>
        <v>0</v>
      </c>
      <c r="AK1509">
        <f t="shared" si="602"/>
        <v>0</v>
      </c>
      <c r="AL1509">
        <f t="shared" si="603"/>
        <v>0</v>
      </c>
      <c r="AM1509">
        <f t="shared" si="604"/>
        <v>0</v>
      </c>
      <c r="AN1509">
        <f t="shared" si="605"/>
        <v>0</v>
      </c>
      <c r="AO1509">
        <f t="shared" si="606"/>
        <v>0</v>
      </c>
      <c r="AP1509">
        <f t="shared" si="607"/>
        <v>0</v>
      </c>
      <c r="AQ1509">
        <f t="shared" si="608"/>
        <v>0</v>
      </c>
      <c r="AR1509">
        <f t="shared" si="609"/>
        <v>0</v>
      </c>
      <c r="AS1509">
        <f t="shared" si="610"/>
        <v>0</v>
      </c>
      <c r="AT1509">
        <f t="shared" si="611"/>
        <v>0</v>
      </c>
      <c r="AU1509">
        <f t="shared" si="612"/>
        <v>0</v>
      </c>
      <c r="AV1509">
        <f t="shared" si="613"/>
        <v>0</v>
      </c>
      <c r="AW1509">
        <f t="shared" si="614"/>
        <v>0</v>
      </c>
      <c r="AX1509">
        <f t="shared" si="615"/>
        <v>0</v>
      </c>
      <c r="AY1509">
        <f t="shared" si="616"/>
        <v>0</v>
      </c>
      <c r="AZ1509">
        <f t="shared" si="617"/>
        <v>0</v>
      </c>
      <c r="BA1509" s="35">
        <f t="shared" si="618"/>
        <v>0</v>
      </c>
      <c r="BB1509" s="36">
        <f t="shared" si="619"/>
        <v>0</v>
      </c>
      <c r="BC1509" s="37">
        <f t="shared" si="620"/>
        <v>0</v>
      </c>
      <c r="BD1509" s="38">
        <f t="shared" si="621"/>
        <v>0</v>
      </c>
      <c r="BE1509" s="35">
        <f t="shared" si="622"/>
        <v>0</v>
      </c>
      <c r="BF1509" s="36">
        <f t="shared" si="623"/>
        <v>0</v>
      </c>
      <c r="BG1509" s="37">
        <f t="shared" si="624"/>
        <v>0</v>
      </c>
      <c r="BH1509" s="38">
        <f t="shared" si="625"/>
        <v>0</v>
      </c>
      <c r="BI1509" s="35">
        <f t="shared" si="626"/>
        <v>0</v>
      </c>
      <c r="BJ1509" s="36">
        <f t="shared" si="627"/>
        <v>0</v>
      </c>
      <c r="BK1509" s="37">
        <f t="shared" si="628"/>
        <v>0</v>
      </c>
      <c r="BL1509" s="38">
        <f t="shared" si="629"/>
        <v>0</v>
      </c>
      <c r="BM1509" s="39">
        <f t="shared" si="630"/>
        <v>0</v>
      </c>
      <c r="BN1509" s="34" t="str">
        <f>IF(BM1509=0,"",
IF(SUM($BM$985:BM1509)=1,BO1509,
IF($BM$1560&gt;SUM($BM$985:BM1509),_xlfn.CONCAT(", ",BO1509),
IF($BM$1560=SUM($BM$985:BM1509),_xlfn.CONCAT(" y ",BO1509)))))</f>
        <v/>
      </c>
      <c r="BO1509" s="270" t="s">
        <v>1289</v>
      </c>
    </row>
    <row r="1510" spans="1:67" ht="15" customHeight="1">
      <c r="A1510" s="245"/>
      <c r="B1510" s="9"/>
      <c r="C1510" s="270" t="s">
        <v>1290</v>
      </c>
      <c r="D1510" s="389" t="str">
        <f>IF($AC$978="","",IF(HLOOKUP($AC$978,Presentación!$AQ$3:$BV$574,Presentación!AP529)="","",HLOOKUP($AC$978,Presentación!$AQ$3:$BV$574,Presentación!AP529,0)))</f>
        <v/>
      </c>
      <c r="E1510" s="390"/>
      <c r="F1510" s="391"/>
      <c r="G1510" s="480" t="str">
        <f>IF($AC$978="","",IF(HLOOKUP($AC$978,Presentación!$BZ$3:$DE$574,Presentación!AP529,0)="","",HLOOKUP($AC$978,Presentación!$BZ$3:$DE$574,Presentación!AP529,0)))</f>
        <v/>
      </c>
      <c r="H1510" s="481"/>
      <c r="I1510" s="481"/>
      <c r="J1510" s="481"/>
      <c r="K1510" s="481"/>
      <c r="L1510" s="482"/>
      <c r="M1510" s="27"/>
      <c r="N1510" s="27"/>
      <c r="O1510" s="27"/>
      <c r="P1510" s="27"/>
      <c r="Q1510" s="27"/>
      <c r="R1510" s="27"/>
      <c r="S1510" s="27"/>
      <c r="T1510" s="27"/>
      <c r="U1510" s="27"/>
      <c r="V1510" s="27"/>
      <c r="W1510" s="27"/>
      <c r="X1510" s="27"/>
      <c r="Y1510" s="27"/>
      <c r="Z1510" s="27"/>
      <c r="AA1510" s="27"/>
      <c r="AB1510" s="27"/>
      <c r="AC1510" s="27"/>
      <c r="AD1510" s="27"/>
      <c r="AG1510">
        <f t="shared" si="598"/>
        <v>0</v>
      </c>
      <c r="AH1510">
        <f t="shared" si="599"/>
        <v>0</v>
      </c>
      <c r="AI1510">
        <f t="shared" si="600"/>
        <v>0</v>
      </c>
      <c r="AJ1510">
        <f t="shared" si="601"/>
        <v>0</v>
      </c>
      <c r="AK1510">
        <f t="shared" si="602"/>
        <v>0</v>
      </c>
      <c r="AL1510">
        <f t="shared" si="603"/>
        <v>0</v>
      </c>
      <c r="AM1510">
        <f t="shared" si="604"/>
        <v>0</v>
      </c>
      <c r="AN1510">
        <f t="shared" si="605"/>
        <v>0</v>
      </c>
      <c r="AO1510">
        <f t="shared" si="606"/>
        <v>0</v>
      </c>
      <c r="AP1510">
        <f t="shared" si="607"/>
        <v>0</v>
      </c>
      <c r="AQ1510">
        <f t="shared" si="608"/>
        <v>0</v>
      </c>
      <c r="AR1510">
        <f t="shared" si="609"/>
        <v>0</v>
      </c>
      <c r="AS1510">
        <f t="shared" si="610"/>
        <v>0</v>
      </c>
      <c r="AT1510">
        <f t="shared" si="611"/>
        <v>0</v>
      </c>
      <c r="AU1510">
        <f t="shared" si="612"/>
        <v>0</v>
      </c>
      <c r="AV1510">
        <f t="shared" si="613"/>
        <v>0</v>
      </c>
      <c r="AW1510">
        <f t="shared" si="614"/>
        <v>0</v>
      </c>
      <c r="AX1510">
        <f t="shared" si="615"/>
        <v>0</v>
      </c>
      <c r="AY1510">
        <f t="shared" si="616"/>
        <v>0</v>
      </c>
      <c r="AZ1510">
        <f t="shared" si="617"/>
        <v>0</v>
      </c>
      <c r="BA1510" s="35">
        <f t="shared" si="618"/>
        <v>0</v>
      </c>
      <c r="BB1510" s="36">
        <f t="shared" si="619"/>
        <v>0</v>
      </c>
      <c r="BC1510" s="37">
        <f t="shared" si="620"/>
        <v>0</v>
      </c>
      <c r="BD1510" s="38">
        <f t="shared" si="621"/>
        <v>0</v>
      </c>
      <c r="BE1510" s="35">
        <f t="shared" si="622"/>
        <v>0</v>
      </c>
      <c r="BF1510" s="36">
        <f t="shared" si="623"/>
        <v>0</v>
      </c>
      <c r="BG1510" s="37">
        <f t="shared" si="624"/>
        <v>0</v>
      </c>
      <c r="BH1510" s="38">
        <f t="shared" si="625"/>
        <v>0</v>
      </c>
      <c r="BI1510" s="35">
        <f t="shared" si="626"/>
        <v>0</v>
      </c>
      <c r="BJ1510" s="36">
        <f t="shared" si="627"/>
        <v>0</v>
      </c>
      <c r="BK1510" s="37">
        <f t="shared" si="628"/>
        <v>0</v>
      </c>
      <c r="BL1510" s="38">
        <f t="shared" si="629"/>
        <v>0</v>
      </c>
      <c r="BM1510" s="39">
        <f t="shared" si="630"/>
        <v>0</v>
      </c>
      <c r="BN1510" s="34" t="str">
        <f>IF(BM1510=0,"",
IF(SUM($BM$985:BM1510)=1,BO1510,
IF($BM$1560&gt;SUM($BM$985:BM1510),_xlfn.CONCAT(", ",BO1510),
IF($BM$1560=SUM($BM$985:BM1510),_xlfn.CONCAT(" y ",BO1510)))))</f>
        <v/>
      </c>
      <c r="BO1510" s="270" t="s">
        <v>1290</v>
      </c>
    </row>
    <row r="1511" spans="1:67" ht="15" customHeight="1">
      <c r="A1511" s="245"/>
      <c r="B1511" s="9"/>
      <c r="C1511" s="270" t="s">
        <v>1291</v>
      </c>
      <c r="D1511" s="389" t="str">
        <f>IF($AC$978="","",IF(HLOOKUP($AC$978,Presentación!$AQ$3:$BV$574,Presentación!AP530)="","",HLOOKUP($AC$978,Presentación!$AQ$3:$BV$574,Presentación!AP530,0)))</f>
        <v/>
      </c>
      <c r="E1511" s="390"/>
      <c r="F1511" s="391"/>
      <c r="G1511" s="480" t="str">
        <f>IF($AC$978="","",IF(HLOOKUP($AC$978,Presentación!$BZ$3:$DE$574,Presentación!AP530,0)="","",HLOOKUP($AC$978,Presentación!$BZ$3:$DE$574,Presentación!AP530,0)))</f>
        <v/>
      </c>
      <c r="H1511" s="481"/>
      <c r="I1511" s="481"/>
      <c r="J1511" s="481"/>
      <c r="K1511" s="481"/>
      <c r="L1511" s="482"/>
      <c r="M1511" s="27"/>
      <c r="N1511" s="27"/>
      <c r="O1511" s="27"/>
      <c r="P1511" s="27"/>
      <c r="Q1511" s="27"/>
      <c r="R1511" s="27"/>
      <c r="S1511" s="27"/>
      <c r="T1511" s="27"/>
      <c r="U1511" s="27"/>
      <c r="V1511" s="27"/>
      <c r="W1511" s="27"/>
      <c r="X1511" s="27"/>
      <c r="Y1511" s="27"/>
      <c r="Z1511" s="27"/>
      <c r="AA1511" s="27"/>
      <c r="AB1511" s="27"/>
      <c r="AC1511" s="27"/>
      <c r="AD1511" s="27"/>
      <c r="AG1511">
        <f t="shared" si="598"/>
        <v>0</v>
      </c>
      <c r="AH1511">
        <f t="shared" si="599"/>
        <v>0</v>
      </c>
      <c r="AI1511">
        <f t="shared" si="600"/>
        <v>0</v>
      </c>
      <c r="AJ1511">
        <f t="shared" si="601"/>
        <v>0</v>
      </c>
      <c r="AK1511">
        <f t="shared" si="602"/>
        <v>0</v>
      </c>
      <c r="AL1511">
        <f t="shared" si="603"/>
        <v>0</v>
      </c>
      <c r="AM1511">
        <f t="shared" si="604"/>
        <v>0</v>
      </c>
      <c r="AN1511">
        <f t="shared" si="605"/>
        <v>0</v>
      </c>
      <c r="AO1511">
        <f t="shared" si="606"/>
        <v>0</v>
      </c>
      <c r="AP1511">
        <f t="shared" si="607"/>
        <v>0</v>
      </c>
      <c r="AQ1511">
        <f t="shared" si="608"/>
        <v>0</v>
      </c>
      <c r="AR1511">
        <f t="shared" si="609"/>
        <v>0</v>
      </c>
      <c r="AS1511">
        <f t="shared" si="610"/>
        <v>0</v>
      </c>
      <c r="AT1511">
        <f t="shared" si="611"/>
        <v>0</v>
      </c>
      <c r="AU1511">
        <f t="shared" si="612"/>
        <v>0</v>
      </c>
      <c r="AV1511">
        <f t="shared" si="613"/>
        <v>0</v>
      </c>
      <c r="AW1511">
        <f t="shared" si="614"/>
        <v>0</v>
      </c>
      <c r="AX1511">
        <f t="shared" si="615"/>
        <v>0</v>
      </c>
      <c r="AY1511">
        <f t="shared" si="616"/>
        <v>0</v>
      </c>
      <c r="AZ1511">
        <f t="shared" si="617"/>
        <v>0</v>
      </c>
      <c r="BA1511" s="35">
        <f t="shared" si="618"/>
        <v>0</v>
      </c>
      <c r="BB1511" s="36">
        <f t="shared" si="619"/>
        <v>0</v>
      </c>
      <c r="BC1511" s="37">
        <f t="shared" si="620"/>
        <v>0</v>
      </c>
      <c r="BD1511" s="38">
        <f t="shared" si="621"/>
        <v>0</v>
      </c>
      <c r="BE1511" s="35">
        <f t="shared" si="622"/>
        <v>0</v>
      </c>
      <c r="BF1511" s="36">
        <f t="shared" si="623"/>
        <v>0</v>
      </c>
      <c r="BG1511" s="37">
        <f t="shared" si="624"/>
        <v>0</v>
      </c>
      <c r="BH1511" s="38">
        <f t="shared" si="625"/>
        <v>0</v>
      </c>
      <c r="BI1511" s="35">
        <f t="shared" si="626"/>
        <v>0</v>
      </c>
      <c r="BJ1511" s="36">
        <f t="shared" si="627"/>
        <v>0</v>
      </c>
      <c r="BK1511" s="37">
        <f t="shared" si="628"/>
        <v>0</v>
      </c>
      <c r="BL1511" s="38">
        <f t="shared" si="629"/>
        <v>0</v>
      </c>
      <c r="BM1511" s="39">
        <f t="shared" si="630"/>
        <v>0</v>
      </c>
      <c r="BN1511" s="34" t="str">
        <f>IF(BM1511=0,"",
IF(SUM($BM$985:BM1511)=1,BO1511,
IF($BM$1560&gt;SUM($BM$985:BM1511),_xlfn.CONCAT(", ",BO1511),
IF($BM$1560=SUM($BM$985:BM1511),_xlfn.CONCAT(" y ",BO1511)))))</f>
        <v/>
      </c>
      <c r="BO1511" s="270" t="s">
        <v>1291</v>
      </c>
    </row>
    <row r="1512" spans="1:67" ht="15" customHeight="1">
      <c r="A1512" s="245"/>
      <c r="B1512" s="9"/>
      <c r="C1512" s="270" t="s">
        <v>1292</v>
      </c>
      <c r="D1512" s="389" t="str">
        <f>IF($AC$978="","",IF(HLOOKUP($AC$978,Presentación!$AQ$3:$BV$574,Presentación!AP531)="","",HLOOKUP($AC$978,Presentación!$AQ$3:$BV$574,Presentación!AP531,0)))</f>
        <v/>
      </c>
      <c r="E1512" s="390"/>
      <c r="F1512" s="391"/>
      <c r="G1512" s="480" t="str">
        <f>IF($AC$978="","",IF(HLOOKUP($AC$978,Presentación!$BZ$3:$DE$574,Presentación!AP531,0)="","",HLOOKUP($AC$978,Presentación!$BZ$3:$DE$574,Presentación!AP531,0)))</f>
        <v/>
      </c>
      <c r="H1512" s="481"/>
      <c r="I1512" s="481"/>
      <c r="J1512" s="481"/>
      <c r="K1512" s="481"/>
      <c r="L1512" s="482"/>
      <c r="M1512" s="27"/>
      <c r="N1512" s="27"/>
      <c r="O1512" s="27"/>
      <c r="P1512" s="27"/>
      <c r="Q1512" s="27"/>
      <c r="R1512" s="27"/>
      <c r="S1512" s="27"/>
      <c r="T1512" s="27"/>
      <c r="U1512" s="27"/>
      <c r="V1512" s="27"/>
      <c r="W1512" s="27"/>
      <c r="X1512" s="27"/>
      <c r="Y1512" s="27"/>
      <c r="Z1512" s="27"/>
      <c r="AA1512" s="27"/>
      <c r="AB1512" s="27"/>
      <c r="AC1512" s="27"/>
      <c r="AD1512" s="27"/>
      <c r="AG1512">
        <f t="shared" si="598"/>
        <v>0</v>
      </c>
      <c r="AH1512">
        <f t="shared" si="599"/>
        <v>0</v>
      </c>
      <c r="AI1512">
        <f t="shared" si="600"/>
        <v>0</v>
      </c>
      <c r="AJ1512">
        <f t="shared" si="601"/>
        <v>0</v>
      </c>
      <c r="AK1512">
        <f t="shared" si="602"/>
        <v>0</v>
      </c>
      <c r="AL1512">
        <f t="shared" si="603"/>
        <v>0</v>
      </c>
      <c r="AM1512">
        <f t="shared" si="604"/>
        <v>0</v>
      </c>
      <c r="AN1512">
        <f t="shared" si="605"/>
        <v>0</v>
      </c>
      <c r="AO1512">
        <f t="shared" si="606"/>
        <v>0</v>
      </c>
      <c r="AP1512">
        <f t="shared" si="607"/>
        <v>0</v>
      </c>
      <c r="AQ1512">
        <f t="shared" si="608"/>
        <v>0</v>
      </c>
      <c r="AR1512">
        <f t="shared" si="609"/>
        <v>0</v>
      </c>
      <c r="AS1512">
        <f t="shared" si="610"/>
        <v>0</v>
      </c>
      <c r="AT1512">
        <f t="shared" si="611"/>
        <v>0</v>
      </c>
      <c r="AU1512">
        <f t="shared" si="612"/>
        <v>0</v>
      </c>
      <c r="AV1512">
        <f t="shared" si="613"/>
        <v>0</v>
      </c>
      <c r="AW1512">
        <f t="shared" si="614"/>
        <v>0</v>
      </c>
      <c r="AX1512">
        <f t="shared" si="615"/>
        <v>0</v>
      </c>
      <c r="AY1512">
        <f t="shared" si="616"/>
        <v>0</v>
      </c>
      <c r="AZ1512">
        <f t="shared" si="617"/>
        <v>0</v>
      </c>
      <c r="BA1512" s="35">
        <f t="shared" si="618"/>
        <v>0</v>
      </c>
      <c r="BB1512" s="36">
        <f t="shared" si="619"/>
        <v>0</v>
      </c>
      <c r="BC1512" s="37">
        <f t="shared" si="620"/>
        <v>0</v>
      </c>
      <c r="BD1512" s="38">
        <f t="shared" si="621"/>
        <v>0</v>
      </c>
      <c r="BE1512" s="35">
        <f t="shared" si="622"/>
        <v>0</v>
      </c>
      <c r="BF1512" s="36">
        <f t="shared" si="623"/>
        <v>0</v>
      </c>
      <c r="BG1512" s="37">
        <f t="shared" si="624"/>
        <v>0</v>
      </c>
      <c r="BH1512" s="38">
        <f t="shared" si="625"/>
        <v>0</v>
      </c>
      <c r="BI1512" s="35">
        <f t="shared" si="626"/>
        <v>0</v>
      </c>
      <c r="BJ1512" s="36">
        <f t="shared" si="627"/>
        <v>0</v>
      </c>
      <c r="BK1512" s="37">
        <f t="shared" si="628"/>
        <v>0</v>
      </c>
      <c r="BL1512" s="38">
        <f t="shared" si="629"/>
        <v>0</v>
      </c>
      <c r="BM1512" s="39">
        <f t="shared" si="630"/>
        <v>0</v>
      </c>
      <c r="BN1512" s="34" t="str">
        <f>IF(BM1512=0,"",
IF(SUM($BM$985:BM1512)=1,BO1512,
IF($BM$1560&gt;SUM($BM$985:BM1512),_xlfn.CONCAT(", ",BO1512),
IF($BM$1560=SUM($BM$985:BM1512),_xlfn.CONCAT(" y ",BO1512)))))</f>
        <v/>
      </c>
      <c r="BO1512" s="270" t="s">
        <v>1292</v>
      </c>
    </row>
    <row r="1513" spans="1:67" ht="15" customHeight="1">
      <c r="A1513" s="245"/>
      <c r="B1513" s="9"/>
      <c r="C1513" s="270" t="s">
        <v>1293</v>
      </c>
      <c r="D1513" s="389" t="str">
        <f>IF($AC$978="","",IF(HLOOKUP($AC$978,Presentación!$AQ$3:$BV$574,Presentación!AP532)="","",HLOOKUP($AC$978,Presentación!$AQ$3:$BV$574,Presentación!AP532,0)))</f>
        <v/>
      </c>
      <c r="E1513" s="390"/>
      <c r="F1513" s="391"/>
      <c r="G1513" s="480" t="str">
        <f>IF($AC$978="","",IF(HLOOKUP($AC$978,Presentación!$BZ$3:$DE$574,Presentación!AP532,0)="","",HLOOKUP($AC$978,Presentación!$BZ$3:$DE$574,Presentación!AP532,0)))</f>
        <v/>
      </c>
      <c r="H1513" s="481"/>
      <c r="I1513" s="481"/>
      <c r="J1513" s="481"/>
      <c r="K1513" s="481"/>
      <c r="L1513" s="482"/>
      <c r="M1513" s="27"/>
      <c r="N1513" s="27"/>
      <c r="O1513" s="27"/>
      <c r="P1513" s="27"/>
      <c r="Q1513" s="27"/>
      <c r="R1513" s="27"/>
      <c r="S1513" s="27"/>
      <c r="T1513" s="27"/>
      <c r="U1513" s="27"/>
      <c r="V1513" s="27"/>
      <c r="W1513" s="27"/>
      <c r="X1513" s="27"/>
      <c r="Y1513" s="27"/>
      <c r="Z1513" s="27"/>
      <c r="AA1513" s="27"/>
      <c r="AB1513" s="27"/>
      <c r="AC1513" s="27"/>
      <c r="AD1513" s="27"/>
      <c r="AG1513">
        <f t="shared" si="598"/>
        <v>0</v>
      </c>
      <c r="AH1513">
        <f t="shared" si="599"/>
        <v>0</v>
      </c>
      <c r="AI1513">
        <f t="shared" si="600"/>
        <v>0</v>
      </c>
      <c r="AJ1513">
        <f t="shared" si="601"/>
        <v>0</v>
      </c>
      <c r="AK1513">
        <f t="shared" si="602"/>
        <v>0</v>
      </c>
      <c r="AL1513">
        <f t="shared" si="603"/>
        <v>0</v>
      </c>
      <c r="AM1513">
        <f t="shared" si="604"/>
        <v>0</v>
      </c>
      <c r="AN1513">
        <f t="shared" si="605"/>
        <v>0</v>
      </c>
      <c r="AO1513">
        <f t="shared" si="606"/>
        <v>0</v>
      </c>
      <c r="AP1513">
        <f t="shared" si="607"/>
        <v>0</v>
      </c>
      <c r="AQ1513">
        <f t="shared" si="608"/>
        <v>0</v>
      </c>
      <c r="AR1513">
        <f t="shared" si="609"/>
        <v>0</v>
      </c>
      <c r="AS1513">
        <f t="shared" si="610"/>
        <v>0</v>
      </c>
      <c r="AT1513">
        <f t="shared" si="611"/>
        <v>0</v>
      </c>
      <c r="AU1513">
        <f t="shared" si="612"/>
        <v>0</v>
      </c>
      <c r="AV1513">
        <f t="shared" si="613"/>
        <v>0</v>
      </c>
      <c r="AW1513">
        <f t="shared" si="614"/>
        <v>0</v>
      </c>
      <c r="AX1513">
        <f t="shared" si="615"/>
        <v>0</v>
      </c>
      <c r="AY1513">
        <f t="shared" si="616"/>
        <v>0</v>
      </c>
      <c r="AZ1513">
        <f t="shared" si="617"/>
        <v>0</v>
      </c>
      <c r="BA1513" s="35">
        <f t="shared" si="618"/>
        <v>0</v>
      </c>
      <c r="BB1513" s="36">
        <f t="shared" si="619"/>
        <v>0</v>
      </c>
      <c r="BC1513" s="37">
        <f t="shared" si="620"/>
        <v>0</v>
      </c>
      <c r="BD1513" s="38">
        <f t="shared" si="621"/>
        <v>0</v>
      </c>
      <c r="BE1513" s="35">
        <f t="shared" si="622"/>
        <v>0</v>
      </c>
      <c r="BF1513" s="36">
        <f t="shared" si="623"/>
        <v>0</v>
      </c>
      <c r="BG1513" s="37">
        <f t="shared" si="624"/>
        <v>0</v>
      </c>
      <c r="BH1513" s="38">
        <f t="shared" si="625"/>
        <v>0</v>
      </c>
      <c r="BI1513" s="35">
        <f t="shared" si="626"/>
        <v>0</v>
      </c>
      <c r="BJ1513" s="36">
        <f t="shared" si="627"/>
        <v>0</v>
      </c>
      <c r="BK1513" s="37">
        <f t="shared" si="628"/>
        <v>0</v>
      </c>
      <c r="BL1513" s="38">
        <f t="shared" si="629"/>
        <v>0</v>
      </c>
      <c r="BM1513" s="39">
        <f t="shared" si="630"/>
        <v>0</v>
      </c>
      <c r="BN1513" s="34" t="str">
        <f>IF(BM1513=0,"",
IF(SUM($BM$985:BM1513)=1,BO1513,
IF($BM$1560&gt;SUM($BM$985:BM1513),_xlfn.CONCAT(", ",BO1513),
IF($BM$1560=SUM($BM$985:BM1513),_xlfn.CONCAT(" y ",BO1513)))))</f>
        <v/>
      </c>
      <c r="BO1513" s="270" t="s">
        <v>1293</v>
      </c>
    </row>
    <row r="1514" spans="1:67" ht="15" customHeight="1">
      <c r="A1514" s="245"/>
      <c r="B1514" s="9"/>
      <c r="C1514" s="270" t="s">
        <v>1294</v>
      </c>
      <c r="D1514" s="389" t="str">
        <f>IF($AC$978="","",IF(HLOOKUP($AC$978,Presentación!$AQ$3:$BV$574,Presentación!AP533)="","",HLOOKUP($AC$978,Presentación!$AQ$3:$BV$574,Presentación!AP533,0)))</f>
        <v/>
      </c>
      <c r="E1514" s="390"/>
      <c r="F1514" s="391"/>
      <c r="G1514" s="480" t="str">
        <f>IF($AC$978="","",IF(HLOOKUP($AC$978,Presentación!$BZ$3:$DE$574,Presentación!AP533,0)="","",HLOOKUP($AC$978,Presentación!$BZ$3:$DE$574,Presentación!AP533,0)))</f>
        <v/>
      </c>
      <c r="H1514" s="481"/>
      <c r="I1514" s="481"/>
      <c r="J1514" s="481"/>
      <c r="K1514" s="481"/>
      <c r="L1514" s="482"/>
      <c r="M1514" s="27"/>
      <c r="N1514" s="27"/>
      <c r="O1514" s="27"/>
      <c r="P1514" s="27"/>
      <c r="Q1514" s="27"/>
      <c r="R1514" s="27"/>
      <c r="S1514" s="27"/>
      <c r="T1514" s="27"/>
      <c r="U1514" s="27"/>
      <c r="V1514" s="27"/>
      <c r="W1514" s="27"/>
      <c r="X1514" s="27"/>
      <c r="Y1514" s="27"/>
      <c r="Z1514" s="27"/>
      <c r="AA1514" s="27"/>
      <c r="AB1514" s="27"/>
      <c r="AC1514" s="27"/>
      <c r="AD1514" s="27"/>
      <c r="AG1514">
        <f t="shared" si="598"/>
        <v>0</v>
      </c>
      <c r="AH1514">
        <f t="shared" si="599"/>
        <v>0</v>
      </c>
      <c r="AI1514">
        <f t="shared" si="600"/>
        <v>0</v>
      </c>
      <c r="AJ1514">
        <f t="shared" si="601"/>
        <v>0</v>
      </c>
      <c r="AK1514">
        <f t="shared" si="602"/>
        <v>0</v>
      </c>
      <c r="AL1514">
        <f t="shared" si="603"/>
        <v>0</v>
      </c>
      <c r="AM1514">
        <f t="shared" si="604"/>
        <v>0</v>
      </c>
      <c r="AN1514">
        <f t="shared" si="605"/>
        <v>0</v>
      </c>
      <c r="AO1514">
        <f t="shared" si="606"/>
        <v>0</v>
      </c>
      <c r="AP1514">
        <f t="shared" si="607"/>
        <v>0</v>
      </c>
      <c r="AQ1514">
        <f t="shared" si="608"/>
        <v>0</v>
      </c>
      <c r="AR1514">
        <f t="shared" si="609"/>
        <v>0</v>
      </c>
      <c r="AS1514">
        <f t="shared" si="610"/>
        <v>0</v>
      </c>
      <c r="AT1514">
        <f t="shared" si="611"/>
        <v>0</v>
      </c>
      <c r="AU1514">
        <f t="shared" si="612"/>
        <v>0</v>
      </c>
      <c r="AV1514">
        <f t="shared" si="613"/>
        <v>0</v>
      </c>
      <c r="AW1514">
        <f t="shared" si="614"/>
        <v>0</v>
      </c>
      <c r="AX1514">
        <f t="shared" si="615"/>
        <v>0</v>
      </c>
      <c r="AY1514">
        <f t="shared" si="616"/>
        <v>0</v>
      </c>
      <c r="AZ1514">
        <f t="shared" si="617"/>
        <v>0</v>
      </c>
      <c r="BA1514" s="35">
        <f t="shared" si="618"/>
        <v>0</v>
      </c>
      <c r="BB1514" s="36">
        <f t="shared" si="619"/>
        <v>0</v>
      </c>
      <c r="BC1514" s="37">
        <f t="shared" si="620"/>
        <v>0</v>
      </c>
      <c r="BD1514" s="38">
        <f t="shared" si="621"/>
        <v>0</v>
      </c>
      <c r="BE1514" s="35">
        <f t="shared" si="622"/>
        <v>0</v>
      </c>
      <c r="BF1514" s="36">
        <f t="shared" si="623"/>
        <v>0</v>
      </c>
      <c r="BG1514" s="37">
        <f t="shared" si="624"/>
        <v>0</v>
      </c>
      <c r="BH1514" s="38">
        <f t="shared" si="625"/>
        <v>0</v>
      </c>
      <c r="BI1514" s="35">
        <f t="shared" si="626"/>
        <v>0</v>
      </c>
      <c r="BJ1514" s="36">
        <f t="shared" si="627"/>
        <v>0</v>
      </c>
      <c r="BK1514" s="37">
        <f t="shared" si="628"/>
        <v>0</v>
      </c>
      <c r="BL1514" s="38">
        <f t="shared" si="629"/>
        <v>0</v>
      </c>
      <c r="BM1514" s="39">
        <f t="shared" si="630"/>
        <v>0</v>
      </c>
      <c r="BN1514" s="34" t="str">
        <f>IF(BM1514=0,"",
IF(SUM($BM$985:BM1514)=1,BO1514,
IF($BM$1560&gt;SUM($BM$985:BM1514),_xlfn.CONCAT(", ",BO1514),
IF($BM$1560=SUM($BM$985:BM1514),_xlfn.CONCAT(" y ",BO1514)))))</f>
        <v/>
      </c>
      <c r="BO1514" s="270" t="s">
        <v>1294</v>
      </c>
    </row>
    <row r="1515" spans="1:67" ht="15" customHeight="1">
      <c r="A1515" s="245"/>
      <c r="B1515" s="9"/>
      <c r="C1515" s="270" t="s">
        <v>1295</v>
      </c>
      <c r="D1515" s="389" t="str">
        <f>IF($AC$978="","",IF(HLOOKUP($AC$978,Presentación!$AQ$3:$BV$574,Presentación!AP534)="","",HLOOKUP($AC$978,Presentación!$AQ$3:$BV$574,Presentación!AP534,0)))</f>
        <v/>
      </c>
      <c r="E1515" s="390"/>
      <c r="F1515" s="391"/>
      <c r="G1515" s="480" t="str">
        <f>IF($AC$978="","",IF(HLOOKUP($AC$978,Presentación!$BZ$3:$DE$574,Presentación!AP534,0)="","",HLOOKUP($AC$978,Presentación!$BZ$3:$DE$574,Presentación!AP534,0)))</f>
        <v/>
      </c>
      <c r="H1515" s="481"/>
      <c r="I1515" s="481"/>
      <c r="J1515" s="481"/>
      <c r="K1515" s="481"/>
      <c r="L1515" s="482"/>
      <c r="M1515" s="27"/>
      <c r="N1515" s="27"/>
      <c r="O1515" s="27"/>
      <c r="P1515" s="27"/>
      <c r="Q1515" s="27"/>
      <c r="R1515" s="27"/>
      <c r="S1515" s="27"/>
      <c r="T1515" s="27"/>
      <c r="U1515" s="27"/>
      <c r="V1515" s="27"/>
      <c r="W1515" s="27"/>
      <c r="X1515" s="27"/>
      <c r="Y1515" s="27"/>
      <c r="Z1515" s="27"/>
      <c r="AA1515" s="27"/>
      <c r="AB1515" s="27"/>
      <c r="AC1515" s="27"/>
      <c r="AD1515" s="27"/>
      <c r="AG1515">
        <f t="shared" si="598"/>
        <v>0</v>
      </c>
      <c r="AH1515">
        <f t="shared" si="599"/>
        <v>0</v>
      </c>
      <c r="AI1515">
        <f t="shared" si="600"/>
        <v>0</v>
      </c>
      <c r="AJ1515">
        <f t="shared" si="601"/>
        <v>0</v>
      </c>
      <c r="AK1515">
        <f t="shared" si="602"/>
        <v>0</v>
      </c>
      <c r="AL1515">
        <f t="shared" si="603"/>
        <v>0</v>
      </c>
      <c r="AM1515">
        <f t="shared" si="604"/>
        <v>0</v>
      </c>
      <c r="AN1515">
        <f t="shared" si="605"/>
        <v>0</v>
      </c>
      <c r="AO1515">
        <f t="shared" si="606"/>
        <v>0</v>
      </c>
      <c r="AP1515">
        <f t="shared" si="607"/>
        <v>0</v>
      </c>
      <c r="AQ1515">
        <f t="shared" si="608"/>
        <v>0</v>
      </c>
      <c r="AR1515">
        <f t="shared" si="609"/>
        <v>0</v>
      </c>
      <c r="AS1515">
        <f t="shared" si="610"/>
        <v>0</v>
      </c>
      <c r="AT1515">
        <f t="shared" si="611"/>
        <v>0</v>
      </c>
      <c r="AU1515">
        <f t="shared" si="612"/>
        <v>0</v>
      </c>
      <c r="AV1515">
        <f t="shared" si="613"/>
        <v>0</v>
      </c>
      <c r="AW1515">
        <f t="shared" si="614"/>
        <v>0</v>
      </c>
      <c r="AX1515">
        <f t="shared" si="615"/>
        <v>0</v>
      </c>
      <c r="AY1515">
        <f t="shared" si="616"/>
        <v>0</v>
      </c>
      <c r="AZ1515">
        <f t="shared" si="617"/>
        <v>0</v>
      </c>
      <c r="BA1515" s="35">
        <f t="shared" si="618"/>
        <v>0</v>
      </c>
      <c r="BB1515" s="36">
        <f t="shared" si="619"/>
        <v>0</v>
      </c>
      <c r="BC1515" s="37">
        <f t="shared" si="620"/>
        <v>0</v>
      </c>
      <c r="BD1515" s="38">
        <f t="shared" si="621"/>
        <v>0</v>
      </c>
      <c r="BE1515" s="35">
        <f t="shared" si="622"/>
        <v>0</v>
      </c>
      <c r="BF1515" s="36">
        <f t="shared" si="623"/>
        <v>0</v>
      </c>
      <c r="BG1515" s="37">
        <f t="shared" si="624"/>
        <v>0</v>
      </c>
      <c r="BH1515" s="38">
        <f t="shared" si="625"/>
        <v>0</v>
      </c>
      <c r="BI1515" s="35">
        <f t="shared" si="626"/>
        <v>0</v>
      </c>
      <c r="BJ1515" s="36">
        <f t="shared" si="627"/>
        <v>0</v>
      </c>
      <c r="BK1515" s="37">
        <f t="shared" si="628"/>
        <v>0</v>
      </c>
      <c r="BL1515" s="38">
        <f t="shared" si="629"/>
        <v>0</v>
      </c>
      <c r="BM1515" s="39">
        <f t="shared" si="630"/>
        <v>0</v>
      </c>
      <c r="BN1515" s="34" t="str">
        <f>IF(BM1515=0,"",
IF(SUM($BM$985:BM1515)=1,BO1515,
IF($BM$1560&gt;SUM($BM$985:BM1515),_xlfn.CONCAT(", ",BO1515),
IF($BM$1560=SUM($BM$985:BM1515),_xlfn.CONCAT(" y ",BO1515)))))</f>
        <v/>
      </c>
      <c r="BO1515" s="270" t="s">
        <v>1295</v>
      </c>
    </row>
    <row r="1516" spans="1:67" ht="15" customHeight="1">
      <c r="A1516" s="245"/>
      <c r="B1516" s="9"/>
      <c r="C1516" s="270" t="s">
        <v>1296</v>
      </c>
      <c r="D1516" s="389" t="str">
        <f>IF($AC$978="","",IF(HLOOKUP($AC$978,Presentación!$AQ$3:$BV$574,Presentación!AP535)="","",HLOOKUP($AC$978,Presentación!$AQ$3:$BV$574,Presentación!AP535,0)))</f>
        <v/>
      </c>
      <c r="E1516" s="390"/>
      <c r="F1516" s="391"/>
      <c r="G1516" s="480" t="str">
        <f>IF($AC$978="","",IF(HLOOKUP($AC$978,Presentación!$BZ$3:$DE$574,Presentación!AP535,0)="","",HLOOKUP($AC$978,Presentación!$BZ$3:$DE$574,Presentación!AP535,0)))</f>
        <v/>
      </c>
      <c r="H1516" s="481"/>
      <c r="I1516" s="481"/>
      <c r="J1516" s="481"/>
      <c r="K1516" s="481"/>
      <c r="L1516" s="482"/>
      <c r="M1516" s="27"/>
      <c r="N1516" s="27"/>
      <c r="O1516" s="27"/>
      <c r="P1516" s="27"/>
      <c r="Q1516" s="27"/>
      <c r="R1516" s="27"/>
      <c r="S1516" s="27"/>
      <c r="T1516" s="27"/>
      <c r="U1516" s="27"/>
      <c r="V1516" s="27"/>
      <c r="W1516" s="27"/>
      <c r="X1516" s="27"/>
      <c r="Y1516" s="27"/>
      <c r="Z1516" s="27"/>
      <c r="AA1516" s="27"/>
      <c r="AB1516" s="27"/>
      <c r="AC1516" s="27"/>
      <c r="AD1516" s="27"/>
      <c r="AG1516">
        <f t="shared" si="598"/>
        <v>0</v>
      </c>
      <c r="AH1516">
        <f t="shared" si="599"/>
        <v>0</v>
      </c>
      <c r="AI1516">
        <f t="shared" si="600"/>
        <v>0</v>
      </c>
      <c r="AJ1516">
        <f t="shared" si="601"/>
        <v>0</v>
      </c>
      <c r="AK1516">
        <f t="shared" si="602"/>
        <v>0</v>
      </c>
      <c r="AL1516">
        <f t="shared" si="603"/>
        <v>0</v>
      </c>
      <c r="AM1516">
        <f t="shared" si="604"/>
        <v>0</v>
      </c>
      <c r="AN1516">
        <f t="shared" si="605"/>
        <v>0</v>
      </c>
      <c r="AO1516">
        <f t="shared" si="606"/>
        <v>0</v>
      </c>
      <c r="AP1516">
        <f t="shared" si="607"/>
        <v>0</v>
      </c>
      <c r="AQ1516">
        <f t="shared" si="608"/>
        <v>0</v>
      </c>
      <c r="AR1516">
        <f t="shared" si="609"/>
        <v>0</v>
      </c>
      <c r="AS1516">
        <f t="shared" si="610"/>
        <v>0</v>
      </c>
      <c r="AT1516">
        <f t="shared" si="611"/>
        <v>0</v>
      </c>
      <c r="AU1516">
        <f t="shared" si="612"/>
        <v>0</v>
      </c>
      <c r="AV1516">
        <f t="shared" si="613"/>
        <v>0</v>
      </c>
      <c r="AW1516">
        <f t="shared" si="614"/>
        <v>0</v>
      </c>
      <c r="AX1516">
        <f t="shared" si="615"/>
        <v>0</v>
      </c>
      <c r="AY1516">
        <f t="shared" si="616"/>
        <v>0</v>
      </c>
      <c r="AZ1516">
        <f t="shared" si="617"/>
        <v>0</v>
      </c>
      <c r="BA1516" s="35">
        <f t="shared" si="618"/>
        <v>0</v>
      </c>
      <c r="BB1516" s="36">
        <f t="shared" si="619"/>
        <v>0</v>
      </c>
      <c r="BC1516" s="37">
        <f t="shared" si="620"/>
        <v>0</v>
      </c>
      <c r="BD1516" s="38">
        <f t="shared" si="621"/>
        <v>0</v>
      </c>
      <c r="BE1516" s="35">
        <f t="shared" si="622"/>
        <v>0</v>
      </c>
      <c r="BF1516" s="36">
        <f t="shared" si="623"/>
        <v>0</v>
      </c>
      <c r="BG1516" s="37">
        <f t="shared" si="624"/>
        <v>0</v>
      </c>
      <c r="BH1516" s="38">
        <f t="shared" si="625"/>
        <v>0</v>
      </c>
      <c r="BI1516" s="35">
        <f t="shared" si="626"/>
        <v>0</v>
      </c>
      <c r="BJ1516" s="36">
        <f t="shared" si="627"/>
        <v>0</v>
      </c>
      <c r="BK1516" s="37">
        <f t="shared" si="628"/>
        <v>0</v>
      </c>
      <c r="BL1516" s="38">
        <f t="shared" si="629"/>
        <v>0</v>
      </c>
      <c r="BM1516" s="39">
        <f t="shared" si="630"/>
        <v>0</v>
      </c>
      <c r="BN1516" s="34" t="str">
        <f>IF(BM1516=0,"",
IF(SUM($BM$985:BM1516)=1,BO1516,
IF($BM$1560&gt;SUM($BM$985:BM1516),_xlfn.CONCAT(", ",BO1516),
IF($BM$1560=SUM($BM$985:BM1516),_xlfn.CONCAT(" y ",BO1516)))))</f>
        <v/>
      </c>
      <c r="BO1516" s="270" t="s">
        <v>1296</v>
      </c>
    </row>
    <row r="1517" spans="1:67" ht="15" customHeight="1">
      <c r="A1517" s="245"/>
      <c r="B1517" s="9"/>
      <c r="C1517" s="270" t="s">
        <v>1297</v>
      </c>
      <c r="D1517" s="389" t="str">
        <f>IF($AC$978="","",IF(HLOOKUP($AC$978,Presentación!$AQ$3:$BV$574,Presentación!AP536)="","",HLOOKUP($AC$978,Presentación!$AQ$3:$BV$574,Presentación!AP536,0)))</f>
        <v/>
      </c>
      <c r="E1517" s="390"/>
      <c r="F1517" s="391"/>
      <c r="G1517" s="480" t="str">
        <f>IF($AC$978="","",IF(HLOOKUP($AC$978,Presentación!$BZ$3:$DE$574,Presentación!AP536,0)="","",HLOOKUP($AC$978,Presentación!$BZ$3:$DE$574,Presentación!AP536,0)))</f>
        <v/>
      </c>
      <c r="H1517" s="481"/>
      <c r="I1517" s="481"/>
      <c r="J1517" s="481"/>
      <c r="K1517" s="481"/>
      <c r="L1517" s="482"/>
      <c r="M1517" s="27"/>
      <c r="N1517" s="27"/>
      <c r="O1517" s="27"/>
      <c r="P1517" s="27"/>
      <c r="Q1517" s="27"/>
      <c r="R1517" s="27"/>
      <c r="S1517" s="27"/>
      <c r="T1517" s="27"/>
      <c r="U1517" s="27"/>
      <c r="V1517" s="27"/>
      <c r="W1517" s="27"/>
      <c r="X1517" s="27"/>
      <c r="Y1517" s="27"/>
      <c r="Z1517" s="27"/>
      <c r="AA1517" s="27"/>
      <c r="AB1517" s="27"/>
      <c r="AC1517" s="27"/>
      <c r="AD1517" s="27"/>
      <c r="AG1517">
        <f t="shared" si="598"/>
        <v>0</v>
      </c>
      <c r="AH1517">
        <f t="shared" si="599"/>
        <v>0</v>
      </c>
      <c r="AI1517">
        <f t="shared" si="600"/>
        <v>0</v>
      </c>
      <c r="AJ1517">
        <f t="shared" si="601"/>
        <v>0</v>
      </c>
      <c r="AK1517">
        <f t="shared" si="602"/>
        <v>0</v>
      </c>
      <c r="AL1517">
        <f t="shared" si="603"/>
        <v>0</v>
      </c>
      <c r="AM1517">
        <f t="shared" si="604"/>
        <v>0</v>
      </c>
      <c r="AN1517">
        <f t="shared" si="605"/>
        <v>0</v>
      </c>
      <c r="AO1517">
        <f t="shared" si="606"/>
        <v>0</v>
      </c>
      <c r="AP1517">
        <f t="shared" si="607"/>
        <v>0</v>
      </c>
      <c r="AQ1517">
        <f t="shared" si="608"/>
        <v>0</v>
      </c>
      <c r="AR1517">
        <f t="shared" si="609"/>
        <v>0</v>
      </c>
      <c r="AS1517">
        <f t="shared" si="610"/>
        <v>0</v>
      </c>
      <c r="AT1517">
        <f t="shared" si="611"/>
        <v>0</v>
      </c>
      <c r="AU1517">
        <f t="shared" si="612"/>
        <v>0</v>
      </c>
      <c r="AV1517">
        <f t="shared" si="613"/>
        <v>0</v>
      </c>
      <c r="AW1517">
        <f t="shared" si="614"/>
        <v>0</v>
      </c>
      <c r="AX1517">
        <f t="shared" si="615"/>
        <v>0</v>
      </c>
      <c r="AY1517">
        <f t="shared" si="616"/>
        <v>0</v>
      </c>
      <c r="AZ1517">
        <f t="shared" si="617"/>
        <v>0</v>
      </c>
      <c r="BA1517" s="35">
        <f t="shared" si="618"/>
        <v>0</v>
      </c>
      <c r="BB1517" s="36">
        <f t="shared" si="619"/>
        <v>0</v>
      </c>
      <c r="BC1517" s="37">
        <f t="shared" si="620"/>
        <v>0</v>
      </c>
      <c r="BD1517" s="38">
        <f t="shared" si="621"/>
        <v>0</v>
      </c>
      <c r="BE1517" s="35">
        <f t="shared" si="622"/>
        <v>0</v>
      </c>
      <c r="BF1517" s="36">
        <f t="shared" si="623"/>
        <v>0</v>
      </c>
      <c r="BG1517" s="37">
        <f t="shared" si="624"/>
        <v>0</v>
      </c>
      <c r="BH1517" s="38">
        <f t="shared" si="625"/>
        <v>0</v>
      </c>
      <c r="BI1517" s="35">
        <f t="shared" si="626"/>
        <v>0</v>
      </c>
      <c r="BJ1517" s="36">
        <f t="shared" si="627"/>
        <v>0</v>
      </c>
      <c r="BK1517" s="37">
        <f t="shared" si="628"/>
        <v>0</v>
      </c>
      <c r="BL1517" s="38">
        <f t="shared" si="629"/>
        <v>0</v>
      </c>
      <c r="BM1517" s="39">
        <f t="shared" si="630"/>
        <v>0</v>
      </c>
      <c r="BN1517" s="34" t="str">
        <f>IF(BM1517=0,"",
IF(SUM($BM$985:BM1517)=1,BO1517,
IF($BM$1560&gt;SUM($BM$985:BM1517),_xlfn.CONCAT(", ",BO1517),
IF($BM$1560=SUM($BM$985:BM1517),_xlfn.CONCAT(" y ",BO1517)))))</f>
        <v/>
      </c>
      <c r="BO1517" s="270" t="s">
        <v>1297</v>
      </c>
    </row>
    <row r="1518" spans="1:67" ht="15" customHeight="1">
      <c r="A1518" s="245"/>
      <c r="B1518" s="9"/>
      <c r="C1518" s="270" t="s">
        <v>1298</v>
      </c>
      <c r="D1518" s="389" t="str">
        <f>IF($AC$978="","",IF(HLOOKUP($AC$978,Presentación!$AQ$3:$BV$574,Presentación!AP537)="","",HLOOKUP($AC$978,Presentación!$AQ$3:$BV$574,Presentación!AP537,0)))</f>
        <v/>
      </c>
      <c r="E1518" s="390"/>
      <c r="F1518" s="391"/>
      <c r="G1518" s="480" t="str">
        <f>IF($AC$978="","",IF(HLOOKUP($AC$978,Presentación!$BZ$3:$DE$574,Presentación!AP537,0)="","",HLOOKUP($AC$978,Presentación!$BZ$3:$DE$574,Presentación!AP537,0)))</f>
        <v/>
      </c>
      <c r="H1518" s="481"/>
      <c r="I1518" s="481"/>
      <c r="J1518" s="481"/>
      <c r="K1518" s="481"/>
      <c r="L1518" s="482"/>
      <c r="M1518" s="27"/>
      <c r="N1518" s="27"/>
      <c r="O1518" s="27"/>
      <c r="P1518" s="27"/>
      <c r="Q1518" s="27"/>
      <c r="R1518" s="27"/>
      <c r="S1518" s="27"/>
      <c r="T1518" s="27"/>
      <c r="U1518" s="27"/>
      <c r="V1518" s="27"/>
      <c r="W1518" s="27"/>
      <c r="X1518" s="27"/>
      <c r="Y1518" s="27"/>
      <c r="Z1518" s="27"/>
      <c r="AA1518" s="27"/>
      <c r="AB1518" s="27"/>
      <c r="AC1518" s="27"/>
      <c r="AD1518" s="27"/>
      <c r="AG1518">
        <f t="shared" si="598"/>
        <v>0</v>
      </c>
      <c r="AH1518">
        <f t="shared" si="599"/>
        <v>0</v>
      </c>
      <c r="AI1518">
        <f t="shared" si="600"/>
        <v>0</v>
      </c>
      <c r="AJ1518">
        <f t="shared" si="601"/>
        <v>0</v>
      </c>
      <c r="AK1518">
        <f t="shared" si="602"/>
        <v>0</v>
      </c>
      <c r="AL1518">
        <f t="shared" si="603"/>
        <v>0</v>
      </c>
      <c r="AM1518">
        <f t="shared" si="604"/>
        <v>0</v>
      </c>
      <c r="AN1518">
        <f t="shared" si="605"/>
        <v>0</v>
      </c>
      <c r="AO1518">
        <f t="shared" si="606"/>
        <v>0</v>
      </c>
      <c r="AP1518">
        <f t="shared" si="607"/>
        <v>0</v>
      </c>
      <c r="AQ1518">
        <f t="shared" si="608"/>
        <v>0</v>
      </c>
      <c r="AR1518">
        <f t="shared" si="609"/>
        <v>0</v>
      </c>
      <c r="AS1518">
        <f t="shared" si="610"/>
        <v>0</v>
      </c>
      <c r="AT1518">
        <f t="shared" si="611"/>
        <v>0</v>
      </c>
      <c r="AU1518">
        <f t="shared" si="612"/>
        <v>0</v>
      </c>
      <c r="AV1518">
        <f t="shared" si="613"/>
        <v>0</v>
      </c>
      <c r="AW1518">
        <f t="shared" si="614"/>
        <v>0</v>
      </c>
      <c r="AX1518">
        <f t="shared" si="615"/>
        <v>0</v>
      </c>
      <c r="AY1518">
        <f t="shared" si="616"/>
        <v>0</v>
      </c>
      <c r="AZ1518">
        <f t="shared" si="617"/>
        <v>0</v>
      </c>
      <c r="BA1518" s="35">
        <f t="shared" si="618"/>
        <v>0</v>
      </c>
      <c r="BB1518" s="36">
        <f t="shared" si="619"/>
        <v>0</v>
      </c>
      <c r="BC1518" s="37">
        <f t="shared" si="620"/>
        <v>0</v>
      </c>
      <c r="BD1518" s="38">
        <f t="shared" si="621"/>
        <v>0</v>
      </c>
      <c r="BE1518" s="35">
        <f t="shared" si="622"/>
        <v>0</v>
      </c>
      <c r="BF1518" s="36">
        <f t="shared" si="623"/>
        <v>0</v>
      </c>
      <c r="BG1518" s="37">
        <f t="shared" si="624"/>
        <v>0</v>
      </c>
      <c r="BH1518" s="38">
        <f t="shared" si="625"/>
        <v>0</v>
      </c>
      <c r="BI1518" s="35">
        <f t="shared" si="626"/>
        <v>0</v>
      </c>
      <c r="BJ1518" s="36">
        <f t="shared" si="627"/>
        <v>0</v>
      </c>
      <c r="BK1518" s="37">
        <f t="shared" si="628"/>
        <v>0</v>
      </c>
      <c r="BL1518" s="38">
        <f t="shared" si="629"/>
        <v>0</v>
      </c>
      <c r="BM1518" s="39">
        <f t="shared" si="630"/>
        <v>0</v>
      </c>
      <c r="BN1518" s="34" t="str">
        <f>IF(BM1518=0,"",
IF(SUM($BM$985:BM1518)=1,BO1518,
IF($BM$1560&gt;SUM($BM$985:BM1518),_xlfn.CONCAT(", ",BO1518),
IF($BM$1560=SUM($BM$985:BM1518),_xlfn.CONCAT(" y ",BO1518)))))</f>
        <v/>
      </c>
      <c r="BO1518" s="270" t="s">
        <v>1298</v>
      </c>
    </row>
    <row r="1519" spans="1:67" ht="15" customHeight="1">
      <c r="A1519" s="245"/>
      <c r="B1519" s="9"/>
      <c r="C1519" s="270" t="s">
        <v>1299</v>
      </c>
      <c r="D1519" s="389" t="str">
        <f>IF($AC$978="","",IF(HLOOKUP($AC$978,Presentación!$AQ$3:$BV$574,Presentación!AP538)="","",HLOOKUP($AC$978,Presentación!$AQ$3:$BV$574,Presentación!AP538,0)))</f>
        <v/>
      </c>
      <c r="E1519" s="390"/>
      <c r="F1519" s="391"/>
      <c r="G1519" s="480" t="str">
        <f>IF($AC$978="","",IF(HLOOKUP($AC$978,Presentación!$BZ$3:$DE$574,Presentación!AP538,0)="","",HLOOKUP($AC$978,Presentación!$BZ$3:$DE$574,Presentación!AP538,0)))</f>
        <v/>
      </c>
      <c r="H1519" s="481"/>
      <c r="I1519" s="481"/>
      <c r="J1519" s="481"/>
      <c r="K1519" s="481"/>
      <c r="L1519" s="482"/>
      <c r="M1519" s="27"/>
      <c r="N1519" s="27"/>
      <c r="O1519" s="27"/>
      <c r="P1519" s="27"/>
      <c r="Q1519" s="27"/>
      <c r="R1519" s="27"/>
      <c r="S1519" s="27"/>
      <c r="T1519" s="27"/>
      <c r="U1519" s="27"/>
      <c r="V1519" s="27"/>
      <c r="W1519" s="27"/>
      <c r="X1519" s="27"/>
      <c r="Y1519" s="27"/>
      <c r="Z1519" s="27"/>
      <c r="AA1519" s="27"/>
      <c r="AB1519" s="27"/>
      <c r="AC1519" s="27"/>
      <c r="AD1519" s="27"/>
      <c r="AG1519">
        <f t="shared" si="598"/>
        <v>0</v>
      </c>
      <c r="AH1519">
        <f t="shared" si="599"/>
        <v>0</v>
      </c>
      <c r="AI1519">
        <f t="shared" si="600"/>
        <v>0</v>
      </c>
      <c r="AJ1519">
        <f t="shared" si="601"/>
        <v>0</v>
      </c>
      <c r="AK1519">
        <f t="shared" si="602"/>
        <v>0</v>
      </c>
      <c r="AL1519">
        <f t="shared" si="603"/>
        <v>0</v>
      </c>
      <c r="AM1519">
        <f t="shared" si="604"/>
        <v>0</v>
      </c>
      <c r="AN1519">
        <f t="shared" si="605"/>
        <v>0</v>
      </c>
      <c r="AO1519">
        <f t="shared" si="606"/>
        <v>0</v>
      </c>
      <c r="AP1519">
        <f t="shared" si="607"/>
        <v>0</v>
      </c>
      <c r="AQ1519">
        <f t="shared" si="608"/>
        <v>0</v>
      </c>
      <c r="AR1519">
        <f t="shared" si="609"/>
        <v>0</v>
      </c>
      <c r="AS1519">
        <f t="shared" si="610"/>
        <v>0</v>
      </c>
      <c r="AT1519">
        <f t="shared" si="611"/>
        <v>0</v>
      </c>
      <c r="AU1519">
        <f t="shared" si="612"/>
        <v>0</v>
      </c>
      <c r="AV1519">
        <f t="shared" si="613"/>
        <v>0</v>
      </c>
      <c r="AW1519">
        <f t="shared" si="614"/>
        <v>0</v>
      </c>
      <c r="AX1519">
        <f t="shared" si="615"/>
        <v>0</v>
      </c>
      <c r="AY1519">
        <f t="shared" si="616"/>
        <v>0</v>
      </c>
      <c r="AZ1519">
        <f t="shared" si="617"/>
        <v>0</v>
      </c>
      <c r="BA1519" s="35">
        <f t="shared" si="618"/>
        <v>0</v>
      </c>
      <c r="BB1519" s="36">
        <f t="shared" si="619"/>
        <v>0</v>
      </c>
      <c r="BC1519" s="37">
        <f t="shared" si="620"/>
        <v>0</v>
      </c>
      <c r="BD1519" s="38">
        <f t="shared" si="621"/>
        <v>0</v>
      </c>
      <c r="BE1519" s="35">
        <f t="shared" si="622"/>
        <v>0</v>
      </c>
      <c r="BF1519" s="36">
        <f t="shared" si="623"/>
        <v>0</v>
      </c>
      <c r="BG1519" s="37">
        <f t="shared" si="624"/>
        <v>0</v>
      </c>
      <c r="BH1519" s="38">
        <f t="shared" si="625"/>
        <v>0</v>
      </c>
      <c r="BI1519" s="35">
        <f t="shared" si="626"/>
        <v>0</v>
      </c>
      <c r="BJ1519" s="36">
        <f t="shared" si="627"/>
        <v>0</v>
      </c>
      <c r="BK1519" s="37">
        <f t="shared" si="628"/>
        <v>0</v>
      </c>
      <c r="BL1519" s="38">
        <f t="shared" si="629"/>
        <v>0</v>
      </c>
      <c r="BM1519" s="39">
        <f t="shared" si="630"/>
        <v>0</v>
      </c>
      <c r="BN1519" s="34" t="str">
        <f>IF(BM1519=0,"",
IF(SUM($BM$985:BM1519)=1,BO1519,
IF($BM$1560&gt;SUM($BM$985:BM1519),_xlfn.CONCAT(", ",BO1519),
IF($BM$1560=SUM($BM$985:BM1519),_xlfn.CONCAT(" y ",BO1519)))))</f>
        <v/>
      </c>
      <c r="BO1519" s="270" t="s">
        <v>1299</v>
      </c>
    </row>
    <row r="1520" spans="1:67" ht="15" customHeight="1">
      <c r="A1520" s="245"/>
      <c r="B1520" s="9"/>
      <c r="C1520" s="270" t="s">
        <v>1300</v>
      </c>
      <c r="D1520" s="389" t="str">
        <f>IF($AC$978="","",IF(HLOOKUP($AC$978,Presentación!$AQ$3:$BV$574,Presentación!AP539)="","",HLOOKUP($AC$978,Presentación!$AQ$3:$BV$574,Presentación!AP539,0)))</f>
        <v/>
      </c>
      <c r="E1520" s="390"/>
      <c r="F1520" s="391"/>
      <c r="G1520" s="480" t="str">
        <f>IF($AC$978="","",IF(HLOOKUP($AC$978,Presentación!$BZ$3:$DE$574,Presentación!AP539,0)="","",HLOOKUP($AC$978,Presentación!$BZ$3:$DE$574,Presentación!AP539,0)))</f>
        <v/>
      </c>
      <c r="H1520" s="481"/>
      <c r="I1520" s="481"/>
      <c r="J1520" s="481"/>
      <c r="K1520" s="481"/>
      <c r="L1520" s="482"/>
      <c r="M1520" s="27"/>
      <c r="N1520" s="27"/>
      <c r="O1520" s="27"/>
      <c r="P1520" s="27"/>
      <c r="Q1520" s="27"/>
      <c r="R1520" s="27"/>
      <c r="S1520" s="27"/>
      <c r="T1520" s="27"/>
      <c r="U1520" s="27"/>
      <c r="V1520" s="27"/>
      <c r="W1520" s="27"/>
      <c r="X1520" s="27"/>
      <c r="Y1520" s="27"/>
      <c r="Z1520" s="27"/>
      <c r="AA1520" s="27"/>
      <c r="AB1520" s="27"/>
      <c r="AC1520" s="27"/>
      <c r="AD1520" s="27"/>
      <c r="AG1520">
        <f t="shared" si="598"/>
        <v>0</v>
      </c>
      <c r="AH1520">
        <f t="shared" si="599"/>
        <v>0</v>
      </c>
      <c r="AI1520">
        <f t="shared" si="600"/>
        <v>0</v>
      </c>
      <c r="AJ1520">
        <f t="shared" si="601"/>
        <v>0</v>
      </c>
      <c r="AK1520">
        <f t="shared" si="602"/>
        <v>0</v>
      </c>
      <c r="AL1520">
        <f t="shared" si="603"/>
        <v>0</v>
      </c>
      <c r="AM1520">
        <f t="shared" si="604"/>
        <v>0</v>
      </c>
      <c r="AN1520">
        <f t="shared" si="605"/>
        <v>0</v>
      </c>
      <c r="AO1520">
        <f t="shared" si="606"/>
        <v>0</v>
      </c>
      <c r="AP1520">
        <f t="shared" si="607"/>
        <v>0</v>
      </c>
      <c r="AQ1520">
        <f t="shared" si="608"/>
        <v>0</v>
      </c>
      <c r="AR1520">
        <f t="shared" si="609"/>
        <v>0</v>
      </c>
      <c r="AS1520">
        <f t="shared" si="610"/>
        <v>0</v>
      </c>
      <c r="AT1520">
        <f t="shared" si="611"/>
        <v>0</v>
      </c>
      <c r="AU1520">
        <f t="shared" si="612"/>
        <v>0</v>
      </c>
      <c r="AV1520">
        <f t="shared" si="613"/>
        <v>0</v>
      </c>
      <c r="AW1520">
        <f t="shared" si="614"/>
        <v>0</v>
      </c>
      <c r="AX1520">
        <f t="shared" si="615"/>
        <v>0</v>
      </c>
      <c r="AY1520">
        <f t="shared" si="616"/>
        <v>0</v>
      </c>
      <c r="AZ1520">
        <f t="shared" si="617"/>
        <v>0</v>
      </c>
      <c r="BA1520" s="35">
        <f t="shared" si="618"/>
        <v>0</v>
      </c>
      <c r="BB1520" s="36">
        <f t="shared" si="619"/>
        <v>0</v>
      </c>
      <c r="BC1520" s="37">
        <f t="shared" si="620"/>
        <v>0</v>
      </c>
      <c r="BD1520" s="38">
        <f t="shared" si="621"/>
        <v>0</v>
      </c>
      <c r="BE1520" s="35">
        <f t="shared" si="622"/>
        <v>0</v>
      </c>
      <c r="BF1520" s="36">
        <f t="shared" si="623"/>
        <v>0</v>
      </c>
      <c r="BG1520" s="37">
        <f t="shared" si="624"/>
        <v>0</v>
      </c>
      <c r="BH1520" s="38">
        <f t="shared" si="625"/>
        <v>0</v>
      </c>
      <c r="BI1520" s="35">
        <f t="shared" si="626"/>
        <v>0</v>
      </c>
      <c r="BJ1520" s="36">
        <f t="shared" si="627"/>
        <v>0</v>
      </c>
      <c r="BK1520" s="37">
        <f t="shared" si="628"/>
        <v>0</v>
      </c>
      <c r="BL1520" s="38">
        <f t="shared" si="629"/>
        <v>0</v>
      </c>
      <c r="BM1520" s="39">
        <f t="shared" si="630"/>
        <v>0</v>
      </c>
      <c r="BN1520" s="34" t="str">
        <f>IF(BM1520=0,"",
IF(SUM($BM$985:BM1520)=1,BO1520,
IF($BM$1560&gt;SUM($BM$985:BM1520),_xlfn.CONCAT(", ",BO1520),
IF($BM$1560=SUM($BM$985:BM1520),_xlfn.CONCAT(" y ",BO1520)))))</f>
        <v/>
      </c>
      <c r="BO1520" s="270" t="s">
        <v>1300</v>
      </c>
    </row>
    <row r="1521" spans="1:67" ht="15" customHeight="1">
      <c r="A1521" s="245"/>
      <c r="B1521" s="9"/>
      <c r="C1521" s="270" t="s">
        <v>1301</v>
      </c>
      <c r="D1521" s="389" t="str">
        <f>IF($AC$978="","",IF(HLOOKUP($AC$978,Presentación!$AQ$3:$BV$574,Presentación!AP540)="","",HLOOKUP($AC$978,Presentación!$AQ$3:$BV$574,Presentación!AP540,0)))</f>
        <v/>
      </c>
      <c r="E1521" s="390"/>
      <c r="F1521" s="391"/>
      <c r="G1521" s="480" t="str">
        <f>IF($AC$978="","",IF(HLOOKUP($AC$978,Presentación!$BZ$3:$DE$574,Presentación!AP540,0)="","",HLOOKUP($AC$978,Presentación!$BZ$3:$DE$574,Presentación!AP540,0)))</f>
        <v/>
      </c>
      <c r="H1521" s="481"/>
      <c r="I1521" s="481"/>
      <c r="J1521" s="481"/>
      <c r="K1521" s="481"/>
      <c r="L1521" s="482"/>
      <c r="M1521" s="27"/>
      <c r="N1521" s="27"/>
      <c r="O1521" s="27"/>
      <c r="P1521" s="27"/>
      <c r="Q1521" s="27"/>
      <c r="R1521" s="27"/>
      <c r="S1521" s="27"/>
      <c r="T1521" s="27"/>
      <c r="U1521" s="27"/>
      <c r="V1521" s="27"/>
      <c r="W1521" s="27"/>
      <c r="X1521" s="27"/>
      <c r="Y1521" s="27"/>
      <c r="Z1521" s="27"/>
      <c r="AA1521" s="27"/>
      <c r="AB1521" s="27"/>
      <c r="AC1521" s="27"/>
      <c r="AD1521" s="27"/>
      <c r="AG1521">
        <f t="shared" si="598"/>
        <v>0</v>
      </c>
      <c r="AH1521">
        <f t="shared" si="599"/>
        <v>0</v>
      </c>
      <c r="AI1521">
        <f t="shared" si="600"/>
        <v>0</v>
      </c>
      <c r="AJ1521">
        <f t="shared" si="601"/>
        <v>0</v>
      </c>
      <c r="AK1521">
        <f t="shared" si="602"/>
        <v>0</v>
      </c>
      <c r="AL1521">
        <f t="shared" si="603"/>
        <v>0</v>
      </c>
      <c r="AM1521">
        <f t="shared" si="604"/>
        <v>0</v>
      </c>
      <c r="AN1521">
        <f t="shared" si="605"/>
        <v>0</v>
      </c>
      <c r="AO1521">
        <f t="shared" si="606"/>
        <v>0</v>
      </c>
      <c r="AP1521">
        <f t="shared" si="607"/>
        <v>0</v>
      </c>
      <c r="AQ1521">
        <f t="shared" si="608"/>
        <v>0</v>
      </c>
      <c r="AR1521">
        <f t="shared" si="609"/>
        <v>0</v>
      </c>
      <c r="AS1521">
        <f t="shared" si="610"/>
        <v>0</v>
      </c>
      <c r="AT1521">
        <f t="shared" si="611"/>
        <v>0</v>
      </c>
      <c r="AU1521">
        <f t="shared" si="612"/>
        <v>0</v>
      </c>
      <c r="AV1521">
        <f t="shared" si="613"/>
        <v>0</v>
      </c>
      <c r="AW1521">
        <f t="shared" si="614"/>
        <v>0</v>
      </c>
      <c r="AX1521">
        <f t="shared" si="615"/>
        <v>0</v>
      </c>
      <c r="AY1521">
        <f t="shared" si="616"/>
        <v>0</v>
      </c>
      <c r="AZ1521">
        <f t="shared" si="617"/>
        <v>0</v>
      </c>
      <c r="BA1521" s="35">
        <f t="shared" si="618"/>
        <v>0</v>
      </c>
      <c r="BB1521" s="36">
        <f t="shared" si="619"/>
        <v>0</v>
      </c>
      <c r="BC1521" s="37">
        <f t="shared" si="620"/>
        <v>0</v>
      </c>
      <c r="BD1521" s="38">
        <f t="shared" si="621"/>
        <v>0</v>
      </c>
      <c r="BE1521" s="35">
        <f t="shared" si="622"/>
        <v>0</v>
      </c>
      <c r="BF1521" s="36">
        <f t="shared" si="623"/>
        <v>0</v>
      </c>
      <c r="BG1521" s="37">
        <f t="shared" si="624"/>
        <v>0</v>
      </c>
      <c r="BH1521" s="38">
        <f t="shared" si="625"/>
        <v>0</v>
      </c>
      <c r="BI1521" s="35">
        <f t="shared" si="626"/>
        <v>0</v>
      </c>
      <c r="BJ1521" s="36">
        <f t="shared" si="627"/>
        <v>0</v>
      </c>
      <c r="BK1521" s="37">
        <f t="shared" si="628"/>
        <v>0</v>
      </c>
      <c r="BL1521" s="38">
        <f t="shared" si="629"/>
        <v>0</v>
      </c>
      <c r="BM1521" s="39">
        <f t="shared" si="630"/>
        <v>0</v>
      </c>
      <c r="BN1521" s="34" t="str">
        <f>IF(BM1521=0,"",
IF(SUM($BM$985:BM1521)=1,BO1521,
IF($BM$1560&gt;SUM($BM$985:BM1521),_xlfn.CONCAT(", ",BO1521),
IF($BM$1560=SUM($BM$985:BM1521),_xlfn.CONCAT(" y ",BO1521)))))</f>
        <v/>
      </c>
      <c r="BO1521" s="270" t="s">
        <v>1301</v>
      </c>
    </row>
    <row r="1522" spans="1:67" ht="15" customHeight="1">
      <c r="A1522" s="245"/>
      <c r="B1522" s="9"/>
      <c r="C1522" s="270" t="s">
        <v>1302</v>
      </c>
      <c r="D1522" s="389" t="str">
        <f>IF($AC$978="","",IF(HLOOKUP($AC$978,Presentación!$AQ$3:$BV$574,Presentación!AP541)="","",HLOOKUP($AC$978,Presentación!$AQ$3:$BV$574,Presentación!AP541,0)))</f>
        <v/>
      </c>
      <c r="E1522" s="390"/>
      <c r="F1522" s="391"/>
      <c r="G1522" s="480" t="str">
        <f>IF($AC$978="","",IF(HLOOKUP($AC$978,Presentación!$BZ$3:$DE$574,Presentación!AP541,0)="","",HLOOKUP($AC$978,Presentación!$BZ$3:$DE$574,Presentación!AP541,0)))</f>
        <v/>
      </c>
      <c r="H1522" s="481"/>
      <c r="I1522" s="481"/>
      <c r="J1522" s="481"/>
      <c r="K1522" s="481"/>
      <c r="L1522" s="482"/>
      <c r="M1522" s="27"/>
      <c r="N1522" s="27"/>
      <c r="O1522" s="27"/>
      <c r="P1522" s="27"/>
      <c r="Q1522" s="27"/>
      <c r="R1522" s="27"/>
      <c r="S1522" s="27"/>
      <c r="T1522" s="27"/>
      <c r="U1522" s="27"/>
      <c r="V1522" s="27"/>
      <c r="W1522" s="27"/>
      <c r="X1522" s="27"/>
      <c r="Y1522" s="27"/>
      <c r="Z1522" s="27"/>
      <c r="AA1522" s="27"/>
      <c r="AB1522" s="27"/>
      <c r="AC1522" s="27"/>
      <c r="AD1522" s="27"/>
      <c r="AG1522">
        <f t="shared" si="598"/>
        <v>0</v>
      </c>
      <c r="AH1522">
        <f t="shared" si="599"/>
        <v>0</v>
      </c>
      <c r="AI1522">
        <f t="shared" si="600"/>
        <v>0</v>
      </c>
      <c r="AJ1522">
        <f t="shared" si="601"/>
        <v>0</v>
      </c>
      <c r="AK1522">
        <f t="shared" si="602"/>
        <v>0</v>
      </c>
      <c r="AL1522">
        <f t="shared" si="603"/>
        <v>0</v>
      </c>
      <c r="AM1522">
        <f t="shared" si="604"/>
        <v>0</v>
      </c>
      <c r="AN1522">
        <f t="shared" si="605"/>
        <v>0</v>
      </c>
      <c r="AO1522">
        <f t="shared" si="606"/>
        <v>0</v>
      </c>
      <c r="AP1522">
        <f t="shared" si="607"/>
        <v>0</v>
      </c>
      <c r="AQ1522">
        <f t="shared" si="608"/>
        <v>0</v>
      </c>
      <c r="AR1522">
        <f t="shared" si="609"/>
        <v>0</v>
      </c>
      <c r="AS1522">
        <f t="shared" si="610"/>
        <v>0</v>
      </c>
      <c r="AT1522">
        <f t="shared" si="611"/>
        <v>0</v>
      </c>
      <c r="AU1522">
        <f t="shared" si="612"/>
        <v>0</v>
      </c>
      <c r="AV1522">
        <f t="shared" si="613"/>
        <v>0</v>
      </c>
      <c r="AW1522">
        <f t="shared" si="614"/>
        <v>0</v>
      </c>
      <c r="AX1522">
        <f t="shared" si="615"/>
        <v>0</v>
      </c>
      <c r="AY1522">
        <f t="shared" si="616"/>
        <v>0</v>
      </c>
      <c r="AZ1522">
        <f t="shared" si="617"/>
        <v>0</v>
      </c>
      <c r="BA1522" s="35">
        <f t="shared" si="618"/>
        <v>0</v>
      </c>
      <c r="BB1522" s="36">
        <f t="shared" si="619"/>
        <v>0</v>
      </c>
      <c r="BC1522" s="37">
        <f t="shared" si="620"/>
        <v>0</v>
      </c>
      <c r="BD1522" s="38">
        <f t="shared" si="621"/>
        <v>0</v>
      </c>
      <c r="BE1522" s="35">
        <f t="shared" si="622"/>
        <v>0</v>
      </c>
      <c r="BF1522" s="36">
        <f t="shared" si="623"/>
        <v>0</v>
      </c>
      <c r="BG1522" s="37">
        <f t="shared" si="624"/>
        <v>0</v>
      </c>
      <c r="BH1522" s="38">
        <f t="shared" si="625"/>
        <v>0</v>
      </c>
      <c r="BI1522" s="35">
        <f t="shared" si="626"/>
        <v>0</v>
      </c>
      <c r="BJ1522" s="36">
        <f t="shared" si="627"/>
        <v>0</v>
      </c>
      <c r="BK1522" s="37">
        <f t="shared" si="628"/>
        <v>0</v>
      </c>
      <c r="BL1522" s="38">
        <f t="shared" si="629"/>
        <v>0</v>
      </c>
      <c r="BM1522" s="39">
        <f t="shared" si="630"/>
        <v>0</v>
      </c>
      <c r="BN1522" s="34" t="str">
        <f>IF(BM1522=0,"",
IF(SUM($BM$985:BM1522)=1,BO1522,
IF($BM$1560&gt;SUM($BM$985:BM1522),_xlfn.CONCAT(", ",BO1522),
IF($BM$1560=SUM($BM$985:BM1522),_xlfn.CONCAT(" y ",BO1522)))))</f>
        <v/>
      </c>
      <c r="BO1522" s="270" t="s">
        <v>1302</v>
      </c>
    </row>
    <row r="1523" spans="1:67" ht="15" customHeight="1">
      <c r="A1523" s="245"/>
      <c r="B1523" s="9"/>
      <c r="C1523" s="270" t="s">
        <v>1303</v>
      </c>
      <c r="D1523" s="389" t="str">
        <f>IF($AC$978="","",IF(HLOOKUP($AC$978,Presentación!$AQ$3:$BV$574,Presentación!AP542)="","",HLOOKUP($AC$978,Presentación!$AQ$3:$BV$574,Presentación!AP542,0)))</f>
        <v/>
      </c>
      <c r="E1523" s="390"/>
      <c r="F1523" s="391"/>
      <c r="G1523" s="480" t="str">
        <f>IF($AC$978="","",IF(HLOOKUP($AC$978,Presentación!$BZ$3:$DE$574,Presentación!AP542,0)="","",HLOOKUP($AC$978,Presentación!$BZ$3:$DE$574,Presentación!AP542,0)))</f>
        <v/>
      </c>
      <c r="H1523" s="481"/>
      <c r="I1523" s="481"/>
      <c r="J1523" s="481"/>
      <c r="K1523" s="481"/>
      <c r="L1523" s="482"/>
      <c r="M1523" s="27"/>
      <c r="N1523" s="27"/>
      <c r="O1523" s="27"/>
      <c r="P1523" s="27"/>
      <c r="Q1523" s="27"/>
      <c r="R1523" s="27"/>
      <c r="S1523" s="27"/>
      <c r="T1523" s="27"/>
      <c r="U1523" s="27"/>
      <c r="V1523" s="27"/>
      <c r="W1523" s="27"/>
      <c r="X1523" s="27"/>
      <c r="Y1523" s="27"/>
      <c r="Z1523" s="27"/>
      <c r="AA1523" s="27"/>
      <c r="AB1523" s="27"/>
      <c r="AC1523" s="27"/>
      <c r="AD1523" s="27"/>
      <c r="AG1523">
        <f t="shared" si="598"/>
        <v>0</v>
      </c>
      <c r="AH1523">
        <f t="shared" si="599"/>
        <v>0</v>
      </c>
      <c r="AI1523">
        <f t="shared" si="600"/>
        <v>0</v>
      </c>
      <c r="AJ1523">
        <f t="shared" si="601"/>
        <v>0</v>
      </c>
      <c r="AK1523">
        <f t="shared" si="602"/>
        <v>0</v>
      </c>
      <c r="AL1523">
        <f t="shared" si="603"/>
        <v>0</v>
      </c>
      <c r="AM1523">
        <f t="shared" si="604"/>
        <v>0</v>
      </c>
      <c r="AN1523">
        <f t="shared" si="605"/>
        <v>0</v>
      </c>
      <c r="AO1523">
        <f t="shared" si="606"/>
        <v>0</v>
      </c>
      <c r="AP1523">
        <f t="shared" si="607"/>
        <v>0</v>
      </c>
      <c r="AQ1523">
        <f t="shared" si="608"/>
        <v>0</v>
      </c>
      <c r="AR1523">
        <f t="shared" si="609"/>
        <v>0</v>
      </c>
      <c r="AS1523">
        <f t="shared" si="610"/>
        <v>0</v>
      </c>
      <c r="AT1523">
        <f t="shared" si="611"/>
        <v>0</v>
      </c>
      <c r="AU1523">
        <f t="shared" si="612"/>
        <v>0</v>
      </c>
      <c r="AV1523">
        <f t="shared" si="613"/>
        <v>0</v>
      </c>
      <c r="AW1523">
        <f t="shared" si="614"/>
        <v>0</v>
      </c>
      <c r="AX1523">
        <f t="shared" si="615"/>
        <v>0</v>
      </c>
      <c r="AY1523">
        <f t="shared" si="616"/>
        <v>0</v>
      </c>
      <c r="AZ1523">
        <f t="shared" si="617"/>
        <v>0</v>
      </c>
      <c r="BA1523" s="35">
        <f t="shared" si="618"/>
        <v>0</v>
      </c>
      <c r="BB1523" s="36">
        <f t="shared" si="619"/>
        <v>0</v>
      </c>
      <c r="BC1523" s="37">
        <f t="shared" si="620"/>
        <v>0</v>
      </c>
      <c r="BD1523" s="38">
        <f t="shared" si="621"/>
        <v>0</v>
      </c>
      <c r="BE1523" s="35">
        <f t="shared" si="622"/>
        <v>0</v>
      </c>
      <c r="BF1523" s="36">
        <f t="shared" si="623"/>
        <v>0</v>
      </c>
      <c r="BG1523" s="37">
        <f t="shared" si="624"/>
        <v>0</v>
      </c>
      <c r="BH1523" s="38">
        <f t="shared" si="625"/>
        <v>0</v>
      </c>
      <c r="BI1523" s="35">
        <f t="shared" si="626"/>
        <v>0</v>
      </c>
      <c r="BJ1523" s="36">
        <f t="shared" si="627"/>
        <v>0</v>
      </c>
      <c r="BK1523" s="37">
        <f t="shared" si="628"/>
        <v>0</v>
      </c>
      <c r="BL1523" s="38">
        <f t="shared" si="629"/>
        <v>0</v>
      </c>
      <c r="BM1523" s="39">
        <f t="shared" si="630"/>
        <v>0</v>
      </c>
      <c r="BN1523" s="34" t="str">
        <f>IF(BM1523=0,"",
IF(SUM($BM$985:BM1523)=1,BO1523,
IF($BM$1560&gt;SUM($BM$985:BM1523),_xlfn.CONCAT(", ",BO1523),
IF($BM$1560=SUM($BM$985:BM1523),_xlfn.CONCAT(" y ",BO1523)))))</f>
        <v/>
      </c>
      <c r="BO1523" s="270" t="s">
        <v>1303</v>
      </c>
    </row>
    <row r="1524" spans="1:67" ht="15" customHeight="1">
      <c r="A1524" s="245"/>
      <c r="B1524" s="9"/>
      <c r="C1524" s="270" t="s">
        <v>1304</v>
      </c>
      <c r="D1524" s="389" t="str">
        <f>IF($AC$978="","",IF(HLOOKUP($AC$978,Presentación!$AQ$3:$BV$574,Presentación!AP543)="","",HLOOKUP($AC$978,Presentación!$AQ$3:$BV$574,Presentación!AP543,0)))</f>
        <v/>
      </c>
      <c r="E1524" s="390"/>
      <c r="F1524" s="391"/>
      <c r="G1524" s="480" t="str">
        <f>IF($AC$978="","",IF(HLOOKUP($AC$978,Presentación!$BZ$3:$DE$574,Presentación!AP543,0)="","",HLOOKUP($AC$978,Presentación!$BZ$3:$DE$574,Presentación!AP543,0)))</f>
        <v/>
      </c>
      <c r="H1524" s="481"/>
      <c r="I1524" s="481"/>
      <c r="J1524" s="481"/>
      <c r="K1524" s="481"/>
      <c r="L1524" s="482"/>
      <c r="M1524" s="27"/>
      <c r="N1524" s="27"/>
      <c r="O1524" s="27"/>
      <c r="P1524" s="27"/>
      <c r="Q1524" s="27"/>
      <c r="R1524" s="27"/>
      <c r="S1524" s="27"/>
      <c r="T1524" s="27"/>
      <c r="U1524" s="27"/>
      <c r="V1524" s="27"/>
      <c r="W1524" s="27"/>
      <c r="X1524" s="27"/>
      <c r="Y1524" s="27"/>
      <c r="Z1524" s="27"/>
      <c r="AA1524" s="27"/>
      <c r="AB1524" s="27"/>
      <c r="AC1524" s="27"/>
      <c r="AD1524" s="27"/>
      <c r="AG1524">
        <f t="shared" si="598"/>
        <v>0</v>
      </c>
      <c r="AH1524">
        <f t="shared" si="599"/>
        <v>0</v>
      </c>
      <c r="AI1524">
        <f t="shared" si="600"/>
        <v>0</v>
      </c>
      <c r="AJ1524">
        <f t="shared" si="601"/>
        <v>0</v>
      </c>
      <c r="AK1524">
        <f t="shared" si="602"/>
        <v>0</v>
      </c>
      <c r="AL1524">
        <f t="shared" si="603"/>
        <v>0</v>
      </c>
      <c r="AM1524">
        <f t="shared" si="604"/>
        <v>0</v>
      </c>
      <c r="AN1524">
        <f t="shared" si="605"/>
        <v>0</v>
      </c>
      <c r="AO1524">
        <f t="shared" si="606"/>
        <v>0</v>
      </c>
      <c r="AP1524">
        <f t="shared" si="607"/>
        <v>0</v>
      </c>
      <c r="AQ1524">
        <f t="shared" si="608"/>
        <v>0</v>
      </c>
      <c r="AR1524">
        <f t="shared" si="609"/>
        <v>0</v>
      </c>
      <c r="AS1524">
        <f t="shared" si="610"/>
        <v>0</v>
      </c>
      <c r="AT1524">
        <f t="shared" si="611"/>
        <v>0</v>
      </c>
      <c r="AU1524">
        <f t="shared" si="612"/>
        <v>0</v>
      </c>
      <c r="AV1524">
        <f t="shared" si="613"/>
        <v>0</v>
      </c>
      <c r="AW1524">
        <f t="shared" si="614"/>
        <v>0</v>
      </c>
      <c r="AX1524">
        <f t="shared" si="615"/>
        <v>0</v>
      </c>
      <c r="AY1524">
        <f t="shared" si="616"/>
        <v>0</v>
      </c>
      <c r="AZ1524">
        <f t="shared" si="617"/>
        <v>0</v>
      </c>
      <c r="BA1524" s="35">
        <f t="shared" si="618"/>
        <v>0</v>
      </c>
      <c r="BB1524" s="36">
        <f t="shared" si="619"/>
        <v>0</v>
      </c>
      <c r="BC1524" s="37">
        <f t="shared" si="620"/>
        <v>0</v>
      </c>
      <c r="BD1524" s="38">
        <f t="shared" si="621"/>
        <v>0</v>
      </c>
      <c r="BE1524" s="35">
        <f t="shared" si="622"/>
        <v>0</v>
      </c>
      <c r="BF1524" s="36">
        <f t="shared" si="623"/>
        <v>0</v>
      </c>
      <c r="BG1524" s="37">
        <f t="shared" si="624"/>
        <v>0</v>
      </c>
      <c r="BH1524" s="38">
        <f t="shared" si="625"/>
        <v>0</v>
      </c>
      <c r="BI1524" s="35">
        <f t="shared" si="626"/>
        <v>0</v>
      </c>
      <c r="BJ1524" s="36">
        <f t="shared" si="627"/>
        <v>0</v>
      </c>
      <c r="BK1524" s="37">
        <f t="shared" si="628"/>
        <v>0</v>
      </c>
      <c r="BL1524" s="38">
        <f t="shared" si="629"/>
        <v>0</v>
      </c>
      <c r="BM1524" s="39">
        <f t="shared" si="630"/>
        <v>0</v>
      </c>
      <c r="BN1524" s="34" t="str">
        <f>IF(BM1524=0,"",
IF(SUM($BM$985:BM1524)=1,BO1524,
IF($BM$1560&gt;SUM($BM$985:BM1524),_xlfn.CONCAT(", ",BO1524),
IF($BM$1560=SUM($BM$985:BM1524),_xlfn.CONCAT(" y ",BO1524)))))</f>
        <v/>
      </c>
      <c r="BO1524" s="270" t="s">
        <v>1304</v>
      </c>
    </row>
    <row r="1525" spans="1:67" ht="15" customHeight="1">
      <c r="A1525" s="245"/>
      <c r="B1525" s="9"/>
      <c r="C1525" s="270" t="s">
        <v>1305</v>
      </c>
      <c r="D1525" s="389" t="str">
        <f>IF($AC$978="","",IF(HLOOKUP($AC$978,Presentación!$AQ$3:$BV$574,Presentación!AP544)="","",HLOOKUP($AC$978,Presentación!$AQ$3:$BV$574,Presentación!AP544,0)))</f>
        <v/>
      </c>
      <c r="E1525" s="390"/>
      <c r="F1525" s="391"/>
      <c r="G1525" s="480" t="str">
        <f>IF($AC$978="","",IF(HLOOKUP($AC$978,Presentación!$BZ$3:$DE$574,Presentación!AP544,0)="","",HLOOKUP($AC$978,Presentación!$BZ$3:$DE$574,Presentación!AP544,0)))</f>
        <v/>
      </c>
      <c r="H1525" s="481"/>
      <c r="I1525" s="481"/>
      <c r="J1525" s="481"/>
      <c r="K1525" s="481"/>
      <c r="L1525" s="482"/>
      <c r="M1525" s="27"/>
      <c r="N1525" s="27"/>
      <c r="O1525" s="27"/>
      <c r="P1525" s="27"/>
      <c r="Q1525" s="27"/>
      <c r="R1525" s="27"/>
      <c r="S1525" s="27"/>
      <c r="T1525" s="27"/>
      <c r="U1525" s="27"/>
      <c r="V1525" s="27"/>
      <c r="W1525" s="27"/>
      <c r="X1525" s="27"/>
      <c r="Y1525" s="27"/>
      <c r="Z1525" s="27"/>
      <c r="AA1525" s="27"/>
      <c r="AB1525" s="27"/>
      <c r="AC1525" s="27"/>
      <c r="AD1525" s="27"/>
      <c r="AG1525">
        <f t="shared" si="598"/>
        <v>0</v>
      </c>
      <c r="AH1525">
        <f t="shared" si="599"/>
        <v>0</v>
      </c>
      <c r="AI1525">
        <f t="shared" si="600"/>
        <v>0</v>
      </c>
      <c r="AJ1525">
        <f t="shared" si="601"/>
        <v>0</v>
      </c>
      <c r="AK1525">
        <f t="shared" si="602"/>
        <v>0</v>
      </c>
      <c r="AL1525">
        <f t="shared" si="603"/>
        <v>0</v>
      </c>
      <c r="AM1525">
        <f t="shared" si="604"/>
        <v>0</v>
      </c>
      <c r="AN1525">
        <f t="shared" si="605"/>
        <v>0</v>
      </c>
      <c r="AO1525">
        <f t="shared" si="606"/>
        <v>0</v>
      </c>
      <c r="AP1525">
        <f t="shared" si="607"/>
        <v>0</v>
      </c>
      <c r="AQ1525">
        <f t="shared" si="608"/>
        <v>0</v>
      </c>
      <c r="AR1525">
        <f t="shared" si="609"/>
        <v>0</v>
      </c>
      <c r="AS1525">
        <f t="shared" si="610"/>
        <v>0</v>
      </c>
      <c r="AT1525">
        <f t="shared" si="611"/>
        <v>0</v>
      </c>
      <c r="AU1525">
        <f t="shared" si="612"/>
        <v>0</v>
      </c>
      <c r="AV1525">
        <f t="shared" si="613"/>
        <v>0</v>
      </c>
      <c r="AW1525">
        <f t="shared" si="614"/>
        <v>0</v>
      </c>
      <c r="AX1525">
        <f t="shared" si="615"/>
        <v>0</v>
      </c>
      <c r="AY1525">
        <f t="shared" si="616"/>
        <v>0</v>
      </c>
      <c r="AZ1525">
        <f t="shared" si="617"/>
        <v>0</v>
      </c>
      <c r="BA1525" s="35">
        <f t="shared" si="618"/>
        <v>0</v>
      </c>
      <c r="BB1525" s="36">
        <f t="shared" si="619"/>
        <v>0</v>
      </c>
      <c r="BC1525" s="37">
        <f t="shared" si="620"/>
        <v>0</v>
      </c>
      <c r="BD1525" s="38">
        <f t="shared" si="621"/>
        <v>0</v>
      </c>
      <c r="BE1525" s="35">
        <f t="shared" si="622"/>
        <v>0</v>
      </c>
      <c r="BF1525" s="36">
        <f t="shared" si="623"/>
        <v>0</v>
      </c>
      <c r="BG1525" s="37">
        <f t="shared" si="624"/>
        <v>0</v>
      </c>
      <c r="BH1525" s="38">
        <f t="shared" si="625"/>
        <v>0</v>
      </c>
      <c r="BI1525" s="35">
        <f t="shared" si="626"/>
        <v>0</v>
      </c>
      <c r="BJ1525" s="36">
        <f t="shared" si="627"/>
        <v>0</v>
      </c>
      <c r="BK1525" s="37">
        <f t="shared" si="628"/>
        <v>0</v>
      </c>
      <c r="BL1525" s="38">
        <f t="shared" si="629"/>
        <v>0</v>
      </c>
      <c r="BM1525" s="39">
        <f t="shared" si="630"/>
        <v>0</v>
      </c>
      <c r="BN1525" s="34" t="str">
        <f>IF(BM1525=0,"",
IF(SUM($BM$985:BM1525)=1,BO1525,
IF($BM$1560&gt;SUM($BM$985:BM1525),_xlfn.CONCAT(", ",BO1525),
IF($BM$1560=SUM($BM$985:BM1525),_xlfn.CONCAT(" y ",BO1525)))))</f>
        <v/>
      </c>
      <c r="BO1525" s="270" t="s">
        <v>1305</v>
      </c>
    </row>
    <row r="1526" spans="1:67" ht="15" customHeight="1">
      <c r="A1526" s="245"/>
      <c r="B1526" s="9"/>
      <c r="C1526" s="270" t="s">
        <v>1306</v>
      </c>
      <c r="D1526" s="389" t="str">
        <f>IF($AC$978="","",IF(HLOOKUP($AC$978,Presentación!$AQ$3:$BV$574,Presentación!AP545)="","",HLOOKUP($AC$978,Presentación!$AQ$3:$BV$574,Presentación!AP545,0)))</f>
        <v/>
      </c>
      <c r="E1526" s="390"/>
      <c r="F1526" s="391"/>
      <c r="G1526" s="480" t="str">
        <f>IF($AC$978="","",IF(HLOOKUP($AC$978,Presentación!$BZ$3:$DE$574,Presentación!AP545,0)="","",HLOOKUP($AC$978,Presentación!$BZ$3:$DE$574,Presentación!AP545,0)))</f>
        <v/>
      </c>
      <c r="H1526" s="481"/>
      <c r="I1526" s="481"/>
      <c r="J1526" s="481"/>
      <c r="K1526" s="481"/>
      <c r="L1526" s="482"/>
      <c r="M1526" s="27"/>
      <c r="N1526" s="27"/>
      <c r="O1526" s="27"/>
      <c r="P1526" s="27"/>
      <c r="Q1526" s="27"/>
      <c r="R1526" s="27"/>
      <c r="S1526" s="27"/>
      <c r="T1526" s="27"/>
      <c r="U1526" s="27"/>
      <c r="V1526" s="27"/>
      <c r="W1526" s="27"/>
      <c r="X1526" s="27"/>
      <c r="Y1526" s="27"/>
      <c r="Z1526" s="27"/>
      <c r="AA1526" s="27"/>
      <c r="AB1526" s="27"/>
      <c r="AC1526" s="27"/>
      <c r="AD1526" s="27"/>
      <c r="AG1526">
        <f t="shared" si="598"/>
        <v>0</v>
      </c>
      <c r="AH1526">
        <f t="shared" si="599"/>
        <v>0</v>
      </c>
      <c r="AI1526">
        <f t="shared" si="600"/>
        <v>0</v>
      </c>
      <c r="AJ1526">
        <f t="shared" si="601"/>
        <v>0</v>
      </c>
      <c r="AK1526">
        <f t="shared" si="602"/>
        <v>0</v>
      </c>
      <c r="AL1526">
        <f t="shared" si="603"/>
        <v>0</v>
      </c>
      <c r="AM1526">
        <f t="shared" si="604"/>
        <v>0</v>
      </c>
      <c r="AN1526">
        <f t="shared" si="605"/>
        <v>0</v>
      </c>
      <c r="AO1526">
        <f t="shared" si="606"/>
        <v>0</v>
      </c>
      <c r="AP1526">
        <f t="shared" si="607"/>
        <v>0</v>
      </c>
      <c r="AQ1526">
        <f t="shared" si="608"/>
        <v>0</v>
      </c>
      <c r="AR1526">
        <f t="shared" si="609"/>
        <v>0</v>
      </c>
      <c r="AS1526">
        <f t="shared" si="610"/>
        <v>0</v>
      </c>
      <c r="AT1526">
        <f t="shared" si="611"/>
        <v>0</v>
      </c>
      <c r="AU1526">
        <f t="shared" si="612"/>
        <v>0</v>
      </c>
      <c r="AV1526">
        <f t="shared" si="613"/>
        <v>0</v>
      </c>
      <c r="AW1526">
        <f t="shared" si="614"/>
        <v>0</v>
      </c>
      <c r="AX1526">
        <f t="shared" si="615"/>
        <v>0</v>
      </c>
      <c r="AY1526">
        <f t="shared" si="616"/>
        <v>0</v>
      </c>
      <c r="AZ1526">
        <f t="shared" si="617"/>
        <v>0</v>
      </c>
      <c r="BA1526" s="35">
        <f t="shared" si="618"/>
        <v>0</v>
      </c>
      <c r="BB1526" s="36">
        <f t="shared" si="619"/>
        <v>0</v>
      </c>
      <c r="BC1526" s="37">
        <f t="shared" si="620"/>
        <v>0</v>
      </c>
      <c r="BD1526" s="38">
        <f t="shared" si="621"/>
        <v>0</v>
      </c>
      <c r="BE1526" s="35">
        <f t="shared" si="622"/>
        <v>0</v>
      </c>
      <c r="BF1526" s="36">
        <f t="shared" si="623"/>
        <v>0</v>
      </c>
      <c r="BG1526" s="37">
        <f t="shared" si="624"/>
        <v>0</v>
      </c>
      <c r="BH1526" s="38">
        <f t="shared" si="625"/>
        <v>0</v>
      </c>
      <c r="BI1526" s="35">
        <f t="shared" si="626"/>
        <v>0</v>
      </c>
      <c r="BJ1526" s="36">
        <f t="shared" si="627"/>
        <v>0</v>
      </c>
      <c r="BK1526" s="37">
        <f t="shared" si="628"/>
        <v>0</v>
      </c>
      <c r="BL1526" s="38">
        <f t="shared" si="629"/>
        <v>0</v>
      </c>
      <c r="BM1526" s="39">
        <f t="shared" si="630"/>
        <v>0</v>
      </c>
      <c r="BN1526" s="34" t="str">
        <f>IF(BM1526=0,"",
IF(SUM($BM$985:BM1526)=1,BO1526,
IF($BM$1560&gt;SUM($BM$985:BM1526),_xlfn.CONCAT(", ",BO1526),
IF($BM$1560=SUM($BM$985:BM1526),_xlfn.CONCAT(" y ",BO1526)))))</f>
        <v/>
      </c>
      <c r="BO1526" s="270" t="s">
        <v>1306</v>
      </c>
    </row>
    <row r="1527" spans="1:67" ht="15" customHeight="1">
      <c r="A1527" s="245"/>
      <c r="B1527" s="9"/>
      <c r="C1527" s="270" t="s">
        <v>1307</v>
      </c>
      <c r="D1527" s="389" t="str">
        <f>IF($AC$978="","",IF(HLOOKUP($AC$978,Presentación!$AQ$3:$BV$574,Presentación!AP546)="","",HLOOKUP($AC$978,Presentación!$AQ$3:$BV$574,Presentación!AP546,0)))</f>
        <v/>
      </c>
      <c r="E1527" s="390"/>
      <c r="F1527" s="391"/>
      <c r="G1527" s="480" t="str">
        <f>IF($AC$978="","",IF(HLOOKUP($AC$978,Presentación!$BZ$3:$DE$574,Presentación!AP546,0)="","",HLOOKUP($AC$978,Presentación!$BZ$3:$DE$574,Presentación!AP546,0)))</f>
        <v/>
      </c>
      <c r="H1527" s="481"/>
      <c r="I1527" s="481"/>
      <c r="J1527" s="481"/>
      <c r="K1527" s="481"/>
      <c r="L1527" s="482"/>
      <c r="M1527" s="27"/>
      <c r="N1527" s="27"/>
      <c r="O1527" s="27"/>
      <c r="P1527" s="27"/>
      <c r="Q1527" s="27"/>
      <c r="R1527" s="27"/>
      <c r="S1527" s="27"/>
      <c r="T1527" s="27"/>
      <c r="U1527" s="27"/>
      <c r="V1527" s="27"/>
      <c r="W1527" s="27"/>
      <c r="X1527" s="27"/>
      <c r="Y1527" s="27"/>
      <c r="Z1527" s="27"/>
      <c r="AA1527" s="27"/>
      <c r="AB1527" s="27"/>
      <c r="AC1527" s="27"/>
      <c r="AD1527" s="27"/>
      <c r="AG1527">
        <f t="shared" si="598"/>
        <v>0</v>
      </c>
      <c r="AH1527">
        <f t="shared" si="599"/>
        <v>0</v>
      </c>
      <c r="AI1527">
        <f t="shared" si="600"/>
        <v>0</v>
      </c>
      <c r="AJ1527">
        <f t="shared" si="601"/>
        <v>0</v>
      </c>
      <c r="AK1527">
        <f t="shared" si="602"/>
        <v>0</v>
      </c>
      <c r="AL1527">
        <f t="shared" si="603"/>
        <v>0</v>
      </c>
      <c r="AM1527">
        <f t="shared" si="604"/>
        <v>0</v>
      </c>
      <c r="AN1527">
        <f t="shared" si="605"/>
        <v>0</v>
      </c>
      <c r="AO1527">
        <f t="shared" si="606"/>
        <v>0</v>
      </c>
      <c r="AP1527">
        <f t="shared" si="607"/>
        <v>0</v>
      </c>
      <c r="AQ1527">
        <f t="shared" si="608"/>
        <v>0</v>
      </c>
      <c r="AR1527">
        <f t="shared" si="609"/>
        <v>0</v>
      </c>
      <c r="AS1527">
        <f t="shared" si="610"/>
        <v>0</v>
      </c>
      <c r="AT1527">
        <f t="shared" si="611"/>
        <v>0</v>
      </c>
      <c r="AU1527">
        <f t="shared" si="612"/>
        <v>0</v>
      </c>
      <c r="AV1527">
        <f t="shared" si="613"/>
        <v>0</v>
      </c>
      <c r="AW1527">
        <f t="shared" si="614"/>
        <v>0</v>
      </c>
      <c r="AX1527">
        <f t="shared" si="615"/>
        <v>0</v>
      </c>
      <c r="AY1527">
        <f t="shared" si="616"/>
        <v>0</v>
      </c>
      <c r="AZ1527">
        <f t="shared" si="617"/>
        <v>0</v>
      </c>
      <c r="BA1527" s="35">
        <f t="shared" si="618"/>
        <v>0</v>
      </c>
      <c r="BB1527" s="36">
        <f t="shared" si="619"/>
        <v>0</v>
      </c>
      <c r="BC1527" s="37">
        <f t="shared" si="620"/>
        <v>0</v>
      </c>
      <c r="BD1527" s="38">
        <f t="shared" si="621"/>
        <v>0</v>
      </c>
      <c r="BE1527" s="35">
        <f t="shared" si="622"/>
        <v>0</v>
      </c>
      <c r="BF1527" s="36">
        <f t="shared" si="623"/>
        <v>0</v>
      </c>
      <c r="BG1527" s="37">
        <f t="shared" si="624"/>
        <v>0</v>
      </c>
      <c r="BH1527" s="38">
        <f t="shared" si="625"/>
        <v>0</v>
      </c>
      <c r="BI1527" s="35">
        <f t="shared" si="626"/>
        <v>0</v>
      </c>
      <c r="BJ1527" s="36">
        <f t="shared" si="627"/>
        <v>0</v>
      </c>
      <c r="BK1527" s="37">
        <f t="shared" si="628"/>
        <v>0</v>
      </c>
      <c r="BL1527" s="38">
        <f t="shared" si="629"/>
        <v>0</v>
      </c>
      <c r="BM1527" s="39">
        <f t="shared" si="630"/>
        <v>0</v>
      </c>
      <c r="BN1527" s="34" t="str">
        <f>IF(BM1527=0,"",
IF(SUM($BM$985:BM1527)=1,BO1527,
IF($BM$1560&gt;SUM($BM$985:BM1527),_xlfn.CONCAT(", ",BO1527),
IF($BM$1560=SUM($BM$985:BM1527),_xlfn.CONCAT(" y ",BO1527)))))</f>
        <v/>
      </c>
      <c r="BO1527" s="270" t="s">
        <v>1307</v>
      </c>
    </row>
    <row r="1528" spans="1:67" ht="15" customHeight="1">
      <c r="A1528" s="245"/>
      <c r="B1528" s="9"/>
      <c r="C1528" s="270" t="s">
        <v>1308</v>
      </c>
      <c r="D1528" s="389" t="str">
        <f>IF($AC$978="","",IF(HLOOKUP($AC$978,Presentación!$AQ$3:$BV$574,Presentación!AP547)="","",HLOOKUP($AC$978,Presentación!$AQ$3:$BV$574,Presentación!AP547,0)))</f>
        <v/>
      </c>
      <c r="E1528" s="390"/>
      <c r="F1528" s="391"/>
      <c r="G1528" s="480" t="str">
        <f>IF($AC$978="","",IF(HLOOKUP($AC$978,Presentación!$BZ$3:$DE$574,Presentación!AP547,0)="","",HLOOKUP($AC$978,Presentación!$BZ$3:$DE$574,Presentación!AP547,0)))</f>
        <v/>
      </c>
      <c r="H1528" s="481"/>
      <c r="I1528" s="481"/>
      <c r="J1528" s="481"/>
      <c r="K1528" s="481"/>
      <c r="L1528" s="482"/>
      <c r="M1528" s="27"/>
      <c r="N1528" s="27"/>
      <c r="O1528" s="27"/>
      <c r="P1528" s="27"/>
      <c r="Q1528" s="27"/>
      <c r="R1528" s="27"/>
      <c r="S1528" s="27"/>
      <c r="T1528" s="27"/>
      <c r="U1528" s="27"/>
      <c r="V1528" s="27"/>
      <c r="W1528" s="27"/>
      <c r="X1528" s="27"/>
      <c r="Y1528" s="27"/>
      <c r="Z1528" s="27"/>
      <c r="AA1528" s="27"/>
      <c r="AB1528" s="27"/>
      <c r="AC1528" s="27"/>
      <c r="AD1528" s="27"/>
      <c r="AG1528">
        <f t="shared" si="598"/>
        <v>0</v>
      </c>
      <c r="AH1528">
        <f t="shared" si="599"/>
        <v>0</v>
      </c>
      <c r="AI1528">
        <f t="shared" si="600"/>
        <v>0</v>
      </c>
      <c r="AJ1528">
        <f t="shared" si="601"/>
        <v>0</v>
      </c>
      <c r="AK1528">
        <f t="shared" si="602"/>
        <v>0</v>
      </c>
      <c r="AL1528">
        <f t="shared" si="603"/>
        <v>0</v>
      </c>
      <c r="AM1528">
        <f t="shared" si="604"/>
        <v>0</v>
      </c>
      <c r="AN1528">
        <f t="shared" si="605"/>
        <v>0</v>
      </c>
      <c r="AO1528">
        <f t="shared" si="606"/>
        <v>0</v>
      </c>
      <c r="AP1528">
        <f t="shared" si="607"/>
        <v>0</v>
      </c>
      <c r="AQ1528">
        <f t="shared" si="608"/>
        <v>0</v>
      </c>
      <c r="AR1528">
        <f t="shared" si="609"/>
        <v>0</v>
      </c>
      <c r="AS1528">
        <f t="shared" si="610"/>
        <v>0</v>
      </c>
      <c r="AT1528">
        <f t="shared" si="611"/>
        <v>0</v>
      </c>
      <c r="AU1528">
        <f t="shared" si="612"/>
        <v>0</v>
      </c>
      <c r="AV1528">
        <f t="shared" si="613"/>
        <v>0</v>
      </c>
      <c r="AW1528">
        <f t="shared" si="614"/>
        <v>0</v>
      </c>
      <c r="AX1528">
        <f t="shared" si="615"/>
        <v>0</v>
      </c>
      <c r="AY1528">
        <f t="shared" si="616"/>
        <v>0</v>
      </c>
      <c r="AZ1528">
        <f t="shared" si="617"/>
        <v>0</v>
      </c>
      <c r="BA1528" s="35">
        <f t="shared" si="618"/>
        <v>0</v>
      </c>
      <c r="BB1528" s="36">
        <f t="shared" si="619"/>
        <v>0</v>
      </c>
      <c r="BC1528" s="37">
        <f t="shared" si="620"/>
        <v>0</v>
      </c>
      <c r="BD1528" s="38">
        <f t="shared" si="621"/>
        <v>0</v>
      </c>
      <c r="BE1528" s="35">
        <f t="shared" si="622"/>
        <v>0</v>
      </c>
      <c r="BF1528" s="36">
        <f t="shared" si="623"/>
        <v>0</v>
      </c>
      <c r="BG1528" s="37">
        <f t="shared" si="624"/>
        <v>0</v>
      </c>
      <c r="BH1528" s="38">
        <f t="shared" si="625"/>
        <v>0</v>
      </c>
      <c r="BI1528" s="35">
        <f t="shared" si="626"/>
        <v>0</v>
      </c>
      <c r="BJ1528" s="36">
        <f t="shared" si="627"/>
        <v>0</v>
      </c>
      <c r="BK1528" s="37">
        <f t="shared" si="628"/>
        <v>0</v>
      </c>
      <c r="BL1528" s="38">
        <f t="shared" si="629"/>
        <v>0</v>
      </c>
      <c r="BM1528" s="39">
        <f t="shared" si="630"/>
        <v>0</v>
      </c>
      <c r="BN1528" s="34" t="str">
        <f>IF(BM1528=0,"",
IF(SUM($BM$985:BM1528)=1,BO1528,
IF($BM$1560&gt;SUM($BM$985:BM1528),_xlfn.CONCAT(", ",BO1528),
IF($BM$1560=SUM($BM$985:BM1528),_xlfn.CONCAT(" y ",BO1528)))))</f>
        <v/>
      </c>
      <c r="BO1528" s="270" t="s">
        <v>1308</v>
      </c>
    </row>
    <row r="1529" spans="1:67" ht="15" customHeight="1">
      <c r="A1529" s="245"/>
      <c r="B1529" s="9"/>
      <c r="C1529" s="270" t="s">
        <v>1309</v>
      </c>
      <c r="D1529" s="389" t="str">
        <f>IF($AC$978="","",IF(HLOOKUP($AC$978,Presentación!$AQ$3:$BV$574,Presentación!AP548)="","",HLOOKUP($AC$978,Presentación!$AQ$3:$BV$574,Presentación!AP548,0)))</f>
        <v/>
      </c>
      <c r="E1529" s="390"/>
      <c r="F1529" s="391"/>
      <c r="G1529" s="480" t="str">
        <f>IF($AC$978="","",IF(HLOOKUP($AC$978,Presentación!$BZ$3:$DE$574,Presentación!AP548,0)="","",HLOOKUP($AC$978,Presentación!$BZ$3:$DE$574,Presentación!AP548,0)))</f>
        <v/>
      </c>
      <c r="H1529" s="481"/>
      <c r="I1529" s="481"/>
      <c r="J1529" s="481"/>
      <c r="K1529" s="481"/>
      <c r="L1529" s="482"/>
      <c r="M1529" s="27"/>
      <c r="N1529" s="27"/>
      <c r="O1529" s="27"/>
      <c r="P1529" s="27"/>
      <c r="Q1529" s="27"/>
      <c r="R1529" s="27"/>
      <c r="S1529" s="27"/>
      <c r="T1529" s="27"/>
      <c r="U1529" s="27"/>
      <c r="V1529" s="27"/>
      <c r="W1529" s="27"/>
      <c r="X1529" s="27"/>
      <c r="Y1529" s="27"/>
      <c r="Z1529" s="27"/>
      <c r="AA1529" s="27"/>
      <c r="AB1529" s="27"/>
      <c r="AC1529" s="27"/>
      <c r="AD1529" s="27"/>
      <c r="AG1529">
        <f t="shared" si="598"/>
        <v>0</v>
      </c>
      <c r="AH1529">
        <f t="shared" si="599"/>
        <v>0</v>
      </c>
      <c r="AI1529">
        <f t="shared" si="600"/>
        <v>0</v>
      </c>
      <c r="AJ1529">
        <f t="shared" si="601"/>
        <v>0</v>
      </c>
      <c r="AK1529">
        <f t="shared" si="602"/>
        <v>0</v>
      </c>
      <c r="AL1529">
        <f t="shared" si="603"/>
        <v>0</v>
      </c>
      <c r="AM1529">
        <f t="shared" si="604"/>
        <v>0</v>
      </c>
      <c r="AN1529">
        <f t="shared" si="605"/>
        <v>0</v>
      </c>
      <c r="AO1529">
        <f t="shared" si="606"/>
        <v>0</v>
      </c>
      <c r="AP1529">
        <f t="shared" si="607"/>
        <v>0</v>
      </c>
      <c r="AQ1529">
        <f t="shared" si="608"/>
        <v>0</v>
      </c>
      <c r="AR1529">
        <f t="shared" si="609"/>
        <v>0</v>
      </c>
      <c r="AS1529">
        <f t="shared" si="610"/>
        <v>0</v>
      </c>
      <c r="AT1529">
        <f t="shared" si="611"/>
        <v>0</v>
      </c>
      <c r="AU1529">
        <f t="shared" si="612"/>
        <v>0</v>
      </c>
      <c r="AV1529">
        <f t="shared" si="613"/>
        <v>0</v>
      </c>
      <c r="AW1529">
        <f t="shared" si="614"/>
        <v>0</v>
      </c>
      <c r="AX1529">
        <f t="shared" si="615"/>
        <v>0</v>
      </c>
      <c r="AY1529">
        <f t="shared" si="616"/>
        <v>0</v>
      </c>
      <c r="AZ1529">
        <f t="shared" si="617"/>
        <v>0</v>
      </c>
      <c r="BA1529" s="35">
        <f t="shared" si="618"/>
        <v>0</v>
      </c>
      <c r="BB1529" s="36">
        <f t="shared" si="619"/>
        <v>0</v>
      </c>
      <c r="BC1529" s="37">
        <f t="shared" si="620"/>
        <v>0</v>
      </c>
      <c r="BD1529" s="38">
        <f t="shared" si="621"/>
        <v>0</v>
      </c>
      <c r="BE1529" s="35">
        <f t="shared" si="622"/>
        <v>0</v>
      </c>
      <c r="BF1529" s="36">
        <f t="shared" si="623"/>
        <v>0</v>
      </c>
      <c r="BG1529" s="37">
        <f t="shared" si="624"/>
        <v>0</v>
      </c>
      <c r="BH1529" s="38">
        <f t="shared" si="625"/>
        <v>0</v>
      </c>
      <c r="BI1529" s="35">
        <f t="shared" si="626"/>
        <v>0</v>
      </c>
      <c r="BJ1529" s="36">
        <f t="shared" si="627"/>
        <v>0</v>
      </c>
      <c r="BK1529" s="37">
        <f t="shared" si="628"/>
        <v>0</v>
      </c>
      <c r="BL1529" s="38">
        <f t="shared" si="629"/>
        <v>0</v>
      </c>
      <c r="BM1529" s="39">
        <f t="shared" si="630"/>
        <v>0</v>
      </c>
      <c r="BN1529" s="34" t="str">
        <f>IF(BM1529=0,"",
IF(SUM($BM$985:BM1529)=1,BO1529,
IF($BM$1560&gt;SUM($BM$985:BM1529),_xlfn.CONCAT(", ",BO1529),
IF($BM$1560=SUM($BM$985:BM1529),_xlfn.CONCAT(" y ",BO1529)))))</f>
        <v/>
      </c>
      <c r="BO1529" s="270" t="s">
        <v>1309</v>
      </c>
    </row>
    <row r="1530" spans="1:67" ht="15" customHeight="1">
      <c r="A1530" s="245"/>
      <c r="B1530" s="9"/>
      <c r="C1530" s="270" t="s">
        <v>1310</v>
      </c>
      <c r="D1530" s="389" t="str">
        <f>IF($AC$978="","",IF(HLOOKUP($AC$978,Presentación!$AQ$3:$BV$574,Presentación!AP549)="","",HLOOKUP($AC$978,Presentación!$AQ$3:$BV$574,Presentación!AP549,0)))</f>
        <v/>
      </c>
      <c r="E1530" s="390"/>
      <c r="F1530" s="391"/>
      <c r="G1530" s="480" t="str">
        <f>IF($AC$978="","",IF(HLOOKUP($AC$978,Presentación!$BZ$3:$DE$574,Presentación!AP549,0)="","",HLOOKUP($AC$978,Presentación!$BZ$3:$DE$574,Presentación!AP549,0)))</f>
        <v/>
      </c>
      <c r="H1530" s="481"/>
      <c r="I1530" s="481"/>
      <c r="J1530" s="481"/>
      <c r="K1530" s="481"/>
      <c r="L1530" s="482"/>
      <c r="M1530" s="27"/>
      <c r="N1530" s="27"/>
      <c r="O1530" s="27"/>
      <c r="P1530" s="27"/>
      <c r="Q1530" s="27"/>
      <c r="R1530" s="27"/>
      <c r="S1530" s="27"/>
      <c r="T1530" s="27"/>
      <c r="U1530" s="27"/>
      <c r="V1530" s="27"/>
      <c r="W1530" s="27"/>
      <c r="X1530" s="27"/>
      <c r="Y1530" s="27"/>
      <c r="Z1530" s="27"/>
      <c r="AA1530" s="27"/>
      <c r="AB1530" s="27"/>
      <c r="AC1530" s="27"/>
      <c r="AD1530" s="27"/>
      <c r="AG1530">
        <f t="shared" si="598"/>
        <v>0</v>
      </c>
      <c r="AH1530">
        <f t="shared" si="599"/>
        <v>0</v>
      </c>
      <c r="AI1530">
        <f t="shared" si="600"/>
        <v>0</v>
      </c>
      <c r="AJ1530">
        <f t="shared" si="601"/>
        <v>0</v>
      </c>
      <c r="AK1530">
        <f t="shared" si="602"/>
        <v>0</v>
      </c>
      <c r="AL1530">
        <f t="shared" si="603"/>
        <v>0</v>
      </c>
      <c r="AM1530">
        <f t="shared" si="604"/>
        <v>0</v>
      </c>
      <c r="AN1530">
        <f t="shared" si="605"/>
        <v>0</v>
      </c>
      <c r="AO1530">
        <f t="shared" si="606"/>
        <v>0</v>
      </c>
      <c r="AP1530">
        <f t="shared" si="607"/>
        <v>0</v>
      </c>
      <c r="AQ1530">
        <f t="shared" si="608"/>
        <v>0</v>
      </c>
      <c r="AR1530">
        <f t="shared" si="609"/>
        <v>0</v>
      </c>
      <c r="AS1530">
        <f t="shared" si="610"/>
        <v>0</v>
      </c>
      <c r="AT1530">
        <f t="shared" si="611"/>
        <v>0</v>
      </c>
      <c r="AU1530">
        <f t="shared" si="612"/>
        <v>0</v>
      </c>
      <c r="AV1530">
        <f t="shared" si="613"/>
        <v>0</v>
      </c>
      <c r="AW1530">
        <f t="shared" si="614"/>
        <v>0</v>
      </c>
      <c r="AX1530">
        <f t="shared" si="615"/>
        <v>0</v>
      </c>
      <c r="AY1530">
        <f t="shared" si="616"/>
        <v>0</v>
      </c>
      <c r="AZ1530">
        <f t="shared" si="617"/>
        <v>0</v>
      </c>
      <c r="BA1530" s="35">
        <f t="shared" si="618"/>
        <v>0</v>
      </c>
      <c r="BB1530" s="36">
        <f t="shared" si="619"/>
        <v>0</v>
      </c>
      <c r="BC1530" s="37">
        <f t="shared" si="620"/>
        <v>0</v>
      </c>
      <c r="BD1530" s="38">
        <f t="shared" si="621"/>
        <v>0</v>
      </c>
      <c r="BE1530" s="35">
        <f t="shared" si="622"/>
        <v>0</v>
      </c>
      <c r="BF1530" s="36">
        <f t="shared" si="623"/>
        <v>0</v>
      </c>
      <c r="BG1530" s="37">
        <f t="shared" si="624"/>
        <v>0</v>
      </c>
      <c r="BH1530" s="38">
        <f t="shared" si="625"/>
        <v>0</v>
      </c>
      <c r="BI1530" s="35">
        <f t="shared" si="626"/>
        <v>0</v>
      </c>
      <c r="BJ1530" s="36">
        <f t="shared" si="627"/>
        <v>0</v>
      </c>
      <c r="BK1530" s="37">
        <f t="shared" si="628"/>
        <v>0</v>
      </c>
      <c r="BL1530" s="38">
        <f t="shared" si="629"/>
        <v>0</v>
      </c>
      <c r="BM1530" s="39">
        <f t="shared" si="630"/>
        <v>0</v>
      </c>
      <c r="BN1530" s="34" t="str">
        <f>IF(BM1530=0,"",
IF(SUM($BM$985:BM1530)=1,BO1530,
IF($BM$1560&gt;SUM($BM$985:BM1530),_xlfn.CONCAT(", ",BO1530),
IF($BM$1560=SUM($BM$985:BM1530),_xlfn.CONCAT(" y ",BO1530)))))</f>
        <v/>
      </c>
      <c r="BO1530" s="270" t="s">
        <v>1310</v>
      </c>
    </row>
    <row r="1531" spans="1:67" ht="15" customHeight="1">
      <c r="A1531" s="245"/>
      <c r="B1531" s="9"/>
      <c r="C1531" s="270" t="s">
        <v>1311</v>
      </c>
      <c r="D1531" s="389" t="str">
        <f>IF($AC$978="","",IF(HLOOKUP($AC$978,Presentación!$AQ$3:$BV$574,Presentación!AP550)="","",HLOOKUP($AC$978,Presentación!$AQ$3:$BV$574,Presentación!AP550,0)))</f>
        <v/>
      </c>
      <c r="E1531" s="390"/>
      <c r="F1531" s="391"/>
      <c r="G1531" s="480" t="str">
        <f>IF($AC$978="","",IF(HLOOKUP($AC$978,Presentación!$BZ$3:$DE$574,Presentación!AP550,0)="","",HLOOKUP($AC$978,Presentación!$BZ$3:$DE$574,Presentación!AP550,0)))</f>
        <v/>
      </c>
      <c r="H1531" s="481"/>
      <c r="I1531" s="481"/>
      <c r="J1531" s="481"/>
      <c r="K1531" s="481"/>
      <c r="L1531" s="482"/>
      <c r="M1531" s="27"/>
      <c r="N1531" s="27"/>
      <c r="O1531" s="27"/>
      <c r="P1531" s="27"/>
      <c r="Q1531" s="27"/>
      <c r="R1531" s="27"/>
      <c r="S1531" s="27"/>
      <c r="T1531" s="27"/>
      <c r="U1531" s="27"/>
      <c r="V1531" s="27"/>
      <c r="W1531" s="27"/>
      <c r="X1531" s="27"/>
      <c r="Y1531" s="27"/>
      <c r="Z1531" s="27"/>
      <c r="AA1531" s="27"/>
      <c r="AB1531" s="27"/>
      <c r="AC1531" s="27"/>
      <c r="AD1531" s="27"/>
      <c r="AG1531">
        <f t="shared" si="598"/>
        <v>0</v>
      </c>
      <c r="AH1531">
        <f t="shared" si="599"/>
        <v>0</v>
      </c>
      <c r="AI1531">
        <f t="shared" si="600"/>
        <v>0</v>
      </c>
      <c r="AJ1531">
        <f t="shared" si="601"/>
        <v>0</v>
      </c>
      <c r="AK1531">
        <f t="shared" si="602"/>
        <v>0</v>
      </c>
      <c r="AL1531">
        <f t="shared" si="603"/>
        <v>0</v>
      </c>
      <c r="AM1531">
        <f t="shared" si="604"/>
        <v>0</v>
      </c>
      <c r="AN1531">
        <f t="shared" si="605"/>
        <v>0</v>
      </c>
      <c r="AO1531">
        <f t="shared" si="606"/>
        <v>0</v>
      </c>
      <c r="AP1531">
        <f t="shared" si="607"/>
        <v>0</v>
      </c>
      <c r="AQ1531">
        <f t="shared" si="608"/>
        <v>0</v>
      </c>
      <c r="AR1531">
        <f t="shared" si="609"/>
        <v>0</v>
      </c>
      <c r="AS1531">
        <f t="shared" si="610"/>
        <v>0</v>
      </c>
      <c r="AT1531">
        <f t="shared" si="611"/>
        <v>0</v>
      </c>
      <c r="AU1531">
        <f t="shared" si="612"/>
        <v>0</v>
      </c>
      <c r="AV1531">
        <f t="shared" si="613"/>
        <v>0</v>
      </c>
      <c r="AW1531">
        <f t="shared" si="614"/>
        <v>0</v>
      </c>
      <c r="AX1531">
        <f t="shared" si="615"/>
        <v>0</v>
      </c>
      <c r="AY1531">
        <f t="shared" si="616"/>
        <v>0</v>
      </c>
      <c r="AZ1531">
        <f t="shared" si="617"/>
        <v>0</v>
      </c>
      <c r="BA1531" s="35">
        <f t="shared" si="618"/>
        <v>0</v>
      </c>
      <c r="BB1531" s="36">
        <f t="shared" si="619"/>
        <v>0</v>
      </c>
      <c r="BC1531" s="37">
        <f t="shared" si="620"/>
        <v>0</v>
      </c>
      <c r="BD1531" s="38">
        <f t="shared" si="621"/>
        <v>0</v>
      </c>
      <c r="BE1531" s="35">
        <f t="shared" si="622"/>
        <v>0</v>
      </c>
      <c r="BF1531" s="36">
        <f t="shared" si="623"/>
        <v>0</v>
      </c>
      <c r="BG1531" s="37">
        <f t="shared" si="624"/>
        <v>0</v>
      </c>
      <c r="BH1531" s="38">
        <f t="shared" si="625"/>
        <v>0</v>
      </c>
      <c r="BI1531" s="35">
        <f t="shared" si="626"/>
        <v>0</v>
      </c>
      <c r="BJ1531" s="36">
        <f t="shared" si="627"/>
        <v>0</v>
      </c>
      <c r="BK1531" s="37">
        <f t="shared" si="628"/>
        <v>0</v>
      </c>
      <c r="BL1531" s="38">
        <f t="shared" si="629"/>
        <v>0</v>
      </c>
      <c r="BM1531" s="39">
        <f t="shared" si="630"/>
        <v>0</v>
      </c>
      <c r="BN1531" s="34" t="str">
        <f>IF(BM1531=0,"",
IF(SUM($BM$985:BM1531)=1,BO1531,
IF($BM$1560&gt;SUM($BM$985:BM1531),_xlfn.CONCAT(", ",BO1531),
IF($BM$1560=SUM($BM$985:BM1531),_xlfn.CONCAT(" y ",BO1531)))))</f>
        <v/>
      </c>
      <c r="BO1531" s="270" t="s">
        <v>1311</v>
      </c>
    </row>
    <row r="1532" spans="1:67" ht="15" customHeight="1">
      <c r="A1532" s="245"/>
      <c r="B1532" s="9"/>
      <c r="C1532" s="270" t="s">
        <v>1312</v>
      </c>
      <c r="D1532" s="389" t="str">
        <f>IF($AC$978="","",IF(HLOOKUP($AC$978,Presentación!$AQ$3:$BV$574,Presentación!AP551)="","",HLOOKUP($AC$978,Presentación!$AQ$3:$BV$574,Presentación!AP551,0)))</f>
        <v/>
      </c>
      <c r="E1532" s="390"/>
      <c r="F1532" s="391"/>
      <c r="G1532" s="480" t="str">
        <f>IF($AC$978="","",IF(HLOOKUP($AC$978,Presentación!$BZ$3:$DE$574,Presentación!AP551,0)="","",HLOOKUP($AC$978,Presentación!$BZ$3:$DE$574,Presentación!AP551,0)))</f>
        <v/>
      </c>
      <c r="H1532" s="481"/>
      <c r="I1532" s="481"/>
      <c r="J1532" s="481"/>
      <c r="K1532" s="481"/>
      <c r="L1532" s="482"/>
      <c r="M1532" s="27"/>
      <c r="N1532" s="27"/>
      <c r="O1532" s="27"/>
      <c r="P1532" s="27"/>
      <c r="Q1532" s="27"/>
      <c r="R1532" s="27"/>
      <c r="S1532" s="27"/>
      <c r="T1532" s="27"/>
      <c r="U1532" s="27"/>
      <c r="V1532" s="27"/>
      <c r="W1532" s="27"/>
      <c r="X1532" s="27"/>
      <c r="Y1532" s="27"/>
      <c r="Z1532" s="27"/>
      <c r="AA1532" s="27"/>
      <c r="AB1532" s="27"/>
      <c r="AC1532" s="27"/>
      <c r="AD1532" s="27"/>
      <c r="AG1532">
        <f t="shared" si="598"/>
        <v>0</v>
      </c>
      <c r="AH1532">
        <f t="shared" si="599"/>
        <v>0</v>
      </c>
      <c r="AI1532">
        <f t="shared" si="600"/>
        <v>0</v>
      </c>
      <c r="AJ1532">
        <f t="shared" si="601"/>
        <v>0</v>
      </c>
      <c r="AK1532">
        <f t="shared" si="602"/>
        <v>0</v>
      </c>
      <c r="AL1532">
        <f t="shared" si="603"/>
        <v>0</v>
      </c>
      <c r="AM1532">
        <f t="shared" si="604"/>
        <v>0</v>
      </c>
      <c r="AN1532">
        <f t="shared" si="605"/>
        <v>0</v>
      </c>
      <c r="AO1532">
        <f t="shared" si="606"/>
        <v>0</v>
      </c>
      <c r="AP1532">
        <f t="shared" si="607"/>
        <v>0</v>
      </c>
      <c r="AQ1532">
        <f t="shared" si="608"/>
        <v>0</v>
      </c>
      <c r="AR1532">
        <f t="shared" si="609"/>
        <v>0</v>
      </c>
      <c r="AS1532">
        <f t="shared" si="610"/>
        <v>0</v>
      </c>
      <c r="AT1532">
        <f t="shared" si="611"/>
        <v>0</v>
      </c>
      <c r="AU1532">
        <f t="shared" si="612"/>
        <v>0</v>
      </c>
      <c r="AV1532">
        <f t="shared" si="613"/>
        <v>0</v>
      </c>
      <c r="AW1532">
        <f t="shared" si="614"/>
        <v>0</v>
      </c>
      <c r="AX1532">
        <f t="shared" si="615"/>
        <v>0</v>
      </c>
      <c r="AY1532">
        <f t="shared" si="616"/>
        <v>0</v>
      </c>
      <c r="AZ1532">
        <f t="shared" si="617"/>
        <v>0</v>
      </c>
      <c r="BA1532" s="35">
        <f t="shared" si="618"/>
        <v>0</v>
      </c>
      <c r="BB1532" s="36">
        <f t="shared" si="619"/>
        <v>0</v>
      </c>
      <c r="BC1532" s="37">
        <f t="shared" si="620"/>
        <v>0</v>
      </c>
      <c r="BD1532" s="38">
        <f t="shared" si="621"/>
        <v>0</v>
      </c>
      <c r="BE1532" s="35">
        <f t="shared" si="622"/>
        <v>0</v>
      </c>
      <c r="BF1532" s="36">
        <f t="shared" si="623"/>
        <v>0</v>
      </c>
      <c r="BG1532" s="37">
        <f t="shared" si="624"/>
        <v>0</v>
      </c>
      <c r="BH1532" s="38">
        <f t="shared" si="625"/>
        <v>0</v>
      </c>
      <c r="BI1532" s="35">
        <f t="shared" si="626"/>
        <v>0</v>
      </c>
      <c r="BJ1532" s="36">
        <f t="shared" si="627"/>
        <v>0</v>
      </c>
      <c r="BK1532" s="37">
        <f t="shared" si="628"/>
        <v>0</v>
      </c>
      <c r="BL1532" s="38">
        <f t="shared" si="629"/>
        <v>0</v>
      </c>
      <c r="BM1532" s="39">
        <f t="shared" si="630"/>
        <v>0</v>
      </c>
      <c r="BN1532" s="34" t="str">
        <f>IF(BM1532=0,"",
IF(SUM($BM$985:BM1532)=1,BO1532,
IF($BM$1560&gt;SUM($BM$985:BM1532),_xlfn.CONCAT(", ",BO1532),
IF($BM$1560=SUM($BM$985:BM1532),_xlfn.CONCAT(" y ",BO1532)))))</f>
        <v/>
      </c>
      <c r="BO1532" s="270" t="s">
        <v>1312</v>
      </c>
    </row>
    <row r="1533" spans="1:67" ht="15" customHeight="1">
      <c r="A1533" s="245"/>
      <c r="B1533" s="9"/>
      <c r="C1533" s="270" t="s">
        <v>1313</v>
      </c>
      <c r="D1533" s="389" t="str">
        <f>IF($AC$978="","",IF(HLOOKUP($AC$978,Presentación!$AQ$3:$BV$574,Presentación!AP552)="","",HLOOKUP($AC$978,Presentación!$AQ$3:$BV$574,Presentación!AP552,0)))</f>
        <v/>
      </c>
      <c r="E1533" s="390"/>
      <c r="F1533" s="391"/>
      <c r="G1533" s="480" t="str">
        <f>IF($AC$978="","",IF(HLOOKUP($AC$978,Presentación!$BZ$3:$DE$574,Presentación!AP552,0)="","",HLOOKUP($AC$978,Presentación!$BZ$3:$DE$574,Presentación!AP552,0)))</f>
        <v/>
      </c>
      <c r="H1533" s="481"/>
      <c r="I1533" s="481"/>
      <c r="J1533" s="481"/>
      <c r="K1533" s="481"/>
      <c r="L1533" s="482"/>
      <c r="M1533" s="27"/>
      <c r="N1533" s="27"/>
      <c r="O1533" s="27"/>
      <c r="P1533" s="27"/>
      <c r="Q1533" s="27"/>
      <c r="R1533" s="27"/>
      <c r="S1533" s="27"/>
      <c r="T1533" s="27"/>
      <c r="U1533" s="27"/>
      <c r="V1533" s="27"/>
      <c r="W1533" s="27"/>
      <c r="X1533" s="27"/>
      <c r="Y1533" s="27"/>
      <c r="Z1533" s="27"/>
      <c r="AA1533" s="27"/>
      <c r="AB1533" s="27"/>
      <c r="AC1533" s="27"/>
      <c r="AD1533" s="27"/>
      <c r="AG1533">
        <f t="shared" si="598"/>
        <v>0</v>
      </c>
      <c r="AH1533">
        <f t="shared" si="599"/>
        <v>0</v>
      </c>
      <c r="AI1533">
        <f t="shared" si="600"/>
        <v>0</v>
      </c>
      <c r="AJ1533">
        <f t="shared" si="601"/>
        <v>0</v>
      </c>
      <c r="AK1533">
        <f t="shared" si="602"/>
        <v>0</v>
      </c>
      <c r="AL1533">
        <f t="shared" si="603"/>
        <v>0</v>
      </c>
      <c r="AM1533">
        <f t="shared" si="604"/>
        <v>0</v>
      </c>
      <c r="AN1533">
        <f t="shared" si="605"/>
        <v>0</v>
      </c>
      <c r="AO1533">
        <f t="shared" si="606"/>
        <v>0</v>
      </c>
      <c r="AP1533">
        <f t="shared" si="607"/>
        <v>0</v>
      </c>
      <c r="AQ1533">
        <f t="shared" si="608"/>
        <v>0</v>
      </c>
      <c r="AR1533">
        <f t="shared" si="609"/>
        <v>0</v>
      </c>
      <c r="AS1533">
        <f t="shared" si="610"/>
        <v>0</v>
      </c>
      <c r="AT1533">
        <f t="shared" si="611"/>
        <v>0</v>
      </c>
      <c r="AU1533">
        <f t="shared" si="612"/>
        <v>0</v>
      </c>
      <c r="AV1533">
        <f t="shared" si="613"/>
        <v>0</v>
      </c>
      <c r="AW1533">
        <f t="shared" si="614"/>
        <v>0</v>
      </c>
      <c r="AX1533">
        <f t="shared" si="615"/>
        <v>0</v>
      </c>
      <c r="AY1533">
        <f t="shared" si="616"/>
        <v>0</v>
      </c>
      <c r="AZ1533">
        <f t="shared" si="617"/>
        <v>0</v>
      </c>
      <c r="BA1533" s="35">
        <f t="shared" si="618"/>
        <v>0</v>
      </c>
      <c r="BB1533" s="36">
        <f t="shared" si="619"/>
        <v>0</v>
      </c>
      <c r="BC1533" s="37">
        <f t="shared" si="620"/>
        <v>0</v>
      </c>
      <c r="BD1533" s="38">
        <f t="shared" si="621"/>
        <v>0</v>
      </c>
      <c r="BE1533" s="35">
        <f t="shared" si="622"/>
        <v>0</v>
      </c>
      <c r="BF1533" s="36">
        <f t="shared" si="623"/>
        <v>0</v>
      </c>
      <c r="BG1533" s="37">
        <f t="shared" si="624"/>
        <v>0</v>
      </c>
      <c r="BH1533" s="38">
        <f t="shared" si="625"/>
        <v>0</v>
      </c>
      <c r="BI1533" s="35">
        <f t="shared" si="626"/>
        <v>0</v>
      </c>
      <c r="BJ1533" s="36">
        <f t="shared" si="627"/>
        <v>0</v>
      </c>
      <c r="BK1533" s="37">
        <f t="shared" si="628"/>
        <v>0</v>
      </c>
      <c r="BL1533" s="38">
        <f t="shared" si="629"/>
        <v>0</v>
      </c>
      <c r="BM1533" s="39">
        <f t="shared" si="630"/>
        <v>0</v>
      </c>
      <c r="BN1533" s="34" t="str">
        <f>IF(BM1533=0,"",
IF(SUM($BM$985:BM1533)=1,BO1533,
IF($BM$1560&gt;SUM($BM$985:BM1533),_xlfn.CONCAT(", ",BO1533),
IF($BM$1560=SUM($BM$985:BM1533),_xlfn.CONCAT(" y ",BO1533)))))</f>
        <v/>
      </c>
      <c r="BO1533" s="270" t="s">
        <v>1313</v>
      </c>
    </row>
    <row r="1534" spans="1:67" ht="15" customHeight="1">
      <c r="A1534" s="245"/>
      <c r="B1534" s="9"/>
      <c r="C1534" s="270" t="s">
        <v>1314</v>
      </c>
      <c r="D1534" s="389" t="str">
        <f>IF($AC$978="","",IF(HLOOKUP($AC$978,Presentación!$AQ$3:$BV$574,Presentación!AP553)="","",HLOOKUP($AC$978,Presentación!$AQ$3:$BV$574,Presentación!AP553,0)))</f>
        <v/>
      </c>
      <c r="E1534" s="390"/>
      <c r="F1534" s="391"/>
      <c r="G1534" s="480" t="str">
        <f>IF($AC$978="","",IF(HLOOKUP($AC$978,Presentación!$BZ$3:$DE$574,Presentación!AP553,0)="","",HLOOKUP($AC$978,Presentación!$BZ$3:$DE$574,Presentación!AP553,0)))</f>
        <v/>
      </c>
      <c r="H1534" s="481"/>
      <c r="I1534" s="481"/>
      <c r="J1534" s="481"/>
      <c r="K1534" s="481"/>
      <c r="L1534" s="482"/>
      <c r="M1534" s="27"/>
      <c r="N1534" s="27"/>
      <c r="O1534" s="27"/>
      <c r="P1534" s="27"/>
      <c r="Q1534" s="27"/>
      <c r="R1534" s="27"/>
      <c r="S1534" s="27"/>
      <c r="T1534" s="27"/>
      <c r="U1534" s="27"/>
      <c r="V1534" s="27"/>
      <c r="W1534" s="27"/>
      <c r="X1534" s="27"/>
      <c r="Y1534" s="27"/>
      <c r="Z1534" s="27"/>
      <c r="AA1534" s="27"/>
      <c r="AB1534" s="27"/>
      <c r="AC1534" s="27"/>
      <c r="AD1534" s="27"/>
      <c r="AG1534">
        <f t="shared" si="598"/>
        <v>0</v>
      </c>
      <c r="AH1534">
        <f t="shared" si="599"/>
        <v>0</v>
      </c>
      <c r="AI1534">
        <f t="shared" si="600"/>
        <v>0</v>
      </c>
      <c r="AJ1534">
        <f t="shared" si="601"/>
        <v>0</v>
      </c>
      <c r="AK1534">
        <f t="shared" si="602"/>
        <v>0</v>
      </c>
      <c r="AL1534">
        <f t="shared" si="603"/>
        <v>0</v>
      </c>
      <c r="AM1534">
        <f t="shared" si="604"/>
        <v>0</v>
      </c>
      <c r="AN1534">
        <f t="shared" si="605"/>
        <v>0</v>
      </c>
      <c r="AO1534">
        <f t="shared" si="606"/>
        <v>0</v>
      </c>
      <c r="AP1534">
        <f t="shared" si="607"/>
        <v>0</v>
      </c>
      <c r="AQ1534">
        <f t="shared" si="608"/>
        <v>0</v>
      </c>
      <c r="AR1534">
        <f t="shared" si="609"/>
        <v>0</v>
      </c>
      <c r="AS1534">
        <f t="shared" si="610"/>
        <v>0</v>
      </c>
      <c r="AT1534">
        <f t="shared" si="611"/>
        <v>0</v>
      </c>
      <c r="AU1534">
        <f t="shared" si="612"/>
        <v>0</v>
      </c>
      <c r="AV1534">
        <f t="shared" si="613"/>
        <v>0</v>
      </c>
      <c r="AW1534">
        <f t="shared" si="614"/>
        <v>0</v>
      </c>
      <c r="AX1534">
        <f t="shared" si="615"/>
        <v>0</v>
      </c>
      <c r="AY1534">
        <f t="shared" si="616"/>
        <v>0</v>
      </c>
      <c r="AZ1534">
        <f t="shared" si="617"/>
        <v>0</v>
      </c>
      <c r="BA1534" s="35">
        <f t="shared" si="618"/>
        <v>0</v>
      </c>
      <c r="BB1534" s="36">
        <f t="shared" si="619"/>
        <v>0</v>
      </c>
      <c r="BC1534" s="37">
        <f t="shared" si="620"/>
        <v>0</v>
      </c>
      <c r="BD1534" s="38">
        <f t="shared" si="621"/>
        <v>0</v>
      </c>
      <c r="BE1534" s="35">
        <f t="shared" si="622"/>
        <v>0</v>
      </c>
      <c r="BF1534" s="36">
        <f t="shared" si="623"/>
        <v>0</v>
      </c>
      <c r="BG1534" s="37">
        <f t="shared" si="624"/>
        <v>0</v>
      </c>
      <c r="BH1534" s="38">
        <f t="shared" si="625"/>
        <v>0</v>
      </c>
      <c r="BI1534" s="35">
        <f t="shared" si="626"/>
        <v>0</v>
      </c>
      <c r="BJ1534" s="36">
        <f t="shared" si="627"/>
        <v>0</v>
      </c>
      <c r="BK1534" s="37">
        <f t="shared" si="628"/>
        <v>0</v>
      </c>
      <c r="BL1534" s="38">
        <f t="shared" si="629"/>
        <v>0</v>
      </c>
      <c r="BM1534" s="39">
        <f t="shared" si="630"/>
        <v>0</v>
      </c>
      <c r="BN1534" s="34" t="str">
        <f>IF(BM1534=0,"",
IF(SUM($BM$985:BM1534)=1,BO1534,
IF($BM$1560&gt;SUM($BM$985:BM1534),_xlfn.CONCAT(", ",BO1534),
IF($BM$1560=SUM($BM$985:BM1534),_xlfn.CONCAT(" y ",BO1534)))))</f>
        <v/>
      </c>
      <c r="BO1534" s="270" t="s">
        <v>1314</v>
      </c>
    </row>
    <row r="1535" spans="1:67" ht="15" customHeight="1">
      <c r="A1535" s="245"/>
      <c r="B1535" s="9"/>
      <c r="C1535" s="270" t="s">
        <v>1315</v>
      </c>
      <c r="D1535" s="389" t="str">
        <f>IF($AC$978="","",IF(HLOOKUP($AC$978,Presentación!$AQ$3:$BV$574,Presentación!AP554)="","",HLOOKUP($AC$978,Presentación!$AQ$3:$BV$574,Presentación!AP554,0)))</f>
        <v/>
      </c>
      <c r="E1535" s="390"/>
      <c r="F1535" s="391"/>
      <c r="G1535" s="480" t="str">
        <f>IF($AC$978="","",IF(HLOOKUP($AC$978,Presentación!$BZ$3:$DE$574,Presentación!AP554,0)="","",HLOOKUP($AC$978,Presentación!$BZ$3:$DE$574,Presentación!AP554,0)))</f>
        <v/>
      </c>
      <c r="H1535" s="481"/>
      <c r="I1535" s="481"/>
      <c r="J1535" s="481"/>
      <c r="K1535" s="481"/>
      <c r="L1535" s="482"/>
      <c r="M1535" s="27"/>
      <c r="N1535" s="27"/>
      <c r="O1535" s="27"/>
      <c r="P1535" s="27"/>
      <c r="Q1535" s="27"/>
      <c r="R1535" s="27"/>
      <c r="S1535" s="27"/>
      <c r="T1535" s="27"/>
      <c r="U1535" s="27"/>
      <c r="V1535" s="27"/>
      <c r="W1535" s="27"/>
      <c r="X1535" s="27"/>
      <c r="Y1535" s="27"/>
      <c r="Z1535" s="27"/>
      <c r="AA1535" s="27"/>
      <c r="AB1535" s="27"/>
      <c r="AC1535" s="27"/>
      <c r="AD1535" s="27"/>
      <c r="AG1535">
        <f t="shared" si="598"/>
        <v>0</v>
      </c>
      <c r="AH1535">
        <f t="shared" si="599"/>
        <v>0</v>
      </c>
      <c r="AI1535">
        <f t="shared" si="600"/>
        <v>0</v>
      </c>
      <c r="AJ1535">
        <f t="shared" si="601"/>
        <v>0</v>
      </c>
      <c r="AK1535">
        <f t="shared" si="602"/>
        <v>0</v>
      </c>
      <c r="AL1535">
        <f t="shared" si="603"/>
        <v>0</v>
      </c>
      <c r="AM1535">
        <f t="shared" si="604"/>
        <v>0</v>
      </c>
      <c r="AN1535">
        <f t="shared" si="605"/>
        <v>0</v>
      </c>
      <c r="AO1535">
        <f t="shared" si="606"/>
        <v>0</v>
      </c>
      <c r="AP1535">
        <f t="shared" si="607"/>
        <v>0</v>
      </c>
      <c r="AQ1535">
        <f t="shared" si="608"/>
        <v>0</v>
      </c>
      <c r="AR1535">
        <f t="shared" si="609"/>
        <v>0</v>
      </c>
      <c r="AS1535">
        <f t="shared" si="610"/>
        <v>0</v>
      </c>
      <c r="AT1535">
        <f t="shared" si="611"/>
        <v>0</v>
      </c>
      <c r="AU1535">
        <f t="shared" si="612"/>
        <v>0</v>
      </c>
      <c r="AV1535">
        <f t="shared" si="613"/>
        <v>0</v>
      </c>
      <c r="AW1535">
        <f t="shared" si="614"/>
        <v>0</v>
      </c>
      <c r="AX1535">
        <f t="shared" si="615"/>
        <v>0</v>
      </c>
      <c r="AY1535">
        <f t="shared" si="616"/>
        <v>0</v>
      </c>
      <c r="AZ1535">
        <f t="shared" si="617"/>
        <v>0</v>
      </c>
      <c r="BA1535" s="35">
        <f t="shared" si="618"/>
        <v>0</v>
      </c>
      <c r="BB1535" s="36">
        <f t="shared" si="619"/>
        <v>0</v>
      </c>
      <c r="BC1535" s="37">
        <f t="shared" si="620"/>
        <v>0</v>
      </c>
      <c r="BD1535" s="38">
        <f t="shared" si="621"/>
        <v>0</v>
      </c>
      <c r="BE1535" s="35">
        <f t="shared" si="622"/>
        <v>0</v>
      </c>
      <c r="BF1535" s="36">
        <f t="shared" si="623"/>
        <v>0</v>
      </c>
      <c r="BG1535" s="37">
        <f t="shared" si="624"/>
        <v>0</v>
      </c>
      <c r="BH1535" s="38">
        <f t="shared" si="625"/>
        <v>0</v>
      </c>
      <c r="BI1535" s="35">
        <f t="shared" si="626"/>
        <v>0</v>
      </c>
      <c r="BJ1535" s="36">
        <f t="shared" si="627"/>
        <v>0</v>
      </c>
      <c r="BK1535" s="37">
        <f t="shared" si="628"/>
        <v>0</v>
      </c>
      <c r="BL1535" s="38">
        <f t="shared" si="629"/>
        <v>0</v>
      </c>
      <c r="BM1535" s="39">
        <f t="shared" si="630"/>
        <v>0</v>
      </c>
      <c r="BN1535" s="34" t="str">
        <f>IF(BM1535=0,"",
IF(SUM($BM$985:BM1535)=1,BO1535,
IF($BM$1560&gt;SUM($BM$985:BM1535),_xlfn.CONCAT(", ",BO1535),
IF($BM$1560=SUM($BM$985:BM1535),_xlfn.CONCAT(" y ",BO1535)))))</f>
        <v/>
      </c>
      <c r="BO1535" s="270" t="s">
        <v>1315</v>
      </c>
    </row>
    <row r="1536" spans="1:67" ht="15" customHeight="1">
      <c r="A1536" s="245"/>
      <c r="B1536" s="9"/>
      <c r="C1536" s="270" t="s">
        <v>1316</v>
      </c>
      <c r="D1536" s="389" t="str">
        <f>IF($AC$978="","",IF(HLOOKUP($AC$978,Presentación!$AQ$3:$BV$574,Presentación!AP555)="","",HLOOKUP($AC$978,Presentación!$AQ$3:$BV$574,Presentación!AP555,0)))</f>
        <v/>
      </c>
      <c r="E1536" s="390"/>
      <c r="F1536" s="391"/>
      <c r="G1536" s="480" t="str">
        <f>IF($AC$978="","",IF(HLOOKUP($AC$978,Presentación!$BZ$3:$DE$574,Presentación!AP555,0)="","",HLOOKUP($AC$978,Presentación!$BZ$3:$DE$574,Presentación!AP555,0)))</f>
        <v/>
      </c>
      <c r="H1536" s="481"/>
      <c r="I1536" s="481"/>
      <c r="J1536" s="481"/>
      <c r="K1536" s="481"/>
      <c r="L1536" s="482"/>
      <c r="M1536" s="27"/>
      <c r="N1536" s="27"/>
      <c r="O1536" s="27"/>
      <c r="P1536" s="27"/>
      <c r="Q1536" s="27"/>
      <c r="R1536" s="27"/>
      <c r="S1536" s="27"/>
      <c r="T1536" s="27"/>
      <c r="U1536" s="27"/>
      <c r="V1536" s="27"/>
      <c r="W1536" s="27"/>
      <c r="X1536" s="27"/>
      <c r="Y1536" s="27"/>
      <c r="Z1536" s="27"/>
      <c r="AA1536" s="27"/>
      <c r="AB1536" s="27"/>
      <c r="AC1536" s="27"/>
      <c r="AD1536" s="27"/>
      <c r="AG1536">
        <f t="shared" si="598"/>
        <v>0</v>
      </c>
      <c r="AH1536">
        <f t="shared" si="599"/>
        <v>0</v>
      </c>
      <c r="AI1536">
        <f t="shared" si="600"/>
        <v>0</v>
      </c>
      <c r="AJ1536">
        <f t="shared" si="601"/>
        <v>0</v>
      </c>
      <c r="AK1536">
        <f t="shared" si="602"/>
        <v>0</v>
      </c>
      <c r="AL1536">
        <f t="shared" si="603"/>
        <v>0</v>
      </c>
      <c r="AM1536">
        <f t="shared" si="604"/>
        <v>0</v>
      </c>
      <c r="AN1536">
        <f t="shared" si="605"/>
        <v>0</v>
      </c>
      <c r="AO1536">
        <f t="shared" si="606"/>
        <v>0</v>
      </c>
      <c r="AP1536">
        <f t="shared" si="607"/>
        <v>0</v>
      </c>
      <c r="AQ1536">
        <f t="shared" si="608"/>
        <v>0</v>
      </c>
      <c r="AR1536">
        <f t="shared" si="609"/>
        <v>0</v>
      </c>
      <c r="AS1536">
        <f t="shared" si="610"/>
        <v>0</v>
      </c>
      <c r="AT1536">
        <f t="shared" si="611"/>
        <v>0</v>
      </c>
      <c r="AU1536">
        <f t="shared" si="612"/>
        <v>0</v>
      </c>
      <c r="AV1536">
        <f t="shared" si="613"/>
        <v>0</v>
      </c>
      <c r="AW1536">
        <f t="shared" si="614"/>
        <v>0</v>
      </c>
      <c r="AX1536">
        <f t="shared" si="615"/>
        <v>0</v>
      </c>
      <c r="AY1536">
        <f t="shared" si="616"/>
        <v>0</v>
      </c>
      <c r="AZ1536">
        <f t="shared" si="617"/>
        <v>0</v>
      </c>
      <c r="BA1536" s="35">
        <f t="shared" si="618"/>
        <v>0</v>
      </c>
      <c r="BB1536" s="36">
        <f t="shared" si="619"/>
        <v>0</v>
      </c>
      <c r="BC1536" s="37">
        <f t="shared" si="620"/>
        <v>0</v>
      </c>
      <c r="BD1536" s="38">
        <f t="shared" si="621"/>
        <v>0</v>
      </c>
      <c r="BE1536" s="35">
        <f t="shared" si="622"/>
        <v>0</v>
      </c>
      <c r="BF1536" s="36">
        <f t="shared" si="623"/>
        <v>0</v>
      </c>
      <c r="BG1536" s="37">
        <f t="shared" si="624"/>
        <v>0</v>
      </c>
      <c r="BH1536" s="38">
        <f t="shared" si="625"/>
        <v>0</v>
      </c>
      <c r="BI1536" s="35">
        <f t="shared" si="626"/>
        <v>0</v>
      </c>
      <c r="BJ1536" s="36">
        <f t="shared" si="627"/>
        <v>0</v>
      </c>
      <c r="BK1536" s="37">
        <f t="shared" si="628"/>
        <v>0</v>
      </c>
      <c r="BL1536" s="38">
        <f t="shared" si="629"/>
        <v>0</v>
      </c>
      <c r="BM1536" s="39">
        <f t="shared" si="630"/>
        <v>0</v>
      </c>
      <c r="BN1536" s="34" t="str">
        <f>IF(BM1536=0,"",
IF(SUM($BM$985:BM1536)=1,BO1536,
IF($BM$1560&gt;SUM($BM$985:BM1536),_xlfn.CONCAT(", ",BO1536),
IF($BM$1560=SUM($BM$985:BM1536),_xlfn.CONCAT(" y ",BO1536)))))</f>
        <v/>
      </c>
      <c r="BO1536" s="270" t="s">
        <v>1316</v>
      </c>
    </row>
    <row r="1537" spans="1:67" ht="15" customHeight="1">
      <c r="A1537" s="245"/>
      <c r="B1537" s="9"/>
      <c r="C1537" s="270" t="s">
        <v>1317</v>
      </c>
      <c r="D1537" s="389" t="str">
        <f>IF($AC$978="","",IF(HLOOKUP($AC$978,Presentación!$AQ$3:$BV$574,Presentación!AP556)="","",HLOOKUP($AC$978,Presentación!$AQ$3:$BV$574,Presentación!AP556,0)))</f>
        <v/>
      </c>
      <c r="E1537" s="390"/>
      <c r="F1537" s="391"/>
      <c r="G1537" s="480" t="str">
        <f>IF($AC$978="","",IF(HLOOKUP($AC$978,Presentación!$BZ$3:$DE$574,Presentación!AP556,0)="","",HLOOKUP($AC$978,Presentación!$BZ$3:$DE$574,Presentación!AP556,0)))</f>
        <v/>
      </c>
      <c r="H1537" s="481"/>
      <c r="I1537" s="481"/>
      <c r="J1537" s="481"/>
      <c r="K1537" s="481"/>
      <c r="L1537" s="482"/>
      <c r="M1537" s="27"/>
      <c r="N1537" s="27"/>
      <c r="O1537" s="27"/>
      <c r="P1537" s="27"/>
      <c r="Q1537" s="27"/>
      <c r="R1537" s="27"/>
      <c r="S1537" s="27"/>
      <c r="T1537" s="27"/>
      <c r="U1537" s="27"/>
      <c r="V1537" s="27"/>
      <c r="W1537" s="27"/>
      <c r="X1537" s="27"/>
      <c r="Y1537" s="27"/>
      <c r="Z1537" s="27"/>
      <c r="AA1537" s="27"/>
      <c r="AB1537" s="27"/>
      <c r="AC1537" s="27"/>
      <c r="AD1537" s="27"/>
      <c r="AG1537">
        <f t="shared" si="598"/>
        <v>0</v>
      </c>
      <c r="AH1537">
        <f t="shared" si="599"/>
        <v>0</v>
      </c>
      <c r="AI1537">
        <f t="shared" si="600"/>
        <v>0</v>
      </c>
      <c r="AJ1537">
        <f t="shared" si="601"/>
        <v>0</v>
      </c>
      <c r="AK1537">
        <f t="shared" si="602"/>
        <v>0</v>
      </c>
      <c r="AL1537">
        <f t="shared" si="603"/>
        <v>0</v>
      </c>
      <c r="AM1537">
        <f t="shared" si="604"/>
        <v>0</v>
      </c>
      <c r="AN1537">
        <f t="shared" si="605"/>
        <v>0</v>
      </c>
      <c r="AO1537">
        <f t="shared" si="606"/>
        <v>0</v>
      </c>
      <c r="AP1537">
        <f t="shared" si="607"/>
        <v>0</v>
      </c>
      <c r="AQ1537">
        <f t="shared" si="608"/>
        <v>0</v>
      </c>
      <c r="AR1537">
        <f t="shared" si="609"/>
        <v>0</v>
      </c>
      <c r="AS1537">
        <f t="shared" si="610"/>
        <v>0</v>
      </c>
      <c r="AT1537">
        <f t="shared" si="611"/>
        <v>0</v>
      </c>
      <c r="AU1537">
        <f t="shared" si="612"/>
        <v>0</v>
      </c>
      <c r="AV1537">
        <f t="shared" si="613"/>
        <v>0</v>
      </c>
      <c r="AW1537">
        <f t="shared" si="614"/>
        <v>0</v>
      </c>
      <c r="AX1537">
        <f t="shared" si="615"/>
        <v>0</v>
      </c>
      <c r="AY1537">
        <f t="shared" si="616"/>
        <v>0</v>
      </c>
      <c r="AZ1537">
        <f t="shared" si="617"/>
        <v>0</v>
      </c>
      <c r="BA1537" s="35">
        <f t="shared" si="618"/>
        <v>0</v>
      </c>
      <c r="BB1537" s="36">
        <f t="shared" si="619"/>
        <v>0</v>
      </c>
      <c r="BC1537" s="37">
        <f t="shared" si="620"/>
        <v>0</v>
      </c>
      <c r="BD1537" s="38">
        <f t="shared" si="621"/>
        <v>0</v>
      </c>
      <c r="BE1537" s="35">
        <f t="shared" si="622"/>
        <v>0</v>
      </c>
      <c r="BF1537" s="36">
        <f t="shared" si="623"/>
        <v>0</v>
      </c>
      <c r="BG1537" s="37">
        <f t="shared" si="624"/>
        <v>0</v>
      </c>
      <c r="BH1537" s="38">
        <f t="shared" si="625"/>
        <v>0</v>
      </c>
      <c r="BI1537" s="35">
        <f t="shared" si="626"/>
        <v>0</v>
      </c>
      <c r="BJ1537" s="36">
        <f t="shared" si="627"/>
        <v>0</v>
      </c>
      <c r="BK1537" s="37">
        <f t="shared" si="628"/>
        <v>0</v>
      </c>
      <c r="BL1537" s="38">
        <f t="shared" si="629"/>
        <v>0</v>
      </c>
      <c r="BM1537" s="39">
        <f t="shared" si="630"/>
        <v>0</v>
      </c>
      <c r="BN1537" s="34" t="str">
        <f>IF(BM1537=0,"",
IF(SUM($BM$985:BM1537)=1,BO1537,
IF($BM$1560&gt;SUM($BM$985:BM1537),_xlfn.CONCAT(", ",BO1537),
IF($BM$1560=SUM($BM$985:BM1537),_xlfn.CONCAT(" y ",BO1537)))))</f>
        <v/>
      </c>
      <c r="BO1537" s="270" t="s">
        <v>1317</v>
      </c>
    </row>
    <row r="1538" spans="1:67" ht="15" customHeight="1">
      <c r="A1538" s="245"/>
      <c r="B1538" s="9"/>
      <c r="C1538" s="270" t="s">
        <v>1318</v>
      </c>
      <c r="D1538" s="389" t="str">
        <f>IF($AC$978="","",IF(HLOOKUP($AC$978,Presentación!$AQ$3:$BV$574,Presentación!AP557)="","",HLOOKUP($AC$978,Presentación!$AQ$3:$BV$574,Presentación!AP557,0)))</f>
        <v/>
      </c>
      <c r="E1538" s="390"/>
      <c r="F1538" s="391"/>
      <c r="G1538" s="480" t="str">
        <f>IF($AC$978="","",IF(HLOOKUP($AC$978,Presentación!$BZ$3:$DE$574,Presentación!AP557,0)="","",HLOOKUP($AC$978,Presentación!$BZ$3:$DE$574,Presentación!AP557,0)))</f>
        <v/>
      </c>
      <c r="H1538" s="481"/>
      <c r="I1538" s="481"/>
      <c r="J1538" s="481"/>
      <c r="K1538" s="481"/>
      <c r="L1538" s="482"/>
      <c r="M1538" s="27"/>
      <c r="N1538" s="27"/>
      <c r="O1538" s="27"/>
      <c r="P1538" s="27"/>
      <c r="Q1538" s="27"/>
      <c r="R1538" s="27"/>
      <c r="S1538" s="27"/>
      <c r="T1538" s="27"/>
      <c r="U1538" s="27"/>
      <c r="V1538" s="27"/>
      <c r="W1538" s="27"/>
      <c r="X1538" s="27"/>
      <c r="Y1538" s="27"/>
      <c r="Z1538" s="27"/>
      <c r="AA1538" s="27"/>
      <c r="AB1538" s="27"/>
      <c r="AC1538" s="27"/>
      <c r="AD1538" s="27"/>
      <c r="AG1538">
        <f t="shared" si="598"/>
        <v>0</v>
      </c>
      <c r="AH1538">
        <f t="shared" si="599"/>
        <v>0</v>
      </c>
      <c r="AI1538">
        <f t="shared" si="600"/>
        <v>0</v>
      </c>
      <c r="AJ1538">
        <f t="shared" si="601"/>
        <v>0</v>
      </c>
      <c r="AK1538">
        <f t="shared" si="602"/>
        <v>0</v>
      </c>
      <c r="AL1538">
        <f t="shared" si="603"/>
        <v>0</v>
      </c>
      <c r="AM1538">
        <f t="shared" si="604"/>
        <v>0</v>
      </c>
      <c r="AN1538">
        <f t="shared" si="605"/>
        <v>0</v>
      </c>
      <c r="AO1538">
        <f t="shared" si="606"/>
        <v>0</v>
      </c>
      <c r="AP1538">
        <f t="shared" si="607"/>
        <v>0</v>
      </c>
      <c r="AQ1538">
        <f t="shared" si="608"/>
        <v>0</v>
      </c>
      <c r="AR1538">
        <f t="shared" si="609"/>
        <v>0</v>
      </c>
      <c r="AS1538">
        <f t="shared" si="610"/>
        <v>0</v>
      </c>
      <c r="AT1538">
        <f t="shared" si="611"/>
        <v>0</v>
      </c>
      <c r="AU1538">
        <f t="shared" si="612"/>
        <v>0</v>
      </c>
      <c r="AV1538">
        <f t="shared" si="613"/>
        <v>0</v>
      </c>
      <c r="AW1538">
        <f t="shared" si="614"/>
        <v>0</v>
      </c>
      <c r="AX1538">
        <f t="shared" si="615"/>
        <v>0</v>
      </c>
      <c r="AY1538">
        <f t="shared" si="616"/>
        <v>0</v>
      </c>
      <c r="AZ1538">
        <f t="shared" si="617"/>
        <v>0</v>
      </c>
      <c r="BA1538" s="35">
        <f t="shared" si="618"/>
        <v>0</v>
      </c>
      <c r="BB1538" s="36">
        <f t="shared" si="619"/>
        <v>0</v>
      </c>
      <c r="BC1538" s="37">
        <f t="shared" si="620"/>
        <v>0</v>
      </c>
      <c r="BD1538" s="38">
        <f t="shared" si="621"/>
        <v>0</v>
      </c>
      <c r="BE1538" s="35">
        <f t="shared" si="622"/>
        <v>0</v>
      </c>
      <c r="BF1538" s="36">
        <f t="shared" si="623"/>
        <v>0</v>
      </c>
      <c r="BG1538" s="37">
        <f t="shared" si="624"/>
        <v>0</v>
      </c>
      <c r="BH1538" s="38">
        <f t="shared" si="625"/>
        <v>0</v>
      </c>
      <c r="BI1538" s="35">
        <f t="shared" si="626"/>
        <v>0</v>
      </c>
      <c r="BJ1538" s="36">
        <f t="shared" si="627"/>
        <v>0</v>
      </c>
      <c r="BK1538" s="37">
        <f t="shared" si="628"/>
        <v>0</v>
      </c>
      <c r="BL1538" s="38">
        <f t="shared" si="629"/>
        <v>0</v>
      </c>
      <c r="BM1538" s="39">
        <f t="shared" si="630"/>
        <v>0</v>
      </c>
      <c r="BN1538" s="34" t="str">
        <f>IF(BM1538=0,"",
IF(SUM($BM$985:BM1538)=1,BO1538,
IF($BM$1560&gt;SUM($BM$985:BM1538),_xlfn.CONCAT(", ",BO1538),
IF($BM$1560=SUM($BM$985:BM1538),_xlfn.CONCAT(" y ",BO1538)))))</f>
        <v/>
      </c>
      <c r="BO1538" s="270" t="s">
        <v>1318</v>
      </c>
    </row>
    <row r="1539" spans="1:67" ht="15" customHeight="1">
      <c r="A1539" s="245"/>
      <c r="B1539" s="9"/>
      <c r="C1539" s="270" t="s">
        <v>1319</v>
      </c>
      <c r="D1539" s="389" t="str">
        <f>IF($AC$978="","",IF(HLOOKUP($AC$978,Presentación!$AQ$3:$BV$574,Presentación!AP558)="","",HLOOKUP($AC$978,Presentación!$AQ$3:$BV$574,Presentación!AP558,0)))</f>
        <v/>
      </c>
      <c r="E1539" s="390"/>
      <c r="F1539" s="391"/>
      <c r="G1539" s="480" t="str">
        <f>IF($AC$978="","",IF(HLOOKUP($AC$978,Presentación!$BZ$3:$DE$574,Presentación!AP558,0)="","",HLOOKUP($AC$978,Presentación!$BZ$3:$DE$574,Presentación!AP558,0)))</f>
        <v/>
      </c>
      <c r="H1539" s="481"/>
      <c r="I1539" s="481"/>
      <c r="J1539" s="481"/>
      <c r="K1539" s="481"/>
      <c r="L1539" s="482"/>
      <c r="M1539" s="27"/>
      <c r="N1539" s="27"/>
      <c r="O1539" s="27"/>
      <c r="P1539" s="27"/>
      <c r="Q1539" s="27"/>
      <c r="R1539" s="27"/>
      <c r="S1539" s="27"/>
      <c r="T1539" s="27"/>
      <c r="U1539" s="27"/>
      <c r="V1539" s="27"/>
      <c r="W1539" s="27"/>
      <c r="X1539" s="27"/>
      <c r="Y1539" s="27"/>
      <c r="Z1539" s="27"/>
      <c r="AA1539" s="27"/>
      <c r="AB1539" s="27"/>
      <c r="AC1539" s="27"/>
      <c r="AD1539" s="27"/>
      <c r="AG1539">
        <f t="shared" si="598"/>
        <v>0</v>
      </c>
      <c r="AH1539">
        <f t="shared" si="599"/>
        <v>0</v>
      </c>
      <c r="AI1539">
        <f t="shared" si="600"/>
        <v>0</v>
      </c>
      <c r="AJ1539">
        <f t="shared" si="601"/>
        <v>0</v>
      </c>
      <c r="AK1539">
        <f t="shared" si="602"/>
        <v>0</v>
      </c>
      <c r="AL1539">
        <f t="shared" si="603"/>
        <v>0</v>
      </c>
      <c r="AM1539">
        <f t="shared" si="604"/>
        <v>0</v>
      </c>
      <c r="AN1539">
        <f t="shared" si="605"/>
        <v>0</v>
      </c>
      <c r="AO1539">
        <f t="shared" si="606"/>
        <v>0</v>
      </c>
      <c r="AP1539">
        <f t="shared" si="607"/>
        <v>0</v>
      </c>
      <c r="AQ1539">
        <f t="shared" si="608"/>
        <v>0</v>
      </c>
      <c r="AR1539">
        <f t="shared" si="609"/>
        <v>0</v>
      </c>
      <c r="AS1539">
        <f t="shared" si="610"/>
        <v>0</v>
      </c>
      <c r="AT1539">
        <f t="shared" si="611"/>
        <v>0</v>
      </c>
      <c r="AU1539">
        <f t="shared" si="612"/>
        <v>0</v>
      </c>
      <c r="AV1539">
        <f t="shared" si="613"/>
        <v>0</v>
      </c>
      <c r="AW1539">
        <f t="shared" si="614"/>
        <v>0</v>
      </c>
      <c r="AX1539">
        <f t="shared" si="615"/>
        <v>0</v>
      </c>
      <c r="AY1539">
        <f t="shared" si="616"/>
        <v>0</v>
      </c>
      <c r="AZ1539">
        <f t="shared" si="617"/>
        <v>0</v>
      </c>
      <c r="BA1539" s="35">
        <f t="shared" si="618"/>
        <v>0</v>
      </c>
      <c r="BB1539" s="36">
        <f t="shared" si="619"/>
        <v>0</v>
      </c>
      <c r="BC1539" s="37">
        <f t="shared" si="620"/>
        <v>0</v>
      </c>
      <c r="BD1539" s="38">
        <f t="shared" si="621"/>
        <v>0</v>
      </c>
      <c r="BE1539" s="35">
        <f t="shared" si="622"/>
        <v>0</v>
      </c>
      <c r="BF1539" s="36">
        <f t="shared" si="623"/>
        <v>0</v>
      </c>
      <c r="BG1539" s="37">
        <f t="shared" si="624"/>
        <v>0</v>
      </c>
      <c r="BH1539" s="38">
        <f t="shared" si="625"/>
        <v>0</v>
      </c>
      <c r="BI1539" s="35">
        <f t="shared" si="626"/>
        <v>0</v>
      </c>
      <c r="BJ1539" s="36">
        <f t="shared" si="627"/>
        <v>0</v>
      </c>
      <c r="BK1539" s="37">
        <f t="shared" si="628"/>
        <v>0</v>
      </c>
      <c r="BL1539" s="38">
        <f t="shared" si="629"/>
        <v>0</v>
      </c>
      <c r="BM1539" s="39">
        <f t="shared" si="630"/>
        <v>0</v>
      </c>
      <c r="BN1539" s="34" t="str">
        <f>IF(BM1539=0,"",
IF(SUM($BM$985:BM1539)=1,BO1539,
IF($BM$1560&gt;SUM($BM$985:BM1539),_xlfn.CONCAT(", ",BO1539),
IF($BM$1560=SUM($BM$985:BM1539),_xlfn.CONCAT(" y ",BO1539)))))</f>
        <v/>
      </c>
      <c r="BO1539" s="270" t="s">
        <v>1319</v>
      </c>
    </row>
    <row r="1540" spans="1:67" ht="15" customHeight="1">
      <c r="A1540" s="245"/>
      <c r="B1540" s="9"/>
      <c r="C1540" s="270" t="s">
        <v>1320</v>
      </c>
      <c r="D1540" s="389" t="str">
        <f>IF($AC$978="","",IF(HLOOKUP($AC$978,Presentación!$AQ$3:$BV$574,Presentación!AP559)="","",HLOOKUP($AC$978,Presentación!$AQ$3:$BV$574,Presentación!AP559,0)))</f>
        <v/>
      </c>
      <c r="E1540" s="390"/>
      <c r="F1540" s="391"/>
      <c r="G1540" s="480" t="str">
        <f>IF($AC$978="","",IF(HLOOKUP($AC$978,Presentación!$BZ$3:$DE$574,Presentación!AP559,0)="","",HLOOKUP($AC$978,Presentación!$BZ$3:$DE$574,Presentación!AP559,0)))</f>
        <v/>
      </c>
      <c r="H1540" s="481"/>
      <c r="I1540" s="481"/>
      <c r="J1540" s="481"/>
      <c r="K1540" s="481"/>
      <c r="L1540" s="482"/>
      <c r="M1540" s="27"/>
      <c r="N1540" s="27"/>
      <c r="O1540" s="27"/>
      <c r="P1540" s="27"/>
      <c r="Q1540" s="27"/>
      <c r="R1540" s="27"/>
      <c r="S1540" s="27"/>
      <c r="T1540" s="27"/>
      <c r="U1540" s="27"/>
      <c r="V1540" s="27"/>
      <c r="W1540" s="27"/>
      <c r="X1540" s="27"/>
      <c r="Y1540" s="27"/>
      <c r="Z1540" s="27"/>
      <c r="AA1540" s="27"/>
      <c r="AB1540" s="27"/>
      <c r="AC1540" s="27"/>
      <c r="AD1540" s="27"/>
      <c r="AG1540">
        <f t="shared" si="598"/>
        <v>0</v>
      </c>
      <c r="AH1540">
        <f t="shared" si="599"/>
        <v>0</v>
      </c>
      <c r="AI1540">
        <f t="shared" si="600"/>
        <v>0</v>
      </c>
      <c r="AJ1540">
        <f t="shared" si="601"/>
        <v>0</v>
      </c>
      <c r="AK1540">
        <f t="shared" si="602"/>
        <v>0</v>
      </c>
      <c r="AL1540">
        <f t="shared" si="603"/>
        <v>0</v>
      </c>
      <c r="AM1540">
        <f t="shared" si="604"/>
        <v>0</v>
      </c>
      <c r="AN1540">
        <f t="shared" si="605"/>
        <v>0</v>
      </c>
      <c r="AO1540">
        <f t="shared" si="606"/>
        <v>0</v>
      </c>
      <c r="AP1540">
        <f t="shared" si="607"/>
        <v>0</v>
      </c>
      <c r="AQ1540">
        <f t="shared" si="608"/>
        <v>0</v>
      </c>
      <c r="AR1540">
        <f t="shared" si="609"/>
        <v>0</v>
      </c>
      <c r="AS1540">
        <f t="shared" si="610"/>
        <v>0</v>
      </c>
      <c r="AT1540">
        <f t="shared" si="611"/>
        <v>0</v>
      </c>
      <c r="AU1540">
        <f t="shared" si="612"/>
        <v>0</v>
      </c>
      <c r="AV1540">
        <f t="shared" si="613"/>
        <v>0</v>
      </c>
      <c r="AW1540">
        <f t="shared" si="614"/>
        <v>0</v>
      </c>
      <c r="AX1540">
        <f t="shared" si="615"/>
        <v>0</v>
      </c>
      <c r="AY1540">
        <f t="shared" si="616"/>
        <v>0</v>
      </c>
      <c r="AZ1540">
        <f t="shared" si="617"/>
        <v>0</v>
      </c>
      <c r="BA1540" s="35">
        <f t="shared" si="618"/>
        <v>0</v>
      </c>
      <c r="BB1540" s="36">
        <f t="shared" si="619"/>
        <v>0</v>
      </c>
      <c r="BC1540" s="37">
        <f t="shared" si="620"/>
        <v>0</v>
      </c>
      <c r="BD1540" s="38">
        <f t="shared" si="621"/>
        <v>0</v>
      </c>
      <c r="BE1540" s="35">
        <f t="shared" si="622"/>
        <v>0</v>
      </c>
      <c r="BF1540" s="36">
        <f t="shared" si="623"/>
        <v>0</v>
      </c>
      <c r="BG1540" s="37">
        <f t="shared" si="624"/>
        <v>0</v>
      </c>
      <c r="BH1540" s="38">
        <f t="shared" si="625"/>
        <v>0</v>
      </c>
      <c r="BI1540" s="35">
        <f t="shared" si="626"/>
        <v>0</v>
      </c>
      <c r="BJ1540" s="36">
        <f t="shared" si="627"/>
        <v>0</v>
      </c>
      <c r="BK1540" s="37">
        <f t="shared" si="628"/>
        <v>0</v>
      </c>
      <c r="BL1540" s="38">
        <f t="shared" si="629"/>
        <v>0</v>
      </c>
      <c r="BM1540" s="39">
        <f t="shared" si="630"/>
        <v>0</v>
      </c>
      <c r="BN1540" s="34" t="str">
        <f>IF(BM1540=0,"",
IF(SUM($BM$985:BM1540)=1,BO1540,
IF($BM$1560&gt;SUM($BM$985:BM1540),_xlfn.CONCAT(", ",BO1540),
IF($BM$1560=SUM($BM$985:BM1540),_xlfn.CONCAT(" y ",BO1540)))))</f>
        <v/>
      </c>
      <c r="BO1540" s="270" t="s">
        <v>1320</v>
      </c>
    </row>
    <row r="1541" spans="1:67" ht="15" customHeight="1">
      <c r="A1541" s="245"/>
      <c r="B1541" s="9"/>
      <c r="C1541" s="270" t="s">
        <v>1321</v>
      </c>
      <c r="D1541" s="389" t="str">
        <f>IF($AC$978="","",IF(HLOOKUP($AC$978,Presentación!$AQ$3:$BV$574,Presentación!AP560)="","",HLOOKUP($AC$978,Presentación!$AQ$3:$BV$574,Presentación!AP560,0)))</f>
        <v/>
      </c>
      <c r="E1541" s="390"/>
      <c r="F1541" s="391"/>
      <c r="G1541" s="480" t="str">
        <f>IF($AC$978="","",IF(HLOOKUP($AC$978,Presentación!$BZ$3:$DE$574,Presentación!AP560,0)="","",HLOOKUP($AC$978,Presentación!$BZ$3:$DE$574,Presentación!AP560,0)))</f>
        <v/>
      </c>
      <c r="H1541" s="481"/>
      <c r="I1541" s="481"/>
      <c r="J1541" s="481"/>
      <c r="K1541" s="481"/>
      <c r="L1541" s="482"/>
      <c r="M1541" s="27"/>
      <c r="N1541" s="27"/>
      <c r="O1541" s="27"/>
      <c r="P1541" s="27"/>
      <c r="Q1541" s="27"/>
      <c r="R1541" s="27"/>
      <c r="S1541" s="27"/>
      <c r="T1541" s="27"/>
      <c r="U1541" s="27"/>
      <c r="V1541" s="27"/>
      <c r="W1541" s="27"/>
      <c r="X1541" s="27"/>
      <c r="Y1541" s="27"/>
      <c r="Z1541" s="27"/>
      <c r="AA1541" s="27"/>
      <c r="AB1541" s="27"/>
      <c r="AC1541" s="27"/>
      <c r="AD1541" s="27"/>
      <c r="AG1541">
        <f t="shared" si="598"/>
        <v>0</v>
      </c>
      <c r="AH1541">
        <f t="shared" si="599"/>
        <v>0</v>
      </c>
      <c r="AI1541">
        <f t="shared" si="600"/>
        <v>0</v>
      </c>
      <c r="AJ1541">
        <f t="shared" si="601"/>
        <v>0</v>
      </c>
      <c r="AK1541">
        <f t="shared" si="602"/>
        <v>0</v>
      </c>
      <c r="AL1541">
        <f t="shared" si="603"/>
        <v>0</v>
      </c>
      <c r="AM1541">
        <f t="shared" si="604"/>
        <v>0</v>
      </c>
      <c r="AN1541">
        <f t="shared" si="605"/>
        <v>0</v>
      </c>
      <c r="AO1541">
        <f t="shared" si="606"/>
        <v>0</v>
      </c>
      <c r="AP1541">
        <f t="shared" si="607"/>
        <v>0</v>
      </c>
      <c r="AQ1541">
        <f t="shared" si="608"/>
        <v>0</v>
      </c>
      <c r="AR1541">
        <f t="shared" si="609"/>
        <v>0</v>
      </c>
      <c r="AS1541">
        <f t="shared" si="610"/>
        <v>0</v>
      </c>
      <c r="AT1541">
        <f t="shared" si="611"/>
        <v>0</v>
      </c>
      <c r="AU1541">
        <f t="shared" si="612"/>
        <v>0</v>
      </c>
      <c r="AV1541">
        <f t="shared" si="613"/>
        <v>0</v>
      </c>
      <c r="AW1541">
        <f t="shared" si="614"/>
        <v>0</v>
      </c>
      <c r="AX1541">
        <f t="shared" si="615"/>
        <v>0</v>
      </c>
      <c r="AY1541">
        <f t="shared" si="616"/>
        <v>0</v>
      </c>
      <c r="AZ1541">
        <f t="shared" si="617"/>
        <v>0</v>
      </c>
      <c r="BA1541" s="35">
        <f t="shared" si="618"/>
        <v>0</v>
      </c>
      <c r="BB1541" s="36">
        <f t="shared" si="619"/>
        <v>0</v>
      </c>
      <c r="BC1541" s="37">
        <f t="shared" si="620"/>
        <v>0</v>
      </c>
      <c r="BD1541" s="38">
        <f t="shared" si="621"/>
        <v>0</v>
      </c>
      <c r="BE1541" s="35">
        <f t="shared" si="622"/>
        <v>0</v>
      </c>
      <c r="BF1541" s="36">
        <f t="shared" si="623"/>
        <v>0</v>
      </c>
      <c r="BG1541" s="37">
        <f t="shared" si="624"/>
        <v>0</v>
      </c>
      <c r="BH1541" s="38">
        <f t="shared" si="625"/>
        <v>0</v>
      </c>
      <c r="BI1541" s="35">
        <f t="shared" si="626"/>
        <v>0</v>
      </c>
      <c r="BJ1541" s="36">
        <f t="shared" si="627"/>
        <v>0</v>
      </c>
      <c r="BK1541" s="37">
        <f t="shared" si="628"/>
        <v>0</v>
      </c>
      <c r="BL1541" s="38">
        <f t="shared" si="629"/>
        <v>0</v>
      </c>
      <c r="BM1541" s="39">
        <f t="shared" si="630"/>
        <v>0</v>
      </c>
      <c r="BN1541" s="34" t="str">
        <f>IF(BM1541=0,"",
IF(SUM($BM$985:BM1541)=1,BO1541,
IF($BM$1560&gt;SUM($BM$985:BM1541),_xlfn.CONCAT(", ",BO1541),
IF($BM$1560=SUM($BM$985:BM1541),_xlfn.CONCAT(" y ",BO1541)))))</f>
        <v/>
      </c>
      <c r="BO1541" s="270" t="s">
        <v>1321</v>
      </c>
    </row>
    <row r="1542" spans="1:67" ht="15" customHeight="1">
      <c r="A1542" s="245"/>
      <c r="B1542" s="9"/>
      <c r="C1542" s="270" t="s">
        <v>1322</v>
      </c>
      <c r="D1542" s="389" t="str">
        <f>IF($AC$978="","",IF(HLOOKUP($AC$978,Presentación!$AQ$3:$BV$574,Presentación!AP561)="","",HLOOKUP($AC$978,Presentación!$AQ$3:$BV$574,Presentación!AP561,0)))</f>
        <v/>
      </c>
      <c r="E1542" s="390"/>
      <c r="F1542" s="391"/>
      <c r="G1542" s="480" t="str">
        <f>IF($AC$978="","",IF(HLOOKUP($AC$978,Presentación!$BZ$3:$DE$574,Presentación!AP561,0)="","",HLOOKUP($AC$978,Presentación!$BZ$3:$DE$574,Presentación!AP561,0)))</f>
        <v/>
      </c>
      <c r="H1542" s="481"/>
      <c r="I1542" s="481"/>
      <c r="J1542" s="481"/>
      <c r="K1542" s="481"/>
      <c r="L1542" s="482"/>
      <c r="M1542" s="27"/>
      <c r="N1542" s="27"/>
      <c r="O1542" s="27"/>
      <c r="P1542" s="27"/>
      <c r="Q1542" s="27"/>
      <c r="R1542" s="27"/>
      <c r="S1542" s="27"/>
      <c r="T1542" s="27"/>
      <c r="U1542" s="27"/>
      <c r="V1542" s="27"/>
      <c r="W1542" s="27"/>
      <c r="X1542" s="27"/>
      <c r="Y1542" s="27"/>
      <c r="Z1542" s="27"/>
      <c r="AA1542" s="27"/>
      <c r="AB1542" s="27"/>
      <c r="AC1542" s="27"/>
      <c r="AD1542" s="27"/>
      <c r="AG1542">
        <f t="shared" si="598"/>
        <v>0</v>
      </c>
      <c r="AH1542">
        <f t="shared" si="599"/>
        <v>0</v>
      </c>
      <c r="AI1542">
        <f t="shared" si="600"/>
        <v>0</v>
      </c>
      <c r="AJ1542">
        <f t="shared" si="601"/>
        <v>0</v>
      </c>
      <c r="AK1542">
        <f t="shared" si="602"/>
        <v>0</v>
      </c>
      <c r="AL1542">
        <f t="shared" si="603"/>
        <v>0</v>
      </c>
      <c r="AM1542">
        <f t="shared" si="604"/>
        <v>0</v>
      </c>
      <c r="AN1542">
        <f t="shared" si="605"/>
        <v>0</v>
      </c>
      <c r="AO1542">
        <f t="shared" si="606"/>
        <v>0</v>
      </c>
      <c r="AP1542">
        <f t="shared" si="607"/>
        <v>0</v>
      </c>
      <c r="AQ1542">
        <f t="shared" si="608"/>
        <v>0</v>
      </c>
      <c r="AR1542">
        <f t="shared" si="609"/>
        <v>0</v>
      </c>
      <c r="AS1542">
        <f t="shared" si="610"/>
        <v>0</v>
      </c>
      <c r="AT1542">
        <f t="shared" si="611"/>
        <v>0</v>
      </c>
      <c r="AU1542">
        <f t="shared" si="612"/>
        <v>0</v>
      </c>
      <c r="AV1542">
        <f t="shared" si="613"/>
        <v>0</v>
      </c>
      <c r="AW1542">
        <f t="shared" si="614"/>
        <v>0</v>
      </c>
      <c r="AX1542">
        <f t="shared" si="615"/>
        <v>0</v>
      </c>
      <c r="AY1542">
        <f t="shared" si="616"/>
        <v>0</v>
      </c>
      <c r="AZ1542">
        <f t="shared" si="617"/>
        <v>0</v>
      </c>
      <c r="BA1542" s="35">
        <f t="shared" si="618"/>
        <v>0</v>
      </c>
      <c r="BB1542" s="36">
        <f t="shared" si="619"/>
        <v>0</v>
      </c>
      <c r="BC1542" s="37">
        <f t="shared" si="620"/>
        <v>0</v>
      </c>
      <c r="BD1542" s="38">
        <f t="shared" si="621"/>
        <v>0</v>
      </c>
      <c r="BE1542" s="35">
        <f t="shared" si="622"/>
        <v>0</v>
      </c>
      <c r="BF1542" s="36">
        <f t="shared" si="623"/>
        <v>0</v>
      </c>
      <c r="BG1542" s="37">
        <f t="shared" si="624"/>
        <v>0</v>
      </c>
      <c r="BH1542" s="38">
        <f t="shared" si="625"/>
        <v>0</v>
      </c>
      <c r="BI1542" s="35">
        <f t="shared" si="626"/>
        <v>0</v>
      </c>
      <c r="BJ1542" s="36">
        <f t="shared" si="627"/>
        <v>0</v>
      </c>
      <c r="BK1542" s="37">
        <f t="shared" si="628"/>
        <v>0</v>
      </c>
      <c r="BL1542" s="38">
        <f t="shared" si="629"/>
        <v>0</v>
      </c>
      <c r="BM1542" s="39">
        <f t="shared" si="630"/>
        <v>0</v>
      </c>
      <c r="BN1542" s="34" t="str">
        <f>IF(BM1542=0,"",
IF(SUM($BM$985:BM1542)=1,BO1542,
IF($BM$1560&gt;SUM($BM$985:BM1542),_xlfn.CONCAT(", ",BO1542),
IF($BM$1560=SUM($BM$985:BM1542),_xlfn.CONCAT(" y ",BO1542)))))</f>
        <v/>
      </c>
      <c r="BO1542" s="270" t="s">
        <v>1322</v>
      </c>
    </row>
    <row r="1543" spans="1:67" ht="15" customHeight="1">
      <c r="A1543" s="245"/>
      <c r="B1543" s="9"/>
      <c r="C1543" s="270" t="s">
        <v>1323</v>
      </c>
      <c r="D1543" s="389" t="str">
        <f>IF($AC$978="","",IF(HLOOKUP($AC$978,Presentación!$AQ$3:$BV$574,Presentación!AP562)="","",HLOOKUP($AC$978,Presentación!$AQ$3:$BV$574,Presentación!AP562,0)))</f>
        <v/>
      </c>
      <c r="E1543" s="390"/>
      <c r="F1543" s="391"/>
      <c r="G1543" s="480" t="str">
        <f>IF($AC$978="","",IF(HLOOKUP($AC$978,Presentación!$BZ$3:$DE$574,Presentación!AP562,0)="","",HLOOKUP($AC$978,Presentación!$BZ$3:$DE$574,Presentación!AP562,0)))</f>
        <v/>
      </c>
      <c r="H1543" s="481"/>
      <c r="I1543" s="481"/>
      <c r="J1543" s="481"/>
      <c r="K1543" s="481"/>
      <c r="L1543" s="482"/>
      <c r="M1543" s="27"/>
      <c r="N1543" s="27"/>
      <c r="O1543" s="27"/>
      <c r="P1543" s="27"/>
      <c r="Q1543" s="27"/>
      <c r="R1543" s="27"/>
      <c r="S1543" s="27"/>
      <c r="T1543" s="27"/>
      <c r="U1543" s="27"/>
      <c r="V1543" s="27"/>
      <c r="W1543" s="27"/>
      <c r="X1543" s="27"/>
      <c r="Y1543" s="27"/>
      <c r="Z1543" s="27"/>
      <c r="AA1543" s="27"/>
      <c r="AB1543" s="27"/>
      <c r="AC1543" s="27"/>
      <c r="AD1543" s="27"/>
      <c r="AG1543">
        <f t="shared" si="598"/>
        <v>0</v>
      </c>
      <c r="AH1543">
        <f t="shared" si="599"/>
        <v>0</v>
      </c>
      <c r="AI1543">
        <f t="shared" si="600"/>
        <v>0</v>
      </c>
      <c r="AJ1543">
        <f t="shared" si="601"/>
        <v>0</v>
      </c>
      <c r="AK1543">
        <f t="shared" si="602"/>
        <v>0</v>
      </c>
      <c r="AL1543">
        <f t="shared" si="603"/>
        <v>0</v>
      </c>
      <c r="AM1543">
        <f t="shared" si="604"/>
        <v>0</v>
      </c>
      <c r="AN1543">
        <f t="shared" si="605"/>
        <v>0</v>
      </c>
      <c r="AO1543">
        <f t="shared" si="606"/>
        <v>0</v>
      </c>
      <c r="AP1543">
        <f t="shared" si="607"/>
        <v>0</v>
      </c>
      <c r="AQ1543">
        <f t="shared" si="608"/>
        <v>0</v>
      </c>
      <c r="AR1543">
        <f t="shared" si="609"/>
        <v>0</v>
      </c>
      <c r="AS1543">
        <f t="shared" si="610"/>
        <v>0</v>
      </c>
      <c r="AT1543">
        <f t="shared" si="611"/>
        <v>0</v>
      </c>
      <c r="AU1543">
        <f t="shared" si="612"/>
        <v>0</v>
      </c>
      <c r="AV1543">
        <f t="shared" si="613"/>
        <v>0</v>
      </c>
      <c r="AW1543">
        <f t="shared" si="614"/>
        <v>0</v>
      </c>
      <c r="AX1543">
        <f t="shared" si="615"/>
        <v>0</v>
      </c>
      <c r="AY1543">
        <f t="shared" si="616"/>
        <v>0</v>
      </c>
      <c r="AZ1543">
        <f t="shared" si="617"/>
        <v>0</v>
      </c>
      <c r="BA1543" s="35">
        <f t="shared" si="618"/>
        <v>0</v>
      </c>
      <c r="BB1543" s="36">
        <f t="shared" si="619"/>
        <v>0</v>
      </c>
      <c r="BC1543" s="37">
        <f t="shared" si="620"/>
        <v>0</v>
      </c>
      <c r="BD1543" s="38">
        <f t="shared" si="621"/>
        <v>0</v>
      </c>
      <c r="BE1543" s="35">
        <f t="shared" si="622"/>
        <v>0</v>
      </c>
      <c r="BF1543" s="36">
        <f t="shared" si="623"/>
        <v>0</v>
      </c>
      <c r="BG1543" s="37">
        <f t="shared" si="624"/>
        <v>0</v>
      </c>
      <c r="BH1543" s="38">
        <f t="shared" si="625"/>
        <v>0</v>
      </c>
      <c r="BI1543" s="35">
        <f t="shared" si="626"/>
        <v>0</v>
      </c>
      <c r="BJ1543" s="36">
        <f t="shared" si="627"/>
        <v>0</v>
      </c>
      <c r="BK1543" s="37">
        <f t="shared" si="628"/>
        <v>0</v>
      </c>
      <c r="BL1543" s="38">
        <f t="shared" si="629"/>
        <v>0</v>
      </c>
      <c r="BM1543" s="39">
        <f t="shared" si="630"/>
        <v>0</v>
      </c>
      <c r="BN1543" s="34" t="str">
        <f>IF(BM1543=0,"",
IF(SUM($BM$985:BM1543)=1,BO1543,
IF($BM$1560&gt;SUM($BM$985:BM1543),_xlfn.CONCAT(", ",BO1543),
IF($BM$1560=SUM($BM$985:BM1543),_xlfn.CONCAT(" y ",BO1543)))))</f>
        <v/>
      </c>
      <c r="BO1543" s="270" t="s">
        <v>1323</v>
      </c>
    </row>
    <row r="1544" spans="1:67" ht="15" customHeight="1">
      <c r="A1544" s="245"/>
      <c r="B1544" s="9"/>
      <c r="C1544" s="270" t="s">
        <v>1324</v>
      </c>
      <c r="D1544" s="389" t="str">
        <f>IF($AC$978="","",IF(HLOOKUP($AC$978,Presentación!$AQ$3:$BV$574,Presentación!AP563)="","",HLOOKUP($AC$978,Presentación!$AQ$3:$BV$574,Presentación!AP563,0)))</f>
        <v/>
      </c>
      <c r="E1544" s="390"/>
      <c r="F1544" s="391"/>
      <c r="G1544" s="480" t="str">
        <f>IF($AC$978="","",IF(HLOOKUP($AC$978,Presentación!$BZ$3:$DE$574,Presentación!AP563,0)="","",HLOOKUP($AC$978,Presentación!$BZ$3:$DE$574,Presentación!AP563,0)))</f>
        <v/>
      </c>
      <c r="H1544" s="481"/>
      <c r="I1544" s="481"/>
      <c r="J1544" s="481"/>
      <c r="K1544" s="481"/>
      <c r="L1544" s="482"/>
      <c r="M1544" s="27"/>
      <c r="N1544" s="27"/>
      <c r="O1544" s="27"/>
      <c r="P1544" s="27"/>
      <c r="Q1544" s="27"/>
      <c r="R1544" s="27"/>
      <c r="S1544" s="27"/>
      <c r="T1544" s="27"/>
      <c r="U1544" s="27"/>
      <c r="V1544" s="27"/>
      <c r="W1544" s="27"/>
      <c r="X1544" s="27"/>
      <c r="Y1544" s="27"/>
      <c r="Z1544" s="27"/>
      <c r="AA1544" s="27"/>
      <c r="AB1544" s="27"/>
      <c r="AC1544" s="27"/>
      <c r="AD1544" s="27"/>
      <c r="AG1544">
        <f t="shared" si="598"/>
        <v>0</v>
      </c>
      <c r="AH1544">
        <f t="shared" si="599"/>
        <v>0</v>
      </c>
      <c r="AI1544">
        <f t="shared" si="600"/>
        <v>0</v>
      </c>
      <c r="AJ1544">
        <f t="shared" si="601"/>
        <v>0</v>
      </c>
      <c r="AK1544">
        <f t="shared" si="602"/>
        <v>0</v>
      </c>
      <c r="AL1544">
        <f t="shared" si="603"/>
        <v>0</v>
      </c>
      <c r="AM1544">
        <f t="shared" si="604"/>
        <v>0</v>
      </c>
      <c r="AN1544">
        <f t="shared" si="605"/>
        <v>0</v>
      </c>
      <c r="AO1544">
        <f t="shared" si="606"/>
        <v>0</v>
      </c>
      <c r="AP1544">
        <f t="shared" si="607"/>
        <v>0</v>
      </c>
      <c r="AQ1544">
        <f t="shared" si="608"/>
        <v>0</v>
      </c>
      <c r="AR1544">
        <f t="shared" si="609"/>
        <v>0</v>
      </c>
      <c r="AS1544">
        <f t="shared" si="610"/>
        <v>0</v>
      </c>
      <c r="AT1544">
        <f t="shared" si="611"/>
        <v>0</v>
      </c>
      <c r="AU1544">
        <f t="shared" si="612"/>
        <v>0</v>
      </c>
      <c r="AV1544">
        <f t="shared" si="613"/>
        <v>0</v>
      </c>
      <c r="AW1544">
        <f t="shared" si="614"/>
        <v>0</v>
      </c>
      <c r="AX1544">
        <f t="shared" si="615"/>
        <v>0</v>
      </c>
      <c r="AY1544">
        <f t="shared" si="616"/>
        <v>0</v>
      </c>
      <c r="AZ1544">
        <f t="shared" si="617"/>
        <v>0</v>
      </c>
      <c r="BA1544" s="35">
        <f t="shared" si="618"/>
        <v>0</v>
      </c>
      <c r="BB1544" s="36">
        <f t="shared" si="619"/>
        <v>0</v>
      </c>
      <c r="BC1544" s="37">
        <f t="shared" si="620"/>
        <v>0</v>
      </c>
      <c r="BD1544" s="38">
        <f t="shared" si="621"/>
        <v>0</v>
      </c>
      <c r="BE1544" s="35">
        <f t="shared" si="622"/>
        <v>0</v>
      </c>
      <c r="BF1544" s="36">
        <f t="shared" si="623"/>
        <v>0</v>
      </c>
      <c r="BG1544" s="37">
        <f t="shared" si="624"/>
        <v>0</v>
      </c>
      <c r="BH1544" s="38">
        <f t="shared" si="625"/>
        <v>0</v>
      </c>
      <c r="BI1544" s="35">
        <f t="shared" si="626"/>
        <v>0</v>
      </c>
      <c r="BJ1544" s="36">
        <f t="shared" si="627"/>
        <v>0</v>
      </c>
      <c r="BK1544" s="37">
        <f t="shared" si="628"/>
        <v>0</v>
      </c>
      <c r="BL1544" s="38">
        <f t="shared" si="629"/>
        <v>0</v>
      </c>
      <c r="BM1544" s="39">
        <f t="shared" si="630"/>
        <v>0</v>
      </c>
      <c r="BN1544" s="34" t="str">
        <f>IF(BM1544=0,"",
IF(SUM($BM$985:BM1544)=1,BO1544,
IF($BM$1560&gt;SUM($BM$985:BM1544),_xlfn.CONCAT(", ",BO1544),
IF($BM$1560=SUM($BM$985:BM1544),_xlfn.CONCAT(" y ",BO1544)))))</f>
        <v/>
      </c>
      <c r="BO1544" s="270" t="s">
        <v>1324</v>
      </c>
    </row>
    <row r="1545" spans="1:67" ht="15" customHeight="1">
      <c r="A1545" s="245"/>
      <c r="B1545" s="9"/>
      <c r="C1545" s="270" t="s">
        <v>1325</v>
      </c>
      <c r="D1545" s="389" t="str">
        <f>IF($AC$978="","",IF(HLOOKUP($AC$978,Presentación!$AQ$3:$BV$574,Presentación!AP564)="","",HLOOKUP($AC$978,Presentación!$AQ$3:$BV$574,Presentación!AP564,0)))</f>
        <v/>
      </c>
      <c r="E1545" s="390"/>
      <c r="F1545" s="391"/>
      <c r="G1545" s="480" t="str">
        <f>IF($AC$978="","",IF(HLOOKUP($AC$978,Presentación!$BZ$3:$DE$574,Presentación!AP564,0)="","",HLOOKUP($AC$978,Presentación!$BZ$3:$DE$574,Presentación!AP564,0)))</f>
        <v/>
      </c>
      <c r="H1545" s="481"/>
      <c r="I1545" s="481"/>
      <c r="J1545" s="481"/>
      <c r="K1545" s="481"/>
      <c r="L1545" s="482"/>
      <c r="M1545" s="27"/>
      <c r="N1545" s="27"/>
      <c r="O1545" s="27"/>
      <c r="P1545" s="27"/>
      <c r="Q1545" s="27"/>
      <c r="R1545" s="27"/>
      <c r="S1545" s="27"/>
      <c r="T1545" s="27"/>
      <c r="U1545" s="27"/>
      <c r="V1545" s="27"/>
      <c r="W1545" s="27"/>
      <c r="X1545" s="27"/>
      <c r="Y1545" s="27"/>
      <c r="Z1545" s="27"/>
      <c r="AA1545" s="27"/>
      <c r="AB1545" s="27"/>
      <c r="AC1545" s="27"/>
      <c r="AD1545" s="27"/>
      <c r="AG1545">
        <f t="shared" si="598"/>
        <v>0</v>
      </c>
      <c r="AH1545">
        <f t="shared" si="599"/>
        <v>0</v>
      </c>
      <c r="AI1545">
        <f t="shared" si="600"/>
        <v>0</v>
      </c>
      <c r="AJ1545">
        <f t="shared" si="601"/>
        <v>0</v>
      </c>
      <c r="AK1545">
        <f t="shared" si="602"/>
        <v>0</v>
      </c>
      <c r="AL1545">
        <f t="shared" si="603"/>
        <v>0</v>
      </c>
      <c r="AM1545">
        <f t="shared" si="604"/>
        <v>0</v>
      </c>
      <c r="AN1545">
        <f t="shared" si="605"/>
        <v>0</v>
      </c>
      <c r="AO1545">
        <f t="shared" si="606"/>
        <v>0</v>
      </c>
      <c r="AP1545">
        <f t="shared" si="607"/>
        <v>0</v>
      </c>
      <c r="AQ1545">
        <f t="shared" si="608"/>
        <v>0</v>
      </c>
      <c r="AR1545">
        <f t="shared" si="609"/>
        <v>0</v>
      </c>
      <c r="AS1545">
        <f t="shared" si="610"/>
        <v>0</v>
      </c>
      <c r="AT1545">
        <f t="shared" si="611"/>
        <v>0</v>
      </c>
      <c r="AU1545">
        <f t="shared" si="612"/>
        <v>0</v>
      </c>
      <c r="AV1545">
        <f t="shared" si="613"/>
        <v>0</v>
      </c>
      <c r="AW1545">
        <f t="shared" si="614"/>
        <v>0</v>
      </c>
      <c r="AX1545">
        <f t="shared" si="615"/>
        <v>0</v>
      </c>
      <c r="AY1545">
        <f t="shared" si="616"/>
        <v>0</v>
      </c>
      <c r="AZ1545">
        <f t="shared" si="617"/>
        <v>0</v>
      </c>
      <c r="BA1545" s="35">
        <f t="shared" si="618"/>
        <v>0</v>
      </c>
      <c r="BB1545" s="36">
        <f t="shared" si="619"/>
        <v>0</v>
      </c>
      <c r="BC1545" s="37">
        <f t="shared" si="620"/>
        <v>0</v>
      </c>
      <c r="BD1545" s="38">
        <f t="shared" si="621"/>
        <v>0</v>
      </c>
      <c r="BE1545" s="35">
        <f t="shared" si="622"/>
        <v>0</v>
      </c>
      <c r="BF1545" s="36">
        <f t="shared" si="623"/>
        <v>0</v>
      </c>
      <c r="BG1545" s="37">
        <f t="shared" si="624"/>
        <v>0</v>
      </c>
      <c r="BH1545" s="38">
        <f t="shared" si="625"/>
        <v>0</v>
      </c>
      <c r="BI1545" s="35">
        <f t="shared" si="626"/>
        <v>0</v>
      </c>
      <c r="BJ1545" s="36">
        <f t="shared" si="627"/>
        <v>0</v>
      </c>
      <c r="BK1545" s="37">
        <f t="shared" si="628"/>
        <v>0</v>
      </c>
      <c r="BL1545" s="38">
        <f t="shared" si="629"/>
        <v>0</v>
      </c>
      <c r="BM1545" s="39">
        <f t="shared" si="630"/>
        <v>0</v>
      </c>
      <c r="BN1545" s="34" t="str">
        <f>IF(BM1545=0,"",
IF(SUM($BM$985:BM1545)=1,BO1545,
IF($BM$1560&gt;SUM($BM$985:BM1545),_xlfn.CONCAT(", ",BO1545),
IF($BM$1560=SUM($BM$985:BM1545),_xlfn.CONCAT(" y ",BO1545)))))</f>
        <v/>
      </c>
      <c r="BO1545" s="270" t="s">
        <v>1325</v>
      </c>
    </row>
    <row r="1546" spans="1:67" ht="15" customHeight="1">
      <c r="A1546" s="245"/>
      <c r="B1546" s="9"/>
      <c r="C1546" s="270" t="s">
        <v>1326</v>
      </c>
      <c r="D1546" s="389" t="str">
        <f>IF($AC$978="","",IF(HLOOKUP($AC$978,Presentación!$AQ$3:$BV$574,Presentación!AP565)="","",HLOOKUP($AC$978,Presentación!$AQ$3:$BV$574,Presentación!AP565,0)))</f>
        <v/>
      </c>
      <c r="E1546" s="390"/>
      <c r="F1546" s="391"/>
      <c r="G1546" s="480" t="str">
        <f>IF($AC$978="","",IF(HLOOKUP($AC$978,Presentación!$BZ$3:$DE$574,Presentación!AP565,0)="","",HLOOKUP($AC$978,Presentación!$BZ$3:$DE$574,Presentación!AP565,0)))</f>
        <v/>
      </c>
      <c r="H1546" s="481"/>
      <c r="I1546" s="481"/>
      <c r="J1546" s="481"/>
      <c r="K1546" s="481"/>
      <c r="L1546" s="482"/>
      <c r="M1546" s="27"/>
      <c r="N1546" s="27"/>
      <c r="O1546" s="27"/>
      <c r="P1546" s="27"/>
      <c r="Q1546" s="27"/>
      <c r="R1546" s="27"/>
      <c r="S1546" s="27"/>
      <c r="T1546" s="27"/>
      <c r="U1546" s="27"/>
      <c r="V1546" s="27"/>
      <c r="W1546" s="27"/>
      <c r="X1546" s="27"/>
      <c r="Y1546" s="27"/>
      <c r="Z1546" s="27"/>
      <c r="AA1546" s="27"/>
      <c r="AB1546" s="27"/>
      <c r="AC1546" s="27"/>
      <c r="AD1546" s="27"/>
      <c r="AG1546">
        <f t="shared" si="598"/>
        <v>0</v>
      </c>
      <c r="AH1546">
        <f t="shared" si="599"/>
        <v>0</v>
      </c>
      <c r="AI1546">
        <f t="shared" si="600"/>
        <v>0</v>
      </c>
      <c r="AJ1546">
        <f t="shared" si="601"/>
        <v>0</v>
      </c>
      <c r="AK1546">
        <f t="shared" si="602"/>
        <v>0</v>
      </c>
      <c r="AL1546">
        <f t="shared" si="603"/>
        <v>0</v>
      </c>
      <c r="AM1546">
        <f t="shared" si="604"/>
        <v>0</v>
      </c>
      <c r="AN1546">
        <f t="shared" si="605"/>
        <v>0</v>
      </c>
      <c r="AO1546">
        <f t="shared" si="606"/>
        <v>0</v>
      </c>
      <c r="AP1546">
        <f t="shared" si="607"/>
        <v>0</v>
      </c>
      <c r="AQ1546">
        <f t="shared" si="608"/>
        <v>0</v>
      </c>
      <c r="AR1546">
        <f t="shared" si="609"/>
        <v>0</v>
      </c>
      <c r="AS1546">
        <f t="shared" si="610"/>
        <v>0</v>
      </c>
      <c r="AT1546">
        <f t="shared" si="611"/>
        <v>0</v>
      </c>
      <c r="AU1546">
        <f t="shared" si="612"/>
        <v>0</v>
      </c>
      <c r="AV1546">
        <f t="shared" si="613"/>
        <v>0</v>
      </c>
      <c r="AW1546">
        <f t="shared" si="614"/>
        <v>0</v>
      </c>
      <c r="AX1546">
        <f t="shared" si="615"/>
        <v>0</v>
      </c>
      <c r="AY1546">
        <f t="shared" si="616"/>
        <v>0</v>
      </c>
      <c r="AZ1546">
        <f t="shared" si="617"/>
        <v>0</v>
      </c>
      <c r="BA1546" s="35">
        <f t="shared" si="618"/>
        <v>0</v>
      </c>
      <c r="BB1546" s="36">
        <f t="shared" si="619"/>
        <v>0</v>
      </c>
      <c r="BC1546" s="37">
        <f t="shared" si="620"/>
        <v>0</v>
      </c>
      <c r="BD1546" s="38">
        <f t="shared" si="621"/>
        <v>0</v>
      </c>
      <c r="BE1546" s="35">
        <f t="shared" si="622"/>
        <v>0</v>
      </c>
      <c r="BF1546" s="36">
        <f t="shared" si="623"/>
        <v>0</v>
      </c>
      <c r="BG1546" s="37">
        <f t="shared" si="624"/>
        <v>0</v>
      </c>
      <c r="BH1546" s="38">
        <f t="shared" si="625"/>
        <v>0</v>
      </c>
      <c r="BI1546" s="35">
        <f t="shared" si="626"/>
        <v>0</v>
      </c>
      <c r="BJ1546" s="36">
        <f t="shared" si="627"/>
        <v>0</v>
      </c>
      <c r="BK1546" s="37">
        <f t="shared" si="628"/>
        <v>0</v>
      </c>
      <c r="BL1546" s="38">
        <f t="shared" si="629"/>
        <v>0</v>
      </c>
      <c r="BM1546" s="39">
        <f t="shared" si="630"/>
        <v>0</v>
      </c>
      <c r="BN1546" s="34" t="str">
        <f>IF(BM1546=0,"",
IF(SUM($BM$985:BM1546)=1,BO1546,
IF($BM$1560&gt;SUM($BM$985:BM1546),_xlfn.CONCAT(", ",BO1546),
IF($BM$1560=SUM($BM$985:BM1546),_xlfn.CONCAT(" y ",BO1546)))))</f>
        <v/>
      </c>
      <c r="BO1546" s="270" t="s">
        <v>1326</v>
      </c>
    </row>
    <row r="1547" spans="1:67" ht="15" customHeight="1">
      <c r="A1547" s="245"/>
      <c r="B1547" s="9"/>
      <c r="C1547" s="270" t="s">
        <v>1327</v>
      </c>
      <c r="D1547" s="389" t="str">
        <f>IF($AC$978="","",IF(HLOOKUP($AC$978,Presentación!$AQ$3:$BV$574,Presentación!AP566)="","",HLOOKUP($AC$978,Presentación!$AQ$3:$BV$574,Presentación!AP566,0)))</f>
        <v/>
      </c>
      <c r="E1547" s="390"/>
      <c r="F1547" s="391"/>
      <c r="G1547" s="480" t="str">
        <f>IF($AC$978="","",IF(HLOOKUP($AC$978,Presentación!$BZ$3:$DE$574,Presentación!AP566,0)="","",HLOOKUP($AC$978,Presentación!$BZ$3:$DE$574,Presentación!AP566,0)))</f>
        <v/>
      </c>
      <c r="H1547" s="481"/>
      <c r="I1547" s="481"/>
      <c r="J1547" s="481"/>
      <c r="K1547" s="481"/>
      <c r="L1547" s="482"/>
      <c r="M1547" s="27"/>
      <c r="N1547" s="27"/>
      <c r="O1547" s="27"/>
      <c r="P1547" s="27"/>
      <c r="Q1547" s="27"/>
      <c r="R1547" s="27"/>
      <c r="S1547" s="27"/>
      <c r="T1547" s="27"/>
      <c r="U1547" s="27"/>
      <c r="V1547" s="27"/>
      <c r="W1547" s="27"/>
      <c r="X1547" s="27"/>
      <c r="Y1547" s="27"/>
      <c r="Z1547" s="27"/>
      <c r="AA1547" s="27"/>
      <c r="AB1547" s="27"/>
      <c r="AC1547" s="27"/>
      <c r="AD1547" s="27"/>
      <c r="AG1547">
        <f t="shared" si="598"/>
        <v>0</v>
      </c>
      <c r="AH1547">
        <f t="shared" si="599"/>
        <v>0</v>
      </c>
      <c r="AI1547">
        <f t="shared" si="600"/>
        <v>0</v>
      </c>
      <c r="AJ1547">
        <f t="shared" si="601"/>
        <v>0</v>
      </c>
      <c r="AK1547">
        <f t="shared" si="602"/>
        <v>0</v>
      </c>
      <c r="AL1547">
        <f t="shared" si="603"/>
        <v>0</v>
      </c>
      <c r="AM1547">
        <f t="shared" si="604"/>
        <v>0</v>
      </c>
      <c r="AN1547">
        <f t="shared" si="605"/>
        <v>0</v>
      </c>
      <c r="AO1547">
        <f t="shared" si="606"/>
        <v>0</v>
      </c>
      <c r="AP1547">
        <f t="shared" si="607"/>
        <v>0</v>
      </c>
      <c r="AQ1547">
        <f t="shared" si="608"/>
        <v>0</v>
      </c>
      <c r="AR1547">
        <f t="shared" si="609"/>
        <v>0</v>
      </c>
      <c r="AS1547">
        <f t="shared" si="610"/>
        <v>0</v>
      </c>
      <c r="AT1547">
        <f t="shared" si="611"/>
        <v>0</v>
      </c>
      <c r="AU1547">
        <f t="shared" si="612"/>
        <v>0</v>
      </c>
      <c r="AV1547">
        <f t="shared" si="613"/>
        <v>0</v>
      </c>
      <c r="AW1547">
        <f t="shared" si="614"/>
        <v>0</v>
      </c>
      <c r="AX1547">
        <f t="shared" si="615"/>
        <v>0</v>
      </c>
      <c r="AY1547">
        <f t="shared" si="616"/>
        <v>0</v>
      </c>
      <c r="AZ1547">
        <f t="shared" si="617"/>
        <v>0</v>
      </c>
      <c r="BA1547" s="35">
        <f t="shared" si="618"/>
        <v>0</v>
      </c>
      <c r="BB1547" s="36">
        <f t="shared" si="619"/>
        <v>0</v>
      </c>
      <c r="BC1547" s="37">
        <f t="shared" si="620"/>
        <v>0</v>
      </c>
      <c r="BD1547" s="38">
        <f t="shared" si="621"/>
        <v>0</v>
      </c>
      <c r="BE1547" s="35">
        <f t="shared" si="622"/>
        <v>0</v>
      </c>
      <c r="BF1547" s="36">
        <f t="shared" si="623"/>
        <v>0</v>
      </c>
      <c r="BG1547" s="37">
        <f t="shared" si="624"/>
        <v>0</v>
      </c>
      <c r="BH1547" s="38">
        <f t="shared" si="625"/>
        <v>0</v>
      </c>
      <c r="BI1547" s="35">
        <f t="shared" si="626"/>
        <v>0</v>
      </c>
      <c r="BJ1547" s="36">
        <f t="shared" si="627"/>
        <v>0</v>
      </c>
      <c r="BK1547" s="37">
        <f t="shared" si="628"/>
        <v>0</v>
      </c>
      <c r="BL1547" s="38">
        <f t="shared" si="629"/>
        <v>0</v>
      </c>
      <c r="BM1547" s="39">
        <f t="shared" si="630"/>
        <v>0</v>
      </c>
      <c r="BN1547" s="34" t="str">
        <f>IF(BM1547=0,"",
IF(SUM($BM$985:BM1547)=1,BO1547,
IF($BM$1560&gt;SUM($BM$985:BM1547),_xlfn.CONCAT(", ",BO1547),
IF($BM$1560=SUM($BM$985:BM1547),_xlfn.CONCAT(" y ",BO1547)))))</f>
        <v/>
      </c>
      <c r="BO1547" s="270" t="s">
        <v>1327</v>
      </c>
    </row>
    <row r="1548" spans="1:67" ht="15" customHeight="1">
      <c r="A1548" s="245"/>
      <c r="B1548" s="9"/>
      <c r="C1548" s="270" t="s">
        <v>1328</v>
      </c>
      <c r="D1548" s="389" t="str">
        <f>IF($AC$978="","",IF(HLOOKUP($AC$978,Presentación!$AQ$3:$BV$574,Presentación!AP567)="","",HLOOKUP($AC$978,Presentación!$AQ$3:$BV$574,Presentación!AP567,0)))</f>
        <v/>
      </c>
      <c r="E1548" s="390"/>
      <c r="F1548" s="391"/>
      <c r="G1548" s="480" t="str">
        <f>IF($AC$978="","",IF(HLOOKUP($AC$978,Presentación!$BZ$3:$DE$574,Presentación!AP567,0)="","",HLOOKUP($AC$978,Presentación!$BZ$3:$DE$574,Presentación!AP567,0)))</f>
        <v/>
      </c>
      <c r="H1548" s="481"/>
      <c r="I1548" s="481"/>
      <c r="J1548" s="481"/>
      <c r="K1548" s="481"/>
      <c r="L1548" s="482"/>
      <c r="M1548" s="27"/>
      <c r="N1548" s="27"/>
      <c r="O1548" s="27"/>
      <c r="P1548" s="27"/>
      <c r="Q1548" s="27"/>
      <c r="R1548" s="27"/>
      <c r="S1548" s="27"/>
      <c r="T1548" s="27"/>
      <c r="U1548" s="27"/>
      <c r="V1548" s="27"/>
      <c r="W1548" s="27"/>
      <c r="X1548" s="27"/>
      <c r="Y1548" s="27"/>
      <c r="Z1548" s="27"/>
      <c r="AA1548" s="27"/>
      <c r="AB1548" s="27"/>
      <c r="AC1548" s="27"/>
      <c r="AD1548" s="27"/>
      <c r="AG1548">
        <f t="shared" si="598"/>
        <v>0</v>
      </c>
      <c r="AH1548">
        <f t="shared" si="599"/>
        <v>0</v>
      </c>
      <c r="AI1548">
        <f t="shared" si="600"/>
        <v>0</v>
      </c>
      <c r="AJ1548">
        <f t="shared" si="601"/>
        <v>0</v>
      </c>
      <c r="AK1548">
        <f t="shared" si="602"/>
        <v>0</v>
      </c>
      <c r="AL1548">
        <f t="shared" si="603"/>
        <v>0</v>
      </c>
      <c r="AM1548">
        <f t="shared" si="604"/>
        <v>0</v>
      </c>
      <c r="AN1548">
        <f t="shared" si="605"/>
        <v>0</v>
      </c>
      <c r="AO1548">
        <f t="shared" si="606"/>
        <v>0</v>
      </c>
      <c r="AP1548">
        <f t="shared" si="607"/>
        <v>0</v>
      </c>
      <c r="AQ1548">
        <f t="shared" si="608"/>
        <v>0</v>
      </c>
      <c r="AR1548">
        <f t="shared" si="609"/>
        <v>0</v>
      </c>
      <c r="AS1548">
        <f t="shared" si="610"/>
        <v>0</v>
      </c>
      <c r="AT1548">
        <f t="shared" si="611"/>
        <v>0</v>
      </c>
      <c r="AU1548">
        <f t="shared" si="612"/>
        <v>0</v>
      </c>
      <c r="AV1548">
        <f t="shared" si="613"/>
        <v>0</v>
      </c>
      <c r="AW1548">
        <f t="shared" si="614"/>
        <v>0</v>
      </c>
      <c r="AX1548">
        <f t="shared" si="615"/>
        <v>0</v>
      </c>
      <c r="AY1548">
        <f t="shared" si="616"/>
        <v>0</v>
      </c>
      <c r="AZ1548">
        <f t="shared" si="617"/>
        <v>0</v>
      </c>
      <c r="BA1548" s="35">
        <f t="shared" si="618"/>
        <v>0</v>
      </c>
      <c r="BB1548" s="36">
        <f t="shared" si="619"/>
        <v>0</v>
      </c>
      <c r="BC1548" s="37">
        <f t="shared" si="620"/>
        <v>0</v>
      </c>
      <c r="BD1548" s="38">
        <f t="shared" si="621"/>
        <v>0</v>
      </c>
      <c r="BE1548" s="35">
        <f t="shared" si="622"/>
        <v>0</v>
      </c>
      <c r="BF1548" s="36">
        <f t="shared" si="623"/>
        <v>0</v>
      </c>
      <c r="BG1548" s="37">
        <f t="shared" si="624"/>
        <v>0</v>
      </c>
      <c r="BH1548" s="38">
        <f t="shared" si="625"/>
        <v>0</v>
      </c>
      <c r="BI1548" s="35">
        <f t="shared" si="626"/>
        <v>0</v>
      </c>
      <c r="BJ1548" s="36">
        <f t="shared" si="627"/>
        <v>0</v>
      </c>
      <c r="BK1548" s="37">
        <f t="shared" si="628"/>
        <v>0</v>
      </c>
      <c r="BL1548" s="38">
        <f t="shared" si="629"/>
        <v>0</v>
      </c>
      <c r="BM1548" s="39">
        <f t="shared" si="630"/>
        <v>0</v>
      </c>
      <c r="BN1548" s="34" t="str">
        <f>IF(BM1548=0,"",
IF(SUM($BM$985:BM1548)=1,BO1548,
IF($BM$1560&gt;SUM($BM$985:BM1548),_xlfn.CONCAT(", ",BO1548),
IF($BM$1560=SUM($BM$985:BM1548),_xlfn.CONCAT(" y ",BO1548)))))</f>
        <v/>
      </c>
      <c r="BO1548" s="270" t="s">
        <v>1328</v>
      </c>
    </row>
    <row r="1549" spans="1:67" ht="15" customHeight="1">
      <c r="A1549" s="245"/>
      <c r="B1549" s="9"/>
      <c r="C1549" s="270" t="s">
        <v>1329</v>
      </c>
      <c r="D1549" s="389" t="str">
        <f>IF($AC$978="","",IF(HLOOKUP($AC$978,Presentación!$AQ$3:$BV$574,Presentación!AP568)="","",HLOOKUP($AC$978,Presentación!$AQ$3:$BV$574,Presentación!AP568,0)))</f>
        <v/>
      </c>
      <c r="E1549" s="390"/>
      <c r="F1549" s="391"/>
      <c r="G1549" s="480" t="str">
        <f>IF($AC$978="","",IF(HLOOKUP($AC$978,Presentación!$BZ$3:$DE$574,Presentación!AP568,0)="","",HLOOKUP($AC$978,Presentación!$BZ$3:$DE$574,Presentación!AP568,0)))</f>
        <v/>
      </c>
      <c r="H1549" s="481"/>
      <c r="I1549" s="481"/>
      <c r="J1549" s="481"/>
      <c r="K1549" s="481"/>
      <c r="L1549" s="482"/>
      <c r="M1549" s="27"/>
      <c r="N1549" s="27"/>
      <c r="O1549" s="27"/>
      <c r="P1549" s="27"/>
      <c r="Q1549" s="27"/>
      <c r="R1549" s="27"/>
      <c r="S1549" s="27"/>
      <c r="T1549" s="27"/>
      <c r="U1549" s="27"/>
      <c r="V1549" s="27"/>
      <c r="W1549" s="27"/>
      <c r="X1549" s="27"/>
      <c r="Y1549" s="27"/>
      <c r="Z1549" s="27"/>
      <c r="AA1549" s="27"/>
      <c r="AB1549" s="27"/>
      <c r="AC1549" s="27"/>
      <c r="AD1549" s="27"/>
      <c r="AG1549">
        <f t="shared" si="598"/>
        <v>0</v>
      </c>
      <c r="AH1549">
        <f t="shared" si="599"/>
        <v>0</v>
      </c>
      <c r="AI1549">
        <f t="shared" si="600"/>
        <v>0</v>
      </c>
      <c r="AJ1549">
        <f t="shared" si="601"/>
        <v>0</v>
      </c>
      <c r="AK1549">
        <f t="shared" si="602"/>
        <v>0</v>
      </c>
      <c r="AL1549">
        <f t="shared" si="603"/>
        <v>0</v>
      </c>
      <c r="AM1549">
        <f t="shared" si="604"/>
        <v>0</v>
      </c>
      <c r="AN1549">
        <f t="shared" si="605"/>
        <v>0</v>
      </c>
      <c r="AO1549">
        <f t="shared" si="606"/>
        <v>0</v>
      </c>
      <c r="AP1549">
        <f t="shared" si="607"/>
        <v>0</v>
      </c>
      <c r="AQ1549">
        <f t="shared" si="608"/>
        <v>0</v>
      </c>
      <c r="AR1549">
        <f t="shared" si="609"/>
        <v>0</v>
      </c>
      <c r="AS1549">
        <f t="shared" si="610"/>
        <v>0</v>
      </c>
      <c r="AT1549">
        <f t="shared" si="611"/>
        <v>0</v>
      </c>
      <c r="AU1549">
        <f t="shared" si="612"/>
        <v>0</v>
      </c>
      <c r="AV1549">
        <f t="shared" si="613"/>
        <v>0</v>
      </c>
      <c r="AW1549">
        <f t="shared" si="614"/>
        <v>0</v>
      </c>
      <c r="AX1549">
        <f t="shared" si="615"/>
        <v>0</v>
      </c>
      <c r="AY1549">
        <f t="shared" si="616"/>
        <v>0</v>
      </c>
      <c r="AZ1549">
        <f t="shared" si="617"/>
        <v>0</v>
      </c>
      <c r="BA1549" s="35">
        <f t="shared" si="618"/>
        <v>0</v>
      </c>
      <c r="BB1549" s="36">
        <f t="shared" si="619"/>
        <v>0</v>
      </c>
      <c r="BC1549" s="37">
        <f t="shared" si="620"/>
        <v>0</v>
      </c>
      <c r="BD1549" s="38">
        <f t="shared" si="621"/>
        <v>0</v>
      </c>
      <c r="BE1549" s="35">
        <f t="shared" si="622"/>
        <v>0</v>
      </c>
      <c r="BF1549" s="36">
        <f t="shared" si="623"/>
        <v>0</v>
      </c>
      <c r="BG1549" s="37">
        <f t="shared" si="624"/>
        <v>0</v>
      </c>
      <c r="BH1549" s="38">
        <f t="shared" si="625"/>
        <v>0</v>
      </c>
      <c r="BI1549" s="35">
        <f t="shared" si="626"/>
        <v>0</v>
      </c>
      <c r="BJ1549" s="36">
        <f t="shared" si="627"/>
        <v>0</v>
      </c>
      <c r="BK1549" s="37">
        <f t="shared" si="628"/>
        <v>0</v>
      </c>
      <c r="BL1549" s="38">
        <f t="shared" si="629"/>
        <v>0</v>
      </c>
      <c r="BM1549" s="39">
        <f t="shared" si="630"/>
        <v>0</v>
      </c>
      <c r="BN1549" s="34" t="str">
        <f>IF(BM1549=0,"",
IF(SUM($BM$985:BM1549)=1,BO1549,
IF($BM$1560&gt;SUM($BM$985:BM1549),_xlfn.CONCAT(", ",BO1549),
IF($BM$1560=SUM($BM$985:BM1549),_xlfn.CONCAT(" y ",BO1549)))))</f>
        <v/>
      </c>
      <c r="BO1549" s="270" t="s">
        <v>1329</v>
      </c>
    </row>
    <row r="1550" spans="1:67" ht="15" customHeight="1">
      <c r="A1550" s="245"/>
      <c r="B1550" s="9"/>
      <c r="C1550" s="270" t="s">
        <v>1330</v>
      </c>
      <c r="D1550" s="389" t="str">
        <f>IF($AC$978="","",IF(HLOOKUP($AC$978,Presentación!$AQ$3:$BV$574,Presentación!AP569)="","",HLOOKUP($AC$978,Presentación!$AQ$3:$BV$574,Presentación!AP569,0)))</f>
        <v/>
      </c>
      <c r="E1550" s="390"/>
      <c r="F1550" s="391"/>
      <c r="G1550" s="480" t="str">
        <f>IF($AC$978="","",IF(HLOOKUP($AC$978,Presentación!$BZ$3:$DE$574,Presentación!AP569,0)="","",HLOOKUP($AC$978,Presentación!$BZ$3:$DE$574,Presentación!AP569,0)))</f>
        <v/>
      </c>
      <c r="H1550" s="481"/>
      <c r="I1550" s="481"/>
      <c r="J1550" s="481"/>
      <c r="K1550" s="481"/>
      <c r="L1550" s="482"/>
      <c r="M1550" s="27"/>
      <c r="N1550" s="27"/>
      <c r="O1550" s="27"/>
      <c r="P1550" s="27"/>
      <c r="Q1550" s="27"/>
      <c r="R1550" s="27"/>
      <c r="S1550" s="27"/>
      <c r="T1550" s="27"/>
      <c r="U1550" s="27"/>
      <c r="V1550" s="27"/>
      <c r="W1550" s="27"/>
      <c r="X1550" s="27"/>
      <c r="Y1550" s="27"/>
      <c r="Z1550" s="27"/>
      <c r="AA1550" s="27"/>
      <c r="AB1550" s="27"/>
      <c r="AC1550" s="27"/>
      <c r="AD1550" s="27"/>
      <c r="AG1550">
        <f t="shared" si="598"/>
        <v>0</v>
      </c>
      <c r="AH1550">
        <f t="shared" si="599"/>
        <v>0</v>
      </c>
      <c r="AI1550">
        <f t="shared" si="600"/>
        <v>0</v>
      </c>
      <c r="AJ1550">
        <f t="shared" si="601"/>
        <v>0</v>
      </c>
      <c r="AK1550">
        <f t="shared" si="602"/>
        <v>0</v>
      </c>
      <c r="AL1550">
        <f t="shared" si="603"/>
        <v>0</v>
      </c>
      <c r="AM1550">
        <f t="shared" si="604"/>
        <v>0</v>
      </c>
      <c r="AN1550">
        <f t="shared" si="605"/>
        <v>0</v>
      </c>
      <c r="AO1550">
        <f t="shared" si="606"/>
        <v>0</v>
      </c>
      <c r="AP1550">
        <f t="shared" si="607"/>
        <v>0</v>
      </c>
      <c r="AQ1550">
        <f t="shared" si="608"/>
        <v>0</v>
      </c>
      <c r="AR1550">
        <f t="shared" si="609"/>
        <v>0</v>
      </c>
      <c r="AS1550">
        <f t="shared" si="610"/>
        <v>0</v>
      </c>
      <c r="AT1550">
        <f t="shared" si="611"/>
        <v>0</v>
      </c>
      <c r="AU1550">
        <f t="shared" si="612"/>
        <v>0</v>
      </c>
      <c r="AV1550">
        <f t="shared" si="613"/>
        <v>0</v>
      </c>
      <c r="AW1550">
        <f t="shared" si="614"/>
        <v>0</v>
      </c>
      <c r="AX1550">
        <f t="shared" si="615"/>
        <v>0</v>
      </c>
      <c r="AY1550">
        <f t="shared" si="616"/>
        <v>0</v>
      </c>
      <c r="AZ1550">
        <f t="shared" si="617"/>
        <v>0</v>
      </c>
      <c r="BA1550" s="35">
        <f t="shared" si="618"/>
        <v>0</v>
      </c>
      <c r="BB1550" s="36">
        <f t="shared" si="619"/>
        <v>0</v>
      </c>
      <c r="BC1550" s="37">
        <f t="shared" si="620"/>
        <v>0</v>
      </c>
      <c r="BD1550" s="38">
        <f t="shared" si="621"/>
        <v>0</v>
      </c>
      <c r="BE1550" s="35">
        <f t="shared" si="622"/>
        <v>0</v>
      </c>
      <c r="BF1550" s="36">
        <f t="shared" si="623"/>
        <v>0</v>
      </c>
      <c r="BG1550" s="37">
        <f t="shared" si="624"/>
        <v>0</v>
      </c>
      <c r="BH1550" s="38">
        <f t="shared" si="625"/>
        <v>0</v>
      </c>
      <c r="BI1550" s="35">
        <f t="shared" si="626"/>
        <v>0</v>
      </c>
      <c r="BJ1550" s="36">
        <f t="shared" si="627"/>
        <v>0</v>
      </c>
      <c r="BK1550" s="37">
        <f t="shared" si="628"/>
        <v>0</v>
      </c>
      <c r="BL1550" s="38">
        <f t="shared" si="629"/>
        <v>0</v>
      </c>
      <c r="BM1550" s="39">
        <f t="shared" si="630"/>
        <v>0</v>
      </c>
      <c r="BN1550" s="34" t="str">
        <f>IF(BM1550=0,"",
IF(SUM($BM$985:BM1550)=1,BO1550,
IF($BM$1560&gt;SUM($BM$985:BM1550),_xlfn.CONCAT(", ",BO1550),
IF($BM$1560=SUM($BM$985:BM1550),_xlfn.CONCAT(" y ",BO1550)))))</f>
        <v/>
      </c>
      <c r="BO1550" s="270" t="s">
        <v>1330</v>
      </c>
    </row>
    <row r="1551" spans="1:67" ht="15" customHeight="1">
      <c r="A1551" s="245"/>
      <c r="B1551" s="9"/>
      <c r="C1551" s="270" t="s">
        <v>1331</v>
      </c>
      <c r="D1551" s="389" t="str">
        <f>IF($AC$978="","",IF(HLOOKUP($AC$978,Presentación!$AQ$3:$BV$574,Presentación!AP570)="","",HLOOKUP($AC$978,Presentación!$AQ$3:$BV$574,Presentación!AP570,0)))</f>
        <v/>
      </c>
      <c r="E1551" s="390"/>
      <c r="F1551" s="391"/>
      <c r="G1551" s="480" t="str">
        <f>IF($AC$978="","",IF(HLOOKUP($AC$978,Presentación!$BZ$3:$DE$574,Presentación!AP570,0)="","",HLOOKUP($AC$978,Presentación!$BZ$3:$DE$574,Presentación!AP570,0)))</f>
        <v/>
      </c>
      <c r="H1551" s="481"/>
      <c r="I1551" s="481"/>
      <c r="J1551" s="481"/>
      <c r="K1551" s="481"/>
      <c r="L1551" s="482"/>
      <c r="M1551" s="27"/>
      <c r="N1551" s="27"/>
      <c r="O1551" s="27"/>
      <c r="P1551" s="27"/>
      <c r="Q1551" s="27"/>
      <c r="R1551" s="27"/>
      <c r="S1551" s="27"/>
      <c r="T1551" s="27"/>
      <c r="U1551" s="27"/>
      <c r="V1551" s="27"/>
      <c r="W1551" s="27"/>
      <c r="X1551" s="27"/>
      <c r="Y1551" s="27"/>
      <c r="Z1551" s="27"/>
      <c r="AA1551" s="27"/>
      <c r="AB1551" s="27"/>
      <c r="AC1551" s="27"/>
      <c r="AD1551" s="27"/>
      <c r="AG1551">
        <f t="shared" si="598"/>
        <v>0</v>
      </c>
      <c r="AH1551">
        <f t="shared" si="599"/>
        <v>0</v>
      </c>
      <c r="AI1551">
        <f t="shared" si="600"/>
        <v>0</v>
      </c>
      <c r="AJ1551">
        <f t="shared" si="601"/>
        <v>0</v>
      </c>
      <c r="AK1551">
        <f t="shared" si="602"/>
        <v>0</v>
      </c>
      <c r="AL1551">
        <f t="shared" si="603"/>
        <v>0</v>
      </c>
      <c r="AM1551">
        <f t="shared" si="604"/>
        <v>0</v>
      </c>
      <c r="AN1551">
        <f t="shared" si="605"/>
        <v>0</v>
      </c>
      <c r="AO1551">
        <f t="shared" si="606"/>
        <v>0</v>
      </c>
      <c r="AP1551">
        <f t="shared" si="607"/>
        <v>0</v>
      </c>
      <c r="AQ1551">
        <f t="shared" si="608"/>
        <v>0</v>
      </c>
      <c r="AR1551">
        <f t="shared" si="609"/>
        <v>0</v>
      </c>
      <c r="AS1551">
        <f t="shared" si="610"/>
        <v>0</v>
      </c>
      <c r="AT1551">
        <f t="shared" si="611"/>
        <v>0</v>
      </c>
      <c r="AU1551">
        <f t="shared" si="612"/>
        <v>0</v>
      </c>
      <c r="AV1551">
        <f t="shared" si="613"/>
        <v>0</v>
      </c>
      <c r="AW1551">
        <f t="shared" si="614"/>
        <v>0</v>
      </c>
      <c r="AX1551">
        <f t="shared" si="615"/>
        <v>0</v>
      </c>
      <c r="AY1551">
        <f t="shared" si="616"/>
        <v>0</v>
      </c>
      <c r="AZ1551">
        <f t="shared" si="617"/>
        <v>0</v>
      </c>
      <c r="BA1551" s="35">
        <f t="shared" si="618"/>
        <v>0</v>
      </c>
      <c r="BB1551" s="36">
        <f t="shared" si="619"/>
        <v>0</v>
      </c>
      <c r="BC1551" s="37">
        <f t="shared" si="620"/>
        <v>0</v>
      </c>
      <c r="BD1551" s="38">
        <f t="shared" si="621"/>
        <v>0</v>
      </c>
      <c r="BE1551" s="35">
        <f t="shared" si="622"/>
        <v>0</v>
      </c>
      <c r="BF1551" s="36">
        <f t="shared" si="623"/>
        <v>0</v>
      </c>
      <c r="BG1551" s="37">
        <f t="shared" si="624"/>
        <v>0</v>
      </c>
      <c r="BH1551" s="38">
        <f t="shared" si="625"/>
        <v>0</v>
      </c>
      <c r="BI1551" s="35">
        <f t="shared" si="626"/>
        <v>0</v>
      </c>
      <c r="BJ1551" s="36">
        <f t="shared" si="627"/>
        <v>0</v>
      </c>
      <c r="BK1551" s="37">
        <f t="shared" si="628"/>
        <v>0</v>
      </c>
      <c r="BL1551" s="38">
        <f t="shared" si="629"/>
        <v>0</v>
      </c>
      <c r="BM1551" s="39">
        <f t="shared" si="630"/>
        <v>0</v>
      </c>
      <c r="BN1551" s="34" t="str">
        <f>IF(BM1551=0,"",
IF(SUM($BM$985:BM1551)=1,BO1551,
IF($BM$1560&gt;SUM($BM$985:BM1551),_xlfn.CONCAT(", ",BO1551),
IF($BM$1560=SUM($BM$985:BM1551),_xlfn.CONCAT(" y ",BO1551)))))</f>
        <v/>
      </c>
      <c r="BO1551" s="270" t="s">
        <v>1331</v>
      </c>
    </row>
    <row r="1552" spans="1:67" ht="15" customHeight="1">
      <c r="A1552" s="245"/>
      <c r="B1552" s="9"/>
      <c r="C1552" s="270" t="s">
        <v>1332</v>
      </c>
      <c r="D1552" s="389" t="str">
        <f>IF($AC$978="","",IF(HLOOKUP($AC$978,Presentación!$AQ$3:$BV$574,Presentación!AP571)="","",HLOOKUP($AC$978,Presentación!$AQ$3:$BV$574,Presentación!AP571,0)))</f>
        <v/>
      </c>
      <c r="E1552" s="390"/>
      <c r="F1552" s="391"/>
      <c r="G1552" s="480" t="str">
        <f>IF($AC$978="","",IF(HLOOKUP($AC$978,Presentación!$BZ$3:$DE$574,Presentación!AP571,0)="","",HLOOKUP($AC$978,Presentación!$BZ$3:$DE$574,Presentación!AP571,0)))</f>
        <v/>
      </c>
      <c r="H1552" s="481"/>
      <c r="I1552" s="481"/>
      <c r="J1552" s="481"/>
      <c r="K1552" s="481"/>
      <c r="L1552" s="482"/>
      <c r="M1552" s="27"/>
      <c r="N1552" s="27"/>
      <c r="O1552" s="27"/>
      <c r="P1552" s="27"/>
      <c r="Q1552" s="27"/>
      <c r="R1552" s="27"/>
      <c r="S1552" s="27"/>
      <c r="T1552" s="27"/>
      <c r="U1552" s="27"/>
      <c r="V1552" s="27"/>
      <c r="W1552" s="27"/>
      <c r="X1552" s="27"/>
      <c r="Y1552" s="27"/>
      <c r="Z1552" s="27"/>
      <c r="AA1552" s="27"/>
      <c r="AB1552" s="27"/>
      <c r="AC1552" s="27"/>
      <c r="AD1552" s="27"/>
      <c r="AG1552">
        <f t="shared" si="598"/>
        <v>0</v>
      </c>
      <c r="AH1552">
        <f t="shared" si="599"/>
        <v>0</v>
      </c>
      <c r="AI1552">
        <f t="shared" si="600"/>
        <v>0</v>
      </c>
      <c r="AJ1552">
        <f t="shared" si="601"/>
        <v>0</v>
      </c>
      <c r="AK1552">
        <f t="shared" si="602"/>
        <v>0</v>
      </c>
      <c r="AL1552">
        <f t="shared" si="603"/>
        <v>0</v>
      </c>
      <c r="AM1552">
        <f t="shared" si="604"/>
        <v>0</v>
      </c>
      <c r="AN1552">
        <f t="shared" si="605"/>
        <v>0</v>
      </c>
      <c r="AO1552">
        <f t="shared" si="606"/>
        <v>0</v>
      </c>
      <c r="AP1552">
        <f t="shared" si="607"/>
        <v>0</v>
      </c>
      <c r="AQ1552">
        <f t="shared" si="608"/>
        <v>0</v>
      </c>
      <c r="AR1552">
        <f t="shared" si="609"/>
        <v>0</v>
      </c>
      <c r="AS1552">
        <f t="shared" si="610"/>
        <v>0</v>
      </c>
      <c r="AT1552">
        <f t="shared" si="611"/>
        <v>0</v>
      </c>
      <c r="AU1552">
        <f t="shared" si="612"/>
        <v>0</v>
      </c>
      <c r="AV1552">
        <f t="shared" si="613"/>
        <v>0</v>
      </c>
      <c r="AW1552">
        <f t="shared" si="614"/>
        <v>0</v>
      </c>
      <c r="AX1552">
        <f t="shared" si="615"/>
        <v>0</v>
      </c>
      <c r="AY1552">
        <f t="shared" si="616"/>
        <v>0</v>
      </c>
      <c r="AZ1552">
        <f t="shared" si="617"/>
        <v>0</v>
      </c>
      <c r="BA1552" s="35">
        <f t="shared" si="618"/>
        <v>0</v>
      </c>
      <c r="BB1552" s="36">
        <f t="shared" si="619"/>
        <v>0</v>
      </c>
      <c r="BC1552" s="37">
        <f t="shared" si="620"/>
        <v>0</v>
      </c>
      <c r="BD1552" s="38">
        <f t="shared" si="621"/>
        <v>0</v>
      </c>
      <c r="BE1552" s="35">
        <f t="shared" si="622"/>
        <v>0</v>
      </c>
      <c r="BF1552" s="36">
        <f t="shared" si="623"/>
        <v>0</v>
      </c>
      <c r="BG1552" s="37">
        <f t="shared" si="624"/>
        <v>0</v>
      </c>
      <c r="BH1552" s="38">
        <f t="shared" si="625"/>
        <v>0</v>
      </c>
      <c r="BI1552" s="35">
        <f t="shared" si="626"/>
        <v>0</v>
      </c>
      <c r="BJ1552" s="36">
        <f t="shared" si="627"/>
        <v>0</v>
      </c>
      <c r="BK1552" s="37">
        <f t="shared" si="628"/>
        <v>0</v>
      </c>
      <c r="BL1552" s="38">
        <f t="shared" si="629"/>
        <v>0</v>
      </c>
      <c r="BM1552" s="39">
        <f t="shared" si="630"/>
        <v>0</v>
      </c>
      <c r="BN1552" s="34" t="str">
        <f>IF(BM1552=0,"",
IF(SUM($BM$985:BM1552)=1,BO1552,
IF($BM$1560&gt;SUM($BM$985:BM1552),_xlfn.CONCAT(", ",BO1552),
IF($BM$1560=SUM($BM$985:BM1552),_xlfn.CONCAT(" y ",BO1552)))))</f>
        <v/>
      </c>
      <c r="BO1552" s="270" t="s">
        <v>1332</v>
      </c>
    </row>
    <row r="1553" spans="1:67" ht="15" customHeight="1">
      <c r="A1553" s="245"/>
      <c r="B1553" s="9"/>
      <c r="C1553" s="270" t="s">
        <v>1333</v>
      </c>
      <c r="D1553" s="389" t="str">
        <f>IF($AC$978="","",IF(HLOOKUP($AC$978,Presentación!$AQ$3:$BV$574,Presentación!AP572)="","",HLOOKUP($AC$978,Presentación!$AQ$3:$BV$574,Presentación!AP572,0)))</f>
        <v/>
      </c>
      <c r="E1553" s="390"/>
      <c r="F1553" s="391"/>
      <c r="G1553" s="480" t="str">
        <f>IF($AC$978="","",IF(HLOOKUP($AC$978,Presentación!$BZ$3:$DE$574,Presentación!AP572,0)="","",HLOOKUP($AC$978,Presentación!$BZ$3:$DE$574,Presentación!AP572,0)))</f>
        <v/>
      </c>
      <c r="H1553" s="481"/>
      <c r="I1553" s="481"/>
      <c r="J1553" s="481"/>
      <c r="K1553" s="481"/>
      <c r="L1553" s="482"/>
      <c r="M1553" s="27"/>
      <c r="N1553" s="27"/>
      <c r="O1553" s="27"/>
      <c r="P1553" s="27"/>
      <c r="Q1553" s="27"/>
      <c r="R1553" s="27"/>
      <c r="S1553" s="27"/>
      <c r="T1553" s="27"/>
      <c r="U1553" s="27"/>
      <c r="V1553" s="27"/>
      <c r="W1553" s="27"/>
      <c r="X1553" s="27"/>
      <c r="Y1553" s="27"/>
      <c r="Z1553" s="27"/>
      <c r="AA1553" s="27"/>
      <c r="AB1553" s="27"/>
      <c r="AC1553" s="27"/>
      <c r="AD1553" s="27"/>
      <c r="AG1553">
        <f t="shared" si="598"/>
        <v>0</v>
      </c>
      <c r="AH1553">
        <f t="shared" si="599"/>
        <v>0</v>
      </c>
      <c r="AI1553">
        <f t="shared" si="600"/>
        <v>0</v>
      </c>
      <c r="AJ1553">
        <f t="shared" si="601"/>
        <v>0</v>
      </c>
      <c r="AK1553">
        <f t="shared" si="602"/>
        <v>0</v>
      </c>
      <c r="AL1553">
        <f t="shared" si="603"/>
        <v>0</v>
      </c>
      <c r="AM1553">
        <f t="shared" si="604"/>
        <v>0</v>
      </c>
      <c r="AN1553">
        <f t="shared" si="605"/>
        <v>0</v>
      </c>
      <c r="AO1553">
        <f t="shared" si="606"/>
        <v>0</v>
      </c>
      <c r="AP1553">
        <f t="shared" si="607"/>
        <v>0</v>
      </c>
      <c r="AQ1553">
        <f t="shared" si="608"/>
        <v>0</v>
      </c>
      <c r="AR1553">
        <f t="shared" si="609"/>
        <v>0</v>
      </c>
      <c r="AS1553">
        <f t="shared" si="610"/>
        <v>0</v>
      </c>
      <c r="AT1553">
        <f t="shared" si="611"/>
        <v>0</v>
      </c>
      <c r="AU1553">
        <f t="shared" si="612"/>
        <v>0</v>
      </c>
      <c r="AV1553">
        <f t="shared" si="613"/>
        <v>0</v>
      </c>
      <c r="AW1553">
        <f t="shared" si="614"/>
        <v>0</v>
      </c>
      <c r="AX1553">
        <f t="shared" si="615"/>
        <v>0</v>
      </c>
      <c r="AY1553">
        <f t="shared" si="616"/>
        <v>0</v>
      </c>
      <c r="AZ1553">
        <f t="shared" si="617"/>
        <v>0</v>
      </c>
      <c r="BA1553" s="35">
        <f t="shared" si="618"/>
        <v>0</v>
      </c>
      <c r="BB1553" s="36">
        <f t="shared" si="619"/>
        <v>0</v>
      </c>
      <c r="BC1553" s="37">
        <f t="shared" si="620"/>
        <v>0</v>
      </c>
      <c r="BD1553" s="38">
        <f t="shared" si="621"/>
        <v>0</v>
      </c>
      <c r="BE1553" s="35">
        <f t="shared" si="622"/>
        <v>0</v>
      </c>
      <c r="BF1553" s="36">
        <f t="shared" si="623"/>
        <v>0</v>
      </c>
      <c r="BG1553" s="37">
        <f t="shared" si="624"/>
        <v>0</v>
      </c>
      <c r="BH1553" s="38">
        <f t="shared" si="625"/>
        <v>0</v>
      </c>
      <c r="BI1553" s="35">
        <f t="shared" si="626"/>
        <v>0</v>
      </c>
      <c r="BJ1553" s="36">
        <f t="shared" si="627"/>
        <v>0</v>
      </c>
      <c r="BK1553" s="37">
        <f t="shared" si="628"/>
        <v>0</v>
      </c>
      <c r="BL1553" s="38">
        <f t="shared" si="629"/>
        <v>0</v>
      </c>
      <c r="BM1553" s="39">
        <f t="shared" si="630"/>
        <v>0</v>
      </c>
      <c r="BN1553" s="34" t="str">
        <f>IF(BM1553=0,"",
IF(SUM($BM$985:BM1553)=1,BO1553,
IF($BM$1560&gt;SUM($BM$985:BM1553),_xlfn.CONCAT(", ",BO1553),
IF($BM$1560=SUM($BM$985:BM1553),_xlfn.CONCAT(" y ",BO1553)))))</f>
        <v/>
      </c>
      <c r="BO1553" s="270" t="s">
        <v>1333</v>
      </c>
    </row>
    <row r="1554" spans="1:67" ht="15" customHeight="1">
      <c r="A1554" s="245"/>
      <c r="B1554" s="9"/>
      <c r="C1554" s="270" t="s">
        <v>1334</v>
      </c>
      <c r="D1554" s="389" t="str">
        <f>IF($AC$978="","",IF(HLOOKUP($AC$978,Presentación!$AQ$3:$BV$574,Presentación!AP573)="","",HLOOKUP($AC$978,Presentación!$AQ$3:$BV$574,Presentación!AP573,0)))</f>
        <v/>
      </c>
      <c r="E1554" s="390"/>
      <c r="F1554" s="391"/>
      <c r="G1554" s="480" t="str">
        <f>IF($AC$978="","",IF(HLOOKUP($AC$978,Presentación!$BZ$3:$DE$574,Presentación!AP573,0)="","",HLOOKUP($AC$978,Presentación!$BZ$3:$DE$574,Presentación!AP573,0)))</f>
        <v/>
      </c>
      <c r="H1554" s="481"/>
      <c r="I1554" s="481"/>
      <c r="J1554" s="481"/>
      <c r="K1554" s="481"/>
      <c r="L1554" s="482"/>
      <c r="M1554" s="27"/>
      <c r="N1554" s="27"/>
      <c r="O1554" s="27"/>
      <c r="P1554" s="27"/>
      <c r="Q1554" s="27"/>
      <c r="R1554" s="27"/>
      <c r="S1554" s="27"/>
      <c r="T1554" s="27"/>
      <c r="U1554" s="27"/>
      <c r="V1554" s="27"/>
      <c r="W1554" s="27"/>
      <c r="X1554" s="27"/>
      <c r="Y1554" s="27"/>
      <c r="Z1554" s="27"/>
      <c r="AA1554" s="27"/>
      <c r="AB1554" s="27"/>
      <c r="AC1554" s="27"/>
      <c r="AD1554" s="27"/>
      <c r="AG1554">
        <f t="shared" si="598"/>
        <v>0</v>
      </c>
      <c r="AH1554">
        <f t="shared" si="599"/>
        <v>0</v>
      </c>
      <c r="AI1554">
        <f t="shared" si="600"/>
        <v>0</v>
      </c>
      <c r="AJ1554">
        <f t="shared" si="601"/>
        <v>0</v>
      </c>
      <c r="AK1554">
        <f t="shared" si="602"/>
        <v>0</v>
      </c>
      <c r="AL1554">
        <f t="shared" si="603"/>
        <v>0</v>
      </c>
      <c r="AM1554">
        <f t="shared" si="604"/>
        <v>0</v>
      </c>
      <c r="AN1554">
        <f t="shared" si="605"/>
        <v>0</v>
      </c>
      <c r="AO1554">
        <f t="shared" si="606"/>
        <v>0</v>
      </c>
      <c r="AP1554">
        <f t="shared" si="607"/>
        <v>0</v>
      </c>
      <c r="AQ1554">
        <f t="shared" si="608"/>
        <v>0</v>
      </c>
      <c r="AR1554">
        <f t="shared" si="609"/>
        <v>0</v>
      </c>
      <c r="AS1554">
        <f t="shared" si="610"/>
        <v>0</v>
      </c>
      <c r="AT1554">
        <f t="shared" si="611"/>
        <v>0</v>
      </c>
      <c r="AU1554">
        <f t="shared" si="612"/>
        <v>0</v>
      </c>
      <c r="AV1554">
        <f t="shared" si="613"/>
        <v>0</v>
      </c>
      <c r="AW1554">
        <f t="shared" si="614"/>
        <v>0</v>
      </c>
      <c r="AX1554">
        <f t="shared" si="615"/>
        <v>0</v>
      </c>
      <c r="AY1554">
        <f t="shared" si="616"/>
        <v>0</v>
      </c>
      <c r="AZ1554">
        <f t="shared" si="617"/>
        <v>0</v>
      </c>
      <c r="BA1554" s="35">
        <f t="shared" si="618"/>
        <v>0</v>
      </c>
      <c r="BB1554" s="36">
        <f t="shared" si="619"/>
        <v>0</v>
      </c>
      <c r="BC1554" s="37">
        <f t="shared" si="620"/>
        <v>0</v>
      </c>
      <c r="BD1554" s="38">
        <f t="shared" si="621"/>
        <v>0</v>
      </c>
      <c r="BE1554" s="35">
        <f t="shared" si="622"/>
        <v>0</v>
      </c>
      <c r="BF1554" s="36">
        <f t="shared" si="623"/>
        <v>0</v>
      </c>
      <c r="BG1554" s="37">
        <f t="shared" si="624"/>
        <v>0</v>
      </c>
      <c r="BH1554" s="38">
        <f t="shared" si="625"/>
        <v>0</v>
      </c>
      <c r="BI1554" s="35">
        <f t="shared" si="626"/>
        <v>0</v>
      </c>
      <c r="BJ1554" s="36">
        <f t="shared" si="627"/>
        <v>0</v>
      </c>
      <c r="BK1554" s="37">
        <f t="shared" si="628"/>
        <v>0</v>
      </c>
      <c r="BL1554" s="38">
        <f t="shared" si="629"/>
        <v>0</v>
      </c>
      <c r="BM1554" s="39">
        <f t="shared" si="630"/>
        <v>0</v>
      </c>
      <c r="BN1554" s="34" t="str">
        <f>IF(BM1554=0,"",
IF(SUM($BM$985:BM1554)=1,BO1554,
IF($BM$1560&gt;SUM($BM$985:BM1554),_xlfn.CONCAT(", ",BO1554),
IF($BM$1560=SUM($BM$985:BM1554),_xlfn.CONCAT(" y ",BO1554)))))</f>
        <v/>
      </c>
      <c r="BO1554" s="270" t="s">
        <v>1334</v>
      </c>
    </row>
    <row r="1555" spans="1:67" ht="15" customHeight="1">
      <c r="A1555" s="245"/>
      <c r="B1555" s="9"/>
      <c r="C1555" s="270" t="s">
        <v>1335</v>
      </c>
      <c r="D1555" s="389" t="str">
        <f>IF($AC$978="","",IF(HLOOKUP($AC$978,Presentación!$AQ$3:$BV$574,Presentación!AP574)="","",HLOOKUP($AC$978,Presentación!$AQ$3:$BV$574,Presentación!AP574,0)))</f>
        <v/>
      </c>
      <c r="E1555" s="390"/>
      <c r="F1555" s="391"/>
      <c r="G1555" s="480" t="str">
        <f>IF($AC$978="","",IF(HLOOKUP($AC$978,Presentación!$BZ$3:$DE$574,Presentación!AP574,0)="","",HLOOKUP($AC$978,Presentación!$BZ$3:$DE$574,Presentación!AP574,0)))</f>
        <v/>
      </c>
      <c r="H1555" s="481"/>
      <c r="I1555" s="481"/>
      <c r="J1555" s="481"/>
      <c r="K1555" s="481"/>
      <c r="L1555" s="482"/>
      <c r="M1555" s="27"/>
      <c r="N1555" s="27"/>
      <c r="O1555" s="27"/>
      <c r="P1555" s="27"/>
      <c r="Q1555" s="27"/>
      <c r="R1555" s="27"/>
      <c r="S1555" s="27"/>
      <c r="T1555" s="27"/>
      <c r="U1555" s="27"/>
      <c r="V1555" s="27"/>
      <c r="W1555" s="27"/>
      <c r="X1555" s="27"/>
      <c r="Y1555" s="27"/>
      <c r="Z1555" s="27"/>
      <c r="AA1555" s="27"/>
      <c r="AB1555" s="27"/>
      <c r="AC1555" s="27"/>
      <c r="AD1555" s="27"/>
      <c r="AG1555">
        <f t="shared" si="598"/>
        <v>0</v>
      </c>
      <c r="AH1555">
        <f t="shared" si="599"/>
        <v>0</v>
      </c>
      <c r="AI1555">
        <f t="shared" si="600"/>
        <v>0</v>
      </c>
      <c r="AJ1555">
        <f t="shared" si="601"/>
        <v>0</v>
      </c>
      <c r="AK1555">
        <f t="shared" si="602"/>
        <v>0</v>
      </c>
      <c r="AL1555">
        <f t="shared" si="603"/>
        <v>0</v>
      </c>
      <c r="AM1555">
        <f t="shared" si="604"/>
        <v>0</v>
      </c>
      <c r="AN1555">
        <f t="shared" si="605"/>
        <v>0</v>
      </c>
      <c r="AO1555">
        <f t="shared" si="606"/>
        <v>0</v>
      </c>
      <c r="AP1555">
        <f t="shared" si="607"/>
        <v>0</v>
      </c>
      <c r="AQ1555">
        <f t="shared" si="608"/>
        <v>0</v>
      </c>
      <c r="AR1555">
        <f t="shared" si="609"/>
        <v>0</v>
      </c>
      <c r="AS1555">
        <f t="shared" si="610"/>
        <v>0</v>
      </c>
      <c r="AT1555">
        <f t="shared" si="611"/>
        <v>0</v>
      </c>
      <c r="AU1555">
        <f t="shared" si="612"/>
        <v>0</v>
      </c>
      <c r="AV1555">
        <f t="shared" si="613"/>
        <v>0</v>
      </c>
      <c r="AW1555">
        <f t="shared" si="614"/>
        <v>0</v>
      </c>
      <c r="AX1555">
        <f t="shared" si="615"/>
        <v>0</v>
      </c>
      <c r="AY1555">
        <f t="shared" si="616"/>
        <v>0</v>
      </c>
      <c r="AZ1555">
        <f t="shared" si="617"/>
        <v>0</v>
      </c>
      <c r="BA1555" s="35">
        <f t="shared" si="618"/>
        <v>0</v>
      </c>
      <c r="BB1555" s="36">
        <f t="shared" si="619"/>
        <v>0</v>
      </c>
      <c r="BC1555" s="37">
        <f t="shared" si="620"/>
        <v>0</v>
      </c>
      <c r="BD1555" s="38">
        <f t="shared" si="621"/>
        <v>0</v>
      </c>
      <c r="BE1555" s="35">
        <f t="shared" si="622"/>
        <v>0</v>
      </c>
      <c r="BF1555" s="36">
        <f t="shared" si="623"/>
        <v>0</v>
      </c>
      <c r="BG1555" s="37">
        <f t="shared" si="624"/>
        <v>0</v>
      </c>
      <c r="BH1555" s="38">
        <f t="shared" si="625"/>
        <v>0</v>
      </c>
      <c r="BI1555" s="35">
        <f t="shared" si="626"/>
        <v>0</v>
      </c>
      <c r="BJ1555" s="36">
        <f t="shared" si="627"/>
        <v>0</v>
      </c>
      <c r="BK1555" s="37">
        <f t="shared" si="628"/>
        <v>0</v>
      </c>
      <c r="BL1555" s="38">
        <f t="shared" si="629"/>
        <v>0</v>
      </c>
      <c r="BM1555" s="39">
        <f t="shared" si="630"/>
        <v>0</v>
      </c>
      <c r="BN1555" s="34" t="str">
        <f>IF(BM1555=0,"",
IF(SUM($BM$985:BM1555)=1,BO1555,
IF($BM$1560&gt;SUM($BM$985:BM1555),_xlfn.CONCAT(", ",BO1555),
IF($BM$1560=SUM($BM$985:BM1555),_xlfn.CONCAT(" y ",BO1555)))))</f>
        <v/>
      </c>
      <c r="BO1555" s="270" t="s">
        <v>1335</v>
      </c>
    </row>
    <row r="1556" spans="1:67" ht="15" customHeight="1">
      <c r="A1556" s="245"/>
      <c r="B1556" s="9"/>
      <c r="C1556" s="270" t="s">
        <v>1336</v>
      </c>
      <c r="D1556" s="389"/>
      <c r="E1556" s="390"/>
      <c r="F1556" s="391"/>
      <c r="G1556" s="480"/>
      <c r="H1556" s="481"/>
      <c r="I1556" s="481"/>
      <c r="J1556" s="481"/>
      <c r="K1556" s="481"/>
      <c r="L1556" s="482"/>
      <c r="M1556" s="27"/>
      <c r="N1556" s="27"/>
      <c r="O1556" s="27"/>
      <c r="P1556" s="27"/>
      <c r="Q1556" s="27"/>
      <c r="R1556" s="27"/>
      <c r="S1556" s="27"/>
      <c r="T1556" s="27"/>
      <c r="U1556" s="27"/>
      <c r="V1556" s="27"/>
      <c r="W1556" s="27"/>
      <c r="X1556" s="27"/>
      <c r="Y1556" s="27"/>
      <c r="Z1556" s="27"/>
      <c r="AA1556" s="27"/>
      <c r="AB1556" s="27"/>
      <c r="AC1556" s="27"/>
      <c r="AD1556" s="27"/>
      <c r="AG1556">
        <f t="shared" si="598"/>
        <v>0</v>
      </c>
      <c r="AH1556">
        <f t="shared" si="599"/>
        <v>0</v>
      </c>
      <c r="AI1556">
        <f t="shared" si="600"/>
        <v>0</v>
      </c>
      <c r="AJ1556">
        <f t="shared" si="601"/>
        <v>0</v>
      </c>
      <c r="AK1556">
        <f t="shared" si="602"/>
        <v>0</v>
      </c>
      <c r="AL1556">
        <f t="shared" si="603"/>
        <v>0</v>
      </c>
      <c r="AM1556">
        <f t="shared" si="604"/>
        <v>0</v>
      </c>
      <c r="AN1556">
        <f t="shared" si="605"/>
        <v>0</v>
      </c>
      <c r="AO1556">
        <f t="shared" si="606"/>
        <v>0</v>
      </c>
      <c r="AP1556">
        <f t="shared" si="607"/>
        <v>0</v>
      </c>
      <c r="AQ1556">
        <f t="shared" si="608"/>
        <v>0</v>
      </c>
      <c r="AR1556">
        <f t="shared" si="609"/>
        <v>0</v>
      </c>
      <c r="AS1556">
        <f t="shared" si="610"/>
        <v>0</v>
      </c>
      <c r="AT1556">
        <f t="shared" si="611"/>
        <v>0</v>
      </c>
      <c r="AU1556">
        <f t="shared" si="612"/>
        <v>0</v>
      </c>
      <c r="AV1556">
        <f t="shared" si="613"/>
        <v>0</v>
      </c>
      <c r="AW1556">
        <f t="shared" si="614"/>
        <v>0</v>
      </c>
      <c r="AX1556">
        <f t="shared" si="615"/>
        <v>0</v>
      </c>
      <c r="AY1556">
        <f t="shared" si="616"/>
        <v>0</v>
      </c>
      <c r="AZ1556">
        <f t="shared" si="617"/>
        <v>0</v>
      </c>
      <c r="BA1556" s="35">
        <f t="shared" si="618"/>
        <v>0</v>
      </c>
      <c r="BB1556" s="36">
        <f t="shared" si="619"/>
        <v>0</v>
      </c>
      <c r="BC1556" s="37">
        <f t="shared" si="620"/>
        <v>0</v>
      </c>
      <c r="BD1556" s="38">
        <f t="shared" si="621"/>
        <v>0</v>
      </c>
      <c r="BE1556" s="35">
        <f t="shared" si="622"/>
        <v>0</v>
      </c>
      <c r="BF1556" s="36">
        <f t="shared" si="623"/>
        <v>0</v>
      </c>
      <c r="BG1556" s="37">
        <f t="shared" si="624"/>
        <v>0</v>
      </c>
      <c r="BH1556" s="38">
        <f t="shared" si="625"/>
        <v>0</v>
      </c>
      <c r="BI1556" s="35">
        <f t="shared" si="626"/>
        <v>0</v>
      </c>
      <c r="BJ1556" s="36">
        <f t="shared" si="627"/>
        <v>0</v>
      </c>
      <c r="BK1556" s="37">
        <f t="shared" si="628"/>
        <v>0</v>
      </c>
      <c r="BL1556" s="38">
        <f t="shared" si="629"/>
        <v>0</v>
      </c>
      <c r="BM1556" s="39">
        <f t="shared" si="630"/>
        <v>0</v>
      </c>
      <c r="BN1556" s="34" t="str">
        <f>IF(BM1556=0,"",
IF(SUM($BM$985:BM1556)=1,BO1556,
IF($BM$1560&gt;SUM($BM$985:BM1556),_xlfn.CONCAT(", ",BO1556),
IF($BM$1560=SUM($BM$985:BM1556),_xlfn.CONCAT(" y ",BO1556)))))</f>
        <v/>
      </c>
      <c r="BO1556" s="270" t="s">
        <v>1336</v>
      </c>
    </row>
    <row r="1557" spans="1:67" ht="15" customHeight="1">
      <c r="A1557" s="245"/>
      <c r="B1557" s="9"/>
      <c r="C1557" s="270" t="s">
        <v>1337</v>
      </c>
      <c r="D1557" s="389"/>
      <c r="E1557" s="390"/>
      <c r="F1557" s="391"/>
      <c r="G1557" s="480"/>
      <c r="H1557" s="481"/>
      <c r="I1557" s="481"/>
      <c r="J1557" s="481"/>
      <c r="K1557" s="481"/>
      <c r="L1557" s="482"/>
      <c r="M1557" s="27"/>
      <c r="N1557" s="27"/>
      <c r="O1557" s="27"/>
      <c r="P1557" s="27"/>
      <c r="Q1557" s="27"/>
      <c r="R1557" s="27"/>
      <c r="S1557" s="27"/>
      <c r="T1557" s="27"/>
      <c r="U1557" s="27"/>
      <c r="V1557" s="27"/>
      <c r="W1557" s="27"/>
      <c r="X1557" s="27"/>
      <c r="Y1557" s="27"/>
      <c r="Z1557" s="27"/>
      <c r="AA1557" s="27"/>
      <c r="AB1557" s="27"/>
      <c r="AC1557" s="27"/>
      <c r="AD1557" s="27"/>
      <c r="AG1557">
        <f t="shared" si="598"/>
        <v>0</v>
      </c>
      <c r="AH1557">
        <f t="shared" si="599"/>
        <v>0</v>
      </c>
      <c r="AI1557">
        <f t="shared" si="600"/>
        <v>0</v>
      </c>
      <c r="AJ1557">
        <f t="shared" si="601"/>
        <v>0</v>
      </c>
      <c r="AK1557">
        <f t="shared" si="602"/>
        <v>0</v>
      </c>
      <c r="AL1557">
        <f t="shared" si="603"/>
        <v>0</v>
      </c>
      <c r="AM1557">
        <f t="shared" si="604"/>
        <v>0</v>
      </c>
      <c r="AN1557">
        <f t="shared" si="605"/>
        <v>0</v>
      </c>
      <c r="AO1557">
        <f t="shared" si="606"/>
        <v>0</v>
      </c>
      <c r="AP1557">
        <f t="shared" si="607"/>
        <v>0</v>
      </c>
      <c r="AQ1557">
        <f t="shared" si="608"/>
        <v>0</v>
      </c>
      <c r="AR1557">
        <f t="shared" si="609"/>
        <v>0</v>
      </c>
      <c r="AS1557">
        <f t="shared" si="610"/>
        <v>0</v>
      </c>
      <c r="AT1557">
        <f t="shared" si="611"/>
        <v>0</v>
      </c>
      <c r="AU1557">
        <f t="shared" si="612"/>
        <v>0</v>
      </c>
      <c r="AV1557">
        <f t="shared" si="613"/>
        <v>0</v>
      </c>
      <c r="AW1557">
        <f t="shared" si="614"/>
        <v>0</v>
      </c>
      <c r="AX1557">
        <f t="shared" si="615"/>
        <v>0</v>
      </c>
      <c r="AY1557">
        <f t="shared" si="616"/>
        <v>0</v>
      </c>
      <c r="AZ1557">
        <f t="shared" si="617"/>
        <v>0</v>
      </c>
      <c r="BA1557" s="35">
        <f t="shared" si="618"/>
        <v>0</v>
      </c>
      <c r="BB1557" s="36">
        <f t="shared" si="619"/>
        <v>0</v>
      </c>
      <c r="BC1557" s="37">
        <f t="shared" si="620"/>
        <v>0</v>
      </c>
      <c r="BD1557" s="38">
        <f t="shared" si="621"/>
        <v>0</v>
      </c>
      <c r="BE1557" s="35">
        <f t="shared" si="622"/>
        <v>0</v>
      </c>
      <c r="BF1557" s="36">
        <f t="shared" si="623"/>
        <v>0</v>
      </c>
      <c r="BG1557" s="37">
        <f t="shared" si="624"/>
        <v>0</v>
      </c>
      <c r="BH1557" s="38">
        <f t="shared" si="625"/>
        <v>0</v>
      </c>
      <c r="BI1557" s="35">
        <f t="shared" si="626"/>
        <v>0</v>
      </c>
      <c r="BJ1557" s="36">
        <f t="shared" si="627"/>
        <v>0</v>
      </c>
      <c r="BK1557" s="37">
        <f t="shared" si="628"/>
        <v>0</v>
      </c>
      <c r="BL1557" s="38">
        <f t="shared" si="629"/>
        <v>0</v>
      </c>
      <c r="BM1557" s="39">
        <f t="shared" si="630"/>
        <v>0</v>
      </c>
      <c r="BN1557" s="34" t="str">
        <f>IF(BM1557=0,"",
IF(SUM($BM$985:BM1557)=1,BO1557,
IF($BM$1560&gt;SUM($BM$985:BM1557),_xlfn.CONCAT(", ",BO1557),
IF($BM$1560=SUM($BM$985:BM1557),_xlfn.CONCAT(" y ",BO1557)))))</f>
        <v/>
      </c>
      <c r="BO1557" s="270" t="s">
        <v>1337</v>
      </c>
    </row>
    <row r="1558" spans="1:67" ht="15" customHeight="1">
      <c r="A1558" s="245"/>
      <c r="B1558" s="9"/>
      <c r="C1558" s="270" t="s">
        <v>1338</v>
      </c>
      <c r="D1558" s="389"/>
      <c r="E1558" s="390"/>
      <c r="F1558" s="391"/>
      <c r="G1558" s="480"/>
      <c r="H1558" s="481"/>
      <c r="I1558" s="481"/>
      <c r="J1558" s="481"/>
      <c r="K1558" s="481"/>
      <c r="L1558" s="482"/>
      <c r="M1558" s="27"/>
      <c r="N1558" s="27"/>
      <c r="O1558" s="27"/>
      <c r="P1558" s="27"/>
      <c r="Q1558" s="27"/>
      <c r="R1558" s="27"/>
      <c r="S1558" s="27"/>
      <c r="T1558" s="27"/>
      <c r="U1558" s="27"/>
      <c r="V1558" s="27"/>
      <c r="W1558" s="27"/>
      <c r="X1558" s="27"/>
      <c r="Y1558" s="27"/>
      <c r="Z1558" s="27"/>
      <c r="AA1558" s="27"/>
      <c r="AB1558" s="27"/>
      <c r="AC1558" s="27"/>
      <c r="AD1558" s="27"/>
      <c r="AG1558">
        <f>IF(D1559&lt;&gt;"",IF(OR(COUNTA(M1559:AD1559,M2140:AD2140,M2721:AD2721)=0,COUNTA(M1559:AD1559,M2140:AD2140,M2721:AD2721)=54),0,1),0)</f>
        <v>0</v>
      </c>
      <c r="AH1558">
        <f>IF(D1559="",IF(COUNTA(M1559:AD1559,M2140:AD2140,M2721:AD2721)=0,0,1),0)</f>
        <v>0</v>
      </c>
      <c r="AI1558">
        <f t="shared" si="600"/>
        <v>0</v>
      </c>
      <c r="AJ1558">
        <f t="shared" si="601"/>
        <v>0</v>
      </c>
      <c r="AK1558">
        <f t="shared" si="602"/>
        <v>0</v>
      </c>
      <c r="AL1558">
        <f t="shared" si="603"/>
        <v>0</v>
      </c>
      <c r="AM1558">
        <f t="shared" si="604"/>
        <v>0</v>
      </c>
      <c r="AN1558">
        <f t="shared" si="605"/>
        <v>0</v>
      </c>
      <c r="AO1558">
        <f t="shared" si="606"/>
        <v>0</v>
      </c>
      <c r="AP1558">
        <f t="shared" si="607"/>
        <v>0</v>
      </c>
      <c r="AQ1558">
        <f t="shared" si="608"/>
        <v>0</v>
      </c>
      <c r="AR1558">
        <f t="shared" si="609"/>
        <v>0</v>
      </c>
      <c r="AS1558">
        <f t="shared" si="610"/>
        <v>0</v>
      </c>
      <c r="AT1558">
        <f t="shared" si="611"/>
        <v>0</v>
      </c>
      <c r="AU1558">
        <f t="shared" si="612"/>
        <v>0</v>
      </c>
      <c r="AV1558">
        <f t="shared" si="613"/>
        <v>0</v>
      </c>
      <c r="AW1558">
        <f t="shared" si="614"/>
        <v>0</v>
      </c>
      <c r="AX1558">
        <f t="shared" si="615"/>
        <v>0</v>
      </c>
      <c r="AY1558">
        <f t="shared" si="616"/>
        <v>0</v>
      </c>
      <c r="AZ1558">
        <f t="shared" si="617"/>
        <v>0</v>
      </c>
      <c r="BA1558" s="35">
        <f t="shared" si="618"/>
        <v>0</v>
      </c>
      <c r="BB1558" s="36">
        <f t="shared" si="619"/>
        <v>0</v>
      </c>
      <c r="BC1558" s="37">
        <f t="shared" si="620"/>
        <v>0</v>
      </c>
      <c r="BD1558" s="38">
        <f t="shared" si="621"/>
        <v>0</v>
      </c>
      <c r="BE1558" s="35">
        <f t="shared" si="622"/>
        <v>0</v>
      </c>
      <c r="BF1558" s="36">
        <f t="shared" si="623"/>
        <v>0</v>
      </c>
      <c r="BG1558" s="37">
        <f t="shared" si="624"/>
        <v>0</v>
      </c>
      <c r="BH1558" s="38">
        <f t="shared" si="625"/>
        <v>0</v>
      </c>
      <c r="BI1558" s="35">
        <f t="shared" si="626"/>
        <v>0</v>
      </c>
      <c r="BJ1558" s="36">
        <f t="shared" si="627"/>
        <v>0</v>
      </c>
      <c r="BK1558" s="37">
        <f t="shared" si="628"/>
        <v>0</v>
      </c>
      <c r="BL1558" s="38">
        <f t="shared" si="629"/>
        <v>0</v>
      </c>
      <c r="BM1558" s="39">
        <f t="shared" si="630"/>
        <v>0</v>
      </c>
      <c r="BN1558" s="34" t="str">
        <f>IF(BM1558=0,"",
IF(SUM($BM$985:BM1558)=1,BO1558,
IF($BM$1560&gt;SUM($BM$985:BM1558),_xlfn.CONCAT(", ",BO1558),
IF($BM$1560=SUM($BM$985:BM1558),_xlfn.CONCAT(" y ",BO1558)))))</f>
        <v/>
      </c>
      <c r="BO1558" s="270" t="s">
        <v>1338</v>
      </c>
    </row>
    <row r="1559" spans="1:67" ht="15" customHeight="1">
      <c r="A1559" s="245"/>
      <c r="B1559" s="9"/>
      <c r="C1559" s="270" t="s">
        <v>1339</v>
      </c>
      <c r="D1559" s="389"/>
      <c r="E1559" s="390"/>
      <c r="F1559" s="391"/>
      <c r="G1559" s="480"/>
      <c r="H1559" s="481"/>
      <c r="I1559" s="481"/>
      <c r="J1559" s="481"/>
      <c r="K1559" s="481"/>
      <c r="L1559" s="482"/>
      <c r="M1559" s="27"/>
      <c r="N1559" s="27"/>
      <c r="O1559" s="27"/>
      <c r="P1559" s="27"/>
      <c r="Q1559" s="27"/>
      <c r="R1559" s="27"/>
      <c r="S1559" s="27"/>
      <c r="T1559" s="27"/>
      <c r="U1559" s="27"/>
      <c r="V1559" s="27"/>
      <c r="W1559" s="27"/>
      <c r="X1559" s="27"/>
      <c r="Y1559" s="27"/>
      <c r="Z1559" s="27"/>
      <c r="AA1559" s="27"/>
      <c r="AB1559" s="27"/>
      <c r="AC1559" s="27"/>
      <c r="AD1559" s="27"/>
      <c r="AG1559" s="135"/>
      <c r="AH1559" s="135"/>
      <c r="AI1559">
        <f t="shared" si="600"/>
        <v>0</v>
      </c>
      <c r="AJ1559">
        <f t="shared" si="601"/>
        <v>0</v>
      </c>
      <c r="AK1559">
        <f t="shared" si="602"/>
        <v>0</v>
      </c>
      <c r="AL1559">
        <f t="shared" si="603"/>
        <v>0</v>
      </c>
      <c r="AM1559">
        <f t="shared" si="604"/>
        <v>0</v>
      </c>
      <c r="AN1559">
        <f t="shared" si="605"/>
        <v>0</v>
      </c>
      <c r="AO1559">
        <f t="shared" si="606"/>
        <v>0</v>
      </c>
      <c r="AP1559">
        <f t="shared" si="607"/>
        <v>0</v>
      </c>
      <c r="AQ1559">
        <f t="shared" si="608"/>
        <v>0</v>
      </c>
      <c r="AR1559">
        <f t="shared" si="609"/>
        <v>0</v>
      </c>
      <c r="AS1559">
        <f t="shared" si="610"/>
        <v>0</v>
      </c>
      <c r="AT1559">
        <f t="shared" si="611"/>
        <v>0</v>
      </c>
      <c r="AU1559">
        <f t="shared" si="612"/>
        <v>0</v>
      </c>
      <c r="AV1559">
        <f t="shared" si="613"/>
        <v>0</v>
      </c>
      <c r="AW1559">
        <f t="shared" si="614"/>
        <v>0</v>
      </c>
      <c r="AX1559">
        <f t="shared" si="615"/>
        <v>0</v>
      </c>
      <c r="AY1559">
        <f t="shared" si="616"/>
        <v>0</v>
      </c>
      <c r="AZ1559">
        <f>IF(COUNTIF(AB1559:AD1559,"NA")=3,0,IF(COUNTA(AB1559:AD1559)=0,0,IF(OR(AND(AB1559=0,AX1559&gt;0),AND(AB1559="ns",AY1559&gt;0),AND(AB1559="ns",AX1559=0,AY1559=0)),1,IF(OR(AND(AB1559&gt;0,AX1559=2),AND(AB1559="ns",AX1559=2),AND(AB1559="ns",AY1559=0,AX1559&gt;0),AB1559=AY1559),0,1))))</f>
        <v>0</v>
      </c>
      <c r="BA1559" s="35">
        <f t="shared" si="618"/>
        <v>0</v>
      </c>
      <c r="BB1559" s="36">
        <f t="shared" si="619"/>
        <v>0</v>
      </c>
      <c r="BC1559" s="37">
        <f t="shared" si="620"/>
        <v>0</v>
      </c>
      <c r="BD1559" s="38">
        <f t="shared" si="621"/>
        <v>0</v>
      </c>
      <c r="BE1559" s="35">
        <f t="shared" si="622"/>
        <v>0</v>
      </c>
      <c r="BF1559" s="36">
        <f t="shared" si="623"/>
        <v>0</v>
      </c>
      <c r="BG1559" s="37">
        <f t="shared" si="624"/>
        <v>0</v>
      </c>
      <c r="BH1559" s="38">
        <f t="shared" si="625"/>
        <v>0</v>
      </c>
      <c r="BI1559" s="35">
        <f t="shared" si="626"/>
        <v>0</v>
      </c>
      <c r="BJ1559" s="36">
        <f t="shared" si="627"/>
        <v>0</v>
      </c>
      <c r="BK1559" s="37">
        <f t="shared" si="628"/>
        <v>0</v>
      </c>
      <c r="BL1559" s="38">
        <f t="shared" si="629"/>
        <v>0</v>
      </c>
      <c r="BM1559" s="39">
        <f>IF(SUM(BD1559,BH1559,BL1559)=0,0,1)</f>
        <v>0</v>
      </c>
      <c r="BN1559" s="34" t="str">
        <f>IF(BM1559=0,"",
IF(SUM($BM$985:BM1559)=1,BO1559,
IF($BM$1560&gt;SUM($BM$985:BM1559),_xlfn.CONCAT(", ",BO1559),
IF($BM$1560=SUM($BM$985:BM1559),_xlfn.CONCAT(" y ",BO1559)))))</f>
        <v/>
      </c>
      <c r="BO1559" s="270" t="s">
        <v>1339</v>
      </c>
    </row>
    <row r="1560" spans="1:67" ht="15" customHeight="1">
      <c r="A1560" s="245"/>
      <c r="B1560" s="9"/>
      <c r="C1560" s="14"/>
      <c r="D1560" s="9"/>
      <c r="E1560" s="9"/>
      <c r="F1560" s="9"/>
      <c r="G1560" s="9"/>
      <c r="H1560" s="9"/>
      <c r="I1560" s="9"/>
      <c r="J1560" s="9"/>
      <c r="K1560" s="9"/>
      <c r="L1560" s="9"/>
      <c r="M1560" s="267"/>
      <c r="N1560" s="267"/>
      <c r="O1560" s="267"/>
      <c r="P1560" s="267"/>
      <c r="Q1560" s="267"/>
      <c r="R1560" s="267"/>
      <c r="S1560" s="267"/>
      <c r="T1560" s="267"/>
      <c r="U1560" s="267"/>
      <c r="V1560" s="267"/>
      <c r="W1560" s="267"/>
      <c r="X1560" s="267"/>
      <c r="Y1560" s="267"/>
      <c r="Z1560" s="267"/>
      <c r="AA1560" s="267"/>
      <c r="AB1560" s="9"/>
      <c r="AC1560" s="267"/>
      <c r="AD1560" s="267"/>
      <c r="AG1560" s="172">
        <f>SUM(AG984:AG1559)</f>
        <v>0</v>
      </c>
      <c r="AH1560" s="172">
        <f>SUM(AH984:AH1559)</f>
        <v>0</v>
      </c>
      <c r="AI1560" s="193">
        <f>SUM(AI984:AI1559)</f>
        <v>0</v>
      </c>
      <c r="AK1560" s="193">
        <f>SUM(AK984:AK1559)</f>
        <v>0</v>
      </c>
      <c r="AL1560" s="193">
        <f t="shared" ref="AL1560" si="631">SUM(AL984:AL1559)</f>
        <v>0</v>
      </c>
      <c r="AN1560" s="193">
        <f t="shared" ref="AN1560:AO1560" si="632">SUM(AN984:AN1559)</f>
        <v>0</v>
      </c>
      <c r="AO1560" s="193">
        <f t="shared" si="632"/>
        <v>0</v>
      </c>
      <c r="AQ1560" s="193">
        <f t="shared" ref="AQ1560:AR1560" si="633">SUM(AQ984:AQ1559)</f>
        <v>0</v>
      </c>
      <c r="AR1560" s="193">
        <f t="shared" si="633"/>
        <v>0</v>
      </c>
      <c r="AT1560" s="193">
        <f t="shared" ref="AT1560:AU1560" si="634">SUM(AT984:AT1559)</f>
        <v>0</v>
      </c>
      <c r="AU1560" s="193">
        <f t="shared" si="634"/>
        <v>0</v>
      </c>
      <c r="AW1560" s="193">
        <f t="shared" ref="AW1560:AX1560" si="635">SUM(AW984:AW1559)</f>
        <v>0</v>
      </c>
      <c r="AX1560" s="193">
        <f t="shared" si="635"/>
        <v>0</v>
      </c>
      <c r="AZ1560" s="193">
        <f>SUM(AZ984:AZ1559)</f>
        <v>0</v>
      </c>
      <c r="BM1560" s="269">
        <f>SUM(BM985:BM1559)</f>
        <v>0</v>
      </c>
      <c r="BN1560" s="269" t="str">
        <f>IF(BM1560=0,"",_xlfn.CONCAT(BN985:BN1559))</f>
        <v/>
      </c>
      <c r="BO1560" s="40" t="str">
        <f>IF(BM1560=0,"",
IF(BM1560&gt;20,"Favor de revisar la suma y consistencia de totales y/o subtotales por filas (numéricos y NS)",
IF(BM1560=1,_xlfn.CONCAT("La suma de los subtotales es diferente al Total en el numeral ",BN1560),_xlfn.CONCAT("La suma de los subtotales es diferente al Total en los numerales ",BN1560))))</f>
        <v/>
      </c>
    </row>
    <row r="1561" spans="1:67" ht="15" customHeight="1">
      <c r="A1561" s="245"/>
      <c r="B1561" s="9"/>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580" t="s">
        <v>2133</v>
      </c>
      <c r="AB1561" s="580"/>
      <c r="AC1561" s="580"/>
      <c r="AD1561" s="580"/>
      <c r="AI1561" t="s">
        <v>2293</v>
      </c>
      <c r="AJ1561" s="289">
        <f>SUM(AK1560,AN1560,AQ1560,AT1560,AW1560,AZ1560)</f>
        <v>0</v>
      </c>
      <c r="AO1561" s="1"/>
      <c r="AP1561" s="1"/>
    </row>
    <row r="1562" spans="1:67" ht="36" customHeight="1">
      <c r="A1562" s="245"/>
      <c r="B1562" s="9"/>
      <c r="C1562" s="410" t="s">
        <v>798</v>
      </c>
      <c r="D1562" s="410"/>
      <c r="E1562" s="410"/>
      <c r="F1562" s="410"/>
      <c r="G1562" s="410"/>
      <c r="H1562" s="410"/>
      <c r="I1562" s="410"/>
      <c r="J1562" s="410"/>
      <c r="K1562" s="410"/>
      <c r="L1562" s="410"/>
      <c r="M1562" s="410" t="s">
        <v>2132</v>
      </c>
      <c r="N1562" s="410"/>
      <c r="O1562" s="410"/>
      <c r="P1562" s="410"/>
      <c r="Q1562" s="410"/>
      <c r="R1562" s="410"/>
      <c r="S1562" s="410"/>
      <c r="T1562" s="410"/>
      <c r="U1562" s="410"/>
      <c r="V1562" s="410"/>
      <c r="W1562" s="410"/>
      <c r="X1562" s="410"/>
      <c r="Y1562" s="410"/>
      <c r="Z1562" s="410"/>
      <c r="AA1562" s="410"/>
      <c r="AB1562" s="410"/>
      <c r="AC1562" s="410"/>
      <c r="AD1562" s="410"/>
    </row>
    <row r="1563" spans="1:67" ht="120" customHeight="1">
      <c r="A1563" s="245"/>
      <c r="B1563" s="9"/>
      <c r="C1563" s="410"/>
      <c r="D1563" s="410"/>
      <c r="E1563" s="410"/>
      <c r="F1563" s="410"/>
      <c r="G1563" s="410"/>
      <c r="H1563" s="410"/>
      <c r="I1563" s="410"/>
      <c r="J1563" s="410"/>
      <c r="K1563" s="410"/>
      <c r="L1563" s="410"/>
      <c r="M1563" s="494" t="s">
        <v>680</v>
      </c>
      <c r="N1563" s="494"/>
      <c r="O1563" s="494"/>
      <c r="P1563" s="494" t="s">
        <v>681</v>
      </c>
      <c r="Q1563" s="494"/>
      <c r="R1563" s="494"/>
      <c r="S1563" s="494" t="s">
        <v>682</v>
      </c>
      <c r="T1563" s="494"/>
      <c r="U1563" s="494"/>
      <c r="V1563" s="494" t="s">
        <v>683</v>
      </c>
      <c r="W1563" s="494"/>
      <c r="X1563" s="494"/>
      <c r="Y1563" s="494" t="s">
        <v>684</v>
      </c>
      <c r="Z1563" s="494"/>
      <c r="AA1563" s="494"/>
      <c r="AB1563" s="494" t="s">
        <v>685</v>
      </c>
      <c r="AC1563" s="494"/>
      <c r="AD1563" s="494"/>
    </row>
    <row r="1564" spans="1:67" ht="48" customHeight="1">
      <c r="A1564" s="245"/>
      <c r="B1564" s="9"/>
      <c r="C1564" s="414" t="s">
        <v>799</v>
      </c>
      <c r="D1564" s="414"/>
      <c r="E1564" s="414"/>
      <c r="F1564" s="414"/>
      <c r="G1564" s="414" t="s">
        <v>800</v>
      </c>
      <c r="H1564" s="414"/>
      <c r="I1564" s="414"/>
      <c r="J1564" s="414"/>
      <c r="K1564" s="414"/>
      <c r="L1564" s="414"/>
      <c r="M1564" s="170" t="s">
        <v>432</v>
      </c>
      <c r="N1564" s="171" t="s">
        <v>400</v>
      </c>
      <c r="O1564" s="171" t="s">
        <v>401</v>
      </c>
      <c r="P1564" s="170" t="s">
        <v>432</v>
      </c>
      <c r="Q1564" s="171" t="s">
        <v>400</v>
      </c>
      <c r="R1564" s="171" t="s">
        <v>401</v>
      </c>
      <c r="S1564" s="170" t="s">
        <v>432</v>
      </c>
      <c r="T1564" s="171" t="s">
        <v>400</v>
      </c>
      <c r="U1564" s="171" t="s">
        <v>401</v>
      </c>
      <c r="V1564" s="170" t="s">
        <v>432</v>
      </c>
      <c r="W1564" s="171" t="s">
        <v>400</v>
      </c>
      <c r="X1564" s="171" t="s">
        <v>401</v>
      </c>
      <c r="Y1564" s="170" t="s">
        <v>432</v>
      </c>
      <c r="Z1564" s="171" t="s">
        <v>400</v>
      </c>
      <c r="AA1564" s="171" t="s">
        <v>401</v>
      </c>
      <c r="AB1564" s="170" t="s">
        <v>432</v>
      </c>
      <c r="AC1564" s="171" t="s">
        <v>400</v>
      </c>
      <c r="AD1564" s="171" t="s">
        <v>401</v>
      </c>
      <c r="AI1564" t="s">
        <v>2296</v>
      </c>
      <c r="AJ1564" t="s">
        <v>2297</v>
      </c>
      <c r="AK1564" t="s">
        <v>2298</v>
      </c>
      <c r="AL1564" t="s">
        <v>2299</v>
      </c>
      <c r="AM1564" t="s">
        <v>2300</v>
      </c>
      <c r="AN1564" t="s">
        <v>2301</v>
      </c>
      <c r="AO1564" t="s">
        <v>2348</v>
      </c>
      <c r="AP1564" t="s">
        <v>7218</v>
      </c>
      <c r="AQ1564" t="s">
        <v>7219</v>
      </c>
      <c r="AR1564" t="s">
        <v>7220</v>
      </c>
      <c r="AS1564" t="s">
        <v>7221</v>
      </c>
      <c r="AT1564" t="s">
        <v>7222</v>
      </c>
      <c r="AU1564" t="s">
        <v>7223</v>
      </c>
      <c r="AV1564" t="s">
        <v>7224</v>
      </c>
      <c r="AW1564" t="s">
        <v>7225</v>
      </c>
      <c r="AX1564" t="s">
        <v>7226</v>
      </c>
      <c r="AY1564" t="s">
        <v>7227</v>
      </c>
      <c r="AZ1564" t="s">
        <v>7228</v>
      </c>
    </row>
    <row r="1565" spans="1:67" ht="15" customHeight="1">
      <c r="A1565" s="245"/>
      <c r="B1565" s="9"/>
      <c r="C1565" s="578" t="s">
        <v>226</v>
      </c>
      <c r="D1565" s="579"/>
      <c r="E1565" s="579"/>
      <c r="F1565" s="579"/>
      <c r="G1565" s="579"/>
      <c r="H1565" s="579"/>
      <c r="I1565" s="579"/>
      <c r="J1565" s="579"/>
      <c r="K1565" s="579"/>
      <c r="L1565" s="579"/>
      <c r="M1565" s="216">
        <f>IF(AND(SUM(M1566:M2140)=0,COUNTIF(M1566:M2140,"NS")&gt;0),"NS",IF(AND(SUM(M1566:M2140)=0,COUNTIF(M1566:M2140,0)&gt;0),0,IF(AND(SUM(M1566:M2140)=0,COUNTIF(M1566:M2140,"NA")&gt;0),"NA",SUM(M1566:M2140))))</f>
        <v>0</v>
      </c>
      <c r="N1565" s="216">
        <f t="shared" ref="N1565" si="636">IF(AND(SUM(N1566:N2140)=0,COUNTIF(N1566:N2140,"NS")&gt;0),"NS",IF(AND(SUM(N1566:N2140)=0,COUNTIF(N1566:N2140,0)&gt;0),0,IF(AND(SUM(N1566:N2140)=0,COUNTIF(N1566:N2140,"NA")&gt;0),"NA",SUM(N1566:N2140))))</f>
        <v>0</v>
      </c>
      <c r="O1565" s="216">
        <f t="shared" ref="O1565" si="637">IF(AND(SUM(O1566:O2140)=0,COUNTIF(O1566:O2140,"NS")&gt;0),"NS",IF(AND(SUM(O1566:O2140)=0,COUNTIF(O1566:O2140,0)&gt;0),0,IF(AND(SUM(O1566:O2140)=0,COUNTIF(O1566:O2140,"NA")&gt;0),"NA",SUM(O1566:O2140))))</f>
        <v>0</v>
      </c>
      <c r="P1565" s="216">
        <f t="shared" ref="P1565" si="638">IF(AND(SUM(P1566:P2140)=0,COUNTIF(P1566:P2140,"NS")&gt;0),"NS",IF(AND(SUM(P1566:P2140)=0,COUNTIF(P1566:P2140,0)&gt;0),0,IF(AND(SUM(P1566:P2140)=0,COUNTIF(P1566:P2140,"NA")&gt;0),"NA",SUM(P1566:P2140))))</f>
        <v>0</v>
      </c>
      <c r="Q1565" s="216">
        <f t="shared" ref="Q1565" si="639">IF(AND(SUM(Q1566:Q2140)=0,COUNTIF(Q1566:Q2140,"NS")&gt;0),"NS",IF(AND(SUM(Q1566:Q2140)=0,COUNTIF(Q1566:Q2140,0)&gt;0),0,IF(AND(SUM(Q1566:Q2140)=0,COUNTIF(Q1566:Q2140,"NA")&gt;0),"NA",SUM(Q1566:Q2140))))</f>
        <v>0</v>
      </c>
      <c r="R1565" s="216">
        <f t="shared" ref="R1565" si="640">IF(AND(SUM(R1566:R2140)=0,COUNTIF(R1566:R2140,"NS")&gt;0),"NS",IF(AND(SUM(R1566:R2140)=0,COUNTIF(R1566:R2140,0)&gt;0),0,IF(AND(SUM(R1566:R2140)=0,COUNTIF(R1566:R2140,"NA")&gt;0),"NA",SUM(R1566:R2140))))</f>
        <v>0</v>
      </c>
      <c r="S1565" s="216">
        <f t="shared" ref="S1565" si="641">IF(AND(SUM(S1566:S2140)=0,COUNTIF(S1566:S2140,"NS")&gt;0),"NS",IF(AND(SUM(S1566:S2140)=0,COUNTIF(S1566:S2140,0)&gt;0),0,IF(AND(SUM(S1566:S2140)=0,COUNTIF(S1566:S2140,"NA")&gt;0),"NA",SUM(S1566:S2140))))</f>
        <v>0</v>
      </c>
      <c r="T1565" s="216">
        <f t="shared" ref="T1565" si="642">IF(AND(SUM(T1566:T2140)=0,COUNTIF(T1566:T2140,"NS")&gt;0),"NS",IF(AND(SUM(T1566:T2140)=0,COUNTIF(T1566:T2140,0)&gt;0),0,IF(AND(SUM(T1566:T2140)=0,COUNTIF(T1566:T2140,"NA")&gt;0),"NA",SUM(T1566:T2140))))</f>
        <v>0</v>
      </c>
      <c r="U1565" s="216">
        <f t="shared" ref="U1565" si="643">IF(AND(SUM(U1566:U2140)=0,COUNTIF(U1566:U2140,"NS")&gt;0),"NS",IF(AND(SUM(U1566:U2140)=0,COUNTIF(U1566:U2140,0)&gt;0),0,IF(AND(SUM(U1566:U2140)=0,COUNTIF(U1566:U2140,"NA")&gt;0),"NA",SUM(U1566:U2140))))</f>
        <v>0</v>
      </c>
      <c r="V1565" s="216">
        <f t="shared" ref="V1565" si="644">IF(AND(SUM(V1566:V2140)=0,COUNTIF(V1566:V2140,"NS")&gt;0),"NS",IF(AND(SUM(V1566:V2140)=0,COUNTIF(V1566:V2140,0)&gt;0),0,IF(AND(SUM(V1566:V2140)=0,COUNTIF(V1566:V2140,"NA")&gt;0),"NA",SUM(V1566:V2140))))</f>
        <v>0</v>
      </c>
      <c r="W1565" s="216">
        <f t="shared" ref="W1565" si="645">IF(AND(SUM(W1566:W2140)=0,COUNTIF(W1566:W2140,"NS")&gt;0),"NS",IF(AND(SUM(W1566:W2140)=0,COUNTIF(W1566:W2140,0)&gt;0),0,IF(AND(SUM(W1566:W2140)=0,COUNTIF(W1566:W2140,"NA")&gt;0),"NA",SUM(W1566:W2140))))</f>
        <v>0</v>
      </c>
      <c r="X1565" s="216">
        <f t="shared" ref="X1565" si="646">IF(AND(SUM(X1566:X2140)=0,COUNTIF(X1566:X2140,"NS")&gt;0),"NS",IF(AND(SUM(X1566:X2140)=0,COUNTIF(X1566:X2140,0)&gt;0),0,IF(AND(SUM(X1566:X2140)=0,COUNTIF(X1566:X2140,"NA")&gt;0),"NA",SUM(X1566:X2140))))</f>
        <v>0</v>
      </c>
      <c r="Y1565" s="216">
        <f t="shared" ref="Y1565" si="647">IF(AND(SUM(Y1566:Y2140)=0,COUNTIF(Y1566:Y2140,"NS")&gt;0),"NS",IF(AND(SUM(Y1566:Y2140)=0,COUNTIF(Y1566:Y2140,0)&gt;0),0,IF(AND(SUM(Y1566:Y2140)=0,COUNTIF(Y1566:Y2140,"NA")&gt;0),"NA",SUM(Y1566:Y2140))))</f>
        <v>0</v>
      </c>
      <c r="Z1565" s="216">
        <f t="shared" ref="Z1565" si="648">IF(AND(SUM(Z1566:Z2140)=0,COUNTIF(Z1566:Z2140,"NS")&gt;0),"NS",IF(AND(SUM(Z1566:Z2140)=0,COUNTIF(Z1566:Z2140,0)&gt;0),0,IF(AND(SUM(Z1566:Z2140)=0,COUNTIF(Z1566:Z2140,"NA")&gt;0),"NA",SUM(Z1566:Z2140))))</f>
        <v>0</v>
      </c>
      <c r="AA1565" s="216">
        <f t="shared" ref="AA1565" si="649">IF(AND(SUM(AA1566:AA2140)=0,COUNTIF(AA1566:AA2140,"NS")&gt;0),"NS",IF(AND(SUM(AA1566:AA2140)=0,COUNTIF(AA1566:AA2140,0)&gt;0),0,IF(AND(SUM(AA1566:AA2140)=0,COUNTIF(AA1566:AA2140,"NA")&gt;0),"NA",SUM(AA1566:AA2140))))</f>
        <v>0</v>
      </c>
      <c r="AB1565" s="216">
        <f t="shared" ref="AB1565" si="650">IF(AND(SUM(AB1566:AB2140)=0,COUNTIF(AB1566:AB2140,"NS")&gt;0),"NS",IF(AND(SUM(AB1566:AB2140)=0,COUNTIF(AB1566:AB2140,0)&gt;0),0,IF(AND(SUM(AB1566:AB2140)=0,COUNTIF(AB1566:AB2140,"NA")&gt;0),"NA",SUM(AB1566:AB2140))))</f>
        <v>0</v>
      </c>
      <c r="AC1565" s="216">
        <f t="shared" ref="AC1565" si="651">IF(AND(SUM(AC1566:AC2140)=0,COUNTIF(AC1566:AC2140,"NS")&gt;0),"NS",IF(AND(SUM(AC1566:AC2140)=0,COUNTIF(AC1566:AC2140,0)&gt;0),0,IF(AND(SUM(AC1566:AC2140)=0,COUNTIF(AC1566:AC2140,"NA")&gt;0),"NA",SUM(AC1566:AC2140))))</f>
        <v>0</v>
      </c>
      <c r="AD1565" s="216">
        <f t="shared" ref="AD1565" si="652">IF(AND(SUM(AD1566:AD2140)=0,COUNTIF(AD1566:AD2140,"NS")&gt;0),"NS",IF(AND(SUM(AD1566:AD2140)=0,COUNTIF(AD1566:AD2140,0)&gt;0),0,IF(AND(SUM(AD1566:AD2140)=0,COUNTIF(AD1566:AD2140,"NA")&gt;0),"NA",SUM(AD1566:AD2140))))</f>
        <v>0</v>
      </c>
    </row>
    <row r="1566" spans="1:67" ht="15" customHeight="1">
      <c r="A1566" s="245"/>
      <c r="B1566" s="9"/>
      <c r="C1566" s="132" t="s">
        <v>89</v>
      </c>
      <c r="D1566" s="389" t="str">
        <f>IF(D985="","",D985)</f>
        <v/>
      </c>
      <c r="E1566" s="390"/>
      <c r="F1566" s="391"/>
      <c r="G1566" s="480" t="str">
        <f>IF(G985="","",G985)</f>
        <v/>
      </c>
      <c r="H1566" s="481"/>
      <c r="I1566" s="481"/>
      <c r="J1566" s="481"/>
      <c r="K1566" s="481"/>
      <c r="L1566" s="482"/>
      <c r="M1566" s="27"/>
      <c r="N1566" s="27"/>
      <c r="O1566" s="27"/>
      <c r="P1566" s="27"/>
      <c r="Q1566" s="27"/>
      <c r="R1566" s="27"/>
      <c r="S1566" s="27"/>
      <c r="T1566" s="27"/>
      <c r="U1566" s="27"/>
      <c r="V1566" s="27"/>
      <c r="W1566" s="27"/>
      <c r="X1566" s="27"/>
      <c r="Y1566" s="27"/>
      <c r="Z1566" s="27"/>
      <c r="AA1566" s="27"/>
      <c r="AB1566" s="27"/>
      <c r="AC1566" s="27"/>
      <c r="AD1566" s="27"/>
      <c r="AI1566">
        <f t="shared" ref="AI1566:AI1629" si="653">COUNTIF(N1566:O1566,"NS")</f>
        <v>0</v>
      </c>
      <c r="AJ1566">
        <f t="shared" ref="AJ1566:AJ1629" si="654">SUM(N1566:O1566)</f>
        <v>0</v>
      </c>
      <c r="AK1566">
        <f t="shared" ref="AK1566:AK1629" si="655">IF(COUNTIF(M1566:O1566,"NA")=3,0,IF(COUNTA(M1566:O1566)=0,0,IF(OR(AND(M1566=0,AI1566&gt;0),AND(M1566="ns",AJ1566&gt;0),AND(M1566="ns",AI1566=0,AJ1566=0)),1,IF(OR(AND(M1566&gt;0,AI1566=2),AND(M1566="ns",AI1566=2),AND(M1566="ns",AJ1566=0,AI1566&gt;0),M1566=AJ1566),0,1))))</f>
        <v>0</v>
      </c>
      <c r="AL1566">
        <f t="shared" ref="AL1566:AL1628" si="656">COUNTIF(Q1566:R1566,"NS")</f>
        <v>0</v>
      </c>
      <c r="AM1566">
        <f t="shared" ref="AM1566:AM1628" si="657">SUM(Q1566:R1566)</f>
        <v>0</v>
      </c>
      <c r="AN1566">
        <f t="shared" ref="AN1566:AN1628" si="658">IF(COUNTIF(P1566:R1566,"NA")=3,0,IF(COUNTA(P1566:R1566)=0,0,IF(OR(AND(P1566=0,AL1566&gt;0),AND(P1566="ns",AM1566&gt;0),AND(P1566="ns",AL1566=0,AM1566=0)),1,IF(OR(AND(P1566&gt;0,AL1566=2),AND(P1566="ns",AL1566=2),AND(P1566="ns",AM1566=0,AL1566&gt;0),P1566=AM1566),0,1))))</f>
        <v>0</v>
      </c>
      <c r="AO1566">
        <f t="shared" ref="AO1566:AO1628" si="659">COUNTIF(T1566:U1566,"NS")</f>
        <v>0</v>
      </c>
      <c r="AP1566">
        <f t="shared" ref="AP1566:AP1628" si="660">SUM(T1566:U1566)</f>
        <v>0</v>
      </c>
      <c r="AQ1566">
        <f t="shared" ref="AQ1566:AQ1628" si="661">IF(COUNTIF(S1566:U1566,"NA")=3,0,IF(COUNTA(S1566:U1566)=0,0,IF(OR(AND(S1566=0,AO1566&gt;0),AND(S1566="ns",AP1566&gt;0),AND(S1566="ns",AO1566=0,AP1566=0)),1,IF(OR(AND(S1566&gt;0,AO1566=2),AND(S1566="ns",AO1566=2),AND(S1566="ns",AP1566=0,AO1566&gt;0),S1566=AP1566),0,1))))</f>
        <v>0</v>
      </c>
      <c r="AR1566">
        <f t="shared" ref="AR1566:AR1628" si="662">COUNTIF(W1566:X1566,"NS")</f>
        <v>0</v>
      </c>
      <c r="AS1566">
        <f t="shared" ref="AS1566:AS1628" si="663">SUM(W1566:X1566)</f>
        <v>0</v>
      </c>
      <c r="AT1566">
        <f t="shared" ref="AT1566:AT1628" si="664">IF(COUNTIF(V1566:X1566,"NA")=3,0,IF(COUNTA(V1566:X1566)=0,0,IF(OR(AND(V1566=0,AR1566&gt;0),AND(V1566="ns",AS1566&gt;0),AND(V1566="ns",AR1566=0,AS1566=0)),1,IF(OR(AND(V1566&gt;0,AR1566=2),AND(V1566="ns",AR1566=2),AND(V1566="ns",AS1566=0,AR1566&gt;0),V1566=AS1566),0,1))))</f>
        <v>0</v>
      </c>
      <c r="AU1566">
        <f t="shared" ref="AU1566:AU1628" si="665">COUNTIF(Z1566:AA1566,"NS")</f>
        <v>0</v>
      </c>
      <c r="AV1566">
        <f t="shared" ref="AV1566:AV1628" si="666">SUM(Z1566:AA1566)</f>
        <v>0</v>
      </c>
      <c r="AW1566">
        <f t="shared" ref="AW1566:AW1628" si="667">IF(COUNTIF(Y1566:AA1566,"NA")=3,0,IF(COUNTA(Y1566:AA1566)=0,0,IF(OR(AND(Y1566=0,AU1566&gt;0),AND(Y1566="ns",AV1566&gt;0),AND(Y1566="ns",AU1566=0,AV1566=0)),1,IF(OR(AND(Y1566&gt;0,AU1566=2),AND(Y1566="ns",AU1566=2),AND(Y1566="ns",AV1566=0,AU1566&gt;0),Y1566=AV1566),0,1))))</f>
        <v>0</v>
      </c>
      <c r="AX1566">
        <f t="shared" ref="AX1566:AX1628" si="668">COUNTIF(AC1566:AD1566,"NS")</f>
        <v>0</v>
      </c>
      <c r="AY1566">
        <f t="shared" ref="AY1566:AY1628" si="669">SUM(AC1566:AD1566)</f>
        <v>0</v>
      </c>
      <c r="AZ1566">
        <f t="shared" ref="AZ1566:AZ1628" si="670">IF(COUNTIF(AB1566:AD1566,"NA")=3,0,IF(COUNTA(AB1566:AD1566)=0,0,IF(OR(AND(AB1566=0,AX1566&gt;0),AND(AB1566="ns",AY1566&gt;0),AND(AB1566="ns",AX1566=0,AY1566=0)),1,IF(OR(AND(AB1566&gt;0,AX1566=2),AND(AB1566="ns",AX1566=2),AND(AB1566="ns",AY1566=0,AX1566&gt;0),AB1566=AY1566),0,1))))</f>
        <v>0</v>
      </c>
    </row>
    <row r="1567" spans="1:67" ht="15" customHeight="1">
      <c r="A1567" s="245"/>
      <c r="B1567" s="9"/>
      <c r="C1567" s="132" t="s">
        <v>90</v>
      </c>
      <c r="D1567" s="389" t="str">
        <f t="shared" ref="D1567:D1630" si="671">IF(D986="","",D986)</f>
        <v/>
      </c>
      <c r="E1567" s="390"/>
      <c r="F1567" s="391"/>
      <c r="G1567" s="480" t="str">
        <f t="shared" ref="G1567:G1630" si="672">IF(G986="","",G986)</f>
        <v/>
      </c>
      <c r="H1567" s="481"/>
      <c r="I1567" s="481"/>
      <c r="J1567" s="481"/>
      <c r="K1567" s="481"/>
      <c r="L1567" s="482"/>
      <c r="M1567" s="27"/>
      <c r="N1567" s="27"/>
      <c r="O1567" s="27"/>
      <c r="P1567" s="27"/>
      <c r="Q1567" s="27"/>
      <c r="R1567" s="27"/>
      <c r="S1567" s="27"/>
      <c r="T1567" s="27"/>
      <c r="U1567" s="27"/>
      <c r="V1567" s="27"/>
      <c r="W1567" s="27"/>
      <c r="X1567" s="27"/>
      <c r="Y1567" s="27"/>
      <c r="Z1567" s="27"/>
      <c r="AA1567" s="27"/>
      <c r="AB1567" s="27"/>
      <c r="AC1567" s="27"/>
      <c r="AD1567" s="27"/>
      <c r="AI1567">
        <f t="shared" si="653"/>
        <v>0</v>
      </c>
      <c r="AJ1567">
        <f t="shared" si="654"/>
        <v>0</v>
      </c>
      <c r="AK1567">
        <f t="shared" si="655"/>
        <v>0</v>
      </c>
      <c r="AL1567">
        <f t="shared" si="656"/>
        <v>0</v>
      </c>
      <c r="AM1567">
        <f t="shared" si="657"/>
        <v>0</v>
      </c>
      <c r="AN1567">
        <f t="shared" si="658"/>
        <v>0</v>
      </c>
      <c r="AO1567">
        <f t="shared" si="659"/>
        <v>0</v>
      </c>
      <c r="AP1567">
        <f t="shared" si="660"/>
        <v>0</v>
      </c>
      <c r="AQ1567">
        <f t="shared" si="661"/>
        <v>0</v>
      </c>
      <c r="AR1567">
        <f t="shared" si="662"/>
        <v>0</v>
      </c>
      <c r="AS1567">
        <f t="shared" si="663"/>
        <v>0</v>
      </c>
      <c r="AT1567">
        <f t="shared" si="664"/>
        <v>0</v>
      </c>
      <c r="AU1567">
        <f t="shared" si="665"/>
        <v>0</v>
      </c>
      <c r="AV1567">
        <f t="shared" si="666"/>
        <v>0</v>
      </c>
      <c r="AW1567">
        <f t="shared" si="667"/>
        <v>0</v>
      </c>
      <c r="AX1567">
        <f t="shared" si="668"/>
        <v>0</v>
      </c>
      <c r="AY1567">
        <f t="shared" si="669"/>
        <v>0</v>
      </c>
      <c r="AZ1567">
        <f t="shared" si="670"/>
        <v>0</v>
      </c>
    </row>
    <row r="1568" spans="1:67" ht="15" customHeight="1">
      <c r="A1568" s="245"/>
      <c r="B1568" s="9"/>
      <c r="C1568" s="132" t="s">
        <v>92</v>
      </c>
      <c r="D1568" s="389" t="str">
        <f t="shared" si="671"/>
        <v/>
      </c>
      <c r="E1568" s="390"/>
      <c r="F1568" s="391"/>
      <c r="G1568" s="480" t="str">
        <f t="shared" si="672"/>
        <v/>
      </c>
      <c r="H1568" s="481"/>
      <c r="I1568" s="481"/>
      <c r="J1568" s="481"/>
      <c r="K1568" s="481"/>
      <c r="L1568" s="482"/>
      <c r="M1568" s="27"/>
      <c r="N1568" s="27"/>
      <c r="O1568" s="27"/>
      <c r="P1568" s="27"/>
      <c r="Q1568" s="27"/>
      <c r="R1568" s="27"/>
      <c r="S1568" s="27"/>
      <c r="T1568" s="27"/>
      <c r="U1568" s="27"/>
      <c r="V1568" s="27"/>
      <c r="W1568" s="27"/>
      <c r="X1568" s="27"/>
      <c r="Y1568" s="27"/>
      <c r="Z1568" s="27"/>
      <c r="AA1568" s="27"/>
      <c r="AB1568" s="27"/>
      <c r="AC1568" s="27"/>
      <c r="AD1568" s="27"/>
      <c r="AI1568">
        <f t="shared" si="653"/>
        <v>0</v>
      </c>
      <c r="AJ1568">
        <f t="shared" si="654"/>
        <v>0</v>
      </c>
      <c r="AK1568">
        <f t="shared" si="655"/>
        <v>0</v>
      </c>
      <c r="AL1568">
        <f t="shared" si="656"/>
        <v>0</v>
      </c>
      <c r="AM1568">
        <f t="shared" si="657"/>
        <v>0</v>
      </c>
      <c r="AN1568">
        <f t="shared" si="658"/>
        <v>0</v>
      </c>
      <c r="AO1568">
        <f t="shared" si="659"/>
        <v>0</v>
      </c>
      <c r="AP1568">
        <f t="shared" si="660"/>
        <v>0</v>
      </c>
      <c r="AQ1568">
        <f t="shared" si="661"/>
        <v>0</v>
      </c>
      <c r="AR1568">
        <f t="shared" si="662"/>
        <v>0</v>
      </c>
      <c r="AS1568">
        <f t="shared" si="663"/>
        <v>0</v>
      </c>
      <c r="AT1568">
        <f t="shared" si="664"/>
        <v>0</v>
      </c>
      <c r="AU1568">
        <f t="shared" si="665"/>
        <v>0</v>
      </c>
      <c r="AV1568">
        <f t="shared" si="666"/>
        <v>0</v>
      </c>
      <c r="AW1568">
        <f t="shared" si="667"/>
        <v>0</v>
      </c>
      <c r="AX1568">
        <f t="shared" si="668"/>
        <v>0</v>
      </c>
      <c r="AY1568">
        <f t="shared" si="669"/>
        <v>0</v>
      </c>
      <c r="AZ1568">
        <f t="shared" si="670"/>
        <v>0</v>
      </c>
    </row>
    <row r="1569" spans="1:52" ht="15" customHeight="1">
      <c r="A1569" s="245"/>
      <c r="B1569" s="9"/>
      <c r="C1569" s="132" t="s">
        <v>93</v>
      </c>
      <c r="D1569" s="389" t="str">
        <f t="shared" si="671"/>
        <v/>
      </c>
      <c r="E1569" s="390"/>
      <c r="F1569" s="391"/>
      <c r="G1569" s="480" t="str">
        <f t="shared" si="672"/>
        <v/>
      </c>
      <c r="H1569" s="481"/>
      <c r="I1569" s="481"/>
      <c r="J1569" s="481"/>
      <c r="K1569" s="481"/>
      <c r="L1569" s="482"/>
      <c r="M1569" s="27"/>
      <c r="N1569" s="27"/>
      <c r="O1569" s="27"/>
      <c r="P1569" s="27"/>
      <c r="Q1569" s="27"/>
      <c r="R1569" s="27"/>
      <c r="S1569" s="27"/>
      <c r="T1569" s="27"/>
      <c r="U1569" s="27"/>
      <c r="V1569" s="27"/>
      <c r="W1569" s="27"/>
      <c r="X1569" s="27"/>
      <c r="Y1569" s="27"/>
      <c r="Z1569" s="27"/>
      <c r="AA1569" s="27"/>
      <c r="AB1569" s="27"/>
      <c r="AC1569" s="27"/>
      <c r="AD1569" s="27"/>
      <c r="AI1569">
        <f t="shared" si="653"/>
        <v>0</v>
      </c>
      <c r="AJ1569">
        <f t="shared" si="654"/>
        <v>0</v>
      </c>
      <c r="AK1569">
        <f t="shared" si="655"/>
        <v>0</v>
      </c>
      <c r="AL1569">
        <f t="shared" si="656"/>
        <v>0</v>
      </c>
      <c r="AM1569">
        <f t="shared" si="657"/>
        <v>0</v>
      </c>
      <c r="AN1569">
        <f t="shared" si="658"/>
        <v>0</v>
      </c>
      <c r="AO1569">
        <f t="shared" si="659"/>
        <v>0</v>
      </c>
      <c r="AP1569">
        <f t="shared" si="660"/>
        <v>0</v>
      </c>
      <c r="AQ1569">
        <f t="shared" si="661"/>
        <v>0</v>
      </c>
      <c r="AR1569">
        <f t="shared" si="662"/>
        <v>0</v>
      </c>
      <c r="AS1569">
        <f t="shared" si="663"/>
        <v>0</v>
      </c>
      <c r="AT1569">
        <f t="shared" si="664"/>
        <v>0</v>
      </c>
      <c r="AU1569">
        <f t="shared" si="665"/>
        <v>0</v>
      </c>
      <c r="AV1569">
        <f t="shared" si="666"/>
        <v>0</v>
      </c>
      <c r="AW1569">
        <f t="shared" si="667"/>
        <v>0</v>
      </c>
      <c r="AX1569">
        <f t="shared" si="668"/>
        <v>0</v>
      </c>
      <c r="AY1569">
        <f t="shared" si="669"/>
        <v>0</v>
      </c>
      <c r="AZ1569">
        <f t="shared" si="670"/>
        <v>0</v>
      </c>
    </row>
    <row r="1570" spans="1:52" ht="15" customHeight="1">
      <c r="A1570" s="245"/>
      <c r="B1570" s="9"/>
      <c r="C1570" s="132" t="s">
        <v>95</v>
      </c>
      <c r="D1570" s="389" t="str">
        <f t="shared" si="671"/>
        <v/>
      </c>
      <c r="E1570" s="390"/>
      <c r="F1570" s="391"/>
      <c r="G1570" s="480" t="str">
        <f t="shared" si="672"/>
        <v/>
      </c>
      <c r="H1570" s="481"/>
      <c r="I1570" s="481"/>
      <c r="J1570" s="481"/>
      <c r="K1570" s="481"/>
      <c r="L1570" s="482"/>
      <c r="M1570" s="27"/>
      <c r="N1570" s="27"/>
      <c r="O1570" s="27"/>
      <c r="P1570" s="27"/>
      <c r="Q1570" s="27"/>
      <c r="R1570" s="27"/>
      <c r="S1570" s="27"/>
      <c r="T1570" s="27"/>
      <c r="U1570" s="27"/>
      <c r="V1570" s="27"/>
      <c r="W1570" s="27"/>
      <c r="X1570" s="27"/>
      <c r="Y1570" s="27"/>
      <c r="Z1570" s="27"/>
      <c r="AA1570" s="27"/>
      <c r="AB1570" s="27"/>
      <c r="AC1570" s="27"/>
      <c r="AD1570" s="27"/>
      <c r="AI1570">
        <f t="shared" si="653"/>
        <v>0</v>
      </c>
      <c r="AJ1570">
        <f t="shared" si="654"/>
        <v>0</v>
      </c>
      <c r="AK1570">
        <f t="shared" si="655"/>
        <v>0</v>
      </c>
      <c r="AL1570">
        <f t="shared" si="656"/>
        <v>0</v>
      </c>
      <c r="AM1570">
        <f t="shared" si="657"/>
        <v>0</v>
      </c>
      <c r="AN1570">
        <f t="shared" si="658"/>
        <v>0</v>
      </c>
      <c r="AO1570">
        <f t="shared" si="659"/>
        <v>0</v>
      </c>
      <c r="AP1570">
        <f t="shared" si="660"/>
        <v>0</v>
      </c>
      <c r="AQ1570">
        <f t="shared" si="661"/>
        <v>0</v>
      </c>
      <c r="AR1570">
        <f t="shared" si="662"/>
        <v>0</v>
      </c>
      <c r="AS1570">
        <f t="shared" si="663"/>
        <v>0</v>
      </c>
      <c r="AT1570">
        <f t="shared" si="664"/>
        <v>0</v>
      </c>
      <c r="AU1570">
        <f t="shared" si="665"/>
        <v>0</v>
      </c>
      <c r="AV1570">
        <f t="shared" si="666"/>
        <v>0</v>
      </c>
      <c r="AW1570">
        <f t="shared" si="667"/>
        <v>0</v>
      </c>
      <c r="AX1570">
        <f t="shared" si="668"/>
        <v>0</v>
      </c>
      <c r="AY1570">
        <f t="shared" si="669"/>
        <v>0</v>
      </c>
      <c r="AZ1570">
        <f t="shared" si="670"/>
        <v>0</v>
      </c>
    </row>
    <row r="1571" spans="1:52" ht="15" customHeight="1">
      <c r="A1571" s="245"/>
      <c r="B1571" s="9"/>
      <c r="C1571" s="132" t="s">
        <v>97</v>
      </c>
      <c r="D1571" s="389" t="str">
        <f t="shared" si="671"/>
        <v/>
      </c>
      <c r="E1571" s="390"/>
      <c r="F1571" s="391"/>
      <c r="G1571" s="480" t="str">
        <f t="shared" si="672"/>
        <v/>
      </c>
      <c r="H1571" s="481"/>
      <c r="I1571" s="481"/>
      <c r="J1571" s="481"/>
      <c r="K1571" s="481"/>
      <c r="L1571" s="482"/>
      <c r="M1571" s="27"/>
      <c r="N1571" s="27"/>
      <c r="O1571" s="27"/>
      <c r="P1571" s="27"/>
      <c r="Q1571" s="27"/>
      <c r="R1571" s="27"/>
      <c r="S1571" s="27"/>
      <c r="T1571" s="27"/>
      <c r="U1571" s="27"/>
      <c r="V1571" s="27"/>
      <c r="W1571" s="27"/>
      <c r="X1571" s="27"/>
      <c r="Y1571" s="27"/>
      <c r="Z1571" s="27"/>
      <c r="AA1571" s="27"/>
      <c r="AB1571" s="27"/>
      <c r="AC1571" s="27"/>
      <c r="AD1571" s="27"/>
      <c r="AI1571">
        <f t="shared" si="653"/>
        <v>0</v>
      </c>
      <c r="AJ1571">
        <f t="shared" si="654"/>
        <v>0</v>
      </c>
      <c r="AK1571">
        <f t="shared" si="655"/>
        <v>0</v>
      </c>
      <c r="AL1571">
        <f t="shared" si="656"/>
        <v>0</v>
      </c>
      <c r="AM1571">
        <f t="shared" si="657"/>
        <v>0</v>
      </c>
      <c r="AN1571">
        <f t="shared" si="658"/>
        <v>0</v>
      </c>
      <c r="AO1571">
        <f t="shared" si="659"/>
        <v>0</v>
      </c>
      <c r="AP1571">
        <f t="shared" si="660"/>
        <v>0</v>
      </c>
      <c r="AQ1571">
        <f t="shared" si="661"/>
        <v>0</v>
      </c>
      <c r="AR1571">
        <f t="shared" si="662"/>
        <v>0</v>
      </c>
      <c r="AS1571">
        <f t="shared" si="663"/>
        <v>0</v>
      </c>
      <c r="AT1571">
        <f t="shared" si="664"/>
        <v>0</v>
      </c>
      <c r="AU1571">
        <f t="shared" si="665"/>
        <v>0</v>
      </c>
      <c r="AV1571">
        <f t="shared" si="666"/>
        <v>0</v>
      </c>
      <c r="AW1571">
        <f t="shared" si="667"/>
        <v>0</v>
      </c>
      <c r="AX1571">
        <f t="shared" si="668"/>
        <v>0</v>
      </c>
      <c r="AY1571">
        <f t="shared" si="669"/>
        <v>0</v>
      </c>
      <c r="AZ1571">
        <f t="shared" si="670"/>
        <v>0</v>
      </c>
    </row>
    <row r="1572" spans="1:52" ht="15" customHeight="1">
      <c r="A1572" s="245"/>
      <c r="B1572" s="9"/>
      <c r="C1572" s="132" t="s">
        <v>99</v>
      </c>
      <c r="D1572" s="389" t="str">
        <f t="shared" si="671"/>
        <v/>
      </c>
      <c r="E1572" s="390"/>
      <c r="F1572" s="391"/>
      <c r="G1572" s="480" t="str">
        <f t="shared" si="672"/>
        <v/>
      </c>
      <c r="H1572" s="481"/>
      <c r="I1572" s="481"/>
      <c r="J1572" s="481"/>
      <c r="K1572" s="481"/>
      <c r="L1572" s="482"/>
      <c r="M1572" s="27"/>
      <c r="N1572" s="27"/>
      <c r="O1572" s="27"/>
      <c r="P1572" s="27"/>
      <c r="Q1572" s="27"/>
      <c r="R1572" s="27"/>
      <c r="S1572" s="27"/>
      <c r="T1572" s="27"/>
      <c r="U1572" s="27"/>
      <c r="V1572" s="27"/>
      <c r="W1572" s="27"/>
      <c r="X1572" s="27"/>
      <c r="Y1572" s="27"/>
      <c r="Z1572" s="27"/>
      <c r="AA1572" s="27"/>
      <c r="AB1572" s="27"/>
      <c r="AC1572" s="27"/>
      <c r="AD1572" s="27"/>
      <c r="AI1572">
        <f t="shared" si="653"/>
        <v>0</v>
      </c>
      <c r="AJ1572">
        <f t="shared" si="654"/>
        <v>0</v>
      </c>
      <c r="AK1572">
        <f t="shared" si="655"/>
        <v>0</v>
      </c>
      <c r="AL1572">
        <f t="shared" si="656"/>
        <v>0</v>
      </c>
      <c r="AM1572">
        <f t="shared" si="657"/>
        <v>0</v>
      </c>
      <c r="AN1572">
        <f t="shared" si="658"/>
        <v>0</v>
      </c>
      <c r="AO1572">
        <f t="shared" si="659"/>
        <v>0</v>
      </c>
      <c r="AP1572">
        <f t="shared" si="660"/>
        <v>0</v>
      </c>
      <c r="AQ1572">
        <f t="shared" si="661"/>
        <v>0</v>
      </c>
      <c r="AR1572">
        <f t="shared" si="662"/>
        <v>0</v>
      </c>
      <c r="AS1572">
        <f t="shared" si="663"/>
        <v>0</v>
      </c>
      <c r="AT1572">
        <f t="shared" si="664"/>
        <v>0</v>
      </c>
      <c r="AU1572">
        <f t="shared" si="665"/>
        <v>0</v>
      </c>
      <c r="AV1572">
        <f t="shared" si="666"/>
        <v>0</v>
      </c>
      <c r="AW1572">
        <f t="shared" si="667"/>
        <v>0</v>
      </c>
      <c r="AX1572">
        <f t="shared" si="668"/>
        <v>0</v>
      </c>
      <c r="AY1572">
        <f t="shared" si="669"/>
        <v>0</v>
      </c>
      <c r="AZ1572">
        <f t="shared" si="670"/>
        <v>0</v>
      </c>
    </row>
    <row r="1573" spans="1:52" ht="15" customHeight="1">
      <c r="A1573" s="245"/>
      <c r="B1573" s="9"/>
      <c r="C1573" s="132" t="s">
        <v>101</v>
      </c>
      <c r="D1573" s="389" t="str">
        <f t="shared" si="671"/>
        <v/>
      </c>
      <c r="E1573" s="390"/>
      <c r="F1573" s="391"/>
      <c r="G1573" s="480" t="str">
        <f t="shared" si="672"/>
        <v/>
      </c>
      <c r="H1573" s="481"/>
      <c r="I1573" s="481"/>
      <c r="J1573" s="481"/>
      <c r="K1573" s="481"/>
      <c r="L1573" s="482"/>
      <c r="M1573" s="27"/>
      <c r="N1573" s="27"/>
      <c r="O1573" s="27"/>
      <c r="P1573" s="27"/>
      <c r="Q1573" s="27"/>
      <c r="R1573" s="27"/>
      <c r="S1573" s="27"/>
      <c r="T1573" s="27"/>
      <c r="U1573" s="27"/>
      <c r="V1573" s="27"/>
      <c r="W1573" s="27"/>
      <c r="X1573" s="27"/>
      <c r="Y1573" s="27"/>
      <c r="Z1573" s="27"/>
      <c r="AA1573" s="27"/>
      <c r="AB1573" s="27"/>
      <c r="AC1573" s="27"/>
      <c r="AD1573" s="27"/>
      <c r="AI1573">
        <f t="shared" si="653"/>
        <v>0</v>
      </c>
      <c r="AJ1573">
        <f t="shared" si="654"/>
        <v>0</v>
      </c>
      <c r="AK1573">
        <f t="shared" si="655"/>
        <v>0</v>
      </c>
      <c r="AL1573">
        <f t="shared" si="656"/>
        <v>0</v>
      </c>
      <c r="AM1573">
        <f t="shared" si="657"/>
        <v>0</v>
      </c>
      <c r="AN1573">
        <f t="shared" si="658"/>
        <v>0</v>
      </c>
      <c r="AO1573">
        <f t="shared" si="659"/>
        <v>0</v>
      </c>
      <c r="AP1573">
        <f t="shared" si="660"/>
        <v>0</v>
      </c>
      <c r="AQ1573">
        <f t="shared" si="661"/>
        <v>0</v>
      </c>
      <c r="AR1573">
        <f t="shared" si="662"/>
        <v>0</v>
      </c>
      <c r="AS1573">
        <f t="shared" si="663"/>
        <v>0</v>
      </c>
      <c r="AT1573">
        <f t="shared" si="664"/>
        <v>0</v>
      </c>
      <c r="AU1573">
        <f t="shared" si="665"/>
        <v>0</v>
      </c>
      <c r="AV1573">
        <f t="shared" si="666"/>
        <v>0</v>
      </c>
      <c r="AW1573">
        <f t="shared" si="667"/>
        <v>0</v>
      </c>
      <c r="AX1573">
        <f t="shared" si="668"/>
        <v>0</v>
      </c>
      <c r="AY1573">
        <f t="shared" si="669"/>
        <v>0</v>
      </c>
      <c r="AZ1573">
        <f t="shared" si="670"/>
        <v>0</v>
      </c>
    </row>
    <row r="1574" spans="1:52" ht="15" customHeight="1">
      <c r="A1574" s="245"/>
      <c r="B1574" s="9"/>
      <c r="C1574" s="132" t="s">
        <v>103</v>
      </c>
      <c r="D1574" s="389" t="str">
        <f t="shared" si="671"/>
        <v/>
      </c>
      <c r="E1574" s="390"/>
      <c r="F1574" s="391"/>
      <c r="G1574" s="480" t="str">
        <f t="shared" si="672"/>
        <v/>
      </c>
      <c r="H1574" s="481"/>
      <c r="I1574" s="481"/>
      <c r="J1574" s="481"/>
      <c r="K1574" s="481"/>
      <c r="L1574" s="482"/>
      <c r="M1574" s="27"/>
      <c r="N1574" s="27"/>
      <c r="O1574" s="27"/>
      <c r="P1574" s="27"/>
      <c r="Q1574" s="27"/>
      <c r="R1574" s="27"/>
      <c r="S1574" s="27"/>
      <c r="T1574" s="27"/>
      <c r="U1574" s="27"/>
      <c r="V1574" s="27"/>
      <c r="W1574" s="27"/>
      <c r="X1574" s="27"/>
      <c r="Y1574" s="27"/>
      <c r="Z1574" s="27"/>
      <c r="AA1574" s="27"/>
      <c r="AB1574" s="27"/>
      <c r="AC1574" s="27"/>
      <c r="AD1574" s="27"/>
      <c r="AI1574">
        <f t="shared" si="653"/>
        <v>0</v>
      </c>
      <c r="AJ1574">
        <f t="shared" si="654"/>
        <v>0</v>
      </c>
      <c r="AK1574">
        <f t="shared" si="655"/>
        <v>0</v>
      </c>
      <c r="AL1574">
        <f t="shared" si="656"/>
        <v>0</v>
      </c>
      <c r="AM1574">
        <f t="shared" si="657"/>
        <v>0</v>
      </c>
      <c r="AN1574">
        <f t="shared" si="658"/>
        <v>0</v>
      </c>
      <c r="AO1574">
        <f t="shared" si="659"/>
        <v>0</v>
      </c>
      <c r="AP1574">
        <f t="shared" si="660"/>
        <v>0</v>
      </c>
      <c r="AQ1574">
        <f t="shared" si="661"/>
        <v>0</v>
      </c>
      <c r="AR1574">
        <f t="shared" si="662"/>
        <v>0</v>
      </c>
      <c r="AS1574">
        <f t="shared" si="663"/>
        <v>0</v>
      </c>
      <c r="AT1574">
        <f t="shared" si="664"/>
        <v>0</v>
      </c>
      <c r="AU1574">
        <f t="shared" si="665"/>
        <v>0</v>
      </c>
      <c r="AV1574">
        <f t="shared" si="666"/>
        <v>0</v>
      </c>
      <c r="AW1574">
        <f t="shared" si="667"/>
        <v>0</v>
      </c>
      <c r="AX1574">
        <f t="shared" si="668"/>
        <v>0</v>
      </c>
      <c r="AY1574">
        <f t="shared" si="669"/>
        <v>0</v>
      </c>
      <c r="AZ1574">
        <f t="shared" si="670"/>
        <v>0</v>
      </c>
    </row>
    <row r="1575" spans="1:52" ht="15" customHeight="1">
      <c r="A1575" s="245"/>
      <c r="B1575" s="9"/>
      <c r="C1575" s="132" t="s">
        <v>105</v>
      </c>
      <c r="D1575" s="389" t="str">
        <f t="shared" si="671"/>
        <v/>
      </c>
      <c r="E1575" s="390"/>
      <c r="F1575" s="391"/>
      <c r="G1575" s="480" t="str">
        <f t="shared" si="672"/>
        <v/>
      </c>
      <c r="H1575" s="481"/>
      <c r="I1575" s="481"/>
      <c r="J1575" s="481"/>
      <c r="K1575" s="481"/>
      <c r="L1575" s="482"/>
      <c r="M1575" s="27"/>
      <c r="N1575" s="27"/>
      <c r="O1575" s="27"/>
      <c r="P1575" s="27"/>
      <c r="Q1575" s="27"/>
      <c r="R1575" s="27"/>
      <c r="S1575" s="27"/>
      <c r="T1575" s="27"/>
      <c r="U1575" s="27"/>
      <c r="V1575" s="27"/>
      <c r="W1575" s="27"/>
      <c r="X1575" s="27"/>
      <c r="Y1575" s="27"/>
      <c r="Z1575" s="27"/>
      <c r="AA1575" s="27"/>
      <c r="AB1575" s="27"/>
      <c r="AC1575" s="27"/>
      <c r="AD1575" s="27"/>
      <c r="AI1575">
        <f t="shared" si="653"/>
        <v>0</v>
      </c>
      <c r="AJ1575">
        <f t="shared" si="654"/>
        <v>0</v>
      </c>
      <c r="AK1575">
        <f t="shared" si="655"/>
        <v>0</v>
      </c>
      <c r="AL1575">
        <f t="shared" si="656"/>
        <v>0</v>
      </c>
      <c r="AM1575">
        <f t="shared" si="657"/>
        <v>0</v>
      </c>
      <c r="AN1575">
        <f t="shared" si="658"/>
        <v>0</v>
      </c>
      <c r="AO1575">
        <f t="shared" si="659"/>
        <v>0</v>
      </c>
      <c r="AP1575">
        <f t="shared" si="660"/>
        <v>0</v>
      </c>
      <c r="AQ1575">
        <f t="shared" si="661"/>
        <v>0</v>
      </c>
      <c r="AR1575">
        <f t="shared" si="662"/>
        <v>0</v>
      </c>
      <c r="AS1575">
        <f t="shared" si="663"/>
        <v>0</v>
      </c>
      <c r="AT1575">
        <f t="shared" si="664"/>
        <v>0</v>
      </c>
      <c r="AU1575">
        <f t="shared" si="665"/>
        <v>0</v>
      </c>
      <c r="AV1575">
        <f t="shared" si="666"/>
        <v>0</v>
      </c>
      <c r="AW1575">
        <f t="shared" si="667"/>
        <v>0</v>
      </c>
      <c r="AX1575">
        <f t="shared" si="668"/>
        <v>0</v>
      </c>
      <c r="AY1575">
        <f t="shared" si="669"/>
        <v>0</v>
      </c>
      <c r="AZ1575">
        <f t="shared" si="670"/>
        <v>0</v>
      </c>
    </row>
    <row r="1576" spans="1:52" ht="15" customHeight="1">
      <c r="A1576" s="245"/>
      <c r="B1576" s="9"/>
      <c r="C1576" s="132" t="s">
        <v>107</v>
      </c>
      <c r="D1576" s="389" t="str">
        <f t="shared" si="671"/>
        <v/>
      </c>
      <c r="E1576" s="390"/>
      <c r="F1576" s="391"/>
      <c r="G1576" s="480" t="str">
        <f t="shared" si="672"/>
        <v/>
      </c>
      <c r="H1576" s="481"/>
      <c r="I1576" s="481"/>
      <c r="J1576" s="481"/>
      <c r="K1576" s="481"/>
      <c r="L1576" s="482"/>
      <c r="M1576" s="27"/>
      <c r="N1576" s="27"/>
      <c r="O1576" s="27"/>
      <c r="P1576" s="27"/>
      <c r="Q1576" s="27"/>
      <c r="R1576" s="27"/>
      <c r="S1576" s="27"/>
      <c r="T1576" s="27"/>
      <c r="U1576" s="27"/>
      <c r="V1576" s="27"/>
      <c r="W1576" s="27"/>
      <c r="X1576" s="27"/>
      <c r="Y1576" s="27"/>
      <c r="Z1576" s="27"/>
      <c r="AA1576" s="27"/>
      <c r="AB1576" s="27"/>
      <c r="AC1576" s="27"/>
      <c r="AD1576" s="27"/>
      <c r="AI1576">
        <f t="shared" si="653"/>
        <v>0</v>
      </c>
      <c r="AJ1576">
        <f t="shared" si="654"/>
        <v>0</v>
      </c>
      <c r="AK1576">
        <f t="shared" si="655"/>
        <v>0</v>
      </c>
      <c r="AL1576">
        <f t="shared" si="656"/>
        <v>0</v>
      </c>
      <c r="AM1576">
        <f t="shared" si="657"/>
        <v>0</v>
      </c>
      <c r="AN1576">
        <f t="shared" si="658"/>
        <v>0</v>
      </c>
      <c r="AO1576">
        <f t="shared" si="659"/>
        <v>0</v>
      </c>
      <c r="AP1576">
        <f t="shared" si="660"/>
        <v>0</v>
      </c>
      <c r="AQ1576">
        <f t="shared" si="661"/>
        <v>0</v>
      </c>
      <c r="AR1576">
        <f t="shared" si="662"/>
        <v>0</v>
      </c>
      <c r="AS1576">
        <f t="shared" si="663"/>
        <v>0</v>
      </c>
      <c r="AT1576">
        <f t="shared" si="664"/>
        <v>0</v>
      </c>
      <c r="AU1576">
        <f t="shared" si="665"/>
        <v>0</v>
      </c>
      <c r="AV1576">
        <f t="shared" si="666"/>
        <v>0</v>
      </c>
      <c r="AW1576">
        <f t="shared" si="667"/>
        <v>0</v>
      </c>
      <c r="AX1576">
        <f t="shared" si="668"/>
        <v>0</v>
      </c>
      <c r="AY1576">
        <f t="shared" si="669"/>
        <v>0</v>
      </c>
      <c r="AZ1576">
        <f t="shared" si="670"/>
        <v>0</v>
      </c>
    </row>
    <row r="1577" spans="1:52" ht="15" customHeight="1">
      <c r="A1577" s="245"/>
      <c r="B1577" s="9"/>
      <c r="C1577" s="132" t="s">
        <v>108</v>
      </c>
      <c r="D1577" s="389" t="str">
        <f t="shared" si="671"/>
        <v/>
      </c>
      <c r="E1577" s="390"/>
      <c r="F1577" s="391"/>
      <c r="G1577" s="480" t="str">
        <f t="shared" si="672"/>
        <v/>
      </c>
      <c r="H1577" s="481"/>
      <c r="I1577" s="481"/>
      <c r="J1577" s="481"/>
      <c r="K1577" s="481"/>
      <c r="L1577" s="482"/>
      <c r="M1577" s="27"/>
      <c r="N1577" s="27"/>
      <c r="O1577" s="27"/>
      <c r="P1577" s="27"/>
      <c r="Q1577" s="27"/>
      <c r="R1577" s="27"/>
      <c r="S1577" s="27"/>
      <c r="T1577" s="27"/>
      <c r="U1577" s="27"/>
      <c r="V1577" s="27"/>
      <c r="W1577" s="27"/>
      <c r="X1577" s="27"/>
      <c r="Y1577" s="27"/>
      <c r="Z1577" s="27"/>
      <c r="AA1577" s="27"/>
      <c r="AB1577" s="27"/>
      <c r="AC1577" s="27"/>
      <c r="AD1577" s="27"/>
      <c r="AI1577">
        <f t="shared" si="653"/>
        <v>0</v>
      </c>
      <c r="AJ1577">
        <f t="shared" si="654"/>
        <v>0</v>
      </c>
      <c r="AK1577">
        <f t="shared" si="655"/>
        <v>0</v>
      </c>
      <c r="AL1577">
        <f t="shared" si="656"/>
        <v>0</v>
      </c>
      <c r="AM1577">
        <f t="shared" si="657"/>
        <v>0</v>
      </c>
      <c r="AN1577">
        <f t="shared" si="658"/>
        <v>0</v>
      </c>
      <c r="AO1577">
        <f t="shared" si="659"/>
        <v>0</v>
      </c>
      <c r="AP1577">
        <f t="shared" si="660"/>
        <v>0</v>
      </c>
      <c r="AQ1577">
        <f t="shared" si="661"/>
        <v>0</v>
      </c>
      <c r="AR1577">
        <f t="shared" si="662"/>
        <v>0</v>
      </c>
      <c r="AS1577">
        <f t="shared" si="663"/>
        <v>0</v>
      </c>
      <c r="AT1577">
        <f t="shared" si="664"/>
        <v>0</v>
      </c>
      <c r="AU1577">
        <f t="shared" si="665"/>
        <v>0</v>
      </c>
      <c r="AV1577">
        <f t="shared" si="666"/>
        <v>0</v>
      </c>
      <c r="AW1577">
        <f t="shared" si="667"/>
        <v>0</v>
      </c>
      <c r="AX1577">
        <f t="shared" si="668"/>
        <v>0</v>
      </c>
      <c r="AY1577">
        <f t="shared" si="669"/>
        <v>0</v>
      </c>
      <c r="AZ1577">
        <f t="shared" si="670"/>
        <v>0</v>
      </c>
    </row>
    <row r="1578" spans="1:52" ht="15" customHeight="1">
      <c r="A1578" s="245"/>
      <c r="B1578" s="9"/>
      <c r="C1578" s="132" t="s">
        <v>109</v>
      </c>
      <c r="D1578" s="389" t="str">
        <f t="shared" si="671"/>
        <v/>
      </c>
      <c r="E1578" s="390"/>
      <c r="F1578" s="391"/>
      <c r="G1578" s="480" t="str">
        <f t="shared" si="672"/>
        <v/>
      </c>
      <c r="H1578" s="481"/>
      <c r="I1578" s="481"/>
      <c r="J1578" s="481"/>
      <c r="K1578" s="481"/>
      <c r="L1578" s="482"/>
      <c r="M1578" s="27"/>
      <c r="N1578" s="27"/>
      <c r="O1578" s="27"/>
      <c r="P1578" s="27"/>
      <c r="Q1578" s="27"/>
      <c r="R1578" s="27"/>
      <c r="S1578" s="27"/>
      <c r="T1578" s="27"/>
      <c r="U1578" s="27"/>
      <c r="V1578" s="27"/>
      <c r="W1578" s="27"/>
      <c r="X1578" s="27"/>
      <c r="Y1578" s="27"/>
      <c r="Z1578" s="27"/>
      <c r="AA1578" s="27"/>
      <c r="AB1578" s="27"/>
      <c r="AC1578" s="27"/>
      <c r="AD1578" s="27"/>
      <c r="AI1578">
        <f t="shared" si="653"/>
        <v>0</v>
      </c>
      <c r="AJ1578">
        <f t="shared" si="654"/>
        <v>0</v>
      </c>
      <c r="AK1578">
        <f t="shared" si="655"/>
        <v>0</v>
      </c>
      <c r="AL1578">
        <f t="shared" si="656"/>
        <v>0</v>
      </c>
      <c r="AM1578">
        <f t="shared" si="657"/>
        <v>0</v>
      </c>
      <c r="AN1578">
        <f t="shared" si="658"/>
        <v>0</v>
      </c>
      <c r="AO1578">
        <f t="shared" si="659"/>
        <v>0</v>
      </c>
      <c r="AP1578">
        <f t="shared" si="660"/>
        <v>0</v>
      </c>
      <c r="AQ1578">
        <f t="shared" si="661"/>
        <v>0</v>
      </c>
      <c r="AR1578">
        <f t="shared" si="662"/>
        <v>0</v>
      </c>
      <c r="AS1578">
        <f t="shared" si="663"/>
        <v>0</v>
      </c>
      <c r="AT1578">
        <f t="shared" si="664"/>
        <v>0</v>
      </c>
      <c r="AU1578">
        <f t="shared" si="665"/>
        <v>0</v>
      </c>
      <c r="AV1578">
        <f t="shared" si="666"/>
        <v>0</v>
      </c>
      <c r="AW1578">
        <f t="shared" si="667"/>
        <v>0</v>
      </c>
      <c r="AX1578">
        <f t="shared" si="668"/>
        <v>0</v>
      </c>
      <c r="AY1578">
        <f t="shared" si="669"/>
        <v>0</v>
      </c>
      <c r="AZ1578">
        <f t="shared" si="670"/>
        <v>0</v>
      </c>
    </row>
    <row r="1579" spans="1:52" ht="15" customHeight="1">
      <c r="A1579" s="245"/>
      <c r="B1579" s="9"/>
      <c r="C1579" s="132" t="s">
        <v>110</v>
      </c>
      <c r="D1579" s="389" t="str">
        <f t="shared" si="671"/>
        <v/>
      </c>
      <c r="E1579" s="390"/>
      <c r="F1579" s="391"/>
      <c r="G1579" s="480" t="str">
        <f t="shared" si="672"/>
        <v/>
      </c>
      <c r="H1579" s="481"/>
      <c r="I1579" s="481"/>
      <c r="J1579" s="481"/>
      <c r="K1579" s="481"/>
      <c r="L1579" s="482"/>
      <c r="M1579" s="27"/>
      <c r="N1579" s="27"/>
      <c r="O1579" s="27"/>
      <c r="P1579" s="27"/>
      <c r="Q1579" s="27"/>
      <c r="R1579" s="27"/>
      <c r="S1579" s="27"/>
      <c r="T1579" s="27"/>
      <c r="U1579" s="27"/>
      <c r="V1579" s="27"/>
      <c r="W1579" s="27"/>
      <c r="X1579" s="27"/>
      <c r="Y1579" s="27"/>
      <c r="Z1579" s="27"/>
      <c r="AA1579" s="27"/>
      <c r="AB1579" s="27"/>
      <c r="AC1579" s="27"/>
      <c r="AD1579" s="27"/>
      <c r="AI1579">
        <f t="shared" si="653"/>
        <v>0</v>
      </c>
      <c r="AJ1579">
        <f t="shared" si="654"/>
        <v>0</v>
      </c>
      <c r="AK1579">
        <f t="shared" si="655"/>
        <v>0</v>
      </c>
      <c r="AL1579">
        <f t="shared" si="656"/>
        <v>0</v>
      </c>
      <c r="AM1579">
        <f t="shared" si="657"/>
        <v>0</v>
      </c>
      <c r="AN1579">
        <f t="shared" si="658"/>
        <v>0</v>
      </c>
      <c r="AO1579">
        <f t="shared" si="659"/>
        <v>0</v>
      </c>
      <c r="AP1579">
        <f t="shared" si="660"/>
        <v>0</v>
      </c>
      <c r="AQ1579">
        <f t="shared" si="661"/>
        <v>0</v>
      </c>
      <c r="AR1579">
        <f t="shared" si="662"/>
        <v>0</v>
      </c>
      <c r="AS1579">
        <f t="shared" si="663"/>
        <v>0</v>
      </c>
      <c r="AT1579">
        <f t="shared" si="664"/>
        <v>0</v>
      </c>
      <c r="AU1579">
        <f t="shared" si="665"/>
        <v>0</v>
      </c>
      <c r="AV1579">
        <f t="shared" si="666"/>
        <v>0</v>
      </c>
      <c r="AW1579">
        <f t="shared" si="667"/>
        <v>0</v>
      </c>
      <c r="AX1579">
        <f t="shared" si="668"/>
        <v>0</v>
      </c>
      <c r="AY1579">
        <f t="shared" si="669"/>
        <v>0</v>
      </c>
      <c r="AZ1579">
        <f t="shared" si="670"/>
        <v>0</v>
      </c>
    </row>
    <row r="1580" spans="1:52" ht="15" customHeight="1">
      <c r="A1580" s="245"/>
      <c r="B1580" s="9"/>
      <c r="C1580" s="132" t="s">
        <v>111</v>
      </c>
      <c r="D1580" s="389" t="str">
        <f t="shared" si="671"/>
        <v/>
      </c>
      <c r="E1580" s="390"/>
      <c r="F1580" s="391"/>
      <c r="G1580" s="480" t="str">
        <f t="shared" si="672"/>
        <v/>
      </c>
      <c r="H1580" s="481"/>
      <c r="I1580" s="481"/>
      <c r="J1580" s="481"/>
      <c r="K1580" s="481"/>
      <c r="L1580" s="482"/>
      <c r="M1580" s="27"/>
      <c r="N1580" s="27"/>
      <c r="O1580" s="27"/>
      <c r="P1580" s="27"/>
      <c r="Q1580" s="27"/>
      <c r="R1580" s="27"/>
      <c r="S1580" s="27"/>
      <c r="T1580" s="27"/>
      <c r="U1580" s="27"/>
      <c r="V1580" s="27"/>
      <c r="W1580" s="27"/>
      <c r="X1580" s="27"/>
      <c r="Y1580" s="27"/>
      <c r="Z1580" s="27"/>
      <c r="AA1580" s="27"/>
      <c r="AB1580" s="27"/>
      <c r="AC1580" s="27"/>
      <c r="AD1580" s="27"/>
      <c r="AI1580">
        <f t="shared" si="653"/>
        <v>0</v>
      </c>
      <c r="AJ1580">
        <f t="shared" si="654"/>
        <v>0</v>
      </c>
      <c r="AK1580">
        <f t="shared" si="655"/>
        <v>0</v>
      </c>
      <c r="AL1580">
        <f t="shared" si="656"/>
        <v>0</v>
      </c>
      <c r="AM1580">
        <f t="shared" si="657"/>
        <v>0</v>
      </c>
      <c r="AN1580">
        <f t="shared" si="658"/>
        <v>0</v>
      </c>
      <c r="AO1580">
        <f t="shared" si="659"/>
        <v>0</v>
      </c>
      <c r="AP1580">
        <f t="shared" si="660"/>
        <v>0</v>
      </c>
      <c r="AQ1580">
        <f t="shared" si="661"/>
        <v>0</v>
      </c>
      <c r="AR1580">
        <f t="shared" si="662"/>
        <v>0</v>
      </c>
      <c r="AS1580">
        <f t="shared" si="663"/>
        <v>0</v>
      </c>
      <c r="AT1580">
        <f t="shared" si="664"/>
        <v>0</v>
      </c>
      <c r="AU1580">
        <f t="shared" si="665"/>
        <v>0</v>
      </c>
      <c r="AV1580">
        <f t="shared" si="666"/>
        <v>0</v>
      </c>
      <c r="AW1580">
        <f t="shared" si="667"/>
        <v>0</v>
      </c>
      <c r="AX1580">
        <f t="shared" si="668"/>
        <v>0</v>
      </c>
      <c r="AY1580">
        <f t="shared" si="669"/>
        <v>0</v>
      </c>
      <c r="AZ1580">
        <f t="shared" si="670"/>
        <v>0</v>
      </c>
    </row>
    <row r="1581" spans="1:52" ht="15" customHeight="1">
      <c r="A1581" s="245"/>
      <c r="B1581" s="9"/>
      <c r="C1581" s="132" t="s">
        <v>112</v>
      </c>
      <c r="D1581" s="389" t="str">
        <f t="shared" si="671"/>
        <v/>
      </c>
      <c r="E1581" s="390"/>
      <c r="F1581" s="391"/>
      <c r="G1581" s="480" t="str">
        <f t="shared" si="672"/>
        <v/>
      </c>
      <c r="H1581" s="481"/>
      <c r="I1581" s="481"/>
      <c r="J1581" s="481"/>
      <c r="K1581" s="481"/>
      <c r="L1581" s="482"/>
      <c r="M1581" s="27"/>
      <c r="N1581" s="27"/>
      <c r="O1581" s="27"/>
      <c r="P1581" s="27"/>
      <c r="Q1581" s="27"/>
      <c r="R1581" s="27"/>
      <c r="S1581" s="27"/>
      <c r="T1581" s="27"/>
      <c r="U1581" s="27"/>
      <c r="V1581" s="27"/>
      <c r="W1581" s="27"/>
      <c r="X1581" s="27"/>
      <c r="Y1581" s="27"/>
      <c r="Z1581" s="27"/>
      <c r="AA1581" s="27"/>
      <c r="AB1581" s="27"/>
      <c r="AC1581" s="27"/>
      <c r="AD1581" s="27"/>
      <c r="AI1581">
        <f t="shared" si="653"/>
        <v>0</v>
      </c>
      <c r="AJ1581">
        <f t="shared" si="654"/>
        <v>0</v>
      </c>
      <c r="AK1581">
        <f t="shared" si="655"/>
        <v>0</v>
      </c>
      <c r="AL1581">
        <f t="shared" si="656"/>
        <v>0</v>
      </c>
      <c r="AM1581">
        <f t="shared" si="657"/>
        <v>0</v>
      </c>
      <c r="AN1581">
        <f t="shared" si="658"/>
        <v>0</v>
      </c>
      <c r="AO1581">
        <f t="shared" si="659"/>
        <v>0</v>
      </c>
      <c r="AP1581">
        <f t="shared" si="660"/>
        <v>0</v>
      </c>
      <c r="AQ1581">
        <f t="shared" si="661"/>
        <v>0</v>
      </c>
      <c r="AR1581">
        <f t="shared" si="662"/>
        <v>0</v>
      </c>
      <c r="AS1581">
        <f t="shared" si="663"/>
        <v>0</v>
      </c>
      <c r="AT1581">
        <f t="shared" si="664"/>
        <v>0</v>
      </c>
      <c r="AU1581">
        <f t="shared" si="665"/>
        <v>0</v>
      </c>
      <c r="AV1581">
        <f t="shared" si="666"/>
        <v>0</v>
      </c>
      <c r="AW1581">
        <f t="shared" si="667"/>
        <v>0</v>
      </c>
      <c r="AX1581">
        <f t="shared" si="668"/>
        <v>0</v>
      </c>
      <c r="AY1581">
        <f t="shared" si="669"/>
        <v>0</v>
      </c>
      <c r="AZ1581">
        <f t="shared" si="670"/>
        <v>0</v>
      </c>
    </row>
    <row r="1582" spans="1:52" ht="15" customHeight="1">
      <c r="A1582" s="245"/>
      <c r="B1582" s="9"/>
      <c r="C1582" s="132" t="s">
        <v>113</v>
      </c>
      <c r="D1582" s="389" t="str">
        <f t="shared" si="671"/>
        <v/>
      </c>
      <c r="E1582" s="390"/>
      <c r="F1582" s="391"/>
      <c r="G1582" s="480" t="str">
        <f t="shared" si="672"/>
        <v/>
      </c>
      <c r="H1582" s="481"/>
      <c r="I1582" s="481"/>
      <c r="J1582" s="481"/>
      <c r="K1582" s="481"/>
      <c r="L1582" s="482"/>
      <c r="M1582" s="27"/>
      <c r="N1582" s="27"/>
      <c r="O1582" s="27"/>
      <c r="P1582" s="27"/>
      <c r="Q1582" s="27"/>
      <c r="R1582" s="27"/>
      <c r="S1582" s="27"/>
      <c r="T1582" s="27"/>
      <c r="U1582" s="27"/>
      <c r="V1582" s="27"/>
      <c r="W1582" s="27"/>
      <c r="X1582" s="27"/>
      <c r="Y1582" s="27"/>
      <c r="Z1582" s="27"/>
      <c r="AA1582" s="27"/>
      <c r="AB1582" s="27"/>
      <c r="AC1582" s="27"/>
      <c r="AD1582" s="27"/>
      <c r="AI1582">
        <f t="shared" si="653"/>
        <v>0</v>
      </c>
      <c r="AJ1582">
        <f t="shared" si="654"/>
        <v>0</v>
      </c>
      <c r="AK1582">
        <f t="shared" si="655"/>
        <v>0</v>
      </c>
      <c r="AL1582">
        <f t="shared" si="656"/>
        <v>0</v>
      </c>
      <c r="AM1582">
        <f t="shared" si="657"/>
        <v>0</v>
      </c>
      <c r="AN1582">
        <f t="shared" si="658"/>
        <v>0</v>
      </c>
      <c r="AO1582">
        <f t="shared" si="659"/>
        <v>0</v>
      </c>
      <c r="AP1582">
        <f t="shared" si="660"/>
        <v>0</v>
      </c>
      <c r="AQ1582">
        <f t="shared" si="661"/>
        <v>0</v>
      </c>
      <c r="AR1582">
        <f t="shared" si="662"/>
        <v>0</v>
      </c>
      <c r="AS1582">
        <f t="shared" si="663"/>
        <v>0</v>
      </c>
      <c r="AT1582">
        <f t="shared" si="664"/>
        <v>0</v>
      </c>
      <c r="AU1582">
        <f t="shared" si="665"/>
        <v>0</v>
      </c>
      <c r="AV1582">
        <f t="shared" si="666"/>
        <v>0</v>
      </c>
      <c r="AW1582">
        <f t="shared" si="667"/>
        <v>0</v>
      </c>
      <c r="AX1582">
        <f t="shared" si="668"/>
        <v>0</v>
      </c>
      <c r="AY1582">
        <f t="shared" si="669"/>
        <v>0</v>
      </c>
      <c r="AZ1582">
        <f t="shared" si="670"/>
        <v>0</v>
      </c>
    </row>
    <row r="1583" spans="1:52" ht="15" customHeight="1">
      <c r="A1583" s="245"/>
      <c r="B1583" s="9"/>
      <c r="C1583" s="132" t="s">
        <v>114</v>
      </c>
      <c r="D1583" s="389" t="str">
        <f t="shared" si="671"/>
        <v/>
      </c>
      <c r="E1583" s="390"/>
      <c r="F1583" s="391"/>
      <c r="G1583" s="480" t="str">
        <f t="shared" si="672"/>
        <v/>
      </c>
      <c r="H1583" s="481"/>
      <c r="I1583" s="481"/>
      <c r="J1583" s="481"/>
      <c r="K1583" s="481"/>
      <c r="L1583" s="482"/>
      <c r="M1583" s="27"/>
      <c r="N1583" s="27"/>
      <c r="O1583" s="27"/>
      <c r="P1583" s="27"/>
      <c r="Q1583" s="27"/>
      <c r="R1583" s="27"/>
      <c r="S1583" s="27"/>
      <c r="T1583" s="27"/>
      <c r="U1583" s="27"/>
      <c r="V1583" s="27"/>
      <c r="W1583" s="27"/>
      <c r="X1583" s="27"/>
      <c r="Y1583" s="27"/>
      <c r="Z1583" s="27"/>
      <c r="AA1583" s="27"/>
      <c r="AB1583" s="27"/>
      <c r="AC1583" s="27"/>
      <c r="AD1583" s="27"/>
      <c r="AI1583">
        <f t="shared" si="653"/>
        <v>0</v>
      </c>
      <c r="AJ1583">
        <f t="shared" si="654"/>
        <v>0</v>
      </c>
      <c r="AK1583">
        <f t="shared" si="655"/>
        <v>0</v>
      </c>
      <c r="AL1583">
        <f t="shared" si="656"/>
        <v>0</v>
      </c>
      <c r="AM1583">
        <f t="shared" si="657"/>
        <v>0</v>
      </c>
      <c r="AN1583">
        <f t="shared" si="658"/>
        <v>0</v>
      </c>
      <c r="AO1583">
        <f t="shared" si="659"/>
        <v>0</v>
      </c>
      <c r="AP1583">
        <f t="shared" si="660"/>
        <v>0</v>
      </c>
      <c r="AQ1583">
        <f t="shared" si="661"/>
        <v>0</v>
      </c>
      <c r="AR1583">
        <f t="shared" si="662"/>
        <v>0</v>
      </c>
      <c r="AS1583">
        <f t="shared" si="663"/>
        <v>0</v>
      </c>
      <c r="AT1583">
        <f t="shared" si="664"/>
        <v>0</v>
      </c>
      <c r="AU1583">
        <f t="shared" si="665"/>
        <v>0</v>
      </c>
      <c r="AV1583">
        <f t="shared" si="666"/>
        <v>0</v>
      </c>
      <c r="AW1583">
        <f t="shared" si="667"/>
        <v>0</v>
      </c>
      <c r="AX1583">
        <f t="shared" si="668"/>
        <v>0</v>
      </c>
      <c r="AY1583">
        <f t="shared" si="669"/>
        <v>0</v>
      </c>
      <c r="AZ1583">
        <f t="shared" si="670"/>
        <v>0</v>
      </c>
    </row>
    <row r="1584" spans="1:52" ht="15" customHeight="1">
      <c r="A1584" s="245"/>
      <c r="B1584" s="9"/>
      <c r="C1584" s="132" t="s">
        <v>115</v>
      </c>
      <c r="D1584" s="389" t="str">
        <f t="shared" si="671"/>
        <v/>
      </c>
      <c r="E1584" s="390"/>
      <c r="F1584" s="391"/>
      <c r="G1584" s="480" t="str">
        <f t="shared" si="672"/>
        <v/>
      </c>
      <c r="H1584" s="481"/>
      <c r="I1584" s="481"/>
      <c r="J1584" s="481"/>
      <c r="K1584" s="481"/>
      <c r="L1584" s="482"/>
      <c r="M1584" s="27"/>
      <c r="N1584" s="27"/>
      <c r="O1584" s="27"/>
      <c r="P1584" s="27"/>
      <c r="Q1584" s="27"/>
      <c r="R1584" s="27"/>
      <c r="S1584" s="27"/>
      <c r="T1584" s="27"/>
      <c r="U1584" s="27"/>
      <c r="V1584" s="27"/>
      <c r="W1584" s="27"/>
      <c r="X1584" s="27"/>
      <c r="Y1584" s="27"/>
      <c r="Z1584" s="27"/>
      <c r="AA1584" s="27"/>
      <c r="AB1584" s="27"/>
      <c r="AC1584" s="27"/>
      <c r="AD1584" s="27"/>
      <c r="AI1584">
        <f t="shared" si="653"/>
        <v>0</v>
      </c>
      <c r="AJ1584">
        <f t="shared" si="654"/>
        <v>0</v>
      </c>
      <c r="AK1584">
        <f t="shared" si="655"/>
        <v>0</v>
      </c>
      <c r="AL1584">
        <f t="shared" si="656"/>
        <v>0</v>
      </c>
      <c r="AM1584">
        <f t="shared" si="657"/>
        <v>0</v>
      </c>
      <c r="AN1584">
        <f t="shared" si="658"/>
        <v>0</v>
      </c>
      <c r="AO1584">
        <f t="shared" si="659"/>
        <v>0</v>
      </c>
      <c r="AP1584">
        <f t="shared" si="660"/>
        <v>0</v>
      </c>
      <c r="AQ1584">
        <f t="shared" si="661"/>
        <v>0</v>
      </c>
      <c r="AR1584">
        <f t="shared" si="662"/>
        <v>0</v>
      </c>
      <c r="AS1584">
        <f t="shared" si="663"/>
        <v>0</v>
      </c>
      <c r="AT1584">
        <f t="shared" si="664"/>
        <v>0</v>
      </c>
      <c r="AU1584">
        <f t="shared" si="665"/>
        <v>0</v>
      </c>
      <c r="AV1584">
        <f t="shared" si="666"/>
        <v>0</v>
      </c>
      <c r="AW1584">
        <f t="shared" si="667"/>
        <v>0</v>
      </c>
      <c r="AX1584">
        <f t="shared" si="668"/>
        <v>0</v>
      </c>
      <c r="AY1584">
        <f t="shared" si="669"/>
        <v>0</v>
      </c>
      <c r="AZ1584">
        <f t="shared" si="670"/>
        <v>0</v>
      </c>
    </row>
    <row r="1585" spans="1:52" ht="15" customHeight="1">
      <c r="A1585" s="245"/>
      <c r="B1585" s="9"/>
      <c r="C1585" s="132" t="s">
        <v>116</v>
      </c>
      <c r="D1585" s="389" t="str">
        <f t="shared" si="671"/>
        <v/>
      </c>
      <c r="E1585" s="390"/>
      <c r="F1585" s="391"/>
      <c r="G1585" s="480" t="str">
        <f t="shared" si="672"/>
        <v/>
      </c>
      <c r="H1585" s="481"/>
      <c r="I1585" s="481"/>
      <c r="J1585" s="481"/>
      <c r="K1585" s="481"/>
      <c r="L1585" s="482"/>
      <c r="M1585" s="27"/>
      <c r="N1585" s="27"/>
      <c r="O1585" s="27"/>
      <c r="P1585" s="27"/>
      <c r="Q1585" s="27"/>
      <c r="R1585" s="27"/>
      <c r="S1585" s="27"/>
      <c r="T1585" s="27"/>
      <c r="U1585" s="27"/>
      <c r="V1585" s="27"/>
      <c r="W1585" s="27"/>
      <c r="X1585" s="27"/>
      <c r="Y1585" s="27"/>
      <c r="Z1585" s="27"/>
      <c r="AA1585" s="27"/>
      <c r="AB1585" s="27"/>
      <c r="AC1585" s="27"/>
      <c r="AD1585" s="27"/>
      <c r="AI1585">
        <f t="shared" si="653"/>
        <v>0</v>
      </c>
      <c r="AJ1585">
        <f t="shared" si="654"/>
        <v>0</v>
      </c>
      <c r="AK1585">
        <f t="shared" si="655"/>
        <v>0</v>
      </c>
      <c r="AL1585">
        <f t="shared" si="656"/>
        <v>0</v>
      </c>
      <c r="AM1585">
        <f t="shared" si="657"/>
        <v>0</v>
      </c>
      <c r="AN1585">
        <f t="shared" si="658"/>
        <v>0</v>
      </c>
      <c r="AO1585">
        <f t="shared" si="659"/>
        <v>0</v>
      </c>
      <c r="AP1585">
        <f t="shared" si="660"/>
        <v>0</v>
      </c>
      <c r="AQ1585">
        <f t="shared" si="661"/>
        <v>0</v>
      </c>
      <c r="AR1585">
        <f t="shared" si="662"/>
        <v>0</v>
      </c>
      <c r="AS1585">
        <f t="shared" si="663"/>
        <v>0</v>
      </c>
      <c r="AT1585">
        <f t="shared" si="664"/>
        <v>0</v>
      </c>
      <c r="AU1585">
        <f t="shared" si="665"/>
        <v>0</v>
      </c>
      <c r="AV1585">
        <f t="shared" si="666"/>
        <v>0</v>
      </c>
      <c r="AW1585">
        <f t="shared" si="667"/>
        <v>0</v>
      </c>
      <c r="AX1585">
        <f t="shared" si="668"/>
        <v>0</v>
      </c>
      <c r="AY1585">
        <f t="shared" si="669"/>
        <v>0</v>
      </c>
      <c r="AZ1585">
        <f t="shared" si="670"/>
        <v>0</v>
      </c>
    </row>
    <row r="1586" spans="1:52" ht="15" customHeight="1">
      <c r="A1586" s="245"/>
      <c r="B1586" s="9"/>
      <c r="C1586" s="132" t="s">
        <v>117</v>
      </c>
      <c r="D1586" s="389" t="str">
        <f t="shared" si="671"/>
        <v/>
      </c>
      <c r="E1586" s="390"/>
      <c r="F1586" s="391"/>
      <c r="G1586" s="480" t="str">
        <f t="shared" si="672"/>
        <v/>
      </c>
      <c r="H1586" s="481"/>
      <c r="I1586" s="481"/>
      <c r="J1586" s="481"/>
      <c r="K1586" s="481"/>
      <c r="L1586" s="482"/>
      <c r="M1586" s="27"/>
      <c r="N1586" s="27"/>
      <c r="O1586" s="27"/>
      <c r="P1586" s="27"/>
      <c r="Q1586" s="27"/>
      <c r="R1586" s="27"/>
      <c r="S1586" s="27"/>
      <c r="T1586" s="27"/>
      <c r="U1586" s="27"/>
      <c r="V1586" s="27"/>
      <c r="W1586" s="27"/>
      <c r="X1586" s="27"/>
      <c r="Y1586" s="27"/>
      <c r="Z1586" s="27"/>
      <c r="AA1586" s="27"/>
      <c r="AB1586" s="27"/>
      <c r="AC1586" s="27"/>
      <c r="AD1586" s="27"/>
      <c r="AI1586">
        <f t="shared" si="653"/>
        <v>0</v>
      </c>
      <c r="AJ1586">
        <f t="shared" si="654"/>
        <v>0</v>
      </c>
      <c r="AK1586">
        <f t="shared" si="655"/>
        <v>0</v>
      </c>
      <c r="AL1586">
        <f t="shared" si="656"/>
        <v>0</v>
      </c>
      <c r="AM1586">
        <f t="shared" si="657"/>
        <v>0</v>
      </c>
      <c r="AN1586">
        <f t="shared" si="658"/>
        <v>0</v>
      </c>
      <c r="AO1586">
        <f t="shared" si="659"/>
        <v>0</v>
      </c>
      <c r="AP1586">
        <f t="shared" si="660"/>
        <v>0</v>
      </c>
      <c r="AQ1586">
        <f t="shared" si="661"/>
        <v>0</v>
      </c>
      <c r="AR1586">
        <f t="shared" si="662"/>
        <v>0</v>
      </c>
      <c r="AS1586">
        <f t="shared" si="663"/>
        <v>0</v>
      </c>
      <c r="AT1586">
        <f t="shared" si="664"/>
        <v>0</v>
      </c>
      <c r="AU1586">
        <f t="shared" si="665"/>
        <v>0</v>
      </c>
      <c r="AV1586">
        <f t="shared" si="666"/>
        <v>0</v>
      </c>
      <c r="AW1586">
        <f t="shared" si="667"/>
        <v>0</v>
      </c>
      <c r="AX1586">
        <f t="shared" si="668"/>
        <v>0</v>
      </c>
      <c r="AY1586">
        <f t="shared" si="669"/>
        <v>0</v>
      </c>
      <c r="AZ1586">
        <f t="shared" si="670"/>
        <v>0</v>
      </c>
    </row>
    <row r="1587" spans="1:52" ht="15" customHeight="1">
      <c r="A1587" s="245"/>
      <c r="B1587" s="9"/>
      <c r="C1587" s="132" t="s">
        <v>118</v>
      </c>
      <c r="D1587" s="389" t="str">
        <f t="shared" si="671"/>
        <v/>
      </c>
      <c r="E1587" s="390"/>
      <c r="F1587" s="391"/>
      <c r="G1587" s="480" t="str">
        <f t="shared" si="672"/>
        <v/>
      </c>
      <c r="H1587" s="481"/>
      <c r="I1587" s="481"/>
      <c r="J1587" s="481"/>
      <c r="K1587" s="481"/>
      <c r="L1587" s="482"/>
      <c r="M1587" s="27"/>
      <c r="N1587" s="27"/>
      <c r="O1587" s="27"/>
      <c r="P1587" s="27"/>
      <c r="Q1587" s="27"/>
      <c r="R1587" s="27"/>
      <c r="S1587" s="27"/>
      <c r="T1587" s="27"/>
      <c r="U1587" s="27"/>
      <c r="V1587" s="27"/>
      <c r="W1587" s="27"/>
      <c r="X1587" s="27"/>
      <c r="Y1587" s="27"/>
      <c r="Z1587" s="27"/>
      <c r="AA1587" s="27"/>
      <c r="AB1587" s="27"/>
      <c r="AC1587" s="27"/>
      <c r="AD1587" s="27"/>
      <c r="AI1587">
        <f t="shared" si="653"/>
        <v>0</v>
      </c>
      <c r="AJ1587">
        <f t="shared" si="654"/>
        <v>0</v>
      </c>
      <c r="AK1587">
        <f t="shared" si="655"/>
        <v>0</v>
      </c>
      <c r="AL1587">
        <f t="shared" si="656"/>
        <v>0</v>
      </c>
      <c r="AM1587">
        <f t="shared" si="657"/>
        <v>0</v>
      </c>
      <c r="AN1587">
        <f t="shared" si="658"/>
        <v>0</v>
      </c>
      <c r="AO1587">
        <f t="shared" si="659"/>
        <v>0</v>
      </c>
      <c r="AP1587">
        <f t="shared" si="660"/>
        <v>0</v>
      </c>
      <c r="AQ1587">
        <f t="shared" si="661"/>
        <v>0</v>
      </c>
      <c r="AR1587">
        <f t="shared" si="662"/>
        <v>0</v>
      </c>
      <c r="AS1587">
        <f t="shared" si="663"/>
        <v>0</v>
      </c>
      <c r="AT1587">
        <f t="shared" si="664"/>
        <v>0</v>
      </c>
      <c r="AU1587">
        <f t="shared" si="665"/>
        <v>0</v>
      </c>
      <c r="AV1587">
        <f t="shared" si="666"/>
        <v>0</v>
      </c>
      <c r="AW1587">
        <f t="shared" si="667"/>
        <v>0</v>
      </c>
      <c r="AX1587">
        <f t="shared" si="668"/>
        <v>0</v>
      </c>
      <c r="AY1587">
        <f t="shared" si="669"/>
        <v>0</v>
      </c>
      <c r="AZ1587">
        <f t="shared" si="670"/>
        <v>0</v>
      </c>
    </row>
    <row r="1588" spans="1:52" ht="15" customHeight="1">
      <c r="A1588" s="245"/>
      <c r="B1588" s="9"/>
      <c r="C1588" s="132" t="s">
        <v>119</v>
      </c>
      <c r="D1588" s="389" t="str">
        <f t="shared" si="671"/>
        <v/>
      </c>
      <c r="E1588" s="390"/>
      <c r="F1588" s="391"/>
      <c r="G1588" s="480" t="str">
        <f t="shared" si="672"/>
        <v/>
      </c>
      <c r="H1588" s="481"/>
      <c r="I1588" s="481"/>
      <c r="J1588" s="481"/>
      <c r="K1588" s="481"/>
      <c r="L1588" s="482"/>
      <c r="M1588" s="27"/>
      <c r="N1588" s="27"/>
      <c r="O1588" s="27"/>
      <c r="P1588" s="27"/>
      <c r="Q1588" s="27"/>
      <c r="R1588" s="27"/>
      <c r="S1588" s="27"/>
      <c r="T1588" s="27"/>
      <c r="U1588" s="27"/>
      <c r="V1588" s="27"/>
      <c r="W1588" s="27"/>
      <c r="X1588" s="27"/>
      <c r="Y1588" s="27"/>
      <c r="Z1588" s="27"/>
      <c r="AA1588" s="27"/>
      <c r="AB1588" s="27"/>
      <c r="AC1588" s="27"/>
      <c r="AD1588" s="27"/>
      <c r="AI1588">
        <f t="shared" si="653"/>
        <v>0</v>
      </c>
      <c r="AJ1588">
        <f t="shared" si="654"/>
        <v>0</v>
      </c>
      <c r="AK1588">
        <f t="shared" si="655"/>
        <v>0</v>
      </c>
      <c r="AL1588">
        <f t="shared" si="656"/>
        <v>0</v>
      </c>
      <c r="AM1588">
        <f t="shared" si="657"/>
        <v>0</v>
      </c>
      <c r="AN1588">
        <f t="shared" si="658"/>
        <v>0</v>
      </c>
      <c r="AO1588">
        <f t="shared" si="659"/>
        <v>0</v>
      </c>
      <c r="AP1588">
        <f t="shared" si="660"/>
        <v>0</v>
      </c>
      <c r="AQ1588">
        <f t="shared" si="661"/>
        <v>0</v>
      </c>
      <c r="AR1588">
        <f t="shared" si="662"/>
        <v>0</v>
      </c>
      <c r="AS1588">
        <f t="shared" si="663"/>
        <v>0</v>
      </c>
      <c r="AT1588">
        <f t="shared" si="664"/>
        <v>0</v>
      </c>
      <c r="AU1588">
        <f t="shared" si="665"/>
        <v>0</v>
      </c>
      <c r="AV1588">
        <f t="shared" si="666"/>
        <v>0</v>
      </c>
      <c r="AW1588">
        <f t="shared" si="667"/>
        <v>0</v>
      </c>
      <c r="AX1588">
        <f t="shared" si="668"/>
        <v>0</v>
      </c>
      <c r="AY1588">
        <f t="shared" si="669"/>
        <v>0</v>
      </c>
      <c r="AZ1588">
        <f t="shared" si="670"/>
        <v>0</v>
      </c>
    </row>
    <row r="1589" spans="1:52" ht="15" customHeight="1">
      <c r="A1589" s="245"/>
      <c r="B1589" s="9"/>
      <c r="C1589" s="132" t="s">
        <v>120</v>
      </c>
      <c r="D1589" s="389" t="str">
        <f t="shared" si="671"/>
        <v/>
      </c>
      <c r="E1589" s="390"/>
      <c r="F1589" s="391"/>
      <c r="G1589" s="480" t="str">
        <f t="shared" si="672"/>
        <v/>
      </c>
      <c r="H1589" s="481"/>
      <c r="I1589" s="481"/>
      <c r="J1589" s="481"/>
      <c r="K1589" s="481"/>
      <c r="L1589" s="482"/>
      <c r="M1589" s="27"/>
      <c r="N1589" s="27"/>
      <c r="O1589" s="27"/>
      <c r="P1589" s="27"/>
      <c r="Q1589" s="27"/>
      <c r="R1589" s="27"/>
      <c r="S1589" s="27"/>
      <c r="T1589" s="27"/>
      <c r="U1589" s="27"/>
      <c r="V1589" s="27"/>
      <c r="W1589" s="27"/>
      <c r="X1589" s="27"/>
      <c r="Y1589" s="27"/>
      <c r="Z1589" s="27"/>
      <c r="AA1589" s="27"/>
      <c r="AB1589" s="27"/>
      <c r="AC1589" s="27"/>
      <c r="AD1589" s="27"/>
      <c r="AI1589">
        <f t="shared" si="653"/>
        <v>0</v>
      </c>
      <c r="AJ1589">
        <f t="shared" si="654"/>
        <v>0</v>
      </c>
      <c r="AK1589">
        <f t="shared" si="655"/>
        <v>0</v>
      </c>
      <c r="AL1589">
        <f t="shared" si="656"/>
        <v>0</v>
      </c>
      <c r="AM1589">
        <f t="shared" si="657"/>
        <v>0</v>
      </c>
      <c r="AN1589">
        <f t="shared" si="658"/>
        <v>0</v>
      </c>
      <c r="AO1589">
        <f t="shared" si="659"/>
        <v>0</v>
      </c>
      <c r="AP1589">
        <f t="shared" si="660"/>
        <v>0</v>
      </c>
      <c r="AQ1589">
        <f t="shared" si="661"/>
        <v>0</v>
      </c>
      <c r="AR1589">
        <f t="shared" si="662"/>
        <v>0</v>
      </c>
      <c r="AS1589">
        <f t="shared" si="663"/>
        <v>0</v>
      </c>
      <c r="AT1589">
        <f t="shared" si="664"/>
        <v>0</v>
      </c>
      <c r="AU1589">
        <f t="shared" si="665"/>
        <v>0</v>
      </c>
      <c r="AV1589">
        <f t="shared" si="666"/>
        <v>0</v>
      </c>
      <c r="AW1589">
        <f t="shared" si="667"/>
        <v>0</v>
      </c>
      <c r="AX1589">
        <f t="shared" si="668"/>
        <v>0</v>
      </c>
      <c r="AY1589">
        <f t="shared" si="669"/>
        <v>0</v>
      </c>
      <c r="AZ1589">
        <f t="shared" si="670"/>
        <v>0</v>
      </c>
    </row>
    <row r="1590" spans="1:52" ht="15" customHeight="1">
      <c r="A1590" s="245"/>
      <c r="B1590" s="9"/>
      <c r="C1590" s="132" t="s">
        <v>121</v>
      </c>
      <c r="D1590" s="389" t="str">
        <f t="shared" si="671"/>
        <v/>
      </c>
      <c r="E1590" s="390"/>
      <c r="F1590" s="391"/>
      <c r="G1590" s="480" t="str">
        <f t="shared" si="672"/>
        <v/>
      </c>
      <c r="H1590" s="481"/>
      <c r="I1590" s="481"/>
      <c r="J1590" s="481"/>
      <c r="K1590" s="481"/>
      <c r="L1590" s="482"/>
      <c r="M1590" s="27"/>
      <c r="N1590" s="27"/>
      <c r="O1590" s="27"/>
      <c r="P1590" s="27"/>
      <c r="Q1590" s="27"/>
      <c r="R1590" s="27"/>
      <c r="S1590" s="27"/>
      <c r="T1590" s="27"/>
      <c r="U1590" s="27"/>
      <c r="V1590" s="27"/>
      <c r="W1590" s="27"/>
      <c r="X1590" s="27"/>
      <c r="Y1590" s="27"/>
      <c r="Z1590" s="27"/>
      <c r="AA1590" s="27"/>
      <c r="AB1590" s="27"/>
      <c r="AC1590" s="27"/>
      <c r="AD1590" s="27"/>
      <c r="AI1590">
        <f t="shared" si="653"/>
        <v>0</v>
      </c>
      <c r="AJ1590">
        <f t="shared" si="654"/>
        <v>0</v>
      </c>
      <c r="AK1590">
        <f t="shared" si="655"/>
        <v>0</v>
      </c>
      <c r="AL1590">
        <f t="shared" si="656"/>
        <v>0</v>
      </c>
      <c r="AM1590">
        <f t="shared" si="657"/>
        <v>0</v>
      </c>
      <c r="AN1590">
        <f t="shared" si="658"/>
        <v>0</v>
      </c>
      <c r="AO1590">
        <f t="shared" si="659"/>
        <v>0</v>
      </c>
      <c r="AP1590">
        <f t="shared" si="660"/>
        <v>0</v>
      </c>
      <c r="AQ1590">
        <f t="shared" si="661"/>
        <v>0</v>
      </c>
      <c r="AR1590">
        <f t="shared" si="662"/>
        <v>0</v>
      </c>
      <c r="AS1590">
        <f t="shared" si="663"/>
        <v>0</v>
      </c>
      <c r="AT1590">
        <f t="shared" si="664"/>
        <v>0</v>
      </c>
      <c r="AU1590">
        <f t="shared" si="665"/>
        <v>0</v>
      </c>
      <c r="AV1590">
        <f t="shared" si="666"/>
        <v>0</v>
      </c>
      <c r="AW1590">
        <f t="shared" si="667"/>
        <v>0</v>
      </c>
      <c r="AX1590">
        <f t="shared" si="668"/>
        <v>0</v>
      </c>
      <c r="AY1590">
        <f t="shared" si="669"/>
        <v>0</v>
      </c>
      <c r="AZ1590">
        <f t="shared" si="670"/>
        <v>0</v>
      </c>
    </row>
    <row r="1591" spans="1:52" ht="15" customHeight="1">
      <c r="A1591" s="245"/>
      <c r="B1591" s="9"/>
      <c r="C1591" s="132" t="s">
        <v>122</v>
      </c>
      <c r="D1591" s="389" t="str">
        <f t="shared" si="671"/>
        <v/>
      </c>
      <c r="E1591" s="390"/>
      <c r="F1591" s="391"/>
      <c r="G1591" s="480" t="str">
        <f t="shared" si="672"/>
        <v/>
      </c>
      <c r="H1591" s="481"/>
      <c r="I1591" s="481"/>
      <c r="J1591" s="481"/>
      <c r="K1591" s="481"/>
      <c r="L1591" s="482"/>
      <c r="M1591" s="27"/>
      <c r="N1591" s="27"/>
      <c r="O1591" s="27"/>
      <c r="P1591" s="27"/>
      <c r="Q1591" s="27"/>
      <c r="R1591" s="27"/>
      <c r="S1591" s="27"/>
      <c r="T1591" s="27"/>
      <c r="U1591" s="27"/>
      <c r="V1591" s="27"/>
      <c r="W1591" s="27"/>
      <c r="X1591" s="27"/>
      <c r="Y1591" s="27"/>
      <c r="Z1591" s="27"/>
      <c r="AA1591" s="27"/>
      <c r="AB1591" s="27"/>
      <c r="AC1591" s="27"/>
      <c r="AD1591" s="27"/>
      <c r="AI1591">
        <f t="shared" si="653"/>
        <v>0</v>
      </c>
      <c r="AJ1591">
        <f t="shared" si="654"/>
        <v>0</v>
      </c>
      <c r="AK1591">
        <f t="shared" si="655"/>
        <v>0</v>
      </c>
      <c r="AL1591">
        <f t="shared" si="656"/>
        <v>0</v>
      </c>
      <c r="AM1591">
        <f t="shared" si="657"/>
        <v>0</v>
      </c>
      <c r="AN1591">
        <f t="shared" si="658"/>
        <v>0</v>
      </c>
      <c r="AO1591">
        <f t="shared" si="659"/>
        <v>0</v>
      </c>
      <c r="AP1591">
        <f t="shared" si="660"/>
        <v>0</v>
      </c>
      <c r="AQ1591">
        <f t="shared" si="661"/>
        <v>0</v>
      </c>
      <c r="AR1591">
        <f t="shared" si="662"/>
        <v>0</v>
      </c>
      <c r="AS1591">
        <f t="shared" si="663"/>
        <v>0</v>
      </c>
      <c r="AT1591">
        <f t="shared" si="664"/>
        <v>0</v>
      </c>
      <c r="AU1591">
        <f t="shared" si="665"/>
        <v>0</v>
      </c>
      <c r="AV1591">
        <f t="shared" si="666"/>
        <v>0</v>
      </c>
      <c r="AW1591">
        <f t="shared" si="667"/>
        <v>0</v>
      </c>
      <c r="AX1591">
        <f t="shared" si="668"/>
        <v>0</v>
      </c>
      <c r="AY1591">
        <f t="shared" si="669"/>
        <v>0</v>
      </c>
      <c r="AZ1591">
        <f t="shared" si="670"/>
        <v>0</v>
      </c>
    </row>
    <row r="1592" spans="1:52" ht="15" customHeight="1">
      <c r="A1592" s="245"/>
      <c r="B1592" s="9"/>
      <c r="C1592" s="132" t="s">
        <v>123</v>
      </c>
      <c r="D1592" s="389" t="str">
        <f t="shared" si="671"/>
        <v/>
      </c>
      <c r="E1592" s="390"/>
      <c r="F1592" s="391"/>
      <c r="G1592" s="480" t="str">
        <f t="shared" si="672"/>
        <v/>
      </c>
      <c r="H1592" s="481"/>
      <c r="I1592" s="481"/>
      <c r="J1592" s="481"/>
      <c r="K1592" s="481"/>
      <c r="L1592" s="482"/>
      <c r="M1592" s="27"/>
      <c r="N1592" s="27"/>
      <c r="O1592" s="27"/>
      <c r="P1592" s="27"/>
      <c r="Q1592" s="27"/>
      <c r="R1592" s="27"/>
      <c r="S1592" s="27"/>
      <c r="T1592" s="27"/>
      <c r="U1592" s="27"/>
      <c r="V1592" s="27"/>
      <c r="W1592" s="27"/>
      <c r="X1592" s="27"/>
      <c r="Y1592" s="27"/>
      <c r="Z1592" s="27"/>
      <c r="AA1592" s="27"/>
      <c r="AB1592" s="27"/>
      <c r="AC1592" s="27"/>
      <c r="AD1592" s="27"/>
      <c r="AI1592">
        <f t="shared" si="653"/>
        <v>0</v>
      </c>
      <c r="AJ1592">
        <f t="shared" si="654"/>
        <v>0</v>
      </c>
      <c r="AK1592">
        <f t="shared" si="655"/>
        <v>0</v>
      </c>
      <c r="AL1592">
        <f t="shared" si="656"/>
        <v>0</v>
      </c>
      <c r="AM1592">
        <f t="shared" si="657"/>
        <v>0</v>
      </c>
      <c r="AN1592">
        <f t="shared" si="658"/>
        <v>0</v>
      </c>
      <c r="AO1592">
        <f t="shared" si="659"/>
        <v>0</v>
      </c>
      <c r="AP1592">
        <f t="shared" si="660"/>
        <v>0</v>
      </c>
      <c r="AQ1592">
        <f t="shared" si="661"/>
        <v>0</v>
      </c>
      <c r="AR1592">
        <f t="shared" si="662"/>
        <v>0</v>
      </c>
      <c r="AS1592">
        <f t="shared" si="663"/>
        <v>0</v>
      </c>
      <c r="AT1592">
        <f t="shared" si="664"/>
        <v>0</v>
      </c>
      <c r="AU1592">
        <f t="shared" si="665"/>
        <v>0</v>
      </c>
      <c r="AV1592">
        <f t="shared" si="666"/>
        <v>0</v>
      </c>
      <c r="AW1592">
        <f t="shared" si="667"/>
        <v>0</v>
      </c>
      <c r="AX1592">
        <f t="shared" si="668"/>
        <v>0</v>
      </c>
      <c r="AY1592">
        <f t="shared" si="669"/>
        <v>0</v>
      </c>
      <c r="AZ1592">
        <f t="shared" si="670"/>
        <v>0</v>
      </c>
    </row>
    <row r="1593" spans="1:52" ht="15" customHeight="1">
      <c r="A1593" s="245"/>
      <c r="B1593" s="9"/>
      <c r="C1593" s="132" t="s">
        <v>124</v>
      </c>
      <c r="D1593" s="389" t="str">
        <f t="shared" si="671"/>
        <v/>
      </c>
      <c r="E1593" s="390"/>
      <c r="F1593" s="391"/>
      <c r="G1593" s="480" t="str">
        <f t="shared" si="672"/>
        <v/>
      </c>
      <c r="H1593" s="481"/>
      <c r="I1593" s="481"/>
      <c r="J1593" s="481"/>
      <c r="K1593" s="481"/>
      <c r="L1593" s="482"/>
      <c r="M1593" s="27"/>
      <c r="N1593" s="27"/>
      <c r="O1593" s="27"/>
      <c r="P1593" s="27"/>
      <c r="Q1593" s="27"/>
      <c r="R1593" s="27"/>
      <c r="S1593" s="27"/>
      <c r="T1593" s="27"/>
      <c r="U1593" s="27"/>
      <c r="V1593" s="27"/>
      <c r="W1593" s="27"/>
      <c r="X1593" s="27"/>
      <c r="Y1593" s="27"/>
      <c r="Z1593" s="27"/>
      <c r="AA1593" s="27"/>
      <c r="AB1593" s="27"/>
      <c r="AC1593" s="27"/>
      <c r="AD1593" s="27"/>
      <c r="AI1593">
        <f t="shared" si="653"/>
        <v>0</v>
      </c>
      <c r="AJ1593">
        <f t="shared" si="654"/>
        <v>0</v>
      </c>
      <c r="AK1593">
        <f t="shared" si="655"/>
        <v>0</v>
      </c>
      <c r="AL1593">
        <f t="shared" si="656"/>
        <v>0</v>
      </c>
      <c r="AM1593">
        <f t="shared" si="657"/>
        <v>0</v>
      </c>
      <c r="AN1593">
        <f t="shared" si="658"/>
        <v>0</v>
      </c>
      <c r="AO1593">
        <f t="shared" si="659"/>
        <v>0</v>
      </c>
      <c r="AP1593">
        <f t="shared" si="660"/>
        <v>0</v>
      </c>
      <c r="AQ1593">
        <f t="shared" si="661"/>
        <v>0</v>
      </c>
      <c r="AR1593">
        <f t="shared" si="662"/>
        <v>0</v>
      </c>
      <c r="AS1593">
        <f t="shared" si="663"/>
        <v>0</v>
      </c>
      <c r="AT1593">
        <f t="shared" si="664"/>
        <v>0</v>
      </c>
      <c r="AU1593">
        <f t="shared" si="665"/>
        <v>0</v>
      </c>
      <c r="AV1593">
        <f t="shared" si="666"/>
        <v>0</v>
      </c>
      <c r="AW1593">
        <f t="shared" si="667"/>
        <v>0</v>
      </c>
      <c r="AX1593">
        <f t="shared" si="668"/>
        <v>0</v>
      </c>
      <c r="AY1593">
        <f t="shared" si="669"/>
        <v>0</v>
      </c>
      <c r="AZ1593">
        <f t="shared" si="670"/>
        <v>0</v>
      </c>
    </row>
    <row r="1594" spans="1:52" ht="15" customHeight="1">
      <c r="A1594" s="245"/>
      <c r="B1594" s="9"/>
      <c r="C1594" s="132" t="s">
        <v>125</v>
      </c>
      <c r="D1594" s="389" t="str">
        <f t="shared" si="671"/>
        <v/>
      </c>
      <c r="E1594" s="390"/>
      <c r="F1594" s="391"/>
      <c r="G1594" s="480" t="str">
        <f t="shared" si="672"/>
        <v/>
      </c>
      <c r="H1594" s="481"/>
      <c r="I1594" s="481"/>
      <c r="J1594" s="481"/>
      <c r="K1594" s="481"/>
      <c r="L1594" s="482"/>
      <c r="M1594" s="27"/>
      <c r="N1594" s="27"/>
      <c r="O1594" s="27"/>
      <c r="P1594" s="27"/>
      <c r="Q1594" s="27"/>
      <c r="R1594" s="27"/>
      <c r="S1594" s="27"/>
      <c r="T1594" s="27"/>
      <c r="U1594" s="27"/>
      <c r="V1594" s="27"/>
      <c r="W1594" s="27"/>
      <c r="X1594" s="27"/>
      <c r="Y1594" s="27"/>
      <c r="Z1594" s="27"/>
      <c r="AA1594" s="27"/>
      <c r="AB1594" s="27"/>
      <c r="AC1594" s="27"/>
      <c r="AD1594" s="27"/>
      <c r="AI1594">
        <f t="shared" si="653"/>
        <v>0</v>
      </c>
      <c r="AJ1594">
        <f t="shared" si="654"/>
        <v>0</v>
      </c>
      <c r="AK1594">
        <f t="shared" si="655"/>
        <v>0</v>
      </c>
      <c r="AL1594">
        <f t="shared" si="656"/>
        <v>0</v>
      </c>
      <c r="AM1594">
        <f t="shared" si="657"/>
        <v>0</v>
      </c>
      <c r="AN1594">
        <f t="shared" si="658"/>
        <v>0</v>
      </c>
      <c r="AO1594">
        <f t="shared" si="659"/>
        <v>0</v>
      </c>
      <c r="AP1594">
        <f t="shared" si="660"/>
        <v>0</v>
      </c>
      <c r="AQ1594">
        <f t="shared" si="661"/>
        <v>0</v>
      </c>
      <c r="AR1594">
        <f t="shared" si="662"/>
        <v>0</v>
      </c>
      <c r="AS1594">
        <f t="shared" si="663"/>
        <v>0</v>
      </c>
      <c r="AT1594">
        <f t="shared" si="664"/>
        <v>0</v>
      </c>
      <c r="AU1594">
        <f t="shared" si="665"/>
        <v>0</v>
      </c>
      <c r="AV1594">
        <f t="shared" si="666"/>
        <v>0</v>
      </c>
      <c r="AW1594">
        <f t="shared" si="667"/>
        <v>0</v>
      </c>
      <c r="AX1594">
        <f t="shared" si="668"/>
        <v>0</v>
      </c>
      <c r="AY1594">
        <f t="shared" si="669"/>
        <v>0</v>
      </c>
      <c r="AZ1594">
        <f t="shared" si="670"/>
        <v>0</v>
      </c>
    </row>
    <row r="1595" spans="1:52" ht="15" customHeight="1">
      <c r="A1595" s="245"/>
      <c r="B1595" s="9"/>
      <c r="C1595" s="132" t="s">
        <v>126</v>
      </c>
      <c r="D1595" s="389" t="str">
        <f t="shared" si="671"/>
        <v/>
      </c>
      <c r="E1595" s="390"/>
      <c r="F1595" s="391"/>
      <c r="G1595" s="480" t="str">
        <f t="shared" si="672"/>
        <v/>
      </c>
      <c r="H1595" s="481"/>
      <c r="I1595" s="481"/>
      <c r="J1595" s="481"/>
      <c r="K1595" s="481"/>
      <c r="L1595" s="482"/>
      <c r="M1595" s="27"/>
      <c r="N1595" s="27"/>
      <c r="O1595" s="27"/>
      <c r="P1595" s="27"/>
      <c r="Q1595" s="27"/>
      <c r="R1595" s="27"/>
      <c r="S1595" s="27"/>
      <c r="T1595" s="27"/>
      <c r="U1595" s="27"/>
      <c r="V1595" s="27"/>
      <c r="W1595" s="27"/>
      <c r="X1595" s="27"/>
      <c r="Y1595" s="27"/>
      <c r="Z1595" s="27"/>
      <c r="AA1595" s="27"/>
      <c r="AB1595" s="27"/>
      <c r="AC1595" s="27"/>
      <c r="AD1595" s="27"/>
      <c r="AI1595">
        <f t="shared" si="653"/>
        <v>0</v>
      </c>
      <c r="AJ1595">
        <f t="shared" si="654"/>
        <v>0</v>
      </c>
      <c r="AK1595">
        <f t="shared" si="655"/>
        <v>0</v>
      </c>
      <c r="AL1595">
        <f t="shared" si="656"/>
        <v>0</v>
      </c>
      <c r="AM1595">
        <f t="shared" si="657"/>
        <v>0</v>
      </c>
      <c r="AN1595">
        <f t="shared" si="658"/>
        <v>0</v>
      </c>
      <c r="AO1595">
        <f t="shared" si="659"/>
        <v>0</v>
      </c>
      <c r="AP1595">
        <f t="shared" si="660"/>
        <v>0</v>
      </c>
      <c r="AQ1595">
        <f t="shared" si="661"/>
        <v>0</v>
      </c>
      <c r="AR1595">
        <f t="shared" si="662"/>
        <v>0</v>
      </c>
      <c r="AS1595">
        <f t="shared" si="663"/>
        <v>0</v>
      </c>
      <c r="AT1595">
        <f t="shared" si="664"/>
        <v>0</v>
      </c>
      <c r="AU1595">
        <f t="shared" si="665"/>
        <v>0</v>
      </c>
      <c r="AV1595">
        <f t="shared" si="666"/>
        <v>0</v>
      </c>
      <c r="AW1595">
        <f t="shared" si="667"/>
        <v>0</v>
      </c>
      <c r="AX1595">
        <f t="shared" si="668"/>
        <v>0</v>
      </c>
      <c r="AY1595">
        <f t="shared" si="669"/>
        <v>0</v>
      </c>
      <c r="AZ1595">
        <f t="shared" si="670"/>
        <v>0</v>
      </c>
    </row>
    <row r="1596" spans="1:52" ht="15" customHeight="1">
      <c r="A1596" s="245"/>
      <c r="B1596" s="9"/>
      <c r="C1596" s="132" t="s">
        <v>127</v>
      </c>
      <c r="D1596" s="389" t="str">
        <f t="shared" si="671"/>
        <v/>
      </c>
      <c r="E1596" s="390"/>
      <c r="F1596" s="391"/>
      <c r="G1596" s="480" t="str">
        <f t="shared" si="672"/>
        <v/>
      </c>
      <c r="H1596" s="481"/>
      <c r="I1596" s="481"/>
      <c r="J1596" s="481"/>
      <c r="K1596" s="481"/>
      <c r="L1596" s="482"/>
      <c r="M1596" s="27"/>
      <c r="N1596" s="27"/>
      <c r="O1596" s="27"/>
      <c r="P1596" s="27"/>
      <c r="Q1596" s="27"/>
      <c r="R1596" s="27"/>
      <c r="S1596" s="27"/>
      <c r="T1596" s="27"/>
      <c r="U1596" s="27"/>
      <c r="V1596" s="27"/>
      <c r="W1596" s="27"/>
      <c r="X1596" s="27"/>
      <c r="Y1596" s="27"/>
      <c r="Z1596" s="27"/>
      <c r="AA1596" s="27"/>
      <c r="AB1596" s="27"/>
      <c r="AC1596" s="27"/>
      <c r="AD1596" s="27"/>
      <c r="AI1596">
        <f t="shared" si="653"/>
        <v>0</v>
      </c>
      <c r="AJ1596">
        <f t="shared" si="654"/>
        <v>0</v>
      </c>
      <c r="AK1596">
        <f t="shared" si="655"/>
        <v>0</v>
      </c>
      <c r="AL1596">
        <f t="shared" si="656"/>
        <v>0</v>
      </c>
      <c r="AM1596">
        <f t="shared" si="657"/>
        <v>0</v>
      </c>
      <c r="AN1596">
        <f t="shared" si="658"/>
        <v>0</v>
      </c>
      <c r="AO1596">
        <f t="shared" si="659"/>
        <v>0</v>
      </c>
      <c r="AP1596">
        <f t="shared" si="660"/>
        <v>0</v>
      </c>
      <c r="AQ1596">
        <f t="shared" si="661"/>
        <v>0</v>
      </c>
      <c r="AR1596">
        <f t="shared" si="662"/>
        <v>0</v>
      </c>
      <c r="AS1596">
        <f t="shared" si="663"/>
        <v>0</v>
      </c>
      <c r="AT1596">
        <f t="shared" si="664"/>
        <v>0</v>
      </c>
      <c r="AU1596">
        <f t="shared" si="665"/>
        <v>0</v>
      </c>
      <c r="AV1596">
        <f t="shared" si="666"/>
        <v>0</v>
      </c>
      <c r="AW1596">
        <f t="shared" si="667"/>
        <v>0</v>
      </c>
      <c r="AX1596">
        <f t="shared" si="668"/>
        <v>0</v>
      </c>
      <c r="AY1596">
        <f t="shared" si="669"/>
        <v>0</v>
      </c>
      <c r="AZ1596">
        <f t="shared" si="670"/>
        <v>0</v>
      </c>
    </row>
    <row r="1597" spans="1:52" ht="15" customHeight="1">
      <c r="A1597" s="245"/>
      <c r="B1597" s="9"/>
      <c r="C1597" s="132" t="s">
        <v>128</v>
      </c>
      <c r="D1597" s="389" t="str">
        <f t="shared" si="671"/>
        <v/>
      </c>
      <c r="E1597" s="390"/>
      <c r="F1597" s="391"/>
      <c r="G1597" s="480" t="str">
        <f t="shared" si="672"/>
        <v/>
      </c>
      <c r="H1597" s="481"/>
      <c r="I1597" s="481"/>
      <c r="J1597" s="481"/>
      <c r="K1597" s="481"/>
      <c r="L1597" s="482"/>
      <c r="M1597" s="27"/>
      <c r="N1597" s="27"/>
      <c r="O1597" s="27"/>
      <c r="P1597" s="27"/>
      <c r="Q1597" s="27"/>
      <c r="R1597" s="27"/>
      <c r="S1597" s="27"/>
      <c r="T1597" s="27"/>
      <c r="U1597" s="27"/>
      <c r="V1597" s="27"/>
      <c r="W1597" s="27"/>
      <c r="X1597" s="27"/>
      <c r="Y1597" s="27"/>
      <c r="Z1597" s="27"/>
      <c r="AA1597" s="27"/>
      <c r="AB1597" s="27"/>
      <c r="AC1597" s="27"/>
      <c r="AD1597" s="27"/>
      <c r="AI1597">
        <f t="shared" si="653"/>
        <v>0</v>
      </c>
      <c r="AJ1597">
        <f t="shared" si="654"/>
        <v>0</v>
      </c>
      <c r="AK1597">
        <f t="shared" si="655"/>
        <v>0</v>
      </c>
      <c r="AL1597">
        <f t="shared" si="656"/>
        <v>0</v>
      </c>
      <c r="AM1597">
        <f t="shared" si="657"/>
        <v>0</v>
      </c>
      <c r="AN1597">
        <f t="shared" si="658"/>
        <v>0</v>
      </c>
      <c r="AO1597">
        <f t="shared" si="659"/>
        <v>0</v>
      </c>
      <c r="AP1597">
        <f t="shared" si="660"/>
        <v>0</v>
      </c>
      <c r="AQ1597">
        <f t="shared" si="661"/>
        <v>0</v>
      </c>
      <c r="AR1597">
        <f t="shared" si="662"/>
        <v>0</v>
      </c>
      <c r="AS1597">
        <f t="shared" si="663"/>
        <v>0</v>
      </c>
      <c r="AT1597">
        <f t="shared" si="664"/>
        <v>0</v>
      </c>
      <c r="AU1597">
        <f t="shared" si="665"/>
        <v>0</v>
      </c>
      <c r="AV1597">
        <f t="shared" si="666"/>
        <v>0</v>
      </c>
      <c r="AW1597">
        <f t="shared" si="667"/>
        <v>0</v>
      </c>
      <c r="AX1597">
        <f t="shared" si="668"/>
        <v>0</v>
      </c>
      <c r="AY1597">
        <f t="shared" si="669"/>
        <v>0</v>
      </c>
      <c r="AZ1597">
        <f t="shared" si="670"/>
        <v>0</v>
      </c>
    </row>
    <row r="1598" spans="1:52" ht="15" customHeight="1">
      <c r="A1598" s="245"/>
      <c r="B1598" s="9"/>
      <c r="C1598" s="132" t="s">
        <v>129</v>
      </c>
      <c r="D1598" s="389" t="str">
        <f t="shared" si="671"/>
        <v/>
      </c>
      <c r="E1598" s="390"/>
      <c r="F1598" s="391"/>
      <c r="G1598" s="480" t="str">
        <f t="shared" si="672"/>
        <v/>
      </c>
      <c r="H1598" s="481"/>
      <c r="I1598" s="481"/>
      <c r="J1598" s="481"/>
      <c r="K1598" s="481"/>
      <c r="L1598" s="482"/>
      <c r="M1598" s="27"/>
      <c r="N1598" s="27"/>
      <c r="O1598" s="27"/>
      <c r="P1598" s="27"/>
      <c r="Q1598" s="27"/>
      <c r="R1598" s="27"/>
      <c r="S1598" s="27"/>
      <c r="T1598" s="27"/>
      <c r="U1598" s="27"/>
      <c r="V1598" s="27"/>
      <c r="W1598" s="27"/>
      <c r="X1598" s="27"/>
      <c r="Y1598" s="27"/>
      <c r="Z1598" s="27"/>
      <c r="AA1598" s="27"/>
      <c r="AB1598" s="27"/>
      <c r="AC1598" s="27"/>
      <c r="AD1598" s="27"/>
      <c r="AI1598">
        <f t="shared" si="653"/>
        <v>0</v>
      </c>
      <c r="AJ1598">
        <f t="shared" si="654"/>
        <v>0</v>
      </c>
      <c r="AK1598">
        <f t="shared" si="655"/>
        <v>0</v>
      </c>
      <c r="AL1598">
        <f t="shared" si="656"/>
        <v>0</v>
      </c>
      <c r="AM1598">
        <f t="shared" si="657"/>
        <v>0</v>
      </c>
      <c r="AN1598">
        <f t="shared" si="658"/>
        <v>0</v>
      </c>
      <c r="AO1598">
        <f t="shared" si="659"/>
        <v>0</v>
      </c>
      <c r="AP1598">
        <f t="shared" si="660"/>
        <v>0</v>
      </c>
      <c r="AQ1598">
        <f t="shared" si="661"/>
        <v>0</v>
      </c>
      <c r="AR1598">
        <f t="shared" si="662"/>
        <v>0</v>
      </c>
      <c r="AS1598">
        <f t="shared" si="663"/>
        <v>0</v>
      </c>
      <c r="AT1598">
        <f t="shared" si="664"/>
        <v>0</v>
      </c>
      <c r="AU1598">
        <f t="shared" si="665"/>
        <v>0</v>
      </c>
      <c r="AV1598">
        <f t="shared" si="666"/>
        <v>0</v>
      </c>
      <c r="AW1598">
        <f t="shared" si="667"/>
        <v>0</v>
      </c>
      <c r="AX1598">
        <f t="shared" si="668"/>
        <v>0</v>
      </c>
      <c r="AY1598">
        <f t="shared" si="669"/>
        <v>0</v>
      </c>
      <c r="AZ1598">
        <f t="shared" si="670"/>
        <v>0</v>
      </c>
    </row>
    <row r="1599" spans="1:52" ht="15" customHeight="1">
      <c r="A1599" s="245"/>
      <c r="B1599" s="9"/>
      <c r="C1599" s="132" t="s">
        <v>130</v>
      </c>
      <c r="D1599" s="389" t="str">
        <f t="shared" si="671"/>
        <v/>
      </c>
      <c r="E1599" s="390"/>
      <c r="F1599" s="391"/>
      <c r="G1599" s="480" t="str">
        <f t="shared" si="672"/>
        <v/>
      </c>
      <c r="H1599" s="481"/>
      <c r="I1599" s="481"/>
      <c r="J1599" s="481"/>
      <c r="K1599" s="481"/>
      <c r="L1599" s="482"/>
      <c r="M1599" s="27"/>
      <c r="N1599" s="27"/>
      <c r="O1599" s="27"/>
      <c r="P1599" s="27"/>
      <c r="Q1599" s="27"/>
      <c r="R1599" s="27"/>
      <c r="S1599" s="27"/>
      <c r="T1599" s="27"/>
      <c r="U1599" s="27"/>
      <c r="V1599" s="27"/>
      <c r="W1599" s="27"/>
      <c r="X1599" s="27"/>
      <c r="Y1599" s="27"/>
      <c r="Z1599" s="27"/>
      <c r="AA1599" s="27"/>
      <c r="AB1599" s="27"/>
      <c r="AC1599" s="27"/>
      <c r="AD1599" s="27"/>
      <c r="AI1599">
        <f t="shared" si="653"/>
        <v>0</v>
      </c>
      <c r="AJ1599">
        <f t="shared" si="654"/>
        <v>0</v>
      </c>
      <c r="AK1599">
        <f t="shared" si="655"/>
        <v>0</v>
      </c>
      <c r="AL1599">
        <f t="shared" si="656"/>
        <v>0</v>
      </c>
      <c r="AM1599">
        <f t="shared" si="657"/>
        <v>0</v>
      </c>
      <c r="AN1599">
        <f t="shared" si="658"/>
        <v>0</v>
      </c>
      <c r="AO1599">
        <f t="shared" si="659"/>
        <v>0</v>
      </c>
      <c r="AP1599">
        <f t="shared" si="660"/>
        <v>0</v>
      </c>
      <c r="AQ1599">
        <f t="shared" si="661"/>
        <v>0</v>
      </c>
      <c r="AR1599">
        <f t="shared" si="662"/>
        <v>0</v>
      </c>
      <c r="AS1599">
        <f t="shared" si="663"/>
        <v>0</v>
      </c>
      <c r="AT1599">
        <f t="shared" si="664"/>
        <v>0</v>
      </c>
      <c r="AU1599">
        <f t="shared" si="665"/>
        <v>0</v>
      </c>
      <c r="AV1599">
        <f t="shared" si="666"/>
        <v>0</v>
      </c>
      <c r="AW1599">
        <f t="shared" si="667"/>
        <v>0</v>
      </c>
      <c r="AX1599">
        <f t="shared" si="668"/>
        <v>0</v>
      </c>
      <c r="AY1599">
        <f t="shared" si="669"/>
        <v>0</v>
      </c>
      <c r="AZ1599">
        <f t="shared" si="670"/>
        <v>0</v>
      </c>
    </row>
    <row r="1600" spans="1:52" ht="15" customHeight="1">
      <c r="A1600" s="245"/>
      <c r="B1600" s="9"/>
      <c r="C1600" s="132" t="s">
        <v>131</v>
      </c>
      <c r="D1600" s="389" t="str">
        <f t="shared" si="671"/>
        <v/>
      </c>
      <c r="E1600" s="390"/>
      <c r="F1600" s="391"/>
      <c r="G1600" s="480" t="str">
        <f t="shared" si="672"/>
        <v/>
      </c>
      <c r="H1600" s="481"/>
      <c r="I1600" s="481"/>
      <c r="J1600" s="481"/>
      <c r="K1600" s="481"/>
      <c r="L1600" s="482"/>
      <c r="M1600" s="27"/>
      <c r="N1600" s="27"/>
      <c r="O1600" s="27"/>
      <c r="P1600" s="27"/>
      <c r="Q1600" s="27"/>
      <c r="R1600" s="27"/>
      <c r="S1600" s="27"/>
      <c r="T1600" s="27"/>
      <c r="U1600" s="27"/>
      <c r="V1600" s="27"/>
      <c r="W1600" s="27"/>
      <c r="X1600" s="27"/>
      <c r="Y1600" s="27"/>
      <c r="Z1600" s="27"/>
      <c r="AA1600" s="27"/>
      <c r="AB1600" s="27"/>
      <c r="AC1600" s="27"/>
      <c r="AD1600" s="27"/>
      <c r="AI1600">
        <f t="shared" si="653"/>
        <v>0</v>
      </c>
      <c r="AJ1600">
        <f t="shared" si="654"/>
        <v>0</v>
      </c>
      <c r="AK1600">
        <f t="shared" si="655"/>
        <v>0</v>
      </c>
      <c r="AL1600">
        <f t="shared" si="656"/>
        <v>0</v>
      </c>
      <c r="AM1600">
        <f t="shared" si="657"/>
        <v>0</v>
      </c>
      <c r="AN1600">
        <f t="shared" si="658"/>
        <v>0</v>
      </c>
      <c r="AO1600">
        <f t="shared" si="659"/>
        <v>0</v>
      </c>
      <c r="AP1600">
        <f t="shared" si="660"/>
        <v>0</v>
      </c>
      <c r="AQ1600">
        <f t="shared" si="661"/>
        <v>0</v>
      </c>
      <c r="AR1600">
        <f t="shared" si="662"/>
        <v>0</v>
      </c>
      <c r="AS1600">
        <f t="shared" si="663"/>
        <v>0</v>
      </c>
      <c r="AT1600">
        <f t="shared" si="664"/>
        <v>0</v>
      </c>
      <c r="AU1600">
        <f t="shared" si="665"/>
        <v>0</v>
      </c>
      <c r="AV1600">
        <f t="shared" si="666"/>
        <v>0</v>
      </c>
      <c r="AW1600">
        <f t="shared" si="667"/>
        <v>0</v>
      </c>
      <c r="AX1600">
        <f t="shared" si="668"/>
        <v>0</v>
      </c>
      <c r="AY1600">
        <f t="shared" si="669"/>
        <v>0</v>
      </c>
      <c r="AZ1600">
        <f t="shared" si="670"/>
        <v>0</v>
      </c>
    </row>
    <row r="1601" spans="1:52" ht="15" customHeight="1">
      <c r="A1601" s="245"/>
      <c r="B1601" s="9"/>
      <c r="C1601" s="132" t="s">
        <v>801</v>
      </c>
      <c r="D1601" s="389" t="str">
        <f t="shared" si="671"/>
        <v/>
      </c>
      <c r="E1601" s="390"/>
      <c r="F1601" s="391"/>
      <c r="G1601" s="480" t="str">
        <f t="shared" si="672"/>
        <v/>
      </c>
      <c r="H1601" s="481"/>
      <c r="I1601" s="481"/>
      <c r="J1601" s="481"/>
      <c r="K1601" s="481"/>
      <c r="L1601" s="482"/>
      <c r="M1601" s="27"/>
      <c r="N1601" s="27"/>
      <c r="O1601" s="27"/>
      <c r="P1601" s="27"/>
      <c r="Q1601" s="27"/>
      <c r="R1601" s="27"/>
      <c r="S1601" s="27"/>
      <c r="T1601" s="27"/>
      <c r="U1601" s="27"/>
      <c r="V1601" s="27"/>
      <c r="W1601" s="27"/>
      <c r="X1601" s="27"/>
      <c r="Y1601" s="27"/>
      <c r="Z1601" s="27"/>
      <c r="AA1601" s="27"/>
      <c r="AB1601" s="27"/>
      <c r="AC1601" s="27"/>
      <c r="AD1601" s="27"/>
      <c r="AI1601">
        <f t="shared" si="653"/>
        <v>0</v>
      </c>
      <c r="AJ1601">
        <f t="shared" si="654"/>
        <v>0</v>
      </c>
      <c r="AK1601">
        <f t="shared" si="655"/>
        <v>0</v>
      </c>
      <c r="AL1601">
        <f t="shared" si="656"/>
        <v>0</v>
      </c>
      <c r="AM1601">
        <f t="shared" si="657"/>
        <v>0</v>
      </c>
      <c r="AN1601">
        <f t="shared" si="658"/>
        <v>0</v>
      </c>
      <c r="AO1601">
        <f t="shared" si="659"/>
        <v>0</v>
      </c>
      <c r="AP1601">
        <f t="shared" si="660"/>
        <v>0</v>
      </c>
      <c r="AQ1601">
        <f t="shared" si="661"/>
        <v>0</v>
      </c>
      <c r="AR1601">
        <f t="shared" si="662"/>
        <v>0</v>
      </c>
      <c r="AS1601">
        <f t="shared" si="663"/>
        <v>0</v>
      </c>
      <c r="AT1601">
        <f t="shared" si="664"/>
        <v>0</v>
      </c>
      <c r="AU1601">
        <f t="shared" si="665"/>
        <v>0</v>
      </c>
      <c r="AV1601">
        <f t="shared" si="666"/>
        <v>0</v>
      </c>
      <c r="AW1601">
        <f t="shared" si="667"/>
        <v>0</v>
      </c>
      <c r="AX1601">
        <f t="shared" si="668"/>
        <v>0</v>
      </c>
      <c r="AY1601">
        <f t="shared" si="669"/>
        <v>0</v>
      </c>
      <c r="AZ1601">
        <f t="shared" si="670"/>
        <v>0</v>
      </c>
    </row>
    <row r="1602" spans="1:52" ht="15" customHeight="1">
      <c r="A1602" s="245"/>
      <c r="B1602" s="9"/>
      <c r="C1602" s="132" t="s">
        <v>802</v>
      </c>
      <c r="D1602" s="389" t="str">
        <f t="shared" si="671"/>
        <v/>
      </c>
      <c r="E1602" s="390"/>
      <c r="F1602" s="391"/>
      <c r="G1602" s="480" t="str">
        <f t="shared" si="672"/>
        <v/>
      </c>
      <c r="H1602" s="481"/>
      <c r="I1602" s="481"/>
      <c r="J1602" s="481"/>
      <c r="K1602" s="481"/>
      <c r="L1602" s="482"/>
      <c r="M1602" s="27"/>
      <c r="N1602" s="27"/>
      <c r="O1602" s="27"/>
      <c r="P1602" s="27"/>
      <c r="Q1602" s="27"/>
      <c r="R1602" s="27"/>
      <c r="S1602" s="27"/>
      <c r="T1602" s="27"/>
      <c r="U1602" s="27"/>
      <c r="V1602" s="27"/>
      <c r="W1602" s="27"/>
      <c r="X1602" s="27"/>
      <c r="Y1602" s="27"/>
      <c r="Z1602" s="27"/>
      <c r="AA1602" s="27"/>
      <c r="AB1602" s="27"/>
      <c r="AC1602" s="27"/>
      <c r="AD1602" s="27"/>
      <c r="AI1602">
        <f t="shared" si="653"/>
        <v>0</v>
      </c>
      <c r="AJ1602">
        <f t="shared" si="654"/>
        <v>0</v>
      </c>
      <c r="AK1602">
        <f t="shared" si="655"/>
        <v>0</v>
      </c>
      <c r="AL1602">
        <f t="shared" si="656"/>
        <v>0</v>
      </c>
      <c r="AM1602">
        <f t="shared" si="657"/>
        <v>0</v>
      </c>
      <c r="AN1602">
        <f t="shared" si="658"/>
        <v>0</v>
      </c>
      <c r="AO1602">
        <f t="shared" si="659"/>
        <v>0</v>
      </c>
      <c r="AP1602">
        <f t="shared" si="660"/>
        <v>0</v>
      </c>
      <c r="AQ1602">
        <f t="shared" si="661"/>
        <v>0</v>
      </c>
      <c r="AR1602">
        <f t="shared" si="662"/>
        <v>0</v>
      </c>
      <c r="AS1602">
        <f t="shared" si="663"/>
        <v>0</v>
      </c>
      <c r="AT1602">
        <f t="shared" si="664"/>
        <v>0</v>
      </c>
      <c r="AU1602">
        <f t="shared" si="665"/>
        <v>0</v>
      </c>
      <c r="AV1602">
        <f t="shared" si="666"/>
        <v>0</v>
      </c>
      <c r="AW1602">
        <f t="shared" si="667"/>
        <v>0</v>
      </c>
      <c r="AX1602">
        <f t="shared" si="668"/>
        <v>0</v>
      </c>
      <c r="AY1602">
        <f t="shared" si="669"/>
        <v>0</v>
      </c>
      <c r="AZ1602">
        <f t="shared" si="670"/>
        <v>0</v>
      </c>
    </row>
    <row r="1603" spans="1:52" ht="15" customHeight="1">
      <c r="A1603" s="245"/>
      <c r="B1603" s="9"/>
      <c r="C1603" s="132" t="s">
        <v>803</v>
      </c>
      <c r="D1603" s="389" t="str">
        <f t="shared" si="671"/>
        <v/>
      </c>
      <c r="E1603" s="390"/>
      <c r="F1603" s="391"/>
      <c r="G1603" s="480" t="str">
        <f t="shared" si="672"/>
        <v/>
      </c>
      <c r="H1603" s="481"/>
      <c r="I1603" s="481"/>
      <c r="J1603" s="481"/>
      <c r="K1603" s="481"/>
      <c r="L1603" s="482"/>
      <c r="M1603" s="27"/>
      <c r="N1603" s="27"/>
      <c r="O1603" s="27"/>
      <c r="P1603" s="27"/>
      <c r="Q1603" s="27"/>
      <c r="R1603" s="27"/>
      <c r="S1603" s="27"/>
      <c r="T1603" s="27"/>
      <c r="U1603" s="27"/>
      <c r="V1603" s="27"/>
      <c r="W1603" s="27"/>
      <c r="X1603" s="27"/>
      <c r="Y1603" s="27"/>
      <c r="Z1603" s="27"/>
      <c r="AA1603" s="27"/>
      <c r="AB1603" s="27"/>
      <c r="AC1603" s="27"/>
      <c r="AD1603" s="27"/>
      <c r="AI1603">
        <f t="shared" si="653"/>
        <v>0</v>
      </c>
      <c r="AJ1603">
        <f t="shared" si="654"/>
        <v>0</v>
      </c>
      <c r="AK1603">
        <f t="shared" si="655"/>
        <v>0</v>
      </c>
      <c r="AL1603">
        <f t="shared" si="656"/>
        <v>0</v>
      </c>
      <c r="AM1603">
        <f t="shared" si="657"/>
        <v>0</v>
      </c>
      <c r="AN1603">
        <f t="shared" si="658"/>
        <v>0</v>
      </c>
      <c r="AO1603">
        <f t="shared" si="659"/>
        <v>0</v>
      </c>
      <c r="AP1603">
        <f t="shared" si="660"/>
        <v>0</v>
      </c>
      <c r="AQ1603">
        <f t="shared" si="661"/>
        <v>0</v>
      </c>
      <c r="AR1603">
        <f t="shared" si="662"/>
        <v>0</v>
      </c>
      <c r="AS1603">
        <f t="shared" si="663"/>
        <v>0</v>
      </c>
      <c r="AT1603">
        <f t="shared" si="664"/>
        <v>0</v>
      </c>
      <c r="AU1603">
        <f t="shared" si="665"/>
        <v>0</v>
      </c>
      <c r="AV1603">
        <f t="shared" si="666"/>
        <v>0</v>
      </c>
      <c r="AW1603">
        <f t="shared" si="667"/>
        <v>0</v>
      </c>
      <c r="AX1603">
        <f t="shared" si="668"/>
        <v>0</v>
      </c>
      <c r="AY1603">
        <f t="shared" si="669"/>
        <v>0</v>
      </c>
      <c r="AZ1603">
        <f t="shared" si="670"/>
        <v>0</v>
      </c>
    </row>
    <row r="1604" spans="1:52" ht="15" customHeight="1">
      <c r="A1604" s="245"/>
      <c r="B1604" s="9"/>
      <c r="C1604" s="132" t="s">
        <v>804</v>
      </c>
      <c r="D1604" s="389" t="str">
        <f t="shared" si="671"/>
        <v/>
      </c>
      <c r="E1604" s="390"/>
      <c r="F1604" s="391"/>
      <c r="G1604" s="480" t="str">
        <f t="shared" si="672"/>
        <v/>
      </c>
      <c r="H1604" s="481"/>
      <c r="I1604" s="481"/>
      <c r="J1604" s="481"/>
      <c r="K1604" s="481"/>
      <c r="L1604" s="482"/>
      <c r="M1604" s="27"/>
      <c r="N1604" s="27"/>
      <c r="O1604" s="27"/>
      <c r="P1604" s="27"/>
      <c r="Q1604" s="27"/>
      <c r="R1604" s="27"/>
      <c r="S1604" s="27"/>
      <c r="T1604" s="27"/>
      <c r="U1604" s="27"/>
      <c r="V1604" s="27"/>
      <c r="W1604" s="27"/>
      <c r="X1604" s="27"/>
      <c r="Y1604" s="27"/>
      <c r="Z1604" s="27"/>
      <c r="AA1604" s="27"/>
      <c r="AB1604" s="27"/>
      <c r="AC1604" s="27"/>
      <c r="AD1604" s="27"/>
      <c r="AI1604">
        <f t="shared" si="653"/>
        <v>0</v>
      </c>
      <c r="AJ1604">
        <f t="shared" si="654"/>
        <v>0</v>
      </c>
      <c r="AK1604">
        <f t="shared" si="655"/>
        <v>0</v>
      </c>
      <c r="AL1604">
        <f t="shared" si="656"/>
        <v>0</v>
      </c>
      <c r="AM1604">
        <f t="shared" si="657"/>
        <v>0</v>
      </c>
      <c r="AN1604">
        <f t="shared" si="658"/>
        <v>0</v>
      </c>
      <c r="AO1604">
        <f t="shared" si="659"/>
        <v>0</v>
      </c>
      <c r="AP1604">
        <f t="shared" si="660"/>
        <v>0</v>
      </c>
      <c r="AQ1604">
        <f t="shared" si="661"/>
        <v>0</v>
      </c>
      <c r="AR1604">
        <f t="shared" si="662"/>
        <v>0</v>
      </c>
      <c r="AS1604">
        <f t="shared" si="663"/>
        <v>0</v>
      </c>
      <c r="AT1604">
        <f t="shared" si="664"/>
        <v>0</v>
      </c>
      <c r="AU1604">
        <f t="shared" si="665"/>
        <v>0</v>
      </c>
      <c r="AV1604">
        <f t="shared" si="666"/>
        <v>0</v>
      </c>
      <c r="AW1604">
        <f t="shared" si="667"/>
        <v>0</v>
      </c>
      <c r="AX1604">
        <f t="shared" si="668"/>
        <v>0</v>
      </c>
      <c r="AY1604">
        <f t="shared" si="669"/>
        <v>0</v>
      </c>
      <c r="AZ1604">
        <f t="shared" si="670"/>
        <v>0</v>
      </c>
    </row>
    <row r="1605" spans="1:52" ht="15" customHeight="1">
      <c r="A1605" s="245"/>
      <c r="B1605" s="9"/>
      <c r="C1605" s="132" t="s">
        <v>805</v>
      </c>
      <c r="D1605" s="389" t="str">
        <f t="shared" si="671"/>
        <v/>
      </c>
      <c r="E1605" s="390"/>
      <c r="F1605" s="391"/>
      <c r="G1605" s="480" t="str">
        <f t="shared" si="672"/>
        <v/>
      </c>
      <c r="H1605" s="481"/>
      <c r="I1605" s="481"/>
      <c r="J1605" s="481"/>
      <c r="K1605" s="481"/>
      <c r="L1605" s="482"/>
      <c r="M1605" s="27"/>
      <c r="N1605" s="27"/>
      <c r="O1605" s="27"/>
      <c r="P1605" s="27"/>
      <c r="Q1605" s="27"/>
      <c r="R1605" s="27"/>
      <c r="S1605" s="27"/>
      <c r="T1605" s="27"/>
      <c r="U1605" s="27"/>
      <c r="V1605" s="27"/>
      <c r="W1605" s="27"/>
      <c r="X1605" s="27"/>
      <c r="Y1605" s="27"/>
      <c r="Z1605" s="27"/>
      <c r="AA1605" s="27"/>
      <c r="AB1605" s="27"/>
      <c r="AC1605" s="27"/>
      <c r="AD1605" s="27"/>
      <c r="AI1605">
        <f t="shared" si="653"/>
        <v>0</v>
      </c>
      <c r="AJ1605">
        <f t="shared" si="654"/>
        <v>0</v>
      </c>
      <c r="AK1605">
        <f t="shared" si="655"/>
        <v>0</v>
      </c>
      <c r="AL1605">
        <f t="shared" si="656"/>
        <v>0</v>
      </c>
      <c r="AM1605">
        <f t="shared" si="657"/>
        <v>0</v>
      </c>
      <c r="AN1605">
        <f t="shared" si="658"/>
        <v>0</v>
      </c>
      <c r="AO1605">
        <f t="shared" si="659"/>
        <v>0</v>
      </c>
      <c r="AP1605">
        <f t="shared" si="660"/>
        <v>0</v>
      </c>
      <c r="AQ1605">
        <f t="shared" si="661"/>
        <v>0</v>
      </c>
      <c r="AR1605">
        <f t="shared" si="662"/>
        <v>0</v>
      </c>
      <c r="AS1605">
        <f t="shared" si="663"/>
        <v>0</v>
      </c>
      <c r="AT1605">
        <f t="shared" si="664"/>
        <v>0</v>
      </c>
      <c r="AU1605">
        <f t="shared" si="665"/>
        <v>0</v>
      </c>
      <c r="AV1605">
        <f t="shared" si="666"/>
        <v>0</v>
      </c>
      <c r="AW1605">
        <f t="shared" si="667"/>
        <v>0</v>
      </c>
      <c r="AX1605">
        <f t="shared" si="668"/>
        <v>0</v>
      </c>
      <c r="AY1605">
        <f t="shared" si="669"/>
        <v>0</v>
      </c>
      <c r="AZ1605">
        <f t="shared" si="670"/>
        <v>0</v>
      </c>
    </row>
    <row r="1606" spans="1:52" ht="15" customHeight="1">
      <c r="A1606" s="245"/>
      <c r="B1606" s="9"/>
      <c r="C1606" s="132" t="s">
        <v>806</v>
      </c>
      <c r="D1606" s="389" t="str">
        <f t="shared" si="671"/>
        <v/>
      </c>
      <c r="E1606" s="390"/>
      <c r="F1606" s="391"/>
      <c r="G1606" s="480" t="str">
        <f t="shared" si="672"/>
        <v/>
      </c>
      <c r="H1606" s="481"/>
      <c r="I1606" s="481"/>
      <c r="J1606" s="481"/>
      <c r="K1606" s="481"/>
      <c r="L1606" s="482"/>
      <c r="M1606" s="27"/>
      <c r="N1606" s="27"/>
      <c r="O1606" s="27"/>
      <c r="P1606" s="27"/>
      <c r="Q1606" s="27"/>
      <c r="R1606" s="27"/>
      <c r="S1606" s="27"/>
      <c r="T1606" s="27"/>
      <c r="U1606" s="27"/>
      <c r="V1606" s="27"/>
      <c r="W1606" s="27"/>
      <c r="X1606" s="27"/>
      <c r="Y1606" s="27"/>
      <c r="Z1606" s="27"/>
      <c r="AA1606" s="27"/>
      <c r="AB1606" s="27"/>
      <c r="AC1606" s="27"/>
      <c r="AD1606" s="27"/>
      <c r="AI1606">
        <f t="shared" si="653"/>
        <v>0</v>
      </c>
      <c r="AJ1606">
        <f t="shared" si="654"/>
        <v>0</v>
      </c>
      <c r="AK1606">
        <f t="shared" si="655"/>
        <v>0</v>
      </c>
      <c r="AL1606">
        <f t="shared" si="656"/>
        <v>0</v>
      </c>
      <c r="AM1606">
        <f t="shared" si="657"/>
        <v>0</v>
      </c>
      <c r="AN1606">
        <f t="shared" si="658"/>
        <v>0</v>
      </c>
      <c r="AO1606">
        <f t="shared" si="659"/>
        <v>0</v>
      </c>
      <c r="AP1606">
        <f t="shared" si="660"/>
        <v>0</v>
      </c>
      <c r="AQ1606">
        <f t="shared" si="661"/>
        <v>0</v>
      </c>
      <c r="AR1606">
        <f t="shared" si="662"/>
        <v>0</v>
      </c>
      <c r="AS1606">
        <f t="shared" si="663"/>
        <v>0</v>
      </c>
      <c r="AT1606">
        <f t="shared" si="664"/>
        <v>0</v>
      </c>
      <c r="AU1606">
        <f t="shared" si="665"/>
        <v>0</v>
      </c>
      <c r="AV1606">
        <f t="shared" si="666"/>
        <v>0</v>
      </c>
      <c r="AW1606">
        <f t="shared" si="667"/>
        <v>0</v>
      </c>
      <c r="AX1606">
        <f t="shared" si="668"/>
        <v>0</v>
      </c>
      <c r="AY1606">
        <f t="shared" si="669"/>
        <v>0</v>
      </c>
      <c r="AZ1606">
        <f t="shared" si="670"/>
        <v>0</v>
      </c>
    </row>
    <row r="1607" spans="1:52" ht="15" customHeight="1">
      <c r="A1607" s="245"/>
      <c r="B1607" s="9"/>
      <c r="C1607" s="132" t="s">
        <v>807</v>
      </c>
      <c r="D1607" s="389" t="str">
        <f t="shared" si="671"/>
        <v/>
      </c>
      <c r="E1607" s="390"/>
      <c r="F1607" s="391"/>
      <c r="G1607" s="480" t="str">
        <f t="shared" si="672"/>
        <v/>
      </c>
      <c r="H1607" s="481"/>
      <c r="I1607" s="481"/>
      <c r="J1607" s="481"/>
      <c r="K1607" s="481"/>
      <c r="L1607" s="482"/>
      <c r="M1607" s="27"/>
      <c r="N1607" s="27"/>
      <c r="O1607" s="27"/>
      <c r="P1607" s="27"/>
      <c r="Q1607" s="27"/>
      <c r="R1607" s="27"/>
      <c r="S1607" s="27"/>
      <c r="T1607" s="27"/>
      <c r="U1607" s="27"/>
      <c r="V1607" s="27"/>
      <c r="W1607" s="27"/>
      <c r="X1607" s="27"/>
      <c r="Y1607" s="27"/>
      <c r="Z1607" s="27"/>
      <c r="AA1607" s="27"/>
      <c r="AB1607" s="27"/>
      <c r="AC1607" s="27"/>
      <c r="AD1607" s="27"/>
      <c r="AI1607">
        <f t="shared" si="653"/>
        <v>0</v>
      </c>
      <c r="AJ1607">
        <f t="shared" si="654"/>
        <v>0</v>
      </c>
      <c r="AK1607">
        <f t="shared" si="655"/>
        <v>0</v>
      </c>
      <c r="AL1607">
        <f t="shared" si="656"/>
        <v>0</v>
      </c>
      <c r="AM1607">
        <f t="shared" si="657"/>
        <v>0</v>
      </c>
      <c r="AN1607">
        <f t="shared" si="658"/>
        <v>0</v>
      </c>
      <c r="AO1607">
        <f t="shared" si="659"/>
        <v>0</v>
      </c>
      <c r="AP1607">
        <f t="shared" si="660"/>
        <v>0</v>
      </c>
      <c r="AQ1607">
        <f t="shared" si="661"/>
        <v>0</v>
      </c>
      <c r="AR1607">
        <f t="shared" si="662"/>
        <v>0</v>
      </c>
      <c r="AS1607">
        <f t="shared" si="663"/>
        <v>0</v>
      </c>
      <c r="AT1607">
        <f t="shared" si="664"/>
        <v>0</v>
      </c>
      <c r="AU1607">
        <f t="shared" si="665"/>
        <v>0</v>
      </c>
      <c r="AV1607">
        <f t="shared" si="666"/>
        <v>0</v>
      </c>
      <c r="AW1607">
        <f t="shared" si="667"/>
        <v>0</v>
      </c>
      <c r="AX1607">
        <f t="shared" si="668"/>
        <v>0</v>
      </c>
      <c r="AY1607">
        <f t="shared" si="669"/>
        <v>0</v>
      </c>
      <c r="AZ1607">
        <f t="shared" si="670"/>
        <v>0</v>
      </c>
    </row>
    <row r="1608" spans="1:52" ht="15" customHeight="1">
      <c r="A1608" s="245"/>
      <c r="B1608" s="9"/>
      <c r="C1608" s="132" t="s">
        <v>808</v>
      </c>
      <c r="D1608" s="389" t="str">
        <f t="shared" si="671"/>
        <v/>
      </c>
      <c r="E1608" s="390"/>
      <c r="F1608" s="391"/>
      <c r="G1608" s="480" t="str">
        <f t="shared" si="672"/>
        <v/>
      </c>
      <c r="H1608" s="481"/>
      <c r="I1608" s="481"/>
      <c r="J1608" s="481"/>
      <c r="K1608" s="481"/>
      <c r="L1608" s="482"/>
      <c r="M1608" s="27"/>
      <c r="N1608" s="27"/>
      <c r="O1608" s="27"/>
      <c r="P1608" s="27"/>
      <c r="Q1608" s="27"/>
      <c r="R1608" s="27"/>
      <c r="S1608" s="27"/>
      <c r="T1608" s="27"/>
      <c r="U1608" s="27"/>
      <c r="V1608" s="27"/>
      <c r="W1608" s="27"/>
      <c r="X1608" s="27"/>
      <c r="Y1608" s="27"/>
      <c r="Z1608" s="27"/>
      <c r="AA1608" s="27"/>
      <c r="AB1608" s="27"/>
      <c r="AC1608" s="27"/>
      <c r="AD1608" s="27"/>
      <c r="AI1608">
        <f t="shared" si="653"/>
        <v>0</v>
      </c>
      <c r="AJ1608">
        <f t="shared" si="654"/>
        <v>0</v>
      </c>
      <c r="AK1608">
        <f t="shared" si="655"/>
        <v>0</v>
      </c>
      <c r="AL1608">
        <f t="shared" si="656"/>
        <v>0</v>
      </c>
      <c r="AM1608">
        <f t="shared" si="657"/>
        <v>0</v>
      </c>
      <c r="AN1608">
        <f t="shared" si="658"/>
        <v>0</v>
      </c>
      <c r="AO1608">
        <f t="shared" si="659"/>
        <v>0</v>
      </c>
      <c r="AP1608">
        <f t="shared" si="660"/>
        <v>0</v>
      </c>
      <c r="AQ1608">
        <f t="shared" si="661"/>
        <v>0</v>
      </c>
      <c r="AR1608">
        <f t="shared" si="662"/>
        <v>0</v>
      </c>
      <c r="AS1608">
        <f t="shared" si="663"/>
        <v>0</v>
      </c>
      <c r="AT1608">
        <f t="shared" si="664"/>
        <v>0</v>
      </c>
      <c r="AU1608">
        <f t="shared" si="665"/>
        <v>0</v>
      </c>
      <c r="AV1608">
        <f t="shared" si="666"/>
        <v>0</v>
      </c>
      <c r="AW1608">
        <f t="shared" si="667"/>
        <v>0</v>
      </c>
      <c r="AX1608">
        <f t="shared" si="668"/>
        <v>0</v>
      </c>
      <c r="AY1608">
        <f t="shared" si="669"/>
        <v>0</v>
      </c>
      <c r="AZ1608">
        <f t="shared" si="670"/>
        <v>0</v>
      </c>
    </row>
    <row r="1609" spans="1:52" ht="15" customHeight="1">
      <c r="A1609" s="245"/>
      <c r="B1609" s="9"/>
      <c r="C1609" s="132" t="s">
        <v>809</v>
      </c>
      <c r="D1609" s="389" t="str">
        <f t="shared" si="671"/>
        <v/>
      </c>
      <c r="E1609" s="390"/>
      <c r="F1609" s="391"/>
      <c r="G1609" s="480" t="str">
        <f t="shared" si="672"/>
        <v/>
      </c>
      <c r="H1609" s="481"/>
      <c r="I1609" s="481"/>
      <c r="J1609" s="481"/>
      <c r="K1609" s="481"/>
      <c r="L1609" s="482"/>
      <c r="M1609" s="27"/>
      <c r="N1609" s="27"/>
      <c r="O1609" s="27"/>
      <c r="P1609" s="27"/>
      <c r="Q1609" s="27"/>
      <c r="R1609" s="27"/>
      <c r="S1609" s="27"/>
      <c r="T1609" s="27"/>
      <c r="U1609" s="27"/>
      <c r="V1609" s="27"/>
      <c r="W1609" s="27"/>
      <c r="X1609" s="27"/>
      <c r="Y1609" s="27"/>
      <c r="Z1609" s="27"/>
      <c r="AA1609" s="27"/>
      <c r="AB1609" s="27"/>
      <c r="AC1609" s="27"/>
      <c r="AD1609" s="27"/>
      <c r="AI1609">
        <f t="shared" si="653"/>
        <v>0</v>
      </c>
      <c r="AJ1609">
        <f t="shared" si="654"/>
        <v>0</v>
      </c>
      <c r="AK1609">
        <f t="shared" si="655"/>
        <v>0</v>
      </c>
      <c r="AL1609">
        <f t="shared" si="656"/>
        <v>0</v>
      </c>
      <c r="AM1609">
        <f t="shared" si="657"/>
        <v>0</v>
      </c>
      <c r="AN1609">
        <f t="shared" si="658"/>
        <v>0</v>
      </c>
      <c r="AO1609">
        <f t="shared" si="659"/>
        <v>0</v>
      </c>
      <c r="AP1609">
        <f t="shared" si="660"/>
        <v>0</v>
      </c>
      <c r="AQ1609">
        <f t="shared" si="661"/>
        <v>0</v>
      </c>
      <c r="AR1609">
        <f t="shared" si="662"/>
        <v>0</v>
      </c>
      <c r="AS1609">
        <f t="shared" si="663"/>
        <v>0</v>
      </c>
      <c r="AT1609">
        <f t="shared" si="664"/>
        <v>0</v>
      </c>
      <c r="AU1609">
        <f t="shared" si="665"/>
        <v>0</v>
      </c>
      <c r="AV1609">
        <f t="shared" si="666"/>
        <v>0</v>
      </c>
      <c r="AW1609">
        <f t="shared" si="667"/>
        <v>0</v>
      </c>
      <c r="AX1609">
        <f t="shared" si="668"/>
        <v>0</v>
      </c>
      <c r="AY1609">
        <f t="shared" si="669"/>
        <v>0</v>
      </c>
      <c r="AZ1609">
        <f t="shared" si="670"/>
        <v>0</v>
      </c>
    </row>
    <row r="1610" spans="1:52" ht="15" customHeight="1">
      <c r="A1610" s="245"/>
      <c r="B1610" s="9"/>
      <c r="C1610" s="132" t="s">
        <v>810</v>
      </c>
      <c r="D1610" s="389" t="str">
        <f t="shared" si="671"/>
        <v/>
      </c>
      <c r="E1610" s="390"/>
      <c r="F1610" s="391"/>
      <c r="G1610" s="480" t="str">
        <f t="shared" si="672"/>
        <v/>
      </c>
      <c r="H1610" s="481"/>
      <c r="I1610" s="481"/>
      <c r="J1610" s="481"/>
      <c r="K1610" s="481"/>
      <c r="L1610" s="482"/>
      <c r="M1610" s="27"/>
      <c r="N1610" s="27"/>
      <c r="O1610" s="27"/>
      <c r="P1610" s="27"/>
      <c r="Q1610" s="27"/>
      <c r="R1610" s="27"/>
      <c r="S1610" s="27"/>
      <c r="T1610" s="27"/>
      <c r="U1610" s="27"/>
      <c r="V1610" s="27"/>
      <c r="W1610" s="27"/>
      <c r="X1610" s="27"/>
      <c r="Y1610" s="27"/>
      <c r="Z1610" s="27"/>
      <c r="AA1610" s="27"/>
      <c r="AB1610" s="27"/>
      <c r="AC1610" s="27"/>
      <c r="AD1610" s="27"/>
      <c r="AI1610">
        <f t="shared" si="653"/>
        <v>0</v>
      </c>
      <c r="AJ1610">
        <f t="shared" si="654"/>
        <v>0</v>
      </c>
      <c r="AK1610">
        <f t="shared" si="655"/>
        <v>0</v>
      </c>
      <c r="AL1610">
        <f t="shared" si="656"/>
        <v>0</v>
      </c>
      <c r="AM1610">
        <f t="shared" si="657"/>
        <v>0</v>
      </c>
      <c r="AN1610">
        <f t="shared" si="658"/>
        <v>0</v>
      </c>
      <c r="AO1610">
        <f t="shared" si="659"/>
        <v>0</v>
      </c>
      <c r="AP1610">
        <f t="shared" si="660"/>
        <v>0</v>
      </c>
      <c r="AQ1610">
        <f t="shared" si="661"/>
        <v>0</v>
      </c>
      <c r="AR1610">
        <f t="shared" si="662"/>
        <v>0</v>
      </c>
      <c r="AS1610">
        <f t="shared" si="663"/>
        <v>0</v>
      </c>
      <c r="AT1610">
        <f t="shared" si="664"/>
        <v>0</v>
      </c>
      <c r="AU1610">
        <f t="shared" si="665"/>
        <v>0</v>
      </c>
      <c r="AV1610">
        <f t="shared" si="666"/>
        <v>0</v>
      </c>
      <c r="AW1610">
        <f t="shared" si="667"/>
        <v>0</v>
      </c>
      <c r="AX1610">
        <f t="shared" si="668"/>
        <v>0</v>
      </c>
      <c r="AY1610">
        <f t="shared" si="669"/>
        <v>0</v>
      </c>
      <c r="AZ1610">
        <f t="shared" si="670"/>
        <v>0</v>
      </c>
    </row>
    <row r="1611" spans="1:52" ht="15" customHeight="1">
      <c r="A1611" s="245"/>
      <c r="B1611" s="9"/>
      <c r="C1611" s="132" t="s">
        <v>811</v>
      </c>
      <c r="D1611" s="389" t="str">
        <f t="shared" si="671"/>
        <v/>
      </c>
      <c r="E1611" s="390"/>
      <c r="F1611" s="391"/>
      <c r="G1611" s="480" t="str">
        <f t="shared" si="672"/>
        <v/>
      </c>
      <c r="H1611" s="481"/>
      <c r="I1611" s="481"/>
      <c r="J1611" s="481"/>
      <c r="K1611" s="481"/>
      <c r="L1611" s="482"/>
      <c r="M1611" s="27"/>
      <c r="N1611" s="27"/>
      <c r="O1611" s="27"/>
      <c r="P1611" s="27"/>
      <c r="Q1611" s="27"/>
      <c r="R1611" s="27"/>
      <c r="S1611" s="27"/>
      <c r="T1611" s="27"/>
      <c r="U1611" s="27"/>
      <c r="V1611" s="27"/>
      <c r="W1611" s="27"/>
      <c r="X1611" s="27"/>
      <c r="Y1611" s="27"/>
      <c r="Z1611" s="27"/>
      <c r="AA1611" s="27"/>
      <c r="AB1611" s="27"/>
      <c r="AC1611" s="27"/>
      <c r="AD1611" s="27"/>
      <c r="AI1611">
        <f t="shared" si="653"/>
        <v>0</v>
      </c>
      <c r="AJ1611">
        <f t="shared" si="654"/>
        <v>0</v>
      </c>
      <c r="AK1611">
        <f t="shared" si="655"/>
        <v>0</v>
      </c>
      <c r="AL1611">
        <f t="shared" si="656"/>
        <v>0</v>
      </c>
      <c r="AM1611">
        <f t="shared" si="657"/>
        <v>0</v>
      </c>
      <c r="AN1611">
        <f t="shared" si="658"/>
        <v>0</v>
      </c>
      <c r="AO1611">
        <f t="shared" si="659"/>
        <v>0</v>
      </c>
      <c r="AP1611">
        <f t="shared" si="660"/>
        <v>0</v>
      </c>
      <c r="AQ1611">
        <f t="shared" si="661"/>
        <v>0</v>
      </c>
      <c r="AR1611">
        <f t="shared" si="662"/>
        <v>0</v>
      </c>
      <c r="AS1611">
        <f t="shared" si="663"/>
        <v>0</v>
      </c>
      <c r="AT1611">
        <f t="shared" si="664"/>
        <v>0</v>
      </c>
      <c r="AU1611">
        <f t="shared" si="665"/>
        <v>0</v>
      </c>
      <c r="AV1611">
        <f t="shared" si="666"/>
        <v>0</v>
      </c>
      <c r="AW1611">
        <f t="shared" si="667"/>
        <v>0</v>
      </c>
      <c r="AX1611">
        <f t="shared" si="668"/>
        <v>0</v>
      </c>
      <c r="AY1611">
        <f t="shared" si="669"/>
        <v>0</v>
      </c>
      <c r="AZ1611">
        <f t="shared" si="670"/>
        <v>0</v>
      </c>
    </row>
    <row r="1612" spans="1:52" ht="15" customHeight="1">
      <c r="A1612" s="245"/>
      <c r="B1612" s="9"/>
      <c r="C1612" s="132" t="s">
        <v>812</v>
      </c>
      <c r="D1612" s="389" t="str">
        <f t="shared" si="671"/>
        <v/>
      </c>
      <c r="E1612" s="390"/>
      <c r="F1612" s="391"/>
      <c r="G1612" s="480" t="str">
        <f t="shared" si="672"/>
        <v/>
      </c>
      <c r="H1612" s="481"/>
      <c r="I1612" s="481"/>
      <c r="J1612" s="481"/>
      <c r="K1612" s="481"/>
      <c r="L1612" s="482"/>
      <c r="M1612" s="27"/>
      <c r="N1612" s="27"/>
      <c r="O1612" s="27"/>
      <c r="P1612" s="27"/>
      <c r="Q1612" s="27"/>
      <c r="R1612" s="27"/>
      <c r="S1612" s="27"/>
      <c r="T1612" s="27"/>
      <c r="U1612" s="27"/>
      <c r="V1612" s="27"/>
      <c r="W1612" s="27"/>
      <c r="X1612" s="27"/>
      <c r="Y1612" s="27"/>
      <c r="Z1612" s="27"/>
      <c r="AA1612" s="27"/>
      <c r="AB1612" s="27"/>
      <c r="AC1612" s="27"/>
      <c r="AD1612" s="27"/>
      <c r="AI1612">
        <f t="shared" si="653"/>
        <v>0</v>
      </c>
      <c r="AJ1612">
        <f t="shared" si="654"/>
        <v>0</v>
      </c>
      <c r="AK1612">
        <f t="shared" si="655"/>
        <v>0</v>
      </c>
      <c r="AL1612">
        <f t="shared" si="656"/>
        <v>0</v>
      </c>
      <c r="AM1612">
        <f t="shared" si="657"/>
        <v>0</v>
      </c>
      <c r="AN1612">
        <f t="shared" si="658"/>
        <v>0</v>
      </c>
      <c r="AO1612">
        <f t="shared" si="659"/>
        <v>0</v>
      </c>
      <c r="AP1612">
        <f t="shared" si="660"/>
        <v>0</v>
      </c>
      <c r="AQ1612">
        <f t="shared" si="661"/>
        <v>0</v>
      </c>
      <c r="AR1612">
        <f t="shared" si="662"/>
        <v>0</v>
      </c>
      <c r="AS1612">
        <f t="shared" si="663"/>
        <v>0</v>
      </c>
      <c r="AT1612">
        <f t="shared" si="664"/>
        <v>0</v>
      </c>
      <c r="AU1612">
        <f t="shared" si="665"/>
        <v>0</v>
      </c>
      <c r="AV1612">
        <f t="shared" si="666"/>
        <v>0</v>
      </c>
      <c r="AW1612">
        <f t="shared" si="667"/>
        <v>0</v>
      </c>
      <c r="AX1612">
        <f t="shared" si="668"/>
        <v>0</v>
      </c>
      <c r="AY1612">
        <f t="shared" si="669"/>
        <v>0</v>
      </c>
      <c r="AZ1612">
        <f t="shared" si="670"/>
        <v>0</v>
      </c>
    </row>
    <row r="1613" spans="1:52" ht="15" customHeight="1">
      <c r="A1613" s="245"/>
      <c r="B1613" s="9"/>
      <c r="C1613" s="132" t="s">
        <v>813</v>
      </c>
      <c r="D1613" s="389" t="str">
        <f t="shared" si="671"/>
        <v/>
      </c>
      <c r="E1613" s="390"/>
      <c r="F1613" s="391"/>
      <c r="G1613" s="480" t="str">
        <f t="shared" si="672"/>
        <v/>
      </c>
      <c r="H1613" s="481"/>
      <c r="I1613" s="481"/>
      <c r="J1613" s="481"/>
      <c r="K1613" s="481"/>
      <c r="L1613" s="482"/>
      <c r="M1613" s="27"/>
      <c r="N1613" s="27"/>
      <c r="O1613" s="27"/>
      <c r="P1613" s="27"/>
      <c r="Q1613" s="27"/>
      <c r="R1613" s="27"/>
      <c r="S1613" s="27"/>
      <c r="T1613" s="27"/>
      <c r="U1613" s="27"/>
      <c r="V1613" s="27"/>
      <c r="W1613" s="27"/>
      <c r="X1613" s="27"/>
      <c r="Y1613" s="27"/>
      <c r="Z1613" s="27"/>
      <c r="AA1613" s="27"/>
      <c r="AB1613" s="27"/>
      <c r="AC1613" s="27"/>
      <c r="AD1613" s="27"/>
      <c r="AI1613">
        <f t="shared" si="653"/>
        <v>0</v>
      </c>
      <c r="AJ1613">
        <f t="shared" si="654"/>
        <v>0</v>
      </c>
      <c r="AK1613">
        <f t="shared" si="655"/>
        <v>0</v>
      </c>
      <c r="AL1613">
        <f t="shared" si="656"/>
        <v>0</v>
      </c>
      <c r="AM1613">
        <f t="shared" si="657"/>
        <v>0</v>
      </c>
      <c r="AN1613">
        <f t="shared" si="658"/>
        <v>0</v>
      </c>
      <c r="AO1613">
        <f t="shared" si="659"/>
        <v>0</v>
      </c>
      <c r="AP1613">
        <f t="shared" si="660"/>
        <v>0</v>
      </c>
      <c r="AQ1613">
        <f t="shared" si="661"/>
        <v>0</v>
      </c>
      <c r="AR1613">
        <f t="shared" si="662"/>
        <v>0</v>
      </c>
      <c r="AS1613">
        <f t="shared" si="663"/>
        <v>0</v>
      </c>
      <c r="AT1613">
        <f t="shared" si="664"/>
        <v>0</v>
      </c>
      <c r="AU1613">
        <f t="shared" si="665"/>
        <v>0</v>
      </c>
      <c r="AV1613">
        <f t="shared" si="666"/>
        <v>0</v>
      </c>
      <c r="AW1613">
        <f t="shared" si="667"/>
        <v>0</v>
      </c>
      <c r="AX1613">
        <f t="shared" si="668"/>
        <v>0</v>
      </c>
      <c r="AY1613">
        <f t="shared" si="669"/>
        <v>0</v>
      </c>
      <c r="AZ1613">
        <f t="shared" si="670"/>
        <v>0</v>
      </c>
    </row>
    <row r="1614" spans="1:52" ht="15" customHeight="1">
      <c r="A1614" s="245"/>
      <c r="B1614" s="9"/>
      <c r="C1614" s="132" t="s">
        <v>814</v>
      </c>
      <c r="D1614" s="389" t="str">
        <f t="shared" si="671"/>
        <v/>
      </c>
      <c r="E1614" s="390"/>
      <c r="F1614" s="391"/>
      <c r="G1614" s="480" t="str">
        <f t="shared" si="672"/>
        <v/>
      </c>
      <c r="H1614" s="481"/>
      <c r="I1614" s="481"/>
      <c r="J1614" s="481"/>
      <c r="K1614" s="481"/>
      <c r="L1614" s="482"/>
      <c r="M1614" s="27"/>
      <c r="N1614" s="27"/>
      <c r="O1614" s="27"/>
      <c r="P1614" s="27"/>
      <c r="Q1614" s="27"/>
      <c r="R1614" s="27"/>
      <c r="S1614" s="27"/>
      <c r="T1614" s="27"/>
      <c r="U1614" s="27"/>
      <c r="V1614" s="27"/>
      <c r="W1614" s="27"/>
      <c r="X1614" s="27"/>
      <c r="Y1614" s="27"/>
      <c r="Z1614" s="27"/>
      <c r="AA1614" s="27"/>
      <c r="AB1614" s="27"/>
      <c r="AC1614" s="27"/>
      <c r="AD1614" s="27"/>
      <c r="AI1614">
        <f t="shared" si="653"/>
        <v>0</v>
      </c>
      <c r="AJ1614">
        <f t="shared" si="654"/>
        <v>0</v>
      </c>
      <c r="AK1614">
        <f t="shared" si="655"/>
        <v>0</v>
      </c>
      <c r="AL1614">
        <f t="shared" si="656"/>
        <v>0</v>
      </c>
      <c r="AM1614">
        <f t="shared" si="657"/>
        <v>0</v>
      </c>
      <c r="AN1614">
        <f t="shared" si="658"/>
        <v>0</v>
      </c>
      <c r="AO1614">
        <f t="shared" si="659"/>
        <v>0</v>
      </c>
      <c r="AP1614">
        <f t="shared" si="660"/>
        <v>0</v>
      </c>
      <c r="AQ1614">
        <f t="shared" si="661"/>
        <v>0</v>
      </c>
      <c r="AR1614">
        <f t="shared" si="662"/>
        <v>0</v>
      </c>
      <c r="AS1614">
        <f t="shared" si="663"/>
        <v>0</v>
      </c>
      <c r="AT1614">
        <f t="shared" si="664"/>
        <v>0</v>
      </c>
      <c r="AU1614">
        <f t="shared" si="665"/>
        <v>0</v>
      </c>
      <c r="AV1614">
        <f t="shared" si="666"/>
        <v>0</v>
      </c>
      <c r="AW1614">
        <f t="shared" si="667"/>
        <v>0</v>
      </c>
      <c r="AX1614">
        <f t="shared" si="668"/>
        <v>0</v>
      </c>
      <c r="AY1614">
        <f t="shared" si="669"/>
        <v>0</v>
      </c>
      <c r="AZ1614">
        <f t="shared" si="670"/>
        <v>0</v>
      </c>
    </row>
    <row r="1615" spans="1:52" ht="15" customHeight="1">
      <c r="A1615" s="245"/>
      <c r="B1615" s="9"/>
      <c r="C1615" s="132" t="s">
        <v>815</v>
      </c>
      <c r="D1615" s="389" t="str">
        <f t="shared" si="671"/>
        <v/>
      </c>
      <c r="E1615" s="390"/>
      <c r="F1615" s="391"/>
      <c r="G1615" s="480" t="str">
        <f t="shared" si="672"/>
        <v/>
      </c>
      <c r="H1615" s="481"/>
      <c r="I1615" s="481"/>
      <c r="J1615" s="481"/>
      <c r="K1615" s="481"/>
      <c r="L1615" s="482"/>
      <c r="M1615" s="27"/>
      <c r="N1615" s="27"/>
      <c r="O1615" s="27"/>
      <c r="P1615" s="27"/>
      <c r="Q1615" s="27"/>
      <c r="R1615" s="27"/>
      <c r="S1615" s="27"/>
      <c r="T1615" s="27"/>
      <c r="U1615" s="27"/>
      <c r="V1615" s="27"/>
      <c r="W1615" s="27"/>
      <c r="X1615" s="27"/>
      <c r="Y1615" s="27"/>
      <c r="Z1615" s="27"/>
      <c r="AA1615" s="27"/>
      <c r="AB1615" s="27"/>
      <c r="AC1615" s="27"/>
      <c r="AD1615" s="27"/>
      <c r="AI1615">
        <f t="shared" si="653"/>
        <v>0</v>
      </c>
      <c r="AJ1615">
        <f t="shared" si="654"/>
        <v>0</v>
      </c>
      <c r="AK1615">
        <f t="shared" si="655"/>
        <v>0</v>
      </c>
      <c r="AL1615">
        <f t="shared" si="656"/>
        <v>0</v>
      </c>
      <c r="AM1615">
        <f t="shared" si="657"/>
        <v>0</v>
      </c>
      <c r="AN1615">
        <f t="shared" si="658"/>
        <v>0</v>
      </c>
      <c r="AO1615">
        <f t="shared" si="659"/>
        <v>0</v>
      </c>
      <c r="AP1615">
        <f t="shared" si="660"/>
        <v>0</v>
      </c>
      <c r="AQ1615">
        <f t="shared" si="661"/>
        <v>0</v>
      </c>
      <c r="AR1615">
        <f t="shared" si="662"/>
        <v>0</v>
      </c>
      <c r="AS1615">
        <f t="shared" si="663"/>
        <v>0</v>
      </c>
      <c r="AT1615">
        <f t="shared" si="664"/>
        <v>0</v>
      </c>
      <c r="AU1615">
        <f t="shared" si="665"/>
        <v>0</v>
      </c>
      <c r="AV1615">
        <f t="shared" si="666"/>
        <v>0</v>
      </c>
      <c r="AW1615">
        <f t="shared" si="667"/>
        <v>0</v>
      </c>
      <c r="AX1615">
        <f t="shared" si="668"/>
        <v>0</v>
      </c>
      <c r="AY1615">
        <f t="shared" si="669"/>
        <v>0</v>
      </c>
      <c r="AZ1615">
        <f t="shared" si="670"/>
        <v>0</v>
      </c>
    </row>
    <row r="1616" spans="1:52" ht="15" customHeight="1">
      <c r="A1616" s="245"/>
      <c r="B1616" s="9"/>
      <c r="C1616" s="132" t="s">
        <v>816</v>
      </c>
      <c r="D1616" s="389" t="str">
        <f t="shared" si="671"/>
        <v/>
      </c>
      <c r="E1616" s="390"/>
      <c r="F1616" s="391"/>
      <c r="G1616" s="480" t="str">
        <f t="shared" si="672"/>
        <v/>
      </c>
      <c r="H1616" s="481"/>
      <c r="I1616" s="481"/>
      <c r="J1616" s="481"/>
      <c r="K1616" s="481"/>
      <c r="L1616" s="482"/>
      <c r="M1616" s="27"/>
      <c r="N1616" s="27"/>
      <c r="O1616" s="27"/>
      <c r="P1616" s="27"/>
      <c r="Q1616" s="27"/>
      <c r="R1616" s="27"/>
      <c r="S1616" s="27"/>
      <c r="T1616" s="27"/>
      <c r="U1616" s="27"/>
      <c r="V1616" s="27"/>
      <c r="W1616" s="27"/>
      <c r="X1616" s="27"/>
      <c r="Y1616" s="27"/>
      <c r="Z1616" s="27"/>
      <c r="AA1616" s="27"/>
      <c r="AB1616" s="27"/>
      <c r="AC1616" s="27"/>
      <c r="AD1616" s="27"/>
      <c r="AI1616">
        <f t="shared" si="653"/>
        <v>0</v>
      </c>
      <c r="AJ1616">
        <f t="shared" si="654"/>
        <v>0</v>
      </c>
      <c r="AK1616">
        <f t="shared" si="655"/>
        <v>0</v>
      </c>
      <c r="AL1616">
        <f t="shared" si="656"/>
        <v>0</v>
      </c>
      <c r="AM1616">
        <f t="shared" si="657"/>
        <v>0</v>
      </c>
      <c r="AN1616">
        <f t="shared" si="658"/>
        <v>0</v>
      </c>
      <c r="AO1616">
        <f t="shared" si="659"/>
        <v>0</v>
      </c>
      <c r="AP1616">
        <f t="shared" si="660"/>
        <v>0</v>
      </c>
      <c r="AQ1616">
        <f t="shared" si="661"/>
        <v>0</v>
      </c>
      <c r="AR1616">
        <f t="shared" si="662"/>
        <v>0</v>
      </c>
      <c r="AS1616">
        <f t="shared" si="663"/>
        <v>0</v>
      </c>
      <c r="AT1616">
        <f t="shared" si="664"/>
        <v>0</v>
      </c>
      <c r="AU1616">
        <f t="shared" si="665"/>
        <v>0</v>
      </c>
      <c r="AV1616">
        <f t="shared" si="666"/>
        <v>0</v>
      </c>
      <c r="AW1616">
        <f t="shared" si="667"/>
        <v>0</v>
      </c>
      <c r="AX1616">
        <f t="shared" si="668"/>
        <v>0</v>
      </c>
      <c r="AY1616">
        <f t="shared" si="669"/>
        <v>0</v>
      </c>
      <c r="AZ1616">
        <f t="shared" si="670"/>
        <v>0</v>
      </c>
    </row>
    <row r="1617" spans="1:52" ht="15" customHeight="1">
      <c r="A1617" s="245"/>
      <c r="B1617" s="9"/>
      <c r="C1617" s="132" t="s">
        <v>817</v>
      </c>
      <c r="D1617" s="389" t="str">
        <f t="shared" si="671"/>
        <v/>
      </c>
      <c r="E1617" s="390"/>
      <c r="F1617" s="391"/>
      <c r="G1617" s="480" t="str">
        <f t="shared" si="672"/>
        <v/>
      </c>
      <c r="H1617" s="481"/>
      <c r="I1617" s="481"/>
      <c r="J1617" s="481"/>
      <c r="K1617" s="481"/>
      <c r="L1617" s="482"/>
      <c r="M1617" s="27"/>
      <c r="N1617" s="27"/>
      <c r="O1617" s="27"/>
      <c r="P1617" s="27"/>
      <c r="Q1617" s="27"/>
      <c r="R1617" s="27"/>
      <c r="S1617" s="27"/>
      <c r="T1617" s="27"/>
      <c r="U1617" s="27"/>
      <c r="V1617" s="27"/>
      <c r="W1617" s="27"/>
      <c r="X1617" s="27"/>
      <c r="Y1617" s="27"/>
      <c r="Z1617" s="27"/>
      <c r="AA1617" s="27"/>
      <c r="AB1617" s="27"/>
      <c r="AC1617" s="27"/>
      <c r="AD1617" s="27"/>
      <c r="AI1617">
        <f t="shared" si="653"/>
        <v>0</v>
      </c>
      <c r="AJ1617">
        <f t="shared" si="654"/>
        <v>0</v>
      </c>
      <c r="AK1617">
        <f t="shared" si="655"/>
        <v>0</v>
      </c>
      <c r="AL1617">
        <f t="shared" si="656"/>
        <v>0</v>
      </c>
      <c r="AM1617">
        <f t="shared" si="657"/>
        <v>0</v>
      </c>
      <c r="AN1617">
        <f t="shared" si="658"/>
        <v>0</v>
      </c>
      <c r="AO1617">
        <f t="shared" si="659"/>
        <v>0</v>
      </c>
      <c r="AP1617">
        <f t="shared" si="660"/>
        <v>0</v>
      </c>
      <c r="AQ1617">
        <f t="shared" si="661"/>
        <v>0</v>
      </c>
      <c r="AR1617">
        <f t="shared" si="662"/>
        <v>0</v>
      </c>
      <c r="AS1617">
        <f t="shared" si="663"/>
        <v>0</v>
      </c>
      <c r="AT1617">
        <f t="shared" si="664"/>
        <v>0</v>
      </c>
      <c r="AU1617">
        <f t="shared" si="665"/>
        <v>0</v>
      </c>
      <c r="AV1617">
        <f t="shared" si="666"/>
        <v>0</v>
      </c>
      <c r="AW1617">
        <f t="shared" si="667"/>
        <v>0</v>
      </c>
      <c r="AX1617">
        <f t="shared" si="668"/>
        <v>0</v>
      </c>
      <c r="AY1617">
        <f t="shared" si="669"/>
        <v>0</v>
      </c>
      <c r="AZ1617">
        <f t="shared" si="670"/>
        <v>0</v>
      </c>
    </row>
    <row r="1618" spans="1:52" ht="15" customHeight="1">
      <c r="A1618" s="245"/>
      <c r="B1618" s="9"/>
      <c r="C1618" s="132" t="s">
        <v>818</v>
      </c>
      <c r="D1618" s="389" t="str">
        <f t="shared" si="671"/>
        <v/>
      </c>
      <c r="E1618" s="390"/>
      <c r="F1618" s="391"/>
      <c r="G1618" s="480" t="str">
        <f t="shared" si="672"/>
        <v/>
      </c>
      <c r="H1618" s="481"/>
      <c r="I1618" s="481"/>
      <c r="J1618" s="481"/>
      <c r="K1618" s="481"/>
      <c r="L1618" s="482"/>
      <c r="M1618" s="27"/>
      <c r="N1618" s="27"/>
      <c r="O1618" s="27"/>
      <c r="P1618" s="27"/>
      <c r="Q1618" s="27"/>
      <c r="R1618" s="27"/>
      <c r="S1618" s="27"/>
      <c r="T1618" s="27"/>
      <c r="U1618" s="27"/>
      <c r="V1618" s="27"/>
      <c r="W1618" s="27"/>
      <c r="X1618" s="27"/>
      <c r="Y1618" s="27"/>
      <c r="Z1618" s="27"/>
      <c r="AA1618" s="27"/>
      <c r="AB1618" s="27"/>
      <c r="AC1618" s="27"/>
      <c r="AD1618" s="27"/>
      <c r="AI1618">
        <f t="shared" si="653"/>
        <v>0</v>
      </c>
      <c r="AJ1618">
        <f t="shared" si="654"/>
        <v>0</v>
      </c>
      <c r="AK1618">
        <f t="shared" si="655"/>
        <v>0</v>
      </c>
      <c r="AL1618">
        <f t="shared" si="656"/>
        <v>0</v>
      </c>
      <c r="AM1618">
        <f t="shared" si="657"/>
        <v>0</v>
      </c>
      <c r="AN1618">
        <f t="shared" si="658"/>
        <v>0</v>
      </c>
      <c r="AO1618">
        <f t="shared" si="659"/>
        <v>0</v>
      </c>
      <c r="AP1618">
        <f t="shared" si="660"/>
        <v>0</v>
      </c>
      <c r="AQ1618">
        <f t="shared" si="661"/>
        <v>0</v>
      </c>
      <c r="AR1618">
        <f t="shared" si="662"/>
        <v>0</v>
      </c>
      <c r="AS1618">
        <f t="shared" si="663"/>
        <v>0</v>
      </c>
      <c r="AT1618">
        <f t="shared" si="664"/>
        <v>0</v>
      </c>
      <c r="AU1618">
        <f t="shared" si="665"/>
        <v>0</v>
      </c>
      <c r="AV1618">
        <f t="shared" si="666"/>
        <v>0</v>
      </c>
      <c r="AW1618">
        <f t="shared" si="667"/>
        <v>0</v>
      </c>
      <c r="AX1618">
        <f t="shared" si="668"/>
        <v>0</v>
      </c>
      <c r="AY1618">
        <f t="shared" si="669"/>
        <v>0</v>
      </c>
      <c r="AZ1618">
        <f t="shared" si="670"/>
        <v>0</v>
      </c>
    </row>
    <row r="1619" spans="1:52" ht="15" customHeight="1">
      <c r="A1619" s="245"/>
      <c r="B1619" s="9"/>
      <c r="C1619" s="132" t="s">
        <v>819</v>
      </c>
      <c r="D1619" s="389" t="str">
        <f t="shared" si="671"/>
        <v/>
      </c>
      <c r="E1619" s="390"/>
      <c r="F1619" s="391"/>
      <c r="G1619" s="480" t="str">
        <f t="shared" si="672"/>
        <v/>
      </c>
      <c r="H1619" s="481"/>
      <c r="I1619" s="481"/>
      <c r="J1619" s="481"/>
      <c r="K1619" s="481"/>
      <c r="L1619" s="482"/>
      <c r="M1619" s="27"/>
      <c r="N1619" s="27"/>
      <c r="O1619" s="27"/>
      <c r="P1619" s="27"/>
      <c r="Q1619" s="27"/>
      <c r="R1619" s="27"/>
      <c r="S1619" s="27"/>
      <c r="T1619" s="27"/>
      <c r="U1619" s="27"/>
      <c r="V1619" s="27"/>
      <c r="W1619" s="27"/>
      <c r="X1619" s="27"/>
      <c r="Y1619" s="27"/>
      <c r="Z1619" s="27"/>
      <c r="AA1619" s="27"/>
      <c r="AB1619" s="27"/>
      <c r="AC1619" s="27"/>
      <c r="AD1619" s="27"/>
      <c r="AI1619">
        <f t="shared" si="653"/>
        <v>0</v>
      </c>
      <c r="AJ1619">
        <f t="shared" si="654"/>
        <v>0</v>
      </c>
      <c r="AK1619">
        <f t="shared" si="655"/>
        <v>0</v>
      </c>
      <c r="AL1619">
        <f t="shared" si="656"/>
        <v>0</v>
      </c>
      <c r="AM1619">
        <f t="shared" si="657"/>
        <v>0</v>
      </c>
      <c r="AN1619">
        <f t="shared" si="658"/>
        <v>0</v>
      </c>
      <c r="AO1619">
        <f t="shared" si="659"/>
        <v>0</v>
      </c>
      <c r="AP1619">
        <f t="shared" si="660"/>
        <v>0</v>
      </c>
      <c r="AQ1619">
        <f t="shared" si="661"/>
        <v>0</v>
      </c>
      <c r="AR1619">
        <f t="shared" si="662"/>
        <v>0</v>
      </c>
      <c r="AS1619">
        <f t="shared" si="663"/>
        <v>0</v>
      </c>
      <c r="AT1619">
        <f t="shared" si="664"/>
        <v>0</v>
      </c>
      <c r="AU1619">
        <f t="shared" si="665"/>
        <v>0</v>
      </c>
      <c r="AV1619">
        <f t="shared" si="666"/>
        <v>0</v>
      </c>
      <c r="AW1619">
        <f t="shared" si="667"/>
        <v>0</v>
      </c>
      <c r="AX1619">
        <f t="shared" si="668"/>
        <v>0</v>
      </c>
      <c r="AY1619">
        <f t="shared" si="669"/>
        <v>0</v>
      </c>
      <c r="AZ1619">
        <f t="shared" si="670"/>
        <v>0</v>
      </c>
    </row>
    <row r="1620" spans="1:52" ht="15" customHeight="1">
      <c r="A1620" s="245"/>
      <c r="B1620" s="9"/>
      <c r="C1620" s="132" t="s">
        <v>820</v>
      </c>
      <c r="D1620" s="389" t="str">
        <f t="shared" si="671"/>
        <v/>
      </c>
      <c r="E1620" s="390"/>
      <c r="F1620" s="391"/>
      <c r="G1620" s="480" t="str">
        <f t="shared" si="672"/>
        <v/>
      </c>
      <c r="H1620" s="481"/>
      <c r="I1620" s="481"/>
      <c r="J1620" s="481"/>
      <c r="K1620" s="481"/>
      <c r="L1620" s="482"/>
      <c r="M1620" s="27"/>
      <c r="N1620" s="27"/>
      <c r="O1620" s="27"/>
      <c r="P1620" s="27"/>
      <c r="Q1620" s="27"/>
      <c r="R1620" s="27"/>
      <c r="S1620" s="27"/>
      <c r="T1620" s="27"/>
      <c r="U1620" s="27"/>
      <c r="V1620" s="27"/>
      <c r="W1620" s="27"/>
      <c r="X1620" s="27"/>
      <c r="Y1620" s="27"/>
      <c r="Z1620" s="27"/>
      <c r="AA1620" s="27"/>
      <c r="AB1620" s="27"/>
      <c r="AC1620" s="27"/>
      <c r="AD1620" s="27"/>
      <c r="AI1620">
        <f t="shared" si="653"/>
        <v>0</v>
      </c>
      <c r="AJ1620">
        <f t="shared" si="654"/>
        <v>0</v>
      </c>
      <c r="AK1620">
        <f t="shared" si="655"/>
        <v>0</v>
      </c>
      <c r="AL1620">
        <f t="shared" si="656"/>
        <v>0</v>
      </c>
      <c r="AM1620">
        <f t="shared" si="657"/>
        <v>0</v>
      </c>
      <c r="AN1620">
        <f t="shared" si="658"/>
        <v>0</v>
      </c>
      <c r="AO1620">
        <f t="shared" si="659"/>
        <v>0</v>
      </c>
      <c r="AP1620">
        <f t="shared" si="660"/>
        <v>0</v>
      </c>
      <c r="AQ1620">
        <f t="shared" si="661"/>
        <v>0</v>
      </c>
      <c r="AR1620">
        <f t="shared" si="662"/>
        <v>0</v>
      </c>
      <c r="AS1620">
        <f t="shared" si="663"/>
        <v>0</v>
      </c>
      <c r="AT1620">
        <f t="shared" si="664"/>
        <v>0</v>
      </c>
      <c r="AU1620">
        <f t="shared" si="665"/>
        <v>0</v>
      </c>
      <c r="AV1620">
        <f t="shared" si="666"/>
        <v>0</v>
      </c>
      <c r="AW1620">
        <f t="shared" si="667"/>
        <v>0</v>
      </c>
      <c r="AX1620">
        <f t="shared" si="668"/>
        <v>0</v>
      </c>
      <c r="AY1620">
        <f t="shared" si="669"/>
        <v>0</v>
      </c>
      <c r="AZ1620">
        <f t="shared" si="670"/>
        <v>0</v>
      </c>
    </row>
    <row r="1621" spans="1:52" ht="15" customHeight="1">
      <c r="A1621" s="245"/>
      <c r="B1621" s="9"/>
      <c r="C1621" s="132" t="s">
        <v>821</v>
      </c>
      <c r="D1621" s="389" t="str">
        <f t="shared" si="671"/>
        <v/>
      </c>
      <c r="E1621" s="390"/>
      <c r="F1621" s="391"/>
      <c r="G1621" s="480" t="str">
        <f t="shared" si="672"/>
        <v/>
      </c>
      <c r="H1621" s="481"/>
      <c r="I1621" s="481"/>
      <c r="J1621" s="481"/>
      <c r="K1621" s="481"/>
      <c r="L1621" s="482"/>
      <c r="M1621" s="27"/>
      <c r="N1621" s="27"/>
      <c r="O1621" s="27"/>
      <c r="P1621" s="27"/>
      <c r="Q1621" s="27"/>
      <c r="R1621" s="27"/>
      <c r="S1621" s="27"/>
      <c r="T1621" s="27"/>
      <c r="U1621" s="27"/>
      <c r="V1621" s="27"/>
      <c r="W1621" s="27"/>
      <c r="X1621" s="27"/>
      <c r="Y1621" s="27"/>
      <c r="Z1621" s="27"/>
      <c r="AA1621" s="27"/>
      <c r="AB1621" s="27"/>
      <c r="AC1621" s="27"/>
      <c r="AD1621" s="27"/>
      <c r="AI1621">
        <f t="shared" si="653"/>
        <v>0</v>
      </c>
      <c r="AJ1621">
        <f t="shared" si="654"/>
        <v>0</v>
      </c>
      <c r="AK1621">
        <f t="shared" si="655"/>
        <v>0</v>
      </c>
      <c r="AL1621">
        <f t="shared" si="656"/>
        <v>0</v>
      </c>
      <c r="AM1621">
        <f t="shared" si="657"/>
        <v>0</v>
      </c>
      <c r="AN1621">
        <f t="shared" si="658"/>
        <v>0</v>
      </c>
      <c r="AO1621">
        <f t="shared" si="659"/>
        <v>0</v>
      </c>
      <c r="AP1621">
        <f t="shared" si="660"/>
        <v>0</v>
      </c>
      <c r="AQ1621">
        <f t="shared" si="661"/>
        <v>0</v>
      </c>
      <c r="AR1621">
        <f t="shared" si="662"/>
        <v>0</v>
      </c>
      <c r="AS1621">
        <f t="shared" si="663"/>
        <v>0</v>
      </c>
      <c r="AT1621">
        <f t="shared" si="664"/>
        <v>0</v>
      </c>
      <c r="AU1621">
        <f t="shared" si="665"/>
        <v>0</v>
      </c>
      <c r="AV1621">
        <f t="shared" si="666"/>
        <v>0</v>
      </c>
      <c r="AW1621">
        <f t="shared" si="667"/>
        <v>0</v>
      </c>
      <c r="AX1621">
        <f t="shared" si="668"/>
        <v>0</v>
      </c>
      <c r="AY1621">
        <f t="shared" si="669"/>
        <v>0</v>
      </c>
      <c r="AZ1621">
        <f t="shared" si="670"/>
        <v>0</v>
      </c>
    </row>
    <row r="1622" spans="1:52" ht="15" customHeight="1">
      <c r="A1622" s="245"/>
      <c r="B1622" s="9"/>
      <c r="C1622" s="132" t="s">
        <v>822</v>
      </c>
      <c r="D1622" s="389" t="str">
        <f t="shared" si="671"/>
        <v/>
      </c>
      <c r="E1622" s="390"/>
      <c r="F1622" s="391"/>
      <c r="G1622" s="480" t="str">
        <f t="shared" si="672"/>
        <v/>
      </c>
      <c r="H1622" s="481"/>
      <c r="I1622" s="481"/>
      <c r="J1622" s="481"/>
      <c r="K1622" s="481"/>
      <c r="L1622" s="482"/>
      <c r="M1622" s="27"/>
      <c r="N1622" s="27"/>
      <c r="O1622" s="27"/>
      <c r="P1622" s="27"/>
      <c r="Q1622" s="27"/>
      <c r="R1622" s="27"/>
      <c r="S1622" s="27"/>
      <c r="T1622" s="27"/>
      <c r="U1622" s="27"/>
      <c r="V1622" s="27"/>
      <c r="W1622" s="27"/>
      <c r="X1622" s="27"/>
      <c r="Y1622" s="27"/>
      <c r="Z1622" s="27"/>
      <c r="AA1622" s="27"/>
      <c r="AB1622" s="27"/>
      <c r="AC1622" s="27"/>
      <c r="AD1622" s="27"/>
      <c r="AI1622">
        <f t="shared" si="653"/>
        <v>0</v>
      </c>
      <c r="AJ1622">
        <f t="shared" si="654"/>
        <v>0</v>
      </c>
      <c r="AK1622">
        <f t="shared" si="655"/>
        <v>0</v>
      </c>
      <c r="AL1622">
        <f t="shared" si="656"/>
        <v>0</v>
      </c>
      <c r="AM1622">
        <f t="shared" si="657"/>
        <v>0</v>
      </c>
      <c r="AN1622">
        <f t="shared" si="658"/>
        <v>0</v>
      </c>
      <c r="AO1622">
        <f t="shared" si="659"/>
        <v>0</v>
      </c>
      <c r="AP1622">
        <f t="shared" si="660"/>
        <v>0</v>
      </c>
      <c r="AQ1622">
        <f t="shared" si="661"/>
        <v>0</v>
      </c>
      <c r="AR1622">
        <f t="shared" si="662"/>
        <v>0</v>
      </c>
      <c r="AS1622">
        <f t="shared" si="663"/>
        <v>0</v>
      </c>
      <c r="AT1622">
        <f t="shared" si="664"/>
        <v>0</v>
      </c>
      <c r="AU1622">
        <f t="shared" si="665"/>
        <v>0</v>
      </c>
      <c r="AV1622">
        <f t="shared" si="666"/>
        <v>0</v>
      </c>
      <c r="AW1622">
        <f t="shared" si="667"/>
        <v>0</v>
      </c>
      <c r="AX1622">
        <f t="shared" si="668"/>
        <v>0</v>
      </c>
      <c r="AY1622">
        <f t="shared" si="669"/>
        <v>0</v>
      </c>
      <c r="AZ1622">
        <f t="shared" si="670"/>
        <v>0</v>
      </c>
    </row>
    <row r="1623" spans="1:52" ht="15" customHeight="1">
      <c r="A1623" s="245"/>
      <c r="B1623" s="9"/>
      <c r="C1623" s="132" t="s">
        <v>823</v>
      </c>
      <c r="D1623" s="389" t="str">
        <f t="shared" si="671"/>
        <v/>
      </c>
      <c r="E1623" s="390"/>
      <c r="F1623" s="391"/>
      <c r="G1623" s="480" t="str">
        <f t="shared" si="672"/>
        <v/>
      </c>
      <c r="H1623" s="481"/>
      <c r="I1623" s="481"/>
      <c r="J1623" s="481"/>
      <c r="K1623" s="481"/>
      <c r="L1623" s="482"/>
      <c r="M1623" s="27"/>
      <c r="N1623" s="27"/>
      <c r="O1623" s="27"/>
      <c r="P1623" s="27"/>
      <c r="Q1623" s="27"/>
      <c r="R1623" s="27"/>
      <c r="S1623" s="27"/>
      <c r="T1623" s="27"/>
      <c r="U1623" s="27"/>
      <c r="V1623" s="27"/>
      <c r="W1623" s="27"/>
      <c r="X1623" s="27"/>
      <c r="Y1623" s="27"/>
      <c r="Z1623" s="27"/>
      <c r="AA1623" s="27"/>
      <c r="AB1623" s="27"/>
      <c r="AC1623" s="27"/>
      <c r="AD1623" s="27"/>
      <c r="AI1623">
        <f t="shared" si="653"/>
        <v>0</v>
      </c>
      <c r="AJ1623">
        <f t="shared" si="654"/>
        <v>0</v>
      </c>
      <c r="AK1623">
        <f t="shared" si="655"/>
        <v>0</v>
      </c>
      <c r="AL1623">
        <f t="shared" si="656"/>
        <v>0</v>
      </c>
      <c r="AM1623">
        <f t="shared" si="657"/>
        <v>0</v>
      </c>
      <c r="AN1623">
        <f t="shared" si="658"/>
        <v>0</v>
      </c>
      <c r="AO1623">
        <f t="shared" si="659"/>
        <v>0</v>
      </c>
      <c r="AP1623">
        <f t="shared" si="660"/>
        <v>0</v>
      </c>
      <c r="AQ1623">
        <f t="shared" si="661"/>
        <v>0</v>
      </c>
      <c r="AR1623">
        <f t="shared" si="662"/>
        <v>0</v>
      </c>
      <c r="AS1623">
        <f t="shared" si="663"/>
        <v>0</v>
      </c>
      <c r="AT1623">
        <f t="shared" si="664"/>
        <v>0</v>
      </c>
      <c r="AU1623">
        <f t="shared" si="665"/>
        <v>0</v>
      </c>
      <c r="AV1623">
        <f t="shared" si="666"/>
        <v>0</v>
      </c>
      <c r="AW1623">
        <f t="shared" si="667"/>
        <v>0</v>
      </c>
      <c r="AX1623">
        <f t="shared" si="668"/>
        <v>0</v>
      </c>
      <c r="AY1623">
        <f t="shared" si="669"/>
        <v>0</v>
      </c>
      <c r="AZ1623">
        <f t="shared" si="670"/>
        <v>0</v>
      </c>
    </row>
    <row r="1624" spans="1:52" ht="15" customHeight="1">
      <c r="A1624" s="245"/>
      <c r="B1624" s="9"/>
      <c r="C1624" s="132" t="s">
        <v>824</v>
      </c>
      <c r="D1624" s="389" t="str">
        <f t="shared" si="671"/>
        <v/>
      </c>
      <c r="E1624" s="390"/>
      <c r="F1624" s="391"/>
      <c r="G1624" s="480" t="str">
        <f t="shared" si="672"/>
        <v/>
      </c>
      <c r="H1624" s="481"/>
      <c r="I1624" s="481"/>
      <c r="J1624" s="481"/>
      <c r="K1624" s="481"/>
      <c r="L1624" s="482"/>
      <c r="M1624" s="27"/>
      <c r="N1624" s="27"/>
      <c r="O1624" s="27"/>
      <c r="P1624" s="27"/>
      <c r="Q1624" s="27"/>
      <c r="R1624" s="27"/>
      <c r="S1624" s="27"/>
      <c r="T1624" s="27"/>
      <c r="U1624" s="27"/>
      <c r="V1624" s="27"/>
      <c r="W1624" s="27"/>
      <c r="X1624" s="27"/>
      <c r="Y1624" s="27"/>
      <c r="Z1624" s="27"/>
      <c r="AA1624" s="27"/>
      <c r="AB1624" s="27"/>
      <c r="AC1624" s="27"/>
      <c r="AD1624" s="27"/>
      <c r="AI1624">
        <f t="shared" si="653"/>
        <v>0</v>
      </c>
      <c r="AJ1624">
        <f t="shared" si="654"/>
        <v>0</v>
      </c>
      <c r="AK1624">
        <f t="shared" si="655"/>
        <v>0</v>
      </c>
      <c r="AL1624">
        <f t="shared" si="656"/>
        <v>0</v>
      </c>
      <c r="AM1624">
        <f t="shared" si="657"/>
        <v>0</v>
      </c>
      <c r="AN1624">
        <f t="shared" si="658"/>
        <v>0</v>
      </c>
      <c r="AO1624">
        <f t="shared" si="659"/>
        <v>0</v>
      </c>
      <c r="AP1624">
        <f t="shared" si="660"/>
        <v>0</v>
      </c>
      <c r="AQ1624">
        <f t="shared" si="661"/>
        <v>0</v>
      </c>
      <c r="AR1624">
        <f t="shared" si="662"/>
        <v>0</v>
      </c>
      <c r="AS1624">
        <f t="shared" si="663"/>
        <v>0</v>
      </c>
      <c r="AT1624">
        <f t="shared" si="664"/>
        <v>0</v>
      </c>
      <c r="AU1624">
        <f t="shared" si="665"/>
        <v>0</v>
      </c>
      <c r="AV1624">
        <f t="shared" si="666"/>
        <v>0</v>
      </c>
      <c r="AW1624">
        <f t="shared" si="667"/>
        <v>0</v>
      </c>
      <c r="AX1624">
        <f t="shared" si="668"/>
        <v>0</v>
      </c>
      <c r="AY1624">
        <f t="shared" si="669"/>
        <v>0</v>
      </c>
      <c r="AZ1624">
        <f t="shared" si="670"/>
        <v>0</v>
      </c>
    </row>
    <row r="1625" spans="1:52" ht="15" customHeight="1">
      <c r="A1625" s="245"/>
      <c r="B1625" s="9"/>
      <c r="C1625" s="132" t="s">
        <v>825</v>
      </c>
      <c r="D1625" s="389" t="str">
        <f t="shared" si="671"/>
        <v/>
      </c>
      <c r="E1625" s="390"/>
      <c r="F1625" s="391"/>
      <c r="G1625" s="480" t="str">
        <f t="shared" si="672"/>
        <v/>
      </c>
      <c r="H1625" s="481"/>
      <c r="I1625" s="481"/>
      <c r="J1625" s="481"/>
      <c r="K1625" s="481"/>
      <c r="L1625" s="482"/>
      <c r="M1625" s="27"/>
      <c r="N1625" s="27"/>
      <c r="O1625" s="27"/>
      <c r="P1625" s="27"/>
      <c r="Q1625" s="27"/>
      <c r="R1625" s="27"/>
      <c r="S1625" s="27"/>
      <c r="T1625" s="27"/>
      <c r="U1625" s="27"/>
      <c r="V1625" s="27"/>
      <c r="W1625" s="27"/>
      <c r="X1625" s="27"/>
      <c r="Y1625" s="27"/>
      <c r="Z1625" s="27"/>
      <c r="AA1625" s="27"/>
      <c r="AB1625" s="27"/>
      <c r="AC1625" s="27"/>
      <c r="AD1625" s="27"/>
      <c r="AI1625">
        <f t="shared" si="653"/>
        <v>0</v>
      </c>
      <c r="AJ1625">
        <f t="shared" si="654"/>
        <v>0</v>
      </c>
      <c r="AK1625">
        <f t="shared" si="655"/>
        <v>0</v>
      </c>
      <c r="AL1625">
        <f t="shared" si="656"/>
        <v>0</v>
      </c>
      <c r="AM1625">
        <f t="shared" si="657"/>
        <v>0</v>
      </c>
      <c r="AN1625">
        <f t="shared" si="658"/>
        <v>0</v>
      </c>
      <c r="AO1625">
        <f t="shared" si="659"/>
        <v>0</v>
      </c>
      <c r="AP1625">
        <f t="shared" si="660"/>
        <v>0</v>
      </c>
      <c r="AQ1625">
        <f t="shared" si="661"/>
        <v>0</v>
      </c>
      <c r="AR1625">
        <f t="shared" si="662"/>
        <v>0</v>
      </c>
      <c r="AS1625">
        <f t="shared" si="663"/>
        <v>0</v>
      </c>
      <c r="AT1625">
        <f t="shared" si="664"/>
        <v>0</v>
      </c>
      <c r="AU1625">
        <f t="shared" si="665"/>
        <v>0</v>
      </c>
      <c r="AV1625">
        <f t="shared" si="666"/>
        <v>0</v>
      </c>
      <c r="AW1625">
        <f t="shared" si="667"/>
        <v>0</v>
      </c>
      <c r="AX1625">
        <f t="shared" si="668"/>
        <v>0</v>
      </c>
      <c r="AY1625">
        <f t="shared" si="669"/>
        <v>0</v>
      </c>
      <c r="AZ1625">
        <f t="shared" si="670"/>
        <v>0</v>
      </c>
    </row>
    <row r="1626" spans="1:52" ht="15" customHeight="1">
      <c r="A1626" s="245"/>
      <c r="B1626" s="9"/>
      <c r="C1626" s="132" t="s">
        <v>826</v>
      </c>
      <c r="D1626" s="389" t="str">
        <f t="shared" si="671"/>
        <v/>
      </c>
      <c r="E1626" s="390"/>
      <c r="F1626" s="391"/>
      <c r="G1626" s="480" t="str">
        <f t="shared" si="672"/>
        <v/>
      </c>
      <c r="H1626" s="481"/>
      <c r="I1626" s="481"/>
      <c r="J1626" s="481"/>
      <c r="K1626" s="481"/>
      <c r="L1626" s="482"/>
      <c r="M1626" s="27"/>
      <c r="N1626" s="27"/>
      <c r="O1626" s="27"/>
      <c r="P1626" s="27"/>
      <c r="Q1626" s="27"/>
      <c r="R1626" s="27"/>
      <c r="S1626" s="27"/>
      <c r="T1626" s="27"/>
      <c r="U1626" s="27"/>
      <c r="V1626" s="27"/>
      <c r="W1626" s="27"/>
      <c r="X1626" s="27"/>
      <c r="Y1626" s="27"/>
      <c r="Z1626" s="27"/>
      <c r="AA1626" s="27"/>
      <c r="AB1626" s="27"/>
      <c r="AC1626" s="27"/>
      <c r="AD1626" s="27"/>
      <c r="AI1626">
        <f t="shared" si="653"/>
        <v>0</v>
      </c>
      <c r="AJ1626">
        <f t="shared" si="654"/>
        <v>0</v>
      </c>
      <c r="AK1626">
        <f t="shared" si="655"/>
        <v>0</v>
      </c>
      <c r="AL1626">
        <f t="shared" si="656"/>
        <v>0</v>
      </c>
      <c r="AM1626">
        <f t="shared" si="657"/>
        <v>0</v>
      </c>
      <c r="AN1626">
        <f t="shared" si="658"/>
        <v>0</v>
      </c>
      <c r="AO1626">
        <f t="shared" si="659"/>
        <v>0</v>
      </c>
      <c r="AP1626">
        <f t="shared" si="660"/>
        <v>0</v>
      </c>
      <c r="AQ1626">
        <f t="shared" si="661"/>
        <v>0</v>
      </c>
      <c r="AR1626">
        <f t="shared" si="662"/>
        <v>0</v>
      </c>
      <c r="AS1626">
        <f t="shared" si="663"/>
        <v>0</v>
      </c>
      <c r="AT1626">
        <f t="shared" si="664"/>
        <v>0</v>
      </c>
      <c r="AU1626">
        <f t="shared" si="665"/>
        <v>0</v>
      </c>
      <c r="AV1626">
        <f t="shared" si="666"/>
        <v>0</v>
      </c>
      <c r="AW1626">
        <f t="shared" si="667"/>
        <v>0</v>
      </c>
      <c r="AX1626">
        <f t="shared" si="668"/>
        <v>0</v>
      </c>
      <c r="AY1626">
        <f t="shared" si="669"/>
        <v>0</v>
      </c>
      <c r="AZ1626">
        <f t="shared" si="670"/>
        <v>0</v>
      </c>
    </row>
    <row r="1627" spans="1:52" ht="15" customHeight="1">
      <c r="A1627" s="245"/>
      <c r="B1627" s="9"/>
      <c r="C1627" s="132" t="s">
        <v>827</v>
      </c>
      <c r="D1627" s="389" t="str">
        <f t="shared" si="671"/>
        <v/>
      </c>
      <c r="E1627" s="390"/>
      <c r="F1627" s="391"/>
      <c r="G1627" s="480" t="str">
        <f t="shared" si="672"/>
        <v/>
      </c>
      <c r="H1627" s="481"/>
      <c r="I1627" s="481"/>
      <c r="J1627" s="481"/>
      <c r="K1627" s="481"/>
      <c r="L1627" s="482"/>
      <c r="M1627" s="27"/>
      <c r="N1627" s="27"/>
      <c r="O1627" s="27"/>
      <c r="P1627" s="27"/>
      <c r="Q1627" s="27"/>
      <c r="R1627" s="27"/>
      <c r="S1627" s="27"/>
      <c r="T1627" s="27"/>
      <c r="U1627" s="27"/>
      <c r="V1627" s="27"/>
      <c r="W1627" s="27"/>
      <c r="X1627" s="27"/>
      <c r="Y1627" s="27"/>
      <c r="Z1627" s="27"/>
      <c r="AA1627" s="27"/>
      <c r="AB1627" s="27"/>
      <c r="AC1627" s="27"/>
      <c r="AD1627" s="27"/>
      <c r="AI1627">
        <f t="shared" si="653"/>
        <v>0</v>
      </c>
      <c r="AJ1627">
        <f t="shared" si="654"/>
        <v>0</v>
      </c>
      <c r="AK1627">
        <f t="shared" si="655"/>
        <v>0</v>
      </c>
      <c r="AL1627">
        <f t="shared" si="656"/>
        <v>0</v>
      </c>
      <c r="AM1627">
        <f t="shared" si="657"/>
        <v>0</v>
      </c>
      <c r="AN1627">
        <f t="shared" si="658"/>
        <v>0</v>
      </c>
      <c r="AO1627">
        <f t="shared" si="659"/>
        <v>0</v>
      </c>
      <c r="AP1627">
        <f t="shared" si="660"/>
        <v>0</v>
      </c>
      <c r="AQ1627">
        <f t="shared" si="661"/>
        <v>0</v>
      </c>
      <c r="AR1627">
        <f t="shared" si="662"/>
        <v>0</v>
      </c>
      <c r="AS1627">
        <f t="shared" si="663"/>
        <v>0</v>
      </c>
      <c r="AT1627">
        <f t="shared" si="664"/>
        <v>0</v>
      </c>
      <c r="AU1627">
        <f t="shared" si="665"/>
        <v>0</v>
      </c>
      <c r="AV1627">
        <f t="shared" si="666"/>
        <v>0</v>
      </c>
      <c r="AW1627">
        <f t="shared" si="667"/>
        <v>0</v>
      </c>
      <c r="AX1627">
        <f t="shared" si="668"/>
        <v>0</v>
      </c>
      <c r="AY1627">
        <f t="shared" si="669"/>
        <v>0</v>
      </c>
      <c r="AZ1627">
        <f t="shared" si="670"/>
        <v>0</v>
      </c>
    </row>
    <row r="1628" spans="1:52" ht="15" customHeight="1">
      <c r="A1628" s="245"/>
      <c r="B1628" s="9"/>
      <c r="C1628" s="132" t="s">
        <v>828</v>
      </c>
      <c r="D1628" s="389" t="str">
        <f t="shared" si="671"/>
        <v/>
      </c>
      <c r="E1628" s="390"/>
      <c r="F1628" s="391"/>
      <c r="G1628" s="480" t="str">
        <f t="shared" si="672"/>
        <v/>
      </c>
      <c r="H1628" s="481"/>
      <c r="I1628" s="481"/>
      <c r="J1628" s="481"/>
      <c r="K1628" s="481"/>
      <c r="L1628" s="482"/>
      <c r="M1628" s="27"/>
      <c r="N1628" s="27"/>
      <c r="O1628" s="27"/>
      <c r="P1628" s="27"/>
      <c r="Q1628" s="27"/>
      <c r="R1628" s="27"/>
      <c r="S1628" s="27"/>
      <c r="T1628" s="27"/>
      <c r="U1628" s="27"/>
      <c r="V1628" s="27"/>
      <c r="W1628" s="27"/>
      <c r="X1628" s="27"/>
      <c r="Y1628" s="27"/>
      <c r="Z1628" s="27"/>
      <c r="AA1628" s="27"/>
      <c r="AB1628" s="27"/>
      <c r="AC1628" s="27"/>
      <c r="AD1628" s="27"/>
      <c r="AI1628">
        <f t="shared" si="653"/>
        <v>0</v>
      </c>
      <c r="AJ1628">
        <f t="shared" si="654"/>
        <v>0</v>
      </c>
      <c r="AK1628">
        <f t="shared" si="655"/>
        <v>0</v>
      </c>
      <c r="AL1628">
        <f t="shared" si="656"/>
        <v>0</v>
      </c>
      <c r="AM1628">
        <f t="shared" si="657"/>
        <v>0</v>
      </c>
      <c r="AN1628">
        <f t="shared" si="658"/>
        <v>0</v>
      </c>
      <c r="AO1628">
        <f t="shared" si="659"/>
        <v>0</v>
      </c>
      <c r="AP1628">
        <f t="shared" si="660"/>
        <v>0</v>
      </c>
      <c r="AQ1628">
        <f t="shared" si="661"/>
        <v>0</v>
      </c>
      <c r="AR1628">
        <f t="shared" si="662"/>
        <v>0</v>
      </c>
      <c r="AS1628">
        <f t="shared" si="663"/>
        <v>0</v>
      </c>
      <c r="AT1628">
        <f t="shared" si="664"/>
        <v>0</v>
      </c>
      <c r="AU1628">
        <f t="shared" si="665"/>
        <v>0</v>
      </c>
      <c r="AV1628">
        <f t="shared" si="666"/>
        <v>0</v>
      </c>
      <c r="AW1628">
        <f t="shared" si="667"/>
        <v>0</v>
      </c>
      <c r="AX1628">
        <f t="shared" si="668"/>
        <v>0</v>
      </c>
      <c r="AY1628">
        <f t="shared" si="669"/>
        <v>0</v>
      </c>
      <c r="AZ1628">
        <f t="shared" si="670"/>
        <v>0</v>
      </c>
    </row>
    <row r="1629" spans="1:52" ht="15" customHeight="1">
      <c r="A1629" s="245"/>
      <c r="B1629" s="9"/>
      <c r="C1629" s="132" t="s">
        <v>829</v>
      </c>
      <c r="D1629" s="389" t="str">
        <f t="shared" si="671"/>
        <v/>
      </c>
      <c r="E1629" s="390"/>
      <c r="F1629" s="391"/>
      <c r="G1629" s="480" t="str">
        <f t="shared" si="672"/>
        <v/>
      </c>
      <c r="H1629" s="481"/>
      <c r="I1629" s="481"/>
      <c r="J1629" s="481"/>
      <c r="K1629" s="481"/>
      <c r="L1629" s="482"/>
      <c r="M1629" s="27"/>
      <c r="N1629" s="27"/>
      <c r="O1629" s="27"/>
      <c r="P1629" s="27"/>
      <c r="Q1629" s="27"/>
      <c r="R1629" s="27"/>
      <c r="S1629" s="27"/>
      <c r="T1629" s="27"/>
      <c r="U1629" s="27"/>
      <c r="V1629" s="27"/>
      <c r="W1629" s="27"/>
      <c r="X1629" s="27"/>
      <c r="Y1629" s="27"/>
      <c r="Z1629" s="27"/>
      <c r="AA1629" s="27"/>
      <c r="AB1629" s="27"/>
      <c r="AC1629" s="27"/>
      <c r="AD1629" s="27"/>
      <c r="AI1629">
        <f t="shared" si="653"/>
        <v>0</v>
      </c>
      <c r="AJ1629">
        <f t="shared" si="654"/>
        <v>0</v>
      </c>
      <c r="AK1629">
        <f t="shared" si="655"/>
        <v>0</v>
      </c>
      <c r="AL1629">
        <f t="shared" ref="AL1629:AL1692" si="673">COUNTIF(Q1629:R1629,"NS")</f>
        <v>0</v>
      </c>
      <c r="AM1629">
        <f t="shared" ref="AM1629:AM1692" si="674">SUM(Q1629:R1629)</f>
        <v>0</v>
      </c>
      <c r="AN1629">
        <f t="shared" ref="AN1629:AN1692" si="675">IF(COUNTIF(P1629:R1629,"NA")=3,0,IF(COUNTA(P1629:R1629)=0,0,IF(OR(AND(P1629=0,AL1629&gt;0),AND(P1629="ns",AM1629&gt;0),AND(P1629="ns",AL1629=0,AM1629=0)),1,IF(OR(AND(P1629&gt;0,AL1629=2),AND(P1629="ns",AL1629=2),AND(P1629="ns",AM1629=0,AL1629&gt;0),P1629=AM1629),0,1))))</f>
        <v>0</v>
      </c>
      <c r="AO1629">
        <f t="shared" ref="AO1629:AO1692" si="676">COUNTIF(T1629:U1629,"NS")</f>
        <v>0</v>
      </c>
      <c r="AP1629">
        <f t="shared" ref="AP1629:AP1692" si="677">SUM(T1629:U1629)</f>
        <v>0</v>
      </c>
      <c r="AQ1629">
        <f t="shared" ref="AQ1629:AQ1692" si="678">IF(COUNTIF(S1629:U1629,"NA")=3,0,IF(COUNTA(S1629:U1629)=0,0,IF(OR(AND(S1629=0,AO1629&gt;0),AND(S1629="ns",AP1629&gt;0),AND(S1629="ns",AO1629=0,AP1629=0)),1,IF(OR(AND(S1629&gt;0,AO1629=2),AND(S1629="ns",AO1629=2),AND(S1629="ns",AP1629=0,AO1629&gt;0),S1629=AP1629),0,1))))</f>
        <v>0</v>
      </c>
      <c r="AR1629">
        <f t="shared" ref="AR1629:AR1692" si="679">COUNTIF(W1629:X1629,"NS")</f>
        <v>0</v>
      </c>
      <c r="AS1629">
        <f t="shared" ref="AS1629:AS1692" si="680">SUM(W1629:X1629)</f>
        <v>0</v>
      </c>
      <c r="AT1629">
        <f t="shared" ref="AT1629:AT1692" si="681">IF(COUNTIF(V1629:X1629,"NA")=3,0,IF(COUNTA(V1629:X1629)=0,0,IF(OR(AND(V1629=0,AR1629&gt;0),AND(V1629="ns",AS1629&gt;0),AND(V1629="ns",AR1629=0,AS1629=0)),1,IF(OR(AND(V1629&gt;0,AR1629=2),AND(V1629="ns",AR1629=2),AND(V1629="ns",AS1629=0,AR1629&gt;0),V1629=AS1629),0,1))))</f>
        <v>0</v>
      </c>
      <c r="AU1629">
        <f t="shared" ref="AU1629:AU1692" si="682">COUNTIF(Z1629:AA1629,"NS")</f>
        <v>0</v>
      </c>
      <c r="AV1629">
        <f t="shared" ref="AV1629:AV1692" si="683">SUM(Z1629:AA1629)</f>
        <v>0</v>
      </c>
      <c r="AW1629">
        <f t="shared" ref="AW1629:AW1692" si="684">IF(COUNTIF(Y1629:AA1629,"NA")=3,0,IF(COUNTA(Y1629:AA1629)=0,0,IF(OR(AND(Y1629=0,AU1629&gt;0),AND(Y1629="ns",AV1629&gt;0),AND(Y1629="ns",AU1629=0,AV1629=0)),1,IF(OR(AND(Y1629&gt;0,AU1629=2),AND(Y1629="ns",AU1629=2),AND(Y1629="ns",AV1629=0,AU1629&gt;0),Y1629=AV1629),0,1))))</f>
        <v>0</v>
      </c>
      <c r="AX1629">
        <f t="shared" ref="AX1629:AX1692" si="685">COUNTIF(AC1629:AD1629,"NS")</f>
        <v>0</v>
      </c>
      <c r="AY1629">
        <f t="shared" ref="AY1629:AY1692" si="686">SUM(AC1629:AD1629)</f>
        <v>0</v>
      </c>
      <c r="AZ1629">
        <f t="shared" ref="AZ1629:AZ1692" si="687">IF(COUNTIF(AB1629:AD1629,"NA")=3,0,IF(COUNTA(AB1629:AD1629)=0,0,IF(OR(AND(AB1629=0,AX1629&gt;0),AND(AB1629="ns",AY1629&gt;0),AND(AB1629="ns",AX1629=0,AY1629=0)),1,IF(OR(AND(AB1629&gt;0,AX1629=2),AND(AB1629="ns",AX1629=2),AND(AB1629="ns",AY1629=0,AX1629&gt;0),AB1629=AY1629),0,1))))</f>
        <v>0</v>
      </c>
    </row>
    <row r="1630" spans="1:52" ht="15" customHeight="1">
      <c r="A1630" s="245"/>
      <c r="B1630" s="9"/>
      <c r="C1630" s="132" t="s">
        <v>830</v>
      </c>
      <c r="D1630" s="389" t="str">
        <f t="shared" si="671"/>
        <v/>
      </c>
      <c r="E1630" s="390"/>
      <c r="F1630" s="391"/>
      <c r="G1630" s="480" t="str">
        <f t="shared" si="672"/>
        <v/>
      </c>
      <c r="H1630" s="481"/>
      <c r="I1630" s="481"/>
      <c r="J1630" s="481"/>
      <c r="K1630" s="481"/>
      <c r="L1630" s="482"/>
      <c r="M1630" s="27"/>
      <c r="N1630" s="27"/>
      <c r="O1630" s="27"/>
      <c r="P1630" s="27"/>
      <c r="Q1630" s="27"/>
      <c r="R1630" s="27"/>
      <c r="S1630" s="27"/>
      <c r="T1630" s="27"/>
      <c r="U1630" s="27"/>
      <c r="V1630" s="27"/>
      <c r="W1630" s="27"/>
      <c r="X1630" s="27"/>
      <c r="Y1630" s="27"/>
      <c r="Z1630" s="27"/>
      <c r="AA1630" s="27"/>
      <c r="AB1630" s="27"/>
      <c r="AC1630" s="27"/>
      <c r="AD1630" s="27"/>
      <c r="AI1630">
        <f t="shared" ref="AI1630:AI1693" si="688">COUNTIF(N1630:O1630,"NS")</f>
        <v>0</v>
      </c>
      <c r="AJ1630">
        <f t="shared" ref="AJ1630:AJ1693" si="689">SUM(N1630:O1630)</f>
        <v>0</v>
      </c>
      <c r="AK1630">
        <f t="shared" ref="AK1630:AK1693" si="690">IF(COUNTIF(M1630:O1630,"NA")=3,0,IF(COUNTA(M1630:O1630)=0,0,IF(OR(AND(M1630=0,AI1630&gt;0),AND(M1630="ns",AJ1630&gt;0),AND(M1630="ns",AI1630=0,AJ1630=0)),1,IF(OR(AND(M1630&gt;0,AI1630=2),AND(M1630="ns",AI1630=2),AND(M1630="ns",AJ1630=0,AI1630&gt;0),M1630=AJ1630),0,1))))</f>
        <v>0</v>
      </c>
      <c r="AL1630">
        <f t="shared" si="673"/>
        <v>0</v>
      </c>
      <c r="AM1630">
        <f t="shared" si="674"/>
        <v>0</v>
      </c>
      <c r="AN1630">
        <f t="shared" si="675"/>
        <v>0</v>
      </c>
      <c r="AO1630">
        <f t="shared" si="676"/>
        <v>0</v>
      </c>
      <c r="AP1630">
        <f t="shared" si="677"/>
        <v>0</v>
      </c>
      <c r="AQ1630">
        <f t="shared" si="678"/>
        <v>0</v>
      </c>
      <c r="AR1630">
        <f t="shared" si="679"/>
        <v>0</v>
      </c>
      <c r="AS1630">
        <f t="shared" si="680"/>
        <v>0</v>
      </c>
      <c r="AT1630">
        <f t="shared" si="681"/>
        <v>0</v>
      </c>
      <c r="AU1630">
        <f t="shared" si="682"/>
        <v>0</v>
      </c>
      <c r="AV1630">
        <f t="shared" si="683"/>
        <v>0</v>
      </c>
      <c r="AW1630">
        <f t="shared" si="684"/>
        <v>0</v>
      </c>
      <c r="AX1630">
        <f t="shared" si="685"/>
        <v>0</v>
      </c>
      <c r="AY1630">
        <f t="shared" si="686"/>
        <v>0</v>
      </c>
      <c r="AZ1630">
        <f t="shared" si="687"/>
        <v>0</v>
      </c>
    </row>
    <row r="1631" spans="1:52" ht="15" customHeight="1">
      <c r="A1631" s="245"/>
      <c r="B1631" s="9"/>
      <c r="C1631" s="132" t="s">
        <v>831</v>
      </c>
      <c r="D1631" s="389" t="str">
        <f t="shared" ref="D1631:D1694" si="691">IF(D1050="","",D1050)</f>
        <v/>
      </c>
      <c r="E1631" s="390"/>
      <c r="F1631" s="391"/>
      <c r="G1631" s="480" t="str">
        <f t="shared" ref="G1631:G1694" si="692">IF(G1050="","",G1050)</f>
        <v/>
      </c>
      <c r="H1631" s="481"/>
      <c r="I1631" s="481"/>
      <c r="J1631" s="481"/>
      <c r="K1631" s="481"/>
      <c r="L1631" s="482"/>
      <c r="M1631" s="27"/>
      <c r="N1631" s="27"/>
      <c r="O1631" s="27"/>
      <c r="P1631" s="27"/>
      <c r="Q1631" s="27"/>
      <c r="R1631" s="27"/>
      <c r="S1631" s="27"/>
      <c r="T1631" s="27"/>
      <c r="U1631" s="27"/>
      <c r="V1631" s="27"/>
      <c r="W1631" s="27"/>
      <c r="X1631" s="27"/>
      <c r="Y1631" s="27"/>
      <c r="Z1631" s="27"/>
      <c r="AA1631" s="27"/>
      <c r="AB1631" s="27"/>
      <c r="AC1631" s="27"/>
      <c r="AD1631" s="27"/>
      <c r="AI1631">
        <f t="shared" si="688"/>
        <v>0</v>
      </c>
      <c r="AJ1631">
        <f t="shared" si="689"/>
        <v>0</v>
      </c>
      <c r="AK1631">
        <f t="shared" si="690"/>
        <v>0</v>
      </c>
      <c r="AL1631">
        <f t="shared" si="673"/>
        <v>0</v>
      </c>
      <c r="AM1631">
        <f t="shared" si="674"/>
        <v>0</v>
      </c>
      <c r="AN1631">
        <f t="shared" si="675"/>
        <v>0</v>
      </c>
      <c r="AO1631">
        <f t="shared" si="676"/>
        <v>0</v>
      </c>
      <c r="AP1631">
        <f t="shared" si="677"/>
        <v>0</v>
      </c>
      <c r="AQ1631">
        <f t="shared" si="678"/>
        <v>0</v>
      </c>
      <c r="AR1631">
        <f t="shared" si="679"/>
        <v>0</v>
      </c>
      <c r="AS1631">
        <f t="shared" si="680"/>
        <v>0</v>
      </c>
      <c r="AT1631">
        <f t="shared" si="681"/>
        <v>0</v>
      </c>
      <c r="AU1631">
        <f t="shared" si="682"/>
        <v>0</v>
      </c>
      <c r="AV1631">
        <f t="shared" si="683"/>
        <v>0</v>
      </c>
      <c r="AW1631">
        <f t="shared" si="684"/>
        <v>0</v>
      </c>
      <c r="AX1631">
        <f t="shared" si="685"/>
        <v>0</v>
      </c>
      <c r="AY1631">
        <f t="shared" si="686"/>
        <v>0</v>
      </c>
      <c r="AZ1631">
        <f t="shared" si="687"/>
        <v>0</v>
      </c>
    </row>
    <row r="1632" spans="1:52" ht="15" customHeight="1">
      <c r="A1632" s="245"/>
      <c r="B1632" s="9"/>
      <c r="C1632" s="132" t="s">
        <v>832</v>
      </c>
      <c r="D1632" s="389" t="str">
        <f t="shared" si="691"/>
        <v/>
      </c>
      <c r="E1632" s="390"/>
      <c r="F1632" s="391"/>
      <c r="G1632" s="480" t="str">
        <f t="shared" si="692"/>
        <v/>
      </c>
      <c r="H1632" s="481"/>
      <c r="I1632" s="481"/>
      <c r="J1632" s="481"/>
      <c r="K1632" s="481"/>
      <c r="L1632" s="482"/>
      <c r="M1632" s="27"/>
      <c r="N1632" s="27"/>
      <c r="O1632" s="27"/>
      <c r="P1632" s="27"/>
      <c r="Q1632" s="27"/>
      <c r="R1632" s="27"/>
      <c r="S1632" s="27"/>
      <c r="T1632" s="27"/>
      <c r="U1632" s="27"/>
      <c r="V1632" s="27"/>
      <c r="W1632" s="27"/>
      <c r="X1632" s="27"/>
      <c r="Y1632" s="27"/>
      <c r="Z1632" s="27"/>
      <c r="AA1632" s="27"/>
      <c r="AB1632" s="27"/>
      <c r="AC1632" s="27"/>
      <c r="AD1632" s="27"/>
      <c r="AI1632">
        <f t="shared" si="688"/>
        <v>0</v>
      </c>
      <c r="AJ1632">
        <f t="shared" si="689"/>
        <v>0</v>
      </c>
      <c r="AK1632">
        <f t="shared" si="690"/>
        <v>0</v>
      </c>
      <c r="AL1632">
        <f t="shared" si="673"/>
        <v>0</v>
      </c>
      <c r="AM1632">
        <f t="shared" si="674"/>
        <v>0</v>
      </c>
      <c r="AN1632">
        <f t="shared" si="675"/>
        <v>0</v>
      </c>
      <c r="AO1632">
        <f t="shared" si="676"/>
        <v>0</v>
      </c>
      <c r="AP1632">
        <f t="shared" si="677"/>
        <v>0</v>
      </c>
      <c r="AQ1632">
        <f t="shared" si="678"/>
        <v>0</v>
      </c>
      <c r="AR1632">
        <f t="shared" si="679"/>
        <v>0</v>
      </c>
      <c r="AS1632">
        <f t="shared" si="680"/>
        <v>0</v>
      </c>
      <c r="AT1632">
        <f t="shared" si="681"/>
        <v>0</v>
      </c>
      <c r="AU1632">
        <f t="shared" si="682"/>
        <v>0</v>
      </c>
      <c r="AV1632">
        <f t="shared" si="683"/>
        <v>0</v>
      </c>
      <c r="AW1632">
        <f t="shared" si="684"/>
        <v>0</v>
      </c>
      <c r="AX1632">
        <f t="shared" si="685"/>
        <v>0</v>
      </c>
      <c r="AY1632">
        <f t="shared" si="686"/>
        <v>0</v>
      </c>
      <c r="AZ1632">
        <f t="shared" si="687"/>
        <v>0</v>
      </c>
    </row>
    <row r="1633" spans="1:52" ht="15" customHeight="1">
      <c r="A1633" s="245"/>
      <c r="B1633" s="9"/>
      <c r="C1633" s="132" t="s">
        <v>833</v>
      </c>
      <c r="D1633" s="389" t="str">
        <f t="shared" si="691"/>
        <v/>
      </c>
      <c r="E1633" s="390"/>
      <c r="F1633" s="391"/>
      <c r="G1633" s="480" t="str">
        <f t="shared" si="692"/>
        <v/>
      </c>
      <c r="H1633" s="481"/>
      <c r="I1633" s="481"/>
      <c r="J1633" s="481"/>
      <c r="K1633" s="481"/>
      <c r="L1633" s="482"/>
      <c r="M1633" s="27"/>
      <c r="N1633" s="27"/>
      <c r="O1633" s="27"/>
      <c r="P1633" s="27"/>
      <c r="Q1633" s="27"/>
      <c r="R1633" s="27"/>
      <c r="S1633" s="27"/>
      <c r="T1633" s="27"/>
      <c r="U1633" s="27"/>
      <c r="V1633" s="27"/>
      <c r="W1633" s="27"/>
      <c r="X1633" s="27"/>
      <c r="Y1633" s="27"/>
      <c r="Z1633" s="27"/>
      <c r="AA1633" s="27"/>
      <c r="AB1633" s="27"/>
      <c r="AC1633" s="27"/>
      <c r="AD1633" s="27"/>
      <c r="AI1633">
        <f t="shared" si="688"/>
        <v>0</v>
      </c>
      <c r="AJ1633">
        <f t="shared" si="689"/>
        <v>0</v>
      </c>
      <c r="AK1633">
        <f t="shared" si="690"/>
        <v>0</v>
      </c>
      <c r="AL1633">
        <f t="shared" si="673"/>
        <v>0</v>
      </c>
      <c r="AM1633">
        <f t="shared" si="674"/>
        <v>0</v>
      </c>
      <c r="AN1633">
        <f t="shared" si="675"/>
        <v>0</v>
      </c>
      <c r="AO1633">
        <f t="shared" si="676"/>
        <v>0</v>
      </c>
      <c r="AP1633">
        <f t="shared" si="677"/>
        <v>0</v>
      </c>
      <c r="AQ1633">
        <f t="shared" si="678"/>
        <v>0</v>
      </c>
      <c r="AR1633">
        <f t="shared" si="679"/>
        <v>0</v>
      </c>
      <c r="AS1633">
        <f t="shared" si="680"/>
        <v>0</v>
      </c>
      <c r="AT1633">
        <f t="shared" si="681"/>
        <v>0</v>
      </c>
      <c r="AU1633">
        <f t="shared" si="682"/>
        <v>0</v>
      </c>
      <c r="AV1633">
        <f t="shared" si="683"/>
        <v>0</v>
      </c>
      <c r="AW1633">
        <f t="shared" si="684"/>
        <v>0</v>
      </c>
      <c r="AX1633">
        <f t="shared" si="685"/>
        <v>0</v>
      </c>
      <c r="AY1633">
        <f t="shared" si="686"/>
        <v>0</v>
      </c>
      <c r="AZ1633">
        <f t="shared" si="687"/>
        <v>0</v>
      </c>
    </row>
    <row r="1634" spans="1:52" ht="15" customHeight="1">
      <c r="A1634" s="245"/>
      <c r="B1634" s="9"/>
      <c r="C1634" s="132" t="s">
        <v>834</v>
      </c>
      <c r="D1634" s="389" t="str">
        <f t="shared" si="691"/>
        <v/>
      </c>
      <c r="E1634" s="390"/>
      <c r="F1634" s="391"/>
      <c r="G1634" s="480" t="str">
        <f t="shared" si="692"/>
        <v/>
      </c>
      <c r="H1634" s="481"/>
      <c r="I1634" s="481"/>
      <c r="J1634" s="481"/>
      <c r="K1634" s="481"/>
      <c r="L1634" s="482"/>
      <c r="M1634" s="27"/>
      <c r="N1634" s="27"/>
      <c r="O1634" s="27"/>
      <c r="P1634" s="27"/>
      <c r="Q1634" s="27"/>
      <c r="R1634" s="27"/>
      <c r="S1634" s="27"/>
      <c r="T1634" s="27"/>
      <c r="U1634" s="27"/>
      <c r="V1634" s="27"/>
      <c r="W1634" s="27"/>
      <c r="X1634" s="27"/>
      <c r="Y1634" s="27"/>
      <c r="Z1634" s="27"/>
      <c r="AA1634" s="27"/>
      <c r="AB1634" s="27"/>
      <c r="AC1634" s="27"/>
      <c r="AD1634" s="27"/>
      <c r="AI1634">
        <f t="shared" si="688"/>
        <v>0</v>
      </c>
      <c r="AJ1634">
        <f t="shared" si="689"/>
        <v>0</v>
      </c>
      <c r="AK1634">
        <f t="shared" si="690"/>
        <v>0</v>
      </c>
      <c r="AL1634">
        <f t="shared" si="673"/>
        <v>0</v>
      </c>
      <c r="AM1634">
        <f t="shared" si="674"/>
        <v>0</v>
      </c>
      <c r="AN1634">
        <f t="shared" si="675"/>
        <v>0</v>
      </c>
      <c r="AO1634">
        <f t="shared" si="676"/>
        <v>0</v>
      </c>
      <c r="AP1634">
        <f t="shared" si="677"/>
        <v>0</v>
      </c>
      <c r="AQ1634">
        <f t="shared" si="678"/>
        <v>0</v>
      </c>
      <c r="AR1634">
        <f t="shared" si="679"/>
        <v>0</v>
      </c>
      <c r="AS1634">
        <f t="shared" si="680"/>
        <v>0</v>
      </c>
      <c r="AT1634">
        <f t="shared" si="681"/>
        <v>0</v>
      </c>
      <c r="AU1634">
        <f t="shared" si="682"/>
        <v>0</v>
      </c>
      <c r="AV1634">
        <f t="shared" si="683"/>
        <v>0</v>
      </c>
      <c r="AW1634">
        <f t="shared" si="684"/>
        <v>0</v>
      </c>
      <c r="AX1634">
        <f t="shared" si="685"/>
        <v>0</v>
      </c>
      <c r="AY1634">
        <f t="shared" si="686"/>
        <v>0</v>
      </c>
      <c r="AZ1634">
        <f t="shared" si="687"/>
        <v>0</v>
      </c>
    </row>
    <row r="1635" spans="1:52" ht="15" customHeight="1">
      <c r="A1635" s="245"/>
      <c r="B1635" s="9"/>
      <c r="C1635" s="132" t="s">
        <v>835</v>
      </c>
      <c r="D1635" s="389" t="str">
        <f t="shared" si="691"/>
        <v/>
      </c>
      <c r="E1635" s="390"/>
      <c r="F1635" s="391"/>
      <c r="G1635" s="480" t="str">
        <f t="shared" si="692"/>
        <v/>
      </c>
      <c r="H1635" s="481"/>
      <c r="I1635" s="481"/>
      <c r="J1635" s="481"/>
      <c r="K1635" s="481"/>
      <c r="L1635" s="482"/>
      <c r="M1635" s="27"/>
      <c r="N1635" s="27"/>
      <c r="O1635" s="27"/>
      <c r="P1635" s="27"/>
      <c r="Q1635" s="27"/>
      <c r="R1635" s="27"/>
      <c r="S1635" s="27"/>
      <c r="T1635" s="27"/>
      <c r="U1635" s="27"/>
      <c r="V1635" s="27"/>
      <c r="W1635" s="27"/>
      <c r="X1635" s="27"/>
      <c r="Y1635" s="27"/>
      <c r="Z1635" s="27"/>
      <c r="AA1635" s="27"/>
      <c r="AB1635" s="27"/>
      <c r="AC1635" s="27"/>
      <c r="AD1635" s="27"/>
      <c r="AI1635">
        <f t="shared" si="688"/>
        <v>0</v>
      </c>
      <c r="AJ1635">
        <f t="shared" si="689"/>
        <v>0</v>
      </c>
      <c r="AK1635">
        <f t="shared" si="690"/>
        <v>0</v>
      </c>
      <c r="AL1635">
        <f t="shared" si="673"/>
        <v>0</v>
      </c>
      <c r="AM1635">
        <f t="shared" si="674"/>
        <v>0</v>
      </c>
      <c r="AN1635">
        <f t="shared" si="675"/>
        <v>0</v>
      </c>
      <c r="AO1635">
        <f t="shared" si="676"/>
        <v>0</v>
      </c>
      <c r="AP1635">
        <f t="shared" si="677"/>
        <v>0</v>
      </c>
      <c r="AQ1635">
        <f t="shared" si="678"/>
        <v>0</v>
      </c>
      <c r="AR1635">
        <f t="shared" si="679"/>
        <v>0</v>
      </c>
      <c r="AS1635">
        <f t="shared" si="680"/>
        <v>0</v>
      </c>
      <c r="AT1635">
        <f t="shared" si="681"/>
        <v>0</v>
      </c>
      <c r="AU1635">
        <f t="shared" si="682"/>
        <v>0</v>
      </c>
      <c r="AV1635">
        <f t="shared" si="683"/>
        <v>0</v>
      </c>
      <c r="AW1635">
        <f t="shared" si="684"/>
        <v>0</v>
      </c>
      <c r="AX1635">
        <f t="shared" si="685"/>
        <v>0</v>
      </c>
      <c r="AY1635">
        <f t="shared" si="686"/>
        <v>0</v>
      </c>
      <c r="AZ1635">
        <f t="shared" si="687"/>
        <v>0</v>
      </c>
    </row>
    <row r="1636" spans="1:52" ht="15" customHeight="1">
      <c r="A1636" s="245"/>
      <c r="B1636" s="9"/>
      <c r="C1636" s="132" t="s">
        <v>836</v>
      </c>
      <c r="D1636" s="389" t="str">
        <f t="shared" si="691"/>
        <v/>
      </c>
      <c r="E1636" s="390"/>
      <c r="F1636" s="391"/>
      <c r="G1636" s="480" t="str">
        <f t="shared" si="692"/>
        <v/>
      </c>
      <c r="H1636" s="481"/>
      <c r="I1636" s="481"/>
      <c r="J1636" s="481"/>
      <c r="K1636" s="481"/>
      <c r="L1636" s="482"/>
      <c r="M1636" s="27"/>
      <c r="N1636" s="27"/>
      <c r="O1636" s="27"/>
      <c r="P1636" s="27"/>
      <c r="Q1636" s="27"/>
      <c r="R1636" s="27"/>
      <c r="S1636" s="27"/>
      <c r="T1636" s="27"/>
      <c r="U1636" s="27"/>
      <c r="V1636" s="27"/>
      <c r="W1636" s="27"/>
      <c r="X1636" s="27"/>
      <c r="Y1636" s="27"/>
      <c r="Z1636" s="27"/>
      <c r="AA1636" s="27"/>
      <c r="AB1636" s="27"/>
      <c r="AC1636" s="27"/>
      <c r="AD1636" s="27"/>
      <c r="AI1636">
        <f t="shared" si="688"/>
        <v>0</v>
      </c>
      <c r="AJ1636">
        <f t="shared" si="689"/>
        <v>0</v>
      </c>
      <c r="AK1636">
        <f t="shared" si="690"/>
        <v>0</v>
      </c>
      <c r="AL1636">
        <f t="shared" si="673"/>
        <v>0</v>
      </c>
      <c r="AM1636">
        <f t="shared" si="674"/>
        <v>0</v>
      </c>
      <c r="AN1636">
        <f t="shared" si="675"/>
        <v>0</v>
      </c>
      <c r="AO1636">
        <f t="shared" si="676"/>
        <v>0</v>
      </c>
      <c r="AP1636">
        <f t="shared" si="677"/>
        <v>0</v>
      </c>
      <c r="AQ1636">
        <f t="shared" si="678"/>
        <v>0</v>
      </c>
      <c r="AR1636">
        <f t="shared" si="679"/>
        <v>0</v>
      </c>
      <c r="AS1636">
        <f t="shared" si="680"/>
        <v>0</v>
      </c>
      <c r="AT1636">
        <f t="shared" si="681"/>
        <v>0</v>
      </c>
      <c r="AU1636">
        <f t="shared" si="682"/>
        <v>0</v>
      </c>
      <c r="AV1636">
        <f t="shared" si="683"/>
        <v>0</v>
      </c>
      <c r="AW1636">
        <f t="shared" si="684"/>
        <v>0</v>
      </c>
      <c r="AX1636">
        <f t="shared" si="685"/>
        <v>0</v>
      </c>
      <c r="AY1636">
        <f t="shared" si="686"/>
        <v>0</v>
      </c>
      <c r="AZ1636">
        <f t="shared" si="687"/>
        <v>0</v>
      </c>
    </row>
    <row r="1637" spans="1:52" ht="15" customHeight="1">
      <c r="A1637" s="245"/>
      <c r="B1637" s="9"/>
      <c r="C1637" s="132" t="s">
        <v>837</v>
      </c>
      <c r="D1637" s="389" t="str">
        <f t="shared" si="691"/>
        <v/>
      </c>
      <c r="E1637" s="390"/>
      <c r="F1637" s="391"/>
      <c r="G1637" s="480" t="str">
        <f t="shared" si="692"/>
        <v/>
      </c>
      <c r="H1637" s="481"/>
      <c r="I1637" s="481"/>
      <c r="J1637" s="481"/>
      <c r="K1637" s="481"/>
      <c r="L1637" s="482"/>
      <c r="M1637" s="27"/>
      <c r="N1637" s="27"/>
      <c r="O1637" s="27"/>
      <c r="P1637" s="27"/>
      <c r="Q1637" s="27"/>
      <c r="R1637" s="27"/>
      <c r="S1637" s="27"/>
      <c r="T1637" s="27"/>
      <c r="U1637" s="27"/>
      <c r="V1637" s="27"/>
      <c r="W1637" s="27"/>
      <c r="X1637" s="27"/>
      <c r="Y1637" s="27"/>
      <c r="Z1637" s="27"/>
      <c r="AA1637" s="27"/>
      <c r="AB1637" s="27"/>
      <c r="AC1637" s="27"/>
      <c r="AD1637" s="27"/>
      <c r="AI1637">
        <f t="shared" si="688"/>
        <v>0</v>
      </c>
      <c r="AJ1637">
        <f t="shared" si="689"/>
        <v>0</v>
      </c>
      <c r="AK1637">
        <f t="shared" si="690"/>
        <v>0</v>
      </c>
      <c r="AL1637">
        <f t="shared" si="673"/>
        <v>0</v>
      </c>
      <c r="AM1637">
        <f t="shared" si="674"/>
        <v>0</v>
      </c>
      <c r="AN1637">
        <f t="shared" si="675"/>
        <v>0</v>
      </c>
      <c r="AO1637">
        <f t="shared" si="676"/>
        <v>0</v>
      </c>
      <c r="AP1637">
        <f t="shared" si="677"/>
        <v>0</v>
      </c>
      <c r="AQ1637">
        <f t="shared" si="678"/>
        <v>0</v>
      </c>
      <c r="AR1637">
        <f t="shared" si="679"/>
        <v>0</v>
      </c>
      <c r="AS1637">
        <f t="shared" si="680"/>
        <v>0</v>
      </c>
      <c r="AT1637">
        <f t="shared" si="681"/>
        <v>0</v>
      </c>
      <c r="AU1637">
        <f t="shared" si="682"/>
        <v>0</v>
      </c>
      <c r="AV1637">
        <f t="shared" si="683"/>
        <v>0</v>
      </c>
      <c r="AW1637">
        <f t="shared" si="684"/>
        <v>0</v>
      </c>
      <c r="AX1637">
        <f t="shared" si="685"/>
        <v>0</v>
      </c>
      <c r="AY1637">
        <f t="shared" si="686"/>
        <v>0</v>
      </c>
      <c r="AZ1637">
        <f t="shared" si="687"/>
        <v>0</v>
      </c>
    </row>
    <row r="1638" spans="1:52" ht="15" customHeight="1">
      <c r="A1638" s="245"/>
      <c r="B1638" s="9"/>
      <c r="C1638" s="132" t="s">
        <v>838</v>
      </c>
      <c r="D1638" s="389" t="str">
        <f t="shared" si="691"/>
        <v/>
      </c>
      <c r="E1638" s="390"/>
      <c r="F1638" s="391"/>
      <c r="G1638" s="480" t="str">
        <f t="shared" si="692"/>
        <v/>
      </c>
      <c r="H1638" s="481"/>
      <c r="I1638" s="481"/>
      <c r="J1638" s="481"/>
      <c r="K1638" s="481"/>
      <c r="L1638" s="482"/>
      <c r="M1638" s="27"/>
      <c r="N1638" s="27"/>
      <c r="O1638" s="27"/>
      <c r="P1638" s="27"/>
      <c r="Q1638" s="27"/>
      <c r="R1638" s="27"/>
      <c r="S1638" s="27"/>
      <c r="T1638" s="27"/>
      <c r="U1638" s="27"/>
      <c r="V1638" s="27"/>
      <c r="W1638" s="27"/>
      <c r="X1638" s="27"/>
      <c r="Y1638" s="27"/>
      <c r="Z1638" s="27"/>
      <c r="AA1638" s="27"/>
      <c r="AB1638" s="27"/>
      <c r="AC1638" s="27"/>
      <c r="AD1638" s="27"/>
      <c r="AI1638">
        <f t="shared" si="688"/>
        <v>0</v>
      </c>
      <c r="AJ1638">
        <f t="shared" si="689"/>
        <v>0</v>
      </c>
      <c r="AK1638">
        <f t="shared" si="690"/>
        <v>0</v>
      </c>
      <c r="AL1638">
        <f t="shared" si="673"/>
        <v>0</v>
      </c>
      <c r="AM1638">
        <f t="shared" si="674"/>
        <v>0</v>
      </c>
      <c r="AN1638">
        <f t="shared" si="675"/>
        <v>0</v>
      </c>
      <c r="AO1638">
        <f t="shared" si="676"/>
        <v>0</v>
      </c>
      <c r="AP1638">
        <f t="shared" si="677"/>
        <v>0</v>
      </c>
      <c r="AQ1638">
        <f t="shared" si="678"/>
        <v>0</v>
      </c>
      <c r="AR1638">
        <f t="shared" si="679"/>
        <v>0</v>
      </c>
      <c r="AS1638">
        <f t="shared" si="680"/>
        <v>0</v>
      </c>
      <c r="AT1638">
        <f t="shared" si="681"/>
        <v>0</v>
      </c>
      <c r="AU1638">
        <f t="shared" si="682"/>
        <v>0</v>
      </c>
      <c r="AV1638">
        <f t="shared" si="683"/>
        <v>0</v>
      </c>
      <c r="AW1638">
        <f t="shared" si="684"/>
        <v>0</v>
      </c>
      <c r="AX1638">
        <f t="shared" si="685"/>
        <v>0</v>
      </c>
      <c r="AY1638">
        <f t="shared" si="686"/>
        <v>0</v>
      </c>
      <c r="AZ1638">
        <f t="shared" si="687"/>
        <v>0</v>
      </c>
    </row>
    <row r="1639" spans="1:52" ht="15" customHeight="1">
      <c r="A1639" s="245"/>
      <c r="B1639" s="9"/>
      <c r="C1639" s="132" t="s">
        <v>839</v>
      </c>
      <c r="D1639" s="389" t="str">
        <f t="shared" si="691"/>
        <v/>
      </c>
      <c r="E1639" s="390"/>
      <c r="F1639" s="391"/>
      <c r="G1639" s="480" t="str">
        <f t="shared" si="692"/>
        <v/>
      </c>
      <c r="H1639" s="481"/>
      <c r="I1639" s="481"/>
      <c r="J1639" s="481"/>
      <c r="K1639" s="481"/>
      <c r="L1639" s="482"/>
      <c r="M1639" s="27"/>
      <c r="N1639" s="27"/>
      <c r="O1639" s="27"/>
      <c r="P1639" s="27"/>
      <c r="Q1639" s="27"/>
      <c r="R1639" s="27"/>
      <c r="S1639" s="27"/>
      <c r="T1639" s="27"/>
      <c r="U1639" s="27"/>
      <c r="V1639" s="27"/>
      <c r="W1639" s="27"/>
      <c r="X1639" s="27"/>
      <c r="Y1639" s="27"/>
      <c r="Z1639" s="27"/>
      <c r="AA1639" s="27"/>
      <c r="AB1639" s="27"/>
      <c r="AC1639" s="27"/>
      <c r="AD1639" s="27"/>
      <c r="AI1639">
        <f t="shared" si="688"/>
        <v>0</v>
      </c>
      <c r="AJ1639">
        <f t="shared" si="689"/>
        <v>0</v>
      </c>
      <c r="AK1639">
        <f t="shared" si="690"/>
        <v>0</v>
      </c>
      <c r="AL1639">
        <f t="shared" si="673"/>
        <v>0</v>
      </c>
      <c r="AM1639">
        <f t="shared" si="674"/>
        <v>0</v>
      </c>
      <c r="AN1639">
        <f t="shared" si="675"/>
        <v>0</v>
      </c>
      <c r="AO1639">
        <f t="shared" si="676"/>
        <v>0</v>
      </c>
      <c r="AP1639">
        <f t="shared" si="677"/>
        <v>0</v>
      </c>
      <c r="AQ1639">
        <f t="shared" si="678"/>
        <v>0</v>
      </c>
      <c r="AR1639">
        <f t="shared" si="679"/>
        <v>0</v>
      </c>
      <c r="AS1639">
        <f t="shared" si="680"/>
        <v>0</v>
      </c>
      <c r="AT1639">
        <f t="shared" si="681"/>
        <v>0</v>
      </c>
      <c r="AU1639">
        <f t="shared" si="682"/>
        <v>0</v>
      </c>
      <c r="AV1639">
        <f t="shared" si="683"/>
        <v>0</v>
      </c>
      <c r="AW1639">
        <f t="shared" si="684"/>
        <v>0</v>
      </c>
      <c r="AX1639">
        <f t="shared" si="685"/>
        <v>0</v>
      </c>
      <c r="AY1639">
        <f t="shared" si="686"/>
        <v>0</v>
      </c>
      <c r="AZ1639">
        <f t="shared" si="687"/>
        <v>0</v>
      </c>
    </row>
    <row r="1640" spans="1:52" ht="15" customHeight="1">
      <c r="A1640" s="245"/>
      <c r="B1640" s="9"/>
      <c r="C1640" s="132" t="s">
        <v>840</v>
      </c>
      <c r="D1640" s="389" t="str">
        <f t="shared" si="691"/>
        <v/>
      </c>
      <c r="E1640" s="390"/>
      <c r="F1640" s="391"/>
      <c r="G1640" s="480" t="str">
        <f t="shared" si="692"/>
        <v/>
      </c>
      <c r="H1640" s="481"/>
      <c r="I1640" s="481"/>
      <c r="J1640" s="481"/>
      <c r="K1640" s="481"/>
      <c r="L1640" s="482"/>
      <c r="M1640" s="27"/>
      <c r="N1640" s="27"/>
      <c r="O1640" s="27"/>
      <c r="P1640" s="27"/>
      <c r="Q1640" s="27"/>
      <c r="R1640" s="27"/>
      <c r="S1640" s="27"/>
      <c r="T1640" s="27"/>
      <c r="U1640" s="27"/>
      <c r="V1640" s="27"/>
      <c r="W1640" s="27"/>
      <c r="X1640" s="27"/>
      <c r="Y1640" s="27"/>
      <c r="Z1640" s="27"/>
      <c r="AA1640" s="27"/>
      <c r="AB1640" s="27"/>
      <c r="AC1640" s="27"/>
      <c r="AD1640" s="27"/>
      <c r="AI1640">
        <f t="shared" si="688"/>
        <v>0</v>
      </c>
      <c r="AJ1640">
        <f t="shared" si="689"/>
        <v>0</v>
      </c>
      <c r="AK1640">
        <f t="shared" si="690"/>
        <v>0</v>
      </c>
      <c r="AL1640">
        <f t="shared" si="673"/>
        <v>0</v>
      </c>
      <c r="AM1640">
        <f t="shared" si="674"/>
        <v>0</v>
      </c>
      <c r="AN1640">
        <f t="shared" si="675"/>
        <v>0</v>
      </c>
      <c r="AO1640">
        <f t="shared" si="676"/>
        <v>0</v>
      </c>
      <c r="AP1640">
        <f t="shared" si="677"/>
        <v>0</v>
      </c>
      <c r="AQ1640">
        <f t="shared" si="678"/>
        <v>0</v>
      </c>
      <c r="AR1640">
        <f t="shared" si="679"/>
        <v>0</v>
      </c>
      <c r="AS1640">
        <f t="shared" si="680"/>
        <v>0</v>
      </c>
      <c r="AT1640">
        <f t="shared" si="681"/>
        <v>0</v>
      </c>
      <c r="AU1640">
        <f t="shared" si="682"/>
        <v>0</v>
      </c>
      <c r="AV1640">
        <f t="shared" si="683"/>
        <v>0</v>
      </c>
      <c r="AW1640">
        <f t="shared" si="684"/>
        <v>0</v>
      </c>
      <c r="AX1640">
        <f t="shared" si="685"/>
        <v>0</v>
      </c>
      <c r="AY1640">
        <f t="shared" si="686"/>
        <v>0</v>
      </c>
      <c r="AZ1640">
        <f t="shared" si="687"/>
        <v>0</v>
      </c>
    </row>
    <row r="1641" spans="1:52" ht="15" customHeight="1">
      <c r="A1641" s="245"/>
      <c r="B1641" s="9"/>
      <c r="C1641" s="132" t="s">
        <v>841</v>
      </c>
      <c r="D1641" s="389" t="str">
        <f t="shared" si="691"/>
        <v/>
      </c>
      <c r="E1641" s="390"/>
      <c r="F1641" s="391"/>
      <c r="G1641" s="480" t="str">
        <f t="shared" si="692"/>
        <v/>
      </c>
      <c r="H1641" s="481"/>
      <c r="I1641" s="481"/>
      <c r="J1641" s="481"/>
      <c r="K1641" s="481"/>
      <c r="L1641" s="482"/>
      <c r="M1641" s="27"/>
      <c r="N1641" s="27"/>
      <c r="O1641" s="27"/>
      <c r="P1641" s="27"/>
      <c r="Q1641" s="27"/>
      <c r="R1641" s="27"/>
      <c r="S1641" s="27"/>
      <c r="T1641" s="27"/>
      <c r="U1641" s="27"/>
      <c r="V1641" s="27"/>
      <c r="W1641" s="27"/>
      <c r="X1641" s="27"/>
      <c r="Y1641" s="27"/>
      <c r="Z1641" s="27"/>
      <c r="AA1641" s="27"/>
      <c r="AB1641" s="27"/>
      <c r="AC1641" s="27"/>
      <c r="AD1641" s="27"/>
      <c r="AI1641">
        <f t="shared" si="688"/>
        <v>0</v>
      </c>
      <c r="AJ1641">
        <f t="shared" si="689"/>
        <v>0</v>
      </c>
      <c r="AK1641">
        <f t="shared" si="690"/>
        <v>0</v>
      </c>
      <c r="AL1641">
        <f t="shared" si="673"/>
        <v>0</v>
      </c>
      <c r="AM1641">
        <f t="shared" si="674"/>
        <v>0</v>
      </c>
      <c r="AN1641">
        <f t="shared" si="675"/>
        <v>0</v>
      </c>
      <c r="AO1641">
        <f t="shared" si="676"/>
        <v>0</v>
      </c>
      <c r="AP1641">
        <f t="shared" si="677"/>
        <v>0</v>
      </c>
      <c r="AQ1641">
        <f t="shared" si="678"/>
        <v>0</v>
      </c>
      <c r="AR1641">
        <f t="shared" si="679"/>
        <v>0</v>
      </c>
      <c r="AS1641">
        <f t="shared" si="680"/>
        <v>0</v>
      </c>
      <c r="AT1641">
        <f t="shared" si="681"/>
        <v>0</v>
      </c>
      <c r="AU1641">
        <f t="shared" si="682"/>
        <v>0</v>
      </c>
      <c r="AV1641">
        <f t="shared" si="683"/>
        <v>0</v>
      </c>
      <c r="AW1641">
        <f t="shared" si="684"/>
        <v>0</v>
      </c>
      <c r="AX1641">
        <f t="shared" si="685"/>
        <v>0</v>
      </c>
      <c r="AY1641">
        <f t="shared" si="686"/>
        <v>0</v>
      </c>
      <c r="AZ1641">
        <f t="shared" si="687"/>
        <v>0</v>
      </c>
    </row>
    <row r="1642" spans="1:52" ht="15" customHeight="1">
      <c r="A1642" s="245"/>
      <c r="B1642" s="9"/>
      <c r="C1642" s="132" t="s">
        <v>842</v>
      </c>
      <c r="D1642" s="389" t="str">
        <f t="shared" si="691"/>
        <v/>
      </c>
      <c r="E1642" s="390"/>
      <c r="F1642" s="391"/>
      <c r="G1642" s="480" t="str">
        <f t="shared" si="692"/>
        <v/>
      </c>
      <c r="H1642" s="481"/>
      <c r="I1642" s="481"/>
      <c r="J1642" s="481"/>
      <c r="K1642" s="481"/>
      <c r="L1642" s="482"/>
      <c r="M1642" s="27"/>
      <c r="N1642" s="27"/>
      <c r="O1642" s="27"/>
      <c r="P1642" s="27"/>
      <c r="Q1642" s="27"/>
      <c r="R1642" s="27"/>
      <c r="S1642" s="27"/>
      <c r="T1642" s="27"/>
      <c r="U1642" s="27"/>
      <c r="V1642" s="27"/>
      <c r="W1642" s="27"/>
      <c r="X1642" s="27"/>
      <c r="Y1642" s="27"/>
      <c r="Z1642" s="27"/>
      <c r="AA1642" s="27"/>
      <c r="AB1642" s="27"/>
      <c r="AC1642" s="27"/>
      <c r="AD1642" s="27"/>
      <c r="AI1642">
        <f t="shared" si="688"/>
        <v>0</v>
      </c>
      <c r="AJ1642">
        <f t="shared" si="689"/>
        <v>0</v>
      </c>
      <c r="AK1642">
        <f t="shared" si="690"/>
        <v>0</v>
      </c>
      <c r="AL1642">
        <f t="shared" si="673"/>
        <v>0</v>
      </c>
      <c r="AM1642">
        <f t="shared" si="674"/>
        <v>0</v>
      </c>
      <c r="AN1642">
        <f t="shared" si="675"/>
        <v>0</v>
      </c>
      <c r="AO1642">
        <f t="shared" si="676"/>
        <v>0</v>
      </c>
      <c r="AP1642">
        <f t="shared" si="677"/>
        <v>0</v>
      </c>
      <c r="AQ1642">
        <f t="shared" si="678"/>
        <v>0</v>
      </c>
      <c r="AR1642">
        <f t="shared" si="679"/>
        <v>0</v>
      </c>
      <c r="AS1642">
        <f t="shared" si="680"/>
        <v>0</v>
      </c>
      <c r="AT1642">
        <f t="shared" si="681"/>
        <v>0</v>
      </c>
      <c r="AU1642">
        <f t="shared" si="682"/>
        <v>0</v>
      </c>
      <c r="AV1642">
        <f t="shared" si="683"/>
        <v>0</v>
      </c>
      <c r="AW1642">
        <f t="shared" si="684"/>
        <v>0</v>
      </c>
      <c r="AX1642">
        <f t="shared" si="685"/>
        <v>0</v>
      </c>
      <c r="AY1642">
        <f t="shared" si="686"/>
        <v>0</v>
      </c>
      <c r="AZ1642">
        <f t="shared" si="687"/>
        <v>0</v>
      </c>
    </row>
    <row r="1643" spans="1:52" ht="15" customHeight="1">
      <c r="A1643" s="245"/>
      <c r="B1643" s="9"/>
      <c r="C1643" s="132" t="s">
        <v>843</v>
      </c>
      <c r="D1643" s="389" t="str">
        <f t="shared" si="691"/>
        <v/>
      </c>
      <c r="E1643" s="390"/>
      <c r="F1643" s="391"/>
      <c r="G1643" s="480" t="str">
        <f t="shared" si="692"/>
        <v/>
      </c>
      <c r="H1643" s="481"/>
      <c r="I1643" s="481"/>
      <c r="J1643" s="481"/>
      <c r="K1643" s="481"/>
      <c r="L1643" s="482"/>
      <c r="M1643" s="27"/>
      <c r="N1643" s="27"/>
      <c r="O1643" s="27"/>
      <c r="P1643" s="27"/>
      <c r="Q1643" s="27"/>
      <c r="R1643" s="27"/>
      <c r="S1643" s="27"/>
      <c r="T1643" s="27"/>
      <c r="U1643" s="27"/>
      <c r="V1643" s="27"/>
      <c r="W1643" s="27"/>
      <c r="X1643" s="27"/>
      <c r="Y1643" s="27"/>
      <c r="Z1643" s="27"/>
      <c r="AA1643" s="27"/>
      <c r="AB1643" s="27"/>
      <c r="AC1643" s="27"/>
      <c r="AD1643" s="27"/>
      <c r="AI1643">
        <f t="shared" si="688"/>
        <v>0</v>
      </c>
      <c r="AJ1643">
        <f t="shared" si="689"/>
        <v>0</v>
      </c>
      <c r="AK1643">
        <f t="shared" si="690"/>
        <v>0</v>
      </c>
      <c r="AL1643">
        <f t="shared" si="673"/>
        <v>0</v>
      </c>
      <c r="AM1643">
        <f t="shared" si="674"/>
        <v>0</v>
      </c>
      <c r="AN1643">
        <f t="shared" si="675"/>
        <v>0</v>
      </c>
      <c r="AO1643">
        <f t="shared" si="676"/>
        <v>0</v>
      </c>
      <c r="AP1643">
        <f t="shared" si="677"/>
        <v>0</v>
      </c>
      <c r="AQ1643">
        <f t="shared" si="678"/>
        <v>0</v>
      </c>
      <c r="AR1643">
        <f t="shared" si="679"/>
        <v>0</v>
      </c>
      <c r="AS1643">
        <f t="shared" si="680"/>
        <v>0</v>
      </c>
      <c r="AT1643">
        <f t="shared" si="681"/>
        <v>0</v>
      </c>
      <c r="AU1643">
        <f t="shared" si="682"/>
        <v>0</v>
      </c>
      <c r="AV1643">
        <f t="shared" si="683"/>
        <v>0</v>
      </c>
      <c r="AW1643">
        <f t="shared" si="684"/>
        <v>0</v>
      </c>
      <c r="AX1643">
        <f t="shared" si="685"/>
        <v>0</v>
      </c>
      <c r="AY1643">
        <f t="shared" si="686"/>
        <v>0</v>
      </c>
      <c r="AZ1643">
        <f t="shared" si="687"/>
        <v>0</v>
      </c>
    </row>
    <row r="1644" spans="1:52" ht="15" customHeight="1">
      <c r="A1644" s="245"/>
      <c r="B1644" s="9"/>
      <c r="C1644" s="132" t="s">
        <v>844</v>
      </c>
      <c r="D1644" s="389" t="str">
        <f t="shared" si="691"/>
        <v/>
      </c>
      <c r="E1644" s="390"/>
      <c r="F1644" s="391"/>
      <c r="G1644" s="480" t="str">
        <f t="shared" si="692"/>
        <v/>
      </c>
      <c r="H1644" s="481"/>
      <c r="I1644" s="481"/>
      <c r="J1644" s="481"/>
      <c r="K1644" s="481"/>
      <c r="L1644" s="482"/>
      <c r="M1644" s="27"/>
      <c r="N1644" s="27"/>
      <c r="O1644" s="27"/>
      <c r="P1644" s="27"/>
      <c r="Q1644" s="27"/>
      <c r="R1644" s="27"/>
      <c r="S1644" s="27"/>
      <c r="T1644" s="27"/>
      <c r="U1644" s="27"/>
      <c r="V1644" s="27"/>
      <c r="W1644" s="27"/>
      <c r="X1644" s="27"/>
      <c r="Y1644" s="27"/>
      <c r="Z1644" s="27"/>
      <c r="AA1644" s="27"/>
      <c r="AB1644" s="27"/>
      <c r="AC1644" s="27"/>
      <c r="AD1644" s="27"/>
      <c r="AI1644">
        <f t="shared" si="688"/>
        <v>0</v>
      </c>
      <c r="AJ1644">
        <f t="shared" si="689"/>
        <v>0</v>
      </c>
      <c r="AK1644">
        <f t="shared" si="690"/>
        <v>0</v>
      </c>
      <c r="AL1644">
        <f t="shared" si="673"/>
        <v>0</v>
      </c>
      <c r="AM1644">
        <f t="shared" si="674"/>
        <v>0</v>
      </c>
      <c r="AN1644">
        <f t="shared" si="675"/>
        <v>0</v>
      </c>
      <c r="AO1644">
        <f t="shared" si="676"/>
        <v>0</v>
      </c>
      <c r="AP1644">
        <f t="shared" si="677"/>
        <v>0</v>
      </c>
      <c r="AQ1644">
        <f t="shared" si="678"/>
        <v>0</v>
      </c>
      <c r="AR1644">
        <f t="shared" si="679"/>
        <v>0</v>
      </c>
      <c r="AS1644">
        <f t="shared" si="680"/>
        <v>0</v>
      </c>
      <c r="AT1644">
        <f t="shared" si="681"/>
        <v>0</v>
      </c>
      <c r="AU1644">
        <f t="shared" si="682"/>
        <v>0</v>
      </c>
      <c r="AV1644">
        <f t="shared" si="683"/>
        <v>0</v>
      </c>
      <c r="AW1644">
        <f t="shared" si="684"/>
        <v>0</v>
      </c>
      <c r="AX1644">
        <f t="shared" si="685"/>
        <v>0</v>
      </c>
      <c r="AY1644">
        <f t="shared" si="686"/>
        <v>0</v>
      </c>
      <c r="AZ1644">
        <f t="shared" si="687"/>
        <v>0</v>
      </c>
    </row>
    <row r="1645" spans="1:52" ht="15" customHeight="1">
      <c r="A1645" s="245"/>
      <c r="B1645" s="9"/>
      <c r="C1645" s="132" t="s">
        <v>845</v>
      </c>
      <c r="D1645" s="389" t="str">
        <f t="shared" si="691"/>
        <v/>
      </c>
      <c r="E1645" s="390"/>
      <c r="F1645" s="391"/>
      <c r="G1645" s="480" t="str">
        <f t="shared" si="692"/>
        <v/>
      </c>
      <c r="H1645" s="481"/>
      <c r="I1645" s="481"/>
      <c r="J1645" s="481"/>
      <c r="K1645" s="481"/>
      <c r="L1645" s="482"/>
      <c r="M1645" s="27"/>
      <c r="N1645" s="27"/>
      <c r="O1645" s="27"/>
      <c r="P1645" s="27"/>
      <c r="Q1645" s="27"/>
      <c r="R1645" s="27"/>
      <c r="S1645" s="27"/>
      <c r="T1645" s="27"/>
      <c r="U1645" s="27"/>
      <c r="V1645" s="27"/>
      <c r="W1645" s="27"/>
      <c r="X1645" s="27"/>
      <c r="Y1645" s="27"/>
      <c r="Z1645" s="27"/>
      <c r="AA1645" s="27"/>
      <c r="AB1645" s="27"/>
      <c r="AC1645" s="27"/>
      <c r="AD1645" s="27"/>
      <c r="AI1645">
        <f t="shared" si="688"/>
        <v>0</v>
      </c>
      <c r="AJ1645">
        <f t="shared" si="689"/>
        <v>0</v>
      </c>
      <c r="AK1645">
        <f t="shared" si="690"/>
        <v>0</v>
      </c>
      <c r="AL1645">
        <f t="shared" si="673"/>
        <v>0</v>
      </c>
      <c r="AM1645">
        <f t="shared" si="674"/>
        <v>0</v>
      </c>
      <c r="AN1645">
        <f t="shared" si="675"/>
        <v>0</v>
      </c>
      <c r="AO1645">
        <f t="shared" si="676"/>
        <v>0</v>
      </c>
      <c r="AP1645">
        <f t="shared" si="677"/>
        <v>0</v>
      </c>
      <c r="AQ1645">
        <f t="shared" si="678"/>
        <v>0</v>
      </c>
      <c r="AR1645">
        <f t="shared" si="679"/>
        <v>0</v>
      </c>
      <c r="AS1645">
        <f t="shared" si="680"/>
        <v>0</v>
      </c>
      <c r="AT1645">
        <f t="shared" si="681"/>
        <v>0</v>
      </c>
      <c r="AU1645">
        <f t="shared" si="682"/>
        <v>0</v>
      </c>
      <c r="AV1645">
        <f t="shared" si="683"/>
        <v>0</v>
      </c>
      <c r="AW1645">
        <f t="shared" si="684"/>
        <v>0</v>
      </c>
      <c r="AX1645">
        <f t="shared" si="685"/>
        <v>0</v>
      </c>
      <c r="AY1645">
        <f t="shared" si="686"/>
        <v>0</v>
      </c>
      <c r="AZ1645">
        <f t="shared" si="687"/>
        <v>0</v>
      </c>
    </row>
    <row r="1646" spans="1:52" ht="15" customHeight="1">
      <c r="A1646" s="245"/>
      <c r="B1646" s="9"/>
      <c r="C1646" s="132" t="s">
        <v>846</v>
      </c>
      <c r="D1646" s="389" t="str">
        <f t="shared" si="691"/>
        <v/>
      </c>
      <c r="E1646" s="390"/>
      <c r="F1646" s="391"/>
      <c r="G1646" s="480" t="str">
        <f t="shared" si="692"/>
        <v/>
      </c>
      <c r="H1646" s="481"/>
      <c r="I1646" s="481"/>
      <c r="J1646" s="481"/>
      <c r="K1646" s="481"/>
      <c r="L1646" s="482"/>
      <c r="M1646" s="27"/>
      <c r="N1646" s="27"/>
      <c r="O1646" s="27"/>
      <c r="P1646" s="27"/>
      <c r="Q1646" s="27"/>
      <c r="R1646" s="27"/>
      <c r="S1646" s="27"/>
      <c r="T1646" s="27"/>
      <c r="U1646" s="27"/>
      <c r="V1646" s="27"/>
      <c r="W1646" s="27"/>
      <c r="X1646" s="27"/>
      <c r="Y1646" s="27"/>
      <c r="Z1646" s="27"/>
      <c r="AA1646" s="27"/>
      <c r="AB1646" s="27"/>
      <c r="AC1646" s="27"/>
      <c r="AD1646" s="27"/>
      <c r="AI1646">
        <f t="shared" si="688"/>
        <v>0</v>
      </c>
      <c r="AJ1646">
        <f t="shared" si="689"/>
        <v>0</v>
      </c>
      <c r="AK1646">
        <f t="shared" si="690"/>
        <v>0</v>
      </c>
      <c r="AL1646">
        <f t="shared" si="673"/>
        <v>0</v>
      </c>
      <c r="AM1646">
        <f t="shared" si="674"/>
        <v>0</v>
      </c>
      <c r="AN1646">
        <f t="shared" si="675"/>
        <v>0</v>
      </c>
      <c r="AO1646">
        <f t="shared" si="676"/>
        <v>0</v>
      </c>
      <c r="AP1646">
        <f t="shared" si="677"/>
        <v>0</v>
      </c>
      <c r="AQ1646">
        <f t="shared" si="678"/>
        <v>0</v>
      </c>
      <c r="AR1646">
        <f t="shared" si="679"/>
        <v>0</v>
      </c>
      <c r="AS1646">
        <f t="shared" si="680"/>
        <v>0</v>
      </c>
      <c r="AT1646">
        <f t="shared" si="681"/>
        <v>0</v>
      </c>
      <c r="AU1646">
        <f t="shared" si="682"/>
        <v>0</v>
      </c>
      <c r="AV1646">
        <f t="shared" si="683"/>
        <v>0</v>
      </c>
      <c r="AW1646">
        <f t="shared" si="684"/>
        <v>0</v>
      </c>
      <c r="AX1646">
        <f t="shared" si="685"/>
        <v>0</v>
      </c>
      <c r="AY1646">
        <f t="shared" si="686"/>
        <v>0</v>
      </c>
      <c r="AZ1646">
        <f t="shared" si="687"/>
        <v>0</v>
      </c>
    </row>
    <row r="1647" spans="1:52" ht="15" customHeight="1">
      <c r="A1647" s="245"/>
      <c r="B1647" s="9"/>
      <c r="C1647" s="132" t="s">
        <v>847</v>
      </c>
      <c r="D1647" s="389" t="str">
        <f t="shared" si="691"/>
        <v/>
      </c>
      <c r="E1647" s="390"/>
      <c r="F1647" s="391"/>
      <c r="G1647" s="480" t="str">
        <f t="shared" si="692"/>
        <v/>
      </c>
      <c r="H1647" s="481"/>
      <c r="I1647" s="481"/>
      <c r="J1647" s="481"/>
      <c r="K1647" s="481"/>
      <c r="L1647" s="482"/>
      <c r="M1647" s="27"/>
      <c r="N1647" s="27"/>
      <c r="O1647" s="27"/>
      <c r="P1647" s="27"/>
      <c r="Q1647" s="27"/>
      <c r="R1647" s="27"/>
      <c r="S1647" s="27"/>
      <c r="T1647" s="27"/>
      <c r="U1647" s="27"/>
      <c r="V1647" s="27"/>
      <c r="W1647" s="27"/>
      <c r="X1647" s="27"/>
      <c r="Y1647" s="27"/>
      <c r="Z1647" s="27"/>
      <c r="AA1647" s="27"/>
      <c r="AB1647" s="27"/>
      <c r="AC1647" s="27"/>
      <c r="AD1647" s="27"/>
      <c r="AI1647">
        <f t="shared" si="688"/>
        <v>0</v>
      </c>
      <c r="AJ1647">
        <f t="shared" si="689"/>
        <v>0</v>
      </c>
      <c r="AK1647">
        <f t="shared" si="690"/>
        <v>0</v>
      </c>
      <c r="AL1647">
        <f t="shared" si="673"/>
        <v>0</v>
      </c>
      <c r="AM1647">
        <f t="shared" si="674"/>
        <v>0</v>
      </c>
      <c r="AN1647">
        <f t="shared" si="675"/>
        <v>0</v>
      </c>
      <c r="AO1647">
        <f t="shared" si="676"/>
        <v>0</v>
      </c>
      <c r="AP1647">
        <f t="shared" si="677"/>
        <v>0</v>
      </c>
      <c r="AQ1647">
        <f t="shared" si="678"/>
        <v>0</v>
      </c>
      <c r="AR1647">
        <f t="shared" si="679"/>
        <v>0</v>
      </c>
      <c r="AS1647">
        <f t="shared" si="680"/>
        <v>0</v>
      </c>
      <c r="AT1647">
        <f t="shared" si="681"/>
        <v>0</v>
      </c>
      <c r="AU1647">
        <f t="shared" si="682"/>
        <v>0</v>
      </c>
      <c r="AV1647">
        <f t="shared" si="683"/>
        <v>0</v>
      </c>
      <c r="AW1647">
        <f t="shared" si="684"/>
        <v>0</v>
      </c>
      <c r="AX1647">
        <f t="shared" si="685"/>
        <v>0</v>
      </c>
      <c r="AY1647">
        <f t="shared" si="686"/>
        <v>0</v>
      </c>
      <c r="AZ1647">
        <f t="shared" si="687"/>
        <v>0</v>
      </c>
    </row>
    <row r="1648" spans="1:52" ht="15" customHeight="1">
      <c r="A1648" s="245"/>
      <c r="B1648" s="9"/>
      <c r="C1648" s="132" t="s">
        <v>848</v>
      </c>
      <c r="D1648" s="389" t="str">
        <f t="shared" si="691"/>
        <v/>
      </c>
      <c r="E1648" s="390"/>
      <c r="F1648" s="391"/>
      <c r="G1648" s="480" t="str">
        <f t="shared" si="692"/>
        <v/>
      </c>
      <c r="H1648" s="481"/>
      <c r="I1648" s="481"/>
      <c r="J1648" s="481"/>
      <c r="K1648" s="481"/>
      <c r="L1648" s="482"/>
      <c r="M1648" s="27"/>
      <c r="N1648" s="27"/>
      <c r="O1648" s="27"/>
      <c r="P1648" s="27"/>
      <c r="Q1648" s="27"/>
      <c r="R1648" s="27"/>
      <c r="S1648" s="27"/>
      <c r="T1648" s="27"/>
      <c r="U1648" s="27"/>
      <c r="V1648" s="27"/>
      <c r="W1648" s="27"/>
      <c r="X1648" s="27"/>
      <c r="Y1648" s="27"/>
      <c r="Z1648" s="27"/>
      <c r="AA1648" s="27"/>
      <c r="AB1648" s="27"/>
      <c r="AC1648" s="27"/>
      <c r="AD1648" s="27"/>
      <c r="AI1648">
        <f t="shared" si="688"/>
        <v>0</v>
      </c>
      <c r="AJ1648">
        <f t="shared" si="689"/>
        <v>0</v>
      </c>
      <c r="AK1648">
        <f t="shared" si="690"/>
        <v>0</v>
      </c>
      <c r="AL1648">
        <f t="shared" si="673"/>
        <v>0</v>
      </c>
      <c r="AM1648">
        <f t="shared" si="674"/>
        <v>0</v>
      </c>
      <c r="AN1648">
        <f t="shared" si="675"/>
        <v>0</v>
      </c>
      <c r="AO1648">
        <f t="shared" si="676"/>
        <v>0</v>
      </c>
      <c r="AP1648">
        <f t="shared" si="677"/>
        <v>0</v>
      </c>
      <c r="AQ1648">
        <f t="shared" si="678"/>
        <v>0</v>
      </c>
      <c r="AR1648">
        <f t="shared" si="679"/>
        <v>0</v>
      </c>
      <c r="AS1648">
        <f t="shared" si="680"/>
        <v>0</v>
      </c>
      <c r="AT1648">
        <f t="shared" si="681"/>
        <v>0</v>
      </c>
      <c r="AU1648">
        <f t="shared" si="682"/>
        <v>0</v>
      </c>
      <c r="AV1648">
        <f t="shared" si="683"/>
        <v>0</v>
      </c>
      <c r="AW1648">
        <f t="shared" si="684"/>
        <v>0</v>
      </c>
      <c r="AX1648">
        <f t="shared" si="685"/>
        <v>0</v>
      </c>
      <c r="AY1648">
        <f t="shared" si="686"/>
        <v>0</v>
      </c>
      <c r="AZ1648">
        <f t="shared" si="687"/>
        <v>0</v>
      </c>
    </row>
    <row r="1649" spans="1:52" ht="15" customHeight="1">
      <c r="A1649" s="245"/>
      <c r="B1649" s="9"/>
      <c r="C1649" s="132" t="s">
        <v>849</v>
      </c>
      <c r="D1649" s="389" t="str">
        <f t="shared" si="691"/>
        <v/>
      </c>
      <c r="E1649" s="390"/>
      <c r="F1649" s="391"/>
      <c r="G1649" s="480" t="str">
        <f t="shared" si="692"/>
        <v/>
      </c>
      <c r="H1649" s="481"/>
      <c r="I1649" s="481"/>
      <c r="J1649" s="481"/>
      <c r="K1649" s="481"/>
      <c r="L1649" s="482"/>
      <c r="M1649" s="27"/>
      <c r="N1649" s="27"/>
      <c r="O1649" s="27"/>
      <c r="P1649" s="27"/>
      <c r="Q1649" s="27"/>
      <c r="R1649" s="27"/>
      <c r="S1649" s="27"/>
      <c r="T1649" s="27"/>
      <c r="U1649" s="27"/>
      <c r="V1649" s="27"/>
      <c r="W1649" s="27"/>
      <c r="X1649" s="27"/>
      <c r="Y1649" s="27"/>
      <c r="Z1649" s="27"/>
      <c r="AA1649" s="27"/>
      <c r="AB1649" s="27"/>
      <c r="AC1649" s="27"/>
      <c r="AD1649" s="27"/>
      <c r="AI1649">
        <f t="shared" si="688"/>
        <v>0</v>
      </c>
      <c r="AJ1649">
        <f t="shared" si="689"/>
        <v>0</v>
      </c>
      <c r="AK1649">
        <f t="shared" si="690"/>
        <v>0</v>
      </c>
      <c r="AL1649">
        <f t="shared" si="673"/>
        <v>0</v>
      </c>
      <c r="AM1649">
        <f t="shared" si="674"/>
        <v>0</v>
      </c>
      <c r="AN1649">
        <f t="shared" si="675"/>
        <v>0</v>
      </c>
      <c r="AO1649">
        <f t="shared" si="676"/>
        <v>0</v>
      </c>
      <c r="AP1649">
        <f t="shared" si="677"/>
        <v>0</v>
      </c>
      <c r="AQ1649">
        <f t="shared" si="678"/>
        <v>0</v>
      </c>
      <c r="AR1649">
        <f t="shared" si="679"/>
        <v>0</v>
      </c>
      <c r="AS1649">
        <f t="shared" si="680"/>
        <v>0</v>
      </c>
      <c r="AT1649">
        <f t="shared" si="681"/>
        <v>0</v>
      </c>
      <c r="AU1649">
        <f t="shared" si="682"/>
        <v>0</v>
      </c>
      <c r="AV1649">
        <f t="shared" si="683"/>
        <v>0</v>
      </c>
      <c r="AW1649">
        <f t="shared" si="684"/>
        <v>0</v>
      </c>
      <c r="AX1649">
        <f t="shared" si="685"/>
        <v>0</v>
      </c>
      <c r="AY1649">
        <f t="shared" si="686"/>
        <v>0</v>
      </c>
      <c r="AZ1649">
        <f t="shared" si="687"/>
        <v>0</v>
      </c>
    </row>
    <row r="1650" spans="1:52" ht="15" customHeight="1">
      <c r="A1650" s="245"/>
      <c r="B1650" s="9"/>
      <c r="C1650" s="132" t="s">
        <v>850</v>
      </c>
      <c r="D1650" s="389" t="str">
        <f t="shared" si="691"/>
        <v/>
      </c>
      <c r="E1650" s="390"/>
      <c r="F1650" s="391"/>
      <c r="G1650" s="480" t="str">
        <f t="shared" si="692"/>
        <v/>
      </c>
      <c r="H1650" s="481"/>
      <c r="I1650" s="481"/>
      <c r="J1650" s="481"/>
      <c r="K1650" s="481"/>
      <c r="L1650" s="482"/>
      <c r="M1650" s="27"/>
      <c r="N1650" s="27"/>
      <c r="O1650" s="27"/>
      <c r="P1650" s="27"/>
      <c r="Q1650" s="27"/>
      <c r="R1650" s="27"/>
      <c r="S1650" s="27"/>
      <c r="T1650" s="27"/>
      <c r="U1650" s="27"/>
      <c r="V1650" s="27"/>
      <c r="W1650" s="27"/>
      <c r="X1650" s="27"/>
      <c r="Y1650" s="27"/>
      <c r="Z1650" s="27"/>
      <c r="AA1650" s="27"/>
      <c r="AB1650" s="27"/>
      <c r="AC1650" s="27"/>
      <c r="AD1650" s="27"/>
      <c r="AI1650">
        <f t="shared" si="688"/>
        <v>0</v>
      </c>
      <c r="AJ1650">
        <f t="shared" si="689"/>
        <v>0</v>
      </c>
      <c r="AK1650">
        <f t="shared" si="690"/>
        <v>0</v>
      </c>
      <c r="AL1650">
        <f t="shared" si="673"/>
        <v>0</v>
      </c>
      <c r="AM1650">
        <f t="shared" si="674"/>
        <v>0</v>
      </c>
      <c r="AN1650">
        <f t="shared" si="675"/>
        <v>0</v>
      </c>
      <c r="AO1650">
        <f t="shared" si="676"/>
        <v>0</v>
      </c>
      <c r="AP1650">
        <f t="shared" si="677"/>
        <v>0</v>
      </c>
      <c r="AQ1650">
        <f t="shared" si="678"/>
        <v>0</v>
      </c>
      <c r="AR1650">
        <f t="shared" si="679"/>
        <v>0</v>
      </c>
      <c r="AS1650">
        <f t="shared" si="680"/>
        <v>0</v>
      </c>
      <c r="AT1650">
        <f t="shared" si="681"/>
        <v>0</v>
      </c>
      <c r="AU1650">
        <f t="shared" si="682"/>
        <v>0</v>
      </c>
      <c r="AV1650">
        <f t="shared" si="683"/>
        <v>0</v>
      </c>
      <c r="AW1650">
        <f t="shared" si="684"/>
        <v>0</v>
      </c>
      <c r="AX1650">
        <f t="shared" si="685"/>
        <v>0</v>
      </c>
      <c r="AY1650">
        <f t="shared" si="686"/>
        <v>0</v>
      </c>
      <c r="AZ1650">
        <f t="shared" si="687"/>
        <v>0</v>
      </c>
    </row>
    <row r="1651" spans="1:52" ht="15" customHeight="1">
      <c r="A1651" s="245"/>
      <c r="B1651" s="9"/>
      <c r="C1651" s="132" t="s">
        <v>851</v>
      </c>
      <c r="D1651" s="389" t="str">
        <f t="shared" si="691"/>
        <v/>
      </c>
      <c r="E1651" s="390"/>
      <c r="F1651" s="391"/>
      <c r="G1651" s="480" t="str">
        <f t="shared" si="692"/>
        <v/>
      </c>
      <c r="H1651" s="481"/>
      <c r="I1651" s="481"/>
      <c r="J1651" s="481"/>
      <c r="K1651" s="481"/>
      <c r="L1651" s="482"/>
      <c r="M1651" s="27"/>
      <c r="N1651" s="27"/>
      <c r="O1651" s="27"/>
      <c r="P1651" s="27"/>
      <c r="Q1651" s="27"/>
      <c r="R1651" s="27"/>
      <c r="S1651" s="27"/>
      <c r="T1651" s="27"/>
      <c r="U1651" s="27"/>
      <c r="V1651" s="27"/>
      <c r="W1651" s="27"/>
      <c r="X1651" s="27"/>
      <c r="Y1651" s="27"/>
      <c r="Z1651" s="27"/>
      <c r="AA1651" s="27"/>
      <c r="AB1651" s="27"/>
      <c r="AC1651" s="27"/>
      <c r="AD1651" s="27"/>
      <c r="AI1651">
        <f t="shared" si="688"/>
        <v>0</v>
      </c>
      <c r="AJ1651">
        <f t="shared" si="689"/>
        <v>0</v>
      </c>
      <c r="AK1651">
        <f t="shared" si="690"/>
        <v>0</v>
      </c>
      <c r="AL1651">
        <f t="shared" si="673"/>
        <v>0</v>
      </c>
      <c r="AM1651">
        <f t="shared" si="674"/>
        <v>0</v>
      </c>
      <c r="AN1651">
        <f t="shared" si="675"/>
        <v>0</v>
      </c>
      <c r="AO1651">
        <f t="shared" si="676"/>
        <v>0</v>
      </c>
      <c r="AP1651">
        <f t="shared" si="677"/>
        <v>0</v>
      </c>
      <c r="AQ1651">
        <f t="shared" si="678"/>
        <v>0</v>
      </c>
      <c r="AR1651">
        <f t="shared" si="679"/>
        <v>0</v>
      </c>
      <c r="AS1651">
        <f t="shared" si="680"/>
        <v>0</v>
      </c>
      <c r="AT1651">
        <f t="shared" si="681"/>
        <v>0</v>
      </c>
      <c r="AU1651">
        <f t="shared" si="682"/>
        <v>0</v>
      </c>
      <c r="AV1651">
        <f t="shared" si="683"/>
        <v>0</v>
      </c>
      <c r="AW1651">
        <f t="shared" si="684"/>
        <v>0</v>
      </c>
      <c r="AX1651">
        <f t="shared" si="685"/>
        <v>0</v>
      </c>
      <c r="AY1651">
        <f t="shared" si="686"/>
        <v>0</v>
      </c>
      <c r="AZ1651">
        <f t="shared" si="687"/>
        <v>0</v>
      </c>
    </row>
    <row r="1652" spans="1:52" ht="15" customHeight="1">
      <c r="A1652" s="245"/>
      <c r="B1652" s="9"/>
      <c r="C1652" s="132" t="s">
        <v>852</v>
      </c>
      <c r="D1652" s="389" t="str">
        <f t="shared" si="691"/>
        <v/>
      </c>
      <c r="E1652" s="390"/>
      <c r="F1652" s="391"/>
      <c r="G1652" s="480" t="str">
        <f t="shared" si="692"/>
        <v/>
      </c>
      <c r="H1652" s="481"/>
      <c r="I1652" s="481"/>
      <c r="J1652" s="481"/>
      <c r="K1652" s="481"/>
      <c r="L1652" s="482"/>
      <c r="M1652" s="27"/>
      <c r="N1652" s="27"/>
      <c r="O1652" s="27"/>
      <c r="P1652" s="27"/>
      <c r="Q1652" s="27"/>
      <c r="R1652" s="27"/>
      <c r="S1652" s="27"/>
      <c r="T1652" s="27"/>
      <c r="U1652" s="27"/>
      <c r="V1652" s="27"/>
      <c r="W1652" s="27"/>
      <c r="X1652" s="27"/>
      <c r="Y1652" s="27"/>
      <c r="Z1652" s="27"/>
      <c r="AA1652" s="27"/>
      <c r="AB1652" s="27"/>
      <c r="AC1652" s="27"/>
      <c r="AD1652" s="27"/>
      <c r="AI1652">
        <f t="shared" si="688"/>
        <v>0</v>
      </c>
      <c r="AJ1652">
        <f t="shared" si="689"/>
        <v>0</v>
      </c>
      <c r="AK1652">
        <f t="shared" si="690"/>
        <v>0</v>
      </c>
      <c r="AL1652">
        <f t="shared" si="673"/>
        <v>0</v>
      </c>
      <c r="AM1652">
        <f t="shared" si="674"/>
        <v>0</v>
      </c>
      <c r="AN1652">
        <f t="shared" si="675"/>
        <v>0</v>
      </c>
      <c r="AO1652">
        <f t="shared" si="676"/>
        <v>0</v>
      </c>
      <c r="AP1652">
        <f t="shared" si="677"/>
        <v>0</v>
      </c>
      <c r="AQ1652">
        <f t="shared" si="678"/>
        <v>0</v>
      </c>
      <c r="AR1652">
        <f t="shared" si="679"/>
        <v>0</v>
      </c>
      <c r="AS1652">
        <f t="shared" si="680"/>
        <v>0</v>
      </c>
      <c r="AT1652">
        <f t="shared" si="681"/>
        <v>0</v>
      </c>
      <c r="AU1652">
        <f t="shared" si="682"/>
        <v>0</v>
      </c>
      <c r="AV1652">
        <f t="shared" si="683"/>
        <v>0</v>
      </c>
      <c r="AW1652">
        <f t="shared" si="684"/>
        <v>0</v>
      </c>
      <c r="AX1652">
        <f t="shared" si="685"/>
        <v>0</v>
      </c>
      <c r="AY1652">
        <f t="shared" si="686"/>
        <v>0</v>
      </c>
      <c r="AZ1652">
        <f t="shared" si="687"/>
        <v>0</v>
      </c>
    </row>
    <row r="1653" spans="1:52" ht="15" customHeight="1">
      <c r="A1653" s="245"/>
      <c r="B1653" s="9"/>
      <c r="C1653" s="132" t="s">
        <v>853</v>
      </c>
      <c r="D1653" s="389" t="str">
        <f t="shared" si="691"/>
        <v/>
      </c>
      <c r="E1653" s="390"/>
      <c r="F1653" s="391"/>
      <c r="G1653" s="480" t="str">
        <f t="shared" si="692"/>
        <v/>
      </c>
      <c r="H1653" s="481"/>
      <c r="I1653" s="481"/>
      <c r="J1653" s="481"/>
      <c r="K1653" s="481"/>
      <c r="L1653" s="482"/>
      <c r="M1653" s="27"/>
      <c r="N1653" s="27"/>
      <c r="O1653" s="27"/>
      <c r="P1653" s="27"/>
      <c r="Q1653" s="27"/>
      <c r="R1653" s="27"/>
      <c r="S1653" s="27"/>
      <c r="T1653" s="27"/>
      <c r="U1653" s="27"/>
      <c r="V1653" s="27"/>
      <c r="W1653" s="27"/>
      <c r="X1653" s="27"/>
      <c r="Y1653" s="27"/>
      <c r="Z1653" s="27"/>
      <c r="AA1653" s="27"/>
      <c r="AB1653" s="27"/>
      <c r="AC1653" s="27"/>
      <c r="AD1653" s="27"/>
      <c r="AI1653">
        <f t="shared" si="688"/>
        <v>0</v>
      </c>
      <c r="AJ1653">
        <f t="shared" si="689"/>
        <v>0</v>
      </c>
      <c r="AK1653">
        <f t="shared" si="690"/>
        <v>0</v>
      </c>
      <c r="AL1653">
        <f t="shared" si="673"/>
        <v>0</v>
      </c>
      <c r="AM1653">
        <f t="shared" si="674"/>
        <v>0</v>
      </c>
      <c r="AN1653">
        <f t="shared" si="675"/>
        <v>0</v>
      </c>
      <c r="AO1653">
        <f t="shared" si="676"/>
        <v>0</v>
      </c>
      <c r="AP1653">
        <f t="shared" si="677"/>
        <v>0</v>
      </c>
      <c r="AQ1653">
        <f t="shared" si="678"/>
        <v>0</v>
      </c>
      <c r="AR1653">
        <f t="shared" si="679"/>
        <v>0</v>
      </c>
      <c r="AS1653">
        <f t="shared" si="680"/>
        <v>0</v>
      </c>
      <c r="AT1653">
        <f t="shared" si="681"/>
        <v>0</v>
      </c>
      <c r="AU1653">
        <f t="shared" si="682"/>
        <v>0</v>
      </c>
      <c r="AV1653">
        <f t="shared" si="683"/>
        <v>0</v>
      </c>
      <c r="AW1653">
        <f t="shared" si="684"/>
        <v>0</v>
      </c>
      <c r="AX1653">
        <f t="shared" si="685"/>
        <v>0</v>
      </c>
      <c r="AY1653">
        <f t="shared" si="686"/>
        <v>0</v>
      </c>
      <c r="AZ1653">
        <f t="shared" si="687"/>
        <v>0</v>
      </c>
    </row>
    <row r="1654" spans="1:52" ht="15" customHeight="1">
      <c r="A1654" s="245"/>
      <c r="B1654" s="9"/>
      <c r="C1654" s="132" t="s">
        <v>854</v>
      </c>
      <c r="D1654" s="389" t="str">
        <f t="shared" si="691"/>
        <v/>
      </c>
      <c r="E1654" s="390"/>
      <c r="F1654" s="391"/>
      <c r="G1654" s="480" t="str">
        <f t="shared" si="692"/>
        <v/>
      </c>
      <c r="H1654" s="481"/>
      <c r="I1654" s="481"/>
      <c r="J1654" s="481"/>
      <c r="K1654" s="481"/>
      <c r="L1654" s="482"/>
      <c r="M1654" s="27"/>
      <c r="N1654" s="27"/>
      <c r="O1654" s="27"/>
      <c r="P1654" s="27"/>
      <c r="Q1654" s="27"/>
      <c r="R1654" s="27"/>
      <c r="S1654" s="27"/>
      <c r="T1654" s="27"/>
      <c r="U1654" s="27"/>
      <c r="V1654" s="27"/>
      <c r="W1654" s="27"/>
      <c r="X1654" s="27"/>
      <c r="Y1654" s="27"/>
      <c r="Z1654" s="27"/>
      <c r="AA1654" s="27"/>
      <c r="AB1654" s="27"/>
      <c r="AC1654" s="27"/>
      <c r="AD1654" s="27"/>
      <c r="AI1654">
        <f t="shared" si="688"/>
        <v>0</v>
      </c>
      <c r="AJ1654">
        <f t="shared" si="689"/>
        <v>0</v>
      </c>
      <c r="AK1654">
        <f t="shared" si="690"/>
        <v>0</v>
      </c>
      <c r="AL1654">
        <f t="shared" si="673"/>
        <v>0</v>
      </c>
      <c r="AM1654">
        <f t="shared" si="674"/>
        <v>0</v>
      </c>
      <c r="AN1654">
        <f t="shared" si="675"/>
        <v>0</v>
      </c>
      <c r="AO1654">
        <f t="shared" si="676"/>
        <v>0</v>
      </c>
      <c r="AP1654">
        <f t="shared" si="677"/>
        <v>0</v>
      </c>
      <c r="AQ1654">
        <f t="shared" si="678"/>
        <v>0</v>
      </c>
      <c r="AR1654">
        <f t="shared" si="679"/>
        <v>0</v>
      </c>
      <c r="AS1654">
        <f t="shared" si="680"/>
        <v>0</v>
      </c>
      <c r="AT1654">
        <f t="shared" si="681"/>
        <v>0</v>
      </c>
      <c r="AU1654">
        <f t="shared" si="682"/>
        <v>0</v>
      </c>
      <c r="AV1654">
        <f t="shared" si="683"/>
        <v>0</v>
      </c>
      <c r="AW1654">
        <f t="shared" si="684"/>
        <v>0</v>
      </c>
      <c r="AX1654">
        <f t="shared" si="685"/>
        <v>0</v>
      </c>
      <c r="AY1654">
        <f t="shared" si="686"/>
        <v>0</v>
      </c>
      <c r="AZ1654">
        <f t="shared" si="687"/>
        <v>0</v>
      </c>
    </row>
    <row r="1655" spans="1:52" ht="15" customHeight="1">
      <c r="A1655" s="245"/>
      <c r="B1655" s="9"/>
      <c r="C1655" s="132" t="s">
        <v>855</v>
      </c>
      <c r="D1655" s="389" t="str">
        <f t="shared" si="691"/>
        <v/>
      </c>
      <c r="E1655" s="390"/>
      <c r="F1655" s="391"/>
      <c r="G1655" s="480" t="str">
        <f t="shared" si="692"/>
        <v/>
      </c>
      <c r="H1655" s="481"/>
      <c r="I1655" s="481"/>
      <c r="J1655" s="481"/>
      <c r="K1655" s="481"/>
      <c r="L1655" s="482"/>
      <c r="M1655" s="27"/>
      <c r="N1655" s="27"/>
      <c r="O1655" s="27"/>
      <c r="P1655" s="27"/>
      <c r="Q1655" s="27"/>
      <c r="R1655" s="27"/>
      <c r="S1655" s="27"/>
      <c r="T1655" s="27"/>
      <c r="U1655" s="27"/>
      <c r="V1655" s="27"/>
      <c r="W1655" s="27"/>
      <c r="X1655" s="27"/>
      <c r="Y1655" s="27"/>
      <c r="Z1655" s="27"/>
      <c r="AA1655" s="27"/>
      <c r="AB1655" s="27"/>
      <c r="AC1655" s="27"/>
      <c r="AD1655" s="27"/>
      <c r="AI1655">
        <f t="shared" si="688"/>
        <v>0</v>
      </c>
      <c r="AJ1655">
        <f t="shared" si="689"/>
        <v>0</v>
      </c>
      <c r="AK1655">
        <f t="shared" si="690"/>
        <v>0</v>
      </c>
      <c r="AL1655">
        <f t="shared" si="673"/>
        <v>0</v>
      </c>
      <c r="AM1655">
        <f t="shared" si="674"/>
        <v>0</v>
      </c>
      <c r="AN1655">
        <f t="shared" si="675"/>
        <v>0</v>
      </c>
      <c r="AO1655">
        <f t="shared" si="676"/>
        <v>0</v>
      </c>
      <c r="AP1655">
        <f t="shared" si="677"/>
        <v>0</v>
      </c>
      <c r="AQ1655">
        <f t="shared" si="678"/>
        <v>0</v>
      </c>
      <c r="AR1655">
        <f t="shared" si="679"/>
        <v>0</v>
      </c>
      <c r="AS1655">
        <f t="shared" si="680"/>
        <v>0</v>
      </c>
      <c r="AT1655">
        <f t="shared" si="681"/>
        <v>0</v>
      </c>
      <c r="AU1655">
        <f t="shared" si="682"/>
        <v>0</v>
      </c>
      <c r="AV1655">
        <f t="shared" si="683"/>
        <v>0</v>
      </c>
      <c r="AW1655">
        <f t="shared" si="684"/>
        <v>0</v>
      </c>
      <c r="AX1655">
        <f t="shared" si="685"/>
        <v>0</v>
      </c>
      <c r="AY1655">
        <f t="shared" si="686"/>
        <v>0</v>
      </c>
      <c r="AZ1655">
        <f t="shared" si="687"/>
        <v>0</v>
      </c>
    </row>
    <row r="1656" spans="1:52" ht="15" customHeight="1">
      <c r="A1656" s="245"/>
      <c r="B1656" s="9"/>
      <c r="C1656" s="132" t="s">
        <v>856</v>
      </c>
      <c r="D1656" s="389" t="str">
        <f t="shared" si="691"/>
        <v/>
      </c>
      <c r="E1656" s="390"/>
      <c r="F1656" s="391"/>
      <c r="G1656" s="480" t="str">
        <f t="shared" si="692"/>
        <v/>
      </c>
      <c r="H1656" s="481"/>
      <c r="I1656" s="481"/>
      <c r="J1656" s="481"/>
      <c r="K1656" s="481"/>
      <c r="L1656" s="482"/>
      <c r="M1656" s="27"/>
      <c r="N1656" s="27"/>
      <c r="O1656" s="27"/>
      <c r="P1656" s="27"/>
      <c r="Q1656" s="27"/>
      <c r="R1656" s="27"/>
      <c r="S1656" s="27"/>
      <c r="T1656" s="27"/>
      <c r="U1656" s="27"/>
      <c r="V1656" s="27"/>
      <c r="W1656" s="27"/>
      <c r="X1656" s="27"/>
      <c r="Y1656" s="27"/>
      <c r="Z1656" s="27"/>
      <c r="AA1656" s="27"/>
      <c r="AB1656" s="27"/>
      <c r="AC1656" s="27"/>
      <c r="AD1656" s="27"/>
      <c r="AI1656">
        <f t="shared" si="688"/>
        <v>0</v>
      </c>
      <c r="AJ1656">
        <f t="shared" si="689"/>
        <v>0</v>
      </c>
      <c r="AK1656">
        <f t="shared" si="690"/>
        <v>0</v>
      </c>
      <c r="AL1656">
        <f t="shared" si="673"/>
        <v>0</v>
      </c>
      <c r="AM1656">
        <f t="shared" si="674"/>
        <v>0</v>
      </c>
      <c r="AN1656">
        <f t="shared" si="675"/>
        <v>0</v>
      </c>
      <c r="AO1656">
        <f t="shared" si="676"/>
        <v>0</v>
      </c>
      <c r="AP1656">
        <f t="shared" si="677"/>
        <v>0</v>
      </c>
      <c r="AQ1656">
        <f t="shared" si="678"/>
        <v>0</v>
      </c>
      <c r="AR1656">
        <f t="shared" si="679"/>
        <v>0</v>
      </c>
      <c r="AS1656">
        <f t="shared" si="680"/>
        <v>0</v>
      </c>
      <c r="AT1656">
        <f t="shared" si="681"/>
        <v>0</v>
      </c>
      <c r="AU1656">
        <f t="shared" si="682"/>
        <v>0</v>
      </c>
      <c r="AV1656">
        <f t="shared" si="683"/>
        <v>0</v>
      </c>
      <c r="AW1656">
        <f t="shared" si="684"/>
        <v>0</v>
      </c>
      <c r="AX1656">
        <f t="shared" si="685"/>
        <v>0</v>
      </c>
      <c r="AY1656">
        <f t="shared" si="686"/>
        <v>0</v>
      </c>
      <c r="AZ1656">
        <f t="shared" si="687"/>
        <v>0</v>
      </c>
    </row>
    <row r="1657" spans="1:52" ht="15" customHeight="1">
      <c r="A1657" s="245"/>
      <c r="B1657" s="9"/>
      <c r="C1657" s="132" t="s">
        <v>857</v>
      </c>
      <c r="D1657" s="389" t="str">
        <f t="shared" si="691"/>
        <v/>
      </c>
      <c r="E1657" s="390"/>
      <c r="F1657" s="391"/>
      <c r="G1657" s="480" t="str">
        <f t="shared" si="692"/>
        <v/>
      </c>
      <c r="H1657" s="481"/>
      <c r="I1657" s="481"/>
      <c r="J1657" s="481"/>
      <c r="K1657" s="481"/>
      <c r="L1657" s="482"/>
      <c r="M1657" s="27"/>
      <c r="N1657" s="27"/>
      <c r="O1657" s="27"/>
      <c r="P1657" s="27"/>
      <c r="Q1657" s="27"/>
      <c r="R1657" s="27"/>
      <c r="S1657" s="27"/>
      <c r="T1657" s="27"/>
      <c r="U1657" s="27"/>
      <c r="V1657" s="27"/>
      <c r="W1657" s="27"/>
      <c r="X1657" s="27"/>
      <c r="Y1657" s="27"/>
      <c r="Z1657" s="27"/>
      <c r="AA1657" s="27"/>
      <c r="AB1657" s="27"/>
      <c r="AC1657" s="27"/>
      <c r="AD1657" s="27"/>
      <c r="AI1657">
        <f t="shared" si="688"/>
        <v>0</v>
      </c>
      <c r="AJ1657">
        <f t="shared" si="689"/>
        <v>0</v>
      </c>
      <c r="AK1657">
        <f t="shared" si="690"/>
        <v>0</v>
      </c>
      <c r="AL1657">
        <f t="shared" si="673"/>
        <v>0</v>
      </c>
      <c r="AM1657">
        <f t="shared" si="674"/>
        <v>0</v>
      </c>
      <c r="AN1657">
        <f t="shared" si="675"/>
        <v>0</v>
      </c>
      <c r="AO1657">
        <f t="shared" si="676"/>
        <v>0</v>
      </c>
      <c r="AP1657">
        <f t="shared" si="677"/>
        <v>0</v>
      </c>
      <c r="AQ1657">
        <f t="shared" si="678"/>
        <v>0</v>
      </c>
      <c r="AR1657">
        <f t="shared" si="679"/>
        <v>0</v>
      </c>
      <c r="AS1657">
        <f t="shared" si="680"/>
        <v>0</v>
      </c>
      <c r="AT1657">
        <f t="shared" si="681"/>
        <v>0</v>
      </c>
      <c r="AU1657">
        <f t="shared" si="682"/>
        <v>0</v>
      </c>
      <c r="AV1657">
        <f t="shared" si="683"/>
        <v>0</v>
      </c>
      <c r="AW1657">
        <f t="shared" si="684"/>
        <v>0</v>
      </c>
      <c r="AX1657">
        <f t="shared" si="685"/>
        <v>0</v>
      </c>
      <c r="AY1657">
        <f t="shared" si="686"/>
        <v>0</v>
      </c>
      <c r="AZ1657">
        <f t="shared" si="687"/>
        <v>0</v>
      </c>
    </row>
    <row r="1658" spans="1:52" ht="15" customHeight="1">
      <c r="A1658" s="245"/>
      <c r="B1658" s="9"/>
      <c r="C1658" s="132" t="s">
        <v>858</v>
      </c>
      <c r="D1658" s="389" t="str">
        <f t="shared" si="691"/>
        <v/>
      </c>
      <c r="E1658" s="390"/>
      <c r="F1658" s="391"/>
      <c r="G1658" s="480" t="str">
        <f t="shared" si="692"/>
        <v/>
      </c>
      <c r="H1658" s="481"/>
      <c r="I1658" s="481"/>
      <c r="J1658" s="481"/>
      <c r="K1658" s="481"/>
      <c r="L1658" s="482"/>
      <c r="M1658" s="27"/>
      <c r="N1658" s="27"/>
      <c r="O1658" s="27"/>
      <c r="P1658" s="27"/>
      <c r="Q1658" s="27"/>
      <c r="R1658" s="27"/>
      <c r="S1658" s="27"/>
      <c r="T1658" s="27"/>
      <c r="U1658" s="27"/>
      <c r="V1658" s="27"/>
      <c r="W1658" s="27"/>
      <c r="X1658" s="27"/>
      <c r="Y1658" s="27"/>
      <c r="Z1658" s="27"/>
      <c r="AA1658" s="27"/>
      <c r="AB1658" s="27"/>
      <c r="AC1658" s="27"/>
      <c r="AD1658" s="27"/>
      <c r="AI1658">
        <f t="shared" si="688"/>
        <v>0</v>
      </c>
      <c r="AJ1658">
        <f t="shared" si="689"/>
        <v>0</v>
      </c>
      <c r="AK1658">
        <f t="shared" si="690"/>
        <v>0</v>
      </c>
      <c r="AL1658">
        <f t="shared" si="673"/>
        <v>0</v>
      </c>
      <c r="AM1658">
        <f t="shared" si="674"/>
        <v>0</v>
      </c>
      <c r="AN1658">
        <f t="shared" si="675"/>
        <v>0</v>
      </c>
      <c r="AO1658">
        <f t="shared" si="676"/>
        <v>0</v>
      </c>
      <c r="AP1658">
        <f t="shared" si="677"/>
        <v>0</v>
      </c>
      <c r="AQ1658">
        <f t="shared" si="678"/>
        <v>0</v>
      </c>
      <c r="AR1658">
        <f t="shared" si="679"/>
        <v>0</v>
      </c>
      <c r="AS1658">
        <f t="shared" si="680"/>
        <v>0</v>
      </c>
      <c r="AT1658">
        <f t="shared" si="681"/>
        <v>0</v>
      </c>
      <c r="AU1658">
        <f t="shared" si="682"/>
        <v>0</v>
      </c>
      <c r="AV1658">
        <f t="shared" si="683"/>
        <v>0</v>
      </c>
      <c r="AW1658">
        <f t="shared" si="684"/>
        <v>0</v>
      </c>
      <c r="AX1658">
        <f t="shared" si="685"/>
        <v>0</v>
      </c>
      <c r="AY1658">
        <f t="shared" si="686"/>
        <v>0</v>
      </c>
      <c r="AZ1658">
        <f t="shared" si="687"/>
        <v>0</v>
      </c>
    </row>
    <row r="1659" spans="1:52" ht="15" customHeight="1">
      <c r="A1659" s="245"/>
      <c r="B1659" s="9"/>
      <c r="C1659" s="132" t="s">
        <v>859</v>
      </c>
      <c r="D1659" s="389" t="str">
        <f t="shared" si="691"/>
        <v/>
      </c>
      <c r="E1659" s="390"/>
      <c r="F1659" s="391"/>
      <c r="G1659" s="480" t="str">
        <f t="shared" si="692"/>
        <v/>
      </c>
      <c r="H1659" s="481"/>
      <c r="I1659" s="481"/>
      <c r="J1659" s="481"/>
      <c r="K1659" s="481"/>
      <c r="L1659" s="482"/>
      <c r="M1659" s="27"/>
      <c r="N1659" s="27"/>
      <c r="O1659" s="27"/>
      <c r="P1659" s="27"/>
      <c r="Q1659" s="27"/>
      <c r="R1659" s="27"/>
      <c r="S1659" s="27"/>
      <c r="T1659" s="27"/>
      <c r="U1659" s="27"/>
      <c r="V1659" s="27"/>
      <c r="W1659" s="27"/>
      <c r="X1659" s="27"/>
      <c r="Y1659" s="27"/>
      <c r="Z1659" s="27"/>
      <c r="AA1659" s="27"/>
      <c r="AB1659" s="27"/>
      <c r="AC1659" s="27"/>
      <c r="AD1659" s="27"/>
      <c r="AI1659">
        <f t="shared" si="688"/>
        <v>0</v>
      </c>
      <c r="AJ1659">
        <f t="shared" si="689"/>
        <v>0</v>
      </c>
      <c r="AK1659">
        <f t="shared" si="690"/>
        <v>0</v>
      </c>
      <c r="AL1659">
        <f t="shared" si="673"/>
        <v>0</v>
      </c>
      <c r="AM1659">
        <f t="shared" si="674"/>
        <v>0</v>
      </c>
      <c r="AN1659">
        <f t="shared" si="675"/>
        <v>0</v>
      </c>
      <c r="AO1659">
        <f t="shared" si="676"/>
        <v>0</v>
      </c>
      <c r="AP1659">
        <f t="shared" si="677"/>
        <v>0</v>
      </c>
      <c r="AQ1659">
        <f t="shared" si="678"/>
        <v>0</v>
      </c>
      <c r="AR1659">
        <f t="shared" si="679"/>
        <v>0</v>
      </c>
      <c r="AS1659">
        <f t="shared" si="680"/>
        <v>0</v>
      </c>
      <c r="AT1659">
        <f t="shared" si="681"/>
        <v>0</v>
      </c>
      <c r="AU1659">
        <f t="shared" si="682"/>
        <v>0</v>
      </c>
      <c r="AV1659">
        <f t="shared" si="683"/>
        <v>0</v>
      </c>
      <c r="AW1659">
        <f t="shared" si="684"/>
        <v>0</v>
      </c>
      <c r="AX1659">
        <f t="shared" si="685"/>
        <v>0</v>
      </c>
      <c r="AY1659">
        <f t="shared" si="686"/>
        <v>0</v>
      </c>
      <c r="AZ1659">
        <f t="shared" si="687"/>
        <v>0</v>
      </c>
    </row>
    <row r="1660" spans="1:52" ht="15" customHeight="1">
      <c r="A1660" s="245"/>
      <c r="B1660" s="9"/>
      <c r="C1660" s="132" t="s">
        <v>860</v>
      </c>
      <c r="D1660" s="389" t="str">
        <f t="shared" si="691"/>
        <v/>
      </c>
      <c r="E1660" s="390"/>
      <c r="F1660" s="391"/>
      <c r="G1660" s="480" t="str">
        <f t="shared" si="692"/>
        <v/>
      </c>
      <c r="H1660" s="481"/>
      <c r="I1660" s="481"/>
      <c r="J1660" s="481"/>
      <c r="K1660" s="481"/>
      <c r="L1660" s="482"/>
      <c r="M1660" s="27"/>
      <c r="N1660" s="27"/>
      <c r="O1660" s="27"/>
      <c r="P1660" s="27"/>
      <c r="Q1660" s="27"/>
      <c r="R1660" s="27"/>
      <c r="S1660" s="27"/>
      <c r="T1660" s="27"/>
      <c r="U1660" s="27"/>
      <c r="V1660" s="27"/>
      <c r="W1660" s="27"/>
      <c r="X1660" s="27"/>
      <c r="Y1660" s="27"/>
      <c r="Z1660" s="27"/>
      <c r="AA1660" s="27"/>
      <c r="AB1660" s="27"/>
      <c r="AC1660" s="27"/>
      <c r="AD1660" s="27"/>
      <c r="AI1660">
        <f t="shared" si="688"/>
        <v>0</v>
      </c>
      <c r="AJ1660">
        <f t="shared" si="689"/>
        <v>0</v>
      </c>
      <c r="AK1660">
        <f t="shared" si="690"/>
        <v>0</v>
      </c>
      <c r="AL1660">
        <f t="shared" si="673"/>
        <v>0</v>
      </c>
      <c r="AM1660">
        <f t="shared" si="674"/>
        <v>0</v>
      </c>
      <c r="AN1660">
        <f t="shared" si="675"/>
        <v>0</v>
      </c>
      <c r="AO1660">
        <f t="shared" si="676"/>
        <v>0</v>
      </c>
      <c r="AP1660">
        <f t="shared" si="677"/>
        <v>0</v>
      </c>
      <c r="AQ1660">
        <f t="shared" si="678"/>
        <v>0</v>
      </c>
      <c r="AR1660">
        <f t="shared" si="679"/>
        <v>0</v>
      </c>
      <c r="AS1660">
        <f t="shared" si="680"/>
        <v>0</v>
      </c>
      <c r="AT1660">
        <f t="shared" si="681"/>
        <v>0</v>
      </c>
      <c r="AU1660">
        <f t="shared" si="682"/>
        <v>0</v>
      </c>
      <c r="AV1660">
        <f t="shared" si="683"/>
        <v>0</v>
      </c>
      <c r="AW1660">
        <f t="shared" si="684"/>
        <v>0</v>
      </c>
      <c r="AX1660">
        <f t="shared" si="685"/>
        <v>0</v>
      </c>
      <c r="AY1660">
        <f t="shared" si="686"/>
        <v>0</v>
      </c>
      <c r="AZ1660">
        <f t="shared" si="687"/>
        <v>0</v>
      </c>
    </row>
    <row r="1661" spans="1:52" ht="15" customHeight="1">
      <c r="A1661" s="245"/>
      <c r="B1661" s="9"/>
      <c r="C1661" s="132" t="s">
        <v>861</v>
      </c>
      <c r="D1661" s="389" t="str">
        <f t="shared" si="691"/>
        <v/>
      </c>
      <c r="E1661" s="390"/>
      <c r="F1661" s="391"/>
      <c r="G1661" s="480" t="str">
        <f t="shared" si="692"/>
        <v/>
      </c>
      <c r="H1661" s="481"/>
      <c r="I1661" s="481"/>
      <c r="J1661" s="481"/>
      <c r="K1661" s="481"/>
      <c r="L1661" s="482"/>
      <c r="M1661" s="27"/>
      <c r="N1661" s="27"/>
      <c r="O1661" s="27"/>
      <c r="P1661" s="27"/>
      <c r="Q1661" s="27"/>
      <c r="R1661" s="27"/>
      <c r="S1661" s="27"/>
      <c r="T1661" s="27"/>
      <c r="U1661" s="27"/>
      <c r="V1661" s="27"/>
      <c r="W1661" s="27"/>
      <c r="X1661" s="27"/>
      <c r="Y1661" s="27"/>
      <c r="Z1661" s="27"/>
      <c r="AA1661" s="27"/>
      <c r="AB1661" s="27"/>
      <c r="AC1661" s="27"/>
      <c r="AD1661" s="27"/>
      <c r="AI1661">
        <f t="shared" si="688"/>
        <v>0</v>
      </c>
      <c r="AJ1661">
        <f t="shared" si="689"/>
        <v>0</v>
      </c>
      <c r="AK1661">
        <f t="shared" si="690"/>
        <v>0</v>
      </c>
      <c r="AL1661">
        <f t="shared" si="673"/>
        <v>0</v>
      </c>
      <c r="AM1661">
        <f t="shared" si="674"/>
        <v>0</v>
      </c>
      <c r="AN1661">
        <f t="shared" si="675"/>
        <v>0</v>
      </c>
      <c r="AO1661">
        <f t="shared" si="676"/>
        <v>0</v>
      </c>
      <c r="AP1661">
        <f t="shared" si="677"/>
        <v>0</v>
      </c>
      <c r="AQ1661">
        <f t="shared" si="678"/>
        <v>0</v>
      </c>
      <c r="AR1661">
        <f t="shared" si="679"/>
        <v>0</v>
      </c>
      <c r="AS1661">
        <f t="shared" si="680"/>
        <v>0</v>
      </c>
      <c r="AT1661">
        <f t="shared" si="681"/>
        <v>0</v>
      </c>
      <c r="AU1661">
        <f t="shared" si="682"/>
        <v>0</v>
      </c>
      <c r="AV1661">
        <f t="shared" si="683"/>
        <v>0</v>
      </c>
      <c r="AW1661">
        <f t="shared" si="684"/>
        <v>0</v>
      </c>
      <c r="AX1661">
        <f t="shared" si="685"/>
        <v>0</v>
      </c>
      <c r="AY1661">
        <f t="shared" si="686"/>
        <v>0</v>
      </c>
      <c r="AZ1661">
        <f t="shared" si="687"/>
        <v>0</v>
      </c>
    </row>
    <row r="1662" spans="1:52" ht="15" customHeight="1">
      <c r="A1662" s="245"/>
      <c r="B1662" s="9"/>
      <c r="C1662" s="132" t="s">
        <v>862</v>
      </c>
      <c r="D1662" s="389" t="str">
        <f t="shared" si="691"/>
        <v/>
      </c>
      <c r="E1662" s="390"/>
      <c r="F1662" s="391"/>
      <c r="G1662" s="480" t="str">
        <f t="shared" si="692"/>
        <v/>
      </c>
      <c r="H1662" s="481"/>
      <c r="I1662" s="481"/>
      <c r="J1662" s="481"/>
      <c r="K1662" s="481"/>
      <c r="L1662" s="482"/>
      <c r="M1662" s="27"/>
      <c r="N1662" s="27"/>
      <c r="O1662" s="27"/>
      <c r="P1662" s="27"/>
      <c r="Q1662" s="27"/>
      <c r="R1662" s="27"/>
      <c r="S1662" s="27"/>
      <c r="T1662" s="27"/>
      <c r="U1662" s="27"/>
      <c r="V1662" s="27"/>
      <c r="W1662" s="27"/>
      <c r="X1662" s="27"/>
      <c r="Y1662" s="27"/>
      <c r="Z1662" s="27"/>
      <c r="AA1662" s="27"/>
      <c r="AB1662" s="27"/>
      <c r="AC1662" s="27"/>
      <c r="AD1662" s="27"/>
      <c r="AI1662">
        <f t="shared" si="688"/>
        <v>0</v>
      </c>
      <c r="AJ1662">
        <f t="shared" si="689"/>
        <v>0</v>
      </c>
      <c r="AK1662">
        <f t="shared" si="690"/>
        <v>0</v>
      </c>
      <c r="AL1662">
        <f t="shared" si="673"/>
        <v>0</v>
      </c>
      <c r="AM1662">
        <f t="shared" si="674"/>
        <v>0</v>
      </c>
      <c r="AN1662">
        <f t="shared" si="675"/>
        <v>0</v>
      </c>
      <c r="AO1662">
        <f t="shared" si="676"/>
        <v>0</v>
      </c>
      <c r="AP1662">
        <f t="shared" si="677"/>
        <v>0</v>
      </c>
      <c r="AQ1662">
        <f t="shared" si="678"/>
        <v>0</v>
      </c>
      <c r="AR1662">
        <f t="shared" si="679"/>
        <v>0</v>
      </c>
      <c r="AS1662">
        <f t="shared" si="680"/>
        <v>0</v>
      </c>
      <c r="AT1662">
        <f t="shared" si="681"/>
        <v>0</v>
      </c>
      <c r="AU1662">
        <f t="shared" si="682"/>
        <v>0</v>
      </c>
      <c r="AV1662">
        <f t="shared" si="683"/>
        <v>0</v>
      </c>
      <c r="AW1662">
        <f t="shared" si="684"/>
        <v>0</v>
      </c>
      <c r="AX1662">
        <f t="shared" si="685"/>
        <v>0</v>
      </c>
      <c r="AY1662">
        <f t="shared" si="686"/>
        <v>0</v>
      </c>
      <c r="AZ1662">
        <f t="shared" si="687"/>
        <v>0</v>
      </c>
    </row>
    <row r="1663" spans="1:52" ht="15" customHeight="1">
      <c r="A1663" s="245"/>
      <c r="B1663" s="9"/>
      <c r="C1663" s="132" t="s">
        <v>863</v>
      </c>
      <c r="D1663" s="389" t="str">
        <f t="shared" si="691"/>
        <v/>
      </c>
      <c r="E1663" s="390"/>
      <c r="F1663" s="391"/>
      <c r="G1663" s="480" t="str">
        <f t="shared" si="692"/>
        <v/>
      </c>
      <c r="H1663" s="481"/>
      <c r="I1663" s="481"/>
      <c r="J1663" s="481"/>
      <c r="K1663" s="481"/>
      <c r="L1663" s="482"/>
      <c r="M1663" s="27"/>
      <c r="N1663" s="27"/>
      <c r="O1663" s="27"/>
      <c r="P1663" s="27"/>
      <c r="Q1663" s="27"/>
      <c r="R1663" s="27"/>
      <c r="S1663" s="27"/>
      <c r="T1663" s="27"/>
      <c r="U1663" s="27"/>
      <c r="V1663" s="27"/>
      <c r="W1663" s="27"/>
      <c r="X1663" s="27"/>
      <c r="Y1663" s="27"/>
      <c r="Z1663" s="27"/>
      <c r="AA1663" s="27"/>
      <c r="AB1663" s="27"/>
      <c r="AC1663" s="27"/>
      <c r="AD1663" s="27"/>
      <c r="AI1663">
        <f t="shared" si="688"/>
        <v>0</v>
      </c>
      <c r="AJ1663">
        <f t="shared" si="689"/>
        <v>0</v>
      </c>
      <c r="AK1663">
        <f t="shared" si="690"/>
        <v>0</v>
      </c>
      <c r="AL1663">
        <f t="shared" si="673"/>
        <v>0</v>
      </c>
      <c r="AM1663">
        <f t="shared" si="674"/>
        <v>0</v>
      </c>
      <c r="AN1663">
        <f t="shared" si="675"/>
        <v>0</v>
      </c>
      <c r="AO1663">
        <f t="shared" si="676"/>
        <v>0</v>
      </c>
      <c r="AP1663">
        <f t="shared" si="677"/>
        <v>0</v>
      </c>
      <c r="AQ1663">
        <f t="shared" si="678"/>
        <v>0</v>
      </c>
      <c r="AR1663">
        <f t="shared" si="679"/>
        <v>0</v>
      </c>
      <c r="AS1663">
        <f t="shared" si="680"/>
        <v>0</v>
      </c>
      <c r="AT1663">
        <f t="shared" si="681"/>
        <v>0</v>
      </c>
      <c r="AU1663">
        <f t="shared" si="682"/>
        <v>0</v>
      </c>
      <c r="AV1663">
        <f t="shared" si="683"/>
        <v>0</v>
      </c>
      <c r="AW1663">
        <f t="shared" si="684"/>
        <v>0</v>
      </c>
      <c r="AX1663">
        <f t="shared" si="685"/>
        <v>0</v>
      </c>
      <c r="AY1663">
        <f t="shared" si="686"/>
        <v>0</v>
      </c>
      <c r="AZ1663">
        <f t="shared" si="687"/>
        <v>0</v>
      </c>
    </row>
    <row r="1664" spans="1:52" ht="15" customHeight="1">
      <c r="A1664" s="245"/>
      <c r="B1664" s="9"/>
      <c r="C1664" s="132" t="s">
        <v>343</v>
      </c>
      <c r="D1664" s="389" t="str">
        <f t="shared" si="691"/>
        <v/>
      </c>
      <c r="E1664" s="390"/>
      <c r="F1664" s="391"/>
      <c r="G1664" s="480" t="str">
        <f t="shared" si="692"/>
        <v/>
      </c>
      <c r="H1664" s="481"/>
      <c r="I1664" s="481"/>
      <c r="J1664" s="481"/>
      <c r="K1664" s="481"/>
      <c r="L1664" s="482"/>
      <c r="M1664" s="27"/>
      <c r="N1664" s="27"/>
      <c r="O1664" s="27"/>
      <c r="P1664" s="27"/>
      <c r="Q1664" s="27"/>
      <c r="R1664" s="27"/>
      <c r="S1664" s="27"/>
      <c r="T1664" s="27"/>
      <c r="U1664" s="27"/>
      <c r="V1664" s="27"/>
      <c r="W1664" s="27"/>
      <c r="X1664" s="27"/>
      <c r="Y1664" s="27"/>
      <c r="Z1664" s="27"/>
      <c r="AA1664" s="27"/>
      <c r="AB1664" s="27"/>
      <c r="AC1664" s="27"/>
      <c r="AD1664" s="27"/>
      <c r="AI1664">
        <f t="shared" si="688"/>
        <v>0</v>
      </c>
      <c r="AJ1664">
        <f t="shared" si="689"/>
        <v>0</v>
      </c>
      <c r="AK1664">
        <f t="shared" si="690"/>
        <v>0</v>
      </c>
      <c r="AL1664">
        <f t="shared" si="673"/>
        <v>0</v>
      </c>
      <c r="AM1664">
        <f t="shared" si="674"/>
        <v>0</v>
      </c>
      <c r="AN1664">
        <f t="shared" si="675"/>
        <v>0</v>
      </c>
      <c r="AO1664">
        <f t="shared" si="676"/>
        <v>0</v>
      </c>
      <c r="AP1664">
        <f t="shared" si="677"/>
        <v>0</v>
      </c>
      <c r="AQ1664">
        <f t="shared" si="678"/>
        <v>0</v>
      </c>
      <c r="AR1664">
        <f t="shared" si="679"/>
        <v>0</v>
      </c>
      <c r="AS1664">
        <f t="shared" si="680"/>
        <v>0</v>
      </c>
      <c r="AT1664">
        <f t="shared" si="681"/>
        <v>0</v>
      </c>
      <c r="AU1664">
        <f t="shared" si="682"/>
        <v>0</v>
      </c>
      <c r="AV1664">
        <f t="shared" si="683"/>
        <v>0</v>
      </c>
      <c r="AW1664">
        <f t="shared" si="684"/>
        <v>0</v>
      </c>
      <c r="AX1664">
        <f t="shared" si="685"/>
        <v>0</v>
      </c>
      <c r="AY1664">
        <f t="shared" si="686"/>
        <v>0</v>
      </c>
      <c r="AZ1664">
        <f t="shared" si="687"/>
        <v>0</v>
      </c>
    </row>
    <row r="1665" spans="1:52" ht="15" customHeight="1">
      <c r="A1665" s="245"/>
      <c r="B1665" s="9"/>
      <c r="C1665" s="270" t="s">
        <v>864</v>
      </c>
      <c r="D1665" s="389" t="str">
        <f t="shared" si="691"/>
        <v/>
      </c>
      <c r="E1665" s="390"/>
      <c r="F1665" s="391"/>
      <c r="G1665" s="480" t="str">
        <f t="shared" si="692"/>
        <v/>
      </c>
      <c r="H1665" s="481"/>
      <c r="I1665" s="481"/>
      <c r="J1665" s="481"/>
      <c r="K1665" s="481"/>
      <c r="L1665" s="482"/>
      <c r="M1665" s="27"/>
      <c r="N1665" s="27"/>
      <c r="O1665" s="27"/>
      <c r="P1665" s="27"/>
      <c r="Q1665" s="27"/>
      <c r="R1665" s="27"/>
      <c r="S1665" s="27"/>
      <c r="T1665" s="27"/>
      <c r="U1665" s="27"/>
      <c r="V1665" s="27"/>
      <c r="W1665" s="27"/>
      <c r="X1665" s="27"/>
      <c r="Y1665" s="27"/>
      <c r="Z1665" s="27"/>
      <c r="AA1665" s="27"/>
      <c r="AB1665" s="27"/>
      <c r="AC1665" s="27"/>
      <c r="AD1665" s="27"/>
      <c r="AI1665">
        <f t="shared" si="688"/>
        <v>0</v>
      </c>
      <c r="AJ1665">
        <f t="shared" si="689"/>
        <v>0</v>
      </c>
      <c r="AK1665">
        <f t="shared" si="690"/>
        <v>0</v>
      </c>
      <c r="AL1665">
        <f t="shared" si="673"/>
        <v>0</v>
      </c>
      <c r="AM1665">
        <f t="shared" si="674"/>
        <v>0</v>
      </c>
      <c r="AN1665">
        <f t="shared" si="675"/>
        <v>0</v>
      </c>
      <c r="AO1665">
        <f t="shared" si="676"/>
        <v>0</v>
      </c>
      <c r="AP1665">
        <f t="shared" si="677"/>
        <v>0</v>
      </c>
      <c r="AQ1665">
        <f t="shared" si="678"/>
        <v>0</v>
      </c>
      <c r="AR1665">
        <f t="shared" si="679"/>
        <v>0</v>
      </c>
      <c r="AS1665">
        <f t="shared" si="680"/>
        <v>0</v>
      </c>
      <c r="AT1665">
        <f t="shared" si="681"/>
        <v>0</v>
      </c>
      <c r="AU1665">
        <f t="shared" si="682"/>
        <v>0</v>
      </c>
      <c r="AV1665">
        <f t="shared" si="683"/>
        <v>0</v>
      </c>
      <c r="AW1665">
        <f t="shared" si="684"/>
        <v>0</v>
      </c>
      <c r="AX1665">
        <f t="shared" si="685"/>
        <v>0</v>
      </c>
      <c r="AY1665">
        <f t="shared" si="686"/>
        <v>0</v>
      </c>
      <c r="AZ1665">
        <f t="shared" si="687"/>
        <v>0</v>
      </c>
    </row>
    <row r="1666" spans="1:52" ht="15" customHeight="1">
      <c r="A1666" s="245"/>
      <c r="B1666" s="9"/>
      <c r="C1666" s="270" t="s">
        <v>865</v>
      </c>
      <c r="D1666" s="389" t="str">
        <f t="shared" si="691"/>
        <v/>
      </c>
      <c r="E1666" s="390"/>
      <c r="F1666" s="391"/>
      <c r="G1666" s="480" t="str">
        <f t="shared" si="692"/>
        <v/>
      </c>
      <c r="H1666" s="481"/>
      <c r="I1666" s="481"/>
      <c r="J1666" s="481"/>
      <c r="K1666" s="481"/>
      <c r="L1666" s="482"/>
      <c r="M1666" s="27"/>
      <c r="N1666" s="27"/>
      <c r="O1666" s="27"/>
      <c r="P1666" s="27"/>
      <c r="Q1666" s="27"/>
      <c r="R1666" s="27"/>
      <c r="S1666" s="27"/>
      <c r="T1666" s="27"/>
      <c r="U1666" s="27"/>
      <c r="V1666" s="27"/>
      <c r="W1666" s="27"/>
      <c r="X1666" s="27"/>
      <c r="Y1666" s="27"/>
      <c r="Z1666" s="27"/>
      <c r="AA1666" s="27"/>
      <c r="AB1666" s="27"/>
      <c r="AC1666" s="27"/>
      <c r="AD1666" s="27"/>
      <c r="AI1666">
        <f t="shared" si="688"/>
        <v>0</v>
      </c>
      <c r="AJ1666">
        <f t="shared" si="689"/>
        <v>0</v>
      </c>
      <c r="AK1666">
        <f t="shared" si="690"/>
        <v>0</v>
      </c>
      <c r="AL1666">
        <f t="shared" si="673"/>
        <v>0</v>
      </c>
      <c r="AM1666">
        <f t="shared" si="674"/>
        <v>0</v>
      </c>
      <c r="AN1666">
        <f t="shared" si="675"/>
        <v>0</v>
      </c>
      <c r="AO1666">
        <f t="shared" si="676"/>
        <v>0</v>
      </c>
      <c r="AP1666">
        <f t="shared" si="677"/>
        <v>0</v>
      </c>
      <c r="AQ1666">
        <f t="shared" si="678"/>
        <v>0</v>
      </c>
      <c r="AR1666">
        <f t="shared" si="679"/>
        <v>0</v>
      </c>
      <c r="AS1666">
        <f t="shared" si="680"/>
        <v>0</v>
      </c>
      <c r="AT1666">
        <f t="shared" si="681"/>
        <v>0</v>
      </c>
      <c r="AU1666">
        <f t="shared" si="682"/>
        <v>0</v>
      </c>
      <c r="AV1666">
        <f t="shared" si="683"/>
        <v>0</v>
      </c>
      <c r="AW1666">
        <f t="shared" si="684"/>
        <v>0</v>
      </c>
      <c r="AX1666">
        <f t="shared" si="685"/>
        <v>0</v>
      </c>
      <c r="AY1666">
        <f t="shared" si="686"/>
        <v>0</v>
      </c>
      <c r="AZ1666">
        <f t="shared" si="687"/>
        <v>0</v>
      </c>
    </row>
    <row r="1667" spans="1:52" ht="15" customHeight="1">
      <c r="A1667" s="245"/>
      <c r="B1667" s="9"/>
      <c r="C1667" s="270" t="s">
        <v>866</v>
      </c>
      <c r="D1667" s="389" t="str">
        <f t="shared" si="691"/>
        <v/>
      </c>
      <c r="E1667" s="390"/>
      <c r="F1667" s="391"/>
      <c r="G1667" s="480" t="str">
        <f t="shared" si="692"/>
        <v/>
      </c>
      <c r="H1667" s="481"/>
      <c r="I1667" s="481"/>
      <c r="J1667" s="481"/>
      <c r="K1667" s="481"/>
      <c r="L1667" s="482"/>
      <c r="M1667" s="27"/>
      <c r="N1667" s="27"/>
      <c r="O1667" s="27"/>
      <c r="P1667" s="27"/>
      <c r="Q1667" s="27"/>
      <c r="R1667" s="27"/>
      <c r="S1667" s="27"/>
      <c r="T1667" s="27"/>
      <c r="U1667" s="27"/>
      <c r="V1667" s="27"/>
      <c r="W1667" s="27"/>
      <c r="X1667" s="27"/>
      <c r="Y1667" s="27"/>
      <c r="Z1667" s="27"/>
      <c r="AA1667" s="27"/>
      <c r="AB1667" s="27"/>
      <c r="AC1667" s="27"/>
      <c r="AD1667" s="27"/>
      <c r="AI1667">
        <f t="shared" si="688"/>
        <v>0</v>
      </c>
      <c r="AJ1667">
        <f t="shared" si="689"/>
        <v>0</v>
      </c>
      <c r="AK1667">
        <f t="shared" si="690"/>
        <v>0</v>
      </c>
      <c r="AL1667">
        <f t="shared" si="673"/>
        <v>0</v>
      </c>
      <c r="AM1667">
        <f t="shared" si="674"/>
        <v>0</v>
      </c>
      <c r="AN1667">
        <f t="shared" si="675"/>
        <v>0</v>
      </c>
      <c r="AO1667">
        <f t="shared" si="676"/>
        <v>0</v>
      </c>
      <c r="AP1667">
        <f t="shared" si="677"/>
        <v>0</v>
      </c>
      <c r="AQ1667">
        <f t="shared" si="678"/>
        <v>0</v>
      </c>
      <c r="AR1667">
        <f t="shared" si="679"/>
        <v>0</v>
      </c>
      <c r="AS1667">
        <f t="shared" si="680"/>
        <v>0</v>
      </c>
      <c r="AT1667">
        <f t="shared" si="681"/>
        <v>0</v>
      </c>
      <c r="AU1667">
        <f t="shared" si="682"/>
        <v>0</v>
      </c>
      <c r="AV1667">
        <f t="shared" si="683"/>
        <v>0</v>
      </c>
      <c r="AW1667">
        <f t="shared" si="684"/>
        <v>0</v>
      </c>
      <c r="AX1667">
        <f t="shared" si="685"/>
        <v>0</v>
      </c>
      <c r="AY1667">
        <f t="shared" si="686"/>
        <v>0</v>
      </c>
      <c r="AZ1667">
        <f t="shared" si="687"/>
        <v>0</v>
      </c>
    </row>
    <row r="1668" spans="1:52" ht="15" customHeight="1">
      <c r="A1668" s="245"/>
      <c r="B1668" s="9"/>
      <c r="C1668" s="270" t="s">
        <v>867</v>
      </c>
      <c r="D1668" s="389" t="str">
        <f t="shared" si="691"/>
        <v/>
      </c>
      <c r="E1668" s="390"/>
      <c r="F1668" s="391"/>
      <c r="G1668" s="480" t="str">
        <f t="shared" si="692"/>
        <v/>
      </c>
      <c r="H1668" s="481"/>
      <c r="I1668" s="481"/>
      <c r="J1668" s="481"/>
      <c r="K1668" s="481"/>
      <c r="L1668" s="482"/>
      <c r="M1668" s="27"/>
      <c r="N1668" s="27"/>
      <c r="O1668" s="27"/>
      <c r="P1668" s="27"/>
      <c r="Q1668" s="27"/>
      <c r="R1668" s="27"/>
      <c r="S1668" s="27"/>
      <c r="T1668" s="27"/>
      <c r="U1668" s="27"/>
      <c r="V1668" s="27"/>
      <c r="W1668" s="27"/>
      <c r="X1668" s="27"/>
      <c r="Y1668" s="27"/>
      <c r="Z1668" s="27"/>
      <c r="AA1668" s="27"/>
      <c r="AB1668" s="27"/>
      <c r="AC1668" s="27"/>
      <c r="AD1668" s="27"/>
      <c r="AI1668">
        <f t="shared" si="688"/>
        <v>0</v>
      </c>
      <c r="AJ1668">
        <f t="shared" si="689"/>
        <v>0</v>
      </c>
      <c r="AK1668">
        <f t="shared" si="690"/>
        <v>0</v>
      </c>
      <c r="AL1668">
        <f t="shared" si="673"/>
        <v>0</v>
      </c>
      <c r="AM1668">
        <f t="shared" si="674"/>
        <v>0</v>
      </c>
      <c r="AN1668">
        <f t="shared" si="675"/>
        <v>0</v>
      </c>
      <c r="AO1668">
        <f t="shared" si="676"/>
        <v>0</v>
      </c>
      <c r="AP1668">
        <f t="shared" si="677"/>
        <v>0</v>
      </c>
      <c r="AQ1668">
        <f t="shared" si="678"/>
        <v>0</v>
      </c>
      <c r="AR1668">
        <f t="shared" si="679"/>
        <v>0</v>
      </c>
      <c r="AS1668">
        <f t="shared" si="680"/>
        <v>0</v>
      </c>
      <c r="AT1668">
        <f t="shared" si="681"/>
        <v>0</v>
      </c>
      <c r="AU1668">
        <f t="shared" si="682"/>
        <v>0</v>
      </c>
      <c r="AV1668">
        <f t="shared" si="683"/>
        <v>0</v>
      </c>
      <c r="AW1668">
        <f t="shared" si="684"/>
        <v>0</v>
      </c>
      <c r="AX1668">
        <f t="shared" si="685"/>
        <v>0</v>
      </c>
      <c r="AY1668">
        <f t="shared" si="686"/>
        <v>0</v>
      </c>
      <c r="AZ1668">
        <f t="shared" si="687"/>
        <v>0</v>
      </c>
    </row>
    <row r="1669" spans="1:52" ht="15" customHeight="1">
      <c r="A1669" s="245"/>
      <c r="B1669" s="9"/>
      <c r="C1669" s="270" t="s">
        <v>868</v>
      </c>
      <c r="D1669" s="389" t="str">
        <f t="shared" si="691"/>
        <v/>
      </c>
      <c r="E1669" s="390"/>
      <c r="F1669" s="391"/>
      <c r="G1669" s="480" t="str">
        <f t="shared" si="692"/>
        <v/>
      </c>
      <c r="H1669" s="481"/>
      <c r="I1669" s="481"/>
      <c r="J1669" s="481"/>
      <c r="K1669" s="481"/>
      <c r="L1669" s="482"/>
      <c r="M1669" s="27"/>
      <c r="N1669" s="27"/>
      <c r="O1669" s="27"/>
      <c r="P1669" s="27"/>
      <c r="Q1669" s="27"/>
      <c r="R1669" s="27"/>
      <c r="S1669" s="27"/>
      <c r="T1669" s="27"/>
      <c r="U1669" s="27"/>
      <c r="V1669" s="27"/>
      <c r="W1669" s="27"/>
      <c r="X1669" s="27"/>
      <c r="Y1669" s="27"/>
      <c r="Z1669" s="27"/>
      <c r="AA1669" s="27"/>
      <c r="AB1669" s="27"/>
      <c r="AC1669" s="27"/>
      <c r="AD1669" s="27"/>
      <c r="AI1669">
        <f t="shared" si="688"/>
        <v>0</v>
      </c>
      <c r="AJ1669">
        <f t="shared" si="689"/>
        <v>0</v>
      </c>
      <c r="AK1669">
        <f t="shared" si="690"/>
        <v>0</v>
      </c>
      <c r="AL1669">
        <f t="shared" si="673"/>
        <v>0</v>
      </c>
      <c r="AM1669">
        <f t="shared" si="674"/>
        <v>0</v>
      </c>
      <c r="AN1669">
        <f t="shared" si="675"/>
        <v>0</v>
      </c>
      <c r="AO1669">
        <f t="shared" si="676"/>
        <v>0</v>
      </c>
      <c r="AP1669">
        <f t="shared" si="677"/>
        <v>0</v>
      </c>
      <c r="AQ1669">
        <f t="shared" si="678"/>
        <v>0</v>
      </c>
      <c r="AR1669">
        <f t="shared" si="679"/>
        <v>0</v>
      </c>
      <c r="AS1669">
        <f t="shared" si="680"/>
        <v>0</v>
      </c>
      <c r="AT1669">
        <f t="shared" si="681"/>
        <v>0</v>
      </c>
      <c r="AU1669">
        <f t="shared" si="682"/>
        <v>0</v>
      </c>
      <c r="AV1669">
        <f t="shared" si="683"/>
        <v>0</v>
      </c>
      <c r="AW1669">
        <f t="shared" si="684"/>
        <v>0</v>
      </c>
      <c r="AX1669">
        <f t="shared" si="685"/>
        <v>0</v>
      </c>
      <c r="AY1669">
        <f t="shared" si="686"/>
        <v>0</v>
      </c>
      <c r="AZ1669">
        <f t="shared" si="687"/>
        <v>0</v>
      </c>
    </row>
    <row r="1670" spans="1:52" ht="15" customHeight="1">
      <c r="A1670" s="245"/>
      <c r="B1670" s="9"/>
      <c r="C1670" s="270" t="s">
        <v>869</v>
      </c>
      <c r="D1670" s="389" t="str">
        <f t="shared" si="691"/>
        <v/>
      </c>
      <c r="E1670" s="390"/>
      <c r="F1670" s="391"/>
      <c r="G1670" s="480" t="str">
        <f t="shared" si="692"/>
        <v/>
      </c>
      <c r="H1670" s="481"/>
      <c r="I1670" s="481"/>
      <c r="J1670" s="481"/>
      <c r="K1670" s="481"/>
      <c r="L1670" s="482"/>
      <c r="M1670" s="27"/>
      <c r="N1670" s="27"/>
      <c r="O1670" s="27"/>
      <c r="P1670" s="27"/>
      <c r="Q1670" s="27"/>
      <c r="R1670" s="27"/>
      <c r="S1670" s="27"/>
      <c r="T1670" s="27"/>
      <c r="U1670" s="27"/>
      <c r="V1670" s="27"/>
      <c r="W1670" s="27"/>
      <c r="X1670" s="27"/>
      <c r="Y1670" s="27"/>
      <c r="Z1670" s="27"/>
      <c r="AA1670" s="27"/>
      <c r="AB1670" s="27"/>
      <c r="AC1670" s="27"/>
      <c r="AD1670" s="27"/>
      <c r="AI1670">
        <f t="shared" si="688"/>
        <v>0</v>
      </c>
      <c r="AJ1670">
        <f t="shared" si="689"/>
        <v>0</v>
      </c>
      <c r="AK1670">
        <f t="shared" si="690"/>
        <v>0</v>
      </c>
      <c r="AL1670">
        <f t="shared" si="673"/>
        <v>0</v>
      </c>
      <c r="AM1670">
        <f t="shared" si="674"/>
        <v>0</v>
      </c>
      <c r="AN1670">
        <f t="shared" si="675"/>
        <v>0</v>
      </c>
      <c r="AO1670">
        <f t="shared" si="676"/>
        <v>0</v>
      </c>
      <c r="AP1670">
        <f t="shared" si="677"/>
        <v>0</v>
      </c>
      <c r="AQ1670">
        <f t="shared" si="678"/>
        <v>0</v>
      </c>
      <c r="AR1670">
        <f t="shared" si="679"/>
        <v>0</v>
      </c>
      <c r="AS1670">
        <f t="shared" si="680"/>
        <v>0</v>
      </c>
      <c r="AT1670">
        <f t="shared" si="681"/>
        <v>0</v>
      </c>
      <c r="AU1670">
        <f t="shared" si="682"/>
        <v>0</v>
      </c>
      <c r="AV1670">
        <f t="shared" si="683"/>
        <v>0</v>
      </c>
      <c r="AW1670">
        <f t="shared" si="684"/>
        <v>0</v>
      </c>
      <c r="AX1670">
        <f t="shared" si="685"/>
        <v>0</v>
      </c>
      <c r="AY1670">
        <f t="shared" si="686"/>
        <v>0</v>
      </c>
      <c r="AZ1670">
        <f t="shared" si="687"/>
        <v>0</v>
      </c>
    </row>
    <row r="1671" spans="1:52" ht="15" customHeight="1">
      <c r="A1671" s="245"/>
      <c r="B1671" s="9"/>
      <c r="C1671" s="270" t="s">
        <v>870</v>
      </c>
      <c r="D1671" s="389" t="str">
        <f t="shared" si="691"/>
        <v/>
      </c>
      <c r="E1671" s="390"/>
      <c r="F1671" s="391"/>
      <c r="G1671" s="480" t="str">
        <f t="shared" si="692"/>
        <v/>
      </c>
      <c r="H1671" s="481"/>
      <c r="I1671" s="481"/>
      <c r="J1671" s="481"/>
      <c r="K1671" s="481"/>
      <c r="L1671" s="482"/>
      <c r="M1671" s="27"/>
      <c r="N1671" s="27"/>
      <c r="O1671" s="27"/>
      <c r="P1671" s="27"/>
      <c r="Q1671" s="27"/>
      <c r="R1671" s="27"/>
      <c r="S1671" s="27"/>
      <c r="T1671" s="27"/>
      <c r="U1671" s="27"/>
      <c r="V1671" s="27"/>
      <c r="W1671" s="27"/>
      <c r="X1671" s="27"/>
      <c r="Y1671" s="27"/>
      <c r="Z1671" s="27"/>
      <c r="AA1671" s="27"/>
      <c r="AB1671" s="27"/>
      <c r="AC1671" s="27"/>
      <c r="AD1671" s="27"/>
      <c r="AI1671">
        <f t="shared" si="688"/>
        <v>0</v>
      </c>
      <c r="AJ1671">
        <f t="shared" si="689"/>
        <v>0</v>
      </c>
      <c r="AK1671">
        <f t="shared" si="690"/>
        <v>0</v>
      </c>
      <c r="AL1671">
        <f t="shared" si="673"/>
        <v>0</v>
      </c>
      <c r="AM1671">
        <f t="shared" si="674"/>
        <v>0</v>
      </c>
      <c r="AN1671">
        <f t="shared" si="675"/>
        <v>0</v>
      </c>
      <c r="AO1671">
        <f t="shared" si="676"/>
        <v>0</v>
      </c>
      <c r="AP1671">
        <f t="shared" si="677"/>
        <v>0</v>
      </c>
      <c r="AQ1671">
        <f t="shared" si="678"/>
        <v>0</v>
      </c>
      <c r="AR1671">
        <f t="shared" si="679"/>
        <v>0</v>
      </c>
      <c r="AS1671">
        <f t="shared" si="680"/>
        <v>0</v>
      </c>
      <c r="AT1671">
        <f t="shared" si="681"/>
        <v>0</v>
      </c>
      <c r="AU1671">
        <f t="shared" si="682"/>
        <v>0</v>
      </c>
      <c r="AV1671">
        <f t="shared" si="683"/>
        <v>0</v>
      </c>
      <c r="AW1671">
        <f t="shared" si="684"/>
        <v>0</v>
      </c>
      <c r="AX1671">
        <f t="shared" si="685"/>
        <v>0</v>
      </c>
      <c r="AY1671">
        <f t="shared" si="686"/>
        <v>0</v>
      </c>
      <c r="AZ1671">
        <f t="shared" si="687"/>
        <v>0</v>
      </c>
    </row>
    <row r="1672" spans="1:52" ht="15" customHeight="1">
      <c r="A1672" s="245"/>
      <c r="B1672" s="9"/>
      <c r="C1672" s="270" t="s">
        <v>871</v>
      </c>
      <c r="D1672" s="389" t="str">
        <f t="shared" si="691"/>
        <v/>
      </c>
      <c r="E1672" s="390"/>
      <c r="F1672" s="391"/>
      <c r="G1672" s="480" t="str">
        <f t="shared" si="692"/>
        <v/>
      </c>
      <c r="H1672" s="481"/>
      <c r="I1672" s="481"/>
      <c r="J1672" s="481"/>
      <c r="K1672" s="481"/>
      <c r="L1672" s="482"/>
      <c r="M1672" s="27"/>
      <c r="N1672" s="27"/>
      <c r="O1672" s="27"/>
      <c r="P1672" s="27"/>
      <c r="Q1672" s="27"/>
      <c r="R1672" s="27"/>
      <c r="S1672" s="27"/>
      <c r="T1672" s="27"/>
      <c r="U1672" s="27"/>
      <c r="V1672" s="27"/>
      <c r="W1672" s="27"/>
      <c r="X1672" s="27"/>
      <c r="Y1672" s="27"/>
      <c r="Z1672" s="27"/>
      <c r="AA1672" s="27"/>
      <c r="AB1672" s="27"/>
      <c r="AC1672" s="27"/>
      <c r="AD1672" s="27"/>
      <c r="AI1672">
        <f t="shared" si="688"/>
        <v>0</v>
      </c>
      <c r="AJ1672">
        <f t="shared" si="689"/>
        <v>0</v>
      </c>
      <c r="AK1672">
        <f t="shared" si="690"/>
        <v>0</v>
      </c>
      <c r="AL1672">
        <f t="shared" si="673"/>
        <v>0</v>
      </c>
      <c r="AM1672">
        <f t="shared" si="674"/>
        <v>0</v>
      </c>
      <c r="AN1672">
        <f t="shared" si="675"/>
        <v>0</v>
      </c>
      <c r="AO1672">
        <f t="shared" si="676"/>
        <v>0</v>
      </c>
      <c r="AP1672">
        <f t="shared" si="677"/>
        <v>0</v>
      </c>
      <c r="AQ1672">
        <f t="shared" si="678"/>
        <v>0</v>
      </c>
      <c r="AR1672">
        <f t="shared" si="679"/>
        <v>0</v>
      </c>
      <c r="AS1672">
        <f t="shared" si="680"/>
        <v>0</v>
      </c>
      <c r="AT1672">
        <f t="shared" si="681"/>
        <v>0</v>
      </c>
      <c r="AU1672">
        <f t="shared" si="682"/>
        <v>0</v>
      </c>
      <c r="AV1672">
        <f t="shared" si="683"/>
        <v>0</v>
      </c>
      <c r="AW1672">
        <f t="shared" si="684"/>
        <v>0</v>
      </c>
      <c r="AX1672">
        <f t="shared" si="685"/>
        <v>0</v>
      </c>
      <c r="AY1672">
        <f t="shared" si="686"/>
        <v>0</v>
      </c>
      <c r="AZ1672">
        <f t="shared" si="687"/>
        <v>0</v>
      </c>
    </row>
    <row r="1673" spans="1:52" ht="15" customHeight="1">
      <c r="A1673" s="245"/>
      <c r="B1673" s="9"/>
      <c r="C1673" s="270" t="s">
        <v>872</v>
      </c>
      <c r="D1673" s="389" t="str">
        <f t="shared" si="691"/>
        <v/>
      </c>
      <c r="E1673" s="390"/>
      <c r="F1673" s="391"/>
      <c r="G1673" s="480" t="str">
        <f t="shared" si="692"/>
        <v/>
      </c>
      <c r="H1673" s="481"/>
      <c r="I1673" s="481"/>
      <c r="J1673" s="481"/>
      <c r="K1673" s="481"/>
      <c r="L1673" s="482"/>
      <c r="M1673" s="27"/>
      <c r="N1673" s="27"/>
      <c r="O1673" s="27"/>
      <c r="P1673" s="27"/>
      <c r="Q1673" s="27"/>
      <c r="R1673" s="27"/>
      <c r="S1673" s="27"/>
      <c r="T1673" s="27"/>
      <c r="U1673" s="27"/>
      <c r="V1673" s="27"/>
      <c r="W1673" s="27"/>
      <c r="X1673" s="27"/>
      <c r="Y1673" s="27"/>
      <c r="Z1673" s="27"/>
      <c r="AA1673" s="27"/>
      <c r="AB1673" s="27"/>
      <c r="AC1673" s="27"/>
      <c r="AD1673" s="27"/>
      <c r="AI1673">
        <f t="shared" si="688"/>
        <v>0</v>
      </c>
      <c r="AJ1673">
        <f t="shared" si="689"/>
        <v>0</v>
      </c>
      <c r="AK1673">
        <f t="shared" si="690"/>
        <v>0</v>
      </c>
      <c r="AL1673">
        <f t="shared" si="673"/>
        <v>0</v>
      </c>
      <c r="AM1673">
        <f t="shared" si="674"/>
        <v>0</v>
      </c>
      <c r="AN1673">
        <f t="shared" si="675"/>
        <v>0</v>
      </c>
      <c r="AO1673">
        <f t="shared" si="676"/>
        <v>0</v>
      </c>
      <c r="AP1673">
        <f t="shared" si="677"/>
        <v>0</v>
      </c>
      <c r="AQ1673">
        <f t="shared" si="678"/>
        <v>0</v>
      </c>
      <c r="AR1673">
        <f t="shared" si="679"/>
        <v>0</v>
      </c>
      <c r="AS1673">
        <f t="shared" si="680"/>
        <v>0</v>
      </c>
      <c r="AT1673">
        <f t="shared" si="681"/>
        <v>0</v>
      </c>
      <c r="AU1673">
        <f t="shared" si="682"/>
        <v>0</v>
      </c>
      <c r="AV1673">
        <f t="shared" si="683"/>
        <v>0</v>
      </c>
      <c r="AW1673">
        <f t="shared" si="684"/>
        <v>0</v>
      </c>
      <c r="AX1673">
        <f t="shared" si="685"/>
        <v>0</v>
      </c>
      <c r="AY1673">
        <f t="shared" si="686"/>
        <v>0</v>
      </c>
      <c r="AZ1673">
        <f t="shared" si="687"/>
        <v>0</v>
      </c>
    </row>
    <row r="1674" spans="1:52" ht="15" customHeight="1">
      <c r="A1674" s="245"/>
      <c r="B1674" s="9"/>
      <c r="C1674" s="270" t="s">
        <v>873</v>
      </c>
      <c r="D1674" s="389" t="str">
        <f t="shared" si="691"/>
        <v/>
      </c>
      <c r="E1674" s="390"/>
      <c r="F1674" s="391"/>
      <c r="G1674" s="480" t="str">
        <f t="shared" si="692"/>
        <v/>
      </c>
      <c r="H1674" s="481"/>
      <c r="I1674" s="481"/>
      <c r="J1674" s="481"/>
      <c r="K1674" s="481"/>
      <c r="L1674" s="482"/>
      <c r="M1674" s="27"/>
      <c r="N1674" s="27"/>
      <c r="O1674" s="27"/>
      <c r="P1674" s="27"/>
      <c r="Q1674" s="27"/>
      <c r="R1674" s="27"/>
      <c r="S1674" s="27"/>
      <c r="T1674" s="27"/>
      <c r="U1674" s="27"/>
      <c r="V1674" s="27"/>
      <c r="W1674" s="27"/>
      <c r="X1674" s="27"/>
      <c r="Y1674" s="27"/>
      <c r="Z1674" s="27"/>
      <c r="AA1674" s="27"/>
      <c r="AB1674" s="27"/>
      <c r="AC1674" s="27"/>
      <c r="AD1674" s="27"/>
      <c r="AI1674">
        <f t="shared" si="688"/>
        <v>0</v>
      </c>
      <c r="AJ1674">
        <f t="shared" si="689"/>
        <v>0</v>
      </c>
      <c r="AK1674">
        <f t="shared" si="690"/>
        <v>0</v>
      </c>
      <c r="AL1674">
        <f t="shared" si="673"/>
        <v>0</v>
      </c>
      <c r="AM1674">
        <f t="shared" si="674"/>
        <v>0</v>
      </c>
      <c r="AN1674">
        <f t="shared" si="675"/>
        <v>0</v>
      </c>
      <c r="AO1674">
        <f t="shared" si="676"/>
        <v>0</v>
      </c>
      <c r="AP1674">
        <f t="shared" si="677"/>
        <v>0</v>
      </c>
      <c r="AQ1674">
        <f t="shared" si="678"/>
        <v>0</v>
      </c>
      <c r="AR1674">
        <f t="shared" si="679"/>
        <v>0</v>
      </c>
      <c r="AS1674">
        <f t="shared" si="680"/>
        <v>0</v>
      </c>
      <c r="AT1674">
        <f t="shared" si="681"/>
        <v>0</v>
      </c>
      <c r="AU1674">
        <f t="shared" si="682"/>
        <v>0</v>
      </c>
      <c r="AV1674">
        <f t="shared" si="683"/>
        <v>0</v>
      </c>
      <c r="AW1674">
        <f t="shared" si="684"/>
        <v>0</v>
      </c>
      <c r="AX1674">
        <f t="shared" si="685"/>
        <v>0</v>
      </c>
      <c r="AY1674">
        <f t="shared" si="686"/>
        <v>0</v>
      </c>
      <c r="AZ1674">
        <f t="shared" si="687"/>
        <v>0</v>
      </c>
    </row>
    <row r="1675" spans="1:52" ht="15" customHeight="1">
      <c r="A1675" s="245"/>
      <c r="B1675" s="9"/>
      <c r="C1675" s="270" t="s">
        <v>874</v>
      </c>
      <c r="D1675" s="389" t="str">
        <f t="shared" si="691"/>
        <v/>
      </c>
      <c r="E1675" s="390"/>
      <c r="F1675" s="391"/>
      <c r="G1675" s="480" t="str">
        <f t="shared" si="692"/>
        <v/>
      </c>
      <c r="H1675" s="481"/>
      <c r="I1675" s="481"/>
      <c r="J1675" s="481"/>
      <c r="K1675" s="481"/>
      <c r="L1675" s="482"/>
      <c r="M1675" s="27"/>
      <c r="N1675" s="27"/>
      <c r="O1675" s="27"/>
      <c r="P1675" s="27"/>
      <c r="Q1675" s="27"/>
      <c r="R1675" s="27"/>
      <c r="S1675" s="27"/>
      <c r="T1675" s="27"/>
      <c r="U1675" s="27"/>
      <c r="V1675" s="27"/>
      <c r="W1675" s="27"/>
      <c r="X1675" s="27"/>
      <c r="Y1675" s="27"/>
      <c r="Z1675" s="27"/>
      <c r="AA1675" s="27"/>
      <c r="AB1675" s="27"/>
      <c r="AC1675" s="27"/>
      <c r="AD1675" s="27"/>
      <c r="AI1675">
        <f t="shared" si="688"/>
        <v>0</v>
      </c>
      <c r="AJ1675">
        <f t="shared" si="689"/>
        <v>0</v>
      </c>
      <c r="AK1675">
        <f t="shared" si="690"/>
        <v>0</v>
      </c>
      <c r="AL1675">
        <f t="shared" si="673"/>
        <v>0</v>
      </c>
      <c r="AM1675">
        <f t="shared" si="674"/>
        <v>0</v>
      </c>
      <c r="AN1675">
        <f t="shared" si="675"/>
        <v>0</v>
      </c>
      <c r="AO1675">
        <f t="shared" si="676"/>
        <v>0</v>
      </c>
      <c r="AP1675">
        <f t="shared" si="677"/>
        <v>0</v>
      </c>
      <c r="AQ1675">
        <f t="shared" si="678"/>
        <v>0</v>
      </c>
      <c r="AR1675">
        <f t="shared" si="679"/>
        <v>0</v>
      </c>
      <c r="AS1675">
        <f t="shared" si="680"/>
        <v>0</v>
      </c>
      <c r="AT1675">
        <f t="shared" si="681"/>
        <v>0</v>
      </c>
      <c r="AU1675">
        <f t="shared" si="682"/>
        <v>0</v>
      </c>
      <c r="AV1675">
        <f t="shared" si="683"/>
        <v>0</v>
      </c>
      <c r="AW1675">
        <f t="shared" si="684"/>
        <v>0</v>
      </c>
      <c r="AX1675">
        <f t="shared" si="685"/>
        <v>0</v>
      </c>
      <c r="AY1675">
        <f t="shared" si="686"/>
        <v>0</v>
      </c>
      <c r="AZ1675">
        <f t="shared" si="687"/>
        <v>0</v>
      </c>
    </row>
    <row r="1676" spans="1:52" ht="15" customHeight="1">
      <c r="A1676" s="245"/>
      <c r="B1676" s="9"/>
      <c r="C1676" s="270" t="s">
        <v>875</v>
      </c>
      <c r="D1676" s="389" t="str">
        <f t="shared" si="691"/>
        <v/>
      </c>
      <c r="E1676" s="390"/>
      <c r="F1676" s="391"/>
      <c r="G1676" s="480" t="str">
        <f t="shared" si="692"/>
        <v/>
      </c>
      <c r="H1676" s="481"/>
      <c r="I1676" s="481"/>
      <c r="J1676" s="481"/>
      <c r="K1676" s="481"/>
      <c r="L1676" s="482"/>
      <c r="M1676" s="27"/>
      <c r="N1676" s="27"/>
      <c r="O1676" s="27"/>
      <c r="P1676" s="27"/>
      <c r="Q1676" s="27"/>
      <c r="R1676" s="27"/>
      <c r="S1676" s="27"/>
      <c r="T1676" s="27"/>
      <c r="U1676" s="27"/>
      <c r="V1676" s="27"/>
      <c r="W1676" s="27"/>
      <c r="X1676" s="27"/>
      <c r="Y1676" s="27"/>
      <c r="Z1676" s="27"/>
      <c r="AA1676" s="27"/>
      <c r="AB1676" s="27"/>
      <c r="AC1676" s="27"/>
      <c r="AD1676" s="27"/>
      <c r="AI1676">
        <f t="shared" si="688"/>
        <v>0</v>
      </c>
      <c r="AJ1676">
        <f t="shared" si="689"/>
        <v>0</v>
      </c>
      <c r="AK1676">
        <f t="shared" si="690"/>
        <v>0</v>
      </c>
      <c r="AL1676">
        <f t="shared" si="673"/>
        <v>0</v>
      </c>
      <c r="AM1676">
        <f t="shared" si="674"/>
        <v>0</v>
      </c>
      <c r="AN1676">
        <f t="shared" si="675"/>
        <v>0</v>
      </c>
      <c r="AO1676">
        <f t="shared" si="676"/>
        <v>0</v>
      </c>
      <c r="AP1676">
        <f t="shared" si="677"/>
        <v>0</v>
      </c>
      <c r="AQ1676">
        <f t="shared" si="678"/>
        <v>0</v>
      </c>
      <c r="AR1676">
        <f t="shared" si="679"/>
        <v>0</v>
      </c>
      <c r="AS1676">
        <f t="shared" si="680"/>
        <v>0</v>
      </c>
      <c r="AT1676">
        <f t="shared" si="681"/>
        <v>0</v>
      </c>
      <c r="AU1676">
        <f t="shared" si="682"/>
        <v>0</v>
      </c>
      <c r="AV1676">
        <f t="shared" si="683"/>
        <v>0</v>
      </c>
      <c r="AW1676">
        <f t="shared" si="684"/>
        <v>0</v>
      </c>
      <c r="AX1676">
        <f t="shared" si="685"/>
        <v>0</v>
      </c>
      <c r="AY1676">
        <f t="shared" si="686"/>
        <v>0</v>
      </c>
      <c r="AZ1676">
        <f t="shared" si="687"/>
        <v>0</v>
      </c>
    </row>
    <row r="1677" spans="1:52" ht="15" customHeight="1">
      <c r="A1677" s="245"/>
      <c r="B1677" s="9"/>
      <c r="C1677" s="270" t="s">
        <v>876</v>
      </c>
      <c r="D1677" s="389" t="str">
        <f t="shared" si="691"/>
        <v/>
      </c>
      <c r="E1677" s="390"/>
      <c r="F1677" s="391"/>
      <c r="G1677" s="480" t="str">
        <f t="shared" si="692"/>
        <v/>
      </c>
      <c r="H1677" s="481"/>
      <c r="I1677" s="481"/>
      <c r="J1677" s="481"/>
      <c r="K1677" s="481"/>
      <c r="L1677" s="482"/>
      <c r="M1677" s="27"/>
      <c r="N1677" s="27"/>
      <c r="O1677" s="27"/>
      <c r="P1677" s="27"/>
      <c r="Q1677" s="27"/>
      <c r="R1677" s="27"/>
      <c r="S1677" s="27"/>
      <c r="T1677" s="27"/>
      <c r="U1677" s="27"/>
      <c r="V1677" s="27"/>
      <c r="W1677" s="27"/>
      <c r="X1677" s="27"/>
      <c r="Y1677" s="27"/>
      <c r="Z1677" s="27"/>
      <c r="AA1677" s="27"/>
      <c r="AB1677" s="27"/>
      <c r="AC1677" s="27"/>
      <c r="AD1677" s="27"/>
      <c r="AI1677">
        <f t="shared" si="688"/>
        <v>0</v>
      </c>
      <c r="AJ1677">
        <f t="shared" si="689"/>
        <v>0</v>
      </c>
      <c r="AK1677">
        <f t="shared" si="690"/>
        <v>0</v>
      </c>
      <c r="AL1677">
        <f t="shared" si="673"/>
        <v>0</v>
      </c>
      <c r="AM1677">
        <f t="shared" si="674"/>
        <v>0</v>
      </c>
      <c r="AN1677">
        <f t="shared" si="675"/>
        <v>0</v>
      </c>
      <c r="AO1677">
        <f t="shared" si="676"/>
        <v>0</v>
      </c>
      <c r="AP1677">
        <f t="shared" si="677"/>
        <v>0</v>
      </c>
      <c r="AQ1677">
        <f t="shared" si="678"/>
        <v>0</v>
      </c>
      <c r="AR1677">
        <f t="shared" si="679"/>
        <v>0</v>
      </c>
      <c r="AS1677">
        <f t="shared" si="680"/>
        <v>0</v>
      </c>
      <c r="AT1677">
        <f t="shared" si="681"/>
        <v>0</v>
      </c>
      <c r="AU1677">
        <f t="shared" si="682"/>
        <v>0</v>
      </c>
      <c r="AV1677">
        <f t="shared" si="683"/>
        <v>0</v>
      </c>
      <c r="AW1677">
        <f t="shared" si="684"/>
        <v>0</v>
      </c>
      <c r="AX1677">
        <f t="shared" si="685"/>
        <v>0</v>
      </c>
      <c r="AY1677">
        <f t="shared" si="686"/>
        <v>0</v>
      </c>
      <c r="AZ1677">
        <f t="shared" si="687"/>
        <v>0</v>
      </c>
    </row>
    <row r="1678" spans="1:52" ht="15" customHeight="1">
      <c r="A1678" s="245"/>
      <c r="B1678" s="9"/>
      <c r="C1678" s="270" t="s">
        <v>877</v>
      </c>
      <c r="D1678" s="389" t="str">
        <f t="shared" si="691"/>
        <v/>
      </c>
      <c r="E1678" s="390"/>
      <c r="F1678" s="391"/>
      <c r="G1678" s="480" t="str">
        <f t="shared" si="692"/>
        <v/>
      </c>
      <c r="H1678" s="481"/>
      <c r="I1678" s="481"/>
      <c r="J1678" s="481"/>
      <c r="K1678" s="481"/>
      <c r="L1678" s="482"/>
      <c r="M1678" s="27"/>
      <c r="N1678" s="27"/>
      <c r="O1678" s="27"/>
      <c r="P1678" s="27"/>
      <c r="Q1678" s="27"/>
      <c r="R1678" s="27"/>
      <c r="S1678" s="27"/>
      <c r="T1678" s="27"/>
      <c r="U1678" s="27"/>
      <c r="V1678" s="27"/>
      <c r="W1678" s="27"/>
      <c r="X1678" s="27"/>
      <c r="Y1678" s="27"/>
      <c r="Z1678" s="27"/>
      <c r="AA1678" s="27"/>
      <c r="AB1678" s="27"/>
      <c r="AC1678" s="27"/>
      <c r="AD1678" s="27"/>
      <c r="AI1678">
        <f t="shared" si="688"/>
        <v>0</v>
      </c>
      <c r="AJ1678">
        <f t="shared" si="689"/>
        <v>0</v>
      </c>
      <c r="AK1678">
        <f t="shared" si="690"/>
        <v>0</v>
      </c>
      <c r="AL1678">
        <f t="shared" si="673"/>
        <v>0</v>
      </c>
      <c r="AM1678">
        <f t="shared" si="674"/>
        <v>0</v>
      </c>
      <c r="AN1678">
        <f t="shared" si="675"/>
        <v>0</v>
      </c>
      <c r="AO1678">
        <f t="shared" si="676"/>
        <v>0</v>
      </c>
      <c r="AP1678">
        <f t="shared" si="677"/>
        <v>0</v>
      </c>
      <c r="AQ1678">
        <f t="shared" si="678"/>
        <v>0</v>
      </c>
      <c r="AR1678">
        <f t="shared" si="679"/>
        <v>0</v>
      </c>
      <c r="AS1678">
        <f t="shared" si="680"/>
        <v>0</v>
      </c>
      <c r="AT1678">
        <f t="shared" si="681"/>
        <v>0</v>
      </c>
      <c r="AU1678">
        <f t="shared" si="682"/>
        <v>0</v>
      </c>
      <c r="AV1678">
        <f t="shared" si="683"/>
        <v>0</v>
      </c>
      <c r="AW1678">
        <f t="shared" si="684"/>
        <v>0</v>
      </c>
      <c r="AX1678">
        <f t="shared" si="685"/>
        <v>0</v>
      </c>
      <c r="AY1678">
        <f t="shared" si="686"/>
        <v>0</v>
      </c>
      <c r="AZ1678">
        <f t="shared" si="687"/>
        <v>0</v>
      </c>
    </row>
    <row r="1679" spans="1:52" ht="15" customHeight="1">
      <c r="A1679" s="245"/>
      <c r="B1679" s="9"/>
      <c r="C1679" s="270" t="s">
        <v>878</v>
      </c>
      <c r="D1679" s="389" t="str">
        <f t="shared" si="691"/>
        <v/>
      </c>
      <c r="E1679" s="390"/>
      <c r="F1679" s="391"/>
      <c r="G1679" s="480" t="str">
        <f t="shared" si="692"/>
        <v/>
      </c>
      <c r="H1679" s="481"/>
      <c r="I1679" s="481"/>
      <c r="J1679" s="481"/>
      <c r="K1679" s="481"/>
      <c r="L1679" s="482"/>
      <c r="M1679" s="27"/>
      <c r="N1679" s="27"/>
      <c r="O1679" s="27"/>
      <c r="P1679" s="27"/>
      <c r="Q1679" s="27"/>
      <c r="R1679" s="27"/>
      <c r="S1679" s="27"/>
      <c r="T1679" s="27"/>
      <c r="U1679" s="27"/>
      <c r="V1679" s="27"/>
      <c r="W1679" s="27"/>
      <c r="X1679" s="27"/>
      <c r="Y1679" s="27"/>
      <c r="Z1679" s="27"/>
      <c r="AA1679" s="27"/>
      <c r="AB1679" s="27"/>
      <c r="AC1679" s="27"/>
      <c r="AD1679" s="27"/>
      <c r="AI1679">
        <f t="shared" si="688"/>
        <v>0</v>
      </c>
      <c r="AJ1679">
        <f t="shared" si="689"/>
        <v>0</v>
      </c>
      <c r="AK1679">
        <f t="shared" si="690"/>
        <v>0</v>
      </c>
      <c r="AL1679">
        <f t="shared" si="673"/>
        <v>0</v>
      </c>
      <c r="AM1679">
        <f t="shared" si="674"/>
        <v>0</v>
      </c>
      <c r="AN1679">
        <f t="shared" si="675"/>
        <v>0</v>
      </c>
      <c r="AO1679">
        <f t="shared" si="676"/>
        <v>0</v>
      </c>
      <c r="AP1679">
        <f t="shared" si="677"/>
        <v>0</v>
      </c>
      <c r="AQ1679">
        <f t="shared" si="678"/>
        <v>0</v>
      </c>
      <c r="AR1679">
        <f t="shared" si="679"/>
        <v>0</v>
      </c>
      <c r="AS1679">
        <f t="shared" si="680"/>
        <v>0</v>
      </c>
      <c r="AT1679">
        <f t="shared" si="681"/>
        <v>0</v>
      </c>
      <c r="AU1679">
        <f t="shared" si="682"/>
        <v>0</v>
      </c>
      <c r="AV1679">
        <f t="shared" si="683"/>
        <v>0</v>
      </c>
      <c r="AW1679">
        <f t="shared" si="684"/>
        <v>0</v>
      </c>
      <c r="AX1679">
        <f t="shared" si="685"/>
        <v>0</v>
      </c>
      <c r="AY1679">
        <f t="shared" si="686"/>
        <v>0</v>
      </c>
      <c r="AZ1679">
        <f t="shared" si="687"/>
        <v>0</v>
      </c>
    </row>
    <row r="1680" spans="1:52" ht="15" customHeight="1">
      <c r="A1680" s="245"/>
      <c r="B1680" s="9"/>
      <c r="C1680" s="270" t="s">
        <v>879</v>
      </c>
      <c r="D1680" s="389" t="str">
        <f t="shared" si="691"/>
        <v/>
      </c>
      <c r="E1680" s="390"/>
      <c r="F1680" s="391"/>
      <c r="G1680" s="480" t="str">
        <f t="shared" si="692"/>
        <v/>
      </c>
      <c r="H1680" s="481"/>
      <c r="I1680" s="481"/>
      <c r="J1680" s="481"/>
      <c r="K1680" s="481"/>
      <c r="L1680" s="482"/>
      <c r="M1680" s="27"/>
      <c r="N1680" s="27"/>
      <c r="O1680" s="27"/>
      <c r="P1680" s="27"/>
      <c r="Q1680" s="27"/>
      <c r="R1680" s="27"/>
      <c r="S1680" s="27"/>
      <c r="T1680" s="27"/>
      <c r="U1680" s="27"/>
      <c r="V1680" s="27"/>
      <c r="W1680" s="27"/>
      <c r="X1680" s="27"/>
      <c r="Y1680" s="27"/>
      <c r="Z1680" s="27"/>
      <c r="AA1680" s="27"/>
      <c r="AB1680" s="27"/>
      <c r="AC1680" s="27"/>
      <c r="AD1680" s="27"/>
      <c r="AI1680">
        <f t="shared" si="688"/>
        <v>0</v>
      </c>
      <c r="AJ1680">
        <f t="shared" si="689"/>
        <v>0</v>
      </c>
      <c r="AK1680">
        <f t="shared" si="690"/>
        <v>0</v>
      </c>
      <c r="AL1680">
        <f t="shared" si="673"/>
        <v>0</v>
      </c>
      <c r="AM1680">
        <f t="shared" si="674"/>
        <v>0</v>
      </c>
      <c r="AN1680">
        <f t="shared" si="675"/>
        <v>0</v>
      </c>
      <c r="AO1680">
        <f t="shared" si="676"/>
        <v>0</v>
      </c>
      <c r="AP1680">
        <f t="shared" si="677"/>
        <v>0</v>
      </c>
      <c r="AQ1680">
        <f t="shared" si="678"/>
        <v>0</v>
      </c>
      <c r="AR1680">
        <f t="shared" si="679"/>
        <v>0</v>
      </c>
      <c r="AS1680">
        <f t="shared" si="680"/>
        <v>0</v>
      </c>
      <c r="AT1680">
        <f t="shared" si="681"/>
        <v>0</v>
      </c>
      <c r="AU1680">
        <f t="shared" si="682"/>
        <v>0</v>
      </c>
      <c r="AV1680">
        <f t="shared" si="683"/>
        <v>0</v>
      </c>
      <c r="AW1680">
        <f t="shared" si="684"/>
        <v>0</v>
      </c>
      <c r="AX1680">
        <f t="shared" si="685"/>
        <v>0</v>
      </c>
      <c r="AY1680">
        <f t="shared" si="686"/>
        <v>0</v>
      </c>
      <c r="AZ1680">
        <f t="shared" si="687"/>
        <v>0</v>
      </c>
    </row>
    <row r="1681" spans="1:52" ht="15" customHeight="1">
      <c r="A1681" s="245"/>
      <c r="B1681" s="9"/>
      <c r="C1681" s="270" t="s">
        <v>880</v>
      </c>
      <c r="D1681" s="389" t="str">
        <f t="shared" si="691"/>
        <v/>
      </c>
      <c r="E1681" s="390"/>
      <c r="F1681" s="391"/>
      <c r="G1681" s="480" t="str">
        <f t="shared" si="692"/>
        <v/>
      </c>
      <c r="H1681" s="481"/>
      <c r="I1681" s="481"/>
      <c r="J1681" s="481"/>
      <c r="K1681" s="481"/>
      <c r="L1681" s="482"/>
      <c r="M1681" s="27"/>
      <c r="N1681" s="27"/>
      <c r="O1681" s="27"/>
      <c r="P1681" s="27"/>
      <c r="Q1681" s="27"/>
      <c r="R1681" s="27"/>
      <c r="S1681" s="27"/>
      <c r="T1681" s="27"/>
      <c r="U1681" s="27"/>
      <c r="V1681" s="27"/>
      <c r="W1681" s="27"/>
      <c r="X1681" s="27"/>
      <c r="Y1681" s="27"/>
      <c r="Z1681" s="27"/>
      <c r="AA1681" s="27"/>
      <c r="AB1681" s="27"/>
      <c r="AC1681" s="27"/>
      <c r="AD1681" s="27"/>
      <c r="AI1681">
        <f t="shared" si="688"/>
        <v>0</v>
      </c>
      <c r="AJ1681">
        <f t="shared" si="689"/>
        <v>0</v>
      </c>
      <c r="AK1681">
        <f t="shared" si="690"/>
        <v>0</v>
      </c>
      <c r="AL1681">
        <f t="shared" si="673"/>
        <v>0</v>
      </c>
      <c r="AM1681">
        <f t="shared" si="674"/>
        <v>0</v>
      </c>
      <c r="AN1681">
        <f t="shared" si="675"/>
        <v>0</v>
      </c>
      <c r="AO1681">
        <f t="shared" si="676"/>
        <v>0</v>
      </c>
      <c r="AP1681">
        <f t="shared" si="677"/>
        <v>0</v>
      </c>
      <c r="AQ1681">
        <f t="shared" si="678"/>
        <v>0</v>
      </c>
      <c r="AR1681">
        <f t="shared" si="679"/>
        <v>0</v>
      </c>
      <c r="AS1681">
        <f t="shared" si="680"/>
        <v>0</v>
      </c>
      <c r="AT1681">
        <f t="shared" si="681"/>
        <v>0</v>
      </c>
      <c r="AU1681">
        <f t="shared" si="682"/>
        <v>0</v>
      </c>
      <c r="AV1681">
        <f t="shared" si="683"/>
        <v>0</v>
      </c>
      <c r="AW1681">
        <f t="shared" si="684"/>
        <v>0</v>
      </c>
      <c r="AX1681">
        <f t="shared" si="685"/>
        <v>0</v>
      </c>
      <c r="AY1681">
        <f t="shared" si="686"/>
        <v>0</v>
      </c>
      <c r="AZ1681">
        <f t="shared" si="687"/>
        <v>0</v>
      </c>
    </row>
    <row r="1682" spans="1:52" ht="15" customHeight="1">
      <c r="A1682" s="245"/>
      <c r="B1682" s="9"/>
      <c r="C1682" s="270" t="s">
        <v>881</v>
      </c>
      <c r="D1682" s="389" t="str">
        <f t="shared" si="691"/>
        <v/>
      </c>
      <c r="E1682" s="390"/>
      <c r="F1682" s="391"/>
      <c r="G1682" s="480" t="str">
        <f t="shared" si="692"/>
        <v/>
      </c>
      <c r="H1682" s="481"/>
      <c r="I1682" s="481"/>
      <c r="J1682" s="481"/>
      <c r="K1682" s="481"/>
      <c r="L1682" s="482"/>
      <c r="M1682" s="27"/>
      <c r="N1682" s="27"/>
      <c r="O1682" s="27"/>
      <c r="P1682" s="27"/>
      <c r="Q1682" s="27"/>
      <c r="R1682" s="27"/>
      <c r="S1682" s="27"/>
      <c r="T1682" s="27"/>
      <c r="U1682" s="27"/>
      <c r="V1682" s="27"/>
      <c r="W1682" s="27"/>
      <c r="X1682" s="27"/>
      <c r="Y1682" s="27"/>
      <c r="Z1682" s="27"/>
      <c r="AA1682" s="27"/>
      <c r="AB1682" s="27"/>
      <c r="AC1682" s="27"/>
      <c r="AD1682" s="27"/>
      <c r="AI1682">
        <f t="shared" si="688"/>
        <v>0</v>
      </c>
      <c r="AJ1682">
        <f t="shared" si="689"/>
        <v>0</v>
      </c>
      <c r="AK1682">
        <f t="shared" si="690"/>
        <v>0</v>
      </c>
      <c r="AL1682">
        <f t="shared" si="673"/>
        <v>0</v>
      </c>
      <c r="AM1682">
        <f t="shared" si="674"/>
        <v>0</v>
      </c>
      <c r="AN1682">
        <f t="shared" si="675"/>
        <v>0</v>
      </c>
      <c r="AO1682">
        <f t="shared" si="676"/>
        <v>0</v>
      </c>
      <c r="AP1682">
        <f t="shared" si="677"/>
        <v>0</v>
      </c>
      <c r="AQ1682">
        <f t="shared" si="678"/>
        <v>0</v>
      </c>
      <c r="AR1682">
        <f t="shared" si="679"/>
        <v>0</v>
      </c>
      <c r="AS1682">
        <f t="shared" si="680"/>
        <v>0</v>
      </c>
      <c r="AT1682">
        <f t="shared" si="681"/>
        <v>0</v>
      </c>
      <c r="AU1682">
        <f t="shared" si="682"/>
        <v>0</v>
      </c>
      <c r="AV1682">
        <f t="shared" si="683"/>
        <v>0</v>
      </c>
      <c r="AW1682">
        <f t="shared" si="684"/>
        <v>0</v>
      </c>
      <c r="AX1682">
        <f t="shared" si="685"/>
        <v>0</v>
      </c>
      <c r="AY1682">
        <f t="shared" si="686"/>
        <v>0</v>
      </c>
      <c r="AZ1682">
        <f t="shared" si="687"/>
        <v>0</v>
      </c>
    </row>
    <row r="1683" spans="1:52" ht="15" customHeight="1">
      <c r="A1683" s="245"/>
      <c r="B1683" s="9"/>
      <c r="C1683" s="270" t="s">
        <v>882</v>
      </c>
      <c r="D1683" s="389" t="str">
        <f t="shared" si="691"/>
        <v/>
      </c>
      <c r="E1683" s="390"/>
      <c r="F1683" s="391"/>
      <c r="G1683" s="480" t="str">
        <f t="shared" si="692"/>
        <v/>
      </c>
      <c r="H1683" s="481"/>
      <c r="I1683" s="481"/>
      <c r="J1683" s="481"/>
      <c r="K1683" s="481"/>
      <c r="L1683" s="482"/>
      <c r="M1683" s="27"/>
      <c r="N1683" s="27"/>
      <c r="O1683" s="27"/>
      <c r="P1683" s="27"/>
      <c r="Q1683" s="27"/>
      <c r="R1683" s="27"/>
      <c r="S1683" s="27"/>
      <c r="T1683" s="27"/>
      <c r="U1683" s="27"/>
      <c r="V1683" s="27"/>
      <c r="W1683" s="27"/>
      <c r="X1683" s="27"/>
      <c r="Y1683" s="27"/>
      <c r="Z1683" s="27"/>
      <c r="AA1683" s="27"/>
      <c r="AB1683" s="27"/>
      <c r="AC1683" s="27"/>
      <c r="AD1683" s="27"/>
      <c r="AI1683">
        <f t="shared" si="688"/>
        <v>0</v>
      </c>
      <c r="AJ1683">
        <f t="shared" si="689"/>
        <v>0</v>
      </c>
      <c r="AK1683">
        <f t="shared" si="690"/>
        <v>0</v>
      </c>
      <c r="AL1683">
        <f t="shared" si="673"/>
        <v>0</v>
      </c>
      <c r="AM1683">
        <f t="shared" si="674"/>
        <v>0</v>
      </c>
      <c r="AN1683">
        <f t="shared" si="675"/>
        <v>0</v>
      </c>
      <c r="AO1683">
        <f t="shared" si="676"/>
        <v>0</v>
      </c>
      <c r="AP1683">
        <f t="shared" si="677"/>
        <v>0</v>
      </c>
      <c r="AQ1683">
        <f t="shared" si="678"/>
        <v>0</v>
      </c>
      <c r="AR1683">
        <f t="shared" si="679"/>
        <v>0</v>
      </c>
      <c r="AS1683">
        <f t="shared" si="680"/>
        <v>0</v>
      </c>
      <c r="AT1683">
        <f t="shared" si="681"/>
        <v>0</v>
      </c>
      <c r="AU1683">
        <f t="shared" si="682"/>
        <v>0</v>
      </c>
      <c r="AV1683">
        <f t="shared" si="683"/>
        <v>0</v>
      </c>
      <c r="AW1683">
        <f t="shared" si="684"/>
        <v>0</v>
      </c>
      <c r="AX1683">
        <f t="shared" si="685"/>
        <v>0</v>
      </c>
      <c r="AY1683">
        <f t="shared" si="686"/>
        <v>0</v>
      </c>
      <c r="AZ1683">
        <f t="shared" si="687"/>
        <v>0</v>
      </c>
    </row>
    <row r="1684" spans="1:52" ht="15" customHeight="1">
      <c r="A1684" s="245"/>
      <c r="B1684" s="9"/>
      <c r="C1684" s="270" t="s">
        <v>883</v>
      </c>
      <c r="D1684" s="389" t="str">
        <f t="shared" si="691"/>
        <v/>
      </c>
      <c r="E1684" s="390"/>
      <c r="F1684" s="391"/>
      <c r="G1684" s="480" t="str">
        <f t="shared" si="692"/>
        <v/>
      </c>
      <c r="H1684" s="481"/>
      <c r="I1684" s="481"/>
      <c r="J1684" s="481"/>
      <c r="K1684" s="481"/>
      <c r="L1684" s="482"/>
      <c r="M1684" s="27"/>
      <c r="N1684" s="27"/>
      <c r="O1684" s="27"/>
      <c r="P1684" s="27"/>
      <c r="Q1684" s="27"/>
      <c r="R1684" s="27"/>
      <c r="S1684" s="27"/>
      <c r="T1684" s="27"/>
      <c r="U1684" s="27"/>
      <c r="V1684" s="27"/>
      <c r="W1684" s="27"/>
      <c r="X1684" s="27"/>
      <c r="Y1684" s="27"/>
      <c r="Z1684" s="27"/>
      <c r="AA1684" s="27"/>
      <c r="AB1684" s="27"/>
      <c r="AC1684" s="27"/>
      <c r="AD1684" s="27"/>
      <c r="AI1684">
        <f t="shared" si="688"/>
        <v>0</v>
      </c>
      <c r="AJ1684">
        <f t="shared" si="689"/>
        <v>0</v>
      </c>
      <c r="AK1684">
        <f t="shared" si="690"/>
        <v>0</v>
      </c>
      <c r="AL1684">
        <f t="shared" si="673"/>
        <v>0</v>
      </c>
      <c r="AM1684">
        <f t="shared" si="674"/>
        <v>0</v>
      </c>
      <c r="AN1684">
        <f t="shared" si="675"/>
        <v>0</v>
      </c>
      <c r="AO1684">
        <f t="shared" si="676"/>
        <v>0</v>
      </c>
      <c r="AP1684">
        <f t="shared" si="677"/>
        <v>0</v>
      </c>
      <c r="AQ1684">
        <f t="shared" si="678"/>
        <v>0</v>
      </c>
      <c r="AR1684">
        <f t="shared" si="679"/>
        <v>0</v>
      </c>
      <c r="AS1684">
        <f t="shared" si="680"/>
        <v>0</v>
      </c>
      <c r="AT1684">
        <f t="shared" si="681"/>
        <v>0</v>
      </c>
      <c r="AU1684">
        <f t="shared" si="682"/>
        <v>0</v>
      </c>
      <c r="AV1684">
        <f t="shared" si="683"/>
        <v>0</v>
      </c>
      <c r="AW1684">
        <f t="shared" si="684"/>
        <v>0</v>
      </c>
      <c r="AX1684">
        <f t="shared" si="685"/>
        <v>0</v>
      </c>
      <c r="AY1684">
        <f t="shared" si="686"/>
        <v>0</v>
      </c>
      <c r="AZ1684">
        <f t="shared" si="687"/>
        <v>0</v>
      </c>
    </row>
    <row r="1685" spans="1:52" ht="15" customHeight="1">
      <c r="A1685" s="245"/>
      <c r="B1685" s="9"/>
      <c r="C1685" s="270" t="s">
        <v>884</v>
      </c>
      <c r="D1685" s="389" t="str">
        <f t="shared" si="691"/>
        <v/>
      </c>
      <c r="E1685" s="390"/>
      <c r="F1685" s="391"/>
      <c r="G1685" s="480" t="str">
        <f t="shared" si="692"/>
        <v/>
      </c>
      <c r="H1685" s="481"/>
      <c r="I1685" s="481"/>
      <c r="J1685" s="481"/>
      <c r="K1685" s="481"/>
      <c r="L1685" s="482"/>
      <c r="M1685" s="27"/>
      <c r="N1685" s="27"/>
      <c r="O1685" s="27"/>
      <c r="P1685" s="27"/>
      <c r="Q1685" s="27"/>
      <c r="R1685" s="27"/>
      <c r="S1685" s="27"/>
      <c r="T1685" s="27"/>
      <c r="U1685" s="27"/>
      <c r="V1685" s="27"/>
      <c r="W1685" s="27"/>
      <c r="X1685" s="27"/>
      <c r="Y1685" s="27"/>
      <c r="Z1685" s="27"/>
      <c r="AA1685" s="27"/>
      <c r="AB1685" s="27"/>
      <c r="AC1685" s="27"/>
      <c r="AD1685" s="27"/>
      <c r="AI1685">
        <f t="shared" si="688"/>
        <v>0</v>
      </c>
      <c r="AJ1685">
        <f t="shared" si="689"/>
        <v>0</v>
      </c>
      <c r="AK1685">
        <f t="shared" si="690"/>
        <v>0</v>
      </c>
      <c r="AL1685">
        <f t="shared" si="673"/>
        <v>0</v>
      </c>
      <c r="AM1685">
        <f t="shared" si="674"/>
        <v>0</v>
      </c>
      <c r="AN1685">
        <f t="shared" si="675"/>
        <v>0</v>
      </c>
      <c r="AO1685">
        <f t="shared" si="676"/>
        <v>0</v>
      </c>
      <c r="AP1685">
        <f t="shared" si="677"/>
        <v>0</v>
      </c>
      <c r="AQ1685">
        <f t="shared" si="678"/>
        <v>0</v>
      </c>
      <c r="AR1685">
        <f t="shared" si="679"/>
        <v>0</v>
      </c>
      <c r="AS1685">
        <f t="shared" si="680"/>
        <v>0</v>
      </c>
      <c r="AT1685">
        <f t="shared" si="681"/>
        <v>0</v>
      </c>
      <c r="AU1685">
        <f t="shared" si="682"/>
        <v>0</v>
      </c>
      <c r="AV1685">
        <f t="shared" si="683"/>
        <v>0</v>
      </c>
      <c r="AW1685">
        <f t="shared" si="684"/>
        <v>0</v>
      </c>
      <c r="AX1685">
        <f t="shared" si="685"/>
        <v>0</v>
      </c>
      <c r="AY1685">
        <f t="shared" si="686"/>
        <v>0</v>
      </c>
      <c r="AZ1685">
        <f t="shared" si="687"/>
        <v>0</v>
      </c>
    </row>
    <row r="1686" spans="1:52" ht="15" customHeight="1">
      <c r="A1686" s="245"/>
      <c r="B1686" s="9"/>
      <c r="C1686" s="270" t="s">
        <v>885</v>
      </c>
      <c r="D1686" s="389" t="str">
        <f t="shared" si="691"/>
        <v/>
      </c>
      <c r="E1686" s="390"/>
      <c r="F1686" s="391"/>
      <c r="G1686" s="480" t="str">
        <f t="shared" si="692"/>
        <v/>
      </c>
      <c r="H1686" s="481"/>
      <c r="I1686" s="481"/>
      <c r="J1686" s="481"/>
      <c r="K1686" s="481"/>
      <c r="L1686" s="482"/>
      <c r="M1686" s="27"/>
      <c r="N1686" s="27"/>
      <c r="O1686" s="27"/>
      <c r="P1686" s="27"/>
      <c r="Q1686" s="27"/>
      <c r="R1686" s="27"/>
      <c r="S1686" s="27"/>
      <c r="T1686" s="27"/>
      <c r="U1686" s="27"/>
      <c r="V1686" s="27"/>
      <c r="W1686" s="27"/>
      <c r="X1686" s="27"/>
      <c r="Y1686" s="27"/>
      <c r="Z1686" s="27"/>
      <c r="AA1686" s="27"/>
      <c r="AB1686" s="27"/>
      <c r="AC1686" s="27"/>
      <c r="AD1686" s="27"/>
      <c r="AI1686">
        <f t="shared" si="688"/>
        <v>0</v>
      </c>
      <c r="AJ1686">
        <f t="shared" si="689"/>
        <v>0</v>
      </c>
      <c r="AK1686">
        <f t="shared" si="690"/>
        <v>0</v>
      </c>
      <c r="AL1686">
        <f t="shared" si="673"/>
        <v>0</v>
      </c>
      <c r="AM1686">
        <f t="shared" si="674"/>
        <v>0</v>
      </c>
      <c r="AN1686">
        <f t="shared" si="675"/>
        <v>0</v>
      </c>
      <c r="AO1686">
        <f t="shared" si="676"/>
        <v>0</v>
      </c>
      <c r="AP1686">
        <f t="shared" si="677"/>
        <v>0</v>
      </c>
      <c r="AQ1686">
        <f t="shared" si="678"/>
        <v>0</v>
      </c>
      <c r="AR1686">
        <f t="shared" si="679"/>
        <v>0</v>
      </c>
      <c r="AS1686">
        <f t="shared" si="680"/>
        <v>0</v>
      </c>
      <c r="AT1686">
        <f t="shared" si="681"/>
        <v>0</v>
      </c>
      <c r="AU1686">
        <f t="shared" si="682"/>
        <v>0</v>
      </c>
      <c r="AV1686">
        <f t="shared" si="683"/>
        <v>0</v>
      </c>
      <c r="AW1686">
        <f t="shared" si="684"/>
        <v>0</v>
      </c>
      <c r="AX1686">
        <f t="shared" si="685"/>
        <v>0</v>
      </c>
      <c r="AY1686">
        <f t="shared" si="686"/>
        <v>0</v>
      </c>
      <c r="AZ1686">
        <f t="shared" si="687"/>
        <v>0</v>
      </c>
    </row>
    <row r="1687" spans="1:52" ht="15" customHeight="1">
      <c r="A1687" s="245"/>
      <c r="B1687" s="9"/>
      <c r="C1687" s="270" t="s">
        <v>886</v>
      </c>
      <c r="D1687" s="389" t="str">
        <f t="shared" si="691"/>
        <v/>
      </c>
      <c r="E1687" s="390"/>
      <c r="F1687" s="391"/>
      <c r="G1687" s="480" t="str">
        <f t="shared" si="692"/>
        <v/>
      </c>
      <c r="H1687" s="481"/>
      <c r="I1687" s="481"/>
      <c r="J1687" s="481"/>
      <c r="K1687" s="481"/>
      <c r="L1687" s="482"/>
      <c r="M1687" s="27"/>
      <c r="N1687" s="27"/>
      <c r="O1687" s="27"/>
      <c r="P1687" s="27"/>
      <c r="Q1687" s="27"/>
      <c r="R1687" s="27"/>
      <c r="S1687" s="27"/>
      <c r="T1687" s="27"/>
      <c r="U1687" s="27"/>
      <c r="V1687" s="27"/>
      <c r="W1687" s="27"/>
      <c r="X1687" s="27"/>
      <c r="Y1687" s="27"/>
      <c r="Z1687" s="27"/>
      <c r="AA1687" s="27"/>
      <c r="AB1687" s="27"/>
      <c r="AC1687" s="27"/>
      <c r="AD1687" s="27"/>
      <c r="AI1687">
        <f t="shared" si="688"/>
        <v>0</v>
      </c>
      <c r="AJ1687">
        <f t="shared" si="689"/>
        <v>0</v>
      </c>
      <c r="AK1687">
        <f t="shared" si="690"/>
        <v>0</v>
      </c>
      <c r="AL1687">
        <f t="shared" si="673"/>
        <v>0</v>
      </c>
      <c r="AM1687">
        <f t="shared" si="674"/>
        <v>0</v>
      </c>
      <c r="AN1687">
        <f t="shared" si="675"/>
        <v>0</v>
      </c>
      <c r="AO1687">
        <f t="shared" si="676"/>
        <v>0</v>
      </c>
      <c r="AP1687">
        <f t="shared" si="677"/>
        <v>0</v>
      </c>
      <c r="AQ1687">
        <f t="shared" si="678"/>
        <v>0</v>
      </c>
      <c r="AR1687">
        <f t="shared" si="679"/>
        <v>0</v>
      </c>
      <c r="AS1687">
        <f t="shared" si="680"/>
        <v>0</v>
      </c>
      <c r="AT1687">
        <f t="shared" si="681"/>
        <v>0</v>
      </c>
      <c r="AU1687">
        <f t="shared" si="682"/>
        <v>0</v>
      </c>
      <c r="AV1687">
        <f t="shared" si="683"/>
        <v>0</v>
      </c>
      <c r="AW1687">
        <f t="shared" si="684"/>
        <v>0</v>
      </c>
      <c r="AX1687">
        <f t="shared" si="685"/>
        <v>0</v>
      </c>
      <c r="AY1687">
        <f t="shared" si="686"/>
        <v>0</v>
      </c>
      <c r="AZ1687">
        <f t="shared" si="687"/>
        <v>0</v>
      </c>
    </row>
    <row r="1688" spans="1:52" ht="15" customHeight="1">
      <c r="A1688" s="245"/>
      <c r="B1688" s="9"/>
      <c r="C1688" s="270" t="s">
        <v>887</v>
      </c>
      <c r="D1688" s="389" t="str">
        <f t="shared" si="691"/>
        <v/>
      </c>
      <c r="E1688" s="390"/>
      <c r="F1688" s="391"/>
      <c r="G1688" s="480" t="str">
        <f t="shared" si="692"/>
        <v/>
      </c>
      <c r="H1688" s="481"/>
      <c r="I1688" s="481"/>
      <c r="J1688" s="481"/>
      <c r="K1688" s="481"/>
      <c r="L1688" s="482"/>
      <c r="M1688" s="27"/>
      <c r="N1688" s="27"/>
      <c r="O1688" s="27"/>
      <c r="P1688" s="27"/>
      <c r="Q1688" s="27"/>
      <c r="R1688" s="27"/>
      <c r="S1688" s="27"/>
      <c r="T1688" s="27"/>
      <c r="U1688" s="27"/>
      <c r="V1688" s="27"/>
      <c r="W1688" s="27"/>
      <c r="X1688" s="27"/>
      <c r="Y1688" s="27"/>
      <c r="Z1688" s="27"/>
      <c r="AA1688" s="27"/>
      <c r="AB1688" s="27"/>
      <c r="AC1688" s="27"/>
      <c r="AD1688" s="27"/>
      <c r="AI1688">
        <f t="shared" si="688"/>
        <v>0</v>
      </c>
      <c r="AJ1688">
        <f t="shared" si="689"/>
        <v>0</v>
      </c>
      <c r="AK1688">
        <f t="shared" si="690"/>
        <v>0</v>
      </c>
      <c r="AL1688">
        <f t="shared" si="673"/>
        <v>0</v>
      </c>
      <c r="AM1688">
        <f t="shared" si="674"/>
        <v>0</v>
      </c>
      <c r="AN1688">
        <f t="shared" si="675"/>
        <v>0</v>
      </c>
      <c r="AO1688">
        <f t="shared" si="676"/>
        <v>0</v>
      </c>
      <c r="AP1688">
        <f t="shared" si="677"/>
        <v>0</v>
      </c>
      <c r="AQ1688">
        <f t="shared" si="678"/>
        <v>0</v>
      </c>
      <c r="AR1688">
        <f t="shared" si="679"/>
        <v>0</v>
      </c>
      <c r="AS1688">
        <f t="shared" si="680"/>
        <v>0</v>
      </c>
      <c r="AT1688">
        <f t="shared" si="681"/>
        <v>0</v>
      </c>
      <c r="AU1688">
        <f t="shared" si="682"/>
        <v>0</v>
      </c>
      <c r="AV1688">
        <f t="shared" si="683"/>
        <v>0</v>
      </c>
      <c r="AW1688">
        <f t="shared" si="684"/>
        <v>0</v>
      </c>
      <c r="AX1688">
        <f t="shared" si="685"/>
        <v>0</v>
      </c>
      <c r="AY1688">
        <f t="shared" si="686"/>
        <v>0</v>
      </c>
      <c r="AZ1688">
        <f t="shared" si="687"/>
        <v>0</v>
      </c>
    </row>
    <row r="1689" spans="1:52" ht="15" customHeight="1">
      <c r="A1689" s="245"/>
      <c r="B1689" s="9"/>
      <c r="C1689" s="270" t="s">
        <v>888</v>
      </c>
      <c r="D1689" s="389" t="str">
        <f t="shared" si="691"/>
        <v/>
      </c>
      <c r="E1689" s="390"/>
      <c r="F1689" s="391"/>
      <c r="G1689" s="480" t="str">
        <f t="shared" si="692"/>
        <v/>
      </c>
      <c r="H1689" s="481"/>
      <c r="I1689" s="481"/>
      <c r="J1689" s="481"/>
      <c r="K1689" s="481"/>
      <c r="L1689" s="482"/>
      <c r="M1689" s="27"/>
      <c r="N1689" s="27"/>
      <c r="O1689" s="27"/>
      <c r="P1689" s="27"/>
      <c r="Q1689" s="27"/>
      <c r="R1689" s="27"/>
      <c r="S1689" s="27"/>
      <c r="T1689" s="27"/>
      <c r="U1689" s="27"/>
      <c r="V1689" s="27"/>
      <c r="W1689" s="27"/>
      <c r="X1689" s="27"/>
      <c r="Y1689" s="27"/>
      <c r="Z1689" s="27"/>
      <c r="AA1689" s="27"/>
      <c r="AB1689" s="27"/>
      <c r="AC1689" s="27"/>
      <c r="AD1689" s="27"/>
      <c r="AI1689">
        <f t="shared" si="688"/>
        <v>0</v>
      </c>
      <c r="AJ1689">
        <f t="shared" si="689"/>
        <v>0</v>
      </c>
      <c r="AK1689">
        <f t="shared" si="690"/>
        <v>0</v>
      </c>
      <c r="AL1689">
        <f t="shared" si="673"/>
        <v>0</v>
      </c>
      <c r="AM1689">
        <f t="shared" si="674"/>
        <v>0</v>
      </c>
      <c r="AN1689">
        <f t="shared" si="675"/>
        <v>0</v>
      </c>
      <c r="AO1689">
        <f t="shared" si="676"/>
        <v>0</v>
      </c>
      <c r="AP1689">
        <f t="shared" si="677"/>
        <v>0</v>
      </c>
      <c r="AQ1689">
        <f t="shared" si="678"/>
        <v>0</v>
      </c>
      <c r="AR1689">
        <f t="shared" si="679"/>
        <v>0</v>
      </c>
      <c r="AS1689">
        <f t="shared" si="680"/>
        <v>0</v>
      </c>
      <c r="AT1689">
        <f t="shared" si="681"/>
        <v>0</v>
      </c>
      <c r="AU1689">
        <f t="shared" si="682"/>
        <v>0</v>
      </c>
      <c r="AV1689">
        <f t="shared" si="683"/>
        <v>0</v>
      </c>
      <c r="AW1689">
        <f t="shared" si="684"/>
        <v>0</v>
      </c>
      <c r="AX1689">
        <f t="shared" si="685"/>
        <v>0</v>
      </c>
      <c r="AY1689">
        <f t="shared" si="686"/>
        <v>0</v>
      </c>
      <c r="AZ1689">
        <f t="shared" si="687"/>
        <v>0</v>
      </c>
    </row>
    <row r="1690" spans="1:52" ht="15" customHeight="1">
      <c r="A1690" s="245"/>
      <c r="B1690" s="9"/>
      <c r="C1690" s="270" t="s">
        <v>889</v>
      </c>
      <c r="D1690" s="389" t="str">
        <f t="shared" si="691"/>
        <v/>
      </c>
      <c r="E1690" s="390"/>
      <c r="F1690" s="391"/>
      <c r="G1690" s="480" t="str">
        <f t="shared" si="692"/>
        <v/>
      </c>
      <c r="H1690" s="481"/>
      <c r="I1690" s="481"/>
      <c r="J1690" s="481"/>
      <c r="K1690" s="481"/>
      <c r="L1690" s="482"/>
      <c r="M1690" s="27"/>
      <c r="N1690" s="27"/>
      <c r="O1690" s="27"/>
      <c r="P1690" s="27"/>
      <c r="Q1690" s="27"/>
      <c r="R1690" s="27"/>
      <c r="S1690" s="27"/>
      <c r="T1690" s="27"/>
      <c r="U1690" s="27"/>
      <c r="V1690" s="27"/>
      <c r="W1690" s="27"/>
      <c r="X1690" s="27"/>
      <c r="Y1690" s="27"/>
      <c r="Z1690" s="27"/>
      <c r="AA1690" s="27"/>
      <c r="AB1690" s="27"/>
      <c r="AC1690" s="27"/>
      <c r="AD1690" s="27"/>
      <c r="AI1690">
        <f t="shared" si="688"/>
        <v>0</v>
      </c>
      <c r="AJ1690">
        <f t="shared" si="689"/>
        <v>0</v>
      </c>
      <c r="AK1690">
        <f t="shared" si="690"/>
        <v>0</v>
      </c>
      <c r="AL1690">
        <f t="shared" si="673"/>
        <v>0</v>
      </c>
      <c r="AM1690">
        <f t="shared" si="674"/>
        <v>0</v>
      </c>
      <c r="AN1690">
        <f t="shared" si="675"/>
        <v>0</v>
      </c>
      <c r="AO1690">
        <f t="shared" si="676"/>
        <v>0</v>
      </c>
      <c r="AP1690">
        <f t="shared" si="677"/>
        <v>0</v>
      </c>
      <c r="AQ1690">
        <f t="shared" si="678"/>
        <v>0</v>
      </c>
      <c r="AR1690">
        <f t="shared" si="679"/>
        <v>0</v>
      </c>
      <c r="AS1690">
        <f t="shared" si="680"/>
        <v>0</v>
      </c>
      <c r="AT1690">
        <f t="shared" si="681"/>
        <v>0</v>
      </c>
      <c r="AU1690">
        <f t="shared" si="682"/>
        <v>0</v>
      </c>
      <c r="AV1690">
        <f t="shared" si="683"/>
        <v>0</v>
      </c>
      <c r="AW1690">
        <f t="shared" si="684"/>
        <v>0</v>
      </c>
      <c r="AX1690">
        <f t="shared" si="685"/>
        <v>0</v>
      </c>
      <c r="AY1690">
        <f t="shared" si="686"/>
        <v>0</v>
      </c>
      <c r="AZ1690">
        <f t="shared" si="687"/>
        <v>0</v>
      </c>
    </row>
    <row r="1691" spans="1:52" ht="15" customHeight="1">
      <c r="A1691" s="245"/>
      <c r="B1691" s="9"/>
      <c r="C1691" s="270" t="s">
        <v>890</v>
      </c>
      <c r="D1691" s="389" t="str">
        <f t="shared" si="691"/>
        <v/>
      </c>
      <c r="E1691" s="390"/>
      <c r="F1691" s="391"/>
      <c r="G1691" s="480" t="str">
        <f t="shared" si="692"/>
        <v/>
      </c>
      <c r="H1691" s="481"/>
      <c r="I1691" s="481"/>
      <c r="J1691" s="481"/>
      <c r="K1691" s="481"/>
      <c r="L1691" s="482"/>
      <c r="M1691" s="27"/>
      <c r="N1691" s="27"/>
      <c r="O1691" s="27"/>
      <c r="P1691" s="27"/>
      <c r="Q1691" s="27"/>
      <c r="R1691" s="27"/>
      <c r="S1691" s="27"/>
      <c r="T1691" s="27"/>
      <c r="U1691" s="27"/>
      <c r="V1691" s="27"/>
      <c r="W1691" s="27"/>
      <c r="X1691" s="27"/>
      <c r="Y1691" s="27"/>
      <c r="Z1691" s="27"/>
      <c r="AA1691" s="27"/>
      <c r="AB1691" s="27"/>
      <c r="AC1691" s="27"/>
      <c r="AD1691" s="27"/>
      <c r="AI1691">
        <f t="shared" si="688"/>
        <v>0</v>
      </c>
      <c r="AJ1691">
        <f t="shared" si="689"/>
        <v>0</v>
      </c>
      <c r="AK1691">
        <f t="shared" si="690"/>
        <v>0</v>
      </c>
      <c r="AL1691">
        <f t="shared" si="673"/>
        <v>0</v>
      </c>
      <c r="AM1691">
        <f t="shared" si="674"/>
        <v>0</v>
      </c>
      <c r="AN1691">
        <f t="shared" si="675"/>
        <v>0</v>
      </c>
      <c r="AO1691">
        <f t="shared" si="676"/>
        <v>0</v>
      </c>
      <c r="AP1691">
        <f t="shared" si="677"/>
        <v>0</v>
      </c>
      <c r="AQ1691">
        <f t="shared" si="678"/>
        <v>0</v>
      </c>
      <c r="AR1691">
        <f t="shared" si="679"/>
        <v>0</v>
      </c>
      <c r="AS1691">
        <f t="shared" si="680"/>
        <v>0</v>
      </c>
      <c r="AT1691">
        <f t="shared" si="681"/>
        <v>0</v>
      </c>
      <c r="AU1691">
        <f t="shared" si="682"/>
        <v>0</v>
      </c>
      <c r="AV1691">
        <f t="shared" si="683"/>
        <v>0</v>
      </c>
      <c r="AW1691">
        <f t="shared" si="684"/>
        <v>0</v>
      </c>
      <c r="AX1691">
        <f t="shared" si="685"/>
        <v>0</v>
      </c>
      <c r="AY1691">
        <f t="shared" si="686"/>
        <v>0</v>
      </c>
      <c r="AZ1691">
        <f t="shared" si="687"/>
        <v>0</v>
      </c>
    </row>
    <row r="1692" spans="1:52" ht="15" customHeight="1">
      <c r="A1692" s="245"/>
      <c r="B1692" s="9"/>
      <c r="C1692" s="270" t="s">
        <v>891</v>
      </c>
      <c r="D1692" s="389" t="str">
        <f t="shared" si="691"/>
        <v/>
      </c>
      <c r="E1692" s="390"/>
      <c r="F1692" s="391"/>
      <c r="G1692" s="480" t="str">
        <f t="shared" si="692"/>
        <v/>
      </c>
      <c r="H1692" s="481"/>
      <c r="I1692" s="481"/>
      <c r="J1692" s="481"/>
      <c r="K1692" s="481"/>
      <c r="L1692" s="482"/>
      <c r="M1692" s="27"/>
      <c r="N1692" s="27"/>
      <c r="O1692" s="27"/>
      <c r="P1692" s="27"/>
      <c r="Q1692" s="27"/>
      <c r="R1692" s="27"/>
      <c r="S1692" s="27"/>
      <c r="T1692" s="27"/>
      <c r="U1692" s="27"/>
      <c r="V1692" s="27"/>
      <c r="W1692" s="27"/>
      <c r="X1692" s="27"/>
      <c r="Y1692" s="27"/>
      <c r="Z1692" s="27"/>
      <c r="AA1692" s="27"/>
      <c r="AB1692" s="27"/>
      <c r="AC1692" s="27"/>
      <c r="AD1692" s="27"/>
      <c r="AI1692">
        <f t="shared" si="688"/>
        <v>0</v>
      </c>
      <c r="AJ1692">
        <f t="shared" si="689"/>
        <v>0</v>
      </c>
      <c r="AK1692">
        <f t="shared" si="690"/>
        <v>0</v>
      </c>
      <c r="AL1692">
        <f t="shared" si="673"/>
        <v>0</v>
      </c>
      <c r="AM1692">
        <f t="shared" si="674"/>
        <v>0</v>
      </c>
      <c r="AN1692">
        <f t="shared" si="675"/>
        <v>0</v>
      </c>
      <c r="AO1692">
        <f t="shared" si="676"/>
        <v>0</v>
      </c>
      <c r="AP1692">
        <f t="shared" si="677"/>
        <v>0</v>
      </c>
      <c r="AQ1692">
        <f t="shared" si="678"/>
        <v>0</v>
      </c>
      <c r="AR1692">
        <f t="shared" si="679"/>
        <v>0</v>
      </c>
      <c r="AS1692">
        <f t="shared" si="680"/>
        <v>0</v>
      </c>
      <c r="AT1692">
        <f t="shared" si="681"/>
        <v>0</v>
      </c>
      <c r="AU1692">
        <f t="shared" si="682"/>
        <v>0</v>
      </c>
      <c r="AV1692">
        <f t="shared" si="683"/>
        <v>0</v>
      </c>
      <c r="AW1692">
        <f t="shared" si="684"/>
        <v>0</v>
      </c>
      <c r="AX1692">
        <f t="shared" si="685"/>
        <v>0</v>
      </c>
      <c r="AY1692">
        <f t="shared" si="686"/>
        <v>0</v>
      </c>
      <c r="AZ1692">
        <f t="shared" si="687"/>
        <v>0</v>
      </c>
    </row>
    <row r="1693" spans="1:52" ht="15" customHeight="1">
      <c r="A1693" s="245"/>
      <c r="B1693" s="9"/>
      <c r="C1693" s="270" t="s">
        <v>892</v>
      </c>
      <c r="D1693" s="389" t="str">
        <f t="shared" si="691"/>
        <v/>
      </c>
      <c r="E1693" s="390"/>
      <c r="F1693" s="391"/>
      <c r="G1693" s="480" t="str">
        <f t="shared" si="692"/>
        <v/>
      </c>
      <c r="H1693" s="481"/>
      <c r="I1693" s="481"/>
      <c r="J1693" s="481"/>
      <c r="K1693" s="481"/>
      <c r="L1693" s="482"/>
      <c r="M1693" s="27"/>
      <c r="N1693" s="27"/>
      <c r="O1693" s="27"/>
      <c r="P1693" s="27"/>
      <c r="Q1693" s="27"/>
      <c r="R1693" s="27"/>
      <c r="S1693" s="27"/>
      <c r="T1693" s="27"/>
      <c r="U1693" s="27"/>
      <c r="V1693" s="27"/>
      <c r="W1693" s="27"/>
      <c r="X1693" s="27"/>
      <c r="Y1693" s="27"/>
      <c r="Z1693" s="27"/>
      <c r="AA1693" s="27"/>
      <c r="AB1693" s="27"/>
      <c r="AC1693" s="27"/>
      <c r="AD1693" s="27"/>
      <c r="AI1693">
        <f t="shared" si="688"/>
        <v>0</v>
      </c>
      <c r="AJ1693">
        <f t="shared" si="689"/>
        <v>0</v>
      </c>
      <c r="AK1693">
        <f t="shared" si="690"/>
        <v>0</v>
      </c>
      <c r="AL1693">
        <f t="shared" ref="AL1693:AL1756" si="693">COUNTIF(Q1693:R1693,"NS")</f>
        <v>0</v>
      </c>
      <c r="AM1693">
        <f t="shared" ref="AM1693:AM1756" si="694">SUM(Q1693:R1693)</f>
        <v>0</v>
      </c>
      <c r="AN1693">
        <f t="shared" ref="AN1693:AN1756" si="695">IF(COUNTIF(P1693:R1693,"NA")=3,0,IF(COUNTA(P1693:R1693)=0,0,IF(OR(AND(P1693=0,AL1693&gt;0),AND(P1693="ns",AM1693&gt;0),AND(P1693="ns",AL1693=0,AM1693=0)),1,IF(OR(AND(P1693&gt;0,AL1693=2),AND(P1693="ns",AL1693=2),AND(P1693="ns",AM1693=0,AL1693&gt;0),P1693=AM1693),0,1))))</f>
        <v>0</v>
      </c>
      <c r="AO1693">
        <f t="shared" ref="AO1693:AO1756" si="696">COUNTIF(T1693:U1693,"NS")</f>
        <v>0</v>
      </c>
      <c r="AP1693">
        <f t="shared" ref="AP1693:AP1756" si="697">SUM(T1693:U1693)</f>
        <v>0</v>
      </c>
      <c r="AQ1693">
        <f t="shared" ref="AQ1693:AQ1756" si="698">IF(COUNTIF(S1693:U1693,"NA")=3,0,IF(COUNTA(S1693:U1693)=0,0,IF(OR(AND(S1693=0,AO1693&gt;0),AND(S1693="ns",AP1693&gt;0),AND(S1693="ns",AO1693=0,AP1693=0)),1,IF(OR(AND(S1693&gt;0,AO1693=2),AND(S1693="ns",AO1693=2),AND(S1693="ns",AP1693=0,AO1693&gt;0),S1693=AP1693),0,1))))</f>
        <v>0</v>
      </c>
      <c r="AR1693">
        <f t="shared" ref="AR1693:AR1756" si="699">COUNTIF(W1693:X1693,"NS")</f>
        <v>0</v>
      </c>
      <c r="AS1693">
        <f t="shared" ref="AS1693:AS1756" si="700">SUM(W1693:X1693)</f>
        <v>0</v>
      </c>
      <c r="AT1693">
        <f t="shared" ref="AT1693:AT1756" si="701">IF(COUNTIF(V1693:X1693,"NA")=3,0,IF(COUNTA(V1693:X1693)=0,0,IF(OR(AND(V1693=0,AR1693&gt;0),AND(V1693="ns",AS1693&gt;0),AND(V1693="ns",AR1693=0,AS1693=0)),1,IF(OR(AND(V1693&gt;0,AR1693=2),AND(V1693="ns",AR1693=2),AND(V1693="ns",AS1693=0,AR1693&gt;0),V1693=AS1693),0,1))))</f>
        <v>0</v>
      </c>
      <c r="AU1693">
        <f t="shared" ref="AU1693:AU1756" si="702">COUNTIF(Z1693:AA1693,"NS")</f>
        <v>0</v>
      </c>
      <c r="AV1693">
        <f t="shared" ref="AV1693:AV1756" si="703">SUM(Z1693:AA1693)</f>
        <v>0</v>
      </c>
      <c r="AW1693">
        <f t="shared" ref="AW1693:AW1756" si="704">IF(COUNTIF(Y1693:AA1693,"NA")=3,0,IF(COUNTA(Y1693:AA1693)=0,0,IF(OR(AND(Y1693=0,AU1693&gt;0),AND(Y1693="ns",AV1693&gt;0),AND(Y1693="ns",AU1693=0,AV1693=0)),1,IF(OR(AND(Y1693&gt;0,AU1693=2),AND(Y1693="ns",AU1693=2),AND(Y1693="ns",AV1693=0,AU1693&gt;0),Y1693=AV1693),0,1))))</f>
        <v>0</v>
      </c>
      <c r="AX1693">
        <f t="shared" ref="AX1693:AX1756" si="705">COUNTIF(AC1693:AD1693,"NS")</f>
        <v>0</v>
      </c>
      <c r="AY1693">
        <f t="shared" ref="AY1693:AY1756" si="706">SUM(AC1693:AD1693)</f>
        <v>0</v>
      </c>
      <c r="AZ1693">
        <f t="shared" ref="AZ1693:AZ1756" si="707">IF(COUNTIF(AB1693:AD1693,"NA")=3,0,IF(COUNTA(AB1693:AD1693)=0,0,IF(OR(AND(AB1693=0,AX1693&gt;0),AND(AB1693="ns",AY1693&gt;0),AND(AB1693="ns",AX1693=0,AY1693=0)),1,IF(OR(AND(AB1693&gt;0,AX1693=2),AND(AB1693="ns",AX1693=2),AND(AB1693="ns",AY1693=0,AX1693&gt;0),AB1693=AY1693),0,1))))</f>
        <v>0</v>
      </c>
    </row>
    <row r="1694" spans="1:52" ht="15" customHeight="1">
      <c r="A1694" s="245"/>
      <c r="B1694" s="9"/>
      <c r="C1694" s="270" t="s">
        <v>893</v>
      </c>
      <c r="D1694" s="389" t="str">
        <f t="shared" si="691"/>
        <v/>
      </c>
      <c r="E1694" s="390"/>
      <c r="F1694" s="391"/>
      <c r="G1694" s="480" t="str">
        <f t="shared" si="692"/>
        <v/>
      </c>
      <c r="H1694" s="481"/>
      <c r="I1694" s="481"/>
      <c r="J1694" s="481"/>
      <c r="K1694" s="481"/>
      <c r="L1694" s="482"/>
      <c r="M1694" s="27"/>
      <c r="N1694" s="27"/>
      <c r="O1694" s="27"/>
      <c r="P1694" s="27"/>
      <c r="Q1694" s="27"/>
      <c r="R1694" s="27"/>
      <c r="S1694" s="27"/>
      <c r="T1694" s="27"/>
      <c r="U1694" s="27"/>
      <c r="V1694" s="27"/>
      <c r="W1694" s="27"/>
      <c r="X1694" s="27"/>
      <c r="Y1694" s="27"/>
      <c r="Z1694" s="27"/>
      <c r="AA1694" s="27"/>
      <c r="AB1694" s="27"/>
      <c r="AC1694" s="27"/>
      <c r="AD1694" s="27"/>
      <c r="AI1694">
        <f t="shared" ref="AI1694:AI1757" si="708">COUNTIF(N1694:O1694,"NS")</f>
        <v>0</v>
      </c>
      <c r="AJ1694">
        <f t="shared" ref="AJ1694:AJ1757" si="709">SUM(N1694:O1694)</f>
        <v>0</v>
      </c>
      <c r="AK1694">
        <f t="shared" ref="AK1694:AK1757" si="710">IF(COUNTIF(M1694:O1694,"NA")=3,0,IF(COUNTA(M1694:O1694)=0,0,IF(OR(AND(M1694=0,AI1694&gt;0),AND(M1694="ns",AJ1694&gt;0),AND(M1694="ns",AI1694=0,AJ1694=0)),1,IF(OR(AND(M1694&gt;0,AI1694=2),AND(M1694="ns",AI1694=2),AND(M1694="ns",AJ1694=0,AI1694&gt;0),M1694=AJ1694),0,1))))</f>
        <v>0</v>
      </c>
      <c r="AL1694">
        <f t="shared" si="693"/>
        <v>0</v>
      </c>
      <c r="AM1694">
        <f t="shared" si="694"/>
        <v>0</v>
      </c>
      <c r="AN1694">
        <f t="shared" si="695"/>
        <v>0</v>
      </c>
      <c r="AO1694">
        <f t="shared" si="696"/>
        <v>0</v>
      </c>
      <c r="AP1694">
        <f t="shared" si="697"/>
        <v>0</v>
      </c>
      <c r="AQ1694">
        <f t="shared" si="698"/>
        <v>0</v>
      </c>
      <c r="AR1694">
        <f t="shared" si="699"/>
        <v>0</v>
      </c>
      <c r="AS1694">
        <f t="shared" si="700"/>
        <v>0</v>
      </c>
      <c r="AT1694">
        <f t="shared" si="701"/>
        <v>0</v>
      </c>
      <c r="AU1694">
        <f t="shared" si="702"/>
        <v>0</v>
      </c>
      <c r="AV1694">
        <f t="shared" si="703"/>
        <v>0</v>
      </c>
      <c r="AW1694">
        <f t="shared" si="704"/>
        <v>0</v>
      </c>
      <c r="AX1694">
        <f t="shared" si="705"/>
        <v>0</v>
      </c>
      <c r="AY1694">
        <f t="shared" si="706"/>
        <v>0</v>
      </c>
      <c r="AZ1694">
        <f t="shared" si="707"/>
        <v>0</v>
      </c>
    </row>
    <row r="1695" spans="1:52" ht="15" customHeight="1">
      <c r="A1695" s="245"/>
      <c r="B1695" s="9"/>
      <c r="C1695" s="270" t="s">
        <v>894</v>
      </c>
      <c r="D1695" s="389" t="str">
        <f t="shared" ref="D1695:D1758" si="711">IF(D1114="","",D1114)</f>
        <v/>
      </c>
      <c r="E1695" s="390"/>
      <c r="F1695" s="391"/>
      <c r="G1695" s="480" t="str">
        <f t="shared" ref="G1695:G1758" si="712">IF(G1114="","",G1114)</f>
        <v/>
      </c>
      <c r="H1695" s="481"/>
      <c r="I1695" s="481"/>
      <c r="J1695" s="481"/>
      <c r="K1695" s="481"/>
      <c r="L1695" s="482"/>
      <c r="M1695" s="27"/>
      <c r="N1695" s="27"/>
      <c r="O1695" s="27"/>
      <c r="P1695" s="27"/>
      <c r="Q1695" s="27"/>
      <c r="R1695" s="27"/>
      <c r="S1695" s="27"/>
      <c r="T1695" s="27"/>
      <c r="U1695" s="27"/>
      <c r="V1695" s="27"/>
      <c r="W1695" s="27"/>
      <c r="X1695" s="27"/>
      <c r="Y1695" s="27"/>
      <c r="Z1695" s="27"/>
      <c r="AA1695" s="27"/>
      <c r="AB1695" s="27"/>
      <c r="AC1695" s="27"/>
      <c r="AD1695" s="27"/>
      <c r="AI1695">
        <f t="shared" si="708"/>
        <v>0</v>
      </c>
      <c r="AJ1695">
        <f t="shared" si="709"/>
        <v>0</v>
      </c>
      <c r="AK1695">
        <f t="shared" si="710"/>
        <v>0</v>
      </c>
      <c r="AL1695">
        <f t="shared" si="693"/>
        <v>0</v>
      </c>
      <c r="AM1695">
        <f t="shared" si="694"/>
        <v>0</v>
      </c>
      <c r="AN1695">
        <f t="shared" si="695"/>
        <v>0</v>
      </c>
      <c r="AO1695">
        <f t="shared" si="696"/>
        <v>0</v>
      </c>
      <c r="AP1695">
        <f t="shared" si="697"/>
        <v>0</v>
      </c>
      <c r="AQ1695">
        <f t="shared" si="698"/>
        <v>0</v>
      </c>
      <c r="AR1695">
        <f t="shared" si="699"/>
        <v>0</v>
      </c>
      <c r="AS1695">
        <f t="shared" si="700"/>
        <v>0</v>
      </c>
      <c r="AT1695">
        <f t="shared" si="701"/>
        <v>0</v>
      </c>
      <c r="AU1695">
        <f t="shared" si="702"/>
        <v>0</v>
      </c>
      <c r="AV1695">
        <f t="shared" si="703"/>
        <v>0</v>
      </c>
      <c r="AW1695">
        <f t="shared" si="704"/>
        <v>0</v>
      </c>
      <c r="AX1695">
        <f t="shared" si="705"/>
        <v>0</v>
      </c>
      <c r="AY1695">
        <f t="shared" si="706"/>
        <v>0</v>
      </c>
      <c r="AZ1695">
        <f t="shared" si="707"/>
        <v>0</v>
      </c>
    </row>
    <row r="1696" spans="1:52" ht="15" customHeight="1">
      <c r="A1696" s="245"/>
      <c r="B1696" s="9"/>
      <c r="C1696" s="270" t="s">
        <v>895</v>
      </c>
      <c r="D1696" s="389" t="str">
        <f t="shared" si="711"/>
        <v/>
      </c>
      <c r="E1696" s="390"/>
      <c r="F1696" s="391"/>
      <c r="G1696" s="480" t="str">
        <f t="shared" si="712"/>
        <v/>
      </c>
      <c r="H1696" s="481"/>
      <c r="I1696" s="481"/>
      <c r="J1696" s="481"/>
      <c r="K1696" s="481"/>
      <c r="L1696" s="482"/>
      <c r="M1696" s="27"/>
      <c r="N1696" s="27"/>
      <c r="O1696" s="27"/>
      <c r="P1696" s="27"/>
      <c r="Q1696" s="27"/>
      <c r="R1696" s="27"/>
      <c r="S1696" s="27"/>
      <c r="T1696" s="27"/>
      <c r="U1696" s="27"/>
      <c r="V1696" s="27"/>
      <c r="W1696" s="27"/>
      <c r="X1696" s="27"/>
      <c r="Y1696" s="27"/>
      <c r="Z1696" s="27"/>
      <c r="AA1696" s="27"/>
      <c r="AB1696" s="27"/>
      <c r="AC1696" s="27"/>
      <c r="AD1696" s="27"/>
      <c r="AI1696">
        <f t="shared" si="708"/>
        <v>0</v>
      </c>
      <c r="AJ1696">
        <f t="shared" si="709"/>
        <v>0</v>
      </c>
      <c r="AK1696">
        <f t="shared" si="710"/>
        <v>0</v>
      </c>
      <c r="AL1696">
        <f t="shared" si="693"/>
        <v>0</v>
      </c>
      <c r="AM1696">
        <f t="shared" si="694"/>
        <v>0</v>
      </c>
      <c r="AN1696">
        <f t="shared" si="695"/>
        <v>0</v>
      </c>
      <c r="AO1696">
        <f t="shared" si="696"/>
        <v>0</v>
      </c>
      <c r="AP1696">
        <f t="shared" si="697"/>
        <v>0</v>
      </c>
      <c r="AQ1696">
        <f t="shared" si="698"/>
        <v>0</v>
      </c>
      <c r="AR1696">
        <f t="shared" si="699"/>
        <v>0</v>
      </c>
      <c r="AS1696">
        <f t="shared" si="700"/>
        <v>0</v>
      </c>
      <c r="AT1696">
        <f t="shared" si="701"/>
        <v>0</v>
      </c>
      <c r="AU1696">
        <f t="shared" si="702"/>
        <v>0</v>
      </c>
      <c r="AV1696">
        <f t="shared" si="703"/>
        <v>0</v>
      </c>
      <c r="AW1696">
        <f t="shared" si="704"/>
        <v>0</v>
      </c>
      <c r="AX1696">
        <f t="shared" si="705"/>
        <v>0</v>
      </c>
      <c r="AY1696">
        <f t="shared" si="706"/>
        <v>0</v>
      </c>
      <c r="AZ1696">
        <f t="shared" si="707"/>
        <v>0</v>
      </c>
    </row>
    <row r="1697" spans="1:52" ht="15" customHeight="1">
      <c r="A1697" s="245"/>
      <c r="B1697" s="9"/>
      <c r="C1697" s="270" t="s">
        <v>896</v>
      </c>
      <c r="D1697" s="389" t="str">
        <f t="shared" si="711"/>
        <v/>
      </c>
      <c r="E1697" s="390"/>
      <c r="F1697" s="391"/>
      <c r="G1697" s="480" t="str">
        <f t="shared" si="712"/>
        <v/>
      </c>
      <c r="H1697" s="481"/>
      <c r="I1697" s="481"/>
      <c r="J1697" s="481"/>
      <c r="K1697" s="481"/>
      <c r="L1697" s="482"/>
      <c r="M1697" s="27"/>
      <c r="N1697" s="27"/>
      <c r="O1697" s="27"/>
      <c r="P1697" s="27"/>
      <c r="Q1697" s="27"/>
      <c r="R1697" s="27"/>
      <c r="S1697" s="27"/>
      <c r="T1697" s="27"/>
      <c r="U1697" s="27"/>
      <c r="V1697" s="27"/>
      <c r="W1697" s="27"/>
      <c r="X1697" s="27"/>
      <c r="Y1697" s="27"/>
      <c r="Z1697" s="27"/>
      <c r="AA1697" s="27"/>
      <c r="AB1697" s="27"/>
      <c r="AC1697" s="27"/>
      <c r="AD1697" s="27"/>
      <c r="AI1697">
        <f t="shared" si="708"/>
        <v>0</v>
      </c>
      <c r="AJ1697">
        <f t="shared" si="709"/>
        <v>0</v>
      </c>
      <c r="AK1697">
        <f t="shared" si="710"/>
        <v>0</v>
      </c>
      <c r="AL1697">
        <f t="shared" si="693"/>
        <v>0</v>
      </c>
      <c r="AM1697">
        <f t="shared" si="694"/>
        <v>0</v>
      </c>
      <c r="AN1697">
        <f t="shared" si="695"/>
        <v>0</v>
      </c>
      <c r="AO1697">
        <f t="shared" si="696"/>
        <v>0</v>
      </c>
      <c r="AP1697">
        <f t="shared" si="697"/>
        <v>0</v>
      </c>
      <c r="AQ1697">
        <f t="shared" si="698"/>
        <v>0</v>
      </c>
      <c r="AR1697">
        <f t="shared" si="699"/>
        <v>0</v>
      </c>
      <c r="AS1697">
        <f t="shared" si="700"/>
        <v>0</v>
      </c>
      <c r="AT1697">
        <f t="shared" si="701"/>
        <v>0</v>
      </c>
      <c r="AU1697">
        <f t="shared" si="702"/>
        <v>0</v>
      </c>
      <c r="AV1697">
        <f t="shared" si="703"/>
        <v>0</v>
      </c>
      <c r="AW1697">
        <f t="shared" si="704"/>
        <v>0</v>
      </c>
      <c r="AX1697">
        <f t="shared" si="705"/>
        <v>0</v>
      </c>
      <c r="AY1697">
        <f t="shared" si="706"/>
        <v>0</v>
      </c>
      <c r="AZ1697">
        <f t="shared" si="707"/>
        <v>0</v>
      </c>
    </row>
    <row r="1698" spans="1:52" ht="15" customHeight="1">
      <c r="A1698" s="245"/>
      <c r="B1698" s="9"/>
      <c r="C1698" s="270" t="s">
        <v>897</v>
      </c>
      <c r="D1698" s="389" t="str">
        <f t="shared" si="711"/>
        <v/>
      </c>
      <c r="E1698" s="390"/>
      <c r="F1698" s="391"/>
      <c r="G1698" s="480" t="str">
        <f t="shared" si="712"/>
        <v/>
      </c>
      <c r="H1698" s="481"/>
      <c r="I1698" s="481"/>
      <c r="J1698" s="481"/>
      <c r="K1698" s="481"/>
      <c r="L1698" s="482"/>
      <c r="M1698" s="27"/>
      <c r="N1698" s="27"/>
      <c r="O1698" s="27"/>
      <c r="P1698" s="27"/>
      <c r="Q1698" s="27"/>
      <c r="R1698" s="27"/>
      <c r="S1698" s="27"/>
      <c r="T1698" s="27"/>
      <c r="U1698" s="27"/>
      <c r="V1698" s="27"/>
      <c r="W1698" s="27"/>
      <c r="X1698" s="27"/>
      <c r="Y1698" s="27"/>
      <c r="Z1698" s="27"/>
      <c r="AA1698" s="27"/>
      <c r="AB1698" s="27"/>
      <c r="AC1698" s="27"/>
      <c r="AD1698" s="27"/>
      <c r="AI1698">
        <f t="shared" si="708"/>
        <v>0</v>
      </c>
      <c r="AJ1698">
        <f t="shared" si="709"/>
        <v>0</v>
      </c>
      <c r="AK1698">
        <f t="shared" si="710"/>
        <v>0</v>
      </c>
      <c r="AL1698">
        <f t="shared" si="693"/>
        <v>0</v>
      </c>
      <c r="AM1698">
        <f t="shared" si="694"/>
        <v>0</v>
      </c>
      <c r="AN1698">
        <f t="shared" si="695"/>
        <v>0</v>
      </c>
      <c r="AO1698">
        <f t="shared" si="696"/>
        <v>0</v>
      </c>
      <c r="AP1698">
        <f t="shared" si="697"/>
        <v>0</v>
      </c>
      <c r="AQ1698">
        <f t="shared" si="698"/>
        <v>0</v>
      </c>
      <c r="AR1698">
        <f t="shared" si="699"/>
        <v>0</v>
      </c>
      <c r="AS1698">
        <f t="shared" si="700"/>
        <v>0</v>
      </c>
      <c r="AT1698">
        <f t="shared" si="701"/>
        <v>0</v>
      </c>
      <c r="AU1698">
        <f t="shared" si="702"/>
        <v>0</v>
      </c>
      <c r="AV1698">
        <f t="shared" si="703"/>
        <v>0</v>
      </c>
      <c r="AW1698">
        <f t="shared" si="704"/>
        <v>0</v>
      </c>
      <c r="AX1698">
        <f t="shared" si="705"/>
        <v>0</v>
      </c>
      <c r="AY1698">
        <f t="shared" si="706"/>
        <v>0</v>
      </c>
      <c r="AZ1698">
        <f t="shared" si="707"/>
        <v>0</v>
      </c>
    </row>
    <row r="1699" spans="1:52" ht="15" customHeight="1">
      <c r="A1699" s="245"/>
      <c r="B1699" s="9"/>
      <c r="C1699" s="270" t="s">
        <v>898</v>
      </c>
      <c r="D1699" s="389" t="str">
        <f t="shared" si="711"/>
        <v/>
      </c>
      <c r="E1699" s="390"/>
      <c r="F1699" s="391"/>
      <c r="G1699" s="480" t="str">
        <f t="shared" si="712"/>
        <v/>
      </c>
      <c r="H1699" s="481"/>
      <c r="I1699" s="481"/>
      <c r="J1699" s="481"/>
      <c r="K1699" s="481"/>
      <c r="L1699" s="482"/>
      <c r="M1699" s="27"/>
      <c r="N1699" s="27"/>
      <c r="O1699" s="27"/>
      <c r="P1699" s="27"/>
      <c r="Q1699" s="27"/>
      <c r="R1699" s="27"/>
      <c r="S1699" s="27"/>
      <c r="T1699" s="27"/>
      <c r="U1699" s="27"/>
      <c r="V1699" s="27"/>
      <c r="W1699" s="27"/>
      <c r="X1699" s="27"/>
      <c r="Y1699" s="27"/>
      <c r="Z1699" s="27"/>
      <c r="AA1699" s="27"/>
      <c r="AB1699" s="27"/>
      <c r="AC1699" s="27"/>
      <c r="AD1699" s="27"/>
      <c r="AI1699">
        <f t="shared" si="708"/>
        <v>0</v>
      </c>
      <c r="AJ1699">
        <f t="shared" si="709"/>
        <v>0</v>
      </c>
      <c r="AK1699">
        <f t="shared" si="710"/>
        <v>0</v>
      </c>
      <c r="AL1699">
        <f t="shared" si="693"/>
        <v>0</v>
      </c>
      <c r="AM1699">
        <f t="shared" si="694"/>
        <v>0</v>
      </c>
      <c r="AN1699">
        <f t="shared" si="695"/>
        <v>0</v>
      </c>
      <c r="AO1699">
        <f t="shared" si="696"/>
        <v>0</v>
      </c>
      <c r="AP1699">
        <f t="shared" si="697"/>
        <v>0</v>
      </c>
      <c r="AQ1699">
        <f t="shared" si="698"/>
        <v>0</v>
      </c>
      <c r="AR1699">
        <f t="shared" si="699"/>
        <v>0</v>
      </c>
      <c r="AS1699">
        <f t="shared" si="700"/>
        <v>0</v>
      </c>
      <c r="AT1699">
        <f t="shared" si="701"/>
        <v>0</v>
      </c>
      <c r="AU1699">
        <f t="shared" si="702"/>
        <v>0</v>
      </c>
      <c r="AV1699">
        <f t="shared" si="703"/>
        <v>0</v>
      </c>
      <c r="AW1699">
        <f t="shared" si="704"/>
        <v>0</v>
      </c>
      <c r="AX1699">
        <f t="shared" si="705"/>
        <v>0</v>
      </c>
      <c r="AY1699">
        <f t="shared" si="706"/>
        <v>0</v>
      </c>
      <c r="AZ1699">
        <f t="shared" si="707"/>
        <v>0</v>
      </c>
    </row>
    <row r="1700" spans="1:52" ht="15" customHeight="1">
      <c r="A1700" s="245"/>
      <c r="B1700" s="9"/>
      <c r="C1700" s="270" t="s">
        <v>899</v>
      </c>
      <c r="D1700" s="389" t="str">
        <f t="shared" si="711"/>
        <v/>
      </c>
      <c r="E1700" s="390"/>
      <c r="F1700" s="391"/>
      <c r="G1700" s="480" t="str">
        <f t="shared" si="712"/>
        <v/>
      </c>
      <c r="H1700" s="481"/>
      <c r="I1700" s="481"/>
      <c r="J1700" s="481"/>
      <c r="K1700" s="481"/>
      <c r="L1700" s="482"/>
      <c r="M1700" s="27"/>
      <c r="N1700" s="27"/>
      <c r="O1700" s="27"/>
      <c r="P1700" s="27"/>
      <c r="Q1700" s="27"/>
      <c r="R1700" s="27"/>
      <c r="S1700" s="27"/>
      <c r="T1700" s="27"/>
      <c r="U1700" s="27"/>
      <c r="V1700" s="27"/>
      <c r="W1700" s="27"/>
      <c r="X1700" s="27"/>
      <c r="Y1700" s="27"/>
      <c r="Z1700" s="27"/>
      <c r="AA1700" s="27"/>
      <c r="AB1700" s="27"/>
      <c r="AC1700" s="27"/>
      <c r="AD1700" s="27"/>
      <c r="AI1700">
        <f t="shared" si="708"/>
        <v>0</v>
      </c>
      <c r="AJ1700">
        <f t="shared" si="709"/>
        <v>0</v>
      </c>
      <c r="AK1700">
        <f t="shared" si="710"/>
        <v>0</v>
      </c>
      <c r="AL1700">
        <f t="shared" si="693"/>
        <v>0</v>
      </c>
      <c r="AM1700">
        <f t="shared" si="694"/>
        <v>0</v>
      </c>
      <c r="AN1700">
        <f t="shared" si="695"/>
        <v>0</v>
      </c>
      <c r="AO1700">
        <f t="shared" si="696"/>
        <v>0</v>
      </c>
      <c r="AP1700">
        <f t="shared" si="697"/>
        <v>0</v>
      </c>
      <c r="AQ1700">
        <f t="shared" si="698"/>
        <v>0</v>
      </c>
      <c r="AR1700">
        <f t="shared" si="699"/>
        <v>0</v>
      </c>
      <c r="AS1700">
        <f t="shared" si="700"/>
        <v>0</v>
      </c>
      <c r="AT1700">
        <f t="shared" si="701"/>
        <v>0</v>
      </c>
      <c r="AU1700">
        <f t="shared" si="702"/>
        <v>0</v>
      </c>
      <c r="AV1700">
        <f t="shared" si="703"/>
        <v>0</v>
      </c>
      <c r="AW1700">
        <f t="shared" si="704"/>
        <v>0</v>
      </c>
      <c r="AX1700">
        <f t="shared" si="705"/>
        <v>0</v>
      </c>
      <c r="AY1700">
        <f t="shared" si="706"/>
        <v>0</v>
      </c>
      <c r="AZ1700">
        <f t="shared" si="707"/>
        <v>0</v>
      </c>
    </row>
    <row r="1701" spans="1:52" ht="15" customHeight="1">
      <c r="A1701" s="245"/>
      <c r="B1701" s="9"/>
      <c r="C1701" s="270" t="s">
        <v>900</v>
      </c>
      <c r="D1701" s="389" t="str">
        <f t="shared" si="711"/>
        <v/>
      </c>
      <c r="E1701" s="390"/>
      <c r="F1701" s="391"/>
      <c r="G1701" s="480" t="str">
        <f t="shared" si="712"/>
        <v/>
      </c>
      <c r="H1701" s="481"/>
      <c r="I1701" s="481"/>
      <c r="J1701" s="481"/>
      <c r="K1701" s="481"/>
      <c r="L1701" s="482"/>
      <c r="M1701" s="27"/>
      <c r="N1701" s="27"/>
      <c r="O1701" s="27"/>
      <c r="P1701" s="27"/>
      <c r="Q1701" s="27"/>
      <c r="R1701" s="27"/>
      <c r="S1701" s="27"/>
      <c r="T1701" s="27"/>
      <c r="U1701" s="27"/>
      <c r="V1701" s="27"/>
      <c r="W1701" s="27"/>
      <c r="X1701" s="27"/>
      <c r="Y1701" s="27"/>
      <c r="Z1701" s="27"/>
      <c r="AA1701" s="27"/>
      <c r="AB1701" s="27"/>
      <c r="AC1701" s="27"/>
      <c r="AD1701" s="27"/>
      <c r="AI1701">
        <f t="shared" si="708"/>
        <v>0</v>
      </c>
      <c r="AJ1701">
        <f t="shared" si="709"/>
        <v>0</v>
      </c>
      <c r="AK1701">
        <f t="shared" si="710"/>
        <v>0</v>
      </c>
      <c r="AL1701">
        <f t="shared" si="693"/>
        <v>0</v>
      </c>
      <c r="AM1701">
        <f t="shared" si="694"/>
        <v>0</v>
      </c>
      <c r="AN1701">
        <f t="shared" si="695"/>
        <v>0</v>
      </c>
      <c r="AO1701">
        <f t="shared" si="696"/>
        <v>0</v>
      </c>
      <c r="AP1701">
        <f t="shared" si="697"/>
        <v>0</v>
      </c>
      <c r="AQ1701">
        <f t="shared" si="698"/>
        <v>0</v>
      </c>
      <c r="AR1701">
        <f t="shared" si="699"/>
        <v>0</v>
      </c>
      <c r="AS1701">
        <f t="shared" si="700"/>
        <v>0</v>
      </c>
      <c r="AT1701">
        <f t="shared" si="701"/>
        <v>0</v>
      </c>
      <c r="AU1701">
        <f t="shared" si="702"/>
        <v>0</v>
      </c>
      <c r="AV1701">
        <f t="shared" si="703"/>
        <v>0</v>
      </c>
      <c r="AW1701">
        <f t="shared" si="704"/>
        <v>0</v>
      </c>
      <c r="AX1701">
        <f t="shared" si="705"/>
        <v>0</v>
      </c>
      <c r="AY1701">
        <f t="shared" si="706"/>
        <v>0</v>
      </c>
      <c r="AZ1701">
        <f t="shared" si="707"/>
        <v>0</v>
      </c>
    </row>
    <row r="1702" spans="1:52" ht="15" customHeight="1">
      <c r="A1702" s="245"/>
      <c r="B1702" s="9"/>
      <c r="C1702" s="270" t="s">
        <v>901</v>
      </c>
      <c r="D1702" s="389" t="str">
        <f t="shared" si="711"/>
        <v/>
      </c>
      <c r="E1702" s="390"/>
      <c r="F1702" s="391"/>
      <c r="G1702" s="480" t="str">
        <f t="shared" si="712"/>
        <v/>
      </c>
      <c r="H1702" s="481"/>
      <c r="I1702" s="481"/>
      <c r="J1702" s="481"/>
      <c r="K1702" s="481"/>
      <c r="L1702" s="482"/>
      <c r="M1702" s="27"/>
      <c r="N1702" s="27"/>
      <c r="O1702" s="27"/>
      <c r="P1702" s="27"/>
      <c r="Q1702" s="27"/>
      <c r="R1702" s="27"/>
      <c r="S1702" s="27"/>
      <c r="T1702" s="27"/>
      <c r="U1702" s="27"/>
      <c r="V1702" s="27"/>
      <c r="W1702" s="27"/>
      <c r="X1702" s="27"/>
      <c r="Y1702" s="27"/>
      <c r="Z1702" s="27"/>
      <c r="AA1702" s="27"/>
      <c r="AB1702" s="27"/>
      <c r="AC1702" s="27"/>
      <c r="AD1702" s="27"/>
      <c r="AI1702">
        <f t="shared" si="708"/>
        <v>0</v>
      </c>
      <c r="AJ1702">
        <f t="shared" si="709"/>
        <v>0</v>
      </c>
      <c r="AK1702">
        <f t="shared" si="710"/>
        <v>0</v>
      </c>
      <c r="AL1702">
        <f t="shared" si="693"/>
        <v>0</v>
      </c>
      <c r="AM1702">
        <f t="shared" si="694"/>
        <v>0</v>
      </c>
      <c r="AN1702">
        <f t="shared" si="695"/>
        <v>0</v>
      </c>
      <c r="AO1702">
        <f t="shared" si="696"/>
        <v>0</v>
      </c>
      <c r="AP1702">
        <f t="shared" si="697"/>
        <v>0</v>
      </c>
      <c r="AQ1702">
        <f t="shared" si="698"/>
        <v>0</v>
      </c>
      <c r="AR1702">
        <f t="shared" si="699"/>
        <v>0</v>
      </c>
      <c r="AS1702">
        <f t="shared" si="700"/>
        <v>0</v>
      </c>
      <c r="AT1702">
        <f t="shared" si="701"/>
        <v>0</v>
      </c>
      <c r="AU1702">
        <f t="shared" si="702"/>
        <v>0</v>
      </c>
      <c r="AV1702">
        <f t="shared" si="703"/>
        <v>0</v>
      </c>
      <c r="AW1702">
        <f t="shared" si="704"/>
        <v>0</v>
      </c>
      <c r="AX1702">
        <f t="shared" si="705"/>
        <v>0</v>
      </c>
      <c r="AY1702">
        <f t="shared" si="706"/>
        <v>0</v>
      </c>
      <c r="AZ1702">
        <f t="shared" si="707"/>
        <v>0</v>
      </c>
    </row>
    <row r="1703" spans="1:52" ht="15" customHeight="1">
      <c r="A1703" s="245"/>
      <c r="B1703" s="9"/>
      <c r="C1703" s="270" t="s">
        <v>902</v>
      </c>
      <c r="D1703" s="389" t="str">
        <f t="shared" si="711"/>
        <v/>
      </c>
      <c r="E1703" s="390"/>
      <c r="F1703" s="391"/>
      <c r="G1703" s="480" t="str">
        <f t="shared" si="712"/>
        <v/>
      </c>
      <c r="H1703" s="481"/>
      <c r="I1703" s="481"/>
      <c r="J1703" s="481"/>
      <c r="K1703" s="481"/>
      <c r="L1703" s="482"/>
      <c r="M1703" s="27"/>
      <c r="N1703" s="27"/>
      <c r="O1703" s="27"/>
      <c r="P1703" s="27"/>
      <c r="Q1703" s="27"/>
      <c r="R1703" s="27"/>
      <c r="S1703" s="27"/>
      <c r="T1703" s="27"/>
      <c r="U1703" s="27"/>
      <c r="V1703" s="27"/>
      <c r="W1703" s="27"/>
      <c r="X1703" s="27"/>
      <c r="Y1703" s="27"/>
      <c r="Z1703" s="27"/>
      <c r="AA1703" s="27"/>
      <c r="AB1703" s="27"/>
      <c r="AC1703" s="27"/>
      <c r="AD1703" s="27"/>
      <c r="AI1703">
        <f t="shared" si="708"/>
        <v>0</v>
      </c>
      <c r="AJ1703">
        <f t="shared" si="709"/>
        <v>0</v>
      </c>
      <c r="AK1703">
        <f t="shared" si="710"/>
        <v>0</v>
      </c>
      <c r="AL1703">
        <f t="shared" si="693"/>
        <v>0</v>
      </c>
      <c r="AM1703">
        <f t="shared" si="694"/>
        <v>0</v>
      </c>
      <c r="AN1703">
        <f t="shared" si="695"/>
        <v>0</v>
      </c>
      <c r="AO1703">
        <f t="shared" si="696"/>
        <v>0</v>
      </c>
      <c r="AP1703">
        <f t="shared" si="697"/>
        <v>0</v>
      </c>
      <c r="AQ1703">
        <f t="shared" si="698"/>
        <v>0</v>
      </c>
      <c r="AR1703">
        <f t="shared" si="699"/>
        <v>0</v>
      </c>
      <c r="AS1703">
        <f t="shared" si="700"/>
        <v>0</v>
      </c>
      <c r="AT1703">
        <f t="shared" si="701"/>
        <v>0</v>
      </c>
      <c r="AU1703">
        <f t="shared" si="702"/>
        <v>0</v>
      </c>
      <c r="AV1703">
        <f t="shared" si="703"/>
        <v>0</v>
      </c>
      <c r="AW1703">
        <f t="shared" si="704"/>
        <v>0</v>
      </c>
      <c r="AX1703">
        <f t="shared" si="705"/>
        <v>0</v>
      </c>
      <c r="AY1703">
        <f t="shared" si="706"/>
        <v>0</v>
      </c>
      <c r="AZ1703">
        <f t="shared" si="707"/>
        <v>0</v>
      </c>
    </row>
    <row r="1704" spans="1:52" ht="15" customHeight="1">
      <c r="A1704" s="245"/>
      <c r="B1704" s="9"/>
      <c r="C1704" s="270" t="s">
        <v>903</v>
      </c>
      <c r="D1704" s="389" t="str">
        <f t="shared" si="711"/>
        <v/>
      </c>
      <c r="E1704" s="390"/>
      <c r="F1704" s="391"/>
      <c r="G1704" s="480" t="str">
        <f t="shared" si="712"/>
        <v/>
      </c>
      <c r="H1704" s="481"/>
      <c r="I1704" s="481"/>
      <c r="J1704" s="481"/>
      <c r="K1704" s="481"/>
      <c r="L1704" s="482"/>
      <c r="M1704" s="27"/>
      <c r="N1704" s="27"/>
      <c r="O1704" s="27"/>
      <c r="P1704" s="27"/>
      <c r="Q1704" s="27"/>
      <c r="R1704" s="27"/>
      <c r="S1704" s="27"/>
      <c r="T1704" s="27"/>
      <c r="U1704" s="27"/>
      <c r="V1704" s="27"/>
      <c r="W1704" s="27"/>
      <c r="X1704" s="27"/>
      <c r="Y1704" s="27"/>
      <c r="Z1704" s="27"/>
      <c r="AA1704" s="27"/>
      <c r="AB1704" s="27"/>
      <c r="AC1704" s="27"/>
      <c r="AD1704" s="27"/>
      <c r="AI1704">
        <f t="shared" si="708"/>
        <v>0</v>
      </c>
      <c r="AJ1704">
        <f t="shared" si="709"/>
        <v>0</v>
      </c>
      <c r="AK1704">
        <f t="shared" si="710"/>
        <v>0</v>
      </c>
      <c r="AL1704">
        <f t="shared" si="693"/>
        <v>0</v>
      </c>
      <c r="AM1704">
        <f t="shared" si="694"/>
        <v>0</v>
      </c>
      <c r="AN1704">
        <f t="shared" si="695"/>
        <v>0</v>
      </c>
      <c r="AO1704">
        <f t="shared" si="696"/>
        <v>0</v>
      </c>
      <c r="AP1704">
        <f t="shared" si="697"/>
        <v>0</v>
      </c>
      <c r="AQ1704">
        <f t="shared" si="698"/>
        <v>0</v>
      </c>
      <c r="AR1704">
        <f t="shared" si="699"/>
        <v>0</v>
      </c>
      <c r="AS1704">
        <f t="shared" si="700"/>
        <v>0</v>
      </c>
      <c r="AT1704">
        <f t="shared" si="701"/>
        <v>0</v>
      </c>
      <c r="AU1704">
        <f t="shared" si="702"/>
        <v>0</v>
      </c>
      <c r="AV1704">
        <f t="shared" si="703"/>
        <v>0</v>
      </c>
      <c r="AW1704">
        <f t="shared" si="704"/>
        <v>0</v>
      </c>
      <c r="AX1704">
        <f t="shared" si="705"/>
        <v>0</v>
      </c>
      <c r="AY1704">
        <f t="shared" si="706"/>
        <v>0</v>
      </c>
      <c r="AZ1704">
        <f t="shared" si="707"/>
        <v>0</v>
      </c>
    </row>
    <row r="1705" spans="1:52" ht="15" customHeight="1">
      <c r="A1705" s="245"/>
      <c r="B1705" s="9"/>
      <c r="C1705" s="270" t="s">
        <v>904</v>
      </c>
      <c r="D1705" s="389" t="str">
        <f t="shared" si="711"/>
        <v/>
      </c>
      <c r="E1705" s="390"/>
      <c r="F1705" s="391"/>
      <c r="G1705" s="480" t="str">
        <f t="shared" si="712"/>
        <v/>
      </c>
      <c r="H1705" s="481"/>
      <c r="I1705" s="481"/>
      <c r="J1705" s="481"/>
      <c r="K1705" s="481"/>
      <c r="L1705" s="482"/>
      <c r="M1705" s="27"/>
      <c r="N1705" s="27"/>
      <c r="O1705" s="27"/>
      <c r="P1705" s="27"/>
      <c r="Q1705" s="27"/>
      <c r="R1705" s="27"/>
      <c r="S1705" s="27"/>
      <c r="T1705" s="27"/>
      <c r="U1705" s="27"/>
      <c r="V1705" s="27"/>
      <c r="W1705" s="27"/>
      <c r="X1705" s="27"/>
      <c r="Y1705" s="27"/>
      <c r="Z1705" s="27"/>
      <c r="AA1705" s="27"/>
      <c r="AB1705" s="27"/>
      <c r="AC1705" s="27"/>
      <c r="AD1705" s="27"/>
      <c r="AI1705">
        <f t="shared" si="708"/>
        <v>0</v>
      </c>
      <c r="AJ1705">
        <f t="shared" si="709"/>
        <v>0</v>
      </c>
      <c r="AK1705">
        <f t="shared" si="710"/>
        <v>0</v>
      </c>
      <c r="AL1705">
        <f t="shared" si="693"/>
        <v>0</v>
      </c>
      <c r="AM1705">
        <f t="shared" si="694"/>
        <v>0</v>
      </c>
      <c r="AN1705">
        <f t="shared" si="695"/>
        <v>0</v>
      </c>
      <c r="AO1705">
        <f t="shared" si="696"/>
        <v>0</v>
      </c>
      <c r="AP1705">
        <f t="shared" si="697"/>
        <v>0</v>
      </c>
      <c r="AQ1705">
        <f t="shared" si="698"/>
        <v>0</v>
      </c>
      <c r="AR1705">
        <f t="shared" si="699"/>
        <v>0</v>
      </c>
      <c r="AS1705">
        <f t="shared" si="700"/>
        <v>0</v>
      </c>
      <c r="AT1705">
        <f t="shared" si="701"/>
        <v>0</v>
      </c>
      <c r="AU1705">
        <f t="shared" si="702"/>
        <v>0</v>
      </c>
      <c r="AV1705">
        <f t="shared" si="703"/>
        <v>0</v>
      </c>
      <c r="AW1705">
        <f t="shared" si="704"/>
        <v>0</v>
      </c>
      <c r="AX1705">
        <f t="shared" si="705"/>
        <v>0</v>
      </c>
      <c r="AY1705">
        <f t="shared" si="706"/>
        <v>0</v>
      </c>
      <c r="AZ1705">
        <f t="shared" si="707"/>
        <v>0</v>
      </c>
    </row>
    <row r="1706" spans="1:52" ht="15" customHeight="1">
      <c r="A1706" s="245"/>
      <c r="B1706" s="9"/>
      <c r="C1706" s="270" t="s">
        <v>905</v>
      </c>
      <c r="D1706" s="389" t="str">
        <f t="shared" si="711"/>
        <v/>
      </c>
      <c r="E1706" s="390"/>
      <c r="F1706" s="391"/>
      <c r="G1706" s="480" t="str">
        <f t="shared" si="712"/>
        <v/>
      </c>
      <c r="H1706" s="481"/>
      <c r="I1706" s="481"/>
      <c r="J1706" s="481"/>
      <c r="K1706" s="481"/>
      <c r="L1706" s="482"/>
      <c r="M1706" s="27"/>
      <c r="N1706" s="27"/>
      <c r="O1706" s="27"/>
      <c r="P1706" s="27"/>
      <c r="Q1706" s="27"/>
      <c r="R1706" s="27"/>
      <c r="S1706" s="27"/>
      <c r="T1706" s="27"/>
      <c r="U1706" s="27"/>
      <c r="V1706" s="27"/>
      <c r="W1706" s="27"/>
      <c r="X1706" s="27"/>
      <c r="Y1706" s="27"/>
      <c r="Z1706" s="27"/>
      <c r="AA1706" s="27"/>
      <c r="AB1706" s="27"/>
      <c r="AC1706" s="27"/>
      <c r="AD1706" s="27"/>
      <c r="AI1706">
        <f t="shared" si="708"/>
        <v>0</v>
      </c>
      <c r="AJ1706">
        <f t="shared" si="709"/>
        <v>0</v>
      </c>
      <c r="AK1706">
        <f t="shared" si="710"/>
        <v>0</v>
      </c>
      <c r="AL1706">
        <f t="shared" si="693"/>
        <v>0</v>
      </c>
      <c r="AM1706">
        <f t="shared" si="694"/>
        <v>0</v>
      </c>
      <c r="AN1706">
        <f t="shared" si="695"/>
        <v>0</v>
      </c>
      <c r="AO1706">
        <f t="shared" si="696"/>
        <v>0</v>
      </c>
      <c r="AP1706">
        <f t="shared" si="697"/>
        <v>0</v>
      </c>
      <c r="AQ1706">
        <f t="shared" si="698"/>
        <v>0</v>
      </c>
      <c r="AR1706">
        <f t="shared" si="699"/>
        <v>0</v>
      </c>
      <c r="AS1706">
        <f t="shared" si="700"/>
        <v>0</v>
      </c>
      <c r="AT1706">
        <f t="shared" si="701"/>
        <v>0</v>
      </c>
      <c r="AU1706">
        <f t="shared" si="702"/>
        <v>0</v>
      </c>
      <c r="AV1706">
        <f t="shared" si="703"/>
        <v>0</v>
      </c>
      <c r="AW1706">
        <f t="shared" si="704"/>
        <v>0</v>
      </c>
      <c r="AX1706">
        <f t="shared" si="705"/>
        <v>0</v>
      </c>
      <c r="AY1706">
        <f t="shared" si="706"/>
        <v>0</v>
      </c>
      <c r="AZ1706">
        <f t="shared" si="707"/>
        <v>0</v>
      </c>
    </row>
    <row r="1707" spans="1:52" ht="15" customHeight="1">
      <c r="A1707" s="245"/>
      <c r="B1707" s="9"/>
      <c r="C1707" s="270" t="s">
        <v>906</v>
      </c>
      <c r="D1707" s="389" t="str">
        <f t="shared" si="711"/>
        <v/>
      </c>
      <c r="E1707" s="390"/>
      <c r="F1707" s="391"/>
      <c r="G1707" s="480" t="str">
        <f t="shared" si="712"/>
        <v/>
      </c>
      <c r="H1707" s="481"/>
      <c r="I1707" s="481"/>
      <c r="J1707" s="481"/>
      <c r="K1707" s="481"/>
      <c r="L1707" s="482"/>
      <c r="M1707" s="27"/>
      <c r="N1707" s="27"/>
      <c r="O1707" s="27"/>
      <c r="P1707" s="27"/>
      <c r="Q1707" s="27"/>
      <c r="R1707" s="27"/>
      <c r="S1707" s="27"/>
      <c r="T1707" s="27"/>
      <c r="U1707" s="27"/>
      <c r="V1707" s="27"/>
      <c r="W1707" s="27"/>
      <c r="X1707" s="27"/>
      <c r="Y1707" s="27"/>
      <c r="Z1707" s="27"/>
      <c r="AA1707" s="27"/>
      <c r="AB1707" s="27"/>
      <c r="AC1707" s="27"/>
      <c r="AD1707" s="27"/>
      <c r="AI1707">
        <f t="shared" si="708"/>
        <v>0</v>
      </c>
      <c r="AJ1707">
        <f t="shared" si="709"/>
        <v>0</v>
      </c>
      <c r="AK1707">
        <f t="shared" si="710"/>
        <v>0</v>
      </c>
      <c r="AL1707">
        <f t="shared" si="693"/>
        <v>0</v>
      </c>
      <c r="AM1707">
        <f t="shared" si="694"/>
        <v>0</v>
      </c>
      <c r="AN1707">
        <f t="shared" si="695"/>
        <v>0</v>
      </c>
      <c r="AO1707">
        <f t="shared" si="696"/>
        <v>0</v>
      </c>
      <c r="AP1707">
        <f t="shared" si="697"/>
        <v>0</v>
      </c>
      <c r="AQ1707">
        <f t="shared" si="698"/>
        <v>0</v>
      </c>
      <c r="AR1707">
        <f t="shared" si="699"/>
        <v>0</v>
      </c>
      <c r="AS1707">
        <f t="shared" si="700"/>
        <v>0</v>
      </c>
      <c r="AT1707">
        <f t="shared" si="701"/>
        <v>0</v>
      </c>
      <c r="AU1707">
        <f t="shared" si="702"/>
        <v>0</v>
      </c>
      <c r="AV1707">
        <f t="shared" si="703"/>
        <v>0</v>
      </c>
      <c r="AW1707">
        <f t="shared" si="704"/>
        <v>0</v>
      </c>
      <c r="AX1707">
        <f t="shared" si="705"/>
        <v>0</v>
      </c>
      <c r="AY1707">
        <f t="shared" si="706"/>
        <v>0</v>
      </c>
      <c r="AZ1707">
        <f t="shared" si="707"/>
        <v>0</v>
      </c>
    </row>
    <row r="1708" spans="1:52" ht="15" customHeight="1">
      <c r="A1708" s="245"/>
      <c r="B1708" s="9"/>
      <c r="C1708" s="270" t="s">
        <v>907</v>
      </c>
      <c r="D1708" s="389" t="str">
        <f t="shared" si="711"/>
        <v/>
      </c>
      <c r="E1708" s="390"/>
      <c r="F1708" s="391"/>
      <c r="G1708" s="480" t="str">
        <f t="shared" si="712"/>
        <v/>
      </c>
      <c r="H1708" s="481"/>
      <c r="I1708" s="481"/>
      <c r="J1708" s="481"/>
      <c r="K1708" s="481"/>
      <c r="L1708" s="482"/>
      <c r="M1708" s="27"/>
      <c r="N1708" s="27"/>
      <c r="O1708" s="27"/>
      <c r="P1708" s="27"/>
      <c r="Q1708" s="27"/>
      <c r="R1708" s="27"/>
      <c r="S1708" s="27"/>
      <c r="T1708" s="27"/>
      <c r="U1708" s="27"/>
      <c r="V1708" s="27"/>
      <c r="W1708" s="27"/>
      <c r="X1708" s="27"/>
      <c r="Y1708" s="27"/>
      <c r="Z1708" s="27"/>
      <c r="AA1708" s="27"/>
      <c r="AB1708" s="27"/>
      <c r="AC1708" s="27"/>
      <c r="AD1708" s="27"/>
      <c r="AI1708">
        <f t="shared" si="708"/>
        <v>0</v>
      </c>
      <c r="AJ1708">
        <f t="shared" si="709"/>
        <v>0</v>
      </c>
      <c r="AK1708">
        <f t="shared" si="710"/>
        <v>0</v>
      </c>
      <c r="AL1708">
        <f t="shared" si="693"/>
        <v>0</v>
      </c>
      <c r="AM1708">
        <f t="shared" si="694"/>
        <v>0</v>
      </c>
      <c r="AN1708">
        <f t="shared" si="695"/>
        <v>0</v>
      </c>
      <c r="AO1708">
        <f t="shared" si="696"/>
        <v>0</v>
      </c>
      <c r="AP1708">
        <f t="shared" si="697"/>
        <v>0</v>
      </c>
      <c r="AQ1708">
        <f t="shared" si="698"/>
        <v>0</v>
      </c>
      <c r="AR1708">
        <f t="shared" si="699"/>
        <v>0</v>
      </c>
      <c r="AS1708">
        <f t="shared" si="700"/>
        <v>0</v>
      </c>
      <c r="AT1708">
        <f t="shared" si="701"/>
        <v>0</v>
      </c>
      <c r="AU1708">
        <f t="shared" si="702"/>
        <v>0</v>
      </c>
      <c r="AV1708">
        <f t="shared" si="703"/>
        <v>0</v>
      </c>
      <c r="AW1708">
        <f t="shared" si="704"/>
        <v>0</v>
      </c>
      <c r="AX1708">
        <f t="shared" si="705"/>
        <v>0</v>
      </c>
      <c r="AY1708">
        <f t="shared" si="706"/>
        <v>0</v>
      </c>
      <c r="AZ1708">
        <f t="shared" si="707"/>
        <v>0</v>
      </c>
    </row>
    <row r="1709" spans="1:52" ht="15" customHeight="1">
      <c r="A1709" s="245"/>
      <c r="B1709" s="9"/>
      <c r="C1709" s="270" t="s">
        <v>908</v>
      </c>
      <c r="D1709" s="389" t="str">
        <f t="shared" si="711"/>
        <v/>
      </c>
      <c r="E1709" s="390"/>
      <c r="F1709" s="391"/>
      <c r="G1709" s="480" t="str">
        <f t="shared" si="712"/>
        <v/>
      </c>
      <c r="H1709" s="481"/>
      <c r="I1709" s="481"/>
      <c r="J1709" s="481"/>
      <c r="K1709" s="481"/>
      <c r="L1709" s="482"/>
      <c r="M1709" s="27"/>
      <c r="N1709" s="27"/>
      <c r="O1709" s="27"/>
      <c r="P1709" s="27"/>
      <c r="Q1709" s="27"/>
      <c r="R1709" s="27"/>
      <c r="S1709" s="27"/>
      <c r="T1709" s="27"/>
      <c r="U1709" s="27"/>
      <c r="V1709" s="27"/>
      <c r="W1709" s="27"/>
      <c r="X1709" s="27"/>
      <c r="Y1709" s="27"/>
      <c r="Z1709" s="27"/>
      <c r="AA1709" s="27"/>
      <c r="AB1709" s="27"/>
      <c r="AC1709" s="27"/>
      <c r="AD1709" s="27"/>
      <c r="AI1709">
        <f t="shared" si="708"/>
        <v>0</v>
      </c>
      <c r="AJ1709">
        <f t="shared" si="709"/>
        <v>0</v>
      </c>
      <c r="AK1709">
        <f t="shared" si="710"/>
        <v>0</v>
      </c>
      <c r="AL1709">
        <f t="shared" si="693"/>
        <v>0</v>
      </c>
      <c r="AM1709">
        <f t="shared" si="694"/>
        <v>0</v>
      </c>
      <c r="AN1709">
        <f t="shared" si="695"/>
        <v>0</v>
      </c>
      <c r="AO1709">
        <f t="shared" si="696"/>
        <v>0</v>
      </c>
      <c r="AP1709">
        <f t="shared" si="697"/>
        <v>0</v>
      </c>
      <c r="AQ1709">
        <f t="shared" si="698"/>
        <v>0</v>
      </c>
      <c r="AR1709">
        <f t="shared" si="699"/>
        <v>0</v>
      </c>
      <c r="AS1709">
        <f t="shared" si="700"/>
        <v>0</v>
      </c>
      <c r="AT1709">
        <f t="shared" si="701"/>
        <v>0</v>
      </c>
      <c r="AU1709">
        <f t="shared" si="702"/>
        <v>0</v>
      </c>
      <c r="AV1709">
        <f t="shared" si="703"/>
        <v>0</v>
      </c>
      <c r="AW1709">
        <f t="shared" si="704"/>
        <v>0</v>
      </c>
      <c r="AX1709">
        <f t="shared" si="705"/>
        <v>0</v>
      </c>
      <c r="AY1709">
        <f t="shared" si="706"/>
        <v>0</v>
      </c>
      <c r="AZ1709">
        <f t="shared" si="707"/>
        <v>0</v>
      </c>
    </row>
    <row r="1710" spans="1:52" ht="15" customHeight="1">
      <c r="A1710" s="245"/>
      <c r="B1710" s="9"/>
      <c r="C1710" s="270" t="s">
        <v>909</v>
      </c>
      <c r="D1710" s="389" t="str">
        <f t="shared" si="711"/>
        <v/>
      </c>
      <c r="E1710" s="390"/>
      <c r="F1710" s="391"/>
      <c r="G1710" s="480" t="str">
        <f t="shared" si="712"/>
        <v/>
      </c>
      <c r="H1710" s="481"/>
      <c r="I1710" s="481"/>
      <c r="J1710" s="481"/>
      <c r="K1710" s="481"/>
      <c r="L1710" s="482"/>
      <c r="M1710" s="27"/>
      <c r="N1710" s="27"/>
      <c r="O1710" s="27"/>
      <c r="P1710" s="27"/>
      <c r="Q1710" s="27"/>
      <c r="R1710" s="27"/>
      <c r="S1710" s="27"/>
      <c r="T1710" s="27"/>
      <c r="U1710" s="27"/>
      <c r="V1710" s="27"/>
      <c r="W1710" s="27"/>
      <c r="X1710" s="27"/>
      <c r="Y1710" s="27"/>
      <c r="Z1710" s="27"/>
      <c r="AA1710" s="27"/>
      <c r="AB1710" s="27"/>
      <c r="AC1710" s="27"/>
      <c r="AD1710" s="27"/>
      <c r="AI1710">
        <f t="shared" si="708"/>
        <v>0</v>
      </c>
      <c r="AJ1710">
        <f t="shared" si="709"/>
        <v>0</v>
      </c>
      <c r="AK1710">
        <f t="shared" si="710"/>
        <v>0</v>
      </c>
      <c r="AL1710">
        <f t="shared" si="693"/>
        <v>0</v>
      </c>
      <c r="AM1710">
        <f t="shared" si="694"/>
        <v>0</v>
      </c>
      <c r="AN1710">
        <f t="shared" si="695"/>
        <v>0</v>
      </c>
      <c r="AO1710">
        <f t="shared" si="696"/>
        <v>0</v>
      </c>
      <c r="AP1710">
        <f t="shared" si="697"/>
        <v>0</v>
      </c>
      <c r="AQ1710">
        <f t="shared" si="698"/>
        <v>0</v>
      </c>
      <c r="AR1710">
        <f t="shared" si="699"/>
        <v>0</v>
      </c>
      <c r="AS1710">
        <f t="shared" si="700"/>
        <v>0</v>
      </c>
      <c r="AT1710">
        <f t="shared" si="701"/>
        <v>0</v>
      </c>
      <c r="AU1710">
        <f t="shared" si="702"/>
        <v>0</v>
      </c>
      <c r="AV1710">
        <f t="shared" si="703"/>
        <v>0</v>
      </c>
      <c r="AW1710">
        <f t="shared" si="704"/>
        <v>0</v>
      </c>
      <c r="AX1710">
        <f t="shared" si="705"/>
        <v>0</v>
      </c>
      <c r="AY1710">
        <f t="shared" si="706"/>
        <v>0</v>
      </c>
      <c r="AZ1710">
        <f t="shared" si="707"/>
        <v>0</v>
      </c>
    </row>
    <row r="1711" spans="1:52" ht="15" customHeight="1">
      <c r="A1711" s="245"/>
      <c r="B1711" s="9"/>
      <c r="C1711" s="270" t="s">
        <v>910</v>
      </c>
      <c r="D1711" s="389" t="str">
        <f t="shared" si="711"/>
        <v/>
      </c>
      <c r="E1711" s="390"/>
      <c r="F1711" s="391"/>
      <c r="G1711" s="480" t="str">
        <f t="shared" si="712"/>
        <v/>
      </c>
      <c r="H1711" s="481"/>
      <c r="I1711" s="481"/>
      <c r="J1711" s="481"/>
      <c r="K1711" s="481"/>
      <c r="L1711" s="482"/>
      <c r="M1711" s="27"/>
      <c r="N1711" s="27"/>
      <c r="O1711" s="27"/>
      <c r="P1711" s="27"/>
      <c r="Q1711" s="27"/>
      <c r="R1711" s="27"/>
      <c r="S1711" s="27"/>
      <c r="T1711" s="27"/>
      <c r="U1711" s="27"/>
      <c r="V1711" s="27"/>
      <c r="W1711" s="27"/>
      <c r="X1711" s="27"/>
      <c r="Y1711" s="27"/>
      <c r="Z1711" s="27"/>
      <c r="AA1711" s="27"/>
      <c r="AB1711" s="27"/>
      <c r="AC1711" s="27"/>
      <c r="AD1711" s="27"/>
      <c r="AI1711">
        <f t="shared" si="708"/>
        <v>0</v>
      </c>
      <c r="AJ1711">
        <f t="shared" si="709"/>
        <v>0</v>
      </c>
      <c r="AK1711">
        <f t="shared" si="710"/>
        <v>0</v>
      </c>
      <c r="AL1711">
        <f t="shared" si="693"/>
        <v>0</v>
      </c>
      <c r="AM1711">
        <f t="shared" si="694"/>
        <v>0</v>
      </c>
      <c r="AN1711">
        <f t="shared" si="695"/>
        <v>0</v>
      </c>
      <c r="AO1711">
        <f t="shared" si="696"/>
        <v>0</v>
      </c>
      <c r="AP1711">
        <f t="shared" si="697"/>
        <v>0</v>
      </c>
      <c r="AQ1711">
        <f t="shared" si="698"/>
        <v>0</v>
      </c>
      <c r="AR1711">
        <f t="shared" si="699"/>
        <v>0</v>
      </c>
      <c r="AS1711">
        <f t="shared" si="700"/>
        <v>0</v>
      </c>
      <c r="AT1711">
        <f t="shared" si="701"/>
        <v>0</v>
      </c>
      <c r="AU1711">
        <f t="shared" si="702"/>
        <v>0</v>
      </c>
      <c r="AV1711">
        <f t="shared" si="703"/>
        <v>0</v>
      </c>
      <c r="AW1711">
        <f t="shared" si="704"/>
        <v>0</v>
      </c>
      <c r="AX1711">
        <f t="shared" si="705"/>
        <v>0</v>
      </c>
      <c r="AY1711">
        <f t="shared" si="706"/>
        <v>0</v>
      </c>
      <c r="AZ1711">
        <f t="shared" si="707"/>
        <v>0</v>
      </c>
    </row>
    <row r="1712" spans="1:52" ht="15" customHeight="1">
      <c r="A1712" s="245"/>
      <c r="B1712" s="9"/>
      <c r="C1712" s="270" t="s">
        <v>911</v>
      </c>
      <c r="D1712" s="389" t="str">
        <f t="shared" si="711"/>
        <v/>
      </c>
      <c r="E1712" s="390"/>
      <c r="F1712" s="391"/>
      <c r="G1712" s="480" t="str">
        <f t="shared" si="712"/>
        <v/>
      </c>
      <c r="H1712" s="481"/>
      <c r="I1712" s="481"/>
      <c r="J1712" s="481"/>
      <c r="K1712" s="481"/>
      <c r="L1712" s="482"/>
      <c r="M1712" s="27"/>
      <c r="N1712" s="27"/>
      <c r="O1712" s="27"/>
      <c r="P1712" s="27"/>
      <c r="Q1712" s="27"/>
      <c r="R1712" s="27"/>
      <c r="S1712" s="27"/>
      <c r="T1712" s="27"/>
      <c r="U1712" s="27"/>
      <c r="V1712" s="27"/>
      <c r="W1712" s="27"/>
      <c r="X1712" s="27"/>
      <c r="Y1712" s="27"/>
      <c r="Z1712" s="27"/>
      <c r="AA1712" s="27"/>
      <c r="AB1712" s="27"/>
      <c r="AC1712" s="27"/>
      <c r="AD1712" s="27"/>
      <c r="AI1712">
        <f t="shared" si="708"/>
        <v>0</v>
      </c>
      <c r="AJ1712">
        <f t="shared" si="709"/>
        <v>0</v>
      </c>
      <c r="AK1712">
        <f t="shared" si="710"/>
        <v>0</v>
      </c>
      <c r="AL1712">
        <f t="shared" si="693"/>
        <v>0</v>
      </c>
      <c r="AM1712">
        <f t="shared" si="694"/>
        <v>0</v>
      </c>
      <c r="AN1712">
        <f t="shared" si="695"/>
        <v>0</v>
      </c>
      <c r="AO1712">
        <f t="shared" si="696"/>
        <v>0</v>
      </c>
      <c r="AP1712">
        <f t="shared" si="697"/>
        <v>0</v>
      </c>
      <c r="AQ1712">
        <f t="shared" si="698"/>
        <v>0</v>
      </c>
      <c r="AR1712">
        <f t="shared" si="699"/>
        <v>0</v>
      </c>
      <c r="AS1712">
        <f t="shared" si="700"/>
        <v>0</v>
      </c>
      <c r="AT1712">
        <f t="shared" si="701"/>
        <v>0</v>
      </c>
      <c r="AU1712">
        <f t="shared" si="702"/>
        <v>0</v>
      </c>
      <c r="AV1712">
        <f t="shared" si="703"/>
        <v>0</v>
      </c>
      <c r="AW1712">
        <f t="shared" si="704"/>
        <v>0</v>
      </c>
      <c r="AX1712">
        <f t="shared" si="705"/>
        <v>0</v>
      </c>
      <c r="AY1712">
        <f t="shared" si="706"/>
        <v>0</v>
      </c>
      <c r="AZ1712">
        <f t="shared" si="707"/>
        <v>0</v>
      </c>
    </row>
    <row r="1713" spans="1:52" ht="15" customHeight="1">
      <c r="A1713" s="245"/>
      <c r="B1713" s="9"/>
      <c r="C1713" s="270" t="s">
        <v>912</v>
      </c>
      <c r="D1713" s="389" t="str">
        <f t="shared" si="711"/>
        <v/>
      </c>
      <c r="E1713" s="390"/>
      <c r="F1713" s="391"/>
      <c r="G1713" s="480" t="str">
        <f t="shared" si="712"/>
        <v/>
      </c>
      <c r="H1713" s="481"/>
      <c r="I1713" s="481"/>
      <c r="J1713" s="481"/>
      <c r="K1713" s="481"/>
      <c r="L1713" s="482"/>
      <c r="M1713" s="27"/>
      <c r="N1713" s="27"/>
      <c r="O1713" s="27"/>
      <c r="P1713" s="27"/>
      <c r="Q1713" s="27"/>
      <c r="R1713" s="27"/>
      <c r="S1713" s="27"/>
      <c r="T1713" s="27"/>
      <c r="U1713" s="27"/>
      <c r="V1713" s="27"/>
      <c r="W1713" s="27"/>
      <c r="X1713" s="27"/>
      <c r="Y1713" s="27"/>
      <c r="Z1713" s="27"/>
      <c r="AA1713" s="27"/>
      <c r="AB1713" s="27"/>
      <c r="AC1713" s="27"/>
      <c r="AD1713" s="27"/>
      <c r="AI1713">
        <f t="shared" si="708"/>
        <v>0</v>
      </c>
      <c r="AJ1713">
        <f t="shared" si="709"/>
        <v>0</v>
      </c>
      <c r="AK1713">
        <f t="shared" si="710"/>
        <v>0</v>
      </c>
      <c r="AL1713">
        <f t="shared" si="693"/>
        <v>0</v>
      </c>
      <c r="AM1713">
        <f t="shared" si="694"/>
        <v>0</v>
      </c>
      <c r="AN1713">
        <f t="shared" si="695"/>
        <v>0</v>
      </c>
      <c r="AO1713">
        <f t="shared" si="696"/>
        <v>0</v>
      </c>
      <c r="AP1713">
        <f t="shared" si="697"/>
        <v>0</v>
      </c>
      <c r="AQ1713">
        <f t="shared" si="698"/>
        <v>0</v>
      </c>
      <c r="AR1713">
        <f t="shared" si="699"/>
        <v>0</v>
      </c>
      <c r="AS1713">
        <f t="shared" si="700"/>
        <v>0</v>
      </c>
      <c r="AT1713">
        <f t="shared" si="701"/>
        <v>0</v>
      </c>
      <c r="AU1713">
        <f t="shared" si="702"/>
        <v>0</v>
      </c>
      <c r="AV1713">
        <f t="shared" si="703"/>
        <v>0</v>
      </c>
      <c r="AW1713">
        <f t="shared" si="704"/>
        <v>0</v>
      </c>
      <c r="AX1713">
        <f t="shared" si="705"/>
        <v>0</v>
      </c>
      <c r="AY1713">
        <f t="shared" si="706"/>
        <v>0</v>
      </c>
      <c r="AZ1713">
        <f t="shared" si="707"/>
        <v>0</v>
      </c>
    </row>
    <row r="1714" spans="1:52" ht="15" customHeight="1">
      <c r="A1714" s="245"/>
      <c r="B1714" s="9"/>
      <c r="C1714" s="270" t="s">
        <v>913</v>
      </c>
      <c r="D1714" s="389" t="str">
        <f t="shared" si="711"/>
        <v/>
      </c>
      <c r="E1714" s="390"/>
      <c r="F1714" s="391"/>
      <c r="G1714" s="480" t="str">
        <f t="shared" si="712"/>
        <v/>
      </c>
      <c r="H1714" s="481"/>
      <c r="I1714" s="481"/>
      <c r="J1714" s="481"/>
      <c r="K1714" s="481"/>
      <c r="L1714" s="482"/>
      <c r="M1714" s="27"/>
      <c r="N1714" s="27"/>
      <c r="O1714" s="27"/>
      <c r="P1714" s="27"/>
      <c r="Q1714" s="27"/>
      <c r="R1714" s="27"/>
      <c r="S1714" s="27"/>
      <c r="T1714" s="27"/>
      <c r="U1714" s="27"/>
      <c r="V1714" s="27"/>
      <c r="W1714" s="27"/>
      <c r="X1714" s="27"/>
      <c r="Y1714" s="27"/>
      <c r="Z1714" s="27"/>
      <c r="AA1714" s="27"/>
      <c r="AB1714" s="27"/>
      <c r="AC1714" s="27"/>
      <c r="AD1714" s="27"/>
      <c r="AI1714">
        <f t="shared" si="708"/>
        <v>0</v>
      </c>
      <c r="AJ1714">
        <f t="shared" si="709"/>
        <v>0</v>
      </c>
      <c r="AK1714">
        <f t="shared" si="710"/>
        <v>0</v>
      </c>
      <c r="AL1714">
        <f t="shared" si="693"/>
        <v>0</v>
      </c>
      <c r="AM1714">
        <f t="shared" si="694"/>
        <v>0</v>
      </c>
      <c r="AN1714">
        <f t="shared" si="695"/>
        <v>0</v>
      </c>
      <c r="AO1714">
        <f t="shared" si="696"/>
        <v>0</v>
      </c>
      <c r="AP1714">
        <f t="shared" si="697"/>
        <v>0</v>
      </c>
      <c r="AQ1714">
        <f t="shared" si="698"/>
        <v>0</v>
      </c>
      <c r="AR1714">
        <f t="shared" si="699"/>
        <v>0</v>
      </c>
      <c r="AS1714">
        <f t="shared" si="700"/>
        <v>0</v>
      </c>
      <c r="AT1714">
        <f t="shared" si="701"/>
        <v>0</v>
      </c>
      <c r="AU1714">
        <f t="shared" si="702"/>
        <v>0</v>
      </c>
      <c r="AV1714">
        <f t="shared" si="703"/>
        <v>0</v>
      </c>
      <c r="AW1714">
        <f t="shared" si="704"/>
        <v>0</v>
      </c>
      <c r="AX1714">
        <f t="shared" si="705"/>
        <v>0</v>
      </c>
      <c r="AY1714">
        <f t="shared" si="706"/>
        <v>0</v>
      </c>
      <c r="AZ1714">
        <f t="shared" si="707"/>
        <v>0</v>
      </c>
    </row>
    <row r="1715" spans="1:52" ht="15" customHeight="1">
      <c r="A1715" s="245"/>
      <c r="B1715" s="9"/>
      <c r="C1715" s="270" t="s">
        <v>914</v>
      </c>
      <c r="D1715" s="389" t="str">
        <f t="shared" si="711"/>
        <v/>
      </c>
      <c r="E1715" s="390"/>
      <c r="F1715" s="391"/>
      <c r="G1715" s="480" t="str">
        <f t="shared" si="712"/>
        <v/>
      </c>
      <c r="H1715" s="481"/>
      <c r="I1715" s="481"/>
      <c r="J1715" s="481"/>
      <c r="K1715" s="481"/>
      <c r="L1715" s="482"/>
      <c r="M1715" s="27"/>
      <c r="N1715" s="27"/>
      <c r="O1715" s="27"/>
      <c r="P1715" s="27"/>
      <c r="Q1715" s="27"/>
      <c r="R1715" s="27"/>
      <c r="S1715" s="27"/>
      <c r="T1715" s="27"/>
      <c r="U1715" s="27"/>
      <c r="V1715" s="27"/>
      <c r="W1715" s="27"/>
      <c r="X1715" s="27"/>
      <c r="Y1715" s="27"/>
      <c r="Z1715" s="27"/>
      <c r="AA1715" s="27"/>
      <c r="AB1715" s="27"/>
      <c r="AC1715" s="27"/>
      <c r="AD1715" s="27"/>
      <c r="AI1715">
        <f t="shared" si="708"/>
        <v>0</v>
      </c>
      <c r="AJ1715">
        <f t="shared" si="709"/>
        <v>0</v>
      </c>
      <c r="AK1715">
        <f t="shared" si="710"/>
        <v>0</v>
      </c>
      <c r="AL1715">
        <f t="shared" si="693"/>
        <v>0</v>
      </c>
      <c r="AM1715">
        <f t="shared" si="694"/>
        <v>0</v>
      </c>
      <c r="AN1715">
        <f t="shared" si="695"/>
        <v>0</v>
      </c>
      <c r="AO1715">
        <f t="shared" si="696"/>
        <v>0</v>
      </c>
      <c r="AP1715">
        <f t="shared" si="697"/>
        <v>0</v>
      </c>
      <c r="AQ1715">
        <f t="shared" si="698"/>
        <v>0</v>
      </c>
      <c r="AR1715">
        <f t="shared" si="699"/>
        <v>0</v>
      </c>
      <c r="AS1715">
        <f t="shared" si="700"/>
        <v>0</v>
      </c>
      <c r="AT1715">
        <f t="shared" si="701"/>
        <v>0</v>
      </c>
      <c r="AU1715">
        <f t="shared" si="702"/>
        <v>0</v>
      </c>
      <c r="AV1715">
        <f t="shared" si="703"/>
        <v>0</v>
      </c>
      <c r="AW1715">
        <f t="shared" si="704"/>
        <v>0</v>
      </c>
      <c r="AX1715">
        <f t="shared" si="705"/>
        <v>0</v>
      </c>
      <c r="AY1715">
        <f t="shared" si="706"/>
        <v>0</v>
      </c>
      <c r="AZ1715">
        <f t="shared" si="707"/>
        <v>0</v>
      </c>
    </row>
    <row r="1716" spans="1:52" ht="15" customHeight="1">
      <c r="A1716" s="245"/>
      <c r="B1716" s="9"/>
      <c r="C1716" s="270" t="s">
        <v>915</v>
      </c>
      <c r="D1716" s="389" t="str">
        <f t="shared" si="711"/>
        <v/>
      </c>
      <c r="E1716" s="390"/>
      <c r="F1716" s="391"/>
      <c r="G1716" s="480" t="str">
        <f t="shared" si="712"/>
        <v/>
      </c>
      <c r="H1716" s="481"/>
      <c r="I1716" s="481"/>
      <c r="J1716" s="481"/>
      <c r="K1716" s="481"/>
      <c r="L1716" s="482"/>
      <c r="M1716" s="27"/>
      <c r="N1716" s="27"/>
      <c r="O1716" s="27"/>
      <c r="P1716" s="27"/>
      <c r="Q1716" s="27"/>
      <c r="R1716" s="27"/>
      <c r="S1716" s="27"/>
      <c r="T1716" s="27"/>
      <c r="U1716" s="27"/>
      <c r="V1716" s="27"/>
      <c r="W1716" s="27"/>
      <c r="X1716" s="27"/>
      <c r="Y1716" s="27"/>
      <c r="Z1716" s="27"/>
      <c r="AA1716" s="27"/>
      <c r="AB1716" s="27"/>
      <c r="AC1716" s="27"/>
      <c r="AD1716" s="27"/>
      <c r="AI1716">
        <f t="shared" si="708"/>
        <v>0</v>
      </c>
      <c r="AJ1716">
        <f t="shared" si="709"/>
        <v>0</v>
      </c>
      <c r="AK1716">
        <f t="shared" si="710"/>
        <v>0</v>
      </c>
      <c r="AL1716">
        <f t="shared" si="693"/>
        <v>0</v>
      </c>
      <c r="AM1716">
        <f t="shared" si="694"/>
        <v>0</v>
      </c>
      <c r="AN1716">
        <f t="shared" si="695"/>
        <v>0</v>
      </c>
      <c r="AO1716">
        <f t="shared" si="696"/>
        <v>0</v>
      </c>
      <c r="AP1716">
        <f t="shared" si="697"/>
        <v>0</v>
      </c>
      <c r="AQ1716">
        <f t="shared" si="698"/>
        <v>0</v>
      </c>
      <c r="AR1716">
        <f t="shared" si="699"/>
        <v>0</v>
      </c>
      <c r="AS1716">
        <f t="shared" si="700"/>
        <v>0</v>
      </c>
      <c r="AT1716">
        <f t="shared" si="701"/>
        <v>0</v>
      </c>
      <c r="AU1716">
        <f t="shared" si="702"/>
        <v>0</v>
      </c>
      <c r="AV1716">
        <f t="shared" si="703"/>
        <v>0</v>
      </c>
      <c r="AW1716">
        <f t="shared" si="704"/>
        <v>0</v>
      </c>
      <c r="AX1716">
        <f t="shared" si="705"/>
        <v>0</v>
      </c>
      <c r="AY1716">
        <f t="shared" si="706"/>
        <v>0</v>
      </c>
      <c r="AZ1716">
        <f t="shared" si="707"/>
        <v>0</v>
      </c>
    </row>
    <row r="1717" spans="1:52" ht="15" customHeight="1">
      <c r="A1717" s="245"/>
      <c r="B1717" s="9"/>
      <c r="C1717" s="270" t="s">
        <v>916</v>
      </c>
      <c r="D1717" s="389" t="str">
        <f t="shared" si="711"/>
        <v/>
      </c>
      <c r="E1717" s="390"/>
      <c r="F1717" s="391"/>
      <c r="G1717" s="480" t="str">
        <f t="shared" si="712"/>
        <v/>
      </c>
      <c r="H1717" s="481"/>
      <c r="I1717" s="481"/>
      <c r="J1717" s="481"/>
      <c r="K1717" s="481"/>
      <c r="L1717" s="482"/>
      <c r="M1717" s="27"/>
      <c r="N1717" s="27"/>
      <c r="O1717" s="27"/>
      <c r="P1717" s="27"/>
      <c r="Q1717" s="27"/>
      <c r="R1717" s="27"/>
      <c r="S1717" s="27"/>
      <c r="T1717" s="27"/>
      <c r="U1717" s="27"/>
      <c r="V1717" s="27"/>
      <c r="W1717" s="27"/>
      <c r="X1717" s="27"/>
      <c r="Y1717" s="27"/>
      <c r="Z1717" s="27"/>
      <c r="AA1717" s="27"/>
      <c r="AB1717" s="27"/>
      <c r="AC1717" s="27"/>
      <c r="AD1717" s="27"/>
      <c r="AI1717">
        <f t="shared" si="708"/>
        <v>0</v>
      </c>
      <c r="AJ1717">
        <f t="shared" si="709"/>
        <v>0</v>
      </c>
      <c r="AK1717">
        <f t="shared" si="710"/>
        <v>0</v>
      </c>
      <c r="AL1717">
        <f t="shared" si="693"/>
        <v>0</v>
      </c>
      <c r="AM1717">
        <f t="shared" si="694"/>
        <v>0</v>
      </c>
      <c r="AN1717">
        <f t="shared" si="695"/>
        <v>0</v>
      </c>
      <c r="AO1717">
        <f t="shared" si="696"/>
        <v>0</v>
      </c>
      <c r="AP1717">
        <f t="shared" si="697"/>
        <v>0</v>
      </c>
      <c r="AQ1717">
        <f t="shared" si="698"/>
        <v>0</v>
      </c>
      <c r="AR1717">
        <f t="shared" si="699"/>
        <v>0</v>
      </c>
      <c r="AS1717">
        <f t="shared" si="700"/>
        <v>0</v>
      </c>
      <c r="AT1717">
        <f t="shared" si="701"/>
        <v>0</v>
      </c>
      <c r="AU1717">
        <f t="shared" si="702"/>
        <v>0</v>
      </c>
      <c r="AV1717">
        <f t="shared" si="703"/>
        <v>0</v>
      </c>
      <c r="AW1717">
        <f t="shared" si="704"/>
        <v>0</v>
      </c>
      <c r="AX1717">
        <f t="shared" si="705"/>
        <v>0</v>
      </c>
      <c r="AY1717">
        <f t="shared" si="706"/>
        <v>0</v>
      </c>
      <c r="AZ1717">
        <f t="shared" si="707"/>
        <v>0</v>
      </c>
    </row>
    <row r="1718" spans="1:52" ht="15" customHeight="1">
      <c r="A1718" s="245"/>
      <c r="B1718" s="9"/>
      <c r="C1718" s="270" t="s">
        <v>917</v>
      </c>
      <c r="D1718" s="389" t="str">
        <f t="shared" si="711"/>
        <v/>
      </c>
      <c r="E1718" s="390"/>
      <c r="F1718" s="391"/>
      <c r="G1718" s="480" t="str">
        <f t="shared" si="712"/>
        <v/>
      </c>
      <c r="H1718" s="481"/>
      <c r="I1718" s="481"/>
      <c r="J1718" s="481"/>
      <c r="K1718" s="481"/>
      <c r="L1718" s="482"/>
      <c r="M1718" s="27"/>
      <c r="N1718" s="27"/>
      <c r="O1718" s="27"/>
      <c r="P1718" s="27"/>
      <c r="Q1718" s="27"/>
      <c r="R1718" s="27"/>
      <c r="S1718" s="27"/>
      <c r="T1718" s="27"/>
      <c r="U1718" s="27"/>
      <c r="V1718" s="27"/>
      <c r="W1718" s="27"/>
      <c r="X1718" s="27"/>
      <c r="Y1718" s="27"/>
      <c r="Z1718" s="27"/>
      <c r="AA1718" s="27"/>
      <c r="AB1718" s="27"/>
      <c r="AC1718" s="27"/>
      <c r="AD1718" s="27"/>
      <c r="AI1718">
        <f t="shared" si="708"/>
        <v>0</v>
      </c>
      <c r="AJ1718">
        <f t="shared" si="709"/>
        <v>0</v>
      </c>
      <c r="AK1718">
        <f t="shared" si="710"/>
        <v>0</v>
      </c>
      <c r="AL1718">
        <f t="shared" si="693"/>
        <v>0</v>
      </c>
      <c r="AM1718">
        <f t="shared" si="694"/>
        <v>0</v>
      </c>
      <c r="AN1718">
        <f t="shared" si="695"/>
        <v>0</v>
      </c>
      <c r="AO1718">
        <f t="shared" si="696"/>
        <v>0</v>
      </c>
      <c r="AP1718">
        <f t="shared" si="697"/>
        <v>0</v>
      </c>
      <c r="AQ1718">
        <f t="shared" si="698"/>
        <v>0</v>
      </c>
      <c r="AR1718">
        <f t="shared" si="699"/>
        <v>0</v>
      </c>
      <c r="AS1718">
        <f t="shared" si="700"/>
        <v>0</v>
      </c>
      <c r="AT1718">
        <f t="shared" si="701"/>
        <v>0</v>
      </c>
      <c r="AU1718">
        <f t="shared" si="702"/>
        <v>0</v>
      </c>
      <c r="AV1718">
        <f t="shared" si="703"/>
        <v>0</v>
      </c>
      <c r="AW1718">
        <f t="shared" si="704"/>
        <v>0</v>
      </c>
      <c r="AX1718">
        <f t="shared" si="705"/>
        <v>0</v>
      </c>
      <c r="AY1718">
        <f t="shared" si="706"/>
        <v>0</v>
      </c>
      <c r="AZ1718">
        <f t="shared" si="707"/>
        <v>0</v>
      </c>
    </row>
    <row r="1719" spans="1:52" ht="15" customHeight="1">
      <c r="A1719" s="245"/>
      <c r="B1719" s="9"/>
      <c r="C1719" s="270" t="s">
        <v>918</v>
      </c>
      <c r="D1719" s="389" t="str">
        <f t="shared" si="711"/>
        <v/>
      </c>
      <c r="E1719" s="390"/>
      <c r="F1719" s="391"/>
      <c r="G1719" s="480" t="str">
        <f t="shared" si="712"/>
        <v/>
      </c>
      <c r="H1719" s="481"/>
      <c r="I1719" s="481"/>
      <c r="J1719" s="481"/>
      <c r="K1719" s="481"/>
      <c r="L1719" s="482"/>
      <c r="M1719" s="27"/>
      <c r="N1719" s="27"/>
      <c r="O1719" s="27"/>
      <c r="P1719" s="27"/>
      <c r="Q1719" s="27"/>
      <c r="R1719" s="27"/>
      <c r="S1719" s="27"/>
      <c r="T1719" s="27"/>
      <c r="U1719" s="27"/>
      <c r="V1719" s="27"/>
      <c r="W1719" s="27"/>
      <c r="X1719" s="27"/>
      <c r="Y1719" s="27"/>
      <c r="Z1719" s="27"/>
      <c r="AA1719" s="27"/>
      <c r="AB1719" s="27"/>
      <c r="AC1719" s="27"/>
      <c r="AD1719" s="27"/>
      <c r="AI1719">
        <f t="shared" si="708"/>
        <v>0</v>
      </c>
      <c r="AJ1719">
        <f t="shared" si="709"/>
        <v>0</v>
      </c>
      <c r="AK1719">
        <f t="shared" si="710"/>
        <v>0</v>
      </c>
      <c r="AL1719">
        <f t="shared" si="693"/>
        <v>0</v>
      </c>
      <c r="AM1719">
        <f t="shared" si="694"/>
        <v>0</v>
      </c>
      <c r="AN1719">
        <f t="shared" si="695"/>
        <v>0</v>
      </c>
      <c r="AO1719">
        <f t="shared" si="696"/>
        <v>0</v>
      </c>
      <c r="AP1719">
        <f t="shared" si="697"/>
        <v>0</v>
      </c>
      <c r="AQ1719">
        <f t="shared" si="698"/>
        <v>0</v>
      </c>
      <c r="AR1719">
        <f t="shared" si="699"/>
        <v>0</v>
      </c>
      <c r="AS1719">
        <f t="shared" si="700"/>
        <v>0</v>
      </c>
      <c r="AT1719">
        <f t="shared" si="701"/>
        <v>0</v>
      </c>
      <c r="AU1719">
        <f t="shared" si="702"/>
        <v>0</v>
      </c>
      <c r="AV1719">
        <f t="shared" si="703"/>
        <v>0</v>
      </c>
      <c r="AW1719">
        <f t="shared" si="704"/>
        <v>0</v>
      </c>
      <c r="AX1719">
        <f t="shared" si="705"/>
        <v>0</v>
      </c>
      <c r="AY1719">
        <f t="shared" si="706"/>
        <v>0</v>
      </c>
      <c r="AZ1719">
        <f t="shared" si="707"/>
        <v>0</v>
      </c>
    </row>
    <row r="1720" spans="1:52" ht="15" customHeight="1">
      <c r="A1720" s="245"/>
      <c r="B1720" s="9"/>
      <c r="C1720" s="270" t="s">
        <v>919</v>
      </c>
      <c r="D1720" s="389" t="str">
        <f t="shared" si="711"/>
        <v/>
      </c>
      <c r="E1720" s="390"/>
      <c r="F1720" s="391"/>
      <c r="G1720" s="480" t="str">
        <f t="shared" si="712"/>
        <v/>
      </c>
      <c r="H1720" s="481"/>
      <c r="I1720" s="481"/>
      <c r="J1720" s="481"/>
      <c r="K1720" s="481"/>
      <c r="L1720" s="482"/>
      <c r="M1720" s="27"/>
      <c r="N1720" s="27"/>
      <c r="O1720" s="27"/>
      <c r="P1720" s="27"/>
      <c r="Q1720" s="27"/>
      <c r="R1720" s="27"/>
      <c r="S1720" s="27"/>
      <c r="T1720" s="27"/>
      <c r="U1720" s="27"/>
      <c r="V1720" s="27"/>
      <c r="W1720" s="27"/>
      <c r="X1720" s="27"/>
      <c r="Y1720" s="27"/>
      <c r="Z1720" s="27"/>
      <c r="AA1720" s="27"/>
      <c r="AB1720" s="27"/>
      <c r="AC1720" s="27"/>
      <c r="AD1720" s="27"/>
      <c r="AI1720">
        <f t="shared" si="708"/>
        <v>0</v>
      </c>
      <c r="AJ1720">
        <f t="shared" si="709"/>
        <v>0</v>
      </c>
      <c r="AK1720">
        <f t="shared" si="710"/>
        <v>0</v>
      </c>
      <c r="AL1720">
        <f t="shared" si="693"/>
        <v>0</v>
      </c>
      <c r="AM1720">
        <f t="shared" si="694"/>
        <v>0</v>
      </c>
      <c r="AN1720">
        <f t="shared" si="695"/>
        <v>0</v>
      </c>
      <c r="AO1720">
        <f t="shared" si="696"/>
        <v>0</v>
      </c>
      <c r="AP1720">
        <f t="shared" si="697"/>
        <v>0</v>
      </c>
      <c r="AQ1720">
        <f t="shared" si="698"/>
        <v>0</v>
      </c>
      <c r="AR1720">
        <f t="shared" si="699"/>
        <v>0</v>
      </c>
      <c r="AS1720">
        <f t="shared" si="700"/>
        <v>0</v>
      </c>
      <c r="AT1720">
        <f t="shared" si="701"/>
        <v>0</v>
      </c>
      <c r="AU1720">
        <f t="shared" si="702"/>
        <v>0</v>
      </c>
      <c r="AV1720">
        <f t="shared" si="703"/>
        <v>0</v>
      </c>
      <c r="AW1720">
        <f t="shared" si="704"/>
        <v>0</v>
      </c>
      <c r="AX1720">
        <f t="shared" si="705"/>
        <v>0</v>
      </c>
      <c r="AY1720">
        <f t="shared" si="706"/>
        <v>0</v>
      </c>
      <c r="AZ1720">
        <f t="shared" si="707"/>
        <v>0</v>
      </c>
    </row>
    <row r="1721" spans="1:52" ht="15" customHeight="1">
      <c r="A1721" s="245"/>
      <c r="B1721" s="9"/>
      <c r="C1721" s="270" t="s">
        <v>920</v>
      </c>
      <c r="D1721" s="389" t="str">
        <f t="shared" si="711"/>
        <v/>
      </c>
      <c r="E1721" s="390"/>
      <c r="F1721" s="391"/>
      <c r="G1721" s="480" t="str">
        <f t="shared" si="712"/>
        <v/>
      </c>
      <c r="H1721" s="481"/>
      <c r="I1721" s="481"/>
      <c r="J1721" s="481"/>
      <c r="K1721" s="481"/>
      <c r="L1721" s="482"/>
      <c r="M1721" s="27"/>
      <c r="N1721" s="27"/>
      <c r="O1721" s="27"/>
      <c r="P1721" s="27"/>
      <c r="Q1721" s="27"/>
      <c r="R1721" s="27"/>
      <c r="S1721" s="27"/>
      <c r="T1721" s="27"/>
      <c r="U1721" s="27"/>
      <c r="V1721" s="27"/>
      <c r="W1721" s="27"/>
      <c r="X1721" s="27"/>
      <c r="Y1721" s="27"/>
      <c r="Z1721" s="27"/>
      <c r="AA1721" s="27"/>
      <c r="AB1721" s="27"/>
      <c r="AC1721" s="27"/>
      <c r="AD1721" s="27"/>
      <c r="AI1721">
        <f t="shared" si="708"/>
        <v>0</v>
      </c>
      <c r="AJ1721">
        <f t="shared" si="709"/>
        <v>0</v>
      </c>
      <c r="AK1721">
        <f t="shared" si="710"/>
        <v>0</v>
      </c>
      <c r="AL1721">
        <f t="shared" si="693"/>
        <v>0</v>
      </c>
      <c r="AM1721">
        <f t="shared" si="694"/>
        <v>0</v>
      </c>
      <c r="AN1721">
        <f t="shared" si="695"/>
        <v>0</v>
      </c>
      <c r="AO1721">
        <f t="shared" si="696"/>
        <v>0</v>
      </c>
      <c r="AP1721">
        <f t="shared" si="697"/>
        <v>0</v>
      </c>
      <c r="AQ1721">
        <f t="shared" si="698"/>
        <v>0</v>
      </c>
      <c r="AR1721">
        <f t="shared" si="699"/>
        <v>0</v>
      </c>
      <c r="AS1721">
        <f t="shared" si="700"/>
        <v>0</v>
      </c>
      <c r="AT1721">
        <f t="shared" si="701"/>
        <v>0</v>
      </c>
      <c r="AU1721">
        <f t="shared" si="702"/>
        <v>0</v>
      </c>
      <c r="AV1721">
        <f t="shared" si="703"/>
        <v>0</v>
      </c>
      <c r="AW1721">
        <f t="shared" si="704"/>
        <v>0</v>
      </c>
      <c r="AX1721">
        <f t="shared" si="705"/>
        <v>0</v>
      </c>
      <c r="AY1721">
        <f t="shared" si="706"/>
        <v>0</v>
      </c>
      <c r="AZ1721">
        <f t="shared" si="707"/>
        <v>0</v>
      </c>
    </row>
    <row r="1722" spans="1:52" ht="15" customHeight="1">
      <c r="A1722" s="245"/>
      <c r="B1722" s="9"/>
      <c r="C1722" s="270" t="s">
        <v>921</v>
      </c>
      <c r="D1722" s="389" t="str">
        <f t="shared" si="711"/>
        <v/>
      </c>
      <c r="E1722" s="390"/>
      <c r="F1722" s="391"/>
      <c r="G1722" s="480" t="str">
        <f t="shared" si="712"/>
        <v/>
      </c>
      <c r="H1722" s="481"/>
      <c r="I1722" s="481"/>
      <c r="J1722" s="481"/>
      <c r="K1722" s="481"/>
      <c r="L1722" s="482"/>
      <c r="M1722" s="27"/>
      <c r="N1722" s="27"/>
      <c r="O1722" s="27"/>
      <c r="P1722" s="27"/>
      <c r="Q1722" s="27"/>
      <c r="R1722" s="27"/>
      <c r="S1722" s="27"/>
      <c r="T1722" s="27"/>
      <c r="U1722" s="27"/>
      <c r="V1722" s="27"/>
      <c r="W1722" s="27"/>
      <c r="X1722" s="27"/>
      <c r="Y1722" s="27"/>
      <c r="Z1722" s="27"/>
      <c r="AA1722" s="27"/>
      <c r="AB1722" s="27"/>
      <c r="AC1722" s="27"/>
      <c r="AD1722" s="27"/>
      <c r="AI1722">
        <f t="shared" si="708"/>
        <v>0</v>
      </c>
      <c r="AJ1722">
        <f t="shared" si="709"/>
        <v>0</v>
      </c>
      <c r="AK1722">
        <f t="shared" si="710"/>
        <v>0</v>
      </c>
      <c r="AL1722">
        <f t="shared" si="693"/>
        <v>0</v>
      </c>
      <c r="AM1722">
        <f t="shared" si="694"/>
        <v>0</v>
      </c>
      <c r="AN1722">
        <f t="shared" si="695"/>
        <v>0</v>
      </c>
      <c r="AO1722">
        <f t="shared" si="696"/>
        <v>0</v>
      </c>
      <c r="AP1722">
        <f t="shared" si="697"/>
        <v>0</v>
      </c>
      <c r="AQ1722">
        <f t="shared" si="698"/>
        <v>0</v>
      </c>
      <c r="AR1722">
        <f t="shared" si="699"/>
        <v>0</v>
      </c>
      <c r="AS1722">
        <f t="shared" si="700"/>
        <v>0</v>
      </c>
      <c r="AT1722">
        <f t="shared" si="701"/>
        <v>0</v>
      </c>
      <c r="AU1722">
        <f t="shared" si="702"/>
        <v>0</v>
      </c>
      <c r="AV1722">
        <f t="shared" si="703"/>
        <v>0</v>
      </c>
      <c r="AW1722">
        <f t="shared" si="704"/>
        <v>0</v>
      </c>
      <c r="AX1722">
        <f t="shared" si="705"/>
        <v>0</v>
      </c>
      <c r="AY1722">
        <f t="shared" si="706"/>
        <v>0</v>
      </c>
      <c r="AZ1722">
        <f t="shared" si="707"/>
        <v>0</v>
      </c>
    </row>
    <row r="1723" spans="1:52" ht="15" customHeight="1">
      <c r="A1723" s="245"/>
      <c r="B1723" s="9"/>
      <c r="C1723" s="270" t="s">
        <v>922</v>
      </c>
      <c r="D1723" s="389" t="str">
        <f t="shared" si="711"/>
        <v/>
      </c>
      <c r="E1723" s="390"/>
      <c r="F1723" s="391"/>
      <c r="G1723" s="480" t="str">
        <f t="shared" si="712"/>
        <v/>
      </c>
      <c r="H1723" s="481"/>
      <c r="I1723" s="481"/>
      <c r="J1723" s="481"/>
      <c r="K1723" s="481"/>
      <c r="L1723" s="482"/>
      <c r="M1723" s="27"/>
      <c r="N1723" s="27"/>
      <c r="O1723" s="27"/>
      <c r="P1723" s="27"/>
      <c r="Q1723" s="27"/>
      <c r="R1723" s="27"/>
      <c r="S1723" s="27"/>
      <c r="T1723" s="27"/>
      <c r="U1723" s="27"/>
      <c r="V1723" s="27"/>
      <c r="W1723" s="27"/>
      <c r="X1723" s="27"/>
      <c r="Y1723" s="27"/>
      <c r="Z1723" s="27"/>
      <c r="AA1723" s="27"/>
      <c r="AB1723" s="27"/>
      <c r="AC1723" s="27"/>
      <c r="AD1723" s="27"/>
      <c r="AI1723">
        <f t="shared" si="708"/>
        <v>0</v>
      </c>
      <c r="AJ1723">
        <f t="shared" si="709"/>
        <v>0</v>
      </c>
      <c r="AK1723">
        <f t="shared" si="710"/>
        <v>0</v>
      </c>
      <c r="AL1723">
        <f t="shared" si="693"/>
        <v>0</v>
      </c>
      <c r="AM1723">
        <f t="shared" si="694"/>
        <v>0</v>
      </c>
      <c r="AN1723">
        <f t="shared" si="695"/>
        <v>0</v>
      </c>
      <c r="AO1723">
        <f t="shared" si="696"/>
        <v>0</v>
      </c>
      <c r="AP1723">
        <f t="shared" si="697"/>
        <v>0</v>
      </c>
      <c r="AQ1723">
        <f t="shared" si="698"/>
        <v>0</v>
      </c>
      <c r="AR1723">
        <f t="shared" si="699"/>
        <v>0</v>
      </c>
      <c r="AS1723">
        <f t="shared" si="700"/>
        <v>0</v>
      </c>
      <c r="AT1723">
        <f t="shared" si="701"/>
        <v>0</v>
      </c>
      <c r="AU1723">
        <f t="shared" si="702"/>
        <v>0</v>
      </c>
      <c r="AV1723">
        <f t="shared" si="703"/>
        <v>0</v>
      </c>
      <c r="AW1723">
        <f t="shared" si="704"/>
        <v>0</v>
      </c>
      <c r="AX1723">
        <f t="shared" si="705"/>
        <v>0</v>
      </c>
      <c r="AY1723">
        <f t="shared" si="706"/>
        <v>0</v>
      </c>
      <c r="AZ1723">
        <f t="shared" si="707"/>
        <v>0</v>
      </c>
    </row>
    <row r="1724" spans="1:52" ht="15" customHeight="1">
      <c r="A1724" s="245"/>
      <c r="B1724" s="9"/>
      <c r="C1724" s="270" t="s">
        <v>923</v>
      </c>
      <c r="D1724" s="389" t="str">
        <f t="shared" si="711"/>
        <v/>
      </c>
      <c r="E1724" s="390"/>
      <c r="F1724" s="391"/>
      <c r="G1724" s="480" t="str">
        <f t="shared" si="712"/>
        <v/>
      </c>
      <c r="H1724" s="481"/>
      <c r="I1724" s="481"/>
      <c r="J1724" s="481"/>
      <c r="K1724" s="481"/>
      <c r="L1724" s="482"/>
      <c r="M1724" s="27"/>
      <c r="N1724" s="27"/>
      <c r="O1724" s="27"/>
      <c r="P1724" s="27"/>
      <c r="Q1724" s="27"/>
      <c r="R1724" s="27"/>
      <c r="S1724" s="27"/>
      <c r="T1724" s="27"/>
      <c r="U1724" s="27"/>
      <c r="V1724" s="27"/>
      <c r="W1724" s="27"/>
      <c r="X1724" s="27"/>
      <c r="Y1724" s="27"/>
      <c r="Z1724" s="27"/>
      <c r="AA1724" s="27"/>
      <c r="AB1724" s="27"/>
      <c r="AC1724" s="27"/>
      <c r="AD1724" s="27"/>
      <c r="AI1724">
        <f t="shared" si="708"/>
        <v>0</v>
      </c>
      <c r="AJ1724">
        <f t="shared" si="709"/>
        <v>0</v>
      </c>
      <c r="AK1724">
        <f t="shared" si="710"/>
        <v>0</v>
      </c>
      <c r="AL1724">
        <f t="shared" si="693"/>
        <v>0</v>
      </c>
      <c r="AM1724">
        <f t="shared" si="694"/>
        <v>0</v>
      </c>
      <c r="AN1724">
        <f t="shared" si="695"/>
        <v>0</v>
      </c>
      <c r="AO1724">
        <f t="shared" si="696"/>
        <v>0</v>
      </c>
      <c r="AP1724">
        <f t="shared" si="697"/>
        <v>0</v>
      </c>
      <c r="AQ1724">
        <f t="shared" si="698"/>
        <v>0</v>
      </c>
      <c r="AR1724">
        <f t="shared" si="699"/>
        <v>0</v>
      </c>
      <c r="AS1724">
        <f t="shared" si="700"/>
        <v>0</v>
      </c>
      <c r="AT1724">
        <f t="shared" si="701"/>
        <v>0</v>
      </c>
      <c r="AU1724">
        <f t="shared" si="702"/>
        <v>0</v>
      </c>
      <c r="AV1724">
        <f t="shared" si="703"/>
        <v>0</v>
      </c>
      <c r="AW1724">
        <f t="shared" si="704"/>
        <v>0</v>
      </c>
      <c r="AX1724">
        <f t="shared" si="705"/>
        <v>0</v>
      </c>
      <c r="AY1724">
        <f t="shared" si="706"/>
        <v>0</v>
      </c>
      <c r="AZ1724">
        <f t="shared" si="707"/>
        <v>0</v>
      </c>
    </row>
    <row r="1725" spans="1:52" ht="15" customHeight="1">
      <c r="A1725" s="245"/>
      <c r="B1725" s="9"/>
      <c r="C1725" s="270" t="s">
        <v>924</v>
      </c>
      <c r="D1725" s="389" t="str">
        <f t="shared" si="711"/>
        <v/>
      </c>
      <c r="E1725" s="390"/>
      <c r="F1725" s="391"/>
      <c r="G1725" s="480" t="str">
        <f t="shared" si="712"/>
        <v/>
      </c>
      <c r="H1725" s="481"/>
      <c r="I1725" s="481"/>
      <c r="J1725" s="481"/>
      <c r="K1725" s="481"/>
      <c r="L1725" s="482"/>
      <c r="M1725" s="27"/>
      <c r="N1725" s="27"/>
      <c r="O1725" s="27"/>
      <c r="P1725" s="27"/>
      <c r="Q1725" s="27"/>
      <c r="R1725" s="27"/>
      <c r="S1725" s="27"/>
      <c r="T1725" s="27"/>
      <c r="U1725" s="27"/>
      <c r="V1725" s="27"/>
      <c r="W1725" s="27"/>
      <c r="X1725" s="27"/>
      <c r="Y1725" s="27"/>
      <c r="Z1725" s="27"/>
      <c r="AA1725" s="27"/>
      <c r="AB1725" s="27"/>
      <c r="AC1725" s="27"/>
      <c r="AD1725" s="27"/>
      <c r="AI1725">
        <f t="shared" si="708"/>
        <v>0</v>
      </c>
      <c r="AJ1725">
        <f t="shared" si="709"/>
        <v>0</v>
      </c>
      <c r="AK1725">
        <f t="shared" si="710"/>
        <v>0</v>
      </c>
      <c r="AL1725">
        <f t="shared" si="693"/>
        <v>0</v>
      </c>
      <c r="AM1725">
        <f t="shared" si="694"/>
        <v>0</v>
      </c>
      <c r="AN1725">
        <f t="shared" si="695"/>
        <v>0</v>
      </c>
      <c r="AO1725">
        <f t="shared" si="696"/>
        <v>0</v>
      </c>
      <c r="AP1725">
        <f t="shared" si="697"/>
        <v>0</v>
      </c>
      <c r="AQ1725">
        <f t="shared" si="698"/>
        <v>0</v>
      </c>
      <c r="AR1725">
        <f t="shared" si="699"/>
        <v>0</v>
      </c>
      <c r="AS1725">
        <f t="shared" si="700"/>
        <v>0</v>
      </c>
      <c r="AT1725">
        <f t="shared" si="701"/>
        <v>0</v>
      </c>
      <c r="AU1725">
        <f t="shared" si="702"/>
        <v>0</v>
      </c>
      <c r="AV1725">
        <f t="shared" si="703"/>
        <v>0</v>
      </c>
      <c r="AW1725">
        <f t="shared" si="704"/>
        <v>0</v>
      </c>
      <c r="AX1725">
        <f t="shared" si="705"/>
        <v>0</v>
      </c>
      <c r="AY1725">
        <f t="shared" si="706"/>
        <v>0</v>
      </c>
      <c r="AZ1725">
        <f t="shared" si="707"/>
        <v>0</v>
      </c>
    </row>
    <row r="1726" spans="1:52" ht="15" customHeight="1">
      <c r="A1726" s="245"/>
      <c r="B1726" s="9"/>
      <c r="C1726" s="270" t="s">
        <v>925</v>
      </c>
      <c r="D1726" s="389" t="str">
        <f t="shared" si="711"/>
        <v/>
      </c>
      <c r="E1726" s="390"/>
      <c r="F1726" s="391"/>
      <c r="G1726" s="480" t="str">
        <f t="shared" si="712"/>
        <v/>
      </c>
      <c r="H1726" s="481"/>
      <c r="I1726" s="481"/>
      <c r="J1726" s="481"/>
      <c r="K1726" s="481"/>
      <c r="L1726" s="482"/>
      <c r="M1726" s="27"/>
      <c r="N1726" s="27"/>
      <c r="O1726" s="27"/>
      <c r="P1726" s="27"/>
      <c r="Q1726" s="27"/>
      <c r="R1726" s="27"/>
      <c r="S1726" s="27"/>
      <c r="T1726" s="27"/>
      <c r="U1726" s="27"/>
      <c r="V1726" s="27"/>
      <c r="W1726" s="27"/>
      <c r="X1726" s="27"/>
      <c r="Y1726" s="27"/>
      <c r="Z1726" s="27"/>
      <c r="AA1726" s="27"/>
      <c r="AB1726" s="27"/>
      <c r="AC1726" s="27"/>
      <c r="AD1726" s="27"/>
      <c r="AI1726">
        <f t="shared" si="708"/>
        <v>0</v>
      </c>
      <c r="AJ1726">
        <f t="shared" si="709"/>
        <v>0</v>
      </c>
      <c r="AK1726">
        <f t="shared" si="710"/>
        <v>0</v>
      </c>
      <c r="AL1726">
        <f t="shared" si="693"/>
        <v>0</v>
      </c>
      <c r="AM1726">
        <f t="shared" si="694"/>
        <v>0</v>
      </c>
      <c r="AN1726">
        <f t="shared" si="695"/>
        <v>0</v>
      </c>
      <c r="AO1726">
        <f t="shared" si="696"/>
        <v>0</v>
      </c>
      <c r="AP1726">
        <f t="shared" si="697"/>
        <v>0</v>
      </c>
      <c r="AQ1726">
        <f t="shared" si="698"/>
        <v>0</v>
      </c>
      <c r="AR1726">
        <f t="shared" si="699"/>
        <v>0</v>
      </c>
      <c r="AS1726">
        <f t="shared" si="700"/>
        <v>0</v>
      </c>
      <c r="AT1726">
        <f t="shared" si="701"/>
        <v>0</v>
      </c>
      <c r="AU1726">
        <f t="shared" si="702"/>
        <v>0</v>
      </c>
      <c r="AV1726">
        <f t="shared" si="703"/>
        <v>0</v>
      </c>
      <c r="AW1726">
        <f t="shared" si="704"/>
        <v>0</v>
      </c>
      <c r="AX1726">
        <f t="shared" si="705"/>
        <v>0</v>
      </c>
      <c r="AY1726">
        <f t="shared" si="706"/>
        <v>0</v>
      </c>
      <c r="AZ1726">
        <f t="shared" si="707"/>
        <v>0</v>
      </c>
    </row>
    <row r="1727" spans="1:52" ht="15" customHeight="1">
      <c r="A1727" s="245"/>
      <c r="B1727" s="9"/>
      <c r="C1727" s="270" t="s">
        <v>926</v>
      </c>
      <c r="D1727" s="389" t="str">
        <f t="shared" si="711"/>
        <v/>
      </c>
      <c r="E1727" s="390"/>
      <c r="F1727" s="391"/>
      <c r="G1727" s="480" t="str">
        <f t="shared" si="712"/>
        <v/>
      </c>
      <c r="H1727" s="481"/>
      <c r="I1727" s="481"/>
      <c r="J1727" s="481"/>
      <c r="K1727" s="481"/>
      <c r="L1727" s="482"/>
      <c r="M1727" s="27"/>
      <c r="N1727" s="27"/>
      <c r="O1727" s="27"/>
      <c r="P1727" s="27"/>
      <c r="Q1727" s="27"/>
      <c r="R1727" s="27"/>
      <c r="S1727" s="27"/>
      <c r="T1727" s="27"/>
      <c r="U1727" s="27"/>
      <c r="V1727" s="27"/>
      <c r="W1727" s="27"/>
      <c r="X1727" s="27"/>
      <c r="Y1727" s="27"/>
      <c r="Z1727" s="27"/>
      <c r="AA1727" s="27"/>
      <c r="AB1727" s="27"/>
      <c r="AC1727" s="27"/>
      <c r="AD1727" s="27"/>
      <c r="AI1727">
        <f t="shared" si="708"/>
        <v>0</v>
      </c>
      <c r="AJ1727">
        <f t="shared" si="709"/>
        <v>0</v>
      </c>
      <c r="AK1727">
        <f t="shared" si="710"/>
        <v>0</v>
      </c>
      <c r="AL1727">
        <f t="shared" si="693"/>
        <v>0</v>
      </c>
      <c r="AM1727">
        <f t="shared" si="694"/>
        <v>0</v>
      </c>
      <c r="AN1727">
        <f t="shared" si="695"/>
        <v>0</v>
      </c>
      <c r="AO1727">
        <f t="shared" si="696"/>
        <v>0</v>
      </c>
      <c r="AP1727">
        <f t="shared" si="697"/>
        <v>0</v>
      </c>
      <c r="AQ1727">
        <f t="shared" si="698"/>
        <v>0</v>
      </c>
      <c r="AR1727">
        <f t="shared" si="699"/>
        <v>0</v>
      </c>
      <c r="AS1727">
        <f t="shared" si="700"/>
        <v>0</v>
      </c>
      <c r="AT1727">
        <f t="shared" si="701"/>
        <v>0</v>
      </c>
      <c r="AU1727">
        <f t="shared" si="702"/>
        <v>0</v>
      </c>
      <c r="AV1727">
        <f t="shared" si="703"/>
        <v>0</v>
      </c>
      <c r="AW1727">
        <f t="shared" si="704"/>
        <v>0</v>
      </c>
      <c r="AX1727">
        <f t="shared" si="705"/>
        <v>0</v>
      </c>
      <c r="AY1727">
        <f t="shared" si="706"/>
        <v>0</v>
      </c>
      <c r="AZ1727">
        <f t="shared" si="707"/>
        <v>0</v>
      </c>
    </row>
    <row r="1728" spans="1:52" ht="15" customHeight="1">
      <c r="A1728" s="245"/>
      <c r="B1728" s="9"/>
      <c r="C1728" s="270" t="s">
        <v>927</v>
      </c>
      <c r="D1728" s="389" t="str">
        <f t="shared" si="711"/>
        <v/>
      </c>
      <c r="E1728" s="390"/>
      <c r="F1728" s="391"/>
      <c r="G1728" s="480" t="str">
        <f t="shared" si="712"/>
        <v/>
      </c>
      <c r="H1728" s="481"/>
      <c r="I1728" s="481"/>
      <c r="J1728" s="481"/>
      <c r="K1728" s="481"/>
      <c r="L1728" s="482"/>
      <c r="M1728" s="27"/>
      <c r="N1728" s="27"/>
      <c r="O1728" s="27"/>
      <c r="P1728" s="27"/>
      <c r="Q1728" s="27"/>
      <c r="R1728" s="27"/>
      <c r="S1728" s="27"/>
      <c r="T1728" s="27"/>
      <c r="U1728" s="27"/>
      <c r="V1728" s="27"/>
      <c r="W1728" s="27"/>
      <c r="X1728" s="27"/>
      <c r="Y1728" s="27"/>
      <c r="Z1728" s="27"/>
      <c r="AA1728" s="27"/>
      <c r="AB1728" s="27"/>
      <c r="AC1728" s="27"/>
      <c r="AD1728" s="27"/>
      <c r="AI1728">
        <f t="shared" si="708"/>
        <v>0</v>
      </c>
      <c r="AJ1728">
        <f t="shared" si="709"/>
        <v>0</v>
      </c>
      <c r="AK1728">
        <f t="shared" si="710"/>
        <v>0</v>
      </c>
      <c r="AL1728">
        <f t="shared" si="693"/>
        <v>0</v>
      </c>
      <c r="AM1728">
        <f t="shared" si="694"/>
        <v>0</v>
      </c>
      <c r="AN1728">
        <f t="shared" si="695"/>
        <v>0</v>
      </c>
      <c r="AO1728">
        <f t="shared" si="696"/>
        <v>0</v>
      </c>
      <c r="AP1728">
        <f t="shared" si="697"/>
        <v>0</v>
      </c>
      <c r="AQ1728">
        <f t="shared" si="698"/>
        <v>0</v>
      </c>
      <c r="AR1728">
        <f t="shared" si="699"/>
        <v>0</v>
      </c>
      <c r="AS1728">
        <f t="shared" si="700"/>
        <v>0</v>
      </c>
      <c r="AT1728">
        <f t="shared" si="701"/>
        <v>0</v>
      </c>
      <c r="AU1728">
        <f t="shared" si="702"/>
        <v>0</v>
      </c>
      <c r="AV1728">
        <f t="shared" si="703"/>
        <v>0</v>
      </c>
      <c r="AW1728">
        <f t="shared" si="704"/>
        <v>0</v>
      </c>
      <c r="AX1728">
        <f t="shared" si="705"/>
        <v>0</v>
      </c>
      <c r="AY1728">
        <f t="shared" si="706"/>
        <v>0</v>
      </c>
      <c r="AZ1728">
        <f t="shared" si="707"/>
        <v>0</v>
      </c>
    </row>
    <row r="1729" spans="1:52" ht="15" customHeight="1">
      <c r="A1729" s="245"/>
      <c r="B1729" s="9"/>
      <c r="C1729" s="270" t="s">
        <v>928</v>
      </c>
      <c r="D1729" s="389" t="str">
        <f t="shared" si="711"/>
        <v/>
      </c>
      <c r="E1729" s="390"/>
      <c r="F1729" s="391"/>
      <c r="G1729" s="480" t="str">
        <f t="shared" si="712"/>
        <v/>
      </c>
      <c r="H1729" s="481"/>
      <c r="I1729" s="481"/>
      <c r="J1729" s="481"/>
      <c r="K1729" s="481"/>
      <c r="L1729" s="482"/>
      <c r="M1729" s="27"/>
      <c r="N1729" s="27"/>
      <c r="O1729" s="27"/>
      <c r="P1729" s="27"/>
      <c r="Q1729" s="27"/>
      <c r="R1729" s="27"/>
      <c r="S1729" s="27"/>
      <c r="T1729" s="27"/>
      <c r="U1729" s="27"/>
      <c r="V1729" s="27"/>
      <c r="W1729" s="27"/>
      <c r="X1729" s="27"/>
      <c r="Y1729" s="27"/>
      <c r="Z1729" s="27"/>
      <c r="AA1729" s="27"/>
      <c r="AB1729" s="27"/>
      <c r="AC1729" s="27"/>
      <c r="AD1729" s="27"/>
      <c r="AI1729">
        <f t="shared" si="708"/>
        <v>0</v>
      </c>
      <c r="AJ1729">
        <f t="shared" si="709"/>
        <v>0</v>
      </c>
      <c r="AK1729">
        <f t="shared" si="710"/>
        <v>0</v>
      </c>
      <c r="AL1729">
        <f t="shared" si="693"/>
        <v>0</v>
      </c>
      <c r="AM1729">
        <f t="shared" si="694"/>
        <v>0</v>
      </c>
      <c r="AN1729">
        <f t="shared" si="695"/>
        <v>0</v>
      </c>
      <c r="AO1729">
        <f t="shared" si="696"/>
        <v>0</v>
      </c>
      <c r="AP1729">
        <f t="shared" si="697"/>
        <v>0</v>
      </c>
      <c r="AQ1729">
        <f t="shared" si="698"/>
        <v>0</v>
      </c>
      <c r="AR1729">
        <f t="shared" si="699"/>
        <v>0</v>
      </c>
      <c r="AS1729">
        <f t="shared" si="700"/>
        <v>0</v>
      </c>
      <c r="AT1729">
        <f t="shared" si="701"/>
        <v>0</v>
      </c>
      <c r="AU1729">
        <f t="shared" si="702"/>
        <v>0</v>
      </c>
      <c r="AV1729">
        <f t="shared" si="703"/>
        <v>0</v>
      </c>
      <c r="AW1729">
        <f t="shared" si="704"/>
        <v>0</v>
      </c>
      <c r="AX1729">
        <f t="shared" si="705"/>
        <v>0</v>
      </c>
      <c r="AY1729">
        <f t="shared" si="706"/>
        <v>0</v>
      </c>
      <c r="AZ1729">
        <f t="shared" si="707"/>
        <v>0</v>
      </c>
    </row>
    <row r="1730" spans="1:52" ht="15" customHeight="1">
      <c r="A1730" s="245"/>
      <c r="B1730" s="9"/>
      <c r="C1730" s="270" t="s">
        <v>929</v>
      </c>
      <c r="D1730" s="389" t="str">
        <f t="shared" si="711"/>
        <v/>
      </c>
      <c r="E1730" s="390"/>
      <c r="F1730" s="391"/>
      <c r="G1730" s="480" t="str">
        <f t="shared" si="712"/>
        <v/>
      </c>
      <c r="H1730" s="481"/>
      <c r="I1730" s="481"/>
      <c r="J1730" s="481"/>
      <c r="K1730" s="481"/>
      <c r="L1730" s="482"/>
      <c r="M1730" s="27"/>
      <c r="N1730" s="27"/>
      <c r="O1730" s="27"/>
      <c r="P1730" s="27"/>
      <c r="Q1730" s="27"/>
      <c r="R1730" s="27"/>
      <c r="S1730" s="27"/>
      <c r="T1730" s="27"/>
      <c r="U1730" s="27"/>
      <c r="V1730" s="27"/>
      <c r="W1730" s="27"/>
      <c r="X1730" s="27"/>
      <c r="Y1730" s="27"/>
      <c r="Z1730" s="27"/>
      <c r="AA1730" s="27"/>
      <c r="AB1730" s="27"/>
      <c r="AC1730" s="27"/>
      <c r="AD1730" s="27"/>
      <c r="AI1730">
        <f t="shared" si="708"/>
        <v>0</v>
      </c>
      <c r="AJ1730">
        <f t="shared" si="709"/>
        <v>0</v>
      </c>
      <c r="AK1730">
        <f t="shared" si="710"/>
        <v>0</v>
      </c>
      <c r="AL1730">
        <f t="shared" si="693"/>
        <v>0</v>
      </c>
      <c r="AM1730">
        <f t="shared" si="694"/>
        <v>0</v>
      </c>
      <c r="AN1730">
        <f t="shared" si="695"/>
        <v>0</v>
      </c>
      <c r="AO1730">
        <f t="shared" si="696"/>
        <v>0</v>
      </c>
      <c r="AP1730">
        <f t="shared" si="697"/>
        <v>0</v>
      </c>
      <c r="AQ1730">
        <f t="shared" si="698"/>
        <v>0</v>
      </c>
      <c r="AR1730">
        <f t="shared" si="699"/>
        <v>0</v>
      </c>
      <c r="AS1730">
        <f t="shared" si="700"/>
        <v>0</v>
      </c>
      <c r="AT1730">
        <f t="shared" si="701"/>
        <v>0</v>
      </c>
      <c r="AU1730">
        <f t="shared" si="702"/>
        <v>0</v>
      </c>
      <c r="AV1730">
        <f t="shared" si="703"/>
        <v>0</v>
      </c>
      <c r="AW1730">
        <f t="shared" si="704"/>
        <v>0</v>
      </c>
      <c r="AX1730">
        <f t="shared" si="705"/>
        <v>0</v>
      </c>
      <c r="AY1730">
        <f t="shared" si="706"/>
        <v>0</v>
      </c>
      <c r="AZ1730">
        <f t="shared" si="707"/>
        <v>0</v>
      </c>
    </row>
    <row r="1731" spans="1:52" ht="15" customHeight="1">
      <c r="A1731" s="245"/>
      <c r="B1731" s="9"/>
      <c r="C1731" s="270" t="s">
        <v>930</v>
      </c>
      <c r="D1731" s="389" t="str">
        <f t="shared" si="711"/>
        <v/>
      </c>
      <c r="E1731" s="390"/>
      <c r="F1731" s="391"/>
      <c r="G1731" s="480" t="str">
        <f t="shared" si="712"/>
        <v/>
      </c>
      <c r="H1731" s="481"/>
      <c r="I1731" s="481"/>
      <c r="J1731" s="481"/>
      <c r="K1731" s="481"/>
      <c r="L1731" s="482"/>
      <c r="M1731" s="27"/>
      <c r="N1731" s="27"/>
      <c r="O1731" s="27"/>
      <c r="P1731" s="27"/>
      <c r="Q1731" s="27"/>
      <c r="R1731" s="27"/>
      <c r="S1731" s="27"/>
      <c r="T1731" s="27"/>
      <c r="U1731" s="27"/>
      <c r="V1731" s="27"/>
      <c r="W1731" s="27"/>
      <c r="X1731" s="27"/>
      <c r="Y1731" s="27"/>
      <c r="Z1731" s="27"/>
      <c r="AA1731" s="27"/>
      <c r="AB1731" s="27"/>
      <c r="AC1731" s="27"/>
      <c r="AD1731" s="27"/>
      <c r="AI1731">
        <f t="shared" si="708"/>
        <v>0</v>
      </c>
      <c r="AJ1731">
        <f t="shared" si="709"/>
        <v>0</v>
      </c>
      <c r="AK1731">
        <f t="shared" si="710"/>
        <v>0</v>
      </c>
      <c r="AL1731">
        <f t="shared" si="693"/>
        <v>0</v>
      </c>
      <c r="AM1731">
        <f t="shared" si="694"/>
        <v>0</v>
      </c>
      <c r="AN1731">
        <f t="shared" si="695"/>
        <v>0</v>
      </c>
      <c r="AO1731">
        <f t="shared" si="696"/>
        <v>0</v>
      </c>
      <c r="AP1731">
        <f t="shared" si="697"/>
        <v>0</v>
      </c>
      <c r="AQ1731">
        <f t="shared" si="698"/>
        <v>0</v>
      </c>
      <c r="AR1731">
        <f t="shared" si="699"/>
        <v>0</v>
      </c>
      <c r="AS1731">
        <f t="shared" si="700"/>
        <v>0</v>
      </c>
      <c r="AT1731">
        <f t="shared" si="701"/>
        <v>0</v>
      </c>
      <c r="AU1731">
        <f t="shared" si="702"/>
        <v>0</v>
      </c>
      <c r="AV1731">
        <f t="shared" si="703"/>
        <v>0</v>
      </c>
      <c r="AW1731">
        <f t="shared" si="704"/>
        <v>0</v>
      </c>
      <c r="AX1731">
        <f t="shared" si="705"/>
        <v>0</v>
      </c>
      <c r="AY1731">
        <f t="shared" si="706"/>
        <v>0</v>
      </c>
      <c r="AZ1731">
        <f t="shared" si="707"/>
        <v>0</v>
      </c>
    </row>
    <row r="1732" spans="1:52" ht="15" customHeight="1">
      <c r="A1732" s="245"/>
      <c r="B1732" s="9"/>
      <c r="C1732" s="270" t="s">
        <v>931</v>
      </c>
      <c r="D1732" s="389" t="str">
        <f t="shared" si="711"/>
        <v/>
      </c>
      <c r="E1732" s="390"/>
      <c r="F1732" s="391"/>
      <c r="G1732" s="480" t="str">
        <f t="shared" si="712"/>
        <v/>
      </c>
      <c r="H1732" s="481"/>
      <c r="I1732" s="481"/>
      <c r="J1732" s="481"/>
      <c r="K1732" s="481"/>
      <c r="L1732" s="482"/>
      <c r="M1732" s="27"/>
      <c r="N1732" s="27"/>
      <c r="O1732" s="27"/>
      <c r="P1732" s="27"/>
      <c r="Q1732" s="27"/>
      <c r="R1732" s="27"/>
      <c r="S1732" s="27"/>
      <c r="T1732" s="27"/>
      <c r="U1732" s="27"/>
      <c r="V1732" s="27"/>
      <c r="W1732" s="27"/>
      <c r="X1732" s="27"/>
      <c r="Y1732" s="27"/>
      <c r="Z1732" s="27"/>
      <c r="AA1732" s="27"/>
      <c r="AB1732" s="27"/>
      <c r="AC1732" s="27"/>
      <c r="AD1732" s="27"/>
      <c r="AI1732">
        <f t="shared" si="708"/>
        <v>0</v>
      </c>
      <c r="AJ1732">
        <f t="shared" si="709"/>
        <v>0</v>
      </c>
      <c r="AK1732">
        <f t="shared" si="710"/>
        <v>0</v>
      </c>
      <c r="AL1732">
        <f t="shared" si="693"/>
        <v>0</v>
      </c>
      <c r="AM1732">
        <f t="shared" si="694"/>
        <v>0</v>
      </c>
      <c r="AN1732">
        <f t="shared" si="695"/>
        <v>0</v>
      </c>
      <c r="AO1732">
        <f t="shared" si="696"/>
        <v>0</v>
      </c>
      <c r="AP1732">
        <f t="shared" si="697"/>
        <v>0</v>
      </c>
      <c r="AQ1732">
        <f t="shared" si="698"/>
        <v>0</v>
      </c>
      <c r="AR1732">
        <f t="shared" si="699"/>
        <v>0</v>
      </c>
      <c r="AS1732">
        <f t="shared" si="700"/>
        <v>0</v>
      </c>
      <c r="AT1732">
        <f t="shared" si="701"/>
        <v>0</v>
      </c>
      <c r="AU1732">
        <f t="shared" si="702"/>
        <v>0</v>
      </c>
      <c r="AV1732">
        <f t="shared" si="703"/>
        <v>0</v>
      </c>
      <c r="AW1732">
        <f t="shared" si="704"/>
        <v>0</v>
      </c>
      <c r="AX1732">
        <f t="shared" si="705"/>
        <v>0</v>
      </c>
      <c r="AY1732">
        <f t="shared" si="706"/>
        <v>0</v>
      </c>
      <c r="AZ1732">
        <f t="shared" si="707"/>
        <v>0</v>
      </c>
    </row>
    <row r="1733" spans="1:52" ht="15" customHeight="1">
      <c r="A1733" s="245"/>
      <c r="B1733" s="9"/>
      <c r="C1733" s="270" t="s">
        <v>932</v>
      </c>
      <c r="D1733" s="389" t="str">
        <f t="shared" si="711"/>
        <v/>
      </c>
      <c r="E1733" s="390"/>
      <c r="F1733" s="391"/>
      <c r="G1733" s="480" t="str">
        <f t="shared" si="712"/>
        <v/>
      </c>
      <c r="H1733" s="481"/>
      <c r="I1733" s="481"/>
      <c r="J1733" s="481"/>
      <c r="K1733" s="481"/>
      <c r="L1733" s="482"/>
      <c r="M1733" s="27"/>
      <c r="N1733" s="27"/>
      <c r="O1733" s="27"/>
      <c r="P1733" s="27"/>
      <c r="Q1733" s="27"/>
      <c r="R1733" s="27"/>
      <c r="S1733" s="27"/>
      <c r="T1733" s="27"/>
      <c r="U1733" s="27"/>
      <c r="V1733" s="27"/>
      <c r="W1733" s="27"/>
      <c r="X1733" s="27"/>
      <c r="Y1733" s="27"/>
      <c r="Z1733" s="27"/>
      <c r="AA1733" s="27"/>
      <c r="AB1733" s="27"/>
      <c r="AC1733" s="27"/>
      <c r="AD1733" s="27"/>
      <c r="AI1733">
        <f t="shared" si="708"/>
        <v>0</v>
      </c>
      <c r="AJ1733">
        <f t="shared" si="709"/>
        <v>0</v>
      </c>
      <c r="AK1733">
        <f t="shared" si="710"/>
        <v>0</v>
      </c>
      <c r="AL1733">
        <f t="shared" si="693"/>
        <v>0</v>
      </c>
      <c r="AM1733">
        <f t="shared" si="694"/>
        <v>0</v>
      </c>
      <c r="AN1733">
        <f t="shared" si="695"/>
        <v>0</v>
      </c>
      <c r="AO1733">
        <f t="shared" si="696"/>
        <v>0</v>
      </c>
      <c r="AP1733">
        <f t="shared" si="697"/>
        <v>0</v>
      </c>
      <c r="AQ1733">
        <f t="shared" si="698"/>
        <v>0</v>
      </c>
      <c r="AR1733">
        <f t="shared" si="699"/>
        <v>0</v>
      </c>
      <c r="AS1733">
        <f t="shared" si="700"/>
        <v>0</v>
      </c>
      <c r="AT1733">
        <f t="shared" si="701"/>
        <v>0</v>
      </c>
      <c r="AU1733">
        <f t="shared" si="702"/>
        <v>0</v>
      </c>
      <c r="AV1733">
        <f t="shared" si="703"/>
        <v>0</v>
      </c>
      <c r="AW1733">
        <f t="shared" si="704"/>
        <v>0</v>
      </c>
      <c r="AX1733">
        <f t="shared" si="705"/>
        <v>0</v>
      </c>
      <c r="AY1733">
        <f t="shared" si="706"/>
        <v>0</v>
      </c>
      <c r="AZ1733">
        <f t="shared" si="707"/>
        <v>0</v>
      </c>
    </row>
    <row r="1734" spans="1:52" ht="15" customHeight="1">
      <c r="A1734" s="245"/>
      <c r="B1734" s="9"/>
      <c r="C1734" s="270" t="s">
        <v>933</v>
      </c>
      <c r="D1734" s="389" t="str">
        <f t="shared" si="711"/>
        <v/>
      </c>
      <c r="E1734" s="390"/>
      <c r="F1734" s="391"/>
      <c r="G1734" s="480" t="str">
        <f t="shared" si="712"/>
        <v/>
      </c>
      <c r="H1734" s="481"/>
      <c r="I1734" s="481"/>
      <c r="J1734" s="481"/>
      <c r="K1734" s="481"/>
      <c r="L1734" s="482"/>
      <c r="M1734" s="27"/>
      <c r="N1734" s="27"/>
      <c r="O1734" s="27"/>
      <c r="P1734" s="27"/>
      <c r="Q1734" s="27"/>
      <c r="R1734" s="27"/>
      <c r="S1734" s="27"/>
      <c r="T1734" s="27"/>
      <c r="U1734" s="27"/>
      <c r="V1734" s="27"/>
      <c r="W1734" s="27"/>
      <c r="X1734" s="27"/>
      <c r="Y1734" s="27"/>
      <c r="Z1734" s="27"/>
      <c r="AA1734" s="27"/>
      <c r="AB1734" s="27"/>
      <c r="AC1734" s="27"/>
      <c r="AD1734" s="27"/>
      <c r="AI1734">
        <f t="shared" si="708"/>
        <v>0</v>
      </c>
      <c r="AJ1734">
        <f t="shared" si="709"/>
        <v>0</v>
      </c>
      <c r="AK1734">
        <f t="shared" si="710"/>
        <v>0</v>
      </c>
      <c r="AL1734">
        <f t="shared" si="693"/>
        <v>0</v>
      </c>
      <c r="AM1734">
        <f t="shared" si="694"/>
        <v>0</v>
      </c>
      <c r="AN1734">
        <f t="shared" si="695"/>
        <v>0</v>
      </c>
      <c r="AO1734">
        <f t="shared" si="696"/>
        <v>0</v>
      </c>
      <c r="AP1734">
        <f t="shared" si="697"/>
        <v>0</v>
      </c>
      <c r="AQ1734">
        <f t="shared" si="698"/>
        <v>0</v>
      </c>
      <c r="AR1734">
        <f t="shared" si="699"/>
        <v>0</v>
      </c>
      <c r="AS1734">
        <f t="shared" si="700"/>
        <v>0</v>
      </c>
      <c r="AT1734">
        <f t="shared" si="701"/>
        <v>0</v>
      </c>
      <c r="AU1734">
        <f t="shared" si="702"/>
        <v>0</v>
      </c>
      <c r="AV1734">
        <f t="shared" si="703"/>
        <v>0</v>
      </c>
      <c r="AW1734">
        <f t="shared" si="704"/>
        <v>0</v>
      </c>
      <c r="AX1734">
        <f t="shared" si="705"/>
        <v>0</v>
      </c>
      <c r="AY1734">
        <f t="shared" si="706"/>
        <v>0</v>
      </c>
      <c r="AZ1734">
        <f t="shared" si="707"/>
        <v>0</v>
      </c>
    </row>
    <row r="1735" spans="1:52" ht="15" customHeight="1">
      <c r="A1735" s="245"/>
      <c r="B1735" s="9"/>
      <c r="C1735" s="270" t="s">
        <v>934</v>
      </c>
      <c r="D1735" s="389" t="str">
        <f t="shared" si="711"/>
        <v/>
      </c>
      <c r="E1735" s="390"/>
      <c r="F1735" s="391"/>
      <c r="G1735" s="480" t="str">
        <f t="shared" si="712"/>
        <v/>
      </c>
      <c r="H1735" s="481"/>
      <c r="I1735" s="481"/>
      <c r="J1735" s="481"/>
      <c r="K1735" s="481"/>
      <c r="L1735" s="482"/>
      <c r="M1735" s="27"/>
      <c r="N1735" s="27"/>
      <c r="O1735" s="27"/>
      <c r="P1735" s="27"/>
      <c r="Q1735" s="27"/>
      <c r="R1735" s="27"/>
      <c r="S1735" s="27"/>
      <c r="T1735" s="27"/>
      <c r="U1735" s="27"/>
      <c r="V1735" s="27"/>
      <c r="W1735" s="27"/>
      <c r="X1735" s="27"/>
      <c r="Y1735" s="27"/>
      <c r="Z1735" s="27"/>
      <c r="AA1735" s="27"/>
      <c r="AB1735" s="27"/>
      <c r="AC1735" s="27"/>
      <c r="AD1735" s="27"/>
      <c r="AI1735">
        <f t="shared" si="708"/>
        <v>0</v>
      </c>
      <c r="AJ1735">
        <f t="shared" si="709"/>
        <v>0</v>
      </c>
      <c r="AK1735">
        <f t="shared" si="710"/>
        <v>0</v>
      </c>
      <c r="AL1735">
        <f t="shared" si="693"/>
        <v>0</v>
      </c>
      <c r="AM1735">
        <f t="shared" si="694"/>
        <v>0</v>
      </c>
      <c r="AN1735">
        <f t="shared" si="695"/>
        <v>0</v>
      </c>
      <c r="AO1735">
        <f t="shared" si="696"/>
        <v>0</v>
      </c>
      <c r="AP1735">
        <f t="shared" si="697"/>
        <v>0</v>
      </c>
      <c r="AQ1735">
        <f t="shared" si="698"/>
        <v>0</v>
      </c>
      <c r="AR1735">
        <f t="shared" si="699"/>
        <v>0</v>
      </c>
      <c r="AS1735">
        <f t="shared" si="700"/>
        <v>0</v>
      </c>
      <c r="AT1735">
        <f t="shared" si="701"/>
        <v>0</v>
      </c>
      <c r="AU1735">
        <f t="shared" si="702"/>
        <v>0</v>
      </c>
      <c r="AV1735">
        <f t="shared" si="703"/>
        <v>0</v>
      </c>
      <c r="AW1735">
        <f t="shared" si="704"/>
        <v>0</v>
      </c>
      <c r="AX1735">
        <f t="shared" si="705"/>
        <v>0</v>
      </c>
      <c r="AY1735">
        <f t="shared" si="706"/>
        <v>0</v>
      </c>
      <c r="AZ1735">
        <f t="shared" si="707"/>
        <v>0</v>
      </c>
    </row>
    <row r="1736" spans="1:52" ht="15" customHeight="1">
      <c r="A1736" s="245"/>
      <c r="B1736" s="9"/>
      <c r="C1736" s="270" t="s">
        <v>935</v>
      </c>
      <c r="D1736" s="389" t="str">
        <f t="shared" si="711"/>
        <v/>
      </c>
      <c r="E1736" s="390"/>
      <c r="F1736" s="391"/>
      <c r="G1736" s="480" t="str">
        <f t="shared" si="712"/>
        <v/>
      </c>
      <c r="H1736" s="481"/>
      <c r="I1736" s="481"/>
      <c r="J1736" s="481"/>
      <c r="K1736" s="481"/>
      <c r="L1736" s="482"/>
      <c r="M1736" s="27"/>
      <c r="N1736" s="27"/>
      <c r="O1736" s="27"/>
      <c r="P1736" s="27"/>
      <c r="Q1736" s="27"/>
      <c r="R1736" s="27"/>
      <c r="S1736" s="27"/>
      <c r="T1736" s="27"/>
      <c r="U1736" s="27"/>
      <c r="V1736" s="27"/>
      <c r="W1736" s="27"/>
      <c r="X1736" s="27"/>
      <c r="Y1736" s="27"/>
      <c r="Z1736" s="27"/>
      <c r="AA1736" s="27"/>
      <c r="AB1736" s="27"/>
      <c r="AC1736" s="27"/>
      <c r="AD1736" s="27"/>
      <c r="AI1736">
        <f t="shared" si="708"/>
        <v>0</v>
      </c>
      <c r="AJ1736">
        <f t="shared" si="709"/>
        <v>0</v>
      </c>
      <c r="AK1736">
        <f t="shared" si="710"/>
        <v>0</v>
      </c>
      <c r="AL1736">
        <f t="shared" si="693"/>
        <v>0</v>
      </c>
      <c r="AM1736">
        <f t="shared" si="694"/>
        <v>0</v>
      </c>
      <c r="AN1736">
        <f t="shared" si="695"/>
        <v>0</v>
      </c>
      <c r="AO1736">
        <f t="shared" si="696"/>
        <v>0</v>
      </c>
      <c r="AP1736">
        <f t="shared" si="697"/>
        <v>0</v>
      </c>
      <c r="AQ1736">
        <f t="shared" si="698"/>
        <v>0</v>
      </c>
      <c r="AR1736">
        <f t="shared" si="699"/>
        <v>0</v>
      </c>
      <c r="AS1736">
        <f t="shared" si="700"/>
        <v>0</v>
      </c>
      <c r="AT1736">
        <f t="shared" si="701"/>
        <v>0</v>
      </c>
      <c r="AU1736">
        <f t="shared" si="702"/>
        <v>0</v>
      </c>
      <c r="AV1736">
        <f t="shared" si="703"/>
        <v>0</v>
      </c>
      <c r="AW1736">
        <f t="shared" si="704"/>
        <v>0</v>
      </c>
      <c r="AX1736">
        <f t="shared" si="705"/>
        <v>0</v>
      </c>
      <c r="AY1736">
        <f t="shared" si="706"/>
        <v>0</v>
      </c>
      <c r="AZ1736">
        <f t="shared" si="707"/>
        <v>0</v>
      </c>
    </row>
    <row r="1737" spans="1:52" ht="15" customHeight="1">
      <c r="A1737" s="245"/>
      <c r="B1737" s="9"/>
      <c r="C1737" s="270" t="s">
        <v>936</v>
      </c>
      <c r="D1737" s="389" t="str">
        <f t="shared" si="711"/>
        <v/>
      </c>
      <c r="E1737" s="390"/>
      <c r="F1737" s="391"/>
      <c r="G1737" s="480" t="str">
        <f t="shared" si="712"/>
        <v/>
      </c>
      <c r="H1737" s="481"/>
      <c r="I1737" s="481"/>
      <c r="J1737" s="481"/>
      <c r="K1737" s="481"/>
      <c r="L1737" s="482"/>
      <c r="M1737" s="27"/>
      <c r="N1737" s="27"/>
      <c r="O1737" s="27"/>
      <c r="P1737" s="27"/>
      <c r="Q1737" s="27"/>
      <c r="R1737" s="27"/>
      <c r="S1737" s="27"/>
      <c r="T1737" s="27"/>
      <c r="U1737" s="27"/>
      <c r="V1737" s="27"/>
      <c r="W1737" s="27"/>
      <c r="X1737" s="27"/>
      <c r="Y1737" s="27"/>
      <c r="Z1737" s="27"/>
      <c r="AA1737" s="27"/>
      <c r="AB1737" s="27"/>
      <c r="AC1737" s="27"/>
      <c r="AD1737" s="27"/>
      <c r="AI1737">
        <f t="shared" si="708"/>
        <v>0</v>
      </c>
      <c r="AJ1737">
        <f t="shared" si="709"/>
        <v>0</v>
      </c>
      <c r="AK1737">
        <f t="shared" si="710"/>
        <v>0</v>
      </c>
      <c r="AL1737">
        <f t="shared" si="693"/>
        <v>0</v>
      </c>
      <c r="AM1737">
        <f t="shared" si="694"/>
        <v>0</v>
      </c>
      <c r="AN1737">
        <f t="shared" si="695"/>
        <v>0</v>
      </c>
      <c r="AO1737">
        <f t="shared" si="696"/>
        <v>0</v>
      </c>
      <c r="AP1737">
        <f t="shared" si="697"/>
        <v>0</v>
      </c>
      <c r="AQ1737">
        <f t="shared" si="698"/>
        <v>0</v>
      </c>
      <c r="AR1737">
        <f t="shared" si="699"/>
        <v>0</v>
      </c>
      <c r="AS1737">
        <f t="shared" si="700"/>
        <v>0</v>
      </c>
      <c r="AT1737">
        <f t="shared" si="701"/>
        <v>0</v>
      </c>
      <c r="AU1737">
        <f t="shared" si="702"/>
        <v>0</v>
      </c>
      <c r="AV1737">
        <f t="shared" si="703"/>
        <v>0</v>
      </c>
      <c r="AW1737">
        <f t="shared" si="704"/>
        <v>0</v>
      </c>
      <c r="AX1737">
        <f t="shared" si="705"/>
        <v>0</v>
      </c>
      <c r="AY1737">
        <f t="shared" si="706"/>
        <v>0</v>
      </c>
      <c r="AZ1737">
        <f t="shared" si="707"/>
        <v>0</v>
      </c>
    </row>
    <row r="1738" spans="1:52" ht="15" customHeight="1">
      <c r="A1738" s="245"/>
      <c r="B1738" s="9"/>
      <c r="C1738" s="270" t="s">
        <v>937</v>
      </c>
      <c r="D1738" s="389" t="str">
        <f t="shared" si="711"/>
        <v/>
      </c>
      <c r="E1738" s="390"/>
      <c r="F1738" s="391"/>
      <c r="G1738" s="480" t="str">
        <f t="shared" si="712"/>
        <v/>
      </c>
      <c r="H1738" s="481"/>
      <c r="I1738" s="481"/>
      <c r="J1738" s="481"/>
      <c r="K1738" s="481"/>
      <c r="L1738" s="482"/>
      <c r="M1738" s="27"/>
      <c r="N1738" s="27"/>
      <c r="O1738" s="27"/>
      <c r="P1738" s="27"/>
      <c r="Q1738" s="27"/>
      <c r="R1738" s="27"/>
      <c r="S1738" s="27"/>
      <c r="T1738" s="27"/>
      <c r="U1738" s="27"/>
      <c r="V1738" s="27"/>
      <c r="W1738" s="27"/>
      <c r="X1738" s="27"/>
      <c r="Y1738" s="27"/>
      <c r="Z1738" s="27"/>
      <c r="AA1738" s="27"/>
      <c r="AB1738" s="27"/>
      <c r="AC1738" s="27"/>
      <c r="AD1738" s="27"/>
      <c r="AI1738">
        <f t="shared" si="708"/>
        <v>0</v>
      </c>
      <c r="AJ1738">
        <f t="shared" si="709"/>
        <v>0</v>
      </c>
      <c r="AK1738">
        <f t="shared" si="710"/>
        <v>0</v>
      </c>
      <c r="AL1738">
        <f t="shared" si="693"/>
        <v>0</v>
      </c>
      <c r="AM1738">
        <f t="shared" si="694"/>
        <v>0</v>
      </c>
      <c r="AN1738">
        <f t="shared" si="695"/>
        <v>0</v>
      </c>
      <c r="AO1738">
        <f t="shared" si="696"/>
        <v>0</v>
      </c>
      <c r="AP1738">
        <f t="shared" si="697"/>
        <v>0</v>
      </c>
      <c r="AQ1738">
        <f t="shared" si="698"/>
        <v>0</v>
      </c>
      <c r="AR1738">
        <f t="shared" si="699"/>
        <v>0</v>
      </c>
      <c r="AS1738">
        <f t="shared" si="700"/>
        <v>0</v>
      </c>
      <c r="AT1738">
        <f t="shared" si="701"/>
        <v>0</v>
      </c>
      <c r="AU1738">
        <f t="shared" si="702"/>
        <v>0</v>
      </c>
      <c r="AV1738">
        <f t="shared" si="703"/>
        <v>0</v>
      </c>
      <c r="AW1738">
        <f t="shared" si="704"/>
        <v>0</v>
      </c>
      <c r="AX1738">
        <f t="shared" si="705"/>
        <v>0</v>
      </c>
      <c r="AY1738">
        <f t="shared" si="706"/>
        <v>0</v>
      </c>
      <c r="AZ1738">
        <f t="shared" si="707"/>
        <v>0</v>
      </c>
    </row>
    <row r="1739" spans="1:52" ht="15" customHeight="1">
      <c r="A1739" s="245"/>
      <c r="B1739" s="9"/>
      <c r="C1739" s="270" t="s">
        <v>938</v>
      </c>
      <c r="D1739" s="389" t="str">
        <f t="shared" si="711"/>
        <v/>
      </c>
      <c r="E1739" s="390"/>
      <c r="F1739" s="391"/>
      <c r="G1739" s="480" t="str">
        <f t="shared" si="712"/>
        <v/>
      </c>
      <c r="H1739" s="481"/>
      <c r="I1739" s="481"/>
      <c r="J1739" s="481"/>
      <c r="K1739" s="481"/>
      <c r="L1739" s="482"/>
      <c r="M1739" s="27"/>
      <c r="N1739" s="27"/>
      <c r="O1739" s="27"/>
      <c r="P1739" s="27"/>
      <c r="Q1739" s="27"/>
      <c r="R1739" s="27"/>
      <c r="S1739" s="27"/>
      <c r="T1739" s="27"/>
      <c r="U1739" s="27"/>
      <c r="V1739" s="27"/>
      <c r="W1739" s="27"/>
      <c r="X1739" s="27"/>
      <c r="Y1739" s="27"/>
      <c r="Z1739" s="27"/>
      <c r="AA1739" s="27"/>
      <c r="AB1739" s="27"/>
      <c r="AC1739" s="27"/>
      <c r="AD1739" s="27"/>
      <c r="AI1739">
        <f t="shared" si="708"/>
        <v>0</v>
      </c>
      <c r="AJ1739">
        <f t="shared" si="709"/>
        <v>0</v>
      </c>
      <c r="AK1739">
        <f t="shared" si="710"/>
        <v>0</v>
      </c>
      <c r="AL1739">
        <f t="shared" si="693"/>
        <v>0</v>
      </c>
      <c r="AM1739">
        <f t="shared" si="694"/>
        <v>0</v>
      </c>
      <c r="AN1739">
        <f t="shared" si="695"/>
        <v>0</v>
      </c>
      <c r="AO1739">
        <f t="shared" si="696"/>
        <v>0</v>
      </c>
      <c r="AP1739">
        <f t="shared" si="697"/>
        <v>0</v>
      </c>
      <c r="AQ1739">
        <f t="shared" si="698"/>
        <v>0</v>
      </c>
      <c r="AR1739">
        <f t="shared" si="699"/>
        <v>0</v>
      </c>
      <c r="AS1739">
        <f t="shared" si="700"/>
        <v>0</v>
      </c>
      <c r="AT1739">
        <f t="shared" si="701"/>
        <v>0</v>
      </c>
      <c r="AU1739">
        <f t="shared" si="702"/>
        <v>0</v>
      </c>
      <c r="AV1739">
        <f t="shared" si="703"/>
        <v>0</v>
      </c>
      <c r="AW1739">
        <f t="shared" si="704"/>
        <v>0</v>
      </c>
      <c r="AX1739">
        <f t="shared" si="705"/>
        <v>0</v>
      </c>
      <c r="AY1739">
        <f t="shared" si="706"/>
        <v>0</v>
      </c>
      <c r="AZ1739">
        <f t="shared" si="707"/>
        <v>0</v>
      </c>
    </row>
    <row r="1740" spans="1:52" ht="15" customHeight="1">
      <c r="A1740" s="245"/>
      <c r="B1740" s="9"/>
      <c r="C1740" s="270" t="s">
        <v>939</v>
      </c>
      <c r="D1740" s="389" t="str">
        <f t="shared" si="711"/>
        <v/>
      </c>
      <c r="E1740" s="390"/>
      <c r="F1740" s="391"/>
      <c r="G1740" s="480" t="str">
        <f t="shared" si="712"/>
        <v/>
      </c>
      <c r="H1740" s="481"/>
      <c r="I1740" s="481"/>
      <c r="J1740" s="481"/>
      <c r="K1740" s="481"/>
      <c r="L1740" s="482"/>
      <c r="M1740" s="27"/>
      <c r="N1740" s="27"/>
      <c r="O1740" s="27"/>
      <c r="P1740" s="27"/>
      <c r="Q1740" s="27"/>
      <c r="R1740" s="27"/>
      <c r="S1740" s="27"/>
      <c r="T1740" s="27"/>
      <c r="U1740" s="27"/>
      <c r="V1740" s="27"/>
      <c r="W1740" s="27"/>
      <c r="X1740" s="27"/>
      <c r="Y1740" s="27"/>
      <c r="Z1740" s="27"/>
      <c r="AA1740" s="27"/>
      <c r="AB1740" s="27"/>
      <c r="AC1740" s="27"/>
      <c r="AD1740" s="27"/>
      <c r="AI1740">
        <f t="shared" si="708"/>
        <v>0</v>
      </c>
      <c r="AJ1740">
        <f t="shared" si="709"/>
        <v>0</v>
      </c>
      <c r="AK1740">
        <f t="shared" si="710"/>
        <v>0</v>
      </c>
      <c r="AL1740">
        <f t="shared" si="693"/>
        <v>0</v>
      </c>
      <c r="AM1740">
        <f t="shared" si="694"/>
        <v>0</v>
      </c>
      <c r="AN1740">
        <f t="shared" si="695"/>
        <v>0</v>
      </c>
      <c r="AO1740">
        <f t="shared" si="696"/>
        <v>0</v>
      </c>
      <c r="AP1740">
        <f t="shared" si="697"/>
        <v>0</v>
      </c>
      <c r="AQ1740">
        <f t="shared" si="698"/>
        <v>0</v>
      </c>
      <c r="AR1740">
        <f t="shared" si="699"/>
        <v>0</v>
      </c>
      <c r="AS1740">
        <f t="shared" si="700"/>
        <v>0</v>
      </c>
      <c r="AT1740">
        <f t="shared" si="701"/>
        <v>0</v>
      </c>
      <c r="AU1740">
        <f t="shared" si="702"/>
        <v>0</v>
      </c>
      <c r="AV1740">
        <f t="shared" si="703"/>
        <v>0</v>
      </c>
      <c r="AW1740">
        <f t="shared" si="704"/>
        <v>0</v>
      </c>
      <c r="AX1740">
        <f t="shared" si="705"/>
        <v>0</v>
      </c>
      <c r="AY1740">
        <f t="shared" si="706"/>
        <v>0</v>
      </c>
      <c r="AZ1740">
        <f t="shared" si="707"/>
        <v>0</v>
      </c>
    </row>
    <row r="1741" spans="1:52" ht="15" customHeight="1">
      <c r="A1741" s="245"/>
      <c r="B1741" s="9"/>
      <c r="C1741" s="270" t="s">
        <v>940</v>
      </c>
      <c r="D1741" s="389" t="str">
        <f t="shared" si="711"/>
        <v/>
      </c>
      <c r="E1741" s="390"/>
      <c r="F1741" s="391"/>
      <c r="G1741" s="480" t="str">
        <f t="shared" si="712"/>
        <v/>
      </c>
      <c r="H1741" s="481"/>
      <c r="I1741" s="481"/>
      <c r="J1741" s="481"/>
      <c r="K1741" s="481"/>
      <c r="L1741" s="482"/>
      <c r="M1741" s="27"/>
      <c r="N1741" s="27"/>
      <c r="O1741" s="27"/>
      <c r="P1741" s="27"/>
      <c r="Q1741" s="27"/>
      <c r="R1741" s="27"/>
      <c r="S1741" s="27"/>
      <c r="T1741" s="27"/>
      <c r="U1741" s="27"/>
      <c r="V1741" s="27"/>
      <c r="W1741" s="27"/>
      <c r="X1741" s="27"/>
      <c r="Y1741" s="27"/>
      <c r="Z1741" s="27"/>
      <c r="AA1741" s="27"/>
      <c r="AB1741" s="27"/>
      <c r="AC1741" s="27"/>
      <c r="AD1741" s="27"/>
      <c r="AI1741">
        <f t="shared" si="708"/>
        <v>0</v>
      </c>
      <c r="AJ1741">
        <f t="shared" si="709"/>
        <v>0</v>
      </c>
      <c r="AK1741">
        <f t="shared" si="710"/>
        <v>0</v>
      </c>
      <c r="AL1741">
        <f t="shared" si="693"/>
        <v>0</v>
      </c>
      <c r="AM1741">
        <f t="shared" si="694"/>
        <v>0</v>
      </c>
      <c r="AN1741">
        <f t="shared" si="695"/>
        <v>0</v>
      </c>
      <c r="AO1741">
        <f t="shared" si="696"/>
        <v>0</v>
      </c>
      <c r="AP1741">
        <f t="shared" si="697"/>
        <v>0</v>
      </c>
      <c r="AQ1741">
        <f t="shared" si="698"/>
        <v>0</v>
      </c>
      <c r="AR1741">
        <f t="shared" si="699"/>
        <v>0</v>
      </c>
      <c r="AS1741">
        <f t="shared" si="700"/>
        <v>0</v>
      </c>
      <c r="AT1741">
        <f t="shared" si="701"/>
        <v>0</v>
      </c>
      <c r="AU1741">
        <f t="shared" si="702"/>
        <v>0</v>
      </c>
      <c r="AV1741">
        <f t="shared" si="703"/>
        <v>0</v>
      </c>
      <c r="AW1741">
        <f t="shared" si="704"/>
        <v>0</v>
      </c>
      <c r="AX1741">
        <f t="shared" si="705"/>
        <v>0</v>
      </c>
      <c r="AY1741">
        <f t="shared" si="706"/>
        <v>0</v>
      </c>
      <c r="AZ1741">
        <f t="shared" si="707"/>
        <v>0</v>
      </c>
    </row>
    <row r="1742" spans="1:52" ht="15" customHeight="1">
      <c r="A1742" s="245"/>
      <c r="B1742" s="9"/>
      <c r="C1742" s="270" t="s">
        <v>941</v>
      </c>
      <c r="D1742" s="389" t="str">
        <f t="shared" si="711"/>
        <v/>
      </c>
      <c r="E1742" s="390"/>
      <c r="F1742" s="391"/>
      <c r="G1742" s="480" t="str">
        <f t="shared" si="712"/>
        <v/>
      </c>
      <c r="H1742" s="481"/>
      <c r="I1742" s="481"/>
      <c r="J1742" s="481"/>
      <c r="K1742" s="481"/>
      <c r="L1742" s="482"/>
      <c r="M1742" s="27"/>
      <c r="N1742" s="27"/>
      <c r="O1742" s="27"/>
      <c r="P1742" s="27"/>
      <c r="Q1742" s="27"/>
      <c r="R1742" s="27"/>
      <c r="S1742" s="27"/>
      <c r="T1742" s="27"/>
      <c r="U1742" s="27"/>
      <c r="V1742" s="27"/>
      <c r="W1742" s="27"/>
      <c r="X1742" s="27"/>
      <c r="Y1742" s="27"/>
      <c r="Z1742" s="27"/>
      <c r="AA1742" s="27"/>
      <c r="AB1742" s="27"/>
      <c r="AC1742" s="27"/>
      <c r="AD1742" s="27"/>
      <c r="AI1742">
        <f t="shared" si="708"/>
        <v>0</v>
      </c>
      <c r="AJ1742">
        <f t="shared" si="709"/>
        <v>0</v>
      </c>
      <c r="AK1742">
        <f t="shared" si="710"/>
        <v>0</v>
      </c>
      <c r="AL1742">
        <f t="shared" si="693"/>
        <v>0</v>
      </c>
      <c r="AM1742">
        <f t="shared" si="694"/>
        <v>0</v>
      </c>
      <c r="AN1742">
        <f t="shared" si="695"/>
        <v>0</v>
      </c>
      <c r="AO1742">
        <f t="shared" si="696"/>
        <v>0</v>
      </c>
      <c r="AP1742">
        <f t="shared" si="697"/>
        <v>0</v>
      </c>
      <c r="AQ1742">
        <f t="shared" si="698"/>
        <v>0</v>
      </c>
      <c r="AR1742">
        <f t="shared" si="699"/>
        <v>0</v>
      </c>
      <c r="AS1742">
        <f t="shared" si="700"/>
        <v>0</v>
      </c>
      <c r="AT1742">
        <f t="shared" si="701"/>
        <v>0</v>
      </c>
      <c r="AU1742">
        <f t="shared" si="702"/>
        <v>0</v>
      </c>
      <c r="AV1742">
        <f t="shared" si="703"/>
        <v>0</v>
      </c>
      <c r="AW1742">
        <f t="shared" si="704"/>
        <v>0</v>
      </c>
      <c r="AX1742">
        <f t="shared" si="705"/>
        <v>0</v>
      </c>
      <c r="AY1742">
        <f t="shared" si="706"/>
        <v>0</v>
      </c>
      <c r="AZ1742">
        <f t="shared" si="707"/>
        <v>0</v>
      </c>
    </row>
    <row r="1743" spans="1:52" ht="15" customHeight="1">
      <c r="A1743" s="245"/>
      <c r="B1743" s="9"/>
      <c r="C1743" s="270" t="s">
        <v>942</v>
      </c>
      <c r="D1743" s="389" t="str">
        <f t="shared" si="711"/>
        <v/>
      </c>
      <c r="E1743" s="390"/>
      <c r="F1743" s="391"/>
      <c r="G1743" s="480" t="str">
        <f t="shared" si="712"/>
        <v/>
      </c>
      <c r="H1743" s="481"/>
      <c r="I1743" s="481"/>
      <c r="J1743" s="481"/>
      <c r="K1743" s="481"/>
      <c r="L1743" s="482"/>
      <c r="M1743" s="27"/>
      <c r="N1743" s="27"/>
      <c r="O1743" s="27"/>
      <c r="P1743" s="27"/>
      <c r="Q1743" s="27"/>
      <c r="R1743" s="27"/>
      <c r="S1743" s="27"/>
      <c r="T1743" s="27"/>
      <c r="U1743" s="27"/>
      <c r="V1743" s="27"/>
      <c r="W1743" s="27"/>
      <c r="X1743" s="27"/>
      <c r="Y1743" s="27"/>
      <c r="Z1743" s="27"/>
      <c r="AA1743" s="27"/>
      <c r="AB1743" s="27"/>
      <c r="AC1743" s="27"/>
      <c r="AD1743" s="27"/>
      <c r="AI1743">
        <f t="shared" si="708"/>
        <v>0</v>
      </c>
      <c r="AJ1743">
        <f t="shared" si="709"/>
        <v>0</v>
      </c>
      <c r="AK1743">
        <f t="shared" si="710"/>
        <v>0</v>
      </c>
      <c r="AL1743">
        <f t="shared" si="693"/>
        <v>0</v>
      </c>
      <c r="AM1743">
        <f t="shared" si="694"/>
        <v>0</v>
      </c>
      <c r="AN1743">
        <f t="shared" si="695"/>
        <v>0</v>
      </c>
      <c r="AO1743">
        <f t="shared" si="696"/>
        <v>0</v>
      </c>
      <c r="AP1743">
        <f t="shared" si="697"/>
        <v>0</v>
      </c>
      <c r="AQ1743">
        <f t="shared" si="698"/>
        <v>0</v>
      </c>
      <c r="AR1743">
        <f t="shared" si="699"/>
        <v>0</v>
      </c>
      <c r="AS1743">
        <f t="shared" si="700"/>
        <v>0</v>
      </c>
      <c r="AT1743">
        <f t="shared" si="701"/>
        <v>0</v>
      </c>
      <c r="AU1743">
        <f t="shared" si="702"/>
        <v>0</v>
      </c>
      <c r="AV1743">
        <f t="shared" si="703"/>
        <v>0</v>
      </c>
      <c r="AW1743">
        <f t="shared" si="704"/>
        <v>0</v>
      </c>
      <c r="AX1743">
        <f t="shared" si="705"/>
        <v>0</v>
      </c>
      <c r="AY1743">
        <f t="shared" si="706"/>
        <v>0</v>
      </c>
      <c r="AZ1743">
        <f t="shared" si="707"/>
        <v>0</v>
      </c>
    </row>
    <row r="1744" spans="1:52" ht="15" customHeight="1">
      <c r="A1744" s="245"/>
      <c r="B1744" s="9"/>
      <c r="C1744" s="270" t="s">
        <v>943</v>
      </c>
      <c r="D1744" s="389" t="str">
        <f t="shared" si="711"/>
        <v/>
      </c>
      <c r="E1744" s="390"/>
      <c r="F1744" s="391"/>
      <c r="G1744" s="480" t="str">
        <f t="shared" si="712"/>
        <v/>
      </c>
      <c r="H1744" s="481"/>
      <c r="I1744" s="481"/>
      <c r="J1744" s="481"/>
      <c r="K1744" s="481"/>
      <c r="L1744" s="482"/>
      <c r="M1744" s="27"/>
      <c r="N1744" s="27"/>
      <c r="O1744" s="27"/>
      <c r="P1744" s="27"/>
      <c r="Q1744" s="27"/>
      <c r="R1744" s="27"/>
      <c r="S1744" s="27"/>
      <c r="T1744" s="27"/>
      <c r="U1744" s="27"/>
      <c r="V1744" s="27"/>
      <c r="W1744" s="27"/>
      <c r="X1744" s="27"/>
      <c r="Y1744" s="27"/>
      <c r="Z1744" s="27"/>
      <c r="AA1744" s="27"/>
      <c r="AB1744" s="27"/>
      <c r="AC1744" s="27"/>
      <c r="AD1744" s="27"/>
      <c r="AI1744">
        <f t="shared" si="708"/>
        <v>0</v>
      </c>
      <c r="AJ1744">
        <f t="shared" si="709"/>
        <v>0</v>
      </c>
      <c r="AK1744">
        <f t="shared" si="710"/>
        <v>0</v>
      </c>
      <c r="AL1744">
        <f t="shared" si="693"/>
        <v>0</v>
      </c>
      <c r="AM1744">
        <f t="shared" si="694"/>
        <v>0</v>
      </c>
      <c r="AN1744">
        <f t="shared" si="695"/>
        <v>0</v>
      </c>
      <c r="AO1744">
        <f t="shared" si="696"/>
        <v>0</v>
      </c>
      <c r="AP1744">
        <f t="shared" si="697"/>
        <v>0</v>
      </c>
      <c r="AQ1744">
        <f t="shared" si="698"/>
        <v>0</v>
      </c>
      <c r="AR1744">
        <f t="shared" si="699"/>
        <v>0</v>
      </c>
      <c r="AS1744">
        <f t="shared" si="700"/>
        <v>0</v>
      </c>
      <c r="AT1744">
        <f t="shared" si="701"/>
        <v>0</v>
      </c>
      <c r="AU1744">
        <f t="shared" si="702"/>
        <v>0</v>
      </c>
      <c r="AV1744">
        <f t="shared" si="703"/>
        <v>0</v>
      </c>
      <c r="AW1744">
        <f t="shared" si="704"/>
        <v>0</v>
      </c>
      <c r="AX1744">
        <f t="shared" si="705"/>
        <v>0</v>
      </c>
      <c r="AY1744">
        <f t="shared" si="706"/>
        <v>0</v>
      </c>
      <c r="AZ1744">
        <f t="shared" si="707"/>
        <v>0</v>
      </c>
    </row>
    <row r="1745" spans="1:52" ht="15" customHeight="1">
      <c r="A1745" s="245"/>
      <c r="B1745" s="9"/>
      <c r="C1745" s="270" t="s">
        <v>944</v>
      </c>
      <c r="D1745" s="389" t="str">
        <f t="shared" si="711"/>
        <v/>
      </c>
      <c r="E1745" s="390"/>
      <c r="F1745" s="391"/>
      <c r="G1745" s="480" t="str">
        <f t="shared" si="712"/>
        <v/>
      </c>
      <c r="H1745" s="481"/>
      <c r="I1745" s="481"/>
      <c r="J1745" s="481"/>
      <c r="K1745" s="481"/>
      <c r="L1745" s="482"/>
      <c r="M1745" s="27"/>
      <c r="N1745" s="27"/>
      <c r="O1745" s="27"/>
      <c r="P1745" s="27"/>
      <c r="Q1745" s="27"/>
      <c r="R1745" s="27"/>
      <c r="S1745" s="27"/>
      <c r="T1745" s="27"/>
      <c r="U1745" s="27"/>
      <c r="V1745" s="27"/>
      <c r="W1745" s="27"/>
      <c r="X1745" s="27"/>
      <c r="Y1745" s="27"/>
      <c r="Z1745" s="27"/>
      <c r="AA1745" s="27"/>
      <c r="AB1745" s="27"/>
      <c r="AC1745" s="27"/>
      <c r="AD1745" s="27"/>
      <c r="AI1745">
        <f t="shared" si="708"/>
        <v>0</v>
      </c>
      <c r="AJ1745">
        <f t="shared" si="709"/>
        <v>0</v>
      </c>
      <c r="AK1745">
        <f t="shared" si="710"/>
        <v>0</v>
      </c>
      <c r="AL1745">
        <f t="shared" si="693"/>
        <v>0</v>
      </c>
      <c r="AM1745">
        <f t="shared" si="694"/>
        <v>0</v>
      </c>
      <c r="AN1745">
        <f t="shared" si="695"/>
        <v>0</v>
      </c>
      <c r="AO1745">
        <f t="shared" si="696"/>
        <v>0</v>
      </c>
      <c r="AP1745">
        <f t="shared" si="697"/>
        <v>0</v>
      </c>
      <c r="AQ1745">
        <f t="shared" si="698"/>
        <v>0</v>
      </c>
      <c r="AR1745">
        <f t="shared" si="699"/>
        <v>0</v>
      </c>
      <c r="AS1745">
        <f t="shared" si="700"/>
        <v>0</v>
      </c>
      <c r="AT1745">
        <f t="shared" si="701"/>
        <v>0</v>
      </c>
      <c r="AU1745">
        <f t="shared" si="702"/>
        <v>0</v>
      </c>
      <c r="AV1745">
        <f t="shared" si="703"/>
        <v>0</v>
      </c>
      <c r="AW1745">
        <f t="shared" si="704"/>
        <v>0</v>
      </c>
      <c r="AX1745">
        <f t="shared" si="705"/>
        <v>0</v>
      </c>
      <c r="AY1745">
        <f t="shared" si="706"/>
        <v>0</v>
      </c>
      <c r="AZ1745">
        <f t="shared" si="707"/>
        <v>0</v>
      </c>
    </row>
    <row r="1746" spans="1:52" ht="15" customHeight="1">
      <c r="A1746" s="245"/>
      <c r="B1746" s="9"/>
      <c r="C1746" s="270" t="s">
        <v>945</v>
      </c>
      <c r="D1746" s="389" t="str">
        <f t="shared" si="711"/>
        <v/>
      </c>
      <c r="E1746" s="390"/>
      <c r="F1746" s="391"/>
      <c r="G1746" s="480" t="str">
        <f t="shared" si="712"/>
        <v/>
      </c>
      <c r="H1746" s="481"/>
      <c r="I1746" s="481"/>
      <c r="J1746" s="481"/>
      <c r="K1746" s="481"/>
      <c r="L1746" s="482"/>
      <c r="M1746" s="27"/>
      <c r="N1746" s="27"/>
      <c r="O1746" s="27"/>
      <c r="P1746" s="27"/>
      <c r="Q1746" s="27"/>
      <c r="R1746" s="27"/>
      <c r="S1746" s="27"/>
      <c r="T1746" s="27"/>
      <c r="U1746" s="27"/>
      <c r="V1746" s="27"/>
      <c r="W1746" s="27"/>
      <c r="X1746" s="27"/>
      <c r="Y1746" s="27"/>
      <c r="Z1746" s="27"/>
      <c r="AA1746" s="27"/>
      <c r="AB1746" s="27"/>
      <c r="AC1746" s="27"/>
      <c r="AD1746" s="27"/>
      <c r="AI1746">
        <f t="shared" si="708"/>
        <v>0</v>
      </c>
      <c r="AJ1746">
        <f t="shared" si="709"/>
        <v>0</v>
      </c>
      <c r="AK1746">
        <f t="shared" si="710"/>
        <v>0</v>
      </c>
      <c r="AL1746">
        <f t="shared" si="693"/>
        <v>0</v>
      </c>
      <c r="AM1746">
        <f t="shared" si="694"/>
        <v>0</v>
      </c>
      <c r="AN1746">
        <f t="shared" si="695"/>
        <v>0</v>
      </c>
      <c r="AO1746">
        <f t="shared" si="696"/>
        <v>0</v>
      </c>
      <c r="AP1746">
        <f t="shared" si="697"/>
        <v>0</v>
      </c>
      <c r="AQ1746">
        <f t="shared" si="698"/>
        <v>0</v>
      </c>
      <c r="AR1746">
        <f t="shared" si="699"/>
        <v>0</v>
      </c>
      <c r="AS1746">
        <f t="shared" si="700"/>
        <v>0</v>
      </c>
      <c r="AT1746">
        <f t="shared" si="701"/>
        <v>0</v>
      </c>
      <c r="AU1746">
        <f t="shared" si="702"/>
        <v>0</v>
      </c>
      <c r="AV1746">
        <f t="shared" si="703"/>
        <v>0</v>
      </c>
      <c r="AW1746">
        <f t="shared" si="704"/>
        <v>0</v>
      </c>
      <c r="AX1746">
        <f t="shared" si="705"/>
        <v>0</v>
      </c>
      <c r="AY1746">
        <f t="shared" si="706"/>
        <v>0</v>
      </c>
      <c r="AZ1746">
        <f t="shared" si="707"/>
        <v>0</v>
      </c>
    </row>
    <row r="1747" spans="1:52" ht="15" customHeight="1">
      <c r="A1747" s="245"/>
      <c r="B1747" s="9"/>
      <c r="C1747" s="270" t="s">
        <v>946</v>
      </c>
      <c r="D1747" s="389" t="str">
        <f t="shared" si="711"/>
        <v/>
      </c>
      <c r="E1747" s="390"/>
      <c r="F1747" s="391"/>
      <c r="G1747" s="480" t="str">
        <f t="shared" si="712"/>
        <v/>
      </c>
      <c r="H1747" s="481"/>
      <c r="I1747" s="481"/>
      <c r="J1747" s="481"/>
      <c r="K1747" s="481"/>
      <c r="L1747" s="482"/>
      <c r="M1747" s="27"/>
      <c r="N1747" s="27"/>
      <c r="O1747" s="27"/>
      <c r="P1747" s="27"/>
      <c r="Q1747" s="27"/>
      <c r="R1747" s="27"/>
      <c r="S1747" s="27"/>
      <c r="T1747" s="27"/>
      <c r="U1747" s="27"/>
      <c r="V1747" s="27"/>
      <c r="W1747" s="27"/>
      <c r="X1747" s="27"/>
      <c r="Y1747" s="27"/>
      <c r="Z1747" s="27"/>
      <c r="AA1747" s="27"/>
      <c r="AB1747" s="27"/>
      <c r="AC1747" s="27"/>
      <c r="AD1747" s="27"/>
      <c r="AI1747">
        <f t="shared" si="708"/>
        <v>0</v>
      </c>
      <c r="AJ1747">
        <f t="shared" si="709"/>
        <v>0</v>
      </c>
      <c r="AK1747">
        <f t="shared" si="710"/>
        <v>0</v>
      </c>
      <c r="AL1747">
        <f t="shared" si="693"/>
        <v>0</v>
      </c>
      <c r="AM1747">
        <f t="shared" si="694"/>
        <v>0</v>
      </c>
      <c r="AN1747">
        <f t="shared" si="695"/>
        <v>0</v>
      </c>
      <c r="AO1747">
        <f t="shared" si="696"/>
        <v>0</v>
      </c>
      <c r="AP1747">
        <f t="shared" si="697"/>
        <v>0</v>
      </c>
      <c r="AQ1747">
        <f t="shared" si="698"/>
        <v>0</v>
      </c>
      <c r="AR1747">
        <f t="shared" si="699"/>
        <v>0</v>
      </c>
      <c r="AS1747">
        <f t="shared" si="700"/>
        <v>0</v>
      </c>
      <c r="AT1747">
        <f t="shared" si="701"/>
        <v>0</v>
      </c>
      <c r="AU1747">
        <f t="shared" si="702"/>
        <v>0</v>
      </c>
      <c r="AV1747">
        <f t="shared" si="703"/>
        <v>0</v>
      </c>
      <c r="AW1747">
        <f t="shared" si="704"/>
        <v>0</v>
      </c>
      <c r="AX1747">
        <f t="shared" si="705"/>
        <v>0</v>
      </c>
      <c r="AY1747">
        <f t="shared" si="706"/>
        <v>0</v>
      </c>
      <c r="AZ1747">
        <f t="shared" si="707"/>
        <v>0</v>
      </c>
    </row>
    <row r="1748" spans="1:52" ht="15" customHeight="1">
      <c r="A1748" s="245"/>
      <c r="B1748" s="9"/>
      <c r="C1748" s="270" t="s">
        <v>947</v>
      </c>
      <c r="D1748" s="389" t="str">
        <f t="shared" si="711"/>
        <v/>
      </c>
      <c r="E1748" s="390"/>
      <c r="F1748" s="391"/>
      <c r="G1748" s="480" t="str">
        <f t="shared" si="712"/>
        <v/>
      </c>
      <c r="H1748" s="481"/>
      <c r="I1748" s="481"/>
      <c r="J1748" s="481"/>
      <c r="K1748" s="481"/>
      <c r="L1748" s="482"/>
      <c r="M1748" s="27"/>
      <c r="N1748" s="27"/>
      <c r="O1748" s="27"/>
      <c r="P1748" s="27"/>
      <c r="Q1748" s="27"/>
      <c r="R1748" s="27"/>
      <c r="S1748" s="27"/>
      <c r="T1748" s="27"/>
      <c r="U1748" s="27"/>
      <c r="V1748" s="27"/>
      <c r="W1748" s="27"/>
      <c r="X1748" s="27"/>
      <c r="Y1748" s="27"/>
      <c r="Z1748" s="27"/>
      <c r="AA1748" s="27"/>
      <c r="AB1748" s="27"/>
      <c r="AC1748" s="27"/>
      <c r="AD1748" s="27"/>
      <c r="AI1748">
        <f t="shared" si="708"/>
        <v>0</v>
      </c>
      <c r="AJ1748">
        <f t="shared" si="709"/>
        <v>0</v>
      </c>
      <c r="AK1748">
        <f t="shared" si="710"/>
        <v>0</v>
      </c>
      <c r="AL1748">
        <f t="shared" si="693"/>
        <v>0</v>
      </c>
      <c r="AM1748">
        <f t="shared" si="694"/>
        <v>0</v>
      </c>
      <c r="AN1748">
        <f t="shared" si="695"/>
        <v>0</v>
      </c>
      <c r="AO1748">
        <f t="shared" si="696"/>
        <v>0</v>
      </c>
      <c r="AP1748">
        <f t="shared" si="697"/>
        <v>0</v>
      </c>
      <c r="AQ1748">
        <f t="shared" si="698"/>
        <v>0</v>
      </c>
      <c r="AR1748">
        <f t="shared" si="699"/>
        <v>0</v>
      </c>
      <c r="AS1748">
        <f t="shared" si="700"/>
        <v>0</v>
      </c>
      <c r="AT1748">
        <f t="shared" si="701"/>
        <v>0</v>
      </c>
      <c r="AU1748">
        <f t="shared" si="702"/>
        <v>0</v>
      </c>
      <c r="AV1748">
        <f t="shared" si="703"/>
        <v>0</v>
      </c>
      <c r="AW1748">
        <f t="shared" si="704"/>
        <v>0</v>
      </c>
      <c r="AX1748">
        <f t="shared" si="705"/>
        <v>0</v>
      </c>
      <c r="AY1748">
        <f t="shared" si="706"/>
        <v>0</v>
      </c>
      <c r="AZ1748">
        <f t="shared" si="707"/>
        <v>0</v>
      </c>
    </row>
    <row r="1749" spans="1:52" ht="15" customHeight="1">
      <c r="A1749" s="245"/>
      <c r="B1749" s="9"/>
      <c r="C1749" s="270" t="s">
        <v>948</v>
      </c>
      <c r="D1749" s="389" t="str">
        <f t="shared" si="711"/>
        <v/>
      </c>
      <c r="E1749" s="390"/>
      <c r="F1749" s="391"/>
      <c r="G1749" s="480" t="str">
        <f t="shared" si="712"/>
        <v/>
      </c>
      <c r="H1749" s="481"/>
      <c r="I1749" s="481"/>
      <c r="J1749" s="481"/>
      <c r="K1749" s="481"/>
      <c r="L1749" s="482"/>
      <c r="M1749" s="27"/>
      <c r="N1749" s="27"/>
      <c r="O1749" s="27"/>
      <c r="P1749" s="27"/>
      <c r="Q1749" s="27"/>
      <c r="R1749" s="27"/>
      <c r="S1749" s="27"/>
      <c r="T1749" s="27"/>
      <c r="U1749" s="27"/>
      <c r="V1749" s="27"/>
      <c r="W1749" s="27"/>
      <c r="X1749" s="27"/>
      <c r="Y1749" s="27"/>
      <c r="Z1749" s="27"/>
      <c r="AA1749" s="27"/>
      <c r="AB1749" s="27"/>
      <c r="AC1749" s="27"/>
      <c r="AD1749" s="27"/>
      <c r="AI1749">
        <f t="shared" si="708"/>
        <v>0</v>
      </c>
      <c r="AJ1749">
        <f t="shared" si="709"/>
        <v>0</v>
      </c>
      <c r="AK1749">
        <f t="shared" si="710"/>
        <v>0</v>
      </c>
      <c r="AL1749">
        <f t="shared" si="693"/>
        <v>0</v>
      </c>
      <c r="AM1749">
        <f t="shared" si="694"/>
        <v>0</v>
      </c>
      <c r="AN1749">
        <f t="shared" si="695"/>
        <v>0</v>
      </c>
      <c r="AO1749">
        <f t="shared" si="696"/>
        <v>0</v>
      </c>
      <c r="AP1749">
        <f t="shared" si="697"/>
        <v>0</v>
      </c>
      <c r="AQ1749">
        <f t="shared" si="698"/>
        <v>0</v>
      </c>
      <c r="AR1749">
        <f t="shared" si="699"/>
        <v>0</v>
      </c>
      <c r="AS1749">
        <f t="shared" si="700"/>
        <v>0</v>
      </c>
      <c r="AT1749">
        <f t="shared" si="701"/>
        <v>0</v>
      </c>
      <c r="AU1749">
        <f t="shared" si="702"/>
        <v>0</v>
      </c>
      <c r="AV1749">
        <f t="shared" si="703"/>
        <v>0</v>
      </c>
      <c r="AW1749">
        <f t="shared" si="704"/>
        <v>0</v>
      </c>
      <c r="AX1749">
        <f t="shared" si="705"/>
        <v>0</v>
      </c>
      <c r="AY1749">
        <f t="shared" si="706"/>
        <v>0</v>
      </c>
      <c r="AZ1749">
        <f t="shared" si="707"/>
        <v>0</v>
      </c>
    </row>
    <row r="1750" spans="1:52" ht="15" customHeight="1">
      <c r="A1750" s="245"/>
      <c r="B1750" s="9"/>
      <c r="C1750" s="270" t="s">
        <v>949</v>
      </c>
      <c r="D1750" s="389" t="str">
        <f t="shared" si="711"/>
        <v/>
      </c>
      <c r="E1750" s="390"/>
      <c r="F1750" s="391"/>
      <c r="G1750" s="480" t="str">
        <f t="shared" si="712"/>
        <v/>
      </c>
      <c r="H1750" s="481"/>
      <c r="I1750" s="481"/>
      <c r="J1750" s="481"/>
      <c r="K1750" s="481"/>
      <c r="L1750" s="482"/>
      <c r="M1750" s="27"/>
      <c r="N1750" s="27"/>
      <c r="O1750" s="27"/>
      <c r="P1750" s="27"/>
      <c r="Q1750" s="27"/>
      <c r="R1750" s="27"/>
      <c r="S1750" s="27"/>
      <c r="T1750" s="27"/>
      <c r="U1750" s="27"/>
      <c r="V1750" s="27"/>
      <c r="W1750" s="27"/>
      <c r="X1750" s="27"/>
      <c r="Y1750" s="27"/>
      <c r="Z1750" s="27"/>
      <c r="AA1750" s="27"/>
      <c r="AB1750" s="27"/>
      <c r="AC1750" s="27"/>
      <c r="AD1750" s="27"/>
      <c r="AI1750">
        <f t="shared" si="708"/>
        <v>0</v>
      </c>
      <c r="AJ1750">
        <f t="shared" si="709"/>
        <v>0</v>
      </c>
      <c r="AK1750">
        <f t="shared" si="710"/>
        <v>0</v>
      </c>
      <c r="AL1750">
        <f t="shared" si="693"/>
        <v>0</v>
      </c>
      <c r="AM1750">
        <f t="shared" si="694"/>
        <v>0</v>
      </c>
      <c r="AN1750">
        <f t="shared" si="695"/>
        <v>0</v>
      </c>
      <c r="AO1750">
        <f t="shared" si="696"/>
        <v>0</v>
      </c>
      <c r="AP1750">
        <f t="shared" si="697"/>
        <v>0</v>
      </c>
      <c r="AQ1750">
        <f t="shared" si="698"/>
        <v>0</v>
      </c>
      <c r="AR1750">
        <f t="shared" si="699"/>
        <v>0</v>
      </c>
      <c r="AS1750">
        <f t="shared" si="700"/>
        <v>0</v>
      </c>
      <c r="AT1750">
        <f t="shared" si="701"/>
        <v>0</v>
      </c>
      <c r="AU1750">
        <f t="shared" si="702"/>
        <v>0</v>
      </c>
      <c r="AV1750">
        <f t="shared" si="703"/>
        <v>0</v>
      </c>
      <c r="AW1750">
        <f t="shared" si="704"/>
        <v>0</v>
      </c>
      <c r="AX1750">
        <f t="shared" si="705"/>
        <v>0</v>
      </c>
      <c r="AY1750">
        <f t="shared" si="706"/>
        <v>0</v>
      </c>
      <c r="AZ1750">
        <f t="shared" si="707"/>
        <v>0</v>
      </c>
    </row>
    <row r="1751" spans="1:52" ht="15" customHeight="1">
      <c r="A1751" s="245"/>
      <c r="B1751" s="9"/>
      <c r="C1751" s="270" t="s">
        <v>950</v>
      </c>
      <c r="D1751" s="389" t="str">
        <f t="shared" si="711"/>
        <v/>
      </c>
      <c r="E1751" s="390"/>
      <c r="F1751" s="391"/>
      <c r="G1751" s="480" t="str">
        <f t="shared" si="712"/>
        <v/>
      </c>
      <c r="H1751" s="481"/>
      <c r="I1751" s="481"/>
      <c r="J1751" s="481"/>
      <c r="K1751" s="481"/>
      <c r="L1751" s="482"/>
      <c r="M1751" s="27"/>
      <c r="N1751" s="27"/>
      <c r="O1751" s="27"/>
      <c r="P1751" s="27"/>
      <c r="Q1751" s="27"/>
      <c r="R1751" s="27"/>
      <c r="S1751" s="27"/>
      <c r="T1751" s="27"/>
      <c r="U1751" s="27"/>
      <c r="V1751" s="27"/>
      <c r="W1751" s="27"/>
      <c r="X1751" s="27"/>
      <c r="Y1751" s="27"/>
      <c r="Z1751" s="27"/>
      <c r="AA1751" s="27"/>
      <c r="AB1751" s="27"/>
      <c r="AC1751" s="27"/>
      <c r="AD1751" s="27"/>
      <c r="AI1751">
        <f t="shared" si="708"/>
        <v>0</v>
      </c>
      <c r="AJ1751">
        <f t="shared" si="709"/>
        <v>0</v>
      </c>
      <c r="AK1751">
        <f t="shared" si="710"/>
        <v>0</v>
      </c>
      <c r="AL1751">
        <f t="shared" si="693"/>
        <v>0</v>
      </c>
      <c r="AM1751">
        <f t="shared" si="694"/>
        <v>0</v>
      </c>
      <c r="AN1751">
        <f t="shared" si="695"/>
        <v>0</v>
      </c>
      <c r="AO1751">
        <f t="shared" si="696"/>
        <v>0</v>
      </c>
      <c r="AP1751">
        <f t="shared" si="697"/>
        <v>0</v>
      </c>
      <c r="AQ1751">
        <f t="shared" si="698"/>
        <v>0</v>
      </c>
      <c r="AR1751">
        <f t="shared" si="699"/>
        <v>0</v>
      </c>
      <c r="AS1751">
        <f t="shared" si="700"/>
        <v>0</v>
      </c>
      <c r="AT1751">
        <f t="shared" si="701"/>
        <v>0</v>
      </c>
      <c r="AU1751">
        <f t="shared" si="702"/>
        <v>0</v>
      </c>
      <c r="AV1751">
        <f t="shared" si="703"/>
        <v>0</v>
      </c>
      <c r="AW1751">
        <f t="shared" si="704"/>
        <v>0</v>
      </c>
      <c r="AX1751">
        <f t="shared" si="705"/>
        <v>0</v>
      </c>
      <c r="AY1751">
        <f t="shared" si="706"/>
        <v>0</v>
      </c>
      <c r="AZ1751">
        <f t="shared" si="707"/>
        <v>0</v>
      </c>
    </row>
    <row r="1752" spans="1:52" ht="15" customHeight="1">
      <c r="A1752" s="245"/>
      <c r="B1752" s="9"/>
      <c r="C1752" s="270" t="s">
        <v>951</v>
      </c>
      <c r="D1752" s="389" t="str">
        <f t="shared" si="711"/>
        <v/>
      </c>
      <c r="E1752" s="390"/>
      <c r="F1752" s="391"/>
      <c r="G1752" s="480" t="str">
        <f t="shared" si="712"/>
        <v/>
      </c>
      <c r="H1752" s="481"/>
      <c r="I1752" s="481"/>
      <c r="J1752" s="481"/>
      <c r="K1752" s="481"/>
      <c r="L1752" s="482"/>
      <c r="M1752" s="27"/>
      <c r="N1752" s="27"/>
      <c r="O1752" s="27"/>
      <c r="P1752" s="27"/>
      <c r="Q1752" s="27"/>
      <c r="R1752" s="27"/>
      <c r="S1752" s="27"/>
      <c r="T1752" s="27"/>
      <c r="U1752" s="27"/>
      <c r="V1752" s="27"/>
      <c r="W1752" s="27"/>
      <c r="X1752" s="27"/>
      <c r="Y1752" s="27"/>
      <c r="Z1752" s="27"/>
      <c r="AA1752" s="27"/>
      <c r="AB1752" s="27"/>
      <c r="AC1752" s="27"/>
      <c r="AD1752" s="27"/>
      <c r="AI1752">
        <f t="shared" si="708"/>
        <v>0</v>
      </c>
      <c r="AJ1752">
        <f t="shared" si="709"/>
        <v>0</v>
      </c>
      <c r="AK1752">
        <f t="shared" si="710"/>
        <v>0</v>
      </c>
      <c r="AL1752">
        <f t="shared" si="693"/>
        <v>0</v>
      </c>
      <c r="AM1752">
        <f t="shared" si="694"/>
        <v>0</v>
      </c>
      <c r="AN1752">
        <f t="shared" si="695"/>
        <v>0</v>
      </c>
      <c r="AO1752">
        <f t="shared" si="696"/>
        <v>0</v>
      </c>
      <c r="AP1752">
        <f t="shared" si="697"/>
        <v>0</v>
      </c>
      <c r="AQ1752">
        <f t="shared" si="698"/>
        <v>0</v>
      </c>
      <c r="AR1752">
        <f t="shared" si="699"/>
        <v>0</v>
      </c>
      <c r="AS1752">
        <f t="shared" si="700"/>
        <v>0</v>
      </c>
      <c r="AT1752">
        <f t="shared" si="701"/>
        <v>0</v>
      </c>
      <c r="AU1752">
        <f t="shared" si="702"/>
        <v>0</v>
      </c>
      <c r="AV1752">
        <f t="shared" si="703"/>
        <v>0</v>
      </c>
      <c r="AW1752">
        <f t="shared" si="704"/>
        <v>0</v>
      </c>
      <c r="AX1752">
        <f t="shared" si="705"/>
        <v>0</v>
      </c>
      <c r="AY1752">
        <f t="shared" si="706"/>
        <v>0</v>
      </c>
      <c r="AZ1752">
        <f t="shared" si="707"/>
        <v>0</v>
      </c>
    </row>
    <row r="1753" spans="1:52" ht="15" customHeight="1">
      <c r="A1753" s="245"/>
      <c r="B1753" s="9"/>
      <c r="C1753" s="270" t="s">
        <v>952</v>
      </c>
      <c r="D1753" s="389" t="str">
        <f t="shared" si="711"/>
        <v/>
      </c>
      <c r="E1753" s="390"/>
      <c r="F1753" s="391"/>
      <c r="G1753" s="480" t="str">
        <f t="shared" si="712"/>
        <v/>
      </c>
      <c r="H1753" s="481"/>
      <c r="I1753" s="481"/>
      <c r="J1753" s="481"/>
      <c r="K1753" s="481"/>
      <c r="L1753" s="482"/>
      <c r="M1753" s="27"/>
      <c r="N1753" s="27"/>
      <c r="O1753" s="27"/>
      <c r="P1753" s="27"/>
      <c r="Q1753" s="27"/>
      <c r="R1753" s="27"/>
      <c r="S1753" s="27"/>
      <c r="T1753" s="27"/>
      <c r="U1753" s="27"/>
      <c r="V1753" s="27"/>
      <c r="W1753" s="27"/>
      <c r="X1753" s="27"/>
      <c r="Y1753" s="27"/>
      <c r="Z1753" s="27"/>
      <c r="AA1753" s="27"/>
      <c r="AB1753" s="27"/>
      <c r="AC1753" s="27"/>
      <c r="AD1753" s="27"/>
      <c r="AI1753">
        <f t="shared" si="708"/>
        <v>0</v>
      </c>
      <c r="AJ1753">
        <f t="shared" si="709"/>
        <v>0</v>
      </c>
      <c r="AK1753">
        <f t="shared" si="710"/>
        <v>0</v>
      </c>
      <c r="AL1753">
        <f t="shared" si="693"/>
        <v>0</v>
      </c>
      <c r="AM1753">
        <f t="shared" si="694"/>
        <v>0</v>
      </c>
      <c r="AN1753">
        <f t="shared" si="695"/>
        <v>0</v>
      </c>
      <c r="AO1753">
        <f t="shared" si="696"/>
        <v>0</v>
      </c>
      <c r="AP1753">
        <f t="shared" si="697"/>
        <v>0</v>
      </c>
      <c r="AQ1753">
        <f t="shared" si="698"/>
        <v>0</v>
      </c>
      <c r="AR1753">
        <f t="shared" si="699"/>
        <v>0</v>
      </c>
      <c r="AS1753">
        <f t="shared" si="700"/>
        <v>0</v>
      </c>
      <c r="AT1753">
        <f t="shared" si="701"/>
        <v>0</v>
      </c>
      <c r="AU1753">
        <f t="shared" si="702"/>
        <v>0</v>
      </c>
      <c r="AV1753">
        <f t="shared" si="703"/>
        <v>0</v>
      </c>
      <c r="AW1753">
        <f t="shared" si="704"/>
        <v>0</v>
      </c>
      <c r="AX1753">
        <f t="shared" si="705"/>
        <v>0</v>
      </c>
      <c r="AY1753">
        <f t="shared" si="706"/>
        <v>0</v>
      </c>
      <c r="AZ1753">
        <f t="shared" si="707"/>
        <v>0</v>
      </c>
    </row>
    <row r="1754" spans="1:52" ht="15" customHeight="1">
      <c r="A1754" s="245"/>
      <c r="B1754" s="9"/>
      <c r="C1754" s="270" t="s">
        <v>953</v>
      </c>
      <c r="D1754" s="389" t="str">
        <f t="shared" si="711"/>
        <v/>
      </c>
      <c r="E1754" s="390"/>
      <c r="F1754" s="391"/>
      <c r="G1754" s="480" t="str">
        <f t="shared" si="712"/>
        <v/>
      </c>
      <c r="H1754" s="481"/>
      <c r="I1754" s="481"/>
      <c r="J1754" s="481"/>
      <c r="K1754" s="481"/>
      <c r="L1754" s="482"/>
      <c r="M1754" s="27"/>
      <c r="N1754" s="27"/>
      <c r="O1754" s="27"/>
      <c r="P1754" s="27"/>
      <c r="Q1754" s="27"/>
      <c r="R1754" s="27"/>
      <c r="S1754" s="27"/>
      <c r="T1754" s="27"/>
      <c r="U1754" s="27"/>
      <c r="V1754" s="27"/>
      <c r="W1754" s="27"/>
      <c r="X1754" s="27"/>
      <c r="Y1754" s="27"/>
      <c r="Z1754" s="27"/>
      <c r="AA1754" s="27"/>
      <c r="AB1754" s="27"/>
      <c r="AC1754" s="27"/>
      <c r="AD1754" s="27"/>
      <c r="AI1754">
        <f t="shared" si="708"/>
        <v>0</v>
      </c>
      <c r="AJ1754">
        <f t="shared" si="709"/>
        <v>0</v>
      </c>
      <c r="AK1754">
        <f t="shared" si="710"/>
        <v>0</v>
      </c>
      <c r="AL1754">
        <f t="shared" si="693"/>
        <v>0</v>
      </c>
      <c r="AM1754">
        <f t="shared" si="694"/>
        <v>0</v>
      </c>
      <c r="AN1754">
        <f t="shared" si="695"/>
        <v>0</v>
      </c>
      <c r="AO1754">
        <f t="shared" si="696"/>
        <v>0</v>
      </c>
      <c r="AP1754">
        <f t="shared" si="697"/>
        <v>0</v>
      </c>
      <c r="AQ1754">
        <f t="shared" si="698"/>
        <v>0</v>
      </c>
      <c r="AR1754">
        <f t="shared" si="699"/>
        <v>0</v>
      </c>
      <c r="AS1754">
        <f t="shared" si="700"/>
        <v>0</v>
      </c>
      <c r="AT1754">
        <f t="shared" si="701"/>
        <v>0</v>
      </c>
      <c r="AU1754">
        <f t="shared" si="702"/>
        <v>0</v>
      </c>
      <c r="AV1754">
        <f t="shared" si="703"/>
        <v>0</v>
      </c>
      <c r="AW1754">
        <f t="shared" si="704"/>
        <v>0</v>
      </c>
      <c r="AX1754">
        <f t="shared" si="705"/>
        <v>0</v>
      </c>
      <c r="AY1754">
        <f t="shared" si="706"/>
        <v>0</v>
      </c>
      <c r="AZ1754">
        <f t="shared" si="707"/>
        <v>0</v>
      </c>
    </row>
    <row r="1755" spans="1:52" ht="15" customHeight="1">
      <c r="A1755" s="245"/>
      <c r="B1755" s="9"/>
      <c r="C1755" s="270" t="s">
        <v>954</v>
      </c>
      <c r="D1755" s="389" t="str">
        <f t="shared" si="711"/>
        <v/>
      </c>
      <c r="E1755" s="390"/>
      <c r="F1755" s="391"/>
      <c r="G1755" s="480" t="str">
        <f t="shared" si="712"/>
        <v/>
      </c>
      <c r="H1755" s="481"/>
      <c r="I1755" s="481"/>
      <c r="J1755" s="481"/>
      <c r="K1755" s="481"/>
      <c r="L1755" s="482"/>
      <c r="M1755" s="27"/>
      <c r="N1755" s="27"/>
      <c r="O1755" s="27"/>
      <c r="P1755" s="27"/>
      <c r="Q1755" s="27"/>
      <c r="R1755" s="27"/>
      <c r="S1755" s="27"/>
      <c r="T1755" s="27"/>
      <c r="U1755" s="27"/>
      <c r="V1755" s="27"/>
      <c r="W1755" s="27"/>
      <c r="X1755" s="27"/>
      <c r="Y1755" s="27"/>
      <c r="Z1755" s="27"/>
      <c r="AA1755" s="27"/>
      <c r="AB1755" s="27"/>
      <c r="AC1755" s="27"/>
      <c r="AD1755" s="27"/>
      <c r="AI1755">
        <f t="shared" si="708"/>
        <v>0</v>
      </c>
      <c r="AJ1755">
        <f t="shared" si="709"/>
        <v>0</v>
      </c>
      <c r="AK1755">
        <f t="shared" si="710"/>
        <v>0</v>
      </c>
      <c r="AL1755">
        <f t="shared" si="693"/>
        <v>0</v>
      </c>
      <c r="AM1755">
        <f t="shared" si="694"/>
        <v>0</v>
      </c>
      <c r="AN1755">
        <f t="shared" si="695"/>
        <v>0</v>
      </c>
      <c r="AO1755">
        <f t="shared" si="696"/>
        <v>0</v>
      </c>
      <c r="AP1755">
        <f t="shared" si="697"/>
        <v>0</v>
      </c>
      <c r="AQ1755">
        <f t="shared" si="698"/>
        <v>0</v>
      </c>
      <c r="AR1755">
        <f t="shared" si="699"/>
        <v>0</v>
      </c>
      <c r="AS1755">
        <f t="shared" si="700"/>
        <v>0</v>
      </c>
      <c r="AT1755">
        <f t="shared" si="701"/>
        <v>0</v>
      </c>
      <c r="AU1755">
        <f t="shared" si="702"/>
        <v>0</v>
      </c>
      <c r="AV1755">
        <f t="shared" si="703"/>
        <v>0</v>
      </c>
      <c r="AW1755">
        <f t="shared" si="704"/>
        <v>0</v>
      </c>
      <c r="AX1755">
        <f t="shared" si="705"/>
        <v>0</v>
      </c>
      <c r="AY1755">
        <f t="shared" si="706"/>
        <v>0</v>
      </c>
      <c r="AZ1755">
        <f t="shared" si="707"/>
        <v>0</v>
      </c>
    </row>
    <row r="1756" spans="1:52" ht="15" customHeight="1">
      <c r="A1756" s="245"/>
      <c r="B1756" s="9"/>
      <c r="C1756" s="270" t="s">
        <v>955</v>
      </c>
      <c r="D1756" s="389" t="str">
        <f t="shared" si="711"/>
        <v/>
      </c>
      <c r="E1756" s="390"/>
      <c r="F1756" s="391"/>
      <c r="G1756" s="480" t="str">
        <f t="shared" si="712"/>
        <v/>
      </c>
      <c r="H1756" s="481"/>
      <c r="I1756" s="481"/>
      <c r="J1756" s="481"/>
      <c r="K1756" s="481"/>
      <c r="L1756" s="482"/>
      <c r="M1756" s="27"/>
      <c r="N1756" s="27"/>
      <c r="O1756" s="27"/>
      <c r="P1756" s="27"/>
      <c r="Q1756" s="27"/>
      <c r="R1756" s="27"/>
      <c r="S1756" s="27"/>
      <c r="T1756" s="27"/>
      <c r="U1756" s="27"/>
      <c r="V1756" s="27"/>
      <c r="W1756" s="27"/>
      <c r="X1756" s="27"/>
      <c r="Y1756" s="27"/>
      <c r="Z1756" s="27"/>
      <c r="AA1756" s="27"/>
      <c r="AB1756" s="27"/>
      <c r="AC1756" s="27"/>
      <c r="AD1756" s="27"/>
      <c r="AI1756">
        <f t="shared" si="708"/>
        <v>0</v>
      </c>
      <c r="AJ1756">
        <f t="shared" si="709"/>
        <v>0</v>
      </c>
      <c r="AK1756">
        <f t="shared" si="710"/>
        <v>0</v>
      </c>
      <c r="AL1756">
        <f t="shared" si="693"/>
        <v>0</v>
      </c>
      <c r="AM1756">
        <f t="shared" si="694"/>
        <v>0</v>
      </c>
      <c r="AN1756">
        <f t="shared" si="695"/>
        <v>0</v>
      </c>
      <c r="AO1756">
        <f t="shared" si="696"/>
        <v>0</v>
      </c>
      <c r="AP1756">
        <f t="shared" si="697"/>
        <v>0</v>
      </c>
      <c r="AQ1756">
        <f t="shared" si="698"/>
        <v>0</v>
      </c>
      <c r="AR1756">
        <f t="shared" si="699"/>
        <v>0</v>
      </c>
      <c r="AS1756">
        <f t="shared" si="700"/>
        <v>0</v>
      </c>
      <c r="AT1756">
        <f t="shared" si="701"/>
        <v>0</v>
      </c>
      <c r="AU1756">
        <f t="shared" si="702"/>
        <v>0</v>
      </c>
      <c r="AV1756">
        <f t="shared" si="703"/>
        <v>0</v>
      </c>
      <c r="AW1756">
        <f t="shared" si="704"/>
        <v>0</v>
      </c>
      <c r="AX1756">
        <f t="shared" si="705"/>
        <v>0</v>
      </c>
      <c r="AY1756">
        <f t="shared" si="706"/>
        <v>0</v>
      </c>
      <c r="AZ1756">
        <f t="shared" si="707"/>
        <v>0</v>
      </c>
    </row>
    <row r="1757" spans="1:52" ht="15" customHeight="1">
      <c r="A1757" s="245"/>
      <c r="B1757" s="9"/>
      <c r="C1757" s="270" t="s">
        <v>956</v>
      </c>
      <c r="D1757" s="389" t="str">
        <f t="shared" si="711"/>
        <v/>
      </c>
      <c r="E1757" s="390"/>
      <c r="F1757" s="391"/>
      <c r="G1757" s="480" t="str">
        <f t="shared" si="712"/>
        <v/>
      </c>
      <c r="H1757" s="481"/>
      <c r="I1757" s="481"/>
      <c r="J1757" s="481"/>
      <c r="K1757" s="481"/>
      <c r="L1757" s="482"/>
      <c r="M1757" s="27"/>
      <c r="N1757" s="27"/>
      <c r="O1757" s="27"/>
      <c r="P1757" s="27"/>
      <c r="Q1757" s="27"/>
      <c r="R1757" s="27"/>
      <c r="S1757" s="27"/>
      <c r="T1757" s="27"/>
      <c r="U1757" s="27"/>
      <c r="V1757" s="27"/>
      <c r="W1757" s="27"/>
      <c r="X1757" s="27"/>
      <c r="Y1757" s="27"/>
      <c r="Z1757" s="27"/>
      <c r="AA1757" s="27"/>
      <c r="AB1757" s="27"/>
      <c r="AC1757" s="27"/>
      <c r="AD1757" s="27"/>
      <c r="AI1757">
        <f t="shared" si="708"/>
        <v>0</v>
      </c>
      <c r="AJ1757">
        <f t="shared" si="709"/>
        <v>0</v>
      </c>
      <c r="AK1757">
        <f t="shared" si="710"/>
        <v>0</v>
      </c>
      <c r="AL1757">
        <f t="shared" ref="AL1757:AL1820" si="713">COUNTIF(Q1757:R1757,"NS")</f>
        <v>0</v>
      </c>
      <c r="AM1757">
        <f t="shared" ref="AM1757:AM1820" si="714">SUM(Q1757:R1757)</f>
        <v>0</v>
      </c>
      <c r="AN1757">
        <f t="shared" ref="AN1757:AN1820" si="715">IF(COUNTIF(P1757:R1757,"NA")=3,0,IF(COUNTA(P1757:R1757)=0,0,IF(OR(AND(P1757=0,AL1757&gt;0),AND(P1757="ns",AM1757&gt;0),AND(P1757="ns",AL1757=0,AM1757=0)),1,IF(OR(AND(P1757&gt;0,AL1757=2),AND(P1757="ns",AL1757=2),AND(P1757="ns",AM1757=0,AL1757&gt;0),P1757=AM1757),0,1))))</f>
        <v>0</v>
      </c>
      <c r="AO1757">
        <f t="shared" ref="AO1757:AO1820" si="716">COUNTIF(T1757:U1757,"NS")</f>
        <v>0</v>
      </c>
      <c r="AP1757">
        <f t="shared" ref="AP1757:AP1820" si="717">SUM(T1757:U1757)</f>
        <v>0</v>
      </c>
      <c r="AQ1757">
        <f t="shared" ref="AQ1757:AQ1820" si="718">IF(COUNTIF(S1757:U1757,"NA")=3,0,IF(COUNTA(S1757:U1757)=0,0,IF(OR(AND(S1757=0,AO1757&gt;0),AND(S1757="ns",AP1757&gt;0),AND(S1757="ns",AO1757=0,AP1757=0)),1,IF(OR(AND(S1757&gt;0,AO1757=2),AND(S1757="ns",AO1757=2),AND(S1757="ns",AP1757=0,AO1757&gt;0),S1757=AP1757),0,1))))</f>
        <v>0</v>
      </c>
      <c r="AR1757">
        <f t="shared" ref="AR1757:AR1820" si="719">COUNTIF(W1757:X1757,"NS")</f>
        <v>0</v>
      </c>
      <c r="AS1757">
        <f t="shared" ref="AS1757:AS1820" si="720">SUM(W1757:X1757)</f>
        <v>0</v>
      </c>
      <c r="AT1757">
        <f t="shared" ref="AT1757:AT1820" si="721">IF(COUNTIF(V1757:X1757,"NA")=3,0,IF(COUNTA(V1757:X1757)=0,0,IF(OR(AND(V1757=0,AR1757&gt;0),AND(V1757="ns",AS1757&gt;0),AND(V1757="ns",AR1757=0,AS1757=0)),1,IF(OR(AND(V1757&gt;0,AR1757=2),AND(V1757="ns",AR1757=2),AND(V1757="ns",AS1757=0,AR1757&gt;0),V1757=AS1757),0,1))))</f>
        <v>0</v>
      </c>
      <c r="AU1757">
        <f t="shared" ref="AU1757:AU1820" si="722">COUNTIF(Z1757:AA1757,"NS")</f>
        <v>0</v>
      </c>
      <c r="AV1757">
        <f t="shared" ref="AV1757:AV1820" si="723">SUM(Z1757:AA1757)</f>
        <v>0</v>
      </c>
      <c r="AW1757">
        <f t="shared" ref="AW1757:AW1820" si="724">IF(COUNTIF(Y1757:AA1757,"NA")=3,0,IF(COUNTA(Y1757:AA1757)=0,0,IF(OR(AND(Y1757=0,AU1757&gt;0),AND(Y1757="ns",AV1757&gt;0),AND(Y1757="ns",AU1757=0,AV1757=0)),1,IF(OR(AND(Y1757&gt;0,AU1757=2),AND(Y1757="ns",AU1757=2),AND(Y1757="ns",AV1757=0,AU1757&gt;0),Y1757=AV1757),0,1))))</f>
        <v>0</v>
      </c>
      <c r="AX1757">
        <f t="shared" ref="AX1757:AX1820" si="725">COUNTIF(AC1757:AD1757,"NS")</f>
        <v>0</v>
      </c>
      <c r="AY1757">
        <f t="shared" ref="AY1757:AY1820" si="726">SUM(AC1757:AD1757)</f>
        <v>0</v>
      </c>
      <c r="AZ1757">
        <f t="shared" ref="AZ1757:AZ1820" si="727">IF(COUNTIF(AB1757:AD1757,"NA")=3,0,IF(COUNTA(AB1757:AD1757)=0,0,IF(OR(AND(AB1757=0,AX1757&gt;0),AND(AB1757="ns",AY1757&gt;0),AND(AB1757="ns",AX1757=0,AY1757=0)),1,IF(OR(AND(AB1757&gt;0,AX1757=2),AND(AB1757="ns",AX1757=2),AND(AB1757="ns",AY1757=0,AX1757&gt;0),AB1757=AY1757),0,1))))</f>
        <v>0</v>
      </c>
    </row>
    <row r="1758" spans="1:52" ht="15" customHeight="1">
      <c r="A1758" s="245"/>
      <c r="B1758" s="9"/>
      <c r="C1758" s="270" t="s">
        <v>957</v>
      </c>
      <c r="D1758" s="389" t="str">
        <f t="shared" si="711"/>
        <v/>
      </c>
      <c r="E1758" s="390"/>
      <c r="F1758" s="391"/>
      <c r="G1758" s="480" t="str">
        <f t="shared" si="712"/>
        <v/>
      </c>
      <c r="H1758" s="481"/>
      <c r="I1758" s="481"/>
      <c r="J1758" s="481"/>
      <c r="K1758" s="481"/>
      <c r="L1758" s="482"/>
      <c r="M1758" s="27"/>
      <c r="N1758" s="27"/>
      <c r="O1758" s="27"/>
      <c r="P1758" s="27"/>
      <c r="Q1758" s="27"/>
      <c r="R1758" s="27"/>
      <c r="S1758" s="27"/>
      <c r="T1758" s="27"/>
      <c r="U1758" s="27"/>
      <c r="V1758" s="27"/>
      <c r="W1758" s="27"/>
      <c r="X1758" s="27"/>
      <c r="Y1758" s="27"/>
      <c r="Z1758" s="27"/>
      <c r="AA1758" s="27"/>
      <c r="AB1758" s="27"/>
      <c r="AC1758" s="27"/>
      <c r="AD1758" s="27"/>
      <c r="AI1758">
        <f t="shared" ref="AI1758:AI1821" si="728">COUNTIF(N1758:O1758,"NS")</f>
        <v>0</v>
      </c>
      <c r="AJ1758">
        <f t="shared" ref="AJ1758:AJ1821" si="729">SUM(N1758:O1758)</f>
        <v>0</v>
      </c>
      <c r="AK1758">
        <f t="shared" ref="AK1758:AK1821" si="730">IF(COUNTIF(M1758:O1758,"NA")=3,0,IF(COUNTA(M1758:O1758)=0,0,IF(OR(AND(M1758=0,AI1758&gt;0),AND(M1758="ns",AJ1758&gt;0),AND(M1758="ns",AI1758=0,AJ1758=0)),1,IF(OR(AND(M1758&gt;0,AI1758=2),AND(M1758="ns",AI1758=2),AND(M1758="ns",AJ1758=0,AI1758&gt;0),M1758=AJ1758),0,1))))</f>
        <v>0</v>
      </c>
      <c r="AL1758">
        <f t="shared" si="713"/>
        <v>0</v>
      </c>
      <c r="AM1758">
        <f t="shared" si="714"/>
        <v>0</v>
      </c>
      <c r="AN1758">
        <f t="shared" si="715"/>
        <v>0</v>
      </c>
      <c r="AO1758">
        <f t="shared" si="716"/>
        <v>0</v>
      </c>
      <c r="AP1758">
        <f t="shared" si="717"/>
        <v>0</v>
      </c>
      <c r="AQ1758">
        <f t="shared" si="718"/>
        <v>0</v>
      </c>
      <c r="AR1758">
        <f t="shared" si="719"/>
        <v>0</v>
      </c>
      <c r="AS1758">
        <f t="shared" si="720"/>
        <v>0</v>
      </c>
      <c r="AT1758">
        <f t="shared" si="721"/>
        <v>0</v>
      </c>
      <c r="AU1758">
        <f t="shared" si="722"/>
        <v>0</v>
      </c>
      <c r="AV1758">
        <f t="shared" si="723"/>
        <v>0</v>
      </c>
      <c r="AW1758">
        <f t="shared" si="724"/>
        <v>0</v>
      </c>
      <c r="AX1758">
        <f t="shared" si="725"/>
        <v>0</v>
      </c>
      <c r="AY1758">
        <f t="shared" si="726"/>
        <v>0</v>
      </c>
      <c r="AZ1758">
        <f t="shared" si="727"/>
        <v>0</v>
      </c>
    </row>
    <row r="1759" spans="1:52" ht="15" customHeight="1">
      <c r="A1759" s="245"/>
      <c r="B1759" s="9"/>
      <c r="C1759" s="270" t="s">
        <v>958</v>
      </c>
      <c r="D1759" s="389" t="str">
        <f t="shared" ref="D1759:D1822" si="731">IF(D1178="","",D1178)</f>
        <v/>
      </c>
      <c r="E1759" s="390"/>
      <c r="F1759" s="391"/>
      <c r="G1759" s="480" t="str">
        <f t="shared" ref="G1759:G1822" si="732">IF(G1178="","",G1178)</f>
        <v/>
      </c>
      <c r="H1759" s="481"/>
      <c r="I1759" s="481"/>
      <c r="J1759" s="481"/>
      <c r="K1759" s="481"/>
      <c r="L1759" s="482"/>
      <c r="M1759" s="27"/>
      <c r="N1759" s="27"/>
      <c r="O1759" s="27"/>
      <c r="P1759" s="27"/>
      <c r="Q1759" s="27"/>
      <c r="R1759" s="27"/>
      <c r="S1759" s="27"/>
      <c r="T1759" s="27"/>
      <c r="U1759" s="27"/>
      <c r="V1759" s="27"/>
      <c r="W1759" s="27"/>
      <c r="X1759" s="27"/>
      <c r="Y1759" s="27"/>
      <c r="Z1759" s="27"/>
      <c r="AA1759" s="27"/>
      <c r="AB1759" s="27"/>
      <c r="AC1759" s="27"/>
      <c r="AD1759" s="27"/>
      <c r="AI1759">
        <f t="shared" si="728"/>
        <v>0</v>
      </c>
      <c r="AJ1759">
        <f t="shared" si="729"/>
        <v>0</v>
      </c>
      <c r="AK1759">
        <f t="shared" si="730"/>
        <v>0</v>
      </c>
      <c r="AL1759">
        <f t="shared" si="713"/>
        <v>0</v>
      </c>
      <c r="AM1759">
        <f t="shared" si="714"/>
        <v>0</v>
      </c>
      <c r="AN1759">
        <f t="shared" si="715"/>
        <v>0</v>
      </c>
      <c r="AO1759">
        <f t="shared" si="716"/>
        <v>0</v>
      </c>
      <c r="AP1759">
        <f t="shared" si="717"/>
        <v>0</v>
      </c>
      <c r="AQ1759">
        <f t="shared" si="718"/>
        <v>0</v>
      </c>
      <c r="AR1759">
        <f t="shared" si="719"/>
        <v>0</v>
      </c>
      <c r="AS1759">
        <f t="shared" si="720"/>
        <v>0</v>
      </c>
      <c r="AT1759">
        <f t="shared" si="721"/>
        <v>0</v>
      </c>
      <c r="AU1759">
        <f t="shared" si="722"/>
        <v>0</v>
      </c>
      <c r="AV1759">
        <f t="shared" si="723"/>
        <v>0</v>
      </c>
      <c r="AW1759">
        <f t="shared" si="724"/>
        <v>0</v>
      </c>
      <c r="AX1759">
        <f t="shared" si="725"/>
        <v>0</v>
      </c>
      <c r="AY1759">
        <f t="shared" si="726"/>
        <v>0</v>
      </c>
      <c r="AZ1759">
        <f t="shared" si="727"/>
        <v>0</v>
      </c>
    </row>
    <row r="1760" spans="1:52" ht="15" customHeight="1">
      <c r="A1760" s="245"/>
      <c r="B1760" s="9"/>
      <c r="C1760" s="270" t="s">
        <v>959</v>
      </c>
      <c r="D1760" s="389" t="str">
        <f t="shared" si="731"/>
        <v/>
      </c>
      <c r="E1760" s="390"/>
      <c r="F1760" s="391"/>
      <c r="G1760" s="480" t="str">
        <f t="shared" si="732"/>
        <v/>
      </c>
      <c r="H1760" s="481"/>
      <c r="I1760" s="481"/>
      <c r="J1760" s="481"/>
      <c r="K1760" s="481"/>
      <c r="L1760" s="482"/>
      <c r="M1760" s="27"/>
      <c r="N1760" s="27"/>
      <c r="O1760" s="27"/>
      <c r="P1760" s="27"/>
      <c r="Q1760" s="27"/>
      <c r="R1760" s="27"/>
      <c r="S1760" s="27"/>
      <c r="T1760" s="27"/>
      <c r="U1760" s="27"/>
      <c r="V1760" s="27"/>
      <c r="W1760" s="27"/>
      <c r="X1760" s="27"/>
      <c r="Y1760" s="27"/>
      <c r="Z1760" s="27"/>
      <c r="AA1760" s="27"/>
      <c r="AB1760" s="27"/>
      <c r="AC1760" s="27"/>
      <c r="AD1760" s="27"/>
      <c r="AI1760">
        <f t="shared" si="728"/>
        <v>0</v>
      </c>
      <c r="AJ1760">
        <f t="shared" si="729"/>
        <v>0</v>
      </c>
      <c r="AK1760">
        <f t="shared" si="730"/>
        <v>0</v>
      </c>
      <c r="AL1760">
        <f t="shared" si="713"/>
        <v>0</v>
      </c>
      <c r="AM1760">
        <f t="shared" si="714"/>
        <v>0</v>
      </c>
      <c r="AN1760">
        <f t="shared" si="715"/>
        <v>0</v>
      </c>
      <c r="AO1760">
        <f t="shared" si="716"/>
        <v>0</v>
      </c>
      <c r="AP1760">
        <f t="shared" si="717"/>
        <v>0</v>
      </c>
      <c r="AQ1760">
        <f t="shared" si="718"/>
        <v>0</v>
      </c>
      <c r="AR1760">
        <f t="shared" si="719"/>
        <v>0</v>
      </c>
      <c r="AS1760">
        <f t="shared" si="720"/>
        <v>0</v>
      </c>
      <c r="AT1760">
        <f t="shared" si="721"/>
        <v>0</v>
      </c>
      <c r="AU1760">
        <f t="shared" si="722"/>
        <v>0</v>
      </c>
      <c r="AV1760">
        <f t="shared" si="723"/>
        <v>0</v>
      </c>
      <c r="AW1760">
        <f t="shared" si="724"/>
        <v>0</v>
      </c>
      <c r="AX1760">
        <f t="shared" si="725"/>
        <v>0</v>
      </c>
      <c r="AY1760">
        <f t="shared" si="726"/>
        <v>0</v>
      </c>
      <c r="AZ1760">
        <f t="shared" si="727"/>
        <v>0</v>
      </c>
    </row>
    <row r="1761" spans="1:52" ht="15" customHeight="1">
      <c r="A1761" s="245"/>
      <c r="B1761" s="9"/>
      <c r="C1761" s="270" t="s">
        <v>960</v>
      </c>
      <c r="D1761" s="389" t="str">
        <f t="shared" si="731"/>
        <v/>
      </c>
      <c r="E1761" s="390"/>
      <c r="F1761" s="391"/>
      <c r="G1761" s="480" t="str">
        <f t="shared" si="732"/>
        <v/>
      </c>
      <c r="H1761" s="481"/>
      <c r="I1761" s="481"/>
      <c r="J1761" s="481"/>
      <c r="K1761" s="481"/>
      <c r="L1761" s="482"/>
      <c r="M1761" s="27"/>
      <c r="N1761" s="27"/>
      <c r="O1761" s="27"/>
      <c r="P1761" s="27"/>
      <c r="Q1761" s="27"/>
      <c r="R1761" s="27"/>
      <c r="S1761" s="27"/>
      <c r="T1761" s="27"/>
      <c r="U1761" s="27"/>
      <c r="V1761" s="27"/>
      <c r="W1761" s="27"/>
      <c r="X1761" s="27"/>
      <c r="Y1761" s="27"/>
      <c r="Z1761" s="27"/>
      <c r="AA1761" s="27"/>
      <c r="AB1761" s="27"/>
      <c r="AC1761" s="27"/>
      <c r="AD1761" s="27"/>
      <c r="AI1761">
        <f t="shared" si="728"/>
        <v>0</v>
      </c>
      <c r="AJ1761">
        <f t="shared" si="729"/>
        <v>0</v>
      </c>
      <c r="AK1761">
        <f t="shared" si="730"/>
        <v>0</v>
      </c>
      <c r="AL1761">
        <f t="shared" si="713"/>
        <v>0</v>
      </c>
      <c r="AM1761">
        <f t="shared" si="714"/>
        <v>0</v>
      </c>
      <c r="AN1761">
        <f t="shared" si="715"/>
        <v>0</v>
      </c>
      <c r="AO1761">
        <f t="shared" si="716"/>
        <v>0</v>
      </c>
      <c r="AP1761">
        <f t="shared" si="717"/>
        <v>0</v>
      </c>
      <c r="AQ1761">
        <f t="shared" si="718"/>
        <v>0</v>
      </c>
      <c r="AR1761">
        <f t="shared" si="719"/>
        <v>0</v>
      </c>
      <c r="AS1761">
        <f t="shared" si="720"/>
        <v>0</v>
      </c>
      <c r="AT1761">
        <f t="shared" si="721"/>
        <v>0</v>
      </c>
      <c r="AU1761">
        <f t="shared" si="722"/>
        <v>0</v>
      </c>
      <c r="AV1761">
        <f t="shared" si="723"/>
        <v>0</v>
      </c>
      <c r="AW1761">
        <f t="shared" si="724"/>
        <v>0</v>
      </c>
      <c r="AX1761">
        <f t="shared" si="725"/>
        <v>0</v>
      </c>
      <c r="AY1761">
        <f t="shared" si="726"/>
        <v>0</v>
      </c>
      <c r="AZ1761">
        <f t="shared" si="727"/>
        <v>0</v>
      </c>
    </row>
    <row r="1762" spans="1:52" ht="15" customHeight="1">
      <c r="A1762" s="245"/>
      <c r="B1762" s="9"/>
      <c r="C1762" s="270" t="s">
        <v>961</v>
      </c>
      <c r="D1762" s="389" t="str">
        <f t="shared" si="731"/>
        <v/>
      </c>
      <c r="E1762" s="390"/>
      <c r="F1762" s="391"/>
      <c r="G1762" s="480" t="str">
        <f t="shared" si="732"/>
        <v/>
      </c>
      <c r="H1762" s="481"/>
      <c r="I1762" s="481"/>
      <c r="J1762" s="481"/>
      <c r="K1762" s="481"/>
      <c r="L1762" s="482"/>
      <c r="M1762" s="27"/>
      <c r="N1762" s="27"/>
      <c r="O1762" s="27"/>
      <c r="P1762" s="27"/>
      <c r="Q1762" s="27"/>
      <c r="R1762" s="27"/>
      <c r="S1762" s="27"/>
      <c r="T1762" s="27"/>
      <c r="U1762" s="27"/>
      <c r="V1762" s="27"/>
      <c r="W1762" s="27"/>
      <c r="X1762" s="27"/>
      <c r="Y1762" s="27"/>
      <c r="Z1762" s="27"/>
      <c r="AA1762" s="27"/>
      <c r="AB1762" s="27"/>
      <c r="AC1762" s="27"/>
      <c r="AD1762" s="27"/>
      <c r="AI1762">
        <f t="shared" si="728"/>
        <v>0</v>
      </c>
      <c r="AJ1762">
        <f t="shared" si="729"/>
        <v>0</v>
      </c>
      <c r="AK1762">
        <f t="shared" si="730"/>
        <v>0</v>
      </c>
      <c r="AL1762">
        <f t="shared" si="713"/>
        <v>0</v>
      </c>
      <c r="AM1762">
        <f t="shared" si="714"/>
        <v>0</v>
      </c>
      <c r="AN1762">
        <f t="shared" si="715"/>
        <v>0</v>
      </c>
      <c r="AO1762">
        <f t="shared" si="716"/>
        <v>0</v>
      </c>
      <c r="AP1762">
        <f t="shared" si="717"/>
        <v>0</v>
      </c>
      <c r="AQ1762">
        <f t="shared" si="718"/>
        <v>0</v>
      </c>
      <c r="AR1762">
        <f t="shared" si="719"/>
        <v>0</v>
      </c>
      <c r="AS1762">
        <f t="shared" si="720"/>
        <v>0</v>
      </c>
      <c r="AT1762">
        <f t="shared" si="721"/>
        <v>0</v>
      </c>
      <c r="AU1762">
        <f t="shared" si="722"/>
        <v>0</v>
      </c>
      <c r="AV1762">
        <f t="shared" si="723"/>
        <v>0</v>
      </c>
      <c r="AW1762">
        <f t="shared" si="724"/>
        <v>0</v>
      </c>
      <c r="AX1762">
        <f t="shared" si="725"/>
        <v>0</v>
      </c>
      <c r="AY1762">
        <f t="shared" si="726"/>
        <v>0</v>
      </c>
      <c r="AZ1762">
        <f t="shared" si="727"/>
        <v>0</v>
      </c>
    </row>
    <row r="1763" spans="1:52" ht="15" customHeight="1">
      <c r="A1763" s="245"/>
      <c r="B1763" s="9"/>
      <c r="C1763" s="270" t="s">
        <v>962</v>
      </c>
      <c r="D1763" s="389" t="str">
        <f t="shared" si="731"/>
        <v/>
      </c>
      <c r="E1763" s="390"/>
      <c r="F1763" s="391"/>
      <c r="G1763" s="480" t="str">
        <f t="shared" si="732"/>
        <v/>
      </c>
      <c r="H1763" s="481"/>
      <c r="I1763" s="481"/>
      <c r="J1763" s="481"/>
      <c r="K1763" s="481"/>
      <c r="L1763" s="482"/>
      <c r="M1763" s="27"/>
      <c r="N1763" s="27"/>
      <c r="O1763" s="27"/>
      <c r="P1763" s="27"/>
      <c r="Q1763" s="27"/>
      <c r="R1763" s="27"/>
      <c r="S1763" s="27"/>
      <c r="T1763" s="27"/>
      <c r="U1763" s="27"/>
      <c r="V1763" s="27"/>
      <c r="W1763" s="27"/>
      <c r="X1763" s="27"/>
      <c r="Y1763" s="27"/>
      <c r="Z1763" s="27"/>
      <c r="AA1763" s="27"/>
      <c r="AB1763" s="27"/>
      <c r="AC1763" s="27"/>
      <c r="AD1763" s="27"/>
      <c r="AI1763">
        <f t="shared" si="728"/>
        <v>0</v>
      </c>
      <c r="AJ1763">
        <f t="shared" si="729"/>
        <v>0</v>
      </c>
      <c r="AK1763">
        <f t="shared" si="730"/>
        <v>0</v>
      </c>
      <c r="AL1763">
        <f t="shared" si="713"/>
        <v>0</v>
      </c>
      <c r="AM1763">
        <f t="shared" si="714"/>
        <v>0</v>
      </c>
      <c r="AN1763">
        <f t="shared" si="715"/>
        <v>0</v>
      </c>
      <c r="AO1763">
        <f t="shared" si="716"/>
        <v>0</v>
      </c>
      <c r="AP1763">
        <f t="shared" si="717"/>
        <v>0</v>
      </c>
      <c r="AQ1763">
        <f t="shared" si="718"/>
        <v>0</v>
      </c>
      <c r="AR1763">
        <f t="shared" si="719"/>
        <v>0</v>
      </c>
      <c r="AS1763">
        <f t="shared" si="720"/>
        <v>0</v>
      </c>
      <c r="AT1763">
        <f t="shared" si="721"/>
        <v>0</v>
      </c>
      <c r="AU1763">
        <f t="shared" si="722"/>
        <v>0</v>
      </c>
      <c r="AV1763">
        <f t="shared" si="723"/>
        <v>0</v>
      </c>
      <c r="AW1763">
        <f t="shared" si="724"/>
        <v>0</v>
      </c>
      <c r="AX1763">
        <f t="shared" si="725"/>
        <v>0</v>
      </c>
      <c r="AY1763">
        <f t="shared" si="726"/>
        <v>0</v>
      </c>
      <c r="AZ1763">
        <f t="shared" si="727"/>
        <v>0</v>
      </c>
    </row>
    <row r="1764" spans="1:52" ht="15" customHeight="1">
      <c r="A1764" s="245"/>
      <c r="B1764" s="9"/>
      <c r="C1764" s="270" t="s">
        <v>963</v>
      </c>
      <c r="D1764" s="389" t="str">
        <f t="shared" si="731"/>
        <v/>
      </c>
      <c r="E1764" s="390"/>
      <c r="F1764" s="391"/>
      <c r="G1764" s="480" t="str">
        <f t="shared" si="732"/>
        <v/>
      </c>
      <c r="H1764" s="481"/>
      <c r="I1764" s="481"/>
      <c r="J1764" s="481"/>
      <c r="K1764" s="481"/>
      <c r="L1764" s="482"/>
      <c r="M1764" s="27"/>
      <c r="N1764" s="27"/>
      <c r="O1764" s="27"/>
      <c r="P1764" s="27"/>
      <c r="Q1764" s="27"/>
      <c r="R1764" s="27"/>
      <c r="S1764" s="27"/>
      <c r="T1764" s="27"/>
      <c r="U1764" s="27"/>
      <c r="V1764" s="27"/>
      <c r="W1764" s="27"/>
      <c r="X1764" s="27"/>
      <c r="Y1764" s="27"/>
      <c r="Z1764" s="27"/>
      <c r="AA1764" s="27"/>
      <c r="AB1764" s="27"/>
      <c r="AC1764" s="27"/>
      <c r="AD1764" s="27"/>
      <c r="AI1764">
        <f t="shared" si="728"/>
        <v>0</v>
      </c>
      <c r="AJ1764">
        <f t="shared" si="729"/>
        <v>0</v>
      </c>
      <c r="AK1764">
        <f t="shared" si="730"/>
        <v>0</v>
      </c>
      <c r="AL1764">
        <f t="shared" si="713"/>
        <v>0</v>
      </c>
      <c r="AM1764">
        <f t="shared" si="714"/>
        <v>0</v>
      </c>
      <c r="AN1764">
        <f t="shared" si="715"/>
        <v>0</v>
      </c>
      <c r="AO1764">
        <f t="shared" si="716"/>
        <v>0</v>
      </c>
      <c r="AP1764">
        <f t="shared" si="717"/>
        <v>0</v>
      </c>
      <c r="AQ1764">
        <f t="shared" si="718"/>
        <v>0</v>
      </c>
      <c r="AR1764">
        <f t="shared" si="719"/>
        <v>0</v>
      </c>
      <c r="AS1764">
        <f t="shared" si="720"/>
        <v>0</v>
      </c>
      <c r="AT1764">
        <f t="shared" si="721"/>
        <v>0</v>
      </c>
      <c r="AU1764">
        <f t="shared" si="722"/>
        <v>0</v>
      </c>
      <c r="AV1764">
        <f t="shared" si="723"/>
        <v>0</v>
      </c>
      <c r="AW1764">
        <f t="shared" si="724"/>
        <v>0</v>
      </c>
      <c r="AX1764">
        <f t="shared" si="725"/>
        <v>0</v>
      </c>
      <c r="AY1764">
        <f t="shared" si="726"/>
        <v>0</v>
      </c>
      <c r="AZ1764">
        <f t="shared" si="727"/>
        <v>0</v>
      </c>
    </row>
    <row r="1765" spans="1:52" ht="15" customHeight="1">
      <c r="A1765" s="245"/>
      <c r="B1765" s="9"/>
      <c r="C1765" s="270" t="s">
        <v>964</v>
      </c>
      <c r="D1765" s="389" t="str">
        <f t="shared" si="731"/>
        <v/>
      </c>
      <c r="E1765" s="390"/>
      <c r="F1765" s="391"/>
      <c r="G1765" s="480" t="str">
        <f t="shared" si="732"/>
        <v/>
      </c>
      <c r="H1765" s="481"/>
      <c r="I1765" s="481"/>
      <c r="J1765" s="481"/>
      <c r="K1765" s="481"/>
      <c r="L1765" s="482"/>
      <c r="M1765" s="27"/>
      <c r="N1765" s="27"/>
      <c r="O1765" s="27"/>
      <c r="P1765" s="27"/>
      <c r="Q1765" s="27"/>
      <c r="R1765" s="27"/>
      <c r="S1765" s="27"/>
      <c r="T1765" s="27"/>
      <c r="U1765" s="27"/>
      <c r="V1765" s="27"/>
      <c r="W1765" s="27"/>
      <c r="X1765" s="27"/>
      <c r="Y1765" s="27"/>
      <c r="Z1765" s="27"/>
      <c r="AA1765" s="27"/>
      <c r="AB1765" s="27"/>
      <c r="AC1765" s="27"/>
      <c r="AD1765" s="27"/>
      <c r="AI1765">
        <f t="shared" si="728"/>
        <v>0</v>
      </c>
      <c r="AJ1765">
        <f t="shared" si="729"/>
        <v>0</v>
      </c>
      <c r="AK1765">
        <f t="shared" si="730"/>
        <v>0</v>
      </c>
      <c r="AL1765">
        <f t="shared" si="713"/>
        <v>0</v>
      </c>
      <c r="AM1765">
        <f t="shared" si="714"/>
        <v>0</v>
      </c>
      <c r="AN1765">
        <f t="shared" si="715"/>
        <v>0</v>
      </c>
      <c r="AO1765">
        <f t="shared" si="716"/>
        <v>0</v>
      </c>
      <c r="AP1765">
        <f t="shared" si="717"/>
        <v>0</v>
      </c>
      <c r="AQ1765">
        <f t="shared" si="718"/>
        <v>0</v>
      </c>
      <c r="AR1765">
        <f t="shared" si="719"/>
        <v>0</v>
      </c>
      <c r="AS1765">
        <f t="shared" si="720"/>
        <v>0</v>
      </c>
      <c r="AT1765">
        <f t="shared" si="721"/>
        <v>0</v>
      </c>
      <c r="AU1765">
        <f t="shared" si="722"/>
        <v>0</v>
      </c>
      <c r="AV1765">
        <f t="shared" si="723"/>
        <v>0</v>
      </c>
      <c r="AW1765">
        <f t="shared" si="724"/>
        <v>0</v>
      </c>
      <c r="AX1765">
        <f t="shared" si="725"/>
        <v>0</v>
      </c>
      <c r="AY1765">
        <f t="shared" si="726"/>
        <v>0</v>
      </c>
      <c r="AZ1765">
        <f t="shared" si="727"/>
        <v>0</v>
      </c>
    </row>
    <row r="1766" spans="1:52" ht="15" customHeight="1">
      <c r="A1766" s="245"/>
      <c r="B1766" s="9"/>
      <c r="C1766" s="270" t="s">
        <v>965</v>
      </c>
      <c r="D1766" s="389" t="str">
        <f t="shared" si="731"/>
        <v/>
      </c>
      <c r="E1766" s="390"/>
      <c r="F1766" s="391"/>
      <c r="G1766" s="480" t="str">
        <f t="shared" si="732"/>
        <v/>
      </c>
      <c r="H1766" s="481"/>
      <c r="I1766" s="481"/>
      <c r="J1766" s="481"/>
      <c r="K1766" s="481"/>
      <c r="L1766" s="482"/>
      <c r="M1766" s="27"/>
      <c r="N1766" s="27"/>
      <c r="O1766" s="27"/>
      <c r="P1766" s="27"/>
      <c r="Q1766" s="27"/>
      <c r="R1766" s="27"/>
      <c r="S1766" s="27"/>
      <c r="T1766" s="27"/>
      <c r="U1766" s="27"/>
      <c r="V1766" s="27"/>
      <c r="W1766" s="27"/>
      <c r="X1766" s="27"/>
      <c r="Y1766" s="27"/>
      <c r="Z1766" s="27"/>
      <c r="AA1766" s="27"/>
      <c r="AB1766" s="27"/>
      <c r="AC1766" s="27"/>
      <c r="AD1766" s="27"/>
      <c r="AI1766">
        <f t="shared" si="728"/>
        <v>0</v>
      </c>
      <c r="AJ1766">
        <f t="shared" si="729"/>
        <v>0</v>
      </c>
      <c r="AK1766">
        <f t="shared" si="730"/>
        <v>0</v>
      </c>
      <c r="AL1766">
        <f t="shared" si="713"/>
        <v>0</v>
      </c>
      <c r="AM1766">
        <f t="shared" si="714"/>
        <v>0</v>
      </c>
      <c r="AN1766">
        <f t="shared" si="715"/>
        <v>0</v>
      </c>
      <c r="AO1766">
        <f t="shared" si="716"/>
        <v>0</v>
      </c>
      <c r="AP1766">
        <f t="shared" si="717"/>
        <v>0</v>
      </c>
      <c r="AQ1766">
        <f t="shared" si="718"/>
        <v>0</v>
      </c>
      <c r="AR1766">
        <f t="shared" si="719"/>
        <v>0</v>
      </c>
      <c r="AS1766">
        <f t="shared" si="720"/>
        <v>0</v>
      </c>
      <c r="AT1766">
        <f t="shared" si="721"/>
        <v>0</v>
      </c>
      <c r="AU1766">
        <f t="shared" si="722"/>
        <v>0</v>
      </c>
      <c r="AV1766">
        <f t="shared" si="723"/>
        <v>0</v>
      </c>
      <c r="AW1766">
        <f t="shared" si="724"/>
        <v>0</v>
      </c>
      <c r="AX1766">
        <f t="shared" si="725"/>
        <v>0</v>
      </c>
      <c r="AY1766">
        <f t="shared" si="726"/>
        <v>0</v>
      </c>
      <c r="AZ1766">
        <f t="shared" si="727"/>
        <v>0</v>
      </c>
    </row>
    <row r="1767" spans="1:52" ht="15" customHeight="1">
      <c r="A1767" s="245"/>
      <c r="B1767" s="9"/>
      <c r="C1767" s="270" t="s">
        <v>966</v>
      </c>
      <c r="D1767" s="389" t="str">
        <f t="shared" si="731"/>
        <v/>
      </c>
      <c r="E1767" s="390"/>
      <c r="F1767" s="391"/>
      <c r="G1767" s="480" t="str">
        <f t="shared" si="732"/>
        <v/>
      </c>
      <c r="H1767" s="481"/>
      <c r="I1767" s="481"/>
      <c r="J1767" s="481"/>
      <c r="K1767" s="481"/>
      <c r="L1767" s="482"/>
      <c r="M1767" s="27"/>
      <c r="N1767" s="27"/>
      <c r="O1767" s="27"/>
      <c r="P1767" s="27"/>
      <c r="Q1767" s="27"/>
      <c r="R1767" s="27"/>
      <c r="S1767" s="27"/>
      <c r="T1767" s="27"/>
      <c r="U1767" s="27"/>
      <c r="V1767" s="27"/>
      <c r="W1767" s="27"/>
      <c r="X1767" s="27"/>
      <c r="Y1767" s="27"/>
      <c r="Z1767" s="27"/>
      <c r="AA1767" s="27"/>
      <c r="AB1767" s="27"/>
      <c r="AC1767" s="27"/>
      <c r="AD1767" s="27"/>
      <c r="AI1767">
        <f t="shared" si="728"/>
        <v>0</v>
      </c>
      <c r="AJ1767">
        <f t="shared" si="729"/>
        <v>0</v>
      </c>
      <c r="AK1767">
        <f t="shared" si="730"/>
        <v>0</v>
      </c>
      <c r="AL1767">
        <f t="shared" si="713"/>
        <v>0</v>
      </c>
      <c r="AM1767">
        <f t="shared" si="714"/>
        <v>0</v>
      </c>
      <c r="AN1767">
        <f t="shared" si="715"/>
        <v>0</v>
      </c>
      <c r="AO1767">
        <f t="shared" si="716"/>
        <v>0</v>
      </c>
      <c r="AP1767">
        <f t="shared" si="717"/>
        <v>0</v>
      </c>
      <c r="AQ1767">
        <f t="shared" si="718"/>
        <v>0</v>
      </c>
      <c r="AR1767">
        <f t="shared" si="719"/>
        <v>0</v>
      </c>
      <c r="AS1767">
        <f t="shared" si="720"/>
        <v>0</v>
      </c>
      <c r="AT1767">
        <f t="shared" si="721"/>
        <v>0</v>
      </c>
      <c r="AU1767">
        <f t="shared" si="722"/>
        <v>0</v>
      </c>
      <c r="AV1767">
        <f t="shared" si="723"/>
        <v>0</v>
      </c>
      <c r="AW1767">
        <f t="shared" si="724"/>
        <v>0</v>
      </c>
      <c r="AX1767">
        <f t="shared" si="725"/>
        <v>0</v>
      </c>
      <c r="AY1767">
        <f t="shared" si="726"/>
        <v>0</v>
      </c>
      <c r="AZ1767">
        <f t="shared" si="727"/>
        <v>0</v>
      </c>
    </row>
    <row r="1768" spans="1:52" ht="15" customHeight="1">
      <c r="A1768" s="245"/>
      <c r="B1768" s="9"/>
      <c r="C1768" s="270" t="s">
        <v>967</v>
      </c>
      <c r="D1768" s="389" t="str">
        <f t="shared" si="731"/>
        <v/>
      </c>
      <c r="E1768" s="390"/>
      <c r="F1768" s="391"/>
      <c r="G1768" s="480" t="str">
        <f t="shared" si="732"/>
        <v/>
      </c>
      <c r="H1768" s="481"/>
      <c r="I1768" s="481"/>
      <c r="J1768" s="481"/>
      <c r="K1768" s="481"/>
      <c r="L1768" s="482"/>
      <c r="M1768" s="27"/>
      <c r="N1768" s="27"/>
      <c r="O1768" s="27"/>
      <c r="P1768" s="27"/>
      <c r="Q1768" s="27"/>
      <c r="R1768" s="27"/>
      <c r="S1768" s="27"/>
      <c r="T1768" s="27"/>
      <c r="U1768" s="27"/>
      <c r="V1768" s="27"/>
      <c r="W1768" s="27"/>
      <c r="X1768" s="27"/>
      <c r="Y1768" s="27"/>
      <c r="Z1768" s="27"/>
      <c r="AA1768" s="27"/>
      <c r="AB1768" s="27"/>
      <c r="AC1768" s="27"/>
      <c r="AD1768" s="27"/>
      <c r="AI1768">
        <f t="shared" si="728"/>
        <v>0</v>
      </c>
      <c r="AJ1768">
        <f t="shared" si="729"/>
        <v>0</v>
      </c>
      <c r="AK1768">
        <f t="shared" si="730"/>
        <v>0</v>
      </c>
      <c r="AL1768">
        <f t="shared" si="713"/>
        <v>0</v>
      </c>
      <c r="AM1768">
        <f t="shared" si="714"/>
        <v>0</v>
      </c>
      <c r="AN1768">
        <f t="shared" si="715"/>
        <v>0</v>
      </c>
      <c r="AO1768">
        <f t="shared" si="716"/>
        <v>0</v>
      </c>
      <c r="AP1768">
        <f t="shared" si="717"/>
        <v>0</v>
      </c>
      <c r="AQ1768">
        <f t="shared" si="718"/>
        <v>0</v>
      </c>
      <c r="AR1768">
        <f t="shared" si="719"/>
        <v>0</v>
      </c>
      <c r="AS1768">
        <f t="shared" si="720"/>
        <v>0</v>
      </c>
      <c r="AT1768">
        <f t="shared" si="721"/>
        <v>0</v>
      </c>
      <c r="AU1768">
        <f t="shared" si="722"/>
        <v>0</v>
      </c>
      <c r="AV1768">
        <f t="shared" si="723"/>
        <v>0</v>
      </c>
      <c r="AW1768">
        <f t="shared" si="724"/>
        <v>0</v>
      </c>
      <c r="AX1768">
        <f t="shared" si="725"/>
        <v>0</v>
      </c>
      <c r="AY1768">
        <f t="shared" si="726"/>
        <v>0</v>
      </c>
      <c r="AZ1768">
        <f t="shared" si="727"/>
        <v>0</v>
      </c>
    </row>
    <row r="1769" spans="1:52" ht="15" customHeight="1">
      <c r="A1769" s="245"/>
      <c r="B1769" s="9"/>
      <c r="C1769" s="270" t="s">
        <v>968</v>
      </c>
      <c r="D1769" s="389" t="str">
        <f t="shared" si="731"/>
        <v/>
      </c>
      <c r="E1769" s="390"/>
      <c r="F1769" s="391"/>
      <c r="G1769" s="480" t="str">
        <f t="shared" si="732"/>
        <v/>
      </c>
      <c r="H1769" s="481"/>
      <c r="I1769" s="481"/>
      <c r="J1769" s="481"/>
      <c r="K1769" s="481"/>
      <c r="L1769" s="482"/>
      <c r="M1769" s="27"/>
      <c r="N1769" s="27"/>
      <c r="O1769" s="27"/>
      <c r="P1769" s="27"/>
      <c r="Q1769" s="27"/>
      <c r="R1769" s="27"/>
      <c r="S1769" s="27"/>
      <c r="T1769" s="27"/>
      <c r="U1769" s="27"/>
      <c r="V1769" s="27"/>
      <c r="W1769" s="27"/>
      <c r="X1769" s="27"/>
      <c r="Y1769" s="27"/>
      <c r="Z1769" s="27"/>
      <c r="AA1769" s="27"/>
      <c r="AB1769" s="27"/>
      <c r="AC1769" s="27"/>
      <c r="AD1769" s="27"/>
      <c r="AI1769">
        <f t="shared" si="728"/>
        <v>0</v>
      </c>
      <c r="AJ1769">
        <f t="shared" si="729"/>
        <v>0</v>
      </c>
      <c r="AK1769">
        <f t="shared" si="730"/>
        <v>0</v>
      </c>
      <c r="AL1769">
        <f t="shared" si="713"/>
        <v>0</v>
      </c>
      <c r="AM1769">
        <f t="shared" si="714"/>
        <v>0</v>
      </c>
      <c r="AN1769">
        <f t="shared" si="715"/>
        <v>0</v>
      </c>
      <c r="AO1769">
        <f t="shared" si="716"/>
        <v>0</v>
      </c>
      <c r="AP1769">
        <f t="shared" si="717"/>
        <v>0</v>
      </c>
      <c r="AQ1769">
        <f t="shared" si="718"/>
        <v>0</v>
      </c>
      <c r="AR1769">
        <f t="shared" si="719"/>
        <v>0</v>
      </c>
      <c r="AS1769">
        <f t="shared" si="720"/>
        <v>0</v>
      </c>
      <c r="AT1769">
        <f t="shared" si="721"/>
        <v>0</v>
      </c>
      <c r="AU1769">
        <f t="shared" si="722"/>
        <v>0</v>
      </c>
      <c r="AV1769">
        <f t="shared" si="723"/>
        <v>0</v>
      </c>
      <c r="AW1769">
        <f t="shared" si="724"/>
        <v>0</v>
      </c>
      <c r="AX1769">
        <f t="shared" si="725"/>
        <v>0</v>
      </c>
      <c r="AY1769">
        <f t="shared" si="726"/>
        <v>0</v>
      </c>
      <c r="AZ1769">
        <f t="shared" si="727"/>
        <v>0</v>
      </c>
    </row>
    <row r="1770" spans="1:52" ht="15" customHeight="1">
      <c r="A1770" s="245"/>
      <c r="B1770" s="9"/>
      <c r="C1770" s="270" t="s">
        <v>969</v>
      </c>
      <c r="D1770" s="389" t="str">
        <f t="shared" si="731"/>
        <v/>
      </c>
      <c r="E1770" s="390"/>
      <c r="F1770" s="391"/>
      <c r="G1770" s="480" t="str">
        <f t="shared" si="732"/>
        <v/>
      </c>
      <c r="H1770" s="481"/>
      <c r="I1770" s="481"/>
      <c r="J1770" s="481"/>
      <c r="K1770" s="481"/>
      <c r="L1770" s="482"/>
      <c r="M1770" s="27"/>
      <c r="N1770" s="27"/>
      <c r="O1770" s="27"/>
      <c r="P1770" s="27"/>
      <c r="Q1770" s="27"/>
      <c r="R1770" s="27"/>
      <c r="S1770" s="27"/>
      <c r="T1770" s="27"/>
      <c r="U1770" s="27"/>
      <c r="V1770" s="27"/>
      <c r="W1770" s="27"/>
      <c r="X1770" s="27"/>
      <c r="Y1770" s="27"/>
      <c r="Z1770" s="27"/>
      <c r="AA1770" s="27"/>
      <c r="AB1770" s="27"/>
      <c r="AC1770" s="27"/>
      <c r="AD1770" s="27"/>
      <c r="AI1770">
        <f t="shared" si="728"/>
        <v>0</v>
      </c>
      <c r="AJ1770">
        <f t="shared" si="729"/>
        <v>0</v>
      </c>
      <c r="AK1770">
        <f t="shared" si="730"/>
        <v>0</v>
      </c>
      <c r="AL1770">
        <f t="shared" si="713"/>
        <v>0</v>
      </c>
      <c r="AM1770">
        <f t="shared" si="714"/>
        <v>0</v>
      </c>
      <c r="AN1770">
        <f t="shared" si="715"/>
        <v>0</v>
      </c>
      <c r="AO1770">
        <f t="shared" si="716"/>
        <v>0</v>
      </c>
      <c r="AP1770">
        <f t="shared" si="717"/>
        <v>0</v>
      </c>
      <c r="AQ1770">
        <f t="shared" si="718"/>
        <v>0</v>
      </c>
      <c r="AR1770">
        <f t="shared" si="719"/>
        <v>0</v>
      </c>
      <c r="AS1770">
        <f t="shared" si="720"/>
        <v>0</v>
      </c>
      <c r="AT1770">
        <f t="shared" si="721"/>
        <v>0</v>
      </c>
      <c r="AU1770">
        <f t="shared" si="722"/>
        <v>0</v>
      </c>
      <c r="AV1770">
        <f t="shared" si="723"/>
        <v>0</v>
      </c>
      <c r="AW1770">
        <f t="shared" si="724"/>
        <v>0</v>
      </c>
      <c r="AX1770">
        <f t="shared" si="725"/>
        <v>0</v>
      </c>
      <c r="AY1770">
        <f t="shared" si="726"/>
        <v>0</v>
      </c>
      <c r="AZ1770">
        <f t="shared" si="727"/>
        <v>0</v>
      </c>
    </row>
    <row r="1771" spans="1:52" ht="15" customHeight="1">
      <c r="A1771" s="245"/>
      <c r="B1771" s="9"/>
      <c r="C1771" s="270" t="s">
        <v>970</v>
      </c>
      <c r="D1771" s="389" t="str">
        <f t="shared" si="731"/>
        <v/>
      </c>
      <c r="E1771" s="390"/>
      <c r="F1771" s="391"/>
      <c r="G1771" s="480" t="str">
        <f t="shared" si="732"/>
        <v/>
      </c>
      <c r="H1771" s="481"/>
      <c r="I1771" s="481"/>
      <c r="J1771" s="481"/>
      <c r="K1771" s="481"/>
      <c r="L1771" s="482"/>
      <c r="M1771" s="27"/>
      <c r="N1771" s="27"/>
      <c r="O1771" s="27"/>
      <c r="P1771" s="27"/>
      <c r="Q1771" s="27"/>
      <c r="R1771" s="27"/>
      <c r="S1771" s="27"/>
      <c r="T1771" s="27"/>
      <c r="U1771" s="27"/>
      <c r="V1771" s="27"/>
      <c r="W1771" s="27"/>
      <c r="X1771" s="27"/>
      <c r="Y1771" s="27"/>
      <c r="Z1771" s="27"/>
      <c r="AA1771" s="27"/>
      <c r="AB1771" s="27"/>
      <c r="AC1771" s="27"/>
      <c r="AD1771" s="27"/>
      <c r="AI1771">
        <f t="shared" si="728"/>
        <v>0</v>
      </c>
      <c r="AJ1771">
        <f t="shared" si="729"/>
        <v>0</v>
      </c>
      <c r="AK1771">
        <f t="shared" si="730"/>
        <v>0</v>
      </c>
      <c r="AL1771">
        <f t="shared" si="713"/>
        <v>0</v>
      </c>
      <c r="AM1771">
        <f t="shared" si="714"/>
        <v>0</v>
      </c>
      <c r="AN1771">
        <f t="shared" si="715"/>
        <v>0</v>
      </c>
      <c r="AO1771">
        <f t="shared" si="716"/>
        <v>0</v>
      </c>
      <c r="AP1771">
        <f t="shared" si="717"/>
        <v>0</v>
      </c>
      <c r="AQ1771">
        <f t="shared" si="718"/>
        <v>0</v>
      </c>
      <c r="AR1771">
        <f t="shared" si="719"/>
        <v>0</v>
      </c>
      <c r="AS1771">
        <f t="shared" si="720"/>
        <v>0</v>
      </c>
      <c r="AT1771">
        <f t="shared" si="721"/>
        <v>0</v>
      </c>
      <c r="AU1771">
        <f t="shared" si="722"/>
        <v>0</v>
      </c>
      <c r="AV1771">
        <f t="shared" si="723"/>
        <v>0</v>
      </c>
      <c r="AW1771">
        <f t="shared" si="724"/>
        <v>0</v>
      </c>
      <c r="AX1771">
        <f t="shared" si="725"/>
        <v>0</v>
      </c>
      <c r="AY1771">
        <f t="shared" si="726"/>
        <v>0</v>
      </c>
      <c r="AZ1771">
        <f t="shared" si="727"/>
        <v>0</v>
      </c>
    </row>
    <row r="1772" spans="1:52" ht="15" customHeight="1">
      <c r="A1772" s="245"/>
      <c r="B1772" s="9"/>
      <c r="C1772" s="270" t="s">
        <v>971</v>
      </c>
      <c r="D1772" s="389" t="str">
        <f t="shared" si="731"/>
        <v/>
      </c>
      <c r="E1772" s="390"/>
      <c r="F1772" s="391"/>
      <c r="G1772" s="480" t="str">
        <f t="shared" si="732"/>
        <v/>
      </c>
      <c r="H1772" s="481"/>
      <c r="I1772" s="481"/>
      <c r="J1772" s="481"/>
      <c r="K1772" s="481"/>
      <c r="L1772" s="482"/>
      <c r="M1772" s="27"/>
      <c r="N1772" s="27"/>
      <c r="O1772" s="27"/>
      <c r="P1772" s="27"/>
      <c r="Q1772" s="27"/>
      <c r="R1772" s="27"/>
      <c r="S1772" s="27"/>
      <c r="T1772" s="27"/>
      <c r="U1772" s="27"/>
      <c r="V1772" s="27"/>
      <c r="W1772" s="27"/>
      <c r="X1772" s="27"/>
      <c r="Y1772" s="27"/>
      <c r="Z1772" s="27"/>
      <c r="AA1772" s="27"/>
      <c r="AB1772" s="27"/>
      <c r="AC1772" s="27"/>
      <c r="AD1772" s="27"/>
      <c r="AI1772">
        <f t="shared" si="728"/>
        <v>0</v>
      </c>
      <c r="AJ1772">
        <f t="shared" si="729"/>
        <v>0</v>
      </c>
      <c r="AK1772">
        <f t="shared" si="730"/>
        <v>0</v>
      </c>
      <c r="AL1772">
        <f t="shared" si="713"/>
        <v>0</v>
      </c>
      <c r="AM1772">
        <f t="shared" si="714"/>
        <v>0</v>
      </c>
      <c r="AN1772">
        <f t="shared" si="715"/>
        <v>0</v>
      </c>
      <c r="AO1772">
        <f t="shared" si="716"/>
        <v>0</v>
      </c>
      <c r="AP1772">
        <f t="shared" si="717"/>
        <v>0</v>
      </c>
      <c r="AQ1772">
        <f t="shared" si="718"/>
        <v>0</v>
      </c>
      <c r="AR1772">
        <f t="shared" si="719"/>
        <v>0</v>
      </c>
      <c r="AS1772">
        <f t="shared" si="720"/>
        <v>0</v>
      </c>
      <c r="AT1772">
        <f t="shared" si="721"/>
        <v>0</v>
      </c>
      <c r="AU1772">
        <f t="shared" si="722"/>
        <v>0</v>
      </c>
      <c r="AV1772">
        <f t="shared" si="723"/>
        <v>0</v>
      </c>
      <c r="AW1772">
        <f t="shared" si="724"/>
        <v>0</v>
      </c>
      <c r="AX1772">
        <f t="shared" si="725"/>
        <v>0</v>
      </c>
      <c r="AY1772">
        <f t="shared" si="726"/>
        <v>0</v>
      </c>
      <c r="AZ1772">
        <f t="shared" si="727"/>
        <v>0</v>
      </c>
    </row>
    <row r="1773" spans="1:52" ht="15" customHeight="1">
      <c r="A1773" s="245"/>
      <c r="B1773" s="9"/>
      <c r="C1773" s="270" t="s">
        <v>972</v>
      </c>
      <c r="D1773" s="389" t="str">
        <f t="shared" si="731"/>
        <v/>
      </c>
      <c r="E1773" s="390"/>
      <c r="F1773" s="391"/>
      <c r="G1773" s="480" t="str">
        <f t="shared" si="732"/>
        <v/>
      </c>
      <c r="H1773" s="481"/>
      <c r="I1773" s="481"/>
      <c r="J1773" s="481"/>
      <c r="K1773" s="481"/>
      <c r="L1773" s="482"/>
      <c r="M1773" s="27"/>
      <c r="N1773" s="27"/>
      <c r="O1773" s="27"/>
      <c r="P1773" s="27"/>
      <c r="Q1773" s="27"/>
      <c r="R1773" s="27"/>
      <c r="S1773" s="27"/>
      <c r="T1773" s="27"/>
      <c r="U1773" s="27"/>
      <c r="V1773" s="27"/>
      <c r="W1773" s="27"/>
      <c r="X1773" s="27"/>
      <c r="Y1773" s="27"/>
      <c r="Z1773" s="27"/>
      <c r="AA1773" s="27"/>
      <c r="AB1773" s="27"/>
      <c r="AC1773" s="27"/>
      <c r="AD1773" s="27"/>
      <c r="AI1773">
        <f t="shared" si="728"/>
        <v>0</v>
      </c>
      <c r="AJ1773">
        <f t="shared" si="729"/>
        <v>0</v>
      </c>
      <c r="AK1773">
        <f t="shared" si="730"/>
        <v>0</v>
      </c>
      <c r="AL1773">
        <f t="shared" si="713"/>
        <v>0</v>
      </c>
      <c r="AM1773">
        <f t="shared" si="714"/>
        <v>0</v>
      </c>
      <c r="AN1773">
        <f t="shared" si="715"/>
        <v>0</v>
      </c>
      <c r="AO1773">
        <f t="shared" si="716"/>
        <v>0</v>
      </c>
      <c r="AP1773">
        <f t="shared" si="717"/>
        <v>0</v>
      </c>
      <c r="AQ1773">
        <f t="shared" si="718"/>
        <v>0</v>
      </c>
      <c r="AR1773">
        <f t="shared" si="719"/>
        <v>0</v>
      </c>
      <c r="AS1773">
        <f t="shared" si="720"/>
        <v>0</v>
      </c>
      <c r="AT1773">
        <f t="shared" si="721"/>
        <v>0</v>
      </c>
      <c r="AU1773">
        <f t="shared" si="722"/>
        <v>0</v>
      </c>
      <c r="AV1773">
        <f t="shared" si="723"/>
        <v>0</v>
      </c>
      <c r="AW1773">
        <f t="shared" si="724"/>
        <v>0</v>
      </c>
      <c r="AX1773">
        <f t="shared" si="725"/>
        <v>0</v>
      </c>
      <c r="AY1773">
        <f t="shared" si="726"/>
        <v>0</v>
      </c>
      <c r="AZ1773">
        <f t="shared" si="727"/>
        <v>0</v>
      </c>
    </row>
    <row r="1774" spans="1:52" ht="15" customHeight="1">
      <c r="A1774" s="245"/>
      <c r="B1774" s="9"/>
      <c r="C1774" s="270" t="s">
        <v>973</v>
      </c>
      <c r="D1774" s="389" t="str">
        <f t="shared" si="731"/>
        <v/>
      </c>
      <c r="E1774" s="390"/>
      <c r="F1774" s="391"/>
      <c r="G1774" s="480" t="str">
        <f t="shared" si="732"/>
        <v/>
      </c>
      <c r="H1774" s="481"/>
      <c r="I1774" s="481"/>
      <c r="J1774" s="481"/>
      <c r="K1774" s="481"/>
      <c r="L1774" s="482"/>
      <c r="M1774" s="27"/>
      <c r="N1774" s="27"/>
      <c r="O1774" s="27"/>
      <c r="P1774" s="27"/>
      <c r="Q1774" s="27"/>
      <c r="R1774" s="27"/>
      <c r="S1774" s="27"/>
      <c r="T1774" s="27"/>
      <c r="U1774" s="27"/>
      <c r="V1774" s="27"/>
      <c r="W1774" s="27"/>
      <c r="X1774" s="27"/>
      <c r="Y1774" s="27"/>
      <c r="Z1774" s="27"/>
      <c r="AA1774" s="27"/>
      <c r="AB1774" s="27"/>
      <c r="AC1774" s="27"/>
      <c r="AD1774" s="27"/>
      <c r="AI1774">
        <f t="shared" si="728"/>
        <v>0</v>
      </c>
      <c r="AJ1774">
        <f t="shared" si="729"/>
        <v>0</v>
      </c>
      <c r="AK1774">
        <f t="shared" si="730"/>
        <v>0</v>
      </c>
      <c r="AL1774">
        <f t="shared" si="713"/>
        <v>0</v>
      </c>
      <c r="AM1774">
        <f t="shared" si="714"/>
        <v>0</v>
      </c>
      <c r="AN1774">
        <f t="shared" si="715"/>
        <v>0</v>
      </c>
      <c r="AO1774">
        <f t="shared" si="716"/>
        <v>0</v>
      </c>
      <c r="AP1774">
        <f t="shared" si="717"/>
        <v>0</v>
      </c>
      <c r="AQ1774">
        <f t="shared" si="718"/>
        <v>0</v>
      </c>
      <c r="AR1774">
        <f t="shared" si="719"/>
        <v>0</v>
      </c>
      <c r="AS1774">
        <f t="shared" si="720"/>
        <v>0</v>
      </c>
      <c r="AT1774">
        <f t="shared" si="721"/>
        <v>0</v>
      </c>
      <c r="AU1774">
        <f t="shared" si="722"/>
        <v>0</v>
      </c>
      <c r="AV1774">
        <f t="shared" si="723"/>
        <v>0</v>
      </c>
      <c r="AW1774">
        <f t="shared" si="724"/>
        <v>0</v>
      </c>
      <c r="AX1774">
        <f t="shared" si="725"/>
        <v>0</v>
      </c>
      <c r="AY1774">
        <f t="shared" si="726"/>
        <v>0</v>
      </c>
      <c r="AZ1774">
        <f t="shared" si="727"/>
        <v>0</v>
      </c>
    </row>
    <row r="1775" spans="1:52" ht="15" customHeight="1">
      <c r="A1775" s="245"/>
      <c r="B1775" s="9"/>
      <c r="C1775" s="270" t="s">
        <v>974</v>
      </c>
      <c r="D1775" s="389" t="str">
        <f t="shared" si="731"/>
        <v/>
      </c>
      <c r="E1775" s="390"/>
      <c r="F1775" s="391"/>
      <c r="G1775" s="480" t="str">
        <f t="shared" si="732"/>
        <v/>
      </c>
      <c r="H1775" s="481"/>
      <c r="I1775" s="481"/>
      <c r="J1775" s="481"/>
      <c r="K1775" s="481"/>
      <c r="L1775" s="482"/>
      <c r="M1775" s="27"/>
      <c r="N1775" s="27"/>
      <c r="O1775" s="27"/>
      <c r="P1775" s="27"/>
      <c r="Q1775" s="27"/>
      <c r="R1775" s="27"/>
      <c r="S1775" s="27"/>
      <c r="T1775" s="27"/>
      <c r="U1775" s="27"/>
      <c r="V1775" s="27"/>
      <c r="W1775" s="27"/>
      <c r="X1775" s="27"/>
      <c r="Y1775" s="27"/>
      <c r="Z1775" s="27"/>
      <c r="AA1775" s="27"/>
      <c r="AB1775" s="27"/>
      <c r="AC1775" s="27"/>
      <c r="AD1775" s="27"/>
      <c r="AI1775">
        <f t="shared" si="728"/>
        <v>0</v>
      </c>
      <c r="AJ1775">
        <f t="shared" si="729"/>
        <v>0</v>
      </c>
      <c r="AK1775">
        <f t="shared" si="730"/>
        <v>0</v>
      </c>
      <c r="AL1775">
        <f t="shared" si="713"/>
        <v>0</v>
      </c>
      <c r="AM1775">
        <f t="shared" si="714"/>
        <v>0</v>
      </c>
      <c r="AN1775">
        <f t="shared" si="715"/>
        <v>0</v>
      </c>
      <c r="AO1775">
        <f t="shared" si="716"/>
        <v>0</v>
      </c>
      <c r="AP1775">
        <f t="shared" si="717"/>
        <v>0</v>
      </c>
      <c r="AQ1775">
        <f t="shared" si="718"/>
        <v>0</v>
      </c>
      <c r="AR1775">
        <f t="shared" si="719"/>
        <v>0</v>
      </c>
      <c r="AS1775">
        <f t="shared" si="720"/>
        <v>0</v>
      </c>
      <c r="AT1775">
        <f t="shared" si="721"/>
        <v>0</v>
      </c>
      <c r="AU1775">
        <f t="shared" si="722"/>
        <v>0</v>
      </c>
      <c r="AV1775">
        <f t="shared" si="723"/>
        <v>0</v>
      </c>
      <c r="AW1775">
        <f t="shared" si="724"/>
        <v>0</v>
      </c>
      <c r="AX1775">
        <f t="shared" si="725"/>
        <v>0</v>
      </c>
      <c r="AY1775">
        <f t="shared" si="726"/>
        <v>0</v>
      </c>
      <c r="AZ1775">
        <f t="shared" si="727"/>
        <v>0</v>
      </c>
    </row>
    <row r="1776" spans="1:52" ht="15" customHeight="1">
      <c r="A1776" s="245"/>
      <c r="B1776" s="9"/>
      <c r="C1776" s="270" t="s">
        <v>975</v>
      </c>
      <c r="D1776" s="389" t="str">
        <f t="shared" si="731"/>
        <v/>
      </c>
      <c r="E1776" s="390"/>
      <c r="F1776" s="391"/>
      <c r="G1776" s="480" t="str">
        <f t="shared" si="732"/>
        <v/>
      </c>
      <c r="H1776" s="481"/>
      <c r="I1776" s="481"/>
      <c r="J1776" s="481"/>
      <c r="K1776" s="481"/>
      <c r="L1776" s="482"/>
      <c r="M1776" s="27"/>
      <c r="N1776" s="27"/>
      <c r="O1776" s="27"/>
      <c r="P1776" s="27"/>
      <c r="Q1776" s="27"/>
      <c r="R1776" s="27"/>
      <c r="S1776" s="27"/>
      <c r="T1776" s="27"/>
      <c r="U1776" s="27"/>
      <c r="V1776" s="27"/>
      <c r="W1776" s="27"/>
      <c r="X1776" s="27"/>
      <c r="Y1776" s="27"/>
      <c r="Z1776" s="27"/>
      <c r="AA1776" s="27"/>
      <c r="AB1776" s="27"/>
      <c r="AC1776" s="27"/>
      <c r="AD1776" s="27"/>
      <c r="AI1776">
        <f t="shared" si="728"/>
        <v>0</v>
      </c>
      <c r="AJ1776">
        <f t="shared" si="729"/>
        <v>0</v>
      </c>
      <c r="AK1776">
        <f t="shared" si="730"/>
        <v>0</v>
      </c>
      <c r="AL1776">
        <f t="shared" si="713"/>
        <v>0</v>
      </c>
      <c r="AM1776">
        <f t="shared" si="714"/>
        <v>0</v>
      </c>
      <c r="AN1776">
        <f t="shared" si="715"/>
        <v>0</v>
      </c>
      <c r="AO1776">
        <f t="shared" si="716"/>
        <v>0</v>
      </c>
      <c r="AP1776">
        <f t="shared" si="717"/>
        <v>0</v>
      </c>
      <c r="AQ1776">
        <f t="shared" si="718"/>
        <v>0</v>
      </c>
      <c r="AR1776">
        <f t="shared" si="719"/>
        <v>0</v>
      </c>
      <c r="AS1776">
        <f t="shared" si="720"/>
        <v>0</v>
      </c>
      <c r="AT1776">
        <f t="shared" si="721"/>
        <v>0</v>
      </c>
      <c r="AU1776">
        <f t="shared" si="722"/>
        <v>0</v>
      </c>
      <c r="AV1776">
        <f t="shared" si="723"/>
        <v>0</v>
      </c>
      <c r="AW1776">
        <f t="shared" si="724"/>
        <v>0</v>
      </c>
      <c r="AX1776">
        <f t="shared" si="725"/>
        <v>0</v>
      </c>
      <c r="AY1776">
        <f t="shared" si="726"/>
        <v>0</v>
      </c>
      <c r="AZ1776">
        <f t="shared" si="727"/>
        <v>0</v>
      </c>
    </row>
    <row r="1777" spans="1:52" ht="15" customHeight="1">
      <c r="A1777" s="245"/>
      <c r="B1777" s="9"/>
      <c r="C1777" s="270" t="s">
        <v>976</v>
      </c>
      <c r="D1777" s="389" t="str">
        <f t="shared" si="731"/>
        <v/>
      </c>
      <c r="E1777" s="390"/>
      <c r="F1777" s="391"/>
      <c r="G1777" s="480" t="str">
        <f t="shared" si="732"/>
        <v/>
      </c>
      <c r="H1777" s="481"/>
      <c r="I1777" s="481"/>
      <c r="J1777" s="481"/>
      <c r="K1777" s="481"/>
      <c r="L1777" s="482"/>
      <c r="M1777" s="27"/>
      <c r="N1777" s="27"/>
      <c r="O1777" s="27"/>
      <c r="P1777" s="27"/>
      <c r="Q1777" s="27"/>
      <c r="R1777" s="27"/>
      <c r="S1777" s="27"/>
      <c r="T1777" s="27"/>
      <c r="U1777" s="27"/>
      <c r="V1777" s="27"/>
      <c r="W1777" s="27"/>
      <c r="X1777" s="27"/>
      <c r="Y1777" s="27"/>
      <c r="Z1777" s="27"/>
      <c r="AA1777" s="27"/>
      <c r="AB1777" s="27"/>
      <c r="AC1777" s="27"/>
      <c r="AD1777" s="27"/>
      <c r="AI1777">
        <f t="shared" si="728"/>
        <v>0</v>
      </c>
      <c r="AJ1777">
        <f t="shared" si="729"/>
        <v>0</v>
      </c>
      <c r="AK1777">
        <f t="shared" si="730"/>
        <v>0</v>
      </c>
      <c r="AL1777">
        <f t="shared" si="713"/>
        <v>0</v>
      </c>
      <c r="AM1777">
        <f t="shared" si="714"/>
        <v>0</v>
      </c>
      <c r="AN1777">
        <f t="shared" si="715"/>
        <v>0</v>
      </c>
      <c r="AO1777">
        <f t="shared" si="716"/>
        <v>0</v>
      </c>
      <c r="AP1777">
        <f t="shared" si="717"/>
        <v>0</v>
      </c>
      <c r="AQ1777">
        <f t="shared" si="718"/>
        <v>0</v>
      </c>
      <c r="AR1777">
        <f t="shared" si="719"/>
        <v>0</v>
      </c>
      <c r="AS1777">
        <f t="shared" si="720"/>
        <v>0</v>
      </c>
      <c r="AT1777">
        <f t="shared" si="721"/>
        <v>0</v>
      </c>
      <c r="AU1777">
        <f t="shared" si="722"/>
        <v>0</v>
      </c>
      <c r="AV1777">
        <f t="shared" si="723"/>
        <v>0</v>
      </c>
      <c r="AW1777">
        <f t="shared" si="724"/>
        <v>0</v>
      </c>
      <c r="AX1777">
        <f t="shared" si="725"/>
        <v>0</v>
      </c>
      <c r="AY1777">
        <f t="shared" si="726"/>
        <v>0</v>
      </c>
      <c r="AZ1777">
        <f t="shared" si="727"/>
        <v>0</v>
      </c>
    </row>
    <row r="1778" spans="1:52" ht="15" customHeight="1">
      <c r="A1778" s="245"/>
      <c r="B1778" s="9"/>
      <c r="C1778" s="270" t="s">
        <v>977</v>
      </c>
      <c r="D1778" s="389" t="str">
        <f t="shared" si="731"/>
        <v/>
      </c>
      <c r="E1778" s="390"/>
      <c r="F1778" s="391"/>
      <c r="G1778" s="480" t="str">
        <f t="shared" si="732"/>
        <v/>
      </c>
      <c r="H1778" s="481"/>
      <c r="I1778" s="481"/>
      <c r="J1778" s="481"/>
      <c r="K1778" s="481"/>
      <c r="L1778" s="482"/>
      <c r="M1778" s="27"/>
      <c r="N1778" s="27"/>
      <c r="O1778" s="27"/>
      <c r="P1778" s="27"/>
      <c r="Q1778" s="27"/>
      <c r="R1778" s="27"/>
      <c r="S1778" s="27"/>
      <c r="T1778" s="27"/>
      <c r="U1778" s="27"/>
      <c r="V1778" s="27"/>
      <c r="W1778" s="27"/>
      <c r="X1778" s="27"/>
      <c r="Y1778" s="27"/>
      <c r="Z1778" s="27"/>
      <c r="AA1778" s="27"/>
      <c r="AB1778" s="27"/>
      <c r="AC1778" s="27"/>
      <c r="AD1778" s="27"/>
      <c r="AI1778">
        <f t="shared" si="728"/>
        <v>0</v>
      </c>
      <c r="AJ1778">
        <f t="shared" si="729"/>
        <v>0</v>
      </c>
      <c r="AK1778">
        <f t="shared" si="730"/>
        <v>0</v>
      </c>
      <c r="AL1778">
        <f t="shared" si="713"/>
        <v>0</v>
      </c>
      <c r="AM1778">
        <f t="shared" si="714"/>
        <v>0</v>
      </c>
      <c r="AN1778">
        <f t="shared" si="715"/>
        <v>0</v>
      </c>
      <c r="AO1778">
        <f t="shared" si="716"/>
        <v>0</v>
      </c>
      <c r="AP1778">
        <f t="shared" si="717"/>
        <v>0</v>
      </c>
      <c r="AQ1778">
        <f t="shared" si="718"/>
        <v>0</v>
      </c>
      <c r="AR1778">
        <f t="shared" si="719"/>
        <v>0</v>
      </c>
      <c r="AS1778">
        <f t="shared" si="720"/>
        <v>0</v>
      </c>
      <c r="AT1778">
        <f t="shared" si="721"/>
        <v>0</v>
      </c>
      <c r="AU1778">
        <f t="shared" si="722"/>
        <v>0</v>
      </c>
      <c r="AV1778">
        <f t="shared" si="723"/>
        <v>0</v>
      </c>
      <c r="AW1778">
        <f t="shared" si="724"/>
        <v>0</v>
      </c>
      <c r="AX1778">
        <f t="shared" si="725"/>
        <v>0</v>
      </c>
      <c r="AY1778">
        <f t="shared" si="726"/>
        <v>0</v>
      </c>
      <c r="AZ1778">
        <f t="shared" si="727"/>
        <v>0</v>
      </c>
    </row>
    <row r="1779" spans="1:52" ht="15" customHeight="1">
      <c r="A1779" s="245"/>
      <c r="B1779" s="9"/>
      <c r="C1779" s="270" t="s">
        <v>978</v>
      </c>
      <c r="D1779" s="389" t="str">
        <f t="shared" si="731"/>
        <v/>
      </c>
      <c r="E1779" s="390"/>
      <c r="F1779" s="391"/>
      <c r="G1779" s="480" t="str">
        <f t="shared" si="732"/>
        <v/>
      </c>
      <c r="H1779" s="481"/>
      <c r="I1779" s="481"/>
      <c r="J1779" s="481"/>
      <c r="K1779" s="481"/>
      <c r="L1779" s="482"/>
      <c r="M1779" s="27"/>
      <c r="N1779" s="27"/>
      <c r="O1779" s="27"/>
      <c r="P1779" s="27"/>
      <c r="Q1779" s="27"/>
      <c r="R1779" s="27"/>
      <c r="S1779" s="27"/>
      <c r="T1779" s="27"/>
      <c r="U1779" s="27"/>
      <c r="V1779" s="27"/>
      <c r="W1779" s="27"/>
      <c r="X1779" s="27"/>
      <c r="Y1779" s="27"/>
      <c r="Z1779" s="27"/>
      <c r="AA1779" s="27"/>
      <c r="AB1779" s="27"/>
      <c r="AC1779" s="27"/>
      <c r="AD1779" s="27"/>
      <c r="AI1779">
        <f t="shared" si="728"/>
        <v>0</v>
      </c>
      <c r="AJ1779">
        <f t="shared" si="729"/>
        <v>0</v>
      </c>
      <c r="AK1779">
        <f t="shared" si="730"/>
        <v>0</v>
      </c>
      <c r="AL1779">
        <f t="shared" si="713"/>
        <v>0</v>
      </c>
      <c r="AM1779">
        <f t="shared" si="714"/>
        <v>0</v>
      </c>
      <c r="AN1779">
        <f t="shared" si="715"/>
        <v>0</v>
      </c>
      <c r="AO1779">
        <f t="shared" si="716"/>
        <v>0</v>
      </c>
      <c r="AP1779">
        <f t="shared" si="717"/>
        <v>0</v>
      </c>
      <c r="AQ1779">
        <f t="shared" si="718"/>
        <v>0</v>
      </c>
      <c r="AR1779">
        <f t="shared" si="719"/>
        <v>0</v>
      </c>
      <c r="AS1779">
        <f t="shared" si="720"/>
        <v>0</v>
      </c>
      <c r="AT1779">
        <f t="shared" si="721"/>
        <v>0</v>
      </c>
      <c r="AU1779">
        <f t="shared" si="722"/>
        <v>0</v>
      </c>
      <c r="AV1779">
        <f t="shared" si="723"/>
        <v>0</v>
      </c>
      <c r="AW1779">
        <f t="shared" si="724"/>
        <v>0</v>
      </c>
      <c r="AX1779">
        <f t="shared" si="725"/>
        <v>0</v>
      </c>
      <c r="AY1779">
        <f t="shared" si="726"/>
        <v>0</v>
      </c>
      <c r="AZ1779">
        <f t="shared" si="727"/>
        <v>0</v>
      </c>
    </row>
    <row r="1780" spans="1:52" ht="15" customHeight="1">
      <c r="A1780" s="245"/>
      <c r="B1780" s="9"/>
      <c r="C1780" s="270" t="s">
        <v>979</v>
      </c>
      <c r="D1780" s="389" t="str">
        <f t="shared" si="731"/>
        <v/>
      </c>
      <c r="E1780" s="390"/>
      <c r="F1780" s="391"/>
      <c r="G1780" s="480" t="str">
        <f t="shared" si="732"/>
        <v/>
      </c>
      <c r="H1780" s="481"/>
      <c r="I1780" s="481"/>
      <c r="J1780" s="481"/>
      <c r="K1780" s="481"/>
      <c r="L1780" s="482"/>
      <c r="M1780" s="27"/>
      <c r="N1780" s="27"/>
      <c r="O1780" s="27"/>
      <c r="P1780" s="27"/>
      <c r="Q1780" s="27"/>
      <c r="R1780" s="27"/>
      <c r="S1780" s="27"/>
      <c r="T1780" s="27"/>
      <c r="U1780" s="27"/>
      <c r="V1780" s="27"/>
      <c r="W1780" s="27"/>
      <c r="X1780" s="27"/>
      <c r="Y1780" s="27"/>
      <c r="Z1780" s="27"/>
      <c r="AA1780" s="27"/>
      <c r="AB1780" s="27"/>
      <c r="AC1780" s="27"/>
      <c r="AD1780" s="27"/>
      <c r="AI1780">
        <f t="shared" si="728"/>
        <v>0</v>
      </c>
      <c r="AJ1780">
        <f t="shared" si="729"/>
        <v>0</v>
      </c>
      <c r="AK1780">
        <f t="shared" si="730"/>
        <v>0</v>
      </c>
      <c r="AL1780">
        <f t="shared" si="713"/>
        <v>0</v>
      </c>
      <c r="AM1780">
        <f t="shared" si="714"/>
        <v>0</v>
      </c>
      <c r="AN1780">
        <f t="shared" si="715"/>
        <v>0</v>
      </c>
      <c r="AO1780">
        <f t="shared" si="716"/>
        <v>0</v>
      </c>
      <c r="AP1780">
        <f t="shared" si="717"/>
        <v>0</v>
      </c>
      <c r="AQ1780">
        <f t="shared" si="718"/>
        <v>0</v>
      </c>
      <c r="AR1780">
        <f t="shared" si="719"/>
        <v>0</v>
      </c>
      <c r="AS1780">
        <f t="shared" si="720"/>
        <v>0</v>
      </c>
      <c r="AT1780">
        <f t="shared" si="721"/>
        <v>0</v>
      </c>
      <c r="AU1780">
        <f t="shared" si="722"/>
        <v>0</v>
      </c>
      <c r="AV1780">
        <f t="shared" si="723"/>
        <v>0</v>
      </c>
      <c r="AW1780">
        <f t="shared" si="724"/>
        <v>0</v>
      </c>
      <c r="AX1780">
        <f t="shared" si="725"/>
        <v>0</v>
      </c>
      <c r="AY1780">
        <f t="shared" si="726"/>
        <v>0</v>
      </c>
      <c r="AZ1780">
        <f t="shared" si="727"/>
        <v>0</v>
      </c>
    </row>
    <row r="1781" spans="1:52" ht="15" customHeight="1">
      <c r="A1781" s="245"/>
      <c r="B1781" s="9"/>
      <c r="C1781" s="270" t="s">
        <v>980</v>
      </c>
      <c r="D1781" s="389" t="str">
        <f t="shared" si="731"/>
        <v/>
      </c>
      <c r="E1781" s="390"/>
      <c r="F1781" s="391"/>
      <c r="G1781" s="480" t="str">
        <f t="shared" si="732"/>
        <v/>
      </c>
      <c r="H1781" s="481"/>
      <c r="I1781" s="481"/>
      <c r="J1781" s="481"/>
      <c r="K1781" s="481"/>
      <c r="L1781" s="482"/>
      <c r="M1781" s="27"/>
      <c r="N1781" s="27"/>
      <c r="O1781" s="27"/>
      <c r="P1781" s="27"/>
      <c r="Q1781" s="27"/>
      <c r="R1781" s="27"/>
      <c r="S1781" s="27"/>
      <c r="T1781" s="27"/>
      <c r="U1781" s="27"/>
      <c r="V1781" s="27"/>
      <c r="W1781" s="27"/>
      <c r="X1781" s="27"/>
      <c r="Y1781" s="27"/>
      <c r="Z1781" s="27"/>
      <c r="AA1781" s="27"/>
      <c r="AB1781" s="27"/>
      <c r="AC1781" s="27"/>
      <c r="AD1781" s="27"/>
      <c r="AI1781">
        <f t="shared" si="728"/>
        <v>0</v>
      </c>
      <c r="AJ1781">
        <f t="shared" si="729"/>
        <v>0</v>
      </c>
      <c r="AK1781">
        <f t="shared" si="730"/>
        <v>0</v>
      </c>
      <c r="AL1781">
        <f t="shared" si="713"/>
        <v>0</v>
      </c>
      <c r="AM1781">
        <f t="shared" si="714"/>
        <v>0</v>
      </c>
      <c r="AN1781">
        <f t="shared" si="715"/>
        <v>0</v>
      </c>
      <c r="AO1781">
        <f t="shared" si="716"/>
        <v>0</v>
      </c>
      <c r="AP1781">
        <f t="shared" si="717"/>
        <v>0</v>
      </c>
      <c r="AQ1781">
        <f t="shared" si="718"/>
        <v>0</v>
      </c>
      <c r="AR1781">
        <f t="shared" si="719"/>
        <v>0</v>
      </c>
      <c r="AS1781">
        <f t="shared" si="720"/>
        <v>0</v>
      </c>
      <c r="AT1781">
        <f t="shared" si="721"/>
        <v>0</v>
      </c>
      <c r="AU1781">
        <f t="shared" si="722"/>
        <v>0</v>
      </c>
      <c r="AV1781">
        <f t="shared" si="723"/>
        <v>0</v>
      </c>
      <c r="AW1781">
        <f t="shared" si="724"/>
        <v>0</v>
      </c>
      <c r="AX1781">
        <f t="shared" si="725"/>
        <v>0</v>
      </c>
      <c r="AY1781">
        <f t="shared" si="726"/>
        <v>0</v>
      </c>
      <c r="AZ1781">
        <f t="shared" si="727"/>
        <v>0</v>
      </c>
    </row>
    <row r="1782" spans="1:52" ht="15" customHeight="1">
      <c r="A1782" s="245"/>
      <c r="B1782" s="9"/>
      <c r="C1782" s="270" t="s">
        <v>981</v>
      </c>
      <c r="D1782" s="389" t="str">
        <f t="shared" si="731"/>
        <v/>
      </c>
      <c r="E1782" s="390"/>
      <c r="F1782" s="391"/>
      <c r="G1782" s="480" t="str">
        <f t="shared" si="732"/>
        <v/>
      </c>
      <c r="H1782" s="481"/>
      <c r="I1782" s="481"/>
      <c r="J1782" s="481"/>
      <c r="K1782" s="481"/>
      <c r="L1782" s="482"/>
      <c r="M1782" s="27"/>
      <c r="N1782" s="27"/>
      <c r="O1782" s="27"/>
      <c r="P1782" s="27"/>
      <c r="Q1782" s="27"/>
      <c r="R1782" s="27"/>
      <c r="S1782" s="27"/>
      <c r="T1782" s="27"/>
      <c r="U1782" s="27"/>
      <c r="V1782" s="27"/>
      <c r="W1782" s="27"/>
      <c r="X1782" s="27"/>
      <c r="Y1782" s="27"/>
      <c r="Z1782" s="27"/>
      <c r="AA1782" s="27"/>
      <c r="AB1782" s="27"/>
      <c r="AC1782" s="27"/>
      <c r="AD1782" s="27"/>
      <c r="AI1782">
        <f t="shared" si="728"/>
        <v>0</v>
      </c>
      <c r="AJ1782">
        <f t="shared" si="729"/>
        <v>0</v>
      </c>
      <c r="AK1782">
        <f t="shared" si="730"/>
        <v>0</v>
      </c>
      <c r="AL1782">
        <f t="shared" si="713"/>
        <v>0</v>
      </c>
      <c r="AM1782">
        <f t="shared" si="714"/>
        <v>0</v>
      </c>
      <c r="AN1782">
        <f t="shared" si="715"/>
        <v>0</v>
      </c>
      <c r="AO1782">
        <f t="shared" si="716"/>
        <v>0</v>
      </c>
      <c r="AP1782">
        <f t="shared" si="717"/>
        <v>0</v>
      </c>
      <c r="AQ1782">
        <f t="shared" si="718"/>
        <v>0</v>
      </c>
      <c r="AR1782">
        <f t="shared" si="719"/>
        <v>0</v>
      </c>
      <c r="AS1782">
        <f t="shared" si="720"/>
        <v>0</v>
      </c>
      <c r="AT1782">
        <f t="shared" si="721"/>
        <v>0</v>
      </c>
      <c r="AU1782">
        <f t="shared" si="722"/>
        <v>0</v>
      </c>
      <c r="AV1782">
        <f t="shared" si="723"/>
        <v>0</v>
      </c>
      <c r="AW1782">
        <f t="shared" si="724"/>
        <v>0</v>
      </c>
      <c r="AX1782">
        <f t="shared" si="725"/>
        <v>0</v>
      </c>
      <c r="AY1782">
        <f t="shared" si="726"/>
        <v>0</v>
      </c>
      <c r="AZ1782">
        <f t="shared" si="727"/>
        <v>0</v>
      </c>
    </row>
    <row r="1783" spans="1:52" ht="15" customHeight="1">
      <c r="A1783" s="245"/>
      <c r="B1783" s="9"/>
      <c r="C1783" s="270" t="s">
        <v>982</v>
      </c>
      <c r="D1783" s="389" t="str">
        <f t="shared" si="731"/>
        <v/>
      </c>
      <c r="E1783" s="390"/>
      <c r="F1783" s="391"/>
      <c r="G1783" s="480" t="str">
        <f t="shared" si="732"/>
        <v/>
      </c>
      <c r="H1783" s="481"/>
      <c r="I1783" s="481"/>
      <c r="J1783" s="481"/>
      <c r="K1783" s="481"/>
      <c r="L1783" s="482"/>
      <c r="M1783" s="27"/>
      <c r="N1783" s="27"/>
      <c r="O1783" s="27"/>
      <c r="P1783" s="27"/>
      <c r="Q1783" s="27"/>
      <c r="R1783" s="27"/>
      <c r="S1783" s="27"/>
      <c r="T1783" s="27"/>
      <c r="U1783" s="27"/>
      <c r="V1783" s="27"/>
      <c r="W1783" s="27"/>
      <c r="X1783" s="27"/>
      <c r="Y1783" s="27"/>
      <c r="Z1783" s="27"/>
      <c r="AA1783" s="27"/>
      <c r="AB1783" s="27"/>
      <c r="AC1783" s="27"/>
      <c r="AD1783" s="27"/>
      <c r="AI1783">
        <f t="shared" si="728"/>
        <v>0</v>
      </c>
      <c r="AJ1783">
        <f t="shared" si="729"/>
        <v>0</v>
      </c>
      <c r="AK1783">
        <f t="shared" si="730"/>
        <v>0</v>
      </c>
      <c r="AL1783">
        <f t="shared" si="713"/>
        <v>0</v>
      </c>
      <c r="AM1783">
        <f t="shared" si="714"/>
        <v>0</v>
      </c>
      <c r="AN1783">
        <f t="shared" si="715"/>
        <v>0</v>
      </c>
      <c r="AO1783">
        <f t="shared" si="716"/>
        <v>0</v>
      </c>
      <c r="AP1783">
        <f t="shared" si="717"/>
        <v>0</v>
      </c>
      <c r="AQ1783">
        <f t="shared" si="718"/>
        <v>0</v>
      </c>
      <c r="AR1783">
        <f t="shared" si="719"/>
        <v>0</v>
      </c>
      <c r="AS1783">
        <f t="shared" si="720"/>
        <v>0</v>
      </c>
      <c r="AT1783">
        <f t="shared" si="721"/>
        <v>0</v>
      </c>
      <c r="AU1783">
        <f t="shared" si="722"/>
        <v>0</v>
      </c>
      <c r="AV1783">
        <f t="shared" si="723"/>
        <v>0</v>
      </c>
      <c r="AW1783">
        <f t="shared" si="724"/>
        <v>0</v>
      </c>
      <c r="AX1783">
        <f t="shared" si="725"/>
        <v>0</v>
      </c>
      <c r="AY1783">
        <f t="shared" si="726"/>
        <v>0</v>
      </c>
      <c r="AZ1783">
        <f t="shared" si="727"/>
        <v>0</v>
      </c>
    </row>
    <row r="1784" spans="1:52" ht="15" customHeight="1">
      <c r="A1784" s="245"/>
      <c r="B1784" s="9"/>
      <c r="C1784" s="270" t="s">
        <v>983</v>
      </c>
      <c r="D1784" s="389" t="str">
        <f t="shared" si="731"/>
        <v/>
      </c>
      <c r="E1784" s="390"/>
      <c r="F1784" s="391"/>
      <c r="G1784" s="480" t="str">
        <f t="shared" si="732"/>
        <v/>
      </c>
      <c r="H1784" s="481"/>
      <c r="I1784" s="481"/>
      <c r="J1784" s="481"/>
      <c r="K1784" s="481"/>
      <c r="L1784" s="482"/>
      <c r="M1784" s="27"/>
      <c r="N1784" s="27"/>
      <c r="O1784" s="27"/>
      <c r="P1784" s="27"/>
      <c r="Q1784" s="27"/>
      <c r="R1784" s="27"/>
      <c r="S1784" s="27"/>
      <c r="T1784" s="27"/>
      <c r="U1784" s="27"/>
      <c r="V1784" s="27"/>
      <c r="W1784" s="27"/>
      <c r="X1784" s="27"/>
      <c r="Y1784" s="27"/>
      <c r="Z1784" s="27"/>
      <c r="AA1784" s="27"/>
      <c r="AB1784" s="27"/>
      <c r="AC1784" s="27"/>
      <c r="AD1784" s="27"/>
      <c r="AI1784">
        <f t="shared" si="728"/>
        <v>0</v>
      </c>
      <c r="AJ1784">
        <f t="shared" si="729"/>
        <v>0</v>
      </c>
      <c r="AK1784">
        <f t="shared" si="730"/>
        <v>0</v>
      </c>
      <c r="AL1784">
        <f t="shared" si="713"/>
        <v>0</v>
      </c>
      <c r="AM1784">
        <f t="shared" si="714"/>
        <v>0</v>
      </c>
      <c r="AN1784">
        <f t="shared" si="715"/>
        <v>0</v>
      </c>
      <c r="AO1784">
        <f t="shared" si="716"/>
        <v>0</v>
      </c>
      <c r="AP1784">
        <f t="shared" si="717"/>
        <v>0</v>
      </c>
      <c r="AQ1784">
        <f t="shared" si="718"/>
        <v>0</v>
      </c>
      <c r="AR1784">
        <f t="shared" si="719"/>
        <v>0</v>
      </c>
      <c r="AS1784">
        <f t="shared" si="720"/>
        <v>0</v>
      </c>
      <c r="AT1784">
        <f t="shared" si="721"/>
        <v>0</v>
      </c>
      <c r="AU1784">
        <f t="shared" si="722"/>
        <v>0</v>
      </c>
      <c r="AV1784">
        <f t="shared" si="723"/>
        <v>0</v>
      </c>
      <c r="AW1784">
        <f t="shared" si="724"/>
        <v>0</v>
      </c>
      <c r="AX1784">
        <f t="shared" si="725"/>
        <v>0</v>
      </c>
      <c r="AY1784">
        <f t="shared" si="726"/>
        <v>0</v>
      </c>
      <c r="AZ1784">
        <f t="shared" si="727"/>
        <v>0</v>
      </c>
    </row>
    <row r="1785" spans="1:52" ht="15" customHeight="1">
      <c r="A1785" s="245"/>
      <c r="B1785" s="9"/>
      <c r="C1785" s="270" t="s">
        <v>984</v>
      </c>
      <c r="D1785" s="389" t="str">
        <f t="shared" si="731"/>
        <v/>
      </c>
      <c r="E1785" s="390"/>
      <c r="F1785" s="391"/>
      <c r="G1785" s="480" t="str">
        <f t="shared" si="732"/>
        <v/>
      </c>
      <c r="H1785" s="481"/>
      <c r="I1785" s="481"/>
      <c r="J1785" s="481"/>
      <c r="K1785" s="481"/>
      <c r="L1785" s="482"/>
      <c r="M1785" s="27"/>
      <c r="N1785" s="27"/>
      <c r="O1785" s="27"/>
      <c r="P1785" s="27"/>
      <c r="Q1785" s="27"/>
      <c r="R1785" s="27"/>
      <c r="S1785" s="27"/>
      <c r="T1785" s="27"/>
      <c r="U1785" s="27"/>
      <c r="V1785" s="27"/>
      <c r="W1785" s="27"/>
      <c r="X1785" s="27"/>
      <c r="Y1785" s="27"/>
      <c r="Z1785" s="27"/>
      <c r="AA1785" s="27"/>
      <c r="AB1785" s="27"/>
      <c r="AC1785" s="27"/>
      <c r="AD1785" s="27"/>
      <c r="AI1785">
        <f t="shared" si="728"/>
        <v>0</v>
      </c>
      <c r="AJ1785">
        <f t="shared" si="729"/>
        <v>0</v>
      </c>
      <c r="AK1785">
        <f t="shared" si="730"/>
        <v>0</v>
      </c>
      <c r="AL1785">
        <f t="shared" si="713"/>
        <v>0</v>
      </c>
      <c r="AM1785">
        <f t="shared" si="714"/>
        <v>0</v>
      </c>
      <c r="AN1785">
        <f t="shared" si="715"/>
        <v>0</v>
      </c>
      <c r="AO1785">
        <f t="shared" si="716"/>
        <v>0</v>
      </c>
      <c r="AP1785">
        <f t="shared" si="717"/>
        <v>0</v>
      </c>
      <c r="AQ1785">
        <f t="shared" si="718"/>
        <v>0</v>
      </c>
      <c r="AR1785">
        <f t="shared" si="719"/>
        <v>0</v>
      </c>
      <c r="AS1785">
        <f t="shared" si="720"/>
        <v>0</v>
      </c>
      <c r="AT1785">
        <f t="shared" si="721"/>
        <v>0</v>
      </c>
      <c r="AU1785">
        <f t="shared" si="722"/>
        <v>0</v>
      </c>
      <c r="AV1785">
        <f t="shared" si="723"/>
        <v>0</v>
      </c>
      <c r="AW1785">
        <f t="shared" si="724"/>
        <v>0</v>
      </c>
      <c r="AX1785">
        <f t="shared" si="725"/>
        <v>0</v>
      </c>
      <c r="AY1785">
        <f t="shared" si="726"/>
        <v>0</v>
      </c>
      <c r="AZ1785">
        <f t="shared" si="727"/>
        <v>0</v>
      </c>
    </row>
    <row r="1786" spans="1:52" ht="15" customHeight="1">
      <c r="A1786" s="245"/>
      <c r="B1786" s="9"/>
      <c r="C1786" s="270" t="s">
        <v>985</v>
      </c>
      <c r="D1786" s="389" t="str">
        <f t="shared" si="731"/>
        <v/>
      </c>
      <c r="E1786" s="390"/>
      <c r="F1786" s="391"/>
      <c r="G1786" s="480" t="str">
        <f t="shared" si="732"/>
        <v/>
      </c>
      <c r="H1786" s="481"/>
      <c r="I1786" s="481"/>
      <c r="J1786" s="481"/>
      <c r="K1786" s="481"/>
      <c r="L1786" s="482"/>
      <c r="M1786" s="27"/>
      <c r="N1786" s="27"/>
      <c r="O1786" s="27"/>
      <c r="P1786" s="27"/>
      <c r="Q1786" s="27"/>
      <c r="R1786" s="27"/>
      <c r="S1786" s="27"/>
      <c r="T1786" s="27"/>
      <c r="U1786" s="27"/>
      <c r="V1786" s="27"/>
      <c r="W1786" s="27"/>
      <c r="X1786" s="27"/>
      <c r="Y1786" s="27"/>
      <c r="Z1786" s="27"/>
      <c r="AA1786" s="27"/>
      <c r="AB1786" s="27"/>
      <c r="AC1786" s="27"/>
      <c r="AD1786" s="27"/>
      <c r="AI1786">
        <f t="shared" si="728"/>
        <v>0</v>
      </c>
      <c r="AJ1786">
        <f t="shared" si="729"/>
        <v>0</v>
      </c>
      <c r="AK1786">
        <f t="shared" si="730"/>
        <v>0</v>
      </c>
      <c r="AL1786">
        <f t="shared" si="713"/>
        <v>0</v>
      </c>
      <c r="AM1786">
        <f t="shared" si="714"/>
        <v>0</v>
      </c>
      <c r="AN1786">
        <f t="shared" si="715"/>
        <v>0</v>
      </c>
      <c r="AO1786">
        <f t="shared" si="716"/>
        <v>0</v>
      </c>
      <c r="AP1786">
        <f t="shared" si="717"/>
        <v>0</v>
      </c>
      <c r="AQ1786">
        <f t="shared" si="718"/>
        <v>0</v>
      </c>
      <c r="AR1786">
        <f t="shared" si="719"/>
        <v>0</v>
      </c>
      <c r="AS1786">
        <f t="shared" si="720"/>
        <v>0</v>
      </c>
      <c r="AT1786">
        <f t="shared" si="721"/>
        <v>0</v>
      </c>
      <c r="AU1786">
        <f t="shared" si="722"/>
        <v>0</v>
      </c>
      <c r="AV1786">
        <f t="shared" si="723"/>
        <v>0</v>
      </c>
      <c r="AW1786">
        <f t="shared" si="724"/>
        <v>0</v>
      </c>
      <c r="AX1786">
        <f t="shared" si="725"/>
        <v>0</v>
      </c>
      <c r="AY1786">
        <f t="shared" si="726"/>
        <v>0</v>
      </c>
      <c r="AZ1786">
        <f t="shared" si="727"/>
        <v>0</v>
      </c>
    </row>
    <row r="1787" spans="1:52" ht="15" customHeight="1">
      <c r="A1787" s="245"/>
      <c r="B1787" s="9"/>
      <c r="C1787" s="270" t="s">
        <v>986</v>
      </c>
      <c r="D1787" s="389" t="str">
        <f t="shared" si="731"/>
        <v/>
      </c>
      <c r="E1787" s="390"/>
      <c r="F1787" s="391"/>
      <c r="G1787" s="480" t="str">
        <f t="shared" si="732"/>
        <v/>
      </c>
      <c r="H1787" s="481"/>
      <c r="I1787" s="481"/>
      <c r="J1787" s="481"/>
      <c r="K1787" s="481"/>
      <c r="L1787" s="482"/>
      <c r="M1787" s="27"/>
      <c r="N1787" s="27"/>
      <c r="O1787" s="27"/>
      <c r="P1787" s="27"/>
      <c r="Q1787" s="27"/>
      <c r="R1787" s="27"/>
      <c r="S1787" s="27"/>
      <c r="T1787" s="27"/>
      <c r="U1787" s="27"/>
      <c r="V1787" s="27"/>
      <c r="W1787" s="27"/>
      <c r="X1787" s="27"/>
      <c r="Y1787" s="27"/>
      <c r="Z1787" s="27"/>
      <c r="AA1787" s="27"/>
      <c r="AB1787" s="27"/>
      <c r="AC1787" s="27"/>
      <c r="AD1787" s="27"/>
      <c r="AI1787">
        <f t="shared" si="728"/>
        <v>0</v>
      </c>
      <c r="AJ1787">
        <f t="shared" si="729"/>
        <v>0</v>
      </c>
      <c r="AK1787">
        <f t="shared" si="730"/>
        <v>0</v>
      </c>
      <c r="AL1787">
        <f t="shared" si="713"/>
        <v>0</v>
      </c>
      <c r="AM1787">
        <f t="shared" si="714"/>
        <v>0</v>
      </c>
      <c r="AN1787">
        <f t="shared" si="715"/>
        <v>0</v>
      </c>
      <c r="AO1787">
        <f t="shared" si="716"/>
        <v>0</v>
      </c>
      <c r="AP1787">
        <f t="shared" si="717"/>
        <v>0</v>
      </c>
      <c r="AQ1787">
        <f t="shared" si="718"/>
        <v>0</v>
      </c>
      <c r="AR1787">
        <f t="shared" si="719"/>
        <v>0</v>
      </c>
      <c r="AS1787">
        <f t="shared" si="720"/>
        <v>0</v>
      </c>
      <c r="AT1787">
        <f t="shared" si="721"/>
        <v>0</v>
      </c>
      <c r="AU1787">
        <f t="shared" si="722"/>
        <v>0</v>
      </c>
      <c r="AV1787">
        <f t="shared" si="723"/>
        <v>0</v>
      </c>
      <c r="AW1787">
        <f t="shared" si="724"/>
        <v>0</v>
      </c>
      <c r="AX1787">
        <f t="shared" si="725"/>
        <v>0</v>
      </c>
      <c r="AY1787">
        <f t="shared" si="726"/>
        <v>0</v>
      </c>
      <c r="AZ1787">
        <f t="shared" si="727"/>
        <v>0</v>
      </c>
    </row>
    <row r="1788" spans="1:52" ht="15" customHeight="1">
      <c r="A1788" s="245"/>
      <c r="B1788" s="9"/>
      <c r="C1788" s="270" t="s">
        <v>987</v>
      </c>
      <c r="D1788" s="389" t="str">
        <f t="shared" si="731"/>
        <v/>
      </c>
      <c r="E1788" s="390"/>
      <c r="F1788" s="391"/>
      <c r="G1788" s="480" t="str">
        <f t="shared" si="732"/>
        <v/>
      </c>
      <c r="H1788" s="481"/>
      <c r="I1788" s="481"/>
      <c r="J1788" s="481"/>
      <c r="K1788" s="481"/>
      <c r="L1788" s="482"/>
      <c r="M1788" s="27"/>
      <c r="N1788" s="27"/>
      <c r="O1788" s="27"/>
      <c r="P1788" s="27"/>
      <c r="Q1788" s="27"/>
      <c r="R1788" s="27"/>
      <c r="S1788" s="27"/>
      <c r="T1788" s="27"/>
      <c r="U1788" s="27"/>
      <c r="V1788" s="27"/>
      <c r="W1788" s="27"/>
      <c r="X1788" s="27"/>
      <c r="Y1788" s="27"/>
      <c r="Z1788" s="27"/>
      <c r="AA1788" s="27"/>
      <c r="AB1788" s="27"/>
      <c r="AC1788" s="27"/>
      <c r="AD1788" s="27"/>
      <c r="AI1788">
        <f t="shared" si="728"/>
        <v>0</v>
      </c>
      <c r="AJ1788">
        <f t="shared" si="729"/>
        <v>0</v>
      </c>
      <c r="AK1788">
        <f t="shared" si="730"/>
        <v>0</v>
      </c>
      <c r="AL1788">
        <f t="shared" si="713"/>
        <v>0</v>
      </c>
      <c r="AM1788">
        <f t="shared" si="714"/>
        <v>0</v>
      </c>
      <c r="AN1788">
        <f t="shared" si="715"/>
        <v>0</v>
      </c>
      <c r="AO1788">
        <f t="shared" si="716"/>
        <v>0</v>
      </c>
      <c r="AP1788">
        <f t="shared" si="717"/>
        <v>0</v>
      </c>
      <c r="AQ1788">
        <f t="shared" si="718"/>
        <v>0</v>
      </c>
      <c r="AR1788">
        <f t="shared" si="719"/>
        <v>0</v>
      </c>
      <c r="AS1788">
        <f t="shared" si="720"/>
        <v>0</v>
      </c>
      <c r="AT1788">
        <f t="shared" si="721"/>
        <v>0</v>
      </c>
      <c r="AU1788">
        <f t="shared" si="722"/>
        <v>0</v>
      </c>
      <c r="AV1788">
        <f t="shared" si="723"/>
        <v>0</v>
      </c>
      <c r="AW1788">
        <f t="shared" si="724"/>
        <v>0</v>
      </c>
      <c r="AX1788">
        <f t="shared" si="725"/>
        <v>0</v>
      </c>
      <c r="AY1788">
        <f t="shared" si="726"/>
        <v>0</v>
      </c>
      <c r="AZ1788">
        <f t="shared" si="727"/>
        <v>0</v>
      </c>
    </row>
    <row r="1789" spans="1:52" ht="15" customHeight="1">
      <c r="A1789" s="245"/>
      <c r="B1789" s="9"/>
      <c r="C1789" s="270" t="s">
        <v>988</v>
      </c>
      <c r="D1789" s="389" t="str">
        <f t="shared" si="731"/>
        <v/>
      </c>
      <c r="E1789" s="390"/>
      <c r="F1789" s="391"/>
      <c r="G1789" s="480" t="str">
        <f t="shared" si="732"/>
        <v/>
      </c>
      <c r="H1789" s="481"/>
      <c r="I1789" s="481"/>
      <c r="J1789" s="481"/>
      <c r="K1789" s="481"/>
      <c r="L1789" s="482"/>
      <c r="M1789" s="27"/>
      <c r="N1789" s="27"/>
      <c r="O1789" s="27"/>
      <c r="P1789" s="27"/>
      <c r="Q1789" s="27"/>
      <c r="R1789" s="27"/>
      <c r="S1789" s="27"/>
      <c r="T1789" s="27"/>
      <c r="U1789" s="27"/>
      <c r="V1789" s="27"/>
      <c r="W1789" s="27"/>
      <c r="X1789" s="27"/>
      <c r="Y1789" s="27"/>
      <c r="Z1789" s="27"/>
      <c r="AA1789" s="27"/>
      <c r="AB1789" s="27"/>
      <c r="AC1789" s="27"/>
      <c r="AD1789" s="27"/>
      <c r="AI1789">
        <f t="shared" si="728"/>
        <v>0</v>
      </c>
      <c r="AJ1789">
        <f t="shared" si="729"/>
        <v>0</v>
      </c>
      <c r="AK1789">
        <f t="shared" si="730"/>
        <v>0</v>
      </c>
      <c r="AL1789">
        <f t="shared" si="713"/>
        <v>0</v>
      </c>
      <c r="AM1789">
        <f t="shared" si="714"/>
        <v>0</v>
      </c>
      <c r="AN1789">
        <f t="shared" si="715"/>
        <v>0</v>
      </c>
      <c r="AO1789">
        <f t="shared" si="716"/>
        <v>0</v>
      </c>
      <c r="AP1789">
        <f t="shared" si="717"/>
        <v>0</v>
      </c>
      <c r="AQ1789">
        <f t="shared" si="718"/>
        <v>0</v>
      </c>
      <c r="AR1789">
        <f t="shared" si="719"/>
        <v>0</v>
      </c>
      <c r="AS1789">
        <f t="shared" si="720"/>
        <v>0</v>
      </c>
      <c r="AT1789">
        <f t="shared" si="721"/>
        <v>0</v>
      </c>
      <c r="AU1789">
        <f t="shared" si="722"/>
        <v>0</v>
      </c>
      <c r="AV1789">
        <f t="shared" si="723"/>
        <v>0</v>
      </c>
      <c r="AW1789">
        <f t="shared" si="724"/>
        <v>0</v>
      </c>
      <c r="AX1789">
        <f t="shared" si="725"/>
        <v>0</v>
      </c>
      <c r="AY1789">
        <f t="shared" si="726"/>
        <v>0</v>
      </c>
      <c r="AZ1789">
        <f t="shared" si="727"/>
        <v>0</v>
      </c>
    </row>
    <row r="1790" spans="1:52" ht="15" customHeight="1">
      <c r="A1790" s="245"/>
      <c r="B1790" s="9"/>
      <c r="C1790" s="270" t="s">
        <v>989</v>
      </c>
      <c r="D1790" s="389" t="str">
        <f t="shared" si="731"/>
        <v/>
      </c>
      <c r="E1790" s="390"/>
      <c r="F1790" s="391"/>
      <c r="G1790" s="480" t="str">
        <f t="shared" si="732"/>
        <v/>
      </c>
      <c r="H1790" s="481"/>
      <c r="I1790" s="481"/>
      <c r="J1790" s="481"/>
      <c r="K1790" s="481"/>
      <c r="L1790" s="482"/>
      <c r="M1790" s="27"/>
      <c r="N1790" s="27"/>
      <c r="O1790" s="27"/>
      <c r="P1790" s="27"/>
      <c r="Q1790" s="27"/>
      <c r="R1790" s="27"/>
      <c r="S1790" s="27"/>
      <c r="T1790" s="27"/>
      <c r="U1790" s="27"/>
      <c r="V1790" s="27"/>
      <c r="W1790" s="27"/>
      <c r="X1790" s="27"/>
      <c r="Y1790" s="27"/>
      <c r="Z1790" s="27"/>
      <c r="AA1790" s="27"/>
      <c r="AB1790" s="27"/>
      <c r="AC1790" s="27"/>
      <c r="AD1790" s="27"/>
      <c r="AI1790">
        <f t="shared" si="728"/>
        <v>0</v>
      </c>
      <c r="AJ1790">
        <f t="shared" si="729"/>
        <v>0</v>
      </c>
      <c r="AK1790">
        <f t="shared" si="730"/>
        <v>0</v>
      </c>
      <c r="AL1790">
        <f t="shared" si="713"/>
        <v>0</v>
      </c>
      <c r="AM1790">
        <f t="shared" si="714"/>
        <v>0</v>
      </c>
      <c r="AN1790">
        <f t="shared" si="715"/>
        <v>0</v>
      </c>
      <c r="AO1790">
        <f t="shared" si="716"/>
        <v>0</v>
      </c>
      <c r="AP1790">
        <f t="shared" si="717"/>
        <v>0</v>
      </c>
      <c r="AQ1790">
        <f t="shared" si="718"/>
        <v>0</v>
      </c>
      <c r="AR1790">
        <f t="shared" si="719"/>
        <v>0</v>
      </c>
      <c r="AS1790">
        <f t="shared" si="720"/>
        <v>0</v>
      </c>
      <c r="AT1790">
        <f t="shared" si="721"/>
        <v>0</v>
      </c>
      <c r="AU1790">
        <f t="shared" si="722"/>
        <v>0</v>
      </c>
      <c r="AV1790">
        <f t="shared" si="723"/>
        <v>0</v>
      </c>
      <c r="AW1790">
        <f t="shared" si="724"/>
        <v>0</v>
      </c>
      <c r="AX1790">
        <f t="shared" si="725"/>
        <v>0</v>
      </c>
      <c r="AY1790">
        <f t="shared" si="726"/>
        <v>0</v>
      </c>
      <c r="AZ1790">
        <f t="shared" si="727"/>
        <v>0</v>
      </c>
    </row>
    <row r="1791" spans="1:52" ht="15" customHeight="1">
      <c r="A1791" s="245"/>
      <c r="B1791" s="9"/>
      <c r="C1791" s="270" t="s">
        <v>990</v>
      </c>
      <c r="D1791" s="389" t="str">
        <f t="shared" si="731"/>
        <v/>
      </c>
      <c r="E1791" s="390"/>
      <c r="F1791" s="391"/>
      <c r="G1791" s="480" t="str">
        <f t="shared" si="732"/>
        <v/>
      </c>
      <c r="H1791" s="481"/>
      <c r="I1791" s="481"/>
      <c r="J1791" s="481"/>
      <c r="K1791" s="481"/>
      <c r="L1791" s="482"/>
      <c r="M1791" s="27"/>
      <c r="N1791" s="27"/>
      <c r="O1791" s="27"/>
      <c r="P1791" s="27"/>
      <c r="Q1791" s="27"/>
      <c r="R1791" s="27"/>
      <c r="S1791" s="27"/>
      <c r="T1791" s="27"/>
      <c r="U1791" s="27"/>
      <c r="V1791" s="27"/>
      <c r="W1791" s="27"/>
      <c r="X1791" s="27"/>
      <c r="Y1791" s="27"/>
      <c r="Z1791" s="27"/>
      <c r="AA1791" s="27"/>
      <c r="AB1791" s="27"/>
      <c r="AC1791" s="27"/>
      <c r="AD1791" s="27"/>
      <c r="AI1791">
        <f t="shared" si="728"/>
        <v>0</v>
      </c>
      <c r="AJ1791">
        <f t="shared" si="729"/>
        <v>0</v>
      </c>
      <c r="AK1791">
        <f t="shared" si="730"/>
        <v>0</v>
      </c>
      <c r="AL1791">
        <f t="shared" si="713"/>
        <v>0</v>
      </c>
      <c r="AM1791">
        <f t="shared" si="714"/>
        <v>0</v>
      </c>
      <c r="AN1791">
        <f t="shared" si="715"/>
        <v>0</v>
      </c>
      <c r="AO1791">
        <f t="shared" si="716"/>
        <v>0</v>
      </c>
      <c r="AP1791">
        <f t="shared" si="717"/>
        <v>0</v>
      </c>
      <c r="AQ1791">
        <f t="shared" si="718"/>
        <v>0</v>
      </c>
      <c r="AR1791">
        <f t="shared" si="719"/>
        <v>0</v>
      </c>
      <c r="AS1791">
        <f t="shared" si="720"/>
        <v>0</v>
      </c>
      <c r="AT1791">
        <f t="shared" si="721"/>
        <v>0</v>
      </c>
      <c r="AU1791">
        <f t="shared" si="722"/>
        <v>0</v>
      </c>
      <c r="AV1791">
        <f t="shared" si="723"/>
        <v>0</v>
      </c>
      <c r="AW1791">
        <f t="shared" si="724"/>
        <v>0</v>
      </c>
      <c r="AX1791">
        <f t="shared" si="725"/>
        <v>0</v>
      </c>
      <c r="AY1791">
        <f t="shared" si="726"/>
        <v>0</v>
      </c>
      <c r="AZ1791">
        <f t="shared" si="727"/>
        <v>0</v>
      </c>
    </row>
    <row r="1792" spans="1:52" ht="15" customHeight="1">
      <c r="A1792" s="245"/>
      <c r="B1792" s="9"/>
      <c r="C1792" s="270" t="s">
        <v>991</v>
      </c>
      <c r="D1792" s="389" t="str">
        <f t="shared" si="731"/>
        <v/>
      </c>
      <c r="E1792" s="390"/>
      <c r="F1792" s="391"/>
      <c r="G1792" s="480" t="str">
        <f t="shared" si="732"/>
        <v/>
      </c>
      <c r="H1792" s="481"/>
      <c r="I1792" s="481"/>
      <c r="J1792" s="481"/>
      <c r="K1792" s="481"/>
      <c r="L1792" s="482"/>
      <c r="M1792" s="27"/>
      <c r="N1792" s="27"/>
      <c r="O1792" s="27"/>
      <c r="P1792" s="27"/>
      <c r="Q1792" s="27"/>
      <c r="R1792" s="27"/>
      <c r="S1792" s="27"/>
      <c r="T1792" s="27"/>
      <c r="U1792" s="27"/>
      <c r="V1792" s="27"/>
      <c r="W1792" s="27"/>
      <c r="X1792" s="27"/>
      <c r="Y1792" s="27"/>
      <c r="Z1792" s="27"/>
      <c r="AA1792" s="27"/>
      <c r="AB1792" s="27"/>
      <c r="AC1792" s="27"/>
      <c r="AD1792" s="27"/>
      <c r="AI1792">
        <f t="shared" si="728"/>
        <v>0</v>
      </c>
      <c r="AJ1792">
        <f t="shared" si="729"/>
        <v>0</v>
      </c>
      <c r="AK1792">
        <f t="shared" si="730"/>
        <v>0</v>
      </c>
      <c r="AL1792">
        <f t="shared" si="713"/>
        <v>0</v>
      </c>
      <c r="AM1792">
        <f t="shared" si="714"/>
        <v>0</v>
      </c>
      <c r="AN1792">
        <f t="shared" si="715"/>
        <v>0</v>
      </c>
      <c r="AO1792">
        <f t="shared" si="716"/>
        <v>0</v>
      </c>
      <c r="AP1792">
        <f t="shared" si="717"/>
        <v>0</v>
      </c>
      <c r="AQ1792">
        <f t="shared" si="718"/>
        <v>0</v>
      </c>
      <c r="AR1792">
        <f t="shared" si="719"/>
        <v>0</v>
      </c>
      <c r="AS1792">
        <f t="shared" si="720"/>
        <v>0</v>
      </c>
      <c r="AT1792">
        <f t="shared" si="721"/>
        <v>0</v>
      </c>
      <c r="AU1792">
        <f t="shared" si="722"/>
        <v>0</v>
      </c>
      <c r="AV1792">
        <f t="shared" si="723"/>
        <v>0</v>
      </c>
      <c r="AW1792">
        <f t="shared" si="724"/>
        <v>0</v>
      </c>
      <c r="AX1792">
        <f t="shared" si="725"/>
        <v>0</v>
      </c>
      <c r="AY1792">
        <f t="shared" si="726"/>
        <v>0</v>
      </c>
      <c r="AZ1792">
        <f t="shared" si="727"/>
        <v>0</v>
      </c>
    </row>
    <row r="1793" spans="1:52" ht="15" customHeight="1">
      <c r="A1793" s="245"/>
      <c r="B1793" s="9"/>
      <c r="C1793" s="270" t="s">
        <v>992</v>
      </c>
      <c r="D1793" s="389" t="str">
        <f t="shared" si="731"/>
        <v/>
      </c>
      <c r="E1793" s="390"/>
      <c r="F1793" s="391"/>
      <c r="G1793" s="480" t="str">
        <f t="shared" si="732"/>
        <v/>
      </c>
      <c r="H1793" s="481"/>
      <c r="I1793" s="481"/>
      <c r="J1793" s="481"/>
      <c r="K1793" s="481"/>
      <c r="L1793" s="482"/>
      <c r="M1793" s="27"/>
      <c r="N1793" s="27"/>
      <c r="O1793" s="27"/>
      <c r="P1793" s="27"/>
      <c r="Q1793" s="27"/>
      <c r="R1793" s="27"/>
      <c r="S1793" s="27"/>
      <c r="T1793" s="27"/>
      <c r="U1793" s="27"/>
      <c r="V1793" s="27"/>
      <c r="W1793" s="27"/>
      <c r="X1793" s="27"/>
      <c r="Y1793" s="27"/>
      <c r="Z1793" s="27"/>
      <c r="AA1793" s="27"/>
      <c r="AB1793" s="27"/>
      <c r="AC1793" s="27"/>
      <c r="AD1793" s="27"/>
      <c r="AI1793">
        <f t="shared" si="728"/>
        <v>0</v>
      </c>
      <c r="AJ1793">
        <f t="shared" si="729"/>
        <v>0</v>
      </c>
      <c r="AK1793">
        <f t="shared" si="730"/>
        <v>0</v>
      </c>
      <c r="AL1793">
        <f t="shared" si="713"/>
        <v>0</v>
      </c>
      <c r="AM1793">
        <f t="shared" si="714"/>
        <v>0</v>
      </c>
      <c r="AN1793">
        <f t="shared" si="715"/>
        <v>0</v>
      </c>
      <c r="AO1793">
        <f t="shared" si="716"/>
        <v>0</v>
      </c>
      <c r="AP1793">
        <f t="shared" si="717"/>
        <v>0</v>
      </c>
      <c r="AQ1793">
        <f t="shared" si="718"/>
        <v>0</v>
      </c>
      <c r="AR1793">
        <f t="shared" si="719"/>
        <v>0</v>
      </c>
      <c r="AS1793">
        <f t="shared" si="720"/>
        <v>0</v>
      </c>
      <c r="AT1793">
        <f t="shared" si="721"/>
        <v>0</v>
      </c>
      <c r="AU1793">
        <f t="shared" si="722"/>
        <v>0</v>
      </c>
      <c r="AV1793">
        <f t="shared" si="723"/>
        <v>0</v>
      </c>
      <c r="AW1793">
        <f t="shared" si="724"/>
        <v>0</v>
      </c>
      <c r="AX1793">
        <f t="shared" si="725"/>
        <v>0</v>
      </c>
      <c r="AY1793">
        <f t="shared" si="726"/>
        <v>0</v>
      </c>
      <c r="AZ1793">
        <f t="shared" si="727"/>
        <v>0</v>
      </c>
    </row>
    <row r="1794" spans="1:52" ht="15" customHeight="1">
      <c r="A1794" s="245"/>
      <c r="B1794" s="9"/>
      <c r="C1794" s="270" t="s">
        <v>993</v>
      </c>
      <c r="D1794" s="389" t="str">
        <f t="shared" si="731"/>
        <v/>
      </c>
      <c r="E1794" s="390"/>
      <c r="F1794" s="391"/>
      <c r="G1794" s="480" t="str">
        <f t="shared" si="732"/>
        <v/>
      </c>
      <c r="H1794" s="481"/>
      <c r="I1794" s="481"/>
      <c r="J1794" s="481"/>
      <c r="K1794" s="481"/>
      <c r="L1794" s="482"/>
      <c r="M1794" s="27"/>
      <c r="N1794" s="27"/>
      <c r="O1794" s="27"/>
      <c r="P1794" s="27"/>
      <c r="Q1794" s="27"/>
      <c r="R1794" s="27"/>
      <c r="S1794" s="27"/>
      <c r="T1794" s="27"/>
      <c r="U1794" s="27"/>
      <c r="V1794" s="27"/>
      <c r="W1794" s="27"/>
      <c r="X1794" s="27"/>
      <c r="Y1794" s="27"/>
      <c r="Z1794" s="27"/>
      <c r="AA1794" s="27"/>
      <c r="AB1794" s="27"/>
      <c r="AC1794" s="27"/>
      <c r="AD1794" s="27"/>
      <c r="AI1794">
        <f t="shared" si="728"/>
        <v>0</v>
      </c>
      <c r="AJ1794">
        <f t="shared" si="729"/>
        <v>0</v>
      </c>
      <c r="AK1794">
        <f t="shared" si="730"/>
        <v>0</v>
      </c>
      <c r="AL1794">
        <f t="shared" si="713"/>
        <v>0</v>
      </c>
      <c r="AM1794">
        <f t="shared" si="714"/>
        <v>0</v>
      </c>
      <c r="AN1794">
        <f t="shared" si="715"/>
        <v>0</v>
      </c>
      <c r="AO1794">
        <f t="shared" si="716"/>
        <v>0</v>
      </c>
      <c r="AP1794">
        <f t="shared" si="717"/>
        <v>0</v>
      </c>
      <c r="AQ1794">
        <f t="shared" si="718"/>
        <v>0</v>
      </c>
      <c r="AR1794">
        <f t="shared" si="719"/>
        <v>0</v>
      </c>
      <c r="AS1794">
        <f t="shared" si="720"/>
        <v>0</v>
      </c>
      <c r="AT1794">
        <f t="shared" si="721"/>
        <v>0</v>
      </c>
      <c r="AU1794">
        <f t="shared" si="722"/>
        <v>0</v>
      </c>
      <c r="AV1794">
        <f t="shared" si="723"/>
        <v>0</v>
      </c>
      <c r="AW1794">
        <f t="shared" si="724"/>
        <v>0</v>
      </c>
      <c r="AX1794">
        <f t="shared" si="725"/>
        <v>0</v>
      </c>
      <c r="AY1794">
        <f t="shared" si="726"/>
        <v>0</v>
      </c>
      <c r="AZ1794">
        <f t="shared" si="727"/>
        <v>0</v>
      </c>
    </row>
    <row r="1795" spans="1:52" ht="15" customHeight="1">
      <c r="A1795" s="245"/>
      <c r="B1795" s="9"/>
      <c r="C1795" s="270" t="s">
        <v>994</v>
      </c>
      <c r="D1795" s="389" t="str">
        <f t="shared" si="731"/>
        <v/>
      </c>
      <c r="E1795" s="390"/>
      <c r="F1795" s="391"/>
      <c r="G1795" s="480" t="str">
        <f t="shared" si="732"/>
        <v/>
      </c>
      <c r="H1795" s="481"/>
      <c r="I1795" s="481"/>
      <c r="J1795" s="481"/>
      <c r="K1795" s="481"/>
      <c r="L1795" s="482"/>
      <c r="M1795" s="27"/>
      <c r="N1795" s="27"/>
      <c r="O1795" s="27"/>
      <c r="P1795" s="27"/>
      <c r="Q1795" s="27"/>
      <c r="R1795" s="27"/>
      <c r="S1795" s="27"/>
      <c r="T1795" s="27"/>
      <c r="U1795" s="27"/>
      <c r="V1795" s="27"/>
      <c r="W1795" s="27"/>
      <c r="X1795" s="27"/>
      <c r="Y1795" s="27"/>
      <c r="Z1795" s="27"/>
      <c r="AA1795" s="27"/>
      <c r="AB1795" s="27"/>
      <c r="AC1795" s="27"/>
      <c r="AD1795" s="27"/>
      <c r="AI1795">
        <f t="shared" si="728"/>
        <v>0</v>
      </c>
      <c r="AJ1795">
        <f t="shared" si="729"/>
        <v>0</v>
      </c>
      <c r="AK1795">
        <f t="shared" si="730"/>
        <v>0</v>
      </c>
      <c r="AL1795">
        <f t="shared" si="713"/>
        <v>0</v>
      </c>
      <c r="AM1795">
        <f t="shared" si="714"/>
        <v>0</v>
      </c>
      <c r="AN1795">
        <f t="shared" si="715"/>
        <v>0</v>
      </c>
      <c r="AO1795">
        <f t="shared" si="716"/>
        <v>0</v>
      </c>
      <c r="AP1795">
        <f t="shared" si="717"/>
        <v>0</v>
      </c>
      <c r="AQ1795">
        <f t="shared" si="718"/>
        <v>0</v>
      </c>
      <c r="AR1795">
        <f t="shared" si="719"/>
        <v>0</v>
      </c>
      <c r="AS1795">
        <f t="shared" si="720"/>
        <v>0</v>
      </c>
      <c r="AT1795">
        <f t="shared" si="721"/>
        <v>0</v>
      </c>
      <c r="AU1795">
        <f t="shared" si="722"/>
        <v>0</v>
      </c>
      <c r="AV1795">
        <f t="shared" si="723"/>
        <v>0</v>
      </c>
      <c r="AW1795">
        <f t="shared" si="724"/>
        <v>0</v>
      </c>
      <c r="AX1795">
        <f t="shared" si="725"/>
        <v>0</v>
      </c>
      <c r="AY1795">
        <f t="shared" si="726"/>
        <v>0</v>
      </c>
      <c r="AZ1795">
        <f t="shared" si="727"/>
        <v>0</v>
      </c>
    </row>
    <row r="1796" spans="1:52" ht="15" customHeight="1">
      <c r="A1796" s="245"/>
      <c r="B1796" s="9"/>
      <c r="C1796" s="270" t="s">
        <v>995</v>
      </c>
      <c r="D1796" s="389" t="str">
        <f t="shared" si="731"/>
        <v/>
      </c>
      <c r="E1796" s="390"/>
      <c r="F1796" s="391"/>
      <c r="G1796" s="480" t="str">
        <f t="shared" si="732"/>
        <v/>
      </c>
      <c r="H1796" s="481"/>
      <c r="I1796" s="481"/>
      <c r="J1796" s="481"/>
      <c r="K1796" s="481"/>
      <c r="L1796" s="482"/>
      <c r="M1796" s="27"/>
      <c r="N1796" s="27"/>
      <c r="O1796" s="27"/>
      <c r="P1796" s="27"/>
      <c r="Q1796" s="27"/>
      <c r="R1796" s="27"/>
      <c r="S1796" s="27"/>
      <c r="T1796" s="27"/>
      <c r="U1796" s="27"/>
      <c r="V1796" s="27"/>
      <c r="W1796" s="27"/>
      <c r="X1796" s="27"/>
      <c r="Y1796" s="27"/>
      <c r="Z1796" s="27"/>
      <c r="AA1796" s="27"/>
      <c r="AB1796" s="27"/>
      <c r="AC1796" s="27"/>
      <c r="AD1796" s="27"/>
      <c r="AI1796">
        <f t="shared" si="728"/>
        <v>0</v>
      </c>
      <c r="AJ1796">
        <f t="shared" si="729"/>
        <v>0</v>
      </c>
      <c r="AK1796">
        <f t="shared" si="730"/>
        <v>0</v>
      </c>
      <c r="AL1796">
        <f t="shared" si="713"/>
        <v>0</v>
      </c>
      <c r="AM1796">
        <f t="shared" si="714"/>
        <v>0</v>
      </c>
      <c r="AN1796">
        <f t="shared" si="715"/>
        <v>0</v>
      </c>
      <c r="AO1796">
        <f t="shared" si="716"/>
        <v>0</v>
      </c>
      <c r="AP1796">
        <f t="shared" si="717"/>
        <v>0</v>
      </c>
      <c r="AQ1796">
        <f t="shared" si="718"/>
        <v>0</v>
      </c>
      <c r="AR1796">
        <f t="shared" si="719"/>
        <v>0</v>
      </c>
      <c r="AS1796">
        <f t="shared" si="720"/>
        <v>0</v>
      </c>
      <c r="AT1796">
        <f t="shared" si="721"/>
        <v>0</v>
      </c>
      <c r="AU1796">
        <f t="shared" si="722"/>
        <v>0</v>
      </c>
      <c r="AV1796">
        <f t="shared" si="723"/>
        <v>0</v>
      </c>
      <c r="AW1796">
        <f t="shared" si="724"/>
        <v>0</v>
      </c>
      <c r="AX1796">
        <f t="shared" si="725"/>
        <v>0</v>
      </c>
      <c r="AY1796">
        <f t="shared" si="726"/>
        <v>0</v>
      </c>
      <c r="AZ1796">
        <f t="shared" si="727"/>
        <v>0</v>
      </c>
    </row>
    <row r="1797" spans="1:52" ht="15" customHeight="1">
      <c r="A1797" s="245"/>
      <c r="B1797" s="9"/>
      <c r="C1797" s="270" t="s">
        <v>996</v>
      </c>
      <c r="D1797" s="389" t="str">
        <f t="shared" si="731"/>
        <v/>
      </c>
      <c r="E1797" s="390"/>
      <c r="F1797" s="391"/>
      <c r="G1797" s="480" t="str">
        <f t="shared" si="732"/>
        <v/>
      </c>
      <c r="H1797" s="481"/>
      <c r="I1797" s="481"/>
      <c r="J1797" s="481"/>
      <c r="K1797" s="481"/>
      <c r="L1797" s="482"/>
      <c r="M1797" s="27"/>
      <c r="N1797" s="27"/>
      <c r="O1797" s="27"/>
      <c r="P1797" s="27"/>
      <c r="Q1797" s="27"/>
      <c r="R1797" s="27"/>
      <c r="S1797" s="27"/>
      <c r="T1797" s="27"/>
      <c r="U1797" s="27"/>
      <c r="V1797" s="27"/>
      <c r="W1797" s="27"/>
      <c r="X1797" s="27"/>
      <c r="Y1797" s="27"/>
      <c r="Z1797" s="27"/>
      <c r="AA1797" s="27"/>
      <c r="AB1797" s="27"/>
      <c r="AC1797" s="27"/>
      <c r="AD1797" s="27"/>
      <c r="AI1797">
        <f t="shared" si="728"/>
        <v>0</v>
      </c>
      <c r="AJ1797">
        <f t="shared" si="729"/>
        <v>0</v>
      </c>
      <c r="AK1797">
        <f t="shared" si="730"/>
        <v>0</v>
      </c>
      <c r="AL1797">
        <f t="shared" si="713"/>
        <v>0</v>
      </c>
      <c r="AM1797">
        <f t="shared" si="714"/>
        <v>0</v>
      </c>
      <c r="AN1797">
        <f t="shared" si="715"/>
        <v>0</v>
      </c>
      <c r="AO1797">
        <f t="shared" si="716"/>
        <v>0</v>
      </c>
      <c r="AP1797">
        <f t="shared" si="717"/>
        <v>0</v>
      </c>
      <c r="AQ1797">
        <f t="shared" si="718"/>
        <v>0</v>
      </c>
      <c r="AR1797">
        <f t="shared" si="719"/>
        <v>0</v>
      </c>
      <c r="AS1797">
        <f t="shared" si="720"/>
        <v>0</v>
      </c>
      <c r="AT1797">
        <f t="shared" si="721"/>
        <v>0</v>
      </c>
      <c r="AU1797">
        <f t="shared" si="722"/>
        <v>0</v>
      </c>
      <c r="AV1797">
        <f t="shared" si="723"/>
        <v>0</v>
      </c>
      <c r="AW1797">
        <f t="shared" si="724"/>
        <v>0</v>
      </c>
      <c r="AX1797">
        <f t="shared" si="725"/>
        <v>0</v>
      </c>
      <c r="AY1797">
        <f t="shared" si="726"/>
        <v>0</v>
      </c>
      <c r="AZ1797">
        <f t="shared" si="727"/>
        <v>0</v>
      </c>
    </row>
    <row r="1798" spans="1:52" ht="15" customHeight="1">
      <c r="A1798" s="245"/>
      <c r="B1798" s="9"/>
      <c r="C1798" s="270" t="s">
        <v>997</v>
      </c>
      <c r="D1798" s="389" t="str">
        <f t="shared" si="731"/>
        <v/>
      </c>
      <c r="E1798" s="390"/>
      <c r="F1798" s="391"/>
      <c r="G1798" s="480" t="str">
        <f t="shared" si="732"/>
        <v/>
      </c>
      <c r="H1798" s="481"/>
      <c r="I1798" s="481"/>
      <c r="J1798" s="481"/>
      <c r="K1798" s="481"/>
      <c r="L1798" s="482"/>
      <c r="M1798" s="27"/>
      <c r="N1798" s="27"/>
      <c r="O1798" s="27"/>
      <c r="P1798" s="27"/>
      <c r="Q1798" s="27"/>
      <c r="R1798" s="27"/>
      <c r="S1798" s="27"/>
      <c r="T1798" s="27"/>
      <c r="U1798" s="27"/>
      <c r="V1798" s="27"/>
      <c r="W1798" s="27"/>
      <c r="X1798" s="27"/>
      <c r="Y1798" s="27"/>
      <c r="Z1798" s="27"/>
      <c r="AA1798" s="27"/>
      <c r="AB1798" s="27"/>
      <c r="AC1798" s="27"/>
      <c r="AD1798" s="27"/>
      <c r="AI1798">
        <f t="shared" si="728"/>
        <v>0</v>
      </c>
      <c r="AJ1798">
        <f t="shared" si="729"/>
        <v>0</v>
      </c>
      <c r="AK1798">
        <f t="shared" si="730"/>
        <v>0</v>
      </c>
      <c r="AL1798">
        <f t="shared" si="713"/>
        <v>0</v>
      </c>
      <c r="AM1798">
        <f t="shared" si="714"/>
        <v>0</v>
      </c>
      <c r="AN1798">
        <f t="shared" si="715"/>
        <v>0</v>
      </c>
      <c r="AO1798">
        <f t="shared" si="716"/>
        <v>0</v>
      </c>
      <c r="AP1798">
        <f t="shared" si="717"/>
        <v>0</v>
      </c>
      <c r="AQ1798">
        <f t="shared" si="718"/>
        <v>0</v>
      </c>
      <c r="AR1798">
        <f t="shared" si="719"/>
        <v>0</v>
      </c>
      <c r="AS1798">
        <f t="shared" si="720"/>
        <v>0</v>
      </c>
      <c r="AT1798">
        <f t="shared" si="721"/>
        <v>0</v>
      </c>
      <c r="AU1798">
        <f t="shared" si="722"/>
        <v>0</v>
      </c>
      <c r="AV1798">
        <f t="shared" si="723"/>
        <v>0</v>
      </c>
      <c r="AW1798">
        <f t="shared" si="724"/>
        <v>0</v>
      </c>
      <c r="AX1798">
        <f t="shared" si="725"/>
        <v>0</v>
      </c>
      <c r="AY1798">
        <f t="shared" si="726"/>
        <v>0</v>
      </c>
      <c r="AZ1798">
        <f t="shared" si="727"/>
        <v>0</v>
      </c>
    </row>
    <row r="1799" spans="1:52" ht="15" customHeight="1">
      <c r="A1799" s="245"/>
      <c r="B1799" s="9"/>
      <c r="C1799" s="270" t="s">
        <v>998</v>
      </c>
      <c r="D1799" s="389" t="str">
        <f t="shared" si="731"/>
        <v/>
      </c>
      <c r="E1799" s="390"/>
      <c r="F1799" s="391"/>
      <c r="G1799" s="480" t="str">
        <f t="shared" si="732"/>
        <v/>
      </c>
      <c r="H1799" s="481"/>
      <c r="I1799" s="481"/>
      <c r="J1799" s="481"/>
      <c r="K1799" s="481"/>
      <c r="L1799" s="482"/>
      <c r="M1799" s="27"/>
      <c r="N1799" s="27"/>
      <c r="O1799" s="27"/>
      <c r="P1799" s="27"/>
      <c r="Q1799" s="27"/>
      <c r="R1799" s="27"/>
      <c r="S1799" s="27"/>
      <c r="T1799" s="27"/>
      <c r="U1799" s="27"/>
      <c r="V1799" s="27"/>
      <c r="W1799" s="27"/>
      <c r="X1799" s="27"/>
      <c r="Y1799" s="27"/>
      <c r="Z1799" s="27"/>
      <c r="AA1799" s="27"/>
      <c r="AB1799" s="27"/>
      <c r="AC1799" s="27"/>
      <c r="AD1799" s="27"/>
      <c r="AI1799">
        <f t="shared" si="728"/>
        <v>0</v>
      </c>
      <c r="AJ1799">
        <f t="shared" si="729"/>
        <v>0</v>
      </c>
      <c r="AK1799">
        <f t="shared" si="730"/>
        <v>0</v>
      </c>
      <c r="AL1799">
        <f t="shared" si="713"/>
        <v>0</v>
      </c>
      <c r="AM1799">
        <f t="shared" si="714"/>
        <v>0</v>
      </c>
      <c r="AN1799">
        <f t="shared" si="715"/>
        <v>0</v>
      </c>
      <c r="AO1799">
        <f t="shared" si="716"/>
        <v>0</v>
      </c>
      <c r="AP1799">
        <f t="shared" si="717"/>
        <v>0</v>
      </c>
      <c r="AQ1799">
        <f t="shared" si="718"/>
        <v>0</v>
      </c>
      <c r="AR1799">
        <f t="shared" si="719"/>
        <v>0</v>
      </c>
      <c r="AS1799">
        <f t="shared" si="720"/>
        <v>0</v>
      </c>
      <c r="AT1799">
        <f t="shared" si="721"/>
        <v>0</v>
      </c>
      <c r="AU1799">
        <f t="shared" si="722"/>
        <v>0</v>
      </c>
      <c r="AV1799">
        <f t="shared" si="723"/>
        <v>0</v>
      </c>
      <c r="AW1799">
        <f t="shared" si="724"/>
        <v>0</v>
      </c>
      <c r="AX1799">
        <f t="shared" si="725"/>
        <v>0</v>
      </c>
      <c r="AY1799">
        <f t="shared" si="726"/>
        <v>0</v>
      </c>
      <c r="AZ1799">
        <f t="shared" si="727"/>
        <v>0</v>
      </c>
    </row>
    <row r="1800" spans="1:52" ht="15" customHeight="1">
      <c r="A1800" s="245"/>
      <c r="B1800" s="9"/>
      <c r="C1800" s="270" t="s">
        <v>999</v>
      </c>
      <c r="D1800" s="389" t="str">
        <f t="shared" si="731"/>
        <v/>
      </c>
      <c r="E1800" s="390"/>
      <c r="F1800" s="391"/>
      <c r="G1800" s="480" t="str">
        <f t="shared" si="732"/>
        <v/>
      </c>
      <c r="H1800" s="481"/>
      <c r="I1800" s="481"/>
      <c r="J1800" s="481"/>
      <c r="K1800" s="481"/>
      <c r="L1800" s="482"/>
      <c r="M1800" s="27"/>
      <c r="N1800" s="27"/>
      <c r="O1800" s="27"/>
      <c r="P1800" s="27"/>
      <c r="Q1800" s="27"/>
      <c r="R1800" s="27"/>
      <c r="S1800" s="27"/>
      <c r="T1800" s="27"/>
      <c r="U1800" s="27"/>
      <c r="V1800" s="27"/>
      <c r="W1800" s="27"/>
      <c r="X1800" s="27"/>
      <c r="Y1800" s="27"/>
      <c r="Z1800" s="27"/>
      <c r="AA1800" s="27"/>
      <c r="AB1800" s="27"/>
      <c r="AC1800" s="27"/>
      <c r="AD1800" s="27"/>
      <c r="AI1800">
        <f t="shared" si="728"/>
        <v>0</v>
      </c>
      <c r="AJ1800">
        <f t="shared" si="729"/>
        <v>0</v>
      </c>
      <c r="AK1800">
        <f t="shared" si="730"/>
        <v>0</v>
      </c>
      <c r="AL1800">
        <f t="shared" si="713"/>
        <v>0</v>
      </c>
      <c r="AM1800">
        <f t="shared" si="714"/>
        <v>0</v>
      </c>
      <c r="AN1800">
        <f t="shared" si="715"/>
        <v>0</v>
      </c>
      <c r="AO1800">
        <f t="shared" si="716"/>
        <v>0</v>
      </c>
      <c r="AP1800">
        <f t="shared" si="717"/>
        <v>0</v>
      </c>
      <c r="AQ1800">
        <f t="shared" si="718"/>
        <v>0</v>
      </c>
      <c r="AR1800">
        <f t="shared" si="719"/>
        <v>0</v>
      </c>
      <c r="AS1800">
        <f t="shared" si="720"/>
        <v>0</v>
      </c>
      <c r="AT1800">
        <f t="shared" si="721"/>
        <v>0</v>
      </c>
      <c r="AU1800">
        <f t="shared" si="722"/>
        <v>0</v>
      </c>
      <c r="AV1800">
        <f t="shared" si="723"/>
        <v>0</v>
      </c>
      <c r="AW1800">
        <f t="shared" si="724"/>
        <v>0</v>
      </c>
      <c r="AX1800">
        <f t="shared" si="725"/>
        <v>0</v>
      </c>
      <c r="AY1800">
        <f t="shared" si="726"/>
        <v>0</v>
      </c>
      <c r="AZ1800">
        <f t="shared" si="727"/>
        <v>0</v>
      </c>
    </row>
    <row r="1801" spans="1:52" ht="15" customHeight="1">
      <c r="A1801" s="245"/>
      <c r="B1801" s="9"/>
      <c r="C1801" s="270" t="s">
        <v>1000</v>
      </c>
      <c r="D1801" s="389" t="str">
        <f t="shared" si="731"/>
        <v/>
      </c>
      <c r="E1801" s="390"/>
      <c r="F1801" s="391"/>
      <c r="G1801" s="480" t="str">
        <f t="shared" si="732"/>
        <v/>
      </c>
      <c r="H1801" s="481"/>
      <c r="I1801" s="481"/>
      <c r="J1801" s="481"/>
      <c r="K1801" s="481"/>
      <c r="L1801" s="482"/>
      <c r="M1801" s="27"/>
      <c r="N1801" s="27"/>
      <c r="O1801" s="27"/>
      <c r="P1801" s="27"/>
      <c r="Q1801" s="27"/>
      <c r="R1801" s="27"/>
      <c r="S1801" s="27"/>
      <c r="T1801" s="27"/>
      <c r="U1801" s="27"/>
      <c r="V1801" s="27"/>
      <c r="W1801" s="27"/>
      <c r="X1801" s="27"/>
      <c r="Y1801" s="27"/>
      <c r="Z1801" s="27"/>
      <c r="AA1801" s="27"/>
      <c r="AB1801" s="27"/>
      <c r="AC1801" s="27"/>
      <c r="AD1801" s="27"/>
      <c r="AI1801">
        <f t="shared" si="728"/>
        <v>0</v>
      </c>
      <c r="AJ1801">
        <f t="shared" si="729"/>
        <v>0</v>
      </c>
      <c r="AK1801">
        <f t="shared" si="730"/>
        <v>0</v>
      </c>
      <c r="AL1801">
        <f t="shared" si="713"/>
        <v>0</v>
      </c>
      <c r="AM1801">
        <f t="shared" si="714"/>
        <v>0</v>
      </c>
      <c r="AN1801">
        <f t="shared" si="715"/>
        <v>0</v>
      </c>
      <c r="AO1801">
        <f t="shared" si="716"/>
        <v>0</v>
      </c>
      <c r="AP1801">
        <f t="shared" si="717"/>
        <v>0</v>
      </c>
      <c r="AQ1801">
        <f t="shared" si="718"/>
        <v>0</v>
      </c>
      <c r="AR1801">
        <f t="shared" si="719"/>
        <v>0</v>
      </c>
      <c r="AS1801">
        <f t="shared" si="720"/>
        <v>0</v>
      </c>
      <c r="AT1801">
        <f t="shared" si="721"/>
        <v>0</v>
      </c>
      <c r="AU1801">
        <f t="shared" si="722"/>
        <v>0</v>
      </c>
      <c r="AV1801">
        <f t="shared" si="723"/>
        <v>0</v>
      </c>
      <c r="AW1801">
        <f t="shared" si="724"/>
        <v>0</v>
      </c>
      <c r="AX1801">
        <f t="shared" si="725"/>
        <v>0</v>
      </c>
      <c r="AY1801">
        <f t="shared" si="726"/>
        <v>0</v>
      </c>
      <c r="AZ1801">
        <f t="shared" si="727"/>
        <v>0</v>
      </c>
    </row>
    <row r="1802" spans="1:52" ht="15" customHeight="1">
      <c r="A1802" s="245"/>
      <c r="B1802" s="9"/>
      <c r="C1802" s="270" t="s">
        <v>1001</v>
      </c>
      <c r="D1802" s="389" t="str">
        <f t="shared" si="731"/>
        <v/>
      </c>
      <c r="E1802" s="390"/>
      <c r="F1802" s="391"/>
      <c r="G1802" s="480" t="str">
        <f t="shared" si="732"/>
        <v/>
      </c>
      <c r="H1802" s="481"/>
      <c r="I1802" s="481"/>
      <c r="J1802" s="481"/>
      <c r="K1802" s="481"/>
      <c r="L1802" s="482"/>
      <c r="M1802" s="27"/>
      <c r="N1802" s="27"/>
      <c r="O1802" s="27"/>
      <c r="P1802" s="27"/>
      <c r="Q1802" s="27"/>
      <c r="R1802" s="27"/>
      <c r="S1802" s="27"/>
      <c r="T1802" s="27"/>
      <c r="U1802" s="27"/>
      <c r="V1802" s="27"/>
      <c r="W1802" s="27"/>
      <c r="X1802" s="27"/>
      <c r="Y1802" s="27"/>
      <c r="Z1802" s="27"/>
      <c r="AA1802" s="27"/>
      <c r="AB1802" s="27"/>
      <c r="AC1802" s="27"/>
      <c r="AD1802" s="27"/>
      <c r="AI1802">
        <f t="shared" si="728"/>
        <v>0</v>
      </c>
      <c r="AJ1802">
        <f t="shared" si="729"/>
        <v>0</v>
      </c>
      <c r="AK1802">
        <f t="shared" si="730"/>
        <v>0</v>
      </c>
      <c r="AL1802">
        <f t="shared" si="713"/>
        <v>0</v>
      </c>
      <c r="AM1802">
        <f t="shared" si="714"/>
        <v>0</v>
      </c>
      <c r="AN1802">
        <f t="shared" si="715"/>
        <v>0</v>
      </c>
      <c r="AO1802">
        <f t="shared" si="716"/>
        <v>0</v>
      </c>
      <c r="AP1802">
        <f t="shared" si="717"/>
        <v>0</v>
      </c>
      <c r="AQ1802">
        <f t="shared" si="718"/>
        <v>0</v>
      </c>
      <c r="AR1802">
        <f t="shared" si="719"/>
        <v>0</v>
      </c>
      <c r="AS1802">
        <f t="shared" si="720"/>
        <v>0</v>
      </c>
      <c r="AT1802">
        <f t="shared" si="721"/>
        <v>0</v>
      </c>
      <c r="AU1802">
        <f t="shared" si="722"/>
        <v>0</v>
      </c>
      <c r="AV1802">
        <f t="shared" si="723"/>
        <v>0</v>
      </c>
      <c r="AW1802">
        <f t="shared" si="724"/>
        <v>0</v>
      </c>
      <c r="AX1802">
        <f t="shared" si="725"/>
        <v>0</v>
      </c>
      <c r="AY1802">
        <f t="shared" si="726"/>
        <v>0</v>
      </c>
      <c r="AZ1802">
        <f t="shared" si="727"/>
        <v>0</v>
      </c>
    </row>
    <row r="1803" spans="1:52" ht="15" customHeight="1">
      <c r="A1803" s="245"/>
      <c r="B1803" s="9"/>
      <c r="C1803" s="270" t="s">
        <v>1002</v>
      </c>
      <c r="D1803" s="389" t="str">
        <f t="shared" si="731"/>
        <v/>
      </c>
      <c r="E1803" s="390"/>
      <c r="F1803" s="391"/>
      <c r="G1803" s="480" t="str">
        <f t="shared" si="732"/>
        <v/>
      </c>
      <c r="H1803" s="481"/>
      <c r="I1803" s="481"/>
      <c r="J1803" s="481"/>
      <c r="K1803" s="481"/>
      <c r="L1803" s="482"/>
      <c r="M1803" s="27"/>
      <c r="N1803" s="27"/>
      <c r="O1803" s="27"/>
      <c r="P1803" s="27"/>
      <c r="Q1803" s="27"/>
      <c r="R1803" s="27"/>
      <c r="S1803" s="27"/>
      <c r="T1803" s="27"/>
      <c r="U1803" s="27"/>
      <c r="V1803" s="27"/>
      <c r="W1803" s="27"/>
      <c r="X1803" s="27"/>
      <c r="Y1803" s="27"/>
      <c r="Z1803" s="27"/>
      <c r="AA1803" s="27"/>
      <c r="AB1803" s="27"/>
      <c r="AC1803" s="27"/>
      <c r="AD1803" s="27"/>
      <c r="AI1803">
        <f t="shared" si="728"/>
        <v>0</v>
      </c>
      <c r="AJ1803">
        <f t="shared" si="729"/>
        <v>0</v>
      </c>
      <c r="AK1803">
        <f t="shared" si="730"/>
        <v>0</v>
      </c>
      <c r="AL1803">
        <f t="shared" si="713"/>
        <v>0</v>
      </c>
      <c r="AM1803">
        <f t="shared" si="714"/>
        <v>0</v>
      </c>
      <c r="AN1803">
        <f t="shared" si="715"/>
        <v>0</v>
      </c>
      <c r="AO1803">
        <f t="shared" si="716"/>
        <v>0</v>
      </c>
      <c r="AP1803">
        <f t="shared" si="717"/>
        <v>0</v>
      </c>
      <c r="AQ1803">
        <f t="shared" si="718"/>
        <v>0</v>
      </c>
      <c r="AR1803">
        <f t="shared" si="719"/>
        <v>0</v>
      </c>
      <c r="AS1803">
        <f t="shared" si="720"/>
        <v>0</v>
      </c>
      <c r="AT1803">
        <f t="shared" si="721"/>
        <v>0</v>
      </c>
      <c r="AU1803">
        <f t="shared" si="722"/>
        <v>0</v>
      </c>
      <c r="AV1803">
        <f t="shared" si="723"/>
        <v>0</v>
      </c>
      <c r="AW1803">
        <f t="shared" si="724"/>
        <v>0</v>
      </c>
      <c r="AX1803">
        <f t="shared" si="725"/>
        <v>0</v>
      </c>
      <c r="AY1803">
        <f t="shared" si="726"/>
        <v>0</v>
      </c>
      <c r="AZ1803">
        <f t="shared" si="727"/>
        <v>0</v>
      </c>
    </row>
    <row r="1804" spans="1:52" ht="15" customHeight="1">
      <c r="A1804" s="245"/>
      <c r="B1804" s="9"/>
      <c r="C1804" s="270" t="s">
        <v>1003</v>
      </c>
      <c r="D1804" s="389" t="str">
        <f t="shared" si="731"/>
        <v/>
      </c>
      <c r="E1804" s="390"/>
      <c r="F1804" s="391"/>
      <c r="G1804" s="480" t="str">
        <f t="shared" si="732"/>
        <v/>
      </c>
      <c r="H1804" s="481"/>
      <c r="I1804" s="481"/>
      <c r="J1804" s="481"/>
      <c r="K1804" s="481"/>
      <c r="L1804" s="482"/>
      <c r="M1804" s="27"/>
      <c r="N1804" s="27"/>
      <c r="O1804" s="27"/>
      <c r="P1804" s="27"/>
      <c r="Q1804" s="27"/>
      <c r="R1804" s="27"/>
      <c r="S1804" s="27"/>
      <c r="T1804" s="27"/>
      <c r="U1804" s="27"/>
      <c r="V1804" s="27"/>
      <c r="W1804" s="27"/>
      <c r="X1804" s="27"/>
      <c r="Y1804" s="27"/>
      <c r="Z1804" s="27"/>
      <c r="AA1804" s="27"/>
      <c r="AB1804" s="27"/>
      <c r="AC1804" s="27"/>
      <c r="AD1804" s="27"/>
      <c r="AI1804">
        <f t="shared" si="728"/>
        <v>0</v>
      </c>
      <c r="AJ1804">
        <f t="shared" si="729"/>
        <v>0</v>
      </c>
      <c r="AK1804">
        <f t="shared" si="730"/>
        <v>0</v>
      </c>
      <c r="AL1804">
        <f t="shared" si="713"/>
        <v>0</v>
      </c>
      <c r="AM1804">
        <f t="shared" si="714"/>
        <v>0</v>
      </c>
      <c r="AN1804">
        <f t="shared" si="715"/>
        <v>0</v>
      </c>
      <c r="AO1804">
        <f t="shared" si="716"/>
        <v>0</v>
      </c>
      <c r="AP1804">
        <f t="shared" si="717"/>
        <v>0</v>
      </c>
      <c r="AQ1804">
        <f t="shared" si="718"/>
        <v>0</v>
      </c>
      <c r="AR1804">
        <f t="shared" si="719"/>
        <v>0</v>
      </c>
      <c r="AS1804">
        <f t="shared" si="720"/>
        <v>0</v>
      </c>
      <c r="AT1804">
        <f t="shared" si="721"/>
        <v>0</v>
      </c>
      <c r="AU1804">
        <f t="shared" si="722"/>
        <v>0</v>
      </c>
      <c r="AV1804">
        <f t="shared" si="723"/>
        <v>0</v>
      </c>
      <c r="AW1804">
        <f t="shared" si="724"/>
        <v>0</v>
      </c>
      <c r="AX1804">
        <f t="shared" si="725"/>
        <v>0</v>
      </c>
      <c r="AY1804">
        <f t="shared" si="726"/>
        <v>0</v>
      </c>
      <c r="AZ1804">
        <f t="shared" si="727"/>
        <v>0</v>
      </c>
    </row>
    <row r="1805" spans="1:52" ht="15" customHeight="1">
      <c r="A1805" s="245"/>
      <c r="B1805" s="9"/>
      <c r="C1805" s="270" t="s">
        <v>1004</v>
      </c>
      <c r="D1805" s="389" t="str">
        <f t="shared" si="731"/>
        <v/>
      </c>
      <c r="E1805" s="390"/>
      <c r="F1805" s="391"/>
      <c r="G1805" s="480" t="str">
        <f t="shared" si="732"/>
        <v/>
      </c>
      <c r="H1805" s="481"/>
      <c r="I1805" s="481"/>
      <c r="J1805" s="481"/>
      <c r="K1805" s="481"/>
      <c r="L1805" s="482"/>
      <c r="M1805" s="27"/>
      <c r="N1805" s="27"/>
      <c r="O1805" s="27"/>
      <c r="P1805" s="27"/>
      <c r="Q1805" s="27"/>
      <c r="R1805" s="27"/>
      <c r="S1805" s="27"/>
      <c r="T1805" s="27"/>
      <c r="U1805" s="27"/>
      <c r="V1805" s="27"/>
      <c r="W1805" s="27"/>
      <c r="X1805" s="27"/>
      <c r="Y1805" s="27"/>
      <c r="Z1805" s="27"/>
      <c r="AA1805" s="27"/>
      <c r="AB1805" s="27"/>
      <c r="AC1805" s="27"/>
      <c r="AD1805" s="27"/>
      <c r="AI1805">
        <f t="shared" si="728"/>
        <v>0</v>
      </c>
      <c r="AJ1805">
        <f t="shared" si="729"/>
        <v>0</v>
      </c>
      <c r="AK1805">
        <f t="shared" si="730"/>
        <v>0</v>
      </c>
      <c r="AL1805">
        <f t="shared" si="713"/>
        <v>0</v>
      </c>
      <c r="AM1805">
        <f t="shared" si="714"/>
        <v>0</v>
      </c>
      <c r="AN1805">
        <f t="shared" si="715"/>
        <v>0</v>
      </c>
      <c r="AO1805">
        <f t="shared" si="716"/>
        <v>0</v>
      </c>
      <c r="AP1805">
        <f t="shared" si="717"/>
        <v>0</v>
      </c>
      <c r="AQ1805">
        <f t="shared" si="718"/>
        <v>0</v>
      </c>
      <c r="AR1805">
        <f t="shared" si="719"/>
        <v>0</v>
      </c>
      <c r="AS1805">
        <f t="shared" si="720"/>
        <v>0</v>
      </c>
      <c r="AT1805">
        <f t="shared" si="721"/>
        <v>0</v>
      </c>
      <c r="AU1805">
        <f t="shared" si="722"/>
        <v>0</v>
      </c>
      <c r="AV1805">
        <f t="shared" si="723"/>
        <v>0</v>
      </c>
      <c r="AW1805">
        <f t="shared" si="724"/>
        <v>0</v>
      </c>
      <c r="AX1805">
        <f t="shared" si="725"/>
        <v>0</v>
      </c>
      <c r="AY1805">
        <f t="shared" si="726"/>
        <v>0</v>
      </c>
      <c r="AZ1805">
        <f t="shared" si="727"/>
        <v>0</v>
      </c>
    </row>
    <row r="1806" spans="1:52" ht="15" customHeight="1">
      <c r="A1806" s="245"/>
      <c r="B1806" s="9"/>
      <c r="C1806" s="270" t="s">
        <v>1005</v>
      </c>
      <c r="D1806" s="389" t="str">
        <f t="shared" si="731"/>
        <v/>
      </c>
      <c r="E1806" s="390"/>
      <c r="F1806" s="391"/>
      <c r="G1806" s="480" t="str">
        <f t="shared" si="732"/>
        <v/>
      </c>
      <c r="H1806" s="481"/>
      <c r="I1806" s="481"/>
      <c r="J1806" s="481"/>
      <c r="K1806" s="481"/>
      <c r="L1806" s="482"/>
      <c r="M1806" s="27"/>
      <c r="N1806" s="27"/>
      <c r="O1806" s="27"/>
      <c r="P1806" s="27"/>
      <c r="Q1806" s="27"/>
      <c r="R1806" s="27"/>
      <c r="S1806" s="27"/>
      <c r="T1806" s="27"/>
      <c r="U1806" s="27"/>
      <c r="V1806" s="27"/>
      <c r="W1806" s="27"/>
      <c r="X1806" s="27"/>
      <c r="Y1806" s="27"/>
      <c r="Z1806" s="27"/>
      <c r="AA1806" s="27"/>
      <c r="AB1806" s="27"/>
      <c r="AC1806" s="27"/>
      <c r="AD1806" s="27"/>
      <c r="AI1806">
        <f t="shared" si="728"/>
        <v>0</v>
      </c>
      <c r="AJ1806">
        <f t="shared" si="729"/>
        <v>0</v>
      </c>
      <c r="AK1806">
        <f t="shared" si="730"/>
        <v>0</v>
      </c>
      <c r="AL1806">
        <f t="shared" si="713"/>
        <v>0</v>
      </c>
      <c r="AM1806">
        <f t="shared" si="714"/>
        <v>0</v>
      </c>
      <c r="AN1806">
        <f t="shared" si="715"/>
        <v>0</v>
      </c>
      <c r="AO1806">
        <f t="shared" si="716"/>
        <v>0</v>
      </c>
      <c r="AP1806">
        <f t="shared" si="717"/>
        <v>0</v>
      </c>
      <c r="AQ1806">
        <f t="shared" si="718"/>
        <v>0</v>
      </c>
      <c r="AR1806">
        <f t="shared" si="719"/>
        <v>0</v>
      </c>
      <c r="AS1806">
        <f t="shared" si="720"/>
        <v>0</v>
      </c>
      <c r="AT1806">
        <f t="shared" si="721"/>
        <v>0</v>
      </c>
      <c r="AU1806">
        <f t="shared" si="722"/>
        <v>0</v>
      </c>
      <c r="AV1806">
        <f t="shared" si="723"/>
        <v>0</v>
      </c>
      <c r="AW1806">
        <f t="shared" si="724"/>
        <v>0</v>
      </c>
      <c r="AX1806">
        <f t="shared" si="725"/>
        <v>0</v>
      </c>
      <c r="AY1806">
        <f t="shared" si="726"/>
        <v>0</v>
      </c>
      <c r="AZ1806">
        <f t="shared" si="727"/>
        <v>0</v>
      </c>
    </row>
    <row r="1807" spans="1:52" ht="15" customHeight="1">
      <c r="A1807" s="245"/>
      <c r="B1807" s="9"/>
      <c r="C1807" s="270" t="s">
        <v>1006</v>
      </c>
      <c r="D1807" s="389" t="str">
        <f t="shared" si="731"/>
        <v/>
      </c>
      <c r="E1807" s="390"/>
      <c r="F1807" s="391"/>
      <c r="G1807" s="480" t="str">
        <f t="shared" si="732"/>
        <v/>
      </c>
      <c r="H1807" s="481"/>
      <c r="I1807" s="481"/>
      <c r="J1807" s="481"/>
      <c r="K1807" s="481"/>
      <c r="L1807" s="482"/>
      <c r="M1807" s="27"/>
      <c r="N1807" s="27"/>
      <c r="O1807" s="27"/>
      <c r="P1807" s="27"/>
      <c r="Q1807" s="27"/>
      <c r="R1807" s="27"/>
      <c r="S1807" s="27"/>
      <c r="T1807" s="27"/>
      <c r="U1807" s="27"/>
      <c r="V1807" s="27"/>
      <c r="W1807" s="27"/>
      <c r="X1807" s="27"/>
      <c r="Y1807" s="27"/>
      <c r="Z1807" s="27"/>
      <c r="AA1807" s="27"/>
      <c r="AB1807" s="27"/>
      <c r="AC1807" s="27"/>
      <c r="AD1807" s="27"/>
      <c r="AI1807">
        <f t="shared" si="728"/>
        <v>0</v>
      </c>
      <c r="AJ1807">
        <f t="shared" si="729"/>
        <v>0</v>
      </c>
      <c r="AK1807">
        <f t="shared" si="730"/>
        <v>0</v>
      </c>
      <c r="AL1807">
        <f t="shared" si="713"/>
        <v>0</v>
      </c>
      <c r="AM1807">
        <f t="shared" si="714"/>
        <v>0</v>
      </c>
      <c r="AN1807">
        <f t="shared" si="715"/>
        <v>0</v>
      </c>
      <c r="AO1807">
        <f t="shared" si="716"/>
        <v>0</v>
      </c>
      <c r="AP1807">
        <f t="shared" si="717"/>
        <v>0</v>
      </c>
      <c r="AQ1807">
        <f t="shared" si="718"/>
        <v>0</v>
      </c>
      <c r="AR1807">
        <f t="shared" si="719"/>
        <v>0</v>
      </c>
      <c r="AS1807">
        <f t="shared" si="720"/>
        <v>0</v>
      </c>
      <c r="AT1807">
        <f t="shared" si="721"/>
        <v>0</v>
      </c>
      <c r="AU1807">
        <f t="shared" si="722"/>
        <v>0</v>
      </c>
      <c r="AV1807">
        <f t="shared" si="723"/>
        <v>0</v>
      </c>
      <c r="AW1807">
        <f t="shared" si="724"/>
        <v>0</v>
      </c>
      <c r="AX1807">
        <f t="shared" si="725"/>
        <v>0</v>
      </c>
      <c r="AY1807">
        <f t="shared" si="726"/>
        <v>0</v>
      </c>
      <c r="AZ1807">
        <f t="shared" si="727"/>
        <v>0</v>
      </c>
    </row>
    <row r="1808" spans="1:52" ht="15" customHeight="1">
      <c r="A1808" s="245"/>
      <c r="B1808" s="9"/>
      <c r="C1808" s="270" t="s">
        <v>1007</v>
      </c>
      <c r="D1808" s="389" t="str">
        <f t="shared" si="731"/>
        <v/>
      </c>
      <c r="E1808" s="390"/>
      <c r="F1808" s="391"/>
      <c r="G1808" s="480" t="str">
        <f t="shared" si="732"/>
        <v/>
      </c>
      <c r="H1808" s="481"/>
      <c r="I1808" s="481"/>
      <c r="J1808" s="481"/>
      <c r="K1808" s="481"/>
      <c r="L1808" s="482"/>
      <c r="M1808" s="27"/>
      <c r="N1808" s="27"/>
      <c r="O1808" s="27"/>
      <c r="P1808" s="27"/>
      <c r="Q1808" s="27"/>
      <c r="R1808" s="27"/>
      <c r="S1808" s="27"/>
      <c r="T1808" s="27"/>
      <c r="U1808" s="27"/>
      <c r="V1808" s="27"/>
      <c r="W1808" s="27"/>
      <c r="X1808" s="27"/>
      <c r="Y1808" s="27"/>
      <c r="Z1808" s="27"/>
      <c r="AA1808" s="27"/>
      <c r="AB1808" s="27"/>
      <c r="AC1808" s="27"/>
      <c r="AD1808" s="27"/>
      <c r="AI1808">
        <f t="shared" si="728"/>
        <v>0</v>
      </c>
      <c r="AJ1808">
        <f t="shared" si="729"/>
        <v>0</v>
      </c>
      <c r="AK1808">
        <f t="shared" si="730"/>
        <v>0</v>
      </c>
      <c r="AL1808">
        <f t="shared" si="713"/>
        <v>0</v>
      </c>
      <c r="AM1808">
        <f t="shared" si="714"/>
        <v>0</v>
      </c>
      <c r="AN1808">
        <f t="shared" si="715"/>
        <v>0</v>
      </c>
      <c r="AO1808">
        <f t="shared" si="716"/>
        <v>0</v>
      </c>
      <c r="AP1808">
        <f t="shared" si="717"/>
        <v>0</v>
      </c>
      <c r="AQ1808">
        <f t="shared" si="718"/>
        <v>0</v>
      </c>
      <c r="AR1808">
        <f t="shared" si="719"/>
        <v>0</v>
      </c>
      <c r="AS1808">
        <f t="shared" si="720"/>
        <v>0</v>
      </c>
      <c r="AT1808">
        <f t="shared" si="721"/>
        <v>0</v>
      </c>
      <c r="AU1808">
        <f t="shared" si="722"/>
        <v>0</v>
      </c>
      <c r="AV1808">
        <f t="shared" si="723"/>
        <v>0</v>
      </c>
      <c r="AW1808">
        <f t="shared" si="724"/>
        <v>0</v>
      </c>
      <c r="AX1808">
        <f t="shared" si="725"/>
        <v>0</v>
      </c>
      <c r="AY1808">
        <f t="shared" si="726"/>
        <v>0</v>
      </c>
      <c r="AZ1808">
        <f t="shared" si="727"/>
        <v>0</v>
      </c>
    </row>
    <row r="1809" spans="1:52" ht="15" customHeight="1">
      <c r="A1809" s="245"/>
      <c r="B1809" s="9"/>
      <c r="C1809" s="270" t="s">
        <v>1008</v>
      </c>
      <c r="D1809" s="389" t="str">
        <f t="shared" si="731"/>
        <v/>
      </c>
      <c r="E1809" s="390"/>
      <c r="F1809" s="391"/>
      <c r="G1809" s="480" t="str">
        <f t="shared" si="732"/>
        <v/>
      </c>
      <c r="H1809" s="481"/>
      <c r="I1809" s="481"/>
      <c r="J1809" s="481"/>
      <c r="K1809" s="481"/>
      <c r="L1809" s="482"/>
      <c r="M1809" s="27"/>
      <c r="N1809" s="27"/>
      <c r="O1809" s="27"/>
      <c r="P1809" s="27"/>
      <c r="Q1809" s="27"/>
      <c r="R1809" s="27"/>
      <c r="S1809" s="27"/>
      <c r="T1809" s="27"/>
      <c r="U1809" s="27"/>
      <c r="V1809" s="27"/>
      <c r="W1809" s="27"/>
      <c r="X1809" s="27"/>
      <c r="Y1809" s="27"/>
      <c r="Z1809" s="27"/>
      <c r="AA1809" s="27"/>
      <c r="AB1809" s="27"/>
      <c r="AC1809" s="27"/>
      <c r="AD1809" s="27"/>
      <c r="AI1809">
        <f t="shared" si="728"/>
        <v>0</v>
      </c>
      <c r="AJ1809">
        <f t="shared" si="729"/>
        <v>0</v>
      </c>
      <c r="AK1809">
        <f t="shared" si="730"/>
        <v>0</v>
      </c>
      <c r="AL1809">
        <f t="shared" si="713"/>
        <v>0</v>
      </c>
      <c r="AM1809">
        <f t="shared" si="714"/>
        <v>0</v>
      </c>
      <c r="AN1809">
        <f t="shared" si="715"/>
        <v>0</v>
      </c>
      <c r="AO1809">
        <f t="shared" si="716"/>
        <v>0</v>
      </c>
      <c r="AP1809">
        <f t="shared" si="717"/>
        <v>0</v>
      </c>
      <c r="AQ1809">
        <f t="shared" si="718"/>
        <v>0</v>
      </c>
      <c r="AR1809">
        <f t="shared" si="719"/>
        <v>0</v>
      </c>
      <c r="AS1809">
        <f t="shared" si="720"/>
        <v>0</v>
      </c>
      <c r="AT1809">
        <f t="shared" si="721"/>
        <v>0</v>
      </c>
      <c r="AU1809">
        <f t="shared" si="722"/>
        <v>0</v>
      </c>
      <c r="AV1809">
        <f t="shared" si="723"/>
        <v>0</v>
      </c>
      <c r="AW1809">
        <f t="shared" si="724"/>
        <v>0</v>
      </c>
      <c r="AX1809">
        <f t="shared" si="725"/>
        <v>0</v>
      </c>
      <c r="AY1809">
        <f t="shared" si="726"/>
        <v>0</v>
      </c>
      <c r="AZ1809">
        <f t="shared" si="727"/>
        <v>0</v>
      </c>
    </row>
    <row r="1810" spans="1:52" ht="15" customHeight="1">
      <c r="A1810" s="245"/>
      <c r="B1810" s="9"/>
      <c r="C1810" s="270" t="s">
        <v>1009</v>
      </c>
      <c r="D1810" s="389" t="str">
        <f t="shared" si="731"/>
        <v/>
      </c>
      <c r="E1810" s="390"/>
      <c r="F1810" s="391"/>
      <c r="G1810" s="480" t="str">
        <f t="shared" si="732"/>
        <v/>
      </c>
      <c r="H1810" s="481"/>
      <c r="I1810" s="481"/>
      <c r="J1810" s="481"/>
      <c r="K1810" s="481"/>
      <c r="L1810" s="482"/>
      <c r="M1810" s="27"/>
      <c r="N1810" s="27"/>
      <c r="O1810" s="27"/>
      <c r="P1810" s="27"/>
      <c r="Q1810" s="27"/>
      <c r="R1810" s="27"/>
      <c r="S1810" s="27"/>
      <c r="T1810" s="27"/>
      <c r="U1810" s="27"/>
      <c r="V1810" s="27"/>
      <c r="W1810" s="27"/>
      <c r="X1810" s="27"/>
      <c r="Y1810" s="27"/>
      <c r="Z1810" s="27"/>
      <c r="AA1810" s="27"/>
      <c r="AB1810" s="27"/>
      <c r="AC1810" s="27"/>
      <c r="AD1810" s="27"/>
      <c r="AI1810">
        <f t="shared" si="728"/>
        <v>0</v>
      </c>
      <c r="AJ1810">
        <f t="shared" si="729"/>
        <v>0</v>
      </c>
      <c r="AK1810">
        <f t="shared" si="730"/>
        <v>0</v>
      </c>
      <c r="AL1810">
        <f t="shared" si="713"/>
        <v>0</v>
      </c>
      <c r="AM1810">
        <f t="shared" si="714"/>
        <v>0</v>
      </c>
      <c r="AN1810">
        <f t="shared" si="715"/>
        <v>0</v>
      </c>
      <c r="AO1810">
        <f t="shared" si="716"/>
        <v>0</v>
      </c>
      <c r="AP1810">
        <f t="shared" si="717"/>
        <v>0</v>
      </c>
      <c r="AQ1810">
        <f t="shared" si="718"/>
        <v>0</v>
      </c>
      <c r="AR1810">
        <f t="shared" si="719"/>
        <v>0</v>
      </c>
      <c r="AS1810">
        <f t="shared" si="720"/>
        <v>0</v>
      </c>
      <c r="AT1810">
        <f t="shared" si="721"/>
        <v>0</v>
      </c>
      <c r="AU1810">
        <f t="shared" si="722"/>
        <v>0</v>
      </c>
      <c r="AV1810">
        <f t="shared" si="723"/>
        <v>0</v>
      </c>
      <c r="AW1810">
        <f t="shared" si="724"/>
        <v>0</v>
      </c>
      <c r="AX1810">
        <f t="shared" si="725"/>
        <v>0</v>
      </c>
      <c r="AY1810">
        <f t="shared" si="726"/>
        <v>0</v>
      </c>
      <c r="AZ1810">
        <f t="shared" si="727"/>
        <v>0</v>
      </c>
    </row>
    <row r="1811" spans="1:52" ht="15" customHeight="1">
      <c r="A1811" s="245"/>
      <c r="B1811" s="9"/>
      <c r="C1811" s="270" t="s">
        <v>1010</v>
      </c>
      <c r="D1811" s="389" t="str">
        <f t="shared" si="731"/>
        <v/>
      </c>
      <c r="E1811" s="390"/>
      <c r="F1811" s="391"/>
      <c r="G1811" s="480" t="str">
        <f t="shared" si="732"/>
        <v/>
      </c>
      <c r="H1811" s="481"/>
      <c r="I1811" s="481"/>
      <c r="J1811" s="481"/>
      <c r="K1811" s="481"/>
      <c r="L1811" s="482"/>
      <c r="M1811" s="27"/>
      <c r="N1811" s="27"/>
      <c r="O1811" s="27"/>
      <c r="P1811" s="27"/>
      <c r="Q1811" s="27"/>
      <c r="R1811" s="27"/>
      <c r="S1811" s="27"/>
      <c r="T1811" s="27"/>
      <c r="U1811" s="27"/>
      <c r="V1811" s="27"/>
      <c r="W1811" s="27"/>
      <c r="X1811" s="27"/>
      <c r="Y1811" s="27"/>
      <c r="Z1811" s="27"/>
      <c r="AA1811" s="27"/>
      <c r="AB1811" s="27"/>
      <c r="AC1811" s="27"/>
      <c r="AD1811" s="27"/>
      <c r="AI1811">
        <f t="shared" si="728"/>
        <v>0</v>
      </c>
      <c r="AJ1811">
        <f t="shared" si="729"/>
        <v>0</v>
      </c>
      <c r="AK1811">
        <f t="shared" si="730"/>
        <v>0</v>
      </c>
      <c r="AL1811">
        <f t="shared" si="713"/>
        <v>0</v>
      </c>
      <c r="AM1811">
        <f t="shared" si="714"/>
        <v>0</v>
      </c>
      <c r="AN1811">
        <f t="shared" si="715"/>
        <v>0</v>
      </c>
      <c r="AO1811">
        <f t="shared" si="716"/>
        <v>0</v>
      </c>
      <c r="AP1811">
        <f t="shared" si="717"/>
        <v>0</v>
      </c>
      <c r="AQ1811">
        <f t="shared" si="718"/>
        <v>0</v>
      </c>
      <c r="AR1811">
        <f t="shared" si="719"/>
        <v>0</v>
      </c>
      <c r="AS1811">
        <f t="shared" si="720"/>
        <v>0</v>
      </c>
      <c r="AT1811">
        <f t="shared" si="721"/>
        <v>0</v>
      </c>
      <c r="AU1811">
        <f t="shared" si="722"/>
        <v>0</v>
      </c>
      <c r="AV1811">
        <f t="shared" si="723"/>
        <v>0</v>
      </c>
      <c r="AW1811">
        <f t="shared" si="724"/>
        <v>0</v>
      </c>
      <c r="AX1811">
        <f t="shared" si="725"/>
        <v>0</v>
      </c>
      <c r="AY1811">
        <f t="shared" si="726"/>
        <v>0</v>
      </c>
      <c r="AZ1811">
        <f t="shared" si="727"/>
        <v>0</v>
      </c>
    </row>
    <row r="1812" spans="1:52" ht="15" customHeight="1">
      <c r="A1812" s="245"/>
      <c r="B1812" s="9"/>
      <c r="C1812" s="270" t="s">
        <v>1011</v>
      </c>
      <c r="D1812" s="389" t="str">
        <f t="shared" si="731"/>
        <v/>
      </c>
      <c r="E1812" s="390"/>
      <c r="F1812" s="391"/>
      <c r="G1812" s="480" t="str">
        <f t="shared" si="732"/>
        <v/>
      </c>
      <c r="H1812" s="481"/>
      <c r="I1812" s="481"/>
      <c r="J1812" s="481"/>
      <c r="K1812" s="481"/>
      <c r="L1812" s="482"/>
      <c r="M1812" s="27"/>
      <c r="N1812" s="27"/>
      <c r="O1812" s="27"/>
      <c r="P1812" s="27"/>
      <c r="Q1812" s="27"/>
      <c r="R1812" s="27"/>
      <c r="S1812" s="27"/>
      <c r="T1812" s="27"/>
      <c r="U1812" s="27"/>
      <c r="V1812" s="27"/>
      <c r="W1812" s="27"/>
      <c r="X1812" s="27"/>
      <c r="Y1812" s="27"/>
      <c r="Z1812" s="27"/>
      <c r="AA1812" s="27"/>
      <c r="AB1812" s="27"/>
      <c r="AC1812" s="27"/>
      <c r="AD1812" s="27"/>
      <c r="AI1812">
        <f t="shared" si="728"/>
        <v>0</v>
      </c>
      <c r="AJ1812">
        <f t="shared" si="729"/>
        <v>0</v>
      </c>
      <c r="AK1812">
        <f t="shared" si="730"/>
        <v>0</v>
      </c>
      <c r="AL1812">
        <f t="shared" si="713"/>
        <v>0</v>
      </c>
      <c r="AM1812">
        <f t="shared" si="714"/>
        <v>0</v>
      </c>
      <c r="AN1812">
        <f t="shared" si="715"/>
        <v>0</v>
      </c>
      <c r="AO1812">
        <f t="shared" si="716"/>
        <v>0</v>
      </c>
      <c r="AP1812">
        <f t="shared" si="717"/>
        <v>0</v>
      </c>
      <c r="AQ1812">
        <f t="shared" si="718"/>
        <v>0</v>
      </c>
      <c r="AR1812">
        <f t="shared" si="719"/>
        <v>0</v>
      </c>
      <c r="AS1812">
        <f t="shared" si="720"/>
        <v>0</v>
      </c>
      <c r="AT1812">
        <f t="shared" si="721"/>
        <v>0</v>
      </c>
      <c r="AU1812">
        <f t="shared" si="722"/>
        <v>0</v>
      </c>
      <c r="AV1812">
        <f t="shared" si="723"/>
        <v>0</v>
      </c>
      <c r="AW1812">
        <f t="shared" si="724"/>
        <v>0</v>
      </c>
      <c r="AX1812">
        <f t="shared" si="725"/>
        <v>0</v>
      </c>
      <c r="AY1812">
        <f t="shared" si="726"/>
        <v>0</v>
      </c>
      <c r="AZ1812">
        <f t="shared" si="727"/>
        <v>0</v>
      </c>
    </row>
    <row r="1813" spans="1:52" ht="15" customHeight="1">
      <c r="A1813" s="245"/>
      <c r="B1813" s="9"/>
      <c r="C1813" s="270" t="s">
        <v>1012</v>
      </c>
      <c r="D1813" s="389" t="str">
        <f t="shared" si="731"/>
        <v/>
      </c>
      <c r="E1813" s="390"/>
      <c r="F1813" s="391"/>
      <c r="G1813" s="480" t="str">
        <f t="shared" si="732"/>
        <v/>
      </c>
      <c r="H1813" s="481"/>
      <c r="I1813" s="481"/>
      <c r="J1813" s="481"/>
      <c r="K1813" s="481"/>
      <c r="L1813" s="482"/>
      <c r="M1813" s="27"/>
      <c r="N1813" s="27"/>
      <c r="O1813" s="27"/>
      <c r="P1813" s="27"/>
      <c r="Q1813" s="27"/>
      <c r="R1813" s="27"/>
      <c r="S1813" s="27"/>
      <c r="T1813" s="27"/>
      <c r="U1813" s="27"/>
      <c r="V1813" s="27"/>
      <c r="W1813" s="27"/>
      <c r="X1813" s="27"/>
      <c r="Y1813" s="27"/>
      <c r="Z1813" s="27"/>
      <c r="AA1813" s="27"/>
      <c r="AB1813" s="27"/>
      <c r="AC1813" s="27"/>
      <c r="AD1813" s="27"/>
      <c r="AI1813">
        <f t="shared" si="728"/>
        <v>0</v>
      </c>
      <c r="AJ1813">
        <f t="shared" si="729"/>
        <v>0</v>
      </c>
      <c r="AK1813">
        <f t="shared" si="730"/>
        <v>0</v>
      </c>
      <c r="AL1813">
        <f t="shared" si="713"/>
        <v>0</v>
      </c>
      <c r="AM1813">
        <f t="shared" si="714"/>
        <v>0</v>
      </c>
      <c r="AN1813">
        <f t="shared" si="715"/>
        <v>0</v>
      </c>
      <c r="AO1813">
        <f t="shared" si="716"/>
        <v>0</v>
      </c>
      <c r="AP1813">
        <f t="shared" si="717"/>
        <v>0</v>
      </c>
      <c r="AQ1813">
        <f t="shared" si="718"/>
        <v>0</v>
      </c>
      <c r="AR1813">
        <f t="shared" si="719"/>
        <v>0</v>
      </c>
      <c r="AS1813">
        <f t="shared" si="720"/>
        <v>0</v>
      </c>
      <c r="AT1813">
        <f t="shared" si="721"/>
        <v>0</v>
      </c>
      <c r="AU1813">
        <f t="shared" si="722"/>
        <v>0</v>
      </c>
      <c r="AV1813">
        <f t="shared" si="723"/>
        <v>0</v>
      </c>
      <c r="AW1813">
        <f t="shared" si="724"/>
        <v>0</v>
      </c>
      <c r="AX1813">
        <f t="shared" si="725"/>
        <v>0</v>
      </c>
      <c r="AY1813">
        <f t="shared" si="726"/>
        <v>0</v>
      </c>
      <c r="AZ1813">
        <f t="shared" si="727"/>
        <v>0</v>
      </c>
    </row>
    <row r="1814" spans="1:52" ht="15" customHeight="1">
      <c r="A1814" s="245"/>
      <c r="B1814" s="9"/>
      <c r="C1814" s="270" t="s">
        <v>1013</v>
      </c>
      <c r="D1814" s="389" t="str">
        <f t="shared" si="731"/>
        <v/>
      </c>
      <c r="E1814" s="390"/>
      <c r="F1814" s="391"/>
      <c r="G1814" s="480" t="str">
        <f t="shared" si="732"/>
        <v/>
      </c>
      <c r="H1814" s="481"/>
      <c r="I1814" s="481"/>
      <c r="J1814" s="481"/>
      <c r="K1814" s="481"/>
      <c r="L1814" s="482"/>
      <c r="M1814" s="27"/>
      <c r="N1814" s="27"/>
      <c r="O1814" s="27"/>
      <c r="P1814" s="27"/>
      <c r="Q1814" s="27"/>
      <c r="R1814" s="27"/>
      <c r="S1814" s="27"/>
      <c r="T1814" s="27"/>
      <c r="U1814" s="27"/>
      <c r="V1814" s="27"/>
      <c r="W1814" s="27"/>
      <c r="X1814" s="27"/>
      <c r="Y1814" s="27"/>
      <c r="Z1814" s="27"/>
      <c r="AA1814" s="27"/>
      <c r="AB1814" s="27"/>
      <c r="AC1814" s="27"/>
      <c r="AD1814" s="27"/>
      <c r="AI1814">
        <f t="shared" si="728"/>
        <v>0</v>
      </c>
      <c r="AJ1814">
        <f t="shared" si="729"/>
        <v>0</v>
      </c>
      <c r="AK1814">
        <f t="shared" si="730"/>
        <v>0</v>
      </c>
      <c r="AL1814">
        <f t="shared" si="713"/>
        <v>0</v>
      </c>
      <c r="AM1814">
        <f t="shared" si="714"/>
        <v>0</v>
      </c>
      <c r="AN1814">
        <f t="shared" si="715"/>
        <v>0</v>
      </c>
      <c r="AO1814">
        <f t="shared" si="716"/>
        <v>0</v>
      </c>
      <c r="AP1814">
        <f t="shared" si="717"/>
        <v>0</v>
      </c>
      <c r="AQ1814">
        <f t="shared" si="718"/>
        <v>0</v>
      </c>
      <c r="AR1814">
        <f t="shared" si="719"/>
        <v>0</v>
      </c>
      <c r="AS1814">
        <f t="shared" si="720"/>
        <v>0</v>
      </c>
      <c r="AT1814">
        <f t="shared" si="721"/>
        <v>0</v>
      </c>
      <c r="AU1814">
        <f t="shared" si="722"/>
        <v>0</v>
      </c>
      <c r="AV1814">
        <f t="shared" si="723"/>
        <v>0</v>
      </c>
      <c r="AW1814">
        <f t="shared" si="724"/>
        <v>0</v>
      </c>
      <c r="AX1814">
        <f t="shared" si="725"/>
        <v>0</v>
      </c>
      <c r="AY1814">
        <f t="shared" si="726"/>
        <v>0</v>
      </c>
      <c r="AZ1814">
        <f t="shared" si="727"/>
        <v>0</v>
      </c>
    </row>
    <row r="1815" spans="1:52" ht="15" customHeight="1">
      <c r="A1815" s="245"/>
      <c r="B1815" s="9"/>
      <c r="C1815" s="270" t="s">
        <v>1014</v>
      </c>
      <c r="D1815" s="389" t="str">
        <f t="shared" si="731"/>
        <v/>
      </c>
      <c r="E1815" s="390"/>
      <c r="F1815" s="391"/>
      <c r="G1815" s="480" t="str">
        <f t="shared" si="732"/>
        <v/>
      </c>
      <c r="H1815" s="481"/>
      <c r="I1815" s="481"/>
      <c r="J1815" s="481"/>
      <c r="K1815" s="481"/>
      <c r="L1815" s="482"/>
      <c r="M1815" s="27"/>
      <c r="N1815" s="27"/>
      <c r="O1815" s="27"/>
      <c r="P1815" s="27"/>
      <c r="Q1815" s="27"/>
      <c r="R1815" s="27"/>
      <c r="S1815" s="27"/>
      <c r="T1815" s="27"/>
      <c r="U1815" s="27"/>
      <c r="V1815" s="27"/>
      <c r="W1815" s="27"/>
      <c r="X1815" s="27"/>
      <c r="Y1815" s="27"/>
      <c r="Z1815" s="27"/>
      <c r="AA1815" s="27"/>
      <c r="AB1815" s="27"/>
      <c r="AC1815" s="27"/>
      <c r="AD1815" s="27"/>
      <c r="AI1815">
        <f t="shared" si="728"/>
        <v>0</v>
      </c>
      <c r="AJ1815">
        <f t="shared" si="729"/>
        <v>0</v>
      </c>
      <c r="AK1815">
        <f t="shared" si="730"/>
        <v>0</v>
      </c>
      <c r="AL1815">
        <f t="shared" si="713"/>
        <v>0</v>
      </c>
      <c r="AM1815">
        <f t="shared" si="714"/>
        <v>0</v>
      </c>
      <c r="AN1815">
        <f t="shared" si="715"/>
        <v>0</v>
      </c>
      <c r="AO1815">
        <f t="shared" si="716"/>
        <v>0</v>
      </c>
      <c r="AP1815">
        <f t="shared" si="717"/>
        <v>0</v>
      </c>
      <c r="AQ1815">
        <f t="shared" si="718"/>
        <v>0</v>
      </c>
      <c r="AR1815">
        <f t="shared" si="719"/>
        <v>0</v>
      </c>
      <c r="AS1815">
        <f t="shared" si="720"/>
        <v>0</v>
      </c>
      <c r="AT1815">
        <f t="shared" si="721"/>
        <v>0</v>
      </c>
      <c r="AU1815">
        <f t="shared" si="722"/>
        <v>0</v>
      </c>
      <c r="AV1815">
        <f t="shared" si="723"/>
        <v>0</v>
      </c>
      <c r="AW1815">
        <f t="shared" si="724"/>
        <v>0</v>
      </c>
      <c r="AX1815">
        <f t="shared" si="725"/>
        <v>0</v>
      </c>
      <c r="AY1815">
        <f t="shared" si="726"/>
        <v>0</v>
      </c>
      <c r="AZ1815">
        <f t="shared" si="727"/>
        <v>0</v>
      </c>
    </row>
    <row r="1816" spans="1:52" ht="15" customHeight="1">
      <c r="A1816" s="245"/>
      <c r="B1816" s="9"/>
      <c r="C1816" s="270" t="s">
        <v>1015</v>
      </c>
      <c r="D1816" s="389" t="str">
        <f t="shared" si="731"/>
        <v/>
      </c>
      <c r="E1816" s="390"/>
      <c r="F1816" s="391"/>
      <c r="G1816" s="480" t="str">
        <f t="shared" si="732"/>
        <v/>
      </c>
      <c r="H1816" s="481"/>
      <c r="I1816" s="481"/>
      <c r="J1816" s="481"/>
      <c r="K1816" s="481"/>
      <c r="L1816" s="482"/>
      <c r="M1816" s="27"/>
      <c r="N1816" s="27"/>
      <c r="O1816" s="27"/>
      <c r="P1816" s="27"/>
      <c r="Q1816" s="27"/>
      <c r="R1816" s="27"/>
      <c r="S1816" s="27"/>
      <c r="T1816" s="27"/>
      <c r="U1816" s="27"/>
      <c r="V1816" s="27"/>
      <c r="W1816" s="27"/>
      <c r="X1816" s="27"/>
      <c r="Y1816" s="27"/>
      <c r="Z1816" s="27"/>
      <c r="AA1816" s="27"/>
      <c r="AB1816" s="27"/>
      <c r="AC1816" s="27"/>
      <c r="AD1816" s="27"/>
      <c r="AI1816">
        <f t="shared" si="728"/>
        <v>0</v>
      </c>
      <c r="AJ1816">
        <f t="shared" si="729"/>
        <v>0</v>
      </c>
      <c r="AK1816">
        <f t="shared" si="730"/>
        <v>0</v>
      </c>
      <c r="AL1816">
        <f t="shared" si="713"/>
        <v>0</v>
      </c>
      <c r="AM1816">
        <f t="shared" si="714"/>
        <v>0</v>
      </c>
      <c r="AN1816">
        <f t="shared" si="715"/>
        <v>0</v>
      </c>
      <c r="AO1816">
        <f t="shared" si="716"/>
        <v>0</v>
      </c>
      <c r="AP1816">
        <f t="shared" si="717"/>
        <v>0</v>
      </c>
      <c r="AQ1816">
        <f t="shared" si="718"/>
        <v>0</v>
      </c>
      <c r="AR1816">
        <f t="shared" si="719"/>
        <v>0</v>
      </c>
      <c r="AS1816">
        <f t="shared" si="720"/>
        <v>0</v>
      </c>
      <c r="AT1816">
        <f t="shared" si="721"/>
        <v>0</v>
      </c>
      <c r="AU1816">
        <f t="shared" si="722"/>
        <v>0</v>
      </c>
      <c r="AV1816">
        <f t="shared" si="723"/>
        <v>0</v>
      </c>
      <c r="AW1816">
        <f t="shared" si="724"/>
        <v>0</v>
      </c>
      <c r="AX1816">
        <f t="shared" si="725"/>
        <v>0</v>
      </c>
      <c r="AY1816">
        <f t="shared" si="726"/>
        <v>0</v>
      </c>
      <c r="AZ1816">
        <f t="shared" si="727"/>
        <v>0</v>
      </c>
    </row>
    <row r="1817" spans="1:52" ht="15" customHeight="1">
      <c r="A1817" s="245"/>
      <c r="B1817" s="9"/>
      <c r="C1817" s="270" t="s">
        <v>1016</v>
      </c>
      <c r="D1817" s="389" t="str">
        <f t="shared" si="731"/>
        <v/>
      </c>
      <c r="E1817" s="390"/>
      <c r="F1817" s="391"/>
      <c r="G1817" s="480" t="str">
        <f t="shared" si="732"/>
        <v/>
      </c>
      <c r="H1817" s="481"/>
      <c r="I1817" s="481"/>
      <c r="J1817" s="481"/>
      <c r="K1817" s="481"/>
      <c r="L1817" s="482"/>
      <c r="M1817" s="27"/>
      <c r="N1817" s="27"/>
      <c r="O1817" s="27"/>
      <c r="P1817" s="27"/>
      <c r="Q1817" s="27"/>
      <c r="R1817" s="27"/>
      <c r="S1817" s="27"/>
      <c r="T1817" s="27"/>
      <c r="U1817" s="27"/>
      <c r="V1817" s="27"/>
      <c r="W1817" s="27"/>
      <c r="X1817" s="27"/>
      <c r="Y1817" s="27"/>
      <c r="Z1817" s="27"/>
      <c r="AA1817" s="27"/>
      <c r="AB1817" s="27"/>
      <c r="AC1817" s="27"/>
      <c r="AD1817" s="27"/>
      <c r="AI1817">
        <f t="shared" si="728"/>
        <v>0</v>
      </c>
      <c r="AJ1817">
        <f t="shared" si="729"/>
        <v>0</v>
      </c>
      <c r="AK1817">
        <f t="shared" si="730"/>
        <v>0</v>
      </c>
      <c r="AL1817">
        <f t="shared" si="713"/>
        <v>0</v>
      </c>
      <c r="AM1817">
        <f t="shared" si="714"/>
        <v>0</v>
      </c>
      <c r="AN1817">
        <f t="shared" si="715"/>
        <v>0</v>
      </c>
      <c r="AO1817">
        <f t="shared" si="716"/>
        <v>0</v>
      </c>
      <c r="AP1817">
        <f t="shared" si="717"/>
        <v>0</v>
      </c>
      <c r="AQ1817">
        <f t="shared" si="718"/>
        <v>0</v>
      </c>
      <c r="AR1817">
        <f t="shared" si="719"/>
        <v>0</v>
      </c>
      <c r="AS1817">
        <f t="shared" si="720"/>
        <v>0</v>
      </c>
      <c r="AT1817">
        <f t="shared" si="721"/>
        <v>0</v>
      </c>
      <c r="AU1817">
        <f t="shared" si="722"/>
        <v>0</v>
      </c>
      <c r="AV1817">
        <f t="shared" si="723"/>
        <v>0</v>
      </c>
      <c r="AW1817">
        <f t="shared" si="724"/>
        <v>0</v>
      </c>
      <c r="AX1817">
        <f t="shared" si="725"/>
        <v>0</v>
      </c>
      <c r="AY1817">
        <f t="shared" si="726"/>
        <v>0</v>
      </c>
      <c r="AZ1817">
        <f t="shared" si="727"/>
        <v>0</v>
      </c>
    </row>
    <row r="1818" spans="1:52" ht="15" customHeight="1">
      <c r="A1818" s="245"/>
      <c r="B1818" s="9"/>
      <c r="C1818" s="270" t="s">
        <v>1017</v>
      </c>
      <c r="D1818" s="389" t="str">
        <f t="shared" si="731"/>
        <v/>
      </c>
      <c r="E1818" s="390"/>
      <c r="F1818" s="391"/>
      <c r="G1818" s="480" t="str">
        <f t="shared" si="732"/>
        <v/>
      </c>
      <c r="H1818" s="481"/>
      <c r="I1818" s="481"/>
      <c r="J1818" s="481"/>
      <c r="K1818" s="481"/>
      <c r="L1818" s="482"/>
      <c r="M1818" s="27"/>
      <c r="N1818" s="27"/>
      <c r="O1818" s="27"/>
      <c r="P1818" s="27"/>
      <c r="Q1818" s="27"/>
      <c r="R1818" s="27"/>
      <c r="S1818" s="27"/>
      <c r="T1818" s="27"/>
      <c r="U1818" s="27"/>
      <c r="V1818" s="27"/>
      <c r="W1818" s="27"/>
      <c r="X1818" s="27"/>
      <c r="Y1818" s="27"/>
      <c r="Z1818" s="27"/>
      <c r="AA1818" s="27"/>
      <c r="AB1818" s="27"/>
      <c r="AC1818" s="27"/>
      <c r="AD1818" s="27"/>
      <c r="AI1818">
        <f t="shared" si="728"/>
        <v>0</v>
      </c>
      <c r="AJ1818">
        <f t="shared" si="729"/>
        <v>0</v>
      </c>
      <c r="AK1818">
        <f t="shared" si="730"/>
        <v>0</v>
      </c>
      <c r="AL1818">
        <f t="shared" si="713"/>
        <v>0</v>
      </c>
      <c r="AM1818">
        <f t="shared" si="714"/>
        <v>0</v>
      </c>
      <c r="AN1818">
        <f t="shared" si="715"/>
        <v>0</v>
      </c>
      <c r="AO1818">
        <f t="shared" si="716"/>
        <v>0</v>
      </c>
      <c r="AP1818">
        <f t="shared" si="717"/>
        <v>0</v>
      </c>
      <c r="AQ1818">
        <f t="shared" si="718"/>
        <v>0</v>
      </c>
      <c r="AR1818">
        <f t="shared" si="719"/>
        <v>0</v>
      </c>
      <c r="AS1818">
        <f t="shared" si="720"/>
        <v>0</v>
      </c>
      <c r="AT1818">
        <f t="shared" si="721"/>
        <v>0</v>
      </c>
      <c r="AU1818">
        <f t="shared" si="722"/>
        <v>0</v>
      </c>
      <c r="AV1818">
        <f t="shared" si="723"/>
        <v>0</v>
      </c>
      <c r="AW1818">
        <f t="shared" si="724"/>
        <v>0</v>
      </c>
      <c r="AX1818">
        <f t="shared" si="725"/>
        <v>0</v>
      </c>
      <c r="AY1818">
        <f t="shared" si="726"/>
        <v>0</v>
      </c>
      <c r="AZ1818">
        <f t="shared" si="727"/>
        <v>0</v>
      </c>
    </row>
    <row r="1819" spans="1:52" ht="15" customHeight="1">
      <c r="A1819" s="245"/>
      <c r="B1819" s="9"/>
      <c r="C1819" s="270" t="s">
        <v>1018</v>
      </c>
      <c r="D1819" s="389" t="str">
        <f t="shared" si="731"/>
        <v/>
      </c>
      <c r="E1819" s="390"/>
      <c r="F1819" s="391"/>
      <c r="G1819" s="480" t="str">
        <f t="shared" si="732"/>
        <v/>
      </c>
      <c r="H1819" s="481"/>
      <c r="I1819" s="481"/>
      <c r="J1819" s="481"/>
      <c r="K1819" s="481"/>
      <c r="L1819" s="482"/>
      <c r="M1819" s="27"/>
      <c r="N1819" s="27"/>
      <c r="O1819" s="27"/>
      <c r="P1819" s="27"/>
      <c r="Q1819" s="27"/>
      <c r="R1819" s="27"/>
      <c r="S1819" s="27"/>
      <c r="T1819" s="27"/>
      <c r="U1819" s="27"/>
      <c r="V1819" s="27"/>
      <c r="W1819" s="27"/>
      <c r="X1819" s="27"/>
      <c r="Y1819" s="27"/>
      <c r="Z1819" s="27"/>
      <c r="AA1819" s="27"/>
      <c r="AB1819" s="27"/>
      <c r="AC1819" s="27"/>
      <c r="AD1819" s="27"/>
      <c r="AI1819">
        <f t="shared" si="728"/>
        <v>0</v>
      </c>
      <c r="AJ1819">
        <f t="shared" si="729"/>
        <v>0</v>
      </c>
      <c r="AK1819">
        <f t="shared" si="730"/>
        <v>0</v>
      </c>
      <c r="AL1819">
        <f t="shared" si="713"/>
        <v>0</v>
      </c>
      <c r="AM1819">
        <f t="shared" si="714"/>
        <v>0</v>
      </c>
      <c r="AN1819">
        <f t="shared" si="715"/>
        <v>0</v>
      </c>
      <c r="AO1819">
        <f t="shared" si="716"/>
        <v>0</v>
      </c>
      <c r="AP1819">
        <f t="shared" si="717"/>
        <v>0</v>
      </c>
      <c r="AQ1819">
        <f t="shared" si="718"/>
        <v>0</v>
      </c>
      <c r="AR1819">
        <f t="shared" si="719"/>
        <v>0</v>
      </c>
      <c r="AS1819">
        <f t="shared" si="720"/>
        <v>0</v>
      </c>
      <c r="AT1819">
        <f t="shared" si="721"/>
        <v>0</v>
      </c>
      <c r="AU1819">
        <f t="shared" si="722"/>
        <v>0</v>
      </c>
      <c r="AV1819">
        <f t="shared" si="723"/>
        <v>0</v>
      </c>
      <c r="AW1819">
        <f t="shared" si="724"/>
        <v>0</v>
      </c>
      <c r="AX1819">
        <f t="shared" si="725"/>
        <v>0</v>
      </c>
      <c r="AY1819">
        <f t="shared" si="726"/>
        <v>0</v>
      </c>
      <c r="AZ1819">
        <f t="shared" si="727"/>
        <v>0</v>
      </c>
    </row>
    <row r="1820" spans="1:52" ht="15" customHeight="1">
      <c r="A1820" s="245"/>
      <c r="B1820" s="9"/>
      <c r="C1820" s="270" t="s">
        <v>1019</v>
      </c>
      <c r="D1820" s="389" t="str">
        <f t="shared" si="731"/>
        <v/>
      </c>
      <c r="E1820" s="390"/>
      <c r="F1820" s="391"/>
      <c r="G1820" s="480" t="str">
        <f t="shared" si="732"/>
        <v/>
      </c>
      <c r="H1820" s="481"/>
      <c r="I1820" s="481"/>
      <c r="J1820" s="481"/>
      <c r="K1820" s="481"/>
      <c r="L1820" s="482"/>
      <c r="M1820" s="27"/>
      <c r="N1820" s="27"/>
      <c r="O1820" s="27"/>
      <c r="P1820" s="27"/>
      <c r="Q1820" s="27"/>
      <c r="R1820" s="27"/>
      <c r="S1820" s="27"/>
      <c r="T1820" s="27"/>
      <c r="U1820" s="27"/>
      <c r="V1820" s="27"/>
      <c r="W1820" s="27"/>
      <c r="X1820" s="27"/>
      <c r="Y1820" s="27"/>
      <c r="Z1820" s="27"/>
      <c r="AA1820" s="27"/>
      <c r="AB1820" s="27"/>
      <c r="AC1820" s="27"/>
      <c r="AD1820" s="27"/>
      <c r="AI1820">
        <f t="shared" si="728"/>
        <v>0</v>
      </c>
      <c r="AJ1820">
        <f t="shared" si="729"/>
        <v>0</v>
      </c>
      <c r="AK1820">
        <f t="shared" si="730"/>
        <v>0</v>
      </c>
      <c r="AL1820">
        <f t="shared" si="713"/>
        <v>0</v>
      </c>
      <c r="AM1820">
        <f t="shared" si="714"/>
        <v>0</v>
      </c>
      <c r="AN1820">
        <f t="shared" si="715"/>
        <v>0</v>
      </c>
      <c r="AO1820">
        <f t="shared" si="716"/>
        <v>0</v>
      </c>
      <c r="AP1820">
        <f t="shared" si="717"/>
        <v>0</v>
      </c>
      <c r="AQ1820">
        <f t="shared" si="718"/>
        <v>0</v>
      </c>
      <c r="AR1820">
        <f t="shared" si="719"/>
        <v>0</v>
      </c>
      <c r="AS1820">
        <f t="shared" si="720"/>
        <v>0</v>
      </c>
      <c r="AT1820">
        <f t="shared" si="721"/>
        <v>0</v>
      </c>
      <c r="AU1820">
        <f t="shared" si="722"/>
        <v>0</v>
      </c>
      <c r="AV1820">
        <f t="shared" si="723"/>
        <v>0</v>
      </c>
      <c r="AW1820">
        <f t="shared" si="724"/>
        <v>0</v>
      </c>
      <c r="AX1820">
        <f t="shared" si="725"/>
        <v>0</v>
      </c>
      <c r="AY1820">
        <f t="shared" si="726"/>
        <v>0</v>
      </c>
      <c r="AZ1820">
        <f t="shared" si="727"/>
        <v>0</v>
      </c>
    </row>
    <row r="1821" spans="1:52" ht="15" customHeight="1">
      <c r="A1821" s="245"/>
      <c r="B1821" s="9"/>
      <c r="C1821" s="270" t="s">
        <v>1020</v>
      </c>
      <c r="D1821" s="389" t="str">
        <f t="shared" si="731"/>
        <v/>
      </c>
      <c r="E1821" s="390"/>
      <c r="F1821" s="391"/>
      <c r="G1821" s="480" t="str">
        <f t="shared" si="732"/>
        <v/>
      </c>
      <c r="H1821" s="481"/>
      <c r="I1821" s="481"/>
      <c r="J1821" s="481"/>
      <c r="K1821" s="481"/>
      <c r="L1821" s="482"/>
      <c r="M1821" s="27"/>
      <c r="N1821" s="27"/>
      <c r="O1821" s="27"/>
      <c r="P1821" s="27"/>
      <c r="Q1821" s="27"/>
      <c r="R1821" s="27"/>
      <c r="S1821" s="27"/>
      <c r="T1821" s="27"/>
      <c r="U1821" s="27"/>
      <c r="V1821" s="27"/>
      <c r="W1821" s="27"/>
      <c r="X1821" s="27"/>
      <c r="Y1821" s="27"/>
      <c r="Z1821" s="27"/>
      <c r="AA1821" s="27"/>
      <c r="AB1821" s="27"/>
      <c r="AC1821" s="27"/>
      <c r="AD1821" s="27"/>
      <c r="AI1821">
        <f t="shared" si="728"/>
        <v>0</v>
      </c>
      <c r="AJ1821">
        <f t="shared" si="729"/>
        <v>0</v>
      </c>
      <c r="AK1821">
        <f t="shared" si="730"/>
        <v>0</v>
      </c>
      <c r="AL1821">
        <f t="shared" ref="AL1821:AL1884" si="733">COUNTIF(Q1821:R1821,"NS")</f>
        <v>0</v>
      </c>
      <c r="AM1821">
        <f t="shared" ref="AM1821:AM1884" si="734">SUM(Q1821:R1821)</f>
        <v>0</v>
      </c>
      <c r="AN1821">
        <f t="shared" ref="AN1821:AN1884" si="735">IF(COUNTIF(P1821:R1821,"NA")=3,0,IF(COUNTA(P1821:R1821)=0,0,IF(OR(AND(P1821=0,AL1821&gt;0),AND(P1821="ns",AM1821&gt;0),AND(P1821="ns",AL1821=0,AM1821=0)),1,IF(OR(AND(P1821&gt;0,AL1821=2),AND(P1821="ns",AL1821=2),AND(P1821="ns",AM1821=0,AL1821&gt;0),P1821=AM1821),0,1))))</f>
        <v>0</v>
      </c>
      <c r="AO1821">
        <f t="shared" ref="AO1821:AO1884" si="736">COUNTIF(T1821:U1821,"NS")</f>
        <v>0</v>
      </c>
      <c r="AP1821">
        <f t="shared" ref="AP1821:AP1884" si="737">SUM(T1821:U1821)</f>
        <v>0</v>
      </c>
      <c r="AQ1821">
        <f t="shared" ref="AQ1821:AQ1884" si="738">IF(COUNTIF(S1821:U1821,"NA")=3,0,IF(COUNTA(S1821:U1821)=0,0,IF(OR(AND(S1821=0,AO1821&gt;0),AND(S1821="ns",AP1821&gt;0),AND(S1821="ns",AO1821=0,AP1821=0)),1,IF(OR(AND(S1821&gt;0,AO1821=2),AND(S1821="ns",AO1821=2),AND(S1821="ns",AP1821=0,AO1821&gt;0),S1821=AP1821),0,1))))</f>
        <v>0</v>
      </c>
      <c r="AR1821">
        <f t="shared" ref="AR1821:AR1884" si="739">COUNTIF(W1821:X1821,"NS")</f>
        <v>0</v>
      </c>
      <c r="AS1821">
        <f t="shared" ref="AS1821:AS1884" si="740">SUM(W1821:X1821)</f>
        <v>0</v>
      </c>
      <c r="AT1821">
        <f t="shared" ref="AT1821:AT1884" si="741">IF(COUNTIF(V1821:X1821,"NA")=3,0,IF(COUNTA(V1821:X1821)=0,0,IF(OR(AND(V1821=0,AR1821&gt;0),AND(V1821="ns",AS1821&gt;0),AND(V1821="ns",AR1821=0,AS1821=0)),1,IF(OR(AND(V1821&gt;0,AR1821=2),AND(V1821="ns",AR1821=2),AND(V1821="ns",AS1821=0,AR1821&gt;0),V1821=AS1821),0,1))))</f>
        <v>0</v>
      </c>
      <c r="AU1821">
        <f t="shared" ref="AU1821:AU1884" si="742">COUNTIF(Z1821:AA1821,"NS")</f>
        <v>0</v>
      </c>
      <c r="AV1821">
        <f t="shared" ref="AV1821:AV1884" si="743">SUM(Z1821:AA1821)</f>
        <v>0</v>
      </c>
      <c r="AW1821">
        <f t="shared" ref="AW1821:AW1884" si="744">IF(COUNTIF(Y1821:AA1821,"NA")=3,0,IF(COUNTA(Y1821:AA1821)=0,0,IF(OR(AND(Y1821=0,AU1821&gt;0),AND(Y1821="ns",AV1821&gt;0),AND(Y1821="ns",AU1821=0,AV1821=0)),1,IF(OR(AND(Y1821&gt;0,AU1821=2),AND(Y1821="ns",AU1821=2),AND(Y1821="ns",AV1821=0,AU1821&gt;0),Y1821=AV1821),0,1))))</f>
        <v>0</v>
      </c>
      <c r="AX1821">
        <f t="shared" ref="AX1821:AX1884" si="745">COUNTIF(AC1821:AD1821,"NS")</f>
        <v>0</v>
      </c>
      <c r="AY1821">
        <f t="shared" ref="AY1821:AY1884" si="746">SUM(AC1821:AD1821)</f>
        <v>0</v>
      </c>
      <c r="AZ1821">
        <f t="shared" ref="AZ1821:AZ1884" si="747">IF(COUNTIF(AB1821:AD1821,"NA")=3,0,IF(COUNTA(AB1821:AD1821)=0,0,IF(OR(AND(AB1821=0,AX1821&gt;0),AND(AB1821="ns",AY1821&gt;0),AND(AB1821="ns",AX1821=0,AY1821=0)),1,IF(OR(AND(AB1821&gt;0,AX1821=2),AND(AB1821="ns",AX1821=2),AND(AB1821="ns",AY1821=0,AX1821&gt;0),AB1821=AY1821),0,1))))</f>
        <v>0</v>
      </c>
    </row>
    <row r="1822" spans="1:52" ht="15" customHeight="1">
      <c r="A1822" s="245"/>
      <c r="B1822" s="9"/>
      <c r="C1822" s="270" t="s">
        <v>1021</v>
      </c>
      <c r="D1822" s="389" t="str">
        <f t="shared" si="731"/>
        <v/>
      </c>
      <c r="E1822" s="390"/>
      <c r="F1822" s="391"/>
      <c r="G1822" s="480" t="str">
        <f t="shared" si="732"/>
        <v/>
      </c>
      <c r="H1822" s="481"/>
      <c r="I1822" s="481"/>
      <c r="J1822" s="481"/>
      <c r="K1822" s="481"/>
      <c r="L1822" s="482"/>
      <c r="M1822" s="27"/>
      <c r="N1822" s="27"/>
      <c r="O1822" s="27"/>
      <c r="P1822" s="27"/>
      <c r="Q1822" s="27"/>
      <c r="R1822" s="27"/>
      <c r="S1822" s="27"/>
      <c r="T1822" s="27"/>
      <c r="U1822" s="27"/>
      <c r="V1822" s="27"/>
      <c r="W1822" s="27"/>
      <c r="X1822" s="27"/>
      <c r="Y1822" s="27"/>
      <c r="Z1822" s="27"/>
      <c r="AA1822" s="27"/>
      <c r="AB1822" s="27"/>
      <c r="AC1822" s="27"/>
      <c r="AD1822" s="27"/>
      <c r="AI1822">
        <f t="shared" ref="AI1822:AI1885" si="748">COUNTIF(N1822:O1822,"NS")</f>
        <v>0</v>
      </c>
      <c r="AJ1822">
        <f t="shared" ref="AJ1822:AJ1885" si="749">SUM(N1822:O1822)</f>
        <v>0</v>
      </c>
      <c r="AK1822">
        <f t="shared" ref="AK1822:AK1885" si="750">IF(COUNTIF(M1822:O1822,"NA")=3,0,IF(COUNTA(M1822:O1822)=0,0,IF(OR(AND(M1822=0,AI1822&gt;0),AND(M1822="ns",AJ1822&gt;0),AND(M1822="ns",AI1822=0,AJ1822=0)),1,IF(OR(AND(M1822&gt;0,AI1822=2),AND(M1822="ns",AI1822=2),AND(M1822="ns",AJ1822=0,AI1822&gt;0),M1822=AJ1822),0,1))))</f>
        <v>0</v>
      </c>
      <c r="AL1822">
        <f t="shared" si="733"/>
        <v>0</v>
      </c>
      <c r="AM1822">
        <f t="shared" si="734"/>
        <v>0</v>
      </c>
      <c r="AN1822">
        <f t="shared" si="735"/>
        <v>0</v>
      </c>
      <c r="AO1822">
        <f t="shared" si="736"/>
        <v>0</v>
      </c>
      <c r="AP1822">
        <f t="shared" si="737"/>
        <v>0</v>
      </c>
      <c r="AQ1822">
        <f t="shared" si="738"/>
        <v>0</v>
      </c>
      <c r="AR1822">
        <f t="shared" si="739"/>
        <v>0</v>
      </c>
      <c r="AS1822">
        <f t="shared" si="740"/>
        <v>0</v>
      </c>
      <c r="AT1822">
        <f t="shared" si="741"/>
        <v>0</v>
      </c>
      <c r="AU1822">
        <f t="shared" si="742"/>
        <v>0</v>
      </c>
      <c r="AV1822">
        <f t="shared" si="743"/>
        <v>0</v>
      </c>
      <c r="AW1822">
        <f t="shared" si="744"/>
        <v>0</v>
      </c>
      <c r="AX1822">
        <f t="shared" si="745"/>
        <v>0</v>
      </c>
      <c r="AY1822">
        <f t="shared" si="746"/>
        <v>0</v>
      </c>
      <c r="AZ1822">
        <f t="shared" si="747"/>
        <v>0</v>
      </c>
    </row>
    <row r="1823" spans="1:52" ht="15" customHeight="1">
      <c r="A1823" s="245"/>
      <c r="B1823" s="9"/>
      <c r="C1823" s="270" t="s">
        <v>1022</v>
      </c>
      <c r="D1823" s="389" t="str">
        <f t="shared" ref="D1823:D1886" si="751">IF(D1242="","",D1242)</f>
        <v/>
      </c>
      <c r="E1823" s="390"/>
      <c r="F1823" s="391"/>
      <c r="G1823" s="480" t="str">
        <f t="shared" ref="G1823:G1886" si="752">IF(G1242="","",G1242)</f>
        <v/>
      </c>
      <c r="H1823" s="481"/>
      <c r="I1823" s="481"/>
      <c r="J1823" s="481"/>
      <c r="K1823" s="481"/>
      <c r="L1823" s="482"/>
      <c r="M1823" s="27"/>
      <c r="N1823" s="27"/>
      <c r="O1823" s="27"/>
      <c r="P1823" s="27"/>
      <c r="Q1823" s="27"/>
      <c r="R1823" s="27"/>
      <c r="S1823" s="27"/>
      <c r="T1823" s="27"/>
      <c r="U1823" s="27"/>
      <c r="V1823" s="27"/>
      <c r="W1823" s="27"/>
      <c r="X1823" s="27"/>
      <c r="Y1823" s="27"/>
      <c r="Z1823" s="27"/>
      <c r="AA1823" s="27"/>
      <c r="AB1823" s="27"/>
      <c r="AC1823" s="27"/>
      <c r="AD1823" s="27"/>
      <c r="AI1823">
        <f t="shared" si="748"/>
        <v>0</v>
      </c>
      <c r="AJ1823">
        <f t="shared" si="749"/>
        <v>0</v>
      </c>
      <c r="AK1823">
        <f t="shared" si="750"/>
        <v>0</v>
      </c>
      <c r="AL1823">
        <f t="shared" si="733"/>
        <v>0</v>
      </c>
      <c r="AM1823">
        <f t="shared" si="734"/>
        <v>0</v>
      </c>
      <c r="AN1823">
        <f t="shared" si="735"/>
        <v>0</v>
      </c>
      <c r="AO1823">
        <f t="shared" si="736"/>
        <v>0</v>
      </c>
      <c r="AP1823">
        <f t="shared" si="737"/>
        <v>0</v>
      </c>
      <c r="AQ1823">
        <f t="shared" si="738"/>
        <v>0</v>
      </c>
      <c r="AR1823">
        <f t="shared" si="739"/>
        <v>0</v>
      </c>
      <c r="AS1823">
        <f t="shared" si="740"/>
        <v>0</v>
      </c>
      <c r="AT1823">
        <f t="shared" si="741"/>
        <v>0</v>
      </c>
      <c r="AU1823">
        <f t="shared" si="742"/>
        <v>0</v>
      </c>
      <c r="AV1823">
        <f t="shared" si="743"/>
        <v>0</v>
      </c>
      <c r="AW1823">
        <f t="shared" si="744"/>
        <v>0</v>
      </c>
      <c r="AX1823">
        <f t="shared" si="745"/>
        <v>0</v>
      </c>
      <c r="AY1823">
        <f t="shared" si="746"/>
        <v>0</v>
      </c>
      <c r="AZ1823">
        <f t="shared" si="747"/>
        <v>0</v>
      </c>
    </row>
    <row r="1824" spans="1:52" ht="15" customHeight="1">
      <c r="A1824" s="245"/>
      <c r="B1824" s="9"/>
      <c r="C1824" s="270" t="s">
        <v>1023</v>
      </c>
      <c r="D1824" s="389" t="str">
        <f t="shared" si="751"/>
        <v/>
      </c>
      <c r="E1824" s="390"/>
      <c r="F1824" s="391"/>
      <c r="G1824" s="480" t="str">
        <f t="shared" si="752"/>
        <v/>
      </c>
      <c r="H1824" s="481"/>
      <c r="I1824" s="481"/>
      <c r="J1824" s="481"/>
      <c r="K1824" s="481"/>
      <c r="L1824" s="482"/>
      <c r="M1824" s="27"/>
      <c r="N1824" s="27"/>
      <c r="O1824" s="27"/>
      <c r="P1824" s="27"/>
      <c r="Q1824" s="27"/>
      <c r="R1824" s="27"/>
      <c r="S1824" s="27"/>
      <c r="T1824" s="27"/>
      <c r="U1824" s="27"/>
      <c r="V1824" s="27"/>
      <c r="W1824" s="27"/>
      <c r="X1824" s="27"/>
      <c r="Y1824" s="27"/>
      <c r="Z1824" s="27"/>
      <c r="AA1824" s="27"/>
      <c r="AB1824" s="27"/>
      <c r="AC1824" s="27"/>
      <c r="AD1824" s="27"/>
      <c r="AI1824">
        <f t="shared" si="748"/>
        <v>0</v>
      </c>
      <c r="AJ1824">
        <f t="shared" si="749"/>
        <v>0</v>
      </c>
      <c r="AK1824">
        <f t="shared" si="750"/>
        <v>0</v>
      </c>
      <c r="AL1824">
        <f t="shared" si="733"/>
        <v>0</v>
      </c>
      <c r="AM1824">
        <f t="shared" si="734"/>
        <v>0</v>
      </c>
      <c r="AN1824">
        <f t="shared" si="735"/>
        <v>0</v>
      </c>
      <c r="AO1824">
        <f t="shared" si="736"/>
        <v>0</v>
      </c>
      <c r="AP1824">
        <f t="shared" si="737"/>
        <v>0</v>
      </c>
      <c r="AQ1824">
        <f t="shared" si="738"/>
        <v>0</v>
      </c>
      <c r="AR1824">
        <f t="shared" si="739"/>
        <v>0</v>
      </c>
      <c r="AS1824">
        <f t="shared" si="740"/>
        <v>0</v>
      </c>
      <c r="AT1824">
        <f t="shared" si="741"/>
        <v>0</v>
      </c>
      <c r="AU1824">
        <f t="shared" si="742"/>
        <v>0</v>
      </c>
      <c r="AV1824">
        <f t="shared" si="743"/>
        <v>0</v>
      </c>
      <c r="AW1824">
        <f t="shared" si="744"/>
        <v>0</v>
      </c>
      <c r="AX1824">
        <f t="shared" si="745"/>
        <v>0</v>
      </c>
      <c r="AY1824">
        <f t="shared" si="746"/>
        <v>0</v>
      </c>
      <c r="AZ1824">
        <f t="shared" si="747"/>
        <v>0</v>
      </c>
    </row>
    <row r="1825" spans="1:52" ht="15" customHeight="1">
      <c r="A1825" s="245"/>
      <c r="B1825" s="9"/>
      <c r="C1825" s="270" t="s">
        <v>1024</v>
      </c>
      <c r="D1825" s="389" t="str">
        <f t="shared" si="751"/>
        <v/>
      </c>
      <c r="E1825" s="390"/>
      <c r="F1825" s="391"/>
      <c r="G1825" s="480" t="str">
        <f t="shared" si="752"/>
        <v/>
      </c>
      <c r="H1825" s="481"/>
      <c r="I1825" s="481"/>
      <c r="J1825" s="481"/>
      <c r="K1825" s="481"/>
      <c r="L1825" s="482"/>
      <c r="M1825" s="27"/>
      <c r="N1825" s="27"/>
      <c r="O1825" s="27"/>
      <c r="P1825" s="27"/>
      <c r="Q1825" s="27"/>
      <c r="R1825" s="27"/>
      <c r="S1825" s="27"/>
      <c r="T1825" s="27"/>
      <c r="U1825" s="27"/>
      <c r="V1825" s="27"/>
      <c r="W1825" s="27"/>
      <c r="X1825" s="27"/>
      <c r="Y1825" s="27"/>
      <c r="Z1825" s="27"/>
      <c r="AA1825" s="27"/>
      <c r="AB1825" s="27"/>
      <c r="AC1825" s="27"/>
      <c r="AD1825" s="27"/>
      <c r="AI1825">
        <f t="shared" si="748"/>
        <v>0</v>
      </c>
      <c r="AJ1825">
        <f t="shared" si="749"/>
        <v>0</v>
      </c>
      <c r="AK1825">
        <f t="shared" si="750"/>
        <v>0</v>
      </c>
      <c r="AL1825">
        <f t="shared" si="733"/>
        <v>0</v>
      </c>
      <c r="AM1825">
        <f t="shared" si="734"/>
        <v>0</v>
      </c>
      <c r="AN1825">
        <f t="shared" si="735"/>
        <v>0</v>
      </c>
      <c r="AO1825">
        <f t="shared" si="736"/>
        <v>0</v>
      </c>
      <c r="AP1825">
        <f t="shared" si="737"/>
        <v>0</v>
      </c>
      <c r="AQ1825">
        <f t="shared" si="738"/>
        <v>0</v>
      </c>
      <c r="AR1825">
        <f t="shared" si="739"/>
        <v>0</v>
      </c>
      <c r="AS1825">
        <f t="shared" si="740"/>
        <v>0</v>
      </c>
      <c r="AT1825">
        <f t="shared" si="741"/>
        <v>0</v>
      </c>
      <c r="AU1825">
        <f t="shared" si="742"/>
        <v>0</v>
      </c>
      <c r="AV1825">
        <f t="shared" si="743"/>
        <v>0</v>
      </c>
      <c r="AW1825">
        <f t="shared" si="744"/>
        <v>0</v>
      </c>
      <c r="AX1825">
        <f t="shared" si="745"/>
        <v>0</v>
      </c>
      <c r="AY1825">
        <f t="shared" si="746"/>
        <v>0</v>
      </c>
      <c r="AZ1825">
        <f t="shared" si="747"/>
        <v>0</v>
      </c>
    </row>
    <row r="1826" spans="1:52" ht="15" customHeight="1">
      <c r="A1826" s="245"/>
      <c r="B1826" s="9"/>
      <c r="C1826" s="270" t="s">
        <v>1025</v>
      </c>
      <c r="D1826" s="389" t="str">
        <f t="shared" si="751"/>
        <v/>
      </c>
      <c r="E1826" s="390"/>
      <c r="F1826" s="391"/>
      <c r="G1826" s="480" t="str">
        <f t="shared" si="752"/>
        <v/>
      </c>
      <c r="H1826" s="481"/>
      <c r="I1826" s="481"/>
      <c r="J1826" s="481"/>
      <c r="K1826" s="481"/>
      <c r="L1826" s="482"/>
      <c r="M1826" s="27"/>
      <c r="N1826" s="27"/>
      <c r="O1826" s="27"/>
      <c r="P1826" s="27"/>
      <c r="Q1826" s="27"/>
      <c r="R1826" s="27"/>
      <c r="S1826" s="27"/>
      <c r="T1826" s="27"/>
      <c r="U1826" s="27"/>
      <c r="V1826" s="27"/>
      <c r="W1826" s="27"/>
      <c r="X1826" s="27"/>
      <c r="Y1826" s="27"/>
      <c r="Z1826" s="27"/>
      <c r="AA1826" s="27"/>
      <c r="AB1826" s="27"/>
      <c r="AC1826" s="27"/>
      <c r="AD1826" s="27"/>
      <c r="AI1826">
        <f t="shared" si="748"/>
        <v>0</v>
      </c>
      <c r="AJ1826">
        <f t="shared" si="749"/>
        <v>0</v>
      </c>
      <c r="AK1826">
        <f t="shared" si="750"/>
        <v>0</v>
      </c>
      <c r="AL1826">
        <f t="shared" si="733"/>
        <v>0</v>
      </c>
      <c r="AM1826">
        <f t="shared" si="734"/>
        <v>0</v>
      </c>
      <c r="AN1826">
        <f t="shared" si="735"/>
        <v>0</v>
      </c>
      <c r="AO1826">
        <f t="shared" si="736"/>
        <v>0</v>
      </c>
      <c r="AP1826">
        <f t="shared" si="737"/>
        <v>0</v>
      </c>
      <c r="AQ1826">
        <f t="shared" si="738"/>
        <v>0</v>
      </c>
      <c r="AR1826">
        <f t="shared" si="739"/>
        <v>0</v>
      </c>
      <c r="AS1826">
        <f t="shared" si="740"/>
        <v>0</v>
      </c>
      <c r="AT1826">
        <f t="shared" si="741"/>
        <v>0</v>
      </c>
      <c r="AU1826">
        <f t="shared" si="742"/>
        <v>0</v>
      </c>
      <c r="AV1826">
        <f t="shared" si="743"/>
        <v>0</v>
      </c>
      <c r="AW1826">
        <f t="shared" si="744"/>
        <v>0</v>
      </c>
      <c r="AX1826">
        <f t="shared" si="745"/>
        <v>0</v>
      </c>
      <c r="AY1826">
        <f t="shared" si="746"/>
        <v>0</v>
      </c>
      <c r="AZ1826">
        <f t="shared" si="747"/>
        <v>0</v>
      </c>
    </row>
    <row r="1827" spans="1:52" ht="15" customHeight="1">
      <c r="A1827" s="245"/>
      <c r="B1827" s="9"/>
      <c r="C1827" s="270" t="s">
        <v>1026</v>
      </c>
      <c r="D1827" s="389" t="str">
        <f t="shared" si="751"/>
        <v/>
      </c>
      <c r="E1827" s="390"/>
      <c r="F1827" s="391"/>
      <c r="G1827" s="480" t="str">
        <f t="shared" si="752"/>
        <v/>
      </c>
      <c r="H1827" s="481"/>
      <c r="I1827" s="481"/>
      <c r="J1827" s="481"/>
      <c r="K1827" s="481"/>
      <c r="L1827" s="482"/>
      <c r="M1827" s="27"/>
      <c r="N1827" s="27"/>
      <c r="O1827" s="27"/>
      <c r="P1827" s="27"/>
      <c r="Q1827" s="27"/>
      <c r="R1827" s="27"/>
      <c r="S1827" s="27"/>
      <c r="T1827" s="27"/>
      <c r="U1827" s="27"/>
      <c r="V1827" s="27"/>
      <c r="W1827" s="27"/>
      <c r="X1827" s="27"/>
      <c r="Y1827" s="27"/>
      <c r="Z1827" s="27"/>
      <c r="AA1827" s="27"/>
      <c r="AB1827" s="27"/>
      <c r="AC1827" s="27"/>
      <c r="AD1827" s="27"/>
      <c r="AI1827">
        <f t="shared" si="748"/>
        <v>0</v>
      </c>
      <c r="AJ1827">
        <f t="shared" si="749"/>
        <v>0</v>
      </c>
      <c r="AK1827">
        <f t="shared" si="750"/>
        <v>0</v>
      </c>
      <c r="AL1827">
        <f t="shared" si="733"/>
        <v>0</v>
      </c>
      <c r="AM1827">
        <f t="shared" si="734"/>
        <v>0</v>
      </c>
      <c r="AN1827">
        <f t="shared" si="735"/>
        <v>0</v>
      </c>
      <c r="AO1827">
        <f t="shared" si="736"/>
        <v>0</v>
      </c>
      <c r="AP1827">
        <f t="shared" si="737"/>
        <v>0</v>
      </c>
      <c r="AQ1827">
        <f t="shared" si="738"/>
        <v>0</v>
      </c>
      <c r="AR1827">
        <f t="shared" si="739"/>
        <v>0</v>
      </c>
      <c r="AS1827">
        <f t="shared" si="740"/>
        <v>0</v>
      </c>
      <c r="AT1827">
        <f t="shared" si="741"/>
        <v>0</v>
      </c>
      <c r="AU1827">
        <f t="shared" si="742"/>
        <v>0</v>
      </c>
      <c r="AV1827">
        <f t="shared" si="743"/>
        <v>0</v>
      </c>
      <c r="AW1827">
        <f t="shared" si="744"/>
        <v>0</v>
      </c>
      <c r="AX1827">
        <f t="shared" si="745"/>
        <v>0</v>
      </c>
      <c r="AY1827">
        <f t="shared" si="746"/>
        <v>0</v>
      </c>
      <c r="AZ1827">
        <f t="shared" si="747"/>
        <v>0</v>
      </c>
    </row>
    <row r="1828" spans="1:52" ht="15" customHeight="1">
      <c r="A1828" s="245"/>
      <c r="B1828" s="9"/>
      <c r="C1828" s="270" t="s">
        <v>1027</v>
      </c>
      <c r="D1828" s="389" t="str">
        <f t="shared" si="751"/>
        <v/>
      </c>
      <c r="E1828" s="390"/>
      <c r="F1828" s="391"/>
      <c r="G1828" s="480" t="str">
        <f t="shared" si="752"/>
        <v/>
      </c>
      <c r="H1828" s="481"/>
      <c r="I1828" s="481"/>
      <c r="J1828" s="481"/>
      <c r="K1828" s="481"/>
      <c r="L1828" s="482"/>
      <c r="M1828" s="27"/>
      <c r="N1828" s="27"/>
      <c r="O1828" s="27"/>
      <c r="P1828" s="27"/>
      <c r="Q1828" s="27"/>
      <c r="R1828" s="27"/>
      <c r="S1828" s="27"/>
      <c r="T1828" s="27"/>
      <c r="U1828" s="27"/>
      <c r="V1828" s="27"/>
      <c r="W1828" s="27"/>
      <c r="X1828" s="27"/>
      <c r="Y1828" s="27"/>
      <c r="Z1828" s="27"/>
      <c r="AA1828" s="27"/>
      <c r="AB1828" s="27"/>
      <c r="AC1828" s="27"/>
      <c r="AD1828" s="27"/>
      <c r="AI1828">
        <f t="shared" si="748"/>
        <v>0</v>
      </c>
      <c r="AJ1828">
        <f t="shared" si="749"/>
        <v>0</v>
      </c>
      <c r="AK1828">
        <f t="shared" si="750"/>
        <v>0</v>
      </c>
      <c r="AL1828">
        <f t="shared" si="733"/>
        <v>0</v>
      </c>
      <c r="AM1828">
        <f t="shared" si="734"/>
        <v>0</v>
      </c>
      <c r="AN1828">
        <f t="shared" si="735"/>
        <v>0</v>
      </c>
      <c r="AO1828">
        <f t="shared" si="736"/>
        <v>0</v>
      </c>
      <c r="AP1828">
        <f t="shared" si="737"/>
        <v>0</v>
      </c>
      <c r="AQ1828">
        <f t="shared" si="738"/>
        <v>0</v>
      </c>
      <c r="AR1828">
        <f t="shared" si="739"/>
        <v>0</v>
      </c>
      <c r="AS1828">
        <f t="shared" si="740"/>
        <v>0</v>
      </c>
      <c r="AT1828">
        <f t="shared" si="741"/>
        <v>0</v>
      </c>
      <c r="AU1828">
        <f t="shared" si="742"/>
        <v>0</v>
      </c>
      <c r="AV1828">
        <f t="shared" si="743"/>
        <v>0</v>
      </c>
      <c r="AW1828">
        <f t="shared" si="744"/>
        <v>0</v>
      </c>
      <c r="AX1828">
        <f t="shared" si="745"/>
        <v>0</v>
      </c>
      <c r="AY1828">
        <f t="shared" si="746"/>
        <v>0</v>
      </c>
      <c r="AZ1828">
        <f t="shared" si="747"/>
        <v>0</v>
      </c>
    </row>
    <row r="1829" spans="1:52" ht="15" customHeight="1">
      <c r="A1829" s="245"/>
      <c r="B1829" s="9"/>
      <c r="C1829" s="270" t="s">
        <v>1028</v>
      </c>
      <c r="D1829" s="389" t="str">
        <f t="shared" si="751"/>
        <v/>
      </c>
      <c r="E1829" s="390"/>
      <c r="F1829" s="391"/>
      <c r="G1829" s="480" t="str">
        <f t="shared" si="752"/>
        <v/>
      </c>
      <c r="H1829" s="481"/>
      <c r="I1829" s="481"/>
      <c r="J1829" s="481"/>
      <c r="K1829" s="481"/>
      <c r="L1829" s="482"/>
      <c r="M1829" s="27"/>
      <c r="N1829" s="27"/>
      <c r="O1829" s="27"/>
      <c r="P1829" s="27"/>
      <c r="Q1829" s="27"/>
      <c r="R1829" s="27"/>
      <c r="S1829" s="27"/>
      <c r="T1829" s="27"/>
      <c r="U1829" s="27"/>
      <c r="V1829" s="27"/>
      <c r="W1829" s="27"/>
      <c r="X1829" s="27"/>
      <c r="Y1829" s="27"/>
      <c r="Z1829" s="27"/>
      <c r="AA1829" s="27"/>
      <c r="AB1829" s="27"/>
      <c r="AC1829" s="27"/>
      <c r="AD1829" s="27"/>
      <c r="AI1829">
        <f t="shared" si="748"/>
        <v>0</v>
      </c>
      <c r="AJ1829">
        <f t="shared" si="749"/>
        <v>0</v>
      </c>
      <c r="AK1829">
        <f t="shared" si="750"/>
        <v>0</v>
      </c>
      <c r="AL1829">
        <f t="shared" si="733"/>
        <v>0</v>
      </c>
      <c r="AM1829">
        <f t="shared" si="734"/>
        <v>0</v>
      </c>
      <c r="AN1829">
        <f t="shared" si="735"/>
        <v>0</v>
      </c>
      <c r="AO1829">
        <f t="shared" si="736"/>
        <v>0</v>
      </c>
      <c r="AP1829">
        <f t="shared" si="737"/>
        <v>0</v>
      </c>
      <c r="AQ1829">
        <f t="shared" si="738"/>
        <v>0</v>
      </c>
      <c r="AR1829">
        <f t="shared" si="739"/>
        <v>0</v>
      </c>
      <c r="AS1829">
        <f t="shared" si="740"/>
        <v>0</v>
      </c>
      <c r="AT1829">
        <f t="shared" si="741"/>
        <v>0</v>
      </c>
      <c r="AU1829">
        <f t="shared" si="742"/>
        <v>0</v>
      </c>
      <c r="AV1829">
        <f t="shared" si="743"/>
        <v>0</v>
      </c>
      <c r="AW1829">
        <f t="shared" si="744"/>
        <v>0</v>
      </c>
      <c r="AX1829">
        <f t="shared" si="745"/>
        <v>0</v>
      </c>
      <c r="AY1829">
        <f t="shared" si="746"/>
        <v>0</v>
      </c>
      <c r="AZ1829">
        <f t="shared" si="747"/>
        <v>0</v>
      </c>
    </row>
    <row r="1830" spans="1:52" ht="15" customHeight="1">
      <c r="A1830" s="245"/>
      <c r="B1830" s="9"/>
      <c r="C1830" s="270" t="s">
        <v>1029</v>
      </c>
      <c r="D1830" s="389" t="str">
        <f t="shared" si="751"/>
        <v/>
      </c>
      <c r="E1830" s="390"/>
      <c r="F1830" s="391"/>
      <c r="G1830" s="480" t="str">
        <f t="shared" si="752"/>
        <v/>
      </c>
      <c r="H1830" s="481"/>
      <c r="I1830" s="481"/>
      <c r="J1830" s="481"/>
      <c r="K1830" s="481"/>
      <c r="L1830" s="482"/>
      <c r="M1830" s="27"/>
      <c r="N1830" s="27"/>
      <c r="O1830" s="27"/>
      <c r="P1830" s="27"/>
      <c r="Q1830" s="27"/>
      <c r="R1830" s="27"/>
      <c r="S1830" s="27"/>
      <c r="T1830" s="27"/>
      <c r="U1830" s="27"/>
      <c r="V1830" s="27"/>
      <c r="W1830" s="27"/>
      <c r="X1830" s="27"/>
      <c r="Y1830" s="27"/>
      <c r="Z1830" s="27"/>
      <c r="AA1830" s="27"/>
      <c r="AB1830" s="27"/>
      <c r="AC1830" s="27"/>
      <c r="AD1830" s="27"/>
      <c r="AI1830">
        <f t="shared" si="748"/>
        <v>0</v>
      </c>
      <c r="AJ1830">
        <f t="shared" si="749"/>
        <v>0</v>
      </c>
      <c r="AK1830">
        <f t="shared" si="750"/>
        <v>0</v>
      </c>
      <c r="AL1830">
        <f t="shared" si="733"/>
        <v>0</v>
      </c>
      <c r="AM1830">
        <f t="shared" si="734"/>
        <v>0</v>
      </c>
      <c r="AN1830">
        <f t="shared" si="735"/>
        <v>0</v>
      </c>
      <c r="AO1830">
        <f t="shared" si="736"/>
        <v>0</v>
      </c>
      <c r="AP1830">
        <f t="shared" si="737"/>
        <v>0</v>
      </c>
      <c r="AQ1830">
        <f t="shared" si="738"/>
        <v>0</v>
      </c>
      <c r="AR1830">
        <f t="shared" si="739"/>
        <v>0</v>
      </c>
      <c r="AS1830">
        <f t="shared" si="740"/>
        <v>0</v>
      </c>
      <c r="AT1830">
        <f t="shared" si="741"/>
        <v>0</v>
      </c>
      <c r="AU1830">
        <f t="shared" si="742"/>
        <v>0</v>
      </c>
      <c r="AV1830">
        <f t="shared" si="743"/>
        <v>0</v>
      </c>
      <c r="AW1830">
        <f t="shared" si="744"/>
        <v>0</v>
      </c>
      <c r="AX1830">
        <f t="shared" si="745"/>
        <v>0</v>
      </c>
      <c r="AY1830">
        <f t="shared" si="746"/>
        <v>0</v>
      </c>
      <c r="AZ1830">
        <f t="shared" si="747"/>
        <v>0</v>
      </c>
    </row>
    <row r="1831" spans="1:52" ht="15" customHeight="1">
      <c r="A1831" s="245"/>
      <c r="B1831" s="9"/>
      <c r="C1831" s="270" t="s">
        <v>1030</v>
      </c>
      <c r="D1831" s="389" t="str">
        <f t="shared" si="751"/>
        <v/>
      </c>
      <c r="E1831" s="390"/>
      <c r="F1831" s="391"/>
      <c r="G1831" s="480" t="str">
        <f t="shared" si="752"/>
        <v/>
      </c>
      <c r="H1831" s="481"/>
      <c r="I1831" s="481"/>
      <c r="J1831" s="481"/>
      <c r="K1831" s="481"/>
      <c r="L1831" s="482"/>
      <c r="M1831" s="27"/>
      <c r="N1831" s="27"/>
      <c r="O1831" s="27"/>
      <c r="P1831" s="27"/>
      <c r="Q1831" s="27"/>
      <c r="R1831" s="27"/>
      <c r="S1831" s="27"/>
      <c r="T1831" s="27"/>
      <c r="U1831" s="27"/>
      <c r="V1831" s="27"/>
      <c r="W1831" s="27"/>
      <c r="X1831" s="27"/>
      <c r="Y1831" s="27"/>
      <c r="Z1831" s="27"/>
      <c r="AA1831" s="27"/>
      <c r="AB1831" s="27"/>
      <c r="AC1831" s="27"/>
      <c r="AD1831" s="27"/>
      <c r="AI1831">
        <f t="shared" si="748"/>
        <v>0</v>
      </c>
      <c r="AJ1831">
        <f t="shared" si="749"/>
        <v>0</v>
      </c>
      <c r="AK1831">
        <f t="shared" si="750"/>
        <v>0</v>
      </c>
      <c r="AL1831">
        <f t="shared" si="733"/>
        <v>0</v>
      </c>
      <c r="AM1831">
        <f t="shared" si="734"/>
        <v>0</v>
      </c>
      <c r="AN1831">
        <f t="shared" si="735"/>
        <v>0</v>
      </c>
      <c r="AO1831">
        <f t="shared" si="736"/>
        <v>0</v>
      </c>
      <c r="AP1831">
        <f t="shared" si="737"/>
        <v>0</v>
      </c>
      <c r="AQ1831">
        <f t="shared" si="738"/>
        <v>0</v>
      </c>
      <c r="AR1831">
        <f t="shared" si="739"/>
        <v>0</v>
      </c>
      <c r="AS1831">
        <f t="shared" si="740"/>
        <v>0</v>
      </c>
      <c r="AT1831">
        <f t="shared" si="741"/>
        <v>0</v>
      </c>
      <c r="AU1831">
        <f t="shared" si="742"/>
        <v>0</v>
      </c>
      <c r="AV1831">
        <f t="shared" si="743"/>
        <v>0</v>
      </c>
      <c r="AW1831">
        <f t="shared" si="744"/>
        <v>0</v>
      </c>
      <c r="AX1831">
        <f t="shared" si="745"/>
        <v>0</v>
      </c>
      <c r="AY1831">
        <f t="shared" si="746"/>
        <v>0</v>
      </c>
      <c r="AZ1831">
        <f t="shared" si="747"/>
        <v>0</v>
      </c>
    </row>
    <row r="1832" spans="1:52" ht="15" customHeight="1">
      <c r="A1832" s="245"/>
      <c r="B1832" s="9"/>
      <c r="C1832" s="270" t="s">
        <v>1031</v>
      </c>
      <c r="D1832" s="389" t="str">
        <f t="shared" si="751"/>
        <v/>
      </c>
      <c r="E1832" s="390"/>
      <c r="F1832" s="391"/>
      <c r="G1832" s="480" t="str">
        <f t="shared" si="752"/>
        <v/>
      </c>
      <c r="H1832" s="481"/>
      <c r="I1832" s="481"/>
      <c r="J1832" s="481"/>
      <c r="K1832" s="481"/>
      <c r="L1832" s="482"/>
      <c r="M1832" s="27"/>
      <c r="N1832" s="27"/>
      <c r="O1832" s="27"/>
      <c r="P1832" s="27"/>
      <c r="Q1832" s="27"/>
      <c r="R1832" s="27"/>
      <c r="S1832" s="27"/>
      <c r="T1832" s="27"/>
      <c r="U1832" s="27"/>
      <c r="V1832" s="27"/>
      <c r="W1832" s="27"/>
      <c r="X1832" s="27"/>
      <c r="Y1832" s="27"/>
      <c r="Z1832" s="27"/>
      <c r="AA1832" s="27"/>
      <c r="AB1832" s="27"/>
      <c r="AC1832" s="27"/>
      <c r="AD1832" s="27"/>
      <c r="AI1832">
        <f t="shared" si="748"/>
        <v>0</v>
      </c>
      <c r="AJ1832">
        <f t="shared" si="749"/>
        <v>0</v>
      </c>
      <c r="AK1832">
        <f t="shared" si="750"/>
        <v>0</v>
      </c>
      <c r="AL1832">
        <f t="shared" si="733"/>
        <v>0</v>
      </c>
      <c r="AM1832">
        <f t="shared" si="734"/>
        <v>0</v>
      </c>
      <c r="AN1832">
        <f t="shared" si="735"/>
        <v>0</v>
      </c>
      <c r="AO1832">
        <f t="shared" si="736"/>
        <v>0</v>
      </c>
      <c r="AP1832">
        <f t="shared" si="737"/>
        <v>0</v>
      </c>
      <c r="AQ1832">
        <f t="shared" si="738"/>
        <v>0</v>
      </c>
      <c r="AR1832">
        <f t="shared" si="739"/>
        <v>0</v>
      </c>
      <c r="AS1832">
        <f t="shared" si="740"/>
        <v>0</v>
      </c>
      <c r="AT1832">
        <f t="shared" si="741"/>
        <v>0</v>
      </c>
      <c r="AU1832">
        <f t="shared" si="742"/>
        <v>0</v>
      </c>
      <c r="AV1832">
        <f t="shared" si="743"/>
        <v>0</v>
      </c>
      <c r="AW1832">
        <f t="shared" si="744"/>
        <v>0</v>
      </c>
      <c r="AX1832">
        <f t="shared" si="745"/>
        <v>0</v>
      </c>
      <c r="AY1832">
        <f t="shared" si="746"/>
        <v>0</v>
      </c>
      <c r="AZ1832">
        <f t="shared" si="747"/>
        <v>0</v>
      </c>
    </row>
    <row r="1833" spans="1:52" ht="15" customHeight="1">
      <c r="A1833" s="245"/>
      <c r="B1833" s="9"/>
      <c r="C1833" s="270" t="s">
        <v>1032</v>
      </c>
      <c r="D1833" s="389" t="str">
        <f t="shared" si="751"/>
        <v/>
      </c>
      <c r="E1833" s="390"/>
      <c r="F1833" s="391"/>
      <c r="G1833" s="480" t="str">
        <f t="shared" si="752"/>
        <v/>
      </c>
      <c r="H1833" s="481"/>
      <c r="I1833" s="481"/>
      <c r="J1833" s="481"/>
      <c r="K1833" s="481"/>
      <c r="L1833" s="482"/>
      <c r="M1833" s="27"/>
      <c r="N1833" s="27"/>
      <c r="O1833" s="27"/>
      <c r="P1833" s="27"/>
      <c r="Q1833" s="27"/>
      <c r="R1833" s="27"/>
      <c r="S1833" s="27"/>
      <c r="T1833" s="27"/>
      <c r="U1833" s="27"/>
      <c r="V1833" s="27"/>
      <c r="W1833" s="27"/>
      <c r="X1833" s="27"/>
      <c r="Y1833" s="27"/>
      <c r="Z1833" s="27"/>
      <c r="AA1833" s="27"/>
      <c r="AB1833" s="27"/>
      <c r="AC1833" s="27"/>
      <c r="AD1833" s="27"/>
      <c r="AI1833">
        <f t="shared" si="748"/>
        <v>0</v>
      </c>
      <c r="AJ1833">
        <f t="shared" si="749"/>
        <v>0</v>
      </c>
      <c r="AK1833">
        <f t="shared" si="750"/>
        <v>0</v>
      </c>
      <c r="AL1833">
        <f t="shared" si="733"/>
        <v>0</v>
      </c>
      <c r="AM1833">
        <f t="shared" si="734"/>
        <v>0</v>
      </c>
      <c r="AN1833">
        <f t="shared" si="735"/>
        <v>0</v>
      </c>
      <c r="AO1833">
        <f t="shared" si="736"/>
        <v>0</v>
      </c>
      <c r="AP1833">
        <f t="shared" si="737"/>
        <v>0</v>
      </c>
      <c r="AQ1833">
        <f t="shared" si="738"/>
        <v>0</v>
      </c>
      <c r="AR1833">
        <f t="shared" si="739"/>
        <v>0</v>
      </c>
      <c r="AS1833">
        <f t="shared" si="740"/>
        <v>0</v>
      </c>
      <c r="AT1833">
        <f t="shared" si="741"/>
        <v>0</v>
      </c>
      <c r="AU1833">
        <f t="shared" si="742"/>
        <v>0</v>
      </c>
      <c r="AV1833">
        <f t="shared" si="743"/>
        <v>0</v>
      </c>
      <c r="AW1833">
        <f t="shared" si="744"/>
        <v>0</v>
      </c>
      <c r="AX1833">
        <f t="shared" si="745"/>
        <v>0</v>
      </c>
      <c r="AY1833">
        <f t="shared" si="746"/>
        <v>0</v>
      </c>
      <c r="AZ1833">
        <f t="shared" si="747"/>
        <v>0</v>
      </c>
    </row>
    <row r="1834" spans="1:52" ht="15" customHeight="1">
      <c r="A1834" s="245"/>
      <c r="B1834" s="9"/>
      <c r="C1834" s="270" t="s">
        <v>1033</v>
      </c>
      <c r="D1834" s="389" t="str">
        <f t="shared" si="751"/>
        <v/>
      </c>
      <c r="E1834" s="390"/>
      <c r="F1834" s="391"/>
      <c r="G1834" s="480" t="str">
        <f t="shared" si="752"/>
        <v/>
      </c>
      <c r="H1834" s="481"/>
      <c r="I1834" s="481"/>
      <c r="J1834" s="481"/>
      <c r="K1834" s="481"/>
      <c r="L1834" s="482"/>
      <c r="M1834" s="27"/>
      <c r="N1834" s="27"/>
      <c r="O1834" s="27"/>
      <c r="P1834" s="27"/>
      <c r="Q1834" s="27"/>
      <c r="R1834" s="27"/>
      <c r="S1834" s="27"/>
      <c r="T1834" s="27"/>
      <c r="U1834" s="27"/>
      <c r="V1834" s="27"/>
      <c r="W1834" s="27"/>
      <c r="X1834" s="27"/>
      <c r="Y1834" s="27"/>
      <c r="Z1834" s="27"/>
      <c r="AA1834" s="27"/>
      <c r="AB1834" s="27"/>
      <c r="AC1834" s="27"/>
      <c r="AD1834" s="27"/>
      <c r="AI1834">
        <f t="shared" si="748"/>
        <v>0</v>
      </c>
      <c r="AJ1834">
        <f t="shared" si="749"/>
        <v>0</v>
      </c>
      <c r="AK1834">
        <f t="shared" si="750"/>
        <v>0</v>
      </c>
      <c r="AL1834">
        <f t="shared" si="733"/>
        <v>0</v>
      </c>
      <c r="AM1834">
        <f t="shared" si="734"/>
        <v>0</v>
      </c>
      <c r="AN1834">
        <f t="shared" si="735"/>
        <v>0</v>
      </c>
      <c r="AO1834">
        <f t="shared" si="736"/>
        <v>0</v>
      </c>
      <c r="AP1834">
        <f t="shared" si="737"/>
        <v>0</v>
      </c>
      <c r="AQ1834">
        <f t="shared" si="738"/>
        <v>0</v>
      </c>
      <c r="AR1834">
        <f t="shared" si="739"/>
        <v>0</v>
      </c>
      <c r="AS1834">
        <f t="shared" si="740"/>
        <v>0</v>
      </c>
      <c r="AT1834">
        <f t="shared" si="741"/>
        <v>0</v>
      </c>
      <c r="AU1834">
        <f t="shared" si="742"/>
        <v>0</v>
      </c>
      <c r="AV1834">
        <f t="shared" si="743"/>
        <v>0</v>
      </c>
      <c r="AW1834">
        <f t="shared" si="744"/>
        <v>0</v>
      </c>
      <c r="AX1834">
        <f t="shared" si="745"/>
        <v>0</v>
      </c>
      <c r="AY1834">
        <f t="shared" si="746"/>
        <v>0</v>
      </c>
      <c r="AZ1834">
        <f t="shared" si="747"/>
        <v>0</v>
      </c>
    </row>
    <row r="1835" spans="1:52" ht="15" customHeight="1">
      <c r="A1835" s="245"/>
      <c r="B1835" s="9"/>
      <c r="C1835" s="270" t="s">
        <v>1034</v>
      </c>
      <c r="D1835" s="389" t="str">
        <f t="shared" si="751"/>
        <v/>
      </c>
      <c r="E1835" s="390"/>
      <c r="F1835" s="391"/>
      <c r="G1835" s="480" t="str">
        <f t="shared" si="752"/>
        <v/>
      </c>
      <c r="H1835" s="481"/>
      <c r="I1835" s="481"/>
      <c r="J1835" s="481"/>
      <c r="K1835" s="481"/>
      <c r="L1835" s="482"/>
      <c r="M1835" s="27"/>
      <c r="N1835" s="27"/>
      <c r="O1835" s="27"/>
      <c r="P1835" s="27"/>
      <c r="Q1835" s="27"/>
      <c r="R1835" s="27"/>
      <c r="S1835" s="27"/>
      <c r="T1835" s="27"/>
      <c r="U1835" s="27"/>
      <c r="V1835" s="27"/>
      <c r="W1835" s="27"/>
      <c r="X1835" s="27"/>
      <c r="Y1835" s="27"/>
      <c r="Z1835" s="27"/>
      <c r="AA1835" s="27"/>
      <c r="AB1835" s="27"/>
      <c r="AC1835" s="27"/>
      <c r="AD1835" s="27"/>
      <c r="AI1835">
        <f t="shared" si="748"/>
        <v>0</v>
      </c>
      <c r="AJ1835">
        <f t="shared" si="749"/>
        <v>0</v>
      </c>
      <c r="AK1835">
        <f t="shared" si="750"/>
        <v>0</v>
      </c>
      <c r="AL1835">
        <f t="shared" si="733"/>
        <v>0</v>
      </c>
      <c r="AM1835">
        <f t="shared" si="734"/>
        <v>0</v>
      </c>
      <c r="AN1835">
        <f t="shared" si="735"/>
        <v>0</v>
      </c>
      <c r="AO1835">
        <f t="shared" si="736"/>
        <v>0</v>
      </c>
      <c r="AP1835">
        <f t="shared" si="737"/>
        <v>0</v>
      </c>
      <c r="AQ1835">
        <f t="shared" si="738"/>
        <v>0</v>
      </c>
      <c r="AR1835">
        <f t="shared" si="739"/>
        <v>0</v>
      </c>
      <c r="AS1835">
        <f t="shared" si="740"/>
        <v>0</v>
      </c>
      <c r="AT1835">
        <f t="shared" si="741"/>
        <v>0</v>
      </c>
      <c r="AU1835">
        <f t="shared" si="742"/>
        <v>0</v>
      </c>
      <c r="AV1835">
        <f t="shared" si="743"/>
        <v>0</v>
      </c>
      <c r="AW1835">
        <f t="shared" si="744"/>
        <v>0</v>
      </c>
      <c r="AX1835">
        <f t="shared" si="745"/>
        <v>0</v>
      </c>
      <c r="AY1835">
        <f t="shared" si="746"/>
        <v>0</v>
      </c>
      <c r="AZ1835">
        <f t="shared" si="747"/>
        <v>0</v>
      </c>
    </row>
    <row r="1836" spans="1:52" ht="15" customHeight="1">
      <c r="A1836" s="245"/>
      <c r="B1836" s="9"/>
      <c r="C1836" s="270" t="s">
        <v>1035</v>
      </c>
      <c r="D1836" s="389" t="str">
        <f t="shared" si="751"/>
        <v/>
      </c>
      <c r="E1836" s="390"/>
      <c r="F1836" s="391"/>
      <c r="G1836" s="480" t="str">
        <f t="shared" si="752"/>
        <v/>
      </c>
      <c r="H1836" s="481"/>
      <c r="I1836" s="481"/>
      <c r="J1836" s="481"/>
      <c r="K1836" s="481"/>
      <c r="L1836" s="482"/>
      <c r="M1836" s="27"/>
      <c r="N1836" s="27"/>
      <c r="O1836" s="27"/>
      <c r="P1836" s="27"/>
      <c r="Q1836" s="27"/>
      <c r="R1836" s="27"/>
      <c r="S1836" s="27"/>
      <c r="T1836" s="27"/>
      <c r="U1836" s="27"/>
      <c r="V1836" s="27"/>
      <c r="W1836" s="27"/>
      <c r="X1836" s="27"/>
      <c r="Y1836" s="27"/>
      <c r="Z1836" s="27"/>
      <c r="AA1836" s="27"/>
      <c r="AB1836" s="27"/>
      <c r="AC1836" s="27"/>
      <c r="AD1836" s="27"/>
      <c r="AI1836">
        <f t="shared" si="748"/>
        <v>0</v>
      </c>
      <c r="AJ1836">
        <f t="shared" si="749"/>
        <v>0</v>
      </c>
      <c r="AK1836">
        <f t="shared" si="750"/>
        <v>0</v>
      </c>
      <c r="AL1836">
        <f t="shared" si="733"/>
        <v>0</v>
      </c>
      <c r="AM1836">
        <f t="shared" si="734"/>
        <v>0</v>
      </c>
      <c r="AN1836">
        <f t="shared" si="735"/>
        <v>0</v>
      </c>
      <c r="AO1836">
        <f t="shared" si="736"/>
        <v>0</v>
      </c>
      <c r="AP1836">
        <f t="shared" si="737"/>
        <v>0</v>
      </c>
      <c r="AQ1836">
        <f t="shared" si="738"/>
        <v>0</v>
      </c>
      <c r="AR1836">
        <f t="shared" si="739"/>
        <v>0</v>
      </c>
      <c r="AS1836">
        <f t="shared" si="740"/>
        <v>0</v>
      </c>
      <c r="AT1836">
        <f t="shared" si="741"/>
        <v>0</v>
      </c>
      <c r="AU1836">
        <f t="shared" si="742"/>
        <v>0</v>
      </c>
      <c r="AV1836">
        <f t="shared" si="743"/>
        <v>0</v>
      </c>
      <c r="AW1836">
        <f t="shared" si="744"/>
        <v>0</v>
      </c>
      <c r="AX1836">
        <f t="shared" si="745"/>
        <v>0</v>
      </c>
      <c r="AY1836">
        <f t="shared" si="746"/>
        <v>0</v>
      </c>
      <c r="AZ1836">
        <f t="shared" si="747"/>
        <v>0</v>
      </c>
    </row>
    <row r="1837" spans="1:52" ht="15" customHeight="1">
      <c r="A1837" s="245"/>
      <c r="B1837" s="9"/>
      <c r="C1837" s="270" t="s">
        <v>1036</v>
      </c>
      <c r="D1837" s="389" t="str">
        <f t="shared" si="751"/>
        <v/>
      </c>
      <c r="E1837" s="390"/>
      <c r="F1837" s="391"/>
      <c r="G1837" s="480" t="str">
        <f t="shared" si="752"/>
        <v/>
      </c>
      <c r="H1837" s="481"/>
      <c r="I1837" s="481"/>
      <c r="J1837" s="481"/>
      <c r="K1837" s="481"/>
      <c r="L1837" s="482"/>
      <c r="M1837" s="27"/>
      <c r="N1837" s="27"/>
      <c r="O1837" s="27"/>
      <c r="P1837" s="27"/>
      <c r="Q1837" s="27"/>
      <c r="R1837" s="27"/>
      <c r="S1837" s="27"/>
      <c r="T1837" s="27"/>
      <c r="U1837" s="27"/>
      <c r="V1837" s="27"/>
      <c r="W1837" s="27"/>
      <c r="X1837" s="27"/>
      <c r="Y1837" s="27"/>
      <c r="Z1837" s="27"/>
      <c r="AA1837" s="27"/>
      <c r="AB1837" s="27"/>
      <c r="AC1837" s="27"/>
      <c r="AD1837" s="27"/>
      <c r="AI1837">
        <f t="shared" si="748"/>
        <v>0</v>
      </c>
      <c r="AJ1837">
        <f t="shared" si="749"/>
        <v>0</v>
      </c>
      <c r="AK1837">
        <f t="shared" si="750"/>
        <v>0</v>
      </c>
      <c r="AL1837">
        <f t="shared" si="733"/>
        <v>0</v>
      </c>
      <c r="AM1837">
        <f t="shared" si="734"/>
        <v>0</v>
      </c>
      <c r="AN1837">
        <f t="shared" si="735"/>
        <v>0</v>
      </c>
      <c r="AO1837">
        <f t="shared" si="736"/>
        <v>0</v>
      </c>
      <c r="AP1837">
        <f t="shared" si="737"/>
        <v>0</v>
      </c>
      <c r="AQ1837">
        <f t="shared" si="738"/>
        <v>0</v>
      </c>
      <c r="AR1837">
        <f t="shared" si="739"/>
        <v>0</v>
      </c>
      <c r="AS1837">
        <f t="shared" si="740"/>
        <v>0</v>
      </c>
      <c r="AT1837">
        <f t="shared" si="741"/>
        <v>0</v>
      </c>
      <c r="AU1837">
        <f t="shared" si="742"/>
        <v>0</v>
      </c>
      <c r="AV1837">
        <f t="shared" si="743"/>
        <v>0</v>
      </c>
      <c r="AW1837">
        <f t="shared" si="744"/>
        <v>0</v>
      </c>
      <c r="AX1837">
        <f t="shared" si="745"/>
        <v>0</v>
      </c>
      <c r="AY1837">
        <f t="shared" si="746"/>
        <v>0</v>
      </c>
      <c r="AZ1837">
        <f t="shared" si="747"/>
        <v>0</v>
      </c>
    </row>
    <row r="1838" spans="1:52" ht="15" customHeight="1">
      <c r="A1838" s="245"/>
      <c r="B1838" s="9"/>
      <c r="C1838" s="270" t="s">
        <v>1037</v>
      </c>
      <c r="D1838" s="389" t="str">
        <f t="shared" si="751"/>
        <v/>
      </c>
      <c r="E1838" s="390"/>
      <c r="F1838" s="391"/>
      <c r="G1838" s="480" t="str">
        <f t="shared" si="752"/>
        <v/>
      </c>
      <c r="H1838" s="481"/>
      <c r="I1838" s="481"/>
      <c r="J1838" s="481"/>
      <c r="K1838" s="481"/>
      <c r="L1838" s="482"/>
      <c r="M1838" s="27"/>
      <c r="N1838" s="27"/>
      <c r="O1838" s="27"/>
      <c r="P1838" s="27"/>
      <c r="Q1838" s="27"/>
      <c r="R1838" s="27"/>
      <c r="S1838" s="27"/>
      <c r="T1838" s="27"/>
      <c r="U1838" s="27"/>
      <c r="V1838" s="27"/>
      <c r="W1838" s="27"/>
      <c r="X1838" s="27"/>
      <c r="Y1838" s="27"/>
      <c r="Z1838" s="27"/>
      <c r="AA1838" s="27"/>
      <c r="AB1838" s="27"/>
      <c r="AC1838" s="27"/>
      <c r="AD1838" s="27"/>
      <c r="AI1838">
        <f t="shared" si="748"/>
        <v>0</v>
      </c>
      <c r="AJ1838">
        <f t="shared" si="749"/>
        <v>0</v>
      </c>
      <c r="AK1838">
        <f t="shared" si="750"/>
        <v>0</v>
      </c>
      <c r="AL1838">
        <f t="shared" si="733"/>
        <v>0</v>
      </c>
      <c r="AM1838">
        <f t="shared" si="734"/>
        <v>0</v>
      </c>
      <c r="AN1838">
        <f t="shared" si="735"/>
        <v>0</v>
      </c>
      <c r="AO1838">
        <f t="shared" si="736"/>
        <v>0</v>
      </c>
      <c r="AP1838">
        <f t="shared" si="737"/>
        <v>0</v>
      </c>
      <c r="AQ1838">
        <f t="shared" si="738"/>
        <v>0</v>
      </c>
      <c r="AR1838">
        <f t="shared" si="739"/>
        <v>0</v>
      </c>
      <c r="AS1838">
        <f t="shared" si="740"/>
        <v>0</v>
      </c>
      <c r="AT1838">
        <f t="shared" si="741"/>
        <v>0</v>
      </c>
      <c r="AU1838">
        <f t="shared" si="742"/>
        <v>0</v>
      </c>
      <c r="AV1838">
        <f t="shared" si="743"/>
        <v>0</v>
      </c>
      <c r="AW1838">
        <f t="shared" si="744"/>
        <v>0</v>
      </c>
      <c r="AX1838">
        <f t="shared" si="745"/>
        <v>0</v>
      </c>
      <c r="AY1838">
        <f t="shared" si="746"/>
        <v>0</v>
      </c>
      <c r="AZ1838">
        <f t="shared" si="747"/>
        <v>0</v>
      </c>
    </row>
    <row r="1839" spans="1:52" ht="15" customHeight="1">
      <c r="A1839" s="245"/>
      <c r="B1839" s="9"/>
      <c r="C1839" s="270" t="s">
        <v>1038</v>
      </c>
      <c r="D1839" s="389" t="str">
        <f t="shared" si="751"/>
        <v/>
      </c>
      <c r="E1839" s="390"/>
      <c r="F1839" s="391"/>
      <c r="G1839" s="480" t="str">
        <f t="shared" si="752"/>
        <v/>
      </c>
      <c r="H1839" s="481"/>
      <c r="I1839" s="481"/>
      <c r="J1839" s="481"/>
      <c r="K1839" s="481"/>
      <c r="L1839" s="482"/>
      <c r="M1839" s="27"/>
      <c r="N1839" s="27"/>
      <c r="O1839" s="27"/>
      <c r="P1839" s="27"/>
      <c r="Q1839" s="27"/>
      <c r="R1839" s="27"/>
      <c r="S1839" s="27"/>
      <c r="T1839" s="27"/>
      <c r="U1839" s="27"/>
      <c r="V1839" s="27"/>
      <c r="W1839" s="27"/>
      <c r="X1839" s="27"/>
      <c r="Y1839" s="27"/>
      <c r="Z1839" s="27"/>
      <c r="AA1839" s="27"/>
      <c r="AB1839" s="27"/>
      <c r="AC1839" s="27"/>
      <c r="AD1839" s="27"/>
      <c r="AI1839">
        <f t="shared" si="748"/>
        <v>0</v>
      </c>
      <c r="AJ1839">
        <f t="shared" si="749"/>
        <v>0</v>
      </c>
      <c r="AK1839">
        <f t="shared" si="750"/>
        <v>0</v>
      </c>
      <c r="AL1839">
        <f t="shared" si="733"/>
        <v>0</v>
      </c>
      <c r="AM1839">
        <f t="shared" si="734"/>
        <v>0</v>
      </c>
      <c r="AN1839">
        <f t="shared" si="735"/>
        <v>0</v>
      </c>
      <c r="AO1839">
        <f t="shared" si="736"/>
        <v>0</v>
      </c>
      <c r="AP1839">
        <f t="shared" si="737"/>
        <v>0</v>
      </c>
      <c r="AQ1839">
        <f t="shared" si="738"/>
        <v>0</v>
      </c>
      <c r="AR1839">
        <f t="shared" si="739"/>
        <v>0</v>
      </c>
      <c r="AS1839">
        <f t="shared" si="740"/>
        <v>0</v>
      </c>
      <c r="AT1839">
        <f t="shared" si="741"/>
        <v>0</v>
      </c>
      <c r="AU1839">
        <f t="shared" si="742"/>
        <v>0</v>
      </c>
      <c r="AV1839">
        <f t="shared" si="743"/>
        <v>0</v>
      </c>
      <c r="AW1839">
        <f t="shared" si="744"/>
        <v>0</v>
      </c>
      <c r="AX1839">
        <f t="shared" si="745"/>
        <v>0</v>
      </c>
      <c r="AY1839">
        <f t="shared" si="746"/>
        <v>0</v>
      </c>
      <c r="AZ1839">
        <f t="shared" si="747"/>
        <v>0</v>
      </c>
    </row>
    <row r="1840" spans="1:52" ht="15" customHeight="1">
      <c r="A1840" s="245"/>
      <c r="B1840" s="9"/>
      <c r="C1840" s="270" t="s">
        <v>1039</v>
      </c>
      <c r="D1840" s="389" t="str">
        <f t="shared" si="751"/>
        <v/>
      </c>
      <c r="E1840" s="390"/>
      <c r="F1840" s="391"/>
      <c r="G1840" s="480" t="str">
        <f t="shared" si="752"/>
        <v/>
      </c>
      <c r="H1840" s="481"/>
      <c r="I1840" s="481"/>
      <c r="J1840" s="481"/>
      <c r="K1840" s="481"/>
      <c r="L1840" s="482"/>
      <c r="M1840" s="27"/>
      <c r="N1840" s="27"/>
      <c r="O1840" s="27"/>
      <c r="P1840" s="27"/>
      <c r="Q1840" s="27"/>
      <c r="R1840" s="27"/>
      <c r="S1840" s="27"/>
      <c r="T1840" s="27"/>
      <c r="U1840" s="27"/>
      <c r="V1840" s="27"/>
      <c r="W1840" s="27"/>
      <c r="X1840" s="27"/>
      <c r="Y1840" s="27"/>
      <c r="Z1840" s="27"/>
      <c r="AA1840" s="27"/>
      <c r="AB1840" s="27"/>
      <c r="AC1840" s="27"/>
      <c r="AD1840" s="27"/>
      <c r="AI1840">
        <f t="shared" si="748"/>
        <v>0</v>
      </c>
      <c r="AJ1840">
        <f t="shared" si="749"/>
        <v>0</v>
      </c>
      <c r="AK1840">
        <f t="shared" si="750"/>
        <v>0</v>
      </c>
      <c r="AL1840">
        <f t="shared" si="733"/>
        <v>0</v>
      </c>
      <c r="AM1840">
        <f t="shared" si="734"/>
        <v>0</v>
      </c>
      <c r="AN1840">
        <f t="shared" si="735"/>
        <v>0</v>
      </c>
      <c r="AO1840">
        <f t="shared" si="736"/>
        <v>0</v>
      </c>
      <c r="AP1840">
        <f t="shared" si="737"/>
        <v>0</v>
      </c>
      <c r="AQ1840">
        <f t="shared" si="738"/>
        <v>0</v>
      </c>
      <c r="AR1840">
        <f t="shared" si="739"/>
        <v>0</v>
      </c>
      <c r="AS1840">
        <f t="shared" si="740"/>
        <v>0</v>
      </c>
      <c r="AT1840">
        <f t="shared" si="741"/>
        <v>0</v>
      </c>
      <c r="AU1840">
        <f t="shared" si="742"/>
        <v>0</v>
      </c>
      <c r="AV1840">
        <f t="shared" si="743"/>
        <v>0</v>
      </c>
      <c r="AW1840">
        <f t="shared" si="744"/>
        <v>0</v>
      </c>
      <c r="AX1840">
        <f t="shared" si="745"/>
        <v>0</v>
      </c>
      <c r="AY1840">
        <f t="shared" si="746"/>
        <v>0</v>
      </c>
      <c r="AZ1840">
        <f t="shared" si="747"/>
        <v>0</v>
      </c>
    </row>
    <row r="1841" spans="1:52" ht="15" customHeight="1">
      <c r="A1841" s="245"/>
      <c r="B1841" s="9"/>
      <c r="C1841" s="270" t="s">
        <v>1040</v>
      </c>
      <c r="D1841" s="389" t="str">
        <f t="shared" si="751"/>
        <v/>
      </c>
      <c r="E1841" s="390"/>
      <c r="F1841" s="391"/>
      <c r="G1841" s="480" t="str">
        <f t="shared" si="752"/>
        <v/>
      </c>
      <c r="H1841" s="481"/>
      <c r="I1841" s="481"/>
      <c r="J1841" s="481"/>
      <c r="K1841" s="481"/>
      <c r="L1841" s="482"/>
      <c r="M1841" s="27"/>
      <c r="N1841" s="27"/>
      <c r="O1841" s="27"/>
      <c r="P1841" s="27"/>
      <c r="Q1841" s="27"/>
      <c r="R1841" s="27"/>
      <c r="S1841" s="27"/>
      <c r="T1841" s="27"/>
      <c r="U1841" s="27"/>
      <c r="V1841" s="27"/>
      <c r="W1841" s="27"/>
      <c r="X1841" s="27"/>
      <c r="Y1841" s="27"/>
      <c r="Z1841" s="27"/>
      <c r="AA1841" s="27"/>
      <c r="AB1841" s="27"/>
      <c r="AC1841" s="27"/>
      <c r="AD1841" s="27"/>
      <c r="AI1841">
        <f t="shared" si="748"/>
        <v>0</v>
      </c>
      <c r="AJ1841">
        <f t="shared" si="749"/>
        <v>0</v>
      </c>
      <c r="AK1841">
        <f t="shared" si="750"/>
        <v>0</v>
      </c>
      <c r="AL1841">
        <f t="shared" si="733"/>
        <v>0</v>
      </c>
      <c r="AM1841">
        <f t="shared" si="734"/>
        <v>0</v>
      </c>
      <c r="AN1841">
        <f t="shared" si="735"/>
        <v>0</v>
      </c>
      <c r="AO1841">
        <f t="shared" si="736"/>
        <v>0</v>
      </c>
      <c r="AP1841">
        <f t="shared" si="737"/>
        <v>0</v>
      </c>
      <c r="AQ1841">
        <f t="shared" si="738"/>
        <v>0</v>
      </c>
      <c r="AR1841">
        <f t="shared" si="739"/>
        <v>0</v>
      </c>
      <c r="AS1841">
        <f t="shared" si="740"/>
        <v>0</v>
      </c>
      <c r="AT1841">
        <f t="shared" si="741"/>
        <v>0</v>
      </c>
      <c r="AU1841">
        <f t="shared" si="742"/>
        <v>0</v>
      </c>
      <c r="AV1841">
        <f t="shared" si="743"/>
        <v>0</v>
      </c>
      <c r="AW1841">
        <f t="shared" si="744"/>
        <v>0</v>
      </c>
      <c r="AX1841">
        <f t="shared" si="745"/>
        <v>0</v>
      </c>
      <c r="AY1841">
        <f t="shared" si="746"/>
        <v>0</v>
      </c>
      <c r="AZ1841">
        <f t="shared" si="747"/>
        <v>0</v>
      </c>
    </row>
    <row r="1842" spans="1:52" ht="15" customHeight="1">
      <c r="A1842" s="245"/>
      <c r="B1842" s="9"/>
      <c r="C1842" s="270" t="s">
        <v>1041</v>
      </c>
      <c r="D1842" s="389" t="str">
        <f t="shared" si="751"/>
        <v/>
      </c>
      <c r="E1842" s="390"/>
      <c r="F1842" s="391"/>
      <c r="G1842" s="480" t="str">
        <f t="shared" si="752"/>
        <v/>
      </c>
      <c r="H1842" s="481"/>
      <c r="I1842" s="481"/>
      <c r="J1842" s="481"/>
      <c r="K1842" s="481"/>
      <c r="L1842" s="482"/>
      <c r="M1842" s="27"/>
      <c r="N1842" s="27"/>
      <c r="O1842" s="27"/>
      <c r="P1842" s="27"/>
      <c r="Q1842" s="27"/>
      <c r="R1842" s="27"/>
      <c r="S1842" s="27"/>
      <c r="T1842" s="27"/>
      <c r="U1842" s="27"/>
      <c r="V1842" s="27"/>
      <c r="W1842" s="27"/>
      <c r="X1842" s="27"/>
      <c r="Y1842" s="27"/>
      <c r="Z1842" s="27"/>
      <c r="AA1842" s="27"/>
      <c r="AB1842" s="27"/>
      <c r="AC1842" s="27"/>
      <c r="AD1842" s="27"/>
      <c r="AI1842">
        <f t="shared" si="748"/>
        <v>0</v>
      </c>
      <c r="AJ1842">
        <f t="shared" si="749"/>
        <v>0</v>
      </c>
      <c r="AK1842">
        <f t="shared" si="750"/>
        <v>0</v>
      </c>
      <c r="AL1842">
        <f t="shared" si="733"/>
        <v>0</v>
      </c>
      <c r="AM1842">
        <f t="shared" si="734"/>
        <v>0</v>
      </c>
      <c r="AN1842">
        <f t="shared" si="735"/>
        <v>0</v>
      </c>
      <c r="AO1842">
        <f t="shared" si="736"/>
        <v>0</v>
      </c>
      <c r="AP1842">
        <f t="shared" si="737"/>
        <v>0</v>
      </c>
      <c r="AQ1842">
        <f t="shared" si="738"/>
        <v>0</v>
      </c>
      <c r="AR1842">
        <f t="shared" si="739"/>
        <v>0</v>
      </c>
      <c r="AS1842">
        <f t="shared" si="740"/>
        <v>0</v>
      </c>
      <c r="AT1842">
        <f t="shared" si="741"/>
        <v>0</v>
      </c>
      <c r="AU1842">
        <f t="shared" si="742"/>
        <v>0</v>
      </c>
      <c r="AV1842">
        <f t="shared" si="743"/>
        <v>0</v>
      </c>
      <c r="AW1842">
        <f t="shared" si="744"/>
        <v>0</v>
      </c>
      <c r="AX1842">
        <f t="shared" si="745"/>
        <v>0</v>
      </c>
      <c r="AY1842">
        <f t="shared" si="746"/>
        <v>0</v>
      </c>
      <c r="AZ1842">
        <f t="shared" si="747"/>
        <v>0</v>
      </c>
    </row>
    <row r="1843" spans="1:52" ht="15" customHeight="1">
      <c r="A1843" s="245"/>
      <c r="B1843" s="9"/>
      <c r="C1843" s="270" t="s">
        <v>1042</v>
      </c>
      <c r="D1843" s="389" t="str">
        <f t="shared" si="751"/>
        <v/>
      </c>
      <c r="E1843" s="390"/>
      <c r="F1843" s="391"/>
      <c r="G1843" s="480" t="str">
        <f t="shared" si="752"/>
        <v/>
      </c>
      <c r="H1843" s="481"/>
      <c r="I1843" s="481"/>
      <c r="J1843" s="481"/>
      <c r="K1843" s="481"/>
      <c r="L1843" s="482"/>
      <c r="M1843" s="27"/>
      <c r="N1843" s="27"/>
      <c r="O1843" s="27"/>
      <c r="P1843" s="27"/>
      <c r="Q1843" s="27"/>
      <c r="R1843" s="27"/>
      <c r="S1843" s="27"/>
      <c r="T1843" s="27"/>
      <c r="U1843" s="27"/>
      <c r="V1843" s="27"/>
      <c r="W1843" s="27"/>
      <c r="X1843" s="27"/>
      <c r="Y1843" s="27"/>
      <c r="Z1843" s="27"/>
      <c r="AA1843" s="27"/>
      <c r="AB1843" s="27"/>
      <c r="AC1843" s="27"/>
      <c r="AD1843" s="27"/>
      <c r="AI1843">
        <f t="shared" si="748"/>
        <v>0</v>
      </c>
      <c r="AJ1843">
        <f t="shared" si="749"/>
        <v>0</v>
      </c>
      <c r="AK1843">
        <f t="shared" si="750"/>
        <v>0</v>
      </c>
      <c r="AL1843">
        <f t="shared" si="733"/>
        <v>0</v>
      </c>
      <c r="AM1843">
        <f t="shared" si="734"/>
        <v>0</v>
      </c>
      <c r="AN1843">
        <f t="shared" si="735"/>
        <v>0</v>
      </c>
      <c r="AO1843">
        <f t="shared" si="736"/>
        <v>0</v>
      </c>
      <c r="AP1843">
        <f t="shared" si="737"/>
        <v>0</v>
      </c>
      <c r="AQ1843">
        <f t="shared" si="738"/>
        <v>0</v>
      </c>
      <c r="AR1843">
        <f t="shared" si="739"/>
        <v>0</v>
      </c>
      <c r="AS1843">
        <f t="shared" si="740"/>
        <v>0</v>
      </c>
      <c r="AT1843">
        <f t="shared" si="741"/>
        <v>0</v>
      </c>
      <c r="AU1843">
        <f t="shared" si="742"/>
        <v>0</v>
      </c>
      <c r="AV1843">
        <f t="shared" si="743"/>
        <v>0</v>
      </c>
      <c r="AW1843">
        <f t="shared" si="744"/>
        <v>0</v>
      </c>
      <c r="AX1843">
        <f t="shared" si="745"/>
        <v>0</v>
      </c>
      <c r="AY1843">
        <f t="shared" si="746"/>
        <v>0</v>
      </c>
      <c r="AZ1843">
        <f t="shared" si="747"/>
        <v>0</v>
      </c>
    </row>
    <row r="1844" spans="1:52" ht="15" customHeight="1">
      <c r="A1844" s="245"/>
      <c r="B1844" s="9"/>
      <c r="C1844" s="270" t="s">
        <v>1043</v>
      </c>
      <c r="D1844" s="389" t="str">
        <f t="shared" si="751"/>
        <v/>
      </c>
      <c r="E1844" s="390"/>
      <c r="F1844" s="391"/>
      <c r="G1844" s="480" t="str">
        <f t="shared" si="752"/>
        <v/>
      </c>
      <c r="H1844" s="481"/>
      <c r="I1844" s="481"/>
      <c r="J1844" s="481"/>
      <c r="K1844" s="481"/>
      <c r="L1844" s="482"/>
      <c r="M1844" s="27"/>
      <c r="N1844" s="27"/>
      <c r="O1844" s="27"/>
      <c r="P1844" s="27"/>
      <c r="Q1844" s="27"/>
      <c r="R1844" s="27"/>
      <c r="S1844" s="27"/>
      <c r="T1844" s="27"/>
      <c r="U1844" s="27"/>
      <c r="V1844" s="27"/>
      <c r="W1844" s="27"/>
      <c r="X1844" s="27"/>
      <c r="Y1844" s="27"/>
      <c r="Z1844" s="27"/>
      <c r="AA1844" s="27"/>
      <c r="AB1844" s="27"/>
      <c r="AC1844" s="27"/>
      <c r="AD1844" s="27"/>
      <c r="AI1844">
        <f t="shared" si="748"/>
        <v>0</v>
      </c>
      <c r="AJ1844">
        <f t="shared" si="749"/>
        <v>0</v>
      </c>
      <c r="AK1844">
        <f t="shared" si="750"/>
        <v>0</v>
      </c>
      <c r="AL1844">
        <f t="shared" si="733"/>
        <v>0</v>
      </c>
      <c r="AM1844">
        <f t="shared" si="734"/>
        <v>0</v>
      </c>
      <c r="AN1844">
        <f t="shared" si="735"/>
        <v>0</v>
      </c>
      <c r="AO1844">
        <f t="shared" si="736"/>
        <v>0</v>
      </c>
      <c r="AP1844">
        <f t="shared" si="737"/>
        <v>0</v>
      </c>
      <c r="AQ1844">
        <f t="shared" si="738"/>
        <v>0</v>
      </c>
      <c r="AR1844">
        <f t="shared" si="739"/>
        <v>0</v>
      </c>
      <c r="AS1844">
        <f t="shared" si="740"/>
        <v>0</v>
      </c>
      <c r="AT1844">
        <f t="shared" si="741"/>
        <v>0</v>
      </c>
      <c r="AU1844">
        <f t="shared" si="742"/>
        <v>0</v>
      </c>
      <c r="AV1844">
        <f t="shared" si="743"/>
        <v>0</v>
      </c>
      <c r="AW1844">
        <f t="shared" si="744"/>
        <v>0</v>
      </c>
      <c r="AX1844">
        <f t="shared" si="745"/>
        <v>0</v>
      </c>
      <c r="AY1844">
        <f t="shared" si="746"/>
        <v>0</v>
      </c>
      <c r="AZ1844">
        <f t="shared" si="747"/>
        <v>0</v>
      </c>
    </row>
    <row r="1845" spans="1:52" ht="15" customHeight="1">
      <c r="A1845" s="245"/>
      <c r="B1845" s="9"/>
      <c r="C1845" s="270" t="s">
        <v>1044</v>
      </c>
      <c r="D1845" s="389" t="str">
        <f t="shared" si="751"/>
        <v/>
      </c>
      <c r="E1845" s="390"/>
      <c r="F1845" s="391"/>
      <c r="G1845" s="480" t="str">
        <f t="shared" si="752"/>
        <v/>
      </c>
      <c r="H1845" s="481"/>
      <c r="I1845" s="481"/>
      <c r="J1845" s="481"/>
      <c r="K1845" s="481"/>
      <c r="L1845" s="482"/>
      <c r="M1845" s="27"/>
      <c r="N1845" s="27"/>
      <c r="O1845" s="27"/>
      <c r="P1845" s="27"/>
      <c r="Q1845" s="27"/>
      <c r="R1845" s="27"/>
      <c r="S1845" s="27"/>
      <c r="T1845" s="27"/>
      <c r="U1845" s="27"/>
      <c r="V1845" s="27"/>
      <c r="W1845" s="27"/>
      <c r="X1845" s="27"/>
      <c r="Y1845" s="27"/>
      <c r="Z1845" s="27"/>
      <c r="AA1845" s="27"/>
      <c r="AB1845" s="27"/>
      <c r="AC1845" s="27"/>
      <c r="AD1845" s="27"/>
      <c r="AI1845">
        <f t="shared" si="748"/>
        <v>0</v>
      </c>
      <c r="AJ1845">
        <f t="shared" si="749"/>
        <v>0</v>
      </c>
      <c r="AK1845">
        <f t="shared" si="750"/>
        <v>0</v>
      </c>
      <c r="AL1845">
        <f t="shared" si="733"/>
        <v>0</v>
      </c>
      <c r="AM1845">
        <f t="shared" si="734"/>
        <v>0</v>
      </c>
      <c r="AN1845">
        <f t="shared" si="735"/>
        <v>0</v>
      </c>
      <c r="AO1845">
        <f t="shared" si="736"/>
        <v>0</v>
      </c>
      <c r="AP1845">
        <f t="shared" si="737"/>
        <v>0</v>
      </c>
      <c r="AQ1845">
        <f t="shared" si="738"/>
        <v>0</v>
      </c>
      <c r="AR1845">
        <f t="shared" si="739"/>
        <v>0</v>
      </c>
      <c r="AS1845">
        <f t="shared" si="740"/>
        <v>0</v>
      </c>
      <c r="AT1845">
        <f t="shared" si="741"/>
        <v>0</v>
      </c>
      <c r="AU1845">
        <f t="shared" si="742"/>
        <v>0</v>
      </c>
      <c r="AV1845">
        <f t="shared" si="743"/>
        <v>0</v>
      </c>
      <c r="AW1845">
        <f t="shared" si="744"/>
        <v>0</v>
      </c>
      <c r="AX1845">
        <f t="shared" si="745"/>
        <v>0</v>
      </c>
      <c r="AY1845">
        <f t="shared" si="746"/>
        <v>0</v>
      </c>
      <c r="AZ1845">
        <f t="shared" si="747"/>
        <v>0</v>
      </c>
    </row>
    <row r="1846" spans="1:52" ht="15" customHeight="1">
      <c r="A1846" s="245"/>
      <c r="B1846" s="9"/>
      <c r="C1846" s="270" t="s">
        <v>1045</v>
      </c>
      <c r="D1846" s="389" t="str">
        <f t="shared" si="751"/>
        <v/>
      </c>
      <c r="E1846" s="390"/>
      <c r="F1846" s="391"/>
      <c r="G1846" s="480" t="str">
        <f t="shared" si="752"/>
        <v/>
      </c>
      <c r="H1846" s="481"/>
      <c r="I1846" s="481"/>
      <c r="J1846" s="481"/>
      <c r="K1846" s="481"/>
      <c r="L1846" s="482"/>
      <c r="M1846" s="27"/>
      <c r="N1846" s="27"/>
      <c r="O1846" s="27"/>
      <c r="P1846" s="27"/>
      <c r="Q1846" s="27"/>
      <c r="R1846" s="27"/>
      <c r="S1846" s="27"/>
      <c r="T1846" s="27"/>
      <c r="U1846" s="27"/>
      <c r="V1846" s="27"/>
      <c r="W1846" s="27"/>
      <c r="X1846" s="27"/>
      <c r="Y1846" s="27"/>
      <c r="Z1846" s="27"/>
      <c r="AA1846" s="27"/>
      <c r="AB1846" s="27"/>
      <c r="AC1846" s="27"/>
      <c r="AD1846" s="27"/>
      <c r="AI1846">
        <f t="shared" si="748"/>
        <v>0</v>
      </c>
      <c r="AJ1846">
        <f t="shared" si="749"/>
        <v>0</v>
      </c>
      <c r="AK1846">
        <f t="shared" si="750"/>
        <v>0</v>
      </c>
      <c r="AL1846">
        <f t="shared" si="733"/>
        <v>0</v>
      </c>
      <c r="AM1846">
        <f t="shared" si="734"/>
        <v>0</v>
      </c>
      <c r="AN1846">
        <f t="shared" si="735"/>
        <v>0</v>
      </c>
      <c r="AO1846">
        <f t="shared" si="736"/>
        <v>0</v>
      </c>
      <c r="AP1846">
        <f t="shared" si="737"/>
        <v>0</v>
      </c>
      <c r="AQ1846">
        <f t="shared" si="738"/>
        <v>0</v>
      </c>
      <c r="AR1846">
        <f t="shared" si="739"/>
        <v>0</v>
      </c>
      <c r="AS1846">
        <f t="shared" si="740"/>
        <v>0</v>
      </c>
      <c r="AT1846">
        <f t="shared" si="741"/>
        <v>0</v>
      </c>
      <c r="AU1846">
        <f t="shared" si="742"/>
        <v>0</v>
      </c>
      <c r="AV1846">
        <f t="shared" si="743"/>
        <v>0</v>
      </c>
      <c r="AW1846">
        <f t="shared" si="744"/>
        <v>0</v>
      </c>
      <c r="AX1846">
        <f t="shared" si="745"/>
        <v>0</v>
      </c>
      <c r="AY1846">
        <f t="shared" si="746"/>
        <v>0</v>
      </c>
      <c r="AZ1846">
        <f t="shared" si="747"/>
        <v>0</v>
      </c>
    </row>
    <row r="1847" spans="1:52" ht="15" customHeight="1">
      <c r="A1847" s="245"/>
      <c r="B1847" s="9"/>
      <c r="C1847" s="270" t="s">
        <v>1046</v>
      </c>
      <c r="D1847" s="389" t="str">
        <f t="shared" si="751"/>
        <v/>
      </c>
      <c r="E1847" s="390"/>
      <c r="F1847" s="391"/>
      <c r="G1847" s="480" t="str">
        <f t="shared" si="752"/>
        <v/>
      </c>
      <c r="H1847" s="481"/>
      <c r="I1847" s="481"/>
      <c r="J1847" s="481"/>
      <c r="K1847" s="481"/>
      <c r="L1847" s="482"/>
      <c r="M1847" s="27"/>
      <c r="N1847" s="27"/>
      <c r="O1847" s="27"/>
      <c r="P1847" s="27"/>
      <c r="Q1847" s="27"/>
      <c r="R1847" s="27"/>
      <c r="S1847" s="27"/>
      <c r="T1847" s="27"/>
      <c r="U1847" s="27"/>
      <c r="V1847" s="27"/>
      <c r="W1847" s="27"/>
      <c r="X1847" s="27"/>
      <c r="Y1847" s="27"/>
      <c r="Z1847" s="27"/>
      <c r="AA1847" s="27"/>
      <c r="AB1847" s="27"/>
      <c r="AC1847" s="27"/>
      <c r="AD1847" s="27"/>
      <c r="AI1847">
        <f t="shared" si="748"/>
        <v>0</v>
      </c>
      <c r="AJ1847">
        <f t="shared" si="749"/>
        <v>0</v>
      </c>
      <c r="AK1847">
        <f t="shared" si="750"/>
        <v>0</v>
      </c>
      <c r="AL1847">
        <f t="shared" si="733"/>
        <v>0</v>
      </c>
      <c r="AM1847">
        <f t="shared" si="734"/>
        <v>0</v>
      </c>
      <c r="AN1847">
        <f t="shared" si="735"/>
        <v>0</v>
      </c>
      <c r="AO1847">
        <f t="shared" si="736"/>
        <v>0</v>
      </c>
      <c r="AP1847">
        <f t="shared" si="737"/>
        <v>0</v>
      </c>
      <c r="AQ1847">
        <f t="shared" si="738"/>
        <v>0</v>
      </c>
      <c r="AR1847">
        <f t="shared" si="739"/>
        <v>0</v>
      </c>
      <c r="AS1847">
        <f t="shared" si="740"/>
        <v>0</v>
      </c>
      <c r="AT1847">
        <f t="shared" si="741"/>
        <v>0</v>
      </c>
      <c r="AU1847">
        <f t="shared" si="742"/>
        <v>0</v>
      </c>
      <c r="AV1847">
        <f t="shared" si="743"/>
        <v>0</v>
      </c>
      <c r="AW1847">
        <f t="shared" si="744"/>
        <v>0</v>
      </c>
      <c r="AX1847">
        <f t="shared" si="745"/>
        <v>0</v>
      </c>
      <c r="AY1847">
        <f t="shared" si="746"/>
        <v>0</v>
      </c>
      <c r="AZ1847">
        <f t="shared" si="747"/>
        <v>0</v>
      </c>
    </row>
    <row r="1848" spans="1:52" ht="15" customHeight="1">
      <c r="A1848" s="245"/>
      <c r="B1848" s="9"/>
      <c r="C1848" s="270" t="s">
        <v>1047</v>
      </c>
      <c r="D1848" s="389" t="str">
        <f t="shared" si="751"/>
        <v/>
      </c>
      <c r="E1848" s="390"/>
      <c r="F1848" s="391"/>
      <c r="G1848" s="480" t="str">
        <f t="shared" si="752"/>
        <v/>
      </c>
      <c r="H1848" s="481"/>
      <c r="I1848" s="481"/>
      <c r="J1848" s="481"/>
      <c r="K1848" s="481"/>
      <c r="L1848" s="482"/>
      <c r="M1848" s="27"/>
      <c r="N1848" s="27"/>
      <c r="O1848" s="27"/>
      <c r="P1848" s="27"/>
      <c r="Q1848" s="27"/>
      <c r="R1848" s="27"/>
      <c r="S1848" s="27"/>
      <c r="T1848" s="27"/>
      <c r="U1848" s="27"/>
      <c r="V1848" s="27"/>
      <c r="W1848" s="27"/>
      <c r="X1848" s="27"/>
      <c r="Y1848" s="27"/>
      <c r="Z1848" s="27"/>
      <c r="AA1848" s="27"/>
      <c r="AB1848" s="27"/>
      <c r="AC1848" s="27"/>
      <c r="AD1848" s="27"/>
      <c r="AI1848">
        <f t="shared" si="748"/>
        <v>0</v>
      </c>
      <c r="AJ1848">
        <f t="shared" si="749"/>
        <v>0</v>
      </c>
      <c r="AK1848">
        <f t="shared" si="750"/>
        <v>0</v>
      </c>
      <c r="AL1848">
        <f t="shared" si="733"/>
        <v>0</v>
      </c>
      <c r="AM1848">
        <f t="shared" si="734"/>
        <v>0</v>
      </c>
      <c r="AN1848">
        <f t="shared" si="735"/>
        <v>0</v>
      </c>
      <c r="AO1848">
        <f t="shared" si="736"/>
        <v>0</v>
      </c>
      <c r="AP1848">
        <f t="shared" si="737"/>
        <v>0</v>
      </c>
      <c r="AQ1848">
        <f t="shared" si="738"/>
        <v>0</v>
      </c>
      <c r="AR1848">
        <f t="shared" si="739"/>
        <v>0</v>
      </c>
      <c r="AS1848">
        <f t="shared" si="740"/>
        <v>0</v>
      </c>
      <c r="AT1848">
        <f t="shared" si="741"/>
        <v>0</v>
      </c>
      <c r="AU1848">
        <f t="shared" si="742"/>
        <v>0</v>
      </c>
      <c r="AV1848">
        <f t="shared" si="743"/>
        <v>0</v>
      </c>
      <c r="AW1848">
        <f t="shared" si="744"/>
        <v>0</v>
      </c>
      <c r="AX1848">
        <f t="shared" si="745"/>
        <v>0</v>
      </c>
      <c r="AY1848">
        <f t="shared" si="746"/>
        <v>0</v>
      </c>
      <c r="AZ1848">
        <f t="shared" si="747"/>
        <v>0</v>
      </c>
    </row>
    <row r="1849" spans="1:52" ht="15" customHeight="1">
      <c r="A1849" s="245"/>
      <c r="B1849" s="9"/>
      <c r="C1849" s="270" t="s">
        <v>1048</v>
      </c>
      <c r="D1849" s="389" t="str">
        <f t="shared" si="751"/>
        <v/>
      </c>
      <c r="E1849" s="390"/>
      <c r="F1849" s="391"/>
      <c r="G1849" s="480" t="str">
        <f t="shared" si="752"/>
        <v/>
      </c>
      <c r="H1849" s="481"/>
      <c r="I1849" s="481"/>
      <c r="J1849" s="481"/>
      <c r="K1849" s="481"/>
      <c r="L1849" s="482"/>
      <c r="M1849" s="27"/>
      <c r="N1849" s="27"/>
      <c r="O1849" s="27"/>
      <c r="P1849" s="27"/>
      <c r="Q1849" s="27"/>
      <c r="R1849" s="27"/>
      <c r="S1849" s="27"/>
      <c r="T1849" s="27"/>
      <c r="U1849" s="27"/>
      <c r="V1849" s="27"/>
      <c r="W1849" s="27"/>
      <c r="X1849" s="27"/>
      <c r="Y1849" s="27"/>
      <c r="Z1849" s="27"/>
      <c r="AA1849" s="27"/>
      <c r="AB1849" s="27"/>
      <c r="AC1849" s="27"/>
      <c r="AD1849" s="27"/>
      <c r="AI1849">
        <f t="shared" si="748"/>
        <v>0</v>
      </c>
      <c r="AJ1849">
        <f t="shared" si="749"/>
        <v>0</v>
      </c>
      <c r="AK1849">
        <f t="shared" si="750"/>
        <v>0</v>
      </c>
      <c r="AL1849">
        <f t="shared" si="733"/>
        <v>0</v>
      </c>
      <c r="AM1849">
        <f t="shared" si="734"/>
        <v>0</v>
      </c>
      <c r="AN1849">
        <f t="shared" si="735"/>
        <v>0</v>
      </c>
      <c r="AO1849">
        <f t="shared" si="736"/>
        <v>0</v>
      </c>
      <c r="AP1849">
        <f t="shared" si="737"/>
        <v>0</v>
      </c>
      <c r="AQ1849">
        <f t="shared" si="738"/>
        <v>0</v>
      </c>
      <c r="AR1849">
        <f t="shared" si="739"/>
        <v>0</v>
      </c>
      <c r="AS1849">
        <f t="shared" si="740"/>
        <v>0</v>
      </c>
      <c r="AT1849">
        <f t="shared" si="741"/>
        <v>0</v>
      </c>
      <c r="AU1849">
        <f t="shared" si="742"/>
        <v>0</v>
      </c>
      <c r="AV1849">
        <f t="shared" si="743"/>
        <v>0</v>
      </c>
      <c r="AW1849">
        <f t="shared" si="744"/>
        <v>0</v>
      </c>
      <c r="AX1849">
        <f t="shared" si="745"/>
        <v>0</v>
      </c>
      <c r="AY1849">
        <f t="shared" si="746"/>
        <v>0</v>
      </c>
      <c r="AZ1849">
        <f t="shared" si="747"/>
        <v>0</v>
      </c>
    </row>
    <row r="1850" spans="1:52" ht="15" customHeight="1">
      <c r="A1850" s="245"/>
      <c r="B1850" s="9"/>
      <c r="C1850" s="270" t="s">
        <v>1049</v>
      </c>
      <c r="D1850" s="389" t="str">
        <f t="shared" si="751"/>
        <v/>
      </c>
      <c r="E1850" s="390"/>
      <c r="F1850" s="391"/>
      <c r="G1850" s="480" t="str">
        <f t="shared" si="752"/>
        <v/>
      </c>
      <c r="H1850" s="481"/>
      <c r="I1850" s="481"/>
      <c r="J1850" s="481"/>
      <c r="K1850" s="481"/>
      <c r="L1850" s="482"/>
      <c r="M1850" s="27"/>
      <c r="N1850" s="27"/>
      <c r="O1850" s="27"/>
      <c r="P1850" s="27"/>
      <c r="Q1850" s="27"/>
      <c r="R1850" s="27"/>
      <c r="S1850" s="27"/>
      <c r="T1850" s="27"/>
      <c r="U1850" s="27"/>
      <c r="V1850" s="27"/>
      <c r="W1850" s="27"/>
      <c r="X1850" s="27"/>
      <c r="Y1850" s="27"/>
      <c r="Z1850" s="27"/>
      <c r="AA1850" s="27"/>
      <c r="AB1850" s="27"/>
      <c r="AC1850" s="27"/>
      <c r="AD1850" s="27"/>
      <c r="AI1850">
        <f t="shared" si="748"/>
        <v>0</v>
      </c>
      <c r="AJ1850">
        <f t="shared" si="749"/>
        <v>0</v>
      </c>
      <c r="AK1850">
        <f t="shared" si="750"/>
        <v>0</v>
      </c>
      <c r="AL1850">
        <f t="shared" si="733"/>
        <v>0</v>
      </c>
      <c r="AM1850">
        <f t="shared" si="734"/>
        <v>0</v>
      </c>
      <c r="AN1850">
        <f t="shared" si="735"/>
        <v>0</v>
      </c>
      <c r="AO1850">
        <f t="shared" si="736"/>
        <v>0</v>
      </c>
      <c r="AP1850">
        <f t="shared" si="737"/>
        <v>0</v>
      </c>
      <c r="AQ1850">
        <f t="shared" si="738"/>
        <v>0</v>
      </c>
      <c r="AR1850">
        <f t="shared" si="739"/>
        <v>0</v>
      </c>
      <c r="AS1850">
        <f t="shared" si="740"/>
        <v>0</v>
      </c>
      <c r="AT1850">
        <f t="shared" si="741"/>
        <v>0</v>
      </c>
      <c r="AU1850">
        <f t="shared" si="742"/>
        <v>0</v>
      </c>
      <c r="AV1850">
        <f t="shared" si="743"/>
        <v>0</v>
      </c>
      <c r="AW1850">
        <f t="shared" si="744"/>
        <v>0</v>
      </c>
      <c r="AX1850">
        <f t="shared" si="745"/>
        <v>0</v>
      </c>
      <c r="AY1850">
        <f t="shared" si="746"/>
        <v>0</v>
      </c>
      <c r="AZ1850">
        <f t="shared" si="747"/>
        <v>0</v>
      </c>
    </row>
    <row r="1851" spans="1:52" ht="15" customHeight="1">
      <c r="A1851" s="245"/>
      <c r="B1851" s="9"/>
      <c r="C1851" s="270" t="s">
        <v>1050</v>
      </c>
      <c r="D1851" s="389" t="str">
        <f t="shared" si="751"/>
        <v/>
      </c>
      <c r="E1851" s="390"/>
      <c r="F1851" s="391"/>
      <c r="G1851" s="480" t="str">
        <f t="shared" si="752"/>
        <v/>
      </c>
      <c r="H1851" s="481"/>
      <c r="I1851" s="481"/>
      <c r="J1851" s="481"/>
      <c r="K1851" s="481"/>
      <c r="L1851" s="482"/>
      <c r="M1851" s="27"/>
      <c r="N1851" s="27"/>
      <c r="O1851" s="27"/>
      <c r="P1851" s="27"/>
      <c r="Q1851" s="27"/>
      <c r="R1851" s="27"/>
      <c r="S1851" s="27"/>
      <c r="T1851" s="27"/>
      <c r="U1851" s="27"/>
      <c r="V1851" s="27"/>
      <c r="W1851" s="27"/>
      <c r="X1851" s="27"/>
      <c r="Y1851" s="27"/>
      <c r="Z1851" s="27"/>
      <c r="AA1851" s="27"/>
      <c r="AB1851" s="27"/>
      <c r="AC1851" s="27"/>
      <c r="AD1851" s="27"/>
      <c r="AI1851">
        <f t="shared" si="748"/>
        <v>0</v>
      </c>
      <c r="AJ1851">
        <f t="shared" si="749"/>
        <v>0</v>
      </c>
      <c r="AK1851">
        <f t="shared" si="750"/>
        <v>0</v>
      </c>
      <c r="AL1851">
        <f t="shared" si="733"/>
        <v>0</v>
      </c>
      <c r="AM1851">
        <f t="shared" si="734"/>
        <v>0</v>
      </c>
      <c r="AN1851">
        <f t="shared" si="735"/>
        <v>0</v>
      </c>
      <c r="AO1851">
        <f t="shared" si="736"/>
        <v>0</v>
      </c>
      <c r="AP1851">
        <f t="shared" si="737"/>
        <v>0</v>
      </c>
      <c r="AQ1851">
        <f t="shared" si="738"/>
        <v>0</v>
      </c>
      <c r="AR1851">
        <f t="shared" si="739"/>
        <v>0</v>
      </c>
      <c r="AS1851">
        <f t="shared" si="740"/>
        <v>0</v>
      </c>
      <c r="AT1851">
        <f t="shared" si="741"/>
        <v>0</v>
      </c>
      <c r="AU1851">
        <f t="shared" si="742"/>
        <v>0</v>
      </c>
      <c r="AV1851">
        <f t="shared" si="743"/>
        <v>0</v>
      </c>
      <c r="AW1851">
        <f t="shared" si="744"/>
        <v>0</v>
      </c>
      <c r="AX1851">
        <f t="shared" si="745"/>
        <v>0</v>
      </c>
      <c r="AY1851">
        <f t="shared" si="746"/>
        <v>0</v>
      </c>
      <c r="AZ1851">
        <f t="shared" si="747"/>
        <v>0</v>
      </c>
    </row>
    <row r="1852" spans="1:52" ht="15" customHeight="1">
      <c r="A1852" s="245"/>
      <c r="B1852" s="9"/>
      <c r="C1852" s="270" t="s">
        <v>1051</v>
      </c>
      <c r="D1852" s="389" t="str">
        <f t="shared" si="751"/>
        <v/>
      </c>
      <c r="E1852" s="390"/>
      <c r="F1852" s="391"/>
      <c r="G1852" s="480" t="str">
        <f t="shared" si="752"/>
        <v/>
      </c>
      <c r="H1852" s="481"/>
      <c r="I1852" s="481"/>
      <c r="J1852" s="481"/>
      <c r="K1852" s="481"/>
      <c r="L1852" s="482"/>
      <c r="M1852" s="27"/>
      <c r="N1852" s="27"/>
      <c r="O1852" s="27"/>
      <c r="P1852" s="27"/>
      <c r="Q1852" s="27"/>
      <c r="R1852" s="27"/>
      <c r="S1852" s="27"/>
      <c r="T1852" s="27"/>
      <c r="U1852" s="27"/>
      <c r="V1852" s="27"/>
      <c r="W1852" s="27"/>
      <c r="X1852" s="27"/>
      <c r="Y1852" s="27"/>
      <c r="Z1852" s="27"/>
      <c r="AA1852" s="27"/>
      <c r="AB1852" s="27"/>
      <c r="AC1852" s="27"/>
      <c r="AD1852" s="27"/>
      <c r="AI1852">
        <f t="shared" si="748"/>
        <v>0</v>
      </c>
      <c r="AJ1852">
        <f t="shared" si="749"/>
        <v>0</v>
      </c>
      <c r="AK1852">
        <f t="shared" si="750"/>
        <v>0</v>
      </c>
      <c r="AL1852">
        <f t="shared" si="733"/>
        <v>0</v>
      </c>
      <c r="AM1852">
        <f t="shared" si="734"/>
        <v>0</v>
      </c>
      <c r="AN1852">
        <f t="shared" si="735"/>
        <v>0</v>
      </c>
      <c r="AO1852">
        <f t="shared" si="736"/>
        <v>0</v>
      </c>
      <c r="AP1852">
        <f t="shared" si="737"/>
        <v>0</v>
      </c>
      <c r="AQ1852">
        <f t="shared" si="738"/>
        <v>0</v>
      </c>
      <c r="AR1852">
        <f t="shared" si="739"/>
        <v>0</v>
      </c>
      <c r="AS1852">
        <f t="shared" si="740"/>
        <v>0</v>
      </c>
      <c r="AT1852">
        <f t="shared" si="741"/>
        <v>0</v>
      </c>
      <c r="AU1852">
        <f t="shared" si="742"/>
        <v>0</v>
      </c>
      <c r="AV1852">
        <f t="shared" si="743"/>
        <v>0</v>
      </c>
      <c r="AW1852">
        <f t="shared" si="744"/>
        <v>0</v>
      </c>
      <c r="AX1852">
        <f t="shared" si="745"/>
        <v>0</v>
      </c>
      <c r="AY1852">
        <f t="shared" si="746"/>
        <v>0</v>
      </c>
      <c r="AZ1852">
        <f t="shared" si="747"/>
        <v>0</v>
      </c>
    </row>
    <row r="1853" spans="1:52" ht="15" customHeight="1">
      <c r="A1853" s="245"/>
      <c r="B1853" s="9"/>
      <c r="C1853" s="270" t="s">
        <v>1052</v>
      </c>
      <c r="D1853" s="389" t="str">
        <f t="shared" si="751"/>
        <v/>
      </c>
      <c r="E1853" s="390"/>
      <c r="F1853" s="391"/>
      <c r="G1853" s="480" t="str">
        <f t="shared" si="752"/>
        <v/>
      </c>
      <c r="H1853" s="481"/>
      <c r="I1853" s="481"/>
      <c r="J1853" s="481"/>
      <c r="K1853" s="481"/>
      <c r="L1853" s="482"/>
      <c r="M1853" s="27"/>
      <c r="N1853" s="27"/>
      <c r="O1853" s="27"/>
      <c r="P1853" s="27"/>
      <c r="Q1853" s="27"/>
      <c r="R1853" s="27"/>
      <c r="S1853" s="27"/>
      <c r="T1853" s="27"/>
      <c r="U1853" s="27"/>
      <c r="V1853" s="27"/>
      <c r="W1853" s="27"/>
      <c r="X1853" s="27"/>
      <c r="Y1853" s="27"/>
      <c r="Z1853" s="27"/>
      <c r="AA1853" s="27"/>
      <c r="AB1853" s="27"/>
      <c r="AC1853" s="27"/>
      <c r="AD1853" s="27"/>
      <c r="AI1853">
        <f t="shared" si="748"/>
        <v>0</v>
      </c>
      <c r="AJ1853">
        <f t="shared" si="749"/>
        <v>0</v>
      </c>
      <c r="AK1853">
        <f t="shared" si="750"/>
        <v>0</v>
      </c>
      <c r="AL1853">
        <f t="shared" si="733"/>
        <v>0</v>
      </c>
      <c r="AM1853">
        <f t="shared" si="734"/>
        <v>0</v>
      </c>
      <c r="AN1853">
        <f t="shared" si="735"/>
        <v>0</v>
      </c>
      <c r="AO1853">
        <f t="shared" si="736"/>
        <v>0</v>
      </c>
      <c r="AP1853">
        <f t="shared" si="737"/>
        <v>0</v>
      </c>
      <c r="AQ1853">
        <f t="shared" si="738"/>
        <v>0</v>
      </c>
      <c r="AR1853">
        <f t="shared" si="739"/>
        <v>0</v>
      </c>
      <c r="AS1853">
        <f t="shared" si="740"/>
        <v>0</v>
      </c>
      <c r="AT1853">
        <f t="shared" si="741"/>
        <v>0</v>
      </c>
      <c r="AU1853">
        <f t="shared" si="742"/>
        <v>0</v>
      </c>
      <c r="AV1853">
        <f t="shared" si="743"/>
        <v>0</v>
      </c>
      <c r="AW1853">
        <f t="shared" si="744"/>
        <v>0</v>
      </c>
      <c r="AX1853">
        <f t="shared" si="745"/>
        <v>0</v>
      </c>
      <c r="AY1853">
        <f t="shared" si="746"/>
        <v>0</v>
      </c>
      <c r="AZ1853">
        <f t="shared" si="747"/>
        <v>0</v>
      </c>
    </row>
    <row r="1854" spans="1:52" ht="15" customHeight="1">
      <c r="A1854" s="245"/>
      <c r="B1854" s="9"/>
      <c r="C1854" s="270" t="s">
        <v>1053</v>
      </c>
      <c r="D1854" s="389" t="str">
        <f t="shared" si="751"/>
        <v/>
      </c>
      <c r="E1854" s="390"/>
      <c r="F1854" s="391"/>
      <c r="G1854" s="480" t="str">
        <f t="shared" si="752"/>
        <v/>
      </c>
      <c r="H1854" s="481"/>
      <c r="I1854" s="481"/>
      <c r="J1854" s="481"/>
      <c r="K1854" s="481"/>
      <c r="L1854" s="482"/>
      <c r="M1854" s="27"/>
      <c r="N1854" s="27"/>
      <c r="O1854" s="27"/>
      <c r="P1854" s="27"/>
      <c r="Q1854" s="27"/>
      <c r="R1854" s="27"/>
      <c r="S1854" s="27"/>
      <c r="T1854" s="27"/>
      <c r="U1854" s="27"/>
      <c r="V1854" s="27"/>
      <c r="W1854" s="27"/>
      <c r="X1854" s="27"/>
      <c r="Y1854" s="27"/>
      <c r="Z1854" s="27"/>
      <c r="AA1854" s="27"/>
      <c r="AB1854" s="27"/>
      <c r="AC1854" s="27"/>
      <c r="AD1854" s="27"/>
      <c r="AI1854">
        <f t="shared" si="748"/>
        <v>0</v>
      </c>
      <c r="AJ1854">
        <f t="shared" si="749"/>
        <v>0</v>
      </c>
      <c r="AK1854">
        <f t="shared" si="750"/>
        <v>0</v>
      </c>
      <c r="AL1854">
        <f t="shared" si="733"/>
        <v>0</v>
      </c>
      <c r="AM1854">
        <f t="shared" si="734"/>
        <v>0</v>
      </c>
      <c r="AN1854">
        <f t="shared" si="735"/>
        <v>0</v>
      </c>
      <c r="AO1854">
        <f t="shared" si="736"/>
        <v>0</v>
      </c>
      <c r="AP1854">
        <f t="shared" si="737"/>
        <v>0</v>
      </c>
      <c r="AQ1854">
        <f t="shared" si="738"/>
        <v>0</v>
      </c>
      <c r="AR1854">
        <f t="shared" si="739"/>
        <v>0</v>
      </c>
      <c r="AS1854">
        <f t="shared" si="740"/>
        <v>0</v>
      </c>
      <c r="AT1854">
        <f t="shared" si="741"/>
        <v>0</v>
      </c>
      <c r="AU1854">
        <f t="shared" si="742"/>
        <v>0</v>
      </c>
      <c r="AV1854">
        <f t="shared" si="743"/>
        <v>0</v>
      </c>
      <c r="AW1854">
        <f t="shared" si="744"/>
        <v>0</v>
      </c>
      <c r="AX1854">
        <f t="shared" si="745"/>
        <v>0</v>
      </c>
      <c r="AY1854">
        <f t="shared" si="746"/>
        <v>0</v>
      </c>
      <c r="AZ1854">
        <f t="shared" si="747"/>
        <v>0</v>
      </c>
    </row>
    <row r="1855" spans="1:52" ht="15" customHeight="1">
      <c r="A1855" s="245"/>
      <c r="B1855" s="9"/>
      <c r="C1855" s="270" t="s">
        <v>1054</v>
      </c>
      <c r="D1855" s="389" t="str">
        <f t="shared" si="751"/>
        <v/>
      </c>
      <c r="E1855" s="390"/>
      <c r="F1855" s="391"/>
      <c r="G1855" s="480" t="str">
        <f t="shared" si="752"/>
        <v/>
      </c>
      <c r="H1855" s="481"/>
      <c r="I1855" s="481"/>
      <c r="J1855" s="481"/>
      <c r="K1855" s="481"/>
      <c r="L1855" s="482"/>
      <c r="M1855" s="27"/>
      <c r="N1855" s="27"/>
      <c r="O1855" s="27"/>
      <c r="P1855" s="27"/>
      <c r="Q1855" s="27"/>
      <c r="R1855" s="27"/>
      <c r="S1855" s="27"/>
      <c r="T1855" s="27"/>
      <c r="U1855" s="27"/>
      <c r="V1855" s="27"/>
      <c r="W1855" s="27"/>
      <c r="X1855" s="27"/>
      <c r="Y1855" s="27"/>
      <c r="Z1855" s="27"/>
      <c r="AA1855" s="27"/>
      <c r="AB1855" s="27"/>
      <c r="AC1855" s="27"/>
      <c r="AD1855" s="27"/>
      <c r="AI1855">
        <f t="shared" si="748"/>
        <v>0</v>
      </c>
      <c r="AJ1855">
        <f t="shared" si="749"/>
        <v>0</v>
      </c>
      <c r="AK1855">
        <f t="shared" si="750"/>
        <v>0</v>
      </c>
      <c r="AL1855">
        <f t="shared" si="733"/>
        <v>0</v>
      </c>
      <c r="AM1855">
        <f t="shared" si="734"/>
        <v>0</v>
      </c>
      <c r="AN1855">
        <f t="shared" si="735"/>
        <v>0</v>
      </c>
      <c r="AO1855">
        <f t="shared" si="736"/>
        <v>0</v>
      </c>
      <c r="AP1855">
        <f t="shared" si="737"/>
        <v>0</v>
      </c>
      <c r="AQ1855">
        <f t="shared" si="738"/>
        <v>0</v>
      </c>
      <c r="AR1855">
        <f t="shared" si="739"/>
        <v>0</v>
      </c>
      <c r="AS1855">
        <f t="shared" si="740"/>
        <v>0</v>
      </c>
      <c r="AT1855">
        <f t="shared" si="741"/>
        <v>0</v>
      </c>
      <c r="AU1855">
        <f t="shared" si="742"/>
        <v>0</v>
      </c>
      <c r="AV1855">
        <f t="shared" si="743"/>
        <v>0</v>
      </c>
      <c r="AW1855">
        <f t="shared" si="744"/>
        <v>0</v>
      </c>
      <c r="AX1855">
        <f t="shared" si="745"/>
        <v>0</v>
      </c>
      <c r="AY1855">
        <f t="shared" si="746"/>
        <v>0</v>
      </c>
      <c r="AZ1855">
        <f t="shared" si="747"/>
        <v>0</v>
      </c>
    </row>
    <row r="1856" spans="1:52" ht="15" customHeight="1">
      <c r="A1856" s="245"/>
      <c r="B1856" s="9"/>
      <c r="C1856" s="270" t="s">
        <v>1055</v>
      </c>
      <c r="D1856" s="389" t="str">
        <f t="shared" si="751"/>
        <v/>
      </c>
      <c r="E1856" s="390"/>
      <c r="F1856" s="391"/>
      <c r="G1856" s="480" t="str">
        <f t="shared" si="752"/>
        <v/>
      </c>
      <c r="H1856" s="481"/>
      <c r="I1856" s="481"/>
      <c r="J1856" s="481"/>
      <c r="K1856" s="481"/>
      <c r="L1856" s="482"/>
      <c r="M1856" s="27"/>
      <c r="N1856" s="27"/>
      <c r="O1856" s="27"/>
      <c r="P1856" s="27"/>
      <c r="Q1856" s="27"/>
      <c r="R1856" s="27"/>
      <c r="S1856" s="27"/>
      <c r="T1856" s="27"/>
      <c r="U1856" s="27"/>
      <c r="V1856" s="27"/>
      <c r="W1856" s="27"/>
      <c r="X1856" s="27"/>
      <c r="Y1856" s="27"/>
      <c r="Z1856" s="27"/>
      <c r="AA1856" s="27"/>
      <c r="AB1856" s="27"/>
      <c r="AC1856" s="27"/>
      <c r="AD1856" s="27"/>
      <c r="AI1856">
        <f t="shared" si="748"/>
        <v>0</v>
      </c>
      <c r="AJ1856">
        <f t="shared" si="749"/>
        <v>0</v>
      </c>
      <c r="AK1856">
        <f t="shared" si="750"/>
        <v>0</v>
      </c>
      <c r="AL1856">
        <f t="shared" si="733"/>
        <v>0</v>
      </c>
      <c r="AM1856">
        <f t="shared" si="734"/>
        <v>0</v>
      </c>
      <c r="AN1856">
        <f t="shared" si="735"/>
        <v>0</v>
      </c>
      <c r="AO1856">
        <f t="shared" si="736"/>
        <v>0</v>
      </c>
      <c r="AP1856">
        <f t="shared" si="737"/>
        <v>0</v>
      </c>
      <c r="AQ1856">
        <f t="shared" si="738"/>
        <v>0</v>
      </c>
      <c r="AR1856">
        <f t="shared" si="739"/>
        <v>0</v>
      </c>
      <c r="AS1856">
        <f t="shared" si="740"/>
        <v>0</v>
      </c>
      <c r="AT1856">
        <f t="shared" si="741"/>
        <v>0</v>
      </c>
      <c r="AU1856">
        <f t="shared" si="742"/>
        <v>0</v>
      </c>
      <c r="AV1856">
        <f t="shared" si="743"/>
        <v>0</v>
      </c>
      <c r="AW1856">
        <f t="shared" si="744"/>
        <v>0</v>
      </c>
      <c r="AX1856">
        <f t="shared" si="745"/>
        <v>0</v>
      </c>
      <c r="AY1856">
        <f t="shared" si="746"/>
        <v>0</v>
      </c>
      <c r="AZ1856">
        <f t="shared" si="747"/>
        <v>0</v>
      </c>
    </row>
    <row r="1857" spans="1:52" ht="15" customHeight="1">
      <c r="A1857" s="245"/>
      <c r="B1857" s="9"/>
      <c r="C1857" s="270" t="s">
        <v>1056</v>
      </c>
      <c r="D1857" s="389" t="str">
        <f t="shared" si="751"/>
        <v/>
      </c>
      <c r="E1857" s="390"/>
      <c r="F1857" s="391"/>
      <c r="G1857" s="480" t="str">
        <f t="shared" si="752"/>
        <v/>
      </c>
      <c r="H1857" s="481"/>
      <c r="I1857" s="481"/>
      <c r="J1857" s="481"/>
      <c r="K1857" s="481"/>
      <c r="L1857" s="482"/>
      <c r="M1857" s="27"/>
      <c r="N1857" s="27"/>
      <c r="O1857" s="27"/>
      <c r="P1857" s="27"/>
      <c r="Q1857" s="27"/>
      <c r="R1857" s="27"/>
      <c r="S1857" s="27"/>
      <c r="T1857" s="27"/>
      <c r="U1857" s="27"/>
      <c r="V1857" s="27"/>
      <c r="W1857" s="27"/>
      <c r="X1857" s="27"/>
      <c r="Y1857" s="27"/>
      <c r="Z1857" s="27"/>
      <c r="AA1857" s="27"/>
      <c r="AB1857" s="27"/>
      <c r="AC1857" s="27"/>
      <c r="AD1857" s="27"/>
      <c r="AI1857">
        <f t="shared" si="748"/>
        <v>0</v>
      </c>
      <c r="AJ1857">
        <f t="shared" si="749"/>
        <v>0</v>
      </c>
      <c r="AK1857">
        <f t="shared" si="750"/>
        <v>0</v>
      </c>
      <c r="AL1857">
        <f t="shared" si="733"/>
        <v>0</v>
      </c>
      <c r="AM1857">
        <f t="shared" si="734"/>
        <v>0</v>
      </c>
      <c r="AN1857">
        <f t="shared" si="735"/>
        <v>0</v>
      </c>
      <c r="AO1857">
        <f t="shared" si="736"/>
        <v>0</v>
      </c>
      <c r="AP1857">
        <f t="shared" si="737"/>
        <v>0</v>
      </c>
      <c r="AQ1857">
        <f t="shared" si="738"/>
        <v>0</v>
      </c>
      <c r="AR1857">
        <f t="shared" si="739"/>
        <v>0</v>
      </c>
      <c r="AS1857">
        <f t="shared" si="740"/>
        <v>0</v>
      </c>
      <c r="AT1857">
        <f t="shared" si="741"/>
        <v>0</v>
      </c>
      <c r="AU1857">
        <f t="shared" si="742"/>
        <v>0</v>
      </c>
      <c r="AV1857">
        <f t="shared" si="743"/>
        <v>0</v>
      </c>
      <c r="AW1857">
        <f t="shared" si="744"/>
        <v>0</v>
      </c>
      <c r="AX1857">
        <f t="shared" si="745"/>
        <v>0</v>
      </c>
      <c r="AY1857">
        <f t="shared" si="746"/>
        <v>0</v>
      </c>
      <c r="AZ1857">
        <f t="shared" si="747"/>
        <v>0</v>
      </c>
    </row>
    <row r="1858" spans="1:52" ht="15" customHeight="1">
      <c r="A1858" s="245"/>
      <c r="B1858" s="9"/>
      <c r="C1858" s="270" t="s">
        <v>1057</v>
      </c>
      <c r="D1858" s="389" t="str">
        <f t="shared" si="751"/>
        <v/>
      </c>
      <c r="E1858" s="390"/>
      <c r="F1858" s="391"/>
      <c r="G1858" s="480" t="str">
        <f t="shared" si="752"/>
        <v/>
      </c>
      <c r="H1858" s="481"/>
      <c r="I1858" s="481"/>
      <c r="J1858" s="481"/>
      <c r="K1858" s="481"/>
      <c r="L1858" s="482"/>
      <c r="M1858" s="27"/>
      <c r="N1858" s="27"/>
      <c r="O1858" s="27"/>
      <c r="P1858" s="27"/>
      <c r="Q1858" s="27"/>
      <c r="R1858" s="27"/>
      <c r="S1858" s="27"/>
      <c r="T1858" s="27"/>
      <c r="U1858" s="27"/>
      <c r="V1858" s="27"/>
      <c r="W1858" s="27"/>
      <c r="X1858" s="27"/>
      <c r="Y1858" s="27"/>
      <c r="Z1858" s="27"/>
      <c r="AA1858" s="27"/>
      <c r="AB1858" s="27"/>
      <c r="AC1858" s="27"/>
      <c r="AD1858" s="27"/>
      <c r="AI1858">
        <f t="shared" si="748"/>
        <v>0</v>
      </c>
      <c r="AJ1858">
        <f t="shared" si="749"/>
        <v>0</v>
      </c>
      <c r="AK1858">
        <f t="shared" si="750"/>
        <v>0</v>
      </c>
      <c r="AL1858">
        <f t="shared" si="733"/>
        <v>0</v>
      </c>
      <c r="AM1858">
        <f t="shared" si="734"/>
        <v>0</v>
      </c>
      <c r="AN1858">
        <f t="shared" si="735"/>
        <v>0</v>
      </c>
      <c r="AO1858">
        <f t="shared" si="736"/>
        <v>0</v>
      </c>
      <c r="AP1858">
        <f t="shared" si="737"/>
        <v>0</v>
      </c>
      <c r="AQ1858">
        <f t="shared" si="738"/>
        <v>0</v>
      </c>
      <c r="AR1858">
        <f t="shared" si="739"/>
        <v>0</v>
      </c>
      <c r="AS1858">
        <f t="shared" si="740"/>
        <v>0</v>
      </c>
      <c r="AT1858">
        <f t="shared" si="741"/>
        <v>0</v>
      </c>
      <c r="AU1858">
        <f t="shared" si="742"/>
        <v>0</v>
      </c>
      <c r="AV1858">
        <f t="shared" si="743"/>
        <v>0</v>
      </c>
      <c r="AW1858">
        <f t="shared" si="744"/>
        <v>0</v>
      </c>
      <c r="AX1858">
        <f t="shared" si="745"/>
        <v>0</v>
      </c>
      <c r="AY1858">
        <f t="shared" si="746"/>
        <v>0</v>
      </c>
      <c r="AZ1858">
        <f t="shared" si="747"/>
        <v>0</v>
      </c>
    </row>
    <row r="1859" spans="1:52" ht="15" customHeight="1">
      <c r="A1859" s="245"/>
      <c r="B1859" s="9"/>
      <c r="C1859" s="270" t="s">
        <v>1058</v>
      </c>
      <c r="D1859" s="389" t="str">
        <f t="shared" si="751"/>
        <v/>
      </c>
      <c r="E1859" s="390"/>
      <c r="F1859" s="391"/>
      <c r="G1859" s="480" t="str">
        <f t="shared" si="752"/>
        <v/>
      </c>
      <c r="H1859" s="481"/>
      <c r="I1859" s="481"/>
      <c r="J1859" s="481"/>
      <c r="K1859" s="481"/>
      <c r="L1859" s="482"/>
      <c r="M1859" s="27"/>
      <c r="N1859" s="27"/>
      <c r="O1859" s="27"/>
      <c r="P1859" s="27"/>
      <c r="Q1859" s="27"/>
      <c r="R1859" s="27"/>
      <c r="S1859" s="27"/>
      <c r="T1859" s="27"/>
      <c r="U1859" s="27"/>
      <c r="V1859" s="27"/>
      <c r="W1859" s="27"/>
      <c r="X1859" s="27"/>
      <c r="Y1859" s="27"/>
      <c r="Z1859" s="27"/>
      <c r="AA1859" s="27"/>
      <c r="AB1859" s="27"/>
      <c r="AC1859" s="27"/>
      <c r="AD1859" s="27"/>
      <c r="AI1859">
        <f t="shared" si="748"/>
        <v>0</v>
      </c>
      <c r="AJ1859">
        <f t="shared" si="749"/>
        <v>0</v>
      </c>
      <c r="AK1859">
        <f t="shared" si="750"/>
        <v>0</v>
      </c>
      <c r="AL1859">
        <f t="shared" si="733"/>
        <v>0</v>
      </c>
      <c r="AM1859">
        <f t="shared" si="734"/>
        <v>0</v>
      </c>
      <c r="AN1859">
        <f t="shared" si="735"/>
        <v>0</v>
      </c>
      <c r="AO1859">
        <f t="shared" si="736"/>
        <v>0</v>
      </c>
      <c r="AP1859">
        <f t="shared" si="737"/>
        <v>0</v>
      </c>
      <c r="AQ1859">
        <f t="shared" si="738"/>
        <v>0</v>
      </c>
      <c r="AR1859">
        <f t="shared" si="739"/>
        <v>0</v>
      </c>
      <c r="AS1859">
        <f t="shared" si="740"/>
        <v>0</v>
      </c>
      <c r="AT1859">
        <f t="shared" si="741"/>
        <v>0</v>
      </c>
      <c r="AU1859">
        <f t="shared" si="742"/>
        <v>0</v>
      </c>
      <c r="AV1859">
        <f t="shared" si="743"/>
        <v>0</v>
      </c>
      <c r="AW1859">
        <f t="shared" si="744"/>
        <v>0</v>
      </c>
      <c r="AX1859">
        <f t="shared" si="745"/>
        <v>0</v>
      </c>
      <c r="AY1859">
        <f t="shared" si="746"/>
        <v>0</v>
      </c>
      <c r="AZ1859">
        <f t="shared" si="747"/>
        <v>0</v>
      </c>
    </row>
    <row r="1860" spans="1:52" ht="15" customHeight="1">
      <c r="A1860" s="245"/>
      <c r="B1860" s="9"/>
      <c r="C1860" s="270" t="s">
        <v>1059</v>
      </c>
      <c r="D1860" s="389" t="str">
        <f t="shared" si="751"/>
        <v/>
      </c>
      <c r="E1860" s="390"/>
      <c r="F1860" s="391"/>
      <c r="G1860" s="480" t="str">
        <f t="shared" si="752"/>
        <v/>
      </c>
      <c r="H1860" s="481"/>
      <c r="I1860" s="481"/>
      <c r="J1860" s="481"/>
      <c r="K1860" s="481"/>
      <c r="L1860" s="482"/>
      <c r="M1860" s="27"/>
      <c r="N1860" s="27"/>
      <c r="O1860" s="27"/>
      <c r="P1860" s="27"/>
      <c r="Q1860" s="27"/>
      <c r="R1860" s="27"/>
      <c r="S1860" s="27"/>
      <c r="T1860" s="27"/>
      <c r="U1860" s="27"/>
      <c r="V1860" s="27"/>
      <c r="W1860" s="27"/>
      <c r="X1860" s="27"/>
      <c r="Y1860" s="27"/>
      <c r="Z1860" s="27"/>
      <c r="AA1860" s="27"/>
      <c r="AB1860" s="27"/>
      <c r="AC1860" s="27"/>
      <c r="AD1860" s="27"/>
      <c r="AI1860">
        <f t="shared" si="748"/>
        <v>0</v>
      </c>
      <c r="AJ1860">
        <f t="shared" si="749"/>
        <v>0</v>
      </c>
      <c r="AK1860">
        <f t="shared" si="750"/>
        <v>0</v>
      </c>
      <c r="AL1860">
        <f t="shared" si="733"/>
        <v>0</v>
      </c>
      <c r="AM1860">
        <f t="shared" si="734"/>
        <v>0</v>
      </c>
      <c r="AN1860">
        <f t="shared" si="735"/>
        <v>0</v>
      </c>
      <c r="AO1860">
        <f t="shared" si="736"/>
        <v>0</v>
      </c>
      <c r="AP1860">
        <f t="shared" si="737"/>
        <v>0</v>
      </c>
      <c r="AQ1860">
        <f t="shared" si="738"/>
        <v>0</v>
      </c>
      <c r="AR1860">
        <f t="shared" si="739"/>
        <v>0</v>
      </c>
      <c r="AS1860">
        <f t="shared" si="740"/>
        <v>0</v>
      </c>
      <c r="AT1860">
        <f t="shared" si="741"/>
        <v>0</v>
      </c>
      <c r="AU1860">
        <f t="shared" si="742"/>
        <v>0</v>
      </c>
      <c r="AV1860">
        <f t="shared" si="743"/>
        <v>0</v>
      </c>
      <c r="AW1860">
        <f t="shared" si="744"/>
        <v>0</v>
      </c>
      <c r="AX1860">
        <f t="shared" si="745"/>
        <v>0</v>
      </c>
      <c r="AY1860">
        <f t="shared" si="746"/>
        <v>0</v>
      </c>
      <c r="AZ1860">
        <f t="shared" si="747"/>
        <v>0</v>
      </c>
    </row>
    <row r="1861" spans="1:52" ht="15" customHeight="1">
      <c r="A1861" s="245"/>
      <c r="B1861" s="9"/>
      <c r="C1861" s="270" t="s">
        <v>1060</v>
      </c>
      <c r="D1861" s="389" t="str">
        <f t="shared" si="751"/>
        <v/>
      </c>
      <c r="E1861" s="390"/>
      <c r="F1861" s="391"/>
      <c r="G1861" s="480" t="str">
        <f t="shared" si="752"/>
        <v/>
      </c>
      <c r="H1861" s="481"/>
      <c r="I1861" s="481"/>
      <c r="J1861" s="481"/>
      <c r="K1861" s="481"/>
      <c r="L1861" s="482"/>
      <c r="M1861" s="27"/>
      <c r="N1861" s="27"/>
      <c r="O1861" s="27"/>
      <c r="P1861" s="27"/>
      <c r="Q1861" s="27"/>
      <c r="R1861" s="27"/>
      <c r="S1861" s="27"/>
      <c r="T1861" s="27"/>
      <c r="U1861" s="27"/>
      <c r="V1861" s="27"/>
      <c r="W1861" s="27"/>
      <c r="X1861" s="27"/>
      <c r="Y1861" s="27"/>
      <c r="Z1861" s="27"/>
      <c r="AA1861" s="27"/>
      <c r="AB1861" s="27"/>
      <c r="AC1861" s="27"/>
      <c r="AD1861" s="27"/>
      <c r="AI1861">
        <f t="shared" si="748"/>
        <v>0</v>
      </c>
      <c r="AJ1861">
        <f t="shared" si="749"/>
        <v>0</v>
      </c>
      <c r="AK1861">
        <f t="shared" si="750"/>
        <v>0</v>
      </c>
      <c r="AL1861">
        <f t="shared" si="733"/>
        <v>0</v>
      </c>
      <c r="AM1861">
        <f t="shared" si="734"/>
        <v>0</v>
      </c>
      <c r="AN1861">
        <f t="shared" si="735"/>
        <v>0</v>
      </c>
      <c r="AO1861">
        <f t="shared" si="736"/>
        <v>0</v>
      </c>
      <c r="AP1861">
        <f t="shared" si="737"/>
        <v>0</v>
      </c>
      <c r="AQ1861">
        <f t="shared" si="738"/>
        <v>0</v>
      </c>
      <c r="AR1861">
        <f t="shared" si="739"/>
        <v>0</v>
      </c>
      <c r="AS1861">
        <f t="shared" si="740"/>
        <v>0</v>
      </c>
      <c r="AT1861">
        <f t="shared" si="741"/>
        <v>0</v>
      </c>
      <c r="AU1861">
        <f t="shared" si="742"/>
        <v>0</v>
      </c>
      <c r="AV1861">
        <f t="shared" si="743"/>
        <v>0</v>
      </c>
      <c r="AW1861">
        <f t="shared" si="744"/>
        <v>0</v>
      </c>
      <c r="AX1861">
        <f t="shared" si="745"/>
        <v>0</v>
      </c>
      <c r="AY1861">
        <f t="shared" si="746"/>
        <v>0</v>
      </c>
      <c r="AZ1861">
        <f t="shared" si="747"/>
        <v>0</v>
      </c>
    </row>
    <row r="1862" spans="1:52" ht="15" customHeight="1">
      <c r="A1862" s="245"/>
      <c r="B1862" s="9"/>
      <c r="C1862" s="270" t="s">
        <v>1061</v>
      </c>
      <c r="D1862" s="389" t="str">
        <f t="shared" si="751"/>
        <v/>
      </c>
      <c r="E1862" s="390"/>
      <c r="F1862" s="391"/>
      <c r="G1862" s="480" t="str">
        <f t="shared" si="752"/>
        <v/>
      </c>
      <c r="H1862" s="481"/>
      <c r="I1862" s="481"/>
      <c r="J1862" s="481"/>
      <c r="K1862" s="481"/>
      <c r="L1862" s="482"/>
      <c r="M1862" s="27"/>
      <c r="N1862" s="27"/>
      <c r="O1862" s="27"/>
      <c r="P1862" s="27"/>
      <c r="Q1862" s="27"/>
      <c r="R1862" s="27"/>
      <c r="S1862" s="27"/>
      <c r="T1862" s="27"/>
      <c r="U1862" s="27"/>
      <c r="V1862" s="27"/>
      <c r="W1862" s="27"/>
      <c r="X1862" s="27"/>
      <c r="Y1862" s="27"/>
      <c r="Z1862" s="27"/>
      <c r="AA1862" s="27"/>
      <c r="AB1862" s="27"/>
      <c r="AC1862" s="27"/>
      <c r="AD1862" s="27"/>
      <c r="AI1862">
        <f t="shared" si="748"/>
        <v>0</v>
      </c>
      <c r="AJ1862">
        <f t="shared" si="749"/>
        <v>0</v>
      </c>
      <c r="AK1862">
        <f t="shared" si="750"/>
        <v>0</v>
      </c>
      <c r="AL1862">
        <f t="shared" si="733"/>
        <v>0</v>
      </c>
      <c r="AM1862">
        <f t="shared" si="734"/>
        <v>0</v>
      </c>
      <c r="AN1862">
        <f t="shared" si="735"/>
        <v>0</v>
      </c>
      <c r="AO1862">
        <f t="shared" si="736"/>
        <v>0</v>
      </c>
      <c r="AP1862">
        <f t="shared" si="737"/>
        <v>0</v>
      </c>
      <c r="AQ1862">
        <f t="shared" si="738"/>
        <v>0</v>
      </c>
      <c r="AR1862">
        <f t="shared" si="739"/>
        <v>0</v>
      </c>
      <c r="AS1862">
        <f t="shared" si="740"/>
        <v>0</v>
      </c>
      <c r="AT1862">
        <f t="shared" si="741"/>
        <v>0</v>
      </c>
      <c r="AU1862">
        <f t="shared" si="742"/>
        <v>0</v>
      </c>
      <c r="AV1862">
        <f t="shared" si="743"/>
        <v>0</v>
      </c>
      <c r="AW1862">
        <f t="shared" si="744"/>
        <v>0</v>
      </c>
      <c r="AX1862">
        <f t="shared" si="745"/>
        <v>0</v>
      </c>
      <c r="AY1862">
        <f t="shared" si="746"/>
        <v>0</v>
      </c>
      <c r="AZ1862">
        <f t="shared" si="747"/>
        <v>0</v>
      </c>
    </row>
    <row r="1863" spans="1:52" ht="15" customHeight="1">
      <c r="A1863" s="245"/>
      <c r="B1863" s="9"/>
      <c r="C1863" s="270" t="s">
        <v>1062</v>
      </c>
      <c r="D1863" s="389" t="str">
        <f t="shared" si="751"/>
        <v/>
      </c>
      <c r="E1863" s="390"/>
      <c r="F1863" s="391"/>
      <c r="G1863" s="480" t="str">
        <f t="shared" si="752"/>
        <v/>
      </c>
      <c r="H1863" s="481"/>
      <c r="I1863" s="481"/>
      <c r="J1863" s="481"/>
      <c r="K1863" s="481"/>
      <c r="L1863" s="482"/>
      <c r="M1863" s="27"/>
      <c r="N1863" s="27"/>
      <c r="O1863" s="27"/>
      <c r="P1863" s="27"/>
      <c r="Q1863" s="27"/>
      <c r="R1863" s="27"/>
      <c r="S1863" s="27"/>
      <c r="T1863" s="27"/>
      <c r="U1863" s="27"/>
      <c r="V1863" s="27"/>
      <c r="W1863" s="27"/>
      <c r="X1863" s="27"/>
      <c r="Y1863" s="27"/>
      <c r="Z1863" s="27"/>
      <c r="AA1863" s="27"/>
      <c r="AB1863" s="27"/>
      <c r="AC1863" s="27"/>
      <c r="AD1863" s="27"/>
      <c r="AI1863">
        <f t="shared" si="748"/>
        <v>0</v>
      </c>
      <c r="AJ1863">
        <f t="shared" si="749"/>
        <v>0</v>
      </c>
      <c r="AK1863">
        <f t="shared" si="750"/>
        <v>0</v>
      </c>
      <c r="AL1863">
        <f t="shared" si="733"/>
        <v>0</v>
      </c>
      <c r="AM1863">
        <f t="shared" si="734"/>
        <v>0</v>
      </c>
      <c r="AN1863">
        <f t="shared" si="735"/>
        <v>0</v>
      </c>
      <c r="AO1863">
        <f t="shared" si="736"/>
        <v>0</v>
      </c>
      <c r="AP1863">
        <f t="shared" si="737"/>
        <v>0</v>
      </c>
      <c r="AQ1863">
        <f t="shared" si="738"/>
        <v>0</v>
      </c>
      <c r="AR1863">
        <f t="shared" si="739"/>
        <v>0</v>
      </c>
      <c r="AS1863">
        <f t="shared" si="740"/>
        <v>0</v>
      </c>
      <c r="AT1863">
        <f t="shared" si="741"/>
        <v>0</v>
      </c>
      <c r="AU1863">
        <f t="shared" si="742"/>
        <v>0</v>
      </c>
      <c r="AV1863">
        <f t="shared" si="743"/>
        <v>0</v>
      </c>
      <c r="AW1863">
        <f t="shared" si="744"/>
        <v>0</v>
      </c>
      <c r="AX1863">
        <f t="shared" si="745"/>
        <v>0</v>
      </c>
      <c r="AY1863">
        <f t="shared" si="746"/>
        <v>0</v>
      </c>
      <c r="AZ1863">
        <f t="shared" si="747"/>
        <v>0</v>
      </c>
    </row>
    <row r="1864" spans="1:52" ht="15" customHeight="1">
      <c r="A1864" s="245"/>
      <c r="B1864" s="9"/>
      <c r="C1864" s="270" t="s">
        <v>1063</v>
      </c>
      <c r="D1864" s="389" t="str">
        <f t="shared" si="751"/>
        <v/>
      </c>
      <c r="E1864" s="390"/>
      <c r="F1864" s="391"/>
      <c r="G1864" s="480" t="str">
        <f t="shared" si="752"/>
        <v/>
      </c>
      <c r="H1864" s="481"/>
      <c r="I1864" s="481"/>
      <c r="J1864" s="481"/>
      <c r="K1864" s="481"/>
      <c r="L1864" s="482"/>
      <c r="M1864" s="27"/>
      <c r="N1864" s="27"/>
      <c r="O1864" s="27"/>
      <c r="P1864" s="27"/>
      <c r="Q1864" s="27"/>
      <c r="R1864" s="27"/>
      <c r="S1864" s="27"/>
      <c r="T1864" s="27"/>
      <c r="U1864" s="27"/>
      <c r="V1864" s="27"/>
      <c r="W1864" s="27"/>
      <c r="X1864" s="27"/>
      <c r="Y1864" s="27"/>
      <c r="Z1864" s="27"/>
      <c r="AA1864" s="27"/>
      <c r="AB1864" s="27"/>
      <c r="AC1864" s="27"/>
      <c r="AD1864" s="27"/>
      <c r="AI1864">
        <f t="shared" si="748"/>
        <v>0</v>
      </c>
      <c r="AJ1864">
        <f t="shared" si="749"/>
        <v>0</v>
      </c>
      <c r="AK1864">
        <f t="shared" si="750"/>
        <v>0</v>
      </c>
      <c r="AL1864">
        <f t="shared" si="733"/>
        <v>0</v>
      </c>
      <c r="AM1864">
        <f t="shared" si="734"/>
        <v>0</v>
      </c>
      <c r="AN1864">
        <f t="shared" si="735"/>
        <v>0</v>
      </c>
      <c r="AO1864">
        <f t="shared" si="736"/>
        <v>0</v>
      </c>
      <c r="AP1864">
        <f t="shared" si="737"/>
        <v>0</v>
      </c>
      <c r="AQ1864">
        <f t="shared" si="738"/>
        <v>0</v>
      </c>
      <c r="AR1864">
        <f t="shared" si="739"/>
        <v>0</v>
      </c>
      <c r="AS1864">
        <f t="shared" si="740"/>
        <v>0</v>
      </c>
      <c r="AT1864">
        <f t="shared" si="741"/>
        <v>0</v>
      </c>
      <c r="AU1864">
        <f t="shared" si="742"/>
        <v>0</v>
      </c>
      <c r="AV1864">
        <f t="shared" si="743"/>
        <v>0</v>
      </c>
      <c r="AW1864">
        <f t="shared" si="744"/>
        <v>0</v>
      </c>
      <c r="AX1864">
        <f t="shared" si="745"/>
        <v>0</v>
      </c>
      <c r="AY1864">
        <f t="shared" si="746"/>
        <v>0</v>
      </c>
      <c r="AZ1864">
        <f t="shared" si="747"/>
        <v>0</v>
      </c>
    </row>
    <row r="1865" spans="1:52" ht="15" customHeight="1">
      <c r="A1865" s="245"/>
      <c r="B1865" s="9"/>
      <c r="C1865" s="270" t="s">
        <v>1064</v>
      </c>
      <c r="D1865" s="389" t="str">
        <f t="shared" si="751"/>
        <v/>
      </c>
      <c r="E1865" s="390"/>
      <c r="F1865" s="391"/>
      <c r="G1865" s="480" t="str">
        <f t="shared" si="752"/>
        <v/>
      </c>
      <c r="H1865" s="481"/>
      <c r="I1865" s="481"/>
      <c r="J1865" s="481"/>
      <c r="K1865" s="481"/>
      <c r="L1865" s="482"/>
      <c r="M1865" s="27"/>
      <c r="N1865" s="27"/>
      <c r="O1865" s="27"/>
      <c r="P1865" s="27"/>
      <c r="Q1865" s="27"/>
      <c r="R1865" s="27"/>
      <c r="S1865" s="27"/>
      <c r="T1865" s="27"/>
      <c r="U1865" s="27"/>
      <c r="V1865" s="27"/>
      <c r="W1865" s="27"/>
      <c r="X1865" s="27"/>
      <c r="Y1865" s="27"/>
      <c r="Z1865" s="27"/>
      <c r="AA1865" s="27"/>
      <c r="AB1865" s="27"/>
      <c r="AC1865" s="27"/>
      <c r="AD1865" s="27"/>
      <c r="AI1865">
        <f t="shared" si="748"/>
        <v>0</v>
      </c>
      <c r="AJ1865">
        <f t="shared" si="749"/>
        <v>0</v>
      </c>
      <c r="AK1865">
        <f t="shared" si="750"/>
        <v>0</v>
      </c>
      <c r="AL1865">
        <f t="shared" si="733"/>
        <v>0</v>
      </c>
      <c r="AM1865">
        <f t="shared" si="734"/>
        <v>0</v>
      </c>
      <c r="AN1865">
        <f t="shared" si="735"/>
        <v>0</v>
      </c>
      <c r="AO1865">
        <f t="shared" si="736"/>
        <v>0</v>
      </c>
      <c r="AP1865">
        <f t="shared" si="737"/>
        <v>0</v>
      </c>
      <c r="AQ1865">
        <f t="shared" si="738"/>
        <v>0</v>
      </c>
      <c r="AR1865">
        <f t="shared" si="739"/>
        <v>0</v>
      </c>
      <c r="AS1865">
        <f t="shared" si="740"/>
        <v>0</v>
      </c>
      <c r="AT1865">
        <f t="shared" si="741"/>
        <v>0</v>
      </c>
      <c r="AU1865">
        <f t="shared" si="742"/>
        <v>0</v>
      </c>
      <c r="AV1865">
        <f t="shared" si="743"/>
        <v>0</v>
      </c>
      <c r="AW1865">
        <f t="shared" si="744"/>
        <v>0</v>
      </c>
      <c r="AX1865">
        <f t="shared" si="745"/>
        <v>0</v>
      </c>
      <c r="AY1865">
        <f t="shared" si="746"/>
        <v>0</v>
      </c>
      <c r="AZ1865">
        <f t="shared" si="747"/>
        <v>0</v>
      </c>
    </row>
    <row r="1866" spans="1:52" ht="15" customHeight="1">
      <c r="A1866" s="245"/>
      <c r="B1866" s="9"/>
      <c r="C1866" s="270" t="s">
        <v>1065</v>
      </c>
      <c r="D1866" s="389" t="str">
        <f t="shared" si="751"/>
        <v/>
      </c>
      <c r="E1866" s="390"/>
      <c r="F1866" s="391"/>
      <c r="G1866" s="480" t="str">
        <f t="shared" si="752"/>
        <v/>
      </c>
      <c r="H1866" s="481"/>
      <c r="I1866" s="481"/>
      <c r="J1866" s="481"/>
      <c r="K1866" s="481"/>
      <c r="L1866" s="482"/>
      <c r="M1866" s="27"/>
      <c r="N1866" s="27"/>
      <c r="O1866" s="27"/>
      <c r="P1866" s="27"/>
      <c r="Q1866" s="27"/>
      <c r="R1866" s="27"/>
      <c r="S1866" s="27"/>
      <c r="T1866" s="27"/>
      <c r="U1866" s="27"/>
      <c r="V1866" s="27"/>
      <c r="W1866" s="27"/>
      <c r="X1866" s="27"/>
      <c r="Y1866" s="27"/>
      <c r="Z1866" s="27"/>
      <c r="AA1866" s="27"/>
      <c r="AB1866" s="27"/>
      <c r="AC1866" s="27"/>
      <c r="AD1866" s="27"/>
      <c r="AI1866">
        <f t="shared" si="748"/>
        <v>0</v>
      </c>
      <c r="AJ1866">
        <f t="shared" si="749"/>
        <v>0</v>
      </c>
      <c r="AK1866">
        <f t="shared" si="750"/>
        <v>0</v>
      </c>
      <c r="AL1866">
        <f t="shared" si="733"/>
        <v>0</v>
      </c>
      <c r="AM1866">
        <f t="shared" si="734"/>
        <v>0</v>
      </c>
      <c r="AN1866">
        <f t="shared" si="735"/>
        <v>0</v>
      </c>
      <c r="AO1866">
        <f t="shared" si="736"/>
        <v>0</v>
      </c>
      <c r="AP1866">
        <f t="shared" si="737"/>
        <v>0</v>
      </c>
      <c r="AQ1866">
        <f t="shared" si="738"/>
        <v>0</v>
      </c>
      <c r="AR1866">
        <f t="shared" si="739"/>
        <v>0</v>
      </c>
      <c r="AS1866">
        <f t="shared" si="740"/>
        <v>0</v>
      </c>
      <c r="AT1866">
        <f t="shared" si="741"/>
        <v>0</v>
      </c>
      <c r="AU1866">
        <f t="shared" si="742"/>
        <v>0</v>
      </c>
      <c r="AV1866">
        <f t="shared" si="743"/>
        <v>0</v>
      </c>
      <c r="AW1866">
        <f t="shared" si="744"/>
        <v>0</v>
      </c>
      <c r="AX1866">
        <f t="shared" si="745"/>
        <v>0</v>
      </c>
      <c r="AY1866">
        <f t="shared" si="746"/>
        <v>0</v>
      </c>
      <c r="AZ1866">
        <f t="shared" si="747"/>
        <v>0</v>
      </c>
    </row>
    <row r="1867" spans="1:52" ht="15" customHeight="1">
      <c r="A1867" s="245"/>
      <c r="B1867" s="9"/>
      <c r="C1867" s="270" t="s">
        <v>1066</v>
      </c>
      <c r="D1867" s="389" t="str">
        <f t="shared" si="751"/>
        <v/>
      </c>
      <c r="E1867" s="390"/>
      <c r="F1867" s="391"/>
      <c r="G1867" s="480" t="str">
        <f t="shared" si="752"/>
        <v/>
      </c>
      <c r="H1867" s="481"/>
      <c r="I1867" s="481"/>
      <c r="J1867" s="481"/>
      <c r="K1867" s="481"/>
      <c r="L1867" s="482"/>
      <c r="M1867" s="27"/>
      <c r="N1867" s="27"/>
      <c r="O1867" s="27"/>
      <c r="P1867" s="27"/>
      <c r="Q1867" s="27"/>
      <c r="R1867" s="27"/>
      <c r="S1867" s="27"/>
      <c r="T1867" s="27"/>
      <c r="U1867" s="27"/>
      <c r="V1867" s="27"/>
      <c r="W1867" s="27"/>
      <c r="X1867" s="27"/>
      <c r="Y1867" s="27"/>
      <c r="Z1867" s="27"/>
      <c r="AA1867" s="27"/>
      <c r="AB1867" s="27"/>
      <c r="AC1867" s="27"/>
      <c r="AD1867" s="27"/>
      <c r="AI1867">
        <f t="shared" si="748"/>
        <v>0</v>
      </c>
      <c r="AJ1867">
        <f t="shared" si="749"/>
        <v>0</v>
      </c>
      <c r="AK1867">
        <f t="shared" si="750"/>
        <v>0</v>
      </c>
      <c r="AL1867">
        <f t="shared" si="733"/>
        <v>0</v>
      </c>
      <c r="AM1867">
        <f t="shared" si="734"/>
        <v>0</v>
      </c>
      <c r="AN1867">
        <f t="shared" si="735"/>
        <v>0</v>
      </c>
      <c r="AO1867">
        <f t="shared" si="736"/>
        <v>0</v>
      </c>
      <c r="AP1867">
        <f t="shared" si="737"/>
        <v>0</v>
      </c>
      <c r="AQ1867">
        <f t="shared" si="738"/>
        <v>0</v>
      </c>
      <c r="AR1867">
        <f t="shared" si="739"/>
        <v>0</v>
      </c>
      <c r="AS1867">
        <f t="shared" si="740"/>
        <v>0</v>
      </c>
      <c r="AT1867">
        <f t="shared" si="741"/>
        <v>0</v>
      </c>
      <c r="AU1867">
        <f t="shared" si="742"/>
        <v>0</v>
      </c>
      <c r="AV1867">
        <f t="shared" si="743"/>
        <v>0</v>
      </c>
      <c r="AW1867">
        <f t="shared" si="744"/>
        <v>0</v>
      </c>
      <c r="AX1867">
        <f t="shared" si="745"/>
        <v>0</v>
      </c>
      <c r="AY1867">
        <f t="shared" si="746"/>
        <v>0</v>
      </c>
      <c r="AZ1867">
        <f t="shared" si="747"/>
        <v>0</v>
      </c>
    </row>
    <row r="1868" spans="1:52" ht="15" customHeight="1">
      <c r="A1868" s="245"/>
      <c r="B1868" s="9"/>
      <c r="C1868" s="270" t="s">
        <v>1067</v>
      </c>
      <c r="D1868" s="389" t="str">
        <f t="shared" si="751"/>
        <v/>
      </c>
      <c r="E1868" s="390"/>
      <c r="F1868" s="391"/>
      <c r="G1868" s="480" t="str">
        <f t="shared" si="752"/>
        <v/>
      </c>
      <c r="H1868" s="481"/>
      <c r="I1868" s="481"/>
      <c r="J1868" s="481"/>
      <c r="K1868" s="481"/>
      <c r="L1868" s="482"/>
      <c r="M1868" s="27"/>
      <c r="N1868" s="27"/>
      <c r="O1868" s="27"/>
      <c r="P1868" s="27"/>
      <c r="Q1868" s="27"/>
      <c r="R1868" s="27"/>
      <c r="S1868" s="27"/>
      <c r="T1868" s="27"/>
      <c r="U1868" s="27"/>
      <c r="V1868" s="27"/>
      <c r="W1868" s="27"/>
      <c r="X1868" s="27"/>
      <c r="Y1868" s="27"/>
      <c r="Z1868" s="27"/>
      <c r="AA1868" s="27"/>
      <c r="AB1868" s="27"/>
      <c r="AC1868" s="27"/>
      <c r="AD1868" s="27"/>
      <c r="AI1868">
        <f t="shared" si="748"/>
        <v>0</v>
      </c>
      <c r="AJ1868">
        <f t="shared" si="749"/>
        <v>0</v>
      </c>
      <c r="AK1868">
        <f t="shared" si="750"/>
        <v>0</v>
      </c>
      <c r="AL1868">
        <f t="shared" si="733"/>
        <v>0</v>
      </c>
      <c r="AM1868">
        <f t="shared" si="734"/>
        <v>0</v>
      </c>
      <c r="AN1868">
        <f t="shared" si="735"/>
        <v>0</v>
      </c>
      <c r="AO1868">
        <f t="shared" si="736"/>
        <v>0</v>
      </c>
      <c r="AP1868">
        <f t="shared" si="737"/>
        <v>0</v>
      </c>
      <c r="AQ1868">
        <f t="shared" si="738"/>
        <v>0</v>
      </c>
      <c r="AR1868">
        <f t="shared" si="739"/>
        <v>0</v>
      </c>
      <c r="AS1868">
        <f t="shared" si="740"/>
        <v>0</v>
      </c>
      <c r="AT1868">
        <f t="shared" si="741"/>
        <v>0</v>
      </c>
      <c r="AU1868">
        <f t="shared" si="742"/>
        <v>0</v>
      </c>
      <c r="AV1868">
        <f t="shared" si="743"/>
        <v>0</v>
      </c>
      <c r="AW1868">
        <f t="shared" si="744"/>
        <v>0</v>
      </c>
      <c r="AX1868">
        <f t="shared" si="745"/>
        <v>0</v>
      </c>
      <c r="AY1868">
        <f t="shared" si="746"/>
        <v>0</v>
      </c>
      <c r="AZ1868">
        <f t="shared" si="747"/>
        <v>0</v>
      </c>
    </row>
    <row r="1869" spans="1:52" ht="15" customHeight="1">
      <c r="A1869" s="245"/>
      <c r="B1869" s="9"/>
      <c r="C1869" s="270" t="s">
        <v>1068</v>
      </c>
      <c r="D1869" s="389" t="str">
        <f t="shared" si="751"/>
        <v/>
      </c>
      <c r="E1869" s="390"/>
      <c r="F1869" s="391"/>
      <c r="G1869" s="480" t="str">
        <f t="shared" si="752"/>
        <v/>
      </c>
      <c r="H1869" s="481"/>
      <c r="I1869" s="481"/>
      <c r="J1869" s="481"/>
      <c r="K1869" s="481"/>
      <c r="L1869" s="482"/>
      <c r="M1869" s="27"/>
      <c r="N1869" s="27"/>
      <c r="O1869" s="27"/>
      <c r="P1869" s="27"/>
      <c r="Q1869" s="27"/>
      <c r="R1869" s="27"/>
      <c r="S1869" s="27"/>
      <c r="T1869" s="27"/>
      <c r="U1869" s="27"/>
      <c r="V1869" s="27"/>
      <c r="W1869" s="27"/>
      <c r="X1869" s="27"/>
      <c r="Y1869" s="27"/>
      <c r="Z1869" s="27"/>
      <c r="AA1869" s="27"/>
      <c r="AB1869" s="27"/>
      <c r="AC1869" s="27"/>
      <c r="AD1869" s="27"/>
      <c r="AI1869">
        <f t="shared" si="748"/>
        <v>0</v>
      </c>
      <c r="AJ1869">
        <f t="shared" si="749"/>
        <v>0</v>
      </c>
      <c r="AK1869">
        <f t="shared" si="750"/>
        <v>0</v>
      </c>
      <c r="AL1869">
        <f t="shared" si="733"/>
        <v>0</v>
      </c>
      <c r="AM1869">
        <f t="shared" si="734"/>
        <v>0</v>
      </c>
      <c r="AN1869">
        <f t="shared" si="735"/>
        <v>0</v>
      </c>
      <c r="AO1869">
        <f t="shared" si="736"/>
        <v>0</v>
      </c>
      <c r="AP1869">
        <f t="shared" si="737"/>
        <v>0</v>
      </c>
      <c r="AQ1869">
        <f t="shared" si="738"/>
        <v>0</v>
      </c>
      <c r="AR1869">
        <f t="shared" si="739"/>
        <v>0</v>
      </c>
      <c r="AS1869">
        <f t="shared" si="740"/>
        <v>0</v>
      </c>
      <c r="AT1869">
        <f t="shared" si="741"/>
        <v>0</v>
      </c>
      <c r="AU1869">
        <f t="shared" si="742"/>
        <v>0</v>
      </c>
      <c r="AV1869">
        <f t="shared" si="743"/>
        <v>0</v>
      </c>
      <c r="AW1869">
        <f t="shared" si="744"/>
        <v>0</v>
      </c>
      <c r="AX1869">
        <f t="shared" si="745"/>
        <v>0</v>
      </c>
      <c r="AY1869">
        <f t="shared" si="746"/>
        <v>0</v>
      </c>
      <c r="AZ1869">
        <f t="shared" si="747"/>
        <v>0</v>
      </c>
    </row>
    <row r="1870" spans="1:52" ht="15" customHeight="1">
      <c r="A1870" s="245"/>
      <c r="B1870" s="9"/>
      <c r="C1870" s="270" t="s">
        <v>1069</v>
      </c>
      <c r="D1870" s="389" t="str">
        <f t="shared" si="751"/>
        <v/>
      </c>
      <c r="E1870" s="390"/>
      <c r="F1870" s="391"/>
      <c r="G1870" s="480" t="str">
        <f t="shared" si="752"/>
        <v/>
      </c>
      <c r="H1870" s="481"/>
      <c r="I1870" s="481"/>
      <c r="J1870" s="481"/>
      <c r="K1870" s="481"/>
      <c r="L1870" s="482"/>
      <c r="M1870" s="27"/>
      <c r="N1870" s="27"/>
      <c r="O1870" s="27"/>
      <c r="P1870" s="27"/>
      <c r="Q1870" s="27"/>
      <c r="R1870" s="27"/>
      <c r="S1870" s="27"/>
      <c r="T1870" s="27"/>
      <c r="U1870" s="27"/>
      <c r="V1870" s="27"/>
      <c r="W1870" s="27"/>
      <c r="X1870" s="27"/>
      <c r="Y1870" s="27"/>
      <c r="Z1870" s="27"/>
      <c r="AA1870" s="27"/>
      <c r="AB1870" s="27"/>
      <c r="AC1870" s="27"/>
      <c r="AD1870" s="27"/>
      <c r="AI1870">
        <f t="shared" si="748"/>
        <v>0</v>
      </c>
      <c r="AJ1870">
        <f t="shared" si="749"/>
        <v>0</v>
      </c>
      <c r="AK1870">
        <f t="shared" si="750"/>
        <v>0</v>
      </c>
      <c r="AL1870">
        <f t="shared" si="733"/>
        <v>0</v>
      </c>
      <c r="AM1870">
        <f t="shared" si="734"/>
        <v>0</v>
      </c>
      <c r="AN1870">
        <f t="shared" si="735"/>
        <v>0</v>
      </c>
      <c r="AO1870">
        <f t="shared" si="736"/>
        <v>0</v>
      </c>
      <c r="AP1870">
        <f t="shared" si="737"/>
        <v>0</v>
      </c>
      <c r="AQ1870">
        <f t="shared" si="738"/>
        <v>0</v>
      </c>
      <c r="AR1870">
        <f t="shared" si="739"/>
        <v>0</v>
      </c>
      <c r="AS1870">
        <f t="shared" si="740"/>
        <v>0</v>
      </c>
      <c r="AT1870">
        <f t="shared" si="741"/>
        <v>0</v>
      </c>
      <c r="AU1870">
        <f t="shared" si="742"/>
        <v>0</v>
      </c>
      <c r="AV1870">
        <f t="shared" si="743"/>
        <v>0</v>
      </c>
      <c r="AW1870">
        <f t="shared" si="744"/>
        <v>0</v>
      </c>
      <c r="AX1870">
        <f t="shared" si="745"/>
        <v>0</v>
      </c>
      <c r="AY1870">
        <f t="shared" si="746"/>
        <v>0</v>
      </c>
      <c r="AZ1870">
        <f t="shared" si="747"/>
        <v>0</v>
      </c>
    </row>
    <row r="1871" spans="1:52" ht="15" customHeight="1">
      <c r="A1871" s="245"/>
      <c r="B1871" s="9"/>
      <c r="C1871" s="270" t="s">
        <v>1070</v>
      </c>
      <c r="D1871" s="389" t="str">
        <f t="shared" si="751"/>
        <v/>
      </c>
      <c r="E1871" s="390"/>
      <c r="F1871" s="391"/>
      <c r="G1871" s="480" t="str">
        <f t="shared" si="752"/>
        <v/>
      </c>
      <c r="H1871" s="481"/>
      <c r="I1871" s="481"/>
      <c r="J1871" s="481"/>
      <c r="K1871" s="481"/>
      <c r="L1871" s="482"/>
      <c r="M1871" s="27"/>
      <c r="N1871" s="27"/>
      <c r="O1871" s="27"/>
      <c r="P1871" s="27"/>
      <c r="Q1871" s="27"/>
      <c r="R1871" s="27"/>
      <c r="S1871" s="27"/>
      <c r="T1871" s="27"/>
      <c r="U1871" s="27"/>
      <c r="V1871" s="27"/>
      <c r="W1871" s="27"/>
      <c r="X1871" s="27"/>
      <c r="Y1871" s="27"/>
      <c r="Z1871" s="27"/>
      <c r="AA1871" s="27"/>
      <c r="AB1871" s="27"/>
      <c r="AC1871" s="27"/>
      <c r="AD1871" s="27"/>
      <c r="AI1871">
        <f t="shared" si="748"/>
        <v>0</v>
      </c>
      <c r="AJ1871">
        <f t="shared" si="749"/>
        <v>0</v>
      </c>
      <c r="AK1871">
        <f t="shared" si="750"/>
        <v>0</v>
      </c>
      <c r="AL1871">
        <f t="shared" si="733"/>
        <v>0</v>
      </c>
      <c r="AM1871">
        <f t="shared" si="734"/>
        <v>0</v>
      </c>
      <c r="AN1871">
        <f t="shared" si="735"/>
        <v>0</v>
      </c>
      <c r="AO1871">
        <f t="shared" si="736"/>
        <v>0</v>
      </c>
      <c r="AP1871">
        <f t="shared" si="737"/>
        <v>0</v>
      </c>
      <c r="AQ1871">
        <f t="shared" si="738"/>
        <v>0</v>
      </c>
      <c r="AR1871">
        <f t="shared" si="739"/>
        <v>0</v>
      </c>
      <c r="AS1871">
        <f t="shared" si="740"/>
        <v>0</v>
      </c>
      <c r="AT1871">
        <f t="shared" si="741"/>
        <v>0</v>
      </c>
      <c r="AU1871">
        <f t="shared" si="742"/>
        <v>0</v>
      </c>
      <c r="AV1871">
        <f t="shared" si="743"/>
        <v>0</v>
      </c>
      <c r="AW1871">
        <f t="shared" si="744"/>
        <v>0</v>
      </c>
      <c r="AX1871">
        <f t="shared" si="745"/>
        <v>0</v>
      </c>
      <c r="AY1871">
        <f t="shared" si="746"/>
        <v>0</v>
      </c>
      <c r="AZ1871">
        <f t="shared" si="747"/>
        <v>0</v>
      </c>
    </row>
    <row r="1872" spans="1:52" ht="15" customHeight="1">
      <c r="A1872" s="245"/>
      <c r="B1872" s="9"/>
      <c r="C1872" s="270" t="s">
        <v>1071</v>
      </c>
      <c r="D1872" s="389" t="str">
        <f t="shared" si="751"/>
        <v/>
      </c>
      <c r="E1872" s="390"/>
      <c r="F1872" s="391"/>
      <c r="G1872" s="480" t="str">
        <f t="shared" si="752"/>
        <v/>
      </c>
      <c r="H1872" s="481"/>
      <c r="I1872" s="481"/>
      <c r="J1872" s="481"/>
      <c r="K1872" s="481"/>
      <c r="L1872" s="482"/>
      <c r="M1872" s="27"/>
      <c r="N1872" s="27"/>
      <c r="O1872" s="27"/>
      <c r="P1872" s="27"/>
      <c r="Q1872" s="27"/>
      <c r="R1872" s="27"/>
      <c r="S1872" s="27"/>
      <c r="T1872" s="27"/>
      <c r="U1872" s="27"/>
      <c r="V1872" s="27"/>
      <c r="W1872" s="27"/>
      <c r="X1872" s="27"/>
      <c r="Y1872" s="27"/>
      <c r="Z1872" s="27"/>
      <c r="AA1872" s="27"/>
      <c r="AB1872" s="27"/>
      <c r="AC1872" s="27"/>
      <c r="AD1872" s="27"/>
      <c r="AI1872">
        <f t="shared" si="748"/>
        <v>0</v>
      </c>
      <c r="AJ1872">
        <f t="shared" si="749"/>
        <v>0</v>
      </c>
      <c r="AK1872">
        <f t="shared" si="750"/>
        <v>0</v>
      </c>
      <c r="AL1872">
        <f t="shared" si="733"/>
        <v>0</v>
      </c>
      <c r="AM1872">
        <f t="shared" si="734"/>
        <v>0</v>
      </c>
      <c r="AN1872">
        <f t="shared" si="735"/>
        <v>0</v>
      </c>
      <c r="AO1872">
        <f t="shared" si="736"/>
        <v>0</v>
      </c>
      <c r="AP1872">
        <f t="shared" si="737"/>
        <v>0</v>
      </c>
      <c r="AQ1872">
        <f t="shared" si="738"/>
        <v>0</v>
      </c>
      <c r="AR1872">
        <f t="shared" si="739"/>
        <v>0</v>
      </c>
      <c r="AS1872">
        <f t="shared" si="740"/>
        <v>0</v>
      </c>
      <c r="AT1872">
        <f t="shared" si="741"/>
        <v>0</v>
      </c>
      <c r="AU1872">
        <f t="shared" si="742"/>
        <v>0</v>
      </c>
      <c r="AV1872">
        <f t="shared" si="743"/>
        <v>0</v>
      </c>
      <c r="AW1872">
        <f t="shared" si="744"/>
        <v>0</v>
      </c>
      <c r="AX1872">
        <f t="shared" si="745"/>
        <v>0</v>
      </c>
      <c r="AY1872">
        <f t="shared" si="746"/>
        <v>0</v>
      </c>
      <c r="AZ1872">
        <f t="shared" si="747"/>
        <v>0</v>
      </c>
    </row>
    <row r="1873" spans="1:52" ht="15" customHeight="1">
      <c r="A1873" s="245"/>
      <c r="B1873" s="9"/>
      <c r="C1873" s="270" t="s">
        <v>1072</v>
      </c>
      <c r="D1873" s="389" t="str">
        <f t="shared" si="751"/>
        <v/>
      </c>
      <c r="E1873" s="390"/>
      <c r="F1873" s="391"/>
      <c r="G1873" s="480" t="str">
        <f t="shared" si="752"/>
        <v/>
      </c>
      <c r="H1873" s="481"/>
      <c r="I1873" s="481"/>
      <c r="J1873" s="481"/>
      <c r="K1873" s="481"/>
      <c r="L1873" s="482"/>
      <c r="M1873" s="27"/>
      <c r="N1873" s="27"/>
      <c r="O1873" s="27"/>
      <c r="P1873" s="27"/>
      <c r="Q1873" s="27"/>
      <c r="R1873" s="27"/>
      <c r="S1873" s="27"/>
      <c r="T1873" s="27"/>
      <c r="U1873" s="27"/>
      <c r="V1873" s="27"/>
      <c r="W1873" s="27"/>
      <c r="X1873" s="27"/>
      <c r="Y1873" s="27"/>
      <c r="Z1873" s="27"/>
      <c r="AA1873" s="27"/>
      <c r="AB1873" s="27"/>
      <c r="AC1873" s="27"/>
      <c r="AD1873" s="27"/>
      <c r="AI1873">
        <f t="shared" si="748"/>
        <v>0</v>
      </c>
      <c r="AJ1873">
        <f t="shared" si="749"/>
        <v>0</v>
      </c>
      <c r="AK1873">
        <f t="shared" si="750"/>
        <v>0</v>
      </c>
      <c r="AL1873">
        <f t="shared" si="733"/>
        <v>0</v>
      </c>
      <c r="AM1873">
        <f t="shared" si="734"/>
        <v>0</v>
      </c>
      <c r="AN1873">
        <f t="shared" si="735"/>
        <v>0</v>
      </c>
      <c r="AO1873">
        <f t="shared" si="736"/>
        <v>0</v>
      </c>
      <c r="AP1873">
        <f t="shared" si="737"/>
        <v>0</v>
      </c>
      <c r="AQ1873">
        <f t="shared" si="738"/>
        <v>0</v>
      </c>
      <c r="AR1873">
        <f t="shared" si="739"/>
        <v>0</v>
      </c>
      <c r="AS1873">
        <f t="shared" si="740"/>
        <v>0</v>
      </c>
      <c r="AT1873">
        <f t="shared" si="741"/>
        <v>0</v>
      </c>
      <c r="AU1873">
        <f t="shared" si="742"/>
        <v>0</v>
      </c>
      <c r="AV1873">
        <f t="shared" si="743"/>
        <v>0</v>
      </c>
      <c r="AW1873">
        <f t="shared" si="744"/>
        <v>0</v>
      </c>
      <c r="AX1873">
        <f t="shared" si="745"/>
        <v>0</v>
      </c>
      <c r="AY1873">
        <f t="shared" si="746"/>
        <v>0</v>
      </c>
      <c r="AZ1873">
        <f t="shared" si="747"/>
        <v>0</v>
      </c>
    </row>
    <row r="1874" spans="1:52" ht="15" customHeight="1">
      <c r="A1874" s="245"/>
      <c r="B1874" s="9"/>
      <c r="C1874" s="270" t="s">
        <v>1073</v>
      </c>
      <c r="D1874" s="389" t="str">
        <f t="shared" si="751"/>
        <v/>
      </c>
      <c r="E1874" s="390"/>
      <c r="F1874" s="391"/>
      <c r="G1874" s="480" t="str">
        <f t="shared" si="752"/>
        <v/>
      </c>
      <c r="H1874" s="481"/>
      <c r="I1874" s="481"/>
      <c r="J1874" s="481"/>
      <c r="K1874" s="481"/>
      <c r="L1874" s="482"/>
      <c r="M1874" s="27"/>
      <c r="N1874" s="27"/>
      <c r="O1874" s="27"/>
      <c r="P1874" s="27"/>
      <c r="Q1874" s="27"/>
      <c r="R1874" s="27"/>
      <c r="S1874" s="27"/>
      <c r="T1874" s="27"/>
      <c r="U1874" s="27"/>
      <c r="V1874" s="27"/>
      <c r="W1874" s="27"/>
      <c r="X1874" s="27"/>
      <c r="Y1874" s="27"/>
      <c r="Z1874" s="27"/>
      <c r="AA1874" s="27"/>
      <c r="AB1874" s="27"/>
      <c r="AC1874" s="27"/>
      <c r="AD1874" s="27"/>
      <c r="AI1874">
        <f t="shared" si="748"/>
        <v>0</v>
      </c>
      <c r="AJ1874">
        <f t="shared" si="749"/>
        <v>0</v>
      </c>
      <c r="AK1874">
        <f t="shared" si="750"/>
        <v>0</v>
      </c>
      <c r="AL1874">
        <f t="shared" si="733"/>
        <v>0</v>
      </c>
      <c r="AM1874">
        <f t="shared" si="734"/>
        <v>0</v>
      </c>
      <c r="AN1874">
        <f t="shared" si="735"/>
        <v>0</v>
      </c>
      <c r="AO1874">
        <f t="shared" si="736"/>
        <v>0</v>
      </c>
      <c r="AP1874">
        <f t="shared" si="737"/>
        <v>0</v>
      </c>
      <c r="AQ1874">
        <f t="shared" si="738"/>
        <v>0</v>
      </c>
      <c r="AR1874">
        <f t="shared" si="739"/>
        <v>0</v>
      </c>
      <c r="AS1874">
        <f t="shared" si="740"/>
        <v>0</v>
      </c>
      <c r="AT1874">
        <f t="shared" si="741"/>
        <v>0</v>
      </c>
      <c r="AU1874">
        <f t="shared" si="742"/>
        <v>0</v>
      </c>
      <c r="AV1874">
        <f t="shared" si="743"/>
        <v>0</v>
      </c>
      <c r="AW1874">
        <f t="shared" si="744"/>
        <v>0</v>
      </c>
      <c r="AX1874">
        <f t="shared" si="745"/>
        <v>0</v>
      </c>
      <c r="AY1874">
        <f t="shared" si="746"/>
        <v>0</v>
      </c>
      <c r="AZ1874">
        <f t="shared" si="747"/>
        <v>0</v>
      </c>
    </row>
    <row r="1875" spans="1:52" ht="15" customHeight="1">
      <c r="A1875" s="245"/>
      <c r="B1875" s="9"/>
      <c r="C1875" s="270" t="s">
        <v>1074</v>
      </c>
      <c r="D1875" s="389" t="str">
        <f t="shared" si="751"/>
        <v/>
      </c>
      <c r="E1875" s="390"/>
      <c r="F1875" s="391"/>
      <c r="G1875" s="480" t="str">
        <f t="shared" si="752"/>
        <v/>
      </c>
      <c r="H1875" s="481"/>
      <c r="I1875" s="481"/>
      <c r="J1875" s="481"/>
      <c r="K1875" s="481"/>
      <c r="L1875" s="482"/>
      <c r="M1875" s="27"/>
      <c r="N1875" s="27"/>
      <c r="O1875" s="27"/>
      <c r="P1875" s="27"/>
      <c r="Q1875" s="27"/>
      <c r="R1875" s="27"/>
      <c r="S1875" s="27"/>
      <c r="T1875" s="27"/>
      <c r="U1875" s="27"/>
      <c r="V1875" s="27"/>
      <c r="W1875" s="27"/>
      <c r="X1875" s="27"/>
      <c r="Y1875" s="27"/>
      <c r="Z1875" s="27"/>
      <c r="AA1875" s="27"/>
      <c r="AB1875" s="27"/>
      <c r="AC1875" s="27"/>
      <c r="AD1875" s="27"/>
      <c r="AI1875">
        <f t="shared" si="748"/>
        <v>0</v>
      </c>
      <c r="AJ1875">
        <f t="shared" si="749"/>
        <v>0</v>
      </c>
      <c r="AK1875">
        <f t="shared" si="750"/>
        <v>0</v>
      </c>
      <c r="AL1875">
        <f t="shared" si="733"/>
        <v>0</v>
      </c>
      <c r="AM1875">
        <f t="shared" si="734"/>
        <v>0</v>
      </c>
      <c r="AN1875">
        <f t="shared" si="735"/>
        <v>0</v>
      </c>
      <c r="AO1875">
        <f t="shared" si="736"/>
        <v>0</v>
      </c>
      <c r="AP1875">
        <f t="shared" si="737"/>
        <v>0</v>
      </c>
      <c r="AQ1875">
        <f t="shared" si="738"/>
        <v>0</v>
      </c>
      <c r="AR1875">
        <f t="shared" si="739"/>
        <v>0</v>
      </c>
      <c r="AS1875">
        <f t="shared" si="740"/>
        <v>0</v>
      </c>
      <c r="AT1875">
        <f t="shared" si="741"/>
        <v>0</v>
      </c>
      <c r="AU1875">
        <f t="shared" si="742"/>
        <v>0</v>
      </c>
      <c r="AV1875">
        <f t="shared" si="743"/>
        <v>0</v>
      </c>
      <c r="AW1875">
        <f t="shared" si="744"/>
        <v>0</v>
      </c>
      <c r="AX1875">
        <f t="shared" si="745"/>
        <v>0</v>
      </c>
      <c r="AY1875">
        <f t="shared" si="746"/>
        <v>0</v>
      </c>
      <c r="AZ1875">
        <f t="shared" si="747"/>
        <v>0</v>
      </c>
    </row>
    <row r="1876" spans="1:52" ht="15" customHeight="1">
      <c r="A1876" s="245"/>
      <c r="B1876" s="9"/>
      <c r="C1876" s="270" t="s">
        <v>1075</v>
      </c>
      <c r="D1876" s="389" t="str">
        <f t="shared" si="751"/>
        <v/>
      </c>
      <c r="E1876" s="390"/>
      <c r="F1876" s="391"/>
      <c r="G1876" s="480" t="str">
        <f t="shared" si="752"/>
        <v/>
      </c>
      <c r="H1876" s="481"/>
      <c r="I1876" s="481"/>
      <c r="J1876" s="481"/>
      <c r="K1876" s="481"/>
      <c r="L1876" s="482"/>
      <c r="M1876" s="27"/>
      <c r="N1876" s="27"/>
      <c r="O1876" s="27"/>
      <c r="P1876" s="27"/>
      <c r="Q1876" s="27"/>
      <c r="R1876" s="27"/>
      <c r="S1876" s="27"/>
      <c r="T1876" s="27"/>
      <c r="U1876" s="27"/>
      <c r="V1876" s="27"/>
      <c r="W1876" s="27"/>
      <c r="X1876" s="27"/>
      <c r="Y1876" s="27"/>
      <c r="Z1876" s="27"/>
      <c r="AA1876" s="27"/>
      <c r="AB1876" s="27"/>
      <c r="AC1876" s="27"/>
      <c r="AD1876" s="27"/>
      <c r="AI1876">
        <f t="shared" si="748"/>
        <v>0</v>
      </c>
      <c r="AJ1876">
        <f t="shared" si="749"/>
        <v>0</v>
      </c>
      <c r="AK1876">
        <f t="shared" si="750"/>
        <v>0</v>
      </c>
      <c r="AL1876">
        <f t="shared" si="733"/>
        <v>0</v>
      </c>
      <c r="AM1876">
        <f t="shared" si="734"/>
        <v>0</v>
      </c>
      <c r="AN1876">
        <f t="shared" si="735"/>
        <v>0</v>
      </c>
      <c r="AO1876">
        <f t="shared" si="736"/>
        <v>0</v>
      </c>
      <c r="AP1876">
        <f t="shared" si="737"/>
        <v>0</v>
      </c>
      <c r="AQ1876">
        <f t="shared" si="738"/>
        <v>0</v>
      </c>
      <c r="AR1876">
        <f t="shared" si="739"/>
        <v>0</v>
      </c>
      <c r="AS1876">
        <f t="shared" si="740"/>
        <v>0</v>
      </c>
      <c r="AT1876">
        <f t="shared" si="741"/>
        <v>0</v>
      </c>
      <c r="AU1876">
        <f t="shared" si="742"/>
        <v>0</v>
      </c>
      <c r="AV1876">
        <f t="shared" si="743"/>
        <v>0</v>
      </c>
      <c r="AW1876">
        <f t="shared" si="744"/>
        <v>0</v>
      </c>
      <c r="AX1876">
        <f t="shared" si="745"/>
        <v>0</v>
      </c>
      <c r="AY1876">
        <f t="shared" si="746"/>
        <v>0</v>
      </c>
      <c r="AZ1876">
        <f t="shared" si="747"/>
        <v>0</v>
      </c>
    </row>
    <row r="1877" spans="1:52" ht="15" customHeight="1">
      <c r="A1877" s="245"/>
      <c r="B1877" s="9"/>
      <c r="C1877" s="270" t="s">
        <v>1076</v>
      </c>
      <c r="D1877" s="389" t="str">
        <f t="shared" si="751"/>
        <v/>
      </c>
      <c r="E1877" s="390"/>
      <c r="F1877" s="391"/>
      <c r="G1877" s="480" t="str">
        <f t="shared" si="752"/>
        <v/>
      </c>
      <c r="H1877" s="481"/>
      <c r="I1877" s="481"/>
      <c r="J1877" s="481"/>
      <c r="K1877" s="481"/>
      <c r="L1877" s="482"/>
      <c r="M1877" s="27"/>
      <c r="N1877" s="27"/>
      <c r="O1877" s="27"/>
      <c r="P1877" s="27"/>
      <c r="Q1877" s="27"/>
      <c r="R1877" s="27"/>
      <c r="S1877" s="27"/>
      <c r="T1877" s="27"/>
      <c r="U1877" s="27"/>
      <c r="V1877" s="27"/>
      <c r="W1877" s="27"/>
      <c r="X1877" s="27"/>
      <c r="Y1877" s="27"/>
      <c r="Z1877" s="27"/>
      <c r="AA1877" s="27"/>
      <c r="AB1877" s="27"/>
      <c r="AC1877" s="27"/>
      <c r="AD1877" s="27"/>
      <c r="AI1877">
        <f t="shared" si="748"/>
        <v>0</v>
      </c>
      <c r="AJ1877">
        <f t="shared" si="749"/>
        <v>0</v>
      </c>
      <c r="AK1877">
        <f t="shared" si="750"/>
        <v>0</v>
      </c>
      <c r="AL1877">
        <f t="shared" si="733"/>
        <v>0</v>
      </c>
      <c r="AM1877">
        <f t="shared" si="734"/>
        <v>0</v>
      </c>
      <c r="AN1877">
        <f t="shared" si="735"/>
        <v>0</v>
      </c>
      <c r="AO1877">
        <f t="shared" si="736"/>
        <v>0</v>
      </c>
      <c r="AP1877">
        <f t="shared" si="737"/>
        <v>0</v>
      </c>
      <c r="AQ1877">
        <f t="shared" si="738"/>
        <v>0</v>
      </c>
      <c r="AR1877">
        <f t="shared" si="739"/>
        <v>0</v>
      </c>
      <c r="AS1877">
        <f t="shared" si="740"/>
        <v>0</v>
      </c>
      <c r="AT1877">
        <f t="shared" si="741"/>
        <v>0</v>
      </c>
      <c r="AU1877">
        <f t="shared" si="742"/>
        <v>0</v>
      </c>
      <c r="AV1877">
        <f t="shared" si="743"/>
        <v>0</v>
      </c>
      <c r="AW1877">
        <f t="shared" si="744"/>
        <v>0</v>
      </c>
      <c r="AX1877">
        <f t="shared" si="745"/>
        <v>0</v>
      </c>
      <c r="AY1877">
        <f t="shared" si="746"/>
        <v>0</v>
      </c>
      <c r="AZ1877">
        <f t="shared" si="747"/>
        <v>0</v>
      </c>
    </row>
    <row r="1878" spans="1:52" ht="15" customHeight="1">
      <c r="A1878" s="245"/>
      <c r="B1878" s="9"/>
      <c r="C1878" s="270" t="s">
        <v>1077</v>
      </c>
      <c r="D1878" s="389" t="str">
        <f t="shared" si="751"/>
        <v/>
      </c>
      <c r="E1878" s="390"/>
      <c r="F1878" s="391"/>
      <c r="G1878" s="480" t="str">
        <f t="shared" si="752"/>
        <v/>
      </c>
      <c r="H1878" s="481"/>
      <c r="I1878" s="481"/>
      <c r="J1878" s="481"/>
      <c r="K1878" s="481"/>
      <c r="L1878" s="482"/>
      <c r="M1878" s="27"/>
      <c r="N1878" s="27"/>
      <c r="O1878" s="27"/>
      <c r="P1878" s="27"/>
      <c r="Q1878" s="27"/>
      <c r="R1878" s="27"/>
      <c r="S1878" s="27"/>
      <c r="T1878" s="27"/>
      <c r="U1878" s="27"/>
      <c r="V1878" s="27"/>
      <c r="W1878" s="27"/>
      <c r="X1878" s="27"/>
      <c r="Y1878" s="27"/>
      <c r="Z1878" s="27"/>
      <c r="AA1878" s="27"/>
      <c r="AB1878" s="27"/>
      <c r="AC1878" s="27"/>
      <c r="AD1878" s="27"/>
      <c r="AI1878">
        <f t="shared" si="748"/>
        <v>0</v>
      </c>
      <c r="AJ1878">
        <f t="shared" si="749"/>
        <v>0</v>
      </c>
      <c r="AK1878">
        <f t="shared" si="750"/>
        <v>0</v>
      </c>
      <c r="AL1878">
        <f t="shared" si="733"/>
        <v>0</v>
      </c>
      <c r="AM1878">
        <f t="shared" si="734"/>
        <v>0</v>
      </c>
      <c r="AN1878">
        <f t="shared" si="735"/>
        <v>0</v>
      </c>
      <c r="AO1878">
        <f t="shared" si="736"/>
        <v>0</v>
      </c>
      <c r="AP1878">
        <f t="shared" si="737"/>
        <v>0</v>
      </c>
      <c r="AQ1878">
        <f t="shared" si="738"/>
        <v>0</v>
      </c>
      <c r="AR1878">
        <f t="shared" si="739"/>
        <v>0</v>
      </c>
      <c r="AS1878">
        <f t="shared" si="740"/>
        <v>0</v>
      </c>
      <c r="AT1878">
        <f t="shared" si="741"/>
        <v>0</v>
      </c>
      <c r="AU1878">
        <f t="shared" si="742"/>
        <v>0</v>
      </c>
      <c r="AV1878">
        <f t="shared" si="743"/>
        <v>0</v>
      </c>
      <c r="AW1878">
        <f t="shared" si="744"/>
        <v>0</v>
      </c>
      <c r="AX1878">
        <f t="shared" si="745"/>
        <v>0</v>
      </c>
      <c r="AY1878">
        <f t="shared" si="746"/>
        <v>0</v>
      </c>
      <c r="AZ1878">
        <f t="shared" si="747"/>
        <v>0</v>
      </c>
    </row>
    <row r="1879" spans="1:52" ht="15" customHeight="1">
      <c r="A1879" s="245"/>
      <c r="B1879" s="9"/>
      <c r="C1879" s="270" t="s">
        <v>1078</v>
      </c>
      <c r="D1879" s="389" t="str">
        <f t="shared" si="751"/>
        <v/>
      </c>
      <c r="E1879" s="390"/>
      <c r="F1879" s="391"/>
      <c r="G1879" s="480" t="str">
        <f t="shared" si="752"/>
        <v/>
      </c>
      <c r="H1879" s="481"/>
      <c r="I1879" s="481"/>
      <c r="J1879" s="481"/>
      <c r="K1879" s="481"/>
      <c r="L1879" s="482"/>
      <c r="M1879" s="27"/>
      <c r="N1879" s="27"/>
      <c r="O1879" s="27"/>
      <c r="P1879" s="27"/>
      <c r="Q1879" s="27"/>
      <c r="R1879" s="27"/>
      <c r="S1879" s="27"/>
      <c r="T1879" s="27"/>
      <c r="U1879" s="27"/>
      <c r="V1879" s="27"/>
      <c r="W1879" s="27"/>
      <c r="X1879" s="27"/>
      <c r="Y1879" s="27"/>
      <c r="Z1879" s="27"/>
      <c r="AA1879" s="27"/>
      <c r="AB1879" s="27"/>
      <c r="AC1879" s="27"/>
      <c r="AD1879" s="27"/>
      <c r="AI1879">
        <f t="shared" si="748"/>
        <v>0</v>
      </c>
      <c r="AJ1879">
        <f t="shared" si="749"/>
        <v>0</v>
      </c>
      <c r="AK1879">
        <f t="shared" si="750"/>
        <v>0</v>
      </c>
      <c r="AL1879">
        <f t="shared" si="733"/>
        <v>0</v>
      </c>
      <c r="AM1879">
        <f t="shared" si="734"/>
        <v>0</v>
      </c>
      <c r="AN1879">
        <f t="shared" si="735"/>
        <v>0</v>
      </c>
      <c r="AO1879">
        <f t="shared" si="736"/>
        <v>0</v>
      </c>
      <c r="AP1879">
        <f t="shared" si="737"/>
        <v>0</v>
      </c>
      <c r="AQ1879">
        <f t="shared" si="738"/>
        <v>0</v>
      </c>
      <c r="AR1879">
        <f t="shared" si="739"/>
        <v>0</v>
      </c>
      <c r="AS1879">
        <f t="shared" si="740"/>
        <v>0</v>
      </c>
      <c r="AT1879">
        <f t="shared" si="741"/>
        <v>0</v>
      </c>
      <c r="AU1879">
        <f t="shared" si="742"/>
        <v>0</v>
      </c>
      <c r="AV1879">
        <f t="shared" si="743"/>
        <v>0</v>
      </c>
      <c r="AW1879">
        <f t="shared" si="744"/>
        <v>0</v>
      </c>
      <c r="AX1879">
        <f t="shared" si="745"/>
        <v>0</v>
      </c>
      <c r="AY1879">
        <f t="shared" si="746"/>
        <v>0</v>
      </c>
      <c r="AZ1879">
        <f t="shared" si="747"/>
        <v>0</v>
      </c>
    </row>
    <row r="1880" spans="1:52" ht="15" customHeight="1">
      <c r="A1880" s="245"/>
      <c r="B1880" s="9"/>
      <c r="C1880" s="270" t="s">
        <v>1079</v>
      </c>
      <c r="D1880" s="389" t="str">
        <f t="shared" si="751"/>
        <v/>
      </c>
      <c r="E1880" s="390"/>
      <c r="F1880" s="391"/>
      <c r="G1880" s="480" t="str">
        <f t="shared" si="752"/>
        <v/>
      </c>
      <c r="H1880" s="481"/>
      <c r="I1880" s="481"/>
      <c r="J1880" s="481"/>
      <c r="K1880" s="481"/>
      <c r="L1880" s="482"/>
      <c r="M1880" s="27"/>
      <c r="N1880" s="27"/>
      <c r="O1880" s="27"/>
      <c r="P1880" s="27"/>
      <c r="Q1880" s="27"/>
      <c r="R1880" s="27"/>
      <c r="S1880" s="27"/>
      <c r="T1880" s="27"/>
      <c r="U1880" s="27"/>
      <c r="V1880" s="27"/>
      <c r="W1880" s="27"/>
      <c r="X1880" s="27"/>
      <c r="Y1880" s="27"/>
      <c r="Z1880" s="27"/>
      <c r="AA1880" s="27"/>
      <c r="AB1880" s="27"/>
      <c r="AC1880" s="27"/>
      <c r="AD1880" s="27"/>
      <c r="AI1880">
        <f t="shared" si="748"/>
        <v>0</v>
      </c>
      <c r="AJ1880">
        <f t="shared" si="749"/>
        <v>0</v>
      </c>
      <c r="AK1880">
        <f t="shared" si="750"/>
        <v>0</v>
      </c>
      <c r="AL1880">
        <f t="shared" si="733"/>
        <v>0</v>
      </c>
      <c r="AM1880">
        <f t="shared" si="734"/>
        <v>0</v>
      </c>
      <c r="AN1880">
        <f t="shared" si="735"/>
        <v>0</v>
      </c>
      <c r="AO1880">
        <f t="shared" si="736"/>
        <v>0</v>
      </c>
      <c r="AP1880">
        <f t="shared" si="737"/>
        <v>0</v>
      </c>
      <c r="AQ1880">
        <f t="shared" si="738"/>
        <v>0</v>
      </c>
      <c r="AR1880">
        <f t="shared" si="739"/>
        <v>0</v>
      </c>
      <c r="AS1880">
        <f t="shared" si="740"/>
        <v>0</v>
      </c>
      <c r="AT1880">
        <f t="shared" si="741"/>
        <v>0</v>
      </c>
      <c r="AU1880">
        <f t="shared" si="742"/>
        <v>0</v>
      </c>
      <c r="AV1880">
        <f t="shared" si="743"/>
        <v>0</v>
      </c>
      <c r="AW1880">
        <f t="shared" si="744"/>
        <v>0</v>
      </c>
      <c r="AX1880">
        <f t="shared" si="745"/>
        <v>0</v>
      </c>
      <c r="AY1880">
        <f t="shared" si="746"/>
        <v>0</v>
      </c>
      <c r="AZ1880">
        <f t="shared" si="747"/>
        <v>0</v>
      </c>
    </row>
    <row r="1881" spans="1:52" ht="15" customHeight="1">
      <c r="A1881" s="245"/>
      <c r="B1881" s="9"/>
      <c r="C1881" s="270" t="s">
        <v>1080</v>
      </c>
      <c r="D1881" s="389" t="str">
        <f t="shared" si="751"/>
        <v/>
      </c>
      <c r="E1881" s="390"/>
      <c r="F1881" s="391"/>
      <c r="G1881" s="480" t="str">
        <f t="shared" si="752"/>
        <v/>
      </c>
      <c r="H1881" s="481"/>
      <c r="I1881" s="481"/>
      <c r="J1881" s="481"/>
      <c r="K1881" s="481"/>
      <c r="L1881" s="482"/>
      <c r="M1881" s="27"/>
      <c r="N1881" s="27"/>
      <c r="O1881" s="27"/>
      <c r="P1881" s="27"/>
      <c r="Q1881" s="27"/>
      <c r="R1881" s="27"/>
      <c r="S1881" s="27"/>
      <c r="T1881" s="27"/>
      <c r="U1881" s="27"/>
      <c r="V1881" s="27"/>
      <c r="W1881" s="27"/>
      <c r="X1881" s="27"/>
      <c r="Y1881" s="27"/>
      <c r="Z1881" s="27"/>
      <c r="AA1881" s="27"/>
      <c r="AB1881" s="27"/>
      <c r="AC1881" s="27"/>
      <c r="AD1881" s="27"/>
      <c r="AI1881">
        <f t="shared" si="748"/>
        <v>0</v>
      </c>
      <c r="AJ1881">
        <f t="shared" si="749"/>
        <v>0</v>
      </c>
      <c r="AK1881">
        <f t="shared" si="750"/>
        <v>0</v>
      </c>
      <c r="AL1881">
        <f t="shared" si="733"/>
        <v>0</v>
      </c>
      <c r="AM1881">
        <f t="shared" si="734"/>
        <v>0</v>
      </c>
      <c r="AN1881">
        <f t="shared" si="735"/>
        <v>0</v>
      </c>
      <c r="AO1881">
        <f t="shared" si="736"/>
        <v>0</v>
      </c>
      <c r="AP1881">
        <f t="shared" si="737"/>
        <v>0</v>
      </c>
      <c r="AQ1881">
        <f t="shared" si="738"/>
        <v>0</v>
      </c>
      <c r="AR1881">
        <f t="shared" si="739"/>
        <v>0</v>
      </c>
      <c r="AS1881">
        <f t="shared" si="740"/>
        <v>0</v>
      </c>
      <c r="AT1881">
        <f t="shared" si="741"/>
        <v>0</v>
      </c>
      <c r="AU1881">
        <f t="shared" si="742"/>
        <v>0</v>
      </c>
      <c r="AV1881">
        <f t="shared" si="743"/>
        <v>0</v>
      </c>
      <c r="AW1881">
        <f t="shared" si="744"/>
        <v>0</v>
      </c>
      <c r="AX1881">
        <f t="shared" si="745"/>
        <v>0</v>
      </c>
      <c r="AY1881">
        <f t="shared" si="746"/>
        <v>0</v>
      </c>
      <c r="AZ1881">
        <f t="shared" si="747"/>
        <v>0</v>
      </c>
    </row>
    <row r="1882" spans="1:52" ht="15" customHeight="1">
      <c r="A1882" s="245"/>
      <c r="B1882" s="9"/>
      <c r="C1882" s="270" t="s">
        <v>1081</v>
      </c>
      <c r="D1882" s="389" t="str">
        <f t="shared" si="751"/>
        <v/>
      </c>
      <c r="E1882" s="390"/>
      <c r="F1882" s="391"/>
      <c r="G1882" s="480" t="str">
        <f t="shared" si="752"/>
        <v/>
      </c>
      <c r="H1882" s="481"/>
      <c r="I1882" s="481"/>
      <c r="J1882" s="481"/>
      <c r="K1882" s="481"/>
      <c r="L1882" s="482"/>
      <c r="M1882" s="27"/>
      <c r="N1882" s="27"/>
      <c r="O1882" s="27"/>
      <c r="P1882" s="27"/>
      <c r="Q1882" s="27"/>
      <c r="R1882" s="27"/>
      <c r="S1882" s="27"/>
      <c r="T1882" s="27"/>
      <c r="U1882" s="27"/>
      <c r="V1882" s="27"/>
      <c r="W1882" s="27"/>
      <c r="X1882" s="27"/>
      <c r="Y1882" s="27"/>
      <c r="Z1882" s="27"/>
      <c r="AA1882" s="27"/>
      <c r="AB1882" s="27"/>
      <c r="AC1882" s="27"/>
      <c r="AD1882" s="27"/>
      <c r="AI1882">
        <f t="shared" si="748"/>
        <v>0</v>
      </c>
      <c r="AJ1882">
        <f t="shared" si="749"/>
        <v>0</v>
      </c>
      <c r="AK1882">
        <f t="shared" si="750"/>
        <v>0</v>
      </c>
      <c r="AL1882">
        <f t="shared" si="733"/>
        <v>0</v>
      </c>
      <c r="AM1882">
        <f t="shared" si="734"/>
        <v>0</v>
      </c>
      <c r="AN1882">
        <f t="shared" si="735"/>
        <v>0</v>
      </c>
      <c r="AO1882">
        <f t="shared" si="736"/>
        <v>0</v>
      </c>
      <c r="AP1882">
        <f t="shared" si="737"/>
        <v>0</v>
      </c>
      <c r="AQ1882">
        <f t="shared" si="738"/>
        <v>0</v>
      </c>
      <c r="AR1882">
        <f t="shared" si="739"/>
        <v>0</v>
      </c>
      <c r="AS1882">
        <f t="shared" si="740"/>
        <v>0</v>
      </c>
      <c r="AT1882">
        <f t="shared" si="741"/>
        <v>0</v>
      </c>
      <c r="AU1882">
        <f t="shared" si="742"/>
        <v>0</v>
      </c>
      <c r="AV1882">
        <f t="shared" si="743"/>
        <v>0</v>
      </c>
      <c r="AW1882">
        <f t="shared" si="744"/>
        <v>0</v>
      </c>
      <c r="AX1882">
        <f t="shared" si="745"/>
        <v>0</v>
      </c>
      <c r="AY1882">
        <f t="shared" si="746"/>
        <v>0</v>
      </c>
      <c r="AZ1882">
        <f t="shared" si="747"/>
        <v>0</v>
      </c>
    </row>
    <row r="1883" spans="1:52" ht="15" customHeight="1">
      <c r="A1883" s="245"/>
      <c r="B1883" s="9"/>
      <c r="C1883" s="270" t="s">
        <v>1082</v>
      </c>
      <c r="D1883" s="389" t="str">
        <f t="shared" si="751"/>
        <v/>
      </c>
      <c r="E1883" s="390"/>
      <c r="F1883" s="391"/>
      <c r="G1883" s="480" t="str">
        <f t="shared" si="752"/>
        <v/>
      </c>
      <c r="H1883" s="481"/>
      <c r="I1883" s="481"/>
      <c r="J1883" s="481"/>
      <c r="K1883" s="481"/>
      <c r="L1883" s="482"/>
      <c r="M1883" s="27"/>
      <c r="N1883" s="27"/>
      <c r="O1883" s="27"/>
      <c r="P1883" s="27"/>
      <c r="Q1883" s="27"/>
      <c r="R1883" s="27"/>
      <c r="S1883" s="27"/>
      <c r="T1883" s="27"/>
      <c r="U1883" s="27"/>
      <c r="V1883" s="27"/>
      <c r="W1883" s="27"/>
      <c r="X1883" s="27"/>
      <c r="Y1883" s="27"/>
      <c r="Z1883" s="27"/>
      <c r="AA1883" s="27"/>
      <c r="AB1883" s="27"/>
      <c r="AC1883" s="27"/>
      <c r="AD1883" s="27"/>
      <c r="AI1883">
        <f t="shared" si="748"/>
        <v>0</v>
      </c>
      <c r="AJ1883">
        <f t="shared" si="749"/>
        <v>0</v>
      </c>
      <c r="AK1883">
        <f t="shared" si="750"/>
        <v>0</v>
      </c>
      <c r="AL1883">
        <f t="shared" si="733"/>
        <v>0</v>
      </c>
      <c r="AM1883">
        <f t="shared" si="734"/>
        <v>0</v>
      </c>
      <c r="AN1883">
        <f t="shared" si="735"/>
        <v>0</v>
      </c>
      <c r="AO1883">
        <f t="shared" si="736"/>
        <v>0</v>
      </c>
      <c r="AP1883">
        <f t="shared" si="737"/>
        <v>0</v>
      </c>
      <c r="AQ1883">
        <f t="shared" si="738"/>
        <v>0</v>
      </c>
      <c r="AR1883">
        <f t="shared" si="739"/>
        <v>0</v>
      </c>
      <c r="AS1883">
        <f t="shared" si="740"/>
        <v>0</v>
      </c>
      <c r="AT1883">
        <f t="shared" si="741"/>
        <v>0</v>
      </c>
      <c r="AU1883">
        <f t="shared" si="742"/>
        <v>0</v>
      </c>
      <c r="AV1883">
        <f t="shared" si="743"/>
        <v>0</v>
      </c>
      <c r="AW1883">
        <f t="shared" si="744"/>
        <v>0</v>
      </c>
      <c r="AX1883">
        <f t="shared" si="745"/>
        <v>0</v>
      </c>
      <c r="AY1883">
        <f t="shared" si="746"/>
        <v>0</v>
      </c>
      <c r="AZ1883">
        <f t="shared" si="747"/>
        <v>0</v>
      </c>
    </row>
    <row r="1884" spans="1:52" ht="15" customHeight="1">
      <c r="A1884" s="245"/>
      <c r="B1884" s="9"/>
      <c r="C1884" s="270" t="s">
        <v>1083</v>
      </c>
      <c r="D1884" s="389" t="str">
        <f t="shared" si="751"/>
        <v/>
      </c>
      <c r="E1884" s="390"/>
      <c r="F1884" s="391"/>
      <c r="G1884" s="480" t="str">
        <f t="shared" si="752"/>
        <v/>
      </c>
      <c r="H1884" s="481"/>
      <c r="I1884" s="481"/>
      <c r="J1884" s="481"/>
      <c r="K1884" s="481"/>
      <c r="L1884" s="482"/>
      <c r="M1884" s="27"/>
      <c r="N1884" s="27"/>
      <c r="O1884" s="27"/>
      <c r="P1884" s="27"/>
      <c r="Q1884" s="27"/>
      <c r="R1884" s="27"/>
      <c r="S1884" s="27"/>
      <c r="T1884" s="27"/>
      <c r="U1884" s="27"/>
      <c r="V1884" s="27"/>
      <c r="W1884" s="27"/>
      <c r="X1884" s="27"/>
      <c r="Y1884" s="27"/>
      <c r="Z1884" s="27"/>
      <c r="AA1884" s="27"/>
      <c r="AB1884" s="27"/>
      <c r="AC1884" s="27"/>
      <c r="AD1884" s="27"/>
      <c r="AI1884">
        <f t="shared" si="748"/>
        <v>0</v>
      </c>
      <c r="AJ1884">
        <f t="shared" si="749"/>
        <v>0</v>
      </c>
      <c r="AK1884">
        <f t="shared" si="750"/>
        <v>0</v>
      </c>
      <c r="AL1884">
        <f t="shared" si="733"/>
        <v>0</v>
      </c>
      <c r="AM1884">
        <f t="shared" si="734"/>
        <v>0</v>
      </c>
      <c r="AN1884">
        <f t="shared" si="735"/>
        <v>0</v>
      </c>
      <c r="AO1884">
        <f t="shared" si="736"/>
        <v>0</v>
      </c>
      <c r="AP1884">
        <f t="shared" si="737"/>
        <v>0</v>
      </c>
      <c r="AQ1884">
        <f t="shared" si="738"/>
        <v>0</v>
      </c>
      <c r="AR1884">
        <f t="shared" si="739"/>
        <v>0</v>
      </c>
      <c r="AS1884">
        <f t="shared" si="740"/>
        <v>0</v>
      </c>
      <c r="AT1884">
        <f t="shared" si="741"/>
        <v>0</v>
      </c>
      <c r="AU1884">
        <f t="shared" si="742"/>
        <v>0</v>
      </c>
      <c r="AV1884">
        <f t="shared" si="743"/>
        <v>0</v>
      </c>
      <c r="AW1884">
        <f t="shared" si="744"/>
        <v>0</v>
      </c>
      <c r="AX1884">
        <f t="shared" si="745"/>
        <v>0</v>
      </c>
      <c r="AY1884">
        <f t="shared" si="746"/>
        <v>0</v>
      </c>
      <c r="AZ1884">
        <f t="shared" si="747"/>
        <v>0</v>
      </c>
    </row>
    <row r="1885" spans="1:52" ht="15" customHeight="1">
      <c r="A1885" s="245"/>
      <c r="B1885" s="9"/>
      <c r="C1885" s="270" t="s">
        <v>1084</v>
      </c>
      <c r="D1885" s="389" t="str">
        <f t="shared" si="751"/>
        <v/>
      </c>
      <c r="E1885" s="390"/>
      <c r="F1885" s="391"/>
      <c r="G1885" s="480" t="str">
        <f t="shared" si="752"/>
        <v/>
      </c>
      <c r="H1885" s="481"/>
      <c r="I1885" s="481"/>
      <c r="J1885" s="481"/>
      <c r="K1885" s="481"/>
      <c r="L1885" s="482"/>
      <c r="M1885" s="27"/>
      <c r="N1885" s="27"/>
      <c r="O1885" s="27"/>
      <c r="P1885" s="27"/>
      <c r="Q1885" s="27"/>
      <c r="R1885" s="27"/>
      <c r="S1885" s="27"/>
      <c r="T1885" s="27"/>
      <c r="U1885" s="27"/>
      <c r="V1885" s="27"/>
      <c r="W1885" s="27"/>
      <c r="X1885" s="27"/>
      <c r="Y1885" s="27"/>
      <c r="Z1885" s="27"/>
      <c r="AA1885" s="27"/>
      <c r="AB1885" s="27"/>
      <c r="AC1885" s="27"/>
      <c r="AD1885" s="27"/>
      <c r="AI1885">
        <f t="shared" si="748"/>
        <v>0</v>
      </c>
      <c r="AJ1885">
        <f t="shared" si="749"/>
        <v>0</v>
      </c>
      <c r="AK1885">
        <f t="shared" si="750"/>
        <v>0</v>
      </c>
      <c r="AL1885">
        <f t="shared" ref="AL1885:AL1948" si="753">COUNTIF(Q1885:R1885,"NS")</f>
        <v>0</v>
      </c>
      <c r="AM1885">
        <f t="shared" ref="AM1885:AM1948" si="754">SUM(Q1885:R1885)</f>
        <v>0</v>
      </c>
      <c r="AN1885">
        <f t="shared" ref="AN1885:AN1948" si="755">IF(COUNTIF(P1885:R1885,"NA")=3,0,IF(COUNTA(P1885:R1885)=0,0,IF(OR(AND(P1885=0,AL1885&gt;0),AND(P1885="ns",AM1885&gt;0),AND(P1885="ns",AL1885=0,AM1885=0)),1,IF(OR(AND(P1885&gt;0,AL1885=2),AND(P1885="ns",AL1885=2),AND(P1885="ns",AM1885=0,AL1885&gt;0),P1885=AM1885),0,1))))</f>
        <v>0</v>
      </c>
      <c r="AO1885">
        <f t="shared" ref="AO1885:AO1948" si="756">COUNTIF(T1885:U1885,"NS")</f>
        <v>0</v>
      </c>
      <c r="AP1885">
        <f t="shared" ref="AP1885:AP1948" si="757">SUM(T1885:U1885)</f>
        <v>0</v>
      </c>
      <c r="AQ1885">
        <f t="shared" ref="AQ1885:AQ1948" si="758">IF(COUNTIF(S1885:U1885,"NA")=3,0,IF(COUNTA(S1885:U1885)=0,0,IF(OR(AND(S1885=0,AO1885&gt;0),AND(S1885="ns",AP1885&gt;0),AND(S1885="ns",AO1885=0,AP1885=0)),1,IF(OR(AND(S1885&gt;0,AO1885=2),AND(S1885="ns",AO1885=2),AND(S1885="ns",AP1885=0,AO1885&gt;0),S1885=AP1885),0,1))))</f>
        <v>0</v>
      </c>
      <c r="AR1885">
        <f t="shared" ref="AR1885:AR1948" si="759">COUNTIF(W1885:X1885,"NS")</f>
        <v>0</v>
      </c>
      <c r="AS1885">
        <f t="shared" ref="AS1885:AS1948" si="760">SUM(W1885:X1885)</f>
        <v>0</v>
      </c>
      <c r="AT1885">
        <f t="shared" ref="AT1885:AT1948" si="761">IF(COUNTIF(V1885:X1885,"NA")=3,0,IF(COUNTA(V1885:X1885)=0,0,IF(OR(AND(V1885=0,AR1885&gt;0),AND(V1885="ns",AS1885&gt;0),AND(V1885="ns",AR1885=0,AS1885=0)),1,IF(OR(AND(V1885&gt;0,AR1885=2),AND(V1885="ns",AR1885=2),AND(V1885="ns",AS1885=0,AR1885&gt;0),V1885=AS1885),0,1))))</f>
        <v>0</v>
      </c>
      <c r="AU1885">
        <f t="shared" ref="AU1885:AU1948" si="762">COUNTIF(Z1885:AA1885,"NS")</f>
        <v>0</v>
      </c>
      <c r="AV1885">
        <f t="shared" ref="AV1885:AV1948" si="763">SUM(Z1885:AA1885)</f>
        <v>0</v>
      </c>
      <c r="AW1885">
        <f t="shared" ref="AW1885:AW1948" si="764">IF(COUNTIF(Y1885:AA1885,"NA")=3,0,IF(COUNTA(Y1885:AA1885)=0,0,IF(OR(AND(Y1885=0,AU1885&gt;0),AND(Y1885="ns",AV1885&gt;0),AND(Y1885="ns",AU1885=0,AV1885=0)),1,IF(OR(AND(Y1885&gt;0,AU1885=2),AND(Y1885="ns",AU1885=2),AND(Y1885="ns",AV1885=0,AU1885&gt;0),Y1885=AV1885),0,1))))</f>
        <v>0</v>
      </c>
      <c r="AX1885">
        <f t="shared" ref="AX1885:AX1948" si="765">COUNTIF(AC1885:AD1885,"NS")</f>
        <v>0</v>
      </c>
      <c r="AY1885">
        <f t="shared" ref="AY1885:AY1948" si="766">SUM(AC1885:AD1885)</f>
        <v>0</v>
      </c>
      <c r="AZ1885">
        <f t="shared" ref="AZ1885:AZ1948" si="767">IF(COUNTIF(AB1885:AD1885,"NA")=3,0,IF(COUNTA(AB1885:AD1885)=0,0,IF(OR(AND(AB1885=0,AX1885&gt;0),AND(AB1885="ns",AY1885&gt;0),AND(AB1885="ns",AX1885=0,AY1885=0)),1,IF(OR(AND(AB1885&gt;0,AX1885=2),AND(AB1885="ns",AX1885=2),AND(AB1885="ns",AY1885=0,AX1885&gt;0),AB1885=AY1885),0,1))))</f>
        <v>0</v>
      </c>
    </row>
    <row r="1886" spans="1:52" ht="15" customHeight="1">
      <c r="A1886" s="245"/>
      <c r="B1886" s="9"/>
      <c r="C1886" s="270" t="s">
        <v>1085</v>
      </c>
      <c r="D1886" s="389" t="str">
        <f t="shared" si="751"/>
        <v/>
      </c>
      <c r="E1886" s="390"/>
      <c r="F1886" s="391"/>
      <c r="G1886" s="480" t="str">
        <f t="shared" si="752"/>
        <v/>
      </c>
      <c r="H1886" s="481"/>
      <c r="I1886" s="481"/>
      <c r="J1886" s="481"/>
      <c r="K1886" s="481"/>
      <c r="L1886" s="482"/>
      <c r="M1886" s="27"/>
      <c r="N1886" s="27"/>
      <c r="O1886" s="27"/>
      <c r="P1886" s="27"/>
      <c r="Q1886" s="27"/>
      <c r="R1886" s="27"/>
      <c r="S1886" s="27"/>
      <c r="T1886" s="27"/>
      <c r="U1886" s="27"/>
      <c r="V1886" s="27"/>
      <c r="W1886" s="27"/>
      <c r="X1886" s="27"/>
      <c r="Y1886" s="27"/>
      <c r="Z1886" s="27"/>
      <c r="AA1886" s="27"/>
      <c r="AB1886" s="27"/>
      <c r="AC1886" s="27"/>
      <c r="AD1886" s="27"/>
      <c r="AI1886">
        <f t="shared" ref="AI1886:AI1949" si="768">COUNTIF(N1886:O1886,"NS")</f>
        <v>0</v>
      </c>
      <c r="AJ1886">
        <f t="shared" ref="AJ1886:AJ1949" si="769">SUM(N1886:O1886)</f>
        <v>0</v>
      </c>
      <c r="AK1886">
        <f t="shared" ref="AK1886:AK1949" si="770">IF(COUNTIF(M1886:O1886,"NA")=3,0,IF(COUNTA(M1886:O1886)=0,0,IF(OR(AND(M1886=0,AI1886&gt;0),AND(M1886="ns",AJ1886&gt;0),AND(M1886="ns",AI1886=0,AJ1886=0)),1,IF(OR(AND(M1886&gt;0,AI1886=2),AND(M1886="ns",AI1886=2),AND(M1886="ns",AJ1886=0,AI1886&gt;0),M1886=AJ1886),0,1))))</f>
        <v>0</v>
      </c>
      <c r="AL1886">
        <f t="shared" si="753"/>
        <v>0</v>
      </c>
      <c r="AM1886">
        <f t="shared" si="754"/>
        <v>0</v>
      </c>
      <c r="AN1886">
        <f t="shared" si="755"/>
        <v>0</v>
      </c>
      <c r="AO1886">
        <f t="shared" si="756"/>
        <v>0</v>
      </c>
      <c r="AP1886">
        <f t="shared" si="757"/>
        <v>0</v>
      </c>
      <c r="AQ1886">
        <f t="shared" si="758"/>
        <v>0</v>
      </c>
      <c r="AR1886">
        <f t="shared" si="759"/>
        <v>0</v>
      </c>
      <c r="AS1886">
        <f t="shared" si="760"/>
        <v>0</v>
      </c>
      <c r="AT1886">
        <f t="shared" si="761"/>
        <v>0</v>
      </c>
      <c r="AU1886">
        <f t="shared" si="762"/>
        <v>0</v>
      </c>
      <c r="AV1886">
        <f t="shared" si="763"/>
        <v>0</v>
      </c>
      <c r="AW1886">
        <f t="shared" si="764"/>
        <v>0</v>
      </c>
      <c r="AX1886">
        <f t="shared" si="765"/>
        <v>0</v>
      </c>
      <c r="AY1886">
        <f t="shared" si="766"/>
        <v>0</v>
      </c>
      <c r="AZ1886">
        <f t="shared" si="767"/>
        <v>0</v>
      </c>
    </row>
    <row r="1887" spans="1:52" ht="15" customHeight="1">
      <c r="A1887" s="245"/>
      <c r="B1887" s="9"/>
      <c r="C1887" s="270" t="s">
        <v>1086</v>
      </c>
      <c r="D1887" s="389" t="str">
        <f t="shared" ref="D1887:D1950" si="771">IF(D1306="","",D1306)</f>
        <v/>
      </c>
      <c r="E1887" s="390"/>
      <c r="F1887" s="391"/>
      <c r="G1887" s="480" t="str">
        <f t="shared" ref="G1887:G1950" si="772">IF(G1306="","",G1306)</f>
        <v/>
      </c>
      <c r="H1887" s="481"/>
      <c r="I1887" s="481"/>
      <c r="J1887" s="481"/>
      <c r="K1887" s="481"/>
      <c r="L1887" s="482"/>
      <c r="M1887" s="27"/>
      <c r="N1887" s="27"/>
      <c r="O1887" s="27"/>
      <c r="P1887" s="27"/>
      <c r="Q1887" s="27"/>
      <c r="R1887" s="27"/>
      <c r="S1887" s="27"/>
      <c r="T1887" s="27"/>
      <c r="U1887" s="27"/>
      <c r="V1887" s="27"/>
      <c r="W1887" s="27"/>
      <c r="X1887" s="27"/>
      <c r="Y1887" s="27"/>
      <c r="Z1887" s="27"/>
      <c r="AA1887" s="27"/>
      <c r="AB1887" s="27"/>
      <c r="AC1887" s="27"/>
      <c r="AD1887" s="27"/>
      <c r="AI1887">
        <f t="shared" si="768"/>
        <v>0</v>
      </c>
      <c r="AJ1887">
        <f t="shared" si="769"/>
        <v>0</v>
      </c>
      <c r="AK1887">
        <f t="shared" si="770"/>
        <v>0</v>
      </c>
      <c r="AL1887">
        <f t="shared" si="753"/>
        <v>0</v>
      </c>
      <c r="AM1887">
        <f t="shared" si="754"/>
        <v>0</v>
      </c>
      <c r="AN1887">
        <f t="shared" si="755"/>
        <v>0</v>
      </c>
      <c r="AO1887">
        <f t="shared" si="756"/>
        <v>0</v>
      </c>
      <c r="AP1887">
        <f t="shared" si="757"/>
        <v>0</v>
      </c>
      <c r="AQ1887">
        <f t="shared" si="758"/>
        <v>0</v>
      </c>
      <c r="AR1887">
        <f t="shared" si="759"/>
        <v>0</v>
      </c>
      <c r="AS1887">
        <f t="shared" si="760"/>
        <v>0</v>
      </c>
      <c r="AT1887">
        <f t="shared" si="761"/>
        <v>0</v>
      </c>
      <c r="AU1887">
        <f t="shared" si="762"/>
        <v>0</v>
      </c>
      <c r="AV1887">
        <f t="shared" si="763"/>
        <v>0</v>
      </c>
      <c r="AW1887">
        <f t="shared" si="764"/>
        <v>0</v>
      </c>
      <c r="AX1887">
        <f t="shared" si="765"/>
        <v>0</v>
      </c>
      <c r="AY1887">
        <f t="shared" si="766"/>
        <v>0</v>
      </c>
      <c r="AZ1887">
        <f t="shared" si="767"/>
        <v>0</v>
      </c>
    </row>
    <row r="1888" spans="1:52" ht="15" customHeight="1">
      <c r="A1888" s="245"/>
      <c r="B1888" s="9"/>
      <c r="C1888" s="270" t="s">
        <v>1087</v>
      </c>
      <c r="D1888" s="389" t="str">
        <f t="shared" si="771"/>
        <v/>
      </c>
      <c r="E1888" s="390"/>
      <c r="F1888" s="391"/>
      <c r="G1888" s="480" t="str">
        <f t="shared" si="772"/>
        <v/>
      </c>
      <c r="H1888" s="481"/>
      <c r="I1888" s="481"/>
      <c r="J1888" s="481"/>
      <c r="K1888" s="481"/>
      <c r="L1888" s="482"/>
      <c r="M1888" s="27"/>
      <c r="N1888" s="27"/>
      <c r="O1888" s="27"/>
      <c r="P1888" s="27"/>
      <c r="Q1888" s="27"/>
      <c r="R1888" s="27"/>
      <c r="S1888" s="27"/>
      <c r="T1888" s="27"/>
      <c r="U1888" s="27"/>
      <c r="V1888" s="27"/>
      <c r="W1888" s="27"/>
      <c r="X1888" s="27"/>
      <c r="Y1888" s="27"/>
      <c r="Z1888" s="27"/>
      <c r="AA1888" s="27"/>
      <c r="AB1888" s="27"/>
      <c r="AC1888" s="27"/>
      <c r="AD1888" s="27"/>
      <c r="AI1888">
        <f t="shared" si="768"/>
        <v>0</v>
      </c>
      <c r="AJ1888">
        <f t="shared" si="769"/>
        <v>0</v>
      </c>
      <c r="AK1888">
        <f t="shared" si="770"/>
        <v>0</v>
      </c>
      <c r="AL1888">
        <f t="shared" si="753"/>
        <v>0</v>
      </c>
      <c r="AM1888">
        <f t="shared" si="754"/>
        <v>0</v>
      </c>
      <c r="AN1888">
        <f t="shared" si="755"/>
        <v>0</v>
      </c>
      <c r="AO1888">
        <f t="shared" si="756"/>
        <v>0</v>
      </c>
      <c r="AP1888">
        <f t="shared" si="757"/>
        <v>0</v>
      </c>
      <c r="AQ1888">
        <f t="shared" si="758"/>
        <v>0</v>
      </c>
      <c r="AR1888">
        <f t="shared" si="759"/>
        <v>0</v>
      </c>
      <c r="AS1888">
        <f t="shared" si="760"/>
        <v>0</v>
      </c>
      <c r="AT1888">
        <f t="shared" si="761"/>
        <v>0</v>
      </c>
      <c r="AU1888">
        <f t="shared" si="762"/>
        <v>0</v>
      </c>
      <c r="AV1888">
        <f t="shared" si="763"/>
        <v>0</v>
      </c>
      <c r="AW1888">
        <f t="shared" si="764"/>
        <v>0</v>
      </c>
      <c r="AX1888">
        <f t="shared" si="765"/>
        <v>0</v>
      </c>
      <c r="AY1888">
        <f t="shared" si="766"/>
        <v>0</v>
      </c>
      <c r="AZ1888">
        <f t="shared" si="767"/>
        <v>0</v>
      </c>
    </row>
    <row r="1889" spans="1:52" ht="15" customHeight="1">
      <c r="A1889" s="245"/>
      <c r="B1889" s="9"/>
      <c r="C1889" s="270" t="s">
        <v>1088</v>
      </c>
      <c r="D1889" s="389" t="str">
        <f t="shared" si="771"/>
        <v/>
      </c>
      <c r="E1889" s="390"/>
      <c r="F1889" s="391"/>
      <c r="G1889" s="480" t="str">
        <f t="shared" si="772"/>
        <v/>
      </c>
      <c r="H1889" s="481"/>
      <c r="I1889" s="481"/>
      <c r="J1889" s="481"/>
      <c r="K1889" s="481"/>
      <c r="L1889" s="482"/>
      <c r="M1889" s="27"/>
      <c r="N1889" s="27"/>
      <c r="O1889" s="27"/>
      <c r="P1889" s="27"/>
      <c r="Q1889" s="27"/>
      <c r="R1889" s="27"/>
      <c r="S1889" s="27"/>
      <c r="T1889" s="27"/>
      <c r="U1889" s="27"/>
      <c r="V1889" s="27"/>
      <c r="W1889" s="27"/>
      <c r="X1889" s="27"/>
      <c r="Y1889" s="27"/>
      <c r="Z1889" s="27"/>
      <c r="AA1889" s="27"/>
      <c r="AB1889" s="27"/>
      <c r="AC1889" s="27"/>
      <c r="AD1889" s="27"/>
      <c r="AI1889">
        <f t="shared" si="768"/>
        <v>0</v>
      </c>
      <c r="AJ1889">
        <f t="shared" si="769"/>
        <v>0</v>
      </c>
      <c r="AK1889">
        <f t="shared" si="770"/>
        <v>0</v>
      </c>
      <c r="AL1889">
        <f t="shared" si="753"/>
        <v>0</v>
      </c>
      <c r="AM1889">
        <f t="shared" si="754"/>
        <v>0</v>
      </c>
      <c r="AN1889">
        <f t="shared" si="755"/>
        <v>0</v>
      </c>
      <c r="AO1889">
        <f t="shared" si="756"/>
        <v>0</v>
      </c>
      <c r="AP1889">
        <f t="shared" si="757"/>
        <v>0</v>
      </c>
      <c r="AQ1889">
        <f t="shared" si="758"/>
        <v>0</v>
      </c>
      <c r="AR1889">
        <f t="shared" si="759"/>
        <v>0</v>
      </c>
      <c r="AS1889">
        <f t="shared" si="760"/>
        <v>0</v>
      </c>
      <c r="AT1889">
        <f t="shared" si="761"/>
        <v>0</v>
      </c>
      <c r="AU1889">
        <f t="shared" si="762"/>
        <v>0</v>
      </c>
      <c r="AV1889">
        <f t="shared" si="763"/>
        <v>0</v>
      </c>
      <c r="AW1889">
        <f t="shared" si="764"/>
        <v>0</v>
      </c>
      <c r="AX1889">
        <f t="shared" si="765"/>
        <v>0</v>
      </c>
      <c r="AY1889">
        <f t="shared" si="766"/>
        <v>0</v>
      </c>
      <c r="AZ1889">
        <f t="shared" si="767"/>
        <v>0</v>
      </c>
    </row>
    <row r="1890" spans="1:52" ht="15" customHeight="1">
      <c r="A1890" s="245"/>
      <c r="B1890" s="9"/>
      <c r="C1890" s="270" t="s">
        <v>1089</v>
      </c>
      <c r="D1890" s="389" t="str">
        <f t="shared" si="771"/>
        <v/>
      </c>
      <c r="E1890" s="390"/>
      <c r="F1890" s="391"/>
      <c r="G1890" s="480" t="str">
        <f t="shared" si="772"/>
        <v/>
      </c>
      <c r="H1890" s="481"/>
      <c r="I1890" s="481"/>
      <c r="J1890" s="481"/>
      <c r="K1890" s="481"/>
      <c r="L1890" s="482"/>
      <c r="M1890" s="27"/>
      <c r="N1890" s="27"/>
      <c r="O1890" s="27"/>
      <c r="P1890" s="27"/>
      <c r="Q1890" s="27"/>
      <c r="R1890" s="27"/>
      <c r="S1890" s="27"/>
      <c r="T1890" s="27"/>
      <c r="U1890" s="27"/>
      <c r="V1890" s="27"/>
      <c r="W1890" s="27"/>
      <c r="X1890" s="27"/>
      <c r="Y1890" s="27"/>
      <c r="Z1890" s="27"/>
      <c r="AA1890" s="27"/>
      <c r="AB1890" s="27"/>
      <c r="AC1890" s="27"/>
      <c r="AD1890" s="27"/>
      <c r="AI1890">
        <f t="shared" si="768"/>
        <v>0</v>
      </c>
      <c r="AJ1890">
        <f t="shared" si="769"/>
        <v>0</v>
      </c>
      <c r="AK1890">
        <f t="shared" si="770"/>
        <v>0</v>
      </c>
      <c r="AL1890">
        <f t="shared" si="753"/>
        <v>0</v>
      </c>
      <c r="AM1890">
        <f t="shared" si="754"/>
        <v>0</v>
      </c>
      <c r="AN1890">
        <f t="shared" si="755"/>
        <v>0</v>
      </c>
      <c r="AO1890">
        <f t="shared" si="756"/>
        <v>0</v>
      </c>
      <c r="AP1890">
        <f t="shared" si="757"/>
        <v>0</v>
      </c>
      <c r="AQ1890">
        <f t="shared" si="758"/>
        <v>0</v>
      </c>
      <c r="AR1890">
        <f t="shared" si="759"/>
        <v>0</v>
      </c>
      <c r="AS1890">
        <f t="shared" si="760"/>
        <v>0</v>
      </c>
      <c r="AT1890">
        <f t="shared" si="761"/>
        <v>0</v>
      </c>
      <c r="AU1890">
        <f t="shared" si="762"/>
        <v>0</v>
      </c>
      <c r="AV1890">
        <f t="shared" si="763"/>
        <v>0</v>
      </c>
      <c r="AW1890">
        <f t="shared" si="764"/>
        <v>0</v>
      </c>
      <c r="AX1890">
        <f t="shared" si="765"/>
        <v>0</v>
      </c>
      <c r="AY1890">
        <f t="shared" si="766"/>
        <v>0</v>
      </c>
      <c r="AZ1890">
        <f t="shared" si="767"/>
        <v>0</v>
      </c>
    </row>
    <row r="1891" spans="1:52" ht="15" customHeight="1">
      <c r="A1891" s="245"/>
      <c r="B1891" s="9"/>
      <c r="C1891" s="270" t="s">
        <v>1090</v>
      </c>
      <c r="D1891" s="389" t="str">
        <f t="shared" si="771"/>
        <v/>
      </c>
      <c r="E1891" s="390"/>
      <c r="F1891" s="391"/>
      <c r="G1891" s="480" t="str">
        <f t="shared" si="772"/>
        <v/>
      </c>
      <c r="H1891" s="481"/>
      <c r="I1891" s="481"/>
      <c r="J1891" s="481"/>
      <c r="K1891" s="481"/>
      <c r="L1891" s="482"/>
      <c r="M1891" s="27"/>
      <c r="N1891" s="27"/>
      <c r="O1891" s="27"/>
      <c r="P1891" s="27"/>
      <c r="Q1891" s="27"/>
      <c r="R1891" s="27"/>
      <c r="S1891" s="27"/>
      <c r="T1891" s="27"/>
      <c r="U1891" s="27"/>
      <c r="V1891" s="27"/>
      <c r="W1891" s="27"/>
      <c r="X1891" s="27"/>
      <c r="Y1891" s="27"/>
      <c r="Z1891" s="27"/>
      <c r="AA1891" s="27"/>
      <c r="AB1891" s="27"/>
      <c r="AC1891" s="27"/>
      <c r="AD1891" s="27"/>
      <c r="AI1891">
        <f t="shared" si="768"/>
        <v>0</v>
      </c>
      <c r="AJ1891">
        <f t="shared" si="769"/>
        <v>0</v>
      </c>
      <c r="AK1891">
        <f t="shared" si="770"/>
        <v>0</v>
      </c>
      <c r="AL1891">
        <f t="shared" si="753"/>
        <v>0</v>
      </c>
      <c r="AM1891">
        <f t="shared" si="754"/>
        <v>0</v>
      </c>
      <c r="AN1891">
        <f t="shared" si="755"/>
        <v>0</v>
      </c>
      <c r="AO1891">
        <f t="shared" si="756"/>
        <v>0</v>
      </c>
      <c r="AP1891">
        <f t="shared" si="757"/>
        <v>0</v>
      </c>
      <c r="AQ1891">
        <f t="shared" si="758"/>
        <v>0</v>
      </c>
      <c r="AR1891">
        <f t="shared" si="759"/>
        <v>0</v>
      </c>
      <c r="AS1891">
        <f t="shared" si="760"/>
        <v>0</v>
      </c>
      <c r="AT1891">
        <f t="shared" si="761"/>
        <v>0</v>
      </c>
      <c r="AU1891">
        <f t="shared" si="762"/>
        <v>0</v>
      </c>
      <c r="AV1891">
        <f t="shared" si="763"/>
        <v>0</v>
      </c>
      <c r="AW1891">
        <f t="shared" si="764"/>
        <v>0</v>
      </c>
      <c r="AX1891">
        <f t="shared" si="765"/>
        <v>0</v>
      </c>
      <c r="AY1891">
        <f t="shared" si="766"/>
        <v>0</v>
      </c>
      <c r="AZ1891">
        <f t="shared" si="767"/>
        <v>0</v>
      </c>
    </row>
    <row r="1892" spans="1:52" ht="15" customHeight="1">
      <c r="A1892" s="245"/>
      <c r="B1892" s="9"/>
      <c r="C1892" s="270" t="s">
        <v>1091</v>
      </c>
      <c r="D1892" s="389" t="str">
        <f t="shared" si="771"/>
        <v/>
      </c>
      <c r="E1892" s="390"/>
      <c r="F1892" s="391"/>
      <c r="G1892" s="480" t="str">
        <f t="shared" si="772"/>
        <v/>
      </c>
      <c r="H1892" s="481"/>
      <c r="I1892" s="481"/>
      <c r="J1892" s="481"/>
      <c r="K1892" s="481"/>
      <c r="L1892" s="482"/>
      <c r="M1892" s="27"/>
      <c r="N1892" s="27"/>
      <c r="O1892" s="27"/>
      <c r="P1892" s="27"/>
      <c r="Q1892" s="27"/>
      <c r="R1892" s="27"/>
      <c r="S1892" s="27"/>
      <c r="T1892" s="27"/>
      <c r="U1892" s="27"/>
      <c r="V1892" s="27"/>
      <c r="W1892" s="27"/>
      <c r="X1892" s="27"/>
      <c r="Y1892" s="27"/>
      <c r="Z1892" s="27"/>
      <c r="AA1892" s="27"/>
      <c r="AB1892" s="27"/>
      <c r="AC1892" s="27"/>
      <c r="AD1892" s="27"/>
      <c r="AI1892">
        <f t="shared" si="768"/>
        <v>0</v>
      </c>
      <c r="AJ1892">
        <f t="shared" si="769"/>
        <v>0</v>
      </c>
      <c r="AK1892">
        <f t="shared" si="770"/>
        <v>0</v>
      </c>
      <c r="AL1892">
        <f t="shared" si="753"/>
        <v>0</v>
      </c>
      <c r="AM1892">
        <f t="shared" si="754"/>
        <v>0</v>
      </c>
      <c r="AN1892">
        <f t="shared" si="755"/>
        <v>0</v>
      </c>
      <c r="AO1892">
        <f t="shared" si="756"/>
        <v>0</v>
      </c>
      <c r="AP1892">
        <f t="shared" si="757"/>
        <v>0</v>
      </c>
      <c r="AQ1892">
        <f t="shared" si="758"/>
        <v>0</v>
      </c>
      <c r="AR1892">
        <f t="shared" si="759"/>
        <v>0</v>
      </c>
      <c r="AS1892">
        <f t="shared" si="760"/>
        <v>0</v>
      </c>
      <c r="AT1892">
        <f t="shared" si="761"/>
        <v>0</v>
      </c>
      <c r="AU1892">
        <f t="shared" si="762"/>
        <v>0</v>
      </c>
      <c r="AV1892">
        <f t="shared" si="763"/>
        <v>0</v>
      </c>
      <c r="AW1892">
        <f t="shared" si="764"/>
        <v>0</v>
      </c>
      <c r="AX1892">
        <f t="shared" si="765"/>
        <v>0</v>
      </c>
      <c r="AY1892">
        <f t="shared" si="766"/>
        <v>0</v>
      </c>
      <c r="AZ1892">
        <f t="shared" si="767"/>
        <v>0</v>
      </c>
    </row>
    <row r="1893" spans="1:52" ht="15" customHeight="1">
      <c r="A1893" s="245"/>
      <c r="B1893" s="9"/>
      <c r="C1893" s="270" t="s">
        <v>1092</v>
      </c>
      <c r="D1893" s="389" t="str">
        <f t="shared" si="771"/>
        <v/>
      </c>
      <c r="E1893" s="390"/>
      <c r="F1893" s="391"/>
      <c r="G1893" s="480" t="str">
        <f t="shared" si="772"/>
        <v/>
      </c>
      <c r="H1893" s="481"/>
      <c r="I1893" s="481"/>
      <c r="J1893" s="481"/>
      <c r="K1893" s="481"/>
      <c r="L1893" s="482"/>
      <c r="M1893" s="27"/>
      <c r="N1893" s="27"/>
      <c r="O1893" s="27"/>
      <c r="P1893" s="27"/>
      <c r="Q1893" s="27"/>
      <c r="R1893" s="27"/>
      <c r="S1893" s="27"/>
      <c r="T1893" s="27"/>
      <c r="U1893" s="27"/>
      <c r="V1893" s="27"/>
      <c r="W1893" s="27"/>
      <c r="X1893" s="27"/>
      <c r="Y1893" s="27"/>
      <c r="Z1893" s="27"/>
      <c r="AA1893" s="27"/>
      <c r="AB1893" s="27"/>
      <c r="AC1893" s="27"/>
      <c r="AD1893" s="27"/>
      <c r="AI1893">
        <f t="shared" si="768"/>
        <v>0</v>
      </c>
      <c r="AJ1893">
        <f t="shared" si="769"/>
        <v>0</v>
      </c>
      <c r="AK1893">
        <f t="shared" si="770"/>
        <v>0</v>
      </c>
      <c r="AL1893">
        <f t="shared" si="753"/>
        <v>0</v>
      </c>
      <c r="AM1893">
        <f t="shared" si="754"/>
        <v>0</v>
      </c>
      <c r="AN1893">
        <f t="shared" si="755"/>
        <v>0</v>
      </c>
      <c r="AO1893">
        <f t="shared" si="756"/>
        <v>0</v>
      </c>
      <c r="AP1893">
        <f t="shared" si="757"/>
        <v>0</v>
      </c>
      <c r="AQ1893">
        <f t="shared" si="758"/>
        <v>0</v>
      </c>
      <c r="AR1893">
        <f t="shared" si="759"/>
        <v>0</v>
      </c>
      <c r="AS1893">
        <f t="shared" si="760"/>
        <v>0</v>
      </c>
      <c r="AT1893">
        <f t="shared" si="761"/>
        <v>0</v>
      </c>
      <c r="AU1893">
        <f t="shared" si="762"/>
        <v>0</v>
      </c>
      <c r="AV1893">
        <f t="shared" si="763"/>
        <v>0</v>
      </c>
      <c r="AW1893">
        <f t="shared" si="764"/>
        <v>0</v>
      </c>
      <c r="AX1893">
        <f t="shared" si="765"/>
        <v>0</v>
      </c>
      <c r="AY1893">
        <f t="shared" si="766"/>
        <v>0</v>
      </c>
      <c r="AZ1893">
        <f t="shared" si="767"/>
        <v>0</v>
      </c>
    </row>
    <row r="1894" spans="1:52" ht="15" customHeight="1">
      <c r="A1894" s="245"/>
      <c r="B1894" s="9"/>
      <c r="C1894" s="270" t="s">
        <v>1093</v>
      </c>
      <c r="D1894" s="389" t="str">
        <f t="shared" si="771"/>
        <v/>
      </c>
      <c r="E1894" s="390"/>
      <c r="F1894" s="391"/>
      <c r="G1894" s="480" t="str">
        <f t="shared" si="772"/>
        <v/>
      </c>
      <c r="H1894" s="481"/>
      <c r="I1894" s="481"/>
      <c r="J1894" s="481"/>
      <c r="K1894" s="481"/>
      <c r="L1894" s="482"/>
      <c r="M1894" s="27"/>
      <c r="N1894" s="27"/>
      <c r="O1894" s="27"/>
      <c r="P1894" s="27"/>
      <c r="Q1894" s="27"/>
      <c r="R1894" s="27"/>
      <c r="S1894" s="27"/>
      <c r="T1894" s="27"/>
      <c r="U1894" s="27"/>
      <c r="V1894" s="27"/>
      <c r="W1894" s="27"/>
      <c r="X1894" s="27"/>
      <c r="Y1894" s="27"/>
      <c r="Z1894" s="27"/>
      <c r="AA1894" s="27"/>
      <c r="AB1894" s="27"/>
      <c r="AC1894" s="27"/>
      <c r="AD1894" s="27"/>
      <c r="AI1894">
        <f t="shared" si="768"/>
        <v>0</v>
      </c>
      <c r="AJ1894">
        <f t="shared" si="769"/>
        <v>0</v>
      </c>
      <c r="AK1894">
        <f t="shared" si="770"/>
        <v>0</v>
      </c>
      <c r="AL1894">
        <f t="shared" si="753"/>
        <v>0</v>
      </c>
      <c r="AM1894">
        <f t="shared" si="754"/>
        <v>0</v>
      </c>
      <c r="AN1894">
        <f t="shared" si="755"/>
        <v>0</v>
      </c>
      <c r="AO1894">
        <f t="shared" si="756"/>
        <v>0</v>
      </c>
      <c r="AP1894">
        <f t="shared" si="757"/>
        <v>0</v>
      </c>
      <c r="AQ1894">
        <f t="shared" si="758"/>
        <v>0</v>
      </c>
      <c r="AR1894">
        <f t="shared" si="759"/>
        <v>0</v>
      </c>
      <c r="AS1894">
        <f t="shared" si="760"/>
        <v>0</v>
      </c>
      <c r="AT1894">
        <f t="shared" si="761"/>
        <v>0</v>
      </c>
      <c r="AU1894">
        <f t="shared" si="762"/>
        <v>0</v>
      </c>
      <c r="AV1894">
        <f t="shared" si="763"/>
        <v>0</v>
      </c>
      <c r="AW1894">
        <f t="shared" si="764"/>
        <v>0</v>
      </c>
      <c r="AX1894">
        <f t="shared" si="765"/>
        <v>0</v>
      </c>
      <c r="AY1894">
        <f t="shared" si="766"/>
        <v>0</v>
      </c>
      <c r="AZ1894">
        <f t="shared" si="767"/>
        <v>0</v>
      </c>
    </row>
    <row r="1895" spans="1:52" ht="15" customHeight="1">
      <c r="A1895" s="245"/>
      <c r="B1895" s="9"/>
      <c r="C1895" s="270" t="s">
        <v>1094</v>
      </c>
      <c r="D1895" s="389" t="str">
        <f t="shared" si="771"/>
        <v/>
      </c>
      <c r="E1895" s="390"/>
      <c r="F1895" s="391"/>
      <c r="G1895" s="480" t="str">
        <f t="shared" si="772"/>
        <v/>
      </c>
      <c r="H1895" s="481"/>
      <c r="I1895" s="481"/>
      <c r="J1895" s="481"/>
      <c r="K1895" s="481"/>
      <c r="L1895" s="482"/>
      <c r="M1895" s="27"/>
      <c r="N1895" s="27"/>
      <c r="O1895" s="27"/>
      <c r="P1895" s="27"/>
      <c r="Q1895" s="27"/>
      <c r="R1895" s="27"/>
      <c r="S1895" s="27"/>
      <c r="T1895" s="27"/>
      <c r="U1895" s="27"/>
      <c r="V1895" s="27"/>
      <c r="W1895" s="27"/>
      <c r="X1895" s="27"/>
      <c r="Y1895" s="27"/>
      <c r="Z1895" s="27"/>
      <c r="AA1895" s="27"/>
      <c r="AB1895" s="27"/>
      <c r="AC1895" s="27"/>
      <c r="AD1895" s="27"/>
      <c r="AI1895">
        <f t="shared" si="768"/>
        <v>0</v>
      </c>
      <c r="AJ1895">
        <f t="shared" si="769"/>
        <v>0</v>
      </c>
      <c r="AK1895">
        <f t="shared" si="770"/>
        <v>0</v>
      </c>
      <c r="AL1895">
        <f t="shared" si="753"/>
        <v>0</v>
      </c>
      <c r="AM1895">
        <f t="shared" si="754"/>
        <v>0</v>
      </c>
      <c r="AN1895">
        <f t="shared" si="755"/>
        <v>0</v>
      </c>
      <c r="AO1895">
        <f t="shared" si="756"/>
        <v>0</v>
      </c>
      <c r="AP1895">
        <f t="shared" si="757"/>
        <v>0</v>
      </c>
      <c r="AQ1895">
        <f t="shared" si="758"/>
        <v>0</v>
      </c>
      <c r="AR1895">
        <f t="shared" si="759"/>
        <v>0</v>
      </c>
      <c r="AS1895">
        <f t="shared" si="760"/>
        <v>0</v>
      </c>
      <c r="AT1895">
        <f t="shared" si="761"/>
        <v>0</v>
      </c>
      <c r="AU1895">
        <f t="shared" si="762"/>
        <v>0</v>
      </c>
      <c r="AV1895">
        <f t="shared" si="763"/>
        <v>0</v>
      </c>
      <c r="AW1895">
        <f t="shared" si="764"/>
        <v>0</v>
      </c>
      <c r="AX1895">
        <f t="shared" si="765"/>
        <v>0</v>
      </c>
      <c r="AY1895">
        <f t="shared" si="766"/>
        <v>0</v>
      </c>
      <c r="AZ1895">
        <f t="shared" si="767"/>
        <v>0</v>
      </c>
    </row>
    <row r="1896" spans="1:52" ht="15" customHeight="1">
      <c r="A1896" s="245"/>
      <c r="B1896" s="9"/>
      <c r="C1896" s="270" t="s">
        <v>1095</v>
      </c>
      <c r="D1896" s="389" t="str">
        <f t="shared" si="771"/>
        <v/>
      </c>
      <c r="E1896" s="390"/>
      <c r="F1896" s="391"/>
      <c r="G1896" s="480" t="str">
        <f t="shared" si="772"/>
        <v/>
      </c>
      <c r="H1896" s="481"/>
      <c r="I1896" s="481"/>
      <c r="J1896" s="481"/>
      <c r="K1896" s="481"/>
      <c r="L1896" s="482"/>
      <c r="M1896" s="27"/>
      <c r="N1896" s="27"/>
      <c r="O1896" s="27"/>
      <c r="P1896" s="27"/>
      <c r="Q1896" s="27"/>
      <c r="R1896" s="27"/>
      <c r="S1896" s="27"/>
      <c r="T1896" s="27"/>
      <c r="U1896" s="27"/>
      <c r="V1896" s="27"/>
      <c r="W1896" s="27"/>
      <c r="X1896" s="27"/>
      <c r="Y1896" s="27"/>
      <c r="Z1896" s="27"/>
      <c r="AA1896" s="27"/>
      <c r="AB1896" s="27"/>
      <c r="AC1896" s="27"/>
      <c r="AD1896" s="27"/>
      <c r="AI1896">
        <f t="shared" si="768"/>
        <v>0</v>
      </c>
      <c r="AJ1896">
        <f t="shared" si="769"/>
        <v>0</v>
      </c>
      <c r="AK1896">
        <f t="shared" si="770"/>
        <v>0</v>
      </c>
      <c r="AL1896">
        <f t="shared" si="753"/>
        <v>0</v>
      </c>
      <c r="AM1896">
        <f t="shared" si="754"/>
        <v>0</v>
      </c>
      <c r="AN1896">
        <f t="shared" si="755"/>
        <v>0</v>
      </c>
      <c r="AO1896">
        <f t="shared" si="756"/>
        <v>0</v>
      </c>
      <c r="AP1896">
        <f t="shared" si="757"/>
        <v>0</v>
      </c>
      <c r="AQ1896">
        <f t="shared" si="758"/>
        <v>0</v>
      </c>
      <c r="AR1896">
        <f t="shared" si="759"/>
        <v>0</v>
      </c>
      <c r="AS1896">
        <f t="shared" si="760"/>
        <v>0</v>
      </c>
      <c r="AT1896">
        <f t="shared" si="761"/>
        <v>0</v>
      </c>
      <c r="AU1896">
        <f t="shared" si="762"/>
        <v>0</v>
      </c>
      <c r="AV1896">
        <f t="shared" si="763"/>
        <v>0</v>
      </c>
      <c r="AW1896">
        <f t="shared" si="764"/>
        <v>0</v>
      </c>
      <c r="AX1896">
        <f t="shared" si="765"/>
        <v>0</v>
      </c>
      <c r="AY1896">
        <f t="shared" si="766"/>
        <v>0</v>
      </c>
      <c r="AZ1896">
        <f t="shared" si="767"/>
        <v>0</v>
      </c>
    </row>
    <row r="1897" spans="1:52" ht="15" customHeight="1">
      <c r="A1897" s="245"/>
      <c r="B1897" s="9"/>
      <c r="C1897" s="270" t="s">
        <v>1096</v>
      </c>
      <c r="D1897" s="389" t="str">
        <f t="shared" si="771"/>
        <v/>
      </c>
      <c r="E1897" s="390"/>
      <c r="F1897" s="391"/>
      <c r="G1897" s="480" t="str">
        <f t="shared" si="772"/>
        <v/>
      </c>
      <c r="H1897" s="481"/>
      <c r="I1897" s="481"/>
      <c r="J1897" s="481"/>
      <c r="K1897" s="481"/>
      <c r="L1897" s="482"/>
      <c r="M1897" s="27"/>
      <c r="N1897" s="27"/>
      <c r="O1897" s="27"/>
      <c r="P1897" s="27"/>
      <c r="Q1897" s="27"/>
      <c r="R1897" s="27"/>
      <c r="S1897" s="27"/>
      <c r="T1897" s="27"/>
      <c r="U1897" s="27"/>
      <c r="V1897" s="27"/>
      <c r="W1897" s="27"/>
      <c r="X1897" s="27"/>
      <c r="Y1897" s="27"/>
      <c r="Z1897" s="27"/>
      <c r="AA1897" s="27"/>
      <c r="AB1897" s="27"/>
      <c r="AC1897" s="27"/>
      <c r="AD1897" s="27"/>
      <c r="AI1897">
        <f t="shared" si="768"/>
        <v>0</v>
      </c>
      <c r="AJ1897">
        <f t="shared" si="769"/>
        <v>0</v>
      </c>
      <c r="AK1897">
        <f t="shared" si="770"/>
        <v>0</v>
      </c>
      <c r="AL1897">
        <f t="shared" si="753"/>
        <v>0</v>
      </c>
      <c r="AM1897">
        <f t="shared" si="754"/>
        <v>0</v>
      </c>
      <c r="AN1897">
        <f t="shared" si="755"/>
        <v>0</v>
      </c>
      <c r="AO1897">
        <f t="shared" si="756"/>
        <v>0</v>
      </c>
      <c r="AP1897">
        <f t="shared" si="757"/>
        <v>0</v>
      </c>
      <c r="AQ1897">
        <f t="shared" si="758"/>
        <v>0</v>
      </c>
      <c r="AR1897">
        <f t="shared" si="759"/>
        <v>0</v>
      </c>
      <c r="AS1897">
        <f t="shared" si="760"/>
        <v>0</v>
      </c>
      <c r="AT1897">
        <f t="shared" si="761"/>
        <v>0</v>
      </c>
      <c r="AU1897">
        <f t="shared" si="762"/>
        <v>0</v>
      </c>
      <c r="AV1897">
        <f t="shared" si="763"/>
        <v>0</v>
      </c>
      <c r="AW1897">
        <f t="shared" si="764"/>
        <v>0</v>
      </c>
      <c r="AX1897">
        <f t="shared" si="765"/>
        <v>0</v>
      </c>
      <c r="AY1897">
        <f t="shared" si="766"/>
        <v>0</v>
      </c>
      <c r="AZ1897">
        <f t="shared" si="767"/>
        <v>0</v>
      </c>
    </row>
    <row r="1898" spans="1:52" ht="15" customHeight="1">
      <c r="A1898" s="245"/>
      <c r="B1898" s="9"/>
      <c r="C1898" s="270" t="s">
        <v>1097</v>
      </c>
      <c r="D1898" s="389" t="str">
        <f t="shared" si="771"/>
        <v/>
      </c>
      <c r="E1898" s="390"/>
      <c r="F1898" s="391"/>
      <c r="G1898" s="480" t="str">
        <f t="shared" si="772"/>
        <v/>
      </c>
      <c r="H1898" s="481"/>
      <c r="I1898" s="481"/>
      <c r="J1898" s="481"/>
      <c r="K1898" s="481"/>
      <c r="L1898" s="482"/>
      <c r="M1898" s="27"/>
      <c r="N1898" s="27"/>
      <c r="O1898" s="27"/>
      <c r="P1898" s="27"/>
      <c r="Q1898" s="27"/>
      <c r="R1898" s="27"/>
      <c r="S1898" s="27"/>
      <c r="T1898" s="27"/>
      <c r="U1898" s="27"/>
      <c r="V1898" s="27"/>
      <c r="W1898" s="27"/>
      <c r="X1898" s="27"/>
      <c r="Y1898" s="27"/>
      <c r="Z1898" s="27"/>
      <c r="AA1898" s="27"/>
      <c r="AB1898" s="27"/>
      <c r="AC1898" s="27"/>
      <c r="AD1898" s="27"/>
      <c r="AI1898">
        <f t="shared" si="768"/>
        <v>0</v>
      </c>
      <c r="AJ1898">
        <f t="shared" si="769"/>
        <v>0</v>
      </c>
      <c r="AK1898">
        <f t="shared" si="770"/>
        <v>0</v>
      </c>
      <c r="AL1898">
        <f t="shared" si="753"/>
        <v>0</v>
      </c>
      <c r="AM1898">
        <f t="shared" si="754"/>
        <v>0</v>
      </c>
      <c r="AN1898">
        <f t="shared" si="755"/>
        <v>0</v>
      </c>
      <c r="AO1898">
        <f t="shared" si="756"/>
        <v>0</v>
      </c>
      <c r="AP1898">
        <f t="shared" si="757"/>
        <v>0</v>
      </c>
      <c r="AQ1898">
        <f t="shared" si="758"/>
        <v>0</v>
      </c>
      <c r="AR1898">
        <f t="shared" si="759"/>
        <v>0</v>
      </c>
      <c r="AS1898">
        <f t="shared" si="760"/>
        <v>0</v>
      </c>
      <c r="AT1898">
        <f t="shared" si="761"/>
        <v>0</v>
      </c>
      <c r="AU1898">
        <f t="shared" si="762"/>
        <v>0</v>
      </c>
      <c r="AV1898">
        <f t="shared" si="763"/>
        <v>0</v>
      </c>
      <c r="AW1898">
        <f t="shared" si="764"/>
        <v>0</v>
      </c>
      <c r="AX1898">
        <f t="shared" si="765"/>
        <v>0</v>
      </c>
      <c r="AY1898">
        <f t="shared" si="766"/>
        <v>0</v>
      </c>
      <c r="AZ1898">
        <f t="shared" si="767"/>
        <v>0</v>
      </c>
    </row>
    <row r="1899" spans="1:52" ht="15" customHeight="1">
      <c r="A1899" s="245"/>
      <c r="B1899" s="9"/>
      <c r="C1899" s="270" t="s">
        <v>1098</v>
      </c>
      <c r="D1899" s="389" t="str">
        <f t="shared" si="771"/>
        <v/>
      </c>
      <c r="E1899" s="390"/>
      <c r="F1899" s="391"/>
      <c r="G1899" s="480" t="str">
        <f t="shared" si="772"/>
        <v/>
      </c>
      <c r="H1899" s="481"/>
      <c r="I1899" s="481"/>
      <c r="J1899" s="481"/>
      <c r="K1899" s="481"/>
      <c r="L1899" s="482"/>
      <c r="M1899" s="27"/>
      <c r="N1899" s="27"/>
      <c r="O1899" s="27"/>
      <c r="P1899" s="27"/>
      <c r="Q1899" s="27"/>
      <c r="R1899" s="27"/>
      <c r="S1899" s="27"/>
      <c r="T1899" s="27"/>
      <c r="U1899" s="27"/>
      <c r="V1899" s="27"/>
      <c r="W1899" s="27"/>
      <c r="X1899" s="27"/>
      <c r="Y1899" s="27"/>
      <c r="Z1899" s="27"/>
      <c r="AA1899" s="27"/>
      <c r="AB1899" s="27"/>
      <c r="AC1899" s="27"/>
      <c r="AD1899" s="27"/>
      <c r="AI1899">
        <f t="shared" si="768"/>
        <v>0</v>
      </c>
      <c r="AJ1899">
        <f t="shared" si="769"/>
        <v>0</v>
      </c>
      <c r="AK1899">
        <f t="shared" si="770"/>
        <v>0</v>
      </c>
      <c r="AL1899">
        <f t="shared" si="753"/>
        <v>0</v>
      </c>
      <c r="AM1899">
        <f t="shared" si="754"/>
        <v>0</v>
      </c>
      <c r="AN1899">
        <f t="shared" si="755"/>
        <v>0</v>
      </c>
      <c r="AO1899">
        <f t="shared" si="756"/>
        <v>0</v>
      </c>
      <c r="AP1899">
        <f t="shared" si="757"/>
        <v>0</v>
      </c>
      <c r="AQ1899">
        <f t="shared" si="758"/>
        <v>0</v>
      </c>
      <c r="AR1899">
        <f t="shared" si="759"/>
        <v>0</v>
      </c>
      <c r="AS1899">
        <f t="shared" si="760"/>
        <v>0</v>
      </c>
      <c r="AT1899">
        <f t="shared" si="761"/>
        <v>0</v>
      </c>
      <c r="AU1899">
        <f t="shared" si="762"/>
        <v>0</v>
      </c>
      <c r="AV1899">
        <f t="shared" si="763"/>
        <v>0</v>
      </c>
      <c r="AW1899">
        <f t="shared" si="764"/>
        <v>0</v>
      </c>
      <c r="AX1899">
        <f t="shared" si="765"/>
        <v>0</v>
      </c>
      <c r="AY1899">
        <f t="shared" si="766"/>
        <v>0</v>
      </c>
      <c r="AZ1899">
        <f t="shared" si="767"/>
        <v>0</v>
      </c>
    </row>
    <row r="1900" spans="1:52" ht="15" customHeight="1">
      <c r="A1900" s="245"/>
      <c r="B1900" s="9"/>
      <c r="C1900" s="270" t="s">
        <v>1099</v>
      </c>
      <c r="D1900" s="389" t="str">
        <f t="shared" si="771"/>
        <v/>
      </c>
      <c r="E1900" s="390"/>
      <c r="F1900" s="391"/>
      <c r="G1900" s="480" t="str">
        <f t="shared" si="772"/>
        <v/>
      </c>
      <c r="H1900" s="481"/>
      <c r="I1900" s="481"/>
      <c r="J1900" s="481"/>
      <c r="K1900" s="481"/>
      <c r="L1900" s="482"/>
      <c r="M1900" s="27"/>
      <c r="N1900" s="27"/>
      <c r="O1900" s="27"/>
      <c r="P1900" s="27"/>
      <c r="Q1900" s="27"/>
      <c r="R1900" s="27"/>
      <c r="S1900" s="27"/>
      <c r="T1900" s="27"/>
      <c r="U1900" s="27"/>
      <c r="V1900" s="27"/>
      <c r="W1900" s="27"/>
      <c r="X1900" s="27"/>
      <c r="Y1900" s="27"/>
      <c r="Z1900" s="27"/>
      <c r="AA1900" s="27"/>
      <c r="AB1900" s="27"/>
      <c r="AC1900" s="27"/>
      <c r="AD1900" s="27"/>
      <c r="AI1900">
        <f t="shared" si="768"/>
        <v>0</v>
      </c>
      <c r="AJ1900">
        <f t="shared" si="769"/>
        <v>0</v>
      </c>
      <c r="AK1900">
        <f t="shared" si="770"/>
        <v>0</v>
      </c>
      <c r="AL1900">
        <f t="shared" si="753"/>
        <v>0</v>
      </c>
      <c r="AM1900">
        <f t="shared" si="754"/>
        <v>0</v>
      </c>
      <c r="AN1900">
        <f t="shared" si="755"/>
        <v>0</v>
      </c>
      <c r="AO1900">
        <f t="shared" si="756"/>
        <v>0</v>
      </c>
      <c r="AP1900">
        <f t="shared" si="757"/>
        <v>0</v>
      </c>
      <c r="AQ1900">
        <f t="shared" si="758"/>
        <v>0</v>
      </c>
      <c r="AR1900">
        <f t="shared" si="759"/>
        <v>0</v>
      </c>
      <c r="AS1900">
        <f t="shared" si="760"/>
        <v>0</v>
      </c>
      <c r="AT1900">
        <f t="shared" si="761"/>
        <v>0</v>
      </c>
      <c r="AU1900">
        <f t="shared" si="762"/>
        <v>0</v>
      </c>
      <c r="AV1900">
        <f t="shared" si="763"/>
        <v>0</v>
      </c>
      <c r="AW1900">
        <f t="shared" si="764"/>
        <v>0</v>
      </c>
      <c r="AX1900">
        <f t="shared" si="765"/>
        <v>0</v>
      </c>
      <c r="AY1900">
        <f t="shared" si="766"/>
        <v>0</v>
      </c>
      <c r="AZ1900">
        <f t="shared" si="767"/>
        <v>0</v>
      </c>
    </row>
    <row r="1901" spans="1:52" ht="15" customHeight="1">
      <c r="A1901" s="245"/>
      <c r="B1901" s="9"/>
      <c r="C1901" s="270" t="s">
        <v>1100</v>
      </c>
      <c r="D1901" s="389" t="str">
        <f t="shared" si="771"/>
        <v/>
      </c>
      <c r="E1901" s="390"/>
      <c r="F1901" s="391"/>
      <c r="G1901" s="480" t="str">
        <f t="shared" si="772"/>
        <v/>
      </c>
      <c r="H1901" s="481"/>
      <c r="I1901" s="481"/>
      <c r="J1901" s="481"/>
      <c r="K1901" s="481"/>
      <c r="L1901" s="482"/>
      <c r="M1901" s="27"/>
      <c r="N1901" s="27"/>
      <c r="O1901" s="27"/>
      <c r="P1901" s="27"/>
      <c r="Q1901" s="27"/>
      <c r="R1901" s="27"/>
      <c r="S1901" s="27"/>
      <c r="T1901" s="27"/>
      <c r="U1901" s="27"/>
      <c r="V1901" s="27"/>
      <c r="W1901" s="27"/>
      <c r="X1901" s="27"/>
      <c r="Y1901" s="27"/>
      <c r="Z1901" s="27"/>
      <c r="AA1901" s="27"/>
      <c r="AB1901" s="27"/>
      <c r="AC1901" s="27"/>
      <c r="AD1901" s="27"/>
      <c r="AI1901">
        <f t="shared" si="768"/>
        <v>0</v>
      </c>
      <c r="AJ1901">
        <f t="shared" si="769"/>
        <v>0</v>
      </c>
      <c r="AK1901">
        <f t="shared" si="770"/>
        <v>0</v>
      </c>
      <c r="AL1901">
        <f t="shared" si="753"/>
        <v>0</v>
      </c>
      <c r="AM1901">
        <f t="shared" si="754"/>
        <v>0</v>
      </c>
      <c r="AN1901">
        <f t="shared" si="755"/>
        <v>0</v>
      </c>
      <c r="AO1901">
        <f t="shared" si="756"/>
        <v>0</v>
      </c>
      <c r="AP1901">
        <f t="shared" si="757"/>
        <v>0</v>
      </c>
      <c r="AQ1901">
        <f t="shared" si="758"/>
        <v>0</v>
      </c>
      <c r="AR1901">
        <f t="shared" si="759"/>
        <v>0</v>
      </c>
      <c r="AS1901">
        <f t="shared" si="760"/>
        <v>0</v>
      </c>
      <c r="AT1901">
        <f t="shared" si="761"/>
        <v>0</v>
      </c>
      <c r="AU1901">
        <f t="shared" si="762"/>
        <v>0</v>
      </c>
      <c r="AV1901">
        <f t="shared" si="763"/>
        <v>0</v>
      </c>
      <c r="AW1901">
        <f t="shared" si="764"/>
        <v>0</v>
      </c>
      <c r="AX1901">
        <f t="shared" si="765"/>
        <v>0</v>
      </c>
      <c r="AY1901">
        <f t="shared" si="766"/>
        <v>0</v>
      </c>
      <c r="AZ1901">
        <f t="shared" si="767"/>
        <v>0</v>
      </c>
    </row>
    <row r="1902" spans="1:52" ht="15" customHeight="1">
      <c r="A1902" s="245"/>
      <c r="B1902" s="9"/>
      <c r="C1902" s="270" t="s">
        <v>1101</v>
      </c>
      <c r="D1902" s="389" t="str">
        <f t="shared" si="771"/>
        <v/>
      </c>
      <c r="E1902" s="390"/>
      <c r="F1902" s="391"/>
      <c r="G1902" s="480" t="str">
        <f t="shared" si="772"/>
        <v/>
      </c>
      <c r="H1902" s="481"/>
      <c r="I1902" s="481"/>
      <c r="J1902" s="481"/>
      <c r="K1902" s="481"/>
      <c r="L1902" s="482"/>
      <c r="M1902" s="27"/>
      <c r="N1902" s="27"/>
      <c r="O1902" s="27"/>
      <c r="P1902" s="27"/>
      <c r="Q1902" s="27"/>
      <c r="R1902" s="27"/>
      <c r="S1902" s="27"/>
      <c r="T1902" s="27"/>
      <c r="U1902" s="27"/>
      <c r="V1902" s="27"/>
      <c r="W1902" s="27"/>
      <c r="X1902" s="27"/>
      <c r="Y1902" s="27"/>
      <c r="Z1902" s="27"/>
      <c r="AA1902" s="27"/>
      <c r="AB1902" s="27"/>
      <c r="AC1902" s="27"/>
      <c r="AD1902" s="27"/>
      <c r="AI1902">
        <f t="shared" si="768"/>
        <v>0</v>
      </c>
      <c r="AJ1902">
        <f t="shared" si="769"/>
        <v>0</v>
      </c>
      <c r="AK1902">
        <f t="shared" si="770"/>
        <v>0</v>
      </c>
      <c r="AL1902">
        <f t="shared" si="753"/>
        <v>0</v>
      </c>
      <c r="AM1902">
        <f t="shared" si="754"/>
        <v>0</v>
      </c>
      <c r="AN1902">
        <f t="shared" si="755"/>
        <v>0</v>
      </c>
      <c r="AO1902">
        <f t="shared" si="756"/>
        <v>0</v>
      </c>
      <c r="AP1902">
        <f t="shared" si="757"/>
        <v>0</v>
      </c>
      <c r="AQ1902">
        <f t="shared" si="758"/>
        <v>0</v>
      </c>
      <c r="AR1902">
        <f t="shared" si="759"/>
        <v>0</v>
      </c>
      <c r="AS1902">
        <f t="shared" si="760"/>
        <v>0</v>
      </c>
      <c r="AT1902">
        <f t="shared" si="761"/>
        <v>0</v>
      </c>
      <c r="AU1902">
        <f t="shared" si="762"/>
        <v>0</v>
      </c>
      <c r="AV1902">
        <f t="shared" si="763"/>
        <v>0</v>
      </c>
      <c r="AW1902">
        <f t="shared" si="764"/>
        <v>0</v>
      </c>
      <c r="AX1902">
        <f t="shared" si="765"/>
        <v>0</v>
      </c>
      <c r="AY1902">
        <f t="shared" si="766"/>
        <v>0</v>
      </c>
      <c r="AZ1902">
        <f t="shared" si="767"/>
        <v>0</v>
      </c>
    </row>
    <row r="1903" spans="1:52" ht="15" customHeight="1">
      <c r="A1903" s="245"/>
      <c r="B1903" s="9"/>
      <c r="C1903" s="270" t="s">
        <v>1102</v>
      </c>
      <c r="D1903" s="389" t="str">
        <f t="shared" si="771"/>
        <v/>
      </c>
      <c r="E1903" s="390"/>
      <c r="F1903" s="391"/>
      <c r="G1903" s="480" t="str">
        <f t="shared" si="772"/>
        <v/>
      </c>
      <c r="H1903" s="481"/>
      <c r="I1903" s="481"/>
      <c r="J1903" s="481"/>
      <c r="K1903" s="481"/>
      <c r="L1903" s="482"/>
      <c r="M1903" s="27"/>
      <c r="N1903" s="27"/>
      <c r="O1903" s="27"/>
      <c r="P1903" s="27"/>
      <c r="Q1903" s="27"/>
      <c r="R1903" s="27"/>
      <c r="S1903" s="27"/>
      <c r="T1903" s="27"/>
      <c r="U1903" s="27"/>
      <c r="V1903" s="27"/>
      <c r="W1903" s="27"/>
      <c r="X1903" s="27"/>
      <c r="Y1903" s="27"/>
      <c r="Z1903" s="27"/>
      <c r="AA1903" s="27"/>
      <c r="AB1903" s="27"/>
      <c r="AC1903" s="27"/>
      <c r="AD1903" s="27"/>
      <c r="AI1903">
        <f t="shared" si="768"/>
        <v>0</v>
      </c>
      <c r="AJ1903">
        <f t="shared" si="769"/>
        <v>0</v>
      </c>
      <c r="AK1903">
        <f t="shared" si="770"/>
        <v>0</v>
      </c>
      <c r="AL1903">
        <f t="shared" si="753"/>
        <v>0</v>
      </c>
      <c r="AM1903">
        <f t="shared" si="754"/>
        <v>0</v>
      </c>
      <c r="AN1903">
        <f t="shared" si="755"/>
        <v>0</v>
      </c>
      <c r="AO1903">
        <f t="shared" si="756"/>
        <v>0</v>
      </c>
      <c r="AP1903">
        <f t="shared" si="757"/>
        <v>0</v>
      </c>
      <c r="AQ1903">
        <f t="shared" si="758"/>
        <v>0</v>
      </c>
      <c r="AR1903">
        <f t="shared" si="759"/>
        <v>0</v>
      </c>
      <c r="AS1903">
        <f t="shared" si="760"/>
        <v>0</v>
      </c>
      <c r="AT1903">
        <f t="shared" si="761"/>
        <v>0</v>
      </c>
      <c r="AU1903">
        <f t="shared" si="762"/>
        <v>0</v>
      </c>
      <c r="AV1903">
        <f t="shared" si="763"/>
        <v>0</v>
      </c>
      <c r="AW1903">
        <f t="shared" si="764"/>
        <v>0</v>
      </c>
      <c r="AX1903">
        <f t="shared" si="765"/>
        <v>0</v>
      </c>
      <c r="AY1903">
        <f t="shared" si="766"/>
        <v>0</v>
      </c>
      <c r="AZ1903">
        <f t="shared" si="767"/>
        <v>0</v>
      </c>
    </row>
    <row r="1904" spans="1:52" ht="15" customHeight="1">
      <c r="A1904" s="245"/>
      <c r="B1904" s="9"/>
      <c r="C1904" s="270" t="s">
        <v>1103</v>
      </c>
      <c r="D1904" s="389" t="str">
        <f t="shared" si="771"/>
        <v/>
      </c>
      <c r="E1904" s="390"/>
      <c r="F1904" s="391"/>
      <c r="G1904" s="480" t="str">
        <f t="shared" si="772"/>
        <v/>
      </c>
      <c r="H1904" s="481"/>
      <c r="I1904" s="481"/>
      <c r="J1904" s="481"/>
      <c r="K1904" s="481"/>
      <c r="L1904" s="482"/>
      <c r="M1904" s="27"/>
      <c r="N1904" s="27"/>
      <c r="O1904" s="27"/>
      <c r="P1904" s="27"/>
      <c r="Q1904" s="27"/>
      <c r="R1904" s="27"/>
      <c r="S1904" s="27"/>
      <c r="T1904" s="27"/>
      <c r="U1904" s="27"/>
      <c r="V1904" s="27"/>
      <c r="W1904" s="27"/>
      <c r="X1904" s="27"/>
      <c r="Y1904" s="27"/>
      <c r="Z1904" s="27"/>
      <c r="AA1904" s="27"/>
      <c r="AB1904" s="27"/>
      <c r="AC1904" s="27"/>
      <c r="AD1904" s="27"/>
      <c r="AI1904">
        <f t="shared" si="768"/>
        <v>0</v>
      </c>
      <c r="AJ1904">
        <f t="shared" si="769"/>
        <v>0</v>
      </c>
      <c r="AK1904">
        <f t="shared" si="770"/>
        <v>0</v>
      </c>
      <c r="AL1904">
        <f t="shared" si="753"/>
        <v>0</v>
      </c>
      <c r="AM1904">
        <f t="shared" si="754"/>
        <v>0</v>
      </c>
      <c r="AN1904">
        <f t="shared" si="755"/>
        <v>0</v>
      </c>
      <c r="AO1904">
        <f t="shared" si="756"/>
        <v>0</v>
      </c>
      <c r="AP1904">
        <f t="shared" si="757"/>
        <v>0</v>
      </c>
      <c r="AQ1904">
        <f t="shared" si="758"/>
        <v>0</v>
      </c>
      <c r="AR1904">
        <f t="shared" si="759"/>
        <v>0</v>
      </c>
      <c r="AS1904">
        <f t="shared" si="760"/>
        <v>0</v>
      </c>
      <c r="AT1904">
        <f t="shared" si="761"/>
        <v>0</v>
      </c>
      <c r="AU1904">
        <f t="shared" si="762"/>
        <v>0</v>
      </c>
      <c r="AV1904">
        <f t="shared" si="763"/>
        <v>0</v>
      </c>
      <c r="AW1904">
        <f t="shared" si="764"/>
        <v>0</v>
      </c>
      <c r="AX1904">
        <f t="shared" si="765"/>
        <v>0</v>
      </c>
      <c r="AY1904">
        <f t="shared" si="766"/>
        <v>0</v>
      </c>
      <c r="AZ1904">
        <f t="shared" si="767"/>
        <v>0</v>
      </c>
    </row>
    <row r="1905" spans="1:52" ht="15" customHeight="1">
      <c r="A1905" s="245"/>
      <c r="B1905" s="9"/>
      <c r="C1905" s="270" t="s">
        <v>1104</v>
      </c>
      <c r="D1905" s="389" t="str">
        <f t="shared" si="771"/>
        <v/>
      </c>
      <c r="E1905" s="390"/>
      <c r="F1905" s="391"/>
      <c r="G1905" s="480" t="str">
        <f t="shared" si="772"/>
        <v/>
      </c>
      <c r="H1905" s="481"/>
      <c r="I1905" s="481"/>
      <c r="J1905" s="481"/>
      <c r="K1905" s="481"/>
      <c r="L1905" s="482"/>
      <c r="M1905" s="27"/>
      <c r="N1905" s="27"/>
      <c r="O1905" s="27"/>
      <c r="P1905" s="27"/>
      <c r="Q1905" s="27"/>
      <c r="R1905" s="27"/>
      <c r="S1905" s="27"/>
      <c r="T1905" s="27"/>
      <c r="U1905" s="27"/>
      <c r="V1905" s="27"/>
      <c r="W1905" s="27"/>
      <c r="X1905" s="27"/>
      <c r="Y1905" s="27"/>
      <c r="Z1905" s="27"/>
      <c r="AA1905" s="27"/>
      <c r="AB1905" s="27"/>
      <c r="AC1905" s="27"/>
      <c r="AD1905" s="27"/>
      <c r="AI1905">
        <f t="shared" si="768"/>
        <v>0</v>
      </c>
      <c r="AJ1905">
        <f t="shared" si="769"/>
        <v>0</v>
      </c>
      <c r="AK1905">
        <f t="shared" si="770"/>
        <v>0</v>
      </c>
      <c r="AL1905">
        <f t="shared" si="753"/>
        <v>0</v>
      </c>
      <c r="AM1905">
        <f t="shared" si="754"/>
        <v>0</v>
      </c>
      <c r="AN1905">
        <f t="shared" si="755"/>
        <v>0</v>
      </c>
      <c r="AO1905">
        <f t="shared" si="756"/>
        <v>0</v>
      </c>
      <c r="AP1905">
        <f t="shared" si="757"/>
        <v>0</v>
      </c>
      <c r="AQ1905">
        <f t="shared" si="758"/>
        <v>0</v>
      </c>
      <c r="AR1905">
        <f t="shared" si="759"/>
        <v>0</v>
      </c>
      <c r="AS1905">
        <f t="shared" si="760"/>
        <v>0</v>
      </c>
      <c r="AT1905">
        <f t="shared" si="761"/>
        <v>0</v>
      </c>
      <c r="AU1905">
        <f t="shared" si="762"/>
        <v>0</v>
      </c>
      <c r="AV1905">
        <f t="shared" si="763"/>
        <v>0</v>
      </c>
      <c r="AW1905">
        <f t="shared" si="764"/>
        <v>0</v>
      </c>
      <c r="AX1905">
        <f t="shared" si="765"/>
        <v>0</v>
      </c>
      <c r="AY1905">
        <f t="shared" si="766"/>
        <v>0</v>
      </c>
      <c r="AZ1905">
        <f t="shared" si="767"/>
        <v>0</v>
      </c>
    </row>
    <row r="1906" spans="1:52" ht="15" customHeight="1">
      <c r="A1906" s="245"/>
      <c r="B1906" s="9"/>
      <c r="C1906" s="270" t="s">
        <v>1105</v>
      </c>
      <c r="D1906" s="389" t="str">
        <f t="shared" si="771"/>
        <v/>
      </c>
      <c r="E1906" s="390"/>
      <c r="F1906" s="391"/>
      <c r="G1906" s="480" t="str">
        <f t="shared" si="772"/>
        <v/>
      </c>
      <c r="H1906" s="481"/>
      <c r="I1906" s="481"/>
      <c r="J1906" s="481"/>
      <c r="K1906" s="481"/>
      <c r="L1906" s="482"/>
      <c r="M1906" s="27"/>
      <c r="N1906" s="27"/>
      <c r="O1906" s="27"/>
      <c r="P1906" s="27"/>
      <c r="Q1906" s="27"/>
      <c r="R1906" s="27"/>
      <c r="S1906" s="27"/>
      <c r="T1906" s="27"/>
      <c r="U1906" s="27"/>
      <c r="V1906" s="27"/>
      <c r="W1906" s="27"/>
      <c r="X1906" s="27"/>
      <c r="Y1906" s="27"/>
      <c r="Z1906" s="27"/>
      <c r="AA1906" s="27"/>
      <c r="AB1906" s="27"/>
      <c r="AC1906" s="27"/>
      <c r="AD1906" s="27"/>
      <c r="AI1906">
        <f t="shared" si="768"/>
        <v>0</v>
      </c>
      <c r="AJ1906">
        <f t="shared" si="769"/>
        <v>0</v>
      </c>
      <c r="AK1906">
        <f t="shared" si="770"/>
        <v>0</v>
      </c>
      <c r="AL1906">
        <f t="shared" si="753"/>
        <v>0</v>
      </c>
      <c r="AM1906">
        <f t="shared" si="754"/>
        <v>0</v>
      </c>
      <c r="AN1906">
        <f t="shared" si="755"/>
        <v>0</v>
      </c>
      <c r="AO1906">
        <f t="shared" si="756"/>
        <v>0</v>
      </c>
      <c r="AP1906">
        <f t="shared" si="757"/>
        <v>0</v>
      </c>
      <c r="AQ1906">
        <f t="shared" si="758"/>
        <v>0</v>
      </c>
      <c r="AR1906">
        <f t="shared" si="759"/>
        <v>0</v>
      </c>
      <c r="AS1906">
        <f t="shared" si="760"/>
        <v>0</v>
      </c>
      <c r="AT1906">
        <f t="shared" si="761"/>
        <v>0</v>
      </c>
      <c r="AU1906">
        <f t="shared" si="762"/>
        <v>0</v>
      </c>
      <c r="AV1906">
        <f t="shared" si="763"/>
        <v>0</v>
      </c>
      <c r="AW1906">
        <f t="shared" si="764"/>
        <v>0</v>
      </c>
      <c r="AX1906">
        <f t="shared" si="765"/>
        <v>0</v>
      </c>
      <c r="AY1906">
        <f t="shared" si="766"/>
        <v>0</v>
      </c>
      <c r="AZ1906">
        <f t="shared" si="767"/>
        <v>0</v>
      </c>
    </row>
    <row r="1907" spans="1:52" ht="15" customHeight="1">
      <c r="A1907" s="245"/>
      <c r="B1907" s="9"/>
      <c r="C1907" s="270" t="s">
        <v>1106</v>
      </c>
      <c r="D1907" s="389" t="str">
        <f t="shared" si="771"/>
        <v/>
      </c>
      <c r="E1907" s="390"/>
      <c r="F1907" s="391"/>
      <c r="G1907" s="480" t="str">
        <f t="shared" si="772"/>
        <v/>
      </c>
      <c r="H1907" s="481"/>
      <c r="I1907" s="481"/>
      <c r="J1907" s="481"/>
      <c r="K1907" s="481"/>
      <c r="L1907" s="482"/>
      <c r="M1907" s="27"/>
      <c r="N1907" s="27"/>
      <c r="O1907" s="27"/>
      <c r="P1907" s="27"/>
      <c r="Q1907" s="27"/>
      <c r="R1907" s="27"/>
      <c r="S1907" s="27"/>
      <c r="T1907" s="27"/>
      <c r="U1907" s="27"/>
      <c r="V1907" s="27"/>
      <c r="W1907" s="27"/>
      <c r="X1907" s="27"/>
      <c r="Y1907" s="27"/>
      <c r="Z1907" s="27"/>
      <c r="AA1907" s="27"/>
      <c r="AB1907" s="27"/>
      <c r="AC1907" s="27"/>
      <c r="AD1907" s="27"/>
      <c r="AI1907">
        <f t="shared" si="768"/>
        <v>0</v>
      </c>
      <c r="AJ1907">
        <f t="shared" si="769"/>
        <v>0</v>
      </c>
      <c r="AK1907">
        <f t="shared" si="770"/>
        <v>0</v>
      </c>
      <c r="AL1907">
        <f t="shared" si="753"/>
        <v>0</v>
      </c>
      <c r="AM1907">
        <f t="shared" si="754"/>
        <v>0</v>
      </c>
      <c r="AN1907">
        <f t="shared" si="755"/>
        <v>0</v>
      </c>
      <c r="AO1907">
        <f t="shared" si="756"/>
        <v>0</v>
      </c>
      <c r="AP1907">
        <f t="shared" si="757"/>
        <v>0</v>
      </c>
      <c r="AQ1907">
        <f t="shared" si="758"/>
        <v>0</v>
      </c>
      <c r="AR1907">
        <f t="shared" si="759"/>
        <v>0</v>
      </c>
      <c r="AS1907">
        <f t="shared" si="760"/>
        <v>0</v>
      </c>
      <c r="AT1907">
        <f t="shared" si="761"/>
        <v>0</v>
      </c>
      <c r="AU1907">
        <f t="shared" si="762"/>
        <v>0</v>
      </c>
      <c r="AV1907">
        <f t="shared" si="763"/>
        <v>0</v>
      </c>
      <c r="AW1907">
        <f t="shared" si="764"/>
        <v>0</v>
      </c>
      <c r="AX1907">
        <f t="shared" si="765"/>
        <v>0</v>
      </c>
      <c r="AY1907">
        <f t="shared" si="766"/>
        <v>0</v>
      </c>
      <c r="AZ1907">
        <f t="shared" si="767"/>
        <v>0</v>
      </c>
    </row>
    <row r="1908" spans="1:52" ht="15" customHeight="1">
      <c r="A1908" s="245"/>
      <c r="B1908" s="9"/>
      <c r="C1908" s="270" t="s">
        <v>1107</v>
      </c>
      <c r="D1908" s="389" t="str">
        <f t="shared" si="771"/>
        <v/>
      </c>
      <c r="E1908" s="390"/>
      <c r="F1908" s="391"/>
      <c r="G1908" s="480" t="str">
        <f t="shared" si="772"/>
        <v/>
      </c>
      <c r="H1908" s="481"/>
      <c r="I1908" s="481"/>
      <c r="J1908" s="481"/>
      <c r="K1908" s="481"/>
      <c r="L1908" s="482"/>
      <c r="M1908" s="27"/>
      <c r="N1908" s="27"/>
      <c r="O1908" s="27"/>
      <c r="P1908" s="27"/>
      <c r="Q1908" s="27"/>
      <c r="R1908" s="27"/>
      <c r="S1908" s="27"/>
      <c r="T1908" s="27"/>
      <c r="U1908" s="27"/>
      <c r="V1908" s="27"/>
      <c r="W1908" s="27"/>
      <c r="X1908" s="27"/>
      <c r="Y1908" s="27"/>
      <c r="Z1908" s="27"/>
      <c r="AA1908" s="27"/>
      <c r="AB1908" s="27"/>
      <c r="AC1908" s="27"/>
      <c r="AD1908" s="27"/>
      <c r="AI1908">
        <f t="shared" si="768"/>
        <v>0</v>
      </c>
      <c r="AJ1908">
        <f t="shared" si="769"/>
        <v>0</v>
      </c>
      <c r="AK1908">
        <f t="shared" si="770"/>
        <v>0</v>
      </c>
      <c r="AL1908">
        <f t="shared" si="753"/>
        <v>0</v>
      </c>
      <c r="AM1908">
        <f t="shared" si="754"/>
        <v>0</v>
      </c>
      <c r="AN1908">
        <f t="shared" si="755"/>
        <v>0</v>
      </c>
      <c r="AO1908">
        <f t="shared" si="756"/>
        <v>0</v>
      </c>
      <c r="AP1908">
        <f t="shared" si="757"/>
        <v>0</v>
      </c>
      <c r="AQ1908">
        <f t="shared" si="758"/>
        <v>0</v>
      </c>
      <c r="AR1908">
        <f t="shared" si="759"/>
        <v>0</v>
      </c>
      <c r="AS1908">
        <f t="shared" si="760"/>
        <v>0</v>
      </c>
      <c r="AT1908">
        <f t="shared" si="761"/>
        <v>0</v>
      </c>
      <c r="AU1908">
        <f t="shared" si="762"/>
        <v>0</v>
      </c>
      <c r="AV1908">
        <f t="shared" si="763"/>
        <v>0</v>
      </c>
      <c r="AW1908">
        <f t="shared" si="764"/>
        <v>0</v>
      </c>
      <c r="AX1908">
        <f t="shared" si="765"/>
        <v>0</v>
      </c>
      <c r="AY1908">
        <f t="shared" si="766"/>
        <v>0</v>
      </c>
      <c r="AZ1908">
        <f t="shared" si="767"/>
        <v>0</v>
      </c>
    </row>
    <row r="1909" spans="1:52" ht="15" customHeight="1">
      <c r="A1909" s="245"/>
      <c r="B1909" s="9"/>
      <c r="C1909" s="270" t="s">
        <v>1108</v>
      </c>
      <c r="D1909" s="389" t="str">
        <f t="shared" si="771"/>
        <v/>
      </c>
      <c r="E1909" s="390"/>
      <c r="F1909" s="391"/>
      <c r="G1909" s="480" t="str">
        <f t="shared" si="772"/>
        <v/>
      </c>
      <c r="H1909" s="481"/>
      <c r="I1909" s="481"/>
      <c r="J1909" s="481"/>
      <c r="K1909" s="481"/>
      <c r="L1909" s="482"/>
      <c r="M1909" s="27"/>
      <c r="N1909" s="27"/>
      <c r="O1909" s="27"/>
      <c r="P1909" s="27"/>
      <c r="Q1909" s="27"/>
      <c r="R1909" s="27"/>
      <c r="S1909" s="27"/>
      <c r="T1909" s="27"/>
      <c r="U1909" s="27"/>
      <c r="V1909" s="27"/>
      <c r="W1909" s="27"/>
      <c r="X1909" s="27"/>
      <c r="Y1909" s="27"/>
      <c r="Z1909" s="27"/>
      <c r="AA1909" s="27"/>
      <c r="AB1909" s="27"/>
      <c r="AC1909" s="27"/>
      <c r="AD1909" s="27"/>
      <c r="AI1909">
        <f t="shared" si="768"/>
        <v>0</v>
      </c>
      <c r="AJ1909">
        <f t="shared" si="769"/>
        <v>0</v>
      </c>
      <c r="AK1909">
        <f t="shared" si="770"/>
        <v>0</v>
      </c>
      <c r="AL1909">
        <f t="shared" si="753"/>
        <v>0</v>
      </c>
      <c r="AM1909">
        <f t="shared" si="754"/>
        <v>0</v>
      </c>
      <c r="AN1909">
        <f t="shared" si="755"/>
        <v>0</v>
      </c>
      <c r="AO1909">
        <f t="shared" si="756"/>
        <v>0</v>
      </c>
      <c r="AP1909">
        <f t="shared" si="757"/>
        <v>0</v>
      </c>
      <c r="AQ1909">
        <f t="shared" si="758"/>
        <v>0</v>
      </c>
      <c r="AR1909">
        <f t="shared" si="759"/>
        <v>0</v>
      </c>
      <c r="AS1909">
        <f t="shared" si="760"/>
        <v>0</v>
      </c>
      <c r="AT1909">
        <f t="shared" si="761"/>
        <v>0</v>
      </c>
      <c r="AU1909">
        <f t="shared" si="762"/>
        <v>0</v>
      </c>
      <c r="AV1909">
        <f t="shared" si="763"/>
        <v>0</v>
      </c>
      <c r="AW1909">
        <f t="shared" si="764"/>
        <v>0</v>
      </c>
      <c r="AX1909">
        <f t="shared" si="765"/>
        <v>0</v>
      </c>
      <c r="AY1909">
        <f t="shared" si="766"/>
        <v>0</v>
      </c>
      <c r="AZ1909">
        <f t="shared" si="767"/>
        <v>0</v>
      </c>
    </row>
    <row r="1910" spans="1:52" ht="15" customHeight="1">
      <c r="A1910" s="245"/>
      <c r="B1910" s="9"/>
      <c r="C1910" s="270" t="s">
        <v>1109</v>
      </c>
      <c r="D1910" s="389" t="str">
        <f t="shared" si="771"/>
        <v/>
      </c>
      <c r="E1910" s="390"/>
      <c r="F1910" s="391"/>
      <c r="G1910" s="480" t="str">
        <f t="shared" si="772"/>
        <v/>
      </c>
      <c r="H1910" s="481"/>
      <c r="I1910" s="481"/>
      <c r="J1910" s="481"/>
      <c r="K1910" s="481"/>
      <c r="L1910" s="482"/>
      <c r="M1910" s="27"/>
      <c r="N1910" s="27"/>
      <c r="O1910" s="27"/>
      <c r="P1910" s="27"/>
      <c r="Q1910" s="27"/>
      <c r="R1910" s="27"/>
      <c r="S1910" s="27"/>
      <c r="T1910" s="27"/>
      <c r="U1910" s="27"/>
      <c r="V1910" s="27"/>
      <c r="W1910" s="27"/>
      <c r="X1910" s="27"/>
      <c r="Y1910" s="27"/>
      <c r="Z1910" s="27"/>
      <c r="AA1910" s="27"/>
      <c r="AB1910" s="27"/>
      <c r="AC1910" s="27"/>
      <c r="AD1910" s="27"/>
      <c r="AI1910">
        <f t="shared" si="768"/>
        <v>0</v>
      </c>
      <c r="AJ1910">
        <f t="shared" si="769"/>
        <v>0</v>
      </c>
      <c r="AK1910">
        <f t="shared" si="770"/>
        <v>0</v>
      </c>
      <c r="AL1910">
        <f t="shared" si="753"/>
        <v>0</v>
      </c>
      <c r="AM1910">
        <f t="shared" si="754"/>
        <v>0</v>
      </c>
      <c r="AN1910">
        <f t="shared" si="755"/>
        <v>0</v>
      </c>
      <c r="AO1910">
        <f t="shared" si="756"/>
        <v>0</v>
      </c>
      <c r="AP1910">
        <f t="shared" si="757"/>
        <v>0</v>
      </c>
      <c r="AQ1910">
        <f t="shared" si="758"/>
        <v>0</v>
      </c>
      <c r="AR1910">
        <f t="shared" si="759"/>
        <v>0</v>
      </c>
      <c r="AS1910">
        <f t="shared" si="760"/>
        <v>0</v>
      </c>
      <c r="AT1910">
        <f t="shared" si="761"/>
        <v>0</v>
      </c>
      <c r="AU1910">
        <f t="shared" si="762"/>
        <v>0</v>
      </c>
      <c r="AV1910">
        <f t="shared" si="763"/>
        <v>0</v>
      </c>
      <c r="AW1910">
        <f t="shared" si="764"/>
        <v>0</v>
      </c>
      <c r="AX1910">
        <f t="shared" si="765"/>
        <v>0</v>
      </c>
      <c r="AY1910">
        <f t="shared" si="766"/>
        <v>0</v>
      </c>
      <c r="AZ1910">
        <f t="shared" si="767"/>
        <v>0</v>
      </c>
    </row>
    <row r="1911" spans="1:52" ht="15" customHeight="1">
      <c r="A1911" s="245"/>
      <c r="B1911" s="9"/>
      <c r="C1911" s="270" t="s">
        <v>1110</v>
      </c>
      <c r="D1911" s="389" t="str">
        <f t="shared" si="771"/>
        <v/>
      </c>
      <c r="E1911" s="390"/>
      <c r="F1911" s="391"/>
      <c r="G1911" s="480" t="str">
        <f t="shared" si="772"/>
        <v/>
      </c>
      <c r="H1911" s="481"/>
      <c r="I1911" s="481"/>
      <c r="J1911" s="481"/>
      <c r="K1911" s="481"/>
      <c r="L1911" s="482"/>
      <c r="M1911" s="27"/>
      <c r="N1911" s="27"/>
      <c r="O1911" s="27"/>
      <c r="P1911" s="27"/>
      <c r="Q1911" s="27"/>
      <c r="R1911" s="27"/>
      <c r="S1911" s="27"/>
      <c r="T1911" s="27"/>
      <c r="U1911" s="27"/>
      <c r="V1911" s="27"/>
      <c r="W1911" s="27"/>
      <c r="X1911" s="27"/>
      <c r="Y1911" s="27"/>
      <c r="Z1911" s="27"/>
      <c r="AA1911" s="27"/>
      <c r="AB1911" s="27"/>
      <c r="AC1911" s="27"/>
      <c r="AD1911" s="27"/>
      <c r="AI1911">
        <f t="shared" si="768"/>
        <v>0</v>
      </c>
      <c r="AJ1911">
        <f t="shared" si="769"/>
        <v>0</v>
      </c>
      <c r="AK1911">
        <f t="shared" si="770"/>
        <v>0</v>
      </c>
      <c r="AL1911">
        <f t="shared" si="753"/>
        <v>0</v>
      </c>
      <c r="AM1911">
        <f t="shared" si="754"/>
        <v>0</v>
      </c>
      <c r="AN1911">
        <f t="shared" si="755"/>
        <v>0</v>
      </c>
      <c r="AO1911">
        <f t="shared" si="756"/>
        <v>0</v>
      </c>
      <c r="AP1911">
        <f t="shared" si="757"/>
        <v>0</v>
      </c>
      <c r="AQ1911">
        <f t="shared" si="758"/>
        <v>0</v>
      </c>
      <c r="AR1911">
        <f t="shared" si="759"/>
        <v>0</v>
      </c>
      <c r="AS1911">
        <f t="shared" si="760"/>
        <v>0</v>
      </c>
      <c r="AT1911">
        <f t="shared" si="761"/>
        <v>0</v>
      </c>
      <c r="AU1911">
        <f t="shared" si="762"/>
        <v>0</v>
      </c>
      <c r="AV1911">
        <f t="shared" si="763"/>
        <v>0</v>
      </c>
      <c r="AW1911">
        <f t="shared" si="764"/>
        <v>0</v>
      </c>
      <c r="AX1911">
        <f t="shared" si="765"/>
        <v>0</v>
      </c>
      <c r="AY1911">
        <f t="shared" si="766"/>
        <v>0</v>
      </c>
      <c r="AZ1911">
        <f t="shared" si="767"/>
        <v>0</v>
      </c>
    </row>
    <row r="1912" spans="1:52" ht="15" customHeight="1">
      <c r="A1912" s="245"/>
      <c r="B1912" s="9"/>
      <c r="C1912" s="270" t="s">
        <v>1111</v>
      </c>
      <c r="D1912" s="389" t="str">
        <f t="shared" si="771"/>
        <v/>
      </c>
      <c r="E1912" s="390"/>
      <c r="F1912" s="391"/>
      <c r="G1912" s="480" t="str">
        <f t="shared" si="772"/>
        <v/>
      </c>
      <c r="H1912" s="481"/>
      <c r="I1912" s="481"/>
      <c r="J1912" s="481"/>
      <c r="K1912" s="481"/>
      <c r="L1912" s="482"/>
      <c r="M1912" s="27"/>
      <c r="N1912" s="27"/>
      <c r="O1912" s="27"/>
      <c r="P1912" s="27"/>
      <c r="Q1912" s="27"/>
      <c r="R1912" s="27"/>
      <c r="S1912" s="27"/>
      <c r="T1912" s="27"/>
      <c r="U1912" s="27"/>
      <c r="V1912" s="27"/>
      <c r="W1912" s="27"/>
      <c r="X1912" s="27"/>
      <c r="Y1912" s="27"/>
      <c r="Z1912" s="27"/>
      <c r="AA1912" s="27"/>
      <c r="AB1912" s="27"/>
      <c r="AC1912" s="27"/>
      <c r="AD1912" s="27"/>
      <c r="AI1912">
        <f t="shared" si="768"/>
        <v>0</v>
      </c>
      <c r="AJ1912">
        <f t="shared" si="769"/>
        <v>0</v>
      </c>
      <c r="AK1912">
        <f t="shared" si="770"/>
        <v>0</v>
      </c>
      <c r="AL1912">
        <f t="shared" si="753"/>
        <v>0</v>
      </c>
      <c r="AM1912">
        <f t="shared" si="754"/>
        <v>0</v>
      </c>
      <c r="AN1912">
        <f t="shared" si="755"/>
        <v>0</v>
      </c>
      <c r="AO1912">
        <f t="shared" si="756"/>
        <v>0</v>
      </c>
      <c r="AP1912">
        <f t="shared" si="757"/>
        <v>0</v>
      </c>
      <c r="AQ1912">
        <f t="shared" si="758"/>
        <v>0</v>
      </c>
      <c r="AR1912">
        <f t="shared" si="759"/>
        <v>0</v>
      </c>
      <c r="AS1912">
        <f t="shared" si="760"/>
        <v>0</v>
      </c>
      <c r="AT1912">
        <f t="shared" si="761"/>
        <v>0</v>
      </c>
      <c r="AU1912">
        <f t="shared" si="762"/>
        <v>0</v>
      </c>
      <c r="AV1912">
        <f t="shared" si="763"/>
        <v>0</v>
      </c>
      <c r="AW1912">
        <f t="shared" si="764"/>
        <v>0</v>
      </c>
      <c r="AX1912">
        <f t="shared" si="765"/>
        <v>0</v>
      </c>
      <c r="AY1912">
        <f t="shared" si="766"/>
        <v>0</v>
      </c>
      <c r="AZ1912">
        <f t="shared" si="767"/>
        <v>0</v>
      </c>
    </row>
    <row r="1913" spans="1:52" ht="15" customHeight="1">
      <c r="A1913" s="245"/>
      <c r="B1913" s="9"/>
      <c r="C1913" s="270" t="s">
        <v>1112</v>
      </c>
      <c r="D1913" s="389" t="str">
        <f t="shared" si="771"/>
        <v/>
      </c>
      <c r="E1913" s="390"/>
      <c r="F1913" s="391"/>
      <c r="G1913" s="480" t="str">
        <f t="shared" si="772"/>
        <v/>
      </c>
      <c r="H1913" s="481"/>
      <c r="I1913" s="481"/>
      <c r="J1913" s="481"/>
      <c r="K1913" s="481"/>
      <c r="L1913" s="482"/>
      <c r="M1913" s="27"/>
      <c r="N1913" s="27"/>
      <c r="O1913" s="27"/>
      <c r="P1913" s="27"/>
      <c r="Q1913" s="27"/>
      <c r="R1913" s="27"/>
      <c r="S1913" s="27"/>
      <c r="T1913" s="27"/>
      <c r="U1913" s="27"/>
      <c r="V1913" s="27"/>
      <c r="W1913" s="27"/>
      <c r="X1913" s="27"/>
      <c r="Y1913" s="27"/>
      <c r="Z1913" s="27"/>
      <c r="AA1913" s="27"/>
      <c r="AB1913" s="27"/>
      <c r="AC1913" s="27"/>
      <c r="AD1913" s="27"/>
      <c r="AI1913">
        <f t="shared" si="768"/>
        <v>0</v>
      </c>
      <c r="AJ1913">
        <f t="shared" si="769"/>
        <v>0</v>
      </c>
      <c r="AK1913">
        <f t="shared" si="770"/>
        <v>0</v>
      </c>
      <c r="AL1913">
        <f t="shared" si="753"/>
        <v>0</v>
      </c>
      <c r="AM1913">
        <f t="shared" si="754"/>
        <v>0</v>
      </c>
      <c r="AN1913">
        <f t="shared" si="755"/>
        <v>0</v>
      </c>
      <c r="AO1913">
        <f t="shared" si="756"/>
        <v>0</v>
      </c>
      <c r="AP1913">
        <f t="shared" si="757"/>
        <v>0</v>
      </c>
      <c r="AQ1913">
        <f t="shared" si="758"/>
        <v>0</v>
      </c>
      <c r="AR1913">
        <f t="shared" si="759"/>
        <v>0</v>
      </c>
      <c r="AS1913">
        <f t="shared" si="760"/>
        <v>0</v>
      </c>
      <c r="AT1913">
        <f t="shared" si="761"/>
        <v>0</v>
      </c>
      <c r="AU1913">
        <f t="shared" si="762"/>
        <v>0</v>
      </c>
      <c r="AV1913">
        <f t="shared" si="763"/>
        <v>0</v>
      </c>
      <c r="AW1913">
        <f t="shared" si="764"/>
        <v>0</v>
      </c>
      <c r="AX1913">
        <f t="shared" si="765"/>
        <v>0</v>
      </c>
      <c r="AY1913">
        <f t="shared" si="766"/>
        <v>0</v>
      </c>
      <c r="AZ1913">
        <f t="shared" si="767"/>
        <v>0</v>
      </c>
    </row>
    <row r="1914" spans="1:52" ht="15" customHeight="1">
      <c r="A1914" s="245"/>
      <c r="B1914" s="9"/>
      <c r="C1914" s="270" t="s">
        <v>1113</v>
      </c>
      <c r="D1914" s="389" t="str">
        <f t="shared" si="771"/>
        <v/>
      </c>
      <c r="E1914" s="390"/>
      <c r="F1914" s="391"/>
      <c r="G1914" s="480" t="str">
        <f t="shared" si="772"/>
        <v/>
      </c>
      <c r="H1914" s="481"/>
      <c r="I1914" s="481"/>
      <c r="J1914" s="481"/>
      <c r="K1914" s="481"/>
      <c r="L1914" s="482"/>
      <c r="M1914" s="27"/>
      <c r="N1914" s="27"/>
      <c r="O1914" s="27"/>
      <c r="P1914" s="27"/>
      <c r="Q1914" s="27"/>
      <c r="R1914" s="27"/>
      <c r="S1914" s="27"/>
      <c r="T1914" s="27"/>
      <c r="U1914" s="27"/>
      <c r="V1914" s="27"/>
      <c r="W1914" s="27"/>
      <c r="X1914" s="27"/>
      <c r="Y1914" s="27"/>
      <c r="Z1914" s="27"/>
      <c r="AA1914" s="27"/>
      <c r="AB1914" s="27"/>
      <c r="AC1914" s="27"/>
      <c r="AD1914" s="27"/>
      <c r="AI1914">
        <f t="shared" si="768"/>
        <v>0</v>
      </c>
      <c r="AJ1914">
        <f t="shared" si="769"/>
        <v>0</v>
      </c>
      <c r="AK1914">
        <f t="shared" si="770"/>
        <v>0</v>
      </c>
      <c r="AL1914">
        <f t="shared" si="753"/>
        <v>0</v>
      </c>
      <c r="AM1914">
        <f t="shared" si="754"/>
        <v>0</v>
      </c>
      <c r="AN1914">
        <f t="shared" si="755"/>
        <v>0</v>
      </c>
      <c r="AO1914">
        <f t="shared" si="756"/>
        <v>0</v>
      </c>
      <c r="AP1914">
        <f t="shared" si="757"/>
        <v>0</v>
      </c>
      <c r="AQ1914">
        <f t="shared" si="758"/>
        <v>0</v>
      </c>
      <c r="AR1914">
        <f t="shared" si="759"/>
        <v>0</v>
      </c>
      <c r="AS1914">
        <f t="shared" si="760"/>
        <v>0</v>
      </c>
      <c r="AT1914">
        <f t="shared" si="761"/>
        <v>0</v>
      </c>
      <c r="AU1914">
        <f t="shared" si="762"/>
        <v>0</v>
      </c>
      <c r="AV1914">
        <f t="shared" si="763"/>
        <v>0</v>
      </c>
      <c r="AW1914">
        <f t="shared" si="764"/>
        <v>0</v>
      </c>
      <c r="AX1914">
        <f t="shared" si="765"/>
        <v>0</v>
      </c>
      <c r="AY1914">
        <f t="shared" si="766"/>
        <v>0</v>
      </c>
      <c r="AZ1914">
        <f t="shared" si="767"/>
        <v>0</v>
      </c>
    </row>
    <row r="1915" spans="1:52" ht="15" customHeight="1">
      <c r="A1915" s="245"/>
      <c r="B1915" s="9"/>
      <c r="C1915" s="270" t="s">
        <v>1114</v>
      </c>
      <c r="D1915" s="389" t="str">
        <f t="shared" si="771"/>
        <v/>
      </c>
      <c r="E1915" s="390"/>
      <c r="F1915" s="391"/>
      <c r="G1915" s="480" t="str">
        <f t="shared" si="772"/>
        <v/>
      </c>
      <c r="H1915" s="481"/>
      <c r="I1915" s="481"/>
      <c r="J1915" s="481"/>
      <c r="K1915" s="481"/>
      <c r="L1915" s="482"/>
      <c r="M1915" s="27"/>
      <c r="N1915" s="27"/>
      <c r="O1915" s="27"/>
      <c r="P1915" s="27"/>
      <c r="Q1915" s="27"/>
      <c r="R1915" s="27"/>
      <c r="S1915" s="27"/>
      <c r="T1915" s="27"/>
      <c r="U1915" s="27"/>
      <c r="V1915" s="27"/>
      <c r="W1915" s="27"/>
      <c r="X1915" s="27"/>
      <c r="Y1915" s="27"/>
      <c r="Z1915" s="27"/>
      <c r="AA1915" s="27"/>
      <c r="AB1915" s="27"/>
      <c r="AC1915" s="27"/>
      <c r="AD1915" s="27"/>
      <c r="AI1915">
        <f t="shared" si="768"/>
        <v>0</v>
      </c>
      <c r="AJ1915">
        <f t="shared" si="769"/>
        <v>0</v>
      </c>
      <c r="AK1915">
        <f t="shared" si="770"/>
        <v>0</v>
      </c>
      <c r="AL1915">
        <f t="shared" si="753"/>
        <v>0</v>
      </c>
      <c r="AM1915">
        <f t="shared" si="754"/>
        <v>0</v>
      </c>
      <c r="AN1915">
        <f t="shared" si="755"/>
        <v>0</v>
      </c>
      <c r="AO1915">
        <f t="shared" si="756"/>
        <v>0</v>
      </c>
      <c r="AP1915">
        <f t="shared" si="757"/>
        <v>0</v>
      </c>
      <c r="AQ1915">
        <f t="shared" si="758"/>
        <v>0</v>
      </c>
      <c r="AR1915">
        <f t="shared" si="759"/>
        <v>0</v>
      </c>
      <c r="AS1915">
        <f t="shared" si="760"/>
        <v>0</v>
      </c>
      <c r="AT1915">
        <f t="shared" si="761"/>
        <v>0</v>
      </c>
      <c r="AU1915">
        <f t="shared" si="762"/>
        <v>0</v>
      </c>
      <c r="AV1915">
        <f t="shared" si="763"/>
        <v>0</v>
      </c>
      <c r="AW1915">
        <f t="shared" si="764"/>
        <v>0</v>
      </c>
      <c r="AX1915">
        <f t="shared" si="765"/>
        <v>0</v>
      </c>
      <c r="AY1915">
        <f t="shared" si="766"/>
        <v>0</v>
      </c>
      <c r="AZ1915">
        <f t="shared" si="767"/>
        <v>0</v>
      </c>
    </row>
    <row r="1916" spans="1:52" ht="15" customHeight="1">
      <c r="A1916" s="245"/>
      <c r="B1916" s="9"/>
      <c r="C1916" s="270" t="s">
        <v>1115</v>
      </c>
      <c r="D1916" s="389" t="str">
        <f t="shared" si="771"/>
        <v/>
      </c>
      <c r="E1916" s="390"/>
      <c r="F1916" s="391"/>
      <c r="G1916" s="480" t="str">
        <f t="shared" si="772"/>
        <v/>
      </c>
      <c r="H1916" s="481"/>
      <c r="I1916" s="481"/>
      <c r="J1916" s="481"/>
      <c r="K1916" s="481"/>
      <c r="L1916" s="482"/>
      <c r="M1916" s="27"/>
      <c r="N1916" s="27"/>
      <c r="O1916" s="27"/>
      <c r="P1916" s="27"/>
      <c r="Q1916" s="27"/>
      <c r="R1916" s="27"/>
      <c r="S1916" s="27"/>
      <c r="T1916" s="27"/>
      <c r="U1916" s="27"/>
      <c r="V1916" s="27"/>
      <c r="W1916" s="27"/>
      <c r="X1916" s="27"/>
      <c r="Y1916" s="27"/>
      <c r="Z1916" s="27"/>
      <c r="AA1916" s="27"/>
      <c r="AB1916" s="27"/>
      <c r="AC1916" s="27"/>
      <c r="AD1916" s="27"/>
      <c r="AI1916">
        <f t="shared" si="768"/>
        <v>0</v>
      </c>
      <c r="AJ1916">
        <f t="shared" si="769"/>
        <v>0</v>
      </c>
      <c r="AK1916">
        <f t="shared" si="770"/>
        <v>0</v>
      </c>
      <c r="AL1916">
        <f t="shared" si="753"/>
        <v>0</v>
      </c>
      <c r="AM1916">
        <f t="shared" si="754"/>
        <v>0</v>
      </c>
      <c r="AN1916">
        <f t="shared" si="755"/>
        <v>0</v>
      </c>
      <c r="AO1916">
        <f t="shared" si="756"/>
        <v>0</v>
      </c>
      <c r="AP1916">
        <f t="shared" si="757"/>
        <v>0</v>
      </c>
      <c r="AQ1916">
        <f t="shared" si="758"/>
        <v>0</v>
      </c>
      <c r="AR1916">
        <f t="shared" si="759"/>
        <v>0</v>
      </c>
      <c r="AS1916">
        <f t="shared" si="760"/>
        <v>0</v>
      </c>
      <c r="AT1916">
        <f t="shared" si="761"/>
        <v>0</v>
      </c>
      <c r="AU1916">
        <f t="shared" si="762"/>
        <v>0</v>
      </c>
      <c r="AV1916">
        <f t="shared" si="763"/>
        <v>0</v>
      </c>
      <c r="AW1916">
        <f t="shared" si="764"/>
        <v>0</v>
      </c>
      <c r="AX1916">
        <f t="shared" si="765"/>
        <v>0</v>
      </c>
      <c r="AY1916">
        <f t="shared" si="766"/>
        <v>0</v>
      </c>
      <c r="AZ1916">
        <f t="shared" si="767"/>
        <v>0</v>
      </c>
    </row>
    <row r="1917" spans="1:52" ht="15" customHeight="1">
      <c r="A1917" s="245"/>
      <c r="B1917" s="9"/>
      <c r="C1917" s="270" t="s">
        <v>1116</v>
      </c>
      <c r="D1917" s="389" t="str">
        <f t="shared" si="771"/>
        <v/>
      </c>
      <c r="E1917" s="390"/>
      <c r="F1917" s="391"/>
      <c r="G1917" s="480" t="str">
        <f t="shared" si="772"/>
        <v/>
      </c>
      <c r="H1917" s="481"/>
      <c r="I1917" s="481"/>
      <c r="J1917" s="481"/>
      <c r="K1917" s="481"/>
      <c r="L1917" s="482"/>
      <c r="M1917" s="27"/>
      <c r="N1917" s="27"/>
      <c r="O1917" s="27"/>
      <c r="P1917" s="27"/>
      <c r="Q1917" s="27"/>
      <c r="R1917" s="27"/>
      <c r="S1917" s="27"/>
      <c r="T1917" s="27"/>
      <c r="U1917" s="27"/>
      <c r="V1917" s="27"/>
      <c r="W1917" s="27"/>
      <c r="X1917" s="27"/>
      <c r="Y1917" s="27"/>
      <c r="Z1917" s="27"/>
      <c r="AA1917" s="27"/>
      <c r="AB1917" s="27"/>
      <c r="AC1917" s="27"/>
      <c r="AD1917" s="27"/>
      <c r="AI1917">
        <f t="shared" si="768"/>
        <v>0</v>
      </c>
      <c r="AJ1917">
        <f t="shared" si="769"/>
        <v>0</v>
      </c>
      <c r="AK1917">
        <f t="shared" si="770"/>
        <v>0</v>
      </c>
      <c r="AL1917">
        <f t="shared" si="753"/>
        <v>0</v>
      </c>
      <c r="AM1917">
        <f t="shared" si="754"/>
        <v>0</v>
      </c>
      <c r="AN1917">
        <f t="shared" si="755"/>
        <v>0</v>
      </c>
      <c r="AO1917">
        <f t="shared" si="756"/>
        <v>0</v>
      </c>
      <c r="AP1917">
        <f t="shared" si="757"/>
        <v>0</v>
      </c>
      <c r="AQ1917">
        <f t="shared" si="758"/>
        <v>0</v>
      </c>
      <c r="AR1917">
        <f t="shared" si="759"/>
        <v>0</v>
      </c>
      <c r="AS1917">
        <f t="shared" si="760"/>
        <v>0</v>
      </c>
      <c r="AT1917">
        <f t="shared" si="761"/>
        <v>0</v>
      </c>
      <c r="AU1917">
        <f t="shared" si="762"/>
        <v>0</v>
      </c>
      <c r="AV1917">
        <f t="shared" si="763"/>
        <v>0</v>
      </c>
      <c r="AW1917">
        <f t="shared" si="764"/>
        <v>0</v>
      </c>
      <c r="AX1917">
        <f t="shared" si="765"/>
        <v>0</v>
      </c>
      <c r="AY1917">
        <f t="shared" si="766"/>
        <v>0</v>
      </c>
      <c r="AZ1917">
        <f t="shared" si="767"/>
        <v>0</v>
      </c>
    </row>
    <row r="1918" spans="1:52" ht="15" customHeight="1">
      <c r="A1918" s="245"/>
      <c r="B1918" s="9"/>
      <c r="C1918" s="270" t="s">
        <v>1117</v>
      </c>
      <c r="D1918" s="389" t="str">
        <f t="shared" si="771"/>
        <v/>
      </c>
      <c r="E1918" s="390"/>
      <c r="F1918" s="391"/>
      <c r="G1918" s="480" t="str">
        <f t="shared" si="772"/>
        <v/>
      </c>
      <c r="H1918" s="481"/>
      <c r="I1918" s="481"/>
      <c r="J1918" s="481"/>
      <c r="K1918" s="481"/>
      <c r="L1918" s="482"/>
      <c r="M1918" s="27"/>
      <c r="N1918" s="27"/>
      <c r="O1918" s="27"/>
      <c r="P1918" s="27"/>
      <c r="Q1918" s="27"/>
      <c r="R1918" s="27"/>
      <c r="S1918" s="27"/>
      <c r="T1918" s="27"/>
      <c r="U1918" s="27"/>
      <c r="V1918" s="27"/>
      <c r="W1918" s="27"/>
      <c r="X1918" s="27"/>
      <c r="Y1918" s="27"/>
      <c r="Z1918" s="27"/>
      <c r="AA1918" s="27"/>
      <c r="AB1918" s="27"/>
      <c r="AC1918" s="27"/>
      <c r="AD1918" s="27"/>
      <c r="AI1918">
        <f t="shared" si="768"/>
        <v>0</v>
      </c>
      <c r="AJ1918">
        <f t="shared" si="769"/>
        <v>0</v>
      </c>
      <c r="AK1918">
        <f t="shared" si="770"/>
        <v>0</v>
      </c>
      <c r="AL1918">
        <f t="shared" si="753"/>
        <v>0</v>
      </c>
      <c r="AM1918">
        <f t="shared" si="754"/>
        <v>0</v>
      </c>
      <c r="AN1918">
        <f t="shared" si="755"/>
        <v>0</v>
      </c>
      <c r="AO1918">
        <f t="shared" si="756"/>
        <v>0</v>
      </c>
      <c r="AP1918">
        <f t="shared" si="757"/>
        <v>0</v>
      </c>
      <c r="AQ1918">
        <f t="shared" si="758"/>
        <v>0</v>
      </c>
      <c r="AR1918">
        <f t="shared" si="759"/>
        <v>0</v>
      </c>
      <c r="AS1918">
        <f t="shared" si="760"/>
        <v>0</v>
      </c>
      <c r="AT1918">
        <f t="shared" si="761"/>
        <v>0</v>
      </c>
      <c r="AU1918">
        <f t="shared" si="762"/>
        <v>0</v>
      </c>
      <c r="AV1918">
        <f t="shared" si="763"/>
        <v>0</v>
      </c>
      <c r="AW1918">
        <f t="shared" si="764"/>
        <v>0</v>
      </c>
      <c r="AX1918">
        <f t="shared" si="765"/>
        <v>0</v>
      </c>
      <c r="AY1918">
        <f t="shared" si="766"/>
        <v>0</v>
      </c>
      <c r="AZ1918">
        <f t="shared" si="767"/>
        <v>0</v>
      </c>
    </row>
    <row r="1919" spans="1:52" ht="15" customHeight="1">
      <c r="A1919" s="245"/>
      <c r="B1919" s="9"/>
      <c r="C1919" s="270" t="s">
        <v>1118</v>
      </c>
      <c r="D1919" s="389" t="str">
        <f t="shared" si="771"/>
        <v/>
      </c>
      <c r="E1919" s="390"/>
      <c r="F1919" s="391"/>
      <c r="G1919" s="480" t="str">
        <f t="shared" si="772"/>
        <v/>
      </c>
      <c r="H1919" s="481"/>
      <c r="I1919" s="481"/>
      <c r="J1919" s="481"/>
      <c r="K1919" s="481"/>
      <c r="L1919" s="482"/>
      <c r="M1919" s="27"/>
      <c r="N1919" s="27"/>
      <c r="O1919" s="27"/>
      <c r="P1919" s="27"/>
      <c r="Q1919" s="27"/>
      <c r="R1919" s="27"/>
      <c r="S1919" s="27"/>
      <c r="T1919" s="27"/>
      <c r="U1919" s="27"/>
      <c r="V1919" s="27"/>
      <c r="W1919" s="27"/>
      <c r="X1919" s="27"/>
      <c r="Y1919" s="27"/>
      <c r="Z1919" s="27"/>
      <c r="AA1919" s="27"/>
      <c r="AB1919" s="27"/>
      <c r="AC1919" s="27"/>
      <c r="AD1919" s="27"/>
      <c r="AI1919">
        <f t="shared" si="768"/>
        <v>0</v>
      </c>
      <c r="AJ1919">
        <f t="shared" si="769"/>
        <v>0</v>
      </c>
      <c r="AK1919">
        <f t="shared" si="770"/>
        <v>0</v>
      </c>
      <c r="AL1919">
        <f t="shared" si="753"/>
        <v>0</v>
      </c>
      <c r="AM1919">
        <f t="shared" si="754"/>
        <v>0</v>
      </c>
      <c r="AN1919">
        <f t="shared" si="755"/>
        <v>0</v>
      </c>
      <c r="AO1919">
        <f t="shared" si="756"/>
        <v>0</v>
      </c>
      <c r="AP1919">
        <f t="shared" si="757"/>
        <v>0</v>
      </c>
      <c r="AQ1919">
        <f t="shared" si="758"/>
        <v>0</v>
      </c>
      <c r="AR1919">
        <f t="shared" si="759"/>
        <v>0</v>
      </c>
      <c r="AS1919">
        <f t="shared" si="760"/>
        <v>0</v>
      </c>
      <c r="AT1919">
        <f t="shared" si="761"/>
        <v>0</v>
      </c>
      <c r="AU1919">
        <f t="shared" si="762"/>
        <v>0</v>
      </c>
      <c r="AV1919">
        <f t="shared" si="763"/>
        <v>0</v>
      </c>
      <c r="AW1919">
        <f t="shared" si="764"/>
        <v>0</v>
      </c>
      <c r="AX1919">
        <f t="shared" si="765"/>
        <v>0</v>
      </c>
      <c r="AY1919">
        <f t="shared" si="766"/>
        <v>0</v>
      </c>
      <c r="AZ1919">
        <f t="shared" si="767"/>
        <v>0</v>
      </c>
    </row>
    <row r="1920" spans="1:52" ht="15" customHeight="1">
      <c r="A1920" s="245"/>
      <c r="B1920" s="9"/>
      <c r="C1920" s="270" t="s">
        <v>1119</v>
      </c>
      <c r="D1920" s="389" t="str">
        <f t="shared" si="771"/>
        <v/>
      </c>
      <c r="E1920" s="390"/>
      <c r="F1920" s="391"/>
      <c r="G1920" s="480" t="str">
        <f t="shared" si="772"/>
        <v/>
      </c>
      <c r="H1920" s="481"/>
      <c r="I1920" s="481"/>
      <c r="J1920" s="481"/>
      <c r="K1920" s="481"/>
      <c r="L1920" s="482"/>
      <c r="M1920" s="27"/>
      <c r="N1920" s="27"/>
      <c r="O1920" s="27"/>
      <c r="P1920" s="27"/>
      <c r="Q1920" s="27"/>
      <c r="R1920" s="27"/>
      <c r="S1920" s="27"/>
      <c r="T1920" s="27"/>
      <c r="U1920" s="27"/>
      <c r="V1920" s="27"/>
      <c r="W1920" s="27"/>
      <c r="X1920" s="27"/>
      <c r="Y1920" s="27"/>
      <c r="Z1920" s="27"/>
      <c r="AA1920" s="27"/>
      <c r="AB1920" s="27"/>
      <c r="AC1920" s="27"/>
      <c r="AD1920" s="27"/>
      <c r="AI1920">
        <f t="shared" si="768"/>
        <v>0</v>
      </c>
      <c r="AJ1920">
        <f t="shared" si="769"/>
        <v>0</v>
      </c>
      <c r="AK1920">
        <f t="shared" si="770"/>
        <v>0</v>
      </c>
      <c r="AL1920">
        <f t="shared" si="753"/>
        <v>0</v>
      </c>
      <c r="AM1920">
        <f t="shared" si="754"/>
        <v>0</v>
      </c>
      <c r="AN1920">
        <f t="shared" si="755"/>
        <v>0</v>
      </c>
      <c r="AO1920">
        <f t="shared" si="756"/>
        <v>0</v>
      </c>
      <c r="AP1920">
        <f t="shared" si="757"/>
        <v>0</v>
      </c>
      <c r="AQ1920">
        <f t="shared" si="758"/>
        <v>0</v>
      </c>
      <c r="AR1920">
        <f t="shared" si="759"/>
        <v>0</v>
      </c>
      <c r="AS1920">
        <f t="shared" si="760"/>
        <v>0</v>
      </c>
      <c r="AT1920">
        <f t="shared" si="761"/>
        <v>0</v>
      </c>
      <c r="AU1920">
        <f t="shared" si="762"/>
        <v>0</v>
      </c>
      <c r="AV1920">
        <f t="shared" si="763"/>
        <v>0</v>
      </c>
      <c r="AW1920">
        <f t="shared" si="764"/>
        <v>0</v>
      </c>
      <c r="AX1920">
        <f t="shared" si="765"/>
        <v>0</v>
      </c>
      <c r="AY1920">
        <f t="shared" si="766"/>
        <v>0</v>
      </c>
      <c r="AZ1920">
        <f t="shared" si="767"/>
        <v>0</v>
      </c>
    </row>
    <row r="1921" spans="1:52" ht="15" customHeight="1">
      <c r="A1921" s="245"/>
      <c r="B1921" s="9"/>
      <c r="C1921" s="270" t="s">
        <v>1120</v>
      </c>
      <c r="D1921" s="389" t="str">
        <f t="shared" si="771"/>
        <v/>
      </c>
      <c r="E1921" s="390"/>
      <c r="F1921" s="391"/>
      <c r="G1921" s="480" t="str">
        <f t="shared" si="772"/>
        <v/>
      </c>
      <c r="H1921" s="481"/>
      <c r="I1921" s="481"/>
      <c r="J1921" s="481"/>
      <c r="K1921" s="481"/>
      <c r="L1921" s="482"/>
      <c r="M1921" s="27"/>
      <c r="N1921" s="27"/>
      <c r="O1921" s="27"/>
      <c r="P1921" s="27"/>
      <c r="Q1921" s="27"/>
      <c r="R1921" s="27"/>
      <c r="S1921" s="27"/>
      <c r="T1921" s="27"/>
      <c r="U1921" s="27"/>
      <c r="V1921" s="27"/>
      <c r="W1921" s="27"/>
      <c r="X1921" s="27"/>
      <c r="Y1921" s="27"/>
      <c r="Z1921" s="27"/>
      <c r="AA1921" s="27"/>
      <c r="AB1921" s="27"/>
      <c r="AC1921" s="27"/>
      <c r="AD1921" s="27"/>
      <c r="AI1921">
        <f t="shared" si="768"/>
        <v>0</v>
      </c>
      <c r="AJ1921">
        <f t="shared" si="769"/>
        <v>0</v>
      </c>
      <c r="AK1921">
        <f t="shared" si="770"/>
        <v>0</v>
      </c>
      <c r="AL1921">
        <f t="shared" si="753"/>
        <v>0</v>
      </c>
      <c r="AM1921">
        <f t="shared" si="754"/>
        <v>0</v>
      </c>
      <c r="AN1921">
        <f t="shared" si="755"/>
        <v>0</v>
      </c>
      <c r="AO1921">
        <f t="shared" si="756"/>
        <v>0</v>
      </c>
      <c r="AP1921">
        <f t="shared" si="757"/>
        <v>0</v>
      </c>
      <c r="AQ1921">
        <f t="shared" si="758"/>
        <v>0</v>
      </c>
      <c r="AR1921">
        <f t="shared" si="759"/>
        <v>0</v>
      </c>
      <c r="AS1921">
        <f t="shared" si="760"/>
        <v>0</v>
      </c>
      <c r="AT1921">
        <f t="shared" si="761"/>
        <v>0</v>
      </c>
      <c r="AU1921">
        <f t="shared" si="762"/>
        <v>0</v>
      </c>
      <c r="AV1921">
        <f t="shared" si="763"/>
        <v>0</v>
      </c>
      <c r="AW1921">
        <f t="shared" si="764"/>
        <v>0</v>
      </c>
      <c r="AX1921">
        <f t="shared" si="765"/>
        <v>0</v>
      </c>
      <c r="AY1921">
        <f t="shared" si="766"/>
        <v>0</v>
      </c>
      <c r="AZ1921">
        <f t="shared" si="767"/>
        <v>0</v>
      </c>
    </row>
    <row r="1922" spans="1:52" ht="15" customHeight="1">
      <c r="A1922" s="245"/>
      <c r="B1922" s="9"/>
      <c r="C1922" s="270" t="s">
        <v>1121</v>
      </c>
      <c r="D1922" s="389" t="str">
        <f t="shared" si="771"/>
        <v/>
      </c>
      <c r="E1922" s="390"/>
      <c r="F1922" s="391"/>
      <c r="G1922" s="480" t="str">
        <f t="shared" si="772"/>
        <v/>
      </c>
      <c r="H1922" s="481"/>
      <c r="I1922" s="481"/>
      <c r="J1922" s="481"/>
      <c r="K1922" s="481"/>
      <c r="L1922" s="482"/>
      <c r="M1922" s="27"/>
      <c r="N1922" s="27"/>
      <c r="O1922" s="27"/>
      <c r="P1922" s="27"/>
      <c r="Q1922" s="27"/>
      <c r="R1922" s="27"/>
      <c r="S1922" s="27"/>
      <c r="T1922" s="27"/>
      <c r="U1922" s="27"/>
      <c r="V1922" s="27"/>
      <c r="W1922" s="27"/>
      <c r="X1922" s="27"/>
      <c r="Y1922" s="27"/>
      <c r="Z1922" s="27"/>
      <c r="AA1922" s="27"/>
      <c r="AB1922" s="27"/>
      <c r="AC1922" s="27"/>
      <c r="AD1922" s="27"/>
      <c r="AI1922">
        <f t="shared" si="768"/>
        <v>0</v>
      </c>
      <c r="AJ1922">
        <f t="shared" si="769"/>
        <v>0</v>
      </c>
      <c r="AK1922">
        <f t="shared" si="770"/>
        <v>0</v>
      </c>
      <c r="AL1922">
        <f t="shared" si="753"/>
        <v>0</v>
      </c>
      <c r="AM1922">
        <f t="shared" si="754"/>
        <v>0</v>
      </c>
      <c r="AN1922">
        <f t="shared" si="755"/>
        <v>0</v>
      </c>
      <c r="AO1922">
        <f t="shared" si="756"/>
        <v>0</v>
      </c>
      <c r="AP1922">
        <f t="shared" si="757"/>
        <v>0</v>
      </c>
      <c r="AQ1922">
        <f t="shared" si="758"/>
        <v>0</v>
      </c>
      <c r="AR1922">
        <f t="shared" si="759"/>
        <v>0</v>
      </c>
      <c r="AS1922">
        <f t="shared" si="760"/>
        <v>0</v>
      </c>
      <c r="AT1922">
        <f t="shared" si="761"/>
        <v>0</v>
      </c>
      <c r="AU1922">
        <f t="shared" si="762"/>
        <v>0</v>
      </c>
      <c r="AV1922">
        <f t="shared" si="763"/>
        <v>0</v>
      </c>
      <c r="AW1922">
        <f t="shared" si="764"/>
        <v>0</v>
      </c>
      <c r="AX1922">
        <f t="shared" si="765"/>
        <v>0</v>
      </c>
      <c r="AY1922">
        <f t="shared" si="766"/>
        <v>0</v>
      </c>
      <c r="AZ1922">
        <f t="shared" si="767"/>
        <v>0</v>
      </c>
    </row>
    <row r="1923" spans="1:52" ht="15" customHeight="1">
      <c r="A1923" s="245"/>
      <c r="B1923" s="9"/>
      <c r="C1923" s="270" t="s">
        <v>1122</v>
      </c>
      <c r="D1923" s="389" t="str">
        <f t="shared" si="771"/>
        <v/>
      </c>
      <c r="E1923" s="390"/>
      <c r="F1923" s="391"/>
      <c r="G1923" s="480" t="str">
        <f t="shared" si="772"/>
        <v/>
      </c>
      <c r="H1923" s="481"/>
      <c r="I1923" s="481"/>
      <c r="J1923" s="481"/>
      <c r="K1923" s="481"/>
      <c r="L1923" s="482"/>
      <c r="M1923" s="27"/>
      <c r="N1923" s="27"/>
      <c r="O1923" s="27"/>
      <c r="P1923" s="27"/>
      <c r="Q1923" s="27"/>
      <c r="R1923" s="27"/>
      <c r="S1923" s="27"/>
      <c r="T1923" s="27"/>
      <c r="U1923" s="27"/>
      <c r="V1923" s="27"/>
      <c r="W1923" s="27"/>
      <c r="X1923" s="27"/>
      <c r="Y1923" s="27"/>
      <c r="Z1923" s="27"/>
      <c r="AA1923" s="27"/>
      <c r="AB1923" s="27"/>
      <c r="AC1923" s="27"/>
      <c r="AD1923" s="27"/>
      <c r="AI1923">
        <f t="shared" si="768"/>
        <v>0</v>
      </c>
      <c r="AJ1923">
        <f t="shared" si="769"/>
        <v>0</v>
      </c>
      <c r="AK1923">
        <f t="shared" si="770"/>
        <v>0</v>
      </c>
      <c r="AL1923">
        <f t="shared" si="753"/>
        <v>0</v>
      </c>
      <c r="AM1923">
        <f t="shared" si="754"/>
        <v>0</v>
      </c>
      <c r="AN1923">
        <f t="shared" si="755"/>
        <v>0</v>
      </c>
      <c r="AO1923">
        <f t="shared" si="756"/>
        <v>0</v>
      </c>
      <c r="AP1923">
        <f t="shared" si="757"/>
        <v>0</v>
      </c>
      <c r="AQ1923">
        <f t="shared" si="758"/>
        <v>0</v>
      </c>
      <c r="AR1923">
        <f t="shared" si="759"/>
        <v>0</v>
      </c>
      <c r="AS1923">
        <f t="shared" si="760"/>
        <v>0</v>
      </c>
      <c r="AT1923">
        <f t="shared" si="761"/>
        <v>0</v>
      </c>
      <c r="AU1923">
        <f t="shared" si="762"/>
        <v>0</v>
      </c>
      <c r="AV1923">
        <f t="shared" si="763"/>
        <v>0</v>
      </c>
      <c r="AW1923">
        <f t="shared" si="764"/>
        <v>0</v>
      </c>
      <c r="AX1923">
        <f t="shared" si="765"/>
        <v>0</v>
      </c>
      <c r="AY1923">
        <f t="shared" si="766"/>
        <v>0</v>
      </c>
      <c r="AZ1923">
        <f t="shared" si="767"/>
        <v>0</v>
      </c>
    </row>
    <row r="1924" spans="1:52" ht="15" customHeight="1">
      <c r="A1924" s="245"/>
      <c r="B1924" s="9"/>
      <c r="C1924" s="270" t="s">
        <v>1123</v>
      </c>
      <c r="D1924" s="389" t="str">
        <f t="shared" si="771"/>
        <v/>
      </c>
      <c r="E1924" s="390"/>
      <c r="F1924" s="391"/>
      <c r="G1924" s="480" t="str">
        <f t="shared" si="772"/>
        <v/>
      </c>
      <c r="H1924" s="481"/>
      <c r="I1924" s="481"/>
      <c r="J1924" s="481"/>
      <c r="K1924" s="481"/>
      <c r="L1924" s="482"/>
      <c r="M1924" s="27"/>
      <c r="N1924" s="27"/>
      <c r="O1924" s="27"/>
      <c r="P1924" s="27"/>
      <c r="Q1924" s="27"/>
      <c r="R1924" s="27"/>
      <c r="S1924" s="27"/>
      <c r="T1924" s="27"/>
      <c r="U1924" s="27"/>
      <c r="V1924" s="27"/>
      <c r="W1924" s="27"/>
      <c r="X1924" s="27"/>
      <c r="Y1924" s="27"/>
      <c r="Z1924" s="27"/>
      <c r="AA1924" s="27"/>
      <c r="AB1924" s="27"/>
      <c r="AC1924" s="27"/>
      <c r="AD1924" s="27"/>
      <c r="AI1924">
        <f t="shared" si="768"/>
        <v>0</v>
      </c>
      <c r="AJ1924">
        <f t="shared" si="769"/>
        <v>0</v>
      </c>
      <c r="AK1924">
        <f t="shared" si="770"/>
        <v>0</v>
      </c>
      <c r="AL1924">
        <f t="shared" si="753"/>
        <v>0</v>
      </c>
      <c r="AM1924">
        <f t="shared" si="754"/>
        <v>0</v>
      </c>
      <c r="AN1924">
        <f t="shared" si="755"/>
        <v>0</v>
      </c>
      <c r="AO1924">
        <f t="shared" si="756"/>
        <v>0</v>
      </c>
      <c r="AP1924">
        <f t="shared" si="757"/>
        <v>0</v>
      </c>
      <c r="AQ1924">
        <f t="shared" si="758"/>
        <v>0</v>
      </c>
      <c r="AR1924">
        <f t="shared" si="759"/>
        <v>0</v>
      </c>
      <c r="AS1924">
        <f t="shared" si="760"/>
        <v>0</v>
      </c>
      <c r="AT1924">
        <f t="shared" si="761"/>
        <v>0</v>
      </c>
      <c r="AU1924">
        <f t="shared" si="762"/>
        <v>0</v>
      </c>
      <c r="AV1924">
        <f t="shared" si="763"/>
        <v>0</v>
      </c>
      <c r="AW1924">
        <f t="shared" si="764"/>
        <v>0</v>
      </c>
      <c r="AX1924">
        <f t="shared" si="765"/>
        <v>0</v>
      </c>
      <c r="AY1924">
        <f t="shared" si="766"/>
        <v>0</v>
      </c>
      <c r="AZ1924">
        <f t="shared" si="767"/>
        <v>0</v>
      </c>
    </row>
    <row r="1925" spans="1:52" ht="15" customHeight="1">
      <c r="A1925" s="245"/>
      <c r="B1925" s="9"/>
      <c r="C1925" s="270" t="s">
        <v>1124</v>
      </c>
      <c r="D1925" s="389" t="str">
        <f t="shared" si="771"/>
        <v/>
      </c>
      <c r="E1925" s="390"/>
      <c r="F1925" s="391"/>
      <c r="G1925" s="480" t="str">
        <f t="shared" si="772"/>
        <v/>
      </c>
      <c r="H1925" s="481"/>
      <c r="I1925" s="481"/>
      <c r="J1925" s="481"/>
      <c r="K1925" s="481"/>
      <c r="L1925" s="482"/>
      <c r="M1925" s="27"/>
      <c r="N1925" s="27"/>
      <c r="O1925" s="27"/>
      <c r="P1925" s="27"/>
      <c r="Q1925" s="27"/>
      <c r="R1925" s="27"/>
      <c r="S1925" s="27"/>
      <c r="T1925" s="27"/>
      <c r="U1925" s="27"/>
      <c r="V1925" s="27"/>
      <c r="W1925" s="27"/>
      <c r="X1925" s="27"/>
      <c r="Y1925" s="27"/>
      <c r="Z1925" s="27"/>
      <c r="AA1925" s="27"/>
      <c r="AB1925" s="27"/>
      <c r="AC1925" s="27"/>
      <c r="AD1925" s="27"/>
      <c r="AI1925">
        <f t="shared" si="768"/>
        <v>0</v>
      </c>
      <c r="AJ1925">
        <f t="shared" si="769"/>
        <v>0</v>
      </c>
      <c r="AK1925">
        <f t="shared" si="770"/>
        <v>0</v>
      </c>
      <c r="AL1925">
        <f t="shared" si="753"/>
        <v>0</v>
      </c>
      <c r="AM1925">
        <f t="shared" si="754"/>
        <v>0</v>
      </c>
      <c r="AN1925">
        <f t="shared" si="755"/>
        <v>0</v>
      </c>
      <c r="AO1925">
        <f t="shared" si="756"/>
        <v>0</v>
      </c>
      <c r="AP1925">
        <f t="shared" si="757"/>
        <v>0</v>
      </c>
      <c r="AQ1925">
        <f t="shared" si="758"/>
        <v>0</v>
      </c>
      <c r="AR1925">
        <f t="shared" si="759"/>
        <v>0</v>
      </c>
      <c r="AS1925">
        <f t="shared" si="760"/>
        <v>0</v>
      </c>
      <c r="AT1925">
        <f t="shared" si="761"/>
        <v>0</v>
      </c>
      <c r="AU1925">
        <f t="shared" si="762"/>
        <v>0</v>
      </c>
      <c r="AV1925">
        <f t="shared" si="763"/>
        <v>0</v>
      </c>
      <c r="AW1925">
        <f t="shared" si="764"/>
        <v>0</v>
      </c>
      <c r="AX1925">
        <f t="shared" si="765"/>
        <v>0</v>
      </c>
      <c r="AY1925">
        <f t="shared" si="766"/>
        <v>0</v>
      </c>
      <c r="AZ1925">
        <f t="shared" si="767"/>
        <v>0</v>
      </c>
    </row>
    <row r="1926" spans="1:52" ht="15" customHeight="1">
      <c r="A1926" s="245"/>
      <c r="B1926" s="9"/>
      <c r="C1926" s="270" t="s">
        <v>1125</v>
      </c>
      <c r="D1926" s="389" t="str">
        <f t="shared" si="771"/>
        <v/>
      </c>
      <c r="E1926" s="390"/>
      <c r="F1926" s="391"/>
      <c r="G1926" s="480" t="str">
        <f t="shared" si="772"/>
        <v/>
      </c>
      <c r="H1926" s="481"/>
      <c r="I1926" s="481"/>
      <c r="J1926" s="481"/>
      <c r="K1926" s="481"/>
      <c r="L1926" s="482"/>
      <c r="M1926" s="27"/>
      <c r="N1926" s="27"/>
      <c r="O1926" s="27"/>
      <c r="P1926" s="27"/>
      <c r="Q1926" s="27"/>
      <c r="R1926" s="27"/>
      <c r="S1926" s="27"/>
      <c r="T1926" s="27"/>
      <c r="U1926" s="27"/>
      <c r="V1926" s="27"/>
      <c r="W1926" s="27"/>
      <c r="X1926" s="27"/>
      <c r="Y1926" s="27"/>
      <c r="Z1926" s="27"/>
      <c r="AA1926" s="27"/>
      <c r="AB1926" s="27"/>
      <c r="AC1926" s="27"/>
      <c r="AD1926" s="27"/>
      <c r="AI1926">
        <f t="shared" si="768"/>
        <v>0</v>
      </c>
      <c r="AJ1926">
        <f t="shared" si="769"/>
        <v>0</v>
      </c>
      <c r="AK1926">
        <f t="shared" si="770"/>
        <v>0</v>
      </c>
      <c r="AL1926">
        <f t="shared" si="753"/>
        <v>0</v>
      </c>
      <c r="AM1926">
        <f t="shared" si="754"/>
        <v>0</v>
      </c>
      <c r="AN1926">
        <f t="shared" si="755"/>
        <v>0</v>
      </c>
      <c r="AO1926">
        <f t="shared" si="756"/>
        <v>0</v>
      </c>
      <c r="AP1926">
        <f t="shared" si="757"/>
        <v>0</v>
      </c>
      <c r="AQ1926">
        <f t="shared" si="758"/>
        <v>0</v>
      </c>
      <c r="AR1926">
        <f t="shared" si="759"/>
        <v>0</v>
      </c>
      <c r="AS1926">
        <f t="shared" si="760"/>
        <v>0</v>
      </c>
      <c r="AT1926">
        <f t="shared" si="761"/>
        <v>0</v>
      </c>
      <c r="AU1926">
        <f t="shared" si="762"/>
        <v>0</v>
      </c>
      <c r="AV1926">
        <f t="shared" si="763"/>
        <v>0</v>
      </c>
      <c r="AW1926">
        <f t="shared" si="764"/>
        <v>0</v>
      </c>
      <c r="AX1926">
        <f t="shared" si="765"/>
        <v>0</v>
      </c>
      <c r="AY1926">
        <f t="shared" si="766"/>
        <v>0</v>
      </c>
      <c r="AZ1926">
        <f t="shared" si="767"/>
        <v>0</v>
      </c>
    </row>
    <row r="1927" spans="1:52" ht="15" customHeight="1">
      <c r="A1927" s="245"/>
      <c r="B1927" s="9"/>
      <c r="C1927" s="270" t="s">
        <v>1126</v>
      </c>
      <c r="D1927" s="389" t="str">
        <f t="shared" si="771"/>
        <v/>
      </c>
      <c r="E1927" s="390"/>
      <c r="F1927" s="391"/>
      <c r="G1927" s="480" t="str">
        <f t="shared" si="772"/>
        <v/>
      </c>
      <c r="H1927" s="481"/>
      <c r="I1927" s="481"/>
      <c r="J1927" s="481"/>
      <c r="K1927" s="481"/>
      <c r="L1927" s="482"/>
      <c r="M1927" s="27"/>
      <c r="N1927" s="27"/>
      <c r="O1927" s="27"/>
      <c r="P1927" s="27"/>
      <c r="Q1927" s="27"/>
      <c r="R1927" s="27"/>
      <c r="S1927" s="27"/>
      <c r="T1927" s="27"/>
      <c r="U1927" s="27"/>
      <c r="V1927" s="27"/>
      <c r="W1927" s="27"/>
      <c r="X1927" s="27"/>
      <c r="Y1927" s="27"/>
      <c r="Z1927" s="27"/>
      <c r="AA1927" s="27"/>
      <c r="AB1927" s="27"/>
      <c r="AC1927" s="27"/>
      <c r="AD1927" s="27"/>
      <c r="AI1927">
        <f t="shared" si="768"/>
        <v>0</v>
      </c>
      <c r="AJ1927">
        <f t="shared" si="769"/>
        <v>0</v>
      </c>
      <c r="AK1927">
        <f t="shared" si="770"/>
        <v>0</v>
      </c>
      <c r="AL1927">
        <f t="shared" si="753"/>
        <v>0</v>
      </c>
      <c r="AM1927">
        <f t="shared" si="754"/>
        <v>0</v>
      </c>
      <c r="AN1927">
        <f t="shared" si="755"/>
        <v>0</v>
      </c>
      <c r="AO1927">
        <f t="shared" si="756"/>
        <v>0</v>
      </c>
      <c r="AP1927">
        <f t="shared" si="757"/>
        <v>0</v>
      </c>
      <c r="AQ1927">
        <f t="shared" si="758"/>
        <v>0</v>
      </c>
      <c r="AR1927">
        <f t="shared" si="759"/>
        <v>0</v>
      </c>
      <c r="AS1927">
        <f t="shared" si="760"/>
        <v>0</v>
      </c>
      <c r="AT1927">
        <f t="shared" si="761"/>
        <v>0</v>
      </c>
      <c r="AU1927">
        <f t="shared" si="762"/>
        <v>0</v>
      </c>
      <c r="AV1927">
        <f t="shared" si="763"/>
        <v>0</v>
      </c>
      <c r="AW1927">
        <f t="shared" si="764"/>
        <v>0</v>
      </c>
      <c r="AX1927">
        <f t="shared" si="765"/>
        <v>0</v>
      </c>
      <c r="AY1927">
        <f t="shared" si="766"/>
        <v>0</v>
      </c>
      <c r="AZ1927">
        <f t="shared" si="767"/>
        <v>0</v>
      </c>
    </row>
    <row r="1928" spans="1:52" ht="15" customHeight="1">
      <c r="A1928" s="245"/>
      <c r="B1928" s="9"/>
      <c r="C1928" s="270" t="s">
        <v>1127</v>
      </c>
      <c r="D1928" s="389" t="str">
        <f t="shared" si="771"/>
        <v/>
      </c>
      <c r="E1928" s="390"/>
      <c r="F1928" s="391"/>
      <c r="G1928" s="480" t="str">
        <f t="shared" si="772"/>
        <v/>
      </c>
      <c r="H1928" s="481"/>
      <c r="I1928" s="481"/>
      <c r="J1928" s="481"/>
      <c r="K1928" s="481"/>
      <c r="L1928" s="482"/>
      <c r="M1928" s="27"/>
      <c r="N1928" s="27"/>
      <c r="O1928" s="27"/>
      <c r="P1928" s="27"/>
      <c r="Q1928" s="27"/>
      <c r="R1928" s="27"/>
      <c r="S1928" s="27"/>
      <c r="T1928" s="27"/>
      <c r="U1928" s="27"/>
      <c r="V1928" s="27"/>
      <c r="W1928" s="27"/>
      <c r="X1928" s="27"/>
      <c r="Y1928" s="27"/>
      <c r="Z1928" s="27"/>
      <c r="AA1928" s="27"/>
      <c r="AB1928" s="27"/>
      <c r="AC1928" s="27"/>
      <c r="AD1928" s="27"/>
      <c r="AI1928">
        <f t="shared" si="768"/>
        <v>0</v>
      </c>
      <c r="AJ1928">
        <f t="shared" si="769"/>
        <v>0</v>
      </c>
      <c r="AK1928">
        <f t="shared" si="770"/>
        <v>0</v>
      </c>
      <c r="AL1928">
        <f t="shared" si="753"/>
        <v>0</v>
      </c>
      <c r="AM1928">
        <f t="shared" si="754"/>
        <v>0</v>
      </c>
      <c r="AN1928">
        <f t="shared" si="755"/>
        <v>0</v>
      </c>
      <c r="AO1928">
        <f t="shared" si="756"/>
        <v>0</v>
      </c>
      <c r="AP1928">
        <f t="shared" si="757"/>
        <v>0</v>
      </c>
      <c r="AQ1928">
        <f t="shared" si="758"/>
        <v>0</v>
      </c>
      <c r="AR1928">
        <f t="shared" si="759"/>
        <v>0</v>
      </c>
      <c r="AS1928">
        <f t="shared" si="760"/>
        <v>0</v>
      </c>
      <c r="AT1928">
        <f t="shared" si="761"/>
        <v>0</v>
      </c>
      <c r="AU1928">
        <f t="shared" si="762"/>
        <v>0</v>
      </c>
      <c r="AV1928">
        <f t="shared" si="763"/>
        <v>0</v>
      </c>
      <c r="AW1928">
        <f t="shared" si="764"/>
        <v>0</v>
      </c>
      <c r="AX1928">
        <f t="shared" si="765"/>
        <v>0</v>
      </c>
      <c r="AY1928">
        <f t="shared" si="766"/>
        <v>0</v>
      </c>
      <c r="AZ1928">
        <f t="shared" si="767"/>
        <v>0</v>
      </c>
    </row>
    <row r="1929" spans="1:52" ht="15" customHeight="1">
      <c r="A1929" s="245"/>
      <c r="B1929" s="9"/>
      <c r="C1929" s="270" t="s">
        <v>1128</v>
      </c>
      <c r="D1929" s="389" t="str">
        <f t="shared" si="771"/>
        <v/>
      </c>
      <c r="E1929" s="390"/>
      <c r="F1929" s="391"/>
      <c r="G1929" s="480" t="str">
        <f t="shared" si="772"/>
        <v/>
      </c>
      <c r="H1929" s="481"/>
      <c r="I1929" s="481"/>
      <c r="J1929" s="481"/>
      <c r="K1929" s="481"/>
      <c r="L1929" s="482"/>
      <c r="M1929" s="27"/>
      <c r="N1929" s="27"/>
      <c r="O1929" s="27"/>
      <c r="P1929" s="27"/>
      <c r="Q1929" s="27"/>
      <c r="R1929" s="27"/>
      <c r="S1929" s="27"/>
      <c r="T1929" s="27"/>
      <c r="U1929" s="27"/>
      <c r="V1929" s="27"/>
      <c r="W1929" s="27"/>
      <c r="X1929" s="27"/>
      <c r="Y1929" s="27"/>
      <c r="Z1929" s="27"/>
      <c r="AA1929" s="27"/>
      <c r="AB1929" s="27"/>
      <c r="AC1929" s="27"/>
      <c r="AD1929" s="27"/>
      <c r="AI1929">
        <f t="shared" si="768"/>
        <v>0</v>
      </c>
      <c r="AJ1929">
        <f t="shared" si="769"/>
        <v>0</v>
      </c>
      <c r="AK1929">
        <f t="shared" si="770"/>
        <v>0</v>
      </c>
      <c r="AL1929">
        <f t="shared" si="753"/>
        <v>0</v>
      </c>
      <c r="AM1929">
        <f t="shared" si="754"/>
        <v>0</v>
      </c>
      <c r="AN1929">
        <f t="shared" si="755"/>
        <v>0</v>
      </c>
      <c r="AO1929">
        <f t="shared" si="756"/>
        <v>0</v>
      </c>
      <c r="AP1929">
        <f t="shared" si="757"/>
        <v>0</v>
      </c>
      <c r="AQ1929">
        <f t="shared" si="758"/>
        <v>0</v>
      </c>
      <c r="AR1929">
        <f t="shared" si="759"/>
        <v>0</v>
      </c>
      <c r="AS1929">
        <f t="shared" si="760"/>
        <v>0</v>
      </c>
      <c r="AT1929">
        <f t="shared" si="761"/>
        <v>0</v>
      </c>
      <c r="AU1929">
        <f t="shared" si="762"/>
        <v>0</v>
      </c>
      <c r="AV1929">
        <f t="shared" si="763"/>
        <v>0</v>
      </c>
      <c r="AW1929">
        <f t="shared" si="764"/>
        <v>0</v>
      </c>
      <c r="AX1929">
        <f t="shared" si="765"/>
        <v>0</v>
      </c>
      <c r="AY1929">
        <f t="shared" si="766"/>
        <v>0</v>
      </c>
      <c r="AZ1929">
        <f t="shared" si="767"/>
        <v>0</v>
      </c>
    </row>
    <row r="1930" spans="1:52" ht="15" customHeight="1">
      <c r="A1930" s="245"/>
      <c r="B1930" s="9"/>
      <c r="C1930" s="270" t="s">
        <v>1129</v>
      </c>
      <c r="D1930" s="389" t="str">
        <f t="shared" si="771"/>
        <v/>
      </c>
      <c r="E1930" s="390"/>
      <c r="F1930" s="391"/>
      <c r="G1930" s="480" t="str">
        <f t="shared" si="772"/>
        <v/>
      </c>
      <c r="H1930" s="481"/>
      <c r="I1930" s="481"/>
      <c r="J1930" s="481"/>
      <c r="K1930" s="481"/>
      <c r="L1930" s="482"/>
      <c r="M1930" s="27"/>
      <c r="N1930" s="27"/>
      <c r="O1930" s="27"/>
      <c r="P1930" s="27"/>
      <c r="Q1930" s="27"/>
      <c r="R1930" s="27"/>
      <c r="S1930" s="27"/>
      <c r="T1930" s="27"/>
      <c r="U1930" s="27"/>
      <c r="V1930" s="27"/>
      <c r="W1930" s="27"/>
      <c r="X1930" s="27"/>
      <c r="Y1930" s="27"/>
      <c r="Z1930" s="27"/>
      <c r="AA1930" s="27"/>
      <c r="AB1930" s="27"/>
      <c r="AC1930" s="27"/>
      <c r="AD1930" s="27"/>
      <c r="AI1930">
        <f t="shared" si="768"/>
        <v>0</v>
      </c>
      <c r="AJ1930">
        <f t="shared" si="769"/>
        <v>0</v>
      </c>
      <c r="AK1930">
        <f t="shared" si="770"/>
        <v>0</v>
      </c>
      <c r="AL1930">
        <f t="shared" si="753"/>
        <v>0</v>
      </c>
      <c r="AM1930">
        <f t="shared" si="754"/>
        <v>0</v>
      </c>
      <c r="AN1930">
        <f t="shared" si="755"/>
        <v>0</v>
      </c>
      <c r="AO1930">
        <f t="shared" si="756"/>
        <v>0</v>
      </c>
      <c r="AP1930">
        <f t="shared" si="757"/>
        <v>0</v>
      </c>
      <c r="AQ1930">
        <f t="shared" si="758"/>
        <v>0</v>
      </c>
      <c r="AR1930">
        <f t="shared" si="759"/>
        <v>0</v>
      </c>
      <c r="AS1930">
        <f t="shared" si="760"/>
        <v>0</v>
      </c>
      <c r="AT1930">
        <f t="shared" si="761"/>
        <v>0</v>
      </c>
      <c r="AU1930">
        <f t="shared" si="762"/>
        <v>0</v>
      </c>
      <c r="AV1930">
        <f t="shared" si="763"/>
        <v>0</v>
      </c>
      <c r="AW1930">
        <f t="shared" si="764"/>
        <v>0</v>
      </c>
      <c r="AX1930">
        <f t="shared" si="765"/>
        <v>0</v>
      </c>
      <c r="AY1930">
        <f t="shared" si="766"/>
        <v>0</v>
      </c>
      <c r="AZ1930">
        <f t="shared" si="767"/>
        <v>0</v>
      </c>
    </row>
    <row r="1931" spans="1:52" ht="15" customHeight="1">
      <c r="A1931" s="245"/>
      <c r="B1931" s="9"/>
      <c r="C1931" s="270" t="s">
        <v>1130</v>
      </c>
      <c r="D1931" s="389" t="str">
        <f t="shared" si="771"/>
        <v/>
      </c>
      <c r="E1931" s="390"/>
      <c r="F1931" s="391"/>
      <c r="G1931" s="480" t="str">
        <f t="shared" si="772"/>
        <v/>
      </c>
      <c r="H1931" s="481"/>
      <c r="I1931" s="481"/>
      <c r="J1931" s="481"/>
      <c r="K1931" s="481"/>
      <c r="L1931" s="482"/>
      <c r="M1931" s="27"/>
      <c r="N1931" s="27"/>
      <c r="O1931" s="27"/>
      <c r="P1931" s="27"/>
      <c r="Q1931" s="27"/>
      <c r="R1931" s="27"/>
      <c r="S1931" s="27"/>
      <c r="T1931" s="27"/>
      <c r="U1931" s="27"/>
      <c r="V1931" s="27"/>
      <c r="W1931" s="27"/>
      <c r="X1931" s="27"/>
      <c r="Y1931" s="27"/>
      <c r="Z1931" s="27"/>
      <c r="AA1931" s="27"/>
      <c r="AB1931" s="27"/>
      <c r="AC1931" s="27"/>
      <c r="AD1931" s="27"/>
      <c r="AI1931">
        <f t="shared" si="768"/>
        <v>0</v>
      </c>
      <c r="AJ1931">
        <f t="shared" si="769"/>
        <v>0</v>
      </c>
      <c r="AK1931">
        <f t="shared" si="770"/>
        <v>0</v>
      </c>
      <c r="AL1931">
        <f t="shared" si="753"/>
        <v>0</v>
      </c>
      <c r="AM1931">
        <f t="shared" si="754"/>
        <v>0</v>
      </c>
      <c r="AN1931">
        <f t="shared" si="755"/>
        <v>0</v>
      </c>
      <c r="AO1931">
        <f t="shared" si="756"/>
        <v>0</v>
      </c>
      <c r="AP1931">
        <f t="shared" si="757"/>
        <v>0</v>
      </c>
      <c r="AQ1931">
        <f t="shared" si="758"/>
        <v>0</v>
      </c>
      <c r="AR1931">
        <f t="shared" si="759"/>
        <v>0</v>
      </c>
      <c r="AS1931">
        <f t="shared" si="760"/>
        <v>0</v>
      </c>
      <c r="AT1931">
        <f t="shared" si="761"/>
        <v>0</v>
      </c>
      <c r="AU1931">
        <f t="shared" si="762"/>
        <v>0</v>
      </c>
      <c r="AV1931">
        <f t="shared" si="763"/>
        <v>0</v>
      </c>
      <c r="AW1931">
        <f t="shared" si="764"/>
        <v>0</v>
      </c>
      <c r="AX1931">
        <f t="shared" si="765"/>
        <v>0</v>
      </c>
      <c r="AY1931">
        <f t="shared" si="766"/>
        <v>0</v>
      </c>
      <c r="AZ1931">
        <f t="shared" si="767"/>
        <v>0</v>
      </c>
    </row>
    <row r="1932" spans="1:52" ht="15" customHeight="1">
      <c r="A1932" s="245"/>
      <c r="B1932" s="9"/>
      <c r="C1932" s="270" t="s">
        <v>1131</v>
      </c>
      <c r="D1932" s="389" t="str">
        <f t="shared" si="771"/>
        <v/>
      </c>
      <c r="E1932" s="390"/>
      <c r="F1932" s="391"/>
      <c r="G1932" s="480" t="str">
        <f t="shared" si="772"/>
        <v/>
      </c>
      <c r="H1932" s="481"/>
      <c r="I1932" s="481"/>
      <c r="J1932" s="481"/>
      <c r="K1932" s="481"/>
      <c r="L1932" s="482"/>
      <c r="M1932" s="27"/>
      <c r="N1932" s="27"/>
      <c r="O1932" s="27"/>
      <c r="P1932" s="27"/>
      <c r="Q1932" s="27"/>
      <c r="R1932" s="27"/>
      <c r="S1932" s="27"/>
      <c r="T1932" s="27"/>
      <c r="U1932" s="27"/>
      <c r="V1932" s="27"/>
      <c r="W1932" s="27"/>
      <c r="X1932" s="27"/>
      <c r="Y1932" s="27"/>
      <c r="Z1932" s="27"/>
      <c r="AA1932" s="27"/>
      <c r="AB1932" s="27"/>
      <c r="AC1932" s="27"/>
      <c r="AD1932" s="27"/>
      <c r="AI1932">
        <f t="shared" si="768"/>
        <v>0</v>
      </c>
      <c r="AJ1932">
        <f t="shared" si="769"/>
        <v>0</v>
      </c>
      <c r="AK1932">
        <f t="shared" si="770"/>
        <v>0</v>
      </c>
      <c r="AL1932">
        <f t="shared" si="753"/>
        <v>0</v>
      </c>
      <c r="AM1932">
        <f t="shared" si="754"/>
        <v>0</v>
      </c>
      <c r="AN1932">
        <f t="shared" si="755"/>
        <v>0</v>
      </c>
      <c r="AO1932">
        <f t="shared" si="756"/>
        <v>0</v>
      </c>
      <c r="AP1932">
        <f t="shared" si="757"/>
        <v>0</v>
      </c>
      <c r="AQ1932">
        <f t="shared" si="758"/>
        <v>0</v>
      </c>
      <c r="AR1932">
        <f t="shared" si="759"/>
        <v>0</v>
      </c>
      <c r="AS1932">
        <f t="shared" si="760"/>
        <v>0</v>
      </c>
      <c r="AT1932">
        <f t="shared" si="761"/>
        <v>0</v>
      </c>
      <c r="AU1932">
        <f t="shared" si="762"/>
        <v>0</v>
      </c>
      <c r="AV1932">
        <f t="shared" si="763"/>
        <v>0</v>
      </c>
      <c r="AW1932">
        <f t="shared" si="764"/>
        <v>0</v>
      </c>
      <c r="AX1932">
        <f t="shared" si="765"/>
        <v>0</v>
      </c>
      <c r="AY1932">
        <f t="shared" si="766"/>
        <v>0</v>
      </c>
      <c r="AZ1932">
        <f t="shared" si="767"/>
        <v>0</v>
      </c>
    </row>
    <row r="1933" spans="1:52" ht="15" customHeight="1">
      <c r="A1933" s="245"/>
      <c r="B1933" s="9"/>
      <c r="C1933" s="270" t="s">
        <v>1132</v>
      </c>
      <c r="D1933" s="389" t="str">
        <f t="shared" si="771"/>
        <v/>
      </c>
      <c r="E1933" s="390"/>
      <c r="F1933" s="391"/>
      <c r="G1933" s="480" t="str">
        <f t="shared" si="772"/>
        <v/>
      </c>
      <c r="H1933" s="481"/>
      <c r="I1933" s="481"/>
      <c r="J1933" s="481"/>
      <c r="K1933" s="481"/>
      <c r="L1933" s="482"/>
      <c r="M1933" s="27"/>
      <c r="N1933" s="27"/>
      <c r="O1933" s="27"/>
      <c r="P1933" s="27"/>
      <c r="Q1933" s="27"/>
      <c r="R1933" s="27"/>
      <c r="S1933" s="27"/>
      <c r="T1933" s="27"/>
      <c r="U1933" s="27"/>
      <c r="V1933" s="27"/>
      <c r="W1933" s="27"/>
      <c r="X1933" s="27"/>
      <c r="Y1933" s="27"/>
      <c r="Z1933" s="27"/>
      <c r="AA1933" s="27"/>
      <c r="AB1933" s="27"/>
      <c r="AC1933" s="27"/>
      <c r="AD1933" s="27"/>
      <c r="AI1933">
        <f t="shared" si="768"/>
        <v>0</v>
      </c>
      <c r="AJ1933">
        <f t="shared" si="769"/>
        <v>0</v>
      </c>
      <c r="AK1933">
        <f t="shared" si="770"/>
        <v>0</v>
      </c>
      <c r="AL1933">
        <f t="shared" si="753"/>
        <v>0</v>
      </c>
      <c r="AM1933">
        <f t="shared" si="754"/>
        <v>0</v>
      </c>
      <c r="AN1933">
        <f t="shared" si="755"/>
        <v>0</v>
      </c>
      <c r="AO1933">
        <f t="shared" si="756"/>
        <v>0</v>
      </c>
      <c r="AP1933">
        <f t="shared" si="757"/>
        <v>0</v>
      </c>
      <c r="AQ1933">
        <f t="shared" si="758"/>
        <v>0</v>
      </c>
      <c r="AR1933">
        <f t="shared" si="759"/>
        <v>0</v>
      </c>
      <c r="AS1933">
        <f t="shared" si="760"/>
        <v>0</v>
      </c>
      <c r="AT1933">
        <f t="shared" si="761"/>
        <v>0</v>
      </c>
      <c r="AU1933">
        <f t="shared" si="762"/>
        <v>0</v>
      </c>
      <c r="AV1933">
        <f t="shared" si="763"/>
        <v>0</v>
      </c>
      <c r="AW1933">
        <f t="shared" si="764"/>
        <v>0</v>
      </c>
      <c r="AX1933">
        <f t="shared" si="765"/>
        <v>0</v>
      </c>
      <c r="AY1933">
        <f t="shared" si="766"/>
        <v>0</v>
      </c>
      <c r="AZ1933">
        <f t="shared" si="767"/>
        <v>0</v>
      </c>
    </row>
    <row r="1934" spans="1:52" ht="15" customHeight="1">
      <c r="A1934" s="245"/>
      <c r="B1934" s="9"/>
      <c r="C1934" s="270" t="s">
        <v>1133</v>
      </c>
      <c r="D1934" s="389" t="str">
        <f t="shared" si="771"/>
        <v/>
      </c>
      <c r="E1934" s="390"/>
      <c r="F1934" s="391"/>
      <c r="G1934" s="480" t="str">
        <f t="shared" si="772"/>
        <v/>
      </c>
      <c r="H1934" s="481"/>
      <c r="I1934" s="481"/>
      <c r="J1934" s="481"/>
      <c r="K1934" s="481"/>
      <c r="L1934" s="482"/>
      <c r="M1934" s="27"/>
      <c r="N1934" s="27"/>
      <c r="O1934" s="27"/>
      <c r="P1934" s="27"/>
      <c r="Q1934" s="27"/>
      <c r="R1934" s="27"/>
      <c r="S1934" s="27"/>
      <c r="T1934" s="27"/>
      <c r="U1934" s="27"/>
      <c r="V1934" s="27"/>
      <c r="W1934" s="27"/>
      <c r="X1934" s="27"/>
      <c r="Y1934" s="27"/>
      <c r="Z1934" s="27"/>
      <c r="AA1934" s="27"/>
      <c r="AB1934" s="27"/>
      <c r="AC1934" s="27"/>
      <c r="AD1934" s="27"/>
      <c r="AI1934">
        <f t="shared" si="768"/>
        <v>0</v>
      </c>
      <c r="AJ1934">
        <f t="shared" si="769"/>
        <v>0</v>
      </c>
      <c r="AK1934">
        <f t="shared" si="770"/>
        <v>0</v>
      </c>
      <c r="AL1934">
        <f t="shared" si="753"/>
        <v>0</v>
      </c>
      <c r="AM1934">
        <f t="shared" si="754"/>
        <v>0</v>
      </c>
      <c r="AN1934">
        <f t="shared" si="755"/>
        <v>0</v>
      </c>
      <c r="AO1934">
        <f t="shared" si="756"/>
        <v>0</v>
      </c>
      <c r="AP1934">
        <f t="shared" si="757"/>
        <v>0</v>
      </c>
      <c r="AQ1934">
        <f t="shared" si="758"/>
        <v>0</v>
      </c>
      <c r="AR1934">
        <f t="shared" si="759"/>
        <v>0</v>
      </c>
      <c r="AS1934">
        <f t="shared" si="760"/>
        <v>0</v>
      </c>
      <c r="AT1934">
        <f t="shared" si="761"/>
        <v>0</v>
      </c>
      <c r="AU1934">
        <f t="shared" si="762"/>
        <v>0</v>
      </c>
      <c r="AV1934">
        <f t="shared" si="763"/>
        <v>0</v>
      </c>
      <c r="AW1934">
        <f t="shared" si="764"/>
        <v>0</v>
      </c>
      <c r="AX1934">
        <f t="shared" si="765"/>
        <v>0</v>
      </c>
      <c r="AY1934">
        <f t="shared" si="766"/>
        <v>0</v>
      </c>
      <c r="AZ1934">
        <f t="shared" si="767"/>
        <v>0</v>
      </c>
    </row>
    <row r="1935" spans="1:52" ht="15" customHeight="1">
      <c r="A1935" s="245"/>
      <c r="B1935" s="9"/>
      <c r="C1935" s="270" t="s">
        <v>1134</v>
      </c>
      <c r="D1935" s="389" t="str">
        <f t="shared" si="771"/>
        <v/>
      </c>
      <c r="E1935" s="390"/>
      <c r="F1935" s="391"/>
      <c r="G1935" s="480" t="str">
        <f t="shared" si="772"/>
        <v/>
      </c>
      <c r="H1935" s="481"/>
      <c r="I1935" s="481"/>
      <c r="J1935" s="481"/>
      <c r="K1935" s="481"/>
      <c r="L1935" s="482"/>
      <c r="M1935" s="27"/>
      <c r="N1935" s="27"/>
      <c r="O1935" s="27"/>
      <c r="P1935" s="27"/>
      <c r="Q1935" s="27"/>
      <c r="R1935" s="27"/>
      <c r="S1935" s="27"/>
      <c r="T1935" s="27"/>
      <c r="U1935" s="27"/>
      <c r="V1935" s="27"/>
      <c r="W1935" s="27"/>
      <c r="X1935" s="27"/>
      <c r="Y1935" s="27"/>
      <c r="Z1935" s="27"/>
      <c r="AA1935" s="27"/>
      <c r="AB1935" s="27"/>
      <c r="AC1935" s="27"/>
      <c r="AD1935" s="27"/>
      <c r="AI1935">
        <f t="shared" si="768"/>
        <v>0</v>
      </c>
      <c r="AJ1935">
        <f t="shared" si="769"/>
        <v>0</v>
      </c>
      <c r="AK1935">
        <f t="shared" si="770"/>
        <v>0</v>
      </c>
      <c r="AL1935">
        <f t="shared" si="753"/>
        <v>0</v>
      </c>
      <c r="AM1935">
        <f t="shared" si="754"/>
        <v>0</v>
      </c>
      <c r="AN1935">
        <f t="shared" si="755"/>
        <v>0</v>
      </c>
      <c r="AO1935">
        <f t="shared" si="756"/>
        <v>0</v>
      </c>
      <c r="AP1935">
        <f t="shared" si="757"/>
        <v>0</v>
      </c>
      <c r="AQ1935">
        <f t="shared" si="758"/>
        <v>0</v>
      </c>
      <c r="AR1935">
        <f t="shared" si="759"/>
        <v>0</v>
      </c>
      <c r="AS1935">
        <f t="shared" si="760"/>
        <v>0</v>
      </c>
      <c r="AT1935">
        <f t="shared" si="761"/>
        <v>0</v>
      </c>
      <c r="AU1935">
        <f t="shared" si="762"/>
        <v>0</v>
      </c>
      <c r="AV1935">
        <f t="shared" si="763"/>
        <v>0</v>
      </c>
      <c r="AW1935">
        <f t="shared" si="764"/>
        <v>0</v>
      </c>
      <c r="AX1935">
        <f t="shared" si="765"/>
        <v>0</v>
      </c>
      <c r="AY1935">
        <f t="shared" si="766"/>
        <v>0</v>
      </c>
      <c r="AZ1935">
        <f t="shared" si="767"/>
        <v>0</v>
      </c>
    </row>
    <row r="1936" spans="1:52" ht="15" customHeight="1">
      <c r="A1936" s="245"/>
      <c r="B1936" s="9"/>
      <c r="C1936" s="270" t="s">
        <v>1135</v>
      </c>
      <c r="D1936" s="389" t="str">
        <f t="shared" si="771"/>
        <v/>
      </c>
      <c r="E1936" s="390"/>
      <c r="F1936" s="391"/>
      <c r="G1936" s="480" t="str">
        <f t="shared" si="772"/>
        <v/>
      </c>
      <c r="H1936" s="481"/>
      <c r="I1936" s="481"/>
      <c r="J1936" s="481"/>
      <c r="K1936" s="481"/>
      <c r="L1936" s="482"/>
      <c r="M1936" s="27"/>
      <c r="N1936" s="27"/>
      <c r="O1936" s="27"/>
      <c r="P1936" s="27"/>
      <c r="Q1936" s="27"/>
      <c r="R1936" s="27"/>
      <c r="S1936" s="27"/>
      <c r="T1936" s="27"/>
      <c r="U1936" s="27"/>
      <c r="V1936" s="27"/>
      <c r="W1936" s="27"/>
      <c r="X1936" s="27"/>
      <c r="Y1936" s="27"/>
      <c r="Z1936" s="27"/>
      <c r="AA1936" s="27"/>
      <c r="AB1936" s="27"/>
      <c r="AC1936" s="27"/>
      <c r="AD1936" s="27"/>
      <c r="AI1936">
        <f t="shared" si="768"/>
        <v>0</v>
      </c>
      <c r="AJ1936">
        <f t="shared" si="769"/>
        <v>0</v>
      </c>
      <c r="AK1936">
        <f t="shared" si="770"/>
        <v>0</v>
      </c>
      <c r="AL1936">
        <f t="shared" si="753"/>
        <v>0</v>
      </c>
      <c r="AM1936">
        <f t="shared" si="754"/>
        <v>0</v>
      </c>
      <c r="AN1936">
        <f t="shared" si="755"/>
        <v>0</v>
      </c>
      <c r="AO1936">
        <f t="shared" si="756"/>
        <v>0</v>
      </c>
      <c r="AP1936">
        <f t="shared" si="757"/>
        <v>0</v>
      </c>
      <c r="AQ1936">
        <f t="shared" si="758"/>
        <v>0</v>
      </c>
      <c r="AR1936">
        <f t="shared" si="759"/>
        <v>0</v>
      </c>
      <c r="AS1936">
        <f t="shared" si="760"/>
        <v>0</v>
      </c>
      <c r="AT1936">
        <f t="shared" si="761"/>
        <v>0</v>
      </c>
      <c r="AU1936">
        <f t="shared" si="762"/>
        <v>0</v>
      </c>
      <c r="AV1936">
        <f t="shared" si="763"/>
        <v>0</v>
      </c>
      <c r="AW1936">
        <f t="shared" si="764"/>
        <v>0</v>
      </c>
      <c r="AX1936">
        <f t="shared" si="765"/>
        <v>0</v>
      </c>
      <c r="AY1936">
        <f t="shared" si="766"/>
        <v>0</v>
      </c>
      <c r="AZ1936">
        <f t="shared" si="767"/>
        <v>0</v>
      </c>
    </row>
    <row r="1937" spans="1:52" ht="15" customHeight="1">
      <c r="A1937" s="245"/>
      <c r="B1937" s="9"/>
      <c r="C1937" s="270" t="s">
        <v>1136</v>
      </c>
      <c r="D1937" s="389" t="str">
        <f t="shared" si="771"/>
        <v/>
      </c>
      <c r="E1937" s="390"/>
      <c r="F1937" s="391"/>
      <c r="G1937" s="480" t="str">
        <f t="shared" si="772"/>
        <v/>
      </c>
      <c r="H1937" s="481"/>
      <c r="I1937" s="481"/>
      <c r="J1937" s="481"/>
      <c r="K1937" s="481"/>
      <c r="L1937" s="482"/>
      <c r="M1937" s="27"/>
      <c r="N1937" s="27"/>
      <c r="O1937" s="27"/>
      <c r="P1937" s="27"/>
      <c r="Q1937" s="27"/>
      <c r="R1937" s="27"/>
      <c r="S1937" s="27"/>
      <c r="T1937" s="27"/>
      <c r="U1937" s="27"/>
      <c r="V1937" s="27"/>
      <c r="W1937" s="27"/>
      <c r="X1937" s="27"/>
      <c r="Y1937" s="27"/>
      <c r="Z1937" s="27"/>
      <c r="AA1937" s="27"/>
      <c r="AB1937" s="27"/>
      <c r="AC1937" s="27"/>
      <c r="AD1937" s="27"/>
      <c r="AI1937">
        <f t="shared" si="768"/>
        <v>0</v>
      </c>
      <c r="AJ1937">
        <f t="shared" si="769"/>
        <v>0</v>
      </c>
      <c r="AK1937">
        <f t="shared" si="770"/>
        <v>0</v>
      </c>
      <c r="AL1937">
        <f t="shared" si="753"/>
        <v>0</v>
      </c>
      <c r="AM1937">
        <f t="shared" si="754"/>
        <v>0</v>
      </c>
      <c r="AN1937">
        <f t="shared" si="755"/>
        <v>0</v>
      </c>
      <c r="AO1937">
        <f t="shared" si="756"/>
        <v>0</v>
      </c>
      <c r="AP1937">
        <f t="shared" si="757"/>
        <v>0</v>
      </c>
      <c r="AQ1937">
        <f t="shared" si="758"/>
        <v>0</v>
      </c>
      <c r="AR1937">
        <f t="shared" si="759"/>
        <v>0</v>
      </c>
      <c r="AS1937">
        <f t="shared" si="760"/>
        <v>0</v>
      </c>
      <c r="AT1937">
        <f t="shared" si="761"/>
        <v>0</v>
      </c>
      <c r="AU1937">
        <f t="shared" si="762"/>
        <v>0</v>
      </c>
      <c r="AV1937">
        <f t="shared" si="763"/>
        <v>0</v>
      </c>
      <c r="AW1937">
        <f t="shared" si="764"/>
        <v>0</v>
      </c>
      <c r="AX1937">
        <f t="shared" si="765"/>
        <v>0</v>
      </c>
      <c r="AY1937">
        <f t="shared" si="766"/>
        <v>0</v>
      </c>
      <c r="AZ1937">
        <f t="shared" si="767"/>
        <v>0</v>
      </c>
    </row>
    <row r="1938" spans="1:52" ht="15" customHeight="1">
      <c r="A1938" s="245"/>
      <c r="B1938" s="9"/>
      <c r="C1938" s="270" t="s">
        <v>1137</v>
      </c>
      <c r="D1938" s="389" t="str">
        <f t="shared" si="771"/>
        <v/>
      </c>
      <c r="E1938" s="390"/>
      <c r="F1938" s="391"/>
      <c r="G1938" s="480" t="str">
        <f t="shared" si="772"/>
        <v/>
      </c>
      <c r="H1938" s="481"/>
      <c r="I1938" s="481"/>
      <c r="J1938" s="481"/>
      <c r="K1938" s="481"/>
      <c r="L1938" s="482"/>
      <c r="M1938" s="27"/>
      <c r="N1938" s="27"/>
      <c r="O1938" s="27"/>
      <c r="P1938" s="27"/>
      <c r="Q1938" s="27"/>
      <c r="R1938" s="27"/>
      <c r="S1938" s="27"/>
      <c r="T1938" s="27"/>
      <c r="U1938" s="27"/>
      <c r="V1938" s="27"/>
      <c r="W1938" s="27"/>
      <c r="X1938" s="27"/>
      <c r="Y1938" s="27"/>
      <c r="Z1938" s="27"/>
      <c r="AA1938" s="27"/>
      <c r="AB1938" s="27"/>
      <c r="AC1938" s="27"/>
      <c r="AD1938" s="27"/>
      <c r="AI1938">
        <f t="shared" si="768"/>
        <v>0</v>
      </c>
      <c r="AJ1938">
        <f t="shared" si="769"/>
        <v>0</v>
      </c>
      <c r="AK1938">
        <f t="shared" si="770"/>
        <v>0</v>
      </c>
      <c r="AL1938">
        <f t="shared" si="753"/>
        <v>0</v>
      </c>
      <c r="AM1938">
        <f t="shared" si="754"/>
        <v>0</v>
      </c>
      <c r="AN1938">
        <f t="shared" si="755"/>
        <v>0</v>
      </c>
      <c r="AO1938">
        <f t="shared" si="756"/>
        <v>0</v>
      </c>
      <c r="AP1938">
        <f t="shared" si="757"/>
        <v>0</v>
      </c>
      <c r="AQ1938">
        <f t="shared" si="758"/>
        <v>0</v>
      </c>
      <c r="AR1938">
        <f t="shared" si="759"/>
        <v>0</v>
      </c>
      <c r="AS1938">
        <f t="shared" si="760"/>
        <v>0</v>
      </c>
      <c r="AT1938">
        <f t="shared" si="761"/>
        <v>0</v>
      </c>
      <c r="AU1938">
        <f t="shared" si="762"/>
        <v>0</v>
      </c>
      <c r="AV1938">
        <f t="shared" si="763"/>
        <v>0</v>
      </c>
      <c r="AW1938">
        <f t="shared" si="764"/>
        <v>0</v>
      </c>
      <c r="AX1938">
        <f t="shared" si="765"/>
        <v>0</v>
      </c>
      <c r="AY1938">
        <f t="shared" si="766"/>
        <v>0</v>
      </c>
      <c r="AZ1938">
        <f t="shared" si="767"/>
        <v>0</v>
      </c>
    </row>
    <row r="1939" spans="1:52" ht="15" customHeight="1">
      <c r="A1939" s="245"/>
      <c r="B1939" s="9"/>
      <c r="C1939" s="270" t="s">
        <v>1138</v>
      </c>
      <c r="D1939" s="389" t="str">
        <f t="shared" si="771"/>
        <v/>
      </c>
      <c r="E1939" s="390"/>
      <c r="F1939" s="391"/>
      <c r="G1939" s="480" t="str">
        <f t="shared" si="772"/>
        <v/>
      </c>
      <c r="H1939" s="481"/>
      <c r="I1939" s="481"/>
      <c r="J1939" s="481"/>
      <c r="K1939" s="481"/>
      <c r="L1939" s="482"/>
      <c r="M1939" s="27"/>
      <c r="N1939" s="27"/>
      <c r="O1939" s="27"/>
      <c r="P1939" s="27"/>
      <c r="Q1939" s="27"/>
      <c r="R1939" s="27"/>
      <c r="S1939" s="27"/>
      <c r="T1939" s="27"/>
      <c r="U1939" s="27"/>
      <c r="V1939" s="27"/>
      <c r="W1939" s="27"/>
      <c r="X1939" s="27"/>
      <c r="Y1939" s="27"/>
      <c r="Z1939" s="27"/>
      <c r="AA1939" s="27"/>
      <c r="AB1939" s="27"/>
      <c r="AC1939" s="27"/>
      <c r="AD1939" s="27"/>
      <c r="AI1939">
        <f t="shared" si="768"/>
        <v>0</v>
      </c>
      <c r="AJ1939">
        <f t="shared" si="769"/>
        <v>0</v>
      </c>
      <c r="AK1939">
        <f t="shared" si="770"/>
        <v>0</v>
      </c>
      <c r="AL1939">
        <f t="shared" si="753"/>
        <v>0</v>
      </c>
      <c r="AM1939">
        <f t="shared" si="754"/>
        <v>0</v>
      </c>
      <c r="AN1939">
        <f t="shared" si="755"/>
        <v>0</v>
      </c>
      <c r="AO1939">
        <f t="shared" si="756"/>
        <v>0</v>
      </c>
      <c r="AP1939">
        <f t="shared" si="757"/>
        <v>0</v>
      </c>
      <c r="AQ1939">
        <f t="shared" si="758"/>
        <v>0</v>
      </c>
      <c r="AR1939">
        <f t="shared" si="759"/>
        <v>0</v>
      </c>
      <c r="AS1939">
        <f t="shared" si="760"/>
        <v>0</v>
      </c>
      <c r="AT1939">
        <f t="shared" si="761"/>
        <v>0</v>
      </c>
      <c r="AU1939">
        <f t="shared" si="762"/>
        <v>0</v>
      </c>
      <c r="AV1939">
        <f t="shared" si="763"/>
        <v>0</v>
      </c>
      <c r="AW1939">
        <f t="shared" si="764"/>
        <v>0</v>
      </c>
      <c r="AX1939">
        <f t="shared" si="765"/>
        <v>0</v>
      </c>
      <c r="AY1939">
        <f t="shared" si="766"/>
        <v>0</v>
      </c>
      <c r="AZ1939">
        <f t="shared" si="767"/>
        <v>0</v>
      </c>
    </row>
    <row r="1940" spans="1:52" ht="15" customHeight="1">
      <c r="A1940" s="245"/>
      <c r="B1940" s="9"/>
      <c r="C1940" s="270" t="s">
        <v>1139</v>
      </c>
      <c r="D1940" s="389" t="str">
        <f t="shared" si="771"/>
        <v/>
      </c>
      <c r="E1940" s="390"/>
      <c r="F1940" s="391"/>
      <c r="G1940" s="480" t="str">
        <f t="shared" si="772"/>
        <v/>
      </c>
      <c r="H1940" s="481"/>
      <c r="I1940" s="481"/>
      <c r="J1940" s="481"/>
      <c r="K1940" s="481"/>
      <c r="L1940" s="482"/>
      <c r="M1940" s="27"/>
      <c r="N1940" s="27"/>
      <c r="O1940" s="27"/>
      <c r="P1940" s="27"/>
      <c r="Q1940" s="27"/>
      <c r="R1940" s="27"/>
      <c r="S1940" s="27"/>
      <c r="T1940" s="27"/>
      <c r="U1940" s="27"/>
      <c r="V1940" s="27"/>
      <c r="W1940" s="27"/>
      <c r="X1940" s="27"/>
      <c r="Y1940" s="27"/>
      <c r="Z1940" s="27"/>
      <c r="AA1940" s="27"/>
      <c r="AB1940" s="27"/>
      <c r="AC1940" s="27"/>
      <c r="AD1940" s="27"/>
      <c r="AI1940">
        <f t="shared" si="768"/>
        <v>0</v>
      </c>
      <c r="AJ1940">
        <f t="shared" si="769"/>
        <v>0</v>
      </c>
      <c r="AK1940">
        <f t="shared" si="770"/>
        <v>0</v>
      </c>
      <c r="AL1940">
        <f t="shared" si="753"/>
        <v>0</v>
      </c>
      <c r="AM1940">
        <f t="shared" si="754"/>
        <v>0</v>
      </c>
      <c r="AN1940">
        <f t="shared" si="755"/>
        <v>0</v>
      </c>
      <c r="AO1940">
        <f t="shared" si="756"/>
        <v>0</v>
      </c>
      <c r="AP1940">
        <f t="shared" si="757"/>
        <v>0</v>
      </c>
      <c r="AQ1940">
        <f t="shared" si="758"/>
        <v>0</v>
      </c>
      <c r="AR1940">
        <f t="shared" si="759"/>
        <v>0</v>
      </c>
      <c r="AS1940">
        <f t="shared" si="760"/>
        <v>0</v>
      </c>
      <c r="AT1940">
        <f t="shared" si="761"/>
        <v>0</v>
      </c>
      <c r="AU1940">
        <f t="shared" si="762"/>
        <v>0</v>
      </c>
      <c r="AV1940">
        <f t="shared" si="763"/>
        <v>0</v>
      </c>
      <c r="AW1940">
        <f t="shared" si="764"/>
        <v>0</v>
      </c>
      <c r="AX1940">
        <f t="shared" si="765"/>
        <v>0</v>
      </c>
      <c r="AY1940">
        <f t="shared" si="766"/>
        <v>0</v>
      </c>
      <c r="AZ1940">
        <f t="shared" si="767"/>
        <v>0</v>
      </c>
    </row>
    <row r="1941" spans="1:52" ht="15" customHeight="1">
      <c r="A1941" s="245"/>
      <c r="B1941" s="9"/>
      <c r="C1941" s="270" t="s">
        <v>1140</v>
      </c>
      <c r="D1941" s="389" t="str">
        <f t="shared" si="771"/>
        <v/>
      </c>
      <c r="E1941" s="390"/>
      <c r="F1941" s="391"/>
      <c r="G1941" s="480" t="str">
        <f t="shared" si="772"/>
        <v/>
      </c>
      <c r="H1941" s="481"/>
      <c r="I1941" s="481"/>
      <c r="J1941" s="481"/>
      <c r="K1941" s="481"/>
      <c r="L1941" s="482"/>
      <c r="M1941" s="27"/>
      <c r="N1941" s="27"/>
      <c r="O1941" s="27"/>
      <c r="P1941" s="27"/>
      <c r="Q1941" s="27"/>
      <c r="R1941" s="27"/>
      <c r="S1941" s="27"/>
      <c r="T1941" s="27"/>
      <c r="U1941" s="27"/>
      <c r="V1941" s="27"/>
      <c r="W1941" s="27"/>
      <c r="X1941" s="27"/>
      <c r="Y1941" s="27"/>
      <c r="Z1941" s="27"/>
      <c r="AA1941" s="27"/>
      <c r="AB1941" s="27"/>
      <c r="AC1941" s="27"/>
      <c r="AD1941" s="27"/>
      <c r="AI1941">
        <f t="shared" si="768"/>
        <v>0</v>
      </c>
      <c r="AJ1941">
        <f t="shared" si="769"/>
        <v>0</v>
      </c>
      <c r="AK1941">
        <f t="shared" si="770"/>
        <v>0</v>
      </c>
      <c r="AL1941">
        <f t="shared" si="753"/>
        <v>0</v>
      </c>
      <c r="AM1941">
        <f t="shared" si="754"/>
        <v>0</v>
      </c>
      <c r="AN1941">
        <f t="shared" si="755"/>
        <v>0</v>
      </c>
      <c r="AO1941">
        <f t="shared" si="756"/>
        <v>0</v>
      </c>
      <c r="AP1941">
        <f t="shared" si="757"/>
        <v>0</v>
      </c>
      <c r="AQ1941">
        <f t="shared" si="758"/>
        <v>0</v>
      </c>
      <c r="AR1941">
        <f t="shared" si="759"/>
        <v>0</v>
      </c>
      <c r="AS1941">
        <f t="shared" si="760"/>
        <v>0</v>
      </c>
      <c r="AT1941">
        <f t="shared" si="761"/>
        <v>0</v>
      </c>
      <c r="AU1941">
        <f t="shared" si="762"/>
        <v>0</v>
      </c>
      <c r="AV1941">
        <f t="shared" si="763"/>
        <v>0</v>
      </c>
      <c r="AW1941">
        <f t="shared" si="764"/>
        <v>0</v>
      </c>
      <c r="AX1941">
        <f t="shared" si="765"/>
        <v>0</v>
      </c>
      <c r="AY1941">
        <f t="shared" si="766"/>
        <v>0</v>
      </c>
      <c r="AZ1941">
        <f t="shared" si="767"/>
        <v>0</v>
      </c>
    </row>
    <row r="1942" spans="1:52" ht="15" customHeight="1">
      <c r="A1942" s="245"/>
      <c r="B1942" s="9"/>
      <c r="C1942" s="270" t="s">
        <v>1141</v>
      </c>
      <c r="D1942" s="389" t="str">
        <f t="shared" si="771"/>
        <v/>
      </c>
      <c r="E1942" s="390"/>
      <c r="F1942" s="391"/>
      <c r="G1942" s="480" t="str">
        <f t="shared" si="772"/>
        <v/>
      </c>
      <c r="H1942" s="481"/>
      <c r="I1942" s="481"/>
      <c r="J1942" s="481"/>
      <c r="K1942" s="481"/>
      <c r="L1942" s="482"/>
      <c r="M1942" s="27"/>
      <c r="N1942" s="27"/>
      <c r="O1942" s="27"/>
      <c r="P1942" s="27"/>
      <c r="Q1942" s="27"/>
      <c r="R1942" s="27"/>
      <c r="S1942" s="27"/>
      <c r="T1942" s="27"/>
      <c r="U1942" s="27"/>
      <c r="V1942" s="27"/>
      <c r="W1942" s="27"/>
      <c r="X1942" s="27"/>
      <c r="Y1942" s="27"/>
      <c r="Z1942" s="27"/>
      <c r="AA1942" s="27"/>
      <c r="AB1942" s="27"/>
      <c r="AC1942" s="27"/>
      <c r="AD1942" s="27"/>
      <c r="AI1942">
        <f t="shared" si="768"/>
        <v>0</v>
      </c>
      <c r="AJ1942">
        <f t="shared" si="769"/>
        <v>0</v>
      </c>
      <c r="AK1942">
        <f t="shared" si="770"/>
        <v>0</v>
      </c>
      <c r="AL1942">
        <f t="shared" si="753"/>
        <v>0</v>
      </c>
      <c r="AM1942">
        <f t="shared" si="754"/>
        <v>0</v>
      </c>
      <c r="AN1942">
        <f t="shared" si="755"/>
        <v>0</v>
      </c>
      <c r="AO1942">
        <f t="shared" si="756"/>
        <v>0</v>
      </c>
      <c r="AP1942">
        <f t="shared" si="757"/>
        <v>0</v>
      </c>
      <c r="AQ1942">
        <f t="shared" si="758"/>
        <v>0</v>
      </c>
      <c r="AR1942">
        <f t="shared" si="759"/>
        <v>0</v>
      </c>
      <c r="AS1942">
        <f t="shared" si="760"/>
        <v>0</v>
      </c>
      <c r="AT1942">
        <f t="shared" si="761"/>
        <v>0</v>
      </c>
      <c r="AU1942">
        <f t="shared" si="762"/>
        <v>0</v>
      </c>
      <c r="AV1942">
        <f t="shared" si="763"/>
        <v>0</v>
      </c>
      <c r="AW1942">
        <f t="shared" si="764"/>
        <v>0</v>
      </c>
      <c r="AX1942">
        <f t="shared" si="765"/>
        <v>0</v>
      </c>
      <c r="AY1942">
        <f t="shared" si="766"/>
        <v>0</v>
      </c>
      <c r="AZ1942">
        <f t="shared" si="767"/>
        <v>0</v>
      </c>
    </row>
    <row r="1943" spans="1:52" ht="15" customHeight="1">
      <c r="A1943" s="245"/>
      <c r="B1943" s="9"/>
      <c r="C1943" s="270" t="s">
        <v>1142</v>
      </c>
      <c r="D1943" s="389" t="str">
        <f t="shared" si="771"/>
        <v/>
      </c>
      <c r="E1943" s="390"/>
      <c r="F1943" s="391"/>
      <c r="G1943" s="480" t="str">
        <f t="shared" si="772"/>
        <v/>
      </c>
      <c r="H1943" s="481"/>
      <c r="I1943" s="481"/>
      <c r="J1943" s="481"/>
      <c r="K1943" s="481"/>
      <c r="L1943" s="482"/>
      <c r="M1943" s="27"/>
      <c r="N1943" s="27"/>
      <c r="O1943" s="27"/>
      <c r="P1943" s="27"/>
      <c r="Q1943" s="27"/>
      <c r="R1943" s="27"/>
      <c r="S1943" s="27"/>
      <c r="T1943" s="27"/>
      <c r="U1943" s="27"/>
      <c r="V1943" s="27"/>
      <c r="W1943" s="27"/>
      <c r="X1943" s="27"/>
      <c r="Y1943" s="27"/>
      <c r="Z1943" s="27"/>
      <c r="AA1943" s="27"/>
      <c r="AB1943" s="27"/>
      <c r="AC1943" s="27"/>
      <c r="AD1943" s="27"/>
      <c r="AI1943">
        <f t="shared" si="768"/>
        <v>0</v>
      </c>
      <c r="AJ1943">
        <f t="shared" si="769"/>
        <v>0</v>
      </c>
      <c r="AK1943">
        <f t="shared" si="770"/>
        <v>0</v>
      </c>
      <c r="AL1943">
        <f t="shared" si="753"/>
        <v>0</v>
      </c>
      <c r="AM1943">
        <f t="shared" si="754"/>
        <v>0</v>
      </c>
      <c r="AN1943">
        <f t="shared" si="755"/>
        <v>0</v>
      </c>
      <c r="AO1943">
        <f t="shared" si="756"/>
        <v>0</v>
      </c>
      <c r="AP1943">
        <f t="shared" si="757"/>
        <v>0</v>
      </c>
      <c r="AQ1943">
        <f t="shared" si="758"/>
        <v>0</v>
      </c>
      <c r="AR1943">
        <f t="shared" si="759"/>
        <v>0</v>
      </c>
      <c r="AS1943">
        <f t="shared" si="760"/>
        <v>0</v>
      </c>
      <c r="AT1943">
        <f t="shared" si="761"/>
        <v>0</v>
      </c>
      <c r="AU1943">
        <f t="shared" si="762"/>
        <v>0</v>
      </c>
      <c r="AV1943">
        <f t="shared" si="763"/>
        <v>0</v>
      </c>
      <c r="AW1943">
        <f t="shared" si="764"/>
        <v>0</v>
      </c>
      <c r="AX1943">
        <f t="shared" si="765"/>
        <v>0</v>
      </c>
      <c r="AY1943">
        <f t="shared" si="766"/>
        <v>0</v>
      </c>
      <c r="AZ1943">
        <f t="shared" si="767"/>
        <v>0</v>
      </c>
    </row>
    <row r="1944" spans="1:52" ht="15" customHeight="1">
      <c r="A1944" s="245"/>
      <c r="B1944" s="9"/>
      <c r="C1944" s="270" t="s">
        <v>1143</v>
      </c>
      <c r="D1944" s="389" t="str">
        <f t="shared" si="771"/>
        <v/>
      </c>
      <c r="E1944" s="390"/>
      <c r="F1944" s="391"/>
      <c r="G1944" s="480" t="str">
        <f t="shared" si="772"/>
        <v/>
      </c>
      <c r="H1944" s="481"/>
      <c r="I1944" s="481"/>
      <c r="J1944" s="481"/>
      <c r="K1944" s="481"/>
      <c r="L1944" s="482"/>
      <c r="M1944" s="27"/>
      <c r="N1944" s="27"/>
      <c r="O1944" s="27"/>
      <c r="P1944" s="27"/>
      <c r="Q1944" s="27"/>
      <c r="R1944" s="27"/>
      <c r="S1944" s="27"/>
      <c r="T1944" s="27"/>
      <c r="U1944" s="27"/>
      <c r="V1944" s="27"/>
      <c r="W1944" s="27"/>
      <c r="X1944" s="27"/>
      <c r="Y1944" s="27"/>
      <c r="Z1944" s="27"/>
      <c r="AA1944" s="27"/>
      <c r="AB1944" s="27"/>
      <c r="AC1944" s="27"/>
      <c r="AD1944" s="27"/>
      <c r="AI1944">
        <f t="shared" si="768"/>
        <v>0</v>
      </c>
      <c r="AJ1944">
        <f t="shared" si="769"/>
        <v>0</v>
      </c>
      <c r="AK1944">
        <f t="shared" si="770"/>
        <v>0</v>
      </c>
      <c r="AL1944">
        <f t="shared" si="753"/>
        <v>0</v>
      </c>
      <c r="AM1944">
        <f t="shared" si="754"/>
        <v>0</v>
      </c>
      <c r="AN1944">
        <f t="shared" si="755"/>
        <v>0</v>
      </c>
      <c r="AO1944">
        <f t="shared" si="756"/>
        <v>0</v>
      </c>
      <c r="AP1944">
        <f t="shared" si="757"/>
        <v>0</v>
      </c>
      <c r="AQ1944">
        <f t="shared" si="758"/>
        <v>0</v>
      </c>
      <c r="AR1944">
        <f t="shared" si="759"/>
        <v>0</v>
      </c>
      <c r="AS1944">
        <f t="shared" si="760"/>
        <v>0</v>
      </c>
      <c r="AT1944">
        <f t="shared" si="761"/>
        <v>0</v>
      </c>
      <c r="AU1944">
        <f t="shared" si="762"/>
        <v>0</v>
      </c>
      <c r="AV1944">
        <f t="shared" si="763"/>
        <v>0</v>
      </c>
      <c r="AW1944">
        <f t="shared" si="764"/>
        <v>0</v>
      </c>
      <c r="AX1944">
        <f t="shared" si="765"/>
        <v>0</v>
      </c>
      <c r="AY1944">
        <f t="shared" si="766"/>
        <v>0</v>
      </c>
      <c r="AZ1944">
        <f t="shared" si="767"/>
        <v>0</v>
      </c>
    </row>
    <row r="1945" spans="1:52" ht="15" customHeight="1">
      <c r="A1945" s="245"/>
      <c r="B1945" s="9"/>
      <c r="C1945" s="270" t="s">
        <v>1144</v>
      </c>
      <c r="D1945" s="389" t="str">
        <f t="shared" si="771"/>
        <v/>
      </c>
      <c r="E1945" s="390"/>
      <c r="F1945" s="391"/>
      <c r="G1945" s="480" t="str">
        <f t="shared" si="772"/>
        <v/>
      </c>
      <c r="H1945" s="481"/>
      <c r="I1945" s="481"/>
      <c r="J1945" s="481"/>
      <c r="K1945" s="481"/>
      <c r="L1945" s="482"/>
      <c r="M1945" s="27"/>
      <c r="N1945" s="27"/>
      <c r="O1945" s="27"/>
      <c r="P1945" s="27"/>
      <c r="Q1945" s="27"/>
      <c r="R1945" s="27"/>
      <c r="S1945" s="27"/>
      <c r="T1945" s="27"/>
      <c r="U1945" s="27"/>
      <c r="V1945" s="27"/>
      <c r="W1945" s="27"/>
      <c r="X1945" s="27"/>
      <c r="Y1945" s="27"/>
      <c r="Z1945" s="27"/>
      <c r="AA1945" s="27"/>
      <c r="AB1945" s="27"/>
      <c r="AC1945" s="27"/>
      <c r="AD1945" s="27"/>
      <c r="AI1945">
        <f t="shared" si="768"/>
        <v>0</v>
      </c>
      <c r="AJ1945">
        <f t="shared" si="769"/>
        <v>0</v>
      </c>
      <c r="AK1945">
        <f t="shared" si="770"/>
        <v>0</v>
      </c>
      <c r="AL1945">
        <f t="shared" si="753"/>
        <v>0</v>
      </c>
      <c r="AM1945">
        <f t="shared" si="754"/>
        <v>0</v>
      </c>
      <c r="AN1945">
        <f t="shared" si="755"/>
        <v>0</v>
      </c>
      <c r="AO1945">
        <f t="shared" si="756"/>
        <v>0</v>
      </c>
      <c r="AP1945">
        <f t="shared" si="757"/>
        <v>0</v>
      </c>
      <c r="AQ1945">
        <f t="shared" si="758"/>
        <v>0</v>
      </c>
      <c r="AR1945">
        <f t="shared" si="759"/>
        <v>0</v>
      </c>
      <c r="AS1945">
        <f t="shared" si="760"/>
        <v>0</v>
      </c>
      <c r="AT1945">
        <f t="shared" si="761"/>
        <v>0</v>
      </c>
      <c r="AU1945">
        <f t="shared" si="762"/>
        <v>0</v>
      </c>
      <c r="AV1945">
        <f t="shared" si="763"/>
        <v>0</v>
      </c>
      <c r="AW1945">
        <f t="shared" si="764"/>
        <v>0</v>
      </c>
      <c r="AX1945">
        <f t="shared" si="765"/>
        <v>0</v>
      </c>
      <c r="AY1945">
        <f t="shared" si="766"/>
        <v>0</v>
      </c>
      <c r="AZ1945">
        <f t="shared" si="767"/>
        <v>0</v>
      </c>
    </row>
    <row r="1946" spans="1:52" ht="15" customHeight="1">
      <c r="A1946" s="245"/>
      <c r="B1946" s="9"/>
      <c r="C1946" s="270" t="s">
        <v>1145</v>
      </c>
      <c r="D1946" s="389" t="str">
        <f t="shared" si="771"/>
        <v/>
      </c>
      <c r="E1946" s="390"/>
      <c r="F1946" s="391"/>
      <c r="G1946" s="480" t="str">
        <f t="shared" si="772"/>
        <v/>
      </c>
      <c r="H1946" s="481"/>
      <c r="I1946" s="481"/>
      <c r="J1946" s="481"/>
      <c r="K1946" s="481"/>
      <c r="L1946" s="482"/>
      <c r="M1946" s="27"/>
      <c r="N1946" s="27"/>
      <c r="O1946" s="27"/>
      <c r="P1946" s="27"/>
      <c r="Q1946" s="27"/>
      <c r="R1946" s="27"/>
      <c r="S1946" s="27"/>
      <c r="T1946" s="27"/>
      <c r="U1946" s="27"/>
      <c r="V1946" s="27"/>
      <c r="W1946" s="27"/>
      <c r="X1946" s="27"/>
      <c r="Y1946" s="27"/>
      <c r="Z1946" s="27"/>
      <c r="AA1946" s="27"/>
      <c r="AB1946" s="27"/>
      <c r="AC1946" s="27"/>
      <c r="AD1946" s="27"/>
      <c r="AI1946">
        <f t="shared" si="768"/>
        <v>0</v>
      </c>
      <c r="AJ1946">
        <f t="shared" si="769"/>
        <v>0</v>
      </c>
      <c r="AK1946">
        <f t="shared" si="770"/>
        <v>0</v>
      </c>
      <c r="AL1946">
        <f t="shared" si="753"/>
        <v>0</v>
      </c>
      <c r="AM1946">
        <f t="shared" si="754"/>
        <v>0</v>
      </c>
      <c r="AN1946">
        <f t="shared" si="755"/>
        <v>0</v>
      </c>
      <c r="AO1946">
        <f t="shared" si="756"/>
        <v>0</v>
      </c>
      <c r="AP1946">
        <f t="shared" si="757"/>
        <v>0</v>
      </c>
      <c r="AQ1946">
        <f t="shared" si="758"/>
        <v>0</v>
      </c>
      <c r="AR1946">
        <f t="shared" si="759"/>
        <v>0</v>
      </c>
      <c r="AS1946">
        <f t="shared" si="760"/>
        <v>0</v>
      </c>
      <c r="AT1946">
        <f t="shared" si="761"/>
        <v>0</v>
      </c>
      <c r="AU1946">
        <f t="shared" si="762"/>
        <v>0</v>
      </c>
      <c r="AV1946">
        <f t="shared" si="763"/>
        <v>0</v>
      </c>
      <c r="AW1946">
        <f t="shared" si="764"/>
        <v>0</v>
      </c>
      <c r="AX1946">
        <f t="shared" si="765"/>
        <v>0</v>
      </c>
      <c r="AY1946">
        <f t="shared" si="766"/>
        <v>0</v>
      </c>
      <c r="AZ1946">
        <f t="shared" si="767"/>
        <v>0</v>
      </c>
    </row>
    <row r="1947" spans="1:52" ht="15" customHeight="1">
      <c r="A1947" s="245"/>
      <c r="B1947" s="9"/>
      <c r="C1947" s="270" t="s">
        <v>1146</v>
      </c>
      <c r="D1947" s="389" t="str">
        <f t="shared" si="771"/>
        <v/>
      </c>
      <c r="E1947" s="390"/>
      <c r="F1947" s="391"/>
      <c r="G1947" s="480" t="str">
        <f t="shared" si="772"/>
        <v/>
      </c>
      <c r="H1947" s="481"/>
      <c r="I1947" s="481"/>
      <c r="J1947" s="481"/>
      <c r="K1947" s="481"/>
      <c r="L1947" s="482"/>
      <c r="M1947" s="27"/>
      <c r="N1947" s="27"/>
      <c r="O1947" s="27"/>
      <c r="P1947" s="27"/>
      <c r="Q1947" s="27"/>
      <c r="R1947" s="27"/>
      <c r="S1947" s="27"/>
      <c r="T1947" s="27"/>
      <c r="U1947" s="27"/>
      <c r="V1947" s="27"/>
      <c r="W1947" s="27"/>
      <c r="X1947" s="27"/>
      <c r="Y1947" s="27"/>
      <c r="Z1947" s="27"/>
      <c r="AA1947" s="27"/>
      <c r="AB1947" s="27"/>
      <c r="AC1947" s="27"/>
      <c r="AD1947" s="27"/>
      <c r="AI1947">
        <f t="shared" si="768"/>
        <v>0</v>
      </c>
      <c r="AJ1947">
        <f t="shared" si="769"/>
        <v>0</v>
      </c>
      <c r="AK1947">
        <f t="shared" si="770"/>
        <v>0</v>
      </c>
      <c r="AL1947">
        <f t="shared" si="753"/>
        <v>0</v>
      </c>
      <c r="AM1947">
        <f t="shared" si="754"/>
        <v>0</v>
      </c>
      <c r="AN1947">
        <f t="shared" si="755"/>
        <v>0</v>
      </c>
      <c r="AO1947">
        <f t="shared" si="756"/>
        <v>0</v>
      </c>
      <c r="AP1947">
        <f t="shared" si="757"/>
        <v>0</v>
      </c>
      <c r="AQ1947">
        <f t="shared" si="758"/>
        <v>0</v>
      </c>
      <c r="AR1947">
        <f t="shared" si="759"/>
        <v>0</v>
      </c>
      <c r="AS1947">
        <f t="shared" si="760"/>
        <v>0</v>
      </c>
      <c r="AT1947">
        <f t="shared" si="761"/>
        <v>0</v>
      </c>
      <c r="AU1947">
        <f t="shared" si="762"/>
        <v>0</v>
      </c>
      <c r="AV1947">
        <f t="shared" si="763"/>
        <v>0</v>
      </c>
      <c r="AW1947">
        <f t="shared" si="764"/>
        <v>0</v>
      </c>
      <c r="AX1947">
        <f t="shared" si="765"/>
        <v>0</v>
      </c>
      <c r="AY1947">
        <f t="shared" si="766"/>
        <v>0</v>
      </c>
      <c r="AZ1947">
        <f t="shared" si="767"/>
        <v>0</v>
      </c>
    </row>
    <row r="1948" spans="1:52" ht="15" customHeight="1">
      <c r="A1948" s="245"/>
      <c r="B1948" s="9"/>
      <c r="C1948" s="270" t="s">
        <v>1147</v>
      </c>
      <c r="D1948" s="389" t="str">
        <f t="shared" si="771"/>
        <v/>
      </c>
      <c r="E1948" s="390"/>
      <c r="F1948" s="391"/>
      <c r="G1948" s="480" t="str">
        <f t="shared" si="772"/>
        <v/>
      </c>
      <c r="H1948" s="481"/>
      <c r="I1948" s="481"/>
      <c r="J1948" s="481"/>
      <c r="K1948" s="481"/>
      <c r="L1948" s="482"/>
      <c r="M1948" s="27"/>
      <c r="N1948" s="27"/>
      <c r="O1948" s="27"/>
      <c r="P1948" s="27"/>
      <c r="Q1948" s="27"/>
      <c r="R1948" s="27"/>
      <c r="S1948" s="27"/>
      <c r="T1948" s="27"/>
      <c r="U1948" s="27"/>
      <c r="V1948" s="27"/>
      <c r="W1948" s="27"/>
      <c r="X1948" s="27"/>
      <c r="Y1948" s="27"/>
      <c r="Z1948" s="27"/>
      <c r="AA1948" s="27"/>
      <c r="AB1948" s="27"/>
      <c r="AC1948" s="27"/>
      <c r="AD1948" s="27"/>
      <c r="AI1948">
        <f t="shared" si="768"/>
        <v>0</v>
      </c>
      <c r="AJ1948">
        <f t="shared" si="769"/>
        <v>0</v>
      </c>
      <c r="AK1948">
        <f t="shared" si="770"/>
        <v>0</v>
      </c>
      <c r="AL1948">
        <f t="shared" si="753"/>
        <v>0</v>
      </c>
      <c r="AM1948">
        <f t="shared" si="754"/>
        <v>0</v>
      </c>
      <c r="AN1948">
        <f t="shared" si="755"/>
        <v>0</v>
      </c>
      <c r="AO1948">
        <f t="shared" si="756"/>
        <v>0</v>
      </c>
      <c r="AP1948">
        <f t="shared" si="757"/>
        <v>0</v>
      </c>
      <c r="AQ1948">
        <f t="shared" si="758"/>
        <v>0</v>
      </c>
      <c r="AR1948">
        <f t="shared" si="759"/>
        <v>0</v>
      </c>
      <c r="AS1948">
        <f t="shared" si="760"/>
        <v>0</v>
      </c>
      <c r="AT1948">
        <f t="shared" si="761"/>
        <v>0</v>
      </c>
      <c r="AU1948">
        <f t="shared" si="762"/>
        <v>0</v>
      </c>
      <c r="AV1948">
        <f t="shared" si="763"/>
        <v>0</v>
      </c>
      <c r="AW1948">
        <f t="shared" si="764"/>
        <v>0</v>
      </c>
      <c r="AX1948">
        <f t="shared" si="765"/>
        <v>0</v>
      </c>
      <c r="AY1948">
        <f t="shared" si="766"/>
        <v>0</v>
      </c>
      <c r="AZ1948">
        <f t="shared" si="767"/>
        <v>0</v>
      </c>
    </row>
    <row r="1949" spans="1:52" ht="15" customHeight="1">
      <c r="A1949" s="245"/>
      <c r="B1949" s="9"/>
      <c r="C1949" s="270" t="s">
        <v>1148</v>
      </c>
      <c r="D1949" s="389" t="str">
        <f t="shared" si="771"/>
        <v/>
      </c>
      <c r="E1949" s="390"/>
      <c r="F1949" s="391"/>
      <c r="G1949" s="480" t="str">
        <f t="shared" si="772"/>
        <v/>
      </c>
      <c r="H1949" s="481"/>
      <c r="I1949" s="481"/>
      <c r="J1949" s="481"/>
      <c r="K1949" s="481"/>
      <c r="L1949" s="482"/>
      <c r="M1949" s="27"/>
      <c r="N1949" s="27"/>
      <c r="O1949" s="27"/>
      <c r="P1949" s="27"/>
      <c r="Q1949" s="27"/>
      <c r="R1949" s="27"/>
      <c r="S1949" s="27"/>
      <c r="T1949" s="27"/>
      <c r="U1949" s="27"/>
      <c r="V1949" s="27"/>
      <c r="W1949" s="27"/>
      <c r="X1949" s="27"/>
      <c r="Y1949" s="27"/>
      <c r="Z1949" s="27"/>
      <c r="AA1949" s="27"/>
      <c r="AB1949" s="27"/>
      <c r="AC1949" s="27"/>
      <c r="AD1949" s="27"/>
      <c r="AI1949">
        <f t="shared" si="768"/>
        <v>0</v>
      </c>
      <c r="AJ1949">
        <f t="shared" si="769"/>
        <v>0</v>
      </c>
      <c r="AK1949">
        <f t="shared" si="770"/>
        <v>0</v>
      </c>
      <c r="AL1949">
        <f t="shared" ref="AL1949:AL2012" si="773">COUNTIF(Q1949:R1949,"NS")</f>
        <v>0</v>
      </c>
      <c r="AM1949">
        <f t="shared" ref="AM1949:AM2012" si="774">SUM(Q1949:R1949)</f>
        <v>0</v>
      </c>
      <c r="AN1949">
        <f t="shared" ref="AN1949:AN2012" si="775">IF(COUNTIF(P1949:R1949,"NA")=3,0,IF(COUNTA(P1949:R1949)=0,0,IF(OR(AND(P1949=0,AL1949&gt;0),AND(P1949="ns",AM1949&gt;0),AND(P1949="ns",AL1949=0,AM1949=0)),1,IF(OR(AND(P1949&gt;0,AL1949=2),AND(P1949="ns",AL1949=2),AND(P1949="ns",AM1949=0,AL1949&gt;0),P1949=AM1949),0,1))))</f>
        <v>0</v>
      </c>
      <c r="AO1949">
        <f t="shared" ref="AO1949:AO2012" si="776">COUNTIF(T1949:U1949,"NS")</f>
        <v>0</v>
      </c>
      <c r="AP1949">
        <f t="shared" ref="AP1949:AP2012" si="777">SUM(T1949:U1949)</f>
        <v>0</v>
      </c>
      <c r="AQ1949">
        <f t="shared" ref="AQ1949:AQ2012" si="778">IF(COUNTIF(S1949:U1949,"NA")=3,0,IF(COUNTA(S1949:U1949)=0,0,IF(OR(AND(S1949=0,AO1949&gt;0),AND(S1949="ns",AP1949&gt;0),AND(S1949="ns",AO1949=0,AP1949=0)),1,IF(OR(AND(S1949&gt;0,AO1949=2),AND(S1949="ns",AO1949=2),AND(S1949="ns",AP1949=0,AO1949&gt;0),S1949=AP1949),0,1))))</f>
        <v>0</v>
      </c>
      <c r="AR1949">
        <f t="shared" ref="AR1949:AR2012" si="779">COUNTIF(W1949:X1949,"NS")</f>
        <v>0</v>
      </c>
      <c r="AS1949">
        <f t="shared" ref="AS1949:AS2012" si="780">SUM(W1949:X1949)</f>
        <v>0</v>
      </c>
      <c r="AT1949">
        <f t="shared" ref="AT1949:AT2012" si="781">IF(COUNTIF(V1949:X1949,"NA")=3,0,IF(COUNTA(V1949:X1949)=0,0,IF(OR(AND(V1949=0,AR1949&gt;0),AND(V1949="ns",AS1949&gt;0),AND(V1949="ns",AR1949=0,AS1949=0)),1,IF(OR(AND(V1949&gt;0,AR1949=2),AND(V1949="ns",AR1949=2),AND(V1949="ns",AS1949=0,AR1949&gt;0),V1949=AS1949),0,1))))</f>
        <v>0</v>
      </c>
      <c r="AU1949">
        <f t="shared" ref="AU1949:AU2012" si="782">COUNTIF(Z1949:AA1949,"NS")</f>
        <v>0</v>
      </c>
      <c r="AV1949">
        <f t="shared" ref="AV1949:AV2012" si="783">SUM(Z1949:AA1949)</f>
        <v>0</v>
      </c>
      <c r="AW1949">
        <f t="shared" ref="AW1949:AW2012" si="784">IF(COUNTIF(Y1949:AA1949,"NA")=3,0,IF(COUNTA(Y1949:AA1949)=0,0,IF(OR(AND(Y1949=0,AU1949&gt;0),AND(Y1949="ns",AV1949&gt;0),AND(Y1949="ns",AU1949=0,AV1949=0)),1,IF(OR(AND(Y1949&gt;0,AU1949=2),AND(Y1949="ns",AU1949=2),AND(Y1949="ns",AV1949=0,AU1949&gt;0),Y1949=AV1949),0,1))))</f>
        <v>0</v>
      </c>
      <c r="AX1949">
        <f t="shared" ref="AX1949:AX2012" si="785">COUNTIF(AC1949:AD1949,"NS")</f>
        <v>0</v>
      </c>
      <c r="AY1949">
        <f t="shared" ref="AY1949:AY2012" si="786">SUM(AC1949:AD1949)</f>
        <v>0</v>
      </c>
      <c r="AZ1949">
        <f t="shared" ref="AZ1949:AZ2012" si="787">IF(COUNTIF(AB1949:AD1949,"NA")=3,0,IF(COUNTA(AB1949:AD1949)=0,0,IF(OR(AND(AB1949=0,AX1949&gt;0),AND(AB1949="ns",AY1949&gt;0),AND(AB1949="ns",AX1949=0,AY1949=0)),1,IF(OR(AND(AB1949&gt;0,AX1949=2),AND(AB1949="ns",AX1949=2),AND(AB1949="ns",AY1949=0,AX1949&gt;0),AB1949=AY1949),0,1))))</f>
        <v>0</v>
      </c>
    </row>
    <row r="1950" spans="1:52" ht="15" customHeight="1">
      <c r="A1950" s="245"/>
      <c r="B1950" s="9"/>
      <c r="C1950" s="270" t="s">
        <v>1149</v>
      </c>
      <c r="D1950" s="389" t="str">
        <f t="shared" si="771"/>
        <v/>
      </c>
      <c r="E1950" s="390"/>
      <c r="F1950" s="391"/>
      <c r="G1950" s="480" t="str">
        <f t="shared" si="772"/>
        <v/>
      </c>
      <c r="H1950" s="481"/>
      <c r="I1950" s="481"/>
      <c r="J1950" s="481"/>
      <c r="K1950" s="481"/>
      <c r="L1950" s="482"/>
      <c r="M1950" s="27"/>
      <c r="N1950" s="27"/>
      <c r="O1950" s="27"/>
      <c r="P1950" s="27"/>
      <c r="Q1950" s="27"/>
      <c r="R1950" s="27"/>
      <c r="S1950" s="27"/>
      <c r="T1950" s="27"/>
      <c r="U1950" s="27"/>
      <c r="V1950" s="27"/>
      <c r="W1950" s="27"/>
      <c r="X1950" s="27"/>
      <c r="Y1950" s="27"/>
      <c r="Z1950" s="27"/>
      <c r="AA1950" s="27"/>
      <c r="AB1950" s="27"/>
      <c r="AC1950" s="27"/>
      <c r="AD1950" s="27"/>
      <c r="AI1950">
        <f t="shared" ref="AI1950:AI2013" si="788">COUNTIF(N1950:O1950,"NS")</f>
        <v>0</v>
      </c>
      <c r="AJ1950">
        <f t="shared" ref="AJ1950:AJ2013" si="789">SUM(N1950:O1950)</f>
        <v>0</v>
      </c>
      <c r="AK1950">
        <f t="shared" ref="AK1950:AK2013" si="790">IF(COUNTIF(M1950:O1950,"NA")=3,0,IF(COUNTA(M1950:O1950)=0,0,IF(OR(AND(M1950=0,AI1950&gt;0),AND(M1950="ns",AJ1950&gt;0),AND(M1950="ns",AI1950=0,AJ1950=0)),1,IF(OR(AND(M1950&gt;0,AI1950=2),AND(M1950="ns",AI1950=2),AND(M1950="ns",AJ1950=0,AI1950&gt;0),M1950=AJ1950),0,1))))</f>
        <v>0</v>
      </c>
      <c r="AL1950">
        <f t="shared" si="773"/>
        <v>0</v>
      </c>
      <c r="AM1950">
        <f t="shared" si="774"/>
        <v>0</v>
      </c>
      <c r="AN1950">
        <f t="shared" si="775"/>
        <v>0</v>
      </c>
      <c r="AO1950">
        <f t="shared" si="776"/>
        <v>0</v>
      </c>
      <c r="AP1950">
        <f t="shared" si="777"/>
        <v>0</v>
      </c>
      <c r="AQ1950">
        <f t="shared" si="778"/>
        <v>0</v>
      </c>
      <c r="AR1950">
        <f t="shared" si="779"/>
        <v>0</v>
      </c>
      <c r="AS1950">
        <f t="shared" si="780"/>
        <v>0</v>
      </c>
      <c r="AT1950">
        <f t="shared" si="781"/>
        <v>0</v>
      </c>
      <c r="AU1950">
        <f t="shared" si="782"/>
        <v>0</v>
      </c>
      <c r="AV1950">
        <f t="shared" si="783"/>
        <v>0</v>
      </c>
      <c r="AW1950">
        <f t="shared" si="784"/>
        <v>0</v>
      </c>
      <c r="AX1950">
        <f t="shared" si="785"/>
        <v>0</v>
      </c>
      <c r="AY1950">
        <f t="shared" si="786"/>
        <v>0</v>
      </c>
      <c r="AZ1950">
        <f t="shared" si="787"/>
        <v>0</v>
      </c>
    </row>
    <row r="1951" spans="1:52" ht="15" customHeight="1">
      <c r="A1951" s="245"/>
      <c r="B1951" s="9"/>
      <c r="C1951" s="270" t="s">
        <v>1150</v>
      </c>
      <c r="D1951" s="389" t="str">
        <f t="shared" ref="D1951:D2014" si="791">IF(D1370="","",D1370)</f>
        <v/>
      </c>
      <c r="E1951" s="390"/>
      <c r="F1951" s="391"/>
      <c r="G1951" s="480" t="str">
        <f t="shared" ref="G1951:G2014" si="792">IF(G1370="","",G1370)</f>
        <v/>
      </c>
      <c r="H1951" s="481"/>
      <c r="I1951" s="481"/>
      <c r="J1951" s="481"/>
      <c r="K1951" s="481"/>
      <c r="L1951" s="482"/>
      <c r="M1951" s="27"/>
      <c r="N1951" s="27"/>
      <c r="O1951" s="27"/>
      <c r="P1951" s="27"/>
      <c r="Q1951" s="27"/>
      <c r="R1951" s="27"/>
      <c r="S1951" s="27"/>
      <c r="T1951" s="27"/>
      <c r="U1951" s="27"/>
      <c r="V1951" s="27"/>
      <c r="W1951" s="27"/>
      <c r="X1951" s="27"/>
      <c r="Y1951" s="27"/>
      <c r="Z1951" s="27"/>
      <c r="AA1951" s="27"/>
      <c r="AB1951" s="27"/>
      <c r="AC1951" s="27"/>
      <c r="AD1951" s="27"/>
      <c r="AI1951">
        <f t="shared" si="788"/>
        <v>0</v>
      </c>
      <c r="AJ1951">
        <f t="shared" si="789"/>
        <v>0</v>
      </c>
      <c r="AK1951">
        <f t="shared" si="790"/>
        <v>0</v>
      </c>
      <c r="AL1951">
        <f t="shared" si="773"/>
        <v>0</v>
      </c>
      <c r="AM1951">
        <f t="shared" si="774"/>
        <v>0</v>
      </c>
      <c r="AN1951">
        <f t="shared" si="775"/>
        <v>0</v>
      </c>
      <c r="AO1951">
        <f t="shared" si="776"/>
        <v>0</v>
      </c>
      <c r="AP1951">
        <f t="shared" si="777"/>
        <v>0</v>
      </c>
      <c r="AQ1951">
        <f t="shared" si="778"/>
        <v>0</v>
      </c>
      <c r="AR1951">
        <f t="shared" si="779"/>
        <v>0</v>
      </c>
      <c r="AS1951">
        <f t="shared" si="780"/>
        <v>0</v>
      </c>
      <c r="AT1951">
        <f t="shared" si="781"/>
        <v>0</v>
      </c>
      <c r="AU1951">
        <f t="shared" si="782"/>
        <v>0</v>
      </c>
      <c r="AV1951">
        <f t="shared" si="783"/>
        <v>0</v>
      </c>
      <c r="AW1951">
        <f t="shared" si="784"/>
        <v>0</v>
      </c>
      <c r="AX1951">
        <f t="shared" si="785"/>
        <v>0</v>
      </c>
      <c r="AY1951">
        <f t="shared" si="786"/>
        <v>0</v>
      </c>
      <c r="AZ1951">
        <f t="shared" si="787"/>
        <v>0</v>
      </c>
    </row>
    <row r="1952" spans="1:52" ht="15" customHeight="1">
      <c r="A1952" s="245"/>
      <c r="B1952" s="9"/>
      <c r="C1952" s="270" t="s">
        <v>1151</v>
      </c>
      <c r="D1952" s="389" t="str">
        <f t="shared" si="791"/>
        <v/>
      </c>
      <c r="E1952" s="390"/>
      <c r="F1952" s="391"/>
      <c r="G1952" s="480" t="str">
        <f t="shared" si="792"/>
        <v/>
      </c>
      <c r="H1952" s="481"/>
      <c r="I1952" s="481"/>
      <c r="J1952" s="481"/>
      <c r="K1952" s="481"/>
      <c r="L1952" s="482"/>
      <c r="M1952" s="27"/>
      <c r="N1952" s="27"/>
      <c r="O1952" s="27"/>
      <c r="P1952" s="27"/>
      <c r="Q1952" s="27"/>
      <c r="R1952" s="27"/>
      <c r="S1952" s="27"/>
      <c r="T1952" s="27"/>
      <c r="U1952" s="27"/>
      <c r="V1952" s="27"/>
      <c r="W1952" s="27"/>
      <c r="X1952" s="27"/>
      <c r="Y1952" s="27"/>
      <c r="Z1952" s="27"/>
      <c r="AA1952" s="27"/>
      <c r="AB1952" s="27"/>
      <c r="AC1952" s="27"/>
      <c r="AD1952" s="27"/>
      <c r="AI1952">
        <f t="shared" si="788"/>
        <v>0</v>
      </c>
      <c r="AJ1952">
        <f t="shared" si="789"/>
        <v>0</v>
      </c>
      <c r="AK1952">
        <f t="shared" si="790"/>
        <v>0</v>
      </c>
      <c r="AL1952">
        <f t="shared" si="773"/>
        <v>0</v>
      </c>
      <c r="AM1952">
        <f t="shared" si="774"/>
        <v>0</v>
      </c>
      <c r="AN1952">
        <f t="shared" si="775"/>
        <v>0</v>
      </c>
      <c r="AO1952">
        <f t="shared" si="776"/>
        <v>0</v>
      </c>
      <c r="AP1952">
        <f t="shared" si="777"/>
        <v>0</v>
      </c>
      <c r="AQ1952">
        <f t="shared" si="778"/>
        <v>0</v>
      </c>
      <c r="AR1952">
        <f t="shared" si="779"/>
        <v>0</v>
      </c>
      <c r="AS1952">
        <f t="shared" si="780"/>
        <v>0</v>
      </c>
      <c r="AT1952">
        <f t="shared" si="781"/>
        <v>0</v>
      </c>
      <c r="AU1952">
        <f t="shared" si="782"/>
        <v>0</v>
      </c>
      <c r="AV1952">
        <f t="shared" si="783"/>
        <v>0</v>
      </c>
      <c r="AW1952">
        <f t="shared" si="784"/>
        <v>0</v>
      </c>
      <c r="AX1952">
        <f t="shared" si="785"/>
        <v>0</v>
      </c>
      <c r="AY1952">
        <f t="shared" si="786"/>
        <v>0</v>
      </c>
      <c r="AZ1952">
        <f t="shared" si="787"/>
        <v>0</v>
      </c>
    </row>
    <row r="1953" spans="1:52" ht="15" customHeight="1">
      <c r="A1953" s="245"/>
      <c r="B1953" s="9"/>
      <c r="C1953" s="270" t="s">
        <v>1152</v>
      </c>
      <c r="D1953" s="389" t="str">
        <f t="shared" si="791"/>
        <v/>
      </c>
      <c r="E1953" s="390"/>
      <c r="F1953" s="391"/>
      <c r="G1953" s="480" t="str">
        <f t="shared" si="792"/>
        <v/>
      </c>
      <c r="H1953" s="481"/>
      <c r="I1953" s="481"/>
      <c r="J1953" s="481"/>
      <c r="K1953" s="481"/>
      <c r="L1953" s="482"/>
      <c r="M1953" s="27"/>
      <c r="N1953" s="27"/>
      <c r="O1953" s="27"/>
      <c r="P1953" s="27"/>
      <c r="Q1953" s="27"/>
      <c r="R1953" s="27"/>
      <c r="S1953" s="27"/>
      <c r="T1953" s="27"/>
      <c r="U1953" s="27"/>
      <c r="V1953" s="27"/>
      <c r="W1953" s="27"/>
      <c r="X1953" s="27"/>
      <c r="Y1953" s="27"/>
      <c r="Z1953" s="27"/>
      <c r="AA1953" s="27"/>
      <c r="AB1953" s="27"/>
      <c r="AC1953" s="27"/>
      <c r="AD1953" s="27"/>
      <c r="AI1953">
        <f t="shared" si="788"/>
        <v>0</v>
      </c>
      <c r="AJ1953">
        <f t="shared" si="789"/>
        <v>0</v>
      </c>
      <c r="AK1953">
        <f t="shared" si="790"/>
        <v>0</v>
      </c>
      <c r="AL1953">
        <f t="shared" si="773"/>
        <v>0</v>
      </c>
      <c r="AM1953">
        <f t="shared" si="774"/>
        <v>0</v>
      </c>
      <c r="AN1953">
        <f t="shared" si="775"/>
        <v>0</v>
      </c>
      <c r="AO1953">
        <f t="shared" si="776"/>
        <v>0</v>
      </c>
      <c r="AP1953">
        <f t="shared" si="777"/>
        <v>0</v>
      </c>
      <c r="AQ1953">
        <f t="shared" si="778"/>
        <v>0</v>
      </c>
      <c r="AR1953">
        <f t="shared" si="779"/>
        <v>0</v>
      </c>
      <c r="AS1953">
        <f t="shared" si="780"/>
        <v>0</v>
      </c>
      <c r="AT1953">
        <f t="shared" si="781"/>
        <v>0</v>
      </c>
      <c r="AU1953">
        <f t="shared" si="782"/>
        <v>0</v>
      </c>
      <c r="AV1953">
        <f t="shared" si="783"/>
        <v>0</v>
      </c>
      <c r="AW1953">
        <f t="shared" si="784"/>
        <v>0</v>
      </c>
      <c r="AX1953">
        <f t="shared" si="785"/>
        <v>0</v>
      </c>
      <c r="AY1953">
        <f t="shared" si="786"/>
        <v>0</v>
      </c>
      <c r="AZ1953">
        <f t="shared" si="787"/>
        <v>0</v>
      </c>
    </row>
    <row r="1954" spans="1:52" ht="15" customHeight="1">
      <c r="A1954" s="245"/>
      <c r="B1954" s="9"/>
      <c r="C1954" s="270" t="s">
        <v>1153</v>
      </c>
      <c r="D1954" s="389" t="str">
        <f t="shared" si="791"/>
        <v/>
      </c>
      <c r="E1954" s="390"/>
      <c r="F1954" s="391"/>
      <c r="G1954" s="480" t="str">
        <f t="shared" si="792"/>
        <v/>
      </c>
      <c r="H1954" s="481"/>
      <c r="I1954" s="481"/>
      <c r="J1954" s="481"/>
      <c r="K1954" s="481"/>
      <c r="L1954" s="482"/>
      <c r="M1954" s="27"/>
      <c r="N1954" s="27"/>
      <c r="O1954" s="27"/>
      <c r="P1954" s="27"/>
      <c r="Q1954" s="27"/>
      <c r="R1954" s="27"/>
      <c r="S1954" s="27"/>
      <c r="T1954" s="27"/>
      <c r="U1954" s="27"/>
      <c r="V1954" s="27"/>
      <c r="W1954" s="27"/>
      <c r="X1954" s="27"/>
      <c r="Y1954" s="27"/>
      <c r="Z1954" s="27"/>
      <c r="AA1954" s="27"/>
      <c r="AB1954" s="27"/>
      <c r="AC1954" s="27"/>
      <c r="AD1954" s="27"/>
      <c r="AI1954">
        <f t="shared" si="788"/>
        <v>0</v>
      </c>
      <c r="AJ1954">
        <f t="shared" si="789"/>
        <v>0</v>
      </c>
      <c r="AK1954">
        <f t="shared" si="790"/>
        <v>0</v>
      </c>
      <c r="AL1954">
        <f t="shared" si="773"/>
        <v>0</v>
      </c>
      <c r="AM1954">
        <f t="shared" si="774"/>
        <v>0</v>
      </c>
      <c r="AN1954">
        <f t="shared" si="775"/>
        <v>0</v>
      </c>
      <c r="AO1954">
        <f t="shared" si="776"/>
        <v>0</v>
      </c>
      <c r="AP1954">
        <f t="shared" si="777"/>
        <v>0</v>
      </c>
      <c r="AQ1954">
        <f t="shared" si="778"/>
        <v>0</v>
      </c>
      <c r="AR1954">
        <f t="shared" si="779"/>
        <v>0</v>
      </c>
      <c r="AS1954">
        <f t="shared" si="780"/>
        <v>0</v>
      </c>
      <c r="AT1954">
        <f t="shared" si="781"/>
        <v>0</v>
      </c>
      <c r="AU1954">
        <f t="shared" si="782"/>
        <v>0</v>
      </c>
      <c r="AV1954">
        <f t="shared" si="783"/>
        <v>0</v>
      </c>
      <c r="AW1954">
        <f t="shared" si="784"/>
        <v>0</v>
      </c>
      <c r="AX1954">
        <f t="shared" si="785"/>
        <v>0</v>
      </c>
      <c r="AY1954">
        <f t="shared" si="786"/>
        <v>0</v>
      </c>
      <c r="AZ1954">
        <f t="shared" si="787"/>
        <v>0</v>
      </c>
    </row>
    <row r="1955" spans="1:52" ht="15" customHeight="1">
      <c r="A1955" s="245"/>
      <c r="B1955" s="9"/>
      <c r="C1955" s="270" t="s">
        <v>1154</v>
      </c>
      <c r="D1955" s="389" t="str">
        <f t="shared" si="791"/>
        <v/>
      </c>
      <c r="E1955" s="390"/>
      <c r="F1955" s="391"/>
      <c r="G1955" s="480" t="str">
        <f t="shared" si="792"/>
        <v/>
      </c>
      <c r="H1955" s="481"/>
      <c r="I1955" s="481"/>
      <c r="J1955" s="481"/>
      <c r="K1955" s="481"/>
      <c r="L1955" s="482"/>
      <c r="M1955" s="27"/>
      <c r="N1955" s="27"/>
      <c r="O1955" s="27"/>
      <c r="P1955" s="27"/>
      <c r="Q1955" s="27"/>
      <c r="R1955" s="27"/>
      <c r="S1955" s="27"/>
      <c r="T1955" s="27"/>
      <c r="U1955" s="27"/>
      <c r="V1955" s="27"/>
      <c r="W1955" s="27"/>
      <c r="X1955" s="27"/>
      <c r="Y1955" s="27"/>
      <c r="Z1955" s="27"/>
      <c r="AA1955" s="27"/>
      <c r="AB1955" s="27"/>
      <c r="AC1955" s="27"/>
      <c r="AD1955" s="27"/>
      <c r="AI1955">
        <f t="shared" si="788"/>
        <v>0</v>
      </c>
      <c r="AJ1955">
        <f t="shared" si="789"/>
        <v>0</v>
      </c>
      <c r="AK1955">
        <f t="shared" si="790"/>
        <v>0</v>
      </c>
      <c r="AL1955">
        <f t="shared" si="773"/>
        <v>0</v>
      </c>
      <c r="AM1955">
        <f t="shared" si="774"/>
        <v>0</v>
      </c>
      <c r="AN1955">
        <f t="shared" si="775"/>
        <v>0</v>
      </c>
      <c r="AO1955">
        <f t="shared" si="776"/>
        <v>0</v>
      </c>
      <c r="AP1955">
        <f t="shared" si="777"/>
        <v>0</v>
      </c>
      <c r="AQ1955">
        <f t="shared" si="778"/>
        <v>0</v>
      </c>
      <c r="AR1955">
        <f t="shared" si="779"/>
        <v>0</v>
      </c>
      <c r="AS1955">
        <f t="shared" si="780"/>
        <v>0</v>
      </c>
      <c r="AT1955">
        <f t="shared" si="781"/>
        <v>0</v>
      </c>
      <c r="AU1955">
        <f t="shared" si="782"/>
        <v>0</v>
      </c>
      <c r="AV1955">
        <f t="shared" si="783"/>
        <v>0</v>
      </c>
      <c r="AW1955">
        <f t="shared" si="784"/>
        <v>0</v>
      </c>
      <c r="AX1955">
        <f t="shared" si="785"/>
        <v>0</v>
      </c>
      <c r="AY1955">
        <f t="shared" si="786"/>
        <v>0</v>
      </c>
      <c r="AZ1955">
        <f t="shared" si="787"/>
        <v>0</v>
      </c>
    </row>
    <row r="1956" spans="1:52" ht="15" customHeight="1">
      <c r="A1956" s="245"/>
      <c r="B1956" s="9"/>
      <c r="C1956" s="270" t="s">
        <v>1155</v>
      </c>
      <c r="D1956" s="389" t="str">
        <f t="shared" si="791"/>
        <v/>
      </c>
      <c r="E1956" s="390"/>
      <c r="F1956" s="391"/>
      <c r="G1956" s="480" t="str">
        <f t="shared" si="792"/>
        <v/>
      </c>
      <c r="H1956" s="481"/>
      <c r="I1956" s="481"/>
      <c r="J1956" s="481"/>
      <c r="K1956" s="481"/>
      <c r="L1956" s="482"/>
      <c r="M1956" s="27"/>
      <c r="N1956" s="27"/>
      <c r="O1956" s="27"/>
      <c r="P1956" s="27"/>
      <c r="Q1956" s="27"/>
      <c r="R1956" s="27"/>
      <c r="S1956" s="27"/>
      <c r="T1956" s="27"/>
      <c r="U1956" s="27"/>
      <c r="V1956" s="27"/>
      <c r="W1956" s="27"/>
      <c r="X1956" s="27"/>
      <c r="Y1956" s="27"/>
      <c r="Z1956" s="27"/>
      <c r="AA1956" s="27"/>
      <c r="AB1956" s="27"/>
      <c r="AC1956" s="27"/>
      <c r="AD1956" s="27"/>
      <c r="AI1956">
        <f t="shared" si="788"/>
        <v>0</v>
      </c>
      <c r="AJ1956">
        <f t="shared" si="789"/>
        <v>0</v>
      </c>
      <c r="AK1956">
        <f t="shared" si="790"/>
        <v>0</v>
      </c>
      <c r="AL1956">
        <f t="shared" si="773"/>
        <v>0</v>
      </c>
      <c r="AM1956">
        <f t="shared" si="774"/>
        <v>0</v>
      </c>
      <c r="AN1956">
        <f t="shared" si="775"/>
        <v>0</v>
      </c>
      <c r="AO1956">
        <f t="shared" si="776"/>
        <v>0</v>
      </c>
      <c r="AP1956">
        <f t="shared" si="777"/>
        <v>0</v>
      </c>
      <c r="AQ1956">
        <f t="shared" si="778"/>
        <v>0</v>
      </c>
      <c r="AR1956">
        <f t="shared" si="779"/>
        <v>0</v>
      </c>
      <c r="AS1956">
        <f t="shared" si="780"/>
        <v>0</v>
      </c>
      <c r="AT1956">
        <f t="shared" si="781"/>
        <v>0</v>
      </c>
      <c r="AU1956">
        <f t="shared" si="782"/>
        <v>0</v>
      </c>
      <c r="AV1956">
        <f t="shared" si="783"/>
        <v>0</v>
      </c>
      <c r="AW1956">
        <f t="shared" si="784"/>
        <v>0</v>
      </c>
      <c r="AX1956">
        <f t="shared" si="785"/>
        <v>0</v>
      </c>
      <c r="AY1956">
        <f t="shared" si="786"/>
        <v>0</v>
      </c>
      <c r="AZ1956">
        <f t="shared" si="787"/>
        <v>0</v>
      </c>
    </row>
    <row r="1957" spans="1:52" ht="15" customHeight="1">
      <c r="A1957" s="245"/>
      <c r="B1957" s="9"/>
      <c r="C1957" s="270" t="s">
        <v>1156</v>
      </c>
      <c r="D1957" s="389" t="str">
        <f t="shared" si="791"/>
        <v/>
      </c>
      <c r="E1957" s="390"/>
      <c r="F1957" s="391"/>
      <c r="G1957" s="480" t="str">
        <f t="shared" si="792"/>
        <v/>
      </c>
      <c r="H1957" s="481"/>
      <c r="I1957" s="481"/>
      <c r="J1957" s="481"/>
      <c r="K1957" s="481"/>
      <c r="L1957" s="482"/>
      <c r="M1957" s="27"/>
      <c r="N1957" s="27"/>
      <c r="O1957" s="27"/>
      <c r="P1957" s="27"/>
      <c r="Q1957" s="27"/>
      <c r="R1957" s="27"/>
      <c r="S1957" s="27"/>
      <c r="T1957" s="27"/>
      <c r="U1957" s="27"/>
      <c r="V1957" s="27"/>
      <c r="W1957" s="27"/>
      <c r="X1957" s="27"/>
      <c r="Y1957" s="27"/>
      <c r="Z1957" s="27"/>
      <c r="AA1957" s="27"/>
      <c r="AB1957" s="27"/>
      <c r="AC1957" s="27"/>
      <c r="AD1957" s="27"/>
      <c r="AI1957">
        <f t="shared" si="788"/>
        <v>0</v>
      </c>
      <c r="AJ1957">
        <f t="shared" si="789"/>
        <v>0</v>
      </c>
      <c r="AK1957">
        <f t="shared" si="790"/>
        <v>0</v>
      </c>
      <c r="AL1957">
        <f t="shared" si="773"/>
        <v>0</v>
      </c>
      <c r="AM1957">
        <f t="shared" si="774"/>
        <v>0</v>
      </c>
      <c r="AN1957">
        <f t="shared" si="775"/>
        <v>0</v>
      </c>
      <c r="AO1957">
        <f t="shared" si="776"/>
        <v>0</v>
      </c>
      <c r="AP1957">
        <f t="shared" si="777"/>
        <v>0</v>
      </c>
      <c r="AQ1957">
        <f t="shared" si="778"/>
        <v>0</v>
      </c>
      <c r="AR1957">
        <f t="shared" si="779"/>
        <v>0</v>
      </c>
      <c r="AS1957">
        <f t="shared" si="780"/>
        <v>0</v>
      </c>
      <c r="AT1957">
        <f t="shared" si="781"/>
        <v>0</v>
      </c>
      <c r="AU1957">
        <f t="shared" si="782"/>
        <v>0</v>
      </c>
      <c r="AV1957">
        <f t="shared" si="783"/>
        <v>0</v>
      </c>
      <c r="AW1957">
        <f t="shared" si="784"/>
        <v>0</v>
      </c>
      <c r="AX1957">
        <f t="shared" si="785"/>
        <v>0</v>
      </c>
      <c r="AY1957">
        <f t="shared" si="786"/>
        <v>0</v>
      </c>
      <c r="AZ1957">
        <f t="shared" si="787"/>
        <v>0</v>
      </c>
    </row>
    <row r="1958" spans="1:52" ht="15" customHeight="1">
      <c r="A1958" s="245"/>
      <c r="B1958" s="9"/>
      <c r="C1958" s="270" t="s">
        <v>1157</v>
      </c>
      <c r="D1958" s="389" t="str">
        <f t="shared" si="791"/>
        <v/>
      </c>
      <c r="E1958" s="390"/>
      <c r="F1958" s="391"/>
      <c r="G1958" s="480" t="str">
        <f t="shared" si="792"/>
        <v/>
      </c>
      <c r="H1958" s="481"/>
      <c r="I1958" s="481"/>
      <c r="J1958" s="481"/>
      <c r="K1958" s="481"/>
      <c r="L1958" s="482"/>
      <c r="M1958" s="27"/>
      <c r="N1958" s="27"/>
      <c r="O1958" s="27"/>
      <c r="P1958" s="27"/>
      <c r="Q1958" s="27"/>
      <c r="R1958" s="27"/>
      <c r="S1958" s="27"/>
      <c r="T1958" s="27"/>
      <c r="U1958" s="27"/>
      <c r="V1958" s="27"/>
      <c r="W1958" s="27"/>
      <c r="X1958" s="27"/>
      <c r="Y1958" s="27"/>
      <c r="Z1958" s="27"/>
      <c r="AA1958" s="27"/>
      <c r="AB1958" s="27"/>
      <c r="AC1958" s="27"/>
      <c r="AD1958" s="27"/>
      <c r="AI1958">
        <f t="shared" si="788"/>
        <v>0</v>
      </c>
      <c r="AJ1958">
        <f t="shared" si="789"/>
        <v>0</v>
      </c>
      <c r="AK1958">
        <f t="shared" si="790"/>
        <v>0</v>
      </c>
      <c r="AL1958">
        <f t="shared" si="773"/>
        <v>0</v>
      </c>
      <c r="AM1958">
        <f t="shared" si="774"/>
        <v>0</v>
      </c>
      <c r="AN1958">
        <f t="shared" si="775"/>
        <v>0</v>
      </c>
      <c r="AO1958">
        <f t="shared" si="776"/>
        <v>0</v>
      </c>
      <c r="AP1958">
        <f t="shared" si="777"/>
        <v>0</v>
      </c>
      <c r="AQ1958">
        <f t="shared" si="778"/>
        <v>0</v>
      </c>
      <c r="AR1958">
        <f t="shared" si="779"/>
        <v>0</v>
      </c>
      <c r="AS1958">
        <f t="shared" si="780"/>
        <v>0</v>
      </c>
      <c r="AT1958">
        <f t="shared" si="781"/>
        <v>0</v>
      </c>
      <c r="AU1958">
        <f t="shared" si="782"/>
        <v>0</v>
      </c>
      <c r="AV1958">
        <f t="shared" si="783"/>
        <v>0</v>
      </c>
      <c r="AW1958">
        <f t="shared" si="784"/>
        <v>0</v>
      </c>
      <c r="AX1958">
        <f t="shared" si="785"/>
        <v>0</v>
      </c>
      <c r="AY1958">
        <f t="shared" si="786"/>
        <v>0</v>
      </c>
      <c r="AZ1958">
        <f t="shared" si="787"/>
        <v>0</v>
      </c>
    </row>
    <row r="1959" spans="1:52" ht="15" customHeight="1">
      <c r="A1959" s="245"/>
      <c r="B1959" s="9"/>
      <c r="C1959" s="270" t="s">
        <v>1158</v>
      </c>
      <c r="D1959" s="389" t="str">
        <f t="shared" si="791"/>
        <v/>
      </c>
      <c r="E1959" s="390"/>
      <c r="F1959" s="391"/>
      <c r="G1959" s="480" t="str">
        <f t="shared" si="792"/>
        <v/>
      </c>
      <c r="H1959" s="481"/>
      <c r="I1959" s="481"/>
      <c r="J1959" s="481"/>
      <c r="K1959" s="481"/>
      <c r="L1959" s="482"/>
      <c r="M1959" s="27"/>
      <c r="N1959" s="27"/>
      <c r="O1959" s="27"/>
      <c r="P1959" s="27"/>
      <c r="Q1959" s="27"/>
      <c r="R1959" s="27"/>
      <c r="S1959" s="27"/>
      <c r="T1959" s="27"/>
      <c r="U1959" s="27"/>
      <c r="V1959" s="27"/>
      <c r="W1959" s="27"/>
      <c r="X1959" s="27"/>
      <c r="Y1959" s="27"/>
      <c r="Z1959" s="27"/>
      <c r="AA1959" s="27"/>
      <c r="AB1959" s="27"/>
      <c r="AC1959" s="27"/>
      <c r="AD1959" s="27"/>
      <c r="AI1959">
        <f t="shared" si="788"/>
        <v>0</v>
      </c>
      <c r="AJ1959">
        <f t="shared" si="789"/>
        <v>0</v>
      </c>
      <c r="AK1959">
        <f t="shared" si="790"/>
        <v>0</v>
      </c>
      <c r="AL1959">
        <f t="shared" si="773"/>
        <v>0</v>
      </c>
      <c r="AM1959">
        <f t="shared" si="774"/>
        <v>0</v>
      </c>
      <c r="AN1959">
        <f t="shared" si="775"/>
        <v>0</v>
      </c>
      <c r="AO1959">
        <f t="shared" si="776"/>
        <v>0</v>
      </c>
      <c r="AP1959">
        <f t="shared" si="777"/>
        <v>0</v>
      </c>
      <c r="AQ1959">
        <f t="shared" si="778"/>
        <v>0</v>
      </c>
      <c r="AR1959">
        <f t="shared" si="779"/>
        <v>0</v>
      </c>
      <c r="AS1959">
        <f t="shared" si="780"/>
        <v>0</v>
      </c>
      <c r="AT1959">
        <f t="shared" si="781"/>
        <v>0</v>
      </c>
      <c r="AU1959">
        <f t="shared" si="782"/>
        <v>0</v>
      </c>
      <c r="AV1959">
        <f t="shared" si="783"/>
        <v>0</v>
      </c>
      <c r="AW1959">
        <f t="shared" si="784"/>
        <v>0</v>
      </c>
      <c r="AX1959">
        <f t="shared" si="785"/>
        <v>0</v>
      </c>
      <c r="AY1959">
        <f t="shared" si="786"/>
        <v>0</v>
      </c>
      <c r="AZ1959">
        <f t="shared" si="787"/>
        <v>0</v>
      </c>
    </row>
    <row r="1960" spans="1:52" ht="15" customHeight="1">
      <c r="A1960" s="245"/>
      <c r="B1960" s="9"/>
      <c r="C1960" s="270" t="s">
        <v>1159</v>
      </c>
      <c r="D1960" s="389" t="str">
        <f t="shared" si="791"/>
        <v/>
      </c>
      <c r="E1960" s="390"/>
      <c r="F1960" s="391"/>
      <c r="G1960" s="480" t="str">
        <f t="shared" si="792"/>
        <v/>
      </c>
      <c r="H1960" s="481"/>
      <c r="I1960" s="481"/>
      <c r="J1960" s="481"/>
      <c r="K1960" s="481"/>
      <c r="L1960" s="482"/>
      <c r="M1960" s="27"/>
      <c r="N1960" s="27"/>
      <c r="O1960" s="27"/>
      <c r="P1960" s="27"/>
      <c r="Q1960" s="27"/>
      <c r="R1960" s="27"/>
      <c r="S1960" s="27"/>
      <c r="T1960" s="27"/>
      <c r="U1960" s="27"/>
      <c r="V1960" s="27"/>
      <c r="W1960" s="27"/>
      <c r="X1960" s="27"/>
      <c r="Y1960" s="27"/>
      <c r="Z1960" s="27"/>
      <c r="AA1960" s="27"/>
      <c r="AB1960" s="27"/>
      <c r="AC1960" s="27"/>
      <c r="AD1960" s="27"/>
      <c r="AI1960">
        <f t="shared" si="788"/>
        <v>0</v>
      </c>
      <c r="AJ1960">
        <f t="shared" si="789"/>
        <v>0</v>
      </c>
      <c r="AK1960">
        <f t="shared" si="790"/>
        <v>0</v>
      </c>
      <c r="AL1960">
        <f t="shared" si="773"/>
        <v>0</v>
      </c>
      <c r="AM1960">
        <f t="shared" si="774"/>
        <v>0</v>
      </c>
      <c r="AN1960">
        <f t="shared" si="775"/>
        <v>0</v>
      </c>
      <c r="AO1960">
        <f t="shared" si="776"/>
        <v>0</v>
      </c>
      <c r="AP1960">
        <f t="shared" si="777"/>
        <v>0</v>
      </c>
      <c r="AQ1960">
        <f t="shared" si="778"/>
        <v>0</v>
      </c>
      <c r="AR1960">
        <f t="shared" si="779"/>
        <v>0</v>
      </c>
      <c r="AS1960">
        <f t="shared" si="780"/>
        <v>0</v>
      </c>
      <c r="AT1960">
        <f t="shared" si="781"/>
        <v>0</v>
      </c>
      <c r="AU1960">
        <f t="shared" si="782"/>
        <v>0</v>
      </c>
      <c r="AV1960">
        <f t="shared" si="783"/>
        <v>0</v>
      </c>
      <c r="AW1960">
        <f t="shared" si="784"/>
        <v>0</v>
      </c>
      <c r="AX1960">
        <f t="shared" si="785"/>
        <v>0</v>
      </c>
      <c r="AY1960">
        <f t="shared" si="786"/>
        <v>0</v>
      </c>
      <c r="AZ1960">
        <f t="shared" si="787"/>
        <v>0</v>
      </c>
    </row>
    <row r="1961" spans="1:52" ht="15" customHeight="1">
      <c r="A1961" s="245"/>
      <c r="B1961" s="9"/>
      <c r="C1961" s="270" t="s">
        <v>1160</v>
      </c>
      <c r="D1961" s="389" t="str">
        <f t="shared" si="791"/>
        <v/>
      </c>
      <c r="E1961" s="390"/>
      <c r="F1961" s="391"/>
      <c r="G1961" s="480" t="str">
        <f t="shared" si="792"/>
        <v/>
      </c>
      <c r="H1961" s="481"/>
      <c r="I1961" s="481"/>
      <c r="J1961" s="481"/>
      <c r="K1961" s="481"/>
      <c r="L1961" s="482"/>
      <c r="M1961" s="27"/>
      <c r="N1961" s="27"/>
      <c r="O1961" s="27"/>
      <c r="P1961" s="27"/>
      <c r="Q1961" s="27"/>
      <c r="R1961" s="27"/>
      <c r="S1961" s="27"/>
      <c r="T1961" s="27"/>
      <c r="U1961" s="27"/>
      <c r="V1961" s="27"/>
      <c r="W1961" s="27"/>
      <c r="X1961" s="27"/>
      <c r="Y1961" s="27"/>
      <c r="Z1961" s="27"/>
      <c r="AA1961" s="27"/>
      <c r="AB1961" s="27"/>
      <c r="AC1961" s="27"/>
      <c r="AD1961" s="27"/>
      <c r="AI1961">
        <f t="shared" si="788"/>
        <v>0</v>
      </c>
      <c r="AJ1961">
        <f t="shared" si="789"/>
        <v>0</v>
      </c>
      <c r="AK1961">
        <f t="shared" si="790"/>
        <v>0</v>
      </c>
      <c r="AL1961">
        <f t="shared" si="773"/>
        <v>0</v>
      </c>
      <c r="AM1961">
        <f t="shared" si="774"/>
        <v>0</v>
      </c>
      <c r="AN1961">
        <f t="shared" si="775"/>
        <v>0</v>
      </c>
      <c r="AO1961">
        <f t="shared" si="776"/>
        <v>0</v>
      </c>
      <c r="AP1961">
        <f t="shared" si="777"/>
        <v>0</v>
      </c>
      <c r="AQ1961">
        <f t="shared" si="778"/>
        <v>0</v>
      </c>
      <c r="AR1961">
        <f t="shared" si="779"/>
        <v>0</v>
      </c>
      <c r="AS1961">
        <f t="shared" si="780"/>
        <v>0</v>
      </c>
      <c r="AT1961">
        <f t="shared" si="781"/>
        <v>0</v>
      </c>
      <c r="AU1961">
        <f t="shared" si="782"/>
        <v>0</v>
      </c>
      <c r="AV1961">
        <f t="shared" si="783"/>
        <v>0</v>
      </c>
      <c r="AW1961">
        <f t="shared" si="784"/>
        <v>0</v>
      </c>
      <c r="AX1961">
        <f t="shared" si="785"/>
        <v>0</v>
      </c>
      <c r="AY1961">
        <f t="shared" si="786"/>
        <v>0</v>
      </c>
      <c r="AZ1961">
        <f t="shared" si="787"/>
        <v>0</v>
      </c>
    </row>
    <row r="1962" spans="1:52" ht="15" customHeight="1">
      <c r="A1962" s="245"/>
      <c r="B1962" s="9"/>
      <c r="C1962" s="270" t="s">
        <v>1161</v>
      </c>
      <c r="D1962" s="389" t="str">
        <f t="shared" si="791"/>
        <v/>
      </c>
      <c r="E1962" s="390"/>
      <c r="F1962" s="391"/>
      <c r="G1962" s="480" t="str">
        <f t="shared" si="792"/>
        <v/>
      </c>
      <c r="H1962" s="481"/>
      <c r="I1962" s="481"/>
      <c r="J1962" s="481"/>
      <c r="K1962" s="481"/>
      <c r="L1962" s="482"/>
      <c r="M1962" s="27"/>
      <c r="N1962" s="27"/>
      <c r="O1962" s="27"/>
      <c r="P1962" s="27"/>
      <c r="Q1962" s="27"/>
      <c r="R1962" s="27"/>
      <c r="S1962" s="27"/>
      <c r="T1962" s="27"/>
      <c r="U1962" s="27"/>
      <c r="V1962" s="27"/>
      <c r="W1962" s="27"/>
      <c r="X1962" s="27"/>
      <c r="Y1962" s="27"/>
      <c r="Z1962" s="27"/>
      <c r="AA1962" s="27"/>
      <c r="AB1962" s="27"/>
      <c r="AC1962" s="27"/>
      <c r="AD1962" s="27"/>
      <c r="AI1962">
        <f t="shared" si="788"/>
        <v>0</v>
      </c>
      <c r="AJ1962">
        <f t="shared" si="789"/>
        <v>0</v>
      </c>
      <c r="AK1962">
        <f t="shared" si="790"/>
        <v>0</v>
      </c>
      <c r="AL1962">
        <f t="shared" si="773"/>
        <v>0</v>
      </c>
      <c r="AM1962">
        <f t="shared" si="774"/>
        <v>0</v>
      </c>
      <c r="AN1962">
        <f t="shared" si="775"/>
        <v>0</v>
      </c>
      <c r="AO1962">
        <f t="shared" si="776"/>
        <v>0</v>
      </c>
      <c r="AP1962">
        <f t="shared" si="777"/>
        <v>0</v>
      </c>
      <c r="AQ1962">
        <f t="shared" si="778"/>
        <v>0</v>
      </c>
      <c r="AR1962">
        <f t="shared" si="779"/>
        <v>0</v>
      </c>
      <c r="AS1962">
        <f t="shared" si="780"/>
        <v>0</v>
      </c>
      <c r="AT1962">
        <f t="shared" si="781"/>
        <v>0</v>
      </c>
      <c r="AU1962">
        <f t="shared" si="782"/>
        <v>0</v>
      </c>
      <c r="AV1962">
        <f t="shared" si="783"/>
        <v>0</v>
      </c>
      <c r="AW1962">
        <f t="shared" si="784"/>
        <v>0</v>
      </c>
      <c r="AX1962">
        <f t="shared" si="785"/>
        <v>0</v>
      </c>
      <c r="AY1962">
        <f t="shared" si="786"/>
        <v>0</v>
      </c>
      <c r="AZ1962">
        <f t="shared" si="787"/>
        <v>0</v>
      </c>
    </row>
    <row r="1963" spans="1:52" ht="15" customHeight="1">
      <c r="A1963" s="245"/>
      <c r="B1963" s="9"/>
      <c r="C1963" s="270" t="s">
        <v>1162</v>
      </c>
      <c r="D1963" s="389" t="str">
        <f t="shared" si="791"/>
        <v/>
      </c>
      <c r="E1963" s="390"/>
      <c r="F1963" s="391"/>
      <c r="G1963" s="480" t="str">
        <f t="shared" si="792"/>
        <v/>
      </c>
      <c r="H1963" s="481"/>
      <c r="I1963" s="481"/>
      <c r="J1963" s="481"/>
      <c r="K1963" s="481"/>
      <c r="L1963" s="482"/>
      <c r="M1963" s="27"/>
      <c r="N1963" s="27"/>
      <c r="O1963" s="27"/>
      <c r="P1963" s="27"/>
      <c r="Q1963" s="27"/>
      <c r="R1963" s="27"/>
      <c r="S1963" s="27"/>
      <c r="T1963" s="27"/>
      <c r="U1963" s="27"/>
      <c r="V1963" s="27"/>
      <c r="W1963" s="27"/>
      <c r="X1963" s="27"/>
      <c r="Y1963" s="27"/>
      <c r="Z1963" s="27"/>
      <c r="AA1963" s="27"/>
      <c r="AB1963" s="27"/>
      <c r="AC1963" s="27"/>
      <c r="AD1963" s="27"/>
      <c r="AI1963">
        <f t="shared" si="788"/>
        <v>0</v>
      </c>
      <c r="AJ1963">
        <f t="shared" si="789"/>
        <v>0</v>
      </c>
      <c r="AK1963">
        <f t="shared" si="790"/>
        <v>0</v>
      </c>
      <c r="AL1963">
        <f t="shared" si="773"/>
        <v>0</v>
      </c>
      <c r="AM1963">
        <f t="shared" si="774"/>
        <v>0</v>
      </c>
      <c r="AN1963">
        <f t="shared" si="775"/>
        <v>0</v>
      </c>
      <c r="AO1963">
        <f t="shared" si="776"/>
        <v>0</v>
      </c>
      <c r="AP1963">
        <f t="shared" si="777"/>
        <v>0</v>
      </c>
      <c r="AQ1963">
        <f t="shared" si="778"/>
        <v>0</v>
      </c>
      <c r="AR1963">
        <f t="shared" si="779"/>
        <v>0</v>
      </c>
      <c r="AS1963">
        <f t="shared" si="780"/>
        <v>0</v>
      </c>
      <c r="AT1963">
        <f t="shared" si="781"/>
        <v>0</v>
      </c>
      <c r="AU1963">
        <f t="shared" si="782"/>
        <v>0</v>
      </c>
      <c r="AV1963">
        <f t="shared" si="783"/>
        <v>0</v>
      </c>
      <c r="AW1963">
        <f t="shared" si="784"/>
        <v>0</v>
      </c>
      <c r="AX1963">
        <f t="shared" si="785"/>
        <v>0</v>
      </c>
      <c r="AY1963">
        <f t="shared" si="786"/>
        <v>0</v>
      </c>
      <c r="AZ1963">
        <f t="shared" si="787"/>
        <v>0</v>
      </c>
    </row>
    <row r="1964" spans="1:52" ht="15" customHeight="1">
      <c r="A1964" s="245"/>
      <c r="B1964" s="9"/>
      <c r="C1964" s="270" t="s">
        <v>1163</v>
      </c>
      <c r="D1964" s="389" t="str">
        <f t="shared" si="791"/>
        <v/>
      </c>
      <c r="E1964" s="390"/>
      <c r="F1964" s="391"/>
      <c r="G1964" s="480" t="str">
        <f t="shared" si="792"/>
        <v/>
      </c>
      <c r="H1964" s="481"/>
      <c r="I1964" s="481"/>
      <c r="J1964" s="481"/>
      <c r="K1964" s="481"/>
      <c r="L1964" s="482"/>
      <c r="M1964" s="27"/>
      <c r="N1964" s="27"/>
      <c r="O1964" s="27"/>
      <c r="P1964" s="27"/>
      <c r="Q1964" s="27"/>
      <c r="R1964" s="27"/>
      <c r="S1964" s="27"/>
      <c r="T1964" s="27"/>
      <c r="U1964" s="27"/>
      <c r="V1964" s="27"/>
      <c r="W1964" s="27"/>
      <c r="X1964" s="27"/>
      <c r="Y1964" s="27"/>
      <c r="Z1964" s="27"/>
      <c r="AA1964" s="27"/>
      <c r="AB1964" s="27"/>
      <c r="AC1964" s="27"/>
      <c r="AD1964" s="27"/>
      <c r="AI1964">
        <f t="shared" si="788"/>
        <v>0</v>
      </c>
      <c r="AJ1964">
        <f t="shared" si="789"/>
        <v>0</v>
      </c>
      <c r="AK1964">
        <f t="shared" si="790"/>
        <v>0</v>
      </c>
      <c r="AL1964">
        <f t="shared" si="773"/>
        <v>0</v>
      </c>
      <c r="AM1964">
        <f t="shared" si="774"/>
        <v>0</v>
      </c>
      <c r="AN1964">
        <f t="shared" si="775"/>
        <v>0</v>
      </c>
      <c r="AO1964">
        <f t="shared" si="776"/>
        <v>0</v>
      </c>
      <c r="AP1964">
        <f t="shared" si="777"/>
        <v>0</v>
      </c>
      <c r="AQ1964">
        <f t="shared" si="778"/>
        <v>0</v>
      </c>
      <c r="AR1964">
        <f t="shared" si="779"/>
        <v>0</v>
      </c>
      <c r="AS1964">
        <f t="shared" si="780"/>
        <v>0</v>
      </c>
      <c r="AT1964">
        <f t="shared" si="781"/>
        <v>0</v>
      </c>
      <c r="AU1964">
        <f t="shared" si="782"/>
        <v>0</v>
      </c>
      <c r="AV1964">
        <f t="shared" si="783"/>
        <v>0</v>
      </c>
      <c r="AW1964">
        <f t="shared" si="784"/>
        <v>0</v>
      </c>
      <c r="AX1964">
        <f t="shared" si="785"/>
        <v>0</v>
      </c>
      <c r="AY1964">
        <f t="shared" si="786"/>
        <v>0</v>
      </c>
      <c r="AZ1964">
        <f t="shared" si="787"/>
        <v>0</v>
      </c>
    </row>
    <row r="1965" spans="1:52" ht="15" customHeight="1">
      <c r="A1965" s="245"/>
      <c r="B1965" s="9"/>
      <c r="C1965" s="270" t="s">
        <v>1164</v>
      </c>
      <c r="D1965" s="389" t="str">
        <f t="shared" si="791"/>
        <v/>
      </c>
      <c r="E1965" s="390"/>
      <c r="F1965" s="391"/>
      <c r="G1965" s="480" t="str">
        <f t="shared" si="792"/>
        <v/>
      </c>
      <c r="H1965" s="481"/>
      <c r="I1965" s="481"/>
      <c r="J1965" s="481"/>
      <c r="K1965" s="481"/>
      <c r="L1965" s="482"/>
      <c r="M1965" s="27"/>
      <c r="N1965" s="27"/>
      <c r="O1965" s="27"/>
      <c r="P1965" s="27"/>
      <c r="Q1965" s="27"/>
      <c r="R1965" s="27"/>
      <c r="S1965" s="27"/>
      <c r="T1965" s="27"/>
      <c r="U1965" s="27"/>
      <c r="V1965" s="27"/>
      <c r="W1965" s="27"/>
      <c r="X1965" s="27"/>
      <c r="Y1965" s="27"/>
      <c r="Z1965" s="27"/>
      <c r="AA1965" s="27"/>
      <c r="AB1965" s="27"/>
      <c r="AC1965" s="27"/>
      <c r="AD1965" s="27"/>
      <c r="AI1965">
        <f t="shared" si="788"/>
        <v>0</v>
      </c>
      <c r="AJ1965">
        <f t="shared" si="789"/>
        <v>0</v>
      </c>
      <c r="AK1965">
        <f t="shared" si="790"/>
        <v>0</v>
      </c>
      <c r="AL1965">
        <f t="shared" si="773"/>
        <v>0</v>
      </c>
      <c r="AM1965">
        <f t="shared" si="774"/>
        <v>0</v>
      </c>
      <c r="AN1965">
        <f t="shared" si="775"/>
        <v>0</v>
      </c>
      <c r="AO1965">
        <f t="shared" si="776"/>
        <v>0</v>
      </c>
      <c r="AP1965">
        <f t="shared" si="777"/>
        <v>0</v>
      </c>
      <c r="AQ1965">
        <f t="shared" si="778"/>
        <v>0</v>
      </c>
      <c r="AR1965">
        <f t="shared" si="779"/>
        <v>0</v>
      </c>
      <c r="AS1965">
        <f t="shared" si="780"/>
        <v>0</v>
      </c>
      <c r="AT1965">
        <f t="shared" si="781"/>
        <v>0</v>
      </c>
      <c r="AU1965">
        <f t="shared" si="782"/>
        <v>0</v>
      </c>
      <c r="AV1965">
        <f t="shared" si="783"/>
        <v>0</v>
      </c>
      <c r="AW1965">
        <f t="shared" si="784"/>
        <v>0</v>
      </c>
      <c r="AX1965">
        <f t="shared" si="785"/>
        <v>0</v>
      </c>
      <c r="AY1965">
        <f t="shared" si="786"/>
        <v>0</v>
      </c>
      <c r="AZ1965">
        <f t="shared" si="787"/>
        <v>0</v>
      </c>
    </row>
    <row r="1966" spans="1:52" ht="15" customHeight="1">
      <c r="A1966" s="245"/>
      <c r="B1966" s="9"/>
      <c r="C1966" s="270" t="s">
        <v>1165</v>
      </c>
      <c r="D1966" s="389" t="str">
        <f t="shared" si="791"/>
        <v/>
      </c>
      <c r="E1966" s="390"/>
      <c r="F1966" s="391"/>
      <c r="G1966" s="480" t="str">
        <f t="shared" si="792"/>
        <v/>
      </c>
      <c r="H1966" s="481"/>
      <c r="I1966" s="481"/>
      <c r="J1966" s="481"/>
      <c r="K1966" s="481"/>
      <c r="L1966" s="482"/>
      <c r="M1966" s="27"/>
      <c r="N1966" s="27"/>
      <c r="O1966" s="27"/>
      <c r="P1966" s="27"/>
      <c r="Q1966" s="27"/>
      <c r="R1966" s="27"/>
      <c r="S1966" s="27"/>
      <c r="T1966" s="27"/>
      <c r="U1966" s="27"/>
      <c r="V1966" s="27"/>
      <c r="W1966" s="27"/>
      <c r="X1966" s="27"/>
      <c r="Y1966" s="27"/>
      <c r="Z1966" s="27"/>
      <c r="AA1966" s="27"/>
      <c r="AB1966" s="27"/>
      <c r="AC1966" s="27"/>
      <c r="AD1966" s="27"/>
      <c r="AI1966">
        <f t="shared" si="788"/>
        <v>0</v>
      </c>
      <c r="AJ1966">
        <f t="shared" si="789"/>
        <v>0</v>
      </c>
      <c r="AK1966">
        <f t="shared" si="790"/>
        <v>0</v>
      </c>
      <c r="AL1966">
        <f t="shared" si="773"/>
        <v>0</v>
      </c>
      <c r="AM1966">
        <f t="shared" si="774"/>
        <v>0</v>
      </c>
      <c r="AN1966">
        <f t="shared" si="775"/>
        <v>0</v>
      </c>
      <c r="AO1966">
        <f t="shared" si="776"/>
        <v>0</v>
      </c>
      <c r="AP1966">
        <f t="shared" si="777"/>
        <v>0</v>
      </c>
      <c r="AQ1966">
        <f t="shared" si="778"/>
        <v>0</v>
      </c>
      <c r="AR1966">
        <f t="shared" si="779"/>
        <v>0</v>
      </c>
      <c r="AS1966">
        <f t="shared" si="780"/>
        <v>0</v>
      </c>
      <c r="AT1966">
        <f t="shared" si="781"/>
        <v>0</v>
      </c>
      <c r="AU1966">
        <f t="shared" si="782"/>
        <v>0</v>
      </c>
      <c r="AV1966">
        <f t="shared" si="783"/>
        <v>0</v>
      </c>
      <c r="AW1966">
        <f t="shared" si="784"/>
        <v>0</v>
      </c>
      <c r="AX1966">
        <f t="shared" si="785"/>
        <v>0</v>
      </c>
      <c r="AY1966">
        <f t="shared" si="786"/>
        <v>0</v>
      </c>
      <c r="AZ1966">
        <f t="shared" si="787"/>
        <v>0</v>
      </c>
    </row>
    <row r="1967" spans="1:52" ht="15" customHeight="1">
      <c r="A1967" s="245"/>
      <c r="B1967" s="9"/>
      <c r="C1967" s="270" t="s">
        <v>1166</v>
      </c>
      <c r="D1967" s="389" t="str">
        <f t="shared" si="791"/>
        <v/>
      </c>
      <c r="E1967" s="390"/>
      <c r="F1967" s="391"/>
      <c r="G1967" s="480" t="str">
        <f t="shared" si="792"/>
        <v/>
      </c>
      <c r="H1967" s="481"/>
      <c r="I1967" s="481"/>
      <c r="J1967" s="481"/>
      <c r="K1967" s="481"/>
      <c r="L1967" s="482"/>
      <c r="M1967" s="27"/>
      <c r="N1967" s="27"/>
      <c r="O1967" s="27"/>
      <c r="P1967" s="27"/>
      <c r="Q1967" s="27"/>
      <c r="R1967" s="27"/>
      <c r="S1967" s="27"/>
      <c r="T1967" s="27"/>
      <c r="U1967" s="27"/>
      <c r="V1967" s="27"/>
      <c r="W1967" s="27"/>
      <c r="X1967" s="27"/>
      <c r="Y1967" s="27"/>
      <c r="Z1967" s="27"/>
      <c r="AA1967" s="27"/>
      <c r="AB1967" s="27"/>
      <c r="AC1967" s="27"/>
      <c r="AD1967" s="27"/>
      <c r="AI1967">
        <f t="shared" si="788"/>
        <v>0</v>
      </c>
      <c r="AJ1967">
        <f t="shared" si="789"/>
        <v>0</v>
      </c>
      <c r="AK1967">
        <f t="shared" si="790"/>
        <v>0</v>
      </c>
      <c r="AL1967">
        <f t="shared" si="773"/>
        <v>0</v>
      </c>
      <c r="AM1967">
        <f t="shared" si="774"/>
        <v>0</v>
      </c>
      <c r="AN1967">
        <f t="shared" si="775"/>
        <v>0</v>
      </c>
      <c r="AO1967">
        <f t="shared" si="776"/>
        <v>0</v>
      </c>
      <c r="AP1967">
        <f t="shared" si="777"/>
        <v>0</v>
      </c>
      <c r="AQ1967">
        <f t="shared" si="778"/>
        <v>0</v>
      </c>
      <c r="AR1967">
        <f t="shared" si="779"/>
        <v>0</v>
      </c>
      <c r="AS1967">
        <f t="shared" si="780"/>
        <v>0</v>
      </c>
      <c r="AT1967">
        <f t="shared" si="781"/>
        <v>0</v>
      </c>
      <c r="AU1967">
        <f t="shared" si="782"/>
        <v>0</v>
      </c>
      <c r="AV1967">
        <f t="shared" si="783"/>
        <v>0</v>
      </c>
      <c r="AW1967">
        <f t="shared" si="784"/>
        <v>0</v>
      </c>
      <c r="AX1967">
        <f t="shared" si="785"/>
        <v>0</v>
      </c>
      <c r="AY1967">
        <f t="shared" si="786"/>
        <v>0</v>
      </c>
      <c r="AZ1967">
        <f t="shared" si="787"/>
        <v>0</v>
      </c>
    </row>
    <row r="1968" spans="1:52" ht="15" customHeight="1">
      <c r="A1968" s="245"/>
      <c r="B1968" s="9"/>
      <c r="C1968" s="270" t="s">
        <v>1167</v>
      </c>
      <c r="D1968" s="389" t="str">
        <f t="shared" si="791"/>
        <v/>
      </c>
      <c r="E1968" s="390"/>
      <c r="F1968" s="391"/>
      <c r="G1968" s="480" t="str">
        <f t="shared" si="792"/>
        <v/>
      </c>
      <c r="H1968" s="481"/>
      <c r="I1968" s="481"/>
      <c r="J1968" s="481"/>
      <c r="K1968" s="481"/>
      <c r="L1968" s="482"/>
      <c r="M1968" s="27"/>
      <c r="N1968" s="27"/>
      <c r="O1968" s="27"/>
      <c r="P1968" s="27"/>
      <c r="Q1968" s="27"/>
      <c r="R1968" s="27"/>
      <c r="S1968" s="27"/>
      <c r="T1968" s="27"/>
      <c r="U1968" s="27"/>
      <c r="V1968" s="27"/>
      <c r="W1968" s="27"/>
      <c r="X1968" s="27"/>
      <c r="Y1968" s="27"/>
      <c r="Z1968" s="27"/>
      <c r="AA1968" s="27"/>
      <c r="AB1968" s="27"/>
      <c r="AC1968" s="27"/>
      <c r="AD1968" s="27"/>
      <c r="AI1968">
        <f t="shared" si="788"/>
        <v>0</v>
      </c>
      <c r="AJ1968">
        <f t="shared" si="789"/>
        <v>0</v>
      </c>
      <c r="AK1968">
        <f t="shared" si="790"/>
        <v>0</v>
      </c>
      <c r="AL1968">
        <f t="shared" si="773"/>
        <v>0</v>
      </c>
      <c r="AM1968">
        <f t="shared" si="774"/>
        <v>0</v>
      </c>
      <c r="AN1968">
        <f t="shared" si="775"/>
        <v>0</v>
      </c>
      <c r="AO1968">
        <f t="shared" si="776"/>
        <v>0</v>
      </c>
      <c r="AP1968">
        <f t="shared" si="777"/>
        <v>0</v>
      </c>
      <c r="AQ1968">
        <f t="shared" si="778"/>
        <v>0</v>
      </c>
      <c r="AR1968">
        <f t="shared" si="779"/>
        <v>0</v>
      </c>
      <c r="AS1968">
        <f t="shared" si="780"/>
        <v>0</v>
      </c>
      <c r="AT1968">
        <f t="shared" si="781"/>
        <v>0</v>
      </c>
      <c r="AU1968">
        <f t="shared" si="782"/>
        <v>0</v>
      </c>
      <c r="AV1968">
        <f t="shared" si="783"/>
        <v>0</v>
      </c>
      <c r="AW1968">
        <f t="shared" si="784"/>
        <v>0</v>
      </c>
      <c r="AX1968">
        <f t="shared" si="785"/>
        <v>0</v>
      </c>
      <c r="AY1968">
        <f t="shared" si="786"/>
        <v>0</v>
      </c>
      <c r="AZ1968">
        <f t="shared" si="787"/>
        <v>0</v>
      </c>
    </row>
    <row r="1969" spans="1:52" ht="15" customHeight="1">
      <c r="A1969" s="245"/>
      <c r="B1969" s="9"/>
      <c r="C1969" s="270" t="s">
        <v>1168</v>
      </c>
      <c r="D1969" s="389" t="str">
        <f t="shared" si="791"/>
        <v/>
      </c>
      <c r="E1969" s="390"/>
      <c r="F1969" s="391"/>
      <c r="G1969" s="480" t="str">
        <f t="shared" si="792"/>
        <v/>
      </c>
      <c r="H1969" s="481"/>
      <c r="I1969" s="481"/>
      <c r="J1969" s="481"/>
      <c r="K1969" s="481"/>
      <c r="L1969" s="482"/>
      <c r="M1969" s="27"/>
      <c r="N1969" s="27"/>
      <c r="O1969" s="27"/>
      <c r="P1969" s="27"/>
      <c r="Q1969" s="27"/>
      <c r="R1969" s="27"/>
      <c r="S1969" s="27"/>
      <c r="T1969" s="27"/>
      <c r="U1969" s="27"/>
      <c r="V1969" s="27"/>
      <c r="W1969" s="27"/>
      <c r="X1969" s="27"/>
      <c r="Y1969" s="27"/>
      <c r="Z1969" s="27"/>
      <c r="AA1969" s="27"/>
      <c r="AB1969" s="27"/>
      <c r="AC1969" s="27"/>
      <c r="AD1969" s="27"/>
      <c r="AI1969">
        <f t="shared" si="788"/>
        <v>0</v>
      </c>
      <c r="AJ1969">
        <f t="shared" si="789"/>
        <v>0</v>
      </c>
      <c r="AK1969">
        <f t="shared" si="790"/>
        <v>0</v>
      </c>
      <c r="AL1969">
        <f t="shared" si="773"/>
        <v>0</v>
      </c>
      <c r="AM1969">
        <f t="shared" si="774"/>
        <v>0</v>
      </c>
      <c r="AN1969">
        <f t="shared" si="775"/>
        <v>0</v>
      </c>
      <c r="AO1969">
        <f t="shared" si="776"/>
        <v>0</v>
      </c>
      <c r="AP1969">
        <f t="shared" si="777"/>
        <v>0</v>
      </c>
      <c r="AQ1969">
        <f t="shared" si="778"/>
        <v>0</v>
      </c>
      <c r="AR1969">
        <f t="shared" si="779"/>
        <v>0</v>
      </c>
      <c r="AS1969">
        <f t="shared" si="780"/>
        <v>0</v>
      </c>
      <c r="AT1969">
        <f t="shared" si="781"/>
        <v>0</v>
      </c>
      <c r="AU1969">
        <f t="shared" si="782"/>
        <v>0</v>
      </c>
      <c r="AV1969">
        <f t="shared" si="783"/>
        <v>0</v>
      </c>
      <c r="AW1969">
        <f t="shared" si="784"/>
        <v>0</v>
      </c>
      <c r="AX1969">
        <f t="shared" si="785"/>
        <v>0</v>
      </c>
      <c r="AY1969">
        <f t="shared" si="786"/>
        <v>0</v>
      </c>
      <c r="AZ1969">
        <f t="shared" si="787"/>
        <v>0</v>
      </c>
    </row>
    <row r="1970" spans="1:52" ht="15" customHeight="1">
      <c r="A1970" s="245"/>
      <c r="B1970" s="9"/>
      <c r="C1970" s="270" t="s">
        <v>1169</v>
      </c>
      <c r="D1970" s="389" t="str">
        <f t="shared" si="791"/>
        <v/>
      </c>
      <c r="E1970" s="390"/>
      <c r="F1970" s="391"/>
      <c r="G1970" s="480" t="str">
        <f t="shared" si="792"/>
        <v/>
      </c>
      <c r="H1970" s="481"/>
      <c r="I1970" s="481"/>
      <c r="J1970" s="481"/>
      <c r="K1970" s="481"/>
      <c r="L1970" s="482"/>
      <c r="M1970" s="27"/>
      <c r="N1970" s="27"/>
      <c r="O1970" s="27"/>
      <c r="P1970" s="27"/>
      <c r="Q1970" s="27"/>
      <c r="R1970" s="27"/>
      <c r="S1970" s="27"/>
      <c r="T1970" s="27"/>
      <c r="U1970" s="27"/>
      <c r="V1970" s="27"/>
      <c r="W1970" s="27"/>
      <c r="X1970" s="27"/>
      <c r="Y1970" s="27"/>
      <c r="Z1970" s="27"/>
      <c r="AA1970" s="27"/>
      <c r="AB1970" s="27"/>
      <c r="AC1970" s="27"/>
      <c r="AD1970" s="27"/>
      <c r="AI1970">
        <f t="shared" si="788"/>
        <v>0</v>
      </c>
      <c r="AJ1970">
        <f t="shared" si="789"/>
        <v>0</v>
      </c>
      <c r="AK1970">
        <f t="shared" si="790"/>
        <v>0</v>
      </c>
      <c r="AL1970">
        <f t="shared" si="773"/>
        <v>0</v>
      </c>
      <c r="AM1970">
        <f t="shared" si="774"/>
        <v>0</v>
      </c>
      <c r="AN1970">
        <f t="shared" si="775"/>
        <v>0</v>
      </c>
      <c r="AO1970">
        <f t="shared" si="776"/>
        <v>0</v>
      </c>
      <c r="AP1970">
        <f t="shared" si="777"/>
        <v>0</v>
      </c>
      <c r="AQ1970">
        <f t="shared" si="778"/>
        <v>0</v>
      </c>
      <c r="AR1970">
        <f t="shared" si="779"/>
        <v>0</v>
      </c>
      <c r="AS1970">
        <f t="shared" si="780"/>
        <v>0</v>
      </c>
      <c r="AT1970">
        <f t="shared" si="781"/>
        <v>0</v>
      </c>
      <c r="AU1970">
        <f t="shared" si="782"/>
        <v>0</v>
      </c>
      <c r="AV1970">
        <f t="shared" si="783"/>
        <v>0</v>
      </c>
      <c r="AW1970">
        <f t="shared" si="784"/>
        <v>0</v>
      </c>
      <c r="AX1970">
        <f t="shared" si="785"/>
        <v>0</v>
      </c>
      <c r="AY1970">
        <f t="shared" si="786"/>
        <v>0</v>
      </c>
      <c r="AZ1970">
        <f t="shared" si="787"/>
        <v>0</v>
      </c>
    </row>
    <row r="1971" spans="1:52" ht="15" customHeight="1">
      <c r="A1971" s="245"/>
      <c r="B1971" s="9"/>
      <c r="C1971" s="270" t="s">
        <v>1170</v>
      </c>
      <c r="D1971" s="389" t="str">
        <f t="shared" si="791"/>
        <v/>
      </c>
      <c r="E1971" s="390"/>
      <c r="F1971" s="391"/>
      <c r="G1971" s="480" t="str">
        <f t="shared" si="792"/>
        <v/>
      </c>
      <c r="H1971" s="481"/>
      <c r="I1971" s="481"/>
      <c r="J1971" s="481"/>
      <c r="K1971" s="481"/>
      <c r="L1971" s="482"/>
      <c r="M1971" s="27"/>
      <c r="N1971" s="27"/>
      <c r="O1971" s="27"/>
      <c r="P1971" s="27"/>
      <c r="Q1971" s="27"/>
      <c r="R1971" s="27"/>
      <c r="S1971" s="27"/>
      <c r="T1971" s="27"/>
      <c r="U1971" s="27"/>
      <c r="V1971" s="27"/>
      <c r="W1971" s="27"/>
      <c r="X1971" s="27"/>
      <c r="Y1971" s="27"/>
      <c r="Z1971" s="27"/>
      <c r="AA1971" s="27"/>
      <c r="AB1971" s="27"/>
      <c r="AC1971" s="27"/>
      <c r="AD1971" s="27"/>
      <c r="AI1971">
        <f t="shared" si="788"/>
        <v>0</v>
      </c>
      <c r="AJ1971">
        <f t="shared" si="789"/>
        <v>0</v>
      </c>
      <c r="AK1971">
        <f t="shared" si="790"/>
        <v>0</v>
      </c>
      <c r="AL1971">
        <f t="shared" si="773"/>
        <v>0</v>
      </c>
      <c r="AM1971">
        <f t="shared" si="774"/>
        <v>0</v>
      </c>
      <c r="AN1971">
        <f t="shared" si="775"/>
        <v>0</v>
      </c>
      <c r="AO1971">
        <f t="shared" si="776"/>
        <v>0</v>
      </c>
      <c r="AP1971">
        <f t="shared" si="777"/>
        <v>0</v>
      </c>
      <c r="AQ1971">
        <f t="shared" si="778"/>
        <v>0</v>
      </c>
      <c r="AR1971">
        <f t="shared" si="779"/>
        <v>0</v>
      </c>
      <c r="AS1971">
        <f t="shared" si="780"/>
        <v>0</v>
      </c>
      <c r="AT1971">
        <f t="shared" si="781"/>
        <v>0</v>
      </c>
      <c r="AU1971">
        <f t="shared" si="782"/>
        <v>0</v>
      </c>
      <c r="AV1971">
        <f t="shared" si="783"/>
        <v>0</v>
      </c>
      <c r="AW1971">
        <f t="shared" si="784"/>
        <v>0</v>
      </c>
      <c r="AX1971">
        <f t="shared" si="785"/>
        <v>0</v>
      </c>
      <c r="AY1971">
        <f t="shared" si="786"/>
        <v>0</v>
      </c>
      <c r="AZ1971">
        <f t="shared" si="787"/>
        <v>0</v>
      </c>
    </row>
    <row r="1972" spans="1:52" ht="15" customHeight="1">
      <c r="A1972" s="245"/>
      <c r="B1972" s="9"/>
      <c r="C1972" s="270" t="s">
        <v>1171</v>
      </c>
      <c r="D1972" s="389" t="str">
        <f t="shared" si="791"/>
        <v/>
      </c>
      <c r="E1972" s="390"/>
      <c r="F1972" s="391"/>
      <c r="G1972" s="480" t="str">
        <f t="shared" si="792"/>
        <v/>
      </c>
      <c r="H1972" s="481"/>
      <c r="I1972" s="481"/>
      <c r="J1972" s="481"/>
      <c r="K1972" s="481"/>
      <c r="L1972" s="482"/>
      <c r="M1972" s="27"/>
      <c r="N1972" s="27"/>
      <c r="O1972" s="27"/>
      <c r="P1972" s="27"/>
      <c r="Q1972" s="27"/>
      <c r="R1972" s="27"/>
      <c r="S1972" s="27"/>
      <c r="T1972" s="27"/>
      <c r="U1972" s="27"/>
      <c r="V1972" s="27"/>
      <c r="W1972" s="27"/>
      <c r="X1972" s="27"/>
      <c r="Y1972" s="27"/>
      <c r="Z1972" s="27"/>
      <c r="AA1972" s="27"/>
      <c r="AB1972" s="27"/>
      <c r="AC1972" s="27"/>
      <c r="AD1972" s="27"/>
      <c r="AI1972">
        <f t="shared" si="788"/>
        <v>0</v>
      </c>
      <c r="AJ1972">
        <f t="shared" si="789"/>
        <v>0</v>
      </c>
      <c r="AK1972">
        <f t="shared" si="790"/>
        <v>0</v>
      </c>
      <c r="AL1972">
        <f t="shared" si="773"/>
        <v>0</v>
      </c>
      <c r="AM1972">
        <f t="shared" si="774"/>
        <v>0</v>
      </c>
      <c r="AN1972">
        <f t="shared" si="775"/>
        <v>0</v>
      </c>
      <c r="AO1972">
        <f t="shared" si="776"/>
        <v>0</v>
      </c>
      <c r="AP1972">
        <f t="shared" si="777"/>
        <v>0</v>
      </c>
      <c r="AQ1972">
        <f t="shared" si="778"/>
        <v>0</v>
      </c>
      <c r="AR1972">
        <f t="shared" si="779"/>
        <v>0</v>
      </c>
      <c r="AS1972">
        <f t="shared" si="780"/>
        <v>0</v>
      </c>
      <c r="AT1972">
        <f t="shared" si="781"/>
        <v>0</v>
      </c>
      <c r="AU1972">
        <f t="shared" si="782"/>
        <v>0</v>
      </c>
      <c r="AV1972">
        <f t="shared" si="783"/>
        <v>0</v>
      </c>
      <c r="AW1972">
        <f t="shared" si="784"/>
        <v>0</v>
      </c>
      <c r="AX1972">
        <f t="shared" si="785"/>
        <v>0</v>
      </c>
      <c r="AY1972">
        <f t="shared" si="786"/>
        <v>0</v>
      </c>
      <c r="AZ1972">
        <f t="shared" si="787"/>
        <v>0</v>
      </c>
    </row>
    <row r="1973" spans="1:52" ht="15" customHeight="1">
      <c r="A1973" s="245"/>
      <c r="B1973" s="9"/>
      <c r="C1973" s="270" t="s">
        <v>1172</v>
      </c>
      <c r="D1973" s="389" t="str">
        <f t="shared" si="791"/>
        <v/>
      </c>
      <c r="E1973" s="390"/>
      <c r="F1973" s="391"/>
      <c r="G1973" s="480" t="str">
        <f t="shared" si="792"/>
        <v/>
      </c>
      <c r="H1973" s="481"/>
      <c r="I1973" s="481"/>
      <c r="J1973" s="481"/>
      <c r="K1973" s="481"/>
      <c r="L1973" s="482"/>
      <c r="M1973" s="27"/>
      <c r="N1973" s="27"/>
      <c r="O1973" s="27"/>
      <c r="P1973" s="27"/>
      <c r="Q1973" s="27"/>
      <c r="R1973" s="27"/>
      <c r="S1973" s="27"/>
      <c r="T1973" s="27"/>
      <c r="U1973" s="27"/>
      <c r="V1973" s="27"/>
      <c r="W1973" s="27"/>
      <c r="X1973" s="27"/>
      <c r="Y1973" s="27"/>
      <c r="Z1973" s="27"/>
      <c r="AA1973" s="27"/>
      <c r="AB1973" s="27"/>
      <c r="AC1973" s="27"/>
      <c r="AD1973" s="27"/>
      <c r="AI1973">
        <f t="shared" si="788"/>
        <v>0</v>
      </c>
      <c r="AJ1973">
        <f t="shared" si="789"/>
        <v>0</v>
      </c>
      <c r="AK1973">
        <f t="shared" si="790"/>
        <v>0</v>
      </c>
      <c r="AL1973">
        <f t="shared" si="773"/>
        <v>0</v>
      </c>
      <c r="AM1973">
        <f t="shared" si="774"/>
        <v>0</v>
      </c>
      <c r="AN1973">
        <f t="shared" si="775"/>
        <v>0</v>
      </c>
      <c r="AO1973">
        <f t="shared" si="776"/>
        <v>0</v>
      </c>
      <c r="AP1973">
        <f t="shared" si="777"/>
        <v>0</v>
      </c>
      <c r="AQ1973">
        <f t="shared" si="778"/>
        <v>0</v>
      </c>
      <c r="AR1973">
        <f t="shared" si="779"/>
        <v>0</v>
      </c>
      <c r="AS1973">
        <f t="shared" si="780"/>
        <v>0</v>
      </c>
      <c r="AT1973">
        <f t="shared" si="781"/>
        <v>0</v>
      </c>
      <c r="AU1973">
        <f t="shared" si="782"/>
        <v>0</v>
      </c>
      <c r="AV1973">
        <f t="shared" si="783"/>
        <v>0</v>
      </c>
      <c r="AW1973">
        <f t="shared" si="784"/>
        <v>0</v>
      </c>
      <c r="AX1973">
        <f t="shared" si="785"/>
        <v>0</v>
      </c>
      <c r="AY1973">
        <f t="shared" si="786"/>
        <v>0</v>
      </c>
      <c r="AZ1973">
        <f t="shared" si="787"/>
        <v>0</v>
      </c>
    </row>
    <row r="1974" spans="1:52" ht="15" customHeight="1">
      <c r="A1974" s="245"/>
      <c r="B1974" s="9"/>
      <c r="C1974" s="270" t="s">
        <v>1173</v>
      </c>
      <c r="D1974" s="389" t="str">
        <f t="shared" si="791"/>
        <v/>
      </c>
      <c r="E1974" s="390"/>
      <c r="F1974" s="391"/>
      <c r="G1974" s="480" t="str">
        <f t="shared" si="792"/>
        <v/>
      </c>
      <c r="H1974" s="481"/>
      <c r="I1974" s="481"/>
      <c r="J1974" s="481"/>
      <c r="K1974" s="481"/>
      <c r="L1974" s="482"/>
      <c r="M1974" s="27"/>
      <c r="N1974" s="27"/>
      <c r="O1974" s="27"/>
      <c r="P1974" s="27"/>
      <c r="Q1974" s="27"/>
      <c r="R1974" s="27"/>
      <c r="S1974" s="27"/>
      <c r="T1974" s="27"/>
      <c r="U1974" s="27"/>
      <c r="V1974" s="27"/>
      <c r="W1974" s="27"/>
      <c r="X1974" s="27"/>
      <c r="Y1974" s="27"/>
      <c r="Z1974" s="27"/>
      <c r="AA1974" s="27"/>
      <c r="AB1974" s="27"/>
      <c r="AC1974" s="27"/>
      <c r="AD1974" s="27"/>
      <c r="AI1974">
        <f t="shared" si="788"/>
        <v>0</v>
      </c>
      <c r="AJ1974">
        <f t="shared" si="789"/>
        <v>0</v>
      </c>
      <c r="AK1974">
        <f t="shared" si="790"/>
        <v>0</v>
      </c>
      <c r="AL1974">
        <f t="shared" si="773"/>
        <v>0</v>
      </c>
      <c r="AM1974">
        <f t="shared" si="774"/>
        <v>0</v>
      </c>
      <c r="AN1974">
        <f t="shared" si="775"/>
        <v>0</v>
      </c>
      <c r="AO1974">
        <f t="shared" si="776"/>
        <v>0</v>
      </c>
      <c r="AP1974">
        <f t="shared" si="777"/>
        <v>0</v>
      </c>
      <c r="AQ1974">
        <f t="shared" si="778"/>
        <v>0</v>
      </c>
      <c r="AR1974">
        <f t="shared" si="779"/>
        <v>0</v>
      </c>
      <c r="AS1974">
        <f t="shared" si="780"/>
        <v>0</v>
      </c>
      <c r="AT1974">
        <f t="shared" si="781"/>
        <v>0</v>
      </c>
      <c r="AU1974">
        <f t="shared" si="782"/>
        <v>0</v>
      </c>
      <c r="AV1974">
        <f t="shared" si="783"/>
        <v>0</v>
      </c>
      <c r="AW1974">
        <f t="shared" si="784"/>
        <v>0</v>
      </c>
      <c r="AX1974">
        <f t="shared" si="785"/>
        <v>0</v>
      </c>
      <c r="AY1974">
        <f t="shared" si="786"/>
        <v>0</v>
      </c>
      <c r="AZ1974">
        <f t="shared" si="787"/>
        <v>0</v>
      </c>
    </row>
    <row r="1975" spans="1:52" ht="15" customHeight="1">
      <c r="A1975" s="245"/>
      <c r="B1975" s="9"/>
      <c r="C1975" s="270" t="s">
        <v>1174</v>
      </c>
      <c r="D1975" s="389" t="str">
        <f t="shared" si="791"/>
        <v/>
      </c>
      <c r="E1975" s="390"/>
      <c r="F1975" s="391"/>
      <c r="G1975" s="480" t="str">
        <f t="shared" si="792"/>
        <v/>
      </c>
      <c r="H1975" s="481"/>
      <c r="I1975" s="481"/>
      <c r="J1975" s="481"/>
      <c r="K1975" s="481"/>
      <c r="L1975" s="482"/>
      <c r="M1975" s="27"/>
      <c r="N1975" s="27"/>
      <c r="O1975" s="27"/>
      <c r="P1975" s="27"/>
      <c r="Q1975" s="27"/>
      <c r="R1975" s="27"/>
      <c r="S1975" s="27"/>
      <c r="T1975" s="27"/>
      <c r="U1975" s="27"/>
      <c r="V1975" s="27"/>
      <c r="W1975" s="27"/>
      <c r="X1975" s="27"/>
      <c r="Y1975" s="27"/>
      <c r="Z1975" s="27"/>
      <c r="AA1975" s="27"/>
      <c r="AB1975" s="27"/>
      <c r="AC1975" s="27"/>
      <c r="AD1975" s="27"/>
      <c r="AI1975">
        <f t="shared" si="788"/>
        <v>0</v>
      </c>
      <c r="AJ1975">
        <f t="shared" si="789"/>
        <v>0</v>
      </c>
      <c r="AK1975">
        <f t="shared" si="790"/>
        <v>0</v>
      </c>
      <c r="AL1975">
        <f t="shared" si="773"/>
        <v>0</v>
      </c>
      <c r="AM1975">
        <f t="shared" si="774"/>
        <v>0</v>
      </c>
      <c r="AN1975">
        <f t="shared" si="775"/>
        <v>0</v>
      </c>
      <c r="AO1975">
        <f t="shared" si="776"/>
        <v>0</v>
      </c>
      <c r="AP1975">
        <f t="shared" si="777"/>
        <v>0</v>
      </c>
      <c r="AQ1975">
        <f t="shared" si="778"/>
        <v>0</v>
      </c>
      <c r="AR1975">
        <f t="shared" si="779"/>
        <v>0</v>
      </c>
      <c r="AS1975">
        <f t="shared" si="780"/>
        <v>0</v>
      </c>
      <c r="AT1975">
        <f t="shared" si="781"/>
        <v>0</v>
      </c>
      <c r="AU1975">
        <f t="shared" si="782"/>
        <v>0</v>
      </c>
      <c r="AV1975">
        <f t="shared" si="783"/>
        <v>0</v>
      </c>
      <c r="AW1975">
        <f t="shared" si="784"/>
        <v>0</v>
      </c>
      <c r="AX1975">
        <f t="shared" si="785"/>
        <v>0</v>
      </c>
      <c r="AY1975">
        <f t="shared" si="786"/>
        <v>0</v>
      </c>
      <c r="AZ1975">
        <f t="shared" si="787"/>
        <v>0</v>
      </c>
    </row>
    <row r="1976" spans="1:52" ht="15" customHeight="1">
      <c r="A1976" s="245"/>
      <c r="B1976" s="9"/>
      <c r="C1976" s="270" t="s">
        <v>1175</v>
      </c>
      <c r="D1976" s="389" t="str">
        <f t="shared" si="791"/>
        <v/>
      </c>
      <c r="E1976" s="390"/>
      <c r="F1976" s="391"/>
      <c r="G1976" s="480" t="str">
        <f t="shared" si="792"/>
        <v/>
      </c>
      <c r="H1976" s="481"/>
      <c r="I1976" s="481"/>
      <c r="J1976" s="481"/>
      <c r="K1976" s="481"/>
      <c r="L1976" s="482"/>
      <c r="M1976" s="27"/>
      <c r="N1976" s="27"/>
      <c r="O1976" s="27"/>
      <c r="P1976" s="27"/>
      <c r="Q1976" s="27"/>
      <c r="R1976" s="27"/>
      <c r="S1976" s="27"/>
      <c r="T1976" s="27"/>
      <c r="U1976" s="27"/>
      <c r="V1976" s="27"/>
      <c r="W1976" s="27"/>
      <c r="X1976" s="27"/>
      <c r="Y1976" s="27"/>
      <c r="Z1976" s="27"/>
      <c r="AA1976" s="27"/>
      <c r="AB1976" s="27"/>
      <c r="AC1976" s="27"/>
      <c r="AD1976" s="27"/>
      <c r="AI1976">
        <f t="shared" si="788"/>
        <v>0</v>
      </c>
      <c r="AJ1976">
        <f t="shared" si="789"/>
        <v>0</v>
      </c>
      <c r="AK1976">
        <f t="shared" si="790"/>
        <v>0</v>
      </c>
      <c r="AL1976">
        <f t="shared" si="773"/>
        <v>0</v>
      </c>
      <c r="AM1976">
        <f t="shared" si="774"/>
        <v>0</v>
      </c>
      <c r="AN1976">
        <f t="shared" si="775"/>
        <v>0</v>
      </c>
      <c r="AO1976">
        <f t="shared" si="776"/>
        <v>0</v>
      </c>
      <c r="AP1976">
        <f t="shared" si="777"/>
        <v>0</v>
      </c>
      <c r="AQ1976">
        <f t="shared" si="778"/>
        <v>0</v>
      </c>
      <c r="AR1976">
        <f t="shared" si="779"/>
        <v>0</v>
      </c>
      <c r="AS1976">
        <f t="shared" si="780"/>
        <v>0</v>
      </c>
      <c r="AT1976">
        <f t="shared" si="781"/>
        <v>0</v>
      </c>
      <c r="AU1976">
        <f t="shared" si="782"/>
        <v>0</v>
      </c>
      <c r="AV1976">
        <f t="shared" si="783"/>
        <v>0</v>
      </c>
      <c r="AW1976">
        <f t="shared" si="784"/>
        <v>0</v>
      </c>
      <c r="AX1976">
        <f t="shared" si="785"/>
        <v>0</v>
      </c>
      <c r="AY1976">
        <f t="shared" si="786"/>
        <v>0</v>
      </c>
      <c r="AZ1976">
        <f t="shared" si="787"/>
        <v>0</v>
      </c>
    </row>
    <row r="1977" spans="1:52" ht="15" customHeight="1">
      <c r="A1977" s="245"/>
      <c r="B1977" s="9"/>
      <c r="C1977" s="270" t="s">
        <v>1176</v>
      </c>
      <c r="D1977" s="389" t="str">
        <f t="shared" si="791"/>
        <v/>
      </c>
      <c r="E1977" s="390"/>
      <c r="F1977" s="391"/>
      <c r="G1977" s="480" t="str">
        <f t="shared" si="792"/>
        <v/>
      </c>
      <c r="H1977" s="481"/>
      <c r="I1977" s="481"/>
      <c r="J1977" s="481"/>
      <c r="K1977" s="481"/>
      <c r="L1977" s="482"/>
      <c r="M1977" s="27"/>
      <c r="N1977" s="27"/>
      <c r="O1977" s="27"/>
      <c r="P1977" s="27"/>
      <c r="Q1977" s="27"/>
      <c r="R1977" s="27"/>
      <c r="S1977" s="27"/>
      <c r="T1977" s="27"/>
      <c r="U1977" s="27"/>
      <c r="V1977" s="27"/>
      <c r="W1977" s="27"/>
      <c r="X1977" s="27"/>
      <c r="Y1977" s="27"/>
      <c r="Z1977" s="27"/>
      <c r="AA1977" s="27"/>
      <c r="AB1977" s="27"/>
      <c r="AC1977" s="27"/>
      <c r="AD1977" s="27"/>
      <c r="AI1977">
        <f t="shared" si="788"/>
        <v>0</v>
      </c>
      <c r="AJ1977">
        <f t="shared" si="789"/>
        <v>0</v>
      </c>
      <c r="AK1977">
        <f t="shared" si="790"/>
        <v>0</v>
      </c>
      <c r="AL1977">
        <f t="shared" si="773"/>
        <v>0</v>
      </c>
      <c r="AM1977">
        <f t="shared" si="774"/>
        <v>0</v>
      </c>
      <c r="AN1977">
        <f t="shared" si="775"/>
        <v>0</v>
      </c>
      <c r="AO1977">
        <f t="shared" si="776"/>
        <v>0</v>
      </c>
      <c r="AP1977">
        <f t="shared" si="777"/>
        <v>0</v>
      </c>
      <c r="AQ1977">
        <f t="shared" si="778"/>
        <v>0</v>
      </c>
      <c r="AR1977">
        <f t="shared" si="779"/>
        <v>0</v>
      </c>
      <c r="AS1977">
        <f t="shared" si="780"/>
        <v>0</v>
      </c>
      <c r="AT1977">
        <f t="shared" si="781"/>
        <v>0</v>
      </c>
      <c r="AU1977">
        <f t="shared" si="782"/>
        <v>0</v>
      </c>
      <c r="AV1977">
        <f t="shared" si="783"/>
        <v>0</v>
      </c>
      <c r="AW1977">
        <f t="shared" si="784"/>
        <v>0</v>
      </c>
      <c r="AX1977">
        <f t="shared" si="785"/>
        <v>0</v>
      </c>
      <c r="AY1977">
        <f t="shared" si="786"/>
        <v>0</v>
      </c>
      <c r="AZ1977">
        <f t="shared" si="787"/>
        <v>0</v>
      </c>
    </row>
    <row r="1978" spans="1:52" ht="15" customHeight="1">
      <c r="A1978" s="245"/>
      <c r="B1978" s="9"/>
      <c r="C1978" s="270" t="s">
        <v>1177</v>
      </c>
      <c r="D1978" s="389" t="str">
        <f t="shared" si="791"/>
        <v/>
      </c>
      <c r="E1978" s="390"/>
      <c r="F1978" s="391"/>
      <c r="G1978" s="480" t="str">
        <f t="shared" si="792"/>
        <v/>
      </c>
      <c r="H1978" s="481"/>
      <c r="I1978" s="481"/>
      <c r="J1978" s="481"/>
      <c r="K1978" s="481"/>
      <c r="L1978" s="482"/>
      <c r="M1978" s="27"/>
      <c r="N1978" s="27"/>
      <c r="O1978" s="27"/>
      <c r="P1978" s="27"/>
      <c r="Q1978" s="27"/>
      <c r="R1978" s="27"/>
      <c r="S1978" s="27"/>
      <c r="T1978" s="27"/>
      <c r="U1978" s="27"/>
      <c r="V1978" s="27"/>
      <c r="W1978" s="27"/>
      <c r="X1978" s="27"/>
      <c r="Y1978" s="27"/>
      <c r="Z1978" s="27"/>
      <c r="AA1978" s="27"/>
      <c r="AB1978" s="27"/>
      <c r="AC1978" s="27"/>
      <c r="AD1978" s="27"/>
      <c r="AI1978">
        <f t="shared" si="788"/>
        <v>0</v>
      </c>
      <c r="AJ1978">
        <f t="shared" si="789"/>
        <v>0</v>
      </c>
      <c r="AK1978">
        <f t="shared" si="790"/>
        <v>0</v>
      </c>
      <c r="AL1978">
        <f t="shared" si="773"/>
        <v>0</v>
      </c>
      <c r="AM1978">
        <f t="shared" si="774"/>
        <v>0</v>
      </c>
      <c r="AN1978">
        <f t="shared" si="775"/>
        <v>0</v>
      </c>
      <c r="AO1978">
        <f t="shared" si="776"/>
        <v>0</v>
      </c>
      <c r="AP1978">
        <f t="shared" si="777"/>
        <v>0</v>
      </c>
      <c r="AQ1978">
        <f t="shared" si="778"/>
        <v>0</v>
      </c>
      <c r="AR1978">
        <f t="shared" si="779"/>
        <v>0</v>
      </c>
      <c r="AS1978">
        <f t="shared" si="780"/>
        <v>0</v>
      </c>
      <c r="AT1978">
        <f t="shared" si="781"/>
        <v>0</v>
      </c>
      <c r="AU1978">
        <f t="shared" si="782"/>
        <v>0</v>
      </c>
      <c r="AV1978">
        <f t="shared" si="783"/>
        <v>0</v>
      </c>
      <c r="AW1978">
        <f t="shared" si="784"/>
        <v>0</v>
      </c>
      <c r="AX1978">
        <f t="shared" si="785"/>
        <v>0</v>
      </c>
      <c r="AY1978">
        <f t="shared" si="786"/>
        <v>0</v>
      </c>
      <c r="AZ1978">
        <f t="shared" si="787"/>
        <v>0</v>
      </c>
    </row>
    <row r="1979" spans="1:52" ht="15" customHeight="1">
      <c r="A1979" s="245"/>
      <c r="B1979" s="9"/>
      <c r="C1979" s="270" t="s">
        <v>1178</v>
      </c>
      <c r="D1979" s="389" t="str">
        <f t="shared" si="791"/>
        <v/>
      </c>
      <c r="E1979" s="390"/>
      <c r="F1979" s="391"/>
      <c r="G1979" s="480" t="str">
        <f t="shared" si="792"/>
        <v/>
      </c>
      <c r="H1979" s="481"/>
      <c r="I1979" s="481"/>
      <c r="J1979" s="481"/>
      <c r="K1979" s="481"/>
      <c r="L1979" s="482"/>
      <c r="M1979" s="27"/>
      <c r="N1979" s="27"/>
      <c r="O1979" s="27"/>
      <c r="P1979" s="27"/>
      <c r="Q1979" s="27"/>
      <c r="R1979" s="27"/>
      <c r="S1979" s="27"/>
      <c r="T1979" s="27"/>
      <c r="U1979" s="27"/>
      <c r="V1979" s="27"/>
      <c r="W1979" s="27"/>
      <c r="X1979" s="27"/>
      <c r="Y1979" s="27"/>
      <c r="Z1979" s="27"/>
      <c r="AA1979" s="27"/>
      <c r="AB1979" s="27"/>
      <c r="AC1979" s="27"/>
      <c r="AD1979" s="27"/>
      <c r="AI1979">
        <f t="shared" si="788"/>
        <v>0</v>
      </c>
      <c r="AJ1979">
        <f t="shared" si="789"/>
        <v>0</v>
      </c>
      <c r="AK1979">
        <f t="shared" si="790"/>
        <v>0</v>
      </c>
      <c r="AL1979">
        <f t="shared" si="773"/>
        <v>0</v>
      </c>
      <c r="AM1979">
        <f t="shared" si="774"/>
        <v>0</v>
      </c>
      <c r="AN1979">
        <f t="shared" si="775"/>
        <v>0</v>
      </c>
      <c r="AO1979">
        <f t="shared" si="776"/>
        <v>0</v>
      </c>
      <c r="AP1979">
        <f t="shared" si="777"/>
        <v>0</v>
      </c>
      <c r="AQ1979">
        <f t="shared" si="778"/>
        <v>0</v>
      </c>
      <c r="AR1979">
        <f t="shared" si="779"/>
        <v>0</v>
      </c>
      <c r="AS1979">
        <f t="shared" si="780"/>
        <v>0</v>
      </c>
      <c r="AT1979">
        <f t="shared" si="781"/>
        <v>0</v>
      </c>
      <c r="AU1979">
        <f t="shared" si="782"/>
        <v>0</v>
      </c>
      <c r="AV1979">
        <f t="shared" si="783"/>
        <v>0</v>
      </c>
      <c r="AW1979">
        <f t="shared" si="784"/>
        <v>0</v>
      </c>
      <c r="AX1979">
        <f t="shared" si="785"/>
        <v>0</v>
      </c>
      <c r="AY1979">
        <f t="shared" si="786"/>
        <v>0</v>
      </c>
      <c r="AZ1979">
        <f t="shared" si="787"/>
        <v>0</v>
      </c>
    </row>
    <row r="1980" spans="1:52" ht="15" customHeight="1">
      <c r="A1980" s="245"/>
      <c r="B1980" s="9"/>
      <c r="C1980" s="270" t="s">
        <v>1179</v>
      </c>
      <c r="D1980" s="389" t="str">
        <f t="shared" si="791"/>
        <v/>
      </c>
      <c r="E1980" s="390"/>
      <c r="F1980" s="391"/>
      <c r="G1980" s="480" t="str">
        <f t="shared" si="792"/>
        <v/>
      </c>
      <c r="H1980" s="481"/>
      <c r="I1980" s="481"/>
      <c r="J1980" s="481"/>
      <c r="K1980" s="481"/>
      <c r="L1980" s="482"/>
      <c r="M1980" s="27"/>
      <c r="N1980" s="27"/>
      <c r="O1980" s="27"/>
      <c r="P1980" s="27"/>
      <c r="Q1980" s="27"/>
      <c r="R1980" s="27"/>
      <c r="S1980" s="27"/>
      <c r="T1980" s="27"/>
      <c r="U1980" s="27"/>
      <c r="V1980" s="27"/>
      <c r="W1980" s="27"/>
      <c r="X1980" s="27"/>
      <c r="Y1980" s="27"/>
      <c r="Z1980" s="27"/>
      <c r="AA1980" s="27"/>
      <c r="AB1980" s="27"/>
      <c r="AC1980" s="27"/>
      <c r="AD1980" s="27"/>
      <c r="AI1980">
        <f t="shared" si="788"/>
        <v>0</v>
      </c>
      <c r="AJ1980">
        <f t="shared" si="789"/>
        <v>0</v>
      </c>
      <c r="AK1980">
        <f t="shared" si="790"/>
        <v>0</v>
      </c>
      <c r="AL1980">
        <f t="shared" si="773"/>
        <v>0</v>
      </c>
      <c r="AM1980">
        <f t="shared" si="774"/>
        <v>0</v>
      </c>
      <c r="AN1980">
        <f t="shared" si="775"/>
        <v>0</v>
      </c>
      <c r="AO1980">
        <f t="shared" si="776"/>
        <v>0</v>
      </c>
      <c r="AP1980">
        <f t="shared" si="777"/>
        <v>0</v>
      </c>
      <c r="AQ1980">
        <f t="shared" si="778"/>
        <v>0</v>
      </c>
      <c r="AR1980">
        <f t="shared" si="779"/>
        <v>0</v>
      </c>
      <c r="AS1980">
        <f t="shared" si="780"/>
        <v>0</v>
      </c>
      <c r="AT1980">
        <f t="shared" si="781"/>
        <v>0</v>
      </c>
      <c r="AU1980">
        <f t="shared" si="782"/>
        <v>0</v>
      </c>
      <c r="AV1980">
        <f t="shared" si="783"/>
        <v>0</v>
      </c>
      <c r="AW1980">
        <f t="shared" si="784"/>
        <v>0</v>
      </c>
      <c r="AX1980">
        <f t="shared" si="785"/>
        <v>0</v>
      </c>
      <c r="AY1980">
        <f t="shared" si="786"/>
        <v>0</v>
      </c>
      <c r="AZ1980">
        <f t="shared" si="787"/>
        <v>0</v>
      </c>
    </row>
    <row r="1981" spans="1:52" ht="15" customHeight="1">
      <c r="A1981" s="245"/>
      <c r="B1981" s="9"/>
      <c r="C1981" s="270" t="s">
        <v>1180</v>
      </c>
      <c r="D1981" s="389" t="str">
        <f t="shared" si="791"/>
        <v/>
      </c>
      <c r="E1981" s="390"/>
      <c r="F1981" s="391"/>
      <c r="G1981" s="480" t="str">
        <f t="shared" si="792"/>
        <v/>
      </c>
      <c r="H1981" s="481"/>
      <c r="I1981" s="481"/>
      <c r="J1981" s="481"/>
      <c r="K1981" s="481"/>
      <c r="L1981" s="482"/>
      <c r="M1981" s="27"/>
      <c r="N1981" s="27"/>
      <c r="O1981" s="27"/>
      <c r="P1981" s="27"/>
      <c r="Q1981" s="27"/>
      <c r="R1981" s="27"/>
      <c r="S1981" s="27"/>
      <c r="T1981" s="27"/>
      <c r="U1981" s="27"/>
      <c r="V1981" s="27"/>
      <c r="W1981" s="27"/>
      <c r="X1981" s="27"/>
      <c r="Y1981" s="27"/>
      <c r="Z1981" s="27"/>
      <c r="AA1981" s="27"/>
      <c r="AB1981" s="27"/>
      <c r="AC1981" s="27"/>
      <c r="AD1981" s="27"/>
      <c r="AI1981">
        <f t="shared" si="788"/>
        <v>0</v>
      </c>
      <c r="AJ1981">
        <f t="shared" si="789"/>
        <v>0</v>
      </c>
      <c r="AK1981">
        <f t="shared" si="790"/>
        <v>0</v>
      </c>
      <c r="AL1981">
        <f t="shared" si="773"/>
        <v>0</v>
      </c>
      <c r="AM1981">
        <f t="shared" si="774"/>
        <v>0</v>
      </c>
      <c r="AN1981">
        <f t="shared" si="775"/>
        <v>0</v>
      </c>
      <c r="AO1981">
        <f t="shared" si="776"/>
        <v>0</v>
      </c>
      <c r="AP1981">
        <f t="shared" si="777"/>
        <v>0</v>
      </c>
      <c r="AQ1981">
        <f t="shared" si="778"/>
        <v>0</v>
      </c>
      <c r="AR1981">
        <f t="shared" si="779"/>
        <v>0</v>
      </c>
      <c r="AS1981">
        <f t="shared" si="780"/>
        <v>0</v>
      </c>
      <c r="AT1981">
        <f t="shared" si="781"/>
        <v>0</v>
      </c>
      <c r="AU1981">
        <f t="shared" si="782"/>
        <v>0</v>
      </c>
      <c r="AV1981">
        <f t="shared" si="783"/>
        <v>0</v>
      </c>
      <c r="AW1981">
        <f t="shared" si="784"/>
        <v>0</v>
      </c>
      <c r="AX1981">
        <f t="shared" si="785"/>
        <v>0</v>
      </c>
      <c r="AY1981">
        <f t="shared" si="786"/>
        <v>0</v>
      </c>
      <c r="AZ1981">
        <f t="shared" si="787"/>
        <v>0</v>
      </c>
    </row>
    <row r="1982" spans="1:52" ht="15" customHeight="1">
      <c r="A1982" s="245"/>
      <c r="B1982" s="9"/>
      <c r="C1982" s="270" t="s">
        <v>1181</v>
      </c>
      <c r="D1982" s="389" t="str">
        <f t="shared" si="791"/>
        <v/>
      </c>
      <c r="E1982" s="390"/>
      <c r="F1982" s="391"/>
      <c r="G1982" s="480" t="str">
        <f t="shared" si="792"/>
        <v/>
      </c>
      <c r="H1982" s="481"/>
      <c r="I1982" s="481"/>
      <c r="J1982" s="481"/>
      <c r="K1982" s="481"/>
      <c r="L1982" s="482"/>
      <c r="M1982" s="27"/>
      <c r="N1982" s="27"/>
      <c r="O1982" s="27"/>
      <c r="P1982" s="27"/>
      <c r="Q1982" s="27"/>
      <c r="R1982" s="27"/>
      <c r="S1982" s="27"/>
      <c r="T1982" s="27"/>
      <c r="U1982" s="27"/>
      <c r="V1982" s="27"/>
      <c r="W1982" s="27"/>
      <c r="X1982" s="27"/>
      <c r="Y1982" s="27"/>
      <c r="Z1982" s="27"/>
      <c r="AA1982" s="27"/>
      <c r="AB1982" s="27"/>
      <c r="AC1982" s="27"/>
      <c r="AD1982" s="27"/>
      <c r="AI1982">
        <f t="shared" si="788"/>
        <v>0</v>
      </c>
      <c r="AJ1982">
        <f t="shared" si="789"/>
        <v>0</v>
      </c>
      <c r="AK1982">
        <f t="shared" si="790"/>
        <v>0</v>
      </c>
      <c r="AL1982">
        <f t="shared" si="773"/>
        <v>0</v>
      </c>
      <c r="AM1982">
        <f t="shared" si="774"/>
        <v>0</v>
      </c>
      <c r="AN1982">
        <f t="shared" si="775"/>
        <v>0</v>
      </c>
      <c r="AO1982">
        <f t="shared" si="776"/>
        <v>0</v>
      </c>
      <c r="AP1982">
        <f t="shared" si="777"/>
        <v>0</v>
      </c>
      <c r="AQ1982">
        <f t="shared" si="778"/>
        <v>0</v>
      </c>
      <c r="AR1982">
        <f t="shared" si="779"/>
        <v>0</v>
      </c>
      <c r="AS1982">
        <f t="shared" si="780"/>
        <v>0</v>
      </c>
      <c r="AT1982">
        <f t="shared" si="781"/>
        <v>0</v>
      </c>
      <c r="AU1982">
        <f t="shared" si="782"/>
        <v>0</v>
      </c>
      <c r="AV1982">
        <f t="shared" si="783"/>
        <v>0</v>
      </c>
      <c r="AW1982">
        <f t="shared" si="784"/>
        <v>0</v>
      </c>
      <c r="AX1982">
        <f t="shared" si="785"/>
        <v>0</v>
      </c>
      <c r="AY1982">
        <f t="shared" si="786"/>
        <v>0</v>
      </c>
      <c r="AZ1982">
        <f t="shared" si="787"/>
        <v>0</v>
      </c>
    </row>
    <row r="1983" spans="1:52" ht="15" customHeight="1">
      <c r="A1983" s="245"/>
      <c r="B1983" s="9"/>
      <c r="C1983" s="270" t="s">
        <v>1182</v>
      </c>
      <c r="D1983" s="389" t="str">
        <f t="shared" si="791"/>
        <v/>
      </c>
      <c r="E1983" s="390"/>
      <c r="F1983" s="391"/>
      <c r="G1983" s="480" t="str">
        <f t="shared" si="792"/>
        <v/>
      </c>
      <c r="H1983" s="481"/>
      <c r="I1983" s="481"/>
      <c r="J1983" s="481"/>
      <c r="K1983" s="481"/>
      <c r="L1983" s="482"/>
      <c r="M1983" s="27"/>
      <c r="N1983" s="27"/>
      <c r="O1983" s="27"/>
      <c r="P1983" s="27"/>
      <c r="Q1983" s="27"/>
      <c r="R1983" s="27"/>
      <c r="S1983" s="27"/>
      <c r="T1983" s="27"/>
      <c r="U1983" s="27"/>
      <c r="V1983" s="27"/>
      <c r="W1983" s="27"/>
      <c r="X1983" s="27"/>
      <c r="Y1983" s="27"/>
      <c r="Z1983" s="27"/>
      <c r="AA1983" s="27"/>
      <c r="AB1983" s="27"/>
      <c r="AC1983" s="27"/>
      <c r="AD1983" s="27"/>
      <c r="AI1983">
        <f t="shared" si="788"/>
        <v>0</v>
      </c>
      <c r="AJ1983">
        <f t="shared" si="789"/>
        <v>0</v>
      </c>
      <c r="AK1983">
        <f t="shared" si="790"/>
        <v>0</v>
      </c>
      <c r="AL1983">
        <f t="shared" si="773"/>
        <v>0</v>
      </c>
      <c r="AM1983">
        <f t="shared" si="774"/>
        <v>0</v>
      </c>
      <c r="AN1983">
        <f t="shared" si="775"/>
        <v>0</v>
      </c>
      <c r="AO1983">
        <f t="shared" si="776"/>
        <v>0</v>
      </c>
      <c r="AP1983">
        <f t="shared" si="777"/>
        <v>0</v>
      </c>
      <c r="AQ1983">
        <f t="shared" si="778"/>
        <v>0</v>
      </c>
      <c r="AR1983">
        <f t="shared" si="779"/>
        <v>0</v>
      </c>
      <c r="AS1983">
        <f t="shared" si="780"/>
        <v>0</v>
      </c>
      <c r="AT1983">
        <f t="shared" si="781"/>
        <v>0</v>
      </c>
      <c r="AU1983">
        <f t="shared" si="782"/>
        <v>0</v>
      </c>
      <c r="AV1983">
        <f t="shared" si="783"/>
        <v>0</v>
      </c>
      <c r="AW1983">
        <f t="shared" si="784"/>
        <v>0</v>
      </c>
      <c r="AX1983">
        <f t="shared" si="785"/>
        <v>0</v>
      </c>
      <c r="AY1983">
        <f t="shared" si="786"/>
        <v>0</v>
      </c>
      <c r="AZ1983">
        <f t="shared" si="787"/>
        <v>0</v>
      </c>
    </row>
    <row r="1984" spans="1:52" ht="15" customHeight="1">
      <c r="A1984" s="245"/>
      <c r="B1984" s="9"/>
      <c r="C1984" s="270" t="s">
        <v>1183</v>
      </c>
      <c r="D1984" s="389" t="str">
        <f t="shared" si="791"/>
        <v/>
      </c>
      <c r="E1984" s="390"/>
      <c r="F1984" s="391"/>
      <c r="G1984" s="480" t="str">
        <f t="shared" si="792"/>
        <v/>
      </c>
      <c r="H1984" s="481"/>
      <c r="I1984" s="481"/>
      <c r="J1984" s="481"/>
      <c r="K1984" s="481"/>
      <c r="L1984" s="482"/>
      <c r="M1984" s="27"/>
      <c r="N1984" s="27"/>
      <c r="O1984" s="27"/>
      <c r="P1984" s="27"/>
      <c r="Q1984" s="27"/>
      <c r="R1984" s="27"/>
      <c r="S1984" s="27"/>
      <c r="T1984" s="27"/>
      <c r="U1984" s="27"/>
      <c r="V1984" s="27"/>
      <c r="W1984" s="27"/>
      <c r="X1984" s="27"/>
      <c r="Y1984" s="27"/>
      <c r="Z1984" s="27"/>
      <c r="AA1984" s="27"/>
      <c r="AB1984" s="27"/>
      <c r="AC1984" s="27"/>
      <c r="AD1984" s="27"/>
      <c r="AI1984">
        <f t="shared" si="788"/>
        <v>0</v>
      </c>
      <c r="AJ1984">
        <f t="shared" si="789"/>
        <v>0</v>
      </c>
      <c r="AK1984">
        <f t="shared" si="790"/>
        <v>0</v>
      </c>
      <c r="AL1984">
        <f t="shared" si="773"/>
        <v>0</v>
      </c>
      <c r="AM1984">
        <f t="shared" si="774"/>
        <v>0</v>
      </c>
      <c r="AN1984">
        <f t="shared" si="775"/>
        <v>0</v>
      </c>
      <c r="AO1984">
        <f t="shared" si="776"/>
        <v>0</v>
      </c>
      <c r="AP1984">
        <f t="shared" si="777"/>
        <v>0</v>
      </c>
      <c r="AQ1984">
        <f t="shared" si="778"/>
        <v>0</v>
      </c>
      <c r="AR1984">
        <f t="shared" si="779"/>
        <v>0</v>
      </c>
      <c r="AS1984">
        <f t="shared" si="780"/>
        <v>0</v>
      </c>
      <c r="AT1984">
        <f t="shared" si="781"/>
        <v>0</v>
      </c>
      <c r="AU1984">
        <f t="shared" si="782"/>
        <v>0</v>
      </c>
      <c r="AV1984">
        <f t="shared" si="783"/>
        <v>0</v>
      </c>
      <c r="AW1984">
        <f t="shared" si="784"/>
        <v>0</v>
      </c>
      <c r="AX1984">
        <f t="shared" si="785"/>
        <v>0</v>
      </c>
      <c r="AY1984">
        <f t="shared" si="786"/>
        <v>0</v>
      </c>
      <c r="AZ1984">
        <f t="shared" si="787"/>
        <v>0</v>
      </c>
    </row>
    <row r="1985" spans="1:52" ht="15" customHeight="1">
      <c r="A1985" s="245"/>
      <c r="B1985" s="9"/>
      <c r="C1985" s="270" t="s">
        <v>1184</v>
      </c>
      <c r="D1985" s="389" t="str">
        <f t="shared" si="791"/>
        <v/>
      </c>
      <c r="E1985" s="390"/>
      <c r="F1985" s="391"/>
      <c r="G1985" s="480" t="str">
        <f t="shared" si="792"/>
        <v/>
      </c>
      <c r="H1985" s="481"/>
      <c r="I1985" s="481"/>
      <c r="J1985" s="481"/>
      <c r="K1985" s="481"/>
      <c r="L1985" s="482"/>
      <c r="M1985" s="27"/>
      <c r="N1985" s="27"/>
      <c r="O1985" s="27"/>
      <c r="P1985" s="27"/>
      <c r="Q1985" s="27"/>
      <c r="R1985" s="27"/>
      <c r="S1985" s="27"/>
      <c r="T1985" s="27"/>
      <c r="U1985" s="27"/>
      <c r="V1985" s="27"/>
      <c r="W1985" s="27"/>
      <c r="X1985" s="27"/>
      <c r="Y1985" s="27"/>
      <c r="Z1985" s="27"/>
      <c r="AA1985" s="27"/>
      <c r="AB1985" s="27"/>
      <c r="AC1985" s="27"/>
      <c r="AD1985" s="27"/>
      <c r="AI1985">
        <f t="shared" si="788"/>
        <v>0</v>
      </c>
      <c r="AJ1985">
        <f t="shared" si="789"/>
        <v>0</v>
      </c>
      <c r="AK1985">
        <f t="shared" si="790"/>
        <v>0</v>
      </c>
      <c r="AL1985">
        <f t="shared" si="773"/>
        <v>0</v>
      </c>
      <c r="AM1985">
        <f t="shared" si="774"/>
        <v>0</v>
      </c>
      <c r="AN1985">
        <f t="shared" si="775"/>
        <v>0</v>
      </c>
      <c r="AO1985">
        <f t="shared" si="776"/>
        <v>0</v>
      </c>
      <c r="AP1985">
        <f t="shared" si="777"/>
        <v>0</v>
      </c>
      <c r="AQ1985">
        <f t="shared" si="778"/>
        <v>0</v>
      </c>
      <c r="AR1985">
        <f t="shared" si="779"/>
        <v>0</v>
      </c>
      <c r="AS1985">
        <f t="shared" si="780"/>
        <v>0</v>
      </c>
      <c r="AT1985">
        <f t="shared" si="781"/>
        <v>0</v>
      </c>
      <c r="AU1985">
        <f t="shared" si="782"/>
        <v>0</v>
      </c>
      <c r="AV1985">
        <f t="shared" si="783"/>
        <v>0</v>
      </c>
      <c r="AW1985">
        <f t="shared" si="784"/>
        <v>0</v>
      </c>
      <c r="AX1985">
        <f t="shared" si="785"/>
        <v>0</v>
      </c>
      <c r="AY1985">
        <f t="shared" si="786"/>
        <v>0</v>
      </c>
      <c r="AZ1985">
        <f t="shared" si="787"/>
        <v>0</v>
      </c>
    </row>
    <row r="1986" spans="1:52" ht="15" customHeight="1">
      <c r="A1986" s="245"/>
      <c r="B1986" s="9"/>
      <c r="C1986" s="270" t="s">
        <v>1185</v>
      </c>
      <c r="D1986" s="389" t="str">
        <f t="shared" si="791"/>
        <v/>
      </c>
      <c r="E1986" s="390"/>
      <c r="F1986" s="391"/>
      <c r="G1986" s="480" t="str">
        <f t="shared" si="792"/>
        <v/>
      </c>
      <c r="H1986" s="481"/>
      <c r="I1986" s="481"/>
      <c r="J1986" s="481"/>
      <c r="K1986" s="481"/>
      <c r="L1986" s="482"/>
      <c r="M1986" s="27"/>
      <c r="N1986" s="27"/>
      <c r="O1986" s="27"/>
      <c r="P1986" s="27"/>
      <c r="Q1986" s="27"/>
      <c r="R1986" s="27"/>
      <c r="S1986" s="27"/>
      <c r="T1986" s="27"/>
      <c r="U1986" s="27"/>
      <c r="V1986" s="27"/>
      <c r="W1986" s="27"/>
      <c r="X1986" s="27"/>
      <c r="Y1986" s="27"/>
      <c r="Z1986" s="27"/>
      <c r="AA1986" s="27"/>
      <c r="AB1986" s="27"/>
      <c r="AC1986" s="27"/>
      <c r="AD1986" s="27"/>
      <c r="AI1986">
        <f t="shared" si="788"/>
        <v>0</v>
      </c>
      <c r="AJ1986">
        <f t="shared" si="789"/>
        <v>0</v>
      </c>
      <c r="AK1986">
        <f t="shared" si="790"/>
        <v>0</v>
      </c>
      <c r="AL1986">
        <f t="shared" si="773"/>
        <v>0</v>
      </c>
      <c r="AM1986">
        <f t="shared" si="774"/>
        <v>0</v>
      </c>
      <c r="AN1986">
        <f t="shared" si="775"/>
        <v>0</v>
      </c>
      <c r="AO1986">
        <f t="shared" si="776"/>
        <v>0</v>
      </c>
      <c r="AP1986">
        <f t="shared" si="777"/>
        <v>0</v>
      </c>
      <c r="AQ1986">
        <f t="shared" si="778"/>
        <v>0</v>
      </c>
      <c r="AR1986">
        <f t="shared" si="779"/>
        <v>0</v>
      </c>
      <c r="AS1986">
        <f t="shared" si="780"/>
        <v>0</v>
      </c>
      <c r="AT1986">
        <f t="shared" si="781"/>
        <v>0</v>
      </c>
      <c r="AU1986">
        <f t="shared" si="782"/>
        <v>0</v>
      </c>
      <c r="AV1986">
        <f t="shared" si="783"/>
        <v>0</v>
      </c>
      <c r="AW1986">
        <f t="shared" si="784"/>
        <v>0</v>
      </c>
      <c r="AX1986">
        <f t="shared" si="785"/>
        <v>0</v>
      </c>
      <c r="AY1986">
        <f t="shared" si="786"/>
        <v>0</v>
      </c>
      <c r="AZ1986">
        <f t="shared" si="787"/>
        <v>0</v>
      </c>
    </row>
    <row r="1987" spans="1:52" ht="15" customHeight="1">
      <c r="A1987" s="245"/>
      <c r="B1987" s="9"/>
      <c r="C1987" s="270" t="s">
        <v>1186</v>
      </c>
      <c r="D1987" s="389" t="str">
        <f t="shared" si="791"/>
        <v/>
      </c>
      <c r="E1987" s="390"/>
      <c r="F1987" s="391"/>
      <c r="G1987" s="480" t="str">
        <f t="shared" si="792"/>
        <v/>
      </c>
      <c r="H1987" s="481"/>
      <c r="I1987" s="481"/>
      <c r="J1987" s="481"/>
      <c r="K1987" s="481"/>
      <c r="L1987" s="482"/>
      <c r="M1987" s="27"/>
      <c r="N1987" s="27"/>
      <c r="O1987" s="27"/>
      <c r="P1987" s="27"/>
      <c r="Q1987" s="27"/>
      <c r="R1987" s="27"/>
      <c r="S1987" s="27"/>
      <c r="T1987" s="27"/>
      <c r="U1987" s="27"/>
      <c r="V1987" s="27"/>
      <c r="W1987" s="27"/>
      <c r="X1987" s="27"/>
      <c r="Y1987" s="27"/>
      <c r="Z1987" s="27"/>
      <c r="AA1987" s="27"/>
      <c r="AB1987" s="27"/>
      <c r="AC1987" s="27"/>
      <c r="AD1987" s="27"/>
      <c r="AI1987">
        <f t="shared" si="788"/>
        <v>0</v>
      </c>
      <c r="AJ1987">
        <f t="shared" si="789"/>
        <v>0</v>
      </c>
      <c r="AK1987">
        <f t="shared" si="790"/>
        <v>0</v>
      </c>
      <c r="AL1987">
        <f t="shared" si="773"/>
        <v>0</v>
      </c>
      <c r="AM1987">
        <f t="shared" si="774"/>
        <v>0</v>
      </c>
      <c r="AN1987">
        <f t="shared" si="775"/>
        <v>0</v>
      </c>
      <c r="AO1987">
        <f t="shared" si="776"/>
        <v>0</v>
      </c>
      <c r="AP1987">
        <f t="shared" si="777"/>
        <v>0</v>
      </c>
      <c r="AQ1987">
        <f t="shared" si="778"/>
        <v>0</v>
      </c>
      <c r="AR1987">
        <f t="shared" si="779"/>
        <v>0</v>
      </c>
      <c r="AS1987">
        <f t="shared" si="780"/>
        <v>0</v>
      </c>
      <c r="AT1987">
        <f t="shared" si="781"/>
        <v>0</v>
      </c>
      <c r="AU1987">
        <f t="shared" si="782"/>
        <v>0</v>
      </c>
      <c r="AV1987">
        <f t="shared" si="783"/>
        <v>0</v>
      </c>
      <c r="AW1987">
        <f t="shared" si="784"/>
        <v>0</v>
      </c>
      <c r="AX1987">
        <f t="shared" si="785"/>
        <v>0</v>
      </c>
      <c r="AY1987">
        <f t="shared" si="786"/>
        <v>0</v>
      </c>
      <c r="AZ1987">
        <f t="shared" si="787"/>
        <v>0</v>
      </c>
    </row>
    <row r="1988" spans="1:52" ht="15" customHeight="1">
      <c r="A1988" s="245"/>
      <c r="B1988" s="9"/>
      <c r="C1988" s="270" t="s">
        <v>1187</v>
      </c>
      <c r="D1988" s="389" t="str">
        <f t="shared" si="791"/>
        <v/>
      </c>
      <c r="E1988" s="390"/>
      <c r="F1988" s="391"/>
      <c r="G1988" s="480" t="str">
        <f t="shared" si="792"/>
        <v/>
      </c>
      <c r="H1988" s="481"/>
      <c r="I1988" s="481"/>
      <c r="J1988" s="481"/>
      <c r="K1988" s="481"/>
      <c r="L1988" s="482"/>
      <c r="M1988" s="27"/>
      <c r="N1988" s="27"/>
      <c r="O1988" s="27"/>
      <c r="P1988" s="27"/>
      <c r="Q1988" s="27"/>
      <c r="R1988" s="27"/>
      <c r="S1988" s="27"/>
      <c r="T1988" s="27"/>
      <c r="U1988" s="27"/>
      <c r="V1988" s="27"/>
      <c r="W1988" s="27"/>
      <c r="X1988" s="27"/>
      <c r="Y1988" s="27"/>
      <c r="Z1988" s="27"/>
      <c r="AA1988" s="27"/>
      <c r="AB1988" s="27"/>
      <c r="AC1988" s="27"/>
      <c r="AD1988" s="27"/>
      <c r="AI1988">
        <f t="shared" si="788"/>
        <v>0</v>
      </c>
      <c r="AJ1988">
        <f t="shared" si="789"/>
        <v>0</v>
      </c>
      <c r="AK1988">
        <f t="shared" si="790"/>
        <v>0</v>
      </c>
      <c r="AL1988">
        <f t="shared" si="773"/>
        <v>0</v>
      </c>
      <c r="AM1988">
        <f t="shared" si="774"/>
        <v>0</v>
      </c>
      <c r="AN1988">
        <f t="shared" si="775"/>
        <v>0</v>
      </c>
      <c r="AO1988">
        <f t="shared" si="776"/>
        <v>0</v>
      </c>
      <c r="AP1988">
        <f t="shared" si="777"/>
        <v>0</v>
      </c>
      <c r="AQ1988">
        <f t="shared" si="778"/>
        <v>0</v>
      </c>
      <c r="AR1988">
        <f t="shared" si="779"/>
        <v>0</v>
      </c>
      <c r="AS1988">
        <f t="shared" si="780"/>
        <v>0</v>
      </c>
      <c r="AT1988">
        <f t="shared" si="781"/>
        <v>0</v>
      </c>
      <c r="AU1988">
        <f t="shared" si="782"/>
        <v>0</v>
      </c>
      <c r="AV1988">
        <f t="shared" si="783"/>
        <v>0</v>
      </c>
      <c r="AW1988">
        <f t="shared" si="784"/>
        <v>0</v>
      </c>
      <c r="AX1988">
        <f t="shared" si="785"/>
        <v>0</v>
      </c>
      <c r="AY1988">
        <f t="shared" si="786"/>
        <v>0</v>
      </c>
      <c r="AZ1988">
        <f t="shared" si="787"/>
        <v>0</v>
      </c>
    </row>
    <row r="1989" spans="1:52" ht="15" customHeight="1">
      <c r="A1989" s="245"/>
      <c r="B1989" s="9"/>
      <c r="C1989" s="270" t="s">
        <v>1188</v>
      </c>
      <c r="D1989" s="389" t="str">
        <f t="shared" si="791"/>
        <v/>
      </c>
      <c r="E1989" s="390"/>
      <c r="F1989" s="391"/>
      <c r="G1989" s="480" t="str">
        <f t="shared" si="792"/>
        <v/>
      </c>
      <c r="H1989" s="481"/>
      <c r="I1989" s="481"/>
      <c r="J1989" s="481"/>
      <c r="K1989" s="481"/>
      <c r="L1989" s="482"/>
      <c r="M1989" s="27"/>
      <c r="N1989" s="27"/>
      <c r="O1989" s="27"/>
      <c r="P1989" s="27"/>
      <c r="Q1989" s="27"/>
      <c r="R1989" s="27"/>
      <c r="S1989" s="27"/>
      <c r="T1989" s="27"/>
      <c r="U1989" s="27"/>
      <c r="V1989" s="27"/>
      <c r="W1989" s="27"/>
      <c r="X1989" s="27"/>
      <c r="Y1989" s="27"/>
      <c r="Z1989" s="27"/>
      <c r="AA1989" s="27"/>
      <c r="AB1989" s="27"/>
      <c r="AC1989" s="27"/>
      <c r="AD1989" s="27"/>
      <c r="AI1989">
        <f t="shared" si="788"/>
        <v>0</v>
      </c>
      <c r="AJ1989">
        <f t="shared" si="789"/>
        <v>0</v>
      </c>
      <c r="AK1989">
        <f t="shared" si="790"/>
        <v>0</v>
      </c>
      <c r="AL1989">
        <f t="shared" si="773"/>
        <v>0</v>
      </c>
      <c r="AM1989">
        <f t="shared" si="774"/>
        <v>0</v>
      </c>
      <c r="AN1989">
        <f t="shared" si="775"/>
        <v>0</v>
      </c>
      <c r="AO1989">
        <f t="shared" si="776"/>
        <v>0</v>
      </c>
      <c r="AP1989">
        <f t="shared" si="777"/>
        <v>0</v>
      </c>
      <c r="AQ1989">
        <f t="shared" si="778"/>
        <v>0</v>
      </c>
      <c r="AR1989">
        <f t="shared" si="779"/>
        <v>0</v>
      </c>
      <c r="AS1989">
        <f t="shared" si="780"/>
        <v>0</v>
      </c>
      <c r="AT1989">
        <f t="shared" si="781"/>
        <v>0</v>
      </c>
      <c r="AU1989">
        <f t="shared" si="782"/>
        <v>0</v>
      </c>
      <c r="AV1989">
        <f t="shared" si="783"/>
        <v>0</v>
      </c>
      <c r="AW1989">
        <f t="shared" si="784"/>
        <v>0</v>
      </c>
      <c r="AX1989">
        <f t="shared" si="785"/>
        <v>0</v>
      </c>
      <c r="AY1989">
        <f t="shared" si="786"/>
        <v>0</v>
      </c>
      <c r="AZ1989">
        <f t="shared" si="787"/>
        <v>0</v>
      </c>
    </row>
    <row r="1990" spans="1:52" ht="15" customHeight="1">
      <c r="A1990" s="245"/>
      <c r="B1990" s="9"/>
      <c r="C1990" s="270" t="s">
        <v>1189</v>
      </c>
      <c r="D1990" s="389" t="str">
        <f t="shared" si="791"/>
        <v/>
      </c>
      <c r="E1990" s="390"/>
      <c r="F1990" s="391"/>
      <c r="G1990" s="480" t="str">
        <f t="shared" si="792"/>
        <v/>
      </c>
      <c r="H1990" s="481"/>
      <c r="I1990" s="481"/>
      <c r="J1990" s="481"/>
      <c r="K1990" s="481"/>
      <c r="L1990" s="482"/>
      <c r="M1990" s="27"/>
      <c r="N1990" s="27"/>
      <c r="O1990" s="27"/>
      <c r="P1990" s="27"/>
      <c r="Q1990" s="27"/>
      <c r="R1990" s="27"/>
      <c r="S1990" s="27"/>
      <c r="T1990" s="27"/>
      <c r="U1990" s="27"/>
      <c r="V1990" s="27"/>
      <c r="W1990" s="27"/>
      <c r="X1990" s="27"/>
      <c r="Y1990" s="27"/>
      <c r="Z1990" s="27"/>
      <c r="AA1990" s="27"/>
      <c r="AB1990" s="27"/>
      <c r="AC1990" s="27"/>
      <c r="AD1990" s="27"/>
      <c r="AI1990">
        <f t="shared" si="788"/>
        <v>0</v>
      </c>
      <c r="AJ1990">
        <f t="shared" si="789"/>
        <v>0</v>
      </c>
      <c r="AK1990">
        <f t="shared" si="790"/>
        <v>0</v>
      </c>
      <c r="AL1990">
        <f t="shared" si="773"/>
        <v>0</v>
      </c>
      <c r="AM1990">
        <f t="shared" si="774"/>
        <v>0</v>
      </c>
      <c r="AN1990">
        <f t="shared" si="775"/>
        <v>0</v>
      </c>
      <c r="AO1990">
        <f t="shared" si="776"/>
        <v>0</v>
      </c>
      <c r="AP1990">
        <f t="shared" si="777"/>
        <v>0</v>
      </c>
      <c r="AQ1990">
        <f t="shared" si="778"/>
        <v>0</v>
      </c>
      <c r="AR1990">
        <f t="shared" si="779"/>
        <v>0</v>
      </c>
      <c r="AS1990">
        <f t="shared" si="780"/>
        <v>0</v>
      </c>
      <c r="AT1990">
        <f t="shared" si="781"/>
        <v>0</v>
      </c>
      <c r="AU1990">
        <f t="shared" si="782"/>
        <v>0</v>
      </c>
      <c r="AV1990">
        <f t="shared" si="783"/>
        <v>0</v>
      </c>
      <c r="AW1990">
        <f t="shared" si="784"/>
        <v>0</v>
      </c>
      <c r="AX1990">
        <f t="shared" si="785"/>
        <v>0</v>
      </c>
      <c r="AY1990">
        <f t="shared" si="786"/>
        <v>0</v>
      </c>
      <c r="AZ1990">
        <f t="shared" si="787"/>
        <v>0</v>
      </c>
    </row>
    <row r="1991" spans="1:52" ht="15" customHeight="1">
      <c r="A1991" s="245"/>
      <c r="B1991" s="9"/>
      <c r="C1991" s="270" t="s">
        <v>1190</v>
      </c>
      <c r="D1991" s="389" t="str">
        <f t="shared" si="791"/>
        <v/>
      </c>
      <c r="E1991" s="390"/>
      <c r="F1991" s="391"/>
      <c r="G1991" s="480" t="str">
        <f t="shared" si="792"/>
        <v/>
      </c>
      <c r="H1991" s="481"/>
      <c r="I1991" s="481"/>
      <c r="J1991" s="481"/>
      <c r="K1991" s="481"/>
      <c r="L1991" s="482"/>
      <c r="M1991" s="27"/>
      <c r="N1991" s="27"/>
      <c r="O1991" s="27"/>
      <c r="P1991" s="27"/>
      <c r="Q1991" s="27"/>
      <c r="R1991" s="27"/>
      <c r="S1991" s="27"/>
      <c r="T1991" s="27"/>
      <c r="U1991" s="27"/>
      <c r="V1991" s="27"/>
      <c r="W1991" s="27"/>
      <c r="X1991" s="27"/>
      <c r="Y1991" s="27"/>
      <c r="Z1991" s="27"/>
      <c r="AA1991" s="27"/>
      <c r="AB1991" s="27"/>
      <c r="AC1991" s="27"/>
      <c r="AD1991" s="27"/>
      <c r="AI1991">
        <f t="shared" si="788"/>
        <v>0</v>
      </c>
      <c r="AJ1991">
        <f t="shared" si="789"/>
        <v>0</v>
      </c>
      <c r="AK1991">
        <f t="shared" si="790"/>
        <v>0</v>
      </c>
      <c r="AL1991">
        <f t="shared" si="773"/>
        <v>0</v>
      </c>
      <c r="AM1991">
        <f t="shared" si="774"/>
        <v>0</v>
      </c>
      <c r="AN1991">
        <f t="shared" si="775"/>
        <v>0</v>
      </c>
      <c r="AO1991">
        <f t="shared" si="776"/>
        <v>0</v>
      </c>
      <c r="AP1991">
        <f t="shared" si="777"/>
        <v>0</v>
      </c>
      <c r="AQ1991">
        <f t="shared" si="778"/>
        <v>0</v>
      </c>
      <c r="AR1991">
        <f t="shared" si="779"/>
        <v>0</v>
      </c>
      <c r="AS1991">
        <f t="shared" si="780"/>
        <v>0</v>
      </c>
      <c r="AT1991">
        <f t="shared" si="781"/>
        <v>0</v>
      </c>
      <c r="AU1991">
        <f t="shared" si="782"/>
        <v>0</v>
      </c>
      <c r="AV1991">
        <f t="shared" si="783"/>
        <v>0</v>
      </c>
      <c r="AW1991">
        <f t="shared" si="784"/>
        <v>0</v>
      </c>
      <c r="AX1991">
        <f t="shared" si="785"/>
        <v>0</v>
      </c>
      <c r="AY1991">
        <f t="shared" si="786"/>
        <v>0</v>
      </c>
      <c r="AZ1991">
        <f t="shared" si="787"/>
        <v>0</v>
      </c>
    </row>
    <row r="1992" spans="1:52" ht="15" customHeight="1">
      <c r="A1992" s="245"/>
      <c r="B1992" s="9"/>
      <c r="C1992" s="270" t="s">
        <v>1191</v>
      </c>
      <c r="D1992" s="389" t="str">
        <f t="shared" si="791"/>
        <v/>
      </c>
      <c r="E1992" s="390"/>
      <c r="F1992" s="391"/>
      <c r="G1992" s="480" t="str">
        <f t="shared" si="792"/>
        <v/>
      </c>
      <c r="H1992" s="481"/>
      <c r="I1992" s="481"/>
      <c r="J1992" s="481"/>
      <c r="K1992" s="481"/>
      <c r="L1992" s="482"/>
      <c r="M1992" s="27"/>
      <c r="N1992" s="27"/>
      <c r="O1992" s="27"/>
      <c r="P1992" s="27"/>
      <c r="Q1992" s="27"/>
      <c r="R1992" s="27"/>
      <c r="S1992" s="27"/>
      <c r="T1992" s="27"/>
      <c r="U1992" s="27"/>
      <c r="V1992" s="27"/>
      <c r="W1992" s="27"/>
      <c r="X1992" s="27"/>
      <c r="Y1992" s="27"/>
      <c r="Z1992" s="27"/>
      <c r="AA1992" s="27"/>
      <c r="AB1992" s="27"/>
      <c r="AC1992" s="27"/>
      <c r="AD1992" s="27"/>
      <c r="AI1992">
        <f t="shared" si="788"/>
        <v>0</v>
      </c>
      <c r="AJ1992">
        <f t="shared" si="789"/>
        <v>0</v>
      </c>
      <c r="AK1992">
        <f t="shared" si="790"/>
        <v>0</v>
      </c>
      <c r="AL1992">
        <f t="shared" si="773"/>
        <v>0</v>
      </c>
      <c r="AM1992">
        <f t="shared" si="774"/>
        <v>0</v>
      </c>
      <c r="AN1992">
        <f t="shared" si="775"/>
        <v>0</v>
      </c>
      <c r="AO1992">
        <f t="shared" si="776"/>
        <v>0</v>
      </c>
      <c r="AP1992">
        <f t="shared" si="777"/>
        <v>0</v>
      </c>
      <c r="AQ1992">
        <f t="shared" si="778"/>
        <v>0</v>
      </c>
      <c r="AR1992">
        <f t="shared" si="779"/>
        <v>0</v>
      </c>
      <c r="AS1992">
        <f t="shared" si="780"/>
        <v>0</v>
      </c>
      <c r="AT1992">
        <f t="shared" si="781"/>
        <v>0</v>
      </c>
      <c r="AU1992">
        <f t="shared" si="782"/>
        <v>0</v>
      </c>
      <c r="AV1992">
        <f t="shared" si="783"/>
        <v>0</v>
      </c>
      <c r="AW1992">
        <f t="shared" si="784"/>
        <v>0</v>
      </c>
      <c r="AX1992">
        <f t="shared" si="785"/>
        <v>0</v>
      </c>
      <c r="AY1992">
        <f t="shared" si="786"/>
        <v>0</v>
      </c>
      <c r="AZ1992">
        <f t="shared" si="787"/>
        <v>0</v>
      </c>
    </row>
    <row r="1993" spans="1:52" ht="15" customHeight="1">
      <c r="A1993" s="245"/>
      <c r="B1993" s="9"/>
      <c r="C1993" s="270" t="s">
        <v>1192</v>
      </c>
      <c r="D1993" s="389" t="str">
        <f t="shared" si="791"/>
        <v/>
      </c>
      <c r="E1993" s="390"/>
      <c r="F1993" s="391"/>
      <c r="G1993" s="480" t="str">
        <f t="shared" si="792"/>
        <v/>
      </c>
      <c r="H1993" s="481"/>
      <c r="I1993" s="481"/>
      <c r="J1993" s="481"/>
      <c r="K1993" s="481"/>
      <c r="L1993" s="482"/>
      <c r="M1993" s="27"/>
      <c r="N1993" s="27"/>
      <c r="O1993" s="27"/>
      <c r="P1993" s="27"/>
      <c r="Q1993" s="27"/>
      <c r="R1993" s="27"/>
      <c r="S1993" s="27"/>
      <c r="T1993" s="27"/>
      <c r="U1993" s="27"/>
      <c r="V1993" s="27"/>
      <c r="W1993" s="27"/>
      <c r="X1993" s="27"/>
      <c r="Y1993" s="27"/>
      <c r="Z1993" s="27"/>
      <c r="AA1993" s="27"/>
      <c r="AB1993" s="27"/>
      <c r="AC1993" s="27"/>
      <c r="AD1993" s="27"/>
      <c r="AI1993">
        <f t="shared" si="788"/>
        <v>0</v>
      </c>
      <c r="AJ1993">
        <f t="shared" si="789"/>
        <v>0</v>
      </c>
      <c r="AK1993">
        <f t="shared" si="790"/>
        <v>0</v>
      </c>
      <c r="AL1993">
        <f t="shared" si="773"/>
        <v>0</v>
      </c>
      <c r="AM1993">
        <f t="shared" si="774"/>
        <v>0</v>
      </c>
      <c r="AN1993">
        <f t="shared" si="775"/>
        <v>0</v>
      </c>
      <c r="AO1993">
        <f t="shared" si="776"/>
        <v>0</v>
      </c>
      <c r="AP1993">
        <f t="shared" si="777"/>
        <v>0</v>
      </c>
      <c r="AQ1993">
        <f t="shared" si="778"/>
        <v>0</v>
      </c>
      <c r="AR1993">
        <f t="shared" si="779"/>
        <v>0</v>
      </c>
      <c r="AS1993">
        <f t="shared" si="780"/>
        <v>0</v>
      </c>
      <c r="AT1993">
        <f t="shared" si="781"/>
        <v>0</v>
      </c>
      <c r="AU1993">
        <f t="shared" si="782"/>
        <v>0</v>
      </c>
      <c r="AV1993">
        <f t="shared" si="783"/>
        <v>0</v>
      </c>
      <c r="AW1993">
        <f t="shared" si="784"/>
        <v>0</v>
      </c>
      <c r="AX1993">
        <f t="shared" si="785"/>
        <v>0</v>
      </c>
      <c r="AY1993">
        <f t="shared" si="786"/>
        <v>0</v>
      </c>
      <c r="AZ1993">
        <f t="shared" si="787"/>
        <v>0</v>
      </c>
    </row>
    <row r="1994" spans="1:52" ht="15" customHeight="1">
      <c r="A1994" s="245"/>
      <c r="B1994" s="9"/>
      <c r="C1994" s="270" t="s">
        <v>1193</v>
      </c>
      <c r="D1994" s="389" t="str">
        <f t="shared" si="791"/>
        <v/>
      </c>
      <c r="E1994" s="390"/>
      <c r="F1994" s="391"/>
      <c r="G1994" s="480" t="str">
        <f t="shared" si="792"/>
        <v/>
      </c>
      <c r="H1994" s="481"/>
      <c r="I1994" s="481"/>
      <c r="J1994" s="481"/>
      <c r="K1994" s="481"/>
      <c r="L1994" s="482"/>
      <c r="M1994" s="27"/>
      <c r="N1994" s="27"/>
      <c r="O1994" s="27"/>
      <c r="P1994" s="27"/>
      <c r="Q1994" s="27"/>
      <c r="R1994" s="27"/>
      <c r="S1994" s="27"/>
      <c r="T1994" s="27"/>
      <c r="U1994" s="27"/>
      <c r="V1994" s="27"/>
      <c r="W1994" s="27"/>
      <c r="X1994" s="27"/>
      <c r="Y1994" s="27"/>
      <c r="Z1994" s="27"/>
      <c r="AA1994" s="27"/>
      <c r="AB1994" s="27"/>
      <c r="AC1994" s="27"/>
      <c r="AD1994" s="27"/>
      <c r="AI1994">
        <f t="shared" si="788"/>
        <v>0</v>
      </c>
      <c r="AJ1994">
        <f t="shared" si="789"/>
        <v>0</v>
      </c>
      <c r="AK1994">
        <f t="shared" si="790"/>
        <v>0</v>
      </c>
      <c r="AL1994">
        <f t="shared" si="773"/>
        <v>0</v>
      </c>
      <c r="AM1994">
        <f t="shared" si="774"/>
        <v>0</v>
      </c>
      <c r="AN1994">
        <f t="shared" si="775"/>
        <v>0</v>
      </c>
      <c r="AO1994">
        <f t="shared" si="776"/>
        <v>0</v>
      </c>
      <c r="AP1994">
        <f t="shared" si="777"/>
        <v>0</v>
      </c>
      <c r="AQ1994">
        <f t="shared" si="778"/>
        <v>0</v>
      </c>
      <c r="AR1994">
        <f t="shared" si="779"/>
        <v>0</v>
      </c>
      <c r="AS1994">
        <f t="shared" si="780"/>
        <v>0</v>
      </c>
      <c r="AT1994">
        <f t="shared" si="781"/>
        <v>0</v>
      </c>
      <c r="AU1994">
        <f t="shared" si="782"/>
        <v>0</v>
      </c>
      <c r="AV1994">
        <f t="shared" si="783"/>
        <v>0</v>
      </c>
      <c r="AW1994">
        <f t="shared" si="784"/>
        <v>0</v>
      </c>
      <c r="AX1994">
        <f t="shared" si="785"/>
        <v>0</v>
      </c>
      <c r="AY1994">
        <f t="shared" si="786"/>
        <v>0</v>
      </c>
      <c r="AZ1994">
        <f t="shared" si="787"/>
        <v>0</v>
      </c>
    </row>
    <row r="1995" spans="1:52" ht="15" customHeight="1">
      <c r="A1995" s="245"/>
      <c r="B1995" s="9"/>
      <c r="C1995" s="270" t="s">
        <v>1194</v>
      </c>
      <c r="D1995" s="389" t="str">
        <f t="shared" si="791"/>
        <v/>
      </c>
      <c r="E1995" s="390"/>
      <c r="F1995" s="391"/>
      <c r="G1995" s="480" t="str">
        <f t="shared" si="792"/>
        <v/>
      </c>
      <c r="H1995" s="481"/>
      <c r="I1995" s="481"/>
      <c r="J1995" s="481"/>
      <c r="K1995" s="481"/>
      <c r="L1995" s="482"/>
      <c r="M1995" s="27"/>
      <c r="N1995" s="27"/>
      <c r="O1995" s="27"/>
      <c r="P1995" s="27"/>
      <c r="Q1995" s="27"/>
      <c r="R1995" s="27"/>
      <c r="S1995" s="27"/>
      <c r="T1995" s="27"/>
      <c r="U1995" s="27"/>
      <c r="V1995" s="27"/>
      <c r="W1995" s="27"/>
      <c r="X1995" s="27"/>
      <c r="Y1995" s="27"/>
      <c r="Z1995" s="27"/>
      <c r="AA1995" s="27"/>
      <c r="AB1995" s="27"/>
      <c r="AC1995" s="27"/>
      <c r="AD1995" s="27"/>
      <c r="AI1995">
        <f t="shared" si="788"/>
        <v>0</v>
      </c>
      <c r="AJ1995">
        <f t="shared" si="789"/>
        <v>0</v>
      </c>
      <c r="AK1995">
        <f t="shared" si="790"/>
        <v>0</v>
      </c>
      <c r="AL1995">
        <f t="shared" si="773"/>
        <v>0</v>
      </c>
      <c r="AM1995">
        <f t="shared" si="774"/>
        <v>0</v>
      </c>
      <c r="AN1995">
        <f t="shared" si="775"/>
        <v>0</v>
      </c>
      <c r="AO1995">
        <f t="shared" si="776"/>
        <v>0</v>
      </c>
      <c r="AP1995">
        <f t="shared" si="777"/>
        <v>0</v>
      </c>
      <c r="AQ1995">
        <f t="shared" si="778"/>
        <v>0</v>
      </c>
      <c r="AR1995">
        <f t="shared" si="779"/>
        <v>0</v>
      </c>
      <c r="AS1995">
        <f t="shared" si="780"/>
        <v>0</v>
      </c>
      <c r="AT1995">
        <f t="shared" si="781"/>
        <v>0</v>
      </c>
      <c r="AU1995">
        <f t="shared" si="782"/>
        <v>0</v>
      </c>
      <c r="AV1995">
        <f t="shared" si="783"/>
        <v>0</v>
      </c>
      <c r="AW1995">
        <f t="shared" si="784"/>
        <v>0</v>
      </c>
      <c r="AX1995">
        <f t="shared" si="785"/>
        <v>0</v>
      </c>
      <c r="AY1995">
        <f t="shared" si="786"/>
        <v>0</v>
      </c>
      <c r="AZ1995">
        <f t="shared" si="787"/>
        <v>0</v>
      </c>
    </row>
    <row r="1996" spans="1:52" ht="15" customHeight="1">
      <c r="A1996" s="245"/>
      <c r="B1996" s="9"/>
      <c r="C1996" s="270" t="s">
        <v>1195</v>
      </c>
      <c r="D1996" s="389" t="str">
        <f t="shared" si="791"/>
        <v/>
      </c>
      <c r="E1996" s="390"/>
      <c r="F1996" s="391"/>
      <c r="G1996" s="480" t="str">
        <f t="shared" si="792"/>
        <v/>
      </c>
      <c r="H1996" s="481"/>
      <c r="I1996" s="481"/>
      <c r="J1996" s="481"/>
      <c r="K1996" s="481"/>
      <c r="L1996" s="482"/>
      <c r="M1996" s="27"/>
      <c r="N1996" s="27"/>
      <c r="O1996" s="27"/>
      <c r="P1996" s="27"/>
      <c r="Q1996" s="27"/>
      <c r="R1996" s="27"/>
      <c r="S1996" s="27"/>
      <c r="T1996" s="27"/>
      <c r="U1996" s="27"/>
      <c r="V1996" s="27"/>
      <c r="W1996" s="27"/>
      <c r="X1996" s="27"/>
      <c r="Y1996" s="27"/>
      <c r="Z1996" s="27"/>
      <c r="AA1996" s="27"/>
      <c r="AB1996" s="27"/>
      <c r="AC1996" s="27"/>
      <c r="AD1996" s="27"/>
      <c r="AI1996">
        <f t="shared" si="788"/>
        <v>0</v>
      </c>
      <c r="AJ1996">
        <f t="shared" si="789"/>
        <v>0</v>
      </c>
      <c r="AK1996">
        <f t="shared" si="790"/>
        <v>0</v>
      </c>
      <c r="AL1996">
        <f t="shared" si="773"/>
        <v>0</v>
      </c>
      <c r="AM1996">
        <f t="shared" si="774"/>
        <v>0</v>
      </c>
      <c r="AN1996">
        <f t="shared" si="775"/>
        <v>0</v>
      </c>
      <c r="AO1996">
        <f t="shared" si="776"/>
        <v>0</v>
      </c>
      <c r="AP1996">
        <f t="shared" si="777"/>
        <v>0</v>
      </c>
      <c r="AQ1996">
        <f t="shared" si="778"/>
        <v>0</v>
      </c>
      <c r="AR1996">
        <f t="shared" si="779"/>
        <v>0</v>
      </c>
      <c r="AS1996">
        <f t="shared" si="780"/>
        <v>0</v>
      </c>
      <c r="AT1996">
        <f t="shared" si="781"/>
        <v>0</v>
      </c>
      <c r="AU1996">
        <f t="shared" si="782"/>
        <v>0</v>
      </c>
      <c r="AV1996">
        <f t="shared" si="783"/>
        <v>0</v>
      </c>
      <c r="AW1996">
        <f t="shared" si="784"/>
        <v>0</v>
      </c>
      <c r="AX1996">
        <f t="shared" si="785"/>
        <v>0</v>
      </c>
      <c r="AY1996">
        <f t="shared" si="786"/>
        <v>0</v>
      </c>
      <c r="AZ1996">
        <f t="shared" si="787"/>
        <v>0</v>
      </c>
    </row>
    <row r="1997" spans="1:52" ht="15" customHeight="1">
      <c r="A1997" s="245"/>
      <c r="B1997" s="9"/>
      <c r="C1997" s="270" t="s">
        <v>1196</v>
      </c>
      <c r="D1997" s="389" t="str">
        <f t="shared" si="791"/>
        <v/>
      </c>
      <c r="E1997" s="390"/>
      <c r="F1997" s="391"/>
      <c r="G1997" s="480" t="str">
        <f t="shared" si="792"/>
        <v/>
      </c>
      <c r="H1997" s="481"/>
      <c r="I1997" s="481"/>
      <c r="J1997" s="481"/>
      <c r="K1997" s="481"/>
      <c r="L1997" s="482"/>
      <c r="M1997" s="27"/>
      <c r="N1997" s="27"/>
      <c r="O1997" s="27"/>
      <c r="P1997" s="27"/>
      <c r="Q1997" s="27"/>
      <c r="R1997" s="27"/>
      <c r="S1997" s="27"/>
      <c r="T1997" s="27"/>
      <c r="U1997" s="27"/>
      <c r="V1997" s="27"/>
      <c r="W1997" s="27"/>
      <c r="X1997" s="27"/>
      <c r="Y1997" s="27"/>
      <c r="Z1997" s="27"/>
      <c r="AA1997" s="27"/>
      <c r="AB1997" s="27"/>
      <c r="AC1997" s="27"/>
      <c r="AD1997" s="27"/>
      <c r="AI1997">
        <f t="shared" si="788"/>
        <v>0</v>
      </c>
      <c r="AJ1997">
        <f t="shared" si="789"/>
        <v>0</v>
      </c>
      <c r="AK1997">
        <f t="shared" si="790"/>
        <v>0</v>
      </c>
      <c r="AL1997">
        <f t="shared" si="773"/>
        <v>0</v>
      </c>
      <c r="AM1997">
        <f t="shared" si="774"/>
        <v>0</v>
      </c>
      <c r="AN1997">
        <f t="shared" si="775"/>
        <v>0</v>
      </c>
      <c r="AO1997">
        <f t="shared" si="776"/>
        <v>0</v>
      </c>
      <c r="AP1997">
        <f t="shared" si="777"/>
        <v>0</v>
      </c>
      <c r="AQ1997">
        <f t="shared" si="778"/>
        <v>0</v>
      </c>
      <c r="AR1997">
        <f t="shared" si="779"/>
        <v>0</v>
      </c>
      <c r="AS1997">
        <f t="shared" si="780"/>
        <v>0</v>
      </c>
      <c r="AT1997">
        <f t="shared" si="781"/>
        <v>0</v>
      </c>
      <c r="AU1997">
        <f t="shared" si="782"/>
        <v>0</v>
      </c>
      <c r="AV1997">
        <f t="shared" si="783"/>
        <v>0</v>
      </c>
      <c r="AW1997">
        <f t="shared" si="784"/>
        <v>0</v>
      </c>
      <c r="AX1997">
        <f t="shared" si="785"/>
        <v>0</v>
      </c>
      <c r="AY1997">
        <f t="shared" si="786"/>
        <v>0</v>
      </c>
      <c r="AZ1997">
        <f t="shared" si="787"/>
        <v>0</v>
      </c>
    </row>
    <row r="1998" spans="1:52" ht="15" customHeight="1">
      <c r="A1998" s="245"/>
      <c r="B1998" s="9"/>
      <c r="C1998" s="270" t="s">
        <v>1197</v>
      </c>
      <c r="D1998" s="389" t="str">
        <f t="shared" si="791"/>
        <v/>
      </c>
      <c r="E1998" s="390"/>
      <c r="F1998" s="391"/>
      <c r="G1998" s="480" t="str">
        <f t="shared" si="792"/>
        <v/>
      </c>
      <c r="H1998" s="481"/>
      <c r="I1998" s="481"/>
      <c r="J1998" s="481"/>
      <c r="K1998" s="481"/>
      <c r="L1998" s="482"/>
      <c r="M1998" s="27"/>
      <c r="N1998" s="27"/>
      <c r="O1998" s="27"/>
      <c r="P1998" s="27"/>
      <c r="Q1998" s="27"/>
      <c r="R1998" s="27"/>
      <c r="S1998" s="27"/>
      <c r="T1998" s="27"/>
      <c r="U1998" s="27"/>
      <c r="V1998" s="27"/>
      <c r="W1998" s="27"/>
      <c r="X1998" s="27"/>
      <c r="Y1998" s="27"/>
      <c r="Z1998" s="27"/>
      <c r="AA1998" s="27"/>
      <c r="AB1998" s="27"/>
      <c r="AC1998" s="27"/>
      <c r="AD1998" s="27"/>
      <c r="AI1998">
        <f t="shared" si="788"/>
        <v>0</v>
      </c>
      <c r="AJ1998">
        <f t="shared" si="789"/>
        <v>0</v>
      </c>
      <c r="AK1998">
        <f t="shared" si="790"/>
        <v>0</v>
      </c>
      <c r="AL1998">
        <f t="shared" si="773"/>
        <v>0</v>
      </c>
      <c r="AM1998">
        <f t="shared" si="774"/>
        <v>0</v>
      </c>
      <c r="AN1998">
        <f t="shared" si="775"/>
        <v>0</v>
      </c>
      <c r="AO1998">
        <f t="shared" si="776"/>
        <v>0</v>
      </c>
      <c r="AP1998">
        <f t="shared" si="777"/>
        <v>0</v>
      </c>
      <c r="AQ1998">
        <f t="shared" si="778"/>
        <v>0</v>
      </c>
      <c r="AR1998">
        <f t="shared" si="779"/>
        <v>0</v>
      </c>
      <c r="AS1998">
        <f t="shared" si="780"/>
        <v>0</v>
      </c>
      <c r="AT1998">
        <f t="shared" si="781"/>
        <v>0</v>
      </c>
      <c r="AU1998">
        <f t="shared" si="782"/>
        <v>0</v>
      </c>
      <c r="AV1998">
        <f t="shared" si="783"/>
        <v>0</v>
      </c>
      <c r="AW1998">
        <f t="shared" si="784"/>
        <v>0</v>
      </c>
      <c r="AX1998">
        <f t="shared" si="785"/>
        <v>0</v>
      </c>
      <c r="AY1998">
        <f t="shared" si="786"/>
        <v>0</v>
      </c>
      <c r="AZ1998">
        <f t="shared" si="787"/>
        <v>0</v>
      </c>
    </row>
    <row r="1999" spans="1:52" ht="15" customHeight="1">
      <c r="A1999" s="245"/>
      <c r="B1999" s="9"/>
      <c r="C1999" s="270" t="s">
        <v>1198</v>
      </c>
      <c r="D1999" s="389" t="str">
        <f t="shared" si="791"/>
        <v/>
      </c>
      <c r="E1999" s="390"/>
      <c r="F1999" s="391"/>
      <c r="G1999" s="480" t="str">
        <f t="shared" si="792"/>
        <v/>
      </c>
      <c r="H1999" s="481"/>
      <c r="I1999" s="481"/>
      <c r="J1999" s="481"/>
      <c r="K1999" s="481"/>
      <c r="L1999" s="482"/>
      <c r="M1999" s="27"/>
      <c r="N1999" s="27"/>
      <c r="O1999" s="27"/>
      <c r="P1999" s="27"/>
      <c r="Q1999" s="27"/>
      <c r="R1999" s="27"/>
      <c r="S1999" s="27"/>
      <c r="T1999" s="27"/>
      <c r="U1999" s="27"/>
      <c r="V1999" s="27"/>
      <c r="W1999" s="27"/>
      <c r="X1999" s="27"/>
      <c r="Y1999" s="27"/>
      <c r="Z1999" s="27"/>
      <c r="AA1999" s="27"/>
      <c r="AB1999" s="27"/>
      <c r="AC1999" s="27"/>
      <c r="AD1999" s="27"/>
      <c r="AI1999">
        <f t="shared" si="788"/>
        <v>0</v>
      </c>
      <c r="AJ1999">
        <f t="shared" si="789"/>
        <v>0</v>
      </c>
      <c r="AK1999">
        <f t="shared" si="790"/>
        <v>0</v>
      </c>
      <c r="AL1999">
        <f t="shared" si="773"/>
        <v>0</v>
      </c>
      <c r="AM1999">
        <f t="shared" si="774"/>
        <v>0</v>
      </c>
      <c r="AN1999">
        <f t="shared" si="775"/>
        <v>0</v>
      </c>
      <c r="AO1999">
        <f t="shared" si="776"/>
        <v>0</v>
      </c>
      <c r="AP1999">
        <f t="shared" si="777"/>
        <v>0</v>
      </c>
      <c r="AQ1999">
        <f t="shared" si="778"/>
        <v>0</v>
      </c>
      <c r="AR1999">
        <f t="shared" si="779"/>
        <v>0</v>
      </c>
      <c r="AS1999">
        <f t="shared" si="780"/>
        <v>0</v>
      </c>
      <c r="AT1999">
        <f t="shared" si="781"/>
        <v>0</v>
      </c>
      <c r="AU1999">
        <f t="shared" si="782"/>
        <v>0</v>
      </c>
      <c r="AV1999">
        <f t="shared" si="783"/>
        <v>0</v>
      </c>
      <c r="AW1999">
        <f t="shared" si="784"/>
        <v>0</v>
      </c>
      <c r="AX1999">
        <f t="shared" si="785"/>
        <v>0</v>
      </c>
      <c r="AY1999">
        <f t="shared" si="786"/>
        <v>0</v>
      </c>
      <c r="AZ1999">
        <f t="shared" si="787"/>
        <v>0</v>
      </c>
    </row>
    <row r="2000" spans="1:52" ht="15" customHeight="1">
      <c r="A2000" s="245"/>
      <c r="B2000" s="9"/>
      <c r="C2000" s="270" t="s">
        <v>1199</v>
      </c>
      <c r="D2000" s="389" t="str">
        <f t="shared" si="791"/>
        <v/>
      </c>
      <c r="E2000" s="390"/>
      <c r="F2000" s="391"/>
      <c r="G2000" s="480" t="str">
        <f t="shared" si="792"/>
        <v/>
      </c>
      <c r="H2000" s="481"/>
      <c r="I2000" s="481"/>
      <c r="J2000" s="481"/>
      <c r="K2000" s="481"/>
      <c r="L2000" s="482"/>
      <c r="M2000" s="27"/>
      <c r="N2000" s="27"/>
      <c r="O2000" s="27"/>
      <c r="P2000" s="27"/>
      <c r="Q2000" s="27"/>
      <c r="R2000" s="27"/>
      <c r="S2000" s="27"/>
      <c r="T2000" s="27"/>
      <c r="U2000" s="27"/>
      <c r="V2000" s="27"/>
      <c r="W2000" s="27"/>
      <c r="X2000" s="27"/>
      <c r="Y2000" s="27"/>
      <c r="Z2000" s="27"/>
      <c r="AA2000" s="27"/>
      <c r="AB2000" s="27"/>
      <c r="AC2000" s="27"/>
      <c r="AD2000" s="27"/>
      <c r="AI2000">
        <f t="shared" si="788"/>
        <v>0</v>
      </c>
      <c r="AJ2000">
        <f t="shared" si="789"/>
        <v>0</v>
      </c>
      <c r="AK2000">
        <f t="shared" si="790"/>
        <v>0</v>
      </c>
      <c r="AL2000">
        <f t="shared" si="773"/>
        <v>0</v>
      </c>
      <c r="AM2000">
        <f t="shared" si="774"/>
        <v>0</v>
      </c>
      <c r="AN2000">
        <f t="shared" si="775"/>
        <v>0</v>
      </c>
      <c r="AO2000">
        <f t="shared" si="776"/>
        <v>0</v>
      </c>
      <c r="AP2000">
        <f t="shared" si="777"/>
        <v>0</v>
      </c>
      <c r="AQ2000">
        <f t="shared" si="778"/>
        <v>0</v>
      </c>
      <c r="AR2000">
        <f t="shared" si="779"/>
        <v>0</v>
      </c>
      <c r="AS2000">
        <f t="shared" si="780"/>
        <v>0</v>
      </c>
      <c r="AT2000">
        <f t="shared" si="781"/>
        <v>0</v>
      </c>
      <c r="AU2000">
        <f t="shared" si="782"/>
        <v>0</v>
      </c>
      <c r="AV2000">
        <f t="shared" si="783"/>
        <v>0</v>
      </c>
      <c r="AW2000">
        <f t="shared" si="784"/>
        <v>0</v>
      </c>
      <c r="AX2000">
        <f t="shared" si="785"/>
        <v>0</v>
      </c>
      <c r="AY2000">
        <f t="shared" si="786"/>
        <v>0</v>
      </c>
      <c r="AZ2000">
        <f t="shared" si="787"/>
        <v>0</v>
      </c>
    </row>
    <row r="2001" spans="1:52" ht="15" customHeight="1">
      <c r="A2001" s="245"/>
      <c r="B2001" s="9"/>
      <c r="C2001" s="270" t="s">
        <v>1200</v>
      </c>
      <c r="D2001" s="389" t="str">
        <f t="shared" si="791"/>
        <v/>
      </c>
      <c r="E2001" s="390"/>
      <c r="F2001" s="391"/>
      <c r="G2001" s="480" t="str">
        <f t="shared" si="792"/>
        <v/>
      </c>
      <c r="H2001" s="481"/>
      <c r="I2001" s="481"/>
      <c r="J2001" s="481"/>
      <c r="K2001" s="481"/>
      <c r="L2001" s="482"/>
      <c r="M2001" s="27"/>
      <c r="N2001" s="27"/>
      <c r="O2001" s="27"/>
      <c r="P2001" s="27"/>
      <c r="Q2001" s="27"/>
      <c r="R2001" s="27"/>
      <c r="S2001" s="27"/>
      <c r="T2001" s="27"/>
      <c r="U2001" s="27"/>
      <c r="V2001" s="27"/>
      <c r="W2001" s="27"/>
      <c r="X2001" s="27"/>
      <c r="Y2001" s="27"/>
      <c r="Z2001" s="27"/>
      <c r="AA2001" s="27"/>
      <c r="AB2001" s="27"/>
      <c r="AC2001" s="27"/>
      <c r="AD2001" s="27"/>
      <c r="AI2001">
        <f t="shared" si="788"/>
        <v>0</v>
      </c>
      <c r="AJ2001">
        <f t="shared" si="789"/>
        <v>0</v>
      </c>
      <c r="AK2001">
        <f t="shared" si="790"/>
        <v>0</v>
      </c>
      <c r="AL2001">
        <f t="shared" si="773"/>
        <v>0</v>
      </c>
      <c r="AM2001">
        <f t="shared" si="774"/>
        <v>0</v>
      </c>
      <c r="AN2001">
        <f t="shared" si="775"/>
        <v>0</v>
      </c>
      <c r="AO2001">
        <f t="shared" si="776"/>
        <v>0</v>
      </c>
      <c r="AP2001">
        <f t="shared" si="777"/>
        <v>0</v>
      </c>
      <c r="AQ2001">
        <f t="shared" si="778"/>
        <v>0</v>
      </c>
      <c r="AR2001">
        <f t="shared" si="779"/>
        <v>0</v>
      </c>
      <c r="AS2001">
        <f t="shared" si="780"/>
        <v>0</v>
      </c>
      <c r="AT2001">
        <f t="shared" si="781"/>
        <v>0</v>
      </c>
      <c r="AU2001">
        <f t="shared" si="782"/>
        <v>0</v>
      </c>
      <c r="AV2001">
        <f t="shared" si="783"/>
        <v>0</v>
      </c>
      <c r="AW2001">
        <f t="shared" si="784"/>
        <v>0</v>
      </c>
      <c r="AX2001">
        <f t="shared" si="785"/>
        <v>0</v>
      </c>
      <c r="AY2001">
        <f t="shared" si="786"/>
        <v>0</v>
      </c>
      <c r="AZ2001">
        <f t="shared" si="787"/>
        <v>0</v>
      </c>
    </row>
    <row r="2002" spans="1:52" ht="15" customHeight="1">
      <c r="A2002" s="245"/>
      <c r="B2002" s="9"/>
      <c r="C2002" s="270" t="s">
        <v>1201</v>
      </c>
      <c r="D2002" s="389" t="str">
        <f t="shared" si="791"/>
        <v/>
      </c>
      <c r="E2002" s="390"/>
      <c r="F2002" s="391"/>
      <c r="G2002" s="480" t="str">
        <f t="shared" si="792"/>
        <v/>
      </c>
      <c r="H2002" s="481"/>
      <c r="I2002" s="481"/>
      <c r="J2002" s="481"/>
      <c r="K2002" s="481"/>
      <c r="L2002" s="482"/>
      <c r="M2002" s="27"/>
      <c r="N2002" s="27"/>
      <c r="O2002" s="27"/>
      <c r="P2002" s="27"/>
      <c r="Q2002" s="27"/>
      <c r="R2002" s="27"/>
      <c r="S2002" s="27"/>
      <c r="T2002" s="27"/>
      <c r="U2002" s="27"/>
      <c r="V2002" s="27"/>
      <c r="W2002" s="27"/>
      <c r="X2002" s="27"/>
      <c r="Y2002" s="27"/>
      <c r="Z2002" s="27"/>
      <c r="AA2002" s="27"/>
      <c r="AB2002" s="27"/>
      <c r="AC2002" s="27"/>
      <c r="AD2002" s="27"/>
      <c r="AI2002">
        <f t="shared" si="788"/>
        <v>0</v>
      </c>
      <c r="AJ2002">
        <f t="shared" si="789"/>
        <v>0</v>
      </c>
      <c r="AK2002">
        <f t="shared" si="790"/>
        <v>0</v>
      </c>
      <c r="AL2002">
        <f t="shared" si="773"/>
        <v>0</v>
      </c>
      <c r="AM2002">
        <f t="shared" si="774"/>
        <v>0</v>
      </c>
      <c r="AN2002">
        <f t="shared" si="775"/>
        <v>0</v>
      </c>
      <c r="AO2002">
        <f t="shared" si="776"/>
        <v>0</v>
      </c>
      <c r="AP2002">
        <f t="shared" si="777"/>
        <v>0</v>
      </c>
      <c r="AQ2002">
        <f t="shared" si="778"/>
        <v>0</v>
      </c>
      <c r="AR2002">
        <f t="shared" si="779"/>
        <v>0</v>
      </c>
      <c r="AS2002">
        <f t="shared" si="780"/>
        <v>0</v>
      </c>
      <c r="AT2002">
        <f t="shared" si="781"/>
        <v>0</v>
      </c>
      <c r="AU2002">
        <f t="shared" si="782"/>
        <v>0</v>
      </c>
      <c r="AV2002">
        <f t="shared" si="783"/>
        <v>0</v>
      </c>
      <c r="AW2002">
        <f t="shared" si="784"/>
        <v>0</v>
      </c>
      <c r="AX2002">
        <f t="shared" si="785"/>
        <v>0</v>
      </c>
      <c r="AY2002">
        <f t="shared" si="786"/>
        <v>0</v>
      </c>
      <c r="AZ2002">
        <f t="shared" si="787"/>
        <v>0</v>
      </c>
    </row>
    <row r="2003" spans="1:52" ht="15" customHeight="1">
      <c r="A2003" s="245"/>
      <c r="B2003" s="9"/>
      <c r="C2003" s="270" t="s">
        <v>1202</v>
      </c>
      <c r="D2003" s="389" t="str">
        <f t="shared" si="791"/>
        <v/>
      </c>
      <c r="E2003" s="390"/>
      <c r="F2003" s="391"/>
      <c r="G2003" s="480" t="str">
        <f t="shared" si="792"/>
        <v/>
      </c>
      <c r="H2003" s="481"/>
      <c r="I2003" s="481"/>
      <c r="J2003" s="481"/>
      <c r="K2003" s="481"/>
      <c r="L2003" s="482"/>
      <c r="M2003" s="27"/>
      <c r="N2003" s="27"/>
      <c r="O2003" s="27"/>
      <c r="P2003" s="27"/>
      <c r="Q2003" s="27"/>
      <c r="R2003" s="27"/>
      <c r="S2003" s="27"/>
      <c r="T2003" s="27"/>
      <c r="U2003" s="27"/>
      <c r="V2003" s="27"/>
      <c r="W2003" s="27"/>
      <c r="X2003" s="27"/>
      <c r="Y2003" s="27"/>
      <c r="Z2003" s="27"/>
      <c r="AA2003" s="27"/>
      <c r="AB2003" s="27"/>
      <c r="AC2003" s="27"/>
      <c r="AD2003" s="27"/>
      <c r="AI2003">
        <f t="shared" si="788"/>
        <v>0</v>
      </c>
      <c r="AJ2003">
        <f t="shared" si="789"/>
        <v>0</v>
      </c>
      <c r="AK2003">
        <f t="shared" si="790"/>
        <v>0</v>
      </c>
      <c r="AL2003">
        <f t="shared" si="773"/>
        <v>0</v>
      </c>
      <c r="AM2003">
        <f t="shared" si="774"/>
        <v>0</v>
      </c>
      <c r="AN2003">
        <f t="shared" si="775"/>
        <v>0</v>
      </c>
      <c r="AO2003">
        <f t="shared" si="776"/>
        <v>0</v>
      </c>
      <c r="AP2003">
        <f t="shared" si="777"/>
        <v>0</v>
      </c>
      <c r="AQ2003">
        <f t="shared" si="778"/>
        <v>0</v>
      </c>
      <c r="AR2003">
        <f t="shared" si="779"/>
        <v>0</v>
      </c>
      <c r="AS2003">
        <f t="shared" si="780"/>
        <v>0</v>
      </c>
      <c r="AT2003">
        <f t="shared" si="781"/>
        <v>0</v>
      </c>
      <c r="AU2003">
        <f t="shared" si="782"/>
        <v>0</v>
      </c>
      <c r="AV2003">
        <f t="shared" si="783"/>
        <v>0</v>
      </c>
      <c r="AW2003">
        <f t="shared" si="784"/>
        <v>0</v>
      </c>
      <c r="AX2003">
        <f t="shared" si="785"/>
        <v>0</v>
      </c>
      <c r="AY2003">
        <f t="shared" si="786"/>
        <v>0</v>
      </c>
      <c r="AZ2003">
        <f t="shared" si="787"/>
        <v>0</v>
      </c>
    </row>
    <row r="2004" spans="1:52" ht="15" customHeight="1">
      <c r="A2004" s="245"/>
      <c r="B2004" s="9"/>
      <c r="C2004" s="270" t="s">
        <v>1203</v>
      </c>
      <c r="D2004" s="389" t="str">
        <f t="shared" si="791"/>
        <v/>
      </c>
      <c r="E2004" s="390"/>
      <c r="F2004" s="391"/>
      <c r="G2004" s="480" t="str">
        <f t="shared" si="792"/>
        <v/>
      </c>
      <c r="H2004" s="481"/>
      <c r="I2004" s="481"/>
      <c r="J2004" s="481"/>
      <c r="K2004" s="481"/>
      <c r="L2004" s="482"/>
      <c r="M2004" s="27"/>
      <c r="N2004" s="27"/>
      <c r="O2004" s="27"/>
      <c r="P2004" s="27"/>
      <c r="Q2004" s="27"/>
      <c r="R2004" s="27"/>
      <c r="S2004" s="27"/>
      <c r="T2004" s="27"/>
      <c r="U2004" s="27"/>
      <c r="V2004" s="27"/>
      <c r="W2004" s="27"/>
      <c r="X2004" s="27"/>
      <c r="Y2004" s="27"/>
      <c r="Z2004" s="27"/>
      <c r="AA2004" s="27"/>
      <c r="AB2004" s="27"/>
      <c r="AC2004" s="27"/>
      <c r="AD2004" s="27"/>
      <c r="AI2004">
        <f t="shared" si="788"/>
        <v>0</v>
      </c>
      <c r="AJ2004">
        <f t="shared" si="789"/>
        <v>0</v>
      </c>
      <c r="AK2004">
        <f t="shared" si="790"/>
        <v>0</v>
      </c>
      <c r="AL2004">
        <f t="shared" si="773"/>
        <v>0</v>
      </c>
      <c r="AM2004">
        <f t="shared" si="774"/>
        <v>0</v>
      </c>
      <c r="AN2004">
        <f t="shared" si="775"/>
        <v>0</v>
      </c>
      <c r="AO2004">
        <f t="shared" si="776"/>
        <v>0</v>
      </c>
      <c r="AP2004">
        <f t="shared" si="777"/>
        <v>0</v>
      </c>
      <c r="AQ2004">
        <f t="shared" si="778"/>
        <v>0</v>
      </c>
      <c r="AR2004">
        <f t="shared" si="779"/>
        <v>0</v>
      </c>
      <c r="AS2004">
        <f t="shared" si="780"/>
        <v>0</v>
      </c>
      <c r="AT2004">
        <f t="shared" si="781"/>
        <v>0</v>
      </c>
      <c r="AU2004">
        <f t="shared" si="782"/>
        <v>0</v>
      </c>
      <c r="AV2004">
        <f t="shared" si="783"/>
        <v>0</v>
      </c>
      <c r="AW2004">
        <f t="shared" si="784"/>
        <v>0</v>
      </c>
      <c r="AX2004">
        <f t="shared" si="785"/>
        <v>0</v>
      </c>
      <c r="AY2004">
        <f t="shared" si="786"/>
        <v>0</v>
      </c>
      <c r="AZ2004">
        <f t="shared" si="787"/>
        <v>0</v>
      </c>
    </row>
    <row r="2005" spans="1:52" ht="15" customHeight="1">
      <c r="A2005" s="245"/>
      <c r="B2005" s="9"/>
      <c r="C2005" s="270" t="s">
        <v>1204</v>
      </c>
      <c r="D2005" s="389" t="str">
        <f t="shared" si="791"/>
        <v/>
      </c>
      <c r="E2005" s="390"/>
      <c r="F2005" s="391"/>
      <c r="G2005" s="480" t="str">
        <f t="shared" si="792"/>
        <v/>
      </c>
      <c r="H2005" s="481"/>
      <c r="I2005" s="481"/>
      <c r="J2005" s="481"/>
      <c r="K2005" s="481"/>
      <c r="L2005" s="482"/>
      <c r="M2005" s="27"/>
      <c r="N2005" s="27"/>
      <c r="O2005" s="27"/>
      <c r="P2005" s="27"/>
      <c r="Q2005" s="27"/>
      <c r="R2005" s="27"/>
      <c r="S2005" s="27"/>
      <c r="T2005" s="27"/>
      <c r="U2005" s="27"/>
      <c r="V2005" s="27"/>
      <c r="W2005" s="27"/>
      <c r="X2005" s="27"/>
      <c r="Y2005" s="27"/>
      <c r="Z2005" s="27"/>
      <c r="AA2005" s="27"/>
      <c r="AB2005" s="27"/>
      <c r="AC2005" s="27"/>
      <c r="AD2005" s="27"/>
      <c r="AI2005">
        <f t="shared" si="788"/>
        <v>0</v>
      </c>
      <c r="AJ2005">
        <f t="shared" si="789"/>
        <v>0</v>
      </c>
      <c r="AK2005">
        <f t="shared" si="790"/>
        <v>0</v>
      </c>
      <c r="AL2005">
        <f t="shared" si="773"/>
        <v>0</v>
      </c>
      <c r="AM2005">
        <f t="shared" si="774"/>
        <v>0</v>
      </c>
      <c r="AN2005">
        <f t="shared" si="775"/>
        <v>0</v>
      </c>
      <c r="AO2005">
        <f t="shared" si="776"/>
        <v>0</v>
      </c>
      <c r="AP2005">
        <f t="shared" si="777"/>
        <v>0</v>
      </c>
      <c r="AQ2005">
        <f t="shared" si="778"/>
        <v>0</v>
      </c>
      <c r="AR2005">
        <f t="shared" si="779"/>
        <v>0</v>
      </c>
      <c r="AS2005">
        <f t="shared" si="780"/>
        <v>0</v>
      </c>
      <c r="AT2005">
        <f t="shared" si="781"/>
        <v>0</v>
      </c>
      <c r="AU2005">
        <f t="shared" si="782"/>
        <v>0</v>
      </c>
      <c r="AV2005">
        <f t="shared" si="783"/>
        <v>0</v>
      </c>
      <c r="AW2005">
        <f t="shared" si="784"/>
        <v>0</v>
      </c>
      <c r="AX2005">
        <f t="shared" si="785"/>
        <v>0</v>
      </c>
      <c r="AY2005">
        <f t="shared" si="786"/>
        <v>0</v>
      </c>
      <c r="AZ2005">
        <f t="shared" si="787"/>
        <v>0</v>
      </c>
    </row>
    <row r="2006" spans="1:52" ht="15" customHeight="1">
      <c r="A2006" s="245"/>
      <c r="B2006" s="9"/>
      <c r="C2006" s="270" t="s">
        <v>1205</v>
      </c>
      <c r="D2006" s="389" t="str">
        <f t="shared" si="791"/>
        <v/>
      </c>
      <c r="E2006" s="390"/>
      <c r="F2006" s="391"/>
      <c r="G2006" s="480" t="str">
        <f t="shared" si="792"/>
        <v/>
      </c>
      <c r="H2006" s="481"/>
      <c r="I2006" s="481"/>
      <c r="J2006" s="481"/>
      <c r="K2006" s="481"/>
      <c r="L2006" s="482"/>
      <c r="M2006" s="27"/>
      <c r="N2006" s="27"/>
      <c r="O2006" s="27"/>
      <c r="P2006" s="27"/>
      <c r="Q2006" s="27"/>
      <c r="R2006" s="27"/>
      <c r="S2006" s="27"/>
      <c r="T2006" s="27"/>
      <c r="U2006" s="27"/>
      <c r="V2006" s="27"/>
      <c r="W2006" s="27"/>
      <c r="X2006" s="27"/>
      <c r="Y2006" s="27"/>
      <c r="Z2006" s="27"/>
      <c r="AA2006" s="27"/>
      <c r="AB2006" s="27"/>
      <c r="AC2006" s="27"/>
      <c r="AD2006" s="27"/>
      <c r="AI2006">
        <f t="shared" si="788"/>
        <v>0</v>
      </c>
      <c r="AJ2006">
        <f t="shared" si="789"/>
        <v>0</v>
      </c>
      <c r="AK2006">
        <f t="shared" si="790"/>
        <v>0</v>
      </c>
      <c r="AL2006">
        <f t="shared" si="773"/>
        <v>0</v>
      </c>
      <c r="AM2006">
        <f t="shared" si="774"/>
        <v>0</v>
      </c>
      <c r="AN2006">
        <f t="shared" si="775"/>
        <v>0</v>
      </c>
      <c r="AO2006">
        <f t="shared" si="776"/>
        <v>0</v>
      </c>
      <c r="AP2006">
        <f t="shared" si="777"/>
        <v>0</v>
      </c>
      <c r="AQ2006">
        <f t="shared" si="778"/>
        <v>0</v>
      </c>
      <c r="AR2006">
        <f t="shared" si="779"/>
        <v>0</v>
      </c>
      <c r="AS2006">
        <f t="shared" si="780"/>
        <v>0</v>
      </c>
      <c r="AT2006">
        <f t="shared" si="781"/>
        <v>0</v>
      </c>
      <c r="AU2006">
        <f t="shared" si="782"/>
        <v>0</v>
      </c>
      <c r="AV2006">
        <f t="shared" si="783"/>
        <v>0</v>
      </c>
      <c r="AW2006">
        <f t="shared" si="784"/>
        <v>0</v>
      </c>
      <c r="AX2006">
        <f t="shared" si="785"/>
        <v>0</v>
      </c>
      <c r="AY2006">
        <f t="shared" si="786"/>
        <v>0</v>
      </c>
      <c r="AZ2006">
        <f t="shared" si="787"/>
        <v>0</v>
      </c>
    </row>
    <row r="2007" spans="1:52" ht="15" customHeight="1">
      <c r="A2007" s="245"/>
      <c r="B2007" s="9"/>
      <c r="C2007" s="270" t="s">
        <v>1206</v>
      </c>
      <c r="D2007" s="389" t="str">
        <f t="shared" si="791"/>
        <v/>
      </c>
      <c r="E2007" s="390"/>
      <c r="F2007" s="391"/>
      <c r="G2007" s="480" t="str">
        <f t="shared" si="792"/>
        <v/>
      </c>
      <c r="H2007" s="481"/>
      <c r="I2007" s="481"/>
      <c r="J2007" s="481"/>
      <c r="K2007" s="481"/>
      <c r="L2007" s="482"/>
      <c r="M2007" s="27"/>
      <c r="N2007" s="27"/>
      <c r="O2007" s="27"/>
      <c r="P2007" s="27"/>
      <c r="Q2007" s="27"/>
      <c r="R2007" s="27"/>
      <c r="S2007" s="27"/>
      <c r="T2007" s="27"/>
      <c r="U2007" s="27"/>
      <c r="V2007" s="27"/>
      <c r="W2007" s="27"/>
      <c r="X2007" s="27"/>
      <c r="Y2007" s="27"/>
      <c r="Z2007" s="27"/>
      <c r="AA2007" s="27"/>
      <c r="AB2007" s="27"/>
      <c r="AC2007" s="27"/>
      <c r="AD2007" s="27"/>
      <c r="AI2007">
        <f t="shared" si="788"/>
        <v>0</v>
      </c>
      <c r="AJ2007">
        <f t="shared" si="789"/>
        <v>0</v>
      </c>
      <c r="AK2007">
        <f t="shared" si="790"/>
        <v>0</v>
      </c>
      <c r="AL2007">
        <f t="shared" si="773"/>
        <v>0</v>
      </c>
      <c r="AM2007">
        <f t="shared" si="774"/>
        <v>0</v>
      </c>
      <c r="AN2007">
        <f t="shared" si="775"/>
        <v>0</v>
      </c>
      <c r="AO2007">
        <f t="shared" si="776"/>
        <v>0</v>
      </c>
      <c r="AP2007">
        <f t="shared" si="777"/>
        <v>0</v>
      </c>
      <c r="AQ2007">
        <f t="shared" si="778"/>
        <v>0</v>
      </c>
      <c r="AR2007">
        <f t="shared" si="779"/>
        <v>0</v>
      </c>
      <c r="AS2007">
        <f t="shared" si="780"/>
        <v>0</v>
      </c>
      <c r="AT2007">
        <f t="shared" si="781"/>
        <v>0</v>
      </c>
      <c r="AU2007">
        <f t="shared" si="782"/>
        <v>0</v>
      </c>
      <c r="AV2007">
        <f t="shared" si="783"/>
        <v>0</v>
      </c>
      <c r="AW2007">
        <f t="shared" si="784"/>
        <v>0</v>
      </c>
      <c r="AX2007">
        <f t="shared" si="785"/>
        <v>0</v>
      </c>
      <c r="AY2007">
        <f t="shared" si="786"/>
        <v>0</v>
      </c>
      <c r="AZ2007">
        <f t="shared" si="787"/>
        <v>0</v>
      </c>
    </row>
    <row r="2008" spans="1:52" ht="15" customHeight="1">
      <c r="A2008" s="245"/>
      <c r="B2008" s="9"/>
      <c r="C2008" s="270" t="s">
        <v>1207</v>
      </c>
      <c r="D2008" s="389" t="str">
        <f t="shared" si="791"/>
        <v/>
      </c>
      <c r="E2008" s="390"/>
      <c r="F2008" s="391"/>
      <c r="G2008" s="480" t="str">
        <f t="shared" si="792"/>
        <v/>
      </c>
      <c r="H2008" s="481"/>
      <c r="I2008" s="481"/>
      <c r="J2008" s="481"/>
      <c r="K2008" s="481"/>
      <c r="L2008" s="482"/>
      <c r="M2008" s="27"/>
      <c r="N2008" s="27"/>
      <c r="O2008" s="27"/>
      <c r="P2008" s="27"/>
      <c r="Q2008" s="27"/>
      <c r="R2008" s="27"/>
      <c r="S2008" s="27"/>
      <c r="T2008" s="27"/>
      <c r="U2008" s="27"/>
      <c r="V2008" s="27"/>
      <c r="W2008" s="27"/>
      <c r="X2008" s="27"/>
      <c r="Y2008" s="27"/>
      <c r="Z2008" s="27"/>
      <c r="AA2008" s="27"/>
      <c r="AB2008" s="27"/>
      <c r="AC2008" s="27"/>
      <c r="AD2008" s="27"/>
      <c r="AI2008">
        <f t="shared" si="788"/>
        <v>0</v>
      </c>
      <c r="AJ2008">
        <f t="shared" si="789"/>
        <v>0</v>
      </c>
      <c r="AK2008">
        <f t="shared" si="790"/>
        <v>0</v>
      </c>
      <c r="AL2008">
        <f t="shared" si="773"/>
        <v>0</v>
      </c>
      <c r="AM2008">
        <f t="shared" si="774"/>
        <v>0</v>
      </c>
      <c r="AN2008">
        <f t="shared" si="775"/>
        <v>0</v>
      </c>
      <c r="AO2008">
        <f t="shared" si="776"/>
        <v>0</v>
      </c>
      <c r="AP2008">
        <f t="shared" si="777"/>
        <v>0</v>
      </c>
      <c r="AQ2008">
        <f t="shared" si="778"/>
        <v>0</v>
      </c>
      <c r="AR2008">
        <f t="shared" si="779"/>
        <v>0</v>
      </c>
      <c r="AS2008">
        <f t="shared" si="780"/>
        <v>0</v>
      </c>
      <c r="AT2008">
        <f t="shared" si="781"/>
        <v>0</v>
      </c>
      <c r="AU2008">
        <f t="shared" si="782"/>
        <v>0</v>
      </c>
      <c r="AV2008">
        <f t="shared" si="783"/>
        <v>0</v>
      </c>
      <c r="AW2008">
        <f t="shared" si="784"/>
        <v>0</v>
      </c>
      <c r="AX2008">
        <f t="shared" si="785"/>
        <v>0</v>
      </c>
      <c r="AY2008">
        <f t="shared" si="786"/>
        <v>0</v>
      </c>
      <c r="AZ2008">
        <f t="shared" si="787"/>
        <v>0</v>
      </c>
    </row>
    <row r="2009" spans="1:52" ht="15" customHeight="1">
      <c r="A2009" s="245"/>
      <c r="B2009" s="9"/>
      <c r="C2009" s="270" t="s">
        <v>1208</v>
      </c>
      <c r="D2009" s="389" t="str">
        <f t="shared" si="791"/>
        <v/>
      </c>
      <c r="E2009" s="390"/>
      <c r="F2009" s="391"/>
      <c r="G2009" s="480" t="str">
        <f t="shared" si="792"/>
        <v/>
      </c>
      <c r="H2009" s="481"/>
      <c r="I2009" s="481"/>
      <c r="J2009" s="481"/>
      <c r="K2009" s="481"/>
      <c r="L2009" s="482"/>
      <c r="M2009" s="27"/>
      <c r="N2009" s="27"/>
      <c r="O2009" s="27"/>
      <c r="P2009" s="27"/>
      <c r="Q2009" s="27"/>
      <c r="R2009" s="27"/>
      <c r="S2009" s="27"/>
      <c r="T2009" s="27"/>
      <c r="U2009" s="27"/>
      <c r="V2009" s="27"/>
      <c r="W2009" s="27"/>
      <c r="X2009" s="27"/>
      <c r="Y2009" s="27"/>
      <c r="Z2009" s="27"/>
      <c r="AA2009" s="27"/>
      <c r="AB2009" s="27"/>
      <c r="AC2009" s="27"/>
      <c r="AD2009" s="27"/>
      <c r="AI2009">
        <f t="shared" si="788"/>
        <v>0</v>
      </c>
      <c r="AJ2009">
        <f t="shared" si="789"/>
        <v>0</v>
      </c>
      <c r="AK2009">
        <f t="shared" si="790"/>
        <v>0</v>
      </c>
      <c r="AL2009">
        <f t="shared" si="773"/>
        <v>0</v>
      </c>
      <c r="AM2009">
        <f t="shared" si="774"/>
        <v>0</v>
      </c>
      <c r="AN2009">
        <f t="shared" si="775"/>
        <v>0</v>
      </c>
      <c r="AO2009">
        <f t="shared" si="776"/>
        <v>0</v>
      </c>
      <c r="AP2009">
        <f t="shared" si="777"/>
        <v>0</v>
      </c>
      <c r="AQ2009">
        <f t="shared" si="778"/>
        <v>0</v>
      </c>
      <c r="AR2009">
        <f t="shared" si="779"/>
        <v>0</v>
      </c>
      <c r="AS2009">
        <f t="shared" si="780"/>
        <v>0</v>
      </c>
      <c r="AT2009">
        <f t="shared" si="781"/>
        <v>0</v>
      </c>
      <c r="AU2009">
        <f t="shared" si="782"/>
        <v>0</v>
      </c>
      <c r="AV2009">
        <f t="shared" si="783"/>
        <v>0</v>
      </c>
      <c r="AW2009">
        <f t="shared" si="784"/>
        <v>0</v>
      </c>
      <c r="AX2009">
        <f t="shared" si="785"/>
        <v>0</v>
      </c>
      <c r="AY2009">
        <f t="shared" si="786"/>
        <v>0</v>
      </c>
      <c r="AZ2009">
        <f t="shared" si="787"/>
        <v>0</v>
      </c>
    </row>
    <row r="2010" spans="1:52" ht="15" customHeight="1">
      <c r="A2010" s="245"/>
      <c r="B2010" s="9"/>
      <c r="C2010" s="270" t="s">
        <v>1209</v>
      </c>
      <c r="D2010" s="389" t="str">
        <f t="shared" si="791"/>
        <v/>
      </c>
      <c r="E2010" s="390"/>
      <c r="F2010" s="391"/>
      <c r="G2010" s="480" t="str">
        <f t="shared" si="792"/>
        <v/>
      </c>
      <c r="H2010" s="481"/>
      <c r="I2010" s="481"/>
      <c r="J2010" s="481"/>
      <c r="K2010" s="481"/>
      <c r="L2010" s="482"/>
      <c r="M2010" s="27"/>
      <c r="N2010" s="27"/>
      <c r="O2010" s="27"/>
      <c r="P2010" s="27"/>
      <c r="Q2010" s="27"/>
      <c r="R2010" s="27"/>
      <c r="S2010" s="27"/>
      <c r="T2010" s="27"/>
      <c r="U2010" s="27"/>
      <c r="V2010" s="27"/>
      <c r="W2010" s="27"/>
      <c r="X2010" s="27"/>
      <c r="Y2010" s="27"/>
      <c r="Z2010" s="27"/>
      <c r="AA2010" s="27"/>
      <c r="AB2010" s="27"/>
      <c r="AC2010" s="27"/>
      <c r="AD2010" s="27"/>
      <c r="AI2010">
        <f t="shared" si="788"/>
        <v>0</v>
      </c>
      <c r="AJ2010">
        <f t="shared" si="789"/>
        <v>0</v>
      </c>
      <c r="AK2010">
        <f t="shared" si="790"/>
        <v>0</v>
      </c>
      <c r="AL2010">
        <f t="shared" si="773"/>
        <v>0</v>
      </c>
      <c r="AM2010">
        <f t="shared" si="774"/>
        <v>0</v>
      </c>
      <c r="AN2010">
        <f t="shared" si="775"/>
        <v>0</v>
      </c>
      <c r="AO2010">
        <f t="shared" si="776"/>
        <v>0</v>
      </c>
      <c r="AP2010">
        <f t="shared" si="777"/>
        <v>0</v>
      </c>
      <c r="AQ2010">
        <f t="shared" si="778"/>
        <v>0</v>
      </c>
      <c r="AR2010">
        <f t="shared" si="779"/>
        <v>0</v>
      </c>
      <c r="AS2010">
        <f t="shared" si="780"/>
        <v>0</v>
      </c>
      <c r="AT2010">
        <f t="shared" si="781"/>
        <v>0</v>
      </c>
      <c r="AU2010">
        <f t="shared" si="782"/>
        <v>0</v>
      </c>
      <c r="AV2010">
        <f t="shared" si="783"/>
        <v>0</v>
      </c>
      <c r="AW2010">
        <f t="shared" si="784"/>
        <v>0</v>
      </c>
      <c r="AX2010">
        <f t="shared" si="785"/>
        <v>0</v>
      </c>
      <c r="AY2010">
        <f t="shared" si="786"/>
        <v>0</v>
      </c>
      <c r="AZ2010">
        <f t="shared" si="787"/>
        <v>0</v>
      </c>
    </row>
    <row r="2011" spans="1:52" ht="15" customHeight="1">
      <c r="A2011" s="245"/>
      <c r="B2011" s="9"/>
      <c r="C2011" s="270" t="s">
        <v>1210</v>
      </c>
      <c r="D2011" s="389" t="str">
        <f t="shared" si="791"/>
        <v/>
      </c>
      <c r="E2011" s="390"/>
      <c r="F2011" s="391"/>
      <c r="G2011" s="480" t="str">
        <f t="shared" si="792"/>
        <v/>
      </c>
      <c r="H2011" s="481"/>
      <c r="I2011" s="481"/>
      <c r="J2011" s="481"/>
      <c r="K2011" s="481"/>
      <c r="L2011" s="482"/>
      <c r="M2011" s="27"/>
      <c r="N2011" s="27"/>
      <c r="O2011" s="27"/>
      <c r="P2011" s="27"/>
      <c r="Q2011" s="27"/>
      <c r="R2011" s="27"/>
      <c r="S2011" s="27"/>
      <c r="T2011" s="27"/>
      <c r="U2011" s="27"/>
      <c r="V2011" s="27"/>
      <c r="W2011" s="27"/>
      <c r="X2011" s="27"/>
      <c r="Y2011" s="27"/>
      <c r="Z2011" s="27"/>
      <c r="AA2011" s="27"/>
      <c r="AB2011" s="27"/>
      <c r="AC2011" s="27"/>
      <c r="AD2011" s="27"/>
      <c r="AI2011">
        <f t="shared" si="788"/>
        <v>0</v>
      </c>
      <c r="AJ2011">
        <f t="shared" si="789"/>
        <v>0</v>
      </c>
      <c r="AK2011">
        <f t="shared" si="790"/>
        <v>0</v>
      </c>
      <c r="AL2011">
        <f t="shared" si="773"/>
        <v>0</v>
      </c>
      <c r="AM2011">
        <f t="shared" si="774"/>
        <v>0</v>
      </c>
      <c r="AN2011">
        <f t="shared" si="775"/>
        <v>0</v>
      </c>
      <c r="AO2011">
        <f t="shared" si="776"/>
        <v>0</v>
      </c>
      <c r="AP2011">
        <f t="shared" si="777"/>
        <v>0</v>
      </c>
      <c r="AQ2011">
        <f t="shared" si="778"/>
        <v>0</v>
      </c>
      <c r="AR2011">
        <f t="shared" si="779"/>
        <v>0</v>
      </c>
      <c r="AS2011">
        <f t="shared" si="780"/>
        <v>0</v>
      </c>
      <c r="AT2011">
        <f t="shared" si="781"/>
        <v>0</v>
      </c>
      <c r="AU2011">
        <f t="shared" si="782"/>
        <v>0</v>
      </c>
      <c r="AV2011">
        <f t="shared" si="783"/>
        <v>0</v>
      </c>
      <c r="AW2011">
        <f t="shared" si="784"/>
        <v>0</v>
      </c>
      <c r="AX2011">
        <f t="shared" si="785"/>
        <v>0</v>
      </c>
      <c r="AY2011">
        <f t="shared" si="786"/>
        <v>0</v>
      </c>
      <c r="AZ2011">
        <f t="shared" si="787"/>
        <v>0</v>
      </c>
    </row>
    <row r="2012" spans="1:52" ht="15" customHeight="1">
      <c r="A2012" s="245"/>
      <c r="B2012" s="9"/>
      <c r="C2012" s="270" t="s">
        <v>1211</v>
      </c>
      <c r="D2012" s="389" t="str">
        <f t="shared" si="791"/>
        <v/>
      </c>
      <c r="E2012" s="390"/>
      <c r="F2012" s="391"/>
      <c r="G2012" s="480" t="str">
        <f t="shared" si="792"/>
        <v/>
      </c>
      <c r="H2012" s="481"/>
      <c r="I2012" s="481"/>
      <c r="J2012" s="481"/>
      <c r="K2012" s="481"/>
      <c r="L2012" s="482"/>
      <c r="M2012" s="27"/>
      <c r="N2012" s="27"/>
      <c r="O2012" s="27"/>
      <c r="P2012" s="27"/>
      <c r="Q2012" s="27"/>
      <c r="R2012" s="27"/>
      <c r="S2012" s="27"/>
      <c r="T2012" s="27"/>
      <c r="U2012" s="27"/>
      <c r="V2012" s="27"/>
      <c r="W2012" s="27"/>
      <c r="X2012" s="27"/>
      <c r="Y2012" s="27"/>
      <c r="Z2012" s="27"/>
      <c r="AA2012" s="27"/>
      <c r="AB2012" s="27"/>
      <c r="AC2012" s="27"/>
      <c r="AD2012" s="27"/>
      <c r="AI2012">
        <f t="shared" si="788"/>
        <v>0</v>
      </c>
      <c r="AJ2012">
        <f t="shared" si="789"/>
        <v>0</v>
      </c>
      <c r="AK2012">
        <f t="shared" si="790"/>
        <v>0</v>
      </c>
      <c r="AL2012">
        <f t="shared" si="773"/>
        <v>0</v>
      </c>
      <c r="AM2012">
        <f t="shared" si="774"/>
        <v>0</v>
      </c>
      <c r="AN2012">
        <f t="shared" si="775"/>
        <v>0</v>
      </c>
      <c r="AO2012">
        <f t="shared" si="776"/>
        <v>0</v>
      </c>
      <c r="AP2012">
        <f t="shared" si="777"/>
        <v>0</v>
      </c>
      <c r="AQ2012">
        <f t="shared" si="778"/>
        <v>0</v>
      </c>
      <c r="AR2012">
        <f t="shared" si="779"/>
        <v>0</v>
      </c>
      <c r="AS2012">
        <f t="shared" si="780"/>
        <v>0</v>
      </c>
      <c r="AT2012">
        <f t="shared" si="781"/>
        <v>0</v>
      </c>
      <c r="AU2012">
        <f t="shared" si="782"/>
        <v>0</v>
      </c>
      <c r="AV2012">
        <f t="shared" si="783"/>
        <v>0</v>
      </c>
      <c r="AW2012">
        <f t="shared" si="784"/>
        <v>0</v>
      </c>
      <c r="AX2012">
        <f t="shared" si="785"/>
        <v>0</v>
      </c>
      <c r="AY2012">
        <f t="shared" si="786"/>
        <v>0</v>
      </c>
      <c r="AZ2012">
        <f t="shared" si="787"/>
        <v>0</v>
      </c>
    </row>
    <row r="2013" spans="1:52" ht="15" customHeight="1">
      <c r="A2013" s="245"/>
      <c r="B2013" s="9"/>
      <c r="C2013" s="270" t="s">
        <v>1212</v>
      </c>
      <c r="D2013" s="389" t="str">
        <f t="shared" si="791"/>
        <v/>
      </c>
      <c r="E2013" s="390"/>
      <c r="F2013" s="391"/>
      <c r="G2013" s="480" t="str">
        <f t="shared" si="792"/>
        <v/>
      </c>
      <c r="H2013" s="481"/>
      <c r="I2013" s="481"/>
      <c r="J2013" s="481"/>
      <c r="K2013" s="481"/>
      <c r="L2013" s="482"/>
      <c r="M2013" s="27"/>
      <c r="N2013" s="27"/>
      <c r="O2013" s="27"/>
      <c r="P2013" s="27"/>
      <c r="Q2013" s="27"/>
      <c r="R2013" s="27"/>
      <c r="S2013" s="27"/>
      <c r="T2013" s="27"/>
      <c r="U2013" s="27"/>
      <c r="V2013" s="27"/>
      <c r="W2013" s="27"/>
      <c r="X2013" s="27"/>
      <c r="Y2013" s="27"/>
      <c r="Z2013" s="27"/>
      <c r="AA2013" s="27"/>
      <c r="AB2013" s="27"/>
      <c r="AC2013" s="27"/>
      <c r="AD2013" s="27"/>
      <c r="AI2013">
        <f t="shared" si="788"/>
        <v>0</v>
      </c>
      <c r="AJ2013">
        <f t="shared" si="789"/>
        <v>0</v>
      </c>
      <c r="AK2013">
        <f t="shared" si="790"/>
        <v>0</v>
      </c>
      <c r="AL2013">
        <f t="shared" ref="AL2013:AL2076" si="793">COUNTIF(Q2013:R2013,"NS")</f>
        <v>0</v>
      </c>
      <c r="AM2013">
        <f t="shared" ref="AM2013:AM2076" si="794">SUM(Q2013:R2013)</f>
        <v>0</v>
      </c>
      <c r="AN2013">
        <f t="shared" ref="AN2013:AN2076" si="795">IF(COUNTIF(P2013:R2013,"NA")=3,0,IF(COUNTA(P2013:R2013)=0,0,IF(OR(AND(P2013=0,AL2013&gt;0),AND(P2013="ns",AM2013&gt;0),AND(P2013="ns",AL2013=0,AM2013=0)),1,IF(OR(AND(P2013&gt;0,AL2013=2),AND(P2013="ns",AL2013=2),AND(P2013="ns",AM2013=0,AL2013&gt;0),P2013=AM2013),0,1))))</f>
        <v>0</v>
      </c>
      <c r="AO2013">
        <f t="shared" ref="AO2013:AO2076" si="796">COUNTIF(T2013:U2013,"NS")</f>
        <v>0</v>
      </c>
      <c r="AP2013">
        <f t="shared" ref="AP2013:AP2076" si="797">SUM(T2013:U2013)</f>
        <v>0</v>
      </c>
      <c r="AQ2013">
        <f t="shared" ref="AQ2013:AQ2076" si="798">IF(COUNTIF(S2013:U2013,"NA")=3,0,IF(COUNTA(S2013:U2013)=0,0,IF(OR(AND(S2013=0,AO2013&gt;0),AND(S2013="ns",AP2013&gt;0),AND(S2013="ns",AO2013=0,AP2013=0)),1,IF(OR(AND(S2013&gt;0,AO2013=2),AND(S2013="ns",AO2013=2),AND(S2013="ns",AP2013=0,AO2013&gt;0),S2013=AP2013),0,1))))</f>
        <v>0</v>
      </c>
      <c r="AR2013">
        <f t="shared" ref="AR2013:AR2076" si="799">COUNTIF(W2013:X2013,"NS")</f>
        <v>0</v>
      </c>
      <c r="AS2013">
        <f t="shared" ref="AS2013:AS2076" si="800">SUM(W2013:X2013)</f>
        <v>0</v>
      </c>
      <c r="AT2013">
        <f t="shared" ref="AT2013:AT2076" si="801">IF(COUNTIF(V2013:X2013,"NA")=3,0,IF(COUNTA(V2013:X2013)=0,0,IF(OR(AND(V2013=0,AR2013&gt;0),AND(V2013="ns",AS2013&gt;0),AND(V2013="ns",AR2013=0,AS2013=0)),1,IF(OR(AND(V2013&gt;0,AR2013=2),AND(V2013="ns",AR2013=2),AND(V2013="ns",AS2013=0,AR2013&gt;0),V2013=AS2013),0,1))))</f>
        <v>0</v>
      </c>
      <c r="AU2013">
        <f t="shared" ref="AU2013:AU2076" si="802">COUNTIF(Z2013:AA2013,"NS")</f>
        <v>0</v>
      </c>
      <c r="AV2013">
        <f t="shared" ref="AV2013:AV2076" si="803">SUM(Z2013:AA2013)</f>
        <v>0</v>
      </c>
      <c r="AW2013">
        <f t="shared" ref="AW2013:AW2076" si="804">IF(COUNTIF(Y2013:AA2013,"NA")=3,0,IF(COUNTA(Y2013:AA2013)=0,0,IF(OR(AND(Y2013=0,AU2013&gt;0),AND(Y2013="ns",AV2013&gt;0),AND(Y2013="ns",AU2013=0,AV2013=0)),1,IF(OR(AND(Y2013&gt;0,AU2013=2),AND(Y2013="ns",AU2013=2),AND(Y2013="ns",AV2013=0,AU2013&gt;0),Y2013=AV2013),0,1))))</f>
        <v>0</v>
      </c>
      <c r="AX2013">
        <f t="shared" ref="AX2013:AX2076" si="805">COUNTIF(AC2013:AD2013,"NS")</f>
        <v>0</v>
      </c>
      <c r="AY2013">
        <f t="shared" ref="AY2013:AY2076" si="806">SUM(AC2013:AD2013)</f>
        <v>0</v>
      </c>
      <c r="AZ2013">
        <f t="shared" ref="AZ2013:AZ2076" si="807">IF(COUNTIF(AB2013:AD2013,"NA")=3,0,IF(COUNTA(AB2013:AD2013)=0,0,IF(OR(AND(AB2013=0,AX2013&gt;0),AND(AB2013="ns",AY2013&gt;0),AND(AB2013="ns",AX2013=0,AY2013=0)),1,IF(OR(AND(AB2013&gt;0,AX2013=2),AND(AB2013="ns",AX2013=2),AND(AB2013="ns",AY2013=0,AX2013&gt;0),AB2013=AY2013),0,1))))</f>
        <v>0</v>
      </c>
    </row>
    <row r="2014" spans="1:52" ht="15" customHeight="1">
      <c r="A2014" s="245"/>
      <c r="B2014" s="9"/>
      <c r="C2014" s="270" t="s">
        <v>1213</v>
      </c>
      <c r="D2014" s="389" t="str">
        <f t="shared" si="791"/>
        <v/>
      </c>
      <c r="E2014" s="390"/>
      <c r="F2014" s="391"/>
      <c r="G2014" s="480" t="str">
        <f t="shared" si="792"/>
        <v/>
      </c>
      <c r="H2014" s="481"/>
      <c r="I2014" s="481"/>
      <c r="J2014" s="481"/>
      <c r="K2014" s="481"/>
      <c r="L2014" s="482"/>
      <c r="M2014" s="27"/>
      <c r="N2014" s="27"/>
      <c r="O2014" s="27"/>
      <c r="P2014" s="27"/>
      <c r="Q2014" s="27"/>
      <c r="R2014" s="27"/>
      <c r="S2014" s="27"/>
      <c r="T2014" s="27"/>
      <c r="U2014" s="27"/>
      <c r="V2014" s="27"/>
      <c r="W2014" s="27"/>
      <c r="X2014" s="27"/>
      <c r="Y2014" s="27"/>
      <c r="Z2014" s="27"/>
      <c r="AA2014" s="27"/>
      <c r="AB2014" s="27"/>
      <c r="AC2014" s="27"/>
      <c r="AD2014" s="27"/>
      <c r="AI2014">
        <f t="shared" ref="AI2014:AI2077" si="808">COUNTIF(N2014:O2014,"NS")</f>
        <v>0</v>
      </c>
      <c r="AJ2014">
        <f t="shared" ref="AJ2014:AJ2077" si="809">SUM(N2014:O2014)</f>
        <v>0</v>
      </c>
      <c r="AK2014">
        <f t="shared" ref="AK2014:AK2077" si="810">IF(COUNTIF(M2014:O2014,"NA")=3,0,IF(COUNTA(M2014:O2014)=0,0,IF(OR(AND(M2014=0,AI2014&gt;0),AND(M2014="ns",AJ2014&gt;0),AND(M2014="ns",AI2014=0,AJ2014=0)),1,IF(OR(AND(M2014&gt;0,AI2014=2),AND(M2014="ns",AI2014=2),AND(M2014="ns",AJ2014=0,AI2014&gt;0),M2014=AJ2014),0,1))))</f>
        <v>0</v>
      </c>
      <c r="AL2014">
        <f t="shared" si="793"/>
        <v>0</v>
      </c>
      <c r="AM2014">
        <f t="shared" si="794"/>
        <v>0</v>
      </c>
      <c r="AN2014">
        <f t="shared" si="795"/>
        <v>0</v>
      </c>
      <c r="AO2014">
        <f t="shared" si="796"/>
        <v>0</v>
      </c>
      <c r="AP2014">
        <f t="shared" si="797"/>
        <v>0</v>
      </c>
      <c r="AQ2014">
        <f t="shared" si="798"/>
        <v>0</v>
      </c>
      <c r="AR2014">
        <f t="shared" si="799"/>
        <v>0</v>
      </c>
      <c r="AS2014">
        <f t="shared" si="800"/>
        <v>0</v>
      </c>
      <c r="AT2014">
        <f t="shared" si="801"/>
        <v>0</v>
      </c>
      <c r="AU2014">
        <f t="shared" si="802"/>
        <v>0</v>
      </c>
      <c r="AV2014">
        <f t="shared" si="803"/>
        <v>0</v>
      </c>
      <c r="AW2014">
        <f t="shared" si="804"/>
        <v>0</v>
      </c>
      <c r="AX2014">
        <f t="shared" si="805"/>
        <v>0</v>
      </c>
      <c r="AY2014">
        <f t="shared" si="806"/>
        <v>0</v>
      </c>
      <c r="AZ2014">
        <f t="shared" si="807"/>
        <v>0</v>
      </c>
    </row>
    <row r="2015" spans="1:52" ht="15" customHeight="1">
      <c r="A2015" s="245"/>
      <c r="B2015" s="9"/>
      <c r="C2015" s="270" t="s">
        <v>1214</v>
      </c>
      <c r="D2015" s="389" t="str">
        <f t="shared" ref="D2015:D2078" si="811">IF(D1434="","",D1434)</f>
        <v/>
      </c>
      <c r="E2015" s="390"/>
      <c r="F2015" s="391"/>
      <c r="G2015" s="480" t="str">
        <f t="shared" ref="G2015:G2078" si="812">IF(G1434="","",G1434)</f>
        <v/>
      </c>
      <c r="H2015" s="481"/>
      <c r="I2015" s="481"/>
      <c r="J2015" s="481"/>
      <c r="K2015" s="481"/>
      <c r="L2015" s="482"/>
      <c r="M2015" s="27"/>
      <c r="N2015" s="27"/>
      <c r="O2015" s="27"/>
      <c r="P2015" s="27"/>
      <c r="Q2015" s="27"/>
      <c r="R2015" s="27"/>
      <c r="S2015" s="27"/>
      <c r="T2015" s="27"/>
      <c r="U2015" s="27"/>
      <c r="V2015" s="27"/>
      <c r="W2015" s="27"/>
      <c r="X2015" s="27"/>
      <c r="Y2015" s="27"/>
      <c r="Z2015" s="27"/>
      <c r="AA2015" s="27"/>
      <c r="AB2015" s="27"/>
      <c r="AC2015" s="27"/>
      <c r="AD2015" s="27"/>
      <c r="AI2015">
        <f t="shared" si="808"/>
        <v>0</v>
      </c>
      <c r="AJ2015">
        <f t="shared" si="809"/>
        <v>0</v>
      </c>
      <c r="AK2015">
        <f t="shared" si="810"/>
        <v>0</v>
      </c>
      <c r="AL2015">
        <f t="shared" si="793"/>
        <v>0</v>
      </c>
      <c r="AM2015">
        <f t="shared" si="794"/>
        <v>0</v>
      </c>
      <c r="AN2015">
        <f t="shared" si="795"/>
        <v>0</v>
      </c>
      <c r="AO2015">
        <f t="shared" si="796"/>
        <v>0</v>
      </c>
      <c r="AP2015">
        <f t="shared" si="797"/>
        <v>0</v>
      </c>
      <c r="AQ2015">
        <f t="shared" si="798"/>
        <v>0</v>
      </c>
      <c r="AR2015">
        <f t="shared" si="799"/>
        <v>0</v>
      </c>
      <c r="AS2015">
        <f t="shared" si="800"/>
        <v>0</v>
      </c>
      <c r="AT2015">
        <f t="shared" si="801"/>
        <v>0</v>
      </c>
      <c r="AU2015">
        <f t="shared" si="802"/>
        <v>0</v>
      </c>
      <c r="AV2015">
        <f t="shared" si="803"/>
        <v>0</v>
      </c>
      <c r="AW2015">
        <f t="shared" si="804"/>
        <v>0</v>
      </c>
      <c r="AX2015">
        <f t="shared" si="805"/>
        <v>0</v>
      </c>
      <c r="AY2015">
        <f t="shared" si="806"/>
        <v>0</v>
      </c>
      <c r="AZ2015">
        <f t="shared" si="807"/>
        <v>0</v>
      </c>
    </row>
    <row r="2016" spans="1:52" ht="15" customHeight="1">
      <c r="A2016" s="245"/>
      <c r="B2016" s="9"/>
      <c r="C2016" s="270" t="s">
        <v>1215</v>
      </c>
      <c r="D2016" s="389" t="str">
        <f t="shared" si="811"/>
        <v/>
      </c>
      <c r="E2016" s="390"/>
      <c r="F2016" s="391"/>
      <c r="G2016" s="480" t="str">
        <f t="shared" si="812"/>
        <v/>
      </c>
      <c r="H2016" s="481"/>
      <c r="I2016" s="481"/>
      <c r="J2016" s="481"/>
      <c r="K2016" s="481"/>
      <c r="L2016" s="482"/>
      <c r="M2016" s="27"/>
      <c r="N2016" s="27"/>
      <c r="O2016" s="27"/>
      <c r="P2016" s="27"/>
      <c r="Q2016" s="27"/>
      <c r="R2016" s="27"/>
      <c r="S2016" s="27"/>
      <c r="T2016" s="27"/>
      <c r="U2016" s="27"/>
      <c r="V2016" s="27"/>
      <c r="W2016" s="27"/>
      <c r="X2016" s="27"/>
      <c r="Y2016" s="27"/>
      <c r="Z2016" s="27"/>
      <c r="AA2016" s="27"/>
      <c r="AB2016" s="27"/>
      <c r="AC2016" s="27"/>
      <c r="AD2016" s="27"/>
      <c r="AI2016">
        <f t="shared" si="808"/>
        <v>0</v>
      </c>
      <c r="AJ2016">
        <f t="shared" si="809"/>
        <v>0</v>
      </c>
      <c r="AK2016">
        <f t="shared" si="810"/>
        <v>0</v>
      </c>
      <c r="AL2016">
        <f t="shared" si="793"/>
        <v>0</v>
      </c>
      <c r="AM2016">
        <f t="shared" si="794"/>
        <v>0</v>
      </c>
      <c r="AN2016">
        <f t="shared" si="795"/>
        <v>0</v>
      </c>
      <c r="AO2016">
        <f t="shared" si="796"/>
        <v>0</v>
      </c>
      <c r="AP2016">
        <f t="shared" si="797"/>
        <v>0</v>
      </c>
      <c r="AQ2016">
        <f t="shared" si="798"/>
        <v>0</v>
      </c>
      <c r="AR2016">
        <f t="shared" si="799"/>
        <v>0</v>
      </c>
      <c r="AS2016">
        <f t="shared" si="800"/>
        <v>0</v>
      </c>
      <c r="AT2016">
        <f t="shared" si="801"/>
        <v>0</v>
      </c>
      <c r="AU2016">
        <f t="shared" si="802"/>
        <v>0</v>
      </c>
      <c r="AV2016">
        <f t="shared" si="803"/>
        <v>0</v>
      </c>
      <c r="AW2016">
        <f t="shared" si="804"/>
        <v>0</v>
      </c>
      <c r="AX2016">
        <f t="shared" si="805"/>
        <v>0</v>
      </c>
      <c r="AY2016">
        <f t="shared" si="806"/>
        <v>0</v>
      </c>
      <c r="AZ2016">
        <f t="shared" si="807"/>
        <v>0</v>
      </c>
    </row>
    <row r="2017" spans="1:52" ht="15" customHeight="1">
      <c r="A2017" s="245"/>
      <c r="B2017" s="9"/>
      <c r="C2017" s="270" t="s">
        <v>1216</v>
      </c>
      <c r="D2017" s="389" t="str">
        <f t="shared" si="811"/>
        <v/>
      </c>
      <c r="E2017" s="390"/>
      <c r="F2017" s="391"/>
      <c r="G2017" s="480" t="str">
        <f t="shared" si="812"/>
        <v/>
      </c>
      <c r="H2017" s="481"/>
      <c r="I2017" s="481"/>
      <c r="J2017" s="481"/>
      <c r="K2017" s="481"/>
      <c r="L2017" s="482"/>
      <c r="M2017" s="27"/>
      <c r="N2017" s="27"/>
      <c r="O2017" s="27"/>
      <c r="P2017" s="27"/>
      <c r="Q2017" s="27"/>
      <c r="R2017" s="27"/>
      <c r="S2017" s="27"/>
      <c r="T2017" s="27"/>
      <c r="U2017" s="27"/>
      <c r="V2017" s="27"/>
      <c r="W2017" s="27"/>
      <c r="X2017" s="27"/>
      <c r="Y2017" s="27"/>
      <c r="Z2017" s="27"/>
      <c r="AA2017" s="27"/>
      <c r="AB2017" s="27"/>
      <c r="AC2017" s="27"/>
      <c r="AD2017" s="27"/>
      <c r="AI2017">
        <f t="shared" si="808"/>
        <v>0</v>
      </c>
      <c r="AJ2017">
        <f t="shared" si="809"/>
        <v>0</v>
      </c>
      <c r="AK2017">
        <f t="shared" si="810"/>
        <v>0</v>
      </c>
      <c r="AL2017">
        <f t="shared" si="793"/>
        <v>0</v>
      </c>
      <c r="AM2017">
        <f t="shared" si="794"/>
        <v>0</v>
      </c>
      <c r="AN2017">
        <f t="shared" si="795"/>
        <v>0</v>
      </c>
      <c r="AO2017">
        <f t="shared" si="796"/>
        <v>0</v>
      </c>
      <c r="AP2017">
        <f t="shared" si="797"/>
        <v>0</v>
      </c>
      <c r="AQ2017">
        <f t="shared" si="798"/>
        <v>0</v>
      </c>
      <c r="AR2017">
        <f t="shared" si="799"/>
        <v>0</v>
      </c>
      <c r="AS2017">
        <f t="shared" si="800"/>
        <v>0</v>
      </c>
      <c r="AT2017">
        <f t="shared" si="801"/>
        <v>0</v>
      </c>
      <c r="AU2017">
        <f t="shared" si="802"/>
        <v>0</v>
      </c>
      <c r="AV2017">
        <f t="shared" si="803"/>
        <v>0</v>
      </c>
      <c r="AW2017">
        <f t="shared" si="804"/>
        <v>0</v>
      </c>
      <c r="AX2017">
        <f t="shared" si="805"/>
        <v>0</v>
      </c>
      <c r="AY2017">
        <f t="shared" si="806"/>
        <v>0</v>
      </c>
      <c r="AZ2017">
        <f t="shared" si="807"/>
        <v>0</v>
      </c>
    </row>
    <row r="2018" spans="1:52" ht="15" customHeight="1">
      <c r="A2018" s="245"/>
      <c r="B2018" s="9"/>
      <c r="C2018" s="270" t="s">
        <v>1217</v>
      </c>
      <c r="D2018" s="389" t="str">
        <f t="shared" si="811"/>
        <v/>
      </c>
      <c r="E2018" s="390"/>
      <c r="F2018" s="391"/>
      <c r="G2018" s="480" t="str">
        <f t="shared" si="812"/>
        <v/>
      </c>
      <c r="H2018" s="481"/>
      <c r="I2018" s="481"/>
      <c r="J2018" s="481"/>
      <c r="K2018" s="481"/>
      <c r="L2018" s="482"/>
      <c r="M2018" s="27"/>
      <c r="N2018" s="27"/>
      <c r="O2018" s="27"/>
      <c r="P2018" s="27"/>
      <c r="Q2018" s="27"/>
      <c r="R2018" s="27"/>
      <c r="S2018" s="27"/>
      <c r="T2018" s="27"/>
      <c r="U2018" s="27"/>
      <c r="V2018" s="27"/>
      <c r="W2018" s="27"/>
      <c r="X2018" s="27"/>
      <c r="Y2018" s="27"/>
      <c r="Z2018" s="27"/>
      <c r="AA2018" s="27"/>
      <c r="AB2018" s="27"/>
      <c r="AC2018" s="27"/>
      <c r="AD2018" s="27"/>
      <c r="AI2018">
        <f t="shared" si="808"/>
        <v>0</v>
      </c>
      <c r="AJ2018">
        <f t="shared" si="809"/>
        <v>0</v>
      </c>
      <c r="AK2018">
        <f t="shared" si="810"/>
        <v>0</v>
      </c>
      <c r="AL2018">
        <f t="shared" si="793"/>
        <v>0</v>
      </c>
      <c r="AM2018">
        <f t="shared" si="794"/>
        <v>0</v>
      </c>
      <c r="AN2018">
        <f t="shared" si="795"/>
        <v>0</v>
      </c>
      <c r="AO2018">
        <f t="shared" si="796"/>
        <v>0</v>
      </c>
      <c r="AP2018">
        <f t="shared" si="797"/>
        <v>0</v>
      </c>
      <c r="AQ2018">
        <f t="shared" si="798"/>
        <v>0</v>
      </c>
      <c r="AR2018">
        <f t="shared" si="799"/>
        <v>0</v>
      </c>
      <c r="AS2018">
        <f t="shared" si="800"/>
        <v>0</v>
      </c>
      <c r="AT2018">
        <f t="shared" si="801"/>
        <v>0</v>
      </c>
      <c r="AU2018">
        <f t="shared" si="802"/>
        <v>0</v>
      </c>
      <c r="AV2018">
        <f t="shared" si="803"/>
        <v>0</v>
      </c>
      <c r="AW2018">
        <f t="shared" si="804"/>
        <v>0</v>
      </c>
      <c r="AX2018">
        <f t="shared" si="805"/>
        <v>0</v>
      </c>
      <c r="AY2018">
        <f t="shared" si="806"/>
        <v>0</v>
      </c>
      <c r="AZ2018">
        <f t="shared" si="807"/>
        <v>0</v>
      </c>
    </row>
    <row r="2019" spans="1:52" ht="15" customHeight="1">
      <c r="A2019" s="245"/>
      <c r="B2019" s="9"/>
      <c r="C2019" s="270" t="s">
        <v>1218</v>
      </c>
      <c r="D2019" s="389" t="str">
        <f t="shared" si="811"/>
        <v/>
      </c>
      <c r="E2019" s="390"/>
      <c r="F2019" s="391"/>
      <c r="G2019" s="480" t="str">
        <f t="shared" si="812"/>
        <v/>
      </c>
      <c r="H2019" s="481"/>
      <c r="I2019" s="481"/>
      <c r="J2019" s="481"/>
      <c r="K2019" s="481"/>
      <c r="L2019" s="482"/>
      <c r="M2019" s="27"/>
      <c r="N2019" s="27"/>
      <c r="O2019" s="27"/>
      <c r="P2019" s="27"/>
      <c r="Q2019" s="27"/>
      <c r="R2019" s="27"/>
      <c r="S2019" s="27"/>
      <c r="T2019" s="27"/>
      <c r="U2019" s="27"/>
      <c r="V2019" s="27"/>
      <c r="W2019" s="27"/>
      <c r="X2019" s="27"/>
      <c r="Y2019" s="27"/>
      <c r="Z2019" s="27"/>
      <c r="AA2019" s="27"/>
      <c r="AB2019" s="27"/>
      <c r="AC2019" s="27"/>
      <c r="AD2019" s="27"/>
      <c r="AI2019">
        <f t="shared" si="808"/>
        <v>0</v>
      </c>
      <c r="AJ2019">
        <f t="shared" si="809"/>
        <v>0</v>
      </c>
      <c r="AK2019">
        <f t="shared" si="810"/>
        <v>0</v>
      </c>
      <c r="AL2019">
        <f t="shared" si="793"/>
        <v>0</v>
      </c>
      <c r="AM2019">
        <f t="shared" si="794"/>
        <v>0</v>
      </c>
      <c r="AN2019">
        <f t="shared" si="795"/>
        <v>0</v>
      </c>
      <c r="AO2019">
        <f t="shared" si="796"/>
        <v>0</v>
      </c>
      <c r="AP2019">
        <f t="shared" si="797"/>
        <v>0</v>
      </c>
      <c r="AQ2019">
        <f t="shared" si="798"/>
        <v>0</v>
      </c>
      <c r="AR2019">
        <f t="shared" si="799"/>
        <v>0</v>
      </c>
      <c r="AS2019">
        <f t="shared" si="800"/>
        <v>0</v>
      </c>
      <c r="AT2019">
        <f t="shared" si="801"/>
        <v>0</v>
      </c>
      <c r="AU2019">
        <f t="shared" si="802"/>
        <v>0</v>
      </c>
      <c r="AV2019">
        <f t="shared" si="803"/>
        <v>0</v>
      </c>
      <c r="AW2019">
        <f t="shared" si="804"/>
        <v>0</v>
      </c>
      <c r="AX2019">
        <f t="shared" si="805"/>
        <v>0</v>
      </c>
      <c r="AY2019">
        <f t="shared" si="806"/>
        <v>0</v>
      </c>
      <c r="AZ2019">
        <f t="shared" si="807"/>
        <v>0</v>
      </c>
    </row>
    <row r="2020" spans="1:52" ht="15" customHeight="1">
      <c r="A2020" s="245"/>
      <c r="B2020" s="9"/>
      <c r="C2020" s="270" t="s">
        <v>1219</v>
      </c>
      <c r="D2020" s="389" t="str">
        <f t="shared" si="811"/>
        <v/>
      </c>
      <c r="E2020" s="390"/>
      <c r="F2020" s="391"/>
      <c r="G2020" s="480" t="str">
        <f t="shared" si="812"/>
        <v/>
      </c>
      <c r="H2020" s="481"/>
      <c r="I2020" s="481"/>
      <c r="J2020" s="481"/>
      <c r="K2020" s="481"/>
      <c r="L2020" s="482"/>
      <c r="M2020" s="27"/>
      <c r="N2020" s="27"/>
      <c r="O2020" s="27"/>
      <c r="P2020" s="27"/>
      <c r="Q2020" s="27"/>
      <c r="R2020" s="27"/>
      <c r="S2020" s="27"/>
      <c r="T2020" s="27"/>
      <c r="U2020" s="27"/>
      <c r="V2020" s="27"/>
      <c r="W2020" s="27"/>
      <c r="X2020" s="27"/>
      <c r="Y2020" s="27"/>
      <c r="Z2020" s="27"/>
      <c r="AA2020" s="27"/>
      <c r="AB2020" s="27"/>
      <c r="AC2020" s="27"/>
      <c r="AD2020" s="27"/>
      <c r="AI2020">
        <f t="shared" si="808"/>
        <v>0</v>
      </c>
      <c r="AJ2020">
        <f t="shared" si="809"/>
        <v>0</v>
      </c>
      <c r="AK2020">
        <f t="shared" si="810"/>
        <v>0</v>
      </c>
      <c r="AL2020">
        <f t="shared" si="793"/>
        <v>0</v>
      </c>
      <c r="AM2020">
        <f t="shared" si="794"/>
        <v>0</v>
      </c>
      <c r="AN2020">
        <f t="shared" si="795"/>
        <v>0</v>
      </c>
      <c r="AO2020">
        <f t="shared" si="796"/>
        <v>0</v>
      </c>
      <c r="AP2020">
        <f t="shared" si="797"/>
        <v>0</v>
      </c>
      <c r="AQ2020">
        <f t="shared" si="798"/>
        <v>0</v>
      </c>
      <c r="AR2020">
        <f t="shared" si="799"/>
        <v>0</v>
      </c>
      <c r="AS2020">
        <f t="shared" si="800"/>
        <v>0</v>
      </c>
      <c r="AT2020">
        <f t="shared" si="801"/>
        <v>0</v>
      </c>
      <c r="AU2020">
        <f t="shared" si="802"/>
        <v>0</v>
      </c>
      <c r="AV2020">
        <f t="shared" si="803"/>
        <v>0</v>
      </c>
      <c r="AW2020">
        <f t="shared" si="804"/>
        <v>0</v>
      </c>
      <c r="AX2020">
        <f t="shared" si="805"/>
        <v>0</v>
      </c>
      <c r="AY2020">
        <f t="shared" si="806"/>
        <v>0</v>
      </c>
      <c r="AZ2020">
        <f t="shared" si="807"/>
        <v>0</v>
      </c>
    </row>
    <row r="2021" spans="1:52" ht="15" customHeight="1">
      <c r="A2021" s="245"/>
      <c r="B2021" s="9"/>
      <c r="C2021" s="270" t="s">
        <v>1220</v>
      </c>
      <c r="D2021" s="389" t="str">
        <f t="shared" si="811"/>
        <v/>
      </c>
      <c r="E2021" s="390"/>
      <c r="F2021" s="391"/>
      <c r="G2021" s="480" t="str">
        <f t="shared" si="812"/>
        <v/>
      </c>
      <c r="H2021" s="481"/>
      <c r="I2021" s="481"/>
      <c r="J2021" s="481"/>
      <c r="K2021" s="481"/>
      <c r="L2021" s="482"/>
      <c r="M2021" s="27"/>
      <c r="N2021" s="27"/>
      <c r="O2021" s="27"/>
      <c r="P2021" s="27"/>
      <c r="Q2021" s="27"/>
      <c r="R2021" s="27"/>
      <c r="S2021" s="27"/>
      <c r="T2021" s="27"/>
      <c r="U2021" s="27"/>
      <c r="V2021" s="27"/>
      <c r="W2021" s="27"/>
      <c r="X2021" s="27"/>
      <c r="Y2021" s="27"/>
      <c r="Z2021" s="27"/>
      <c r="AA2021" s="27"/>
      <c r="AB2021" s="27"/>
      <c r="AC2021" s="27"/>
      <c r="AD2021" s="27"/>
      <c r="AI2021">
        <f t="shared" si="808"/>
        <v>0</v>
      </c>
      <c r="AJ2021">
        <f t="shared" si="809"/>
        <v>0</v>
      </c>
      <c r="AK2021">
        <f t="shared" si="810"/>
        <v>0</v>
      </c>
      <c r="AL2021">
        <f t="shared" si="793"/>
        <v>0</v>
      </c>
      <c r="AM2021">
        <f t="shared" si="794"/>
        <v>0</v>
      </c>
      <c r="AN2021">
        <f t="shared" si="795"/>
        <v>0</v>
      </c>
      <c r="AO2021">
        <f t="shared" si="796"/>
        <v>0</v>
      </c>
      <c r="AP2021">
        <f t="shared" si="797"/>
        <v>0</v>
      </c>
      <c r="AQ2021">
        <f t="shared" si="798"/>
        <v>0</v>
      </c>
      <c r="AR2021">
        <f t="shared" si="799"/>
        <v>0</v>
      </c>
      <c r="AS2021">
        <f t="shared" si="800"/>
        <v>0</v>
      </c>
      <c r="AT2021">
        <f t="shared" si="801"/>
        <v>0</v>
      </c>
      <c r="AU2021">
        <f t="shared" si="802"/>
        <v>0</v>
      </c>
      <c r="AV2021">
        <f t="shared" si="803"/>
        <v>0</v>
      </c>
      <c r="AW2021">
        <f t="shared" si="804"/>
        <v>0</v>
      </c>
      <c r="AX2021">
        <f t="shared" si="805"/>
        <v>0</v>
      </c>
      <c r="AY2021">
        <f t="shared" si="806"/>
        <v>0</v>
      </c>
      <c r="AZ2021">
        <f t="shared" si="807"/>
        <v>0</v>
      </c>
    </row>
    <row r="2022" spans="1:52" ht="15" customHeight="1">
      <c r="A2022" s="245"/>
      <c r="B2022" s="9"/>
      <c r="C2022" s="270" t="s">
        <v>1221</v>
      </c>
      <c r="D2022" s="389" t="str">
        <f t="shared" si="811"/>
        <v/>
      </c>
      <c r="E2022" s="390"/>
      <c r="F2022" s="391"/>
      <c r="G2022" s="480" t="str">
        <f t="shared" si="812"/>
        <v/>
      </c>
      <c r="H2022" s="481"/>
      <c r="I2022" s="481"/>
      <c r="J2022" s="481"/>
      <c r="K2022" s="481"/>
      <c r="L2022" s="482"/>
      <c r="M2022" s="27"/>
      <c r="N2022" s="27"/>
      <c r="O2022" s="27"/>
      <c r="P2022" s="27"/>
      <c r="Q2022" s="27"/>
      <c r="R2022" s="27"/>
      <c r="S2022" s="27"/>
      <c r="T2022" s="27"/>
      <c r="U2022" s="27"/>
      <c r="V2022" s="27"/>
      <c r="W2022" s="27"/>
      <c r="X2022" s="27"/>
      <c r="Y2022" s="27"/>
      <c r="Z2022" s="27"/>
      <c r="AA2022" s="27"/>
      <c r="AB2022" s="27"/>
      <c r="AC2022" s="27"/>
      <c r="AD2022" s="27"/>
      <c r="AI2022">
        <f t="shared" si="808"/>
        <v>0</v>
      </c>
      <c r="AJ2022">
        <f t="shared" si="809"/>
        <v>0</v>
      </c>
      <c r="AK2022">
        <f t="shared" si="810"/>
        <v>0</v>
      </c>
      <c r="AL2022">
        <f t="shared" si="793"/>
        <v>0</v>
      </c>
      <c r="AM2022">
        <f t="shared" si="794"/>
        <v>0</v>
      </c>
      <c r="AN2022">
        <f t="shared" si="795"/>
        <v>0</v>
      </c>
      <c r="AO2022">
        <f t="shared" si="796"/>
        <v>0</v>
      </c>
      <c r="AP2022">
        <f t="shared" si="797"/>
        <v>0</v>
      </c>
      <c r="AQ2022">
        <f t="shared" si="798"/>
        <v>0</v>
      </c>
      <c r="AR2022">
        <f t="shared" si="799"/>
        <v>0</v>
      </c>
      <c r="AS2022">
        <f t="shared" si="800"/>
        <v>0</v>
      </c>
      <c r="AT2022">
        <f t="shared" si="801"/>
        <v>0</v>
      </c>
      <c r="AU2022">
        <f t="shared" si="802"/>
        <v>0</v>
      </c>
      <c r="AV2022">
        <f t="shared" si="803"/>
        <v>0</v>
      </c>
      <c r="AW2022">
        <f t="shared" si="804"/>
        <v>0</v>
      </c>
      <c r="AX2022">
        <f t="shared" si="805"/>
        <v>0</v>
      </c>
      <c r="AY2022">
        <f t="shared" si="806"/>
        <v>0</v>
      </c>
      <c r="AZ2022">
        <f t="shared" si="807"/>
        <v>0</v>
      </c>
    </row>
    <row r="2023" spans="1:52" ht="15" customHeight="1">
      <c r="A2023" s="245"/>
      <c r="B2023" s="9"/>
      <c r="C2023" s="270" t="s">
        <v>1222</v>
      </c>
      <c r="D2023" s="389" t="str">
        <f t="shared" si="811"/>
        <v/>
      </c>
      <c r="E2023" s="390"/>
      <c r="F2023" s="391"/>
      <c r="G2023" s="480" t="str">
        <f t="shared" si="812"/>
        <v/>
      </c>
      <c r="H2023" s="481"/>
      <c r="I2023" s="481"/>
      <c r="J2023" s="481"/>
      <c r="K2023" s="481"/>
      <c r="L2023" s="482"/>
      <c r="M2023" s="27"/>
      <c r="N2023" s="27"/>
      <c r="O2023" s="27"/>
      <c r="P2023" s="27"/>
      <c r="Q2023" s="27"/>
      <c r="R2023" s="27"/>
      <c r="S2023" s="27"/>
      <c r="T2023" s="27"/>
      <c r="U2023" s="27"/>
      <c r="V2023" s="27"/>
      <c r="W2023" s="27"/>
      <c r="X2023" s="27"/>
      <c r="Y2023" s="27"/>
      <c r="Z2023" s="27"/>
      <c r="AA2023" s="27"/>
      <c r="AB2023" s="27"/>
      <c r="AC2023" s="27"/>
      <c r="AD2023" s="27"/>
      <c r="AI2023">
        <f t="shared" si="808"/>
        <v>0</v>
      </c>
      <c r="AJ2023">
        <f t="shared" si="809"/>
        <v>0</v>
      </c>
      <c r="AK2023">
        <f t="shared" si="810"/>
        <v>0</v>
      </c>
      <c r="AL2023">
        <f t="shared" si="793"/>
        <v>0</v>
      </c>
      <c r="AM2023">
        <f t="shared" si="794"/>
        <v>0</v>
      </c>
      <c r="AN2023">
        <f t="shared" si="795"/>
        <v>0</v>
      </c>
      <c r="AO2023">
        <f t="shared" si="796"/>
        <v>0</v>
      </c>
      <c r="AP2023">
        <f t="shared" si="797"/>
        <v>0</v>
      </c>
      <c r="AQ2023">
        <f t="shared" si="798"/>
        <v>0</v>
      </c>
      <c r="AR2023">
        <f t="shared" si="799"/>
        <v>0</v>
      </c>
      <c r="AS2023">
        <f t="shared" si="800"/>
        <v>0</v>
      </c>
      <c r="AT2023">
        <f t="shared" si="801"/>
        <v>0</v>
      </c>
      <c r="AU2023">
        <f t="shared" si="802"/>
        <v>0</v>
      </c>
      <c r="AV2023">
        <f t="shared" si="803"/>
        <v>0</v>
      </c>
      <c r="AW2023">
        <f t="shared" si="804"/>
        <v>0</v>
      </c>
      <c r="AX2023">
        <f t="shared" si="805"/>
        <v>0</v>
      </c>
      <c r="AY2023">
        <f t="shared" si="806"/>
        <v>0</v>
      </c>
      <c r="AZ2023">
        <f t="shared" si="807"/>
        <v>0</v>
      </c>
    </row>
    <row r="2024" spans="1:52" ht="15" customHeight="1">
      <c r="A2024" s="245"/>
      <c r="B2024" s="9"/>
      <c r="C2024" s="270" t="s">
        <v>1223</v>
      </c>
      <c r="D2024" s="389" t="str">
        <f t="shared" si="811"/>
        <v/>
      </c>
      <c r="E2024" s="390"/>
      <c r="F2024" s="391"/>
      <c r="G2024" s="480" t="str">
        <f t="shared" si="812"/>
        <v/>
      </c>
      <c r="H2024" s="481"/>
      <c r="I2024" s="481"/>
      <c r="J2024" s="481"/>
      <c r="K2024" s="481"/>
      <c r="L2024" s="482"/>
      <c r="M2024" s="27"/>
      <c r="N2024" s="27"/>
      <c r="O2024" s="27"/>
      <c r="P2024" s="27"/>
      <c r="Q2024" s="27"/>
      <c r="R2024" s="27"/>
      <c r="S2024" s="27"/>
      <c r="T2024" s="27"/>
      <c r="U2024" s="27"/>
      <c r="V2024" s="27"/>
      <c r="W2024" s="27"/>
      <c r="X2024" s="27"/>
      <c r="Y2024" s="27"/>
      <c r="Z2024" s="27"/>
      <c r="AA2024" s="27"/>
      <c r="AB2024" s="27"/>
      <c r="AC2024" s="27"/>
      <c r="AD2024" s="27"/>
      <c r="AI2024">
        <f t="shared" si="808"/>
        <v>0</v>
      </c>
      <c r="AJ2024">
        <f t="shared" si="809"/>
        <v>0</v>
      </c>
      <c r="AK2024">
        <f t="shared" si="810"/>
        <v>0</v>
      </c>
      <c r="AL2024">
        <f t="shared" si="793"/>
        <v>0</v>
      </c>
      <c r="AM2024">
        <f t="shared" si="794"/>
        <v>0</v>
      </c>
      <c r="AN2024">
        <f t="shared" si="795"/>
        <v>0</v>
      </c>
      <c r="AO2024">
        <f t="shared" si="796"/>
        <v>0</v>
      </c>
      <c r="AP2024">
        <f t="shared" si="797"/>
        <v>0</v>
      </c>
      <c r="AQ2024">
        <f t="shared" si="798"/>
        <v>0</v>
      </c>
      <c r="AR2024">
        <f t="shared" si="799"/>
        <v>0</v>
      </c>
      <c r="AS2024">
        <f t="shared" si="800"/>
        <v>0</v>
      </c>
      <c r="AT2024">
        <f t="shared" si="801"/>
        <v>0</v>
      </c>
      <c r="AU2024">
        <f t="shared" si="802"/>
        <v>0</v>
      </c>
      <c r="AV2024">
        <f t="shared" si="803"/>
        <v>0</v>
      </c>
      <c r="AW2024">
        <f t="shared" si="804"/>
        <v>0</v>
      </c>
      <c r="AX2024">
        <f t="shared" si="805"/>
        <v>0</v>
      </c>
      <c r="AY2024">
        <f t="shared" si="806"/>
        <v>0</v>
      </c>
      <c r="AZ2024">
        <f t="shared" si="807"/>
        <v>0</v>
      </c>
    </row>
    <row r="2025" spans="1:52" ht="15" customHeight="1">
      <c r="A2025" s="245"/>
      <c r="B2025" s="9"/>
      <c r="C2025" s="270" t="s">
        <v>1224</v>
      </c>
      <c r="D2025" s="389" t="str">
        <f t="shared" si="811"/>
        <v/>
      </c>
      <c r="E2025" s="390"/>
      <c r="F2025" s="391"/>
      <c r="G2025" s="480" t="str">
        <f t="shared" si="812"/>
        <v/>
      </c>
      <c r="H2025" s="481"/>
      <c r="I2025" s="481"/>
      <c r="J2025" s="481"/>
      <c r="K2025" s="481"/>
      <c r="L2025" s="482"/>
      <c r="M2025" s="27"/>
      <c r="N2025" s="27"/>
      <c r="O2025" s="27"/>
      <c r="P2025" s="27"/>
      <c r="Q2025" s="27"/>
      <c r="R2025" s="27"/>
      <c r="S2025" s="27"/>
      <c r="T2025" s="27"/>
      <c r="U2025" s="27"/>
      <c r="V2025" s="27"/>
      <c r="W2025" s="27"/>
      <c r="X2025" s="27"/>
      <c r="Y2025" s="27"/>
      <c r="Z2025" s="27"/>
      <c r="AA2025" s="27"/>
      <c r="AB2025" s="27"/>
      <c r="AC2025" s="27"/>
      <c r="AD2025" s="27"/>
      <c r="AI2025">
        <f t="shared" si="808"/>
        <v>0</v>
      </c>
      <c r="AJ2025">
        <f t="shared" si="809"/>
        <v>0</v>
      </c>
      <c r="AK2025">
        <f t="shared" si="810"/>
        <v>0</v>
      </c>
      <c r="AL2025">
        <f t="shared" si="793"/>
        <v>0</v>
      </c>
      <c r="AM2025">
        <f t="shared" si="794"/>
        <v>0</v>
      </c>
      <c r="AN2025">
        <f t="shared" si="795"/>
        <v>0</v>
      </c>
      <c r="AO2025">
        <f t="shared" si="796"/>
        <v>0</v>
      </c>
      <c r="AP2025">
        <f t="shared" si="797"/>
        <v>0</v>
      </c>
      <c r="AQ2025">
        <f t="shared" si="798"/>
        <v>0</v>
      </c>
      <c r="AR2025">
        <f t="shared" si="799"/>
        <v>0</v>
      </c>
      <c r="AS2025">
        <f t="shared" si="800"/>
        <v>0</v>
      </c>
      <c r="AT2025">
        <f t="shared" si="801"/>
        <v>0</v>
      </c>
      <c r="AU2025">
        <f t="shared" si="802"/>
        <v>0</v>
      </c>
      <c r="AV2025">
        <f t="shared" si="803"/>
        <v>0</v>
      </c>
      <c r="AW2025">
        <f t="shared" si="804"/>
        <v>0</v>
      </c>
      <c r="AX2025">
        <f t="shared" si="805"/>
        <v>0</v>
      </c>
      <c r="AY2025">
        <f t="shared" si="806"/>
        <v>0</v>
      </c>
      <c r="AZ2025">
        <f t="shared" si="807"/>
        <v>0</v>
      </c>
    </row>
    <row r="2026" spans="1:52" ht="15" customHeight="1">
      <c r="A2026" s="245"/>
      <c r="B2026" s="9"/>
      <c r="C2026" s="270" t="s">
        <v>1225</v>
      </c>
      <c r="D2026" s="389" t="str">
        <f t="shared" si="811"/>
        <v/>
      </c>
      <c r="E2026" s="390"/>
      <c r="F2026" s="391"/>
      <c r="G2026" s="480" t="str">
        <f t="shared" si="812"/>
        <v/>
      </c>
      <c r="H2026" s="481"/>
      <c r="I2026" s="481"/>
      <c r="J2026" s="481"/>
      <c r="K2026" s="481"/>
      <c r="L2026" s="482"/>
      <c r="M2026" s="27"/>
      <c r="N2026" s="27"/>
      <c r="O2026" s="27"/>
      <c r="P2026" s="27"/>
      <c r="Q2026" s="27"/>
      <c r="R2026" s="27"/>
      <c r="S2026" s="27"/>
      <c r="T2026" s="27"/>
      <c r="U2026" s="27"/>
      <c r="V2026" s="27"/>
      <c r="W2026" s="27"/>
      <c r="X2026" s="27"/>
      <c r="Y2026" s="27"/>
      <c r="Z2026" s="27"/>
      <c r="AA2026" s="27"/>
      <c r="AB2026" s="27"/>
      <c r="AC2026" s="27"/>
      <c r="AD2026" s="27"/>
      <c r="AI2026">
        <f t="shared" si="808"/>
        <v>0</v>
      </c>
      <c r="AJ2026">
        <f t="shared" si="809"/>
        <v>0</v>
      </c>
      <c r="AK2026">
        <f t="shared" si="810"/>
        <v>0</v>
      </c>
      <c r="AL2026">
        <f t="shared" si="793"/>
        <v>0</v>
      </c>
      <c r="AM2026">
        <f t="shared" si="794"/>
        <v>0</v>
      </c>
      <c r="AN2026">
        <f t="shared" si="795"/>
        <v>0</v>
      </c>
      <c r="AO2026">
        <f t="shared" si="796"/>
        <v>0</v>
      </c>
      <c r="AP2026">
        <f t="shared" si="797"/>
        <v>0</v>
      </c>
      <c r="AQ2026">
        <f t="shared" si="798"/>
        <v>0</v>
      </c>
      <c r="AR2026">
        <f t="shared" si="799"/>
        <v>0</v>
      </c>
      <c r="AS2026">
        <f t="shared" si="800"/>
        <v>0</v>
      </c>
      <c r="AT2026">
        <f t="shared" si="801"/>
        <v>0</v>
      </c>
      <c r="AU2026">
        <f t="shared" si="802"/>
        <v>0</v>
      </c>
      <c r="AV2026">
        <f t="shared" si="803"/>
        <v>0</v>
      </c>
      <c r="AW2026">
        <f t="shared" si="804"/>
        <v>0</v>
      </c>
      <c r="AX2026">
        <f t="shared" si="805"/>
        <v>0</v>
      </c>
      <c r="AY2026">
        <f t="shared" si="806"/>
        <v>0</v>
      </c>
      <c r="AZ2026">
        <f t="shared" si="807"/>
        <v>0</v>
      </c>
    </row>
    <row r="2027" spans="1:52" ht="15" customHeight="1">
      <c r="A2027" s="245"/>
      <c r="B2027" s="9"/>
      <c r="C2027" s="270" t="s">
        <v>1226</v>
      </c>
      <c r="D2027" s="389" t="str">
        <f t="shared" si="811"/>
        <v/>
      </c>
      <c r="E2027" s="390"/>
      <c r="F2027" s="391"/>
      <c r="G2027" s="480" t="str">
        <f t="shared" si="812"/>
        <v/>
      </c>
      <c r="H2027" s="481"/>
      <c r="I2027" s="481"/>
      <c r="J2027" s="481"/>
      <c r="K2027" s="481"/>
      <c r="L2027" s="482"/>
      <c r="M2027" s="27"/>
      <c r="N2027" s="27"/>
      <c r="O2027" s="27"/>
      <c r="P2027" s="27"/>
      <c r="Q2027" s="27"/>
      <c r="R2027" s="27"/>
      <c r="S2027" s="27"/>
      <c r="T2027" s="27"/>
      <c r="U2027" s="27"/>
      <c r="V2027" s="27"/>
      <c r="W2027" s="27"/>
      <c r="X2027" s="27"/>
      <c r="Y2027" s="27"/>
      <c r="Z2027" s="27"/>
      <c r="AA2027" s="27"/>
      <c r="AB2027" s="27"/>
      <c r="AC2027" s="27"/>
      <c r="AD2027" s="27"/>
      <c r="AI2027">
        <f t="shared" si="808"/>
        <v>0</v>
      </c>
      <c r="AJ2027">
        <f t="shared" si="809"/>
        <v>0</v>
      </c>
      <c r="AK2027">
        <f t="shared" si="810"/>
        <v>0</v>
      </c>
      <c r="AL2027">
        <f t="shared" si="793"/>
        <v>0</v>
      </c>
      <c r="AM2027">
        <f t="shared" si="794"/>
        <v>0</v>
      </c>
      <c r="AN2027">
        <f t="shared" si="795"/>
        <v>0</v>
      </c>
      <c r="AO2027">
        <f t="shared" si="796"/>
        <v>0</v>
      </c>
      <c r="AP2027">
        <f t="shared" si="797"/>
        <v>0</v>
      </c>
      <c r="AQ2027">
        <f t="shared" si="798"/>
        <v>0</v>
      </c>
      <c r="AR2027">
        <f t="shared" si="799"/>
        <v>0</v>
      </c>
      <c r="AS2027">
        <f t="shared" si="800"/>
        <v>0</v>
      </c>
      <c r="AT2027">
        <f t="shared" si="801"/>
        <v>0</v>
      </c>
      <c r="AU2027">
        <f t="shared" si="802"/>
        <v>0</v>
      </c>
      <c r="AV2027">
        <f t="shared" si="803"/>
        <v>0</v>
      </c>
      <c r="AW2027">
        <f t="shared" si="804"/>
        <v>0</v>
      </c>
      <c r="AX2027">
        <f t="shared" si="805"/>
        <v>0</v>
      </c>
      <c r="AY2027">
        <f t="shared" si="806"/>
        <v>0</v>
      </c>
      <c r="AZ2027">
        <f t="shared" si="807"/>
        <v>0</v>
      </c>
    </row>
    <row r="2028" spans="1:52" ht="15" customHeight="1">
      <c r="A2028" s="245"/>
      <c r="B2028" s="9"/>
      <c r="C2028" s="270" t="s">
        <v>1227</v>
      </c>
      <c r="D2028" s="389" t="str">
        <f t="shared" si="811"/>
        <v/>
      </c>
      <c r="E2028" s="390"/>
      <c r="F2028" s="391"/>
      <c r="G2028" s="480" t="str">
        <f t="shared" si="812"/>
        <v/>
      </c>
      <c r="H2028" s="481"/>
      <c r="I2028" s="481"/>
      <c r="J2028" s="481"/>
      <c r="K2028" s="481"/>
      <c r="L2028" s="482"/>
      <c r="M2028" s="27"/>
      <c r="N2028" s="27"/>
      <c r="O2028" s="27"/>
      <c r="P2028" s="27"/>
      <c r="Q2028" s="27"/>
      <c r="R2028" s="27"/>
      <c r="S2028" s="27"/>
      <c r="T2028" s="27"/>
      <c r="U2028" s="27"/>
      <c r="V2028" s="27"/>
      <c r="W2028" s="27"/>
      <c r="X2028" s="27"/>
      <c r="Y2028" s="27"/>
      <c r="Z2028" s="27"/>
      <c r="AA2028" s="27"/>
      <c r="AB2028" s="27"/>
      <c r="AC2028" s="27"/>
      <c r="AD2028" s="27"/>
      <c r="AI2028">
        <f t="shared" si="808"/>
        <v>0</v>
      </c>
      <c r="AJ2028">
        <f t="shared" si="809"/>
        <v>0</v>
      </c>
      <c r="AK2028">
        <f t="shared" si="810"/>
        <v>0</v>
      </c>
      <c r="AL2028">
        <f t="shared" si="793"/>
        <v>0</v>
      </c>
      <c r="AM2028">
        <f t="shared" si="794"/>
        <v>0</v>
      </c>
      <c r="AN2028">
        <f t="shared" si="795"/>
        <v>0</v>
      </c>
      <c r="AO2028">
        <f t="shared" si="796"/>
        <v>0</v>
      </c>
      <c r="AP2028">
        <f t="shared" si="797"/>
        <v>0</v>
      </c>
      <c r="AQ2028">
        <f t="shared" si="798"/>
        <v>0</v>
      </c>
      <c r="AR2028">
        <f t="shared" si="799"/>
        <v>0</v>
      </c>
      <c r="AS2028">
        <f t="shared" si="800"/>
        <v>0</v>
      </c>
      <c r="AT2028">
        <f t="shared" si="801"/>
        <v>0</v>
      </c>
      <c r="AU2028">
        <f t="shared" si="802"/>
        <v>0</v>
      </c>
      <c r="AV2028">
        <f t="shared" si="803"/>
        <v>0</v>
      </c>
      <c r="AW2028">
        <f t="shared" si="804"/>
        <v>0</v>
      </c>
      <c r="AX2028">
        <f t="shared" si="805"/>
        <v>0</v>
      </c>
      <c r="AY2028">
        <f t="shared" si="806"/>
        <v>0</v>
      </c>
      <c r="AZ2028">
        <f t="shared" si="807"/>
        <v>0</v>
      </c>
    </row>
    <row r="2029" spans="1:52" ht="15" customHeight="1">
      <c r="A2029" s="245"/>
      <c r="B2029" s="9"/>
      <c r="C2029" s="270" t="s">
        <v>1228</v>
      </c>
      <c r="D2029" s="389" t="str">
        <f t="shared" si="811"/>
        <v/>
      </c>
      <c r="E2029" s="390"/>
      <c r="F2029" s="391"/>
      <c r="G2029" s="480" t="str">
        <f t="shared" si="812"/>
        <v/>
      </c>
      <c r="H2029" s="481"/>
      <c r="I2029" s="481"/>
      <c r="J2029" s="481"/>
      <c r="K2029" s="481"/>
      <c r="L2029" s="482"/>
      <c r="M2029" s="27"/>
      <c r="N2029" s="27"/>
      <c r="O2029" s="27"/>
      <c r="P2029" s="27"/>
      <c r="Q2029" s="27"/>
      <c r="R2029" s="27"/>
      <c r="S2029" s="27"/>
      <c r="T2029" s="27"/>
      <c r="U2029" s="27"/>
      <c r="V2029" s="27"/>
      <c r="W2029" s="27"/>
      <c r="X2029" s="27"/>
      <c r="Y2029" s="27"/>
      <c r="Z2029" s="27"/>
      <c r="AA2029" s="27"/>
      <c r="AB2029" s="27"/>
      <c r="AC2029" s="27"/>
      <c r="AD2029" s="27"/>
      <c r="AI2029">
        <f t="shared" si="808"/>
        <v>0</v>
      </c>
      <c r="AJ2029">
        <f t="shared" si="809"/>
        <v>0</v>
      </c>
      <c r="AK2029">
        <f t="shared" si="810"/>
        <v>0</v>
      </c>
      <c r="AL2029">
        <f t="shared" si="793"/>
        <v>0</v>
      </c>
      <c r="AM2029">
        <f t="shared" si="794"/>
        <v>0</v>
      </c>
      <c r="AN2029">
        <f t="shared" si="795"/>
        <v>0</v>
      </c>
      <c r="AO2029">
        <f t="shared" si="796"/>
        <v>0</v>
      </c>
      <c r="AP2029">
        <f t="shared" si="797"/>
        <v>0</v>
      </c>
      <c r="AQ2029">
        <f t="shared" si="798"/>
        <v>0</v>
      </c>
      <c r="AR2029">
        <f t="shared" si="799"/>
        <v>0</v>
      </c>
      <c r="AS2029">
        <f t="shared" si="800"/>
        <v>0</v>
      </c>
      <c r="AT2029">
        <f t="shared" si="801"/>
        <v>0</v>
      </c>
      <c r="AU2029">
        <f t="shared" si="802"/>
        <v>0</v>
      </c>
      <c r="AV2029">
        <f t="shared" si="803"/>
        <v>0</v>
      </c>
      <c r="AW2029">
        <f t="shared" si="804"/>
        <v>0</v>
      </c>
      <c r="AX2029">
        <f t="shared" si="805"/>
        <v>0</v>
      </c>
      <c r="AY2029">
        <f t="shared" si="806"/>
        <v>0</v>
      </c>
      <c r="AZ2029">
        <f t="shared" si="807"/>
        <v>0</v>
      </c>
    </row>
    <row r="2030" spans="1:52" ht="15" customHeight="1">
      <c r="A2030" s="245"/>
      <c r="B2030" s="9"/>
      <c r="C2030" s="270" t="s">
        <v>1229</v>
      </c>
      <c r="D2030" s="389" t="str">
        <f t="shared" si="811"/>
        <v/>
      </c>
      <c r="E2030" s="390"/>
      <c r="F2030" s="391"/>
      <c r="G2030" s="480" t="str">
        <f t="shared" si="812"/>
        <v/>
      </c>
      <c r="H2030" s="481"/>
      <c r="I2030" s="481"/>
      <c r="J2030" s="481"/>
      <c r="K2030" s="481"/>
      <c r="L2030" s="482"/>
      <c r="M2030" s="27"/>
      <c r="N2030" s="27"/>
      <c r="O2030" s="27"/>
      <c r="P2030" s="27"/>
      <c r="Q2030" s="27"/>
      <c r="R2030" s="27"/>
      <c r="S2030" s="27"/>
      <c r="T2030" s="27"/>
      <c r="U2030" s="27"/>
      <c r="V2030" s="27"/>
      <c r="W2030" s="27"/>
      <c r="X2030" s="27"/>
      <c r="Y2030" s="27"/>
      <c r="Z2030" s="27"/>
      <c r="AA2030" s="27"/>
      <c r="AB2030" s="27"/>
      <c r="AC2030" s="27"/>
      <c r="AD2030" s="27"/>
      <c r="AI2030">
        <f t="shared" si="808"/>
        <v>0</v>
      </c>
      <c r="AJ2030">
        <f t="shared" si="809"/>
        <v>0</v>
      </c>
      <c r="AK2030">
        <f t="shared" si="810"/>
        <v>0</v>
      </c>
      <c r="AL2030">
        <f t="shared" si="793"/>
        <v>0</v>
      </c>
      <c r="AM2030">
        <f t="shared" si="794"/>
        <v>0</v>
      </c>
      <c r="AN2030">
        <f t="shared" si="795"/>
        <v>0</v>
      </c>
      <c r="AO2030">
        <f t="shared" si="796"/>
        <v>0</v>
      </c>
      <c r="AP2030">
        <f t="shared" si="797"/>
        <v>0</v>
      </c>
      <c r="AQ2030">
        <f t="shared" si="798"/>
        <v>0</v>
      </c>
      <c r="AR2030">
        <f t="shared" si="799"/>
        <v>0</v>
      </c>
      <c r="AS2030">
        <f t="shared" si="800"/>
        <v>0</v>
      </c>
      <c r="AT2030">
        <f t="shared" si="801"/>
        <v>0</v>
      </c>
      <c r="AU2030">
        <f t="shared" si="802"/>
        <v>0</v>
      </c>
      <c r="AV2030">
        <f t="shared" si="803"/>
        <v>0</v>
      </c>
      <c r="AW2030">
        <f t="shared" si="804"/>
        <v>0</v>
      </c>
      <c r="AX2030">
        <f t="shared" si="805"/>
        <v>0</v>
      </c>
      <c r="AY2030">
        <f t="shared" si="806"/>
        <v>0</v>
      </c>
      <c r="AZ2030">
        <f t="shared" si="807"/>
        <v>0</v>
      </c>
    </row>
    <row r="2031" spans="1:52" ht="15" customHeight="1">
      <c r="A2031" s="245"/>
      <c r="B2031" s="9"/>
      <c r="C2031" s="270" t="s">
        <v>1230</v>
      </c>
      <c r="D2031" s="389" t="str">
        <f t="shared" si="811"/>
        <v/>
      </c>
      <c r="E2031" s="390"/>
      <c r="F2031" s="391"/>
      <c r="G2031" s="480" t="str">
        <f t="shared" si="812"/>
        <v/>
      </c>
      <c r="H2031" s="481"/>
      <c r="I2031" s="481"/>
      <c r="J2031" s="481"/>
      <c r="K2031" s="481"/>
      <c r="L2031" s="482"/>
      <c r="M2031" s="27"/>
      <c r="N2031" s="27"/>
      <c r="O2031" s="27"/>
      <c r="P2031" s="27"/>
      <c r="Q2031" s="27"/>
      <c r="R2031" s="27"/>
      <c r="S2031" s="27"/>
      <c r="T2031" s="27"/>
      <c r="U2031" s="27"/>
      <c r="V2031" s="27"/>
      <c r="W2031" s="27"/>
      <c r="X2031" s="27"/>
      <c r="Y2031" s="27"/>
      <c r="Z2031" s="27"/>
      <c r="AA2031" s="27"/>
      <c r="AB2031" s="27"/>
      <c r="AC2031" s="27"/>
      <c r="AD2031" s="27"/>
      <c r="AI2031">
        <f t="shared" si="808"/>
        <v>0</v>
      </c>
      <c r="AJ2031">
        <f t="shared" si="809"/>
        <v>0</v>
      </c>
      <c r="AK2031">
        <f t="shared" si="810"/>
        <v>0</v>
      </c>
      <c r="AL2031">
        <f t="shared" si="793"/>
        <v>0</v>
      </c>
      <c r="AM2031">
        <f t="shared" si="794"/>
        <v>0</v>
      </c>
      <c r="AN2031">
        <f t="shared" si="795"/>
        <v>0</v>
      </c>
      <c r="AO2031">
        <f t="shared" si="796"/>
        <v>0</v>
      </c>
      <c r="AP2031">
        <f t="shared" si="797"/>
        <v>0</v>
      </c>
      <c r="AQ2031">
        <f t="shared" si="798"/>
        <v>0</v>
      </c>
      <c r="AR2031">
        <f t="shared" si="799"/>
        <v>0</v>
      </c>
      <c r="AS2031">
        <f t="shared" si="800"/>
        <v>0</v>
      </c>
      <c r="AT2031">
        <f t="shared" si="801"/>
        <v>0</v>
      </c>
      <c r="AU2031">
        <f t="shared" si="802"/>
        <v>0</v>
      </c>
      <c r="AV2031">
        <f t="shared" si="803"/>
        <v>0</v>
      </c>
      <c r="AW2031">
        <f t="shared" si="804"/>
        <v>0</v>
      </c>
      <c r="AX2031">
        <f t="shared" si="805"/>
        <v>0</v>
      </c>
      <c r="AY2031">
        <f t="shared" si="806"/>
        <v>0</v>
      </c>
      <c r="AZ2031">
        <f t="shared" si="807"/>
        <v>0</v>
      </c>
    </row>
    <row r="2032" spans="1:52" ht="15" customHeight="1">
      <c r="A2032" s="245"/>
      <c r="B2032" s="9"/>
      <c r="C2032" s="270" t="s">
        <v>1231</v>
      </c>
      <c r="D2032" s="389" t="str">
        <f t="shared" si="811"/>
        <v/>
      </c>
      <c r="E2032" s="390"/>
      <c r="F2032" s="391"/>
      <c r="G2032" s="480" t="str">
        <f t="shared" si="812"/>
        <v/>
      </c>
      <c r="H2032" s="481"/>
      <c r="I2032" s="481"/>
      <c r="J2032" s="481"/>
      <c r="K2032" s="481"/>
      <c r="L2032" s="482"/>
      <c r="M2032" s="27"/>
      <c r="N2032" s="27"/>
      <c r="O2032" s="27"/>
      <c r="P2032" s="27"/>
      <c r="Q2032" s="27"/>
      <c r="R2032" s="27"/>
      <c r="S2032" s="27"/>
      <c r="T2032" s="27"/>
      <c r="U2032" s="27"/>
      <c r="V2032" s="27"/>
      <c r="W2032" s="27"/>
      <c r="X2032" s="27"/>
      <c r="Y2032" s="27"/>
      <c r="Z2032" s="27"/>
      <c r="AA2032" s="27"/>
      <c r="AB2032" s="27"/>
      <c r="AC2032" s="27"/>
      <c r="AD2032" s="27"/>
      <c r="AI2032">
        <f t="shared" si="808"/>
        <v>0</v>
      </c>
      <c r="AJ2032">
        <f t="shared" si="809"/>
        <v>0</v>
      </c>
      <c r="AK2032">
        <f t="shared" si="810"/>
        <v>0</v>
      </c>
      <c r="AL2032">
        <f t="shared" si="793"/>
        <v>0</v>
      </c>
      <c r="AM2032">
        <f t="shared" si="794"/>
        <v>0</v>
      </c>
      <c r="AN2032">
        <f t="shared" si="795"/>
        <v>0</v>
      </c>
      <c r="AO2032">
        <f t="shared" si="796"/>
        <v>0</v>
      </c>
      <c r="AP2032">
        <f t="shared" si="797"/>
        <v>0</v>
      </c>
      <c r="AQ2032">
        <f t="shared" si="798"/>
        <v>0</v>
      </c>
      <c r="AR2032">
        <f t="shared" si="799"/>
        <v>0</v>
      </c>
      <c r="AS2032">
        <f t="shared" si="800"/>
        <v>0</v>
      </c>
      <c r="AT2032">
        <f t="shared" si="801"/>
        <v>0</v>
      </c>
      <c r="AU2032">
        <f t="shared" si="802"/>
        <v>0</v>
      </c>
      <c r="AV2032">
        <f t="shared" si="803"/>
        <v>0</v>
      </c>
      <c r="AW2032">
        <f t="shared" si="804"/>
        <v>0</v>
      </c>
      <c r="AX2032">
        <f t="shared" si="805"/>
        <v>0</v>
      </c>
      <c r="AY2032">
        <f t="shared" si="806"/>
        <v>0</v>
      </c>
      <c r="AZ2032">
        <f t="shared" si="807"/>
        <v>0</v>
      </c>
    </row>
    <row r="2033" spans="1:52" ht="15" customHeight="1">
      <c r="A2033" s="245"/>
      <c r="B2033" s="9"/>
      <c r="C2033" s="270" t="s">
        <v>1232</v>
      </c>
      <c r="D2033" s="389" t="str">
        <f t="shared" si="811"/>
        <v/>
      </c>
      <c r="E2033" s="390"/>
      <c r="F2033" s="391"/>
      <c r="G2033" s="480" t="str">
        <f t="shared" si="812"/>
        <v/>
      </c>
      <c r="H2033" s="481"/>
      <c r="I2033" s="481"/>
      <c r="J2033" s="481"/>
      <c r="K2033" s="481"/>
      <c r="L2033" s="482"/>
      <c r="M2033" s="27"/>
      <c r="N2033" s="27"/>
      <c r="O2033" s="27"/>
      <c r="P2033" s="27"/>
      <c r="Q2033" s="27"/>
      <c r="R2033" s="27"/>
      <c r="S2033" s="27"/>
      <c r="T2033" s="27"/>
      <c r="U2033" s="27"/>
      <c r="V2033" s="27"/>
      <c r="W2033" s="27"/>
      <c r="X2033" s="27"/>
      <c r="Y2033" s="27"/>
      <c r="Z2033" s="27"/>
      <c r="AA2033" s="27"/>
      <c r="AB2033" s="27"/>
      <c r="AC2033" s="27"/>
      <c r="AD2033" s="27"/>
      <c r="AI2033">
        <f t="shared" si="808"/>
        <v>0</v>
      </c>
      <c r="AJ2033">
        <f t="shared" si="809"/>
        <v>0</v>
      </c>
      <c r="AK2033">
        <f t="shared" si="810"/>
        <v>0</v>
      </c>
      <c r="AL2033">
        <f t="shared" si="793"/>
        <v>0</v>
      </c>
      <c r="AM2033">
        <f t="shared" si="794"/>
        <v>0</v>
      </c>
      <c r="AN2033">
        <f t="shared" si="795"/>
        <v>0</v>
      </c>
      <c r="AO2033">
        <f t="shared" si="796"/>
        <v>0</v>
      </c>
      <c r="AP2033">
        <f t="shared" si="797"/>
        <v>0</v>
      </c>
      <c r="AQ2033">
        <f t="shared" si="798"/>
        <v>0</v>
      </c>
      <c r="AR2033">
        <f t="shared" si="799"/>
        <v>0</v>
      </c>
      <c r="AS2033">
        <f t="shared" si="800"/>
        <v>0</v>
      </c>
      <c r="AT2033">
        <f t="shared" si="801"/>
        <v>0</v>
      </c>
      <c r="AU2033">
        <f t="shared" si="802"/>
        <v>0</v>
      </c>
      <c r="AV2033">
        <f t="shared" si="803"/>
        <v>0</v>
      </c>
      <c r="AW2033">
        <f t="shared" si="804"/>
        <v>0</v>
      </c>
      <c r="AX2033">
        <f t="shared" si="805"/>
        <v>0</v>
      </c>
      <c r="AY2033">
        <f t="shared" si="806"/>
        <v>0</v>
      </c>
      <c r="AZ2033">
        <f t="shared" si="807"/>
        <v>0</v>
      </c>
    </row>
    <row r="2034" spans="1:52" ht="15" customHeight="1">
      <c r="A2034" s="245"/>
      <c r="B2034" s="9"/>
      <c r="C2034" s="270" t="s">
        <v>1233</v>
      </c>
      <c r="D2034" s="389" t="str">
        <f t="shared" si="811"/>
        <v/>
      </c>
      <c r="E2034" s="390"/>
      <c r="F2034" s="391"/>
      <c r="G2034" s="480" t="str">
        <f t="shared" si="812"/>
        <v/>
      </c>
      <c r="H2034" s="481"/>
      <c r="I2034" s="481"/>
      <c r="J2034" s="481"/>
      <c r="K2034" s="481"/>
      <c r="L2034" s="482"/>
      <c r="M2034" s="27"/>
      <c r="N2034" s="27"/>
      <c r="O2034" s="27"/>
      <c r="P2034" s="27"/>
      <c r="Q2034" s="27"/>
      <c r="R2034" s="27"/>
      <c r="S2034" s="27"/>
      <c r="T2034" s="27"/>
      <c r="U2034" s="27"/>
      <c r="V2034" s="27"/>
      <c r="W2034" s="27"/>
      <c r="X2034" s="27"/>
      <c r="Y2034" s="27"/>
      <c r="Z2034" s="27"/>
      <c r="AA2034" s="27"/>
      <c r="AB2034" s="27"/>
      <c r="AC2034" s="27"/>
      <c r="AD2034" s="27"/>
      <c r="AI2034">
        <f t="shared" si="808"/>
        <v>0</v>
      </c>
      <c r="AJ2034">
        <f t="shared" si="809"/>
        <v>0</v>
      </c>
      <c r="AK2034">
        <f t="shared" si="810"/>
        <v>0</v>
      </c>
      <c r="AL2034">
        <f t="shared" si="793"/>
        <v>0</v>
      </c>
      <c r="AM2034">
        <f t="shared" si="794"/>
        <v>0</v>
      </c>
      <c r="AN2034">
        <f t="shared" si="795"/>
        <v>0</v>
      </c>
      <c r="AO2034">
        <f t="shared" si="796"/>
        <v>0</v>
      </c>
      <c r="AP2034">
        <f t="shared" si="797"/>
        <v>0</v>
      </c>
      <c r="AQ2034">
        <f t="shared" si="798"/>
        <v>0</v>
      </c>
      <c r="AR2034">
        <f t="shared" si="799"/>
        <v>0</v>
      </c>
      <c r="AS2034">
        <f t="shared" si="800"/>
        <v>0</v>
      </c>
      <c r="AT2034">
        <f t="shared" si="801"/>
        <v>0</v>
      </c>
      <c r="AU2034">
        <f t="shared" si="802"/>
        <v>0</v>
      </c>
      <c r="AV2034">
        <f t="shared" si="803"/>
        <v>0</v>
      </c>
      <c r="AW2034">
        <f t="shared" si="804"/>
        <v>0</v>
      </c>
      <c r="AX2034">
        <f t="shared" si="805"/>
        <v>0</v>
      </c>
      <c r="AY2034">
        <f t="shared" si="806"/>
        <v>0</v>
      </c>
      <c r="AZ2034">
        <f t="shared" si="807"/>
        <v>0</v>
      </c>
    </row>
    <row r="2035" spans="1:52" ht="15" customHeight="1">
      <c r="A2035" s="245"/>
      <c r="B2035" s="9"/>
      <c r="C2035" s="270" t="s">
        <v>1234</v>
      </c>
      <c r="D2035" s="389" t="str">
        <f t="shared" si="811"/>
        <v/>
      </c>
      <c r="E2035" s="390"/>
      <c r="F2035" s="391"/>
      <c r="G2035" s="480" t="str">
        <f t="shared" si="812"/>
        <v/>
      </c>
      <c r="H2035" s="481"/>
      <c r="I2035" s="481"/>
      <c r="J2035" s="481"/>
      <c r="K2035" s="481"/>
      <c r="L2035" s="482"/>
      <c r="M2035" s="27"/>
      <c r="N2035" s="27"/>
      <c r="O2035" s="27"/>
      <c r="P2035" s="27"/>
      <c r="Q2035" s="27"/>
      <c r="R2035" s="27"/>
      <c r="S2035" s="27"/>
      <c r="T2035" s="27"/>
      <c r="U2035" s="27"/>
      <c r="V2035" s="27"/>
      <c r="W2035" s="27"/>
      <c r="X2035" s="27"/>
      <c r="Y2035" s="27"/>
      <c r="Z2035" s="27"/>
      <c r="AA2035" s="27"/>
      <c r="AB2035" s="27"/>
      <c r="AC2035" s="27"/>
      <c r="AD2035" s="27"/>
      <c r="AI2035">
        <f t="shared" si="808"/>
        <v>0</v>
      </c>
      <c r="AJ2035">
        <f t="shared" si="809"/>
        <v>0</v>
      </c>
      <c r="AK2035">
        <f t="shared" si="810"/>
        <v>0</v>
      </c>
      <c r="AL2035">
        <f t="shared" si="793"/>
        <v>0</v>
      </c>
      <c r="AM2035">
        <f t="shared" si="794"/>
        <v>0</v>
      </c>
      <c r="AN2035">
        <f t="shared" si="795"/>
        <v>0</v>
      </c>
      <c r="AO2035">
        <f t="shared" si="796"/>
        <v>0</v>
      </c>
      <c r="AP2035">
        <f t="shared" si="797"/>
        <v>0</v>
      </c>
      <c r="AQ2035">
        <f t="shared" si="798"/>
        <v>0</v>
      </c>
      <c r="AR2035">
        <f t="shared" si="799"/>
        <v>0</v>
      </c>
      <c r="AS2035">
        <f t="shared" si="800"/>
        <v>0</v>
      </c>
      <c r="AT2035">
        <f t="shared" si="801"/>
        <v>0</v>
      </c>
      <c r="AU2035">
        <f t="shared" si="802"/>
        <v>0</v>
      </c>
      <c r="AV2035">
        <f t="shared" si="803"/>
        <v>0</v>
      </c>
      <c r="AW2035">
        <f t="shared" si="804"/>
        <v>0</v>
      </c>
      <c r="AX2035">
        <f t="shared" si="805"/>
        <v>0</v>
      </c>
      <c r="AY2035">
        <f t="shared" si="806"/>
        <v>0</v>
      </c>
      <c r="AZ2035">
        <f t="shared" si="807"/>
        <v>0</v>
      </c>
    </row>
    <row r="2036" spans="1:52" ht="15" customHeight="1">
      <c r="A2036" s="245"/>
      <c r="B2036" s="9"/>
      <c r="C2036" s="270" t="s">
        <v>1235</v>
      </c>
      <c r="D2036" s="389" t="str">
        <f t="shared" si="811"/>
        <v/>
      </c>
      <c r="E2036" s="390"/>
      <c r="F2036" s="391"/>
      <c r="G2036" s="480" t="str">
        <f t="shared" si="812"/>
        <v/>
      </c>
      <c r="H2036" s="481"/>
      <c r="I2036" s="481"/>
      <c r="J2036" s="481"/>
      <c r="K2036" s="481"/>
      <c r="L2036" s="482"/>
      <c r="M2036" s="27"/>
      <c r="N2036" s="27"/>
      <c r="O2036" s="27"/>
      <c r="P2036" s="27"/>
      <c r="Q2036" s="27"/>
      <c r="R2036" s="27"/>
      <c r="S2036" s="27"/>
      <c r="T2036" s="27"/>
      <c r="U2036" s="27"/>
      <c r="V2036" s="27"/>
      <c r="W2036" s="27"/>
      <c r="X2036" s="27"/>
      <c r="Y2036" s="27"/>
      <c r="Z2036" s="27"/>
      <c r="AA2036" s="27"/>
      <c r="AB2036" s="27"/>
      <c r="AC2036" s="27"/>
      <c r="AD2036" s="27"/>
      <c r="AI2036">
        <f t="shared" si="808"/>
        <v>0</v>
      </c>
      <c r="AJ2036">
        <f t="shared" si="809"/>
        <v>0</v>
      </c>
      <c r="AK2036">
        <f t="shared" si="810"/>
        <v>0</v>
      </c>
      <c r="AL2036">
        <f t="shared" si="793"/>
        <v>0</v>
      </c>
      <c r="AM2036">
        <f t="shared" si="794"/>
        <v>0</v>
      </c>
      <c r="AN2036">
        <f t="shared" si="795"/>
        <v>0</v>
      </c>
      <c r="AO2036">
        <f t="shared" si="796"/>
        <v>0</v>
      </c>
      <c r="AP2036">
        <f t="shared" si="797"/>
        <v>0</v>
      </c>
      <c r="AQ2036">
        <f t="shared" si="798"/>
        <v>0</v>
      </c>
      <c r="AR2036">
        <f t="shared" si="799"/>
        <v>0</v>
      </c>
      <c r="AS2036">
        <f t="shared" si="800"/>
        <v>0</v>
      </c>
      <c r="AT2036">
        <f t="shared" si="801"/>
        <v>0</v>
      </c>
      <c r="AU2036">
        <f t="shared" si="802"/>
        <v>0</v>
      </c>
      <c r="AV2036">
        <f t="shared" si="803"/>
        <v>0</v>
      </c>
      <c r="AW2036">
        <f t="shared" si="804"/>
        <v>0</v>
      </c>
      <c r="AX2036">
        <f t="shared" si="805"/>
        <v>0</v>
      </c>
      <c r="AY2036">
        <f t="shared" si="806"/>
        <v>0</v>
      </c>
      <c r="AZ2036">
        <f t="shared" si="807"/>
        <v>0</v>
      </c>
    </row>
    <row r="2037" spans="1:52" ht="15" customHeight="1">
      <c r="A2037" s="245"/>
      <c r="B2037" s="9"/>
      <c r="C2037" s="270" t="s">
        <v>1236</v>
      </c>
      <c r="D2037" s="389" t="str">
        <f t="shared" si="811"/>
        <v/>
      </c>
      <c r="E2037" s="390"/>
      <c r="F2037" s="391"/>
      <c r="G2037" s="480" t="str">
        <f t="shared" si="812"/>
        <v/>
      </c>
      <c r="H2037" s="481"/>
      <c r="I2037" s="481"/>
      <c r="J2037" s="481"/>
      <c r="K2037" s="481"/>
      <c r="L2037" s="482"/>
      <c r="M2037" s="27"/>
      <c r="N2037" s="27"/>
      <c r="O2037" s="27"/>
      <c r="P2037" s="27"/>
      <c r="Q2037" s="27"/>
      <c r="R2037" s="27"/>
      <c r="S2037" s="27"/>
      <c r="T2037" s="27"/>
      <c r="U2037" s="27"/>
      <c r="V2037" s="27"/>
      <c r="W2037" s="27"/>
      <c r="X2037" s="27"/>
      <c r="Y2037" s="27"/>
      <c r="Z2037" s="27"/>
      <c r="AA2037" s="27"/>
      <c r="AB2037" s="27"/>
      <c r="AC2037" s="27"/>
      <c r="AD2037" s="27"/>
      <c r="AI2037">
        <f t="shared" si="808"/>
        <v>0</v>
      </c>
      <c r="AJ2037">
        <f t="shared" si="809"/>
        <v>0</v>
      </c>
      <c r="AK2037">
        <f t="shared" si="810"/>
        <v>0</v>
      </c>
      <c r="AL2037">
        <f t="shared" si="793"/>
        <v>0</v>
      </c>
      <c r="AM2037">
        <f t="shared" si="794"/>
        <v>0</v>
      </c>
      <c r="AN2037">
        <f t="shared" si="795"/>
        <v>0</v>
      </c>
      <c r="AO2037">
        <f t="shared" si="796"/>
        <v>0</v>
      </c>
      <c r="AP2037">
        <f t="shared" si="797"/>
        <v>0</v>
      </c>
      <c r="AQ2037">
        <f t="shared" si="798"/>
        <v>0</v>
      </c>
      <c r="AR2037">
        <f t="shared" si="799"/>
        <v>0</v>
      </c>
      <c r="AS2037">
        <f t="shared" si="800"/>
        <v>0</v>
      </c>
      <c r="AT2037">
        <f t="shared" si="801"/>
        <v>0</v>
      </c>
      <c r="AU2037">
        <f t="shared" si="802"/>
        <v>0</v>
      </c>
      <c r="AV2037">
        <f t="shared" si="803"/>
        <v>0</v>
      </c>
      <c r="AW2037">
        <f t="shared" si="804"/>
        <v>0</v>
      </c>
      <c r="AX2037">
        <f t="shared" si="805"/>
        <v>0</v>
      </c>
      <c r="AY2037">
        <f t="shared" si="806"/>
        <v>0</v>
      </c>
      <c r="AZ2037">
        <f t="shared" si="807"/>
        <v>0</v>
      </c>
    </row>
    <row r="2038" spans="1:52" ht="15" customHeight="1">
      <c r="A2038" s="245"/>
      <c r="B2038" s="9"/>
      <c r="C2038" s="270" t="s">
        <v>1237</v>
      </c>
      <c r="D2038" s="389" t="str">
        <f t="shared" si="811"/>
        <v/>
      </c>
      <c r="E2038" s="390"/>
      <c r="F2038" s="391"/>
      <c r="G2038" s="480" t="str">
        <f t="shared" si="812"/>
        <v/>
      </c>
      <c r="H2038" s="481"/>
      <c r="I2038" s="481"/>
      <c r="J2038" s="481"/>
      <c r="K2038" s="481"/>
      <c r="L2038" s="482"/>
      <c r="M2038" s="27"/>
      <c r="N2038" s="27"/>
      <c r="O2038" s="27"/>
      <c r="P2038" s="27"/>
      <c r="Q2038" s="27"/>
      <c r="R2038" s="27"/>
      <c r="S2038" s="27"/>
      <c r="T2038" s="27"/>
      <c r="U2038" s="27"/>
      <c r="V2038" s="27"/>
      <c r="W2038" s="27"/>
      <c r="X2038" s="27"/>
      <c r="Y2038" s="27"/>
      <c r="Z2038" s="27"/>
      <c r="AA2038" s="27"/>
      <c r="AB2038" s="27"/>
      <c r="AC2038" s="27"/>
      <c r="AD2038" s="27"/>
      <c r="AI2038">
        <f t="shared" si="808"/>
        <v>0</v>
      </c>
      <c r="AJ2038">
        <f t="shared" si="809"/>
        <v>0</v>
      </c>
      <c r="AK2038">
        <f t="shared" si="810"/>
        <v>0</v>
      </c>
      <c r="AL2038">
        <f t="shared" si="793"/>
        <v>0</v>
      </c>
      <c r="AM2038">
        <f t="shared" si="794"/>
        <v>0</v>
      </c>
      <c r="AN2038">
        <f t="shared" si="795"/>
        <v>0</v>
      </c>
      <c r="AO2038">
        <f t="shared" si="796"/>
        <v>0</v>
      </c>
      <c r="AP2038">
        <f t="shared" si="797"/>
        <v>0</v>
      </c>
      <c r="AQ2038">
        <f t="shared" si="798"/>
        <v>0</v>
      </c>
      <c r="AR2038">
        <f t="shared" si="799"/>
        <v>0</v>
      </c>
      <c r="AS2038">
        <f t="shared" si="800"/>
        <v>0</v>
      </c>
      <c r="AT2038">
        <f t="shared" si="801"/>
        <v>0</v>
      </c>
      <c r="AU2038">
        <f t="shared" si="802"/>
        <v>0</v>
      </c>
      <c r="AV2038">
        <f t="shared" si="803"/>
        <v>0</v>
      </c>
      <c r="AW2038">
        <f t="shared" si="804"/>
        <v>0</v>
      </c>
      <c r="AX2038">
        <f t="shared" si="805"/>
        <v>0</v>
      </c>
      <c r="AY2038">
        <f t="shared" si="806"/>
        <v>0</v>
      </c>
      <c r="AZ2038">
        <f t="shared" si="807"/>
        <v>0</v>
      </c>
    </row>
    <row r="2039" spans="1:52" ht="15" customHeight="1">
      <c r="A2039" s="245"/>
      <c r="B2039" s="9"/>
      <c r="C2039" s="270" t="s">
        <v>1238</v>
      </c>
      <c r="D2039" s="389" t="str">
        <f t="shared" si="811"/>
        <v/>
      </c>
      <c r="E2039" s="390"/>
      <c r="F2039" s="391"/>
      <c r="G2039" s="480" t="str">
        <f t="shared" si="812"/>
        <v/>
      </c>
      <c r="H2039" s="481"/>
      <c r="I2039" s="481"/>
      <c r="J2039" s="481"/>
      <c r="K2039" s="481"/>
      <c r="L2039" s="482"/>
      <c r="M2039" s="27"/>
      <c r="N2039" s="27"/>
      <c r="O2039" s="27"/>
      <c r="P2039" s="27"/>
      <c r="Q2039" s="27"/>
      <c r="R2039" s="27"/>
      <c r="S2039" s="27"/>
      <c r="T2039" s="27"/>
      <c r="U2039" s="27"/>
      <c r="V2039" s="27"/>
      <c r="W2039" s="27"/>
      <c r="X2039" s="27"/>
      <c r="Y2039" s="27"/>
      <c r="Z2039" s="27"/>
      <c r="AA2039" s="27"/>
      <c r="AB2039" s="27"/>
      <c r="AC2039" s="27"/>
      <c r="AD2039" s="27"/>
      <c r="AI2039">
        <f t="shared" si="808"/>
        <v>0</v>
      </c>
      <c r="AJ2039">
        <f t="shared" si="809"/>
        <v>0</v>
      </c>
      <c r="AK2039">
        <f t="shared" si="810"/>
        <v>0</v>
      </c>
      <c r="AL2039">
        <f t="shared" si="793"/>
        <v>0</v>
      </c>
      <c r="AM2039">
        <f t="shared" si="794"/>
        <v>0</v>
      </c>
      <c r="AN2039">
        <f t="shared" si="795"/>
        <v>0</v>
      </c>
      <c r="AO2039">
        <f t="shared" si="796"/>
        <v>0</v>
      </c>
      <c r="AP2039">
        <f t="shared" si="797"/>
        <v>0</v>
      </c>
      <c r="AQ2039">
        <f t="shared" si="798"/>
        <v>0</v>
      </c>
      <c r="AR2039">
        <f t="shared" si="799"/>
        <v>0</v>
      </c>
      <c r="AS2039">
        <f t="shared" si="800"/>
        <v>0</v>
      </c>
      <c r="AT2039">
        <f t="shared" si="801"/>
        <v>0</v>
      </c>
      <c r="AU2039">
        <f t="shared" si="802"/>
        <v>0</v>
      </c>
      <c r="AV2039">
        <f t="shared" si="803"/>
        <v>0</v>
      </c>
      <c r="AW2039">
        <f t="shared" si="804"/>
        <v>0</v>
      </c>
      <c r="AX2039">
        <f t="shared" si="805"/>
        <v>0</v>
      </c>
      <c r="AY2039">
        <f t="shared" si="806"/>
        <v>0</v>
      </c>
      <c r="AZ2039">
        <f t="shared" si="807"/>
        <v>0</v>
      </c>
    </row>
    <row r="2040" spans="1:52" ht="15" customHeight="1">
      <c r="A2040" s="245"/>
      <c r="B2040" s="9"/>
      <c r="C2040" s="270" t="s">
        <v>1239</v>
      </c>
      <c r="D2040" s="389" t="str">
        <f t="shared" si="811"/>
        <v/>
      </c>
      <c r="E2040" s="390"/>
      <c r="F2040" s="391"/>
      <c r="G2040" s="480" t="str">
        <f t="shared" si="812"/>
        <v/>
      </c>
      <c r="H2040" s="481"/>
      <c r="I2040" s="481"/>
      <c r="J2040" s="481"/>
      <c r="K2040" s="481"/>
      <c r="L2040" s="482"/>
      <c r="M2040" s="27"/>
      <c r="N2040" s="27"/>
      <c r="O2040" s="27"/>
      <c r="P2040" s="27"/>
      <c r="Q2040" s="27"/>
      <c r="R2040" s="27"/>
      <c r="S2040" s="27"/>
      <c r="T2040" s="27"/>
      <c r="U2040" s="27"/>
      <c r="V2040" s="27"/>
      <c r="W2040" s="27"/>
      <c r="X2040" s="27"/>
      <c r="Y2040" s="27"/>
      <c r="Z2040" s="27"/>
      <c r="AA2040" s="27"/>
      <c r="AB2040" s="27"/>
      <c r="AC2040" s="27"/>
      <c r="AD2040" s="27"/>
      <c r="AI2040">
        <f t="shared" si="808"/>
        <v>0</v>
      </c>
      <c r="AJ2040">
        <f t="shared" si="809"/>
        <v>0</v>
      </c>
      <c r="AK2040">
        <f t="shared" si="810"/>
        <v>0</v>
      </c>
      <c r="AL2040">
        <f t="shared" si="793"/>
        <v>0</v>
      </c>
      <c r="AM2040">
        <f t="shared" si="794"/>
        <v>0</v>
      </c>
      <c r="AN2040">
        <f t="shared" si="795"/>
        <v>0</v>
      </c>
      <c r="AO2040">
        <f t="shared" si="796"/>
        <v>0</v>
      </c>
      <c r="AP2040">
        <f t="shared" si="797"/>
        <v>0</v>
      </c>
      <c r="AQ2040">
        <f t="shared" si="798"/>
        <v>0</v>
      </c>
      <c r="AR2040">
        <f t="shared" si="799"/>
        <v>0</v>
      </c>
      <c r="AS2040">
        <f t="shared" si="800"/>
        <v>0</v>
      </c>
      <c r="AT2040">
        <f t="shared" si="801"/>
        <v>0</v>
      </c>
      <c r="AU2040">
        <f t="shared" si="802"/>
        <v>0</v>
      </c>
      <c r="AV2040">
        <f t="shared" si="803"/>
        <v>0</v>
      </c>
      <c r="AW2040">
        <f t="shared" si="804"/>
        <v>0</v>
      </c>
      <c r="AX2040">
        <f t="shared" si="805"/>
        <v>0</v>
      </c>
      <c r="AY2040">
        <f t="shared" si="806"/>
        <v>0</v>
      </c>
      <c r="AZ2040">
        <f t="shared" si="807"/>
        <v>0</v>
      </c>
    </row>
    <row r="2041" spans="1:52" ht="15" customHeight="1">
      <c r="A2041" s="245"/>
      <c r="B2041" s="9"/>
      <c r="C2041" s="270" t="s">
        <v>1240</v>
      </c>
      <c r="D2041" s="389" t="str">
        <f t="shared" si="811"/>
        <v/>
      </c>
      <c r="E2041" s="390"/>
      <c r="F2041" s="391"/>
      <c r="G2041" s="480" t="str">
        <f t="shared" si="812"/>
        <v/>
      </c>
      <c r="H2041" s="481"/>
      <c r="I2041" s="481"/>
      <c r="J2041" s="481"/>
      <c r="K2041" s="481"/>
      <c r="L2041" s="482"/>
      <c r="M2041" s="27"/>
      <c r="N2041" s="27"/>
      <c r="O2041" s="27"/>
      <c r="P2041" s="27"/>
      <c r="Q2041" s="27"/>
      <c r="R2041" s="27"/>
      <c r="S2041" s="27"/>
      <c r="T2041" s="27"/>
      <c r="U2041" s="27"/>
      <c r="V2041" s="27"/>
      <c r="W2041" s="27"/>
      <c r="X2041" s="27"/>
      <c r="Y2041" s="27"/>
      <c r="Z2041" s="27"/>
      <c r="AA2041" s="27"/>
      <c r="AB2041" s="27"/>
      <c r="AC2041" s="27"/>
      <c r="AD2041" s="27"/>
      <c r="AI2041">
        <f t="shared" si="808"/>
        <v>0</v>
      </c>
      <c r="AJ2041">
        <f t="shared" si="809"/>
        <v>0</v>
      </c>
      <c r="AK2041">
        <f t="shared" si="810"/>
        <v>0</v>
      </c>
      <c r="AL2041">
        <f t="shared" si="793"/>
        <v>0</v>
      </c>
      <c r="AM2041">
        <f t="shared" si="794"/>
        <v>0</v>
      </c>
      <c r="AN2041">
        <f t="shared" si="795"/>
        <v>0</v>
      </c>
      <c r="AO2041">
        <f t="shared" si="796"/>
        <v>0</v>
      </c>
      <c r="AP2041">
        <f t="shared" si="797"/>
        <v>0</v>
      </c>
      <c r="AQ2041">
        <f t="shared" si="798"/>
        <v>0</v>
      </c>
      <c r="AR2041">
        <f t="shared" si="799"/>
        <v>0</v>
      </c>
      <c r="AS2041">
        <f t="shared" si="800"/>
        <v>0</v>
      </c>
      <c r="AT2041">
        <f t="shared" si="801"/>
        <v>0</v>
      </c>
      <c r="AU2041">
        <f t="shared" si="802"/>
        <v>0</v>
      </c>
      <c r="AV2041">
        <f t="shared" si="803"/>
        <v>0</v>
      </c>
      <c r="AW2041">
        <f t="shared" si="804"/>
        <v>0</v>
      </c>
      <c r="AX2041">
        <f t="shared" si="805"/>
        <v>0</v>
      </c>
      <c r="AY2041">
        <f t="shared" si="806"/>
        <v>0</v>
      </c>
      <c r="AZ2041">
        <f t="shared" si="807"/>
        <v>0</v>
      </c>
    </row>
    <row r="2042" spans="1:52" ht="15" customHeight="1">
      <c r="A2042" s="245"/>
      <c r="B2042" s="9"/>
      <c r="C2042" s="270" t="s">
        <v>1241</v>
      </c>
      <c r="D2042" s="389" t="str">
        <f t="shared" si="811"/>
        <v/>
      </c>
      <c r="E2042" s="390"/>
      <c r="F2042" s="391"/>
      <c r="G2042" s="480" t="str">
        <f t="shared" si="812"/>
        <v/>
      </c>
      <c r="H2042" s="481"/>
      <c r="I2042" s="481"/>
      <c r="J2042" s="481"/>
      <c r="K2042" s="481"/>
      <c r="L2042" s="482"/>
      <c r="M2042" s="27"/>
      <c r="N2042" s="27"/>
      <c r="O2042" s="27"/>
      <c r="P2042" s="27"/>
      <c r="Q2042" s="27"/>
      <c r="R2042" s="27"/>
      <c r="S2042" s="27"/>
      <c r="T2042" s="27"/>
      <c r="U2042" s="27"/>
      <c r="V2042" s="27"/>
      <c r="W2042" s="27"/>
      <c r="X2042" s="27"/>
      <c r="Y2042" s="27"/>
      <c r="Z2042" s="27"/>
      <c r="AA2042" s="27"/>
      <c r="AB2042" s="27"/>
      <c r="AC2042" s="27"/>
      <c r="AD2042" s="27"/>
      <c r="AI2042">
        <f t="shared" si="808"/>
        <v>0</v>
      </c>
      <c r="AJ2042">
        <f t="shared" si="809"/>
        <v>0</v>
      </c>
      <c r="AK2042">
        <f t="shared" si="810"/>
        <v>0</v>
      </c>
      <c r="AL2042">
        <f t="shared" si="793"/>
        <v>0</v>
      </c>
      <c r="AM2042">
        <f t="shared" si="794"/>
        <v>0</v>
      </c>
      <c r="AN2042">
        <f t="shared" si="795"/>
        <v>0</v>
      </c>
      <c r="AO2042">
        <f t="shared" si="796"/>
        <v>0</v>
      </c>
      <c r="AP2042">
        <f t="shared" si="797"/>
        <v>0</v>
      </c>
      <c r="AQ2042">
        <f t="shared" si="798"/>
        <v>0</v>
      </c>
      <c r="AR2042">
        <f t="shared" si="799"/>
        <v>0</v>
      </c>
      <c r="AS2042">
        <f t="shared" si="800"/>
        <v>0</v>
      </c>
      <c r="AT2042">
        <f t="shared" si="801"/>
        <v>0</v>
      </c>
      <c r="AU2042">
        <f t="shared" si="802"/>
        <v>0</v>
      </c>
      <c r="AV2042">
        <f t="shared" si="803"/>
        <v>0</v>
      </c>
      <c r="AW2042">
        <f t="shared" si="804"/>
        <v>0</v>
      </c>
      <c r="AX2042">
        <f t="shared" si="805"/>
        <v>0</v>
      </c>
      <c r="AY2042">
        <f t="shared" si="806"/>
        <v>0</v>
      </c>
      <c r="AZ2042">
        <f t="shared" si="807"/>
        <v>0</v>
      </c>
    </row>
    <row r="2043" spans="1:52" ht="15" customHeight="1">
      <c r="A2043" s="245"/>
      <c r="B2043" s="9"/>
      <c r="C2043" s="270" t="s">
        <v>1242</v>
      </c>
      <c r="D2043" s="389" t="str">
        <f t="shared" si="811"/>
        <v/>
      </c>
      <c r="E2043" s="390"/>
      <c r="F2043" s="391"/>
      <c r="G2043" s="480" t="str">
        <f t="shared" si="812"/>
        <v/>
      </c>
      <c r="H2043" s="481"/>
      <c r="I2043" s="481"/>
      <c r="J2043" s="481"/>
      <c r="K2043" s="481"/>
      <c r="L2043" s="482"/>
      <c r="M2043" s="27"/>
      <c r="N2043" s="27"/>
      <c r="O2043" s="27"/>
      <c r="P2043" s="27"/>
      <c r="Q2043" s="27"/>
      <c r="R2043" s="27"/>
      <c r="S2043" s="27"/>
      <c r="T2043" s="27"/>
      <c r="U2043" s="27"/>
      <c r="V2043" s="27"/>
      <c r="W2043" s="27"/>
      <c r="X2043" s="27"/>
      <c r="Y2043" s="27"/>
      <c r="Z2043" s="27"/>
      <c r="AA2043" s="27"/>
      <c r="AB2043" s="27"/>
      <c r="AC2043" s="27"/>
      <c r="AD2043" s="27"/>
      <c r="AI2043">
        <f t="shared" si="808"/>
        <v>0</v>
      </c>
      <c r="AJ2043">
        <f t="shared" si="809"/>
        <v>0</v>
      </c>
      <c r="AK2043">
        <f t="shared" si="810"/>
        <v>0</v>
      </c>
      <c r="AL2043">
        <f t="shared" si="793"/>
        <v>0</v>
      </c>
      <c r="AM2043">
        <f t="shared" si="794"/>
        <v>0</v>
      </c>
      <c r="AN2043">
        <f t="shared" si="795"/>
        <v>0</v>
      </c>
      <c r="AO2043">
        <f t="shared" si="796"/>
        <v>0</v>
      </c>
      <c r="AP2043">
        <f t="shared" si="797"/>
        <v>0</v>
      </c>
      <c r="AQ2043">
        <f t="shared" si="798"/>
        <v>0</v>
      </c>
      <c r="AR2043">
        <f t="shared" si="799"/>
        <v>0</v>
      </c>
      <c r="AS2043">
        <f t="shared" si="800"/>
        <v>0</v>
      </c>
      <c r="AT2043">
        <f t="shared" si="801"/>
        <v>0</v>
      </c>
      <c r="AU2043">
        <f t="shared" si="802"/>
        <v>0</v>
      </c>
      <c r="AV2043">
        <f t="shared" si="803"/>
        <v>0</v>
      </c>
      <c r="AW2043">
        <f t="shared" si="804"/>
        <v>0</v>
      </c>
      <c r="AX2043">
        <f t="shared" si="805"/>
        <v>0</v>
      </c>
      <c r="AY2043">
        <f t="shared" si="806"/>
        <v>0</v>
      </c>
      <c r="AZ2043">
        <f t="shared" si="807"/>
        <v>0</v>
      </c>
    </row>
    <row r="2044" spans="1:52" ht="15" customHeight="1">
      <c r="A2044" s="245"/>
      <c r="B2044" s="9"/>
      <c r="C2044" s="270" t="s">
        <v>1243</v>
      </c>
      <c r="D2044" s="389" t="str">
        <f t="shared" si="811"/>
        <v/>
      </c>
      <c r="E2044" s="390"/>
      <c r="F2044" s="391"/>
      <c r="G2044" s="480" t="str">
        <f t="shared" si="812"/>
        <v/>
      </c>
      <c r="H2044" s="481"/>
      <c r="I2044" s="481"/>
      <c r="J2044" s="481"/>
      <c r="K2044" s="481"/>
      <c r="L2044" s="482"/>
      <c r="M2044" s="27"/>
      <c r="N2044" s="27"/>
      <c r="O2044" s="27"/>
      <c r="P2044" s="27"/>
      <c r="Q2044" s="27"/>
      <c r="R2044" s="27"/>
      <c r="S2044" s="27"/>
      <c r="T2044" s="27"/>
      <c r="U2044" s="27"/>
      <c r="V2044" s="27"/>
      <c r="W2044" s="27"/>
      <c r="X2044" s="27"/>
      <c r="Y2044" s="27"/>
      <c r="Z2044" s="27"/>
      <c r="AA2044" s="27"/>
      <c r="AB2044" s="27"/>
      <c r="AC2044" s="27"/>
      <c r="AD2044" s="27"/>
      <c r="AI2044">
        <f t="shared" si="808"/>
        <v>0</v>
      </c>
      <c r="AJ2044">
        <f t="shared" si="809"/>
        <v>0</v>
      </c>
      <c r="AK2044">
        <f t="shared" si="810"/>
        <v>0</v>
      </c>
      <c r="AL2044">
        <f t="shared" si="793"/>
        <v>0</v>
      </c>
      <c r="AM2044">
        <f t="shared" si="794"/>
        <v>0</v>
      </c>
      <c r="AN2044">
        <f t="shared" si="795"/>
        <v>0</v>
      </c>
      <c r="AO2044">
        <f t="shared" si="796"/>
        <v>0</v>
      </c>
      <c r="AP2044">
        <f t="shared" si="797"/>
        <v>0</v>
      </c>
      <c r="AQ2044">
        <f t="shared" si="798"/>
        <v>0</v>
      </c>
      <c r="AR2044">
        <f t="shared" si="799"/>
        <v>0</v>
      </c>
      <c r="AS2044">
        <f t="shared" si="800"/>
        <v>0</v>
      </c>
      <c r="AT2044">
        <f t="shared" si="801"/>
        <v>0</v>
      </c>
      <c r="AU2044">
        <f t="shared" si="802"/>
        <v>0</v>
      </c>
      <c r="AV2044">
        <f t="shared" si="803"/>
        <v>0</v>
      </c>
      <c r="AW2044">
        <f t="shared" si="804"/>
        <v>0</v>
      </c>
      <c r="AX2044">
        <f t="shared" si="805"/>
        <v>0</v>
      </c>
      <c r="AY2044">
        <f t="shared" si="806"/>
        <v>0</v>
      </c>
      <c r="AZ2044">
        <f t="shared" si="807"/>
        <v>0</v>
      </c>
    </row>
    <row r="2045" spans="1:52" ht="15" customHeight="1">
      <c r="A2045" s="245"/>
      <c r="B2045" s="9"/>
      <c r="C2045" s="270" t="s">
        <v>1244</v>
      </c>
      <c r="D2045" s="389" t="str">
        <f t="shared" si="811"/>
        <v/>
      </c>
      <c r="E2045" s="390"/>
      <c r="F2045" s="391"/>
      <c r="G2045" s="480" t="str">
        <f t="shared" si="812"/>
        <v/>
      </c>
      <c r="H2045" s="481"/>
      <c r="I2045" s="481"/>
      <c r="J2045" s="481"/>
      <c r="K2045" s="481"/>
      <c r="L2045" s="482"/>
      <c r="M2045" s="27"/>
      <c r="N2045" s="27"/>
      <c r="O2045" s="27"/>
      <c r="P2045" s="27"/>
      <c r="Q2045" s="27"/>
      <c r="R2045" s="27"/>
      <c r="S2045" s="27"/>
      <c r="T2045" s="27"/>
      <c r="U2045" s="27"/>
      <c r="V2045" s="27"/>
      <c r="W2045" s="27"/>
      <c r="X2045" s="27"/>
      <c r="Y2045" s="27"/>
      <c r="Z2045" s="27"/>
      <c r="AA2045" s="27"/>
      <c r="AB2045" s="27"/>
      <c r="AC2045" s="27"/>
      <c r="AD2045" s="27"/>
      <c r="AI2045">
        <f t="shared" si="808"/>
        <v>0</v>
      </c>
      <c r="AJ2045">
        <f t="shared" si="809"/>
        <v>0</v>
      </c>
      <c r="AK2045">
        <f t="shared" si="810"/>
        <v>0</v>
      </c>
      <c r="AL2045">
        <f t="shared" si="793"/>
        <v>0</v>
      </c>
      <c r="AM2045">
        <f t="shared" si="794"/>
        <v>0</v>
      </c>
      <c r="AN2045">
        <f t="shared" si="795"/>
        <v>0</v>
      </c>
      <c r="AO2045">
        <f t="shared" si="796"/>
        <v>0</v>
      </c>
      <c r="AP2045">
        <f t="shared" si="797"/>
        <v>0</v>
      </c>
      <c r="AQ2045">
        <f t="shared" si="798"/>
        <v>0</v>
      </c>
      <c r="AR2045">
        <f t="shared" si="799"/>
        <v>0</v>
      </c>
      <c r="AS2045">
        <f t="shared" si="800"/>
        <v>0</v>
      </c>
      <c r="AT2045">
        <f t="shared" si="801"/>
        <v>0</v>
      </c>
      <c r="AU2045">
        <f t="shared" si="802"/>
        <v>0</v>
      </c>
      <c r="AV2045">
        <f t="shared" si="803"/>
        <v>0</v>
      </c>
      <c r="AW2045">
        <f t="shared" si="804"/>
        <v>0</v>
      </c>
      <c r="AX2045">
        <f t="shared" si="805"/>
        <v>0</v>
      </c>
      <c r="AY2045">
        <f t="shared" si="806"/>
        <v>0</v>
      </c>
      <c r="AZ2045">
        <f t="shared" si="807"/>
        <v>0</v>
      </c>
    </row>
    <row r="2046" spans="1:52" ht="15" customHeight="1">
      <c r="A2046" s="245"/>
      <c r="B2046" s="9"/>
      <c r="C2046" s="270" t="s">
        <v>1245</v>
      </c>
      <c r="D2046" s="389" t="str">
        <f t="shared" si="811"/>
        <v/>
      </c>
      <c r="E2046" s="390"/>
      <c r="F2046" s="391"/>
      <c r="G2046" s="480" t="str">
        <f t="shared" si="812"/>
        <v/>
      </c>
      <c r="H2046" s="481"/>
      <c r="I2046" s="481"/>
      <c r="J2046" s="481"/>
      <c r="K2046" s="481"/>
      <c r="L2046" s="482"/>
      <c r="M2046" s="27"/>
      <c r="N2046" s="27"/>
      <c r="O2046" s="27"/>
      <c r="P2046" s="27"/>
      <c r="Q2046" s="27"/>
      <c r="R2046" s="27"/>
      <c r="S2046" s="27"/>
      <c r="T2046" s="27"/>
      <c r="U2046" s="27"/>
      <c r="V2046" s="27"/>
      <c r="W2046" s="27"/>
      <c r="X2046" s="27"/>
      <c r="Y2046" s="27"/>
      <c r="Z2046" s="27"/>
      <c r="AA2046" s="27"/>
      <c r="AB2046" s="27"/>
      <c r="AC2046" s="27"/>
      <c r="AD2046" s="27"/>
      <c r="AI2046">
        <f t="shared" si="808"/>
        <v>0</v>
      </c>
      <c r="AJ2046">
        <f t="shared" si="809"/>
        <v>0</v>
      </c>
      <c r="AK2046">
        <f t="shared" si="810"/>
        <v>0</v>
      </c>
      <c r="AL2046">
        <f t="shared" si="793"/>
        <v>0</v>
      </c>
      <c r="AM2046">
        <f t="shared" si="794"/>
        <v>0</v>
      </c>
      <c r="AN2046">
        <f t="shared" si="795"/>
        <v>0</v>
      </c>
      <c r="AO2046">
        <f t="shared" si="796"/>
        <v>0</v>
      </c>
      <c r="AP2046">
        <f t="shared" si="797"/>
        <v>0</v>
      </c>
      <c r="AQ2046">
        <f t="shared" si="798"/>
        <v>0</v>
      </c>
      <c r="AR2046">
        <f t="shared" si="799"/>
        <v>0</v>
      </c>
      <c r="AS2046">
        <f t="shared" si="800"/>
        <v>0</v>
      </c>
      <c r="AT2046">
        <f t="shared" si="801"/>
        <v>0</v>
      </c>
      <c r="AU2046">
        <f t="shared" si="802"/>
        <v>0</v>
      </c>
      <c r="AV2046">
        <f t="shared" si="803"/>
        <v>0</v>
      </c>
      <c r="AW2046">
        <f t="shared" si="804"/>
        <v>0</v>
      </c>
      <c r="AX2046">
        <f t="shared" si="805"/>
        <v>0</v>
      </c>
      <c r="AY2046">
        <f t="shared" si="806"/>
        <v>0</v>
      </c>
      <c r="AZ2046">
        <f t="shared" si="807"/>
        <v>0</v>
      </c>
    </row>
    <row r="2047" spans="1:52" ht="15" customHeight="1">
      <c r="A2047" s="245"/>
      <c r="B2047" s="9"/>
      <c r="C2047" s="270" t="s">
        <v>1246</v>
      </c>
      <c r="D2047" s="389" t="str">
        <f t="shared" si="811"/>
        <v/>
      </c>
      <c r="E2047" s="390"/>
      <c r="F2047" s="391"/>
      <c r="G2047" s="480" t="str">
        <f t="shared" si="812"/>
        <v/>
      </c>
      <c r="H2047" s="481"/>
      <c r="I2047" s="481"/>
      <c r="J2047" s="481"/>
      <c r="K2047" s="481"/>
      <c r="L2047" s="482"/>
      <c r="M2047" s="27"/>
      <c r="N2047" s="27"/>
      <c r="O2047" s="27"/>
      <c r="P2047" s="27"/>
      <c r="Q2047" s="27"/>
      <c r="R2047" s="27"/>
      <c r="S2047" s="27"/>
      <c r="T2047" s="27"/>
      <c r="U2047" s="27"/>
      <c r="V2047" s="27"/>
      <c r="W2047" s="27"/>
      <c r="X2047" s="27"/>
      <c r="Y2047" s="27"/>
      <c r="Z2047" s="27"/>
      <c r="AA2047" s="27"/>
      <c r="AB2047" s="27"/>
      <c r="AC2047" s="27"/>
      <c r="AD2047" s="27"/>
      <c r="AI2047">
        <f t="shared" si="808"/>
        <v>0</v>
      </c>
      <c r="AJ2047">
        <f t="shared" si="809"/>
        <v>0</v>
      </c>
      <c r="AK2047">
        <f t="shared" si="810"/>
        <v>0</v>
      </c>
      <c r="AL2047">
        <f t="shared" si="793"/>
        <v>0</v>
      </c>
      <c r="AM2047">
        <f t="shared" si="794"/>
        <v>0</v>
      </c>
      <c r="AN2047">
        <f t="shared" si="795"/>
        <v>0</v>
      </c>
      <c r="AO2047">
        <f t="shared" si="796"/>
        <v>0</v>
      </c>
      <c r="AP2047">
        <f t="shared" si="797"/>
        <v>0</v>
      </c>
      <c r="AQ2047">
        <f t="shared" si="798"/>
        <v>0</v>
      </c>
      <c r="AR2047">
        <f t="shared" si="799"/>
        <v>0</v>
      </c>
      <c r="AS2047">
        <f t="shared" si="800"/>
        <v>0</v>
      </c>
      <c r="AT2047">
        <f t="shared" si="801"/>
        <v>0</v>
      </c>
      <c r="AU2047">
        <f t="shared" si="802"/>
        <v>0</v>
      </c>
      <c r="AV2047">
        <f t="shared" si="803"/>
        <v>0</v>
      </c>
      <c r="AW2047">
        <f t="shared" si="804"/>
        <v>0</v>
      </c>
      <c r="AX2047">
        <f t="shared" si="805"/>
        <v>0</v>
      </c>
      <c r="AY2047">
        <f t="shared" si="806"/>
        <v>0</v>
      </c>
      <c r="AZ2047">
        <f t="shared" si="807"/>
        <v>0</v>
      </c>
    </row>
    <row r="2048" spans="1:52" ht="15" customHeight="1">
      <c r="A2048" s="245"/>
      <c r="B2048" s="9"/>
      <c r="C2048" s="270" t="s">
        <v>1247</v>
      </c>
      <c r="D2048" s="389" t="str">
        <f t="shared" si="811"/>
        <v/>
      </c>
      <c r="E2048" s="390"/>
      <c r="F2048" s="391"/>
      <c r="G2048" s="480" t="str">
        <f t="shared" si="812"/>
        <v/>
      </c>
      <c r="H2048" s="481"/>
      <c r="I2048" s="481"/>
      <c r="J2048" s="481"/>
      <c r="K2048" s="481"/>
      <c r="L2048" s="482"/>
      <c r="M2048" s="27"/>
      <c r="N2048" s="27"/>
      <c r="O2048" s="27"/>
      <c r="P2048" s="27"/>
      <c r="Q2048" s="27"/>
      <c r="R2048" s="27"/>
      <c r="S2048" s="27"/>
      <c r="T2048" s="27"/>
      <c r="U2048" s="27"/>
      <c r="V2048" s="27"/>
      <c r="W2048" s="27"/>
      <c r="X2048" s="27"/>
      <c r="Y2048" s="27"/>
      <c r="Z2048" s="27"/>
      <c r="AA2048" s="27"/>
      <c r="AB2048" s="27"/>
      <c r="AC2048" s="27"/>
      <c r="AD2048" s="27"/>
      <c r="AI2048">
        <f t="shared" si="808"/>
        <v>0</v>
      </c>
      <c r="AJ2048">
        <f t="shared" si="809"/>
        <v>0</v>
      </c>
      <c r="AK2048">
        <f t="shared" si="810"/>
        <v>0</v>
      </c>
      <c r="AL2048">
        <f t="shared" si="793"/>
        <v>0</v>
      </c>
      <c r="AM2048">
        <f t="shared" si="794"/>
        <v>0</v>
      </c>
      <c r="AN2048">
        <f t="shared" si="795"/>
        <v>0</v>
      </c>
      <c r="AO2048">
        <f t="shared" si="796"/>
        <v>0</v>
      </c>
      <c r="AP2048">
        <f t="shared" si="797"/>
        <v>0</v>
      </c>
      <c r="AQ2048">
        <f t="shared" si="798"/>
        <v>0</v>
      </c>
      <c r="AR2048">
        <f t="shared" si="799"/>
        <v>0</v>
      </c>
      <c r="AS2048">
        <f t="shared" si="800"/>
        <v>0</v>
      </c>
      <c r="AT2048">
        <f t="shared" si="801"/>
        <v>0</v>
      </c>
      <c r="AU2048">
        <f t="shared" si="802"/>
        <v>0</v>
      </c>
      <c r="AV2048">
        <f t="shared" si="803"/>
        <v>0</v>
      </c>
      <c r="AW2048">
        <f t="shared" si="804"/>
        <v>0</v>
      </c>
      <c r="AX2048">
        <f t="shared" si="805"/>
        <v>0</v>
      </c>
      <c r="AY2048">
        <f t="shared" si="806"/>
        <v>0</v>
      </c>
      <c r="AZ2048">
        <f t="shared" si="807"/>
        <v>0</v>
      </c>
    </row>
    <row r="2049" spans="1:52" ht="15" customHeight="1">
      <c r="A2049" s="245"/>
      <c r="B2049" s="9"/>
      <c r="C2049" s="270" t="s">
        <v>1248</v>
      </c>
      <c r="D2049" s="389" t="str">
        <f t="shared" si="811"/>
        <v/>
      </c>
      <c r="E2049" s="390"/>
      <c r="F2049" s="391"/>
      <c r="G2049" s="480" t="str">
        <f t="shared" si="812"/>
        <v/>
      </c>
      <c r="H2049" s="481"/>
      <c r="I2049" s="481"/>
      <c r="J2049" s="481"/>
      <c r="K2049" s="481"/>
      <c r="L2049" s="482"/>
      <c r="M2049" s="27"/>
      <c r="N2049" s="27"/>
      <c r="O2049" s="27"/>
      <c r="P2049" s="27"/>
      <c r="Q2049" s="27"/>
      <c r="R2049" s="27"/>
      <c r="S2049" s="27"/>
      <c r="T2049" s="27"/>
      <c r="U2049" s="27"/>
      <c r="V2049" s="27"/>
      <c r="W2049" s="27"/>
      <c r="X2049" s="27"/>
      <c r="Y2049" s="27"/>
      <c r="Z2049" s="27"/>
      <c r="AA2049" s="27"/>
      <c r="AB2049" s="27"/>
      <c r="AC2049" s="27"/>
      <c r="AD2049" s="27"/>
      <c r="AI2049">
        <f t="shared" si="808"/>
        <v>0</v>
      </c>
      <c r="AJ2049">
        <f t="shared" si="809"/>
        <v>0</v>
      </c>
      <c r="AK2049">
        <f t="shared" si="810"/>
        <v>0</v>
      </c>
      <c r="AL2049">
        <f t="shared" si="793"/>
        <v>0</v>
      </c>
      <c r="AM2049">
        <f t="shared" si="794"/>
        <v>0</v>
      </c>
      <c r="AN2049">
        <f t="shared" si="795"/>
        <v>0</v>
      </c>
      <c r="AO2049">
        <f t="shared" si="796"/>
        <v>0</v>
      </c>
      <c r="AP2049">
        <f t="shared" si="797"/>
        <v>0</v>
      </c>
      <c r="AQ2049">
        <f t="shared" si="798"/>
        <v>0</v>
      </c>
      <c r="AR2049">
        <f t="shared" si="799"/>
        <v>0</v>
      </c>
      <c r="AS2049">
        <f t="shared" si="800"/>
        <v>0</v>
      </c>
      <c r="AT2049">
        <f t="shared" si="801"/>
        <v>0</v>
      </c>
      <c r="AU2049">
        <f t="shared" si="802"/>
        <v>0</v>
      </c>
      <c r="AV2049">
        <f t="shared" si="803"/>
        <v>0</v>
      </c>
      <c r="AW2049">
        <f t="shared" si="804"/>
        <v>0</v>
      </c>
      <c r="AX2049">
        <f t="shared" si="805"/>
        <v>0</v>
      </c>
      <c r="AY2049">
        <f t="shared" si="806"/>
        <v>0</v>
      </c>
      <c r="AZ2049">
        <f t="shared" si="807"/>
        <v>0</v>
      </c>
    </row>
    <row r="2050" spans="1:52" ht="15" customHeight="1">
      <c r="A2050" s="245"/>
      <c r="B2050" s="9"/>
      <c r="C2050" s="270" t="s">
        <v>1249</v>
      </c>
      <c r="D2050" s="389" t="str">
        <f t="shared" si="811"/>
        <v/>
      </c>
      <c r="E2050" s="390"/>
      <c r="F2050" s="391"/>
      <c r="G2050" s="480" t="str">
        <f t="shared" si="812"/>
        <v/>
      </c>
      <c r="H2050" s="481"/>
      <c r="I2050" s="481"/>
      <c r="J2050" s="481"/>
      <c r="K2050" s="481"/>
      <c r="L2050" s="482"/>
      <c r="M2050" s="27"/>
      <c r="N2050" s="27"/>
      <c r="O2050" s="27"/>
      <c r="P2050" s="27"/>
      <c r="Q2050" s="27"/>
      <c r="R2050" s="27"/>
      <c r="S2050" s="27"/>
      <c r="T2050" s="27"/>
      <c r="U2050" s="27"/>
      <c r="V2050" s="27"/>
      <c r="W2050" s="27"/>
      <c r="X2050" s="27"/>
      <c r="Y2050" s="27"/>
      <c r="Z2050" s="27"/>
      <c r="AA2050" s="27"/>
      <c r="AB2050" s="27"/>
      <c r="AC2050" s="27"/>
      <c r="AD2050" s="27"/>
      <c r="AI2050">
        <f t="shared" si="808"/>
        <v>0</v>
      </c>
      <c r="AJ2050">
        <f t="shared" si="809"/>
        <v>0</v>
      </c>
      <c r="AK2050">
        <f t="shared" si="810"/>
        <v>0</v>
      </c>
      <c r="AL2050">
        <f t="shared" si="793"/>
        <v>0</v>
      </c>
      <c r="AM2050">
        <f t="shared" si="794"/>
        <v>0</v>
      </c>
      <c r="AN2050">
        <f t="shared" si="795"/>
        <v>0</v>
      </c>
      <c r="AO2050">
        <f t="shared" si="796"/>
        <v>0</v>
      </c>
      <c r="AP2050">
        <f t="shared" si="797"/>
        <v>0</v>
      </c>
      <c r="AQ2050">
        <f t="shared" si="798"/>
        <v>0</v>
      </c>
      <c r="AR2050">
        <f t="shared" si="799"/>
        <v>0</v>
      </c>
      <c r="AS2050">
        <f t="shared" si="800"/>
        <v>0</v>
      </c>
      <c r="AT2050">
        <f t="shared" si="801"/>
        <v>0</v>
      </c>
      <c r="AU2050">
        <f t="shared" si="802"/>
        <v>0</v>
      </c>
      <c r="AV2050">
        <f t="shared" si="803"/>
        <v>0</v>
      </c>
      <c r="AW2050">
        <f t="shared" si="804"/>
        <v>0</v>
      </c>
      <c r="AX2050">
        <f t="shared" si="805"/>
        <v>0</v>
      </c>
      <c r="AY2050">
        <f t="shared" si="806"/>
        <v>0</v>
      </c>
      <c r="AZ2050">
        <f t="shared" si="807"/>
        <v>0</v>
      </c>
    </row>
    <row r="2051" spans="1:52" ht="15" customHeight="1">
      <c r="A2051" s="245"/>
      <c r="B2051" s="9"/>
      <c r="C2051" s="270" t="s">
        <v>1250</v>
      </c>
      <c r="D2051" s="389" t="str">
        <f t="shared" si="811"/>
        <v/>
      </c>
      <c r="E2051" s="390"/>
      <c r="F2051" s="391"/>
      <c r="G2051" s="480" t="str">
        <f t="shared" si="812"/>
        <v/>
      </c>
      <c r="H2051" s="481"/>
      <c r="I2051" s="481"/>
      <c r="J2051" s="481"/>
      <c r="K2051" s="481"/>
      <c r="L2051" s="482"/>
      <c r="M2051" s="27"/>
      <c r="N2051" s="27"/>
      <c r="O2051" s="27"/>
      <c r="P2051" s="27"/>
      <c r="Q2051" s="27"/>
      <c r="R2051" s="27"/>
      <c r="S2051" s="27"/>
      <c r="T2051" s="27"/>
      <c r="U2051" s="27"/>
      <c r="V2051" s="27"/>
      <c r="W2051" s="27"/>
      <c r="X2051" s="27"/>
      <c r="Y2051" s="27"/>
      <c r="Z2051" s="27"/>
      <c r="AA2051" s="27"/>
      <c r="AB2051" s="27"/>
      <c r="AC2051" s="27"/>
      <c r="AD2051" s="27"/>
      <c r="AI2051">
        <f t="shared" si="808"/>
        <v>0</v>
      </c>
      <c r="AJ2051">
        <f t="shared" si="809"/>
        <v>0</v>
      </c>
      <c r="AK2051">
        <f t="shared" si="810"/>
        <v>0</v>
      </c>
      <c r="AL2051">
        <f t="shared" si="793"/>
        <v>0</v>
      </c>
      <c r="AM2051">
        <f t="shared" si="794"/>
        <v>0</v>
      </c>
      <c r="AN2051">
        <f t="shared" si="795"/>
        <v>0</v>
      </c>
      <c r="AO2051">
        <f t="shared" si="796"/>
        <v>0</v>
      </c>
      <c r="AP2051">
        <f t="shared" si="797"/>
        <v>0</v>
      </c>
      <c r="AQ2051">
        <f t="shared" si="798"/>
        <v>0</v>
      </c>
      <c r="AR2051">
        <f t="shared" si="799"/>
        <v>0</v>
      </c>
      <c r="AS2051">
        <f t="shared" si="800"/>
        <v>0</v>
      </c>
      <c r="AT2051">
        <f t="shared" si="801"/>
        <v>0</v>
      </c>
      <c r="AU2051">
        <f t="shared" si="802"/>
        <v>0</v>
      </c>
      <c r="AV2051">
        <f t="shared" si="803"/>
        <v>0</v>
      </c>
      <c r="AW2051">
        <f t="shared" si="804"/>
        <v>0</v>
      </c>
      <c r="AX2051">
        <f t="shared" si="805"/>
        <v>0</v>
      </c>
      <c r="AY2051">
        <f t="shared" si="806"/>
        <v>0</v>
      </c>
      <c r="AZ2051">
        <f t="shared" si="807"/>
        <v>0</v>
      </c>
    </row>
    <row r="2052" spans="1:52" ht="15" customHeight="1">
      <c r="A2052" s="245"/>
      <c r="B2052" s="9"/>
      <c r="C2052" s="270" t="s">
        <v>1251</v>
      </c>
      <c r="D2052" s="389" t="str">
        <f t="shared" si="811"/>
        <v/>
      </c>
      <c r="E2052" s="390"/>
      <c r="F2052" s="391"/>
      <c r="G2052" s="480" t="str">
        <f t="shared" si="812"/>
        <v/>
      </c>
      <c r="H2052" s="481"/>
      <c r="I2052" s="481"/>
      <c r="J2052" s="481"/>
      <c r="K2052" s="481"/>
      <c r="L2052" s="482"/>
      <c r="M2052" s="27"/>
      <c r="N2052" s="27"/>
      <c r="O2052" s="27"/>
      <c r="P2052" s="27"/>
      <c r="Q2052" s="27"/>
      <c r="R2052" s="27"/>
      <c r="S2052" s="27"/>
      <c r="T2052" s="27"/>
      <c r="U2052" s="27"/>
      <c r="V2052" s="27"/>
      <c r="W2052" s="27"/>
      <c r="X2052" s="27"/>
      <c r="Y2052" s="27"/>
      <c r="Z2052" s="27"/>
      <c r="AA2052" s="27"/>
      <c r="AB2052" s="27"/>
      <c r="AC2052" s="27"/>
      <c r="AD2052" s="27"/>
      <c r="AI2052">
        <f t="shared" si="808"/>
        <v>0</v>
      </c>
      <c r="AJ2052">
        <f t="shared" si="809"/>
        <v>0</v>
      </c>
      <c r="AK2052">
        <f t="shared" si="810"/>
        <v>0</v>
      </c>
      <c r="AL2052">
        <f t="shared" si="793"/>
        <v>0</v>
      </c>
      <c r="AM2052">
        <f t="shared" si="794"/>
        <v>0</v>
      </c>
      <c r="AN2052">
        <f t="shared" si="795"/>
        <v>0</v>
      </c>
      <c r="AO2052">
        <f t="shared" si="796"/>
        <v>0</v>
      </c>
      <c r="AP2052">
        <f t="shared" si="797"/>
        <v>0</v>
      </c>
      <c r="AQ2052">
        <f t="shared" si="798"/>
        <v>0</v>
      </c>
      <c r="AR2052">
        <f t="shared" si="799"/>
        <v>0</v>
      </c>
      <c r="AS2052">
        <f t="shared" si="800"/>
        <v>0</v>
      </c>
      <c r="AT2052">
        <f t="shared" si="801"/>
        <v>0</v>
      </c>
      <c r="AU2052">
        <f t="shared" si="802"/>
        <v>0</v>
      </c>
      <c r="AV2052">
        <f t="shared" si="803"/>
        <v>0</v>
      </c>
      <c r="AW2052">
        <f t="shared" si="804"/>
        <v>0</v>
      </c>
      <c r="AX2052">
        <f t="shared" si="805"/>
        <v>0</v>
      </c>
      <c r="AY2052">
        <f t="shared" si="806"/>
        <v>0</v>
      </c>
      <c r="AZ2052">
        <f t="shared" si="807"/>
        <v>0</v>
      </c>
    </row>
    <row r="2053" spans="1:52" ht="15" customHeight="1">
      <c r="A2053" s="245"/>
      <c r="B2053" s="9"/>
      <c r="C2053" s="270" t="s">
        <v>1252</v>
      </c>
      <c r="D2053" s="389" t="str">
        <f t="shared" si="811"/>
        <v/>
      </c>
      <c r="E2053" s="390"/>
      <c r="F2053" s="391"/>
      <c r="G2053" s="480" t="str">
        <f t="shared" si="812"/>
        <v/>
      </c>
      <c r="H2053" s="481"/>
      <c r="I2053" s="481"/>
      <c r="J2053" s="481"/>
      <c r="K2053" s="481"/>
      <c r="L2053" s="482"/>
      <c r="M2053" s="27"/>
      <c r="N2053" s="27"/>
      <c r="O2053" s="27"/>
      <c r="P2053" s="27"/>
      <c r="Q2053" s="27"/>
      <c r="R2053" s="27"/>
      <c r="S2053" s="27"/>
      <c r="T2053" s="27"/>
      <c r="U2053" s="27"/>
      <c r="V2053" s="27"/>
      <c r="W2053" s="27"/>
      <c r="X2053" s="27"/>
      <c r="Y2053" s="27"/>
      <c r="Z2053" s="27"/>
      <c r="AA2053" s="27"/>
      <c r="AB2053" s="27"/>
      <c r="AC2053" s="27"/>
      <c r="AD2053" s="27"/>
      <c r="AI2053">
        <f t="shared" si="808"/>
        <v>0</v>
      </c>
      <c r="AJ2053">
        <f t="shared" si="809"/>
        <v>0</v>
      </c>
      <c r="AK2053">
        <f t="shared" si="810"/>
        <v>0</v>
      </c>
      <c r="AL2053">
        <f t="shared" si="793"/>
        <v>0</v>
      </c>
      <c r="AM2053">
        <f t="shared" si="794"/>
        <v>0</v>
      </c>
      <c r="AN2053">
        <f t="shared" si="795"/>
        <v>0</v>
      </c>
      <c r="AO2053">
        <f t="shared" si="796"/>
        <v>0</v>
      </c>
      <c r="AP2053">
        <f t="shared" si="797"/>
        <v>0</v>
      </c>
      <c r="AQ2053">
        <f t="shared" si="798"/>
        <v>0</v>
      </c>
      <c r="AR2053">
        <f t="shared" si="799"/>
        <v>0</v>
      </c>
      <c r="AS2053">
        <f t="shared" si="800"/>
        <v>0</v>
      </c>
      <c r="AT2053">
        <f t="shared" si="801"/>
        <v>0</v>
      </c>
      <c r="AU2053">
        <f t="shared" si="802"/>
        <v>0</v>
      </c>
      <c r="AV2053">
        <f t="shared" si="803"/>
        <v>0</v>
      </c>
      <c r="AW2053">
        <f t="shared" si="804"/>
        <v>0</v>
      </c>
      <c r="AX2053">
        <f t="shared" si="805"/>
        <v>0</v>
      </c>
      <c r="AY2053">
        <f t="shared" si="806"/>
        <v>0</v>
      </c>
      <c r="AZ2053">
        <f t="shared" si="807"/>
        <v>0</v>
      </c>
    </row>
    <row r="2054" spans="1:52" ht="15" customHeight="1">
      <c r="A2054" s="245"/>
      <c r="B2054" s="9"/>
      <c r="C2054" s="270" t="s">
        <v>1253</v>
      </c>
      <c r="D2054" s="389" t="str">
        <f t="shared" si="811"/>
        <v/>
      </c>
      <c r="E2054" s="390"/>
      <c r="F2054" s="391"/>
      <c r="G2054" s="480" t="str">
        <f t="shared" si="812"/>
        <v/>
      </c>
      <c r="H2054" s="481"/>
      <c r="I2054" s="481"/>
      <c r="J2054" s="481"/>
      <c r="K2054" s="481"/>
      <c r="L2054" s="482"/>
      <c r="M2054" s="27"/>
      <c r="N2054" s="27"/>
      <c r="O2054" s="27"/>
      <c r="P2054" s="27"/>
      <c r="Q2054" s="27"/>
      <c r="R2054" s="27"/>
      <c r="S2054" s="27"/>
      <c r="T2054" s="27"/>
      <c r="U2054" s="27"/>
      <c r="V2054" s="27"/>
      <c r="W2054" s="27"/>
      <c r="X2054" s="27"/>
      <c r="Y2054" s="27"/>
      <c r="Z2054" s="27"/>
      <c r="AA2054" s="27"/>
      <c r="AB2054" s="27"/>
      <c r="AC2054" s="27"/>
      <c r="AD2054" s="27"/>
      <c r="AI2054">
        <f t="shared" si="808"/>
        <v>0</v>
      </c>
      <c r="AJ2054">
        <f t="shared" si="809"/>
        <v>0</v>
      </c>
      <c r="AK2054">
        <f t="shared" si="810"/>
        <v>0</v>
      </c>
      <c r="AL2054">
        <f t="shared" si="793"/>
        <v>0</v>
      </c>
      <c r="AM2054">
        <f t="shared" si="794"/>
        <v>0</v>
      </c>
      <c r="AN2054">
        <f t="shared" si="795"/>
        <v>0</v>
      </c>
      <c r="AO2054">
        <f t="shared" si="796"/>
        <v>0</v>
      </c>
      <c r="AP2054">
        <f t="shared" si="797"/>
        <v>0</v>
      </c>
      <c r="AQ2054">
        <f t="shared" si="798"/>
        <v>0</v>
      </c>
      <c r="AR2054">
        <f t="shared" si="799"/>
        <v>0</v>
      </c>
      <c r="AS2054">
        <f t="shared" si="800"/>
        <v>0</v>
      </c>
      <c r="AT2054">
        <f t="shared" si="801"/>
        <v>0</v>
      </c>
      <c r="AU2054">
        <f t="shared" si="802"/>
        <v>0</v>
      </c>
      <c r="AV2054">
        <f t="shared" si="803"/>
        <v>0</v>
      </c>
      <c r="AW2054">
        <f t="shared" si="804"/>
        <v>0</v>
      </c>
      <c r="AX2054">
        <f t="shared" si="805"/>
        <v>0</v>
      </c>
      <c r="AY2054">
        <f t="shared" si="806"/>
        <v>0</v>
      </c>
      <c r="AZ2054">
        <f t="shared" si="807"/>
        <v>0</v>
      </c>
    </row>
    <row r="2055" spans="1:52" ht="15" customHeight="1">
      <c r="A2055" s="245"/>
      <c r="B2055" s="9"/>
      <c r="C2055" s="270" t="s">
        <v>1254</v>
      </c>
      <c r="D2055" s="389" t="str">
        <f t="shared" si="811"/>
        <v/>
      </c>
      <c r="E2055" s="390"/>
      <c r="F2055" s="391"/>
      <c r="G2055" s="480" t="str">
        <f t="shared" si="812"/>
        <v/>
      </c>
      <c r="H2055" s="481"/>
      <c r="I2055" s="481"/>
      <c r="J2055" s="481"/>
      <c r="K2055" s="481"/>
      <c r="L2055" s="482"/>
      <c r="M2055" s="27"/>
      <c r="N2055" s="27"/>
      <c r="O2055" s="27"/>
      <c r="P2055" s="27"/>
      <c r="Q2055" s="27"/>
      <c r="R2055" s="27"/>
      <c r="S2055" s="27"/>
      <c r="T2055" s="27"/>
      <c r="U2055" s="27"/>
      <c r="V2055" s="27"/>
      <c r="W2055" s="27"/>
      <c r="X2055" s="27"/>
      <c r="Y2055" s="27"/>
      <c r="Z2055" s="27"/>
      <c r="AA2055" s="27"/>
      <c r="AB2055" s="27"/>
      <c r="AC2055" s="27"/>
      <c r="AD2055" s="27"/>
      <c r="AI2055">
        <f t="shared" si="808"/>
        <v>0</v>
      </c>
      <c r="AJ2055">
        <f t="shared" si="809"/>
        <v>0</v>
      </c>
      <c r="AK2055">
        <f t="shared" si="810"/>
        <v>0</v>
      </c>
      <c r="AL2055">
        <f t="shared" si="793"/>
        <v>0</v>
      </c>
      <c r="AM2055">
        <f t="shared" si="794"/>
        <v>0</v>
      </c>
      <c r="AN2055">
        <f t="shared" si="795"/>
        <v>0</v>
      </c>
      <c r="AO2055">
        <f t="shared" si="796"/>
        <v>0</v>
      </c>
      <c r="AP2055">
        <f t="shared" si="797"/>
        <v>0</v>
      </c>
      <c r="AQ2055">
        <f t="shared" si="798"/>
        <v>0</v>
      </c>
      <c r="AR2055">
        <f t="shared" si="799"/>
        <v>0</v>
      </c>
      <c r="AS2055">
        <f t="shared" si="800"/>
        <v>0</v>
      </c>
      <c r="AT2055">
        <f t="shared" si="801"/>
        <v>0</v>
      </c>
      <c r="AU2055">
        <f t="shared" si="802"/>
        <v>0</v>
      </c>
      <c r="AV2055">
        <f t="shared" si="803"/>
        <v>0</v>
      </c>
      <c r="AW2055">
        <f t="shared" si="804"/>
        <v>0</v>
      </c>
      <c r="AX2055">
        <f t="shared" si="805"/>
        <v>0</v>
      </c>
      <c r="AY2055">
        <f t="shared" si="806"/>
        <v>0</v>
      </c>
      <c r="AZ2055">
        <f t="shared" si="807"/>
        <v>0</v>
      </c>
    </row>
    <row r="2056" spans="1:52" ht="15" customHeight="1">
      <c r="A2056" s="245"/>
      <c r="B2056" s="9"/>
      <c r="C2056" s="270" t="s">
        <v>1255</v>
      </c>
      <c r="D2056" s="389" t="str">
        <f t="shared" si="811"/>
        <v/>
      </c>
      <c r="E2056" s="390"/>
      <c r="F2056" s="391"/>
      <c r="G2056" s="480" t="str">
        <f t="shared" si="812"/>
        <v/>
      </c>
      <c r="H2056" s="481"/>
      <c r="I2056" s="481"/>
      <c r="J2056" s="481"/>
      <c r="K2056" s="481"/>
      <c r="L2056" s="482"/>
      <c r="M2056" s="27"/>
      <c r="N2056" s="27"/>
      <c r="O2056" s="27"/>
      <c r="P2056" s="27"/>
      <c r="Q2056" s="27"/>
      <c r="R2056" s="27"/>
      <c r="S2056" s="27"/>
      <c r="T2056" s="27"/>
      <c r="U2056" s="27"/>
      <c r="V2056" s="27"/>
      <c r="W2056" s="27"/>
      <c r="X2056" s="27"/>
      <c r="Y2056" s="27"/>
      <c r="Z2056" s="27"/>
      <c r="AA2056" s="27"/>
      <c r="AB2056" s="27"/>
      <c r="AC2056" s="27"/>
      <c r="AD2056" s="27"/>
      <c r="AI2056">
        <f t="shared" si="808"/>
        <v>0</v>
      </c>
      <c r="AJ2056">
        <f t="shared" si="809"/>
        <v>0</v>
      </c>
      <c r="AK2056">
        <f t="shared" si="810"/>
        <v>0</v>
      </c>
      <c r="AL2056">
        <f t="shared" si="793"/>
        <v>0</v>
      </c>
      <c r="AM2056">
        <f t="shared" si="794"/>
        <v>0</v>
      </c>
      <c r="AN2056">
        <f t="shared" si="795"/>
        <v>0</v>
      </c>
      <c r="AO2056">
        <f t="shared" si="796"/>
        <v>0</v>
      </c>
      <c r="AP2056">
        <f t="shared" si="797"/>
        <v>0</v>
      </c>
      <c r="AQ2056">
        <f t="shared" si="798"/>
        <v>0</v>
      </c>
      <c r="AR2056">
        <f t="shared" si="799"/>
        <v>0</v>
      </c>
      <c r="AS2056">
        <f t="shared" si="800"/>
        <v>0</v>
      </c>
      <c r="AT2056">
        <f t="shared" si="801"/>
        <v>0</v>
      </c>
      <c r="AU2056">
        <f t="shared" si="802"/>
        <v>0</v>
      </c>
      <c r="AV2056">
        <f t="shared" si="803"/>
        <v>0</v>
      </c>
      <c r="AW2056">
        <f t="shared" si="804"/>
        <v>0</v>
      </c>
      <c r="AX2056">
        <f t="shared" si="805"/>
        <v>0</v>
      </c>
      <c r="AY2056">
        <f t="shared" si="806"/>
        <v>0</v>
      </c>
      <c r="AZ2056">
        <f t="shared" si="807"/>
        <v>0</v>
      </c>
    </row>
    <row r="2057" spans="1:52" ht="15" customHeight="1">
      <c r="A2057" s="245"/>
      <c r="B2057" s="9"/>
      <c r="C2057" s="270" t="s">
        <v>1256</v>
      </c>
      <c r="D2057" s="389" t="str">
        <f t="shared" si="811"/>
        <v/>
      </c>
      <c r="E2057" s="390"/>
      <c r="F2057" s="391"/>
      <c r="G2057" s="480" t="str">
        <f t="shared" si="812"/>
        <v/>
      </c>
      <c r="H2057" s="481"/>
      <c r="I2057" s="481"/>
      <c r="J2057" s="481"/>
      <c r="K2057" s="481"/>
      <c r="L2057" s="482"/>
      <c r="M2057" s="27"/>
      <c r="N2057" s="27"/>
      <c r="O2057" s="27"/>
      <c r="P2057" s="27"/>
      <c r="Q2057" s="27"/>
      <c r="R2057" s="27"/>
      <c r="S2057" s="27"/>
      <c r="T2057" s="27"/>
      <c r="U2057" s="27"/>
      <c r="V2057" s="27"/>
      <c r="W2057" s="27"/>
      <c r="X2057" s="27"/>
      <c r="Y2057" s="27"/>
      <c r="Z2057" s="27"/>
      <c r="AA2057" s="27"/>
      <c r="AB2057" s="27"/>
      <c r="AC2057" s="27"/>
      <c r="AD2057" s="27"/>
      <c r="AI2057">
        <f t="shared" si="808"/>
        <v>0</v>
      </c>
      <c r="AJ2057">
        <f t="shared" si="809"/>
        <v>0</v>
      </c>
      <c r="AK2057">
        <f t="shared" si="810"/>
        <v>0</v>
      </c>
      <c r="AL2057">
        <f t="shared" si="793"/>
        <v>0</v>
      </c>
      <c r="AM2057">
        <f t="shared" si="794"/>
        <v>0</v>
      </c>
      <c r="AN2057">
        <f t="shared" si="795"/>
        <v>0</v>
      </c>
      <c r="AO2057">
        <f t="shared" si="796"/>
        <v>0</v>
      </c>
      <c r="AP2057">
        <f t="shared" si="797"/>
        <v>0</v>
      </c>
      <c r="AQ2057">
        <f t="shared" si="798"/>
        <v>0</v>
      </c>
      <c r="AR2057">
        <f t="shared" si="799"/>
        <v>0</v>
      </c>
      <c r="AS2057">
        <f t="shared" si="800"/>
        <v>0</v>
      </c>
      <c r="AT2057">
        <f t="shared" si="801"/>
        <v>0</v>
      </c>
      <c r="AU2057">
        <f t="shared" si="802"/>
        <v>0</v>
      </c>
      <c r="AV2057">
        <f t="shared" si="803"/>
        <v>0</v>
      </c>
      <c r="AW2057">
        <f t="shared" si="804"/>
        <v>0</v>
      </c>
      <c r="AX2057">
        <f t="shared" si="805"/>
        <v>0</v>
      </c>
      <c r="AY2057">
        <f t="shared" si="806"/>
        <v>0</v>
      </c>
      <c r="AZ2057">
        <f t="shared" si="807"/>
        <v>0</v>
      </c>
    </row>
    <row r="2058" spans="1:52" ht="15" customHeight="1">
      <c r="A2058" s="245"/>
      <c r="B2058" s="9"/>
      <c r="C2058" s="270" t="s">
        <v>1257</v>
      </c>
      <c r="D2058" s="389" t="str">
        <f t="shared" si="811"/>
        <v/>
      </c>
      <c r="E2058" s="390"/>
      <c r="F2058" s="391"/>
      <c r="G2058" s="480" t="str">
        <f t="shared" si="812"/>
        <v/>
      </c>
      <c r="H2058" s="481"/>
      <c r="I2058" s="481"/>
      <c r="J2058" s="481"/>
      <c r="K2058" s="481"/>
      <c r="L2058" s="482"/>
      <c r="M2058" s="27"/>
      <c r="N2058" s="27"/>
      <c r="O2058" s="27"/>
      <c r="P2058" s="27"/>
      <c r="Q2058" s="27"/>
      <c r="R2058" s="27"/>
      <c r="S2058" s="27"/>
      <c r="T2058" s="27"/>
      <c r="U2058" s="27"/>
      <c r="V2058" s="27"/>
      <c r="W2058" s="27"/>
      <c r="X2058" s="27"/>
      <c r="Y2058" s="27"/>
      <c r="Z2058" s="27"/>
      <c r="AA2058" s="27"/>
      <c r="AB2058" s="27"/>
      <c r="AC2058" s="27"/>
      <c r="AD2058" s="27"/>
      <c r="AI2058">
        <f t="shared" si="808"/>
        <v>0</v>
      </c>
      <c r="AJ2058">
        <f t="shared" si="809"/>
        <v>0</v>
      </c>
      <c r="AK2058">
        <f t="shared" si="810"/>
        <v>0</v>
      </c>
      <c r="AL2058">
        <f t="shared" si="793"/>
        <v>0</v>
      </c>
      <c r="AM2058">
        <f t="shared" si="794"/>
        <v>0</v>
      </c>
      <c r="AN2058">
        <f t="shared" si="795"/>
        <v>0</v>
      </c>
      <c r="AO2058">
        <f t="shared" si="796"/>
        <v>0</v>
      </c>
      <c r="AP2058">
        <f t="shared" si="797"/>
        <v>0</v>
      </c>
      <c r="AQ2058">
        <f t="shared" si="798"/>
        <v>0</v>
      </c>
      <c r="AR2058">
        <f t="shared" si="799"/>
        <v>0</v>
      </c>
      <c r="AS2058">
        <f t="shared" si="800"/>
        <v>0</v>
      </c>
      <c r="AT2058">
        <f t="shared" si="801"/>
        <v>0</v>
      </c>
      <c r="AU2058">
        <f t="shared" si="802"/>
        <v>0</v>
      </c>
      <c r="AV2058">
        <f t="shared" si="803"/>
        <v>0</v>
      </c>
      <c r="AW2058">
        <f t="shared" si="804"/>
        <v>0</v>
      </c>
      <c r="AX2058">
        <f t="shared" si="805"/>
        <v>0</v>
      </c>
      <c r="AY2058">
        <f t="shared" si="806"/>
        <v>0</v>
      </c>
      <c r="AZ2058">
        <f t="shared" si="807"/>
        <v>0</v>
      </c>
    </row>
    <row r="2059" spans="1:52" ht="15" customHeight="1">
      <c r="A2059" s="245"/>
      <c r="B2059" s="9"/>
      <c r="C2059" s="270" t="s">
        <v>1258</v>
      </c>
      <c r="D2059" s="389" t="str">
        <f t="shared" si="811"/>
        <v/>
      </c>
      <c r="E2059" s="390"/>
      <c r="F2059" s="391"/>
      <c r="G2059" s="480" t="str">
        <f t="shared" si="812"/>
        <v/>
      </c>
      <c r="H2059" s="481"/>
      <c r="I2059" s="481"/>
      <c r="J2059" s="481"/>
      <c r="K2059" s="481"/>
      <c r="L2059" s="482"/>
      <c r="M2059" s="27"/>
      <c r="N2059" s="27"/>
      <c r="O2059" s="27"/>
      <c r="P2059" s="27"/>
      <c r="Q2059" s="27"/>
      <c r="R2059" s="27"/>
      <c r="S2059" s="27"/>
      <c r="T2059" s="27"/>
      <c r="U2059" s="27"/>
      <c r="V2059" s="27"/>
      <c r="W2059" s="27"/>
      <c r="X2059" s="27"/>
      <c r="Y2059" s="27"/>
      <c r="Z2059" s="27"/>
      <c r="AA2059" s="27"/>
      <c r="AB2059" s="27"/>
      <c r="AC2059" s="27"/>
      <c r="AD2059" s="27"/>
      <c r="AI2059">
        <f t="shared" si="808"/>
        <v>0</v>
      </c>
      <c r="AJ2059">
        <f t="shared" si="809"/>
        <v>0</v>
      </c>
      <c r="AK2059">
        <f t="shared" si="810"/>
        <v>0</v>
      </c>
      <c r="AL2059">
        <f t="shared" si="793"/>
        <v>0</v>
      </c>
      <c r="AM2059">
        <f t="shared" si="794"/>
        <v>0</v>
      </c>
      <c r="AN2059">
        <f t="shared" si="795"/>
        <v>0</v>
      </c>
      <c r="AO2059">
        <f t="shared" si="796"/>
        <v>0</v>
      </c>
      <c r="AP2059">
        <f t="shared" si="797"/>
        <v>0</v>
      </c>
      <c r="AQ2059">
        <f t="shared" si="798"/>
        <v>0</v>
      </c>
      <c r="AR2059">
        <f t="shared" si="799"/>
        <v>0</v>
      </c>
      <c r="AS2059">
        <f t="shared" si="800"/>
        <v>0</v>
      </c>
      <c r="AT2059">
        <f t="shared" si="801"/>
        <v>0</v>
      </c>
      <c r="AU2059">
        <f t="shared" si="802"/>
        <v>0</v>
      </c>
      <c r="AV2059">
        <f t="shared" si="803"/>
        <v>0</v>
      </c>
      <c r="AW2059">
        <f t="shared" si="804"/>
        <v>0</v>
      </c>
      <c r="AX2059">
        <f t="shared" si="805"/>
        <v>0</v>
      </c>
      <c r="AY2059">
        <f t="shared" si="806"/>
        <v>0</v>
      </c>
      <c r="AZ2059">
        <f t="shared" si="807"/>
        <v>0</v>
      </c>
    </row>
    <row r="2060" spans="1:52" ht="15" customHeight="1">
      <c r="A2060" s="245"/>
      <c r="B2060" s="9"/>
      <c r="C2060" s="270" t="s">
        <v>1259</v>
      </c>
      <c r="D2060" s="389" t="str">
        <f t="shared" si="811"/>
        <v/>
      </c>
      <c r="E2060" s="390"/>
      <c r="F2060" s="391"/>
      <c r="G2060" s="480" t="str">
        <f t="shared" si="812"/>
        <v/>
      </c>
      <c r="H2060" s="481"/>
      <c r="I2060" s="481"/>
      <c r="J2060" s="481"/>
      <c r="K2060" s="481"/>
      <c r="L2060" s="482"/>
      <c r="M2060" s="27"/>
      <c r="N2060" s="27"/>
      <c r="O2060" s="27"/>
      <c r="P2060" s="27"/>
      <c r="Q2060" s="27"/>
      <c r="R2060" s="27"/>
      <c r="S2060" s="27"/>
      <c r="T2060" s="27"/>
      <c r="U2060" s="27"/>
      <c r="V2060" s="27"/>
      <c r="W2060" s="27"/>
      <c r="X2060" s="27"/>
      <c r="Y2060" s="27"/>
      <c r="Z2060" s="27"/>
      <c r="AA2060" s="27"/>
      <c r="AB2060" s="27"/>
      <c r="AC2060" s="27"/>
      <c r="AD2060" s="27"/>
      <c r="AI2060">
        <f t="shared" si="808"/>
        <v>0</v>
      </c>
      <c r="AJ2060">
        <f t="shared" si="809"/>
        <v>0</v>
      </c>
      <c r="AK2060">
        <f t="shared" si="810"/>
        <v>0</v>
      </c>
      <c r="AL2060">
        <f t="shared" si="793"/>
        <v>0</v>
      </c>
      <c r="AM2060">
        <f t="shared" si="794"/>
        <v>0</v>
      </c>
      <c r="AN2060">
        <f t="shared" si="795"/>
        <v>0</v>
      </c>
      <c r="AO2060">
        <f t="shared" si="796"/>
        <v>0</v>
      </c>
      <c r="AP2060">
        <f t="shared" si="797"/>
        <v>0</v>
      </c>
      <c r="AQ2060">
        <f t="shared" si="798"/>
        <v>0</v>
      </c>
      <c r="AR2060">
        <f t="shared" si="799"/>
        <v>0</v>
      </c>
      <c r="AS2060">
        <f t="shared" si="800"/>
        <v>0</v>
      </c>
      <c r="AT2060">
        <f t="shared" si="801"/>
        <v>0</v>
      </c>
      <c r="AU2060">
        <f t="shared" si="802"/>
        <v>0</v>
      </c>
      <c r="AV2060">
        <f t="shared" si="803"/>
        <v>0</v>
      </c>
      <c r="AW2060">
        <f t="shared" si="804"/>
        <v>0</v>
      </c>
      <c r="AX2060">
        <f t="shared" si="805"/>
        <v>0</v>
      </c>
      <c r="AY2060">
        <f t="shared" si="806"/>
        <v>0</v>
      </c>
      <c r="AZ2060">
        <f t="shared" si="807"/>
        <v>0</v>
      </c>
    </row>
    <row r="2061" spans="1:52" ht="15" customHeight="1">
      <c r="A2061" s="245"/>
      <c r="B2061" s="9"/>
      <c r="C2061" s="270" t="s">
        <v>1260</v>
      </c>
      <c r="D2061" s="389" t="str">
        <f t="shared" si="811"/>
        <v/>
      </c>
      <c r="E2061" s="390"/>
      <c r="F2061" s="391"/>
      <c r="G2061" s="480" t="str">
        <f t="shared" si="812"/>
        <v/>
      </c>
      <c r="H2061" s="481"/>
      <c r="I2061" s="481"/>
      <c r="J2061" s="481"/>
      <c r="K2061" s="481"/>
      <c r="L2061" s="482"/>
      <c r="M2061" s="27"/>
      <c r="N2061" s="27"/>
      <c r="O2061" s="27"/>
      <c r="P2061" s="27"/>
      <c r="Q2061" s="27"/>
      <c r="R2061" s="27"/>
      <c r="S2061" s="27"/>
      <c r="T2061" s="27"/>
      <c r="U2061" s="27"/>
      <c r="V2061" s="27"/>
      <c r="W2061" s="27"/>
      <c r="X2061" s="27"/>
      <c r="Y2061" s="27"/>
      <c r="Z2061" s="27"/>
      <c r="AA2061" s="27"/>
      <c r="AB2061" s="27"/>
      <c r="AC2061" s="27"/>
      <c r="AD2061" s="27"/>
      <c r="AI2061">
        <f t="shared" si="808"/>
        <v>0</v>
      </c>
      <c r="AJ2061">
        <f t="shared" si="809"/>
        <v>0</v>
      </c>
      <c r="AK2061">
        <f t="shared" si="810"/>
        <v>0</v>
      </c>
      <c r="AL2061">
        <f t="shared" si="793"/>
        <v>0</v>
      </c>
      <c r="AM2061">
        <f t="shared" si="794"/>
        <v>0</v>
      </c>
      <c r="AN2061">
        <f t="shared" si="795"/>
        <v>0</v>
      </c>
      <c r="AO2061">
        <f t="shared" si="796"/>
        <v>0</v>
      </c>
      <c r="AP2061">
        <f t="shared" si="797"/>
        <v>0</v>
      </c>
      <c r="AQ2061">
        <f t="shared" si="798"/>
        <v>0</v>
      </c>
      <c r="AR2061">
        <f t="shared" si="799"/>
        <v>0</v>
      </c>
      <c r="AS2061">
        <f t="shared" si="800"/>
        <v>0</v>
      </c>
      <c r="AT2061">
        <f t="shared" si="801"/>
        <v>0</v>
      </c>
      <c r="AU2061">
        <f t="shared" si="802"/>
        <v>0</v>
      </c>
      <c r="AV2061">
        <f t="shared" si="803"/>
        <v>0</v>
      </c>
      <c r="AW2061">
        <f t="shared" si="804"/>
        <v>0</v>
      </c>
      <c r="AX2061">
        <f t="shared" si="805"/>
        <v>0</v>
      </c>
      <c r="AY2061">
        <f t="shared" si="806"/>
        <v>0</v>
      </c>
      <c r="AZ2061">
        <f t="shared" si="807"/>
        <v>0</v>
      </c>
    </row>
    <row r="2062" spans="1:52" ht="15" customHeight="1">
      <c r="A2062" s="245"/>
      <c r="B2062" s="9"/>
      <c r="C2062" s="270" t="s">
        <v>1261</v>
      </c>
      <c r="D2062" s="389" t="str">
        <f t="shared" si="811"/>
        <v/>
      </c>
      <c r="E2062" s="390"/>
      <c r="F2062" s="391"/>
      <c r="G2062" s="480" t="str">
        <f t="shared" si="812"/>
        <v/>
      </c>
      <c r="H2062" s="481"/>
      <c r="I2062" s="481"/>
      <c r="J2062" s="481"/>
      <c r="K2062" s="481"/>
      <c r="L2062" s="482"/>
      <c r="M2062" s="27"/>
      <c r="N2062" s="27"/>
      <c r="O2062" s="27"/>
      <c r="P2062" s="27"/>
      <c r="Q2062" s="27"/>
      <c r="R2062" s="27"/>
      <c r="S2062" s="27"/>
      <c r="T2062" s="27"/>
      <c r="U2062" s="27"/>
      <c r="V2062" s="27"/>
      <c r="W2062" s="27"/>
      <c r="X2062" s="27"/>
      <c r="Y2062" s="27"/>
      <c r="Z2062" s="27"/>
      <c r="AA2062" s="27"/>
      <c r="AB2062" s="27"/>
      <c r="AC2062" s="27"/>
      <c r="AD2062" s="27"/>
      <c r="AI2062">
        <f t="shared" si="808"/>
        <v>0</v>
      </c>
      <c r="AJ2062">
        <f t="shared" si="809"/>
        <v>0</v>
      </c>
      <c r="AK2062">
        <f t="shared" si="810"/>
        <v>0</v>
      </c>
      <c r="AL2062">
        <f t="shared" si="793"/>
        <v>0</v>
      </c>
      <c r="AM2062">
        <f t="shared" si="794"/>
        <v>0</v>
      </c>
      <c r="AN2062">
        <f t="shared" si="795"/>
        <v>0</v>
      </c>
      <c r="AO2062">
        <f t="shared" si="796"/>
        <v>0</v>
      </c>
      <c r="AP2062">
        <f t="shared" si="797"/>
        <v>0</v>
      </c>
      <c r="AQ2062">
        <f t="shared" si="798"/>
        <v>0</v>
      </c>
      <c r="AR2062">
        <f t="shared" si="799"/>
        <v>0</v>
      </c>
      <c r="AS2062">
        <f t="shared" si="800"/>
        <v>0</v>
      </c>
      <c r="AT2062">
        <f t="shared" si="801"/>
        <v>0</v>
      </c>
      <c r="AU2062">
        <f t="shared" si="802"/>
        <v>0</v>
      </c>
      <c r="AV2062">
        <f t="shared" si="803"/>
        <v>0</v>
      </c>
      <c r="AW2062">
        <f t="shared" si="804"/>
        <v>0</v>
      </c>
      <c r="AX2062">
        <f t="shared" si="805"/>
        <v>0</v>
      </c>
      <c r="AY2062">
        <f t="shared" si="806"/>
        <v>0</v>
      </c>
      <c r="AZ2062">
        <f t="shared" si="807"/>
        <v>0</v>
      </c>
    </row>
    <row r="2063" spans="1:52" ht="15" customHeight="1">
      <c r="A2063" s="245"/>
      <c r="B2063" s="9"/>
      <c r="C2063" s="270" t="s">
        <v>1262</v>
      </c>
      <c r="D2063" s="389" t="str">
        <f t="shared" si="811"/>
        <v/>
      </c>
      <c r="E2063" s="390"/>
      <c r="F2063" s="391"/>
      <c r="G2063" s="480" t="str">
        <f t="shared" si="812"/>
        <v/>
      </c>
      <c r="H2063" s="481"/>
      <c r="I2063" s="481"/>
      <c r="J2063" s="481"/>
      <c r="K2063" s="481"/>
      <c r="L2063" s="482"/>
      <c r="M2063" s="27"/>
      <c r="N2063" s="27"/>
      <c r="O2063" s="27"/>
      <c r="P2063" s="27"/>
      <c r="Q2063" s="27"/>
      <c r="R2063" s="27"/>
      <c r="S2063" s="27"/>
      <c r="T2063" s="27"/>
      <c r="U2063" s="27"/>
      <c r="V2063" s="27"/>
      <c r="W2063" s="27"/>
      <c r="X2063" s="27"/>
      <c r="Y2063" s="27"/>
      <c r="Z2063" s="27"/>
      <c r="AA2063" s="27"/>
      <c r="AB2063" s="27"/>
      <c r="AC2063" s="27"/>
      <c r="AD2063" s="27"/>
      <c r="AI2063">
        <f t="shared" si="808"/>
        <v>0</v>
      </c>
      <c r="AJ2063">
        <f t="shared" si="809"/>
        <v>0</v>
      </c>
      <c r="AK2063">
        <f t="shared" si="810"/>
        <v>0</v>
      </c>
      <c r="AL2063">
        <f t="shared" si="793"/>
        <v>0</v>
      </c>
      <c r="AM2063">
        <f t="shared" si="794"/>
        <v>0</v>
      </c>
      <c r="AN2063">
        <f t="shared" si="795"/>
        <v>0</v>
      </c>
      <c r="AO2063">
        <f t="shared" si="796"/>
        <v>0</v>
      </c>
      <c r="AP2063">
        <f t="shared" si="797"/>
        <v>0</v>
      </c>
      <c r="AQ2063">
        <f t="shared" si="798"/>
        <v>0</v>
      </c>
      <c r="AR2063">
        <f t="shared" si="799"/>
        <v>0</v>
      </c>
      <c r="AS2063">
        <f t="shared" si="800"/>
        <v>0</v>
      </c>
      <c r="AT2063">
        <f t="shared" si="801"/>
        <v>0</v>
      </c>
      <c r="AU2063">
        <f t="shared" si="802"/>
        <v>0</v>
      </c>
      <c r="AV2063">
        <f t="shared" si="803"/>
        <v>0</v>
      </c>
      <c r="AW2063">
        <f t="shared" si="804"/>
        <v>0</v>
      </c>
      <c r="AX2063">
        <f t="shared" si="805"/>
        <v>0</v>
      </c>
      <c r="AY2063">
        <f t="shared" si="806"/>
        <v>0</v>
      </c>
      <c r="AZ2063">
        <f t="shared" si="807"/>
        <v>0</v>
      </c>
    </row>
    <row r="2064" spans="1:52" ht="15" customHeight="1">
      <c r="A2064" s="245"/>
      <c r="B2064" s="9"/>
      <c r="C2064" s="270" t="s">
        <v>1263</v>
      </c>
      <c r="D2064" s="389" t="str">
        <f t="shared" si="811"/>
        <v/>
      </c>
      <c r="E2064" s="390"/>
      <c r="F2064" s="391"/>
      <c r="G2064" s="480" t="str">
        <f t="shared" si="812"/>
        <v/>
      </c>
      <c r="H2064" s="481"/>
      <c r="I2064" s="481"/>
      <c r="J2064" s="481"/>
      <c r="K2064" s="481"/>
      <c r="L2064" s="482"/>
      <c r="M2064" s="27"/>
      <c r="N2064" s="27"/>
      <c r="O2064" s="27"/>
      <c r="P2064" s="27"/>
      <c r="Q2064" s="27"/>
      <c r="R2064" s="27"/>
      <c r="S2064" s="27"/>
      <c r="T2064" s="27"/>
      <c r="U2064" s="27"/>
      <c r="V2064" s="27"/>
      <c r="W2064" s="27"/>
      <c r="X2064" s="27"/>
      <c r="Y2064" s="27"/>
      <c r="Z2064" s="27"/>
      <c r="AA2064" s="27"/>
      <c r="AB2064" s="27"/>
      <c r="AC2064" s="27"/>
      <c r="AD2064" s="27"/>
      <c r="AI2064">
        <f t="shared" si="808"/>
        <v>0</v>
      </c>
      <c r="AJ2064">
        <f t="shared" si="809"/>
        <v>0</v>
      </c>
      <c r="AK2064">
        <f t="shared" si="810"/>
        <v>0</v>
      </c>
      <c r="AL2064">
        <f t="shared" si="793"/>
        <v>0</v>
      </c>
      <c r="AM2064">
        <f t="shared" si="794"/>
        <v>0</v>
      </c>
      <c r="AN2064">
        <f t="shared" si="795"/>
        <v>0</v>
      </c>
      <c r="AO2064">
        <f t="shared" si="796"/>
        <v>0</v>
      </c>
      <c r="AP2064">
        <f t="shared" si="797"/>
        <v>0</v>
      </c>
      <c r="AQ2064">
        <f t="shared" si="798"/>
        <v>0</v>
      </c>
      <c r="AR2064">
        <f t="shared" si="799"/>
        <v>0</v>
      </c>
      <c r="AS2064">
        <f t="shared" si="800"/>
        <v>0</v>
      </c>
      <c r="AT2064">
        <f t="shared" si="801"/>
        <v>0</v>
      </c>
      <c r="AU2064">
        <f t="shared" si="802"/>
        <v>0</v>
      </c>
      <c r="AV2064">
        <f t="shared" si="803"/>
        <v>0</v>
      </c>
      <c r="AW2064">
        <f t="shared" si="804"/>
        <v>0</v>
      </c>
      <c r="AX2064">
        <f t="shared" si="805"/>
        <v>0</v>
      </c>
      <c r="AY2064">
        <f t="shared" si="806"/>
        <v>0</v>
      </c>
      <c r="AZ2064">
        <f t="shared" si="807"/>
        <v>0</v>
      </c>
    </row>
    <row r="2065" spans="1:52" ht="15" customHeight="1">
      <c r="A2065" s="245"/>
      <c r="B2065" s="9"/>
      <c r="C2065" s="270" t="s">
        <v>1264</v>
      </c>
      <c r="D2065" s="389" t="str">
        <f t="shared" si="811"/>
        <v/>
      </c>
      <c r="E2065" s="390"/>
      <c r="F2065" s="391"/>
      <c r="G2065" s="480" t="str">
        <f t="shared" si="812"/>
        <v/>
      </c>
      <c r="H2065" s="481"/>
      <c r="I2065" s="481"/>
      <c r="J2065" s="481"/>
      <c r="K2065" s="481"/>
      <c r="L2065" s="482"/>
      <c r="M2065" s="27"/>
      <c r="N2065" s="27"/>
      <c r="O2065" s="27"/>
      <c r="P2065" s="27"/>
      <c r="Q2065" s="27"/>
      <c r="R2065" s="27"/>
      <c r="S2065" s="27"/>
      <c r="T2065" s="27"/>
      <c r="U2065" s="27"/>
      <c r="V2065" s="27"/>
      <c r="W2065" s="27"/>
      <c r="X2065" s="27"/>
      <c r="Y2065" s="27"/>
      <c r="Z2065" s="27"/>
      <c r="AA2065" s="27"/>
      <c r="AB2065" s="27"/>
      <c r="AC2065" s="27"/>
      <c r="AD2065" s="27"/>
      <c r="AI2065">
        <f t="shared" si="808"/>
        <v>0</v>
      </c>
      <c r="AJ2065">
        <f t="shared" si="809"/>
        <v>0</v>
      </c>
      <c r="AK2065">
        <f t="shared" si="810"/>
        <v>0</v>
      </c>
      <c r="AL2065">
        <f t="shared" si="793"/>
        <v>0</v>
      </c>
      <c r="AM2065">
        <f t="shared" si="794"/>
        <v>0</v>
      </c>
      <c r="AN2065">
        <f t="shared" si="795"/>
        <v>0</v>
      </c>
      <c r="AO2065">
        <f t="shared" si="796"/>
        <v>0</v>
      </c>
      <c r="AP2065">
        <f t="shared" si="797"/>
        <v>0</v>
      </c>
      <c r="AQ2065">
        <f t="shared" si="798"/>
        <v>0</v>
      </c>
      <c r="AR2065">
        <f t="shared" si="799"/>
        <v>0</v>
      </c>
      <c r="AS2065">
        <f t="shared" si="800"/>
        <v>0</v>
      </c>
      <c r="AT2065">
        <f t="shared" si="801"/>
        <v>0</v>
      </c>
      <c r="AU2065">
        <f t="shared" si="802"/>
        <v>0</v>
      </c>
      <c r="AV2065">
        <f t="shared" si="803"/>
        <v>0</v>
      </c>
      <c r="AW2065">
        <f t="shared" si="804"/>
        <v>0</v>
      </c>
      <c r="AX2065">
        <f t="shared" si="805"/>
        <v>0</v>
      </c>
      <c r="AY2065">
        <f t="shared" si="806"/>
        <v>0</v>
      </c>
      <c r="AZ2065">
        <f t="shared" si="807"/>
        <v>0</v>
      </c>
    </row>
    <row r="2066" spans="1:52" ht="15" customHeight="1">
      <c r="A2066" s="245"/>
      <c r="B2066" s="9"/>
      <c r="C2066" s="270" t="s">
        <v>1265</v>
      </c>
      <c r="D2066" s="389" t="str">
        <f t="shared" si="811"/>
        <v/>
      </c>
      <c r="E2066" s="390"/>
      <c r="F2066" s="391"/>
      <c r="G2066" s="480" t="str">
        <f t="shared" si="812"/>
        <v/>
      </c>
      <c r="H2066" s="481"/>
      <c r="I2066" s="481"/>
      <c r="J2066" s="481"/>
      <c r="K2066" s="481"/>
      <c r="L2066" s="482"/>
      <c r="M2066" s="27"/>
      <c r="N2066" s="27"/>
      <c r="O2066" s="27"/>
      <c r="P2066" s="27"/>
      <c r="Q2066" s="27"/>
      <c r="R2066" s="27"/>
      <c r="S2066" s="27"/>
      <c r="T2066" s="27"/>
      <c r="U2066" s="27"/>
      <c r="V2066" s="27"/>
      <c r="W2066" s="27"/>
      <c r="X2066" s="27"/>
      <c r="Y2066" s="27"/>
      <c r="Z2066" s="27"/>
      <c r="AA2066" s="27"/>
      <c r="AB2066" s="27"/>
      <c r="AC2066" s="27"/>
      <c r="AD2066" s="27"/>
      <c r="AI2066">
        <f t="shared" si="808"/>
        <v>0</v>
      </c>
      <c r="AJ2066">
        <f t="shared" si="809"/>
        <v>0</v>
      </c>
      <c r="AK2066">
        <f t="shared" si="810"/>
        <v>0</v>
      </c>
      <c r="AL2066">
        <f t="shared" si="793"/>
        <v>0</v>
      </c>
      <c r="AM2066">
        <f t="shared" si="794"/>
        <v>0</v>
      </c>
      <c r="AN2066">
        <f t="shared" si="795"/>
        <v>0</v>
      </c>
      <c r="AO2066">
        <f t="shared" si="796"/>
        <v>0</v>
      </c>
      <c r="AP2066">
        <f t="shared" si="797"/>
        <v>0</v>
      </c>
      <c r="AQ2066">
        <f t="shared" si="798"/>
        <v>0</v>
      </c>
      <c r="AR2066">
        <f t="shared" si="799"/>
        <v>0</v>
      </c>
      <c r="AS2066">
        <f t="shared" si="800"/>
        <v>0</v>
      </c>
      <c r="AT2066">
        <f t="shared" si="801"/>
        <v>0</v>
      </c>
      <c r="AU2066">
        <f t="shared" si="802"/>
        <v>0</v>
      </c>
      <c r="AV2066">
        <f t="shared" si="803"/>
        <v>0</v>
      </c>
      <c r="AW2066">
        <f t="shared" si="804"/>
        <v>0</v>
      </c>
      <c r="AX2066">
        <f t="shared" si="805"/>
        <v>0</v>
      </c>
      <c r="AY2066">
        <f t="shared" si="806"/>
        <v>0</v>
      </c>
      <c r="AZ2066">
        <f t="shared" si="807"/>
        <v>0</v>
      </c>
    </row>
    <row r="2067" spans="1:52" ht="15" customHeight="1">
      <c r="A2067" s="245"/>
      <c r="B2067" s="9"/>
      <c r="C2067" s="270" t="s">
        <v>1266</v>
      </c>
      <c r="D2067" s="389" t="str">
        <f t="shared" si="811"/>
        <v/>
      </c>
      <c r="E2067" s="390"/>
      <c r="F2067" s="391"/>
      <c r="G2067" s="480" t="str">
        <f t="shared" si="812"/>
        <v/>
      </c>
      <c r="H2067" s="481"/>
      <c r="I2067" s="481"/>
      <c r="J2067" s="481"/>
      <c r="K2067" s="481"/>
      <c r="L2067" s="482"/>
      <c r="M2067" s="27"/>
      <c r="N2067" s="27"/>
      <c r="O2067" s="27"/>
      <c r="P2067" s="27"/>
      <c r="Q2067" s="27"/>
      <c r="R2067" s="27"/>
      <c r="S2067" s="27"/>
      <c r="T2067" s="27"/>
      <c r="U2067" s="27"/>
      <c r="V2067" s="27"/>
      <c r="W2067" s="27"/>
      <c r="X2067" s="27"/>
      <c r="Y2067" s="27"/>
      <c r="Z2067" s="27"/>
      <c r="AA2067" s="27"/>
      <c r="AB2067" s="27"/>
      <c r="AC2067" s="27"/>
      <c r="AD2067" s="27"/>
      <c r="AI2067">
        <f t="shared" si="808"/>
        <v>0</v>
      </c>
      <c r="AJ2067">
        <f t="shared" si="809"/>
        <v>0</v>
      </c>
      <c r="AK2067">
        <f t="shared" si="810"/>
        <v>0</v>
      </c>
      <c r="AL2067">
        <f t="shared" si="793"/>
        <v>0</v>
      </c>
      <c r="AM2067">
        <f t="shared" si="794"/>
        <v>0</v>
      </c>
      <c r="AN2067">
        <f t="shared" si="795"/>
        <v>0</v>
      </c>
      <c r="AO2067">
        <f t="shared" si="796"/>
        <v>0</v>
      </c>
      <c r="AP2067">
        <f t="shared" si="797"/>
        <v>0</v>
      </c>
      <c r="AQ2067">
        <f t="shared" si="798"/>
        <v>0</v>
      </c>
      <c r="AR2067">
        <f t="shared" si="799"/>
        <v>0</v>
      </c>
      <c r="AS2067">
        <f t="shared" si="800"/>
        <v>0</v>
      </c>
      <c r="AT2067">
        <f t="shared" si="801"/>
        <v>0</v>
      </c>
      <c r="AU2067">
        <f t="shared" si="802"/>
        <v>0</v>
      </c>
      <c r="AV2067">
        <f t="shared" si="803"/>
        <v>0</v>
      </c>
      <c r="AW2067">
        <f t="shared" si="804"/>
        <v>0</v>
      </c>
      <c r="AX2067">
        <f t="shared" si="805"/>
        <v>0</v>
      </c>
      <c r="AY2067">
        <f t="shared" si="806"/>
        <v>0</v>
      </c>
      <c r="AZ2067">
        <f t="shared" si="807"/>
        <v>0</v>
      </c>
    </row>
    <row r="2068" spans="1:52" ht="15" customHeight="1">
      <c r="A2068" s="245"/>
      <c r="B2068" s="9"/>
      <c r="C2068" s="270" t="s">
        <v>1267</v>
      </c>
      <c r="D2068" s="389" t="str">
        <f t="shared" si="811"/>
        <v/>
      </c>
      <c r="E2068" s="390"/>
      <c r="F2068" s="391"/>
      <c r="G2068" s="480" t="str">
        <f t="shared" si="812"/>
        <v/>
      </c>
      <c r="H2068" s="481"/>
      <c r="I2068" s="481"/>
      <c r="J2068" s="481"/>
      <c r="K2068" s="481"/>
      <c r="L2068" s="482"/>
      <c r="M2068" s="27"/>
      <c r="N2068" s="27"/>
      <c r="O2068" s="27"/>
      <c r="P2068" s="27"/>
      <c r="Q2068" s="27"/>
      <c r="R2068" s="27"/>
      <c r="S2068" s="27"/>
      <c r="T2068" s="27"/>
      <c r="U2068" s="27"/>
      <c r="V2068" s="27"/>
      <c r="W2068" s="27"/>
      <c r="X2068" s="27"/>
      <c r="Y2068" s="27"/>
      <c r="Z2068" s="27"/>
      <c r="AA2068" s="27"/>
      <c r="AB2068" s="27"/>
      <c r="AC2068" s="27"/>
      <c r="AD2068" s="27"/>
      <c r="AI2068">
        <f t="shared" si="808"/>
        <v>0</v>
      </c>
      <c r="AJ2068">
        <f t="shared" si="809"/>
        <v>0</v>
      </c>
      <c r="AK2068">
        <f t="shared" si="810"/>
        <v>0</v>
      </c>
      <c r="AL2068">
        <f t="shared" si="793"/>
        <v>0</v>
      </c>
      <c r="AM2068">
        <f t="shared" si="794"/>
        <v>0</v>
      </c>
      <c r="AN2068">
        <f t="shared" si="795"/>
        <v>0</v>
      </c>
      <c r="AO2068">
        <f t="shared" si="796"/>
        <v>0</v>
      </c>
      <c r="AP2068">
        <f t="shared" si="797"/>
        <v>0</v>
      </c>
      <c r="AQ2068">
        <f t="shared" si="798"/>
        <v>0</v>
      </c>
      <c r="AR2068">
        <f t="shared" si="799"/>
        <v>0</v>
      </c>
      <c r="AS2068">
        <f t="shared" si="800"/>
        <v>0</v>
      </c>
      <c r="AT2068">
        <f t="shared" si="801"/>
        <v>0</v>
      </c>
      <c r="AU2068">
        <f t="shared" si="802"/>
        <v>0</v>
      </c>
      <c r="AV2068">
        <f t="shared" si="803"/>
        <v>0</v>
      </c>
      <c r="AW2068">
        <f t="shared" si="804"/>
        <v>0</v>
      </c>
      <c r="AX2068">
        <f t="shared" si="805"/>
        <v>0</v>
      </c>
      <c r="AY2068">
        <f t="shared" si="806"/>
        <v>0</v>
      </c>
      <c r="AZ2068">
        <f t="shared" si="807"/>
        <v>0</v>
      </c>
    </row>
    <row r="2069" spans="1:52" ht="15" customHeight="1">
      <c r="A2069" s="245"/>
      <c r="B2069" s="9"/>
      <c r="C2069" s="270" t="s">
        <v>1268</v>
      </c>
      <c r="D2069" s="389" t="str">
        <f t="shared" si="811"/>
        <v/>
      </c>
      <c r="E2069" s="390"/>
      <c r="F2069" s="391"/>
      <c r="G2069" s="480" t="str">
        <f t="shared" si="812"/>
        <v/>
      </c>
      <c r="H2069" s="481"/>
      <c r="I2069" s="481"/>
      <c r="J2069" s="481"/>
      <c r="K2069" s="481"/>
      <c r="L2069" s="482"/>
      <c r="M2069" s="27"/>
      <c r="N2069" s="27"/>
      <c r="O2069" s="27"/>
      <c r="P2069" s="27"/>
      <c r="Q2069" s="27"/>
      <c r="R2069" s="27"/>
      <c r="S2069" s="27"/>
      <c r="T2069" s="27"/>
      <c r="U2069" s="27"/>
      <c r="V2069" s="27"/>
      <c r="W2069" s="27"/>
      <c r="X2069" s="27"/>
      <c r="Y2069" s="27"/>
      <c r="Z2069" s="27"/>
      <c r="AA2069" s="27"/>
      <c r="AB2069" s="27"/>
      <c r="AC2069" s="27"/>
      <c r="AD2069" s="27"/>
      <c r="AI2069">
        <f t="shared" si="808"/>
        <v>0</v>
      </c>
      <c r="AJ2069">
        <f t="shared" si="809"/>
        <v>0</v>
      </c>
      <c r="AK2069">
        <f t="shared" si="810"/>
        <v>0</v>
      </c>
      <c r="AL2069">
        <f t="shared" si="793"/>
        <v>0</v>
      </c>
      <c r="AM2069">
        <f t="shared" si="794"/>
        <v>0</v>
      </c>
      <c r="AN2069">
        <f t="shared" si="795"/>
        <v>0</v>
      </c>
      <c r="AO2069">
        <f t="shared" si="796"/>
        <v>0</v>
      </c>
      <c r="AP2069">
        <f t="shared" si="797"/>
        <v>0</v>
      </c>
      <c r="AQ2069">
        <f t="shared" si="798"/>
        <v>0</v>
      </c>
      <c r="AR2069">
        <f t="shared" si="799"/>
        <v>0</v>
      </c>
      <c r="AS2069">
        <f t="shared" si="800"/>
        <v>0</v>
      </c>
      <c r="AT2069">
        <f t="shared" si="801"/>
        <v>0</v>
      </c>
      <c r="AU2069">
        <f t="shared" si="802"/>
        <v>0</v>
      </c>
      <c r="AV2069">
        <f t="shared" si="803"/>
        <v>0</v>
      </c>
      <c r="AW2069">
        <f t="shared" si="804"/>
        <v>0</v>
      </c>
      <c r="AX2069">
        <f t="shared" si="805"/>
        <v>0</v>
      </c>
      <c r="AY2069">
        <f t="shared" si="806"/>
        <v>0</v>
      </c>
      <c r="AZ2069">
        <f t="shared" si="807"/>
        <v>0</v>
      </c>
    </row>
    <row r="2070" spans="1:52" ht="15" customHeight="1">
      <c r="A2070" s="245"/>
      <c r="B2070" s="9"/>
      <c r="C2070" s="270" t="s">
        <v>1269</v>
      </c>
      <c r="D2070" s="389" t="str">
        <f t="shared" si="811"/>
        <v/>
      </c>
      <c r="E2070" s="390"/>
      <c r="F2070" s="391"/>
      <c r="G2070" s="480" t="str">
        <f t="shared" si="812"/>
        <v/>
      </c>
      <c r="H2070" s="481"/>
      <c r="I2070" s="481"/>
      <c r="J2070" s="481"/>
      <c r="K2070" s="481"/>
      <c r="L2070" s="482"/>
      <c r="M2070" s="27"/>
      <c r="N2070" s="27"/>
      <c r="O2070" s="27"/>
      <c r="P2070" s="27"/>
      <c r="Q2070" s="27"/>
      <c r="R2070" s="27"/>
      <c r="S2070" s="27"/>
      <c r="T2070" s="27"/>
      <c r="U2070" s="27"/>
      <c r="V2070" s="27"/>
      <c r="W2070" s="27"/>
      <c r="X2070" s="27"/>
      <c r="Y2070" s="27"/>
      <c r="Z2070" s="27"/>
      <c r="AA2070" s="27"/>
      <c r="AB2070" s="27"/>
      <c r="AC2070" s="27"/>
      <c r="AD2070" s="27"/>
      <c r="AI2070">
        <f t="shared" si="808"/>
        <v>0</v>
      </c>
      <c r="AJ2070">
        <f t="shared" si="809"/>
        <v>0</v>
      </c>
      <c r="AK2070">
        <f t="shared" si="810"/>
        <v>0</v>
      </c>
      <c r="AL2070">
        <f t="shared" si="793"/>
        <v>0</v>
      </c>
      <c r="AM2070">
        <f t="shared" si="794"/>
        <v>0</v>
      </c>
      <c r="AN2070">
        <f t="shared" si="795"/>
        <v>0</v>
      </c>
      <c r="AO2070">
        <f t="shared" si="796"/>
        <v>0</v>
      </c>
      <c r="AP2070">
        <f t="shared" si="797"/>
        <v>0</v>
      </c>
      <c r="AQ2070">
        <f t="shared" si="798"/>
        <v>0</v>
      </c>
      <c r="AR2070">
        <f t="shared" si="799"/>
        <v>0</v>
      </c>
      <c r="AS2070">
        <f t="shared" si="800"/>
        <v>0</v>
      </c>
      <c r="AT2070">
        <f t="shared" si="801"/>
        <v>0</v>
      </c>
      <c r="AU2070">
        <f t="shared" si="802"/>
        <v>0</v>
      </c>
      <c r="AV2070">
        <f t="shared" si="803"/>
        <v>0</v>
      </c>
      <c r="AW2070">
        <f t="shared" si="804"/>
        <v>0</v>
      </c>
      <c r="AX2070">
        <f t="shared" si="805"/>
        <v>0</v>
      </c>
      <c r="AY2070">
        <f t="shared" si="806"/>
        <v>0</v>
      </c>
      <c r="AZ2070">
        <f t="shared" si="807"/>
        <v>0</v>
      </c>
    </row>
    <row r="2071" spans="1:52" ht="15" customHeight="1">
      <c r="A2071" s="245"/>
      <c r="B2071" s="9"/>
      <c r="C2071" s="270" t="s">
        <v>1270</v>
      </c>
      <c r="D2071" s="389" t="str">
        <f t="shared" si="811"/>
        <v/>
      </c>
      <c r="E2071" s="390"/>
      <c r="F2071" s="391"/>
      <c r="G2071" s="480" t="str">
        <f t="shared" si="812"/>
        <v/>
      </c>
      <c r="H2071" s="481"/>
      <c r="I2071" s="481"/>
      <c r="J2071" s="481"/>
      <c r="K2071" s="481"/>
      <c r="L2071" s="482"/>
      <c r="M2071" s="27"/>
      <c r="N2071" s="27"/>
      <c r="O2071" s="27"/>
      <c r="P2071" s="27"/>
      <c r="Q2071" s="27"/>
      <c r="R2071" s="27"/>
      <c r="S2071" s="27"/>
      <c r="T2071" s="27"/>
      <c r="U2071" s="27"/>
      <c r="V2071" s="27"/>
      <c r="W2071" s="27"/>
      <c r="X2071" s="27"/>
      <c r="Y2071" s="27"/>
      <c r="Z2071" s="27"/>
      <c r="AA2071" s="27"/>
      <c r="AB2071" s="27"/>
      <c r="AC2071" s="27"/>
      <c r="AD2071" s="27"/>
      <c r="AI2071">
        <f t="shared" si="808"/>
        <v>0</v>
      </c>
      <c r="AJ2071">
        <f t="shared" si="809"/>
        <v>0</v>
      </c>
      <c r="AK2071">
        <f t="shared" si="810"/>
        <v>0</v>
      </c>
      <c r="AL2071">
        <f t="shared" si="793"/>
        <v>0</v>
      </c>
      <c r="AM2071">
        <f t="shared" si="794"/>
        <v>0</v>
      </c>
      <c r="AN2071">
        <f t="shared" si="795"/>
        <v>0</v>
      </c>
      <c r="AO2071">
        <f t="shared" si="796"/>
        <v>0</v>
      </c>
      <c r="AP2071">
        <f t="shared" si="797"/>
        <v>0</v>
      </c>
      <c r="AQ2071">
        <f t="shared" si="798"/>
        <v>0</v>
      </c>
      <c r="AR2071">
        <f t="shared" si="799"/>
        <v>0</v>
      </c>
      <c r="AS2071">
        <f t="shared" si="800"/>
        <v>0</v>
      </c>
      <c r="AT2071">
        <f t="shared" si="801"/>
        <v>0</v>
      </c>
      <c r="AU2071">
        <f t="shared" si="802"/>
        <v>0</v>
      </c>
      <c r="AV2071">
        <f t="shared" si="803"/>
        <v>0</v>
      </c>
      <c r="AW2071">
        <f t="shared" si="804"/>
        <v>0</v>
      </c>
      <c r="AX2071">
        <f t="shared" si="805"/>
        <v>0</v>
      </c>
      <c r="AY2071">
        <f t="shared" si="806"/>
        <v>0</v>
      </c>
      <c r="AZ2071">
        <f t="shared" si="807"/>
        <v>0</v>
      </c>
    </row>
    <row r="2072" spans="1:52" ht="15" customHeight="1">
      <c r="A2072" s="245"/>
      <c r="B2072" s="9"/>
      <c r="C2072" s="270" t="s">
        <v>1271</v>
      </c>
      <c r="D2072" s="389" t="str">
        <f t="shared" si="811"/>
        <v/>
      </c>
      <c r="E2072" s="390"/>
      <c r="F2072" s="391"/>
      <c r="G2072" s="480" t="str">
        <f t="shared" si="812"/>
        <v/>
      </c>
      <c r="H2072" s="481"/>
      <c r="I2072" s="481"/>
      <c r="J2072" s="481"/>
      <c r="K2072" s="481"/>
      <c r="L2072" s="482"/>
      <c r="M2072" s="27"/>
      <c r="N2072" s="27"/>
      <c r="O2072" s="27"/>
      <c r="P2072" s="27"/>
      <c r="Q2072" s="27"/>
      <c r="R2072" s="27"/>
      <c r="S2072" s="27"/>
      <c r="T2072" s="27"/>
      <c r="U2072" s="27"/>
      <c r="V2072" s="27"/>
      <c r="W2072" s="27"/>
      <c r="X2072" s="27"/>
      <c r="Y2072" s="27"/>
      <c r="Z2072" s="27"/>
      <c r="AA2072" s="27"/>
      <c r="AB2072" s="27"/>
      <c r="AC2072" s="27"/>
      <c r="AD2072" s="27"/>
      <c r="AI2072">
        <f t="shared" si="808"/>
        <v>0</v>
      </c>
      <c r="AJ2072">
        <f t="shared" si="809"/>
        <v>0</v>
      </c>
      <c r="AK2072">
        <f t="shared" si="810"/>
        <v>0</v>
      </c>
      <c r="AL2072">
        <f t="shared" si="793"/>
        <v>0</v>
      </c>
      <c r="AM2072">
        <f t="shared" si="794"/>
        <v>0</v>
      </c>
      <c r="AN2072">
        <f t="shared" si="795"/>
        <v>0</v>
      </c>
      <c r="AO2072">
        <f t="shared" si="796"/>
        <v>0</v>
      </c>
      <c r="AP2072">
        <f t="shared" si="797"/>
        <v>0</v>
      </c>
      <c r="AQ2072">
        <f t="shared" si="798"/>
        <v>0</v>
      </c>
      <c r="AR2072">
        <f t="shared" si="799"/>
        <v>0</v>
      </c>
      <c r="AS2072">
        <f t="shared" si="800"/>
        <v>0</v>
      </c>
      <c r="AT2072">
        <f t="shared" si="801"/>
        <v>0</v>
      </c>
      <c r="AU2072">
        <f t="shared" si="802"/>
        <v>0</v>
      </c>
      <c r="AV2072">
        <f t="shared" si="803"/>
        <v>0</v>
      </c>
      <c r="AW2072">
        <f t="shared" si="804"/>
        <v>0</v>
      </c>
      <c r="AX2072">
        <f t="shared" si="805"/>
        <v>0</v>
      </c>
      <c r="AY2072">
        <f t="shared" si="806"/>
        <v>0</v>
      </c>
      <c r="AZ2072">
        <f t="shared" si="807"/>
        <v>0</v>
      </c>
    </row>
    <row r="2073" spans="1:52" ht="15" customHeight="1">
      <c r="A2073" s="245"/>
      <c r="B2073" s="9"/>
      <c r="C2073" s="270" t="s">
        <v>1272</v>
      </c>
      <c r="D2073" s="389" t="str">
        <f t="shared" si="811"/>
        <v/>
      </c>
      <c r="E2073" s="390"/>
      <c r="F2073" s="391"/>
      <c r="G2073" s="480" t="str">
        <f t="shared" si="812"/>
        <v/>
      </c>
      <c r="H2073" s="481"/>
      <c r="I2073" s="481"/>
      <c r="J2073" s="481"/>
      <c r="K2073" s="481"/>
      <c r="L2073" s="482"/>
      <c r="M2073" s="27"/>
      <c r="N2073" s="27"/>
      <c r="O2073" s="27"/>
      <c r="P2073" s="27"/>
      <c r="Q2073" s="27"/>
      <c r="R2073" s="27"/>
      <c r="S2073" s="27"/>
      <c r="T2073" s="27"/>
      <c r="U2073" s="27"/>
      <c r="V2073" s="27"/>
      <c r="W2073" s="27"/>
      <c r="X2073" s="27"/>
      <c r="Y2073" s="27"/>
      <c r="Z2073" s="27"/>
      <c r="AA2073" s="27"/>
      <c r="AB2073" s="27"/>
      <c r="AC2073" s="27"/>
      <c r="AD2073" s="27"/>
      <c r="AI2073">
        <f t="shared" si="808"/>
        <v>0</v>
      </c>
      <c r="AJ2073">
        <f t="shared" si="809"/>
        <v>0</v>
      </c>
      <c r="AK2073">
        <f t="shared" si="810"/>
        <v>0</v>
      </c>
      <c r="AL2073">
        <f t="shared" si="793"/>
        <v>0</v>
      </c>
      <c r="AM2073">
        <f t="shared" si="794"/>
        <v>0</v>
      </c>
      <c r="AN2073">
        <f t="shared" si="795"/>
        <v>0</v>
      </c>
      <c r="AO2073">
        <f t="shared" si="796"/>
        <v>0</v>
      </c>
      <c r="AP2073">
        <f t="shared" si="797"/>
        <v>0</v>
      </c>
      <c r="AQ2073">
        <f t="shared" si="798"/>
        <v>0</v>
      </c>
      <c r="AR2073">
        <f t="shared" si="799"/>
        <v>0</v>
      </c>
      <c r="AS2073">
        <f t="shared" si="800"/>
        <v>0</v>
      </c>
      <c r="AT2073">
        <f t="shared" si="801"/>
        <v>0</v>
      </c>
      <c r="AU2073">
        <f t="shared" si="802"/>
        <v>0</v>
      </c>
      <c r="AV2073">
        <f t="shared" si="803"/>
        <v>0</v>
      </c>
      <c r="AW2073">
        <f t="shared" si="804"/>
        <v>0</v>
      </c>
      <c r="AX2073">
        <f t="shared" si="805"/>
        <v>0</v>
      </c>
      <c r="AY2073">
        <f t="shared" si="806"/>
        <v>0</v>
      </c>
      <c r="AZ2073">
        <f t="shared" si="807"/>
        <v>0</v>
      </c>
    </row>
    <row r="2074" spans="1:52" ht="15" customHeight="1">
      <c r="A2074" s="245"/>
      <c r="B2074" s="9"/>
      <c r="C2074" s="270" t="s">
        <v>1273</v>
      </c>
      <c r="D2074" s="389" t="str">
        <f t="shared" si="811"/>
        <v/>
      </c>
      <c r="E2074" s="390"/>
      <c r="F2074" s="391"/>
      <c r="G2074" s="480" t="str">
        <f t="shared" si="812"/>
        <v/>
      </c>
      <c r="H2074" s="481"/>
      <c r="I2074" s="481"/>
      <c r="J2074" s="481"/>
      <c r="K2074" s="481"/>
      <c r="L2074" s="482"/>
      <c r="M2074" s="27"/>
      <c r="N2074" s="27"/>
      <c r="O2074" s="27"/>
      <c r="P2074" s="27"/>
      <c r="Q2074" s="27"/>
      <c r="R2074" s="27"/>
      <c r="S2074" s="27"/>
      <c r="T2074" s="27"/>
      <c r="U2074" s="27"/>
      <c r="V2074" s="27"/>
      <c r="W2074" s="27"/>
      <c r="X2074" s="27"/>
      <c r="Y2074" s="27"/>
      <c r="Z2074" s="27"/>
      <c r="AA2074" s="27"/>
      <c r="AB2074" s="27"/>
      <c r="AC2074" s="27"/>
      <c r="AD2074" s="27"/>
      <c r="AI2074">
        <f t="shared" si="808"/>
        <v>0</v>
      </c>
      <c r="AJ2074">
        <f t="shared" si="809"/>
        <v>0</v>
      </c>
      <c r="AK2074">
        <f t="shared" si="810"/>
        <v>0</v>
      </c>
      <c r="AL2074">
        <f t="shared" si="793"/>
        <v>0</v>
      </c>
      <c r="AM2074">
        <f t="shared" si="794"/>
        <v>0</v>
      </c>
      <c r="AN2074">
        <f t="shared" si="795"/>
        <v>0</v>
      </c>
      <c r="AO2074">
        <f t="shared" si="796"/>
        <v>0</v>
      </c>
      <c r="AP2074">
        <f t="shared" si="797"/>
        <v>0</v>
      </c>
      <c r="AQ2074">
        <f t="shared" si="798"/>
        <v>0</v>
      </c>
      <c r="AR2074">
        <f t="shared" si="799"/>
        <v>0</v>
      </c>
      <c r="AS2074">
        <f t="shared" si="800"/>
        <v>0</v>
      </c>
      <c r="AT2074">
        <f t="shared" si="801"/>
        <v>0</v>
      </c>
      <c r="AU2074">
        <f t="shared" si="802"/>
        <v>0</v>
      </c>
      <c r="AV2074">
        <f t="shared" si="803"/>
        <v>0</v>
      </c>
      <c r="AW2074">
        <f t="shared" si="804"/>
        <v>0</v>
      </c>
      <c r="AX2074">
        <f t="shared" si="805"/>
        <v>0</v>
      </c>
      <c r="AY2074">
        <f t="shared" si="806"/>
        <v>0</v>
      </c>
      <c r="AZ2074">
        <f t="shared" si="807"/>
        <v>0</v>
      </c>
    </row>
    <row r="2075" spans="1:52" ht="15" customHeight="1">
      <c r="A2075" s="245"/>
      <c r="B2075" s="9"/>
      <c r="C2075" s="270" t="s">
        <v>1274</v>
      </c>
      <c r="D2075" s="389" t="str">
        <f t="shared" si="811"/>
        <v/>
      </c>
      <c r="E2075" s="390"/>
      <c r="F2075" s="391"/>
      <c r="G2075" s="480" t="str">
        <f t="shared" si="812"/>
        <v/>
      </c>
      <c r="H2075" s="481"/>
      <c r="I2075" s="481"/>
      <c r="J2075" s="481"/>
      <c r="K2075" s="481"/>
      <c r="L2075" s="482"/>
      <c r="M2075" s="27"/>
      <c r="N2075" s="27"/>
      <c r="O2075" s="27"/>
      <c r="P2075" s="27"/>
      <c r="Q2075" s="27"/>
      <c r="R2075" s="27"/>
      <c r="S2075" s="27"/>
      <c r="T2075" s="27"/>
      <c r="U2075" s="27"/>
      <c r="V2075" s="27"/>
      <c r="W2075" s="27"/>
      <c r="X2075" s="27"/>
      <c r="Y2075" s="27"/>
      <c r="Z2075" s="27"/>
      <c r="AA2075" s="27"/>
      <c r="AB2075" s="27"/>
      <c r="AC2075" s="27"/>
      <c r="AD2075" s="27"/>
      <c r="AI2075">
        <f t="shared" si="808"/>
        <v>0</v>
      </c>
      <c r="AJ2075">
        <f t="shared" si="809"/>
        <v>0</v>
      </c>
      <c r="AK2075">
        <f t="shared" si="810"/>
        <v>0</v>
      </c>
      <c r="AL2075">
        <f t="shared" si="793"/>
        <v>0</v>
      </c>
      <c r="AM2075">
        <f t="shared" si="794"/>
        <v>0</v>
      </c>
      <c r="AN2075">
        <f t="shared" si="795"/>
        <v>0</v>
      </c>
      <c r="AO2075">
        <f t="shared" si="796"/>
        <v>0</v>
      </c>
      <c r="AP2075">
        <f t="shared" si="797"/>
        <v>0</v>
      </c>
      <c r="AQ2075">
        <f t="shared" si="798"/>
        <v>0</v>
      </c>
      <c r="AR2075">
        <f t="shared" si="799"/>
        <v>0</v>
      </c>
      <c r="AS2075">
        <f t="shared" si="800"/>
        <v>0</v>
      </c>
      <c r="AT2075">
        <f t="shared" si="801"/>
        <v>0</v>
      </c>
      <c r="AU2075">
        <f t="shared" si="802"/>
        <v>0</v>
      </c>
      <c r="AV2075">
        <f t="shared" si="803"/>
        <v>0</v>
      </c>
      <c r="AW2075">
        <f t="shared" si="804"/>
        <v>0</v>
      </c>
      <c r="AX2075">
        <f t="shared" si="805"/>
        <v>0</v>
      </c>
      <c r="AY2075">
        <f t="shared" si="806"/>
        <v>0</v>
      </c>
      <c r="AZ2075">
        <f t="shared" si="807"/>
        <v>0</v>
      </c>
    </row>
    <row r="2076" spans="1:52" ht="15" customHeight="1">
      <c r="A2076" s="245"/>
      <c r="B2076" s="9"/>
      <c r="C2076" s="270" t="s">
        <v>1275</v>
      </c>
      <c r="D2076" s="389" t="str">
        <f t="shared" si="811"/>
        <v/>
      </c>
      <c r="E2076" s="390"/>
      <c r="F2076" s="391"/>
      <c r="G2076" s="480" t="str">
        <f t="shared" si="812"/>
        <v/>
      </c>
      <c r="H2076" s="481"/>
      <c r="I2076" s="481"/>
      <c r="J2076" s="481"/>
      <c r="K2076" s="481"/>
      <c r="L2076" s="482"/>
      <c r="M2076" s="27"/>
      <c r="N2076" s="27"/>
      <c r="O2076" s="27"/>
      <c r="P2076" s="27"/>
      <c r="Q2076" s="27"/>
      <c r="R2076" s="27"/>
      <c r="S2076" s="27"/>
      <c r="T2076" s="27"/>
      <c r="U2076" s="27"/>
      <c r="V2076" s="27"/>
      <c r="W2076" s="27"/>
      <c r="X2076" s="27"/>
      <c r="Y2076" s="27"/>
      <c r="Z2076" s="27"/>
      <c r="AA2076" s="27"/>
      <c r="AB2076" s="27"/>
      <c r="AC2076" s="27"/>
      <c r="AD2076" s="27"/>
      <c r="AI2076">
        <f t="shared" si="808"/>
        <v>0</v>
      </c>
      <c r="AJ2076">
        <f t="shared" si="809"/>
        <v>0</v>
      </c>
      <c r="AK2076">
        <f t="shared" si="810"/>
        <v>0</v>
      </c>
      <c r="AL2076">
        <f t="shared" si="793"/>
        <v>0</v>
      </c>
      <c r="AM2076">
        <f t="shared" si="794"/>
        <v>0</v>
      </c>
      <c r="AN2076">
        <f t="shared" si="795"/>
        <v>0</v>
      </c>
      <c r="AO2076">
        <f t="shared" si="796"/>
        <v>0</v>
      </c>
      <c r="AP2076">
        <f t="shared" si="797"/>
        <v>0</v>
      </c>
      <c r="AQ2076">
        <f t="shared" si="798"/>
        <v>0</v>
      </c>
      <c r="AR2076">
        <f t="shared" si="799"/>
        <v>0</v>
      </c>
      <c r="AS2076">
        <f t="shared" si="800"/>
        <v>0</v>
      </c>
      <c r="AT2076">
        <f t="shared" si="801"/>
        <v>0</v>
      </c>
      <c r="AU2076">
        <f t="shared" si="802"/>
        <v>0</v>
      </c>
      <c r="AV2076">
        <f t="shared" si="803"/>
        <v>0</v>
      </c>
      <c r="AW2076">
        <f t="shared" si="804"/>
        <v>0</v>
      </c>
      <c r="AX2076">
        <f t="shared" si="805"/>
        <v>0</v>
      </c>
      <c r="AY2076">
        <f t="shared" si="806"/>
        <v>0</v>
      </c>
      <c r="AZ2076">
        <f t="shared" si="807"/>
        <v>0</v>
      </c>
    </row>
    <row r="2077" spans="1:52" ht="15" customHeight="1">
      <c r="A2077" s="245"/>
      <c r="B2077" s="9"/>
      <c r="C2077" s="270" t="s">
        <v>1276</v>
      </c>
      <c r="D2077" s="389" t="str">
        <f t="shared" si="811"/>
        <v/>
      </c>
      <c r="E2077" s="390"/>
      <c r="F2077" s="391"/>
      <c r="G2077" s="480" t="str">
        <f t="shared" si="812"/>
        <v/>
      </c>
      <c r="H2077" s="481"/>
      <c r="I2077" s="481"/>
      <c r="J2077" s="481"/>
      <c r="K2077" s="481"/>
      <c r="L2077" s="482"/>
      <c r="M2077" s="27"/>
      <c r="N2077" s="27"/>
      <c r="O2077" s="27"/>
      <c r="P2077" s="27"/>
      <c r="Q2077" s="27"/>
      <c r="R2077" s="27"/>
      <c r="S2077" s="27"/>
      <c r="T2077" s="27"/>
      <c r="U2077" s="27"/>
      <c r="V2077" s="27"/>
      <c r="W2077" s="27"/>
      <c r="X2077" s="27"/>
      <c r="Y2077" s="27"/>
      <c r="Z2077" s="27"/>
      <c r="AA2077" s="27"/>
      <c r="AB2077" s="27"/>
      <c r="AC2077" s="27"/>
      <c r="AD2077" s="27"/>
      <c r="AI2077">
        <f t="shared" si="808"/>
        <v>0</v>
      </c>
      <c r="AJ2077">
        <f t="shared" si="809"/>
        <v>0</v>
      </c>
      <c r="AK2077">
        <f t="shared" si="810"/>
        <v>0</v>
      </c>
      <c r="AL2077">
        <f t="shared" ref="AL2077:AL2140" si="813">COUNTIF(Q2077:R2077,"NS")</f>
        <v>0</v>
      </c>
      <c r="AM2077">
        <f t="shared" ref="AM2077:AM2140" si="814">SUM(Q2077:R2077)</f>
        <v>0</v>
      </c>
      <c r="AN2077">
        <f t="shared" ref="AN2077:AN2140" si="815">IF(COUNTIF(P2077:R2077,"NA")=3,0,IF(COUNTA(P2077:R2077)=0,0,IF(OR(AND(P2077=0,AL2077&gt;0),AND(P2077="ns",AM2077&gt;0),AND(P2077="ns",AL2077=0,AM2077=0)),1,IF(OR(AND(P2077&gt;0,AL2077=2),AND(P2077="ns",AL2077=2),AND(P2077="ns",AM2077=0,AL2077&gt;0),P2077=AM2077),0,1))))</f>
        <v>0</v>
      </c>
      <c r="AO2077">
        <f t="shared" ref="AO2077:AO2140" si="816">COUNTIF(T2077:U2077,"NS")</f>
        <v>0</v>
      </c>
      <c r="AP2077">
        <f t="shared" ref="AP2077:AP2140" si="817">SUM(T2077:U2077)</f>
        <v>0</v>
      </c>
      <c r="AQ2077">
        <f t="shared" ref="AQ2077:AQ2140" si="818">IF(COUNTIF(S2077:U2077,"NA")=3,0,IF(COUNTA(S2077:U2077)=0,0,IF(OR(AND(S2077=0,AO2077&gt;0),AND(S2077="ns",AP2077&gt;0),AND(S2077="ns",AO2077=0,AP2077=0)),1,IF(OR(AND(S2077&gt;0,AO2077=2),AND(S2077="ns",AO2077=2),AND(S2077="ns",AP2077=0,AO2077&gt;0),S2077=AP2077),0,1))))</f>
        <v>0</v>
      </c>
      <c r="AR2077">
        <f t="shared" ref="AR2077:AR2140" si="819">COUNTIF(W2077:X2077,"NS")</f>
        <v>0</v>
      </c>
      <c r="AS2077">
        <f t="shared" ref="AS2077:AS2140" si="820">SUM(W2077:X2077)</f>
        <v>0</v>
      </c>
      <c r="AT2077">
        <f t="shared" ref="AT2077:AT2140" si="821">IF(COUNTIF(V2077:X2077,"NA")=3,0,IF(COUNTA(V2077:X2077)=0,0,IF(OR(AND(V2077=0,AR2077&gt;0),AND(V2077="ns",AS2077&gt;0),AND(V2077="ns",AR2077=0,AS2077=0)),1,IF(OR(AND(V2077&gt;0,AR2077=2),AND(V2077="ns",AR2077=2),AND(V2077="ns",AS2077=0,AR2077&gt;0),V2077=AS2077),0,1))))</f>
        <v>0</v>
      </c>
      <c r="AU2077">
        <f t="shared" ref="AU2077:AU2140" si="822">COUNTIF(Z2077:AA2077,"NS")</f>
        <v>0</v>
      </c>
      <c r="AV2077">
        <f t="shared" ref="AV2077:AV2140" si="823">SUM(Z2077:AA2077)</f>
        <v>0</v>
      </c>
      <c r="AW2077">
        <f t="shared" ref="AW2077:AW2140" si="824">IF(COUNTIF(Y2077:AA2077,"NA")=3,0,IF(COUNTA(Y2077:AA2077)=0,0,IF(OR(AND(Y2077=0,AU2077&gt;0),AND(Y2077="ns",AV2077&gt;0),AND(Y2077="ns",AU2077=0,AV2077=0)),1,IF(OR(AND(Y2077&gt;0,AU2077=2),AND(Y2077="ns",AU2077=2),AND(Y2077="ns",AV2077=0,AU2077&gt;0),Y2077=AV2077),0,1))))</f>
        <v>0</v>
      </c>
      <c r="AX2077">
        <f t="shared" ref="AX2077:AX2140" si="825">COUNTIF(AC2077:AD2077,"NS")</f>
        <v>0</v>
      </c>
      <c r="AY2077">
        <f t="shared" ref="AY2077:AY2140" si="826">SUM(AC2077:AD2077)</f>
        <v>0</v>
      </c>
      <c r="AZ2077">
        <f t="shared" ref="AZ2077:AZ2139" si="827">IF(COUNTIF(AB2077:AD2077,"NA")=3,0,IF(COUNTA(AB2077:AD2077)=0,0,IF(OR(AND(AB2077=0,AX2077&gt;0),AND(AB2077="ns",AY2077&gt;0),AND(AB2077="ns",AX2077=0,AY2077=0)),1,IF(OR(AND(AB2077&gt;0,AX2077=2),AND(AB2077="ns",AX2077=2),AND(AB2077="ns",AY2077=0,AX2077&gt;0),AB2077=AY2077),0,1))))</f>
        <v>0</v>
      </c>
    </row>
    <row r="2078" spans="1:52" ht="15" customHeight="1">
      <c r="A2078" s="245"/>
      <c r="B2078" s="9"/>
      <c r="C2078" s="270" t="s">
        <v>1277</v>
      </c>
      <c r="D2078" s="389" t="str">
        <f t="shared" si="811"/>
        <v/>
      </c>
      <c r="E2078" s="390"/>
      <c r="F2078" s="391"/>
      <c r="G2078" s="480" t="str">
        <f t="shared" si="812"/>
        <v/>
      </c>
      <c r="H2078" s="481"/>
      <c r="I2078" s="481"/>
      <c r="J2078" s="481"/>
      <c r="K2078" s="481"/>
      <c r="L2078" s="482"/>
      <c r="M2078" s="27"/>
      <c r="N2078" s="27"/>
      <c r="O2078" s="27"/>
      <c r="P2078" s="27"/>
      <c r="Q2078" s="27"/>
      <c r="R2078" s="27"/>
      <c r="S2078" s="27"/>
      <c r="T2078" s="27"/>
      <c r="U2078" s="27"/>
      <c r="V2078" s="27"/>
      <c r="W2078" s="27"/>
      <c r="X2078" s="27"/>
      <c r="Y2078" s="27"/>
      <c r="Z2078" s="27"/>
      <c r="AA2078" s="27"/>
      <c r="AB2078" s="27"/>
      <c r="AC2078" s="27"/>
      <c r="AD2078" s="27"/>
      <c r="AI2078">
        <f t="shared" ref="AI2078:AI2140" si="828">COUNTIF(N2078:O2078,"NS")</f>
        <v>0</v>
      </c>
      <c r="AJ2078">
        <f t="shared" ref="AJ2078:AJ2140" si="829">SUM(N2078:O2078)</f>
        <v>0</v>
      </c>
      <c r="AK2078">
        <f t="shared" ref="AK2078:AK2140" si="830">IF(COUNTIF(M2078:O2078,"NA")=3,0,IF(COUNTA(M2078:O2078)=0,0,IF(OR(AND(M2078=0,AI2078&gt;0),AND(M2078="ns",AJ2078&gt;0),AND(M2078="ns",AI2078=0,AJ2078=0)),1,IF(OR(AND(M2078&gt;0,AI2078=2),AND(M2078="ns",AI2078=2),AND(M2078="ns",AJ2078=0,AI2078&gt;0),M2078=AJ2078),0,1))))</f>
        <v>0</v>
      </c>
      <c r="AL2078">
        <f t="shared" si="813"/>
        <v>0</v>
      </c>
      <c r="AM2078">
        <f t="shared" si="814"/>
        <v>0</v>
      </c>
      <c r="AN2078">
        <f t="shared" si="815"/>
        <v>0</v>
      </c>
      <c r="AO2078">
        <f t="shared" si="816"/>
        <v>0</v>
      </c>
      <c r="AP2078">
        <f t="shared" si="817"/>
        <v>0</v>
      </c>
      <c r="AQ2078">
        <f t="shared" si="818"/>
        <v>0</v>
      </c>
      <c r="AR2078">
        <f t="shared" si="819"/>
        <v>0</v>
      </c>
      <c r="AS2078">
        <f t="shared" si="820"/>
        <v>0</v>
      </c>
      <c r="AT2078">
        <f t="shared" si="821"/>
        <v>0</v>
      </c>
      <c r="AU2078">
        <f t="shared" si="822"/>
        <v>0</v>
      </c>
      <c r="AV2078">
        <f t="shared" si="823"/>
        <v>0</v>
      </c>
      <c r="AW2078">
        <f t="shared" si="824"/>
        <v>0</v>
      </c>
      <c r="AX2078">
        <f t="shared" si="825"/>
        <v>0</v>
      </c>
      <c r="AY2078">
        <f t="shared" si="826"/>
        <v>0</v>
      </c>
      <c r="AZ2078">
        <f t="shared" si="827"/>
        <v>0</v>
      </c>
    </row>
    <row r="2079" spans="1:52" ht="15" customHeight="1">
      <c r="A2079" s="245"/>
      <c r="B2079" s="9"/>
      <c r="C2079" s="270" t="s">
        <v>1278</v>
      </c>
      <c r="D2079" s="389" t="str">
        <f t="shared" ref="D2079:D2136" si="831">IF(D1498="","",D1498)</f>
        <v/>
      </c>
      <c r="E2079" s="390"/>
      <c r="F2079" s="391"/>
      <c r="G2079" s="480" t="str">
        <f t="shared" ref="G2079:G2136" si="832">IF(G1498="","",G1498)</f>
        <v/>
      </c>
      <c r="H2079" s="481"/>
      <c r="I2079" s="481"/>
      <c r="J2079" s="481"/>
      <c r="K2079" s="481"/>
      <c r="L2079" s="482"/>
      <c r="M2079" s="27"/>
      <c r="N2079" s="27"/>
      <c r="O2079" s="27"/>
      <c r="P2079" s="27"/>
      <c r="Q2079" s="27"/>
      <c r="R2079" s="27"/>
      <c r="S2079" s="27"/>
      <c r="T2079" s="27"/>
      <c r="U2079" s="27"/>
      <c r="V2079" s="27"/>
      <c r="W2079" s="27"/>
      <c r="X2079" s="27"/>
      <c r="Y2079" s="27"/>
      <c r="Z2079" s="27"/>
      <c r="AA2079" s="27"/>
      <c r="AB2079" s="27"/>
      <c r="AC2079" s="27"/>
      <c r="AD2079" s="27"/>
      <c r="AI2079">
        <f t="shared" si="828"/>
        <v>0</v>
      </c>
      <c r="AJ2079">
        <f t="shared" si="829"/>
        <v>0</v>
      </c>
      <c r="AK2079">
        <f t="shared" si="830"/>
        <v>0</v>
      </c>
      <c r="AL2079">
        <f t="shared" si="813"/>
        <v>0</v>
      </c>
      <c r="AM2079">
        <f t="shared" si="814"/>
        <v>0</v>
      </c>
      <c r="AN2079">
        <f t="shared" si="815"/>
        <v>0</v>
      </c>
      <c r="AO2079">
        <f t="shared" si="816"/>
        <v>0</v>
      </c>
      <c r="AP2079">
        <f t="shared" si="817"/>
        <v>0</v>
      </c>
      <c r="AQ2079">
        <f t="shared" si="818"/>
        <v>0</v>
      </c>
      <c r="AR2079">
        <f t="shared" si="819"/>
        <v>0</v>
      </c>
      <c r="AS2079">
        <f t="shared" si="820"/>
        <v>0</v>
      </c>
      <c r="AT2079">
        <f t="shared" si="821"/>
        <v>0</v>
      </c>
      <c r="AU2079">
        <f t="shared" si="822"/>
        <v>0</v>
      </c>
      <c r="AV2079">
        <f t="shared" si="823"/>
        <v>0</v>
      </c>
      <c r="AW2079">
        <f t="shared" si="824"/>
        <v>0</v>
      </c>
      <c r="AX2079">
        <f t="shared" si="825"/>
        <v>0</v>
      </c>
      <c r="AY2079">
        <f t="shared" si="826"/>
        <v>0</v>
      </c>
      <c r="AZ2079">
        <f t="shared" si="827"/>
        <v>0</v>
      </c>
    </row>
    <row r="2080" spans="1:52" ht="15" customHeight="1">
      <c r="A2080" s="245"/>
      <c r="B2080" s="9"/>
      <c r="C2080" s="270" t="s">
        <v>1279</v>
      </c>
      <c r="D2080" s="389" t="str">
        <f t="shared" si="831"/>
        <v/>
      </c>
      <c r="E2080" s="390"/>
      <c r="F2080" s="391"/>
      <c r="G2080" s="480" t="str">
        <f t="shared" si="832"/>
        <v/>
      </c>
      <c r="H2080" s="481"/>
      <c r="I2080" s="481"/>
      <c r="J2080" s="481"/>
      <c r="K2080" s="481"/>
      <c r="L2080" s="482"/>
      <c r="M2080" s="27"/>
      <c r="N2080" s="27"/>
      <c r="O2080" s="27"/>
      <c r="P2080" s="27"/>
      <c r="Q2080" s="27"/>
      <c r="R2080" s="27"/>
      <c r="S2080" s="27"/>
      <c r="T2080" s="27"/>
      <c r="U2080" s="27"/>
      <c r="V2080" s="27"/>
      <c r="W2080" s="27"/>
      <c r="X2080" s="27"/>
      <c r="Y2080" s="27"/>
      <c r="Z2080" s="27"/>
      <c r="AA2080" s="27"/>
      <c r="AB2080" s="27"/>
      <c r="AC2080" s="27"/>
      <c r="AD2080" s="27"/>
      <c r="AI2080">
        <f t="shared" si="828"/>
        <v>0</v>
      </c>
      <c r="AJ2080">
        <f t="shared" si="829"/>
        <v>0</v>
      </c>
      <c r="AK2080">
        <f t="shared" si="830"/>
        <v>0</v>
      </c>
      <c r="AL2080">
        <f t="shared" si="813"/>
        <v>0</v>
      </c>
      <c r="AM2080">
        <f t="shared" si="814"/>
        <v>0</v>
      </c>
      <c r="AN2080">
        <f t="shared" si="815"/>
        <v>0</v>
      </c>
      <c r="AO2080">
        <f t="shared" si="816"/>
        <v>0</v>
      </c>
      <c r="AP2080">
        <f t="shared" si="817"/>
        <v>0</v>
      </c>
      <c r="AQ2080">
        <f t="shared" si="818"/>
        <v>0</v>
      </c>
      <c r="AR2080">
        <f t="shared" si="819"/>
        <v>0</v>
      </c>
      <c r="AS2080">
        <f t="shared" si="820"/>
        <v>0</v>
      </c>
      <c r="AT2080">
        <f t="shared" si="821"/>
        <v>0</v>
      </c>
      <c r="AU2080">
        <f t="shared" si="822"/>
        <v>0</v>
      </c>
      <c r="AV2080">
        <f t="shared" si="823"/>
        <v>0</v>
      </c>
      <c r="AW2080">
        <f t="shared" si="824"/>
        <v>0</v>
      </c>
      <c r="AX2080">
        <f t="shared" si="825"/>
        <v>0</v>
      </c>
      <c r="AY2080">
        <f t="shared" si="826"/>
        <v>0</v>
      </c>
      <c r="AZ2080">
        <f t="shared" si="827"/>
        <v>0</v>
      </c>
    </row>
    <row r="2081" spans="1:52" ht="15" customHeight="1">
      <c r="A2081" s="245"/>
      <c r="B2081" s="9"/>
      <c r="C2081" s="270" t="s">
        <v>1280</v>
      </c>
      <c r="D2081" s="389" t="str">
        <f t="shared" si="831"/>
        <v/>
      </c>
      <c r="E2081" s="390"/>
      <c r="F2081" s="391"/>
      <c r="G2081" s="480" t="str">
        <f t="shared" si="832"/>
        <v/>
      </c>
      <c r="H2081" s="481"/>
      <c r="I2081" s="481"/>
      <c r="J2081" s="481"/>
      <c r="K2081" s="481"/>
      <c r="L2081" s="482"/>
      <c r="M2081" s="27"/>
      <c r="N2081" s="27"/>
      <c r="O2081" s="27"/>
      <c r="P2081" s="27"/>
      <c r="Q2081" s="27"/>
      <c r="R2081" s="27"/>
      <c r="S2081" s="27"/>
      <c r="T2081" s="27"/>
      <c r="U2081" s="27"/>
      <c r="V2081" s="27"/>
      <c r="W2081" s="27"/>
      <c r="X2081" s="27"/>
      <c r="Y2081" s="27"/>
      <c r="Z2081" s="27"/>
      <c r="AA2081" s="27"/>
      <c r="AB2081" s="27"/>
      <c r="AC2081" s="27"/>
      <c r="AD2081" s="27"/>
      <c r="AI2081">
        <f t="shared" si="828"/>
        <v>0</v>
      </c>
      <c r="AJ2081">
        <f t="shared" si="829"/>
        <v>0</v>
      </c>
      <c r="AK2081">
        <f t="shared" si="830"/>
        <v>0</v>
      </c>
      <c r="AL2081">
        <f t="shared" si="813"/>
        <v>0</v>
      </c>
      <c r="AM2081">
        <f t="shared" si="814"/>
        <v>0</v>
      </c>
      <c r="AN2081">
        <f t="shared" si="815"/>
        <v>0</v>
      </c>
      <c r="AO2081">
        <f t="shared" si="816"/>
        <v>0</v>
      </c>
      <c r="AP2081">
        <f t="shared" si="817"/>
        <v>0</v>
      </c>
      <c r="AQ2081">
        <f t="shared" si="818"/>
        <v>0</v>
      </c>
      <c r="AR2081">
        <f t="shared" si="819"/>
        <v>0</v>
      </c>
      <c r="AS2081">
        <f t="shared" si="820"/>
        <v>0</v>
      </c>
      <c r="AT2081">
        <f t="shared" si="821"/>
        <v>0</v>
      </c>
      <c r="AU2081">
        <f t="shared" si="822"/>
        <v>0</v>
      </c>
      <c r="AV2081">
        <f t="shared" si="823"/>
        <v>0</v>
      </c>
      <c r="AW2081">
        <f t="shared" si="824"/>
        <v>0</v>
      </c>
      <c r="AX2081">
        <f t="shared" si="825"/>
        <v>0</v>
      </c>
      <c r="AY2081">
        <f t="shared" si="826"/>
        <v>0</v>
      </c>
      <c r="AZ2081">
        <f t="shared" si="827"/>
        <v>0</v>
      </c>
    </row>
    <row r="2082" spans="1:52" ht="15" customHeight="1">
      <c r="A2082" s="245"/>
      <c r="B2082" s="9"/>
      <c r="C2082" s="270" t="s">
        <v>1281</v>
      </c>
      <c r="D2082" s="389" t="str">
        <f t="shared" si="831"/>
        <v/>
      </c>
      <c r="E2082" s="390"/>
      <c r="F2082" s="391"/>
      <c r="G2082" s="480" t="str">
        <f t="shared" si="832"/>
        <v/>
      </c>
      <c r="H2082" s="481"/>
      <c r="I2082" s="481"/>
      <c r="J2082" s="481"/>
      <c r="K2082" s="481"/>
      <c r="L2082" s="482"/>
      <c r="M2082" s="27"/>
      <c r="N2082" s="27"/>
      <c r="O2082" s="27"/>
      <c r="P2082" s="27"/>
      <c r="Q2082" s="27"/>
      <c r="R2082" s="27"/>
      <c r="S2082" s="27"/>
      <c r="T2082" s="27"/>
      <c r="U2082" s="27"/>
      <c r="V2082" s="27"/>
      <c r="W2082" s="27"/>
      <c r="X2082" s="27"/>
      <c r="Y2082" s="27"/>
      <c r="Z2082" s="27"/>
      <c r="AA2082" s="27"/>
      <c r="AB2082" s="27"/>
      <c r="AC2082" s="27"/>
      <c r="AD2082" s="27"/>
      <c r="AI2082">
        <f t="shared" si="828"/>
        <v>0</v>
      </c>
      <c r="AJ2082">
        <f t="shared" si="829"/>
        <v>0</v>
      </c>
      <c r="AK2082">
        <f t="shared" si="830"/>
        <v>0</v>
      </c>
      <c r="AL2082">
        <f t="shared" si="813"/>
        <v>0</v>
      </c>
      <c r="AM2082">
        <f t="shared" si="814"/>
        <v>0</v>
      </c>
      <c r="AN2082">
        <f t="shared" si="815"/>
        <v>0</v>
      </c>
      <c r="AO2082">
        <f t="shared" si="816"/>
        <v>0</v>
      </c>
      <c r="AP2082">
        <f t="shared" si="817"/>
        <v>0</v>
      </c>
      <c r="AQ2082">
        <f t="shared" si="818"/>
        <v>0</v>
      </c>
      <c r="AR2082">
        <f t="shared" si="819"/>
        <v>0</v>
      </c>
      <c r="AS2082">
        <f t="shared" si="820"/>
        <v>0</v>
      </c>
      <c r="AT2082">
        <f t="shared" si="821"/>
        <v>0</v>
      </c>
      <c r="AU2082">
        <f t="shared" si="822"/>
        <v>0</v>
      </c>
      <c r="AV2082">
        <f t="shared" si="823"/>
        <v>0</v>
      </c>
      <c r="AW2082">
        <f t="shared" si="824"/>
        <v>0</v>
      </c>
      <c r="AX2082">
        <f t="shared" si="825"/>
        <v>0</v>
      </c>
      <c r="AY2082">
        <f t="shared" si="826"/>
        <v>0</v>
      </c>
      <c r="AZ2082">
        <f t="shared" si="827"/>
        <v>0</v>
      </c>
    </row>
    <row r="2083" spans="1:52" ht="15" customHeight="1">
      <c r="A2083" s="245"/>
      <c r="B2083" s="9"/>
      <c r="C2083" s="270" t="s">
        <v>1282</v>
      </c>
      <c r="D2083" s="389" t="str">
        <f t="shared" si="831"/>
        <v/>
      </c>
      <c r="E2083" s="390"/>
      <c r="F2083" s="391"/>
      <c r="G2083" s="480" t="str">
        <f t="shared" si="832"/>
        <v/>
      </c>
      <c r="H2083" s="481"/>
      <c r="I2083" s="481"/>
      <c r="J2083" s="481"/>
      <c r="K2083" s="481"/>
      <c r="L2083" s="482"/>
      <c r="M2083" s="27"/>
      <c r="N2083" s="27"/>
      <c r="O2083" s="27"/>
      <c r="P2083" s="27"/>
      <c r="Q2083" s="27"/>
      <c r="R2083" s="27"/>
      <c r="S2083" s="27"/>
      <c r="T2083" s="27"/>
      <c r="U2083" s="27"/>
      <c r="V2083" s="27"/>
      <c r="W2083" s="27"/>
      <c r="X2083" s="27"/>
      <c r="Y2083" s="27"/>
      <c r="Z2083" s="27"/>
      <c r="AA2083" s="27"/>
      <c r="AB2083" s="27"/>
      <c r="AC2083" s="27"/>
      <c r="AD2083" s="27"/>
      <c r="AI2083">
        <f t="shared" si="828"/>
        <v>0</v>
      </c>
      <c r="AJ2083">
        <f t="shared" si="829"/>
        <v>0</v>
      </c>
      <c r="AK2083">
        <f t="shared" si="830"/>
        <v>0</v>
      </c>
      <c r="AL2083">
        <f t="shared" si="813"/>
        <v>0</v>
      </c>
      <c r="AM2083">
        <f t="shared" si="814"/>
        <v>0</v>
      </c>
      <c r="AN2083">
        <f t="shared" si="815"/>
        <v>0</v>
      </c>
      <c r="AO2083">
        <f t="shared" si="816"/>
        <v>0</v>
      </c>
      <c r="AP2083">
        <f t="shared" si="817"/>
        <v>0</v>
      </c>
      <c r="AQ2083">
        <f t="shared" si="818"/>
        <v>0</v>
      </c>
      <c r="AR2083">
        <f t="shared" si="819"/>
        <v>0</v>
      </c>
      <c r="AS2083">
        <f t="shared" si="820"/>
        <v>0</v>
      </c>
      <c r="AT2083">
        <f t="shared" si="821"/>
        <v>0</v>
      </c>
      <c r="AU2083">
        <f t="shared" si="822"/>
        <v>0</v>
      </c>
      <c r="AV2083">
        <f t="shared" si="823"/>
        <v>0</v>
      </c>
      <c r="AW2083">
        <f t="shared" si="824"/>
        <v>0</v>
      </c>
      <c r="AX2083">
        <f t="shared" si="825"/>
        <v>0</v>
      </c>
      <c r="AY2083">
        <f t="shared" si="826"/>
        <v>0</v>
      </c>
      <c r="AZ2083">
        <f t="shared" si="827"/>
        <v>0</v>
      </c>
    </row>
    <row r="2084" spans="1:52" ht="15" customHeight="1">
      <c r="A2084" s="245"/>
      <c r="B2084" s="9"/>
      <c r="C2084" s="270" t="s">
        <v>1283</v>
      </c>
      <c r="D2084" s="389" t="str">
        <f t="shared" si="831"/>
        <v/>
      </c>
      <c r="E2084" s="390"/>
      <c r="F2084" s="391"/>
      <c r="G2084" s="480" t="str">
        <f t="shared" si="832"/>
        <v/>
      </c>
      <c r="H2084" s="481"/>
      <c r="I2084" s="481"/>
      <c r="J2084" s="481"/>
      <c r="K2084" s="481"/>
      <c r="L2084" s="482"/>
      <c r="M2084" s="27"/>
      <c r="N2084" s="27"/>
      <c r="O2084" s="27"/>
      <c r="P2084" s="27"/>
      <c r="Q2084" s="27"/>
      <c r="R2084" s="27"/>
      <c r="S2084" s="27"/>
      <c r="T2084" s="27"/>
      <c r="U2084" s="27"/>
      <c r="V2084" s="27"/>
      <c r="W2084" s="27"/>
      <c r="X2084" s="27"/>
      <c r="Y2084" s="27"/>
      <c r="Z2084" s="27"/>
      <c r="AA2084" s="27"/>
      <c r="AB2084" s="27"/>
      <c r="AC2084" s="27"/>
      <c r="AD2084" s="27"/>
      <c r="AI2084">
        <f t="shared" si="828"/>
        <v>0</v>
      </c>
      <c r="AJ2084">
        <f t="shared" si="829"/>
        <v>0</v>
      </c>
      <c r="AK2084">
        <f t="shared" si="830"/>
        <v>0</v>
      </c>
      <c r="AL2084">
        <f t="shared" si="813"/>
        <v>0</v>
      </c>
      <c r="AM2084">
        <f t="shared" si="814"/>
        <v>0</v>
      </c>
      <c r="AN2084">
        <f t="shared" si="815"/>
        <v>0</v>
      </c>
      <c r="AO2084">
        <f t="shared" si="816"/>
        <v>0</v>
      </c>
      <c r="AP2084">
        <f t="shared" si="817"/>
        <v>0</v>
      </c>
      <c r="AQ2084">
        <f t="shared" si="818"/>
        <v>0</v>
      </c>
      <c r="AR2084">
        <f t="shared" si="819"/>
        <v>0</v>
      </c>
      <c r="AS2084">
        <f t="shared" si="820"/>
        <v>0</v>
      </c>
      <c r="AT2084">
        <f t="shared" si="821"/>
        <v>0</v>
      </c>
      <c r="AU2084">
        <f t="shared" si="822"/>
        <v>0</v>
      </c>
      <c r="AV2084">
        <f t="shared" si="823"/>
        <v>0</v>
      </c>
      <c r="AW2084">
        <f t="shared" si="824"/>
        <v>0</v>
      </c>
      <c r="AX2084">
        <f t="shared" si="825"/>
        <v>0</v>
      </c>
      <c r="AY2084">
        <f t="shared" si="826"/>
        <v>0</v>
      </c>
      <c r="AZ2084">
        <f t="shared" si="827"/>
        <v>0</v>
      </c>
    </row>
    <row r="2085" spans="1:52" ht="15" customHeight="1">
      <c r="A2085" s="245"/>
      <c r="B2085" s="9"/>
      <c r="C2085" s="270" t="s">
        <v>1284</v>
      </c>
      <c r="D2085" s="389" t="str">
        <f t="shared" si="831"/>
        <v/>
      </c>
      <c r="E2085" s="390"/>
      <c r="F2085" s="391"/>
      <c r="G2085" s="480" t="str">
        <f t="shared" si="832"/>
        <v/>
      </c>
      <c r="H2085" s="481"/>
      <c r="I2085" s="481"/>
      <c r="J2085" s="481"/>
      <c r="K2085" s="481"/>
      <c r="L2085" s="482"/>
      <c r="M2085" s="27"/>
      <c r="N2085" s="27"/>
      <c r="O2085" s="27"/>
      <c r="P2085" s="27"/>
      <c r="Q2085" s="27"/>
      <c r="R2085" s="27"/>
      <c r="S2085" s="27"/>
      <c r="T2085" s="27"/>
      <c r="U2085" s="27"/>
      <c r="V2085" s="27"/>
      <c r="W2085" s="27"/>
      <c r="X2085" s="27"/>
      <c r="Y2085" s="27"/>
      <c r="Z2085" s="27"/>
      <c r="AA2085" s="27"/>
      <c r="AB2085" s="27"/>
      <c r="AC2085" s="27"/>
      <c r="AD2085" s="27"/>
      <c r="AI2085">
        <f t="shared" si="828"/>
        <v>0</v>
      </c>
      <c r="AJ2085">
        <f t="shared" si="829"/>
        <v>0</v>
      </c>
      <c r="AK2085">
        <f t="shared" si="830"/>
        <v>0</v>
      </c>
      <c r="AL2085">
        <f t="shared" si="813"/>
        <v>0</v>
      </c>
      <c r="AM2085">
        <f t="shared" si="814"/>
        <v>0</v>
      </c>
      <c r="AN2085">
        <f t="shared" si="815"/>
        <v>0</v>
      </c>
      <c r="AO2085">
        <f t="shared" si="816"/>
        <v>0</v>
      </c>
      <c r="AP2085">
        <f t="shared" si="817"/>
        <v>0</v>
      </c>
      <c r="AQ2085">
        <f t="shared" si="818"/>
        <v>0</v>
      </c>
      <c r="AR2085">
        <f t="shared" si="819"/>
        <v>0</v>
      </c>
      <c r="AS2085">
        <f t="shared" si="820"/>
        <v>0</v>
      </c>
      <c r="AT2085">
        <f t="shared" si="821"/>
        <v>0</v>
      </c>
      <c r="AU2085">
        <f t="shared" si="822"/>
        <v>0</v>
      </c>
      <c r="AV2085">
        <f t="shared" si="823"/>
        <v>0</v>
      </c>
      <c r="AW2085">
        <f t="shared" si="824"/>
        <v>0</v>
      </c>
      <c r="AX2085">
        <f t="shared" si="825"/>
        <v>0</v>
      </c>
      <c r="AY2085">
        <f t="shared" si="826"/>
        <v>0</v>
      </c>
      <c r="AZ2085">
        <f t="shared" si="827"/>
        <v>0</v>
      </c>
    </row>
    <row r="2086" spans="1:52" ht="15" customHeight="1">
      <c r="A2086" s="245"/>
      <c r="B2086" s="9"/>
      <c r="C2086" s="270" t="s">
        <v>1285</v>
      </c>
      <c r="D2086" s="389" t="str">
        <f t="shared" si="831"/>
        <v/>
      </c>
      <c r="E2086" s="390"/>
      <c r="F2086" s="391"/>
      <c r="G2086" s="480" t="str">
        <f t="shared" si="832"/>
        <v/>
      </c>
      <c r="H2086" s="481"/>
      <c r="I2086" s="481"/>
      <c r="J2086" s="481"/>
      <c r="K2086" s="481"/>
      <c r="L2086" s="482"/>
      <c r="M2086" s="27"/>
      <c r="N2086" s="27"/>
      <c r="O2086" s="27"/>
      <c r="P2086" s="27"/>
      <c r="Q2086" s="27"/>
      <c r="R2086" s="27"/>
      <c r="S2086" s="27"/>
      <c r="T2086" s="27"/>
      <c r="U2086" s="27"/>
      <c r="V2086" s="27"/>
      <c r="W2086" s="27"/>
      <c r="X2086" s="27"/>
      <c r="Y2086" s="27"/>
      <c r="Z2086" s="27"/>
      <c r="AA2086" s="27"/>
      <c r="AB2086" s="27"/>
      <c r="AC2086" s="27"/>
      <c r="AD2086" s="27"/>
      <c r="AI2086">
        <f t="shared" si="828"/>
        <v>0</v>
      </c>
      <c r="AJ2086">
        <f t="shared" si="829"/>
        <v>0</v>
      </c>
      <c r="AK2086">
        <f t="shared" si="830"/>
        <v>0</v>
      </c>
      <c r="AL2086">
        <f t="shared" si="813"/>
        <v>0</v>
      </c>
      <c r="AM2086">
        <f t="shared" si="814"/>
        <v>0</v>
      </c>
      <c r="AN2086">
        <f t="shared" si="815"/>
        <v>0</v>
      </c>
      <c r="AO2086">
        <f t="shared" si="816"/>
        <v>0</v>
      </c>
      <c r="AP2086">
        <f t="shared" si="817"/>
        <v>0</v>
      </c>
      <c r="AQ2086">
        <f t="shared" si="818"/>
        <v>0</v>
      </c>
      <c r="AR2086">
        <f t="shared" si="819"/>
        <v>0</v>
      </c>
      <c r="AS2086">
        <f t="shared" si="820"/>
        <v>0</v>
      </c>
      <c r="AT2086">
        <f t="shared" si="821"/>
        <v>0</v>
      </c>
      <c r="AU2086">
        <f t="shared" si="822"/>
        <v>0</v>
      </c>
      <c r="AV2086">
        <f t="shared" si="823"/>
        <v>0</v>
      </c>
      <c r="AW2086">
        <f t="shared" si="824"/>
        <v>0</v>
      </c>
      <c r="AX2086">
        <f t="shared" si="825"/>
        <v>0</v>
      </c>
      <c r="AY2086">
        <f t="shared" si="826"/>
        <v>0</v>
      </c>
      <c r="AZ2086">
        <f t="shared" si="827"/>
        <v>0</v>
      </c>
    </row>
    <row r="2087" spans="1:52" ht="15" customHeight="1">
      <c r="A2087" s="245"/>
      <c r="B2087" s="9"/>
      <c r="C2087" s="270" t="s">
        <v>1286</v>
      </c>
      <c r="D2087" s="389" t="str">
        <f t="shared" si="831"/>
        <v/>
      </c>
      <c r="E2087" s="390"/>
      <c r="F2087" s="391"/>
      <c r="G2087" s="480" t="str">
        <f t="shared" si="832"/>
        <v/>
      </c>
      <c r="H2087" s="481"/>
      <c r="I2087" s="481"/>
      <c r="J2087" s="481"/>
      <c r="K2087" s="481"/>
      <c r="L2087" s="482"/>
      <c r="M2087" s="27"/>
      <c r="N2087" s="27"/>
      <c r="O2087" s="27"/>
      <c r="P2087" s="27"/>
      <c r="Q2087" s="27"/>
      <c r="R2087" s="27"/>
      <c r="S2087" s="27"/>
      <c r="T2087" s="27"/>
      <c r="U2087" s="27"/>
      <c r="V2087" s="27"/>
      <c r="W2087" s="27"/>
      <c r="X2087" s="27"/>
      <c r="Y2087" s="27"/>
      <c r="Z2087" s="27"/>
      <c r="AA2087" s="27"/>
      <c r="AB2087" s="27"/>
      <c r="AC2087" s="27"/>
      <c r="AD2087" s="27"/>
      <c r="AI2087">
        <f t="shared" si="828"/>
        <v>0</v>
      </c>
      <c r="AJ2087">
        <f t="shared" si="829"/>
        <v>0</v>
      </c>
      <c r="AK2087">
        <f t="shared" si="830"/>
        <v>0</v>
      </c>
      <c r="AL2087">
        <f t="shared" si="813"/>
        <v>0</v>
      </c>
      <c r="AM2087">
        <f t="shared" si="814"/>
        <v>0</v>
      </c>
      <c r="AN2087">
        <f t="shared" si="815"/>
        <v>0</v>
      </c>
      <c r="AO2087">
        <f t="shared" si="816"/>
        <v>0</v>
      </c>
      <c r="AP2087">
        <f t="shared" si="817"/>
        <v>0</v>
      </c>
      <c r="AQ2087">
        <f t="shared" si="818"/>
        <v>0</v>
      </c>
      <c r="AR2087">
        <f t="shared" si="819"/>
        <v>0</v>
      </c>
      <c r="AS2087">
        <f t="shared" si="820"/>
        <v>0</v>
      </c>
      <c r="AT2087">
        <f t="shared" si="821"/>
        <v>0</v>
      </c>
      <c r="AU2087">
        <f t="shared" si="822"/>
        <v>0</v>
      </c>
      <c r="AV2087">
        <f t="shared" si="823"/>
        <v>0</v>
      </c>
      <c r="AW2087">
        <f t="shared" si="824"/>
        <v>0</v>
      </c>
      <c r="AX2087">
        <f t="shared" si="825"/>
        <v>0</v>
      </c>
      <c r="AY2087">
        <f t="shared" si="826"/>
        <v>0</v>
      </c>
      <c r="AZ2087">
        <f t="shared" si="827"/>
        <v>0</v>
      </c>
    </row>
    <row r="2088" spans="1:52" ht="15" customHeight="1">
      <c r="A2088" s="245"/>
      <c r="B2088" s="9"/>
      <c r="C2088" s="270" t="s">
        <v>1287</v>
      </c>
      <c r="D2088" s="389" t="str">
        <f t="shared" si="831"/>
        <v/>
      </c>
      <c r="E2088" s="390"/>
      <c r="F2088" s="391"/>
      <c r="G2088" s="480" t="str">
        <f t="shared" si="832"/>
        <v/>
      </c>
      <c r="H2088" s="481"/>
      <c r="I2088" s="481"/>
      <c r="J2088" s="481"/>
      <c r="K2088" s="481"/>
      <c r="L2088" s="482"/>
      <c r="M2088" s="27"/>
      <c r="N2088" s="27"/>
      <c r="O2088" s="27"/>
      <c r="P2088" s="27"/>
      <c r="Q2088" s="27"/>
      <c r="R2088" s="27"/>
      <c r="S2088" s="27"/>
      <c r="T2088" s="27"/>
      <c r="U2088" s="27"/>
      <c r="V2088" s="27"/>
      <c r="W2088" s="27"/>
      <c r="X2088" s="27"/>
      <c r="Y2088" s="27"/>
      <c r="Z2088" s="27"/>
      <c r="AA2088" s="27"/>
      <c r="AB2088" s="27"/>
      <c r="AC2088" s="27"/>
      <c r="AD2088" s="27"/>
      <c r="AI2088">
        <f t="shared" si="828"/>
        <v>0</v>
      </c>
      <c r="AJ2088">
        <f t="shared" si="829"/>
        <v>0</v>
      </c>
      <c r="AK2088">
        <f t="shared" si="830"/>
        <v>0</v>
      </c>
      <c r="AL2088">
        <f t="shared" si="813"/>
        <v>0</v>
      </c>
      <c r="AM2088">
        <f t="shared" si="814"/>
        <v>0</v>
      </c>
      <c r="AN2088">
        <f t="shared" si="815"/>
        <v>0</v>
      </c>
      <c r="AO2088">
        <f t="shared" si="816"/>
        <v>0</v>
      </c>
      <c r="AP2088">
        <f t="shared" si="817"/>
        <v>0</v>
      </c>
      <c r="AQ2088">
        <f t="shared" si="818"/>
        <v>0</v>
      </c>
      <c r="AR2088">
        <f t="shared" si="819"/>
        <v>0</v>
      </c>
      <c r="AS2088">
        <f t="shared" si="820"/>
        <v>0</v>
      </c>
      <c r="AT2088">
        <f t="shared" si="821"/>
        <v>0</v>
      </c>
      <c r="AU2088">
        <f t="shared" si="822"/>
        <v>0</v>
      </c>
      <c r="AV2088">
        <f t="shared" si="823"/>
        <v>0</v>
      </c>
      <c r="AW2088">
        <f t="shared" si="824"/>
        <v>0</v>
      </c>
      <c r="AX2088">
        <f t="shared" si="825"/>
        <v>0</v>
      </c>
      <c r="AY2088">
        <f t="shared" si="826"/>
        <v>0</v>
      </c>
      <c r="AZ2088">
        <f t="shared" si="827"/>
        <v>0</v>
      </c>
    </row>
    <row r="2089" spans="1:52" ht="15" customHeight="1">
      <c r="A2089" s="245"/>
      <c r="B2089" s="9"/>
      <c r="C2089" s="270" t="s">
        <v>1288</v>
      </c>
      <c r="D2089" s="389" t="str">
        <f t="shared" si="831"/>
        <v/>
      </c>
      <c r="E2089" s="390"/>
      <c r="F2089" s="391"/>
      <c r="G2089" s="480" t="str">
        <f t="shared" si="832"/>
        <v/>
      </c>
      <c r="H2089" s="481"/>
      <c r="I2089" s="481"/>
      <c r="J2089" s="481"/>
      <c r="K2089" s="481"/>
      <c r="L2089" s="482"/>
      <c r="M2089" s="27"/>
      <c r="N2089" s="27"/>
      <c r="O2089" s="27"/>
      <c r="P2089" s="27"/>
      <c r="Q2089" s="27"/>
      <c r="R2089" s="27"/>
      <c r="S2089" s="27"/>
      <c r="T2089" s="27"/>
      <c r="U2089" s="27"/>
      <c r="V2089" s="27"/>
      <c r="W2089" s="27"/>
      <c r="X2089" s="27"/>
      <c r="Y2089" s="27"/>
      <c r="Z2089" s="27"/>
      <c r="AA2089" s="27"/>
      <c r="AB2089" s="27"/>
      <c r="AC2089" s="27"/>
      <c r="AD2089" s="27"/>
      <c r="AI2089">
        <f t="shared" si="828"/>
        <v>0</v>
      </c>
      <c r="AJ2089">
        <f t="shared" si="829"/>
        <v>0</v>
      </c>
      <c r="AK2089">
        <f t="shared" si="830"/>
        <v>0</v>
      </c>
      <c r="AL2089">
        <f t="shared" si="813"/>
        <v>0</v>
      </c>
      <c r="AM2089">
        <f t="shared" si="814"/>
        <v>0</v>
      </c>
      <c r="AN2089">
        <f t="shared" si="815"/>
        <v>0</v>
      </c>
      <c r="AO2089">
        <f t="shared" si="816"/>
        <v>0</v>
      </c>
      <c r="AP2089">
        <f t="shared" si="817"/>
        <v>0</v>
      </c>
      <c r="AQ2089">
        <f t="shared" si="818"/>
        <v>0</v>
      </c>
      <c r="AR2089">
        <f t="shared" si="819"/>
        <v>0</v>
      </c>
      <c r="AS2089">
        <f t="shared" si="820"/>
        <v>0</v>
      </c>
      <c r="AT2089">
        <f t="shared" si="821"/>
        <v>0</v>
      </c>
      <c r="AU2089">
        <f t="shared" si="822"/>
        <v>0</v>
      </c>
      <c r="AV2089">
        <f t="shared" si="823"/>
        <v>0</v>
      </c>
      <c r="AW2089">
        <f t="shared" si="824"/>
        <v>0</v>
      </c>
      <c r="AX2089">
        <f t="shared" si="825"/>
        <v>0</v>
      </c>
      <c r="AY2089">
        <f t="shared" si="826"/>
        <v>0</v>
      </c>
      <c r="AZ2089">
        <f t="shared" si="827"/>
        <v>0</v>
      </c>
    </row>
    <row r="2090" spans="1:52" ht="15" customHeight="1">
      <c r="A2090" s="245"/>
      <c r="B2090" s="9"/>
      <c r="C2090" s="270" t="s">
        <v>1289</v>
      </c>
      <c r="D2090" s="389" t="str">
        <f t="shared" si="831"/>
        <v/>
      </c>
      <c r="E2090" s="390"/>
      <c r="F2090" s="391"/>
      <c r="G2090" s="480" t="str">
        <f t="shared" si="832"/>
        <v/>
      </c>
      <c r="H2090" s="481"/>
      <c r="I2090" s="481"/>
      <c r="J2090" s="481"/>
      <c r="K2090" s="481"/>
      <c r="L2090" s="482"/>
      <c r="M2090" s="27"/>
      <c r="N2090" s="27"/>
      <c r="O2090" s="27"/>
      <c r="P2090" s="27"/>
      <c r="Q2090" s="27"/>
      <c r="R2090" s="27"/>
      <c r="S2090" s="27"/>
      <c r="T2090" s="27"/>
      <c r="U2090" s="27"/>
      <c r="V2090" s="27"/>
      <c r="W2090" s="27"/>
      <c r="X2090" s="27"/>
      <c r="Y2090" s="27"/>
      <c r="Z2090" s="27"/>
      <c r="AA2090" s="27"/>
      <c r="AB2090" s="27"/>
      <c r="AC2090" s="27"/>
      <c r="AD2090" s="27"/>
      <c r="AI2090">
        <f t="shared" si="828"/>
        <v>0</v>
      </c>
      <c r="AJ2090">
        <f t="shared" si="829"/>
        <v>0</v>
      </c>
      <c r="AK2090">
        <f t="shared" si="830"/>
        <v>0</v>
      </c>
      <c r="AL2090">
        <f t="shared" si="813"/>
        <v>0</v>
      </c>
      <c r="AM2090">
        <f t="shared" si="814"/>
        <v>0</v>
      </c>
      <c r="AN2090">
        <f t="shared" si="815"/>
        <v>0</v>
      </c>
      <c r="AO2090">
        <f t="shared" si="816"/>
        <v>0</v>
      </c>
      <c r="AP2090">
        <f t="shared" si="817"/>
        <v>0</v>
      </c>
      <c r="AQ2090">
        <f t="shared" si="818"/>
        <v>0</v>
      </c>
      <c r="AR2090">
        <f t="shared" si="819"/>
        <v>0</v>
      </c>
      <c r="AS2090">
        <f t="shared" si="820"/>
        <v>0</v>
      </c>
      <c r="AT2090">
        <f t="shared" si="821"/>
        <v>0</v>
      </c>
      <c r="AU2090">
        <f t="shared" si="822"/>
        <v>0</v>
      </c>
      <c r="AV2090">
        <f t="shared" si="823"/>
        <v>0</v>
      </c>
      <c r="AW2090">
        <f t="shared" si="824"/>
        <v>0</v>
      </c>
      <c r="AX2090">
        <f t="shared" si="825"/>
        <v>0</v>
      </c>
      <c r="AY2090">
        <f t="shared" si="826"/>
        <v>0</v>
      </c>
      <c r="AZ2090">
        <f t="shared" si="827"/>
        <v>0</v>
      </c>
    </row>
    <row r="2091" spans="1:52" ht="15" customHeight="1">
      <c r="A2091" s="245"/>
      <c r="B2091" s="9"/>
      <c r="C2091" s="270" t="s">
        <v>1290</v>
      </c>
      <c r="D2091" s="389" t="str">
        <f t="shared" si="831"/>
        <v/>
      </c>
      <c r="E2091" s="390"/>
      <c r="F2091" s="391"/>
      <c r="G2091" s="480" t="str">
        <f t="shared" si="832"/>
        <v/>
      </c>
      <c r="H2091" s="481"/>
      <c r="I2091" s="481"/>
      <c r="J2091" s="481"/>
      <c r="K2091" s="481"/>
      <c r="L2091" s="482"/>
      <c r="M2091" s="27"/>
      <c r="N2091" s="27"/>
      <c r="O2091" s="27"/>
      <c r="P2091" s="27"/>
      <c r="Q2091" s="27"/>
      <c r="R2091" s="27"/>
      <c r="S2091" s="27"/>
      <c r="T2091" s="27"/>
      <c r="U2091" s="27"/>
      <c r="V2091" s="27"/>
      <c r="W2091" s="27"/>
      <c r="X2091" s="27"/>
      <c r="Y2091" s="27"/>
      <c r="Z2091" s="27"/>
      <c r="AA2091" s="27"/>
      <c r="AB2091" s="27"/>
      <c r="AC2091" s="27"/>
      <c r="AD2091" s="27"/>
      <c r="AI2091">
        <f t="shared" si="828"/>
        <v>0</v>
      </c>
      <c r="AJ2091">
        <f t="shared" si="829"/>
        <v>0</v>
      </c>
      <c r="AK2091">
        <f t="shared" si="830"/>
        <v>0</v>
      </c>
      <c r="AL2091">
        <f t="shared" si="813"/>
        <v>0</v>
      </c>
      <c r="AM2091">
        <f t="shared" si="814"/>
        <v>0</v>
      </c>
      <c r="AN2091">
        <f t="shared" si="815"/>
        <v>0</v>
      </c>
      <c r="AO2091">
        <f t="shared" si="816"/>
        <v>0</v>
      </c>
      <c r="AP2091">
        <f t="shared" si="817"/>
        <v>0</v>
      </c>
      <c r="AQ2091">
        <f t="shared" si="818"/>
        <v>0</v>
      </c>
      <c r="AR2091">
        <f t="shared" si="819"/>
        <v>0</v>
      </c>
      <c r="AS2091">
        <f t="shared" si="820"/>
        <v>0</v>
      </c>
      <c r="AT2091">
        <f t="shared" si="821"/>
        <v>0</v>
      </c>
      <c r="AU2091">
        <f t="shared" si="822"/>
        <v>0</v>
      </c>
      <c r="AV2091">
        <f t="shared" si="823"/>
        <v>0</v>
      </c>
      <c r="AW2091">
        <f t="shared" si="824"/>
        <v>0</v>
      </c>
      <c r="AX2091">
        <f t="shared" si="825"/>
        <v>0</v>
      </c>
      <c r="AY2091">
        <f t="shared" si="826"/>
        <v>0</v>
      </c>
      <c r="AZ2091">
        <f t="shared" si="827"/>
        <v>0</v>
      </c>
    </row>
    <row r="2092" spans="1:52" ht="15" customHeight="1">
      <c r="A2092" s="245"/>
      <c r="B2092" s="9"/>
      <c r="C2092" s="270" t="s">
        <v>1291</v>
      </c>
      <c r="D2092" s="389" t="str">
        <f t="shared" si="831"/>
        <v/>
      </c>
      <c r="E2092" s="390"/>
      <c r="F2092" s="391"/>
      <c r="G2092" s="480" t="str">
        <f t="shared" si="832"/>
        <v/>
      </c>
      <c r="H2092" s="481"/>
      <c r="I2092" s="481"/>
      <c r="J2092" s="481"/>
      <c r="K2092" s="481"/>
      <c r="L2092" s="482"/>
      <c r="M2092" s="27"/>
      <c r="N2092" s="27"/>
      <c r="O2092" s="27"/>
      <c r="P2092" s="27"/>
      <c r="Q2092" s="27"/>
      <c r="R2092" s="27"/>
      <c r="S2092" s="27"/>
      <c r="T2092" s="27"/>
      <c r="U2092" s="27"/>
      <c r="V2092" s="27"/>
      <c r="W2092" s="27"/>
      <c r="X2092" s="27"/>
      <c r="Y2092" s="27"/>
      <c r="Z2092" s="27"/>
      <c r="AA2092" s="27"/>
      <c r="AB2092" s="27"/>
      <c r="AC2092" s="27"/>
      <c r="AD2092" s="27"/>
      <c r="AI2092">
        <f t="shared" si="828"/>
        <v>0</v>
      </c>
      <c r="AJ2092">
        <f t="shared" si="829"/>
        <v>0</v>
      </c>
      <c r="AK2092">
        <f t="shared" si="830"/>
        <v>0</v>
      </c>
      <c r="AL2092">
        <f t="shared" si="813"/>
        <v>0</v>
      </c>
      <c r="AM2092">
        <f t="shared" si="814"/>
        <v>0</v>
      </c>
      <c r="AN2092">
        <f t="shared" si="815"/>
        <v>0</v>
      </c>
      <c r="AO2092">
        <f t="shared" si="816"/>
        <v>0</v>
      </c>
      <c r="AP2092">
        <f t="shared" si="817"/>
        <v>0</v>
      </c>
      <c r="AQ2092">
        <f t="shared" si="818"/>
        <v>0</v>
      </c>
      <c r="AR2092">
        <f t="shared" si="819"/>
        <v>0</v>
      </c>
      <c r="AS2092">
        <f t="shared" si="820"/>
        <v>0</v>
      </c>
      <c r="AT2092">
        <f t="shared" si="821"/>
        <v>0</v>
      </c>
      <c r="AU2092">
        <f t="shared" si="822"/>
        <v>0</v>
      </c>
      <c r="AV2092">
        <f t="shared" si="823"/>
        <v>0</v>
      </c>
      <c r="AW2092">
        <f t="shared" si="824"/>
        <v>0</v>
      </c>
      <c r="AX2092">
        <f t="shared" si="825"/>
        <v>0</v>
      </c>
      <c r="AY2092">
        <f t="shared" si="826"/>
        <v>0</v>
      </c>
      <c r="AZ2092">
        <f t="shared" si="827"/>
        <v>0</v>
      </c>
    </row>
    <row r="2093" spans="1:52" ht="15" customHeight="1">
      <c r="A2093" s="245"/>
      <c r="B2093" s="9"/>
      <c r="C2093" s="270" t="s">
        <v>1292</v>
      </c>
      <c r="D2093" s="389" t="str">
        <f t="shared" si="831"/>
        <v/>
      </c>
      <c r="E2093" s="390"/>
      <c r="F2093" s="391"/>
      <c r="G2093" s="480" t="str">
        <f t="shared" si="832"/>
        <v/>
      </c>
      <c r="H2093" s="481"/>
      <c r="I2093" s="481"/>
      <c r="J2093" s="481"/>
      <c r="K2093" s="481"/>
      <c r="L2093" s="482"/>
      <c r="M2093" s="27"/>
      <c r="N2093" s="27"/>
      <c r="O2093" s="27"/>
      <c r="P2093" s="27"/>
      <c r="Q2093" s="27"/>
      <c r="R2093" s="27"/>
      <c r="S2093" s="27"/>
      <c r="T2093" s="27"/>
      <c r="U2093" s="27"/>
      <c r="V2093" s="27"/>
      <c r="W2093" s="27"/>
      <c r="X2093" s="27"/>
      <c r="Y2093" s="27"/>
      <c r="Z2093" s="27"/>
      <c r="AA2093" s="27"/>
      <c r="AB2093" s="27"/>
      <c r="AC2093" s="27"/>
      <c r="AD2093" s="27"/>
      <c r="AI2093">
        <f t="shared" si="828"/>
        <v>0</v>
      </c>
      <c r="AJ2093">
        <f t="shared" si="829"/>
        <v>0</v>
      </c>
      <c r="AK2093">
        <f t="shared" si="830"/>
        <v>0</v>
      </c>
      <c r="AL2093">
        <f t="shared" si="813"/>
        <v>0</v>
      </c>
      <c r="AM2093">
        <f t="shared" si="814"/>
        <v>0</v>
      </c>
      <c r="AN2093">
        <f t="shared" si="815"/>
        <v>0</v>
      </c>
      <c r="AO2093">
        <f t="shared" si="816"/>
        <v>0</v>
      </c>
      <c r="AP2093">
        <f t="shared" si="817"/>
        <v>0</v>
      </c>
      <c r="AQ2093">
        <f t="shared" si="818"/>
        <v>0</v>
      </c>
      <c r="AR2093">
        <f t="shared" si="819"/>
        <v>0</v>
      </c>
      <c r="AS2093">
        <f t="shared" si="820"/>
        <v>0</v>
      </c>
      <c r="AT2093">
        <f t="shared" si="821"/>
        <v>0</v>
      </c>
      <c r="AU2093">
        <f t="shared" si="822"/>
        <v>0</v>
      </c>
      <c r="AV2093">
        <f t="shared" si="823"/>
        <v>0</v>
      </c>
      <c r="AW2093">
        <f t="shared" si="824"/>
        <v>0</v>
      </c>
      <c r="AX2093">
        <f t="shared" si="825"/>
        <v>0</v>
      </c>
      <c r="AY2093">
        <f t="shared" si="826"/>
        <v>0</v>
      </c>
      <c r="AZ2093">
        <f t="shared" si="827"/>
        <v>0</v>
      </c>
    </row>
    <row r="2094" spans="1:52" ht="15" customHeight="1">
      <c r="A2094" s="245"/>
      <c r="B2094" s="9"/>
      <c r="C2094" s="270" t="s">
        <v>1293</v>
      </c>
      <c r="D2094" s="389" t="str">
        <f t="shared" si="831"/>
        <v/>
      </c>
      <c r="E2094" s="390"/>
      <c r="F2094" s="391"/>
      <c r="G2094" s="480" t="str">
        <f t="shared" si="832"/>
        <v/>
      </c>
      <c r="H2094" s="481"/>
      <c r="I2094" s="481"/>
      <c r="J2094" s="481"/>
      <c r="K2094" s="481"/>
      <c r="L2094" s="482"/>
      <c r="M2094" s="27"/>
      <c r="N2094" s="27"/>
      <c r="O2094" s="27"/>
      <c r="P2094" s="27"/>
      <c r="Q2094" s="27"/>
      <c r="R2094" s="27"/>
      <c r="S2094" s="27"/>
      <c r="T2094" s="27"/>
      <c r="U2094" s="27"/>
      <c r="V2094" s="27"/>
      <c r="W2094" s="27"/>
      <c r="X2094" s="27"/>
      <c r="Y2094" s="27"/>
      <c r="Z2094" s="27"/>
      <c r="AA2094" s="27"/>
      <c r="AB2094" s="27"/>
      <c r="AC2094" s="27"/>
      <c r="AD2094" s="27"/>
      <c r="AI2094">
        <f t="shared" si="828"/>
        <v>0</v>
      </c>
      <c r="AJ2094">
        <f t="shared" si="829"/>
        <v>0</v>
      </c>
      <c r="AK2094">
        <f t="shared" si="830"/>
        <v>0</v>
      </c>
      <c r="AL2094">
        <f t="shared" si="813"/>
        <v>0</v>
      </c>
      <c r="AM2094">
        <f t="shared" si="814"/>
        <v>0</v>
      </c>
      <c r="AN2094">
        <f t="shared" si="815"/>
        <v>0</v>
      </c>
      <c r="AO2094">
        <f t="shared" si="816"/>
        <v>0</v>
      </c>
      <c r="AP2094">
        <f t="shared" si="817"/>
        <v>0</v>
      </c>
      <c r="AQ2094">
        <f t="shared" si="818"/>
        <v>0</v>
      </c>
      <c r="AR2094">
        <f t="shared" si="819"/>
        <v>0</v>
      </c>
      <c r="AS2094">
        <f t="shared" si="820"/>
        <v>0</v>
      </c>
      <c r="AT2094">
        <f t="shared" si="821"/>
        <v>0</v>
      </c>
      <c r="AU2094">
        <f t="shared" si="822"/>
        <v>0</v>
      </c>
      <c r="AV2094">
        <f t="shared" si="823"/>
        <v>0</v>
      </c>
      <c r="AW2094">
        <f t="shared" si="824"/>
        <v>0</v>
      </c>
      <c r="AX2094">
        <f t="shared" si="825"/>
        <v>0</v>
      </c>
      <c r="AY2094">
        <f t="shared" si="826"/>
        <v>0</v>
      </c>
      <c r="AZ2094">
        <f t="shared" si="827"/>
        <v>0</v>
      </c>
    </row>
    <row r="2095" spans="1:52" ht="15" customHeight="1">
      <c r="A2095" s="245"/>
      <c r="B2095" s="9"/>
      <c r="C2095" s="270" t="s">
        <v>1294</v>
      </c>
      <c r="D2095" s="389" t="str">
        <f t="shared" si="831"/>
        <v/>
      </c>
      <c r="E2095" s="390"/>
      <c r="F2095" s="391"/>
      <c r="G2095" s="480" t="str">
        <f t="shared" si="832"/>
        <v/>
      </c>
      <c r="H2095" s="481"/>
      <c r="I2095" s="481"/>
      <c r="J2095" s="481"/>
      <c r="K2095" s="481"/>
      <c r="L2095" s="482"/>
      <c r="M2095" s="27"/>
      <c r="N2095" s="27"/>
      <c r="O2095" s="27"/>
      <c r="P2095" s="27"/>
      <c r="Q2095" s="27"/>
      <c r="R2095" s="27"/>
      <c r="S2095" s="27"/>
      <c r="T2095" s="27"/>
      <c r="U2095" s="27"/>
      <c r="V2095" s="27"/>
      <c r="W2095" s="27"/>
      <c r="X2095" s="27"/>
      <c r="Y2095" s="27"/>
      <c r="Z2095" s="27"/>
      <c r="AA2095" s="27"/>
      <c r="AB2095" s="27"/>
      <c r="AC2095" s="27"/>
      <c r="AD2095" s="27"/>
      <c r="AI2095">
        <f t="shared" si="828"/>
        <v>0</v>
      </c>
      <c r="AJ2095">
        <f t="shared" si="829"/>
        <v>0</v>
      </c>
      <c r="AK2095">
        <f t="shared" si="830"/>
        <v>0</v>
      </c>
      <c r="AL2095">
        <f t="shared" si="813"/>
        <v>0</v>
      </c>
      <c r="AM2095">
        <f t="shared" si="814"/>
        <v>0</v>
      </c>
      <c r="AN2095">
        <f t="shared" si="815"/>
        <v>0</v>
      </c>
      <c r="AO2095">
        <f t="shared" si="816"/>
        <v>0</v>
      </c>
      <c r="AP2095">
        <f t="shared" si="817"/>
        <v>0</v>
      </c>
      <c r="AQ2095">
        <f t="shared" si="818"/>
        <v>0</v>
      </c>
      <c r="AR2095">
        <f t="shared" si="819"/>
        <v>0</v>
      </c>
      <c r="AS2095">
        <f t="shared" si="820"/>
        <v>0</v>
      </c>
      <c r="AT2095">
        <f t="shared" si="821"/>
        <v>0</v>
      </c>
      <c r="AU2095">
        <f t="shared" si="822"/>
        <v>0</v>
      </c>
      <c r="AV2095">
        <f t="shared" si="823"/>
        <v>0</v>
      </c>
      <c r="AW2095">
        <f t="shared" si="824"/>
        <v>0</v>
      </c>
      <c r="AX2095">
        <f t="shared" si="825"/>
        <v>0</v>
      </c>
      <c r="AY2095">
        <f t="shared" si="826"/>
        <v>0</v>
      </c>
      <c r="AZ2095">
        <f t="shared" si="827"/>
        <v>0</v>
      </c>
    </row>
    <row r="2096" spans="1:52" ht="15" customHeight="1">
      <c r="A2096" s="245"/>
      <c r="B2096" s="9"/>
      <c r="C2096" s="270" t="s">
        <v>1295</v>
      </c>
      <c r="D2096" s="389" t="str">
        <f t="shared" si="831"/>
        <v/>
      </c>
      <c r="E2096" s="390"/>
      <c r="F2096" s="391"/>
      <c r="G2096" s="480" t="str">
        <f t="shared" si="832"/>
        <v/>
      </c>
      <c r="H2096" s="481"/>
      <c r="I2096" s="481"/>
      <c r="J2096" s="481"/>
      <c r="K2096" s="481"/>
      <c r="L2096" s="482"/>
      <c r="M2096" s="27"/>
      <c r="N2096" s="27"/>
      <c r="O2096" s="27"/>
      <c r="P2096" s="27"/>
      <c r="Q2096" s="27"/>
      <c r="R2096" s="27"/>
      <c r="S2096" s="27"/>
      <c r="T2096" s="27"/>
      <c r="U2096" s="27"/>
      <c r="V2096" s="27"/>
      <c r="W2096" s="27"/>
      <c r="X2096" s="27"/>
      <c r="Y2096" s="27"/>
      <c r="Z2096" s="27"/>
      <c r="AA2096" s="27"/>
      <c r="AB2096" s="27"/>
      <c r="AC2096" s="27"/>
      <c r="AD2096" s="27"/>
      <c r="AI2096">
        <f t="shared" si="828"/>
        <v>0</v>
      </c>
      <c r="AJ2096">
        <f t="shared" si="829"/>
        <v>0</v>
      </c>
      <c r="AK2096">
        <f t="shared" si="830"/>
        <v>0</v>
      </c>
      <c r="AL2096">
        <f t="shared" si="813"/>
        <v>0</v>
      </c>
      <c r="AM2096">
        <f t="shared" si="814"/>
        <v>0</v>
      </c>
      <c r="AN2096">
        <f t="shared" si="815"/>
        <v>0</v>
      </c>
      <c r="AO2096">
        <f t="shared" si="816"/>
        <v>0</v>
      </c>
      <c r="AP2096">
        <f t="shared" si="817"/>
        <v>0</v>
      </c>
      <c r="AQ2096">
        <f t="shared" si="818"/>
        <v>0</v>
      </c>
      <c r="AR2096">
        <f t="shared" si="819"/>
        <v>0</v>
      </c>
      <c r="AS2096">
        <f t="shared" si="820"/>
        <v>0</v>
      </c>
      <c r="AT2096">
        <f t="shared" si="821"/>
        <v>0</v>
      </c>
      <c r="AU2096">
        <f t="shared" si="822"/>
        <v>0</v>
      </c>
      <c r="AV2096">
        <f t="shared" si="823"/>
        <v>0</v>
      </c>
      <c r="AW2096">
        <f t="shared" si="824"/>
        <v>0</v>
      </c>
      <c r="AX2096">
        <f t="shared" si="825"/>
        <v>0</v>
      </c>
      <c r="AY2096">
        <f t="shared" si="826"/>
        <v>0</v>
      </c>
      <c r="AZ2096">
        <f t="shared" si="827"/>
        <v>0</v>
      </c>
    </row>
    <row r="2097" spans="1:52" ht="15" customHeight="1">
      <c r="A2097" s="245"/>
      <c r="B2097" s="9"/>
      <c r="C2097" s="270" t="s">
        <v>1296</v>
      </c>
      <c r="D2097" s="389" t="str">
        <f t="shared" si="831"/>
        <v/>
      </c>
      <c r="E2097" s="390"/>
      <c r="F2097" s="391"/>
      <c r="G2097" s="480" t="str">
        <f t="shared" si="832"/>
        <v/>
      </c>
      <c r="H2097" s="481"/>
      <c r="I2097" s="481"/>
      <c r="J2097" s="481"/>
      <c r="K2097" s="481"/>
      <c r="L2097" s="482"/>
      <c r="M2097" s="27"/>
      <c r="N2097" s="27"/>
      <c r="O2097" s="27"/>
      <c r="P2097" s="27"/>
      <c r="Q2097" s="27"/>
      <c r="R2097" s="27"/>
      <c r="S2097" s="27"/>
      <c r="T2097" s="27"/>
      <c r="U2097" s="27"/>
      <c r="V2097" s="27"/>
      <c r="W2097" s="27"/>
      <c r="X2097" s="27"/>
      <c r="Y2097" s="27"/>
      <c r="Z2097" s="27"/>
      <c r="AA2097" s="27"/>
      <c r="AB2097" s="27"/>
      <c r="AC2097" s="27"/>
      <c r="AD2097" s="27"/>
      <c r="AI2097">
        <f t="shared" si="828"/>
        <v>0</v>
      </c>
      <c r="AJ2097">
        <f t="shared" si="829"/>
        <v>0</v>
      </c>
      <c r="AK2097">
        <f t="shared" si="830"/>
        <v>0</v>
      </c>
      <c r="AL2097">
        <f t="shared" si="813"/>
        <v>0</v>
      </c>
      <c r="AM2097">
        <f t="shared" si="814"/>
        <v>0</v>
      </c>
      <c r="AN2097">
        <f t="shared" si="815"/>
        <v>0</v>
      </c>
      <c r="AO2097">
        <f t="shared" si="816"/>
        <v>0</v>
      </c>
      <c r="AP2097">
        <f t="shared" si="817"/>
        <v>0</v>
      </c>
      <c r="AQ2097">
        <f t="shared" si="818"/>
        <v>0</v>
      </c>
      <c r="AR2097">
        <f t="shared" si="819"/>
        <v>0</v>
      </c>
      <c r="AS2097">
        <f t="shared" si="820"/>
        <v>0</v>
      </c>
      <c r="AT2097">
        <f t="shared" si="821"/>
        <v>0</v>
      </c>
      <c r="AU2097">
        <f t="shared" si="822"/>
        <v>0</v>
      </c>
      <c r="AV2097">
        <f t="shared" si="823"/>
        <v>0</v>
      </c>
      <c r="AW2097">
        <f t="shared" si="824"/>
        <v>0</v>
      </c>
      <c r="AX2097">
        <f t="shared" si="825"/>
        <v>0</v>
      </c>
      <c r="AY2097">
        <f t="shared" si="826"/>
        <v>0</v>
      </c>
      <c r="AZ2097">
        <f t="shared" si="827"/>
        <v>0</v>
      </c>
    </row>
    <row r="2098" spans="1:52" ht="15" customHeight="1">
      <c r="A2098" s="245"/>
      <c r="B2098" s="9"/>
      <c r="C2098" s="270" t="s">
        <v>1297</v>
      </c>
      <c r="D2098" s="389" t="str">
        <f t="shared" si="831"/>
        <v/>
      </c>
      <c r="E2098" s="390"/>
      <c r="F2098" s="391"/>
      <c r="G2098" s="480" t="str">
        <f t="shared" si="832"/>
        <v/>
      </c>
      <c r="H2098" s="481"/>
      <c r="I2098" s="481"/>
      <c r="J2098" s="481"/>
      <c r="K2098" s="481"/>
      <c r="L2098" s="482"/>
      <c r="M2098" s="27"/>
      <c r="N2098" s="27"/>
      <c r="O2098" s="27"/>
      <c r="P2098" s="27"/>
      <c r="Q2098" s="27"/>
      <c r="R2098" s="27"/>
      <c r="S2098" s="27"/>
      <c r="T2098" s="27"/>
      <c r="U2098" s="27"/>
      <c r="V2098" s="27"/>
      <c r="W2098" s="27"/>
      <c r="X2098" s="27"/>
      <c r="Y2098" s="27"/>
      <c r="Z2098" s="27"/>
      <c r="AA2098" s="27"/>
      <c r="AB2098" s="27"/>
      <c r="AC2098" s="27"/>
      <c r="AD2098" s="27"/>
      <c r="AI2098">
        <f t="shared" si="828"/>
        <v>0</v>
      </c>
      <c r="AJ2098">
        <f t="shared" si="829"/>
        <v>0</v>
      </c>
      <c r="AK2098">
        <f t="shared" si="830"/>
        <v>0</v>
      </c>
      <c r="AL2098">
        <f t="shared" si="813"/>
        <v>0</v>
      </c>
      <c r="AM2098">
        <f t="shared" si="814"/>
        <v>0</v>
      </c>
      <c r="AN2098">
        <f t="shared" si="815"/>
        <v>0</v>
      </c>
      <c r="AO2098">
        <f t="shared" si="816"/>
        <v>0</v>
      </c>
      <c r="AP2098">
        <f t="shared" si="817"/>
        <v>0</v>
      </c>
      <c r="AQ2098">
        <f t="shared" si="818"/>
        <v>0</v>
      </c>
      <c r="AR2098">
        <f t="shared" si="819"/>
        <v>0</v>
      </c>
      <c r="AS2098">
        <f t="shared" si="820"/>
        <v>0</v>
      </c>
      <c r="AT2098">
        <f t="shared" si="821"/>
        <v>0</v>
      </c>
      <c r="AU2098">
        <f t="shared" si="822"/>
        <v>0</v>
      </c>
      <c r="AV2098">
        <f t="shared" si="823"/>
        <v>0</v>
      </c>
      <c r="AW2098">
        <f t="shared" si="824"/>
        <v>0</v>
      </c>
      <c r="AX2098">
        <f t="shared" si="825"/>
        <v>0</v>
      </c>
      <c r="AY2098">
        <f t="shared" si="826"/>
        <v>0</v>
      </c>
      <c r="AZ2098">
        <f t="shared" si="827"/>
        <v>0</v>
      </c>
    </row>
    <row r="2099" spans="1:52" ht="15" customHeight="1">
      <c r="A2099" s="245"/>
      <c r="B2099" s="9"/>
      <c r="C2099" s="270" t="s">
        <v>1298</v>
      </c>
      <c r="D2099" s="389" t="str">
        <f t="shared" si="831"/>
        <v/>
      </c>
      <c r="E2099" s="390"/>
      <c r="F2099" s="391"/>
      <c r="G2099" s="480" t="str">
        <f t="shared" si="832"/>
        <v/>
      </c>
      <c r="H2099" s="481"/>
      <c r="I2099" s="481"/>
      <c r="J2099" s="481"/>
      <c r="K2099" s="481"/>
      <c r="L2099" s="482"/>
      <c r="M2099" s="27"/>
      <c r="N2099" s="27"/>
      <c r="O2099" s="27"/>
      <c r="P2099" s="27"/>
      <c r="Q2099" s="27"/>
      <c r="R2099" s="27"/>
      <c r="S2099" s="27"/>
      <c r="T2099" s="27"/>
      <c r="U2099" s="27"/>
      <c r="V2099" s="27"/>
      <c r="W2099" s="27"/>
      <c r="X2099" s="27"/>
      <c r="Y2099" s="27"/>
      <c r="Z2099" s="27"/>
      <c r="AA2099" s="27"/>
      <c r="AB2099" s="27"/>
      <c r="AC2099" s="27"/>
      <c r="AD2099" s="27"/>
      <c r="AI2099">
        <f t="shared" si="828"/>
        <v>0</v>
      </c>
      <c r="AJ2099">
        <f t="shared" si="829"/>
        <v>0</v>
      </c>
      <c r="AK2099">
        <f t="shared" si="830"/>
        <v>0</v>
      </c>
      <c r="AL2099">
        <f t="shared" si="813"/>
        <v>0</v>
      </c>
      <c r="AM2099">
        <f t="shared" si="814"/>
        <v>0</v>
      </c>
      <c r="AN2099">
        <f t="shared" si="815"/>
        <v>0</v>
      </c>
      <c r="AO2099">
        <f t="shared" si="816"/>
        <v>0</v>
      </c>
      <c r="AP2099">
        <f t="shared" si="817"/>
        <v>0</v>
      </c>
      <c r="AQ2099">
        <f t="shared" si="818"/>
        <v>0</v>
      </c>
      <c r="AR2099">
        <f t="shared" si="819"/>
        <v>0</v>
      </c>
      <c r="AS2099">
        <f t="shared" si="820"/>
        <v>0</v>
      </c>
      <c r="AT2099">
        <f t="shared" si="821"/>
        <v>0</v>
      </c>
      <c r="AU2099">
        <f t="shared" si="822"/>
        <v>0</v>
      </c>
      <c r="AV2099">
        <f t="shared" si="823"/>
        <v>0</v>
      </c>
      <c r="AW2099">
        <f t="shared" si="824"/>
        <v>0</v>
      </c>
      <c r="AX2099">
        <f t="shared" si="825"/>
        <v>0</v>
      </c>
      <c r="AY2099">
        <f t="shared" si="826"/>
        <v>0</v>
      </c>
      <c r="AZ2099">
        <f t="shared" si="827"/>
        <v>0</v>
      </c>
    </row>
    <row r="2100" spans="1:52" ht="15" customHeight="1">
      <c r="A2100" s="245"/>
      <c r="B2100" s="9"/>
      <c r="C2100" s="270" t="s">
        <v>1299</v>
      </c>
      <c r="D2100" s="389" t="str">
        <f t="shared" si="831"/>
        <v/>
      </c>
      <c r="E2100" s="390"/>
      <c r="F2100" s="391"/>
      <c r="G2100" s="480" t="str">
        <f t="shared" si="832"/>
        <v/>
      </c>
      <c r="H2100" s="481"/>
      <c r="I2100" s="481"/>
      <c r="J2100" s="481"/>
      <c r="K2100" s="481"/>
      <c r="L2100" s="482"/>
      <c r="M2100" s="27"/>
      <c r="N2100" s="27"/>
      <c r="O2100" s="27"/>
      <c r="P2100" s="27"/>
      <c r="Q2100" s="27"/>
      <c r="R2100" s="27"/>
      <c r="S2100" s="27"/>
      <c r="T2100" s="27"/>
      <c r="U2100" s="27"/>
      <c r="V2100" s="27"/>
      <c r="W2100" s="27"/>
      <c r="X2100" s="27"/>
      <c r="Y2100" s="27"/>
      <c r="Z2100" s="27"/>
      <c r="AA2100" s="27"/>
      <c r="AB2100" s="27"/>
      <c r="AC2100" s="27"/>
      <c r="AD2100" s="27"/>
      <c r="AI2100">
        <f t="shared" si="828"/>
        <v>0</v>
      </c>
      <c r="AJ2100">
        <f t="shared" si="829"/>
        <v>0</v>
      </c>
      <c r="AK2100">
        <f t="shared" si="830"/>
        <v>0</v>
      </c>
      <c r="AL2100">
        <f t="shared" si="813"/>
        <v>0</v>
      </c>
      <c r="AM2100">
        <f t="shared" si="814"/>
        <v>0</v>
      </c>
      <c r="AN2100">
        <f t="shared" si="815"/>
        <v>0</v>
      </c>
      <c r="AO2100">
        <f t="shared" si="816"/>
        <v>0</v>
      </c>
      <c r="AP2100">
        <f t="shared" si="817"/>
        <v>0</v>
      </c>
      <c r="AQ2100">
        <f t="shared" si="818"/>
        <v>0</v>
      </c>
      <c r="AR2100">
        <f t="shared" si="819"/>
        <v>0</v>
      </c>
      <c r="AS2100">
        <f t="shared" si="820"/>
        <v>0</v>
      </c>
      <c r="AT2100">
        <f t="shared" si="821"/>
        <v>0</v>
      </c>
      <c r="AU2100">
        <f t="shared" si="822"/>
        <v>0</v>
      </c>
      <c r="AV2100">
        <f t="shared" si="823"/>
        <v>0</v>
      </c>
      <c r="AW2100">
        <f t="shared" si="824"/>
        <v>0</v>
      </c>
      <c r="AX2100">
        <f t="shared" si="825"/>
        <v>0</v>
      </c>
      <c r="AY2100">
        <f t="shared" si="826"/>
        <v>0</v>
      </c>
      <c r="AZ2100">
        <f t="shared" si="827"/>
        <v>0</v>
      </c>
    </row>
    <row r="2101" spans="1:52" ht="15" customHeight="1">
      <c r="A2101" s="245"/>
      <c r="B2101" s="9"/>
      <c r="C2101" s="270" t="s">
        <v>1300</v>
      </c>
      <c r="D2101" s="389" t="str">
        <f t="shared" si="831"/>
        <v/>
      </c>
      <c r="E2101" s="390"/>
      <c r="F2101" s="391"/>
      <c r="G2101" s="480" t="str">
        <f t="shared" si="832"/>
        <v/>
      </c>
      <c r="H2101" s="481"/>
      <c r="I2101" s="481"/>
      <c r="J2101" s="481"/>
      <c r="K2101" s="481"/>
      <c r="L2101" s="482"/>
      <c r="M2101" s="27"/>
      <c r="N2101" s="27"/>
      <c r="O2101" s="27"/>
      <c r="P2101" s="27"/>
      <c r="Q2101" s="27"/>
      <c r="R2101" s="27"/>
      <c r="S2101" s="27"/>
      <c r="T2101" s="27"/>
      <c r="U2101" s="27"/>
      <c r="V2101" s="27"/>
      <c r="W2101" s="27"/>
      <c r="X2101" s="27"/>
      <c r="Y2101" s="27"/>
      <c r="Z2101" s="27"/>
      <c r="AA2101" s="27"/>
      <c r="AB2101" s="27"/>
      <c r="AC2101" s="27"/>
      <c r="AD2101" s="27"/>
      <c r="AI2101">
        <f t="shared" si="828"/>
        <v>0</v>
      </c>
      <c r="AJ2101">
        <f t="shared" si="829"/>
        <v>0</v>
      </c>
      <c r="AK2101">
        <f t="shared" si="830"/>
        <v>0</v>
      </c>
      <c r="AL2101">
        <f t="shared" si="813"/>
        <v>0</v>
      </c>
      <c r="AM2101">
        <f t="shared" si="814"/>
        <v>0</v>
      </c>
      <c r="AN2101">
        <f t="shared" si="815"/>
        <v>0</v>
      </c>
      <c r="AO2101">
        <f t="shared" si="816"/>
        <v>0</v>
      </c>
      <c r="AP2101">
        <f t="shared" si="817"/>
        <v>0</v>
      </c>
      <c r="AQ2101">
        <f t="shared" si="818"/>
        <v>0</v>
      </c>
      <c r="AR2101">
        <f t="shared" si="819"/>
        <v>0</v>
      </c>
      <c r="AS2101">
        <f t="shared" si="820"/>
        <v>0</v>
      </c>
      <c r="AT2101">
        <f t="shared" si="821"/>
        <v>0</v>
      </c>
      <c r="AU2101">
        <f t="shared" si="822"/>
        <v>0</v>
      </c>
      <c r="AV2101">
        <f t="shared" si="823"/>
        <v>0</v>
      </c>
      <c r="AW2101">
        <f t="shared" si="824"/>
        <v>0</v>
      </c>
      <c r="AX2101">
        <f t="shared" si="825"/>
        <v>0</v>
      </c>
      <c r="AY2101">
        <f t="shared" si="826"/>
        <v>0</v>
      </c>
      <c r="AZ2101">
        <f t="shared" si="827"/>
        <v>0</v>
      </c>
    </row>
    <row r="2102" spans="1:52" ht="15" customHeight="1">
      <c r="A2102" s="245"/>
      <c r="B2102" s="9"/>
      <c r="C2102" s="270" t="s">
        <v>1301</v>
      </c>
      <c r="D2102" s="389" t="str">
        <f t="shared" si="831"/>
        <v/>
      </c>
      <c r="E2102" s="390"/>
      <c r="F2102" s="391"/>
      <c r="G2102" s="480" t="str">
        <f t="shared" si="832"/>
        <v/>
      </c>
      <c r="H2102" s="481"/>
      <c r="I2102" s="481"/>
      <c r="J2102" s="481"/>
      <c r="K2102" s="481"/>
      <c r="L2102" s="482"/>
      <c r="M2102" s="27"/>
      <c r="N2102" s="27"/>
      <c r="O2102" s="27"/>
      <c r="P2102" s="27"/>
      <c r="Q2102" s="27"/>
      <c r="R2102" s="27"/>
      <c r="S2102" s="27"/>
      <c r="T2102" s="27"/>
      <c r="U2102" s="27"/>
      <c r="V2102" s="27"/>
      <c r="W2102" s="27"/>
      <c r="X2102" s="27"/>
      <c r="Y2102" s="27"/>
      <c r="Z2102" s="27"/>
      <c r="AA2102" s="27"/>
      <c r="AB2102" s="27"/>
      <c r="AC2102" s="27"/>
      <c r="AD2102" s="27"/>
      <c r="AI2102">
        <f t="shared" si="828"/>
        <v>0</v>
      </c>
      <c r="AJ2102">
        <f t="shared" si="829"/>
        <v>0</v>
      </c>
      <c r="AK2102">
        <f t="shared" si="830"/>
        <v>0</v>
      </c>
      <c r="AL2102">
        <f t="shared" si="813"/>
        <v>0</v>
      </c>
      <c r="AM2102">
        <f t="shared" si="814"/>
        <v>0</v>
      </c>
      <c r="AN2102">
        <f t="shared" si="815"/>
        <v>0</v>
      </c>
      <c r="AO2102">
        <f t="shared" si="816"/>
        <v>0</v>
      </c>
      <c r="AP2102">
        <f t="shared" si="817"/>
        <v>0</v>
      </c>
      <c r="AQ2102">
        <f t="shared" si="818"/>
        <v>0</v>
      </c>
      <c r="AR2102">
        <f t="shared" si="819"/>
        <v>0</v>
      </c>
      <c r="AS2102">
        <f t="shared" si="820"/>
        <v>0</v>
      </c>
      <c r="AT2102">
        <f t="shared" si="821"/>
        <v>0</v>
      </c>
      <c r="AU2102">
        <f t="shared" si="822"/>
        <v>0</v>
      </c>
      <c r="AV2102">
        <f t="shared" si="823"/>
        <v>0</v>
      </c>
      <c r="AW2102">
        <f t="shared" si="824"/>
        <v>0</v>
      </c>
      <c r="AX2102">
        <f t="shared" si="825"/>
        <v>0</v>
      </c>
      <c r="AY2102">
        <f t="shared" si="826"/>
        <v>0</v>
      </c>
      <c r="AZ2102">
        <f t="shared" si="827"/>
        <v>0</v>
      </c>
    </row>
    <row r="2103" spans="1:52" ht="15" customHeight="1">
      <c r="A2103" s="245"/>
      <c r="B2103" s="9"/>
      <c r="C2103" s="270" t="s">
        <v>1302</v>
      </c>
      <c r="D2103" s="389" t="str">
        <f t="shared" si="831"/>
        <v/>
      </c>
      <c r="E2103" s="390"/>
      <c r="F2103" s="391"/>
      <c r="G2103" s="480" t="str">
        <f t="shared" si="832"/>
        <v/>
      </c>
      <c r="H2103" s="481"/>
      <c r="I2103" s="481"/>
      <c r="J2103" s="481"/>
      <c r="K2103" s="481"/>
      <c r="L2103" s="482"/>
      <c r="M2103" s="27"/>
      <c r="N2103" s="27"/>
      <c r="O2103" s="27"/>
      <c r="P2103" s="27"/>
      <c r="Q2103" s="27"/>
      <c r="R2103" s="27"/>
      <c r="S2103" s="27"/>
      <c r="T2103" s="27"/>
      <c r="U2103" s="27"/>
      <c r="V2103" s="27"/>
      <c r="W2103" s="27"/>
      <c r="X2103" s="27"/>
      <c r="Y2103" s="27"/>
      <c r="Z2103" s="27"/>
      <c r="AA2103" s="27"/>
      <c r="AB2103" s="27"/>
      <c r="AC2103" s="27"/>
      <c r="AD2103" s="27"/>
      <c r="AI2103">
        <f t="shared" si="828"/>
        <v>0</v>
      </c>
      <c r="AJ2103">
        <f t="shared" si="829"/>
        <v>0</v>
      </c>
      <c r="AK2103">
        <f t="shared" si="830"/>
        <v>0</v>
      </c>
      <c r="AL2103">
        <f t="shared" si="813"/>
        <v>0</v>
      </c>
      <c r="AM2103">
        <f t="shared" si="814"/>
        <v>0</v>
      </c>
      <c r="AN2103">
        <f t="shared" si="815"/>
        <v>0</v>
      </c>
      <c r="AO2103">
        <f t="shared" si="816"/>
        <v>0</v>
      </c>
      <c r="AP2103">
        <f t="shared" si="817"/>
        <v>0</v>
      </c>
      <c r="AQ2103">
        <f t="shared" si="818"/>
        <v>0</v>
      </c>
      <c r="AR2103">
        <f t="shared" si="819"/>
        <v>0</v>
      </c>
      <c r="AS2103">
        <f t="shared" si="820"/>
        <v>0</v>
      </c>
      <c r="AT2103">
        <f t="shared" si="821"/>
        <v>0</v>
      </c>
      <c r="AU2103">
        <f t="shared" si="822"/>
        <v>0</v>
      </c>
      <c r="AV2103">
        <f t="shared" si="823"/>
        <v>0</v>
      </c>
      <c r="AW2103">
        <f t="shared" si="824"/>
        <v>0</v>
      </c>
      <c r="AX2103">
        <f t="shared" si="825"/>
        <v>0</v>
      </c>
      <c r="AY2103">
        <f t="shared" si="826"/>
        <v>0</v>
      </c>
      <c r="AZ2103">
        <f t="shared" si="827"/>
        <v>0</v>
      </c>
    </row>
    <row r="2104" spans="1:52" ht="15" customHeight="1">
      <c r="A2104" s="245"/>
      <c r="B2104" s="9"/>
      <c r="C2104" s="270" t="s">
        <v>1303</v>
      </c>
      <c r="D2104" s="389" t="str">
        <f t="shared" si="831"/>
        <v/>
      </c>
      <c r="E2104" s="390"/>
      <c r="F2104" s="391"/>
      <c r="G2104" s="480" t="str">
        <f t="shared" si="832"/>
        <v/>
      </c>
      <c r="H2104" s="481"/>
      <c r="I2104" s="481"/>
      <c r="J2104" s="481"/>
      <c r="K2104" s="481"/>
      <c r="L2104" s="482"/>
      <c r="M2104" s="27"/>
      <c r="N2104" s="27"/>
      <c r="O2104" s="27"/>
      <c r="P2104" s="27"/>
      <c r="Q2104" s="27"/>
      <c r="R2104" s="27"/>
      <c r="S2104" s="27"/>
      <c r="T2104" s="27"/>
      <c r="U2104" s="27"/>
      <c r="V2104" s="27"/>
      <c r="W2104" s="27"/>
      <c r="X2104" s="27"/>
      <c r="Y2104" s="27"/>
      <c r="Z2104" s="27"/>
      <c r="AA2104" s="27"/>
      <c r="AB2104" s="27"/>
      <c r="AC2104" s="27"/>
      <c r="AD2104" s="27"/>
      <c r="AI2104">
        <f t="shared" si="828"/>
        <v>0</v>
      </c>
      <c r="AJ2104">
        <f t="shared" si="829"/>
        <v>0</v>
      </c>
      <c r="AK2104">
        <f t="shared" si="830"/>
        <v>0</v>
      </c>
      <c r="AL2104">
        <f t="shared" si="813"/>
        <v>0</v>
      </c>
      <c r="AM2104">
        <f t="shared" si="814"/>
        <v>0</v>
      </c>
      <c r="AN2104">
        <f t="shared" si="815"/>
        <v>0</v>
      </c>
      <c r="AO2104">
        <f t="shared" si="816"/>
        <v>0</v>
      </c>
      <c r="AP2104">
        <f t="shared" si="817"/>
        <v>0</v>
      </c>
      <c r="AQ2104">
        <f t="shared" si="818"/>
        <v>0</v>
      </c>
      <c r="AR2104">
        <f t="shared" si="819"/>
        <v>0</v>
      </c>
      <c r="AS2104">
        <f t="shared" si="820"/>
        <v>0</v>
      </c>
      <c r="AT2104">
        <f t="shared" si="821"/>
        <v>0</v>
      </c>
      <c r="AU2104">
        <f t="shared" si="822"/>
        <v>0</v>
      </c>
      <c r="AV2104">
        <f t="shared" si="823"/>
        <v>0</v>
      </c>
      <c r="AW2104">
        <f t="shared" si="824"/>
        <v>0</v>
      </c>
      <c r="AX2104">
        <f t="shared" si="825"/>
        <v>0</v>
      </c>
      <c r="AY2104">
        <f t="shared" si="826"/>
        <v>0</v>
      </c>
      <c r="AZ2104">
        <f t="shared" si="827"/>
        <v>0</v>
      </c>
    </row>
    <row r="2105" spans="1:52" ht="15" customHeight="1">
      <c r="A2105" s="245"/>
      <c r="B2105" s="9"/>
      <c r="C2105" s="270" t="s">
        <v>1304</v>
      </c>
      <c r="D2105" s="389" t="str">
        <f t="shared" si="831"/>
        <v/>
      </c>
      <c r="E2105" s="390"/>
      <c r="F2105" s="391"/>
      <c r="G2105" s="480" t="str">
        <f t="shared" si="832"/>
        <v/>
      </c>
      <c r="H2105" s="481"/>
      <c r="I2105" s="481"/>
      <c r="J2105" s="481"/>
      <c r="K2105" s="481"/>
      <c r="L2105" s="482"/>
      <c r="M2105" s="27"/>
      <c r="N2105" s="27"/>
      <c r="O2105" s="27"/>
      <c r="P2105" s="27"/>
      <c r="Q2105" s="27"/>
      <c r="R2105" s="27"/>
      <c r="S2105" s="27"/>
      <c r="T2105" s="27"/>
      <c r="U2105" s="27"/>
      <c r="V2105" s="27"/>
      <c r="W2105" s="27"/>
      <c r="X2105" s="27"/>
      <c r="Y2105" s="27"/>
      <c r="Z2105" s="27"/>
      <c r="AA2105" s="27"/>
      <c r="AB2105" s="27"/>
      <c r="AC2105" s="27"/>
      <c r="AD2105" s="27"/>
      <c r="AI2105">
        <f t="shared" si="828"/>
        <v>0</v>
      </c>
      <c r="AJ2105">
        <f t="shared" si="829"/>
        <v>0</v>
      </c>
      <c r="AK2105">
        <f t="shared" si="830"/>
        <v>0</v>
      </c>
      <c r="AL2105">
        <f t="shared" si="813"/>
        <v>0</v>
      </c>
      <c r="AM2105">
        <f t="shared" si="814"/>
        <v>0</v>
      </c>
      <c r="AN2105">
        <f t="shared" si="815"/>
        <v>0</v>
      </c>
      <c r="AO2105">
        <f t="shared" si="816"/>
        <v>0</v>
      </c>
      <c r="AP2105">
        <f t="shared" si="817"/>
        <v>0</v>
      </c>
      <c r="AQ2105">
        <f t="shared" si="818"/>
        <v>0</v>
      </c>
      <c r="AR2105">
        <f t="shared" si="819"/>
        <v>0</v>
      </c>
      <c r="AS2105">
        <f t="shared" si="820"/>
        <v>0</v>
      </c>
      <c r="AT2105">
        <f t="shared" si="821"/>
        <v>0</v>
      </c>
      <c r="AU2105">
        <f t="shared" si="822"/>
        <v>0</v>
      </c>
      <c r="AV2105">
        <f t="shared" si="823"/>
        <v>0</v>
      </c>
      <c r="AW2105">
        <f t="shared" si="824"/>
        <v>0</v>
      </c>
      <c r="AX2105">
        <f t="shared" si="825"/>
        <v>0</v>
      </c>
      <c r="AY2105">
        <f t="shared" si="826"/>
        <v>0</v>
      </c>
      <c r="AZ2105">
        <f t="shared" si="827"/>
        <v>0</v>
      </c>
    </row>
    <row r="2106" spans="1:52" ht="15" customHeight="1">
      <c r="A2106" s="245"/>
      <c r="B2106" s="9"/>
      <c r="C2106" s="270" t="s">
        <v>1305</v>
      </c>
      <c r="D2106" s="389" t="str">
        <f t="shared" si="831"/>
        <v/>
      </c>
      <c r="E2106" s="390"/>
      <c r="F2106" s="391"/>
      <c r="G2106" s="480" t="str">
        <f t="shared" si="832"/>
        <v/>
      </c>
      <c r="H2106" s="481"/>
      <c r="I2106" s="481"/>
      <c r="J2106" s="481"/>
      <c r="K2106" s="481"/>
      <c r="L2106" s="482"/>
      <c r="M2106" s="27"/>
      <c r="N2106" s="27"/>
      <c r="O2106" s="27"/>
      <c r="P2106" s="27"/>
      <c r="Q2106" s="27"/>
      <c r="R2106" s="27"/>
      <c r="S2106" s="27"/>
      <c r="T2106" s="27"/>
      <c r="U2106" s="27"/>
      <c r="V2106" s="27"/>
      <c r="W2106" s="27"/>
      <c r="X2106" s="27"/>
      <c r="Y2106" s="27"/>
      <c r="Z2106" s="27"/>
      <c r="AA2106" s="27"/>
      <c r="AB2106" s="27"/>
      <c r="AC2106" s="27"/>
      <c r="AD2106" s="27"/>
      <c r="AI2106">
        <f t="shared" si="828"/>
        <v>0</v>
      </c>
      <c r="AJ2106">
        <f t="shared" si="829"/>
        <v>0</v>
      </c>
      <c r="AK2106">
        <f t="shared" si="830"/>
        <v>0</v>
      </c>
      <c r="AL2106">
        <f t="shared" si="813"/>
        <v>0</v>
      </c>
      <c r="AM2106">
        <f t="shared" si="814"/>
        <v>0</v>
      </c>
      <c r="AN2106">
        <f t="shared" si="815"/>
        <v>0</v>
      </c>
      <c r="AO2106">
        <f t="shared" si="816"/>
        <v>0</v>
      </c>
      <c r="AP2106">
        <f t="shared" si="817"/>
        <v>0</v>
      </c>
      <c r="AQ2106">
        <f t="shared" si="818"/>
        <v>0</v>
      </c>
      <c r="AR2106">
        <f t="shared" si="819"/>
        <v>0</v>
      </c>
      <c r="AS2106">
        <f t="shared" si="820"/>
        <v>0</v>
      </c>
      <c r="AT2106">
        <f t="shared" si="821"/>
        <v>0</v>
      </c>
      <c r="AU2106">
        <f t="shared" si="822"/>
        <v>0</v>
      </c>
      <c r="AV2106">
        <f t="shared" si="823"/>
        <v>0</v>
      </c>
      <c r="AW2106">
        <f t="shared" si="824"/>
        <v>0</v>
      </c>
      <c r="AX2106">
        <f t="shared" si="825"/>
        <v>0</v>
      </c>
      <c r="AY2106">
        <f t="shared" si="826"/>
        <v>0</v>
      </c>
      <c r="AZ2106">
        <f t="shared" si="827"/>
        <v>0</v>
      </c>
    </row>
    <row r="2107" spans="1:52" ht="15" customHeight="1">
      <c r="A2107" s="245"/>
      <c r="B2107" s="9"/>
      <c r="C2107" s="270" t="s">
        <v>1306</v>
      </c>
      <c r="D2107" s="389" t="str">
        <f t="shared" si="831"/>
        <v/>
      </c>
      <c r="E2107" s="390"/>
      <c r="F2107" s="391"/>
      <c r="G2107" s="480" t="str">
        <f t="shared" si="832"/>
        <v/>
      </c>
      <c r="H2107" s="481"/>
      <c r="I2107" s="481"/>
      <c r="J2107" s="481"/>
      <c r="K2107" s="481"/>
      <c r="L2107" s="482"/>
      <c r="M2107" s="27"/>
      <c r="N2107" s="27"/>
      <c r="O2107" s="27"/>
      <c r="P2107" s="27"/>
      <c r="Q2107" s="27"/>
      <c r="R2107" s="27"/>
      <c r="S2107" s="27"/>
      <c r="T2107" s="27"/>
      <c r="U2107" s="27"/>
      <c r="V2107" s="27"/>
      <c r="W2107" s="27"/>
      <c r="X2107" s="27"/>
      <c r="Y2107" s="27"/>
      <c r="Z2107" s="27"/>
      <c r="AA2107" s="27"/>
      <c r="AB2107" s="27"/>
      <c r="AC2107" s="27"/>
      <c r="AD2107" s="27"/>
      <c r="AI2107">
        <f t="shared" si="828"/>
        <v>0</v>
      </c>
      <c r="AJ2107">
        <f t="shared" si="829"/>
        <v>0</v>
      </c>
      <c r="AK2107">
        <f t="shared" si="830"/>
        <v>0</v>
      </c>
      <c r="AL2107">
        <f t="shared" si="813"/>
        <v>0</v>
      </c>
      <c r="AM2107">
        <f t="shared" si="814"/>
        <v>0</v>
      </c>
      <c r="AN2107">
        <f t="shared" si="815"/>
        <v>0</v>
      </c>
      <c r="AO2107">
        <f t="shared" si="816"/>
        <v>0</v>
      </c>
      <c r="AP2107">
        <f t="shared" si="817"/>
        <v>0</v>
      </c>
      <c r="AQ2107">
        <f t="shared" si="818"/>
        <v>0</v>
      </c>
      <c r="AR2107">
        <f t="shared" si="819"/>
        <v>0</v>
      </c>
      <c r="AS2107">
        <f t="shared" si="820"/>
        <v>0</v>
      </c>
      <c r="AT2107">
        <f t="shared" si="821"/>
        <v>0</v>
      </c>
      <c r="AU2107">
        <f t="shared" si="822"/>
        <v>0</v>
      </c>
      <c r="AV2107">
        <f t="shared" si="823"/>
        <v>0</v>
      </c>
      <c r="AW2107">
        <f t="shared" si="824"/>
        <v>0</v>
      </c>
      <c r="AX2107">
        <f t="shared" si="825"/>
        <v>0</v>
      </c>
      <c r="AY2107">
        <f t="shared" si="826"/>
        <v>0</v>
      </c>
      <c r="AZ2107">
        <f t="shared" si="827"/>
        <v>0</v>
      </c>
    </row>
    <row r="2108" spans="1:52" ht="15" customHeight="1">
      <c r="A2108" s="245"/>
      <c r="B2108" s="9"/>
      <c r="C2108" s="270" t="s">
        <v>1307</v>
      </c>
      <c r="D2108" s="389" t="str">
        <f t="shared" si="831"/>
        <v/>
      </c>
      <c r="E2108" s="390"/>
      <c r="F2108" s="391"/>
      <c r="G2108" s="480" t="str">
        <f t="shared" si="832"/>
        <v/>
      </c>
      <c r="H2108" s="481"/>
      <c r="I2108" s="481"/>
      <c r="J2108" s="481"/>
      <c r="K2108" s="481"/>
      <c r="L2108" s="482"/>
      <c r="M2108" s="27"/>
      <c r="N2108" s="27"/>
      <c r="O2108" s="27"/>
      <c r="P2108" s="27"/>
      <c r="Q2108" s="27"/>
      <c r="R2108" s="27"/>
      <c r="S2108" s="27"/>
      <c r="T2108" s="27"/>
      <c r="U2108" s="27"/>
      <c r="V2108" s="27"/>
      <c r="W2108" s="27"/>
      <c r="X2108" s="27"/>
      <c r="Y2108" s="27"/>
      <c r="Z2108" s="27"/>
      <c r="AA2108" s="27"/>
      <c r="AB2108" s="27"/>
      <c r="AC2108" s="27"/>
      <c r="AD2108" s="27"/>
      <c r="AI2108">
        <f t="shared" si="828"/>
        <v>0</v>
      </c>
      <c r="AJ2108">
        <f t="shared" si="829"/>
        <v>0</v>
      </c>
      <c r="AK2108">
        <f t="shared" si="830"/>
        <v>0</v>
      </c>
      <c r="AL2108">
        <f t="shared" si="813"/>
        <v>0</v>
      </c>
      <c r="AM2108">
        <f t="shared" si="814"/>
        <v>0</v>
      </c>
      <c r="AN2108">
        <f t="shared" si="815"/>
        <v>0</v>
      </c>
      <c r="AO2108">
        <f t="shared" si="816"/>
        <v>0</v>
      </c>
      <c r="AP2108">
        <f t="shared" si="817"/>
        <v>0</v>
      </c>
      <c r="AQ2108">
        <f t="shared" si="818"/>
        <v>0</v>
      </c>
      <c r="AR2108">
        <f t="shared" si="819"/>
        <v>0</v>
      </c>
      <c r="AS2108">
        <f t="shared" si="820"/>
        <v>0</v>
      </c>
      <c r="AT2108">
        <f t="shared" si="821"/>
        <v>0</v>
      </c>
      <c r="AU2108">
        <f t="shared" si="822"/>
        <v>0</v>
      </c>
      <c r="AV2108">
        <f t="shared" si="823"/>
        <v>0</v>
      </c>
      <c r="AW2108">
        <f t="shared" si="824"/>
        <v>0</v>
      </c>
      <c r="AX2108">
        <f t="shared" si="825"/>
        <v>0</v>
      </c>
      <c r="AY2108">
        <f t="shared" si="826"/>
        <v>0</v>
      </c>
      <c r="AZ2108">
        <f t="shared" si="827"/>
        <v>0</v>
      </c>
    </row>
    <row r="2109" spans="1:52" ht="15" customHeight="1">
      <c r="A2109" s="245"/>
      <c r="B2109" s="9"/>
      <c r="C2109" s="270" t="s">
        <v>1308</v>
      </c>
      <c r="D2109" s="389" t="str">
        <f t="shared" si="831"/>
        <v/>
      </c>
      <c r="E2109" s="390"/>
      <c r="F2109" s="391"/>
      <c r="G2109" s="480" t="str">
        <f t="shared" si="832"/>
        <v/>
      </c>
      <c r="H2109" s="481"/>
      <c r="I2109" s="481"/>
      <c r="J2109" s="481"/>
      <c r="K2109" s="481"/>
      <c r="L2109" s="482"/>
      <c r="M2109" s="27"/>
      <c r="N2109" s="27"/>
      <c r="O2109" s="27"/>
      <c r="P2109" s="27"/>
      <c r="Q2109" s="27"/>
      <c r="R2109" s="27"/>
      <c r="S2109" s="27"/>
      <c r="T2109" s="27"/>
      <c r="U2109" s="27"/>
      <c r="V2109" s="27"/>
      <c r="W2109" s="27"/>
      <c r="X2109" s="27"/>
      <c r="Y2109" s="27"/>
      <c r="Z2109" s="27"/>
      <c r="AA2109" s="27"/>
      <c r="AB2109" s="27"/>
      <c r="AC2109" s="27"/>
      <c r="AD2109" s="27"/>
      <c r="AI2109">
        <f t="shared" si="828"/>
        <v>0</v>
      </c>
      <c r="AJ2109">
        <f t="shared" si="829"/>
        <v>0</v>
      </c>
      <c r="AK2109">
        <f t="shared" si="830"/>
        <v>0</v>
      </c>
      <c r="AL2109">
        <f t="shared" si="813"/>
        <v>0</v>
      </c>
      <c r="AM2109">
        <f t="shared" si="814"/>
        <v>0</v>
      </c>
      <c r="AN2109">
        <f t="shared" si="815"/>
        <v>0</v>
      </c>
      <c r="AO2109">
        <f t="shared" si="816"/>
        <v>0</v>
      </c>
      <c r="AP2109">
        <f t="shared" si="817"/>
        <v>0</v>
      </c>
      <c r="AQ2109">
        <f t="shared" si="818"/>
        <v>0</v>
      </c>
      <c r="AR2109">
        <f t="shared" si="819"/>
        <v>0</v>
      </c>
      <c r="AS2109">
        <f t="shared" si="820"/>
        <v>0</v>
      </c>
      <c r="AT2109">
        <f t="shared" si="821"/>
        <v>0</v>
      </c>
      <c r="AU2109">
        <f t="shared" si="822"/>
        <v>0</v>
      </c>
      <c r="AV2109">
        <f t="shared" si="823"/>
        <v>0</v>
      </c>
      <c r="AW2109">
        <f t="shared" si="824"/>
        <v>0</v>
      </c>
      <c r="AX2109">
        <f t="shared" si="825"/>
        <v>0</v>
      </c>
      <c r="AY2109">
        <f t="shared" si="826"/>
        <v>0</v>
      </c>
      <c r="AZ2109">
        <f t="shared" si="827"/>
        <v>0</v>
      </c>
    </row>
    <row r="2110" spans="1:52" ht="15" customHeight="1">
      <c r="A2110" s="245"/>
      <c r="B2110" s="9"/>
      <c r="C2110" s="270" t="s">
        <v>1309</v>
      </c>
      <c r="D2110" s="389" t="str">
        <f t="shared" si="831"/>
        <v/>
      </c>
      <c r="E2110" s="390"/>
      <c r="F2110" s="391"/>
      <c r="G2110" s="480" t="str">
        <f t="shared" si="832"/>
        <v/>
      </c>
      <c r="H2110" s="481"/>
      <c r="I2110" s="481"/>
      <c r="J2110" s="481"/>
      <c r="K2110" s="481"/>
      <c r="L2110" s="482"/>
      <c r="M2110" s="27"/>
      <c r="N2110" s="27"/>
      <c r="O2110" s="27"/>
      <c r="P2110" s="27"/>
      <c r="Q2110" s="27"/>
      <c r="R2110" s="27"/>
      <c r="S2110" s="27"/>
      <c r="T2110" s="27"/>
      <c r="U2110" s="27"/>
      <c r="V2110" s="27"/>
      <c r="W2110" s="27"/>
      <c r="X2110" s="27"/>
      <c r="Y2110" s="27"/>
      <c r="Z2110" s="27"/>
      <c r="AA2110" s="27"/>
      <c r="AB2110" s="27"/>
      <c r="AC2110" s="27"/>
      <c r="AD2110" s="27"/>
      <c r="AI2110">
        <f t="shared" si="828"/>
        <v>0</v>
      </c>
      <c r="AJ2110">
        <f t="shared" si="829"/>
        <v>0</v>
      </c>
      <c r="AK2110">
        <f t="shared" si="830"/>
        <v>0</v>
      </c>
      <c r="AL2110">
        <f t="shared" si="813"/>
        <v>0</v>
      </c>
      <c r="AM2110">
        <f t="shared" si="814"/>
        <v>0</v>
      </c>
      <c r="AN2110">
        <f t="shared" si="815"/>
        <v>0</v>
      </c>
      <c r="AO2110">
        <f t="shared" si="816"/>
        <v>0</v>
      </c>
      <c r="AP2110">
        <f t="shared" si="817"/>
        <v>0</v>
      </c>
      <c r="AQ2110">
        <f t="shared" si="818"/>
        <v>0</v>
      </c>
      <c r="AR2110">
        <f t="shared" si="819"/>
        <v>0</v>
      </c>
      <c r="AS2110">
        <f t="shared" si="820"/>
        <v>0</v>
      </c>
      <c r="AT2110">
        <f t="shared" si="821"/>
        <v>0</v>
      </c>
      <c r="AU2110">
        <f t="shared" si="822"/>
        <v>0</v>
      </c>
      <c r="AV2110">
        <f t="shared" si="823"/>
        <v>0</v>
      </c>
      <c r="AW2110">
        <f t="shared" si="824"/>
        <v>0</v>
      </c>
      <c r="AX2110">
        <f t="shared" si="825"/>
        <v>0</v>
      </c>
      <c r="AY2110">
        <f t="shared" si="826"/>
        <v>0</v>
      </c>
      <c r="AZ2110">
        <f t="shared" si="827"/>
        <v>0</v>
      </c>
    </row>
    <row r="2111" spans="1:52" ht="15" customHeight="1">
      <c r="A2111" s="245"/>
      <c r="B2111" s="9"/>
      <c r="C2111" s="270" t="s">
        <v>1310</v>
      </c>
      <c r="D2111" s="389" t="str">
        <f t="shared" si="831"/>
        <v/>
      </c>
      <c r="E2111" s="390"/>
      <c r="F2111" s="391"/>
      <c r="G2111" s="480" t="str">
        <f t="shared" si="832"/>
        <v/>
      </c>
      <c r="H2111" s="481"/>
      <c r="I2111" s="481"/>
      <c r="J2111" s="481"/>
      <c r="K2111" s="481"/>
      <c r="L2111" s="482"/>
      <c r="M2111" s="27"/>
      <c r="N2111" s="27"/>
      <c r="O2111" s="27"/>
      <c r="P2111" s="27"/>
      <c r="Q2111" s="27"/>
      <c r="R2111" s="27"/>
      <c r="S2111" s="27"/>
      <c r="T2111" s="27"/>
      <c r="U2111" s="27"/>
      <c r="V2111" s="27"/>
      <c r="W2111" s="27"/>
      <c r="X2111" s="27"/>
      <c r="Y2111" s="27"/>
      <c r="Z2111" s="27"/>
      <c r="AA2111" s="27"/>
      <c r="AB2111" s="27"/>
      <c r="AC2111" s="27"/>
      <c r="AD2111" s="27"/>
      <c r="AI2111">
        <f t="shared" si="828"/>
        <v>0</v>
      </c>
      <c r="AJ2111">
        <f t="shared" si="829"/>
        <v>0</v>
      </c>
      <c r="AK2111">
        <f t="shared" si="830"/>
        <v>0</v>
      </c>
      <c r="AL2111">
        <f t="shared" si="813"/>
        <v>0</v>
      </c>
      <c r="AM2111">
        <f t="shared" si="814"/>
        <v>0</v>
      </c>
      <c r="AN2111">
        <f t="shared" si="815"/>
        <v>0</v>
      </c>
      <c r="AO2111">
        <f t="shared" si="816"/>
        <v>0</v>
      </c>
      <c r="AP2111">
        <f t="shared" si="817"/>
        <v>0</v>
      </c>
      <c r="AQ2111">
        <f t="shared" si="818"/>
        <v>0</v>
      </c>
      <c r="AR2111">
        <f t="shared" si="819"/>
        <v>0</v>
      </c>
      <c r="AS2111">
        <f t="shared" si="820"/>
        <v>0</v>
      </c>
      <c r="AT2111">
        <f t="shared" si="821"/>
        <v>0</v>
      </c>
      <c r="AU2111">
        <f t="shared" si="822"/>
        <v>0</v>
      </c>
      <c r="AV2111">
        <f t="shared" si="823"/>
        <v>0</v>
      </c>
      <c r="AW2111">
        <f t="shared" si="824"/>
        <v>0</v>
      </c>
      <c r="AX2111">
        <f t="shared" si="825"/>
        <v>0</v>
      </c>
      <c r="AY2111">
        <f t="shared" si="826"/>
        <v>0</v>
      </c>
      <c r="AZ2111">
        <f t="shared" si="827"/>
        <v>0</v>
      </c>
    </row>
    <row r="2112" spans="1:52" ht="15" customHeight="1">
      <c r="A2112" s="245"/>
      <c r="B2112" s="9"/>
      <c r="C2112" s="270" t="s">
        <v>1311</v>
      </c>
      <c r="D2112" s="389" t="str">
        <f t="shared" si="831"/>
        <v/>
      </c>
      <c r="E2112" s="390"/>
      <c r="F2112" s="391"/>
      <c r="G2112" s="480" t="str">
        <f t="shared" si="832"/>
        <v/>
      </c>
      <c r="H2112" s="481"/>
      <c r="I2112" s="481"/>
      <c r="J2112" s="481"/>
      <c r="K2112" s="481"/>
      <c r="L2112" s="482"/>
      <c r="M2112" s="27"/>
      <c r="N2112" s="27"/>
      <c r="O2112" s="27"/>
      <c r="P2112" s="27"/>
      <c r="Q2112" s="27"/>
      <c r="R2112" s="27"/>
      <c r="S2112" s="27"/>
      <c r="T2112" s="27"/>
      <c r="U2112" s="27"/>
      <c r="V2112" s="27"/>
      <c r="W2112" s="27"/>
      <c r="X2112" s="27"/>
      <c r="Y2112" s="27"/>
      <c r="Z2112" s="27"/>
      <c r="AA2112" s="27"/>
      <c r="AB2112" s="27"/>
      <c r="AC2112" s="27"/>
      <c r="AD2112" s="27"/>
      <c r="AI2112">
        <f t="shared" si="828"/>
        <v>0</v>
      </c>
      <c r="AJ2112">
        <f t="shared" si="829"/>
        <v>0</v>
      </c>
      <c r="AK2112">
        <f t="shared" si="830"/>
        <v>0</v>
      </c>
      <c r="AL2112">
        <f t="shared" si="813"/>
        <v>0</v>
      </c>
      <c r="AM2112">
        <f t="shared" si="814"/>
        <v>0</v>
      </c>
      <c r="AN2112">
        <f t="shared" si="815"/>
        <v>0</v>
      </c>
      <c r="AO2112">
        <f t="shared" si="816"/>
        <v>0</v>
      </c>
      <c r="AP2112">
        <f t="shared" si="817"/>
        <v>0</v>
      </c>
      <c r="AQ2112">
        <f t="shared" si="818"/>
        <v>0</v>
      </c>
      <c r="AR2112">
        <f t="shared" si="819"/>
        <v>0</v>
      </c>
      <c r="AS2112">
        <f t="shared" si="820"/>
        <v>0</v>
      </c>
      <c r="AT2112">
        <f t="shared" si="821"/>
        <v>0</v>
      </c>
      <c r="AU2112">
        <f t="shared" si="822"/>
        <v>0</v>
      </c>
      <c r="AV2112">
        <f t="shared" si="823"/>
        <v>0</v>
      </c>
      <c r="AW2112">
        <f t="shared" si="824"/>
        <v>0</v>
      </c>
      <c r="AX2112">
        <f t="shared" si="825"/>
        <v>0</v>
      </c>
      <c r="AY2112">
        <f t="shared" si="826"/>
        <v>0</v>
      </c>
      <c r="AZ2112">
        <f t="shared" si="827"/>
        <v>0</v>
      </c>
    </row>
    <row r="2113" spans="1:52" ht="15" customHeight="1">
      <c r="A2113" s="245"/>
      <c r="B2113" s="9"/>
      <c r="C2113" s="270" t="s">
        <v>1312</v>
      </c>
      <c r="D2113" s="389" t="str">
        <f t="shared" si="831"/>
        <v/>
      </c>
      <c r="E2113" s="390"/>
      <c r="F2113" s="391"/>
      <c r="G2113" s="480" t="str">
        <f t="shared" si="832"/>
        <v/>
      </c>
      <c r="H2113" s="481"/>
      <c r="I2113" s="481"/>
      <c r="J2113" s="481"/>
      <c r="K2113" s="481"/>
      <c r="L2113" s="482"/>
      <c r="M2113" s="27"/>
      <c r="N2113" s="27"/>
      <c r="O2113" s="27"/>
      <c r="P2113" s="27"/>
      <c r="Q2113" s="27"/>
      <c r="R2113" s="27"/>
      <c r="S2113" s="27"/>
      <c r="T2113" s="27"/>
      <c r="U2113" s="27"/>
      <c r="V2113" s="27"/>
      <c r="W2113" s="27"/>
      <c r="X2113" s="27"/>
      <c r="Y2113" s="27"/>
      <c r="Z2113" s="27"/>
      <c r="AA2113" s="27"/>
      <c r="AB2113" s="27"/>
      <c r="AC2113" s="27"/>
      <c r="AD2113" s="27"/>
      <c r="AI2113">
        <f t="shared" si="828"/>
        <v>0</v>
      </c>
      <c r="AJ2113">
        <f t="shared" si="829"/>
        <v>0</v>
      </c>
      <c r="AK2113">
        <f t="shared" si="830"/>
        <v>0</v>
      </c>
      <c r="AL2113">
        <f t="shared" si="813"/>
        <v>0</v>
      </c>
      <c r="AM2113">
        <f t="shared" si="814"/>
        <v>0</v>
      </c>
      <c r="AN2113">
        <f t="shared" si="815"/>
        <v>0</v>
      </c>
      <c r="AO2113">
        <f t="shared" si="816"/>
        <v>0</v>
      </c>
      <c r="AP2113">
        <f t="shared" si="817"/>
        <v>0</v>
      </c>
      <c r="AQ2113">
        <f t="shared" si="818"/>
        <v>0</v>
      </c>
      <c r="AR2113">
        <f t="shared" si="819"/>
        <v>0</v>
      </c>
      <c r="AS2113">
        <f t="shared" si="820"/>
        <v>0</v>
      </c>
      <c r="AT2113">
        <f t="shared" si="821"/>
        <v>0</v>
      </c>
      <c r="AU2113">
        <f t="shared" si="822"/>
        <v>0</v>
      </c>
      <c r="AV2113">
        <f t="shared" si="823"/>
        <v>0</v>
      </c>
      <c r="AW2113">
        <f t="shared" si="824"/>
        <v>0</v>
      </c>
      <c r="AX2113">
        <f t="shared" si="825"/>
        <v>0</v>
      </c>
      <c r="AY2113">
        <f t="shared" si="826"/>
        <v>0</v>
      </c>
      <c r="AZ2113">
        <f t="shared" si="827"/>
        <v>0</v>
      </c>
    </row>
    <row r="2114" spans="1:52" ht="15" customHeight="1">
      <c r="A2114" s="245"/>
      <c r="B2114" s="9"/>
      <c r="C2114" s="270" t="s">
        <v>1313</v>
      </c>
      <c r="D2114" s="389" t="str">
        <f t="shared" si="831"/>
        <v/>
      </c>
      <c r="E2114" s="390"/>
      <c r="F2114" s="391"/>
      <c r="G2114" s="480" t="str">
        <f t="shared" si="832"/>
        <v/>
      </c>
      <c r="H2114" s="481"/>
      <c r="I2114" s="481"/>
      <c r="J2114" s="481"/>
      <c r="K2114" s="481"/>
      <c r="L2114" s="482"/>
      <c r="M2114" s="27"/>
      <c r="N2114" s="27"/>
      <c r="O2114" s="27"/>
      <c r="P2114" s="27"/>
      <c r="Q2114" s="27"/>
      <c r="R2114" s="27"/>
      <c r="S2114" s="27"/>
      <c r="T2114" s="27"/>
      <c r="U2114" s="27"/>
      <c r="V2114" s="27"/>
      <c r="W2114" s="27"/>
      <c r="X2114" s="27"/>
      <c r="Y2114" s="27"/>
      <c r="Z2114" s="27"/>
      <c r="AA2114" s="27"/>
      <c r="AB2114" s="27"/>
      <c r="AC2114" s="27"/>
      <c r="AD2114" s="27"/>
      <c r="AI2114">
        <f t="shared" si="828"/>
        <v>0</v>
      </c>
      <c r="AJ2114">
        <f t="shared" si="829"/>
        <v>0</v>
      </c>
      <c r="AK2114">
        <f t="shared" si="830"/>
        <v>0</v>
      </c>
      <c r="AL2114">
        <f t="shared" si="813"/>
        <v>0</v>
      </c>
      <c r="AM2114">
        <f t="shared" si="814"/>
        <v>0</v>
      </c>
      <c r="AN2114">
        <f t="shared" si="815"/>
        <v>0</v>
      </c>
      <c r="AO2114">
        <f t="shared" si="816"/>
        <v>0</v>
      </c>
      <c r="AP2114">
        <f t="shared" si="817"/>
        <v>0</v>
      </c>
      <c r="AQ2114">
        <f t="shared" si="818"/>
        <v>0</v>
      </c>
      <c r="AR2114">
        <f t="shared" si="819"/>
        <v>0</v>
      </c>
      <c r="AS2114">
        <f t="shared" si="820"/>
        <v>0</v>
      </c>
      <c r="AT2114">
        <f t="shared" si="821"/>
        <v>0</v>
      </c>
      <c r="AU2114">
        <f t="shared" si="822"/>
        <v>0</v>
      </c>
      <c r="AV2114">
        <f t="shared" si="823"/>
        <v>0</v>
      </c>
      <c r="AW2114">
        <f t="shared" si="824"/>
        <v>0</v>
      </c>
      <c r="AX2114">
        <f t="shared" si="825"/>
        <v>0</v>
      </c>
      <c r="AY2114">
        <f t="shared" si="826"/>
        <v>0</v>
      </c>
      <c r="AZ2114">
        <f t="shared" si="827"/>
        <v>0</v>
      </c>
    </row>
    <row r="2115" spans="1:52" ht="15" customHeight="1">
      <c r="A2115" s="245"/>
      <c r="B2115" s="9"/>
      <c r="C2115" s="270" t="s">
        <v>1314</v>
      </c>
      <c r="D2115" s="389" t="str">
        <f t="shared" si="831"/>
        <v/>
      </c>
      <c r="E2115" s="390"/>
      <c r="F2115" s="391"/>
      <c r="G2115" s="480" t="str">
        <f t="shared" si="832"/>
        <v/>
      </c>
      <c r="H2115" s="481"/>
      <c r="I2115" s="481"/>
      <c r="J2115" s="481"/>
      <c r="K2115" s="481"/>
      <c r="L2115" s="482"/>
      <c r="M2115" s="27"/>
      <c r="N2115" s="27"/>
      <c r="O2115" s="27"/>
      <c r="P2115" s="27"/>
      <c r="Q2115" s="27"/>
      <c r="R2115" s="27"/>
      <c r="S2115" s="27"/>
      <c r="T2115" s="27"/>
      <c r="U2115" s="27"/>
      <c r="V2115" s="27"/>
      <c r="W2115" s="27"/>
      <c r="X2115" s="27"/>
      <c r="Y2115" s="27"/>
      <c r="Z2115" s="27"/>
      <c r="AA2115" s="27"/>
      <c r="AB2115" s="27"/>
      <c r="AC2115" s="27"/>
      <c r="AD2115" s="27"/>
      <c r="AI2115">
        <f t="shared" si="828"/>
        <v>0</v>
      </c>
      <c r="AJ2115">
        <f t="shared" si="829"/>
        <v>0</v>
      </c>
      <c r="AK2115">
        <f t="shared" si="830"/>
        <v>0</v>
      </c>
      <c r="AL2115">
        <f t="shared" si="813"/>
        <v>0</v>
      </c>
      <c r="AM2115">
        <f t="shared" si="814"/>
        <v>0</v>
      </c>
      <c r="AN2115">
        <f t="shared" si="815"/>
        <v>0</v>
      </c>
      <c r="AO2115">
        <f t="shared" si="816"/>
        <v>0</v>
      </c>
      <c r="AP2115">
        <f t="shared" si="817"/>
        <v>0</v>
      </c>
      <c r="AQ2115">
        <f t="shared" si="818"/>
        <v>0</v>
      </c>
      <c r="AR2115">
        <f t="shared" si="819"/>
        <v>0</v>
      </c>
      <c r="AS2115">
        <f t="shared" si="820"/>
        <v>0</v>
      </c>
      <c r="AT2115">
        <f t="shared" si="821"/>
        <v>0</v>
      </c>
      <c r="AU2115">
        <f t="shared" si="822"/>
        <v>0</v>
      </c>
      <c r="AV2115">
        <f t="shared" si="823"/>
        <v>0</v>
      </c>
      <c r="AW2115">
        <f t="shared" si="824"/>
        <v>0</v>
      </c>
      <c r="AX2115">
        <f t="shared" si="825"/>
        <v>0</v>
      </c>
      <c r="AY2115">
        <f t="shared" si="826"/>
        <v>0</v>
      </c>
      <c r="AZ2115">
        <f t="shared" si="827"/>
        <v>0</v>
      </c>
    </row>
    <row r="2116" spans="1:52" ht="15" customHeight="1">
      <c r="A2116" s="245"/>
      <c r="B2116" s="9"/>
      <c r="C2116" s="270" t="s">
        <v>1315</v>
      </c>
      <c r="D2116" s="389" t="str">
        <f t="shared" si="831"/>
        <v/>
      </c>
      <c r="E2116" s="390"/>
      <c r="F2116" s="391"/>
      <c r="G2116" s="480" t="str">
        <f t="shared" si="832"/>
        <v/>
      </c>
      <c r="H2116" s="481"/>
      <c r="I2116" s="481"/>
      <c r="J2116" s="481"/>
      <c r="K2116" s="481"/>
      <c r="L2116" s="482"/>
      <c r="M2116" s="27"/>
      <c r="N2116" s="27"/>
      <c r="O2116" s="27"/>
      <c r="P2116" s="27"/>
      <c r="Q2116" s="27"/>
      <c r="R2116" s="27"/>
      <c r="S2116" s="27"/>
      <c r="T2116" s="27"/>
      <c r="U2116" s="27"/>
      <c r="V2116" s="27"/>
      <c r="W2116" s="27"/>
      <c r="X2116" s="27"/>
      <c r="Y2116" s="27"/>
      <c r="Z2116" s="27"/>
      <c r="AA2116" s="27"/>
      <c r="AB2116" s="27"/>
      <c r="AC2116" s="27"/>
      <c r="AD2116" s="27"/>
      <c r="AI2116">
        <f t="shared" si="828"/>
        <v>0</v>
      </c>
      <c r="AJ2116">
        <f t="shared" si="829"/>
        <v>0</v>
      </c>
      <c r="AK2116">
        <f t="shared" si="830"/>
        <v>0</v>
      </c>
      <c r="AL2116">
        <f t="shared" si="813"/>
        <v>0</v>
      </c>
      <c r="AM2116">
        <f t="shared" si="814"/>
        <v>0</v>
      </c>
      <c r="AN2116">
        <f t="shared" si="815"/>
        <v>0</v>
      </c>
      <c r="AO2116">
        <f t="shared" si="816"/>
        <v>0</v>
      </c>
      <c r="AP2116">
        <f t="shared" si="817"/>
        <v>0</v>
      </c>
      <c r="AQ2116">
        <f t="shared" si="818"/>
        <v>0</v>
      </c>
      <c r="AR2116">
        <f t="shared" si="819"/>
        <v>0</v>
      </c>
      <c r="AS2116">
        <f t="shared" si="820"/>
        <v>0</v>
      </c>
      <c r="AT2116">
        <f t="shared" si="821"/>
        <v>0</v>
      </c>
      <c r="AU2116">
        <f t="shared" si="822"/>
        <v>0</v>
      </c>
      <c r="AV2116">
        <f t="shared" si="823"/>
        <v>0</v>
      </c>
      <c r="AW2116">
        <f t="shared" si="824"/>
        <v>0</v>
      </c>
      <c r="AX2116">
        <f t="shared" si="825"/>
        <v>0</v>
      </c>
      <c r="AY2116">
        <f t="shared" si="826"/>
        <v>0</v>
      </c>
      <c r="AZ2116">
        <f t="shared" si="827"/>
        <v>0</v>
      </c>
    </row>
    <row r="2117" spans="1:52" ht="15" customHeight="1">
      <c r="A2117" s="245"/>
      <c r="B2117" s="9"/>
      <c r="C2117" s="270" t="s">
        <v>1316</v>
      </c>
      <c r="D2117" s="389" t="str">
        <f t="shared" si="831"/>
        <v/>
      </c>
      <c r="E2117" s="390"/>
      <c r="F2117" s="391"/>
      <c r="G2117" s="480" t="str">
        <f t="shared" si="832"/>
        <v/>
      </c>
      <c r="H2117" s="481"/>
      <c r="I2117" s="481"/>
      <c r="J2117" s="481"/>
      <c r="K2117" s="481"/>
      <c r="L2117" s="482"/>
      <c r="M2117" s="27"/>
      <c r="N2117" s="27"/>
      <c r="O2117" s="27"/>
      <c r="P2117" s="27"/>
      <c r="Q2117" s="27"/>
      <c r="R2117" s="27"/>
      <c r="S2117" s="27"/>
      <c r="T2117" s="27"/>
      <c r="U2117" s="27"/>
      <c r="V2117" s="27"/>
      <c r="W2117" s="27"/>
      <c r="X2117" s="27"/>
      <c r="Y2117" s="27"/>
      <c r="Z2117" s="27"/>
      <c r="AA2117" s="27"/>
      <c r="AB2117" s="27"/>
      <c r="AC2117" s="27"/>
      <c r="AD2117" s="27"/>
      <c r="AI2117">
        <f t="shared" si="828"/>
        <v>0</v>
      </c>
      <c r="AJ2117">
        <f t="shared" si="829"/>
        <v>0</v>
      </c>
      <c r="AK2117">
        <f t="shared" si="830"/>
        <v>0</v>
      </c>
      <c r="AL2117">
        <f t="shared" si="813"/>
        <v>0</v>
      </c>
      <c r="AM2117">
        <f t="shared" si="814"/>
        <v>0</v>
      </c>
      <c r="AN2117">
        <f t="shared" si="815"/>
        <v>0</v>
      </c>
      <c r="AO2117">
        <f t="shared" si="816"/>
        <v>0</v>
      </c>
      <c r="AP2117">
        <f t="shared" si="817"/>
        <v>0</v>
      </c>
      <c r="AQ2117">
        <f t="shared" si="818"/>
        <v>0</v>
      </c>
      <c r="AR2117">
        <f t="shared" si="819"/>
        <v>0</v>
      </c>
      <c r="AS2117">
        <f t="shared" si="820"/>
        <v>0</v>
      </c>
      <c r="AT2117">
        <f t="shared" si="821"/>
        <v>0</v>
      </c>
      <c r="AU2117">
        <f t="shared" si="822"/>
        <v>0</v>
      </c>
      <c r="AV2117">
        <f t="shared" si="823"/>
        <v>0</v>
      </c>
      <c r="AW2117">
        <f t="shared" si="824"/>
        <v>0</v>
      </c>
      <c r="AX2117">
        <f t="shared" si="825"/>
        <v>0</v>
      </c>
      <c r="AY2117">
        <f t="shared" si="826"/>
        <v>0</v>
      </c>
      <c r="AZ2117">
        <f t="shared" si="827"/>
        <v>0</v>
      </c>
    </row>
    <row r="2118" spans="1:52" ht="15" customHeight="1">
      <c r="A2118" s="245"/>
      <c r="B2118" s="9"/>
      <c r="C2118" s="270" t="s">
        <v>1317</v>
      </c>
      <c r="D2118" s="389" t="str">
        <f t="shared" si="831"/>
        <v/>
      </c>
      <c r="E2118" s="390"/>
      <c r="F2118" s="391"/>
      <c r="G2118" s="480" t="str">
        <f t="shared" si="832"/>
        <v/>
      </c>
      <c r="H2118" s="481"/>
      <c r="I2118" s="481"/>
      <c r="J2118" s="481"/>
      <c r="K2118" s="481"/>
      <c r="L2118" s="482"/>
      <c r="M2118" s="27"/>
      <c r="N2118" s="27"/>
      <c r="O2118" s="27"/>
      <c r="P2118" s="27"/>
      <c r="Q2118" s="27"/>
      <c r="R2118" s="27"/>
      <c r="S2118" s="27"/>
      <c r="T2118" s="27"/>
      <c r="U2118" s="27"/>
      <c r="V2118" s="27"/>
      <c r="W2118" s="27"/>
      <c r="X2118" s="27"/>
      <c r="Y2118" s="27"/>
      <c r="Z2118" s="27"/>
      <c r="AA2118" s="27"/>
      <c r="AB2118" s="27"/>
      <c r="AC2118" s="27"/>
      <c r="AD2118" s="27"/>
      <c r="AI2118">
        <f t="shared" si="828"/>
        <v>0</v>
      </c>
      <c r="AJ2118">
        <f t="shared" si="829"/>
        <v>0</v>
      </c>
      <c r="AK2118">
        <f t="shared" si="830"/>
        <v>0</v>
      </c>
      <c r="AL2118">
        <f t="shared" si="813"/>
        <v>0</v>
      </c>
      <c r="AM2118">
        <f t="shared" si="814"/>
        <v>0</v>
      </c>
      <c r="AN2118">
        <f t="shared" si="815"/>
        <v>0</v>
      </c>
      <c r="AO2118">
        <f t="shared" si="816"/>
        <v>0</v>
      </c>
      <c r="AP2118">
        <f t="shared" si="817"/>
        <v>0</v>
      </c>
      <c r="AQ2118">
        <f t="shared" si="818"/>
        <v>0</v>
      </c>
      <c r="AR2118">
        <f t="shared" si="819"/>
        <v>0</v>
      </c>
      <c r="AS2118">
        <f t="shared" si="820"/>
        <v>0</v>
      </c>
      <c r="AT2118">
        <f t="shared" si="821"/>
        <v>0</v>
      </c>
      <c r="AU2118">
        <f t="shared" si="822"/>
        <v>0</v>
      </c>
      <c r="AV2118">
        <f t="shared" si="823"/>
        <v>0</v>
      </c>
      <c r="AW2118">
        <f t="shared" si="824"/>
        <v>0</v>
      </c>
      <c r="AX2118">
        <f t="shared" si="825"/>
        <v>0</v>
      </c>
      <c r="AY2118">
        <f t="shared" si="826"/>
        <v>0</v>
      </c>
      <c r="AZ2118">
        <f t="shared" si="827"/>
        <v>0</v>
      </c>
    </row>
    <row r="2119" spans="1:52" ht="15" customHeight="1">
      <c r="A2119" s="245"/>
      <c r="B2119" s="9"/>
      <c r="C2119" s="270" t="s">
        <v>1318</v>
      </c>
      <c r="D2119" s="389" t="str">
        <f t="shared" si="831"/>
        <v/>
      </c>
      <c r="E2119" s="390"/>
      <c r="F2119" s="391"/>
      <c r="G2119" s="480" t="str">
        <f t="shared" si="832"/>
        <v/>
      </c>
      <c r="H2119" s="481"/>
      <c r="I2119" s="481"/>
      <c r="J2119" s="481"/>
      <c r="K2119" s="481"/>
      <c r="L2119" s="482"/>
      <c r="M2119" s="27"/>
      <c r="N2119" s="27"/>
      <c r="O2119" s="27"/>
      <c r="P2119" s="27"/>
      <c r="Q2119" s="27"/>
      <c r="R2119" s="27"/>
      <c r="S2119" s="27"/>
      <c r="T2119" s="27"/>
      <c r="U2119" s="27"/>
      <c r="V2119" s="27"/>
      <c r="W2119" s="27"/>
      <c r="X2119" s="27"/>
      <c r="Y2119" s="27"/>
      <c r="Z2119" s="27"/>
      <c r="AA2119" s="27"/>
      <c r="AB2119" s="27"/>
      <c r="AC2119" s="27"/>
      <c r="AD2119" s="27"/>
      <c r="AI2119">
        <f t="shared" si="828"/>
        <v>0</v>
      </c>
      <c r="AJ2119">
        <f t="shared" si="829"/>
        <v>0</v>
      </c>
      <c r="AK2119">
        <f t="shared" si="830"/>
        <v>0</v>
      </c>
      <c r="AL2119">
        <f t="shared" si="813"/>
        <v>0</v>
      </c>
      <c r="AM2119">
        <f t="shared" si="814"/>
        <v>0</v>
      </c>
      <c r="AN2119">
        <f t="shared" si="815"/>
        <v>0</v>
      </c>
      <c r="AO2119">
        <f t="shared" si="816"/>
        <v>0</v>
      </c>
      <c r="AP2119">
        <f t="shared" si="817"/>
        <v>0</v>
      </c>
      <c r="AQ2119">
        <f t="shared" si="818"/>
        <v>0</v>
      </c>
      <c r="AR2119">
        <f t="shared" si="819"/>
        <v>0</v>
      </c>
      <c r="AS2119">
        <f t="shared" si="820"/>
        <v>0</v>
      </c>
      <c r="AT2119">
        <f t="shared" si="821"/>
        <v>0</v>
      </c>
      <c r="AU2119">
        <f t="shared" si="822"/>
        <v>0</v>
      </c>
      <c r="AV2119">
        <f t="shared" si="823"/>
        <v>0</v>
      </c>
      <c r="AW2119">
        <f t="shared" si="824"/>
        <v>0</v>
      </c>
      <c r="AX2119">
        <f t="shared" si="825"/>
        <v>0</v>
      </c>
      <c r="AY2119">
        <f t="shared" si="826"/>
        <v>0</v>
      </c>
      <c r="AZ2119">
        <f t="shared" si="827"/>
        <v>0</v>
      </c>
    </row>
    <row r="2120" spans="1:52" ht="15" customHeight="1">
      <c r="A2120" s="245"/>
      <c r="B2120" s="9"/>
      <c r="C2120" s="270" t="s">
        <v>1319</v>
      </c>
      <c r="D2120" s="389" t="str">
        <f t="shared" si="831"/>
        <v/>
      </c>
      <c r="E2120" s="390"/>
      <c r="F2120" s="391"/>
      <c r="G2120" s="480" t="str">
        <f t="shared" si="832"/>
        <v/>
      </c>
      <c r="H2120" s="481"/>
      <c r="I2120" s="481"/>
      <c r="J2120" s="481"/>
      <c r="K2120" s="481"/>
      <c r="L2120" s="482"/>
      <c r="M2120" s="27"/>
      <c r="N2120" s="27"/>
      <c r="O2120" s="27"/>
      <c r="P2120" s="27"/>
      <c r="Q2120" s="27"/>
      <c r="R2120" s="27"/>
      <c r="S2120" s="27"/>
      <c r="T2120" s="27"/>
      <c r="U2120" s="27"/>
      <c r="V2120" s="27"/>
      <c r="W2120" s="27"/>
      <c r="X2120" s="27"/>
      <c r="Y2120" s="27"/>
      <c r="Z2120" s="27"/>
      <c r="AA2120" s="27"/>
      <c r="AB2120" s="27"/>
      <c r="AC2120" s="27"/>
      <c r="AD2120" s="27"/>
      <c r="AI2120">
        <f t="shared" si="828"/>
        <v>0</v>
      </c>
      <c r="AJ2120">
        <f t="shared" si="829"/>
        <v>0</v>
      </c>
      <c r="AK2120">
        <f t="shared" si="830"/>
        <v>0</v>
      </c>
      <c r="AL2120">
        <f t="shared" si="813"/>
        <v>0</v>
      </c>
      <c r="AM2120">
        <f t="shared" si="814"/>
        <v>0</v>
      </c>
      <c r="AN2120">
        <f t="shared" si="815"/>
        <v>0</v>
      </c>
      <c r="AO2120">
        <f t="shared" si="816"/>
        <v>0</v>
      </c>
      <c r="AP2120">
        <f t="shared" si="817"/>
        <v>0</v>
      </c>
      <c r="AQ2120">
        <f t="shared" si="818"/>
        <v>0</v>
      </c>
      <c r="AR2120">
        <f t="shared" si="819"/>
        <v>0</v>
      </c>
      <c r="AS2120">
        <f t="shared" si="820"/>
        <v>0</v>
      </c>
      <c r="AT2120">
        <f t="shared" si="821"/>
        <v>0</v>
      </c>
      <c r="AU2120">
        <f t="shared" si="822"/>
        <v>0</v>
      </c>
      <c r="AV2120">
        <f t="shared" si="823"/>
        <v>0</v>
      </c>
      <c r="AW2120">
        <f t="shared" si="824"/>
        <v>0</v>
      </c>
      <c r="AX2120">
        <f t="shared" si="825"/>
        <v>0</v>
      </c>
      <c r="AY2120">
        <f t="shared" si="826"/>
        <v>0</v>
      </c>
      <c r="AZ2120">
        <f t="shared" si="827"/>
        <v>0</v>
      </c>
    </row>
    <row r="2121" spans="1:52" ht="15" customHeight="1">
      <c r="A2121" s="245"/>
      <c r="B2121" s="9"/>
      <c r="C2121" s="270" t="s">
        <v>1320</v>
      </c>
      <c r="D2121" s="389" t="str">
        <f t="shared" si="831"/>
        <v/>
      </c>
      <c r="E2121" s="390"/>
      <c r="F2121" s="391"/>
      <c r="G2121" s="480" t="str">
        <f t="shared" si="832"/>
        <v/>
      </c>
      <c r="H2121" s="481"/>
      <c r="I2121" s="481"/>
      <c r="J2121" s="481"/>
      <c r="K2121" s="481"/>
      <c r="L2121" s="482"/>
      <c r="M2121" s="27"/>
      <c r="N2121" s="27"/>
      <c r="O2121" s="27"/>
      <c r="P2121" s="27"/>
      <c r="Q2121" s="27"/>
      <c r="R2121" s="27"/>
      <c r="S2121" s="27"/>
      <c r="T2121" s="27"/>
      <c r="U2121" s="27"/>
      <c r="V2121" s="27"/>
      <c r="W2121" s="27"/>
      <c r="X2121" s="27"/>
      <c r="Y2121" s="27"/>
      <c r="Z2121" s="27"/>
      <c r="AA2121" s="27"/>
      <c r="AB2121" s="27"/>
      <c r="AC2121" s="27"/>
      <c r="AD2121" s="27"/>
      <c r="AI2121">
        <f t="shared" si="828"/>
        <v>0</v>
      </c>
      <c r="AJ2121">
        <f t="shared" si="829"/>
        <v>0</v>
      </c>
      <c r="AK2121">
        <f t="shared" si="830"/>
        <v>0</v>
      </c>
      <c r="AL2121">
        <f t="shared" si="813"/>
        <v>0</v>
      </c>
      <c r="AM2121">
        <f t="shared" si="814"/>
        <v>0</v>
      </c>
      <c r="AN2121">
        <f t="shared" si="815"/>
        <v>0</v>
      </c>
      <c r="AO2121">
        <f t="shared" si="816"/>
        <v>0</v>
      </c>
      <c r="AP2121">
        <f t="shared" si="817"/>
        <v>0</v>
      </c>
      <c r="AQ2121">
        <f t="shared" si="818"/>
        <v>0</v>
      </c>
      <c r="AR2121">
        <f t="shared" si="819"/>
        <v>0</v>
      </c>
      <c r="AS2121">
        <f t="shared" si="820"/>
        <v>0</v>
      </c>
      <c r="AT2121">
        <f t="shared" si="821"/>
        <v>0</v>
      </c>
      <c r="AU2121">
        <f t="shared" si="822"/>
        <v>0</v>
      </c>
      <c r="AV2121">
        <f t="shared" si="823"/>
        <v>0</v>
      </c>
      <c r="AW2121">
        <f t="shared" si="824"/>
        <v>0</v>
      </c>
      <c r="AX2121">
        <f t="shared" si="825"/>
        <v>0</v>
      </c>
      <c r="AY2121">
        <f t="shared" si="826"/>
        <v>0</v>
      </c>
      <c r="AZ2121">
        <f t="shared" si="827"/>
        <v>0</v>
      </c>
    </row>
    <row r="2122" spans="1:52" ht="15" customHeight="1">
      <c r="A2122" s="245"/>
      <c r="B2122" s="9"/>
      <c r="C2122" s="270" t="s">
        <v>1321</v>
      </c>
      <c r="D2122" s="389" t="str">
        <f t="shared" si="831"/>
        <v/>
      </c>
      <c r="E2122" s="390"/>
      <c r="F2122" s="391"/>
      <c r="G2122" s="480" t="str">
        <f t="shared" si="832"/>
        <v/>
      </c>
      <c r="H2122" s="481"/>
      <c r="I2122" s="481"/>
      <c r="J2122" s="481"/>
      <c r="K2122" s="481"/>
      <c r="L2122" s="482"/>
      <c r="M2122" s="27"/>
      <c r="N2122" s="27"/>
      <c r="O2122" s="27"/>
      <c r="P2122" s="27"/>
      <c r="Q2122" s="27"/>
      <c r="R2122" s="27"/>
      <c r="S2122" s="27"/>
      <c r="T2122" s="27"/>
      <c r="U2122" s="27"/>
      <c r="V2122" s="27"/>
      <c r="W2122" s="27"/>
      <c r="X2122" s="27"/>
      <c r="Y2122" s="27"/>
      <c r="Z2122" s="27"/>
      <c r="AA2122" s="27"/>
      <c r="AB2122" s="27"/>
      <c r="AC2122" s="27"/>
      <c r="AD2122" s="27"/>
      <c r="AI2122">
        <f t="shared" si="828"/>
        <v>0</v>
      </c>
      <c r="AJ2122">
        <f t="shared" si="829"/>
        <v>0</v>
      </c>
      <c r="AK2122">
        <f t="shared" si="830"/>
        <v>0</v>
      </c>
      <c r="AL2122">
        <f t="shared" si="813"/>
        <v>0</v>
      </c>
      <c r="AM2122">
        <f t="shared" si="814"/>
        <v>0</v>
      </c>
      <c r="AN2122">
        <f t="shared" si="815"/>
        <v>0</v>
      </c>
      <c r="AO2122">
        <f t="shared" si="816"/>
        <v>0</v>
      </c>
      <c r="AP2122">
        <f t="shared" si="817"/>
        <v>0</v>
      </c>
      <c r="AQ2122">
        <f t="shared" si="818"/>
        <v>0</v>
      </c>
      <c r="AR2122">
        <f t="shared" si="819"/>
        <v>0</v>
      </c>
      <c r="AS2122">
        <f t="shared" si="820"/>
        <v>0</v>
      </c>
      <c r="AT2122">
        <f t="shared" si="821"/>
        <v>0</v>
      </c>
      <c r="AU2122">
        <f t="shared" si="822"/>
        <v>0</v>
      </c>
      <c r="AV2122">
        <f t="shared" si="823"/>
        <v>0</v>
      </c>
      <c r="AW2122">
        <f t="shared" si="824"/>
        <v>0</v>
      </c>
      <c r="AX2122">
        <f t="shared" si="825"/>
        <v>0</v>
      </c>
      <c r="AY2122">
        <f t="shared" si="826"/>
        <v>0</v>
      </c>
      <c r="AZ2122">
        <f t="shared" si="827"/>
        <v>0</v>
      </c>
    </row>
    <row r="2123" spans="1:52" ht="15" customHeight="1">
      <c r="A2123" s="245"/>
      <c r="B2123" s="9"/>
      <c r="C2123" s="270" t="s">
        <v>1322</v>
      </c>
      <c r="D2123" s="389" t="str">
        <f t="shared" si="831"/>
        <v/>
      </c>
      <c r="E2123" s="390"/>
      <c r="F2123" s="391"/>
      <c r="G2123" s="480" t="str">
        <f t="shared" si="832"/>
        <v/>
      </c>
      <c r="H2123" s="481"/>
      <c r="I2123" s="481"/>
      <c r="J2123" s="481"/>
      <c r="K2123" s="481"/>
      <c r="L2123" s="482"/>
      <c r="M2123" s="27"/>
      <c r="N2123" s="27"/>
      <c r="O2123" s="27"/>
      <c r="P2123" s="27"/>
      <c r="Q2123" s="27"/>
      <c r="R2123" s="27"/>
      <c r="S2123" s="27"/>
      <c r="T2123" s="27"/>
      <c r="U2123" s="27"/>
      <c r="V2123" s="27"/>
      <c r="W2123" s="27"/>
      <c r="X2123" s="27"/>
      <c r="Y2123" s="27"/>
      <c r="Z2123" s="27"/>
      <c r="AA2123" s="27"/>
      <c r="AB2123" s="27"/>
      <c r="AC2123" s="27"/>
      <c r="AD2123" s="27"/>
      <c r="AI2123">
        <f t="shared" si="828"/>
        <v>0</v>
      </c>
      <c r="AJ2123">
        <f t="shared" si="829"/>
        <v>0</v>
      </c>
      <c r="AK2123">
        <f t="shared" si="830"/>
        <v>0</v>
      </c>
      <c r="AL2123">
        <f t="shared" si="813"/>
        <v>0</v>
      </c>
      <c r="AM2123">
        <f t="shared" si="814"/>
        <v>0</v>
      </c>
      <c r="AN2123">
        <f t="shared" si="815"/>
        <v>0</v>
      </c>
      <c r="AO2123">
        <f t="shared" si="816"/>
        <v>0</v>
      </c>
      <c r="AP2123">
        <f t="shared" si="817"/>
        <v>0</v>
      </c>
      <c r="AQ2123">
        <f t="shared" si="818"/>
        <v>0</v>
      </c>
      <c r="AR2123">
        <f t="shared" si="819"/>
        <v>0</v>
      </c>
      <c r="AS2123">
        <f t="shared" si="820"/>
        <v>0</v>
      </c>
      <c r="AT2123">
        <f t="shared" si="821"/>
        <v>0</v>
      </c>
      <c r="AU2123">
        <f t="shared" si="822"/>
        <v>0</v>
      </c>
      <c r="AV2123">
        <f t="shared" si="823"/>
        <v>0</v>
      </c>
      <c r="AW2123">
        <f t="shared" si="824"/>
        <v>0</v>
      </c>
      <c r="AX2123">
        <f t="shared" si="825"/>
        <v>0</v>
      </c>
      <c r="AY2123">
        <f t="shared" si="826"/>
        <v>0</v>
      </c>
      <c r="AZ2123">
        <f t="shared" si="827"/>
        <v>0</v>
      </c>
    </row>
    <row r="2124" spans="1:52" ht="15" customHeight="1">
      <c r="A2124" s="245"/>
      <c r="B2124" s="9"/>
      <c r="C2124" s="270" t="s">
        <v>1323</v>
      </c>
      <c r="D2124" s="389" t="str">
        <f t="shared" si="831"/>
        <v/>
      </c>
      <c r="E2124" s="390"/>
      <c r="F2124" s="391"/>
      <c r="G2124" s="480" t="str">
        <f t="shared" si="832"/>
        <v/>
      </c>
      <c r="H2124" s="481"/>
      <c r="I2124" s="481"/>
      <c r="J2124" s="481"/>
      <c r="K2124" s="481"/>
      <c r="L2124" s="482"/>
      <c r="M2124" s="27"/>
      <c r="N2124" s="27"/>
      <c r="O2124" s="27"/>
      <c r="P2124" s="27"/>
      <c r="Q2124" s="27"/>
      <c r="R2124" s="27"/>
      <c r="S2124" s="27"/>
      <c r="T2124" s="27"/>
      <c r="U2124" s="27"/>
      <c r="V2124" s="27"/>
      <c r="W2124" s="27"/>
      <c r="X2124" s="27"/>
      <c r="Y2124" s="27"/>
      <c r="Z2124" s="27"/>
      <c r="AA2124" s="27"/>
      <c r="AB2124" s="27"/>
      <c r="AC2124" s="27"/>
      <c r="AD2124" s="27"/>
      <c r="AI2124">
        <f t="shared" si="828"/>
        <v>0</v>
      </c>
      <c r="AJ2124">
        <f t="shared" si="829"/>
        <v>0</v>
      </c>
      <c r="AK2124">
        <f t="shared" si="830"/>
        <v>0</v>
      </c>
      <c r="AL2124">
        <f t="shared" si="813"/>
        <v>0</v>
      </c>
      <c r="AM2124">
        <f t="shared" si="814"/>
        <v>0</v>
      </c>
      <c r="AN2124">
        <f t="shared" si="815"/>
        <v>0</v>
      </c>
      <c r="AO2124">
        <f t="shared" si="816"/>
        <v>0</v>
      </c>
      <c r="AP2124">
        <f t="shared" si="817"/>
        <v>0</v>
      </c>
      <c r="AQ2124">
        <f t="shared" si="818"/>
        <v>0</v>
      </c>
      <c r="AR2124">
        <f t="shared" si="819"/>
        <v>0</v>
      </c>
      <c r="AS2124">
        <f t="shared" si="820"/>
        <v>0</v>
      </c>
      <c r="AT2124">
        <f t="shared" si="821"/>
        <v>0</v>
      </c>
      <c r="AU2124">
        <f t="shared" si="822"/>
        <v>0</v>
      </c>
      <c r="AV2124">
        <f t="shared" si="823"/>
        <v>0</v>
      </c>
      <c r="AW2124">
        <f t="shared" si="824"/>
        <v>0</v>
      </c>
      <c r="AX2124">
        <f t="shared" si="825"/>
        <v>0</v>
      </c>
      <c r="AY2124">
        <f t="shared" si="826"/>
        <v>0</v>
      </c>
      <c r="AZ2124">
        <f t="shared" si="827"/>
        <v>0</v>
      </c>
    </row>
    <row r="2125" spans="1:52" ht="15" customHeight="1">
      <c r="A2125" s="245"/>
      <c r="B2125" s="9"/>
      <c r="C2125" s="270" t="s">
        <v>1324</v>
      </c>
      <c r="D2125" s="389" t="str">
        <f t="shared" si="831"/>
        <v/>
      </c>
      <c r="E2125" s="390"/>
      <c r="F2125" s="391"/>
      <c r="G2125" s="480" t="str">
        <f t="shared" si="832"/>
        <v/>
      </c>
      <c r="H2125" s="481"/>
      <c r="I2125" s="481"/>
      <c r="J2125" s="481"/>
      <c r="K2125" s="481"/>
      <c r="L2125" s="482"/>
      <c r="M2125" s="27"/>
      <c r="N2125" s="27"/>
      <c r="O2125" s="27"/>
      <c r="P2125" s="27"/>
      <c r="Q2125" s="27"/>
      <c r="R2125" s="27"/>
      <c r="S2125" s="27"/>
      <c r="T2125" s="27"/>
      <c r="U2125" s="27"/>
      <c r="V2125" s="27"/>
      <c r="W2125" s="27"/>
      <c r="X2125" s="27"/>
      <c r="Y2125" s="27"/>
      <c r="Z2125" s="27"/>
      <c r="AA2125" s="27"/>
      <c r="AB2125" s="27"/>
      <c r="AC2125" s="27"/>
      <c r="AD2125" s="27"/>
      <c r="AI2125">
        <f t="shared" si="828"/>
        <v>0</v>
      </c>
      <c r="AJ2125">
        <f t="shared" si="829"/>
        <v>0</v>
      </c>
      <c r="AK2125">
        <f t="shared" si="830"/>
        <v>0</v>
      </c>
      <c r="AL2125">
        <f t="shared" si="813"/>
        <v>0</v>
      </c>
      <c r="AM2125">
        <f t="shared" si="814"/>
        <v>0</v>
      </c>
      <c r="AN2125">
        <f t="shared" si="815"/>
        <v>0</v>
      </c>
      <c r="AO2125">
        <f t="shared" si="816"/>
        <v>0</v>
      </c>
      <c r="AP2125">
        <f t="shared" si="817"/>
        <v>0</v>
      </c>
      <c r="AQ2125">
        <f t="shared" si="818"/>
        <v>0</v>
      </c>
      <c r="AR2125">
        <f t="shared" si="819"/>
        <v>0</v>
      </c>
      <c r="AS2125">
        <f t="shared" si="820"/>
        <v>0</v>
      </c>
      <c r="AT2125">
        <f t="shared" si="821"/>
        <v>0</v>
      </c>
      <c r="AU2125">
        <f t="shared" si="822"/>
        <v>0</v>
      </c>
      <c r="AV2125">
        <f t="shared" si="823"/>
        <v>0</v>
      </c>
      <c r="AW2125">
        <f t="shared" si="824"/>
        <v>0</v>
      </c>
      <c r="AX2125">
        <f t="shared" si="825"/>
        <v>0</v>
      </c>
      <c r="AY2125">
        <f t="shared" si="826"/>
        <v>0</v>
      </c>
      <c r="AZ2125">
        <f t="shared" si="827"/>
        <v>0</v>
      </c>
    </row>
    <row r="2126" spans="1:52" ht="15" customHeight="1">
      <c r="A2126" s="245"/>
      <c r="B2126" s="9"/>
      <c r="C2126" s="270" t="s">
        <v>1325</v>
      </c>
      <c r="D2126" s="389" t="str">
        <f t="shared" si="831"/>
        <v/>
      </c>
      <c r="E2126" s="390"/>
      <c r="F2126" s="391"/>
      <c r="G2126" s="480" t="str">
        <f t="shared" si="832"/>
        <v/>
      </c>
      <c r="H2126" s="481"/>
      <c r="I2126" s="481"/>
      <c r="J2126" s="481"/>
      <c r="K2126" s="481"/>
      <c r="L2126" s="482"/>
      <c r="M2126" s="27"/>
      <c r="N2126" s="27"/>
      <c r="O2126" s="27"/>
      <c r="P2126" s="27"/>
      <c r="Q2126" s="27"/>
      <c r="R2126" s="27"/>
      <c r="S2126" s="27"/>
      <c r="T2126" s="27"/>
      <c r="U2126" s="27"/>
      <c r="V2126" s="27"/>
      <c r="W2126" s="27"/>
      <c r="X2126" s="27"/>
      <c r="Y2126" s="27"/>
      <c r="Z2126" s="27"/>
      <c r="AA2126" s="27"/>
      <c r="AB2126" s="27"/>
      <c r="AC2126" s="27"/>
      <c r="AD2126" s="27"/>
      <c r="AI2126">
        <f t="shared" si="828"/>
        <v>0</v>
      </c>
      <c r="AJ2126">
        <f t="shared" si="829"/>
        <v>0</v>
      </c>
      <c r="AK2126">
        <f t="shared" si="830"/>
        <v>0</v>
      </c>
      <c r="AL2126">
        <f t="shared" si="813"/>
        <v>0</v>
      </c>
      <c r="AM2126">
        <f t="shared" si="814"/>
        <v>0</v>
      </c>
      <c r="AN2126">
        <f t="shared" si="815"/>
        <v>0</v>
      </c>
      <c r="AO2126">
        <f t="shared" si="816"/>
        <v>0</v>
      </c>
      <c r="AP2126">
        <f t="shared" si="817"/>
        <v>0</v>
      </c>
      <c r="AQ2126">
        <f t="shared" si="818"/>
        <v>0</v>
      </c>
      <c r="AR2126">
        <f t="shared" si="819"/>
        <v>0</v>
      </c>
      <c r="AS2126">
        <f t="shared" si="820"/>
        <v>0</v>
      </c>
      <c r="AT2126">
        <f t="shared" si="821"/>
        <v>0</v>
      </c>
      <c r="AU2126">
        <f t="shared" si="822"/>
        <v>0</v>
      </c>
      <c r="AV2126">
        <f t="shared" si="823"/>
        <v>0</v>
      </c>
      <c r="AW2126">
        <f t="shared" si="824"/>
        <v>0</v>
      </c>
      <c r="AX2126">
        <f t="shared" si="825"/>
        <v>0</v>
      </c>
      <c r="AY2126">
        <f t="shared" si="826"/>
        <v>0</v>
      </c>
      <c r="AZ2126">
        <f t="shared" si="827"/>
        <v>0</v>
      </c>
    </row>
    <row r="2127" spans="1:52" ht="15" customHeight="1">
      <c r="A2127" s="245"/>
      <c r="B2127" s="9"/>
      <c r="C2127" s="270" t="s">
        <v>1326</v>
      </c>
      <c r="D2127" s="389" t="str">
        <f t="shared" si="831"/>
        <v/>
      </c>
      <c r="E2127" s="390"/>
      <c r="F2127" s="391"/>
      <c r="G2127" s="480" t="str">
        <f t="shared" si="832"/>
        <v/>
      </c>
      <c r="H2127" s="481"/>
      <c r="I2127" s="481"/>
      <c r="J2127" s="481"/>
      <c r="K2127" s="481"/>
      <c r="L2127" s="482"/>
      <c r="M2127" s="27"/>
      <c r="N2127" s="27"/>
      <c r="O2127" s="27"/>
      <c r="P2127" s="27"/>
      <c r="Q2127" s="27"/>
      <c r="R2127" s="27"/>
      <c r="S2127" s="27"/>
      <c r="T2127" s="27"/>
      <c r="U2127" s="27"/>
      <c r="V2127" s="27"/>
      <c r="W2127" s="27"/>
      <c r="X2127" s="27"/>
      <c r="Y2127" s="27"/>
      <c r="Z2127" s="27"/>
      <c r="AA2127" s="27"/>
      <c r="AB2127" s="27"/>
      <c r="AC2127" s="27"/>
      <c r="AD2127" s="27"/>
      <c r="AI2127">
        <f t="shared" si="828"/>
        <v>0</v>
      </c>
      <c r="AJ2127">
        <f t="shared" si="829"/>
        <v>0</v>
      </c>
      <c r="AK2127">
        <f t="shared" si="830"/>
        <v>0</v>
      </c>
      <c r="AL2127">
        <f t="shared" si="813"/>
        <v>0</v>
      </c>
      <c r="AM2127">
        <f t="shared" si="814"/>
        <v>0</v>
      </c>
      <c r="AN2127">
        <f t="shared" si="815"/>
        <v>0</v>
      </c>
      <c r="AO2127">
        <f t="shared" si="816"/>
        <v>0</v>
      </c>
      <c r="AP2127">
        <f t="shared" si="817"/>
        <v>0</v>
      </c>
      <c r="AQ2127">
        <f t="shared" si="818"/>
        <v>0</v>
      </c>
      <c r="AR2127">
        <f t="shared" si="819"/>
        <v>0</v>
      </c>
      <c r="AS2127">
        <f t="shared" si="820"/>
        <v>0</v>
      </c>
      <c r="AT2127">
        <f t="shared" si="821"/>
        <v>0</v>
      </c>
      <c r="AU2127">
        <f t="shared" si="822"/>
        <v>0</v>
      </c>
      <c r="AV2127">
        <f t="shared" si="823"/>
        <v>0</v>
      </c>
      <c r="AW2127">
        <f t="shared" si="824"/>
        <v>0</v>
      </c>
      <c r="AX2127">
        <f t="shared" si="825"/>
        <v>0</v>
      </c>
      <c r="AY2127">
        <f t="shared" si="826"/>
        <v>0</v>
      </c>
      <c r="AZ2127">
        <f t="shared" si="827"/>
        <v>0</v>
      </c>
    </row>
    <row r="2128" spans="1:52" ht="15" customHeight="1">
      <c r="A2128" s="245"/>
      <c r="B2128" s="9"/>
      <c r="C2128" s="270" t="s">
        <v>1327</v>
      </c>
      <c r="D2128" s="389" t="str">
        <f t="shared" si="831"/>
        <v/>
      </c>
      <c r="E2128" s="390"/>
      <c r="F2128" s="391"/>
      <c r="G2128" s="480" t="str">
        <f t="shared" si="832"/>
        <v/>
      </c>
      <c r="H2128" s="481"/>
      <c r="I2128" s="481"/>
      <c r="J2128" s="481"/>
      <c r="K2128" s="481"/>
      <c r="L2128" s="482"/>
      <c r="M2128" s="27"/>
      <c r="N2128" s="27"/>
      <c r="O2128" s="27"/>
      <c r="P2128" s="27"/>
      <c r="Q2128" s="27"/>
      <c r="R2128" s="27"/>
      <c r="S2128" s="27"/>
      <c r="T2128" s="27"/>
      <c r="U2128" s="27"/>
      <c r="V2128" s="27"/>
      <c r="W2128" s="27"/>
      <c r="X2128" s="27"/>
      <c r="Y2128" s="27"/>
      <c r="Z2128" s="27"/>
      <c r="AA2128" s="27"/>
      <c r="AB2128" s="27"/>
      <c r="AC2128" s="27"/>
      <c r="AD2128" s="27"/>
      <c r="AI2128">
        <f t="shared" si="828"/>
        <v>0</v>
      </c>
      <c r="AJ2128">
        <f t="shared" si="829"/>
        <v>0</v>
      </c>
      <c r="AK2128">
        <f t="shared" si="830"/>
        <v>0</v>
      </c>
      <c r="AL2128">
        <f t="shared" si="813"/>
        <v>0</v>
      </c>
      <c r="AM2128">
        <f t="shared" si="814"/>
        <v>0</v>
      </c>
      <c r="AN2128">
        <f t="shared" si="815"/>
        <v>0</v>
      </c>
      <c r="AO2128">
        <f t="shared" si="816"/>
        <v>0</v>
      </c>
      <c r="AP2128">
        <f t="shared" si="817"/>
        <v>0</v>
      </c>
      <c r="AQ2128">
        <f t="shared" si="818"/>
        <v>0</v>
      </c>
      <c r="AR2128">
        <f t="shared" si="819"/>
        <v>0</v>
      </c>
      <c r="AS2128">
        <f t="shared" si="820"/>
        <v>0</v>
      </c>
      <c r="AT2128">
        <f t="shared" si="821"/>
        <v>0</v>
      </c>
      <c r="AU2128">
        <f t="shared" si="822"/>
        <v>0</v>
      </c>
      <c r="AV2128">
        <f t="shared" si="823"/>
        <v>0</v>
      </c>
      <c r="AW2128">
        <f t="shared" si="824"/>
        <v>0</v>
      </c>
      <c r="AX2128">
        <f t="shared" si="825"/>
        <v>0</v>
      </c>
      <c r="AY2128">
        <f t="shared" si="826"/>
        <v>0</v>
      </c>
      <c r="AZ2128">
        <f t="shared" si="827"/>
        <v>0</v>
      </c>
    </row>
    <row r="2129" spans="1:52" ht="15" customHeight="1">
      <c r="A2129" s="245"/>
      <c r="B2129" s="9"/>
      <c r="C2129" s="270" t="s">
        <v>1328</v>
      </c>
      <c r="D2129" s="389" t="str">
        <f t="shared" si="831"/>
        <v/>
      </c>
      <c r="E2129" s="390"/>
      <c r="F2129" s="391"/>
      <c r="G2129" s="480" t="str">
        <f t="shared" si="832"/>
        <v/>
      </c>
      <c r="H2129" s="481"/>
      <c r="I2129" s="481"/>
      <c r="J2129" s="481"/>
      <c r="K2129" s="481"/>
      <c r="L2129" s="482"/>
      <c r="M2129" s="27"/>
      <c r="N2129" s="27"/>
      <c r="O2129" s="27"/>
      <c r="P2129" s="27"/>
      <c r="Q2129" s="27"/>
      <c r="R2129" s="27"/>
      <c r="S2129" s="27"/>
      <c r="T2129" s="27"/>
      <c r="U2129" s="27"/>
      <c r="V2129" s="27"/>
      <c r="W2129" s="27"/>
      <c r="X2129" s="27"/>
      <c r="Y2129" s="27"/>
      <c r="Z2129" s="27"/>
      <c r="AA2129" s="27"/>
      <c r="AB2129" s="27"/>
      <c r="AC2129" s="27"/>
      <c r="AD2129" s="27"/>
      <c r="AI2129">
        <f t="shared" si="828"/>
        <v>0</v>
      </c>
      <c r="AJ2129">
        <f t="shared" si="829"/>
        <v>0</v>
      </c>
      <c r="AK2129">
        <f t="shared" si="830"/>
        <v>0</v>
      </c>
      <c r="AL2129">
        <f t="shared" si="813"/>
        <v>0</v>
      </c>
      <c r="AM2129">
        <f t="shared" si="814"/>
        <v>0</v>
      </c>
      <c r="AN2129">
        <f t="shared" si="815"/>
        <v>0</v>
      </c>
      <c r="AO2129">
        <f t="shared" si="816"/>
        <v>0</v>
      </c>
      <c r="AP2129">
        <f t="shared" si="817"/>
        <v>0</v>
      </c>
      <c r="AQ2129">
        <f t="shared" si="818"/>
        <v>0</v>
      </c>
      <c r="AR2129">
        <f t="shared" si="819"/>
        <v>0</v>
      </c>
      <c r="AS2129">
        <f t="shared" si="820"/>
        <v>0</v>
      </c>
      <c r="AT2129">
        <f t="shared" si="821"/>
        <v>0</v>
      </c>
      <c r="AU2129">
        <f t="shared" si="822"/>
        <v>0</v>
      </c>
      <c r="AV2129">
        <f t="shared" si="823"/>
        <v>0</v>
      </c>
      <c r="AW2129">
        <f t="shared" si="824"/>
        <v>0</v>
      </c>
      <c r="AX2129">
        <f t="shared" si="825"/>
        <v>0</v>
      </c>
      <c r="AY2129">
        <f t="shared" si="826"/>
        <v>0</v>
      </c>
      <c r="AZ2129">
        <f t="shared" si="827"/>
        <v>0</v>
      </c>
    </row>
    <row r="2130" spans="1:52" ht="15" customHeight="1">
      <c r="A2130" s="245"/>
      <c r="B2130" s="9"/>
      <c r="C2130" s="270" t="s">
        <v>1329</v>
      </c>
      <c r="D2130" s="389" t="str">
        <f t="shared" si="831"/>
        <v/>
      </c>
      <c r="E2130" s="390"/>
      <c r="F2130" s="391"/>
      <c r="G2130" s="480" t="str">
        <f t="shared" si="832"/>
        <v/>
      </c>
      <c r="H2130" s="481"/>
      <c r="I2130" s="481"/>
      <c r="J2130" s="481"/>
      <c r="K2130" s="481"/>
      <c r="L2130" s="482"/>
      <c r="M2130" s="27"/>
      <c r="N2130" s="27"/>
      <c r="O2130" s="27"/>
      <c r="P2130" s="27"/>
      <c r="Q2130" s="27"/>
      <c r="R2130" s="27"/>
      <c r="S2130" s="27"/>
      <c r="T2130" s="27"/>
      <c r="U2130" s="27"/>
      <c r="V2130" s="27"/>
      <c r="W2130" s="27"/>
      <c r="X2130" s="27"/>
      <c r="Y2130" s="27"/>
      <c r="Z2130" s="27"/>
      <c r="AA2130" s="27"/>
      <c r="AB2130" s="27"/>
      <c r="AC2130" s="27"/>
      <c r="AD2130" s="27"/>
      <c r="AI2130">
        <f t="shared" si="828"/>
        <v>0</v>
      </c>
      <c r="AJ2130">
        <f t="shared" si="829"/>
        <v>0</v>
      </c>
      <c r="AK2130">
        <f t="shared" si="830"/>
        <v>0</v>
      </c>
      <c r="AL2130">
        <f t="shared" si="813"/>
        <v>0</v>
      </c>
      <c r="AM2130">
        <f t="shared" si="814"/>
        <v>0</v>
      </c>
      <c r="AN2130">
        <f t="shared" si="815"/>
        <v>0</v>
      </c>
      <c r="AO2130">
        <f t="shared" si="816"/>
        <v>0</v>
      </c>
      <c r="AP2130">
        <f t="shared" si="817"/>
        <v>0</v>
      </c>
      <c r="AQ2130">
        <f t="shared" si="818"/>
        <v>0</v>
      </c>
      <c r="AR2130">
        <f t="shared" si="819"/>
        <v>0</v>
      </c>
      <c r="AS2130">
        <f t="shared" si="820"/>
        <v>0</v>
      </c>
      <c r="AT2130">
        <f t="shared" si="821"/>
        <v>0</v>
      </c>
      <c r="AU2130">
        <f t="shared" si="822"/>
        <v>0</v>
      </c>
      <c r="AV2130">
        <f t="shared" si="823"/>
        <v>0</v>
      </c>
      <c r="AW2130">
        <f t="shared" si="824"/>
        <v>0</v>
      </c>
      <c r="AX2130">
        <f t="shared" si="825"/>
        <v>0</v>
      </c>
      <c r="AY2130">
        <f t="shared" si="826"/>
        <v>0</v>
      </c>
      <c r="AZ2130">
        <f t="shared" si="827"/>
        <v>0</v>
      </c>
    </row>
    <row r="2131" spans="1:52" ht="15" customHeight="1">
      <c r="A2131" s="245"/>
      <c r="B2131" s="9"/>
      <c r="C2131" s="270" t="s">
        <v>1330</v>
      </c>
      <c r="D2131" s="389" t="str">
        <f t="shared" si="831"/>
        <v/>
      </c>
      <c r="E2131" s="390"/>
      <c r="F2131" s="391"/>
      <c r="G2131" s="480" t="str">
        <f t="shared" si="832"/>
        <v/>
      </c>
      <c r="H2131" s="481"/>
      <c r="I2131" s="481"/>
      <c r="J2131" s="481"/>
      <c r="K2131" s="481"/>
      <c r="L2131" s="482"/>
      <c r="M2131" s="27"/>
      <c r="N2131" s="27"/>
      <c r="O2131" s="27"/>
      <c r="P2131" s="27"/>
      <c r="Q2131" s="27"/>
      <c r="R2131" s="27"/>
      <c r="S2131" s="27"/>
      <c r="T2131" s="27"/>
      <c r="U2131" s="27"/>
      <c r="V2131" s="27"/>
      <c r="W2131" s="27"/>
      <c r="X2131" s="27"/>
      <c r="Y2131" s="27"/>
      <c r="Z2131" s="27"/>
      <c r="AA2131" s="27"/>
      <c r="AB2131" s="27"/>
      <c r="AC2131" s="27"/>
      <c r="AD2131" s="27"/>
      <c r="AI2131">
        <f t="shared" si="828"/>
        <v>0</v>
      </c>
      <c r="AJ2131">
        <f t="shared" si="829"/>
        <v>0</v>
      </c>
      <c r="AK2131">
        <f t="shared" si="830"/>
        <v>0</v>
      </c>
      <c r="AL2131">
        <f t="shared" si="813"/>
        <v>0</v>
      </c>
      <c r="AM2131">
        <f t="shared" si="814"/>
        <v>0</v>
      </c>
      <c r="AN2131">
        <f t="shared" si="815"/>
        <v>0</v>
      </c>
      <c r="AO2131">
        <f t="shared" si="816"/>
        <v>0</v>
      </c>
      <c r="AP2131">
        <f t="shared" si="817"/>
        <v>0</v>
      </c>
      <c r="AQ2131">
        <f t="shared" si="818"/>
        <v>0</v>
      </c>
      <c r="AR2131">
        <f t="shared" si="819"/>
        <v>0</v>
      </c>
      <c r="AS2131">
        <f t="shared" si="820"/>
        <v>0</v>
      </c>
      <c r="AT2131">
        <f t="shared" si="821"/>
        <v>0</v>
      </c>
      <c r="AU2131">
        <f t="shared" si="822"/>
        <v>0</v>
      </c>
      <c r="AV2131">
        <f t="shared" si="823"/>
        <v>0</v>
      </c>
      <c r="AW2131">
        <f t="shared" si="824"/>
        <v>0</v>
      </c>
      <c r="AX2131">
        <f t="shared" si="825"/>
        <v>0</v>
      </c>
      <c r="AY2131">
        <f t="shared" si="826"/>
        <v>0</v>
      </c>
      <c r="AZ2131">
        <f t="shared" si="827"/>
        <v>0</v>
      </c>
    </row>
    <row r="2132" spans="1:52" ht="15" customHeight="1">
      <c r="A2132" s="245"/>
      <c r="B2132" s="9"/>
      <c r="C2132" s="270" t="s">
        <v>1331</v>
      </c>
      <c r="D2132" s="389" t="str">
        <f t="shared" si="831"/>
        <v/>
      </c>
      <c r="E2132" s="390"/>
      <c r="F2132" s="391"/>
      <c r="G2132" s="480" t="str">
        <f t="shared" si="832"/>
        <v/>
      </c>
      <c r="H2132" s="481"/>
      <c r="I2132" s="481"/>
      <c r="J2132" s="481"/>
      <c r="K2132" s="481"/>
      <c r="L2132" s="482"/>
      <c r="M2132" s="27"/>
      <c r="N2132" s="27"/>
      <c r="O2132" s="27"/>
      <c r="P2132" s="27"/>
      <c r="Q2132" s="27"/>
      <c r="R2132" s="27"/>
      <c r="S2132" s="27"/>
      <c r="T2132" s="27"/>
      <c r="U2132" s="27"/>
      <c r="V2132" s="27"/>
      <c r="W2132" s="27"/>
      <c r="X2132" s="27"/>
      <c r="Y2132" s="27"/>
      <c r="Z2132" s="27"/>
      <c r="AA2132" s="27"/>
      <c r="AB2132" s="27"/>
      <c r="AC2132" s="27"/>
      <c r="AD2132" s="27"/>
      <c r="AI2132">
        <f t="shared" si="828"/>
        <v>0</v>
      </c>
      <c r="AJ2132">
        <f t="shared" si="829"/>
        <v>0</v>
      </c>
      <c r="AK2132">
        <f t="shared" si="830"/>
        <v>0</v>
      </c>
      <c r="AL2132">
        <f t="shared" si="813"/>
        <v>0</v>
      </c>
      <c r="AM2132">
        <f t="shared" si="814"/>
        <v>0</v>
      </c>
      <c r="AN2132">
        <f t="shared" si="815"/>
        <v>0</v>
      </c>
      <c r="AO2132">
        <f t="shared" si="816"/>
        <v>0</v>
      </c>
      <c r="AP2132">
        <f t="shared" si="817"/>
        <v>0</v>
      </c>
      <c r="AQ2132">
        <f t="shared" si="818"/>
        <v>0</v>
      </c>
      <c r="AR2132">
        <f t="shared" si="819"/>
        <v>0</v>
      </c>
      <c r="AS2132">
        <f t="shared" si="820"/>
        <v>0</v>
      </c>
      <c r="AT2132">
        <f t="shared" si="821"/>
        <v>0</v>
      </c>
      <c r="AU2132">
        <f t="shared" si="822"/>
        <v>0</v>
      </c>
      <c r="AV2132">
        <f t="shared" si="823"/>
        <v>0</v>
      </c>
      <c r="AW2132">
        <f t="shared" si="824"/>
        <v>0</v>
      </c>
      <c r="AX2132">
        <f t="shared" si="825"/>
        <v>0</v>
      </c>
      <c r="AY2132">
        <f t="shared" si="826"/>
        <v>0</v>
      </c>
      <c r="AZ2132">
        <f t="shared" si="827"/>
        <v>0</v>
      </c>
    </row>
    <row r="2133" spans="1:52" ht="15" customHeight="1">
      <c r="A2133" s="245"/>
      <c r="B2133" s="9"/>
      <c r="C2133" s="270" t="s">
        <v>1332</v>
      </c>
      <c r="D2133" s="389" t="str">
        <f t="shared" si="831"/>
        <v/>
      </c>
      <c r="E2133" s="390"/>
      <c r="F2133" s="391"/>
      <c r="G2133" s="480" t="str">
        <f t="shared" si="832"/>
        <v/>
      </c>
      <c r="H2133" s="481"/>
      <c r="I2133" s="481"/>
      <c r="J2133" s="481"/>
      <c r="K2133" s="481"/>
      <c r="L2133" s="482"/>
      <c r="M2133" s="27"/>
      <c r="N2133" s="27"/>
      <c r="O2133" s="27"/>
      <c r="P2133" s="27"/>
      <c r="Q2133" s="27"/>
      <c r="R2133" s="27"/>
      <c r="S2133" s="27"/>
      <c r="T2133" s="27"/>
      <c r="U2133" s="27"/>
      <c r="V2133" s="27"/>
      <c r="W2133" s="27"/>
      <c r="X2133" s="27"/>
      <c r="Y2133" s="27"/>
      <c r="Z2133" s="27"/>
      <c r="AA2133" s="27"/>
      <c r="AB2133" s="27"/>
      <c r="AC2133" s="27"/>
      <c r="AD2133" s="27"/>
      <c r="AI2133">
        <f t="shared" si="828"/>
        <v>0</v>
      </c>
      <c r="AJ2133">
        <f t="shared" si="829"/>
        <v>0</v>
      </c>
      <c r="AK2133">
        <f t="shared" si="830"/>
        <v>0</v>
      </c>
      <c r="AL2133">
        <f t="shared" si="813"/>
        <v>0</v>
      </c>
      <c r="AM2133">
        <f t="shared" si="814"/>
        <v>0</v>
      </c>
      <c r="AN2133">
        <f t="shared" si="815"/>
        <v>0</v>
      </c>
      <c r="AO2133">
        <f t="shared" si="816"/>
        <v>0</v>
      </c>
      <c r="AP2133">
        <f t="shared" si="817"/>
        <v>0</v>
      </c>
      <c r="AQ2133">
        <f t="shared" si="818"/>
        <v>0</v>
      </c>
      <c r="AR2133">
        <f t="shared" si="819"/>
        <v>0</v>
      </c>
      <c r="AS2133">
        <f t="shared" si="820"/>
        <v>0</v>
      </c>
      <c r="AT2133">
        <f t="shared" si="821"/>
        <v>0</v>
      </c>
      <c r="AU2133">
        <f t="shared" si="822"/>
        <v>0</v>
      </c>
      <c r="AV2133">
        <f t="shared" si="823"/>
        <v>0</v>
      </c>
      <c r="AW2133">
        <f t="shared" si="824"/>
        <v>0</v>
      </c>
      <c r="AX2133">
        <f t="shared" si="825"/>
        <v>0</v>
      </c>
      <c r="AY2133">
        <f t="shared" si="826"/>
        <v>0</v>
      </c>
      <c r="AZ2133">
        <f t="shared" si="827"/>
        <v>0</v>
      </c>
    </row>
    <row r="2134" spans="1:52" ht="15" customHeight="1">
      <c r="A2134" s="245"/>
      <c r="B2134" s="9"/>
      <c r="C2134" s="270" t="s">
        <v>1333</v>
      </c>
      <c r="D2134" s="389" t="str">
        <f t="shared" si="831"/>
        <v/>
      </c>
      <c r="E2134" s="390"/>
      <c r="F2134" s="391"/>
      <c r="G2134" s="480" t="str">
        <f t="shared" si="832"/>
        <v/>
      </c>
      <c r="H2134" s="481"/>
      <c r="I2134" s="481"/>
      <c r="J2134" s="481"/>
      <c r="K2134" s="481"/>
      <c r="L2134" s="482"/>
      <c r="M2134" s="27"/>
      <c r="N2134" s="27"/>
      <c r="O2134" s="27"/>
      <c r="P2134" s="27"/>
      <c r="Q2134" s="27"/>
      <c r="R2134" s="27"/>
      <c r="S2134" s="27"/>
      <c r="T2134" s="27"/>
      <c r="U2134" s="27"/>
      <c r="V2134" s="27"/>
      <c r="W2134" s="27"/>
      <c r="X2134" s="27"/>
      <c r="Y2134" s="27"/>
      <c r="Z2134" s="27"/>
      <c r="AA2134" s="27"/>
      <c r="AB2134" s="27"/>
      <c r="AC2134" s="27"/>
      <c r="AD2134" s="27"/>
      <c r="AI2134">
        <f t="shared" si="828"/>
        <v>0</v>
      </c>
      <c r="AJ2134">
        <f t="shared" si="829"/>
        <v>0</v>
      </c>
      <c r="AK2134">
        <f t="shared" si="830"/>
        <v>0</v>
      </c>
      <c r="AL2134">
        <f t="shared" si="813"/>
        <v>0</v>
      </c>
      <c r="AM2134">
        <f t="shared" si="814"/>
        <v>0</v>
      </c>
      <c r="AN2134">
        <f t="shared" si="815"/>
        <v>0</v>
      </c>
      <c r="AO2134">
        <f t="shared" si="816"/>
        <v>0</v>
      </c>
      <c r="AP2134">
        <f t="shared" si="817"/>
        <v>0</v>
      </c>
      <c r="AQ2134">
        <f t="shared" si="818"/>
        <v>0</v>
      </c>
      <c r="AR2134">
        <f t="shared" si="819"/>
        <v>0</v>
      </c>
      <c r="AS2134">
        <f t="shared" si="820"/>
        <v>0</v>
      </c>
      <c r="AT2134">
        <f t="shared" si="821"/>
        <v>0</v>
      </c>
      <c r="AU2134">
        <f t="shared" si="822"/>
        <v>0</v>
      </c>
      <c r="AV2134">
        <f t="shared" si="823"/>
        <v>0</v>
      </c>
      <c r="AW2134">
        <f t="shared" si="824"/>
        <v>0</v>
      </c>
      <c r="AX2134">
        <f t="shared" si="825"/>
        <v>0</v>
      </c>
      <c r="AY2134">
        <f t="shared" si="826"/>
        <v>0</v>
      </c>
      <c r="AZ2134">
        <f t="shared" si="827"/>
        <v>0</v>
      </c>
    </row>
    <row r="2135" spans="1:52" ht="15" customHeight="1">
      <c r="A2135" s="245"/>
      <c r="B2135" s="9"/>
      <c r="C2135" s="270" t="s">
        <v>1334</v>
      </c>
      <c r="D2135" s="389" t="str">
        <f t="shared" si="831"/>
        <v/>
      </c>
      <c r="E2135" s="390"/>
      <c r="F2135" s="391"/>
      <c r="G2135" s="480" t="str">
        <f t="shared" si="832"/>
        <v/>
      </c>
      <c r="H2135" s="481"/>
      <c r="I2135" s="481"/>
      <c r="J2135" s="481"/>
      <c r="K2135" s="481"/>
      <c r="L2135" s="482"/>
      <c r="M2135" s="27"/>
      <c r="N2135" s="27"/>
      <c r="O2135" s="27"/>
      <c r="P2135" s="27"/>
      <c r="Q2135" s="27"/>
      <c r="R2135" s="27"/>
      <c r="S2135" s="27"/>
      <c r="T2135" s="27"/>
      <c r="U2135" s="27"/>
      <c r="V2135" s="27"/>
      <c r="W2135" s="27"/>
      <c r="X2135" s="27"/>
      <c r="Y2135" s="27"/>
      <c r="Z2135" s="27"/>
      <c r="AA2135" s="27"/>
      <c r="AB2135" s="27"/>
      <c r="AC2135" s="27"/>
      <c r="AD2135" s="27"/>
      <c r="AI2135">
        <f t="shared" si="828"/>
        <v>0</v>
      </c>
      <c r="AJ2135">
        <f t="shared" si="829"/>
        <v>0</v>
      </c>
      <c r="AK2135">
        <f t="shared" si="830"/>
        <v>0</v>
      </c>
      <c r="AL2135">
        <f t="shared" si="813"/>
        <v>0</v>
      </c>
      <c r="AM2135">
        <f t="shared" si="814"/>
        <v>0</v>
      </c>
      <c r="AN2135">
        <f t="shared" si="815"/>
        <v>0</v>
      </c>
      <c r="AO2135">
        <f t="shared" si="816"/>
        <v>0</v>
      </c>
      <c r="AP2135">
        <f t="shared" si="817"/>
        <v>0</v>
      </c>
      <c r="AQ2135">
        <f t="shared" si="818"/>
        <v>0</v>
      </c>
      <c r="AR2135">
        <f t="shared" si="819"/>
        <v>0</v>
      </c>
      <c r="AS2135">
        <f t="shared" si="820"/>
        <v>0</v>
      </c>
      <c r="AT2135">
        <f t="shared" si="821"/>
        <v>0</v>
      </c>
      <c r="AU2135">
        <f t="shared" si="822"/>
        <v>0</v>
      </c>
      <c r="AV2135">
        <f t="shared" si="823"/>
        <v>0</v>
      </c>
      <c r="AW2135">
        <f t="shared" si="824"/>
        <v>0</v>
      </c>
      <c r="AX2135">
        <f t="shared" si="825"/>
        <v>0</v>
      </c>
      <c r="AY2135">
        <f t="shared" si="826"/>
        <v>0</v>
      </c>
      <c r="AZ2135">
        <f t="shared" si="827"/>
        <v>0</v>
      </c>
    </row>
    <row r="2136" spans="1:52" ht="15" customHeight="1">
      <c r="A2136" s="245"/>
      <c r="B2136" s="9"/>
      <c r="C2136" s="270" t="s">
        <v>1335</v>
      </c>
      <c r="D2136" s="389" t="str">
        <f t="shared" si="831"/>
        <v/>
      </c>
      <c r="E2136" s="390"/>
      <c r="F2136" s="391"/>
      <c r="G2136" s="480" t="str">
        <f t="shared" si="832"/>
        <v/>
      </c>
      <c r="H2136" s="481"/>
      <c r="I2136" s="481"/>
      <c r="J2136" s="481"/>
      <c r="K2136" s="481"/>
      <c r="L2136" s="482"/>
      <c r="M2136" s="27"/>
      <c r="N2136" s="27"/>
      <c r="O2136" s="27"/>
      <c r="P2136" s="27"/>
      <c r="Q2136" s="27"/>
      <c r="R2136" s="27"/>
      <c r="S2136" s="27"/>
      <c r="T2136" s="27"/>
      <c r="U2136" s="27"/>
      <c r="V2136" s="27"/>
      <c r="W2136" s="27"/>
      <c r="X2136" s="27"/>
      <c r="Y2136" s="27"/>
      <c r="Z2136" s="27"/>
      <c r="AA2136" s="27"/>
      <c r="AB2136" s="27"/>
      <c r="AC2136" s="27"/>
      <c r="AD2136" s="27"/>
      <c r="AI2136">
        <f t="shared" si="828"/>
        <v>0</v>
      </c>
      <c r="AJ2136">
        <f t="shared" si="829"/>
        <v>0</v>
      </c>
      <c r="AK2136">
        <f t="shared" si="830"/>
        <v>0</v>
      </c>
      <c r="AL2136">
        <f t="shared" si="813"/>
        <v>0</v>
      </c>
      <c r="AM2136">
        <f t="shared" si="814"/>
        <v>0</v>
      </c>
      <c r="AN2136">
        <f t="shared" si="815"/>
        <v>0</v>
      </c>
      <c r="AO2136">
        <f t="shared" si="816"/>
        <v>0</v>
      </c>
      <c r="AP2136">
        <f t="shared" si="817"/>
        <v>0</v>
      </c>
      <c r="AQ2136">
        <f t="shared" si="818"/>
        <v>0</v>
      </c>
      <c r="AR2136">
        <f t="shared" si="819"/>
        <v>0</v>
      </c>
      <c r="AS2136">
        <f t="shared" si="820"/>
        <v>0</v>
      </c>
      <c r="AT2136">
        <f t="shared" si="821"/>
        <v>0</v>
      </c>
      <c r="AU2136">
        <f t="shared" si="822"/>
        <v>0</v>
      </c>
      <c r="AV2136">
        <f t="shared" si="823"/>
        <v>0</v>
      </c>
      <c r="AW2136">
        <f t="shared" si="824"/>
        <v>0</v>
      </c>
      <c r="AX2136">
        <f t="shared" si="825"/>
        <v>0</v>
      </c>
      <c r="AY2136">
        <f t="shared" si="826"/>
        <v>0</v>
      </c>
      <c r="AZ2136">
        <f t="shared" si="827"/>
        <v>0</v>
      </c>
    </row>
    <row r="2137" spans="1:52" ht="15" customHeight="1">
      <c r="A2137" s="245"/>
      <c r="B2137" s="9"/>
      <c r="C2137" s="270" t="s">
        <v>1336</v>
      </c>
      <c r="D2137" s="389"/>
      <c r="E2137" s="390"/>
      <c r="F2137" s="391"/>
      <c r="G2137" s="480"/>
      <c r="H2137" s="481"/>
      <c r="I2137" s="481"/>
      <c r="J2137" s="481"/>
      <c r="K2137" s="481"/>
      <c r="L2137" s="482"/>
      <c r="M2137" s="27"/>
      <c r="N2137" s="27"/>
      <c r="O2137" s="27"/>
      <c r="P2137" s="27"/>
      <c r="Q2137" s="27"/>
      <c r="R2137" s="27"/>
      <c r="S2137" s="27"/>
      <c r="T2137" s="27"/>
      <c r="U2137" s="27"/>
      <c r="V2137" s="27"/>
      <c r="W2137" s="27"/>
      <c r="X2137" s="27"/>
      <c r="Y2137" s="27"/>
      <c r="Z2137" s="27"/>
      <c r="AA2137" s="27"/>
      <c r="AB2137" s="27"/>
      <c r="AC2137" s="27"/>
      <c r="AD2137" s="27"/>
      <c r="AI2137">
        <f t="shared" si="828"/>
        <v>0</v>
      </c>
      <c r="AJ2137">
        <f t="shared" si="829"/>
        <v>0</v>
      </c>
      <c r="AK2137">
        <f t="shared" si="830"/>
        <v>0</v>
      </c>
      <c r="AL2137">
        <f t="shared" si="813"/>
        <v>0</v>
      </c>
      <c r="AM2137">
        <f t="shared" si="814"/>
        <v>0</v>
      </c>
      <c r="AN2137">
        <f t="shared" si="815"/>
        <v>0</v>
      </c>
      <c r="AO2137">
        <f t="shared" si="816"/>
        <v>0</v>
      </c>
      <c r="AP2137">
        <f t="shared" si="817"/>
        <v>0</v>
      </c>
      <c r="AQ2137">
        <f t="shared" si="818"/>
        <v>0</v>
      </c>
      <c r="AR2137">
        <f t="shared" si="819"/>
        <v>0</v>
      </c>
      <c r="AS2137">
        <f t="shared" si="820"/>
        <v>0</v>
      </c>
      <c r="AT2137">
        <f t="shared" si="821"/>
        <v>0</v>
      </c>
      <c r="AU2137">
        <f t="shared" si="822"/>
        <v>0</v>
      </c>
      <c r="AV2137">
        <f t="shared" si="823"/>
        <v>0</v>
      </c>
      <c r="AW2137">
        <f t="shared" si="824"/>
        <v>0</v>
      </c>
      <c r="AX2137">
        <f t="shared" si="825"/>
        <v>0</v>
      </c>
      <c r="AY2137">
        <f t="shared" si="826"/>
        <v>0</v>
      </c>
      <c r="AZ2137">
        <f t="shared" si="827"/>
        <v>0</v>
      </c>
    </row>
    <row r="2138" spans="1:52" ht="15" customHeight="1">
      <c r="A2138" s="245"/>
      <c r="B2138" s="9"/>
      <c r="C2138" s="270" t="s">
        <v>1337</v>
      </c>
      <c r="D2138" s="389"/>
      <c r="E2138" s="390"/>
      <c r="F2138" s="391"/>
      <c r="G2138" s="480"/>
      <c r="H2138" s="481"/>
      <c r="I2138" s="481"/>
      <c r="J2138" s="481"/>
      <c r="K2138" s="481"/>
      <c r="L2138" s="482"/>
      <c r="M2138" s="27"/>
      <c r="N2138" s="27"/>
      <c r="O2138" s="27"/>
      <c r="P2138" s="27"/>
      <c r="Q2138" s="27"/>
      <c r="R2138" s="27"/>
      <c r="S2138" s="27"/>
      <c r="T2138" s="27"/>
      <c r="U2138" s="27"/>
      <c r="V2138" s="27"/>
      <c r="W2138" s="27"/>
      <c r="X2138" s="27"/>
      <c r="Y2138" s="27"/>
      <c r="Z2138" s="27"/>
      <c r="AA2138" s="27"/>
      <c r="AB2138" s="27"/>
      <c r="AC2138" s="27"/>
      <c r="AD2138" s="27"/>
      <c r="AI2138">
        <f t="shared" si="828"/>
        <v>0</v>
      </c>
      <c r="AJ2138">
        <f t="shared" si="829"/>
        <v>0</v>
      </c>
      <c r="AK2138">
        <f t="shared" si="830"/>
        <v>0</v>
      </c>
      <c r="AL2138">
        <f t="shared" si="813"/>
        <v>0</v>
      </c>
      <c r="AM2138">
        <f t="shared" si="814"/>
        <v>0</v>
      </c>
      <c r="AN2138">
        <f t="shared" si="815"/>
        <v>0</v>
      </c>
      <c r="AO2138">
        <f t="shared" si="816"/>
        <v>0</v>
      </c>
      <c r="AP2138">
        <f t="shared" si="817"/>
        <v>0</v>
      </c>
      <c r="AQ2138">
        <f t="shared" si="818"/>
        <v>0</v>
      </c>
      <c r="AR2138">
        <f t="shared" si="819"/>
        <v>0</v>
      </c>
      <c r="AS2138">
        <f t="shared" si="820"/>
        <v>0</v>
      </c>
      <c r="AT2138">
        <f t="shared" si="821"/>
        <v>0</v>
      </c>
      <c r="AU2138">
        <f t="shared" si="822"/>
        <v>0</v>
      </c>
      <c r="AV2138">
        <f t="shared" si="823"/>
        <v>0</v>
      </c>
      <c r="AW2138">
        <f t="shared" si="824"/>
        <v>0</v>
      </c>
      <c r="AX2138">
        <f t="shared" si="825"/>
        <v>0</v>
      </c>
      <c r="AY2138">
        <f t="shared" si="826"/>
        <v>0</v>
      </c>
      <c r="AZ2138">
        <f t="shared" si="827"/>
        <v>0</v>
      </c>
    </row>
    <row r="2139" spans="1:52" ht="15" customHeight="1">
      <c r="A2139" s="245"/>
      <c r="B2139" s="9"/>
      <c r="C2139" s="270" t="s">
        <v>1338</v>
      </c>
      <c r="D2139" s="389"/>
      <c r="E2139" s="390"/>
      <c r="F2139" s="391"/>
      <c r="G2139" s="480"/>
      <c r="H2139" s="481"/>
      <c r="I2139" s="481"/>
      <c r="J2139" s="481"/>
      <c r="K2139" s="481"/>
      <c r="L2139" s="482"/>
      <c r="M2139" s="27"/>
      <c r="N2139" s="27"/>
      <c r="O2139" s="27"/>
      <c r="P2139" s="27"/>
      <c r="Q2139" s="27"/>
      <c r="R2139" s="27"/>
      <c r="S2139" s="27"/>
      <c r="T2139" s="27"/>
      <c r="U2139" s="27"/>
      <c r="V2139" s="27"/>
      <c r="W2139" s="27"/>
      <c r="X2139" s="27"/>
      <c r="Y2139" s="27"/>
      <c r="Z2139" s="27"/>
      <c r="AA2139" s="27"/>
      <c r="AB2139" s="27"/>
      <c r="AC2139" s="27"/>
      <c r="AD2139" s="27"/>
      <c r="AI2139">
        <f t="shared" si="828"/>
        <v>0</v>
      </c>
      <c r="AJ2139">
        <f t="shared" si="829"/>
        <v>0</v>
      </c>
      <c r="AK2139">
        <f t="shared" si="830"/>
        <v>0</v>
      </c>
      <c r="AL2139">
        <f t="shared" si="813"/>
        <v>0</v>
      </c>
      <c r="AM2139">
        <f t="shared" si="814"/>
        <v>0</v>
      </c>
      <c r="AN2139">
        <f t="shared" si="815"/>
        <v>0</v>
      </c>
      <c r="AO2139">
        <f t="shared" si="816"/>
        <v>0</v>
      </c>
      <c r="AP2139">
        <f t="shared" si="817"/>
        <v>0</v>
      </c>
      <c r="AQ2139">
        <f t="shared" si="818"/>
        <v>0</v>
      </c>
      <c r="AR2139">
        <f t="shared" si="819"/>
        <v>0</v>
      </c>
      <c r="AS2139">
        <f t="shared" si="820"/>
        <v>0</v>
      </c>
      <c r="AT2139">
        <f t="shared" si="821"/>
        <v>0</v>
      </c>
      <c r="AU2139">
        <f t="shared" si="822"/>
        <v>0</v>
      </c>
      <c r="AV2139">
        <f t="shared" si="823"/>
        <v>0</v>
      </c>
      <c r="AW2139">
        <f t="shared" si="824"/>
        <v>0</v>
      </c>
      <c r="AX2139">
        <f t="shared" si="825"/>
        <v>0</v>
      </c>
      <c r="AY2139">
        <f t="shared" si="826"/>
        <v>0</v>
      </c>
      <c r="AZ2139">
        <f t="shared" si="827"/>
        <v>0</v>
      </c>
    </row>
    <row r="2140" spans="1:52" ht="15" customHeight="1">
      <c r="A2140" s="245"/>
      <c r="B2140" s="9"/>
      <c r="C2140" s="270" t="s">
        <v>1339</v>
      </c>
      <c r="D2140" s="389"/>
      <c r="E2140" s="390"/>
      <c r="F2140" s="391"/>
      <c r="G2140" s="480"/>
      <c r="H2140" s="481"/>
      <c r="I2140" s="481"/>
      <c r="J2140" s="481"/>
      <c r="K2140" s="481"/>
      <c r="L2140" s="482"/>
      <c r="M2140" s="27"/>
      <c r="N2140" s="27"/>
      <c r="O2140" s="27"/>
      <c r="P2140" s="27"/>
      <c r="Q2140" s="27"/>
      <c r="R2140" s="27"/>
      <c r="S2140" s="27"/>
      <c r="T2140" s="27"/>
      <c r="U2140" s="27"/>
      <c r="V2140" s="27"/>
      <c r="W2140" s="27"/>
      <c r="X2140" s="27"/>
      <c r="Y2140" s="27"/>
      <c r="Z2140" s="27"/>
      <c r="AA2140" s="27"/>
      <c r="AB2140" s="27"/>
      <c r="AC2140" s="27"/>
      <c r="AD2140" s="27"/>
      <c r="AI2140">
        <f t="shared" si="828"/>
        <v>0</v>
      </c>
      <c r="AJ2140">
        <f t="shared" si="829"/>
        <v>0</v>
      </c>
      <c r="AK2140">
        <f t="shared" si="830"/>
        <v>0</v>
      </c>
      <c r="AL2140">
        <f t="shared" si="813"/>
        <v>0</v>
      </c>
      <c r="AM2140">
        <f t="shared" si="814"/>
        <v>0</v>
      </c>
      <c r="AN2140">
        <f t="shared" si="815"/>
        <v>0</v>
      </c>
      <c r="AO2140">
        <f t="shared" si="816"/>
        <v>0</v>
      </c>
      <c r="AP2140">
        <f t="shared" si="817"/>
        <v>0</v>
      </c>
      <c r="AQ2140">
        <f t="shared" si="818"/>
        <v>0</v>
      </c>
      <c r="AR2140">
        <f t="shared" si="819"/>
        <v>0</v>
      </c>
      <c r="AS2140">
        <f t="shared" si="820"/>
        <v>0</v>
      </c>
      <c r="AT2140">
        <f t="shared" si="821"/>
        <v>0</v>
      </c>
      <c r="AU2140">
        <f t="shared" si="822"/>
        <v>0</v>
      </c>
      <c r="AV2140">
        <f t="shared" si="823"/>
        <v>0</v>
      </c>
      <c r="AW2140">
        <f t="shared" si="824"/>
        <v>0</v>
      </c>
      <c r="AX2140">
        <f t="shared" si="825"/>
        <v>0</v>
      </c>
      <c r="AY2140">
        <f t="shared" si="826"/>
        <v>0</v>
      </c>
      <c r="AZ2140">
        <f>IF(COUNTIF(AB2140:AD2140,"NA")=3,0,IF(COUNTA(AB2140:AD2140)=0,0,IF(OR(AND(AB2140=0,AX2140&gt;0),AND(AB2140="ns",AY2140&gt;0),AND(AB2140="ns",AX2140=0,AY2140=0)),1,IF(OR(AND(AB2140&gt;0,AX2140=2),AND(AB2140="ns",AX2140=2),AND(AB2140="ns",AY2140=0,AX2140&gt;0),AB2140=AY2140),0,1))))</f>
        <v>0</v>
      </c>
    </row>
    <row r="2141" spans="1:52" ht="15" customHeight="1">
      <c r="A2141" s="245"/>
      <c r="B2141" s="9"/>
      <c r="C2141" s="242"/>
      <c r="D2141" s="24"/>
      <c r="E2141" s="24"/>
      <c r="F2141" s="24"/>
      <c r="G2141" s="11"/>
      <c r="H2141" s="11"/>
      <c r="I2141" s="11"/>
      <c r="J2141" s="11"/>
      <c r="K2141" s="11"/>
      <c r="L2141" s="11"/>
      <c r="M2141" s="19"/>
      <c r="N2141" s="19"/>
      <c r="O2141" s="19"/>
      <c r="P2141" s="19"/>
      <c r="Q2141" s="19"/>
      <c r="R2141" s="19"/>
      <c r="S2141" s="250"/>
      <c r="T2141" s="250"/>
      <c r="U2141" s="250"/>
      <c r="V2141" s="250"/>
      <c r="W2141" s="250"/>
      <c r="X2141" s="250"/>
      <c r="Y2141" s="250"/>
      <c r="Z2141" s="250"/>
      <c r="AA2141" s="250"/>
      <c r="AB2141" s="250"/>
      <c r="AC2141" s="250"/>
      <c r="AD2141" s="250"/>
      <c r="AI2141" s="193">
        <f>SUM(AI1565:AI2140)</f>
        <v>0</v>
      </c>
      <c r="AK2141" s="193">
        <f>SUM(AK1565:AK2140)</f>
        <v>0</v>
      </c>
      <c r="AL2141" s="193">
        <f t="shared" ref="AL2141" si="833">SUM(AL1565:AL2140)</f>
        <v>0</v>
      </c>
      <c r="AN2141" s="193">
        <f t="shared" ref="AN2141" si="834">SUM(AN1565:AN2140)</f>
        <v>0</v>
      </c>
      <c r="AO2141" s="193">
        <f t="shared" ref="AO2141" si="835">SUM(AO1565:AO2140)</f>
        <v>0</v>
      </c>
      <c r="AQ2141" s="193">
        <f t="shared" ref="AQ2141" si="836">SUM(AQ1565:AQ2140)</f>
        <v>0</v>
      </c>
      <c r="AR2141" s="193">
        <f t="shared" ref="AR2141" si="837">SUM(AR1565:AR2140)</f>
        <v>0</v>
      </c>
      <c r="AT2141" s="193">
        <f t="shared" ref="AT2141" si="838">SUM(AT1565:AT2140)</f>
        <v>0</v>
      </c>
      <c r="AU2141" s="193">
        <f t="shared" ref="AU2141" si="839">SUM(AU1565:AU2140)</f>
        <v>0</v>
      </c>
      <c r="AW2141" s="193">
        <f t="shared" ref="AW2141" si="840">SUM(AW1565:AW2140)</f>
        <v>0</v>
      </c>
      <c r="AX2141" s="193">
        <f t="shared" ref="AX2141" si="841">SUM(AX1565:AX2140)</f>
        <v>0</v>
      </c>
      <c r="AZ2141" s="193">
        <f>SUM(AZ1565:AZ2140)</f>
        <v>0</v>
      </c>
    </row>
    <row r="2142" spans="1:52" ht="15" customHeight="1">
      <c r="A2142" s="245"/>
      <c r="B2142" s="9"/>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580" t="s">
        <v>2134</v>
      </c>
      <c r="AB2142" s="580"/>
      <c r="AC2142" s="580"/>
      <c r="AD2142" s="580"/>
      <c r="AI2142" t="s">
        <v>2293</v>
      </c>
      <c r="AJ2142" s="289">
        <f>SUM(AK2141,AN2141,AQ2141,AT2141,AW2141,AZ2141)</f>
        <v>0</v>
      </c>
      <c r="AO2142" s="1"/>
      <c r="AP2142" s="1"/>
    </row>
    <row r="2143" spans="1:52" ht="36" customHeight="1">
      <c r="A2143" s="245"/>
      <c r="B2143" s="9"/>
      <c r="C2143" s="410" t="s">
        <v>798</v>
      </c>
      <c r="D2143" s="410"/>
      <c r="E2143" s="410"/>
      <c r="F2143" s="410"/>
      <c r="G2143" s="410"/>
      <c r="H2143" s="410"/>
      <c r="I2143" s="410"/>
      <c r="J2143" s="410"/>
      <c r="K2143" s="410"/>
      <c r="L2143" s="410"/>
      <c r="M2143" s="410" t="s">
        <v>2132</v>
      </c>
      <c r="N2143" s="410"/>
      <c r="O2143" s="410"/>
      <c r="P2143" s="410"/>
      <c r="Q2143" s="410"/>
      <c r="R2143" s="410"/>
      <c r="S2143" s="410"/>
      <c r="T2143" s="410"/>
      <c r="U2143" s="410"/>
      <c r="V2143" s="410"/>
      <c r="W2143" s="410"/>
      <c r="X2143" s="410"/>
      <c r="Y2143" s="410"/>
      <c r="Z2143" s="410"/>
      <c r="AA2143" s="410"/>
      <c r="AB2143" s="410"/>
      <c r="AC2143" s="410"/>
      <c r="AD2143" s="410"/>
    </row>
    <row r="2144" spans="1:52" ht="120" customHeight="1">
      <c r="A2144" s="245"/>
      <c r="B2144" s="9"/>
      <c r="C2144" s="410"/>
      <c r="D2144" s="410"/>
      <c r="E2144" s="410"/>
      <c r="F2144" s="410"/>
      <c r="G2144" s="410"/>
      <c r="H2144" s="410"/>
      <c r="I2144" s="410"/>
      <c r="J2144" s="410"/>
      <c r="K2144" s="410"/>
      <c r="L2144" s="410"/>
      <c r="M2144" s="494" t="s">
        <v>686</v>
      </c>
      <c r="N2144" s="494"/>
      <c r="O2144" s="494"/>
      <c r="P2144" s="494" t="s">
        <v>687</v>
      </c>
      <c r="Q2144" s="494"/>
      <c r="R2144" s="494"/>
      <c r="S2144" s="494" t="s">
        <v>688</v>
      </c>
      <c r="T2144" s="494"/>
      <c r="U2144" s="494"/>
      <c r="V2144" s="494" t="s">
        <v>689</v>
      </c>
      <c r="W2144" s="494"/>
      <c r="X2144" s="494"/>
      <c r="Y2144" s="494" t="s">
        <v>2135</v>
      </c>
      <c r="Z2144" s="494"/>
      <c r="AA2144" s="494"/>
      <c r="AB2144" s="494" t="s">
        <v>281</v>
      </c>
      <c r="AC2144" s="494"/>
      <c r="AD2144" s="494"/>
    </row>
    <row r="2145" spans="1:52" ht="48" customHeight="1">
      <c r="A2145" s="245"/>
      <c r="B2145" s="9"/>
      <c r="C2145" s="414" t="s">
        <v>799</v>
      </c>
      <c r="D2145" s="414"/>
      <c r="E2145" s="414"/>
      <c r="F2145" s="414"/>
      <c r="G2145" s="414" t="s">
        <v>800</v>
      </c>
      <c r="H2145" s="414"/>
      <c r="I2145" s="414"/>
      <c r="J2145" s="414"/>
      <c r="K2145" s="414"/>
      <c r="L2145" s="414"/>
      <c r="M2145" s="170" t="s">
        <v>432</v>
      </c>
      <c r="N2145" s="171" t="s">
        <v>400</v>
      </c>
      <c r="O2145" s="171" t="s">
        <v>401</v>
      </c>
      <c r="P2145" s="170" t="s">
        <v>432</v>
      </c>
      <c r="Q2145" s="171" t="s">
        <v>400</v>
      </c>
      <c r="R2145" s="171" t="s">
        <v>401</v>
      </c>
      <c r="S2145" s="170" t="s">
        <v>432</v>
      </c>
      <c r="T2145" s="171" t="s">
        <v>400</v>
      </c>
      <c r="U2145" s="171" t="s">
        <v>401</v>
      </c>
      <c r="V2145" s="170" t="s">
        <v>432</v>
      </c>
      <c r="W2145" s="171" t="s">
        <v>400</v>
      </c>
      <c r="X2145" s="171" t="s">
        <v>401</v>
      </c>
      <c r="Y2145" s="170" t="s">
        <v>432</v>
      </c>
      <c r="Z2145" s="171" t="s">
        <v>400</v>
      </c>
      <c r="AA2145" s="171" t="s">
        <v>401</v>
      </c>
      <c r="AB2145" s="170" t="s">
        <v>432</v>
      </c>
      <c r="AC2145" s="171" t="s">
        <v>400</v>
      </c>
      <c r="AD2145" s="171" t="s">
        <v>401</v>
      </c>
      <c r="AI2145" t="s">
        <v>2296</v>
      </c>
      <c r="AJ2145" t="s">
        <v>2297</v>
      </c>
      <c r="AK2145" t="s">
        <v>2298</v>
      </c>
      <c r="AL2145" t="s">
        <v>2299</v>
      </c>
      <c r="AM2145" t="s">
        <v>2300</v>
      </c>
      <c r="AN2145" t="s">
        <v>2301</v>
      </c>
      <c r="AO2145" t="s">
        <v>2348</v>
      </c>
      <c r="AP2145" t="s">
        <v>7218</v>
      </c>
      <c r="AQ2145" t="s">
        <v>7219</v>
      </c>
      <c r="AR2145" t="s">
        <v>7220</v>
      </c>
      <c r="AS2145" t="s">
        <v>7221</v>
      </c>
      <c r="AT2145" t="s">
        <v>7222</v>
      </c>
      <c r="AU2145" t="s">
        <v>7223</v>
      </c>
      <c r="AV2145" t="s">
        <v>7224</v>
      </c>
      <c r="AW2145" t="s">
        <v>7225</v>
      </c>
      <c r="AX2145" t="s">
        <v>7226</v>
      </c>
      <c r="AY2145" t="s">
        <v>7227</v>
      </c>
      <c r="AZ2145" t="s">
        <v>7228</v>
      </c>
    </row>
    <row r="2146" spans="1:52" ht="15" customHeight="1">
      <c r="A2146" s="245"/>
      <c r="B2146" s="9"/>
      <c r="C2146" s="578" t="s">
        <v>226</v>
      </c>
      <c r="D2146" s="579"/>
      <c r="E2146" s="579"/>
      <c r="F2146" s="579"/>
      <c r="G2146" s="579"/>
      <c r="H2146" s="579"/>
      <c r="I2146" s="579"/>
      <c r="J2146" s="579"/>
      <c r="K2146" s="579"/>
      <c r="L2146" s="579"/>
      <c r="M2146" s="216">
        <f>IF(AND(SUM(M2147:M2721)=0,COUNTIF(M2147:M2721,"NS")&gt;0),"NS",IF(AND(SUM(M2147:M2721)=0,COUNTIF(M2147:M2721,0)&gt;0),0,IF(AND(SUM(M2147:M2721)=0,COUNTIF(M2147:M2721,"NA")&gt;0),"NA",SUM(M2147:M2721))))</f>
        <v>0</v>
      </c>
      <c r="N2146" s="216">
        <f t="shared" ref="N2146" si="842">IF(AND(SUM(N2147:N2721)=0,COUNTIF(N2147:N2721,"NS")&gt;0),"NS",IF(AND(SUM(N2147:N2721)=0,COUNTIF(N2147:N2721,0)&gt;0),0,IF(AND(SUM(N2147:N2721)=0,COUNTIF(N2147:N2721,"NA")&gt;0),"NA",SUM(N2147:N2721))))</f>
        <v>0</v>
      </c>
      <c r="O2146" s="216">
        <f t="shared" ref="O2146" si="843">IF(AND(SUM(O2147:O2721)=0,COUNTIF(O2147:O2721,"NS")&gt;0),"NS",IF(AND(SUM(O2147:O2721)=0,COUNTIF(O2147:O2721,0)&gt;0),0,IF(AND(SUM(O2147:O2721)=0,COUNTIF(O2147:O2721,"NA")&gt;0),"NA",SUM(O2147:O2721))))</f>
        <v>0</v>
      </c>
      <c r="P2146" s="216">
        <f t="shared" ref="P2146" si="844">IF(AND(SUM(P2147:P2721)=0,COUNTIF(P2147:P2721,"NS")&gt;0),"NS",IF(AND(SUM(P2147:P2721)=0,COUNTIF(P2147:P2721,0)&gt;0),0,IF(AND(SUM(P2147:P2721)=0,COUNTIF(P2147:P2721,"NA")&gt;0),"NA",SUM(P2147:P2721))))</f>
        <v>0</v>
      </c>
      <c r="Q2146" s="216">
        <f t="shared" ref="Q2146" si="845">IF(AND(SUM(Q2147:Q2721)=0,COUNTIF(Q2147:Q2721,"NS")&gt;0),"NS",IF(AND(SUM(Q2147:Q2721)=0,COUNTIF(Q2147:Q2721,0)&gt;0),0,IF(AND(SUM(Q2147:Q2721)=0,COUNTIF(Q2147:Q2721,"NA")&gt;0),"NA",SUM(Q2147:Q2721))))</f>
        <v>0</v>
      </c>
      <c r="R2146" s="216">
        <f t="shared" ref="R2146" si="846">IF(AND(SUM(R2147:R2721)=0,COUNTIF(R2147:R2721,"NS")&gt;0),"NS",IF(AND(SUM(R2147:R2721)=0,COUNTIF(R2147:R2721,0)&gt;0),0,IF(AND(SUM(R2147:R2721)=0,COUNTIF(R2147:R2721,"NA")&gt;0),"NA",SUM(R2147:R2721))))</f>
        <v>0</v>
      </c>
      <c r="S2146" s="216">
        <f t="shared" ref="S2146" si="847">IF(AND(SUM(S2147:S2721)=0,COUNTIF(S2147:S2721,"NS")&gt;0),"NS",IF(AND(SUM(S2147:S2721)=0,COUNTIF(S2147:S2721,0)&gt;0),0,IF(AND(SUM(S2147:S2721)=0,COUNTIF(S2147:S2721,"NA")&gt;0),"NA",SUM(S2147:S2721))))</f>
        <v>0</v>
      </c>
      <c r="T2146" s="216">
        <f t="shared" ref="T2146" si="848">IF(AND(SUM(T2147:T2721)=0,COUNTIF(T2147:T2721,"NS")&gt;0),"NS",IF(AND(SUM(T2147:T2721)=0,COUNTIF(T2147:T2721,0)&gt;0),0,IF(AND(SUM(T2147:T2721)=0,COUNTIF(T2147:T2721,"NA")&gt;0),"NA",SUM(T2147:T2721))))</f>
        <v>0</v>
      </c>
      <c r="U2146" s="216">
        <f t="shared" ref="U2146" si="849">IF(AND(SUM(U2147:U2721)=0,COUNTIF(U2147:U2721,"NS")&gt;0),"NS",IF(AND(SUM(U2147:U2721)=0,COUNTIF(U2147:U2721,0)&gt;0),0,IF(AND(SUM(U2147:U2721)=0,COUNTIF(U2147:U2721,"NA")&gt;0),"NA",SUM(U2147:U2721))))</f>
        <v>0</v>
      </c>
      <c r="V2146" s="216">
        <f t="shared" ref="V2146" si="850">IF(AND(SUM(V2147:V2721)=0,COUNTIF(V2147:V2721,"NS")&gt;0),"NS",IF(AND(SUM(V2147:V2721)=0,COUNTIF(V2147:V2721,0)&gt;0),0,IF(AND(SUM(V2147:V2721)=0,COUNTIF(V2147:V2721,"NA")&gt;0),"NA",SUM(V2147:V2721))))</f>
        <v>0</v>
      </c>
      <c r="W2146" s="216">
        <f t="shared" ref="W2146" si="851">IF(AND(SUM(W2147:W2721)=0,COUNTIF(W2147:W2721,"NS")&gt;0),"NS",IF(AND(SUM(W2147:W2721)=0,COUNTIF(W2147:W2721,0)&gt;0),0,IF(AND(SUM(W2147:W2721)=0,COUNTIF(W2147:W2721,"NA")&gt;0),"NA",SUM(W2147:W2721))))</f>
        <v>0</v>
      </c>
      <c r="X2146" s="216">
        <f t="shared" ref="X2146" si="852">IF(AND(SUM(X2147:X2721)=0,COUNTIF(X2147:X2721,"NS")&gt;0),"NS",IF(AND(SUM(X2147:X2721)=0,COUNTIF(X2147:X2721,0)&gt;0),0,IF(AND(SUM(X2147:X2721)=0,COUNTIF(X2147:X2721,"NA")&gt;0),"NA",SUM(X2147:X2721))))</f>
        <v>0</v>
      </c>
      <c r="Y2146" s="216">
        <f t="shared" ref="Y2146" si="853">IF(AND(SUM(Y2147:Y2721)=0,COUNTIF(Y2147:Y2721,"NS")&gt;0),"NS",IF(AND(SUM(Y2147:Y2721)=0,COUNTIF(Y2147:Y2721,0)&gt;0),0,IF(AND(SUM(Y2147:Y2721)=0,COUNTIF(Y2147:Y2721,"NA")&gt;0),"NA",SUM(Y2147:Y2721))))</f>
        <v>0</v>
      </c>
      <c r="Z2146" s="216">
        <f t="shared" ref="Z2146" si="854">IF(AND(SUM(Z2147:Z2721)=0,COUNTIF(Z2147:Z2721,"NS")&gt;0),"NS",IF(AND(SUM(Z2147:Z2721)=0,COUNTIF(Z2147:Z2721,0)&gt;0),0,IF(AND(SUM(Z2147:Z2721)=0,COUNTIF(Z2147:Z2721,"NA")&gt;0),"NA",SUM(Z2147:Z2721))))</f>
        <v>0</v>
      </c>
      <c r="AA2146" s="216">
        <f t="shared" ref="AA2146" si="855">IF(AND(SUM(AA2147:AA2721)=0,COUNTIF(AA2147:AA2721,"NS")&gt;0),"NS",IF(AND(SUM(AA2147:AA2721)=0,COUNTIF(AA2147:AA2721,0)&gt;0),0,IF(AND(SUM(AA2147:AA2721)=0,COUNTIF(AA2147:AA2721,"NA")&gt;0),"NA",SUM(AA2147:AA2721))))</f>
        <v>0</v>
      </c>
      <c r="AB2146" s="216">
        <f t="shared" ref="AB2146" si="856">IF(AND(SUM(AB2147:AB2721)=0,COUNTIF(AB2147:AB2721,"NS")&gt;0),"NS",IF(AND(SUM(AB2147:AB2721)=0,COUNTIF(AB2147:AB2721,0)&gt;0),0,IF(AND(SUM(AB2147:AB2721)=0,COUNTIF(AB2147:AB2721,"NA")&gt;0),"NA",SUM(AB2147:AB2721))))</f>
        <v>0</v>
      </c>
      <c r="AC2146" s="216">
        <f t="shared" ref="AC2146" si="857">IF(AND(SUM(AC2147:AC2721)=0,COUNTIF(AC2147:AC2721,"NS")&gt;0),"NS",IF(AND(SUM(AC2147:AC2721)=0,COUNTIF(AC2147:AC2721,0)&gt;0),0,IF(AND(SUM(AC2147:AC2721)=0,COUNTIF(AC2147:AC2721,"NA")&gt;0),"NA",SUM(AC2147:AC2721))))</f>
        <v>0</v>
      </c>
      <c r="AD2146" s="216">
        <f t="shared" ref="AD2146" si="858">IF(AND(SUM(AD2147:AD2721)=0,COUNTIF(AD2147:AD2721,"NS")&gt;0),"NS",IF(AND(SUM(AD2147:AD2721)=0,COUNTIF(AD2147:AD2721,0)&gt;0),0,IF(AND(SUM(AD2147:AD2721)=0,COUNTIF(AD2147:AD2721,"NA")&gt;0),"NA",SUM(AD2147:AD2721))))</f>
        <v>0</v>
      </c>
    </row>
    <row r="2147" spans="1:52" ht="15" customHeight="1">
      <c r="A2147" s="245"/>
      <c r="B2147" s="9"/>
      <c r="C2147" s="132" t="s">
        <v>89</v>
      </c>
      <c r="D2147" s="389" t="str">
        <f>IF(D985="","",D985)</f>
        <v/>
      </c>
      <c r="E2147" s="390"/>
      <c r="F2147" s="391"/>
      <c r="G2147" s="480" t="str">
        <f>IF(G985="","",G985)</f>
        <v/>
      </c>
      <c r="H2147" s="481"/>
      <c r="I2147" s="481"/>
      <c r="J2147" s="481"/>
      <c r="K2147" s="481"/>
      <c r="L2147" s="482"/>
      <c r="M2147" s="27"/>
      <c r="N2147" s="27"/>
      <c r="O2147" s="27"/>
      <c r="P2147" s="27"/>
      <c r="Q2147" s="27"/>
      <c r="R2147" s="27"/>
      <c r="S2147" s="27"/>
      <c r="T2147" s="27"/>
      <c r="U2147" s="27"/>
      <c r="V2147" s="27"/>
      <c r="W2147" s="27"/>
      <c r="X2147" s="27"/>
      <c r="Y2147" s="27"/>
      <c r="Z2147" s="27"/>
      <c r="AA2147" s="27"/>
      <c r="AB2147" s="27"/>
      <c r="AC2147" s="27"/>
      <c r="AD2147" s="27"/>
      <c r="AI2147">
        <f t="shared" ref="AI2147:AI2210" si="859">COUNTIF(N2147:O2147,"NS")</f>
        <v>0</v>
      </c>
      <c r="AJ2147">
        <f t="shared" ref="AJ2147:AJ2210" si="860">SUM(N2147:O2147)</f>
        <v>0</v>
      </c>
      <c r="AK2147">
        <f t="shared" ref="AK2147:AK2210" si="861">IF(COUNTIF(M2147:O2147,"NA")=3,0,IF(COUNTA(M2147:O2147)=0,0,IF(OR(AND(M2147=0,AI2147&gt;0),AND(M2147="ns",AJ2147&gt;0),AND(M2147="ns",AI2147=0,AJ2147=0)),1,IF(OR(AND(M2147&gt;0,AI2147=2),AND(M2147="ns",AI2147=2),AND(M2147="ns",AJ2147=0,AI2147&gt;0),M2147=AJ2147),0,1))))</f>
        <v>0</v>
      </c>
      <c r="AL2147">
        <f t="shared" ref="AL2147:AL2209" si="862">COUNTIF(Q2147:R2147,"NS")</f>
        <v>0</v>
      </c>
      <c r="AM2147">
        <f t="shared" ref="AM2147:AM2209" si="863">SUM(Q2147:R2147)</f>
        <v>0</v>
      </c>
      <c r="AN2147">
        <f t="shared" ref="AN2147:AN2209" si="864">IF(COUNTIF(P2147:R2147,"NA")=3,0,IF(COUNTA(P2147:R2147)=0,0,IF(OR(AND(P2147=0,AL2147&gt;0),AND(P2147="ns",AM2147&gt;0),AND(P2147="ns",AL2147=0,AM2147=0)),1,IF(OR(AND(P2147&gt;0,AL2147=2),AND(P2147="ns",AL2147=2),AND(P2147="ns",AM2147=0,AL2147&gt;0),P2147=AM2147),0,1))))</f>
        <v>0</v>
      </c>
      <c r="AO2147">
        <f t="shared" ref="AO2147:AO2209" si="865">COUNTIF(T2147:U2147,"NS")</f>
        <v>0</v>
      </c>
      <c r="AP2147">
        <f t="shared" ref="AP2147:AP2209" si="866">SUM(T2147:U2147)</f>
        <v>0</v>
      </c>
      <c r="AQ2147">
        <f t="shared" ref="AQ2147:AQ2209" si="867">IF(COUNTIF(S2147:U2147,"NA")=3,0,IF(COUNTA(S2147:U2147)=0,0,IF(OR(AND(S2147=0,AO2147&gt;0),AND(S2147="ns",AP2147&gt;0),AND(S2147="ns",AO2147=0,AP2147=0)),1,IF(OR(AND(S2147&gt;0,AO2147=2),AND(S2147="ns",AO2147=2),AND(S2147="ns",AP2147=0,AO2147&gt;0),S2147=AP2147),0,1))))</f>
        <v>0</v>
      </c>
      <c r="AR2147">
        <f t="shared" ref="AR2147:AR2209" si="868">COUNTIF(W2147:X2147,"NS")</f>
        <v>0</v>
      </c>
      <c r="AS2147">
        <f t="shared" ref="AS2147:AS2209" si="869">SUM(W2147:X2147)</f>
        <v>0</v>
      </c>
      <c r="AT2147">
        <f t="shared" ref="AT2147:AT2209" si="870">IF(COUNTIF(V2147:X2147,"NA")=3,0,IF(COUNTA(V2147:X2147)=0,0,IF(OR(AND(V2147=0,AR2147&gt;0),AND(V2147="ns",AS2147&gt;0),AND(V2147="ns",AR2147=0,AS2147=0)),1,IF(OR(AND(V2147&gt;0,AR2147=2),AND(V2147="ns",AR2147=2),AND(V2147="ns",AS2147=0,AR2147&gt;0),V2147=AS2147),0,1))))</f>
        <v>0</v>
      </c>
      <c r="AU2147">
        <f t="shared" ref="AU2147:AU2209" si="871">COUNTIF(Z2147:AA2147,"NS")</f>
        <v>0</v>
      </c>
      <c r="AV2147">
        <f t="shared" ref="AV2147:AV2209" si="872">SUM(Z2147:AA2147)</f>
        <v>0</v>
      </c>
      <c r="AW2147">
        <f t="shared" ref="AW2147:AW2209" si="873">IF(COUNTIF(Y2147:AA2147,"NA")=3,0,IF(COUNTA(Y2147:AA2147)=0,0,IF(OR(AND(Y2147=0,AU2147&gt;0),AND(Y2147="ns",AV2147&gt;0),AND(Y2147="ns",AU2147=0,AV2147=0)),1,IF(OR(AND(Y2147&gt;0,AU2147=2),AND(Y2147="ns",AU2147=2),AND(Y2147="ns",AV2147=0,AU2147&gt;0),Y2147=AV2147),0,1))))</f>
        <v>0</v>
      </c>
      <c r="AX2147">
        <f t="shared" ref="AX2147:AX2209" si="874">COUNTIF(AC2147:AD2147,"NS")</f>
        <v>0</v>
      </c>
      <c r="AY2147">
        <f t="shared" ref="AY2147:AY2209" si="875">SUM(AC2147:AD2147)</f>
        <v>0</v>
      </c>
      <c r="AZ2147">
        <f t="shared" ref="AZ2147:AZ2209" si="876">IF(COUNTIF(AB2147:AD2147,"NA")=3,0,IF(COUNTA(AB2147:AD2147)=0,0,IF(OR(AND(AB2147=0,AX2147&gt;0),AND(AB2147="ns",AY2147&gt;0),AND(AB2147="ns",AX2147=0,AY2147=0)),1,IF(OR(AND(AB2147&gt;0,AX2147=2),AND(AB2147="ns",AX2147=2),AND(AB2147="ns",AY2147=0,AX2147&gt;0),AB2147=AY2147),0,1))))</f>
        <v>0</v>
      </c>
    </row>
    <row r="2148" spans="1:52" ht="15" customHeight="1">
      <c r="A2148" s="245"/>
      <c r="B2148" s="9"/>
      <c r="C2148" s="132" t="s">
        <v>90</v>
      </c>
      <c r="D2148" s="389" t="str">
        <f t="shared" ref="D2148:D2211" si="877">IF(D986="","",D986)</f>
        <v/>
      </c>
      <c r="E2148" s="390"/>
      <c r="F2148" s="391"/>
      <c r="G2148" s="480" t="str">
        <f t="shared" ref="G2148:G2211" si="878">IF(G986="","",G986)</f>
        <v/>
      </c>
      <c r="H2148" s="481"/>
      <c r="I2148" s="481"/>
      <c r="J2148" s="481"/>
      <c r="K2148" s="481"/>
      <c r="L2148" s="482"/>
      <c r="M2148" s="27"/>
      <c r="N2148" s="27"/>
      <c r="O2148" s="27"/>
      <c r="P2148" s="27"/>
      <c r="Q2148" s="27"/>
      <c r="R2148" s="27"/>
      <c r="S2148" s="27"/>
      <c r="T2148" s="27"/>
      <c r="U2148" s="27"/>
      <c r="V2148" s="27"/>
      <c r="W2148" s="27"/>
      <c r="X2148" s="27"/>
      <c r="Y2148" s="27"/>
      <c r="Z2148" s="27"/>
      <c r="AA2148" s="27"/>
      <c r="AB2148" s="27"/>
      <c r="AC2148" s="27"/>
      <c r="AD2148" s="27"/>
      <c r="AI2148">
        <f t="shared" si="859"/>
        <v>0</v>
      </c>
      <c r="AJ2148">
        <f t="shared" si="860"/>
        <v>0</v>
      </c>
      <c r="AK2148">
        <f t="shared" si="861"/>
        <v>0</v>
      </c>
      <c r="AL2148">
        <f t="shared" si="862"/>
        <v>0</v>
      </c>
      <c r="AM2148">
        <f t="shared" si="863"/>
        <v>0</v>
      </c>
      <c r="AN2148">
        <f t="shared" si="864"/>
        <v>0</v>
      </c>
      <c r="AO2148">
        <f t="shared" si="865"/>
        <v>0</v>
      </c>
      <c r="AP2148">
        <f t="shared" si="866"/>
        <v>0</v>
      </c>
      <c r="AQ2148">
        <f t="shared" si="867"/>
        <v>0</v>
      </c>
      <c r="AR2148">
        <f t="shared" si="868"/>
        <v>0</v>
      </c>
      <c r="AS2148">
        <f t="shared" si="869"/>
        <v>0</v>
      </c>
      <c r="AT2148">
        <f t="shared" si="870"/>
        <v>0</v>
      </c>
      <c r="AU2148">
        <f t="shared" si="871"/>
        <v>0</v>
      </c>
      <c r="AV2148">
        <f t="shared" si="872"/>
        <v>0</v>
      </c>
      <c r="AW2148">
        <f t="shared" si="873"/>
        <v>0</v>
      </c>
      <c r="AX2148">
        <f t="shared" si="874"/>
        <v>0</v>
      </c>
      <c r="AY2148">
        <f t="shared" si="875"/>
        <v>0</v>
      </c>
      <c r="AZ2148">
        <f t="shared" si="876"/>
        <v>0</v>
      </c>
    </row>
    <row r="2149" spans="1:52" ht="15" customHeight="1">
      <c r="A2149" s="245"/>
      <c r="B2149" s="9"/>
      <c r="C2149" s="132" t="s">
        <v>92</v>
      </c>
      <c r="D2149" s="389" t="str">
        <f t="shared" si="877"/>
        <v/>
      </c>
      <c r="E2149" s="390"/>
      <c r="F2149" s="391"/>
      <c r="G2149" s="480" t="str">
        <f t="shared" si="878"/>
        <v/>
      </c>
      <c r="H2149" s="481"/>
      <c r="I2149" s="481"/>
      <c r="J2149" s="481"/>
      <c r="K2149" s="481"/>
      <c r="L2149" s="482"/>
      <c r="M2149" s="27"/>
      <c r="N2149" s="27"/>
      <c r="O2149" s="27"/>
      <c r="P2149" s="27"/>
      <c r="Q2149" s="27"/>
      <c r="R2149" s="27"/>
      <c r="S2149" s="27"/>
      <c r="T2149" s="27"/>
      <c r="U2149" s="27"/>
      <c r="V2149" s="27"/>
      <c r="W2149" s="27"/>
      <c r="X2149" s="27"/>
      <c r="Y2149" s="27"/>
      <c r="Z2149" s="27"/>
      <c r="AA2149" s="27"/>
      <c r="AB2149" s="27"/>
      <c r="AC2149" s="27"/>
      <c r="AD2149" s="27"/>
      <c r="AI2149">
        <f t="shared" si="859"/>
        <v>0</v>
      </c>
      <c r="AJ2149">
        <f t="shared" si="860"/>
        <v>0</v>
      </c>
      <c r="AK2149">
        <f t="shared" si="861"/>
        <v>0</v>
      </c>
      <c r="AL2149">
        <f t="shared" si="862"/>
        <v>0</v>
      </c>
      <c r="AM2149">
        <f t="shared" si="863"/>
        <v>0</v>
      </c>
      <c r="AN2149">
        <f t="shared" si="864"/>
        <v>0</v>
      </c>
      <c r="AO2149">
        <f t="shared" si="865"/>
        <v>0</v>
      </c>
      <c r="AP2149">
        <f t="shared" si="866"/>
        <v>0</v>
      </c>
      <c r="AQ2149">
        <f t="shared" si="867"/>
        <v>0</v>
      </c>
      <c r="AR2149">
        <f t="shared" si="868"/>
        <v>0</v>
      </c>
      <c r="AS2149">
        <f t="shared" si="869"/>
        <v>0</v>
      </c>
      <c r="AT2149">
        <f t="shared" si="870"/>
        <v>0</v>
      </c>
      <c r="AU2149">
        <f t="shared" si="871"/>
        <v>0</v>
      </c>
      <c r="AV2149">
        <f t="shared" si="872"/>
        <v>0</v>
      </c>
      <c r="AW2149">
        <f t="shared" si="873"/>
        <v>0</v>
      </c>
      <c r="AX2149">
        <f t="shared" si="874"/>
        <v>0</v>
      </c>
      <c r="AY2149">
        <f t="shared" si="875"/>
        <v>0</v>
      </c>
      <c r="AZ2149">
        <f t="shared" si="876"/>
        <v>0</v>
      </c>
    </row>
    <row r="2150" spans="1:52" ht="15" customHeight="1">
      <c r="A2150" s="245"/>
      <c r="B2150" s="9"/>
      <c r="C2150" s="132" t="s">
        <v>93</v>
      </c>
      <c r="D2150" s="389" t="str">
        <f t="shared" si="877"/>
        <v/>
      </c>
      <c r="E2150" s="390"/>
      <c r="F2150" s="391"/>
      <c r="G2150" s="480" t="str">
        <f t="shared" si="878"/>
        <v/>
      </c>
      <c r="H2150" s="481"/>
      <c r="I2150" s="481"/>
      <c r="J2150" s="481"/>
      <c r="K2150" s="481"/>
      <c r="L2150" s="482"/>
      <c r="M2150" s="27"/>
      <c r="N2150" s="27"/>
      <c r="O2150" s="27"/>
      <c r="P2150" s="27"/>
      <c r="Q2150" s="27"/>
      <c r="R2150" s="27"/>
      <c r="S2150" s="27"/>
      <c r="T2150" s="27"/>
      <c r="U2150" s="27"/>
      <c r="V2150" s="27"/>
      <c r="W2150" s="27"/>
      <c r="X2150" s="27"/>
      <c r="Y2150" s="27"/>
      <c r="Z2150" s="27"/>
      <c r="AA2150" s="27"/>
      <c r="AB2150" s="27"/>
      <c r="AC2150" s="27"/>
      <c r="AD2150" s="27"/>
      <c r="AI2150">
        <f t="shared" si="859"/>
        <v>0</v>
      </c>
      <c r="AJ2150">
        <f t="shared" si="860"/>
        <v>0</v>
      </c>
      <c r="AK2150">
        <f t="shared" si="861"/>
        <v>0</v>
      </c>
      <c r="AL2150">
        <f t="shared" si="862"/>
        <v>0</v>
      </c>
      <c r="AM2150">
        <f t="shared" si="863"/>
        <v>0</v>
      </c>
      <c r="AN2150">
        <f t="shared" si="864"/>
        <v>0</v>
      </c>
      <c r="AO2150">
        <f t="shared" si="865"/>
        <v>0</v>
      </c>
      <c r="AP2150">
        <f t="shared" si="866"/>
        <v>0</v>
      </c>
      <c r="AQ2150">
        <f t="shared" si="867"/>
        <v>0</v>
      </c>
      <c r="AR2150">
        <f t="shared" si="868"/>
        <v>0</v>
      </c>
      <c r="AS2150">
        <f t="shared" si="869"/>
        <v>0</v>
      </c>
      <c r="AT2150">
        <f t="shared" si="870"/>
        <v>0</v>
      </c>
      <c r="AU2150">
        <f t="shared" si="871"/>
        <v>0</v>
      </c>
      <c r="AV2150">
        <f t="shared" si="872"/>
        <v>0</v>
      </c>
      <c r="AW2150">
        <f t="shared" si="873"/>
        <v>0</v>
      </c>
      <c r="AX2150">
        <f t="shared" si="874"/>
        <v>0</v>
      </c>
      <c r="AY2150">
        <f t="shared" si="875"/>
        <v>0</v>
      </c>
      <c r="AZ2150">
        <f t="shared" si="876"/>
        <v>0</v>
      </c>
    </row>
    <row r="2151" spans="1:52" ht="15" customHeight="1">
      <c r="A2151" s="245"/>
      <c r="B2151" s="9"/>
      <c r="C2151" s="132" t="s">
        <v>95</v>
      </c>
      <c r="D2151" s="389" t="str">
        <f t="shared" si="877"/>
        <v/>
      </c>
      <c r="E2151" s="390"/>
      <c r="F2151" s="391"/>
      <c r="G2151" s="480" t="str">
        <f t="shared" si="878"/>
        <v/>
      </c>
      <c r="H2151" s="481"/>
      <c r="I2151" s="481"/>
      <c r="J2151" s="481"/>
      <c r="K2151" s="481"/>
      <c r="L2151" s="482"/>
      <c r="M2151" s="27"/>
      <c r="N2151" s="27"/>
      <c r="O2151" s="27"/>
      <c r="P2151" s="27"/>
      <c r="Q2151" s="27"/>
      <c r="R2151" s="27"/>
      <c r="S2151" s="27"/>
      <c r="T2151" s="27"/>
      <c r="U2151" s="27"/>
      <c r="V2151" s="27"/>
      <c r="W2151" s="27"/>
      <c r="X2151" s="27"/>
      <c r="Y2151" s="27"/>
      <c r="Z2151" s="27"/>
      <c r="AA2151" s="27"/>
      <c r="AB2151" s="27"/>
      <c r="AC2151" s="27"/>
      <c r="AD2151" s="27"/>
      <c r="AI2151">
        <f t="shared" si="859"/>
        <v>0</v>
      </c>
      <c r="AJ2151">
        <f t="shared" si="860"/>
        <v>0</v>
      </c>
      <c r="AK2151">
        <f t="shared" si="861"/>
        <v>0</v>
      </c>
      <c r="AL2151">
        <f t="shared" si="862"/>
        <v>0</v>
      </c>
      <c r="AM2151">
        <f t="shared" si="863"/>
        <v>0</v>
      </c>
      <c r="AN2151">
        <f t="shared" si="864"/>
        <v>0</v>
      </c>
      <c r="AO2151">
        <f t="shared" si="865"/>
        <v>0</v>
      </c>
      <c r="AP2151">
        <f t="shared" si="866"/>
        <v>0</v>
      </c>
      <c r="AQ2151">
        <f t="shared" si="867"/>
        <v>0</v>
      </c>
      <c r="AR2151">
        <f t="shared" si="868"/>
        <v>0</v>
      </c>
      <c r="AS2151">
        <f t="shared" si="869"/>
        <v>0</v>
      </c>
      <c r="AT2151">
        <f t="shared" si="870"/>
        <v>0</v>
      </c>
      <c r="AU2151">
        <f t="shared" si="871"/>
        <v>0</v>
      </c>
      <c r="AV2151">
        <f t="shared" si="872"/>
        <v>0</v>
      </c>
      <c r="AW2151">
        <f t="shared" si="873"/>
        <v>0</v>
      </c>
      <c r="AX2151">
        <f t="shared" si="874"/>
        <v>0</v>
      </c>
      <c r="AY2151">
        <f t="shared" si="875"/>
        <v>0</v>
      </c>
      <c r="AZ2151">
        <f t="shared" si="876"/>
        <v>0</v>
      </c>
    </row>
    <row r="2152" spans="1:52" ht="15" customHeight="1">
      <c r="A2152" s="245"/>
      <c r="B2152" s="9"/>
      <c r="C2152" s="132" t="s">
        <v>97</v>
      </c>
      <c r="D2152" s="389" t="str">
        <f t="shared" si="877"/>
        <v/>
      </c>
      <c r="E2152" s="390"/>
      <c r="F2152" s="391"/>
      <c r="G2152" s="480" t="str">
        <f t="shared" si="878"/>
        <v/>
      </c>
      <c r="H2152" s="481"/>
      <c r="I2152" s="481"/>
      <c r="J2152" s="481"/>
      <c r="K2152" s="481"/>
      <c r="L2152" s="482"/>
      <c r="M2152" s="27"/>
      <c r="N2152" s="27"/>
      <c r="O2152" s="27"/>
      <c r="P2152" s="27"/>
      <c r="Q2152" s="27"/>
      <c r="R2152" s="27"/>
      <c r="S2152" s="27"/>
      <c r="T2152" s="27"/>
      <c r="U2152" s="27"/>
      <c r="V2152" s="27"/>
      <c r="W2152" s="27"/>
      <c r="X2152" s="27"/>
      <c r="Y2152" s="27"/>
      <c r="Z2152" s="27"/>
      <c r="AA2152" s="27"/>
      <c r="AB2152" s="27"/>
      <c r="AC2152" s="27"/>
      <c r="AD2152" s="27"/>
      <c r="AI2152">
        <f t="shared" si="859"/>
        <v>0</v>
      </c>
      <c r="AJ2152">
        <f t="shared" si="860"/>
        <v>0</v>
      </c>
      <c r="AK2152">
        <f t="shared" si="861"/>
        <v>0</v>
      </c>
      <c r="AL2152">
        <f t="shared" si="862"/>
        <v>0</v>
      </c>
      <c r="AM2152">
        <f t="shared" si="863"/>
        <v>0</v>
      </c>
      <c r="AN2152">
        <f t="shared" si="864"/>
        <v>0</v>
      </c>
      <c r="AO2152">
        <f t="shared" si="865"/>
        <v>0</v>
      </c>
      <c r="AP2152">
        <f t="shared" si="866"/>
        <v>0</v>
      </c>
      <c r="AQ2152">
        <f t="shared" si="867"/>
        <v>0</v>
      </c>
      <c r="AR2152">
        <f t="shared" si="868"/>
        <v>0</v>
      </c>
      <c r="AS2152">
        <f t="shared" si="869"/>
        <v>0</v>
      </c>
      <c r="AT2152">
        <f t="shared" si="870"/>
        <v>0</v>
      </c>
      <c r="AU2152">
        <f t="shared" si="871"/>
        <v>0</v>
      </c>
      <c r="AV2152">
        <f t="shared" si="872"/>
        <v>0</v>
      </c>
      <c r="AW2152">
        <f t="shared" si="873"/>
        <v>0</v>
      </c>
      <c r="AX2152">
        <f t="shared" si="874"/>
        <v>0</v>
      </c>
      <c r="AY2152">
        <f t="shared" si="875"/>
        <v>0</v>
      </c>
      <c r="AZ2152">
        <f t="shared" si="876"/>
        <v>0</v>
      </c>
    </row>
    <row r="2153" spans="1:52" ht="15" customHeight="1">
      <c r="A2153" s="245"/>
      <c r="B2153" s="9"/>
      <c r="C2153" s="132" t="s">
        <v>99</v>
      </c>
      <c r="D2153" s="389" t="str">
        <f t="shared" si="877"/>
        <v/>
      </c>
      <c r="E2153" s="390"/>
      <c r="F2153" s="391"/>
      <c r="G2153" s="480" t="str">
        <f t="shared" si="878"/>
        <v/>
      </c>
      <c r="H2153" s="481"/>
      <c r="I2153" s="481"/>
      <c r="J2153" s="481"/>
      <c r="K2153" s="481"/>
      <c r="L2153" s="482"/>
      <c r="M2153" s="27"/>
      <c r="N2153" s="27"/>
      <c r="O2153" s="27"/>
      <c r="P2153" s="27"/>
      <c r="Q2153" s="27"/>
      <c r="R2153" s="27"/>
      <c r="S2153" s="27"/>
      <c r="T2153" s="27"/>
      <c r="U2153" s="27"/>
      <c r="V2153" s="27"/>
      <c r="W2153" s="27"/>
      <c r="X2153" s="27"/>
      <c r="Y2153" s="27"/>
      <c r="Z2153" s="27"/>
      <c r="AA2153" s="27"/>
      <c r="AB2153" s="27"/>
      <c r="AC2153" s="27"/>
      <c r="AD2153" s="27"/>
      <c r="AI2153">
        <f t="shared" si="859"/>
        <v>0</v>
      </c>
      <c r="AJ2153">
        <f t="shared" si="860"/>
        <v>0</v>
      </c>
      <c r="AK2153">
        <f t="shared" si="861"/>
        <v>0</v>
      </c>
      <c r="AL2153">
        <f t="shared" si="862"/>
        <v>0</v>
      </c>
      <c r="AM2153">
        <f t="shared" si="863"/>
        <v>0</v>
      </c>
      <c r="AN2153">
        <f t="shared" si="864"/>
        <v>0</v>
      </c>
      <c r="AO2153">
        <f t="shared" si="865"/>
        <v>0</v>
      </c>
      <c r="AP2153">
        <f t="shared" si="866"/>
        <v>0</v>
      </c>
      <c r="AQ2153">
        <f t="shared" si="867"/>
        <v>0</v>
      </c>
      <c r="AR2153">
        <f t="shared" si="868"/>
        <v>0</v>
      </c>
      <c r="AS2153">
        <f t="shared" si="869"/>
        <v>0</v>
      </c>
      <c r="AT2153">
        <f t="shared" si="870"/>
        <v>0</v>
      </c>
      <c r="AU2153">
        <f t="shared" si="871"/>
        <v>0</v>
      </c>
      <c r="AV2153">
        <f t="shared" si="872"/>
        <v>0</v>
      </c>
      <c r="AW2153">
        <f t="shared" si="873"/>
        <v>0</v>
      </c>
      <c r="AX2153">
        <f t="shared" si="874"/>
        <v>0</v>
      </c>
      <c r="AY2153">
        <f t="shared" si="875"/>
        <v>0</v>
      </c>
      <c r="AZ2153">
        <f t="shared" si="876"/>
        <v>0</v>
      </c>
    </row>
    <row r="2154" spans="1:52" ht="15" customHeight="1">
      <c r="A2154" s="245"/>
      <c r="B2154" s="9"/>
      <c r="C2154" s="132" t="s">
        <v>101</v>
      </c>
      <c r="D2154" s="389" t="str">
        <f t="shared" si="877"/>
        <v/>
      </c>
      <c r="E2154" s="390"/>
      <c r="F2154" s="391"/>
      <c r="G2154" s="480" t="str">
        <f t="shared" si="878"/>
        <v/>
      </c>
      <c r="H2154" s="481"/>
      <c r="I2154" s="481"/>
      <c r="J2154" s="481"/>
      <c r="K2154" s="481"/>
      <c r="L2154" s="482"/>
      <c r="M2154" s="27"/>
      <c r="N2154" s="27"/>
      <c r="O2154" s="27"/>
      <c r="P2154" s="27"/>
      <c r="Q2154" s="27"/>
      <c r="R2154" s="27"/>
      <c r="S2154" s="27"/>
      <c r="T2154" s="27"/>
      <c r="U2154" s="27"/>
      <c r="V2154" s="27"/>
      <c r="W2154" s="27"/>
      <c r="X2154" s="27"/>
      <c r="Y2154" s="27"/>
      <c r="Z2154" s="27"/>
      <c r="AA2154" s="27"/>
      <c r="AB2154" s="27"/>
      <c r="AC2154" s="27"/>
      <c r="AD2154" s="27"/>
      <c r="AI2154">
        <f t="shared" si="859"/>
        <v>0</v>
      </c>
      <c r="AJ2154">
        <f t="shared" si="860"/>
        <v>0</v>
      </c>
      <c r="AK2154">
        <f t="shared" si="861"/>
        <v>0</v>
      </c>
      <c r="AL2154">
        <f t="shared" si="862"/>
        <v>0</v>
      </c>
      <c r="AM2154">
        <f t="shared" si="863"/>
        <v>0</v>
      </c>
      <c r="AN2154">
        <f t="shared" si="864"/>
        <v>0</v>
      </c>
      <c r="AO2154">
        <f t="shared" si="865"/>
        <v>0</v>
      </c>
      <c r="AP2154">
        <f t="shared" si="866"/>
        <v>0</v>
      </c>
      <c r="AQ2154">
        <f t="shared" si="867"/>
        <v>0</v>
      </c>
      <c r="AR2154">
        <f t="shared" si="868"/>
        <v>0</v>
      </c>
      <c r="AS2154">
        <f t="shared" si="869"/>
        <v>0</v>
      </c>
      <c r="AT2154">
        <f t="shared" si="870"/>
        <v>0</v>
      </c>
      <c r="AU2154">
        <f t="shared" si="871"/>
        <v>0</v>
      </c>
      <c r="AV2154">
        <f t="shared" si="872"/>
        <v>0</v>
      </c>
      <c r="AW2154">
        <f t="shared" si="873"/>
        <v>0</v>
      </c>
      <c r="AX2154">
        <f t="shared" si="874"/>
        <v>0</v>
      </c>
      <c r="AY2154">
        <f t="shared" si="875"/>
        <v>0</v>
      </c>
      <c r="AZ2154">
        <f t="shared" si="876"/>
        <v>0</v>
      </c>
    </row>
    <row r="2155" spans="1:52" ht="15" customHeight="1">
      <c r="A2155" s="245"/>
      <c r="B2155" s="9"/>
      <c r="C2155" s="132" t="s">
        <v>103</v>
      </c>
      <c r="D2155" s="389" t="str">
        <f t="shared" si="877"/>
        <v/>
      </c>
      <c r="E2155" s="390"/>
      <c r="F2155" s="391"/>
      <c r="G2155" s="480" t="str">
        <f t="shared" si="878"/>
        <v/>
      </c>
      <c r="H2155" s="481"/>
      <c r="I2155" s="481"/>
      <c r="J2155" s="481"/>
      <c r="K2155" s="481"/>
      <c r="L2155" s="482"/>
      <c r="M2155" s="27"/>
      <c r="N2155" s="27"/>
      <c r="O2155" s="27"/>
      <c r="P2155" s="27"/>
      <c r="Q2155" s="27"/>
      <c r="R2155" s="27"/>
      <c r="S2155" s="27"/>
      <c r="T2155" s="27"/>
      <c r="U2155" s="27"/>
      <c r="V2155" s="27"/>
      <c r="W2155" s="27"/>
      <c r="X2155" s="27"/>
      <c r="Y2155" s="27"/>
      <c r="Z2155" s="27"/>
      <c r="AA2155" s="27"/>
      <c r="AB2155" s="27"/>
      <c r="AC2155" s="27"/>
      <c r="AD2155" s="27"/>
      <c r="AI2155">
        <f t="shared" si="859"/>
        <v>0</v>
      </c>
      <c r="AJ2155">
        <f t="shared" si="860"/>
        <v>0</v>
      </c>
      <c r="AK2155">
        <f t="shared" si="861"/>
        <v>0</v>
      </c>
      <c r="AL2155">
        <f t="shared" si="862"/>
        <v>0</v>
      </c>
      <c r="AM2155">
        <f t="shared" si="863"/>
        <v>0</v>
      </c>
      <c r="AN2155">
        <f t="shared" si="864"/>
        <v>0</v>
      </c>
      <c r="AO2155">
        <f t="shared" si="865"/>
        <v>0</v>
      </c>
      <c r="AP2155">
        <f t="shared" si="866"/>
        <v>0</v>
      </c>
      <c r="AQ2155">
        <f t="shared" si="867"/>
        <v>0</v>
      </c>
      <c r="AR2155">
        <f t="shared" si="868"/>
        <v>0</v>
      </c>
      <c r="AS2155">
        <f t="shared" si="869"/>
        <v>0</v>
      </c>
      <c r="AT2155">
        <f t="shared" si="870"/>
        <v>0</v>
      </c>
      <c r="AU2155">
        <f t="shared" si="871"/>
        <v>0</v>
      </c>
      <c r="AV2155">
        <f t="shared" si="872"/>
        <v>0</v>
      </c>
      <c r="AW2155">
        <f t="shared" si="873"/>
        <v>0</v>
      </c>
      <c r="AX2155">
        <f t="shared" si="874"/>
        <v>0</v>
      </c>
      <c r="AY2155">
        <f t="shared" si="875"/>
        <v>0</v>
      </c>
      <c r="AZ2155">
        <f t="shared" si="876"/>
        <v>0</v>
      </c>
    </row>
    <row r="2156" spans="1:52" ht="15" customHeight="1">
      <c r="A2156" s="245"/>
      <c r="B2156" s="9"/>
      <c r="C2156" s="132" t="s">
        <v>105</v>
      </c>
      <c r="D2156" s="389" t="str">
        <f t="shared" si="877"/>
        <v/>
      </c>
      <c r="E2156" s="390"/>
      <c r="F2156" s="391"/>
      <c r="G2156" s="480" t="str">
        <f t="shared" si="878"/>
        <v/>
      </c>
      <c r="H2156" s="481"/>
      <c r="I2156" s="481"/>
      <c r="J2156" s="481"/>
      <c r="K2156" s="481"/>
      <c r="L2156" s="482"/>
      <c r="M2156" s="27"/>
      <c r="N2156" s="27"/>
      <c r="O2156" s="27"/>
      <c r="P2156" s="27"/>
      <c r="Q2156" s="27"/>
      <c r="R2156" s="27"/>
      <c r="S2156" s="27"/>
      <c r="T2156" s="27"/>
      <c r="U2156" s="27"/>
      <c r="V2156" s="27"/>
      <c r="W2156" s="27"/>
      <c r="X2156" s="27"/>
      <c r="Y2156" s="27"/>
      <c r="Z2156" s="27"/>
      <c r="AA2156" s="27"/>
      <c r="AB2156" s="27"/>
      <c r="AC2156" s="27"/>
      <c r="AD2156" s="27"/>
      <c r="AI2156">
        <f t="shared" si="859"/>
        <v>0</v>
      </c>
      <c r="AJ2156">
        <f t="shared" si="860"/>
        <v>0</v>
      </c>
      <c r="AK2156">
        <f t="shared" si="861"/>
        <v>0</v>
      </c>
      <c r="AL2156">
        <f t="shared" si="862"/>
        <v>0</v>
      </c>
      <c r="AM2156">
        <f t="shared" si="863"/>
        <v>0</v>
      </c>
      <c r="AN2156">
        <f t="shared" si="864"/>
        <v>0</v>
      </c>
      <c r="AO2156">
        <f t="shared" si="865"/>
        <v>0</v>
      </c>
      <c r="AP2156">
        <f t="shared" si="866"/>
        <v>0</v>
      </c>
      <c r="AQ2156">
        <f t="shared" si="867"/>
        <v>0</v>
      </c>
      <c r="AR2156">
        <f t="shared" si="868"/>
        <v>0</v>
      </c>
      <c r="AS2156">
        <f t="shared" si="869"/>
        <v>0</v>
      </c>
      <c r="AT2156">
        <f t="shared" si="870"/>
        <v>0</v>
      </c>
      <c r="AU2156">
        <f t="shared" si="871"/>
        <v>0</v>
      </c>
      <c r="AV2156">
        <f t="shared" si="872"/>
        <v>0</v>
      </c>
      <c r="AW2156">
        <f t="shared" si="873"/>
        <v>0</v>
      </c>
      <c r="AX2156">
        <f t="shared" si="874"/>
        <v>0</v>
      </c>
      <c r="AY2156">
        <f t="shared" si="875"/>
        <v>0</v>
      </c>
      <c r="AZ2156">
        <f t="shared" si="876"/>
        <v>0</v>
      </c>
    </row>
    <row r="2157" spans="1:52" ht="15" customHeight="1">
      <c r="A2157" s="245"/>
      <c r="B2157" s="9"/>
      <c r="C2157" s="132" t="s">
        <v>107</v>
      </c>
      <c r="D2157" s="389" t="str">
        <f t="shared" si="877"/>
        <v/>
      </c>
      <c r="E2157" s="390"/>
      <c r="F2157" s="391"/>
      <c r="G2157" s="480" t="str">
        <f t="shared" si="878"/>
        <v/>
      </c>
      <c r="H2157" s="481"/>
      <c r="I2157" s="481"/>
      <c r="J2157" s="481"/>
      <c r="K2157" s="481"/>
      <c r="L2157" s="482"/>
      <c r="M2157" s="27"/>
      <c r="N2157" s="27"/>
      <c r="O2157" s="27"/>
      <c r="P2157" s="27"/>
      <c r="Q2157" s="27"/>
      <c r="R2157" s="27"/>
      <c r="S2157" s="27"/>
      <c r="T2157" s="27"/>
      <c r="U2157" s="27"/>
      <c r="V2157" s="27"/>
      <c r="W2157" s="27"/>
      <c r="X2157" s="27"/>
      <c r="Y2157" s="27"/>
      <c r="Z2157" s="27"/>
      <c r="AA2157" s="27"/>
      <c r="AB2157" s="27"/>
      <c r="AC2157" s="27"/>
      <c r="AD2157" s="27"/>
      <c r="AI2157">
        <f t="shared" si="859"/>
        <v>0</v>
      </c>
      <c r="AJ2157">
        <f t="shared" si="860"/>
        <v>0</v>
      </c>
      <c r="AK2157">
        <f t="shared" si="861"/>
        <v>0</v>
      </c>
      <c r="AL2157">
        <f t="shared" si="862"/>
        <v>0</v>
      </c>
      <c r="AM2157">
        <f t="shared" si="863"/>
        <v>0</v>
      </c>
      <c r="AN2157">
        <f t="shared" si="864"/>
        <v>0</v>
      </c>
      <c r="AO2157">
        <f t="shared" si="865"/>
        <v>0</v>
      </c>
      <c r="AP2157">
        <f t="shared" si="866"/>
        <v>0</v>
      </c>
      <c r="AQ2157">
        <f t="shared" si="867"/>
        <v>0</v>
      </c>
      <c r="AR2157">
        <f t="shared" si="868"/>
        <v>0</v>
      </c>
      <c r="AS2157">
        <f t="shared" si="869"/>
        <v>0</v>
      </c>
      <c r="AT2157">
        <f t="shared" si="870"/>
        <v>0</v>
      </c>
      <c r="AU2157">
        <f t="shared" si="871"/>
        <v>0</v>
      </c>
      <c r="AV2157">
        <f t="shared" si="872"/>
        <v>0</v>
      </c>
      <c r="AW2157">
        <f t="shared" si="873"/>
        <v>0</v>
      </c>
      <c r="AX2157">
        <f t="shared" si="874"/>
        <v>0</v>
      </c>
      <c r="AY2157">
        <f t="shared" si="875"/>
        <v>0</v>
      </c>
      <c r="AZ2157">
        <f t="shared" si="876"/>
        <v>0</v>
      </c>
    </row>
    <row r="2158" spans="1:52" ht="15" customHeight="1">
      <c r="A2158" s="245"/>
      <c r="B2158" s="9"/>
      <c r="C2158" s="132" t="s">
        <v>108</v>
      </c>
      <c r="D2158" s="389" t="str">
        <f t="shared" si="877"/>
        <v/>
      </c>
      <c r="E2158" s="390"/>
      <c r="F2158" s="391"/>
      <c r="G2158" s="480" t="str">
        <f t="shared" si="878"/>
        <v/>
      </c>
      <c r="H2158" s="481"/>
      <c r="I2158" s="481"/>
      <c r="J2158" s="481"/>
      <c r="K2158" s="481"/>
      <c r="L2158" s="482"/>
      <c r="M2158" s="27"/>
      <c r="N2158" s="27"/>
      <c r="O2158" s="27"/>
      <c r="P2158" s="27"/>
      <c r="Q2158" s="27"/>
      <c r="R2158" s="27"/>
      <c r="S2158" s="27"/>
      <c r="T2158" s="27"/>
      <c r="U2158" s="27"/>
      <c r="V2158" s="27"/>
      <c r="W2158" s="27"/>
      <c r="X2158" s="27"/>
      <c r="Y2158" s="27"/>
      <c r="Z2158" s="27"/>
      <c r="AA2158" s="27"/>
      <c r="AB2158" s="27"/>
      <c r="AC2158" s="27"/>
      <c r="AD2158" s="27"/>
      <c r="AI2158">
        <f t="shared" si="859"/>
        <v>0</v>
      </c>
      <c r="AJ2158">
        <f t="shared" si="860"/>
        <v>0</v>
      </c>
      <c r="AK2158">
        <f t="shared" si="861"/>
        <v>0</v>
      </c>
      <c r="AL2158">
        <f t="shared" si="862"/>
        <v>0</v>
      </c>
      <c r="AM2158">
        <f t="shared" si="863"/>
        <v>0</v>
      </c>
      <c r="AN2158">
        <f t="shared" si="864"/>
        <v>0</v>
      </c>
      <c r="AO2158">
        <f t="shared" si="865"/>
        <v>0</v>
      </c>
      <c r="AP2158">
        <f t="shared" si="866"/>
        <v>0</v>
      </c>
      <c r="AQ2158">
        <f t="shared" si="867"/>
        <v>0</v>
      </c>
      <c r="AR2158">
        <f t="shared" si="868"/>
        <v>0</v>
      </c>
      <c r="AS2158">
        <f t="shared" si="869"/>
        <v>0</v>
      </c>
      <c r="AT2158">
        <f t="shared" si="870"/>
        <v>0</v>
      </c>
      <c r="AU2158">
        <f t="shared" si="871"/>
        <v>0</v>
      </c>
      <c r="AV2158">
        <f t="shared" si="872"/>
        <v>0</v>
      </c>
      <c r="AW2158">
        <f t="shared" si="873"/>
        <v>0</v>
      </c>
      <c r="AX2158">
        <f t="shared" si="874"/>
        <v>0</v>
      </c>
      <c r="AY2158">
        <f t="shared" si="875"/>
        <v>0</v>
      </c>
      <c r="AZ2158">
        <f t="shared" si="876"/>
        <v>0</v>
      </c>
    </row>
    <row r="2159" spans="1:52" ht="15" customHeight="1">
      <c r="A2159" s="245"/>
      <c r="B2159" s="9"/>
      <c r="C2159" s="132" t="s">
        <v>109</v>
      </c>
      <c r="D2159" s="389" t="str">
        <f t="shared" si="877"/>
        <v/>
      </c>
      <c r="E2159" s="390"/>
      <c r="F2159" s="391"/>
      <c r="G2159" s="480" t="str">
        <f t="shared" si="878"/>
        <v/>
      </c>
      <c r="H2159" s="481"/>
      <c r="I2159" s="481"/>
      <c r="J2159" s="481"/>
      <c r="K2159" s="481"/>
      <c r="L2159" s="482"/>
      <c r="M2159" s="27"/>
      <c r="N2159" s="27"/>
      <c r="O2159" s="27"/>
      <c r="P2159" s="27"/>
      <c r="Q2159" s="27"/>
      <c r="R2159" s="27"/>
      <c r="S2159" s="27"/>
      <c r="T2159" s="27"/>
      <c r="U2159" s="27"/>
      <c r="V2159" s="27"/>
      <c r="W2159" s="27"/>
      <c r="X2159" s="27"/>
      <c r="Y2159" s="27"/>
      <c r="Z2159" s="27"/>
      <c r="AA2159" s="27"/>
      <c r="AB2159" s="27"/>
      <c r="AC2159" s="27"/>
      <c r="AD2159" s="27"/>
      <c r="AI2159">
        <f t="shared" si="859"/>
        <v>0</v>
      </c>
      <c r="AJ2159">
        <f t="shared" si="860"/>
        <v>0</v>
      </c>
      <c r="AK2159">
        <f t="shared" si="861"/>
        <v>0</v>
      </c>
      <c r="AL2159">
        <f t="shared" si="862"/>
        <v>0</v>
      </c>
      <c r="AM2159">
        <f t="shared" si="863"/>
        <v>0</v>
      </c>
      <c r="AN2159">
        <f t="shared" si="864"/>
        <v>0</v>
      </c>
      <c r="AO2159">
        <f t="shared" si="865"/>
        <v>0</v>
      </c>
      <c r="AP2159">
        <f t="shared" si="866"/>
        <v>0</v>
      </c>
      <c r="AQ2159">
        <f t="shared" si="867"/>
        <v>0</v>
      </c>
      <c r="AR2159">
        <f t="shared" si="868"/>
        <v>0</v>
      </c>
      <c r="AS2159">
        <f t="shared" si="869"/>
        <v>0</v>
      </c>
      <c r="AT2159">
        <f t="shared" si="870"/>
        <v>0</v>
      </c>
      <c r="AU2159">
        <f t="shared" si="871"/>
        <v>0</v>
      </c>
      <c r="AV2159">
        <f t="shared" si="872"/>
        <v>0</v>
      </c>
      <c r="AW2159">
        <f t="shared" si="873"/>
        <v>0</v>
      </c>
      <c r="AX2159">
        <f t="shared" si="874"/>
        <v>0</v>
      </c>
      <c r="AY2159">
        <f t="shared" si="875"/>
        <v>0</v>
      </c>
      <c r="AZ2159">
        <f t="shared" si="876"/>
        <v>0</v>
      </c>
    </row>
    <row r="2160" spans="1:52" ht="15" customHeight="1">
      <c r="A2160" s="245"/>
      <c r="B2160" s="9"/>
      <c r="C2160" s="132" t="s">
        <v>110</v>
      </c>
      <c r="D2160" s="389" t="str">
        <f t="shared" si="877"/>
        <v/>
      </c>
      <c r="E2160" s="390"/>
      <c r="F2160" s="391"/>
      <c r="G2160" s="480" t="str">
        <f t="shared" si="878"/>
        <v/>
      </c>
      <c r="H2160" s="481"/>
      <c r="I2160" s="481"/>
      <c r="J2160" s="481"/>
      <c r="K2160" s="481"/>
      <c r="L2160" s="482"/>
      <c r="M2160" s="27"/>
      <c r="N2160" s="27"/>
      <c r="O2160" s="27"/>
      <c r="P2160" s="27"/>
      <c r="Q2160" s="27"/>
      <c r="R2160" s="27"/>
      <c r="S2160" s="27"/>
      <c r="T2160" s="27"/>
      <c r="U2160" s="27"/>
      <c r="V2160" s="27"/>
      <c r="W2160" s="27"/>
      <c r="X2160" s="27"/>
      <c r="Y2160" s="27"/>
      <c r="Z2160" s="27"/>
      <c r="AA2160" s="27"/>
      <c r="AB2160" s="27"/>
      <c r="AC2160" s="27"/>
      <c r="AD2160" s="27"/>
      <c r="AI2160">
        <f t="shared" si="859"/>
        <v>0</v>
      </c>
      <c r="AJ2160">
        <f t="shared" si="860"/>
        <v>0</v>
      </c>
      <c r="AK2160">
        <f t="shared" si="861"/>
        <v>0</v>
      </c>
      <c r="AL2160">
        <f t="shared" si="862"/>
        <v>0</v>
      </c>
      <c r="AM2160">
        <f t="shared" si="863"/>
        <v>0</v>
      </c>
      <c r="AN2160">
        <f t="shared" si="864"/>
        <v>0</v>
      </c>
      <c r="AO2160">
        <f t="shared" si="865"/>
        <v>0</v>
      </c>
      <c r="AP2160">
        <f t="shared" si="866"/>
        <v>0</v>
      </c>
      <c r="AQ2160">
        <f t="shared" si="867"/>
        <v>0</v>
      </c>
      <c r="AR2160">
        <f t="shared" si="868"/>
        <v>0</v>
      </c>
      <c r="AS2160">
        <f t="shared" si="869"/>
        <v>0</v>
      </c>
      <c r="AT2160">
        <f t="shared" si="870"/>
        <v>0</v>
      </c>
      <c r="AU2160">
        <f t="shared" si="871"/>
        <v>0</v>
      </c>
      <c r="AV2160">
        <f t="shared" si="872"/>
        <v>0</v>
      </c>
      <c r="AW2160">
        <f t="shared" si="873"/>
        <v>0</v>
      </c>
      <c r="AX2160">
        <f t="shared" si="874"/>
        <v>0</v>
      </c>
      <c r="AY2160">
        <f t="shared" si="875"/>
        <v>0</v>
      </c>
      <c r="AZ2160">
        <f t="shared" si="876"/>
        <v>0</v>
      </c>
    </row>
    <row r="2161" spans="1:52" ht="15" customHeight="1">
      <c r="A2161" s="245"/>
      <c r="B2161" s="9"/>
      <c r="C2161" s="132" t="s">
        <v>111</v>
      </c>
      <c r="D2161" s="389" t="str">
        <f t="shared" si="877"/>
        <v/>
      </c>
      <c r="E2161" s="390"/>
      <c r="F2161" s="391"/>
      <c r="G2161" s="480" t="str">
        <f t="shared" si="878"/>
        <v/>
      </c>
      <c r="H2161" s="481"/>
      <c r="I2161" s="481"/>
      <c r="J2161" s="481"/>
      <c r="K2161" s="481"/>
      <c r="L2161" s="482"/>
      <c r="M2161" s="27"/>
      <c r="N2161" s="27"/>
      <c r="O2161" s="27"/>
      <c r="P2161" s="27"/>
      <c r="Q2161" s="27"/>
      <c r="R2161" s="27"/>
      <c r="S2161" s="27"/>
      <c r="T2161" s="27"/>
      <c r="U2161" s="27"/>
      <c r="V2161" s="27"/>
      <c r="W2161" s="27"/>
      <c r="X2161" s="27"/>
      <c r="Y2161" s="27"/>
      <c r="Z2161" s="27"/>
      <c r="AA2161" s="27"/>
      <c r="AB2161" s="27"/>
      <c r="AC2161" s="27"/>
      <c r="AD2161" s="27"/>
      <c r="AI2161">
        <f t="shared" si="859"/>
        <v>0</v>
      </c>
      <c r="AJ2161">
        <f t="shared" si="860"/>
        <v>0</v>
      </c>
      <c r="AK2161">
        <f t="shared" si="861"/>
        <v>0</v>
      </c>
      <c r="AL2161">
        <f t="shared" si="862"/>
        <v>0</v>
      </c>
      <c r="AM2161">
        <f t="shared" si="863"/>
        <v>0</v>
      </c>
      <c r="AN2161">
        <f t="shared" si="864"/>
        <v>0</v>
      </c>
      <c r="AO2161">
        <f t="shared" si="865"/>
        <v>0</v>
      </c>
      <c r="AP2161">
        <f t="shared" si="866"/>
        <v>0</v>
      </c>
      <c r="AQ2161">
        <f t="shared" si="867"/>
        <v>0</v>
      </c>
      <c r="AR2161">
        <f t="shared" si="868"/>
        <v>0</v>
      </c>
      <c r="AS2161">
        <f t="shared" si="869"/>
        <v>0</v>
      </c>
      <c r="AT2161">
        <f t="shared" si="870"/>
        <v>0</v>
      </c>
      <c r="AU2161">
        <f t="shared" si="871"/>
        <v>0</v>
      </c>
      <c r="AV2161">
        <f t="shared" si="872"/>
        <v>0</v>
      </c>
      <c r="AW2161">
        <f t="shared" si="873"/>
        <v>0</v>
      </c>
      <c r="AX2161">
        <f t="shared" si="874"/>
        <v>0</v>
      </c>
      <c r="AY2161">
        <f t="shared" si="875"/>
        <v>0</v>
      </c>
      <c r="AZ2161">
        <f t="shared" si="876"/>
        <v>0</v>
      </c>
    </row>
    <row r="2162" spans="1:52" ht="15" customHeight="1">
      <c r="A2162" s="245"/>
      <c r="B2162" s="9"/>
      <c r="C2162" s="132" t="s">
        <v>112</v>
      </c>
      <c r="D2162" s="389" t="str">
        <f t="shared" si="877"/>
        <v/>
      </c>
      <c r="E2162" s="390"/>
      <c r="F2162" s="391"/>
      <c r="G2162" s="480" t="str">
        <f t="shared" si="878"/>
        <v/>
      </c>
      <c r="H2162" s="481"/>
      <c r="I2162" s="481"/>
      <c r="J2162" s="481"/>
      <c r="K2162" s="481"/>
      <c r="L2162" s="482"/>
      <c r="M2162" s="27"/>
      <c r="N2162" s="27"/>
      <c r="O2162" s="27"/>
      <c r="P2162" s="27"/>
      <c r="Q2162" s="27"/>
      <c r="R2162" s="27"/>
      <c r="S2162" s="27"/>
      <c r="T2162" s="27"/>
      <c r="U2162" s="27"/>
      <c r="V2162" s="27"/>
      <c r="W2162" s="27"/>
      <c r="X2162" s="27"/>
      <c r="Y2162" s="27"/>
      <c r="Z2162" s="27"/>
      <c r="AA2162" s="27"/>
      <c r="AB2162" s="27"/>
      <c r="AC2162" s="27"/>
      <c r="AD2162" s="27"/>
      <c r="AI2162">
        <f t="shared" si="859"/>
        <v>0</v>
      </c>
      <c r="AJ2162">
        <f t="shared" si="860"/>
        <v>0</v>
      </c>
      <c r="AK2162">
        <f t="shared" si="861"/>
        <v>0</v>
      </c>
      <c r="AL2162">
        <f t="shared" si="862"/>
        <v>0</v>
      </c>
      <c r="AM2162">
        <f t="shared" si="863"/>
        <v>0</v>
      </c>
      <c r="AN2162">
        <f t="shared" si="864"/>
        <v>0</v>
      </c>
      <c r="AO2162">
        <f t="shared" si="865"/>
        <v>0</v>
      </c>
      <c r="AP2162">
        <f t="shared" si="866"/>
        <v>0</v>
      </c>
      <c r="AQ2162">
        <f t="shared" si="867"/>
        <v>0</v>
      </c>
      <c r="AR2162">
        <f t="shared" si="868"/>
        <v>0</v>
      </c>
      <c r="AS2162">
        <f t="shared" si="869"/>
        <v>0</v>
      </c>
      <c r="AT2162">
        <f t="shared" si="870"/>
        <v>0</v>
      </c>
      <c r="AU2162">
        <f t="shared" si="871"/>
        <v>0</v>
      </c>
      <c r="AV2162">
        <f t="shared" si="872"/>
        <v>0</v>
      </c>
      <c r="AW2162">
        <f t="shared" si="873"/>
        <v>0</v>
      </c>
      <c r="AX2162">
        <f t="shared" si="874"/>
        <v>0</v>
      </c>
      <c r="AY2162">
        <f t="shared" si="875"/>
        <v>0</v>
      </c>
      <c r="AZ2162">
        <f t="shared" si="876"/>
        <v>0</v>
      </c>
    </row>
    <row r="2163" spans="1:52" ht="15" customHeight="1">
      <c r="A2163" s="245"/>
      <c r="B2163" s="9"/>
      <c r="C2163" s="132" t="s">
        <v>113</v>
      </c>
      <c r="D2163" s="389" t="str">
        <f t="shared" si="877"/>
        <v/>
      </c>
      <c r="E2163" s="390"/>
      <c r="F2163" s="391"/>
      <c r="G2163" s="480" t="str">
        <f t="shared" si="878"/>
        <v/>
      </c>
      <c r="H2163" s="481"/>
      <c r="I2163" s="481"/>
      <c r="J2163" s="481"/>
      <c r="K2163" s="481"/>
      <c r="L2163" s="482"/>
      <c r="M2163" s="27"/>
      <c r="N2163" s="27"/>
      <c r="O2163" s="27"/>
      <c r="P2163" s="27"/>
      <c r="Q2163" s="27"/>
      <c r="R2163" s="27"/>
      <c r="S2163" s="27"/>
      <c r="T2163" s="27"/>
      <c r="U2163" s="27"/>
      <c r="V2163" s="27"/>
      <c r="W2163" s="27"/>
      <c r="X2163" s="27"/>
      <c r="Y2163" s="27"/>
      <c r="Z2163" s="27"/>
      <c r="AA2163" s="27"/>
      <c r="AB2163" s="27"/>
      <c r="AC2163" s="27"/>
      <c r="AD2163" s="27"/>
      <c r="AI2163">
        <f t="shared" si="859"/>
        <v>0</v>
      </c>
      <c r="AJ2163">
        <f t="shared" si="860"/>
        <v>0</v>
      </c>
      <c r="AK2163">
        <f t="shared" si="861"/>
        <v>0</v>
      </c>
      <c r="AL2163">
        <f t="shared" si="862"/>
        <v>0</v>
      </c>
      <c r="AM2163">
        <f t="shared" si="863"/>
        <v>0</v>
      </c>
      <c r="AN2163">
        <f t="shared" si="864"/>
        <v>0</v>
      </c>
      <c r="AO2163">
        <f t="shared" si="865"/>
        <v>0</v>
      </c>
      <c r="AP2163">
        <f t="shared" si="866"/>
        <v>0</v>
      </c>
      <c r="AQ2163">
        <f t="shared" si="867"/>
        <v>0</v>
      </c>
      <c r="AR2163">
        <f t="shared" si="868"/>
        <v>0</v>
      </c>
      <c r="AS2163">
        <f t="shared" si="869"/>
        <v>0</v>
      </c>
      <c r="AT2163">
        <f t="shared" si="870"/>
        <v>0</v>
      </c>
      <c r="AU2163">
        <f t="shared" si="871"/>
        <v>0</v>
      </c>
      <c r="AV2163">
        <f t="shared" si="872"/>
        <v>0</v>
      </c>
      <c r="AW2163">
        <f t="shared" si="873"/>
        <v>0</v>
      </c>
      <c r="AX2163">
        <f t="shared" si="874"/>
        <v>0</v>
      </c>
      <c r="AY2163">
        <f t="shared" si="875"/>
        <v>0</v>
      </c>
      <c r="AZ2163">
        <f t="shared" si="876"/>
        <v>0</v>
      </c>
    </row>
    <row r="2164" spans="1:52" ht="15" customHeight="1">
      <c r="A2164" s="245"/>
      <c r="B2164" s="9"/>
      <c r="C2164" s="132" t="s">
        <v>114</v>
      </c>
      <c r="D2164" s="389" t="str">
        <f t="shared" si="877"/>
        <v/>
      </c>
      <c r="E2164" s="390"/>
      <c r="F2164" s="391"/>
      <c r="G2164" s="480" t="str">
        <f t="shared" si="878"/>
        <v/>
      </c>
      <c r="H2164" s="481"/>
      <c r="I2164" s="481"/>
      <c r="J2164" s="481"/>
      <c r="K2164" s="481"/>
      <c r="L2164" s="482"/>
      <c r="M2164" s="27"/>
      <c r="N2164" s="27"/>
      <c r="O2164" s="27"/>
      <c r="P2164" s="27"/>
      <c r="Q2164" s="27"/>
      <c r="R2164" s="27"/>
      <c r="S2164" s="27"/>
      <c r="T2164" s="27"/>
      <c r="U2164" s="27"/>
      <c r="V2164" s="27"/>
      <c r="W2164" s="27"/>
      <c r="X2164" s="27"/>
      <c r="Y2164" s="27"/>
      <c r="Z2164" s="27"/>
      <c r="AA2164" s="27"/>
      <c r="AB2164" s="27"/>
      <c r="AC2164" s="27"/>
      <c r="AD2164" s="27"/>
      <c r="AI2164">
        <f t="shared" si="859"/>
        <v>0</v>
      </c>
      <c r="AJ2164">
        <f t="shared" si="860"/>
        <v>0</v>
      </c>
      <c r="AK2164">
        <f t="shared" si="861"/>
        <v>0</v>
      </c>
      <c r="AL2164">
        <f t="shared" si="862"/>
        <v>0</v>
      </c>
      <c r="AM2164">
        <f t="shared" si="863"/>
        <v>0</v>
      </c>
      <c r="AN2164">
        <f t="shared" si="864"/>
        <v>0</v>
      </c>
      <c r="AO2164">
        <f t="shared" si="865"/>
        <v>0</v>
      </c>
      <c r="AP2164">
        <f t="shared" si="866"/>
        <v>0</v>
      </c>
      <c r="AQ2164">
        <f t="shared" si="867"/>
        <v>0</v>
      </c>
      <c r="AR2164">
        <f t="shared" si="868"/>
        <v>0</v>
      </c>
      <c r="AS2164">
        <f t="shared" si="869"/>
        <v>0</v>
      </c>
      <c r="AT2164">
        <f t="shared" si="870"/>
        <v>0</v>
      </c>
      <c r="AU2164">
        <f t="shared" si="871"/>
        <v>0</v>
      </c>
      <c r="AV2164">
        <f t="shared" si="872"/>
        <v>0</v>
      </c>
      <c r="AW2164">
        <f t="shared" si="873"/>
        <v>0</v>
      </c>
      <c r="AX2164">
        <f t="shared" si="874"/>
        <v>0</v>
      </c>
      <c r="AY2164">
        <f t="shared" si="875"/>
        <v>0</v>
      </c>
      <c r="AZ2164">
        <f t="shared" si="876"/>
        <v>0</v>
      </c>
    </row>
    <row r="2165" spans="1:52" ht="15" customHeight="1">
      <c r="A2165" s="245"/>
      <c r="B2165" s="9"/>
      <c r="C2165" s="132" t="s">
        <v>115</v>
      </c>
      <c r="D2165" s="389" t="str">
        <f t="shared" si="877"/>
        <v/>
      </c>
      <c r="E2165" s="390"/>
      <c r="F2165" s="391"/>
      <c r="G2165" s="480" t="str">
        <f t="shared" si="878"/>
        <v/>
      </c>
      <c r="H2165" s="481"/>
      <c r="I2165" s="481"/>
      <c r="J2165" s="481"/>
      <c r="K2165" s="481"/>
      <c r="L2165" s="482"/>
      <c r="M2165" s="27"/>
      <c r="N2165" s="27"/>
      <c r="O2165" s="27"/>
      <c r="P2165" s="27"/>
      <c r="Q2165" s="27"/>
      <c r="R2165" s="27"/>
      <c r="S2165" s="27"/>
      <c r="T2165" s="27"/>
      <c r="U2165" s="27"/>
      <c r="V2165" s="27"/>
      <c r="W2165" s="27"/>
      <c r="X2165" s="27"/>
      <c r="Y2165" s="27"/>
      <c r="Z2165" s="27"/>
      <c r="AA2165" s="27"/>
      <c r="AB2165" s="27"/>
      <c r="AC2165" s="27"/>
      <c r="AD2165" s="27"/>
      <c r="AI2165">
        <f t="shared" si="859"/>
        <v>0</v>
      </c>
      <c r="AJ2165">
        <f t="shared" si="860"/>
        <v>0</v>
      </c>
      <c r="AK2165">
        <f t="shared" si="861"/>
        <v>0</v>
      </c>
      <c r="AL2165">
        <f t="shared" si="862"/>
        <v>0</v>
      </c>
      <c r="AM2165">
        <f t="shared" si="863"/>
        <v>0</v>
      </c>
      <c r="AN2165">
        <f t="shared" si="864"/>
        <v>0</v>
      </c>
      <c r="AO2165">
        <f t="shared" si="865"/>
        <v>0</v>
      </c>
      <c r="AP2165">
        <f t="shared" si="866"/>
        <v>0</v>
      </c>
      <c r="AQ2165">
        <f t="shared" si="867"/>
        <v>0</v>
      </c>
      <c r="AR2165">
        <f t="shared" si="868"/>
        <v>0</v>
      </c>
      <c r="AS2165">
        <f t="shared" si="869"/>
        <v>0</v>
      </c>
      <c r="AT2165">
        <f t="shared" si="870"/>
        <v>0</v>
      </c>
      <c r="AU2165">
        <f t="shared" si="871"/>
        <v>0</v>
      </c>
      <c r="AV2165">
        <f t="shared" si="872"/>
        <v>0</v>
      </c>
      <c r="AW2165">
        <f t="shared" si="873"/>
        <v>0</v>
      </c>
      <c r="AX2165">
        <f t="shared" si="874"/>
        <v>0</v>
      </c>
      <c r="AY2165">
        <f t="shared" si="875"/>
        <v>0</v>
      </c>
      <c r="AZ2165">
        <f t="shared" si="876"/>
        <v>0</v>
      </c>
    </row>
    <row r="2166" spans="1:52" ht="15" customHeight="1">
      <c r="A2166" s="245"/>
      <c r="B2166" s="9"/>
      <c r="C2166" s="132" t="s">
        <v>116</v>
      </c>
      <c r="D2166" s="389" t="str">
        <f t="shared" si="877"/>
        <v/>
      </c>
      <c r="E2166" s="390"/>
      <c r="F2166" s="391"/>
      <c r="G2166" s="480" t="str">
        <f t="shared" si="878"/>
        <v/>
      </c>
      <c r="H2166" s="481"/>
      <c r="I2166" s="481"/>
      <c r="J2166" s="481"/>
      <c r="K2166" s="481"/>
      <c r="L2166" s="482"/>
      <c r="M2166" s="27"/>
      <c r="N2166" s="27"/>
      <c r="O2166" s="27"/>
      <c r="P2166" s="27"/>
      <c r="Q2166" s="27"/>
      <c r="R2166" s="27"/>
      <c r="S2166" s="27"/>
      <c r="T2166" s="27"/>
      <c r="U2166" s="27"/>
      <c r="V2166" s="27"/>
      <c r="W2166" s="27"/>
      <c r="X2166" s="27"/>
      <c r="Y2166" s="27"/>
      <c r="Z2166" s="27"/>
      <c r="AA2166" s="27"/>
      <c r="AB2166" s="27"/>
      <c r="AC2166" s="27"/>
      <c r="AD2166" s="27"/>
      <c r="AI2166">
        <f t="shared" si="859"/>
        <v>0</v>
      </c>
      <c r="AJ2166">
        <f t="shared" si="860"/>
        <v>0</v>
      </c>
      <c r="AK2166">
        <f t="shared" si="861"/>
        <v>0</v>
      </c>
      <c r="AL2166">
        <f t="shared" si="862"/>
        <v>0</v>
      </c>
      <c r="AM2166">
        <f t="shared" si="863"/>
        <v>0</v>
      </c>
      <c r="AN2166">
        <f t="shared" si="864"/>
        <v>0</v>
      </c>
      <c r="AO2166">
        <f t="shared" si="865"/>
        <v>0</v>
      </c>
      <c r="AP2166">
        <f t="shared" si="866"/>
        <v>0</v>
      </c>
      <c r="AQ2166">
        <f t="shared" si="867"/>
        <v>0</v>
      </c>
      <c r="AR2166">
        <f t="shared" si="868"/>
        <v>0</v>
      </c>
      <c r="AS2166">
        <f t="shared" si="869"/>
        <v>0</v>
      </c>
      <c r="AT2166">
        <f t="shared" si="870"/>
        <v>0</v>
      </c>
      <c r="AU2166">
        <f t="shared" si="871"/>
        <v>0</v>
      </c>
      <c r="AV2166">
        <f t="shared" si="872"/>
        <v>0</v>
      </c>
      <c r="AW2166">
        <f t="shared" si="873"/>
        <v>0</v>
      </c>
      <c r="AX2166">
        <f t="shared" si="874"/>
        <v>0</v>
      </c>
      <c r="AY2166">
        <f t="shared" si="875"/>
        <v>0</v>
      </c>
      <c r="AZ2166">
        <f t="shared" si="876"/>
        <v>0</v>
      </c>
    </row>
    <row r="2167" spans="1:52" ht="15" customHeight="1">
      <c r="A2167" s="245"/>
      <c r="B2167" s="9"/>
      <c r="C2167" s="132" t="s">
        <v>117</v>
      </c>
      <c r="D2167" s="389" t="str">
        <f t="shared" si="877"/>
        <v/>
      </c>
      <c r="E2167" s="390"/>
      <c r="F2167" s="391"/>
      <c r="G2167" s="480" t="str">
        <f t="shared" si="878"/>
        <v/>
      </c>
      <c r="H2167" s="481"/>
      <c r="I2167" s="481"/>
      <c r="J2167" s="481"/>
      <c r="K2167" s="481"/>
      <c r="L2167" s="482"/>
      <c r="M2167" s="27"/>
      <c r="N2167" s="27"/>
      <c r="O2167" s="27"/>
      <c r="P2167" s="27"/>
      <c r="Q2167" s="27"/>
      <c r="R2167" s="27"/>
      <c r="S2167" s="27"/>
      <c r="T2167" s="27"/>
      <c r="U2167" s="27"/>
      <c r="V2167" s="27"/>
      <c r="W2167" s="27"/>
      <c r="X2167" s="27"/>
      <c r="Y2167" s="27"/>
      <c r="Z2167" s="27"/>
      <c r="AA2167" s="27"/>
      <c r="AB2167" s="27"/>
      <c r="AC2167" s="27"/>
      <c r="AD2167" s="27"/>
      <c r="AI2167">
        <f t="shared" si="859"/>
        <v>0</v>
      </c>
      <c r="AJ2167">
        <f t="shared" si="860"/>
        <v>0</v>
      </c>
      <c r="AK2167">
        <f t="shared" si="861"/>
        <v>0</v>
      </c>
      <c r="AL2167">
        <f t="shared" si="862"/>
        <v>0</v>
      </c>
      <c r="AM2167">
        <f t="shared" si="863"/>
        <v>0</v>
      </c>
      <c r="AN2167">
        <f t="shared" si="864"/>
        <v>0</v>
      </c>
      <c r="AO2167">
        <f t="shared" si="865"/>
        <v>0</v>
      </c>
      <c r="AP2167">
        <f t="shared" si="866"/>
        <v>0</v>
      </c>
      <c r="AQ2167">
        <f t="shared" si="867"/>
        <v>0</v>
      </c>
      <c r="AR2167">
        <f t="shared" si="868"/>
        <v>0</v>
      </c>
      <c r="AS2167">
        <f t="shared" si="869"/>
        <v>0</v>
      </c>
      <c r="AT2167">
        <f t="shared" si="870"/>
        <v>0</v>
      </c>
      <c r="AU2167">
        <f t="shared" si="871"/>
        <v>0</v>
      </c>
      <c r="AV2167">
        <f t="shared" si="872"/>
        <v>0</v>
      </c>
      <c r="AW2167">
        <f t="shared" si="873"/>
        <v>0</v>
      </c>
      <c r="AX2167">
        <f t="shared" si="874"/>
        <v>0</v>
      </c>
      <c r="AY2167">
        <f t="shared" si="875"/>
        <v>0</v>
      </c>
      <c r="AZ2167">
        <f t="shared" si="876"/>
        <v>0</v>
      </c>
    </row>
    <row r="2168" spans="1:52" ht="15" customHeight="1">
      <c r="A2168" s="245"/>
      <c r="B2168" s="9"/>
      <c r="C2168" s="132" t="s">
        <v>118</v>
      </c>
      <c r="D2168" s="389" t="str">
        <f t="shared" si="877"/>
        <v/>
      </c>
      <c r="E2168" s="390"/>
      <c r="F2168" s="391"/>
      <c r="G2168" s="480" t="str">
        <f t="shared" si="878"/>
        <v/>
      </c>
      <c r="H2168" s="481"/>
      <c r="I2168" s="481"/>
      <c r="J2168" s="481"/>
      <c r="K2168" s="481"/>
      <c r="L2168" s="482"/>
      <c r="M2168" s="27"/>
      <c r="N2168" s="27"/>
      <c r="O2168" s="27"/>
      <c r="P2168" s="27"/>
      <c r="Q2168" s="27"/>
      <c r="R2168" s="27"/>
      <c r="S2168" s="27"/>
      <c r="T2168" s="27"/>
      <c r="U2168" s="27"/>
      <c r="V2168" s="27"/>
      <c r="W2168" s="27"/>
      <c r="X2168" s="27"/>
      <c r="Y2168" s="27"/>
      <c r="Z2168" s="27"/>
      <c r="AA2168" s="27"/>
      <c r="AB2168" s="27"/>
      <c r="AC2168" s="27"/>
      <c r="AD2168" s="27"/>
      <c r="AI2168">
        <f t="shared" si="859"/>
        <v>0</v>
      </c>
      <c r="AJ2168">
        <f t="shared" si="860"/>
        <v>0</v>
      </c>
      <c r="AK2168">
        <f t="shared" si="861"/>
        <v>0</v>
      </c>
      <c r="AL2168">
        <f t="shared" si="862"/>
        <v>0</v>
      </c>
      <c r="AM2168">
        <f t="shared" si="863"/>
        <v>0</v>
      </c>
      <c r="AN2168">
        <f t="shared" si="864"/>
        <v>0</v>
      </c>
      <c r="AO2168">
        <f t="shared" si="865"/>
        <v>0</v>
      </c>
      <c r="AP2168">
        <f t="shared" si="866"/>
        <v>0</v>
      </c>
      <c r="AQ2168">
        <f t="shared" si="867"/>
        <v>0</v>
      </c>
      <c r="AR2168">
        <f t="shared" si="868"/>
        <v>0</v>
      </c>
      <c r="AS2168">
        <f t="shared" si="869"/>
        <v>0</v>
      </c>
      <c r="AT2168">
        <f t="shared" si="870"/>
        <v>0</v>
      </c>
      <c r="AU2168">
        <f t="shared" si="871"/>
        <v>0</v>
      </c>
      <c r="AV2168">
        <f t="shared" si="872"/>
        <v>0</v>
      </c>
      <c r="AW2168">
        <f t="shared" si="873"/>
        <v>0</v>
      </c>
      <c r="AX2168">
        <f t="shared" si="874"/>
        <v>0</v>
      </c>
      <c r="AY2168">
        <f t="shared" si="875"/>
        <v>0</v>
      </c>
      <c r="AZ2168">
        <f t="shared" si="876"/>
        <v>0</v>
      </c>
    </row>
    <row r="2169" spans="1:52" ht="15" customHeight="1">
      <c r="A2169" s="245"/>
      <c r="B2169" s="9"/>
      <c r="C2169" s="132" t="s">
        <v>119</v>
      </c>
      <c r="D2169" s="389" t="str">
        <f t="shared" si="877"/>
        <v/>
      </c>
      <c r="E2169" s="390"/>
      <c r="F2169" s="391"/>
      <c r="G2169" s="480" t="str">
        <f t="shared" si="878"/>
        <v/>
      </c>
      <c r="H2169" s="481"/>
      <c r="I2169" s="481"/>
      <c r="J2169" s="481"/>
      <c r="K2169" s="481"/>
      <c r="L2169" s="482"/>
      <c r="M2169" s="27"/>
      <c r="N2169" s="27"/>
      <c r="O2169" s="27"/>
      <c r="P2169" s="27"/>
      <c r="Q2169" s="27"/>
      <c r="R2169" s="27"/>
      <c r="S2169" s="27"/>
      <c r="T2169" s="27"/>
      <c r="U2169" s="27"/>
      <c r="V2169" s="27"/>
      <c r="W2169" s="27"/>
      <c r="X2169" s="27"/>
      <c r="Y2169" s="27"/>
      <c r="Z2169" s="27"/>
      <c r="AA2169" s="27"/>
      <c r="AB2169" s="27"/>
      <c r="AC2169" s="27"/>
      <c r="AD2169" s="27"/>
      <c r="AI2169">
        <f t="shared" si="859"/>
        <v>0</v>
      </c>
      <c r="AJ2169">
        <f t="shared" si="860"/>
        <v>0</v>
      </c>
      <c r="AK2169">
        <f t="shared" si="861"/>
        <v>0</v>
      </c>
      <c r="AL2169">
        <f t="shared" si="862"/>
        <v>0</v>
      </c>
      <c r="AM2169">
        <f t="shared" si="863"/>
        <v>0</v>
      </c>
      <c r="AN2169">
        <f t="shared" si="864"/>
        <v>0</v>
      </c>
      <c r="AO2169">
        <f t="shared" si="865"/>
        <v>0</v>
      </c>
      <c r="AP2169">
        <f t="shared" si="866"/>
        <v>0</v>
      </c>
      <c r="AQ2169">
        <f t="shared" si="867"/>
        <v>0</v>
      </c>
      <c r="AR2169">
        <f t="shared" si="868"/>
        <v>0</v>
      </c>
      <c r="AS2169">
        <f t="shared" si="869"/>
        <v>0</v>
      </c>
      <c r="AT2169">
        <f t="shared" si="870"/>
        <v>0</v>
      </c>
      <c r="AU2169">
        <f t="shared" si="871"/>
        <v>0</v>
      </c>
      <c r="AV2169">
        <f t="shared" si="872"/>
        <v>0</v>
      </c>
      <c r="AW2169">
        <f t="shared" si="873"/>
        <v>0</v>
      </c>
      <c r="AX2169">
        <f t="shared" si="874"/>
        <v>0</v>
      </c>
      <c r="AY2169">
        <f t="shared" si="875"/>
        <v>0</v>
      </c>
      <c r="AZ2169">
        <f t="shared" si="876"/>
        <v>0</v>
      </c>
    </row>
    <row r="2170" spans="1:52" ht="15" customHeight="1">
      <c r="A2170" s="245"/>
      <c r="B2170" s="9"/>
      <c r="C2170" s="132" t="s">
        <v>120</v>
      </c>
      <c r="D2170" s="389" t="str">
        <f t="shared" si="877"/>
        <v/>
      </c>
      <c r="E2170" s="390"/>
      <c r="F2170" s="391"/>
      <c r="G2170" s="480" t="str">
        <f t="shared" si="878"/>
        <v/>
      </c>
      <c r="H2170" s="481"/>
      <c r="I2170" s="481"/>
      <c r="J2170" s="481"/>
      <c r="K2170" s="481"/>
      <c r="L2170" s="482"/>
      <c r="M2170" s="27"/>
      <c r="N2170" s="27"/>
      <c r="O2170" s="27"/>
      <c r="P2170" s="27"/>
      <c r="Q2170" s="27"/>
      <c r="R2170" s="27"/>
      <c r="S2170" s="27"/>
      <c r="T2170" s="27"/>
      <c r="U2170" s="27"/>
      <c r="V2170" s="27"/>
      <c r="W2170" s="27"/>
      <c r="X2170" s="27"/>
      <c r="Y2170" s="27"/>
      <c r="Z2170" s="27"/>
      <c r="AA2170" s="27"/>
      <c r="AB2170" s="27"/>
      <c r="AC2170" s="27"/>
      <c r="AD2170" s="27"/>
      <c r="AI2170">
        <f t="shared" si="859"/>
        <v>0</v>
      </c>
      <c r="AJ2170">
        <f t="shared" si="860"/>
        <v>0</v>
      </c>
      <c r="AK2170">
        <f t="shared" si="861"/>
        <v>0</v>
      </c>
      <c r="AL2170">
        <f t="shared" si="862"/>
        <v>0</v>
      </c>
      <c r="AM2170">
        <f t="shared" si="863"/>
        <v>0</v>
      </c>
      <c r="AN2170">
        <f t="shared" si="864"/>
        <v>0</v>
      </c>
      <c r="AO2170">
        <f t="shared" si="865"/>
        <v>0</v>
      </c>
      <c r="AP2170">
        <f t="shared" si="866"/>
        <v>0</v>
      </c>
      <c r="AQ2170">
        <f t="shared" si="867"/>
        <v>0</v>
      </c>
      <c r="AR2170">
        <f t="shared" si="868"/>
        <v>0</v>
      </c>
      <c r="AS2170">
        <f t="shared" si="869"/>
        <v>0</v>
      </c>
      <c r="AT2170">
        <f t="shared" si="870"/>
        <v>0</v>
      </c>
      <c r="AU2170">
        <f t="shared" si="871"/>
        <v>0</v>
      </c>
      <c r="AV2170">
        <f t="shared" si="872"/>
        <v>0</v>
      </c>
      <c r="AW2170">
        <f t="shared" si="873"/>
        <v>0</v>
      </c>
      <c r="AX2170">
        <f t="shared" si="874"/>
        <v>0</v>
      </c>
      <c r="AY2170">
        <f t="shared" si="875"/>
        <v>0</v>
      </c>
      <c r="AZ2170">
        <f t="shared" si="876"/>
        <v>0</v>
      </c>
    </row>
    <row r="2171" spans="1:52" ht="15" customHeight="1">
      <c r="A2171" s="245"/>
      <c r="B2171" s="9"/>
      <c r="C2171" s="132" t="s">
        <v>121</v>
      </c>
      <c r="D2171" s="389" t="str">
        <f t="shared" si="877"/>
        <v/>
      </c>
      <c r="E2171" s="390"/>
      <c r="F2171" s="391"/>
      <c r="G2171" s="480" t="str">
        <f t="shared" si="878"/>
        <v/>
      </c>
      <c r="H2171" s="481"/>
      <c r="I2171" s="481"/>
      <c r="J2171" s="481"/>
      <c r="K2171" s="481"/>
      <c r="L2171" s="482"/>
      <c r="M2171" s="27"/>
      <c r="N2171" s="27"/>
      <c r="O2171" s="27"/>
      <c r="P2171" s="27"/>
      <c r="Q2171" s="27"/>
      <c r="R2171" s="27"/>
      <c r="S2171" s="27"/>
      <c r="T2171" s="27"/>
      <c r="U2171" s="27"/>
      <c r="V2171" s="27"/>
      <c r="W2171" s="27"/>
      <c r="X2171" s="27"/>
      <c r="Y2171" s="27"/>
      <c r="Z2171" s="27"/>
      <c r="AA2171" s="27"/>
      <c r="AB2171" s="27"/>
      <c r="AC2171" s="27"/>
      <c r="AD2171" s="27"/>
      <c r="AI2171">
        <f t="shared" si="859"/>
        <v>0</v>
      </c>
      <c r="AJ2171">
        <f t="shared" si="860"/>
        <v>0</v>
      </c>
      <c r="AK2171">
        <f t="shared" si="861"/>
        <v>0</v>
      </c>
      <c r="AL2171">
        <f t="shared" si="862"/>
        <v>0</v>
      </c>
      <c r="AM2171">
        <f t="shared" si="863"/>
        <v>0</v>
      </c>
      <c r="AN2171">
        <f t="shared" si="864"/>
        <v>0</v>
      </c>
      <c r="AO2171">
        <f t="shared" si="865"/>
        <v>0</v>
      </c>
      <c r="AP2171">
        <f t="shared" si="866"/>
        <v>0</v>
      </c>
      <c r="AQ2171">
        <f t="shared" si="867"/>
        <v>0</v>
      </c>
      <c r="AR2171">
        <f t="shared" si="868"/>
        <v>0</v>
      </c>
      <c r="AS2171">
        <f t="shared" si="869"/>
        <v>0</v>
      </c>
      <c r="AT2171">
        <f t="shared" si="870"/>
        <v>0</v>
      </c>
      <c r="AU2171">
        <f t="shared" si="871"/>
        <v>0</v>
      </c>
      <c r="AV2171">
        <f t="shared" si="872"/>
        <v>0</v>
      </c>
      <c r="AW2171">
        <f t="shared" si="873"/>
        <v>0</v>
      </c>
      <c r="AX2171">
        <f t="shared" si="874"/>
        <v>0</v>
      </c>
      <c r="AY2171">
        <f t="shared" si="875"/>
        <v>0</v>
      </c>
      <c r="AZ2171">
        <f t="shared" si="876"/>
        <v>0</v>
      </c>
    </row>
    <row r="2172" spans="1:52" ht="15" customHeight="1">
      <c r="A2172" s="245"/>
      <c r="B2172" s="9"/>
      <c r="C2172" s="132" t="s">
        <v>122</v>
      </c>
      <c r="D2172" s="389" t="str">
        <f t="shared" si="877"/>
        <v/>
      </c>
      <c r="E2172" s="390"/>
      <c r="F2172" s="391"/>
      <c r="G2172" s="480" t="str">
        <f t="shared" si="878"/>
        <v/>
      </c>
      <c r="H2172" s="481"/>
      <c r="I2172" s="481"/>
      <c r="J2172" s="481"/>
      <c r="K2172" s="481"/>
      <c r="L2172" s="482"/>
      <c r="M2172" s="27"/>
      <c r="N2172" s="27"/>
      <c r="O2172" s="27"/>
      <c r="P2172" s="27"/>
      <c r="Q2172" s="27"/>
      <c r="R2172" s="27"/>
      <c r="S2172" s="27"/>
      <c r="T2172" s="27"/>
      <c r="U2172" s="27"/>
      <c r="V2172" s="27"/>
      <c r="W2172" s="27"/>
      <c r="X2172" s="27"/>
      <c r="Y2172" s="27"/>
      <c r="Z2172" s="27"/>
      <c r="AA2172" s="27"/>
      <c r="AB2172" s="27"/>
      <c r="AC2172" s="27"/>
      <c r="AD2172" s="27"/>
      <c r="AI2172">
        <f t="shared" si="859"/>
        <v>0</v>
      </c>
      <c r="AJ2172">
        <f t="shared" si="860"/>
        <v>0</v>
      </c>
      <c r="AK2172">
        <f t="shared" si="861"/>
        <v>0</v>
      </c>
      <c r="AL2172">
        <f t="shared" si="862"/>
        <v>0</v>
      </c>
      <c r="AM2172">
        <f t="shared" si="863"/>
        <v>0</v>
      </c>
      <c r="AN2172">
        <f t="shared" si="864"/>
        <v>0</v>
      </c>
      <c r="AO2172">
        <f t="shared" si="865"/>
        <v>0</v>
      </c>
      <c r="AP2172">
        <f t="shared" si="866"/>
        <v>0</v>
      </c>
      <c r="AQ2172">
        <f t="shared" si="867"/>
        <v>0</v>
      </c>
      <c r="AR2172">
        <f t="shared" si="868"/>
        <v>0</v>
      </c>
      <c r="AS2172">
        <f t="shared" si="869"/>
        <v>0</v>
      </c>
      <c r="AT2172">
        <f t="shared" si="870"/>
        <v>0</v>
      </c>
      <c r="AU2172">
        <f t="shared" si="871"/>
        <v>0</v>
      </c>
      <c r="AV2172">
        <f t="shared" si="872"/>
        <v>0</v>
      </c>
      <c r="AW2172">
        <f t="shared" si="873"/>
        <v>0</v>
      </c>
      <c r="AX2172">
        <f t="shared" si="874"/>
        <v>0</v>
      </c>
      <c r="AY2172">
        <f t="shared" si="875"/>
        <v>0</v>
      </c>
      <c r="AZ2172">
        <f t="shared" si="876"/>
        <v>0</v>
      </c>
    </row>
    <row r="2173" spans="1:52" ht="15" customHeight="1">
      <c r="A2173" s="245"/>
      <c r="B2173" s="9"/>
      <c r="C2173" s="132" t="s">
        <v>123</v>
      </c>
      <c r="D2173" s="389" t="str">
        <f t="shared" si="877"/>
        <v/>
      </c>
      <c r="E2173" s="390"/>
      <c r="F2173" s="391"/>
      <c r="G2173" s="480" t="str">
        <f t="shared" si="878"/>
        <v/>
      </c>
      <c r="H2173" s="481"/>
      <c r="I2173" s="481"/>
      <c r="J2173" s="481"/>
      <c r="K2173" s="481"/>
      <c r="L2173" s="482"/>
      <c r="M2173" s="27"/>
      <c r="N2173" s="27"/>
      <c r="O2173" s="27"/>
      <c r="P2173" s="27"/>
      <c r="Q2173" s="27"/>
      <c r="R2173" s="27"/>
      <c r="S2173" s="27"/>
      <c r="T2173" s="27"/>
      <c r="U2173" s="27"/>
      <c r="V2173" s="27"/>
      <c r="W2173" s="27"/>
      <c r="X2173" s="27"/>
      <c r="Y2173" s="27"/>
      <c r="Z2173" s="27"/>
      <c r="AA2173" s="27"/>
      <c r="AB2173" s="27"/>
      <c r="AC2173" s="27"/>
      <c r="AD2173" s="27"/>
      <c r="AI2173">
        <f t="shared" si="859"/>
        <v>0</v>
      </c>
      <c r="AJ2173">
        <f t="shared" si="860"/>
        <v>0</v>
      </c>
      <c r="AK2173">
        <f t="shared" si="861"/>
        <v>0</v>
      </c>
      <c r="AL2173">
        <f t="shared" si="862"/>
        <v>0</v>
      </c>
      <c r="AM2173">
        <f t="shared" si="863"/>
        <v>0</v>
      </c>
      <c r="AN2173">
        <f t="shared" si="864"/>
        <v>0</v>
      </c>
      <c r="AO2173">
        <f t="shared" si="865"/>
        <v>0</v>
      </c>
      <c r="AP2173">
        <f t="shared" si="866"/>
        <v>0</v>
      </c>
      <c r="AQ2173">
        <f t="shared" si="867"/>
        <v>0</v>
      </c>
      <c r="AR2173">
        <f t="shared" si="868"/>
        <v>0</v>
      </c>
      <c r="AS2173">
        <f t="shared" si="869"/>
        <v>0</v>
      </c>
      <c r="AT2173">
        <f t="shared" si="870"/>
        <v>0</v>
      </c>
      <c r="AU2173">
        <f t="shared" si="871"/>
        <v>0</v>
      </c>
      <c r="AV2173">
        <f t="shared" si="872"/>
        <v>0</v>
      </c>
      <c r="AW2173">
        <f t="shared" si="873"/>
        <v>0</v>
      </c>
      <c r="AX2173">
        <f t="shared" si="874"/>
        <v>0</v>
      </c>
      <c r="AY2173">
        <f t="shared" si="875"/>
        <v>0</v>
      </c>
      <c r="AZ2173">
        <f t="shared" si="876"/>
        <v>0</v>
      </c>
    </row>
    <row r="2174" spans="1:52" ht="15" customHeight="1">
      <c r="A2174" s="245"/>
      <c r="B2174" s="9"/>
      <c r="C2174" s="132" t="s">
        <v>124</v>
      </c>
      <c r="D2174" s="389" t="str">
        <f t="shared" si="877"/>
        <v/>
      </c>
      <c r="E2174" s="390"/>
      <c r="F2174" s="391"/>
      <c r="G2174" s="480" t="str">
        <f t="shared" si="878"/>
        <v/>
      </c>
      <c r="H2174" s="481"/>
      <c r="I2174" s="481"/>
      <c r="J2174" s="481"/>
      <c r="K2174" s="481"/>
      <c r="L2174" s="482"/>
      <c r="M2174" s="27"/>
      <c r="N2174" s="27"/>
      <c r="O2174" s="27"/>
      <c r="P2174" s="27"/>
      <c r="Q2174" s="27"/>
      <c r="R2174" s="27"/>
      <c r="S2174" s="27"/>
      <c r="T2174" s="27"/>
      <c r="U2174" s="27"/>
      <c r="V2174" s="27"/>
      <c r="W2174" s="27"/>
      <c r="X2174" s="27"/>
      <c r="Y2174" s="27"/>
      <c r="Z2174" s="27"/>
      <c r="AA2174" s="27"/>
      <c r="AB2174" s="27"/>
      <c r="AC2174" s="27"/>
      <c r="AD2174" s="27"/>
      <c r="AI2174">
        <f t="shared" si="859"/>
        <v>0</v>
      </c>
      <c r="AJ2174">
        <f t="shared" si="860"/>
        <v>0</v>
      </c>
      <c r="AK2174">
        <f t="shared" si="861"/>
        <v>0</v>
      </c>
      <c r="AL2174">
        <f t="shared" si="862"/>
        <v>0</v>
      </c>
      <c r="AM2174">
        <f t="shared" si="863"/>
        <v>0</v>
      </c>
      <c r="AN2174">
        <f t="shared" si="864"/>
        <v>0</v>
      </c>
      <c r="AO2174">
        <f t="shared" si="865"/>
        <v>0</v>
      </c>
      <c r="AP2174">
        <f t="shared" si="866"/>
        <v>0</v>
      </c>
      <c r="AQ2174">
        <f t="shared" si="867"/>
        <v>0</v>
      </c>
      <c r="AR2174">
        <f t="shared" si="868"/>
        <v>0</v>
      </c>
      <c r="AS2174">
        <f t="shared" si="869"/>
        <v>0</v>
      </c>
      <c r="AT2174">
        <f t="shared" si="870"/>
        <v>0</v>
      </c>
      <c r="AU2174">
        <f t="shared" si="871"/>
        <v>0</v>
      </c>
      <c r="AV2174">
        <f t="shared" si="872"/>
        <v>0</v>
      </c>
      <c r="AW2174">
        <f t="shared" si="873"/>
        <v>0</v>
      </c>
      <c r="AX2174">
        <f t="shared" si="874"/>
        <v>0</v>
      </c>
      <c r="AY2174">
        <f t="shared" si="875"/>
        <v>0</v>
      </c>
      <c r="AZ2174">
        <f t="shared" si="876"/>
        <v>0</v>
      </c>
    </row>
    <row r="2175" spans="1:52" ht="15" customHeight="1">
      <c r="A2175" s="245"/>
      <c r="B2175" s="9"/>
      <c r="C2175" s="132" t="s">
        <v>125</v>
      </c>
      <c r="D2175" s="389" t="str">
        <f t="shared" si="877"/>
        <v/>
      </c>
      <c r="E2175" s="390"/>
      <c r="F2175" s="391"/>
      <c r="G2175" s="480" t="str">
        <f t="shared" si="878"/>
        <v/>
      </c>
      <c r="H2175" s="481"/>
      <c r="I2175" s="481"/>
      <c r="J2175" s="481"/>
      <c r="K2175" s="481"/>
      <c r="L2175" s="482"/>
      <c r="M2175" s="27"/>
      <c r="N2175" s="27"/>
      <c r="O2175" s="27"/>
      <c r="P2175" s="27"/>
      <c r="Q2175" s="27"/>
      <c r="R2175" s="27"/>
      <c r="S2175" s="27"/>
      <c r="T2175" s="27"/>
      <c r="U2175" s="27"/>
      <c r="V2175" s="27"/>
      <c r="W2175" s="27"/>
      <c r="X2175" s="27"/>
      <c r="Y2175" s="27"/>
      <c r="Z2175" s="27"/>
      <c r="AA2175" s="27"/>
      <c r="AB2175" s="27"/>
      <c r="AC2175" s="27"/>
      <c r="AD2175" s="27"/>
      <c r="AI2175">
        <f t="shared" si="859"/>
        <v>0</v>
      </c>
      <c r="AJ2175">
        <f t="shared" si="860"/>
        <v>0</v>
      </c>
      <c r="AK2175">
        <f t="shared" si="861"/>
        <v>0</v>
      </c>
      <c r="AL2175">
        <f t="shared" si="862"/>
        <v>0</v>
      </c>
      <c r="AM2175">
        <f t="shared" si="863"/>
        <v>0</v>
      </c>
      <c r="AN2175">
        <f t="shared" si="864"/>
        <v>0</v>
      </c>
      <c r="AO2175">
        <f t="shared" si="865"/>
        <v>0</v>
      </c>
      <c r="AP2175">
        <f t="shared" si="866"/>
        <v>0</v>
      </c>
      <c r="AQ2175">
        <f t="shared" si="867"/>
        <v>0</v>
      </c>
      <c r="AR2175">
        <f t="shared" si="868"/>
        <v>0</v>
      </c>
      <c r="AS2175">
        <f t="shared" si="869"/>
        <v>0</v>
      </c>
      <c r="AT2175">
        <f t="shared" si="870"/>
        <v>0</v>
      </c>
      <c r="AU2175">
        <f t="shared" si="871"/>
        <v>0</v>
      </c>
      <c r="AV2175">
        <f t="shared" si="872"/>
        <v>0</v>
      </c>
      <c r="AW2175">
        <f t="shared" si="873"/>
        <v>0</v>
      </c>
      <c r="AX2175">
        <f t="shared" si="874"/>
        <v>0</v>
      </c>
      <c r="AY2175">
        <f t="shared" si="875"/>
        <v>0</v>
      </c>
      <c r="AZ2175">
        <f t="shared" si="876"/>
        <v>0</v>
      </c>
    </row>
    <row r="2176" spans="1:52" ht="15" customHeight="1">
      <c r="A2176" s="245"/>
      <c r="B2176" s="9"/>
      <c r="C2176" s="132" t="s">
        <v>126</v>
      </c>
      <c r="D2176" s="389" t="str">
        <f t="shared" si="877"/>
        <v/>
      </c>
      <c r="E2176" s="390"/>
      <c r="F2176" s="391"/>
      <c r="G2176" s="480" t="str">
        <f t="shared" si="878"/>
        <v/>
      </c>
      <c r="H2176" s="481"/>
      <c r="I2176" s="481"/>
      <c r="J2176" s="481"/>
      <c r="K2176" s="481"/>
      <c r="L2176" s="482"/>
      <c r="M2176" s="27"/>
      <c r="N2176" s="27"/>
      <c r="O2176" s="27"/>
      <c r="P2176" s="27"/>
      <c r="Q2176" s="27"/>
      <c r="R2176" s="27"/>
      <c r="S2176" s="27"/>
      <c r="T2176" s="27"/>
      <c r="U2176" s="27"/>
      <c r="V2176" s="27"/>
      <c r="W2176" s="27"/>
      <c r="X2176" s="27"/>
      <c r="Y2176" s="27"/>
      <c r="Z2176" s="27"/>
      <c r="AA2176" s="27"/>
      <c r="AB2176" s="27"/>
      <c r="AC2176" s="27"/>
      <c r="AD2176" s="27"/>
      <c r="AI2176">
        <f t="shared" si="859"/>
        <v>0</v>
      </c>
      <c r="AJ2176">
        <f t="shared" si="860"/>
        <v>0</v>
      </c>
      <c r="AK2176">
        <f t="shared" si="861"/>
        <v>0</v>
      </c>
      <c r="AL2176">
        <f t="shared" si="862"/>
        <v>0</v>
      </c>
      <c r="AM2176">
        <f t="shared" si="863"/>
        <v>0</v>
      </c>
      <c r="AN2176">
        <f t="shared" si="864"/>
        <v>0</v>
      </c>
      <c r="AO2176">
        <f t="shared" si="865"/>
        <v>0</v>
      </c>
      <c r="AP2176">
        <f t="shared" si="866"/>
        <v>0</v>
      </c>
      <c r="AQ2176">
        <f t="shared" si="867"/>
        <v>0</v>
      </c>
      <c r="AR2176">
        <f t="shared" si="868"/>
        <v>0</v>
      </c>
      <c r="AS2176">
        <f t="shared" si="869"/>
        <v>0</v>
      </c>
      <c r="AT2176">
        <f t="shared" si="870"/>
        <v>0</v>
      </c>
      <c r="AU2176">
        <f t="shared" si="871"/>
        <v>0</v>
      </c>
      <c r="AV2176">
        <f t="shared" si="872"/>
        <v>0</v>
      </c>
      <c r="AW2176">
        <f t="shared" si="873"/>
        <v>0</v>
      </c>
      <c r="AX2176">
        <f t="shared" si="874"/>
        <v>0</v>
      </c>
      <c r="AY2176">
        <f t="shared" si="875"/>
        <v>0</v>
      </c>
      <c r="AZ2176">
        <f t="shared" si="876"/>
        <v>0</v>
      </c>
    </row>
    <row r="2177" spans="1:52" ht="15" customHeight="1">
      <c r="A2177" s="245"/>
      <c r="B2177" s="9"/>
      <c r="C2177" s="132" t="s">
        <v>127</v>
      </c>
      <c r="D2177" s="389" t="str">
        <f t="shared" si="877"/>
        <v/>
      </c>
      <c r="E2177" s="390"/>
      <c r="F2177" s="391"/>
      <c r="G2177" s="480" t="str">
        <f t="shared" si="878"/>
        <v/>
      </c>
      <c r="H2177" s="481"/>
      <c r="I2177" s="481"/>
      <c r="J2177" s="481"/>
      <c r="K2177" s="481"/>
      <c r="L2177" s="482"/>
      <c r="M2177" s="27"/>
      <c r="N2177" s="27"/>
      <c r="O2177" s="27"/>
      <c r="P2177" s="27"/>
      <c r="Q2177" s="27"/>
      <c r="R2177" s="27"/>
      <c r="S2177" s="27"/>
      <c r="T2177" s="27"/>
      <c r="U2177" s="27"/>
      <c r="V2177" s="27"/>
      <c r="W2177" s="27"/>
      <c r="X2177" s="27"/>
      <c r="Y2177" s="27"/>
      <c r="Z2177" s="27"/>
      <c r="AA2177" s="27"/>
      <c r="AB2177" s="27"/>
      <c r="AC2177" s="27"/>
      <c r="AD2177" s="27"/>
      <c r="AI2177">
        <f t="shared" si="859"/>
        <v>0</v>
      </c>
      <c r="AJ2177">
        <f t="shared" si="860"/>
        <v>0</v>
      </c>
      <c r="AK2177">
        <f t="shared" si="861"/>
        <v>0</v>
      </c>
      <c r="AL2177">
        <f t="shared" si="862"/>
        <v>0</v>
      </c>
      <c r="AM2177">
        <f t="shared" si="863"/>
        <v>0</v>
      </c>
      <c r="AN2177">
        <f t="shared" si="864"/>
        <v>0</v>
      </c>
      <c r="AO2177">
        <f t="shared" si="865"/>
        <v>0</v>
      </c>
      <c r="AP2177">
        <f t="shared" si="866"/>
        <v>0</v>
      </c>
      <c r="AQ2177">
        <f t="shared" si="867"/>
        <v>0</v>
      </c>
      <c r="AR2177">
        <f t="shared" si="868"/>
        <v>0</v>
      </c>
      <c r="AS2177">
        <f t="shared" si="869"/>
        <v>0</v>
      </c>
      <c r="AT2177">
        <f t="shared" si="870"/>
        <v>0</v>
      </c>
      <c r="AU2177">
        <f t="shared" si="871"/>
        <v>0</v>
      </c>
      <c r="AV2177">
        <f t="shared" si="872"/>
        <v>0</v>
      </c>
      <c r="AW2177">
        <f t="shared" si="873"/>
        <v>0</v>
      </c>
      <c r="AX2177">
        <f t="shared" si="874"/>
        <v>0</v>
      </c>
      <c r="AY2177">
        <f t="shared" si="875"/>
        <v>0</v>
      </c>
      <c r="AZ2177">
        <f t="shared" si="876"/>
        <v>0</v>
      </c>
    </row>
    <row r="2178" spans="1:52" ht="15" customHeight="1">
      <c r="A2178" s="245"/>
      <c r="B2178" s="9"/>
      <c r="C2178" s="132" t="s">
        <v>128</v>
      </c>
      <c r="D2178" s="389" t="str">
        <f t="shared" si="877"/>
        <v/>
      </c>
      <c r="E2178" s="390"/>
      <c r="F2178" s="391"/>
      <c r="G2178" s="480" t="str">
        <f t="shared" si="878"/>
        <v/>
      </c>
      <c r="H2178" s="481"/>
      <c r="I2178" s="481"/>
      <c r="J2178" s="481"/>
      <c r="K2178" s="481"/>
      <c r="L2178" s="482"/>
      <c r="M2178" s="27"/>
      <c r="N2178" s="27"/>
      <c r="O2178" s="27"/>
      <c r="P2178" s="27"/>
      <c r="Q2178" s="27"/>
      <c r="R2178" s="27"/>
      <c r="S2178" s="27"/>
      <c r="T2178" s="27"/>
      <c r="U2178" s="27"/>
      <c r="V2178" s="27"/>
      <c r="W2178" s="27"/>
      <c r="X2178" s="27"/>
      <c r="Y2178" s="27"/>
      <c r="Z2178" s="27"/>
      <c r="AA2178" s="27"/>
      <c r="AB2178" s="27"/>
      <c r="AC2178" s="27"/>
      <c r="AD2178" s="27"/>
      <c r="AI2178">
        <f t="shared" si="859"/>
        <v>0</v>
      </c>
      <c r="AJ2178">
        <f t="shared" si="860"/>
        <v>0</v>
      </c>
      <c r="AK2178">
        <f t="shared" si="861"/>
        <v>0</v>
      </c>
      <c r="AL2178">
        <f t="shared" si="862"/>
        <v>0</v>
      </c>
      <c r="AM2178">
        <f t="shared" si="863"/>
        <v>0</v>
      </c>
      <c r="AN2178">
        <f t="shared" si="864"/>
        <v>0</v>
      </c>
      <c r="AO2178">
        <f t="shared" si="865"/>
        <v>0</v>
      </c>
      <c r="AP2178">
        <f t="shared" si="866"/>
        <v>0</v>
      </c>
      <c r="AQ2178">
        <f t="shared" si="867"/>
        <v>0</v>
      </c>
      <c r="AR2178">
        <f t="shared" si="868"/>
        <v>0</v>
      </c>
      <c r="AS2178">
        <f t="shared" si="869"/>
        <v>0</v>
      </c>
      <c r="AT2178">
        <f t="shared" si="870"/>
        <v>0</v>
      </c>
      <c r="AU2178">
        <f t="shared" si="871"/>
        <v>0</v>
      </c>
      <c r="AV2178">
        <f t="shared" si="872"/>
        <v>0</v>
      </c>
      <c r="AW2178">
        <f t="shared" si="873"/>
        <v>0</v>
      </c>
      <c r="AX2178">
        <f t="shared" si="874"/>
        <v>0</v>
      </c>
      <c r="AY2178">
        <f t="shared" si="875"/>
        <v>0</v>
      </c>
      <c r="AZ2178">
        <f t="shared" si="876"/>
        <v>0</v>
      </c>
    </row>
    <row r="2179" spans="1:52" ht="15" customHeight="1">
      <c r="A2179" s="245"/>
      <c r="B2179" s="9"/>
      <c r="C2179" s="132" t="s">
        <v>129</v>
      </c>
      <c r="D2179" s="389" t="str">
        <f t="shared" si="877"/>
        <v/>
      </c>
      <c r="E2179" s="390"/>
      <c r="F2179" s="391"/>
      <c r="G2179" s="480" t="str">
        <f t="shared" si="878"/>
        <v/>
      </c>
      <c r="H2179" s="481"/>
      <c r="I2179" s="481"/>
      <c r="J2179" s="481"/>
      <c r="K2179" s="481"/>
      <c r="L2179" s="482"/>
      <c r="M2179" s="27"/>
      <c r="N2179" s="27"/>
      <c r="O2179" s="27"/>
      <c r="P2179" s="27"/>
      <c r="Q2179" s="27"/>
      <c r="R2179" s="27"/>
      <c r="S2179" s="27"/>
      <c r="T2179" s="27"/>
      <c r="U2179" s="27"/>
      <c r="V2179" s="27"/>
      <c r="W2179" s="27"/>
      <c r="X2179" s="27"/>
      <c r="Y2179" s="27"/>
      <c r="Z2179" s="27"/>
      <c r="AA2179" s="27"/>
      <c r="AB2179" s="27"/>
      <c r="AC2179" s="27"/>
      <c r="AD2179" s="27"/>
      <c r="AI2179">
        <f t="shared" si="859"/>
        <v>0</v>
      </c>
      <c r="AJ2179">
        <f t="shared" si="860"/>
        <v>0</v>
      </c>
      <c r="AK2179">
        <f t="shared" si="861"/>
        <v>0</v>
      </c>
      <c r="AL2179">
        <f t="shared" si="862"/>
        <v>0</v>
      </c>
      <c r="AM2179">
        <f t="shared" si="863"/>
        <v>0</v>
      </c>
      <c r="AN2179">
        <f t="shared" si="864"/>
        <v>0</v>
      </c>
      <c r="AO2179">
        <f t="shared" si="865"/>
        <v>0</v>
      </c>
      <c r="AP2179">
        <f t="shared" si="866"/>
        <v>0</v>
      </c>
      <c r="AQ2179">
        <f t="shared" si="867"/>
        <v>0</v>
      </c>
      <c r="AR2179">
        <f t="shared" si="868"/>
        <v>0</v>
      </c>
      <c r="AS2179">
        <f t="shared" si="869"/>
        <v>0</v>
      </c>
      <c r="AT2179">
        <f t="shared" si="870"/>
        <v>0</v>
      </c>
      <c r="AU2179">
        <f t="shared" si="871"/>
        <v>0</v>
      </c>
      <c r="AV2179">
        <f t="shared" si="872"/>
        <v>0</v>
      </c>
      <c r="AW2179">
        <f t="shared" si="873"/>
        <v>0</v>
      </c>
      <c r="AX2179">
        <f t="shared" si="874"/>
        <v>0</v>
      </c>
      <c r="AY2179">
        <f t="shared" si="875"/>
        <v>0</v>
      </c>
      <c r="AZ2179">
        <f t="shared" si="876"/>
        <v>0</v>
      </c>
    </row>
    <row r="2180" spans="1:52" ht="15" customHeight="1">
      <c r="A2180" s="245"/>
      <c r="B2180" s="9"/>
      <c r="C2180" s="132" t="s">
        <v>130</v>
      </c>
      <c r="D2180" s="389" t="str">
        <f t="shared" si="877"/>
        <v/>
      </c>
      <c r="E2180" s="390"/>
      <c r="F2180" s="391"/>
      <c r="G2180" s="480" t="str">
        <f t="shared" si="878"/>
        <v/>
      </c>
      <c r="H2180" s="481"/>
      <c r="I2180" s="481"/>
      <c r="J2180" s="481"/>
      <c r="K2180" s="481"/>
      <c r="L2180" s="482"/>
      <c r="M2180" s="27"/>
      <c r="N2180" s="27"/>
      <c r="O2180" s="27"/>
      <c r="P2180" s="27"/>
      <c r="Q2180" s="27"/>
      <c r="R2180" s="27"/>
      <c r="S2180" s="27"/>
      <c r="T2180" s="27"/>
      <c r="U2180" s="27"/>
      <c r="V2180" s="27"/>
      <c r="W2180" s="27"/>
      <c r="X2180" s="27"/>
      <c r="Y2180" s="27"/>
      <c r="Z2180" s="27"/>
      <c r="AA2180" s="27"/>
      <c r="AB2180" s="27"/>
      <c r="AC2180" s="27"/>
      <c r="AD2180" s="27"/>
      <c r="AI2180">
        <f t="shared" si="859"/>
        <v>0</v>
      </c>
      <c r="AJ2180">
        <f t="shared" si="860"/>
        <v>0</v>
      </c>
      <c r="AK2180">
        <f t="shared" si="861"/>
        <v>0</v>
      </c>
      <c r="AL2180">
        <f t="shared" si="862"/>
        <v>0</v>
      </c>
      <c r="AM2180">
        <f t="shared" si="863"/>
        <v>0</v>
      </c>
      <c r="AN2180">
        <f t="shared" si="864"/>
        <v>0</v>
      </c>
      <c r="AO2180">
        <f t="shared" si="865"/>
        <v>0</v>
      </c>
      <c r="AP2180">
        <f t="shared" si="866"/>
        <v>0</v>
      </c>
      <c r="AQ2180">
        <f t="shared" si="867"/>
        <v>0</v>
      </c>
      <c r="AR2180">
        <f t="shared" si="868"/>
        <v>0</v>
      </c>
      <c r="AS2180">
        <f t="shared" si="869"/>
        <v>0</v>
      </c>
      <c r="AT2180">
        <f t="shared" si="870"/>
        <v>0</v>
      </c>
      <c r="AU2180">
        <f t="shared" si="871"/>
        <v>0</v>
      </c>
      <c r="AV2180">
        <f t="shared" si="872"/>
        <v>0</v>
      </c>
      <c r="AW2180">
        <f t="shared" si="873"/>
        <v>0</v>
      </c>
      <c r="AX2180">
        <f t="shared" si="874"/>
        <v>0</v>
      </c>
      <c r="AY2180">
        <f t="shared" si="875"/>
        <v>0</v>
      </c>
      <c r="AZ2180">
        <f t="shared" si="876"/>
        <v>0</v>
      </c>
    </row>
    <row r="2181" spans="1:52" ht="15" customHeight="1">
      <c r="A2181" s="245"/>
      <c r="B2181" s="9"/>
      <c r="C2181" s="132" t="s">
        <v>131</v>
      </c>
      <c r="D2181" s="389" t="str">
        <f t="shared" si="877"/>
        <v/>
      </c>
      <c r="E2181" s="390"/>
      <c r="F2181" s="391"/>
      <c r="G2181" s="480" t="str">
        <f t="shared" si="878"/>
        <v/>
      </c>
      <c r="H2181" s="481"/>
      <c r="I2181" s="481"/>
      <c r="J2181" s="481"/>
      <c r="K2181" s="481"/>
      <c r="L2181" s="482"/>
      <c r="M2181" s="27"/>
      <c r="N2181" s="27"/>
      <c r="O2181" s="27"/>
      <c r="P2181" s="27"/>
      <c r="Q2181" s="27"/>
      <c r="R2181" s="27"/>
      <c r="S2181" s="27"/>
      <c r="T2181" s="27"/>
      <c r="U2181" s="27"/>
      <c r="V2181" s="27"/>
      <c r="W2181" s="27"/>
      <c r="X2181" s="27"/>
      <c r="Y2181" s="27"/>
      <c r="Z2181" s="27"/>
      <c r="AA2181" s="27"/>
      <c r="AB2181" s="27"/>
      <c r="AC2181" s="27"/>
      <c r="AD2181" s="27"/>
      <c r="AI2181">
        <f t="shared" si="859"/>
        <v>0</v>
      </c>
      <c r="AJ2181">
        <f t="shared" si="860"/>
        <v>0</v>
      </c>
      <c r="AK2181">
        <f t="shared" si="861"/>
        <v>0</v>
      </c>
      <c r="AL2181">
        <f t="shared" si="862"/>
        <v>0</v>
      </c>
      <c r="AM2181">
        <f t="shared" si="863"/>
        <v>0</v>
      </c>
      <c r="AN2181">
        <f t="shared" si="864"/>
        <v>0</v>
      </c>
      <c r="AO2181">
        <f t="shared" si="865"/>
        <v>0</v>
      </c>
      <c r="AP2181">
        <f t="shared" si="866"/>
        <v>0</v>
      </c>
      <c r="AQ2181">
        <f t="shared" si="867"/>
        <v>0</v>
      </c>
      <c r="AR2181">
        <f t="shared" si="868"/>
        <v>0</v>
      </c>
      <c r="AS2181">
        <f t="shared" si="869"/>
        <v>0</v>
      </c>
      <c r="AT2181">
        <f t="shared" si="870"/>
        <v>0</v>
      </c>
      <c r="AU2181">
        <f t="shared" si="871"/>
        <v>0</v>
      </c>
      <c r="AV2181">
        <f t="shared" si="872"/>
        <v>0</v>
      </c>
      <c r="AW2181">
        <f t="shared" si="873"/>
        <v>0</v>
      </c>
      <c r="AX2181">
        <f t="shared" si="874"/>
        <v>0</v>
      </c>
      <c r="AY2181">
        <f t="shared" si="875"/>
        <v>0</v>
      </c>
      <c r="AZ2181">
        <f t="shared" si="876"/>
        <v>0</v>
      </c>
    </row>
    <row r="2182" spans="1:52" ht="15" customHeight="1">
      <c r="A2182" s="245"/>
      <c r="B2182" s="9"/>
      <c r="C2182" s="132" t="s">
        <v>801</v>
      </c>
      <c r="D2182" s="389" t="str">
        <f t="shared" si="877"/>
        <v/>
      </c>
      <c r="E2182" s="390"/>
      <c r="F2182" s="391"/>
      <c r="G2182" s="480" t="str">
        <f t="shared" si="878"/>
        <v/>
      </c>
      <c r="H2182" s="481"/>
      <c r="I2182" s="481"/>
      <c r="J2182" s="481"/>
      <c r="K2182" s="481"/>
      <c r="L2182" s="482"/>
      <c r="M2182" s="27"/>
      <c r="N2182" s="27"/>
      <c r="O2182" s="27"/>
      <c r="P2182" s="27"/>
      <c r="Q2182" s="27"/>
      <c r="R2182" s="27"/>
      <c r="S2182" s="27"/>
      <c r="T2182" s="27"/>
      <c r="U2182" s="27"/>
      <c r="V2182" s="27"/>
      <c r="W2182" s="27"/>
      <c r="X2182" s="27"/>
      <c r="Y2182" s="27"/>
      <c r="Z2182" s="27"/>
      <c r="AA2182" s="27"/>
      <c r="AB2182" s="27"/>
      <c r="AC2182" s="27"/>
      <c r="AD2182" s="27"/>
      <c r="AI2182">
        <f t="shared" si="859"/>
        <v>0</v>
      </c>
      <c r="AJ2182">
        <f t="shared" si="860"/>
        <v>0</v>
      </c>
      <c r="AK2182">
        <f t="shared" si="861"/>
        <v>0</v>
      </c>
      <c r="AL2182">
        <f t="shared" si="862"/>
        <v>0</v>
      </c>
      <c r="AM2182">
        <f t="shared" si="863"/>
        <v>0</v>
      </c>
      <c r="AN2182">
        <f t="shared" si="864"/>
        <v>0</v>
      </c>
      <c r="AO2182">
        <f t="shared" si="865"/>
        <v>0</v>
      </c>
      <c r="AP2182">
        <f t="shared" si="866"/>
        <v>0</v>
      </c>
      <c r="AQ2182">
        <f t="shared" si="867"/>
        <v>0</v>
      </c>
      <c r="AR2182">
        <f t="shared" si="868"/>
        <v>0</v>
      </c>
      <c r="AS2182">
        <f t="shared" si="869"/>
        <v>0</v>
      </c>
      <c r="AT2182">
        <f t="shared" si="870"/>
        <v>0</v>
      </c>
      <c r="AU2182">
        <f t="shared" si="871"/>
        <v>0</v>
      </c>
      <c r="AV2182">
        <f t="shared" si="872"/>
        <v>0</v>
      </c>
      <c r="AW2182">
        <f t="shared" si="873"/>
        <v>0</v>
      </c>
      <c r="AX2182">
        <f t="shared" si="874"/>
        <v>0</v>
      </c>
      <c r="AY2182">
        <f t="shared" si="875"/>
        <v>0</v>
      </c>
      <c r="AZ2182">
        <f t="shared" si="876"/>
        <v>0</v>
      </c>
    </row>
    <row r="2183" spans="1:52" ht="15" customHeight="1">
      <c r="A2183" s="245"/>
      <c r="B2183" s="9"/>
      <c r="C2183" s="132" t="s">
        <v>802</v>
      </c>
      <c r="D2183" s="389" t="str">
        <f t="shared" si="877"/>
        <v/>
      </c>
      <c r="E2183" s="390"/>
      <c r="F2183" s="391"/>
      <c r="G2183" s="480" t="str">
        <f t="shared" si="878"/>
        <v/>
      </c>
      <c r="H2183" s="481"/>
      <c r="I2183" s="481"/>
      <c r="J2183" s="481"/>
      <c r="K2183" s="481"/>
      <c r="L2183" s="482"/>
      <c r="M2183" s="27"/>
      <c r="N2183" s="27"/>
      <c r="O2183" s="27"/>
      <c r="P2183" s="27"/>
      <c r="Q2183" s="27"/>
      <c r="R2183" s="27"/>
      <c r="S2183" s="27"/>
      <c r="T2183" s="27"/>
      <c r="U2183" s="27"/>
      <c r="V2183" s="27"/>
      <c r="W2183" s="27"/>
      <c r="X2183" s="27"/>
      <c r="Y2183" s="27"/>
      <c r="Z2183" s="27"/>
      <c r="AA2183" s="27"/>
      <c r="AB2183" s="27"/>
      <c r="AC2183" s="27"/>
      <c r="AD2183" s="27"/>
      <c r="AI2183">
        <f t="shared" si="859"/>
        <v>0</v>
      </c>
      <c r="AJ2183">
        <f t="shared" si="860"/>
        <v>0</v>
      </c>
      <c r="AK2183">
        <f t="shared" si="861"/>
        <v>0</v>
      </c>
      <c r="AL2183">
        <f t="shared" si="862"/>
        <v>0</v>
      </c>
      <c r="AM2183">
        <f t="shared" si="863"/>
        <v>0</v>
      </c>
      <c r="AN2183">
        <f t="shared" si="864"/>
        <v>0</v>
      </c>
      <c r="AO2183">
        <f t="shared" si="865"/>
        <v>0</v>
      </c>
      <c r="AP2183">
        <f t="shared" si="866"/>
        <v>0</v>
      </c>
      <c r="AQ2183">
        <f t="shared" si="867"/>
        <v>0</v>
      </c>
      <c r="AR2183">
        <f t="shared" si="868"/>
        <v>0</v>
      </c>
      <c r="AS2183">
        <f t="shared" si="869"/>
        <v>0</v>
      </c>
      <c r="AT2183">
        <f t="shared" si="870"/>
        <v>0</v>
      </c>
      <c r="AU2183">
        <f t="shared" si="871"/>
        <v>0</v>
      </c>
      <c r="AV2183">
        <f t="shared" si="872"/>
        <v>0</v>
      </c>
      <c r="AW2183">
        <f t="shared" si="873"/>
        <v>0</v>
      </c>
      <c r="AX2183">
        <f t="shared" si="874"/>
        <v>0</v>
      </c>
      <c r="AY2183">
        <f t="shared" si="875"/>
        <v>0</v>
      </c>
      <c r="AZ2183">
        <f t="shared" si="876"/>
        <v>0</v>
      </c>
    </row>
    <row r="2184" spans="1:52" ht="15" customHeight="1">
      <c r="A2184" s="245"/>
      <c r="B2184" s="9"/>
      <c r="C2184" s="132" t="s">
        <v>803</v>
      </c>
      <c r="D2184" s="389" t="str">
        <f t="shared" si="877"/>
        <v/>
      </c>
      <c r="E2184" s="390"/>
      <c r="F2184" s="391"/>
      <c r="G2184" s="480" t="str">
        <f t="shared" si="878"/>
        <v/>
      </c>
      <c r="H2184" s="481"/>
      <c r="I2184" s="481"/>
      <c r="J2184" s="481"/>
      <c r="K2184" s="481"/>
      <c r="L2184" s="482"/>
      <c r="M2184" s="27"/>
      <c r="N2184" s="27"/>
      <c r="O2184" s="27"/>
      <c r="P2184" s="27"/>
      <c r="Q2184" s="27"/>
      <c r="R2184" s="27"/>
      <c r="S2184" s="27"/>
      <c r="T2184" s="27"/>
      <c r="U2184" s="27"/>
      <c r="V2184" s="27"/>
      <c r="W2184" s="27"/>
      <c r="X2184" s="27"/>
      <c r="Y2184" s="27"/>
      <c r="Z2184" s="27"/>
      <c r="AA2184" s="27"/>
      <c r="AB2184" s="27"/>
      <c r="AC2184" s="27"/>
      <c r="AD2184" s="27"/>
      <c r="AI2184">
        <f t="shared" si="859"/>
        <v>0</v>
      </c>
      <c r="AJ2184">
        <f t="shared" si="860"/>
        <v>0</v>
      </c>
      <c r="AK2184">
        <f t="shared" si="861"/>
        <v>0</v>
      </c>
      <c r="AL2184">
        <f t="shared" si="862"/>
        <v>0</v>
      </c>
      <c r="AM2184">
        <f t="shared" si="863"/>
        <v>0</v>
      </c>
      <c r="AN2184">
        <f t="shared" si="864"/>
        <v>0</v>
      </c>
      <c r="AO2184">
        <f t="shared" si="865"/>
        <v>0</v>
      </c>
      <c r="AP2184">
        <f t="shared" si="866"/>
        <v>0</v>
      </c>
      <c r="AQ2184">
        <f t="shared" si="867"/>
        <v>0</v>
      </c>
      <c r="AR2184">
        <f t="shared" si="868"/>
        <v>0</v>
      </c>
      <c r="AS2184">
        <f t="shared" si="869"/>
        <v>0</v>
      </c>
      <c r="AT2184">
        <f t="shared" si="870"/>
        <v>0</v>
      </c>
      <c r="AU2184">
        <f t="shared" si="871"/>
        <v>0</v>
      </c>
      <c r="AV2184">
        <f t="shared" si="872"/>
        <v>0</v>
      </c>
      <c r="AW2184">
        <f t="shared" si="873"/>
        <v>0</v>
      </c>
      <c r="AX2184">
        <f t="shared" si="874"/>
        <v>0</v>
      </c>
      <c r="AY2184">
        <f t="shared" si="875"/>
        <v>0</v>
      </c>
      <c r="AZ2184">
        <f t="shared" si="876"/>
        <v>0</v>
      </c>
    </row>
    <row r="2185" spans="1:52" ht="15" customHeight="1">
      <c r="A2185" s="245"/>
      <c r="B2185" s="9"/>
      <c r="C2185" s="132" t="s">
        <v>804</v>
      </c>
      <c r="D2185" s="389" t="str">
        <f t="shared" si="877"/>
        <v/>
      </c>
      <c r="E2185" s="390"/>
      <c r="F2185" s="391"/>
      <c r="G2185" s="480" t="str">
        <f t="shared" si="878"/>
        <v/>
      </c>
      <c r="H2185" s="481"/>
      <c r="I2185" s="481"/>
      <c r="J2185" s="481"/>
      <c r="K2185" s="481"/>
      <c r="L2185" s="482"/>
      <c r="M2185" s="27"/>
      <c r="N2185" s="27"/>
      <c r="O2185" s="27"/>
      <c r="P2185" s="27"/>
      <c r="Q2185" s="27"/>
      <c r="R2185" s="27"/>
      <c r="S2185" s="27"/>
      <c r="T2185" s="27"/>
      <c r="U2185" s="27"/>
      <c r="V2185" s="27"/>
      <c r="W2185" s="27"/>
      <c r="X2185" s="27"/>
      <c r="Y2185" s="27"/>
      <c r="Z2185" s="27"/>
      <c r="AA2185" s="27"/>
      <c r="AB2185" s="27"/>
      <c r="AC2185" s="27"/>
      <c r="AD2185" s="27"/>
      <c r="AI2185">
        <f t="shared" si="859"/>
        <v>0</v>
      </c>
      <c r="AJ2185">
        <f t="shared" si="860"/>
        <v>0</v>
      </c>
      <c r="AK2185">
        <f t="shared" si="861"/>
        <v>0</v>
      </c>
      <c r="AL2185">
        <f t="shared" si="862"/>
        <v>0</v>
      </c>
      <c r="AM2185">
        <f t="shared" si="863"/>
        <v>0</v>
      </c>
      <c r="AN2185">
        <f t="shared" si="864"/>
        <v>0</v>
      </c>
      <c r="AO2185">
        <f t="shared" si="865"/>
        <v>0</v>
      </c>
      <c r="AP2185">
        <f t="shared" si="866"/>
        <v>0</v>
      </c>
      <c r="AQ2185">
        <f t="shared" si="867"/>
        <v>0</v>
      </c>
      <c r="AR2185">
        <f t="shared" si="868"/>
        <v>0</v>
      </c>
      <c r="AS2185">
        <f t="shared" si="869"/>
        <v>0</v>
      </c>
      <c r="AT2185">
        <f t="shared" si="870"/>
        <v>0</v>
      </c>
      <c r="AU2185">
        <f t="shared" si="871"/>
        <v>0</v>
      </c>
      <c r="AV2185">
        <f t="shared" si="872"/>
        <v>0</v>
      </c>
      <c r="AW2185">
        <f t="shared" si="873"/>
        <v>0</v>
      </c>
      <c r="AX2185">
        <f t="shared" si="874"/>
        <v>0</v>
      </c>
      <c r="AY2185">
        <f t="shared" si="875"/>
        <v>0</v>
      </c>
      <c r="AZ2185">
        <f t="shared" si="876"/>
        <v>0</v>
      </c>
    </row>
    <row r="2186" spans="1:52" ht="15" customHeight="1">
      <c r="A2186" s="245"/>
      <c r="B2186" s="9"/>
      <c r="C2186" s="132" t="s">
        <v>805</v>
      </c>
      <c r="D2186" s="389" t="str">
        <f t="shared" si="877"/>
        <v/>
      </c>
      <c r="E2186" s="390"/>
      <c r="F2186" s="391"/>
      <c r="G2186" s="480" t="str">
        <f t="shared" si="878"/>
        <v/>
      </c>
      <c r="H2186" s="481"/>
      <c r="I2186" s="481"/>
      <c r="J2186" s="481"/>
      <c r="K2186" s="481"/>
      <c r="L2186" s="482"/>
      <c r="M2186" s="27"/>
      <c r="N2186" s="27"/>
      <c r="O2186" s="27"/>
      <c r="P2186" s="27"/>
      <c r="Q2186" s="27"/>
      <c r="R2186" s="27"/>
      <c r="S2186" s="27"/>
      <c r="T2186" s="27"/>
      <c r="U2186" s="27"/>
      <c r="V2186" s="27"/>
      <c r="W2186" s="27"/>
      <c r="X2186" s="27"/>
      <c r="Y2186" s="27"/>
      <c r="Z2186" s="27"/>
      <c r="AA2186" s="27"/>
      <c r="AB2186" s="27"/>
      <c r="AC2186" s="27"/>
      <c r="AD2186" s="27"/>
      <c r="AI2186">
        <f t="shared" si="859"/>
        <v>0</v>
      </c>
      <c r="AJ2186">
        <f t="shared" si="860"/>
        <v>0</v>
      </c>
      <c r="AK2186">
        <f t="shared" si="861"/>
        <v>0</v>
      </c>
      <c r="AL2186">
        <f t="shared" si="862"/>
        <v>0</v>
      </c>
      <c r="AM2186">
        <f t="shared" si="863"/>
        <v>0</v>
      </c>
      <c r="AN2186">
        <f t="shared" si="864"/>
        <v>0</v>
      </c>
      <c r="AO2186">
        <f t="shared" si="865"/>
        <v>0</v>
      </c>
      <c r="AP2186">
        <f t="shared" si="866"/>
        <v>0</v>
      </c>
      <c r="AQ2186">
        <f t="shared" si="867"/>
        <v>0</v>
      </c>
      <c r="AR2186">
        <f t="shared" si="868"/>
        <v>0</v>
      </c>
      <c r="AS2186">
        <f t="shared" si="869"/>
        <v>0</v>
      </c>
      <c r="AT2186">
        <f t="shared" si="870"/>
        <v>0</v>
      </c>
      <c r="AU2186">
        <f t="shared" si="871"/>
        <v>0</v>
      </c>
      <c r="AV2186">
        <f t="shared" si="872"/>
        <v>0</v>
      </c>
      <c r="AW2186">
        <f t="shared" si="873"/>
        <v>0</v>
      </c>
      <c r="AX2186">
        <f t="shared" si="874"/>
        <v>0</v>
      </c>
      <c r="AY2186">
        <f t="shared" si="875"/>
        <v>0</v>
      </c>
      <c r="AZ2186">
        <f t="shared" si="876"/>
        <v>0</v>
      </c>
    </row>
    <row r="2187" spans="1:52" ht="15" customHeight="1">
      <c r="A2187" s="245"/>
      <c r="B2187" s="9"/>
      <c r="C2187" s="132" t="s">
        <v>806</v>
      </c>
      <c r="D2187" s="389" t="str">
        <f t="shared" si="877"/>
        <v/>
      </c>
      <c r="E2187" s="390"/>
      <c r="F2187" s="391"/>
      <c r="G2187" s="480" t="str">
        <f t="shared" si="878"/>
        <v/>
      </c>
      <c r="H2187" s="481"/>
      <c r="I2187" s="481"/>
      <c r="J2187" s="481"/>
      <c r="K2187" s="481"/>
      <c r="L2187" s="482"/>
      <c r="M2187" s="27"/>
      <c r="N2187" s="27"/>
      <c r="O2187" s="27"/>
      <c r="P2187" s="27"/>
      <c r="Q2187" s="27"/>
      <c r="R2187" s="27"/>
      <c r="S2187" s="27"/>
      <c r="T2187" s="27"/>
      <c r="U2187" s="27"/>
      <c r="V2187" s="27"/>
      <c r="W2187" s="27"/>
      <c r="X2187" s="27"/>
      <c r="Y2187" s="27"/>
      <c r="Z2187" s="27"/>
      <c r="AA2187" s="27"/>
      <c r="AB2187" s="27"/>
      <c r="AC2187" s="27"/>
      <c r="AD2187" s="27"/>
      <c r="AI2187">
        <f t="shared" si="859"/>
        <v>0</v>
      </c>
      <c r="AJ2187">
        <f t="shared" si="860"/>
        <v>0</v>
      </c>
      <c r="AK2187">
        <f t="shared" si="861"/>
        <v>0</v>
      </c>
      <c r="AL2187">
        <f t="shared" si="862"/>
        <v>0</v>
      </c>
      <c r="AM2187">
        <f t="shared" si="863"/>
        <v>0</v>
      </c>
      <c r="AN2187">
        <f t="shared" si="864"/>
        <v>0</v>
      </c>
      <c r="AO2187">
        <f t="shared" si="865"/>
        <v>0</v>
      </c>
      <c r="AP2187">
        <f t="shared" si="866"/>
        <v>0</v>
      </c>
      <c r="AQ2187">
        <f t="shared" si="867"/>
        <v>0</v>
      </c>
      <c r="AR2187">
        <f t="shared" si="868"/>
        <v>0</v>
      </c>
      <c r="AS2187">
        <f t="shared" si="869"/>
        <v>0</v>
      </c>
      <c r="AT2187">
        <f t="shared" si="870"/>
        <v>0</v>
      </c>
      <c r="AU2187">
        <f t="shared" si="871"/>
        <v>0</v>
      </c>
      <c r="AV2187">
        <f t="shared" si="872"/>
        <v>0</v>
      </c>
      <c r="AW2187">
        <f t="shared" si="873"/>
        <v>0</v>
      </c>
      <c r="AX2187">
        <f t="shared" si="874"/>
        <v>0</v>
      </c>
      <c r="AY2187">
        <f t="shared" si="875"/>
        <v>0</v>
      </c>
      <c r="AZ2187">
        <f t="shared" si="876"/>
        <v>0</v>
      </c>
    </row>
    <row r="2188" spans="1:52" ht="15" customHeight="1">
      <c r="A2188" s="245"/>
      <c r="B2188" s="9"/>
      <c r="C2188" s="132" t="s">
        <v>807</v>
      </c>
      <c r="D2188" s="389" t="str">
        <f t="shared" si="877"/>
        <v/>
      </c>
      <c r="E2188" s="390"/>
      <c r="F2188" s="391"/>
      <c r="G2188" s="480" t="str">
        <f t="shared" si="878"/>
        <v/>
      </c>
      <c r="H2188" s="481"/>
      <c r="I2188" s="481"/>
      <c r="J2188" s="481"/>
      <c r="K2188" s="481"/>
      <c r="L2188" s="482"/>
      <c r="M2188" s="27"/>
      <c r="N2188" s="27"/>
      <c r="O2188" s="27"/>
      <c r="P2188" s="27"/>
      <c r="Q2188" s="27"/>
      <c r="R2188" s="27"/>
      <c r="S2188" s="27"/>
      <c r="T2188" s="27"/>
      <c r="U2188" s="27"/>
      <c r="V2188" s="27"/>
      <c r="W2188" s="27"/>
      <c r="X2188" s="27"/>
      <c r="Y2188" s="27"/>
      <c r="Z2188" s="27"/>
      <c r="AA2188" s="27"/>
      <c r="AB2188" s="27"/>
      <c r="AC2188" s="27"/>
      <c r="AD2188" s="27"/>
      <c r="AI2188">
        <f t="shared" si="859"/>
        <v>0</v>
      </c>
      <c r="AJ2188">
        <f t="shared" si="860"/>
        <v>0</v>
      </c>
      <c r="AK2188">
        <f t="shared" si="861"/>
        <v>0</v>
      </c>
      <c r="AL2188">
        <f t="shared" si="862"/>
        <v>0</v>
      </c>
      <c r="AM2188">
        <f t="shared" si="863"/>
        <v>0</v>
      </c>
      <c r="AN2188">
        <f t="shared" si="864"/>
        <v>0</v>
      </c>
      <c r="AO2188">
        <f t="shared" si="865"/>
        <v>0</v>
      </c>
      <c r="AP2188">
        <f t="shared" si="866"/>
        <v>0</v>
      </c>
      <c r="AQ2188">
        <f t="shared" si="867"/>
        <v>0</v>
      </c>
      <c r="AR2188">
        <f t="shared" si="868"/>
        <v>0</v>
      </c>
      <c r="AS2188">
        <f t="shared" si="869"/>
        <v>0</v>
      </c>
      <c r="AT2188">
        <f t="shared" si="870"/>
        <v>0</v>
      </c>
      <c r="AU2188">
        <f t="shared" si="871"/>
        <v>0</v>
      </c>
      <c r="AV2188">
        <f t="shared" si="872"/>
        <v>0</v>
      </c>
      <c r="AW2188">
        <f t="shared" si="873"/>
        <v>0</v>
      </c>
      <c r="AX2188">
        <f t="shared" si="874"/>
        <v>0</v>
      </c>
      <c r="AY2188">
        <f t="shared" si="875"/>
        <v>0</v>
      </c>
      <c r="AZ2188">
        <f t="shared" si="876"/>
        <v>0</v>
      </c>
    </row>
    <row r="2189" spans="1:52" ht="15" customHeight="1">
      <c r="A2189" s="245"/>
      <c r="B2189" s="9"/>
      <c r="C2189" s="132" t="s">
        <v>808</v>
      </c>
      <c r="D2189" s="389" t="str">
        <f t="shared" si="877"/>
        <v/>
      </c>
      <c r="E2189" s="390"/>
      <c r="F2189" s="391"/>
      <c r="G2189" s="480" t="str">
        <f t="shared" si="878"/>
        <v/>
      </c>
      <c r="H2189" s="481"/>
      <c r="I2189" s="481"/>
      <c r="J2189" s="481"/>
      <c r="K2189" s="481"/>
      <c r="L2189" s="482"/>
      <c r="M2189" s="27"/>
      <c r="N2189" s="27"/>
      <c r="O2189" s="27"/>
      <c r="P2189" s="27"/>
      <c r="Q2189" s="27"/>
      <c r="R2189" s="27"/>
      <c r="S2189" s="27"/>
      <c r="T2189" s="27"/>
      <c r="U2189" s="27"/>
      <c r="V2189" s="27"/>
      <c r="W2189" s="27"/>
      <c r="X2189" s="27"/>
      <c r="Y2189" s="27"/>
      <c r="Z2189" s="27"/>
      <c r="AA2189" s="27"/>
      <c r="AB2189" s="27"/>
      <c r="AC2189" s="27"/>
      <c r="AD2189" s="27"/>
      <c r="AI2189">
        <f t="shared" si="859"/>
        <v>0</v>
      </c>
      <c r="AJ2189">
        <f t="shared" si="860"/>
        <v>0</v>
      </c>
      <c r="AK2189">
        <f t="shared" si="861"/>
        <v>0</v>
      </c>
      <c r="AL2189">
        <f t="shared" si="862"/>
        <v>0</v>
      </c>
      <c r="AM2189">
        <f t="shared" si="863"/>
        <v>0</v>
      </c>
      <c r="AN2189">
        <f t="shared" si="864"/>
        <v>0</v>
      </c>
      <c r="AO2189">
        <f t="shared" si="865"/>
        <v>0</v>
      </c>
      <c r="AP2189">
        <f t="shared" si="866"/>
        <v>0</v>
      </c>
      <c r="AQ2189">
        <f t="shared" si="867"/>
        <v>0</v>
      </c>
      <c r="AR2189">
        <f t="shared" si="868"/>
        <v>0</v>
      </c>
      <c r="AS2189">
        <f t="shared" si="869"/>
        <v>0</v>
      </c>
      <c r="AT2189">
        <f t="shared" si="870"/>
        <v>0</v>
      </c>
      <c r="AU2189">
        <f t="shared" si="871"/>
        <v>0</v>
      </c>
      <c r="AV2189">
        <f t="shared" si="872"/>
        <v>0</v>
      </c>
      <c r="AW2189">
        <f t="shared" si="873"/>
        <v>0</v>
      </c>
      <c r="AX2189">
        <f t="shared" si="874"/>
        <v>0</v>
      </c>
      <c r="AY2189">
        <f t="shared" si="875"/>
        <v>0</v>
      </c>
      <c r="AZ2189">
        <f t="shared" si="876"/>
        <v>0</v>
      </c>
    </row>
    <row r="2190" spans="1:52" ht="15" customHeight="1">
      <c r="A2190" s="245"/>
      <c r="B2190" s="9"/>
      <c r="C2190" s="132" t="s">
        <v>809</v>
      </c>
      <c r="D2190" s="389" t="str">
        <f t="shared" si="877"/>
        <v/>
      </c>
      <c r="E2190" s="390"/>
      <c r="F2190" s="391"/>
      <c r="G2190" s="480" t="str">
        <f t="shared" si="878"/>
        <v/>
      </c>
      <c r="H2190" s="481"/>
      <c r="I2190" s="481"/>
      <c r="J2190" s="481"/>
      <c r="K2190" s="481"/>
      <c r="L2190" s="482"/>
      <c r="M2190" s="27"/>
      <c r="N2190" s="27"/>
      <c r="O2190" s="27"/>
      <c r="P2190" s="27"/>
      <c r="Q2190" s="27"/>
      <c r="R2190" s="27"/>
      <c r="S2190" s="27"/>
      <c r="T2190" s="27"/>
      <c r="U2190" s="27"/>
      <c r="V2190" s="27"/>
      <c r="W2190" s="27"/>
      <c r="X2190" s="27"/>
      <c r="Y2190" s="27"/>
      <c r="Z2190" s="27"/>
      <c r="AA2190" s="27"/>
      <c r="AB2190" s="27"/>
      <c r="AC2190" s="27"/>
      <c r="AD2190" s="27"/>
      <c r="AI2190">
        <f t="shared" si="859"/>
        <v>0</v>
      </c>
      <c r="AJ2190">
        <f t="shared" si="860"/>
        <v>0</v>
      </c>
      <c r="AK2190">
        <f t="shared" si="861"/>
        <v>0</v>
      </c>
      <c r="AL2190">
        <f t="shared" si="862"/>
        <v>0</v>
      </c>
      <c r="AM2190">
        <f t="shared" si="863"/>
        <v>0</v>
      </c>
      <c r="AN2190">
        <f t="shared" si="864"/>
        <v>0</v>
      </c>
      <c r="AO2190">
        <f t="shared" si="865"/>
        <v>0</v>
      </c>
      <c r="AP2190">
        <f t="shared" si="866"/>
        <v>0</v>
      </c>
      <c r="AQ2190">
        <f t="shared" si="867"/>
        <v>0</v>
      </c>
      <c r="AR2190">
        <f t="shared" si="868"/>
        <v>0</v>
      </c>
      <c r="AS2190">
        <f t="shared" si="869"/>
        <v>0</v>
      </c>
      <c r="AT2190">
        <f t="shared" si="870"/>
        <v>0</v>
      </c>
      <c r="AU2190">
        <f t="shared" si="871"/>
        <v>0</v>
      </c>
      <c r="AV2190">
        <f t="shared" si="872"/>
        <v>0</v>
      </c>
      <c r="AW2190">
        <f t="shared" si="873"/>
        <v>0</v>
      </c>
      <c r="AX2190">
        <f t="shared" si="874"/>
        <v>0</v>
      </c>
      <c r="AY2190">
        <f t="shared" si="875"/>
        <v>0</v>
      </c>
      <c r="AZ2190">
        <f t="shared" si="876"/>
        <v>0</v>
      </c>
    </row>
    <row r="2191" spans="1:52" ht="15" customHeight="1">
      <c r="A2191" s="245"/>
      <c r="B2191" s="9"/>
      <c r="C2191" s="132" t="s">
        <v>810</v>
      </c>
      <c r="D2191" s="389" t="str">
        <f t="shared" si="877"/>
        <v/>
      </c>
      <c r="E2191" s="390"/>
      <c r="F2191" s="391"/>
      <c r="G2191" s="480" t="str">
        <f t="shared" si="878"/>
        <v/>
      </c>
      <c r="H2191" s="481"/>
      <c r="I2191" s="481"/>
      <c r="J2191" s="481"/>
      <c r="K2191" s="481"/>
      <c r="L2191" s="482"/>
      <c r="M2191" s="27"/>
      <c r="N2191" s="27"/>
      <c r="O2191" s="27"/>
      <c r="P2191" s="27"/>
      <c r="Q2191" s="27"/>
      <c r="R2191" s="27"/>
      <c r="S2191" s="27"/>
      <c r="T2191" s="27"/>
      <c r="U2191" s="27"/>
      <c r="V2191" s="27"/>
      <c r="W2191" s="27"/>
      <c r="X2191" s="27"/>
      <c r="Y2191" s="27"/>
      <c r="Z2191" s="27"/>
      <c r="AA2191" s="27"/>
      <c r="AB2191" s="27"/>
      <c r="AC2191" s="27"/>
      <c r="AD2191" s="27"/>
      <c r="AI2191">
        <f t="shared" si="859"/>
        <v>0</v>
      </c>
      <c r="AJ2191">
        <f t="shared" si="860"/>
        <v>0</v>
      </c>
      <c r="AK2191">
        <f t="shared" si="861"/>
        <v>0</v>
      </c>
      <c r="AL2191">
        <f t="shared" si="862"/>
        <v>0</v>
      </c>
      <c r="AM2191">
        <f t="shared" si="863"/>
        <v>0</v>
      </c>
      <c r="AN2191">
        <f t="shared" si="864"/>
        <v>0</v>
      </c>
      <c r="AO2191">
        <f t="shared" si="865"/>
        <v>0</v>
      </c>
      <c r="AP2191">
        <f t="shared" si="866"/>
        <v>0</v>
      </c>
      <c r="AQ2191">
        <f t="shared" si="867"/>
        <v>0</v>
      </c>
      <c r="AR2191">
        <f t="shared" si="868"/>
        <v>0</v>
      </c>
      <c r="AS2191">
        <f t="shared" si="869"/>
        <v>0</v>
      </c>
      <c r="AT2191">
        <f t="shared" si="870"/>
        <v>0</v>
      </c>
      <c r="AU2191">
        <f t="shared" si="871"/>
        <v>0</v>
      </c>
      <c r="AV2191">
        <f t="shared" si="872"/>
        <v>0</v>
      </c>
      <c r="AW2191">
        <f t="shared" si="873"/>
        <v>0</v>
      </c>
      <c r="AX2191">
        <f t="shared" si="874"/>
        <v>0</v>
      </c>
      <c r="AY2191">
        <f t="shared" si="875"/>
        <v>0</v>
      </c>
      <c r="AZ2191">
        <f t="shared" si="876"/>
        <v>0</v>
      </c>
    </row>
    <row r="2192" spans="1:52" ht="15" customHeight="1">
      <c r="A2192" s="245"/>
      <c r="B2192" s="9"/>
      <c r="C2192" s="132" t="s">
        <v>811</v>
      </c>
      <c r="D2192" s="389" t="str">
        <f t="shared" si="877"/>
        <v/>
      </c>
      <c r="E2192" s="390"/>
      <c r="F2192" s="391"/>
      <c r="G2192" s="480" t="str">
        <f t="shared" si="878"/>
        <v/>
      </c>
      <c r="H2192" s="481"/>
      <c r="I2192" s="481"/>
      <c r="J2192" s="481"/>
      <c r="K2192" s="481"/>
      <c r="L2192" s="482"/>
      <c r="M2192" s="27"/>
      <c r="N2192" s="27"/>
      <c r="O2192" s="27"/>
      <c r="P2192" s="27"/>
      <c r="Q2192" s="27"/>
      <c r="R2192" s="27"/>
      <c r="S2192" s="27"/>
      <c r="T2192" s="27"/>
      <c r="U2192" s="27"/>
      <c r="V2192" s="27"/>
      <c r="W2192" s="27"/>
      <c r="X2192" s="27"/>
      <c r="Y2192" s="27"/>
      <c r="Z2192" s="27"/>
      <c r="AA2192" s="27"/>
      <c r="AB2192" s="27"/>
      <c r="AC2192" s="27"/>
      <c r="AD2192" s="27"/>
      <c r="AI2192">
        <f t="shared" si="859"/>
        <v>0</v>
      </c>
      <c r="AJ2192">
        <f t="shared" si="860"/>
        <v>0</v>
      </c>
      <c r="AK2192">
        <f t="shared" si="861"/>
        <v>0</v>
      </c>
      <c r="AL2192">
        <f t="shared" si="862"/>
        <v>0</v>
      </c>
      <c r="AM2192">
        <f t="shared" si="863"/>
        <v>0</v>
      </c>
      <c r="AN2192">
        <f t="shared" si="864"/>
        <v>0</v>
      </c>
      <c r="AO2192">
        <f t="shared" si="865"/>
        <v>0</v>
      </c>
      <c r="AP2192">
        <f t="shared" si="866"/>
        <v>0</v>
      </c>
      <c r="AQ2192">
        <f t="shared" si="867"/>
        <v>0</v>
      </c>
      <c r="AR2192">
        <f t="shared" si="868"/>
        <v>0</v>
      </c>
      <c r="AS2192">
        <f t="shared" si="869"/>
        <v>0</v>
      </c>
      <c r="AT2192">
        <f t="shared" si="870"/>
        <v>0</v>
      </c>
      <c r="AU2192">
        <f t="shared" si="871"/>
        <v>0</v>
      </c>
      <c r="AV2192">
        <f t="shared" si="872"/>
        <v>0</v>
      </c>
      <c r="AW2192">
        <f t="shared" si="873"/>
        <v>0</v>
      </c>
      <c r="AX2192">
        <f t="shared" si="874"/>
        <v>0</v>
      </c>
      <c r="AY2192">
        <f t="shared" si="875"/>
        <v>0</v>
      </c>
      <c r="AZ2192">
        <f t="shared" si="876"/>
        <v>0</v>
      </c>
    </row>
    <row r="2193" spans="1:52" ht="15" customHeight="1">
      <c r="A2193" s="245"/>
      <c r="B2193" s="9"/>
      <c r="C2193" s="132" t="s">
        <v>812</v>
      </c>
      <c r="D2193" s="389" t="str">
        <f t="shared" si="877"/>
        <v/>
      </c>
      <c r="E2193" s="390"/>
      <c r="F2193" s="391"/>
      <c r="G2193" s="480" t="str">
        <f t="shared" si="878"/>
        <v/>
      </c>
      <c r="H2193" s="481"/>
      <c r="I2193" s="481"/>
      <c r="J2193" s="481"/>
      <c r="K2193" s="481"/>
      <c r="L2193" s="482"/>
      <c r="M2193" s="27"/>
      <c r="N2193" s="27"/>
      <c r="O2193" s="27"/>
      <c r="P2193" s="27"/>
      <c r="Q2193" s="27"/>
      <c r="R2193" s="27"/>
      <c r="S2193" s="27"/>
      <c r="T2193" s="27"/>
      <c r="U2193" s="27"/>
      <c r="V2193" s="27"/>
      <c r="W2193" s="27"/>
      <c r="X2193" s="27"/>
      <c r="Y2193" s="27"/>
      <c r="Z2193" s="27"/>
      <c r="AA2193" s="27"/>
      <c r="AB2193" s="27"/>
      <c r="AC2193" s="27"/>
      <c r="AD2193" s="27"/>
      <c r="AI2193">
        <f t="shared" si="859"/>
        <v>0</v>
      </c>
      <c r="AJ2193">
        <f t="shared" si="860"/>
        <v>0</v>
      </c>
      <c r="AK2193">
        <f t="shared" si="861"/>
        <v>0</v>
      </c>
      <c r="AL2193">
        <f t="shared" si="862"/>
        <v>0</v>
      </c>
      <c r="AM2193">
        <f t="shared" si="863"/>
        <v>0</v>
      </c>
      <c r="AN2193">
        <f t="shared" si="864"/>
        <v>0</v>
      </c>
      <c r="AO2193">
        <f t="shared" si="865"/>
        <v>0</v>
      </c>
      <c r="AP2193">
        <f t="shared" si="866"/>
        <v>0</v>
      </c>
      <c r="AQ2193">
        <f t="shared" si="867"/>
        <v>0</v>
      </c>
      <c r="AR2193">
        <f t="shared" si="868"/>
        <v>0</v>
      </c>
      <c r="AS2193">
        <f t="shared" si="869"/>
        <v>0</v>
      </c>
      <c r="AT2193">
        <f t="shared" si="870"/>
        <v>0</v>
      </c>
      <c r="AU2193">
        <f t="shared" si="871"/>
        <v>0</v>
      </c>
      <c r="AV2193">
        <f t="shared" si="872"/>
        <v>0</v>
      </c>
      <c r="AW2193">
        <f t="shared" si="873"/>
        <v>0</v>
      </c>
      <c r="AX2193">
        <f t="shared" si="874"/>
        <v>0</v>
      </c>
      <c r="AY2193">
        <f t="shared" si="875"/>
        <v>0</v>
      </c>
      <c r="AZ2193">
        <f t="shared" si="876"/>
        <v>0</v>
      </c>
    </row>
    <row r="2194" spans="1:52" ht="15" customHeight="1">
      <c r="A2194" s="245"/>
      <c r="B2194" s="9"/>
      <c r="C2194" s="132" t="s">
        <v>813</v>
      </c>
      <c r="D2194" s="389" t="str">
        <f t="shared" si="877"/>
        <v/>
      </c>
      <c r="E2194" s="390"/>
      <c r="F2194" s="391"/>
      <c r="G2194" s="480" t="str">
        <f t="shared" si="878"/>
        <v/>
      </c>
      <c r="H2194" s="481"/>
      <c r="I2194" s="481"/>
      <c r="J2194" s="481"/>
      <c r="K2194" s="481"/>
      <c r="L2194" s="482"/>
      <c r="M2194" s="27"/>
      <c r="N2194" s="27"/>
      <c r="O2194" s="27"/>
      <c r="P2194" s="27"/>
      <c r="Q2194" s="27"/>
      <c r="R2194" s="27"/>
      <c r="S2194" s="27"/>
      <c r="T2194" s="27"/>
      <c r="U2194" s="27"/>
      <c r="V2194" s="27"/>
      <c r="W2194" s="27"/>
      <c r="X2194" s="27"/>
      <c r="Y2194" s="27"/>
      <c r="Z2194" s="27"/>
      <c r="AA2194" s="27"/>
      <c r="AB2194" s="27"/>
      <c r="AC2194" s="27"/>
      <c r="AD2194" s="27"/>
      <c r="AI2194">
        <f t="shared" si="859"/>
        <v>0</v>
      </c>
      <c r="AJ2194">
        <f t="shared" si="860"/>
        <v>0</v>
      </c>
      <c r="AK2194">
        <f t="shared" si="861"/>
        <v>0</v>
      </c>
      <c r="AL2194">
        <f t="shared" si="862"/>
        <v>0</v>
      </c>
      <c r="AM2194">
        <f t="shared" si="863"/>
        <v>0</v>
      </c>
      <c r="AN2194">
        <f t="shared" si="864"/>
        <v>0</v>
      </c>
      <c r="AO2194">
        <f t="shared" si="865"/>
        <v>0</v>
      </c>
      <c r="AP2194">
        <f t="shared" si="866"/>
        <v>0</v>
      </c>
      <c r="AQ2194">
        <f t="shared" si="867"/>
        <v>0</v>
      </c>
      <c r="AR2194">
        <f t="shared" si="868"/>
        <v>0</v>
      </c>
      <c r="AS2194">
        <f t="shared" si="869"/>
        <v>0</v>
      </c>
      <c r="AT2194">
        <f t="shared" si="870"/>
        <v>0</v>
      </c>
      <c r="AU2194">
        <f t="shared" si="871"/>
        <v>0</v>
      </c>
      <c r="AV2194">
        <f t="shared" si="872"/>
        <v>0</v>
      </c>
      <c r="AW2194">
        <f t="shared" si="873"/>
        <v>0</v>
      </c>
      <c r="AX2194">
        <f t="shared" si="874"/>
        <v>0</v>
      </c>
      <c r="AY2194">
        <f t="shared" si="875"/>
        <v>0</v>
      </c>
      <c r="AZ2194">
        <f t="shared" si="876"/>
        <v>0</v>
      </c>
    </row>
    <row r="2195" spans="1:52" ht="15" customHeight="1">
      <c r="A2195" s="245"/>
      <c r="B2195" s="9"/>
      <c r="C2195" s="132" t="s">
        <v>814</v>
      </c>
      <c r="D2195" s="389" t="str">
        <f t="shared" si="877"/>
        <v/>
      </c>
      <c r="E2195" s="390"/>
      <c r="F2195" s="391"/>
      <c r="G2195" s="480" t="str">
        <f t="shared" si="878"/>
        <v/>
      </c>
      <c r="H2195" s="481"/>
      <c r="I2195" s="481"/>
      <c r="J2195" s="481"/>
      <c r="K2195" s="481"/>
      <c r="L2195" s="482"/>
      <c r="M2195" s="27"/>
      <c r="N2195" s="27"/>
      <c r="O2195" s="27"/>
      <c r="P2195" s="27"/>
      <c r="Q2195" s="27"/>
      <c r="R2195" s="27"/>
      <c r="S2195" s="27"/>
      <c r="T2195" s="27"/>
      <c r="U2195" s="27"/>
      <c r="V2195" s="27"/>
      <c r="W2195" s="27"/>
      <c r="X2195" s="27"/>
      <c r="Y2195" s="27"/>
      <c r="Z2195" s="27"/>
      <c r="AA2195" s="27"/>
      <c r="AB2195" s="27"/>
      <c r="AC2195" s="27"/>
      <c r="AD2195" s="27"/>
      <c r="AI2195">
        <f t="shared" si="859"/>
        <v>0</v>
      </c>
      <c r="AJ2195">
        <f t="shared" si="860"/>
        <v>0</v>
      </c>
      <c r="AK2195">
        <f t="shared" si="861"/>
        <v>0</v>
      </c>
      <c r="AL2195">
        <f t="shared" si="862"/>
        <v>0</v>
      </c>
      <c r="AM2195">
        <f t="shared" si="863"/>
        <v>0</v>
      </c>
      <c r="AN2195">
        <f t="shared" si="864"/>
        <v>0</v>
      </c>
      <c r="AO2195">
        <f t="shared" si="865"/>
        <v>0</v>
      </c>
      <c r="AP2195">
        <f t="shared" si="866"/>
        <v>0</v>
      </c>
      <c r="AQ2195">
        <f t="shared" si="867"/>
        <v>0</v>
      </c>
      <c r="AR2195">
        <f t="shared" si="868"/>
        <v>0</v>
      </c>
      <c r="AS2195">
        <f t="shared" si="869"/>
        <v>0</v>
      </c>
      <c r="AT2195">
        <f t="shared" si="870"/>
        <v>0</v>
      </c>
      <c r="AU2195">
        <f t="shared" si="871"/>
        <v>0</v>
      </c>
      <c r="AV2195">
        <f t="shared" si="872"/>
        <v>0</v>
      </c>
      <c r="AW2195">
        <f t="shared" si="873"/>
        <v>0</v>
      </c>
      <c r="AX2195">
        <f t="shared" si="874"/>
        <v>0</v>
      </c>
      <c r="AY2195">
        <f t="shared" si="875"/>
        <v>0</v>
      </c>
      <c r="AZ2195">
        <f t="shared" si="876"/>
        <v>0</v>
      </c>
    </row>
    <row r="2196" spans="1:52" ht="15" customHeight="1">
      <c r="A2196" s="245"/>
      <c r="B2196" s="9"/>
      <c r="C2196" s="132" t="s">
        <v>815</v>
      </c>
      <c r="D2196" s="389" t="str">
        <f t="shared" si="877"/>
        <v/>
      </c>
      <c r="E2196" s="390"/>
      <c r="F2196" s="391"/>
      <c r="G2196" s="480" t="str">
        <f t="shared" si="878"/>
        <v/>
      </c>
      <c r="H2196" s="481"/>
      <c r="I2196" s="481"/>
      <c r="J2196" s="481"/>
      <c r="K2196" s="481"/>
      <c r="L2196" s="482"/>
      <c r="M2196" s="27"/>
      <c r="N2196" s="27"/>
      <c r="O2196" s="27"/>
      <c r="P2196" s="27"/>
      <c r="Q2196" s="27"/>
      <c r="R2196" s="27"/>
      <c r="S2196" s="27"/>
      <c r="T2196" s="27"/>
      <c r="U2196" s="27"/>
      <c r="V2196" s="27"/>
      <c r="W2196" s="27"/>
      <c r="X2196" s="27"/>
      <c r="Y2196" s="27"/>
      <c r="Z2196" s="27"/>
      <c r="AA2196" s="27"/>
      <c r="AB2196" s="27"/>
      <c r="AC2196" s="27"/>
      <c r="AD2196" s="27"/>
      <c r="AI2196">
        <f t="shared" si="859"/>
        <v>0</v>
      </c>
      <c r="AJ2196">
        <f t="shared" si="860"/>
        <v>0</v>
      </c>
      <c r="AK2196">
        <f t="shared" si="861"/>
        <v>0</v>
      </c>
      <c r="AL2196">
        <f t="shared" si="862"/>
        <v>0</v>
      </c>
      <c r="AM2196">
        <f t="shared" si="863"/>
        <v>0</v>
      </c>
      <c r="AN2196">
        <f t="shared" si="864"/>
        <v>0</v>
      </c>
      <c r="AO2196">
        <f t="shared" si="865"/>
        <v>0</v>
      </c>
      <c r="AP2196">
        <f t="shared" si="866"/>
        <v>0</v>
      </c>
      <c r="AQ2196">
        <f t="shared" si="867"/>
        <v>0</v>
      </c>
      <c r="AR2196">
        <f t="shared" si="868"/>
        <v>0</v>
      </c>
      <c r="AS2196">
        <f t="shared" si="869"/>
        <v>0</v>
      </c>
      <c r="AT2196">
        <f t="shared" si="870"/>
        <v>0</v>
      </c>
      <c r="AU2196">
        <f t="shared" si="871"/>
        <v>0</v>
      </c>
      <c r="AV2196">
        <f t="shared" si="872"/>
        <v>0</v>
      </c>
      <c r="AW2196">
        <f t="shared" si="873"/>
        <v>0</v>
      </c>
      <c r="AX2196">
        <f t="shared" si="874"/>
        <v>0</v>
      </c>
      <c r="AY2196">
        <f t="shared" si="875"/>
        <v>0</v>
      </c>
      <c r="AZ2196">
        <f t="shared" si="876"/>
        <v>0</v>
      </c>
    </row>
    <row r="2197" spans="1:52" ht="15" customHeight="1">
      <c r="A2197" s="245"/>
      <c r="B2197" s="9"/>
      <c r="C2197" s="132" t="s">
        <v>816</v>
      </c>
      <c r="D2197" s="389" t="str">
        <f t="shared" si="877"/>
        <v/>
      </c>
      <c r="E2197" s="390"/>
      <c r="F2197" s="391"/>
      <c r="G2197" s="480" t="str">
        <f t="shared" si="878"/>
        <v/>
      </c>
      <c r="H2197" s="481"/>
      <c r="I2197" s="481"/>
      <c r="J2197" s="481"/>
      <c r="K2197" s="481"/>
      <c r="L2197" s="482"/>
      <c r="M2197" s="27"/>
      <c r="N2197" s="27"/>
      <c r="O2197" s="27"/>
      <c r="P2197" s="27"/>
      <c r="Q2197" s="27"/>
      <c r="R2197" s="27"/>
      <c r="S2197" s="27"/>
      <c r="T2197" s="27"/>
      <c r="U2197" s="27"/>
      <c r="V2197" s="27"/>
      <c r="W2197" s="27"/>
      <c r="X2197" s="27"/>
      <c r="Y2197" s="27"/>
      <c r="Z2197" s="27"/>
      <c r="AA2197" s="27"/>
      <c r="AB2197" s="27"/>
      <c r="AC2197" s="27"/>
      <c r="AD2197" s="27"/>
      <c r="AI2197">
        <f t="shared" si="859"/>
        <v>0</v>
      </c>
      <c r="AJ2197">
        <f t="shared" si="860"/>
        <v>0</v>
      </c>
      <c r="AK2197">
        <f t="shared" si="861"/>
        <v>0</v>
      </c>
      <c r="AL2197">
        <f t="shared" si="862"/>
        <v>0</v>
      </c>
      <c r="AM2197">
        <f t="shared" si="863"/>
        <v>0</v>
      </c>
      <c r="AN2197">
        <f t="shared" si="864"/>
        <v>0</v>
      </c>
      <c r="AO2197">
        <f t="shared" si="865"/>
        <v>0</v>
      </c>
      <c r="AP2197">
        <f t="shared" si="866"/>
        <v>0</v>
      </c>
      <c r="AQ2197">
        <f t="shared" si="867"/>
        <v>0</v>
      </c>
      <c r="AR2197">
        <f t="shared" si="868"/>
        <v>0</v>
      </c>
      <c r="AS2197">
        <f t="shared" si="869"/>
        <v>0</v>
      </c>
      <c r="AT2197">
        <f t="shared" si="870"/>
        <v>0</v>
      </c>
      <c r="AU2197">
        <f t="shared" si="871"/>
        <v>0</v>
      </c>
      <c r="AV2197">
        <f t="shared" si="872"/>
        <v>0</v>
      </c>
      <c r="AW2197">
        <f t="shared" si="873"/>
        <v>0</v>
      </c>
      <c r="AX2197">
        <f t="shared" si="874"/>
        <v>0</v>
      </c>
      <c r="AY2197">
        <f t="shared" si="875"/>
        <v>0</v>
      </c>
      <c r="AZ2197">
        <f t="shared" si="876"/>
        <v>0</v>
      </c>
    </row>
    <row r="2198" spans="1:52" ht="15" customHeight="1">
      <c r="A2198" s="245"/>
      <c r="B2198" s="9"/>
      <c r="C2198" s="132" t="s">
        <v>817</v>
      </c>
      <c r="D2198" s="389" t="str">
        <f t="shared" si="877"/>
        <v/>
      </c>
      <c r="E2198" s="390"/>
      <c r="F2198" s="391"/>
      <c r="G2198" s="480" t="str">
        <f t="shared" si="878"/>
        <v/>
      </c>
      <c r="H2198" s="481"/>
      <c r="I2198" s="481"/>
      <c r="J2198" s="481"/>
      <c r="K2198" s="481"/>
      <c r="L2198" s="482"/>
      <c r="M2198" s="27"/>
      <c r="N2198" s="27"/>
      <c r="O2198" s="27"/>
      <c r="P2198" s="27"/>
      <c r="Q2198" s="27"/>
      <c r="R2198" s="27"/>
      <c r="S2198" s="27"/>
      <c r="T2198" s="27"/>
      <c r="U2198" s="27"/>
      <c r="V2198" s="27"/>
      <c r="W2198" s="27"/>
      <c r="X2198" s="27"/>
      <c r="Y2198" s="27"/>
      <c r="Z2198" s="27"/>
      <c r="AA2198" s="27"/>
      <c r="AB2198" s="27"/>
      <c r="AC2198" s="27"/>
      <c r="AD2198" s="27"/>
      <c r="AI2198">
        <f t="shared" si="859"/>
        <v>0</v>
      </c>
      <c r="AJ2198">
        <f t="shared" si="860"/>
        <v>0</v>
      </c>
      <c r="AK2198">
        <f t="shared" si="861"/>
        <v>0</v>
      </c>
      <c r="AL2198">
        <f t="shared" si="862"/>
        <v>0</v>
      </c>
      <c r="AM2198">
        <f t="shared" si="863"/>
        <v>0</v>
      </c>
      <c r="AN2198">
        <f t="shared" si="864"/>
        <v>0</v>
      </c>
      <c r="AO2198">
        <f t="shared" si="865"/>
        <v>0</v>
      </c>
      <c r="AP2198">
        <f t="shared" si="866"/>
        <v>0</v>
      </c>
      <c r="AQ2198">
        <f t="shared" si="867"/>
        <v>0</v>
      </c>
      <c r="AR2198">
        <f t="shared" si="868"/>
        <v>0</v>
      </c>
      <c r="AS2198">
        <f t="shared" si="869"/>
        <v>0</v>
      </c>
      <c r="AT2198">
        <f t="shared" si="870"/>
        <v>0</v>
      </c>
      <c r="AU2198">
        <f t="shared" si="871"/>
        <v>0</v>
      </c>
      <c r="AV2198">
        <f t="shared" si="872"/>
        <v>0</v>
      </c>
      <c r="AW2198">
        <f t="shared" si="873"/>
        <v>0</v>
      </c>
      <c r="AX2198">
        <f t="shared" si="874"/>
        <v>0</v>
      </c>
      <c r="AY2198">
        <f t="shared" si="875"/>
        <v>0</v>
      </c>
      <c r="AZ2198">
        <f t="shared" si="876"/>
        <v>0</v>
      </c>
    </row>
    <row r="2199" spans="1:52" ht="15" customHeight="1">
      <c r="A2199" s="245"/>
      <c r="B2199" s="9"/>
      <c r="C2199" s="132" t="s">
        <v>818</v>
      </c>
      <c r="D2199" s="389" t="str">
        <f t="shared" si="877"/>
        <v/>
      </c>
      <c r="E2199" s="390"/>
      <c r="F2199" s="391"/>
      <c r="G2199" s="480" t="str">
        <f t="shared" si="878"/>
        <v/>
      </c>
      <c r="H2199" s="481"/>
      <c r="I2199" s="481"/>
      <c r="J2199" s="481"/>
      <c r="K2199" s="481"/>
      <c r="L2199" s="482"/>
      <c r="M2199" s="27"/>
      <c r="N2199" s="27"/>
      <c r="O2199" s="27"/>
      <c r="P2199" s="27"/>
      <c r="Q2199" s="27"/>
      <c r="R2199" s="27"/>
      <c r="S2199" s="27"/>
      <c r="T2199" s="27"/>
      <c r="U2199" s="27"/>
      <c r="V2199" s="27"/>
      <c r="W2199" s="27"/>
      <c r="X2199" s="27"/>
      <c r="Y2199" s="27"/>
      <c r="Z2199" s="27"/>
      <c r="AA2199" s="27"/>
      <c r="AB2199" s="27"/>
      <c r="AC2199" s="27"/>
      <c r="AD2199" s="27"/>
      <c r="AI2199">
        <f t="shared" si="859"/>
        <v>0</v>
      </c>
      <c r="AJ2199">
        <f t="shared" si="860"/>
        <v>0</v>
      </c>
      <c r="AK2199">
        <f t="shared" si="861"/>
        <v>0</v>
      </c>
      <c r="AL2199">
        <f t="shared" si="862"/>
        <v>0</v>
      </c>
      <c r="AM2199">
        <f t="shared" si="863"/>
        <v>0</v>
      </c>
      <c r="AN2199">
        <f t="shared" si="864"/>
        <v>0</v>
      </c>
      <c r="AO2199">
        <f t="shared" si="865"/>
        <v>0</v>
      </c>
      <c r="AP2199">
        <f t="shared" si="866"/>
        <v>0</v>
      </c>
      <c r="AQ2199">
        <f t="shared" si="867"/>
        <v>0</v>
      </c>
      <c r="AR2199">
        <f t="shared" si="868"/>
        <v>0</v>
      </c>
      <c r="AS2199">
        <f t="shared" si="869"/>
        <v>0</v>
      </c>
      <c r="AT2199">
        <f t="shared" si="870"/>
        <v>0</v>
      </c>
      <c r="AU2199">
        <f t="shared" si="871"/>
        <v>0</v>
      </c>
      <c r="AV2199">
        <f t="shared" si="872"/>
        <v>0</v>
      </c>
      <c r="AW2199">
        <f t="shared" si="873"/>
        <v>0</v>
      </c>
      <c r="AX2199">
        <f t="shared" si="874"/>
        <v>0</v>
      </c>
      <c r="AY2199">
        <f t="shared" si="875"/>
        <v>0</v>
      </c>
      <c r="AZ2199">
        <f t="shared" si="876"/>
        <v>0</v>
      </c>
    </row>
    <row r="2200" spans="1:52" ht="15" customHeight="1">
      <c r="A2200" s="245"/>
      <c r="B2200" s="9"/>
      <c r="C2200" s="132" t="s">
        <v>819</v>
      </c>
      <c r="D2200" s="389" t="str">
        <f t="shared" si="877"/>
        <v/>
      </c>
      <c r="E2200" s="390"/>
      <c r="F2200" s="391"/>
      <c r="G2200" s="480" t="str">
        <f t="shared" si="878"/>
        <v/>
      </c>
      <c r="H2200" s="481"/>
      <c r="I2200" s="481"/>
      <c r="J2200" s="481"/>
      <c r="K2200" s="481"/>
      <c r="L2200" s="482"/>
      <c r="M2200" s="27"/>
      <c r="N2200" s="27"/>
      <c r="O2200" s="27"/>
      <c r="P2200" s="27"/>
      <c r="Q2200" s="27"/>
      <c r="R2200" s="27"/>
      <c r="S2200" s="27"/>
      <c r="T2200" s="27"/>
      <c r="U2200" s="27"/>
      <c r="V2200" s="27"/>
      <c r="W2200" s="27"/>
      <c r="X2200" s="27"/>
      <c r="Y2200" s="27"/>
      <c r="Z2200" s="27"/>
      <c r="AA2200" s="27"/>
      <c r="AB2200" s="27"/>
      <c r="AC2200" s="27"/>
      <c r="AD2200" s="27"/>
      <c r="AI2200">
        <f t="shared" si="859"/>
        <v>0</v>
      </c>
      <c r="AJ2200">
        <f t="shared" si="860"/>
        <v>0</v>
      </c>
      <c r="AK2200">
        <f t="shared" si="861"/>
        <v>0</v>
      </c>
      <c r="AL2200">
        <f t="shared" si="862"/>
        <v>0</v>
      </c>
      <c r="AM2200">
        <f t="shared" si="863"/>
        <v>0</v>
      </c>
      <c r="AN2200">
        <f t="shared" si="864"/>
        <v>0</v>
      </c>
      <c r="AO2200">
        <f t="shared" si="865"/>
        <v>0</v>
      </c>
      <c r="AP2200">
        <f t="shared" si="866"/>
        <v>0</v>
      </c>
      <c r="AQ2200">
        <f t="shared" si="867"/>
        <v>0</v>
      </c>
      <c r="AR2200">
        <f t="shared" si="868"/>
        <v>0</v>
      </c>
      <c r="AS2200">
        <f t="shared" si="869"/>
        <v>0</v>
      </c>
      <c r="AT2200">
        <f t="shared" si="870"/>
        <v>0</v>
      </c>
      <c r="AU2200">
        <f t="shared" si="871"/>
        <v>0</v>
      </c>
      <c r="AV2200">
        <f t="shared" si="872"/>
        <v>0</v>
      </c>
      <c r="AW2200">
        <f t="shared" si="873"/>
        <v>0</v>
      </c>
      <c r="AX2200">
        <f t="shared" si="874"/>
        <v>0</v>
      </c>
      <c r="AY2200">
        <f t="shared" si="875"/>
        <v>0</v>
      </c>
      <c r="AZ2200">
        <f t="shared" si="876"/>
        <v>0</v>
      </c>
    </row>
    <row r="2201" spans="1:52" ht="15" customHeight="1">
      <c r="A2201" s="245"/>
      <c r="B2201" s="9"/>
      <c r="C2201" s="132" t="s">
        <v>820</v>
      </c>
      <c r="D2201" s="389" t="str">
        <f t="shared" si="877"/>
        <v/>
      </c>
      <c r="E2201" s="390"/>
      <c r="F2201" s="391"/>
      <c r="G2201" s="480" t="str">
        <f t="shared" si="878"/>
        <v/>
      </c>
      <c r="H2201" s="481"/>
      <c r="I2201" s="481"/>
      <c r="J2201" s="481"/>
      <c r="K2201" s="481"/>
      <c r="L2201" s="482"/>
      <c r="M2201" s="27"/>
      <c r="N2201" s="27"/>
      <c r="O2201" s="27"/>
      <c r="P2201" s="27"/>
      <c r="Q2201" s="27"/>
      <c r="R2201" s="27"/>
      <c r="S2201" s="27"/>
      <c r="T2201" s="27"/>
      <c r="U2201" s="27"/>
      <c r="V2201" s="27"/>
      <c r="W2201" s="27"/>
      <c r="X2201" s="27"/>
      <c r="Y2201" s="27"/>
      <c r="Z2201" s="27"/>
      <c r="AA2201" s="27"/>
      <c r="AB2201" s="27"/>
      <c r="AC2201" s="27"/>
      <c r="AD2201" s="27"/>
      <c r="AI2201">
        <f t="shared" si="859"/>
        <v>0</v>
      </c>
      <c r="AJ2201">
        <f t="shared" si="860"/>
        <v>0</v>
      </c>
      <c r="AK2201">
        <f t="shared" si="861"/>
        <v>0</v>
      </c>
      <c r="AL2201">
        <f t="shared" si="862"/>
        <v>0</v>
      </c>
      <c r="AM2201">
        <f t="shared" si="863"/>
        <v>0</v>
      </c>
      <c r="AN2201">
        <f t="shared" si="864"/>
        <v>0</v>
      </c>
      <c r="AO2201">
        <f t="shared" si="865"/>
        <v>0</v>
      </c>
      <c r="AP2201">
        <f t="shared" si="866"/>
        <v>0</v>
      </c>
      <c r="AQ2201">
        <f t="shared" si="867"/>
        <v>0</v>
      </c>
      <c r="AR2201">
        <f t="shared" si="868"/>
        <v>0</v>
      </c>
      <c r="AS2201">
        <f t="shared" si="869"/>
        <v>0</v>
      </c>
      <c r="AT2201">
        <f t="shared" si="870"/>
        <v>0</v>
      </c>
      <c r="AU2201">
        <f t="shared" si="871"/>
        <v>0</v>
      </c>
      <c r="AV2201">
        <f t="shared" si="872"/>
        <v>0</v>
      </c>
      <c r="AW2201">
        <f t="shared" si="873"/>
        <v>0</v>
      </c>
      <c r="AX2201">
        <f t="shared" si="874"/>
        <v>0</v>
      </c>
      <c r="AY2201">
        <f t="shared" si="875"/>
        <v>0</v>
      </c>
      <c r="AZ2201">
        <f t="shared" si="876"/>
        <v>0</v>
      </c>
    </row>
    <row r="2202" spans="1:52" ht="15" customHeight="1">
      <c r="A2202" s="245"/>
      <c r="B2202" s="9"/>
      <c r="C2202" s="132" t="s">
        <v>821</v>
      </c>
      <c r="D2202" s="389" t="str">
        <f t="shared" si="877"/>
        <v/>
      </c>
      <c r="E2202" s="390"/>
      <c r="F2202" s="391"/>
      <c r="G2202" s="480" t="str">
        <f t="shared" si="878"/>
        <v/>
      </c>
      <c r="H2202" s="481"/>
      <c r="I2202" s="481"/>
      <c r="J2202" s="481"/>
      <c r="K2202" s="481"/>
      <c r="L2202" s="482"/>
      <c r="M2202" s="27"/>
      <c r="N2202" s="27"/>
      <c r="O2202" s="27"/>
      <c r="P2202" s="27"/>
      <c r="Q2202" s="27"/>
      <c r="R2202" s="27"/>
      <c r="S2202" s="27"/>
      <c r="T2202" s="27"/>
      <c r="U2202" s="27"/>
      <c r="V2202" s="27"/>
      <c r="W2202" s="27"/>
      <c r="X2202" s="27"/>
      <c r="Y2202" s="27"/>
      <c r="Z2202" s="27"/>
      <c r="AA2202" s="27"/>
      <c r="AB2202" s="27"/>
      <c r="AC2202" s="27"/>
      <c r="AD2202" s="27"/>
      <c r="AI2202">
        <f t="shared" si="859"/>
        <v>0</v>
      </c>
      <c r="AJ2202">
        <f t="shared" si="860"/>
        <v>0</v>
      </c>
      <c r="AK2202">
        <f t="shared" si="861"/>
        <v>0</v>
      </c>
      <c r="AL2202">
        <f t="shared" si="862"/>
        <v>0</v>
      </c>
      <c r="AM2202">
        <f t="shared" si="863"/>
        <v>0</v>
      </c>
      <c r="AN2202">
        <f t="shared" si="864"/>
        <v>0</v>
      </c>
      <c r="AO2202">
        <f t="shared" si="865"/>
        <v>0</v>
      </c>
      <c r="AP2202">
        <f t="shared" si="866"/>
        <v>0</v>
      </c>
      <c r="AQ2202">
        <f t="shared" si="867"/>
        <v>0</v>
      </c>
      <c r="AR2202">
        <f t="shared" si="868"/>
        <v>0</v>
      </c>
      <c r="AS2202">
        <f t="shared" si="869"/>
        <v>0</v>
      </c>
      <c r="AT2202">
        <f t="shared" si="870"/>
        <v>0</v>
      </c>
      <c r="AU2202">
        <f t="shared" si="871"/>
        <v>0</v>
      </c>
      <c r="AV2202">
        <f t="shared" si="872"/>
        <v>0</v>
      </c>
      <c r="AW2202">
        <f t="shared" si="873"/>
        <v>0</v>
      </c>
      <c r="AX2202">
        <f t="shared" si="874"/>
        <v>0</v>
      </c>
      <c r="AY2202">
        <f t="shared" si="875"/>
        <v>0</v>
      </c>
      <c r="AZ2202">
        <f t="shared" si="876"/>
        <v>0</v>
      </c>
    </row>
    <row r="2203" spans="1:52" ht="15" customHeight="1">
      <c r="A2203" s="245"/>
      <c r="B2203" s="9"/>
      <c r="C2203" s="132" t="s">
        <v>822</v>
      </c>
      <c r="D2203" s="389" t="str">
        <f t="shared" si="877"/>
        <v/>
      </c>
      <c r="E2203" s="390"/>
      <c r="F2203" s="391"/>
      <c r="G2203" s="480" t="str">
        <f t="shared" si="878"/>
        <v/>
      </c>
      <c r="H2203" s="481"/>
      <c r="I2203" s="481"/>
      <c r="J2203" s="481"/>
      <c r="K2203" s="481"/>
      <c r="L2203" s="482"/>
      <c r="M2203" s="27"/>
      <c r="N2203" s="27"/>
      <c r="O2203" s="27"/>
      <c r="P2203" s="27"/>
      <c r="Q2203" s="27"/>
      <c r="R2203" s="27"/>
      <c r="S2203" s="27"/>
      <c r="T2203" s="27"/>
      <c r="U2203" s="27"/>
      <c r="V2203" s="27"/>
      <c r="W2203" s="27"/>
      <c r="X2203" s="27"/>
      <c r="Y2203" s="27"/>
      <c r="Z2203" s="27"/>
      <c r="AA2203" s="27"/>
      <c r="AB2203" s="27"/>
      <c r="AC2203" s="27"/>
      <c r="AD2203" s="27"/>
      <c r="AI2203">
        <f t="shared" si="859"/>
        <v>0</v>
      </c>
      <c r="AJ2203">
        <f t="shared" si="860"/>
        <v>0</v>
      </c>
      <c r="AK2203">
        <f t="shared" si="861"/>
        <v>0</v>
      </c>
      <c r="AL2203">
        <f t="shared" si="862"/>
        <v>0</v>
      </c>
      <c r="AM2203">
        <f t="shared" si="863"/>
        <v>0</v>
      </c>
      <c r="AN2203">
        <f t="shared" si="864"/>
        <v>0</v>
      </c>
      <c r="AO2203">
        <f t="shared" si="865"/>
        <v>0</v>
      </c>
      <c r="AP2203">
        <f t="shared" si="866"/>
        <v>0</v>
      </c>
      <c r="AQ2203">
        <f t="shared" si="867"/>
        <v>0</v>
      </c>
      <c r="AR2203">
        <f t="shared" si="868"/>
        <v>0</v>
      </c>
      <c r="AS2203">
        <f t="shared" si="869"/>
        <v>0</v>
      </c>
      <c r="AT2203">
        <f t="shared" si="870"/>
        <v>0</v>
      </c>
      <c r="AU2203">
        <f t="shared" si="871"/>
        <v>0</v>
      </c>
      <c r="AV2203">
        <f t="shared" si="872"/>
        <v>0</v>
      </c>
      <c r="AW2203">
        <f t="shared" si="873"/>
        <v>0</v>
      </c>
      <c r="AX2203">
        <f t="shared" si="874"/>
        <v>0</v>
      </c>
      <c r="AY2203">
        <f t="shared" si="875"/>
        <v>0</v>
      </c>
      <c r="AZ2203">
        <f t="shared" si="876"/>
        <v>0</v>
      </c>
    </row>
    <row r="2204" spans="1:52" ht="15" customHeight="1">
      <c r="A2204" s="245"/>
      <c r="B2204" s="9"/>
      <c r="C2204" s="132" t="s">
        <v>823</v>
      </c>
      <c r="D2204" s="389" t="str">
        <f t="shared" si="877"/>
        <v/>
      </c>
      <c r="E2204" s="390"/>
      <c r="F2204" s="391"/>
      <c r="G2204" s="480" t="str">
        <f t="shared" si="878"/>
        <v/>
      </c>
      <c r="H2204" s="481"/>
      <c r="I2204" s="481"/>
      <c r="J2204" s="481"/>
      <c r="K2204" s="481"/>
      <c r="L2204" s="482"/>
      <c r="M2204" s="27"/>
      <c r="N2204" s="27"/>
      <c r="O2204" s="27"/>
      <c r="P2204" s="27"/>
      <c r="Q2204" s="27"/>
      <c r="R2204" s="27"/>
      <c r="S2204" s="27"/>
      <c r="T2204" s="27"/>
      <c r="U2204" s="27"/>
      <c r="V2204" s="27"/>
      <c r="W2204" s="27"/>
      <c r="X2204" s="27"/>
      <c r="Y2204" s="27"/>
      <c r="Z2204" s="27"/>
      <c r="AA2204" s="27"/>
      <c r="AB2204" s="27"/>
      <c r="AC2204" s="27"/>
      <c r="AD2204" s="27"/>
      <c r="AI2204">
        <f t="shared" si="859"/>
        <v>0</v>
      </c>
      <c r="AJ2204">
        <f t="shared" si="860"/>
        <v>0</v>
      </c>
      <c r="AK2204">
        <f t="shared" si="861"/>
        <v>0</v>
      </c>
      <c r="AL2204">
        <f t="shared" si="862"/>
        <v>0</v>
      </c>
      <c r="AM2204">
        <f t="shared" si="863"/>
        <v>0</v>
      </c>
      <c r="AN2204">
        <f t="shared" si="864"/>
        <v>0</v>
      </c>
      <c r="AO2204">
        <f t="shared" si="865"/>
        <v>0</v>
      </c>
      <c r="AP2204">
        <f t="shared" si="866"/>
        <v>0</v>
      </c>
      <c r="AQ2204">
        <f t="shared" si="867"/>
        <v>0</v>
      </c>
      <c r="AR2204">
        <f t="shared" si="868"/>
        <v>0</v>
      </c>
      <c r="AS2204">
        <f t="shared" si="869"/>
        <v>0</v>
      </c>
      <c r="AT2204">
        <f t="shared" si="870"/>
        <v>0</v>
      </c>
      <c r="AU2204">
        <f t="shared" si="871"/>
        <v>0</v>
      </c>
      <c r="AV2204">
        <f t="shared" si="872"/>
        <v>0</v>
      </c>
      <c r="AW2204">
        <f t="shared" si="873"/>
        <v>0</v>
      </c>
      <c r="AX2204">
        <f t="shared" si="874"/>
        <v>0</v>
      </c>
      <c r="AY2204">
        <f t="shared" si="875"/>
        <v>0</v>
      </c>
      <c r="AZ2204">
        <f t="shared" si="876"/>
        <v>0</v>
      </c>
    </row>
    <row r="2205" spans="1:52" ht="15" customHeight="1">
      <c r="A2205" s="245"/>
      <c r="B2205" s="9"/>
      <c r="C2205" s="132" t="s">
        <v>824</v>
      </c>
      <c r="D2205" s="389" t="str">
        <f t="shared" si="877"/>
        <v/>
      </c>
      <c r="E2205" s="390"/>
      <c r="F2205" s="391"/>
      <c r="G2205" s="480" t="str">
        <f t="shared" si="878"/>
        <v/>
      </c>
      <c r="H2205" s="481"/>
      <c r="I2205" s="481"/>
      <c r="J2205" s="481"/>
      <c r="K2205" s="481"/>
      <c r="L2205" s="482"/>
      <c r="M2205" s="27"/>
      <c r="N2205" s="27"/>
      <c r="O2205" s="27"/>
      <c r="P2205" s="27"/>
      <c r="Q2205" s="27"/>
      <c r="R2205" s="27"/>
      <c r="S2205" s="27"/>
      <c r="T2205" s="27"/>
      <c r="U2205" s="27"/>
      <c r="V2205" s="27"/>
      <c r="W2205" s="27"/>
      <c r="X2205" s="27"/>
      <c r="Y2205" s="27"/>
      <c r="Z2205" s="27"/>
      <c r="AA2205" s="27"/>
      <c r="AB2205" s="27"/>
      <c r="AC2205" s="27"/>
      <c r="AD2205" s="27"/>
      <c r="AI2205">
        <f t="shared" si="859"/>
        <v>0</v>
      </c>
      <c r="AJ2205">
        <f t="shared" si="860"/>
        <v>0</v>
      </c>
      <c r="AK2205">
        <f t="shared" si="861"/>
        <v>0</v>
      </c>
      <c r="AL2205">
        <f t="shared" si="862"/>
        <v>0</v>
      </c>
      <c r="AM2205">
        <f t="shared" si="863"/>
        <v>0</v>
      </c>
      <c r="AN2205">
        <f t="shared" si="864"/>
        <v>0</v>
      </c>
      <c r="AO2205">
        <f t="shared" si="865"/>
        <v>0</v>
      </c>
      <c r="AP2205">
        <f t="shared" si="866"/>
        <v>0</v>
      </c>
      <c r="AQ2205">
        <f t="shared" si="867"/>
        <v>0</v>
      </c>
      <c r="AR2205">
        <f t="shared" si="868"/>
        <v>0</v>
      </c>
      <c r="AS2205">
        <f t="shared" si="869"/>
        <v>0</v>
      </c>
      <c r="AT2205">
        <f t="shared" si="870"/>
        <v>0</v>
      </c>
      <c r="AU2205">
        <f t="shared" si="871"/>
        <v>0</v>
      </c>
      <c r="AV2205">
        <f t="shared" si="872"/>
        <v>0</v>
      </c>
      <c r="AW2205">
        <f t="shared" si="873"/>
        <v>0</v>
      </c>
      <c r="AX2205">
        <f t="shared" si="874"/>
        <v>0</v>
      </c>
      <c r="AY2205">
        <f t="shared" si="875"/>
        <v>0</v>
      </c>
      <c r="AZ2205">
        <f t="shared" si="876"/>
        <v>0</v>
      </c>
    </row>
    <row r="2206" spans="1:52" ht="15" customHeight="1">
      <c r="A2206" s="245"/>
      <c r="B2206" s="9"/>
      <c r="C2206" s="132" t="s">
        <v>825</v>
      </c>
      <c r="D2206" s="389" t="str">
        <f t="shared" si="877"/>
        <v/>
      </c>
      <c r="E2206" s="390"/>
      <c r="F2206" s="391"/>
      <c r="G2206" s="480" t="str">
        <f t="shared" si="878"/>
        <v/>
      </c>
      <c r="H2206" s="481"/>
      <c r="I2206" s="481"/>
      <c r="J2206" s="481"/>
      <c r="K2206" s="481"/>
      <c r="L2206" s="482"/>
      <c r="M2206" s="27"/>
      <c r="N2206" s="27"/>
      <c r="O2206" s="27"/>
      <c r="P2206" s="27"/>
      <c r="Q2206" s="27"/>
      <c r="R2206" s="27"/>
      <c r="S2206" s="27"/>
      <c r="T2206" s="27"/>
      <c r="U2206" s="27"/>
      <c r="V2206" s="27"/>
      <c r="W2206" s="27"/>
      <c r="X2206" s="27"/>
      <c r="Y2206" s="27"/>
      <c r="Z2206" s="27"/>
      <c r="AA2206" s="27"/>
      <c r="AB2206" s="27"/>
      <c r="AC2206" s="27"/>
      <c r="AD2206" s="27"/>
      <c r="AI2206">
        <f t="shared" si="859"/>
        <v>0</v>
      </c>
      <c r="AJ2206">
        <f t="shared" si="860"/>
        <v>0</v>
      </c>
      <c r="AK2206">
        <f t="shared" si="861"/>
        <v>0</v>
      </c>
      <c r="AL2206">
        <f t="shared" si="862"/>
        <v>0</v>
      </c>
      <c r="AM2206">
        <f t="shared" si="863"/>
        <v>0</v>
      </c>
      <c r="AN2206">
        <f t="shared" si="864"/>
        <v>0</v>
      </c>
      <c r="AO2206">
        <f t="shared" si="865"/>
        <v>0</v>
      </c>
      <c r="AP2206">
        <f t="shared" si="866"/>
        <v>0</v>
      </c>
      <c r="AQ2206">
        <f t="shared" si="867"/>
        <v>0</v>
      </c>
      <c r="AR2206">
        <f t="shared" si="868"/>
        <v>0</v>
      </c>
      <c r="AS2206">
        <f t="shared" si="869"/>
        <v>0</v>
      </c>
      <c r="AT2206">
        <f t="shared" si="870"/>
        <v>0</v>
      </c>
      <c r="AU2206">
        <f t="shared" si="871"/>
        <v>0</v>
      </c>
      <c r="AV2206">
        <f t="shared" si="872"/>
        <v>0</v>
      </c>
      <c r="AW2206">
        <f t="shared" si="873"/>
        <v>0</v>
      </c>
      <c r="AX2206">
        <f t="shared" si="874"/>
        <v>0</v>
      </c>
      <c r="AY2206">
        <f t="shared" si="875"/>
        <v>0</v>
      </c>
      <c r="AZ2206">
        <f t="shared" si="876"/>
        <v>0</v>
      </c>
    </row>
    <row r="2207" spans="1:52" ht="15" customHeight="1">
      <c r="A2207" s="245"/>
      <c r="B2207" s="9"/>
      <c r="C2207" s="132" t="s">
        <v>826</v>
      </c>
      <c r="D2207" s="389" t="str">
        <f t="shared" si="877"/>
        <v/>
      </c>
      <c r="E2207" s="390"/>
      <c r="F2207" s="391"/>
      <c r="G2207" s="480" t="str">
        <f t="shared" si="878"/>
        <v/>
      </c>
      <c r="H2207" s="481"/>
      <c r="I2207" s="481"/>
      <c r="J2207" s="481"/>
      <c r="K2207" s="481"/>
      <c r="L2207" s="482"/>
      <c r="M2207" s="27"/>
      <c r="N2207" s="27"/>
      <c r="O2207" s="27"/>
      <c r="P2207" s="27"/>
      <c r="Q2207" s="27"/>
      <c r="R2207" s="27"/>
      <c r="S2207" s="27"/>
      <c r="T2207" s="27"/>
      <c r="U2207" s="27"/>
      <c r="V2207" s="27"/>
      <c r="W2207" s="27"/>
      <c r="X2207" s="27"/>
      <c r="Y2207" s="27"/>
      <c r="Z2207" s="27"/>
      <c r="AA2207" s="27"/>
      <c r="AB2207" s="27"/>
      <c r="AC2207" s="27"/>
      <c r="AD2207" s="27"/>
      <c r="AI2207">
        <f t="shared" si="859"/>
        <v>0</v>
      </c>
      <c r="AJ2207">
        <f t="shared" si="860"/>
        <v>0</v>
      </c>
      <c r="AK2207">
        <f t="shared" si="861"/>
        <v>0</v>
      </c>
      <c r="AL2207">
        <f t="shared" si="862"/>
        <v>0</v>
      </c>
      <c r="AM2207">
        <f t="shared" si="863"/>
        <v>0</v>
      </c>
      <c r="AN2207">
        <f t="shared" si="864"/>
        <v>0</v>
      </c>
      <c r="AO2207">
        <f t="shared" si="865"/>
        <v>0</v>
      </c>
      <c r="AP2207">
        <f t="shared" si="866"/>
        <v>0</v>
      </c>
      <c r="AQ2207">
        <f t="shared" si="867"/>
        <v>0</v>
      </c>
      <c r="AR2207">
        <f t="shared" si="868"/>
        <v>0</v>
      </c>
      <c r="AS2207">
        <f t="shared" si="869"/>
        <v>0</v>
      </c>
      <c r="AT2207">
        <f t="shared" si="870"/>
        <v>0</v>
      </c>
      <c r="AU2207">
        <f t="shared" si="871"/>
        <v>0</v>
      </c>
      <c r="AV2207">
        <f t="shared" si="872"/>
        <v>0</v>
      </c>
      <c r="AW2207">
        <f t="shared" si="873"/>
        <v>0</v>
      </c>
      <c r="AX2207">
        <f t="shared" si="874"/>
        <v>0</v>
      </c>
      <c r="AY2207">
        <f t="shared" si="875"/>
        <v>0</v>
      </c>
      <c r="AZ2207">
        <f t="shared" si="876"/>
        <v>0</v>
      </c>
    </row>
    <row r="2208" spans="1:52" ht="15" customHeight="1">
      <c r="A2208" s="245"/>
      <c r="B2208" s="9"/>
      <c r="C2208" s="132" t="s">
        <v>827</v>
      </c>
      <c r="D2208" s="389" t="str">
        <f t="shared" si="877"/>
        <v/>
      </c>
      <c r="E2208" s="390"/>
      <c r="F2208" s="391"/>
      <c r="G2208" s="480" t="str">
        <f t="shared" si="878"/>
        <v/>
      </c>
      <c r="H2208" s="481"/>
      <c r="I2208" s="481"/>
      <c r="J2208" s="481"/>
      <c r="K2208" s="481"/>
      <c r="L2208" s="482"/>
      <c r="M2208" s="27"/>
      <c r="N2208" s="27"/>
      <c r="O2208" s="27"/>
      <c r="P2208" s="27"/>
      <c r="Q2208" s="27"/>
      <c r="R2208" s="27"/>
      <c r="S2208" s="27"/>
      <c r="T2208" s="27"/>
      <c r="U2208" s="27"/>
      <c r="V2208" s="27"/>
      <c r="W2208" s="27"/>
      <c r="X2208" s="27"/>
      <c r="Y2208" s="27"/>
      <c r="Z2208" s="27"/>
      <c r="AA2208" s="27"/>
      <c r="AB2208" s="27"/>
      <c r="AC2208" s="27"/>
      <c r="AD2208" s="27"/>
      <c r="AI2208">
        <f t="shared" si="859"/>
        <v>0</v>
      </c>
      <c r="AJ2208">
        <f t="shared" si="860"/>
        <v>0</v>
      </c>
      <c r="AK2208">
        <f t="shared" si="861"/>
        <v>0</v>
      </c>
      <c r="AL2208">
        <f t="shared" si="862"/>
        <v>0</v>
      </c>
      <c r="AM2208">
        <f t="shared" si="863"/>
        <v>0</v>
      </c>
      <c r="AN2208">
        <f t="shared" si="864"/>
        <v>0</v>
      </c>
      <c r="AO2208">
        <f t="shared" si="865"/>
        <v>0</v>
      </c>
      <c r="AP2208">
        <f t="shared" si="866"/>
        <v>0</v>
      </c>
      <c r="AQ2208">
        <f t="shared" si="867"/>
        <v>0</v>
      </c>
      <c r="AR2208">
        <f t="shared" si="868"/>
        <v>0</v>
      </c>
      <c r="AS2208">
        <f t="shared" si="869"/>
        <v>0</v>
      </c>
      <c r="AT2208">
        <f t="shared" si="870"/>
        <v>0</v>
      </c>
      <c r="AU2208">
        <f t="shared" si="871"/>
        <v>0</v>
      </c>
      <c r="AV2208">
        <f t="shared" si="872"/>
        <v>0</v>
      </c>
      <c r="AW2208">
        <f t="shared" si="873"/>
        <v>0</v>
      </c>
      <c r="AX2208">
        <f t="shared" si="874"/>
        <v>0</v>
      </c>
      <c r="AY2208">
        <f t="shared" si="875"/>
        <v>0</v>
      </c>
      <c r="AZ2208">
        <f t="shared" si="876"/>
        <v>0</v>
      </c>
    </row>
    <row r="2209" spans="1:52" ht="15" customHeight="1">
      <c r="A2209" s="245"/>
      <c r="B2209" s="9"/>
      <c r="C2209" s="132" t="s">
        <v>828</v>
      </c>
      <c r="D2209" s="389" t="str">
        <f t="shared" si="877"/>
        <v/>
      </c>
      <c r="E2209" s="390"/>
      <c r="F2209" s="391"/>
      <c r="G2209" s="480" t="str">
        <f t="shared" si="878"/>
        <v/>
      </c>
      <c r="H2209" s="481"/>
      <c r="I2209" s="481"/>
      <c r="J2209" s="481"/>
      <c r="K2209" s="481"/>
      <c r="L2209" s="482"/>
      <c r="M2209" s="27"/>
      <c r="N2209" s="27"/>
      <c r="O2209" s="27"/>
      <c r="P2209" s="27"/>
      <c r="Q2209" s="27"/>
      <c r="R2209" s="27"/>
      <c r="S2209" s="27"/>
      <c r="T2209" s="27"/>
      <c r="U2209" s="27"/>
      <c r="V2209" s="27"/>
      <c r="W2209" s="27"/>
      <c r="X2209" s="27"/>
      <c r="Y2209" s="27"/>
      <c r="Z2209" s="27"/>
      <c r="AA2209" s="27"/>
      <c r="AB2209" s="27"/>
      <c r="AC2209" s="27"/>
      <c r="AD2209" s="27"/>
      <c r="AI2209">
        <f t="shared" si="859"/>
        <v>0</v>
      </c>
      <c r="AJ2209">
        <f t="shared" si="860"/>
        <v>0</v>
      </c>
      <c r="AK2209">
        <f t="shared" si="861"/>
        <v>0</v>
      </c>
      <c r="AL2209">
        <f t="shared" si="862"/>
        <v>0</v>
      </c>
      <c r="AM2209">
        <f t="shared" si="863"/>
        <v>0</v>
      </c>
      <c r="AN2209">
        <f t="shared" si="864"/>
        <v>0</v>
      </c>
      <c r="AO2209">
        <f t="shared" si="865"/>
        <v>0</v>
      </c>
      <c r="AP2209">
        <f t="shared" si="866"/>
        <v>0</v>
      </c>
      <c r="AQ2209">
        <f t="shared" si="867"/>
        <v>0</v>
      </c>
      <c r="AR2209">
        <f t="shared" si="868"/>
        <v>0</v>
      </c>
      <c r="AS2209">
        <f t="shared" si="869"/>
        <v>0</v>
      </c>
      <c r="AT2209">
        <f t="shared" si="870"/>
        <v>0</v>
      </c>
      <c r="AU2209">
        <f t="shared" si="871"/>
        <v>0</v>
      </c>
      <c r="AV2209">
        <f t="shared" si="872"/>
        <v>0</v>
      </c>
      <c r="AW2209">
        <f t="shared" si="873"/>
        <v>0</v>
      </c>
      <c r="AX2209">
        <f t="shared" si="874"/>
        <v>0</v>
      </c>
      <c r="AY2209">
        <f t="shared" si="875"/>
        <v>0</v>
      </c>
      <c r="AZ2209">
        <f t="shared" si="876"/>
        <v>0</v>
      </c>
    </row>
    <row r="2210" spans="1:52" ht="15" customHeight="1">
      <c r="A2210" s="245"/>
      <c r="B2210" s="9"/>
      <c r="C2210" s="132" t="s">
        <v>829</v>
      </c>
      <c r="D2210" s="389" t="str">
        <f t="shared" si="877"/>
        <v/>
      </c>
      <c r="E2210" s="390"/>
      <c r="F2210" s="391"/>
      <c r="G2210" s="480" t="str">
        <f t="shared" si="878"/>
        <v/>
      </c>
      <c r="H2210" s="481"/>
      <c r="I2210" s="481"/>
      <c r="J2210" s="481"/>
      <c r="K2210" s="481"/>
      <c r="L2210" s="482"/>
      <c r="M2210" s="27"/>
      <c r="N2210" s="27"/>
      <c r="O2210" s="27"/>
      <c r="P2210" s="27"/>
      <c r="Q2210" s="27"/>
      <c r="R2210" s="27"/>
      <c r="S2210" s="27"/>
      <c r="T2210" s="27"/>
      <c r="U2210" s="27"/>
      <c r="V2210" s="27"/>
      <c r="W2210" s="27"/>
      <c r="X2210" s="27"/>
      <c r="Y2210" s="27"/>
      <c r="Z2210" s="27"/>
      <c r="AA2210" s="27"/>
      <c r="AB2210" s="27"/>
      <c r="AC2210" s="27"/>
      <c r="AD2210" s="27"/>
      <c r="AI2210">
        <f t="shared" si="859"/>
        <v>0</v>
      </c>
      <c r="AJ2210">
        <f t="shared" si="860"/>
        <v>0</v>
      </c>
      <c r="AK2210">
        <f t="shared" si="861"/>
        <v>0</v>
      </c>
      <c r="AL2210">
        <f t="shared" ref="AL2210:AL2273" si="879">COUNTIF(Q2210:R2210,"NS")</f>
        <v>0</v>
      </c>
      <c r="AM2210">
        <f t="shared" ref="AM2210:AM2273" si="880">SUM(Q2210:R2210)</f>
        <v>0</v>
      </c>
      <c r="AN2210">
        <f t="shared" ref="AN2210:AN2273" si="881">IF(COUNTIF(P2210:R2210,"NA")=3,0,IF(COUNTA(P2210:R2210)=0,0,IF(OR(AND(P2210=0,AL2210&gt;0),AND(P2210="ns",AM2210&gt;0),AND(P2210="ns",AL2210=0,AM2210=0)),1,IF(OR(AND(P2210&gt;0,AL2210=2),AND(P2210="ns",AL2210=2),AND(P2210="ns",AM2210=0,AL2210&gt;0),P2210=AM2210),0,1))))</f>
        <v>0</v>
      </c>
      <c r="AO2210">
        <f t="shared" ref="AO2210:AO2273" si="882">COUNTIF(T2210:U2210,"NS")</f>
        <v>0</v>
      </c>
      <c r="AP2210">
        <f t="shared" ref="AP2210:AP2273" si="883">SUM(T2210:U2210)</f>
        <v>0</v>
      </c>
      <c r="AQ2210">
        <f t="shared" ref="AQ2210:AQ2273" si="884">IF(COUNTIF(S2210:U2210,"NA")=3,0,IF(COUNTA(S2210:U2210)=0,0,IF(OR(AND(S2210=0,AO2210&gt;0),AND(S2210="ns",AP2210&gt;0),AND(S2210="ns",AO2210=0,AP2210=0)),1,IF(OR(AND(S2210&gt;0,AO2210=2),AND(S2210="ns",AO2210=2),AND(S2210="ns",AP2210=0,AO2210&gt;0),S2210=AP2210),0,1))))</f>
        <v>0</v>
      </c>
      <c r="AR2210">
        <f t="shared" ref="AR2210:AR2273" si="885">COUNTIF(W2210:X2210,"NS")</f>
        <v>0</v>
      </c>
      <c r="AS2210">
        <f t="shared" ref="AS2210:AS2273" si="886">SUM(W2210:X2210)</f>
        <v>0</v>
      </c>
      <c r="AT2210">
        <f t="shared" ref="AT2210:AT2273" si="887">IF(COUNTIF(V2210:X2210,"NA")=3,0,IF(COUNTA(V2210:X2210)=0,0,IF(OR(AND(V2210=0,AR2210&gt;0),AND(V2210="ns",AS2210&gt;0),AND(V2210="ns",AR2210=0,AS2210=0)),1,IF(OR(AND(V2210&gt;0,AR2210=2),AND(V2210="ns",AR2210=2),AND(V2210="ns",AS2210=0,AR2210&gt;0),V2210=AS2210),0,1))))</f>
        <v>0</v>
      </c>
      <c r="AU2210">
        <f t="shared" ref="AU2210:AU2273" si="888">COUNTIF(Z2210:AA2210,"NS")</f>
        <v>0</v>
      </c>
      <c r="AV2210">
        <f t="shared" ref="AV2210:AV2273" si="889">SUM(Z2210:AA2210)</f>
        <v>0</v>
      </c>
      <c r="AW2210">
        <f t="shared" ref="AW2210:AW2273" si="890">IF(COUNTIF(Y2210:AA2210,"NA")=3,0,IF(COUNTA(Y2210:AA2210)=0,0,IF(OR(AND(Y2210=0,AU2210&gt;0),AND(Y2210="ns",AV2210&gt;0),AND(Y2210="ns",AU2210=0,AV2210=0)),1,IF(OR(AND(Y2210&gt;0,AU2210=2),AND(Y2210="ns",AU2210=2),AND(Y2210="ns",AV2210=0,AU2210&gt;0),Y2210=AV2210),0,1))))</f>
        <v>0</v>
      </c>
      <c r="AX2210">
        <f t="shared" ref="AX2210:AX2273" si="891">COUNTIF(AC2210:AD2210,"NS")</f>
        <v>0</v>
      </c>
      <c r="AY2210">
        <f t="shared" ref="AY2210:AY2273" si="892">SUM(AC2210:AD2210)</f>
        <v>0</v>
      </c>
      <c r="AZ2210">
        <f t="shared" ref="AZ2210:AZ2273" si="893">IF(COUNTIF(AB2210:AD2210,"NA")=3,0,IF(COUNTA(AB2210:AD2210)=0,0,IF(OR(AND(AB2210=0,AX2210&gt;0),AND(AB2210="ns",AY2210&gt;0),AND(AB2210="ns",AX2210=0,AY2210=0)),1,IF(OR(AND(AB2210&gt;0,AX2210=2),AND(AB2210="ns",AX2210=2),AND(AB2210="ns",AY2210=0,AX2210&gt;0),AB2210=AY2210),0,1))))</f>
        <v>0</v>
      </c>
    </row>
    <row r="2211" spans="1:52" ht="15" customHeight="1">
      <c r="A2211" s="245"/>
      <c r="B2211" s="9"/>
      <c r="C2211" s="132" t="s">
        <v>830</v>
      </c>
      <c r="D2211" s="389" t="str">
        <f t="shared" si="877"/>
        <v/>
      </c>
      <c r="E2211" s="390"/>
      <c r="F2211" s="391"/>
      <c r="G2211" s="480" t="str">
        <f t="shared" si="878"/>
        <v/>
      </c>
      <c r="H2211" s="481"/>
      <c r="I2211" s="481"/>
      <c r="J2211" s="481"/>
      <c r="K2211" s="481"/>
      <c r="L2211" s="482"/>
      <c r="M2211" s="27"/>
      <c r="N2211" s="27"/>
      <c r="O2211" s="27"/>
      <c r="P2211" s="27"/>
      <c r="Q2211" s="27"/>
      <c r="R2211" s="27"/>
      <c r="S2211" s="27"/>
      <c r="T2211" s="27"/>
      <c r="U2211" s="27"/>
      <c r="V2211" s="27"/>
      <c r="W2211" s="27"/>
      <c r="X2211" s="27"/>
      <c r="Y2211" s="27"/>
      <c r="Z2211" s="27"/>
      <c r="AA2211" s="27"/>
      <c r="AB2211" s="27"/>
      <c r="AC2211" s="27"/>
      <c r="AD2211" s="27"/>
      <c r="AI2211">
        <f t="shared" ref="AI2211:AI2274" si="894">COUNTIF(N2211:O2211,"NS")</f>
        <v>0</v>
      </c>
      <c r="AJ2211">
        <f t="shared" ref="AJ2211:AJ2274" si="895">SUM(N2211:O2211)</f>
        <v>0</v>
      </c>
      <c r="AK2211">
        <f t="shared" ref="AK2211:AK2274" si="896">IF(COUNTIF(M2211:O2211,"NA")=3,0,IF(COUNTA(M2211:O2211)=0,0,IF(OR(AND(M2211=0,AI2211&gt;0),AND(M2211="ns",AJ2211&gt;0),AND(M2211="ns",AI2211=0,AJ2211=0)),1,IF(OR(AND(M2211&gt;0,AI2211=2),AND(M2211="ns",AI2211=2),AND(M2211="ns",AJ2211=0,AI2211&gt;0),M2211=AJ2211),0,1))))</f>
        <v>0</v>
      </c>
      <c r="AL2211">
        <f t="shared" si="879"/>
        <v>0</v>
      </c>
      <c r="AM2211">
        <f t="shared" si="880"/>
        <v>0</v>
      </c>
      <c r="AN2211">
        <f t="shared" si="881"/>
        <v>0</v>
      </c>
      <c r="AO2211">
        <f t="shared" si="882"/>
        <v>0</v>
      </c>
      <c r="AP2211">
        <f t="shared" si="883"/>
        <v>0</v>
      </c>
      <c r="AQ2211">
        <f t="shared" si="884"/>
        <v>0</v>
      </c>
      <c r="AR2211">
        <f t="shared" si="885"/>
        <v>0</v>
      </c>
      <c r="AS2211">
        <f t="shared" si="886"/>
        <v>0</v>
      </c>
      <c r="AT2211">
        <f t="shared" si="887"/>
        <v>0</v>
      </c>
      <c r="AU2211">
        <f t="shared" si="888"/>
        <v>0</v>
      </c>
      <c r="AV2211">
        <f t="shared" si="889"/>
        <v>0</v>
      </c>
      <c r="AW2211">
        <f t="shared" si="890"/>
        <v>0</v>
      </c>
      <c r="AX2211">
        <f t="shared" si="891"/>
        <v>0</v>
      </c>
      <c r="AY2211">
        <f t="shared" si="892"/>
        <v>0</v>
      </c>
      <c r="AZ2211">
        <f t="shared" si="893"/>
        <v>0</v>
      </c>
    </row>
    <row r="2212" spans="1:52" ht="15" customHeight="1">
      <c r="A2212" s="245"/>
      <c r="B2212" s="9"/>
      <c r="C2212" s="132" t="s">
        <v>831</v>
      </c>
      <c r="D2212" s="389" t="str">
        <f t="shared" ref="D2212:D2275" si="897">IF(D1050="","",D1050)</f>
        <v/>
      </c>
      <c r="E2212" s="390"/>
      <c r="F2212" s="391"/>
      <c r="G2212" s="480" t="str">
        <f t="shared" ref="G2212:G2275" si="898">IF(G1050="","",G1050)</f>
        <v/>
      </c>
      <c r="H2212" s="481"/>
      <c r="I2212" s="481"/>
      <c r="J2212" s="481"/>
      <c r="K2212" s="481"/>
      <c r="L2212" s="482"/>
      <c r="M2212" s="27"/>
      <c r="N2212" s="27"/>
      <c r="O2212" s="27"/>
      <c r="P2212" s="27"/>
      <c r="Q2212" s="27"/>
      <c r="R2212" s="27"/>
      <c r="S2212" s="27"/>
      <c r="T2212" s="27"/>
      <c r="U2212" s="27"/>
      <c r="V2212" s="27"/>
      <c r="W2212" s="27"/>
      <c r="X2212" s="27"/>
      <c r="Y2212" s="27"/>
      <c r="Z2212" s="27"/>
      <c r="AA2212" s="27"/>
      <c r="AB2212" s="27"/>
      <c r="AC2212" s="27"/>
      <c r="AD2212" s="27"/>
      <c r="AI2212">
        <f t="shared" si="894"/>
        <v>0</v>
      </c>
      <c r="AJ2212">
        <f t="shared" si="895"/>
        <v>0</v>
      </c>
      <c r="AK2212">
        <f t="shared" si="896"/>
        <v>0</v>
      </c>
      <c r="AL2212">
        <f t="shared" si="879"/>
        <v>0</v>
      </c>
      <c r="AM2212">
        <f t="shared" si="880"/>
        <v>0</v>
      </c>
      <c r="AN2212">
        <f t="shared" si="881"/>
        <v>0</v>
      </c>
      <c r="AO2212">
        <f t="shared" si="882"/>
        <v>0</v>
      </c>
      <c r="AP2212">
        <f t="shared" si="883"/>
        <v>0</v>
      </c>
      <c r="AQ2212">
        <f t="shared" si="884"/>
        <v>0</v>
      </c>
      <c r="AR2212">
        <f t="shared" si="885"/>
        <v>0</v>
      </c>
      <c r="AS2212">
        <f t="shared" si="886"/>
        <v>0</v>
      </c>
      <c r="AT2212">
        <f t="shared" si="887"/>
        <v>0</v>
      </c>
      <c r="AU2212">
        <f t="shared" si="888"/>
        <v>0</v>
      </c>
      <c r="AV2212">
        <f t="shared" si="889"/>
        <v>0</v>
      </c>
      <c r="AW2212">
        <f t="shared" si="890"/>
        <v>0</v>
      </c>
      <c r="AX2212">
        <f t="shared" si="891"/>
        <v>0</v>
      </c>
      <c r="AY2212">
        <f t="shared" si="892"/>
        <v>0</v>
      </c>
      <c r="AZ2212">
        <f t="shared" si="893"/>
        <v>0</v>
      </c>
    </row>
    <row r="2213" spans="1:52" ht="15" customHeight="1">
      <c r="A2213" s="245"/>
      <c r="B2213" s="9"/>
      <c r="C2213" s="132" t="s">
        <v>832</v>
      </c>
      <c r="D2213" s="389" t="str">
        <f t="shared" si="897"/>
        <v/>
      </c>
      <c r="E2213" s="390"/>
      <c r="F2213" s="391"/>
      <c r="G2213" s="480" t="str">
        <f t="shared" si="898"/>
        <v/>
      </c>
      <c r="H2213" s="481"/>
      <c r="I2213" s="481"/>
      <c r="J2213" s="481"/>
      <c r="K2213" s="481"/>
      <c r="L2213" s="482"/>
      <c r="M2213" s="27"/>
      <c r="N2213" s="27"/>
      <c r="O2213" s="27"/>
      <c r="P2213" s="27"/>
      <c r="Q2213" s="27"/>
      <c r="R2213" s="27"/>
      <c r="S2213" s="27"/>
      <c r="T2213" s="27"/>
      <c r="U2213" s="27"/>
      <c r="V2213" s="27"/>
      <c r="W2213" s="27"/>
      <c r="X2213" s="27"/>
      <c r="Y2213" s="27"/>
      <c r="Z2213" s="27"/>
      <c r="AA2213" s="27"/>
      <c r="AB2213" s="27"/>
      <c r="AC2213" s="27"/>
      <c r="AD2213" s="27"/>
      <c r="AI2213">
        <f t="shared" si="894"/>
        <v>0</v>
      </c>
      <c r="AJ2213">
        <f t="shared" si="895"/>
        <v>0</v>
      </c>
      <c r="AK2213">
        <f t="shared" si="896"/>
        <v>0</v>
      </c>
      <c r="AL2213">
        <f t="shared" si="879"/>
        <v>0</v>
      </c>
      <c r="AM2213">
        <f t="shared" si="880"/>
        <v>0</v>
      </c>
      <c r="AN2213">
        <f t="shared" si="881"/>
        <v>0</v>
      </c>
      <c r="AO2213">
        <f t="shared" si="882"/>
        <v>0</v>
      </c>
      <c r="AP2213">
        <f t="shared" si="883"/>
        <v>0</v>
      </c>
      <c r="AQ2213">
        <f t="shared" si="884"/>
        <v>0</v>
      </c>
      <c r="AR2213">
        <f t="shared" si="885"/>
        <v>0</v>
      </c>
      <c r="AS2213">
        <f t="shared" si="886"/>
        <v>0</v>
      </c>
      <c r="AT2213">
        <f t="shared" si="887"/>
        <v>0</v>
      </c>
      <c r="AU2213">
        <f t="shared" si="888"/>
        <v>0</v>
      </c>
      <c r="AV2213">
        <f t="shared" si="889"/>
        <v>0</v>
      </c>
      <c r="AW2213">
        <f t="shared" si="890"/>
        <v>0</v>
      </c>
      <c r="AX2213">
        <f t="shared" si="891"/>
        <v>0</v>
      </c>
      <c r="AY2213">
        <f t="shared" si="892"/>
        <v>0</v>
      </c>
      <c r="AZ2213">
        <f t="shared" si="893"/>
        <v>0</v>
      </c>
    </row>
    <row r="2214" spans="1:52" ht="15" customHeight="1">
      <c r="A2214" s="245"/>
      <c r="B2214" s="9"/>
      <c r="C2214" s="132" t="s">
        <v>833</v>
      </c>
      <c r="D2214" s="389" t="str">
        <f t="shared" si="897"/>
        <v/>
      </c>
      <c r="E2214" s="390"/>
      <c r="F2214" s="391"/>
      <c r="G2214" s="480" t="str">
        <f t="shared" si="898"/>
        <v/>
      </c>
      <c r="H2214" s="481"/>
      <c r="I2214" s="481"/>
      <c r="J2214" s="481"/>
      <c r="K2214" s="481"/>
      <c r="L2214" s="482"/>
      <c r="M2214" s="27"/>
      <c r="N2214" s="27"/>
      <c r="O2214" s="27"/>
      <c r="P2214" s="27"/>
      <c r="Q2214" s="27"/>
      <c r="R2214" s="27"/>
      <c r="S2214" s="27"/>
      <c r="T2214" s="27"/>
      <c r="U2214" s="27"/>
      <c r="V2214" s="27"/>
      <c r="W2214" s="27"/>
      <c r="X2214" s="27"/>
      <c r="Y2214" s="27"/>
      <c r="Z2214" s="27"/>
      <c r="AA2214" s="27"/>
      <c r="AB2214" s="27"/>
      <c r="AC2214" s="27"/>
      <c r="AD2214" s="27"/>
      <c r="AI2214">
        <f t="shared" si="894"/>
        <v>0</v>
      </c>
      <c r="AJ2214">
        <f t="shared" si="895"/>
        <v>0</v>
      </c>
      <c r="AK2214">
        <f t="shared" si="896"/>
        <v>0</v>
      </c>
      <c r="AL2214">
        <f t="shared" si="879"/>
        <v>0</v>
      </c>
      <c r="AM2214">
        <f t="shared" si="880"/>
        <v>0</v>
      </c>
      <c r="AN2214">
        <f t="shared" si="881"/>
        <v>0</v>
      </c>
      <c r="AO2214">
        <f t="shared" si="882"/>
        <v>0</v>
      </c>
      <c r="AP2214">
        <f t="shared" si="883"/>
        <v>0</v>
      </c>
      <c r="AQ2214">
        <f t="shared" si="884"/>
        <v>0</v>
      </c>
      <c r="AR2214">
        <f t="shared" si="885"/>
        <v>0</v>
      </c>
      <c r="AS2214">
        <f t="shared" si="886"/>
        <v>0</v>
      </c>
      <c r="AT2214">
        <f t="shared" si="887"/>
        <v>0</v>
      </c>
      <c r="AU2214">
        <f t="shared" si="888"/>
        <v>0</v>
      </c>
      <c r="AV2214">
        <f t="shared" si="889"/>
        <v>0</v>
      </c>
      <c r="AW2214">
        <f t="shared" si="890"/>
        <v>0</v>
      </c>
      <c r="AX2214">
        <f t="shared" si="891"/>
        <v>0</v>
      </c>
      <c r="AY2214">
        <f t="shared" si="892"/>
        <v>0</v>
      </c>
      <c r="AZ2214">
        <f t="shared" si="893"/>
        <v>0</v>
      </c>
    </row>
    <row r="2215" spans="1:52" ht="15" customHeight="1">
      <c r="A2215" s="245"/>
      <c r="B2215" s="9"/>
      <c r="C2215" s="132" t="s">
        <v>834</v>
      </c>
      <c r="D2215" s="389" t="str">
        <f t="shared" si="897"/>
        <v/>
      </c>
      <c r="E2215" s="390"/>
      <c r="F2215" s="391"/>
      <c r="G2215" s="480" t="str">
        <f t="shared" si="898"/>
        <v/>
      </c>
      <c r="H2215" s="481"/>
      <c r="I2215" s="481"/>
      <c r="J2215" s="481"/>
      <c r="K2215" s="481"/>
      <c r="L2215" s="482"/>
      <c r="M2215" s="27"/>
      <c r="N2215" s="27"/>
      <c r="O2215" s="27"/>
      <c r="P2215" s="27"/>
      <c r="Q2215" s="27"/>
      <c r="R2215" s="27"/>
      <c r="S2215" s="27"/>
      <c r="T2215" s="27"/>
      <c r="U2215" s="27"/>
      <c r="V2215" s="27"/>
      <c r="W2215" s="27"/>
      <c r="X2215" s="27"/>
      <c r="Y2215" s="27"/>
      <c r="Z2215" s="27"/>
      <c r="AA2215" s="27"/>
      <c r="AB2215" s="27"/>
      <c r="AC2215" s="27"/>
      <c r="AD2215" s="27"/>
      <c r="AI2215">
        <f t="shared" si="894"/>
        <v>0</v>
      </c>
      <c r="AJ2215">
        <f t="shared" si="895"/>
        <v>0</v>
      </c>
      <c r="AK2215">
        <f t="shared" si="896"/>
        <v>0</v>
      </c>
      <c r="AL2215">
        <f t="shared" si="879"/>
        <v>0</v>
      </c>
      <c r="AM2215">
        <f t="shared" si="880"/>
        <v>0</v>
      </c>
      <c r="AN2215">
        <f t="shared" si="881"/>
        <v>0</v>
      </c>
      <c r="AO2215">
        <f t="shared" si="882"/>
        <v>0</v>
      </c>
      <c r="AP2215">
        <f t="shared" si="883"/>
        <v>0</v>
      </c>
      <c r="AQ2215">
        <f t="shared" si="884"/>
        <v>0</v>
      </c>
      <c r="AR2215">
        <f t="shared" si="885"/>
        <v>0</v>
      </c>
      <c r="AS2215">
        <f t="shared" si="886"/>
        <v>0</v>
      </c>
      <c r="AT2215">
        <f t="shared" si="887"/>
        <v>0</v>
      </c>
      <c r="AU2215">
        <f t="shared" si="888"/>
        <v>0</v>
      </c>
      <c r="AV2215">
        <f t="shared" si="889"/>
        <v>0</v>
      </c>
      <c r="AW2215">
        <f t="shared" si="890"/>
        <v>0</v>
      </c>
      <c r="AX2215">
        <f t="shared" si="891"/>
        <v>0</v>
      </c>
      <c r="AY2215">
        <f t="shared" si="892"/>
        <v>0</v>
      </c>
      <c r="AZ2215">
        <f t="shared" si="893"/>
        <v>0</v>
      </c>
    </row>
    <row r="2216" spans="1:52" ht="15" customHeight="1">
      <c r="A2216" s="245"/>
      <c r="B2216" s="9"/>
      <c r="C2216" s="132" t="s">
        <v>835</v>
      </c>
      <c r="D2216" s="389" t="str">
        <f t="shared" si="897"/>
        <v/>
      </c>
      <c r="E2216" s="390"/>
      <c r="F2216" s="391"/>
      <c r="G2216" s="480" t="str">
        <f t="shared" si="898"/>
        <v/>
      </c>
      <c r="H2216" s="481"/>
      <c r="I2216" s="481"/>
      <c r="J2216" s="481"/>
      <c r="K2216" s="481"/>
      <c r="L2216" s="482"/>
      <c r="M2216" s="27"/>
      <c r="N2216" s="27"/>
      <c r="O2216" s="27"/>
      <c r="P2216" s="27"/>
      <c r="Q2216" s="27"/>
      <c r="R2216" s="27"/>
      <c r="S2216" s="27"/>
      <c r="T2216" s="27"/>
      <c r="U2216" s="27"/>
      <c r="V2216" s="27"/>
      <c r="W2216" s="27"/>
      <c r="X2216" s="27"/>
      <c r="Y2216" s="27"/>
      <c r="Z2216" s="27"/>
      <c r="AA2216" s="27"/>
      <c r="AB2216" s="27"/>
      <c r="AC2216" s="27"/>
      <c r="AD2216" s="27"/>
      <c r="AI2216">
        <f t="shared" si="894"/>
        <v>0</v>
      </c>
      <c r="AJ2216">
        <f t="shared" si="895"/>
        <v>0</v>
      </c>
      <c r="AK2216">
        <f t="shared" si="896"/>
        <v>0</v>
      </c>
      <c r="AL2216">
        <f t="shared" si="879"/>
        <v>0</v>
      </c>
      <c r="AM2216">
        <f t="shared" si="880"/>
        <v>0</v>
      </c>
      <c r="AN2216">
        <f t="shared" si="881"/>
        <v>0</v>
      </c>
      <c r="AO2216">
        <f t="shared" si="882"/>
        <v>0</v>
      </c>
      <c r="AP2216">
        <f t="shared" si="883"/>
        <v>0</v>
      </c>
      <c r="AQ2216">
        <f t="shared" si="884"/>
        <v>0</v>
      </c>
      <c r="AR2216">
        <f t="shared" si="885"/>
        <v>0</v>
      </c>
      <c r="AS2216">
        <f t="shared" si="886"/>
        <v>0</v>
      </c>
      <c r="AT2216">
        <f t="shared" si="887"/>
        <v>0</v>
      </c>
      <c r="AU2216">
        <f t="shared" si="888"/>
        <v>0</v>
      </c>
      <c r="AV2216">
        <f t="shared" si="889"/>
        <v>0</v>
      </c>
      <c r="AW2216">
        <f t="shared" si="890"/>
        <v>0</v>
      </c>
      <c r="AX2216">
        <f t="shared" si="891"/>
        <v>0</v>
      </c>
      <c r="AY2216">
        <f t="shared" si="892"/>
        <v>0</v>
      </c>
      <c r="AZ2216">
        <f t="shared" si="893"/>
        <v>0</v>
      </c>
    </row>
    <row r="2217" spans="1:52" ht="15" customHeight="1">
      <c r="A2217" s="245"/>
      <c r="B2217" s="9"/>
      <c r="C2217" s="132" t="s">
        <v>836</v>
      </c>
      <c r="D2217" s="389" t="str">
        <f t="shared" si="897"/>
        <v/>
      </c>
      <c r="E2217" s="390"/>
      <c r="F2217" s="391"/>
      <c r="G2217" s="480" t="str">
        <f t="shared" si="898"/>
        <v/>
      </c>
      <c r="H2217" s="481"/>
      <c r="I2217" s="481"/>
      <c r="J2217" s="481"/>
      <c r="K2217" s="481"/>
      <c r="L2217" s="482"/>
      <c r="M2217" s="27"/>
      <c r="N2217" s="27"/>
      <c r="O2217" s="27"/>
      <c r="P2217" s="27"/>
      <c r="Q2217" s="27"/>
      <c r="R2217" s="27"/>
      <c r="S2217" s="27"/>
      <c r="T2217" s="27"/>
      <c r="U2217" s="27"/>
      <c r="V2217" s="27"/>
      <c r="W2217" s="27"/>
      <c r="X2217" s="27"/>
      <c r="Y2217" s="27"/>
      <c r="Z2217" s="27"/>
      <c r="AA2217" s="27"/>
      <c r="AB2217" s="27"/>
      <c r="AC2217" s="27"/>
      <c r="AD2217" s="27"/>
      <c r="AI2217">
        <f t="shared" si="894"/>
        <v>0</v>
      </c>
      <c r="AJ2217">
        <f t="shared" si="895"/>
        <v>0</v>
      </c>
      <c r="AK2217">
        <f t="shared" si="896"/>
        <v>0</v>
      </c>
      <c r="AL2217">
        <f t="shared" si="879"/>
        <v>0</v>
      </c>
      <c r="AM2217">
        <f t="shared" si="880"/>
        <v>0</v>
      </c>
      <c r="AN2217">
        <f t="shared" si="881"/>
        <v>0</v>
      </c>
      <c r="AO2217">
        <f t="shared" si="882"/>
        <v>0</v>
      </c>
      <c r="AP2217">
        <f t="shared" si="883"/>
        <v>0</v>
      </c>
      <c r="AQ2217">
        <f t="shared" si="884"/>
        <v>0</v>
      </c>
      <c r="AR2217">
        <f t="shared" si="885"/>
        <v>0</v>
      </c>
      <c r="AS2217">
        <f t="shared" si="886"/>
        <v>0</v>
      </c>
      <c r="AT2217">
        <f t="shared" si="887"/>
        <v>0</v>
      </c>
      <c r="AU2217">
        <f t="shared" si="888"/>
        <v>0</v>
      </c>
      <c r="AV2217">
        <f t="shared" si="889"/>
        <v>0</v>
      </c>
      <c r="AW2217">
        <f t="shared" si="890"/>
        <v>0</v>
      </c>
      <c r="AX2217">
        <f t="shared" si="891"/>
        <v>0</v>
      </c>
      <c r="AY2217">
        <f t="shared" si="892"/>
        <v>0</v>
      </c>
      <c r="AZ2217">
        <f t="shared" si="893"/>
        <v>0</v>
      </c>
    </row>
    <row r="2218" spans="1:52" ht="15" customHeight="1">
      <c r="A2218" s="245"/>
      <c r="B2218" s="9"/>
      <c r="C2218" s="132" t="s">
        <v>837</v>
      </c>
      <c r="D2218" s="389" t="str">
        <f t="shared" si="897"/>
        <v/>
      </c>
      <c r="E2218" s="390"/>
      <c r="F2218" s="391"/>
      <c r="G2218" s="480" t="str">
        <f t="shared" si="898"/>
        <v/>
      </c>
      <c r="H2218" s="481"/>
      <c r="I2218" s="481"/>
      <c r="J2218" s="481"/>
      <c r="K2218" s="481"/>
      <c r="L2218" s="482"/>
      <c r="M2218" s="27"/>
      <c r="N2218" s="27"/>
      <c r="O2218" s="27"/>
      <c r="P2218" s="27"/>
      <c r="Q2218" s="27"/>
      <c r="R2218" s="27"/>
      <c r="S2218" s="27"/>
      <c r="T2218" s="27"/>
      <c r="U2218" s="27"/>
      <c r="V2218" s="27"/>
      <c r="W2218" s="27"/>
      <c r="X2218" s="27"/>
      <c r="Y2218" s="27"/>
      <c r="Z2218" s="27"/>
      <c r="AA2218" s="27"/>
      <c r="AB2218" s="27"/>
      <c r="AC2218" s="27"/>
      <c r="AD2218" s="27"/>
      <c r="AI2218">
        <f t="shared" si="894"/>
        <v>0</v>
      </c>
      <c r="AJ2218">
        <f t="shared" si="895"/>
        <v>0</v>
      </c>
      <c r="AK2218">
        <f t="shared" si="896"/>
        <v>0</v>
      </c>
      <c r="AL2218">
        <f t="shared" si="879"/>
        <v>0</v>
      </c>
      <c r="AM2218">
        <f t="shared" si="880"/>
        <v>0</v>
      </c>
      <c r="AN2218">
        <f t="shared" si="881"/>
        <v>0</v>
      </c>
      <c r="AO2218">
        <f t="shared" si="882"/>
        <v>0</v>
      </c>
      <c r="AP2218">
        <f t="shared" si="883"/>
        <v>0</v>
      </c>
      <c r="AQ2218">
        <f t="shared" si="884"/>
        <v>0</v>
      </c>
      <c r="AR2218">
        <f t="shared" si="885"/>
        <v>0</v>
      </c>
      <c r="AS2218">
        <f t="shared" si="886"/>
        <v>0</v>
      </c>
      <c r="AT2218">
        <f t="shared" si="887"/>
        <v>0</v>
      </c>
      <c r="AU2218">
        <f t="shared" si="888"/>
        <v>0</v>
      </c>
      <c r="AV2218">
        <f t="shared" si="889"/>
        <v>0</v>
      </c>
      <c r="AW2218">
        <f t="shared" si="890"/>
        <v>0</v>
      </c>
      <c r="AX2218">
        <f t="shared" si="891"/>
        <v>0</v>
      </c>
      <c r="AY2218">
        <f t="shared" si="892"/>
        <v>0</v>
      </c>
      <c r="AZ2218">
        <f t="shared" si="893"/>
        <v>0</v>
      </c>
    </row>
    <row r="2219" spans="1:52" ht="15" customHeight="1">
      <c r="A2219" s="245"/>
      <c r="B2219" s="9"/>
      <c r="C2219" s="132" t="s">
        <v>838</v>
      </c>
      <c r="D2219" s="389" t="str">
        <f t="shared" si="897"/>
        <v/>
      </c>
      <c r="E2219" s="390"/>
      <c r="F2219" s="391"/>
      <c r="G2219" s="480" t="str">
        <f t="shared" si="898"/>
        <v/>
      </c>
      <c r="H2219" s="481"/>
      <c r="I2219" s="481"/>
      <c r="J2219" s="481"/>
      <c r="K2219" s="481"/>
      <c r="L2219" s="482"/>
      <c r="M2219" s="27"/>
      <c r="N2219" s="27"/>
      <c r="O2219" s="27"/>
      <c r="P2219" s="27"/>
      <c r="Q2219" s="27"/>
      <c r="R2219" s="27"/>
      <c r="S2219" s="27"/>
      <c r="T2219" s="27"/>
      <c r="U2219" s="27"/>
      <c r="V2219" s="27"/>
      <c r="W2219" s="27"/>
      <c r="X2219" s="27"/>
      <c r="Y2219" s="27"/>
      <c r="Z2219" s="27"/>
      <c r="AA2219" s="27"/>
      <c r="AB2219" s="27"/>
      <c r="AC2219" s="27"/>
      <c r="AD2219" s="27"/>
      <c r="AI2219">
        <f t="shared" si="894"/>
        <v>0</v>
      </c>
      <c r="AJ2219">
        <f t="shared" si="895"/>
        <v>0</v>
      </c>
      <c r="AK2219">
        <f t="shared" si="896"/>
        <v>0</v>
      </c>
      <c r="AL2219">
        <f t="shared" si="879"/>
        <v>0</v>
      </c>
      <c r="AM2219">
        <f t="shared" si="880"/>
        <v>0</v>
      </c>
      <c r="AN2219">
        <f t="shared" si="881"/>
        <v>0</v>
      </c>
      <c r="AO2219">
        <f t="shared" si="882"/>
        <v>0</v>
      </c>
      <c r="AP2219">
        <f t="shared" si="883"/>
        <v>0</v>
      </c>
      <c r="AQ2219">
        <f t="shared" si="884"/>
        <v>0</v>
      </c>
      <c r="AR2219">
        <f t="shared" si="885"/>
        <v>0</v>
      </c>
      <c r="AS2219">
        <f t="shared" si="886"/>
        <v>0</v>
      </c>
      <c r="AT2219">
        <f t="shared" si="887"/>
        <v>0</v>
      </c>
      <c r="AU2219">
        <f t="shared" si="888"/>
        <v>0</v>
      </c>
      <c r="AV2219">
        <f t="shared" si="889"/>
        <v>0</v>
      </c>
      <c r="AW2219">
        <f t="shared" si="890"/>
        <v>0</v>
      </c>
      <c r="AX2219">
        <f t="shared" si="891"/>
        <v>0</v>
      </c>
      <c r="AY2219">
        <f t="shared" si="892"/>
        <v>0</v>
      </c>
      <c r="AZ2219">
        <f t="shared" si="893"/>
        <v>0</v>
      </c>
    </row>
    <row r="2220" spans="1:52" ht="15" customHeight="1">
      <c r="A2220" s="245"/>
      <c r="B2220" s="9"/>
      <c r="C2220" s="132" t="s">
        <v>839</v>
      </c>
      <c r="D2220" s="389" t="str">
        <f t="shared" si="897"/>
        <v/>
      </c>
      <c r="E2220" s="390"/>
      <c r="F2220" s="391"/>
      <c r="G2220" s="480" t="str">
        <f t="shared" si="898"/>
        <v/>
      </c>
      <c r="H2220" s="481"/>
      <c r="I2220" s="481"/>
      <c r="J2220" s="481"/>
      <c r="K2220" s="481"/>
      <c r="L2220" s="482"/>
      <c r="M2220" s="27"/>
      <c r="N2220" s="27"/>
      <c r="O2220" s="27"/>
      <c r="P2220" s="27"/>
      <c r="Q2220" s="27"/>
      <c r="R2220" s="27"/>
      <c r="S2220" s="27"/>
      <c r="T2220" s="27"/>
      <c r="U2220" s="27"/>
      <c r="V2220" s="27"/>
      <c r="W2220" s="27"/>
      <c r="X2220" s="27"/>
      <c r="Y2220" s="27"/>
      <c r="Z2220" s="27"/>
      <c r="AA2220" s="27"/>
      <c r="AB2220" s="27"/>
      <c r="AC2220" s="27"/>
      <c r="AD2220" s="27"/>
      <c r="AI2220">
        <f t="shared" si="894"/>
        <v>0</v>
      </c>
      <c r="AJ2220">
        <f t="shared" si="895"/>
        <v>0</v>
      </c>
      <c r="AK2220">
        <f t="shared" si="896"/>
        <v>0</v>
      </c>
      <c r="AL2220">
        <f t="shared" si="879"/>
        <v>0</v>
      </c>
      <c r="AM2220">
        <f t="shared" si="880"/>
        <v>0</v>
      </c>
      <c r="AN2220">
        <f t="shared" si="881"/>
        <v>0</v>
      </c>
      <c r="AO2220">
        <f t="shared" si="882"/>
        <v>0</v>
      </c>
      <c r="AP2220">
        <f t="shared" si="883"/>
        <v>0</v>
      </c>
      <c r="AQ2220">
        <f t="shared" si="884"/>
        <v>0</v>
      </c>
      <c r="AR2220">
        <f t="shared" si="885"/>
        <v>0</v>
      </c>
      <c r="AS2220">
        <f t="shared" si="886"/>
        <v>0</v>
      </c>
      <c r="AT2220">
        <f t="shared" si="887"/>
        <v>0</v>
      </c>
      <c r="AU2220">
        <f t="shared" si="888"/>
        <v>0</v>
      </c>
      <c r="AV2220">
        <f t="shared" si="889"/>
        <v>0</v>
      </c>
      <c r="AW2220">
        <f t="shared" si="890"/>
        <v>0</v>
      </c>
      <c r="AX2220">
        <f t="shared" si="891"/>
        <v>0</v>
      </c>
      <c r="AY2220">
        <f t="shared" si="892"/>
        <v>0</v>
      </c>
      <c r="AZ2220">
        <f t="shared" si="893"/>
        <v>0</v>
      </c>
    </row>
    <row r="2221" spans="1:52" ht="15" customHeight="1">
      <c r="A2221" s="245"/>
      <c r="B2221" s="9"/>
      <c r="C2221" s="132" t="s">
        <v>840</v>
      </c>
      <c r="D2221" s="389" t="str">
        <f t="shared" si="897"/>
        <v/>
      </c>
      <c r="E2221" s="390"/>
      <c r="F2221" s="391"/>
      <c r="G2221" s="480" t="str">
        <f t="shared" si="898"/>
        <v/>
      </c>
      <c r="H2221" s="481"/>
      <c r="I2221" s="481"/>
      <c r="J2221" s="481"/>
      <c r="K2221" s="481"/>
      <c r="L2221" s="482"/>
      <c r="M2221" s="27"/>
      <c r="N2221" s="27"/>
      <c r="O2221" s="27"/>
      <c r="P2221" s="27"/>
      <c r="Q2221" s="27"/>
      <c r="R2221" s="27"/>
      <c r="S2221" s="27"/>
      <c r="T2221" s="27"/>
      <c r="U2221" s="27"/>
      <c r="V2221" s="27"/>
      <c r="W2221" s="27"/>
      <c r="X2221" s="27"/>
      <c r="Y2221" s="27"/>
      <c r="Z2221" s="27"/>
      <c r="AA2221" s="27"/>
      <c r="AB2221" s="27"/>
      <c r="AC2221" s="27"/>
      <c r="AD2221" s="27"/>
      <c r="AI2221">
        <f t="shared" si="894"/>
        <v>0</v>
      </c>
      <c r="AJ2221">
        <f t="shared" si="895"/>
        <v>0</v>
      </c>
      <c r="AK2221">
        <f t="shared" si="896"/>
        <v>0</v>
      </c>
      <c r="AL2221">
        <f t="shared" si="879"/>
        <v>0</v>
      </c>
      <c r="AM2221">
        <f t="shared" si="880"/>
        <v>0</v>
      </c>
      <c r="AN2221">
        <f t="shared" si="881"/>
        <v>0</v>
      </c>
      <c r="AO2221">
        <f t="shared" si="882"/>
        <v>0</v>
      </c>
      <c r="AP2221">
        <f t="shared" si="883"/>
        <v>0</v>
      </c>
      <c r="AQ2221">
        <f t="shared" si="884"/>
        <v>0</v>
      </c>
      <c r="AR2221">
        <f t="shared" si="885"/>
        <v>0</v>
      </c>
      <c r="AS2221">
        <f t="shared" si="886"/>
        <v>0</v>
      </c>
      <c r="AT2221">
        <f t="shared" si="887"/>
        <v>0</v>
      </c>
      <c r="AU2221">
        <f t="shared" si="888"/>
        <v>0</v>
      </c>
      <c r="AV2221">
        <f t="shared" si="889"/>
        <v>0</v>
      </c>
      <c r="AW2221">
        <f t="shared" si="890"/>
        <v>0</v>
      </c>
      <c r="AX2221">
        <f t="shared" si="891"/>
        <v>0</v>
      </c>
      <c r="AY2221">
        <f t="shared" si="892"/>
        <v>0</v>
      </c>
      <c r="AZ2221">
        <f t="shared" si="893"/>
        <v>0</v>
      </c>
    </row>
    <row r="2222" spans="1:52" ht="15" customHeight="1">
      <c r="A2222" s="245"/>
      <c r="B2222" s="9"/>
      <c r="C2222" s="132" t="s">
        <v>841</v>
      </c>
      <c r="D2222" s="389" t="str">
        <f t="shared" si="897"/>
        <v/>
      </c>
      <c r="E2222" s="390"/>
      <c r="F2222" s="391"/>
      <c r="G2222" s="480" t="str">
        <f t="shared" si="898"/>
        <v/>
      </c>
      <c r="H2222" s="481"/>
      <c r="I2222" s="481"/>
      <c r="J2222" s="481"/>
      <c r="K2222" s="481"/>
      <c r="L2222" s="482"/>
      <c r="M2222" s="27"/>
      <c r="N2222" s="27"/>
      <c r="O2222" s="27"/>
      <c r="P2222" s="27"/>
      <c r="Q2222" s="27"/>
      <c r="R2222" s="27"/>
      <c r="S2222" s="27"/>
      <c r="T2222" s="27"/>
      <c r="U2222" s="27"/>
      <c r="V2222" s="27"/>
      <c r="W2222" s="27"/>
      <c r="X2222" s="27"/>
      <c r="Y2222" s="27"/>
      <c r="Z2222" s="27"/>
      <c r="AA2222" s="27"/>
      <c r="AB2222" s="27"/>
      <c r="AC2222" s="27"/>
      <c r="AD2222" s="27"/>
      <c r="AI2222">
        <f t="shared" si="894"/>
        <v>0</v>
      </c>
      <c r="AJ2222">
        <f t="shared" si="895"/>
        <v>0</v>
      </c>
      <c r="AK2222">
        <f t="shared" si="896"/>
        <v>0</v>
      </c>
      <c r="AL2222">
        <f t="shared" si="879"/>
        <v>0</v>
      </c>
      <c r="AM2222">
        <f t="shared" si="880"/>
        <v>0</v>
      </c>
      <c r="AN2222">
        <f t="shared" si="881"/>
        <v>0</v>
      </c>
      <c r="AO2222">
        <f t="shared" si="882"/>
        <v>0</v>
      </c>
      <c r="AP2222">
        <f t="shared" si="883"/>
        <v>0</v>
      </c>
      <c r="AQ2222">
        <f t="shared" si="884"/>
        <v>0</v>
      </c>
      <c r="AR2222">
        <f t="shared" si="885"/>
        <v>0</v>
      </c>
      <c r="AS2222">
        <f t="shared" si="886"/>
        <v>0</v>
      </c>
      <c r="AT2222">
        <f t="shared" si="887"/>
        <v>0</v>
      </c>
      <c r="AU2222">
        <f t="shared" si="888"/>
        <v>0</v>
      </c>
      <c r="AV2222">
        <f t="shared" si="889"/>
        <v>0</v>
      </c>
      <c r="AW2222">
        <f t="shared" si="890"/>
        <v>0</v>
      </c>
      <c r="AX2222">
        <f t="shared" si="891"/>
        <v>0</v>
      </c>
      <c r="AY2222">
        <f t="shared" si="892"/>
        <v>0</v>
      </c>
      <c r="AZ2222">
        <f t="shared" si="893"/>
        <v>0</v>
      </c>
    </row>
    <row r="2223" spans="1:52" ht="15" customHeight="1">
      <c r="A2223" s="245"/>
      <c r="B2223" s="9"/>
      <c r="C2223" s="132" t="s">
        <v>842</v>
      </c>
      <c r="D2223" s="389" t="str">
        <f t="shared" si="897"/>
        <v/>
      </c>
      <c r="E2223" s="390"/>
      <c r="F2223" s="391"/>
      <c r="G2223" s="480" t="str">
        <f t="shared" si="898"/>
        <v/>
      </c>
      <c r="H2223" s="481"/>
      <c r="I2223" s="481"/>
      <c r="J2223" s="481"/>
      <c r="K2223" s="481"/>
      <c r="L2223" s="482"/>
      <c r="M2223" s="27"/>
      <c r="N2223" s="27"/>
      <c r="O2223" s="27"/>
      <c r="P2223" s="27"/>
      <c r="Q2223" s="27"/>
      <c r="R2223" s="27"/>
      <c r="S2223" s="27"/>
      <c r="T2223" s="27"/>
      <c r="U2223" s="27"/>
      <c r="V2223" s="27"/>
      <c r="W2223" s="27"/>
      <c r="X2223" s="27"/>
      <c r="Y2223" s="27"/>
      <c r="Z2223" s="27"/>
      <c r="AA2223" s="27"/>
      <c r="AB2223" s="27"/>
      <c r="AC2223" s="27"/>
      <c r="AD2223" s="27"/>
      <c r="AI2223">
        <f t="shared" si="894"/>
        <v>0</v>
      </c>
      <c r="AJ2223">
        <f t="shared" si="895"/>
        <v>0</v>
      </c>
      <c r="AK2223">
        <f t="shared" si="896"/>
        <v>0</v>
      </c>
      <c r="AL2223">
        <f t="shared" si="879"/>
        <v>0</v>
      </c>
      <c r="AM2223">
        <f t="shared" si="880"/>
        <v>0</v>
      </c>
      <c r="AN2223">
        <f t="shared" si="881"/>
        <v>0</v>
      </c>
      <c r="AO2223">
        <f t="shared" si="882"/>
        <v>0</v>
      </c>
      <c r="AP2223">
        <f t="shared" si="883"/>
        <v>0</v>
      </c>
      <c r="AQ2223">
        <f t="shared" si="884"/>
        <v>0</v>
      </c>
      <c r="AR2223">
        <f t="shared" si="885"/>
        <v>0</v>
      </c>
      <c r="AS2223">
        <f t="shared" si="886"/>
        <v>0</v>
      </c>
      <c r="AT2223">
        <f t="shared" si="887"/>
        <v>0</v>
      </c>
      <c r="AU2223">
        <f t="shared" si="888"/>
        <v>0</v>
      </c>
      <c r="AV2223">
        <f t="shared" si="889"/>
        <v>0</v>
      </c>
      <c r="AW2223">
        <f t="shared" si="890"/>
        <v>0</v>
      </c>
      <c r="AX2223">
        <f t="shared" si="891"/>
        <v>0</v>
      </c>
      <c r="AY2223">
        <f t="shared" si="892"/>
        <v>0</v>
      </c>
      <c r="AZ2223">
        <f t="shared" si="893"/>
        <v>0</v>
      </c>
    </row>
    <row r="2224" spans="1:52" ht="15" customHeight="1">
      <c r="A2224" s="245"/>
      <c r="B2224" s="9"/>
      <c r="C2224" s="132" t="s">
        <v>843</v>
      </c>
      <c r="D2224" s="389" t="str">
        <f t="shared" si="897"/>
        <v/>
      </c>
      <c r="E2224" s="390"/>
      <c r="F2224" s="391"/>
      <c r="G2224" s="480" t="str">
        <f t="shared" si="898"/>
        <v/>
      </c>
      <c r="H2224" s="481"/>
      <c r="I2224" s="481"/>
      <c r="J2224" s="481"/>
      <c r="K2224" s="481"/>
      <c r="L2224" s="482"/>
      <c r="M2224" s="27"/>
      <c r="N2224" s="27"/>
      <c r="O2224" s="27"/>
      <c r="P2224" s="27"/>
      <c r="Q2224" s="27"/>
      <c r="R2224" s="27"/>
      <c r="S2224" s="27"/>
      <c r="T2224" s="27"/>
      <c r="U2224" s="27"/>
      <c r="V2224" s="27"/>
      <c r="W2224" s="27"/>
      <c r="X2224" s="27"/>
      <c r="Y2224" s="27"/>
      <c r="Z2224" s="27"/>
      <c r="AA2224" s="27"/>
      <c r="AB2224" s="27"/>
      <c r="AC2224" s="27"/>
      <c r="AD2224" s="27"/>
      <c r="AI2224">
        <f t="shared" si="894"/>
        <v>0</v>
      </c>
      <c r="AJ2224">
        <f t="shared" si="895"/>
        <v>0</v>
      </c>
      <c r="AK2224">
        <f t="shared" si="896"/>
        <v>0</v>
      </c>
      <c r="AL2224">
        <f t="shared" si="879"/>
        <v>0</v>
      </c>
      <c r="AM2224">
        <f t="shared" si="880"/>
        <v>0</v>
      </c>
      <c r="AN2224">
        <f t="shared" si="881"/>
        <v>0</v>
      </c>
      <c r="AO2224">
        <f t="shared" si="882"/>
        <v>0</v>
      </c>
      <c r="AP2224">
        <f t="shared" si="883"/>
        <v>0</v>
      </c>
      <c r="AQ2224">
        <f t="shared" si="884"/>
        <v>0</v>
      </c>
      <c r="AR2224">
        <f t="shared" si="885"/>
        <v>0</v>
      </c>
      <c r="AS2224">
        <f t="shared" si="886"/>
        <v>0</v>
      </c>
      <c r="AT2224">
        <f t="shared" si="887"/>
        <v>0</v>
      </c>
      <c r="AU2224">
        <f t="shared" si="888"/>
        <v>0</v>
      </c>
      <c r="AV2224">
        <f t="shared" si="889"/>
        <v>0</v>
      </c>
      <c r="AW2224">
        <f t="shared" si="890"/>
        <v>0</v>
      </c>
      <c r="AX2224">
        <f t="shared" si="891"/>
        <v>0</v>
      </c>
      <c r="AY2224">
        <f t="shared" si="892"/>
        <v>0</v>
      </c>
      <c r="AZ2224">
        <f t="shared" si="893"/>
        <v>0</v>
      </c>
    </row>
    <row r="2225" spans="1:52" ht="15" customHeight="1">
      <c r="A2225" s="245"/>
      <c r="B2225" s="9"/>
      <c r="C2225" s="132" t="s">
        <v>844</v>
      </c>
      <c r="D2225" s="389" t="str">
        <f t="shared" si="897"/>
        <v/>
      </c>
      <c r="E2225" s="390"/>
      <c r="F2225" s="391"/>
      <c r="G2225" s="480" t="str">
        <f t="shared" si="898"/>
        <v/>
      </c>
      <c r="H2225" s="481"/>
      <c r="I2225" s="481"/>
      <c r="J2225" s="481"/>
      <c r="K2225" s="481"/>
      <c r="L2225" s="482"/>
      <c r="M2225" s="27"/>
      <c r="N2225" s="27"/>
      <c r="O2225" s="27"/>
      <c r="P2225" s="27"/>
      <c r="Q2225" s="27"/>
      <c r="R2225" s="27"/>
      <c r="S2225" s="27"/>
      <c r="T2225" s="27"/>
      <c r="U2225" s="27"/>
      <c r="V2225" s="27"/>
      <c r="W2225" s="27"/>
      <c r="X2225" s="27"/>
      <c r="Y2225" s="27"/>
      <c r="Z2225" s="27"/>
      <c r="AA2225" s="27"/>
      <c r="AB2225" s="27"/>
      <c r="AC2225" s="27"/>
      <c r="AD2225" s="27"/>
      <c r="AI2225">
        <f t="shared" si="894"/>
        <v>0</v>
      </c>
      <c r="AJ2225">
        <f t="shared" si="895"/>
        <v>0</v>
      </c>
      <c r="AK2225">
        <f t="shared" si="896"/>
        <v>0</v>
      </c>
      <c r="AL2225">
        <f t="shared" si="879"/>
        <v>0</v>
      </c>
      <c r="AM2225">
        <f t="shared" si="880"/>
        <v>0</v>
      </c>
      <c r="AN2225">
        <f t="shared" si="881"/>
        <v>0</v>
      </c>
      <c r="AO2225">
        <f t="shared" si="882"/>
        <v>0</v>
      </c>
      <c r="AP2225">
        <f t="shared" si="883"/>
        <v>0</v>
      </c>
      <c r="AQ2225">
        <f t="shared" si="884"/>
        <v>0</v>
      </c>
      <c r="AR2225">
        <f t="shared" si="885"/>
        <v>0</v>
      </c>
      <c r="AS2225">
        <f t="shared" si="886"/>
        <v>0</v>
      </c>
      <c r="AT2225">
        <f t="shared" si="887"/>
        <v>0</v>
      </c>
      <c r="AU2225">
        <f t="shared" si="888"/>
        <v>0</v>
      </c>
      <c r="AV2225">
        <f t="shared" si="889"/>
        <v>0</v>
      </c>
      <c r="AW2225">
        <f t="shared" si="890"/>
        <v>0</v>
      </c>
      <c r="AX2225">
        <f t="shared" si="891"/>
        <v>0</v>
      </c>
      <c r="AY2225">
        <f t="shared" si="892"/>
        <v>0</v>
      </c>
      <c r="AZ2225">
        <f t="shared" si="893"/>
        <v>0</v>
      </c>
    </row>
    <row r="2226" spans="1:52" ht="15" customHeight="1">
      <c r="A2226" s="245"/>
      <c r="B2226" s="9"/>
      <c r="C2226" s="132" t="s">
        <v>845</v>
      </c>
      <c r="D2226" s="389" t="str">
        <f t="shared" si="897"/>
        <v/>
      </c>
      <c r="E2226" s="390"/>
      <c r="F2226" s="391"/>
      <c r="G2226" s="480" t="str">
        <f t="shared" si="898"/>
        <v/>
      </c>
      <c r="H2226" s="481"/>
      <c r="I2226" s="481"/>
      <c r="J2226" s="481"/>
      <c r="K2226" s="481"/>
      <c r="L2226" s="482"/>
      <c r="M2226" s="27"/>
      <c r="N2226" s="27"/>
      <c r="O2226" s="27"/>
      <c r="P2226" s="27"/>
      <c r="Q2226" s="27"/>
      <c r="R2226" s="27"/>
      <c r="S2226" s="27"/>
      <c r="T2226" s="27"/>
      <c r="U2226" s="27"/>
      <c r="V2226" s="27"/>
      <c r="W2226" s="27"/>
      <c r="X2226" s="27"/>
      <c r="Y2226" s="27"/>
      <c r="Z2226" s="27"/>
      <c r="AA2226" s="27"/>
      <c r="AB2226" s="27"/>
      <c r="AC2226" s="27"/>
      <c r="AD2226" s="27"/>
      <c r="AI2226">
        <f t="shared" si="894"/>
        <v>0</v>
      </c>
      <c r="AJ2226">
        <f t="shared" si="895"/>
        <v>0</v>
      </c>
      <c r="AK2226">
        <f t="shared" si="896"/>
        <v>0</v>
      </c>
      <c r="AL2226">
        <f t="shared" si="879"/>
        <v>0</v>
      </c>
      <c r="AM2226">
        <f t="shared" si="880"/>
        <v>0</v>
      </c>
      <c r="AN2226">
        <f t="shared" si="881"/>
        <v>0</v>
      </c>
      <c r="AO2226">
        <f t="shared" si="882"/>
        <v>0</v>
      </c>
      <c r="AP2226">
        <f t="shared" si="883"/>
        <v>0</v>
      </c>
      <c r="AQ2226">
        <f t="shared" si="884"/>
        <v>0</v>
      </c>
      <c r="AR2226">
        <f t="shared" si="885"/>
        <v>0</v>
      </c>
      <c r="AS2226">
        <f t="shared" si="886"/>
        <v>0</v>
      </c>
      <c r="AT2226">
        <f t="shared" si="887"/>
        <v>0</v>
      </c>
      <c r="AU2226">
        <f t="shared" si="888"/>
        <v>0</v>
      </c>
      <c r="AV2226">
        <f t="shared" si="889"/>
        <v>0</v>
      </c>
      <c r="AW2226">
        <f t="shared" si="890"/>
        <v>0</v>
      </c>
      <c r="AX2226">
        <f t="shared" si="891"/>
        <v>0</v>
      </c>
      <c r="AY2226">
        <f t="shared" si="892"/>
        <v>0</v>
      </c>
      <c r="AZ2226">
        <f t="shared" si="893"/>
        <v>0</v>
      </c>
    </row>
    <row r="2227" spans="1:52" ht="15" customHeight="1">
      <c r="A2227" s="245"/>
      <c r="B2227" s="9"/>
      <c r="C2227" s="132" t="s">
        <v>846</v>
      </c>
      <c r="D2227" s="389" t="str">
        <f t="shared" si="897"/>
        <v/>
      </c>
      <c r="E2227" s="390"/>
      <c r="F2227" s="391"/>
      <c r="G2227" s="480" t="str">
        <f t="shared" si="898"/>
        <v/>
      </c>
      <c r="H2227" s="481"/>
      <c r="I2227" s="481"/>
      <c r="J2227" s="481"/>
      <c r="K2227" s="481"/>
      <c r="L2227" s="482"/>
      <c r="M2227" s="27"/>
      <c r="N2227" s="27"/>
      <c r="O2227" s="27"/>
      <c r="P2227" s="27"/>
      <c r="Q2227" s="27"/>
      <c r="R2227" s="27"/>
      <c r="S2227" s="27"/>
      <c r="T2227" s="27"/>
      <c r="U2227" s="27"/>
      <c r="V2227" s="27"/>
      <c r="W2227" s="27"/>
      <c r="X2227" s="27"/>
      <c r="Y2227" s="27"/>
      <c r="Z2227" s="27"/>
      <c r="AA2227" s="27"/>
      <c r="AB2227" s="27"/>
      <c r="AC2227" s="27"/>
      <c r="AD2227" s="27"/>
      <c r="AI2227">
        <f t="shared" si="894"/>
        <v>0</v>
      </c>
      <c r="AJ2227">
        <f t="shared" si="895"/>
        <v>0</v>
      </c>
      <c r="AK2227">
        <f t="shared" si="896"/>
        <v>0</v>
      </c>
      <c r="AL2227">
        <f t="shared" si="879"/>
        <v>0</v>
      </c>
      <c r="AM2227">
        <f t="shared" si="880"/>
        <v>0</v>
      </c>
      <c r="AN2227">
        <f t="shared" si="881"/>
        <v>0</v>
      </c>
      <c r="AO2227">
        <f t="shared" si="882"/>
        <v>0</v>
      </c>
      <c r="AP2227">
        <f t="shared" si="883"/>
        <v>0</v>
      </c>
      <c r="AQ2227">
        <f t="shared" si="884"/>
        <v>0</v>
      </c>
      <c r="AR2227">
        <f t="shared" si="885"/>
        <v>0</v>
      </c>
      <c r="AS2227">
        <f t="shared" si="886"/>
        <v>0</v>
      </c>
      <c r="AT2227">
        <f t="shared" si="887"/>
        <v>0</v>
      </c>
      <c r="AU2227">
        <f t="shared" si="888"/>
        <v>0</v>
      </c>
      <c r="AV2227">
        <f t="shared" si="889"/>
        <v>0</v>
      </c>
      <c r="AW2227">
        <f t="shared" si="890"/>
        <v>0</v>
      </c>
      <c r="AX2227">
        <f t="shared" si="891"/>
        <v>0</v>
      </c>
      <c r="AY2227">
        <f t="shared" si="892"/>
        <v>0</v>
      </c>
      <c r="AZ2227">
        <f t="shared" si="893"/>
        <v>0</v>
      </c>
    </row>
    <row r="2228" spans="1:52" ht="15" customHeight="1">
      <c r="A2228" s="245"/>
      <c r="B2228" s="9"/>
      <c r="C2228" s="132" t="s">
        <v>847</v>
      </c>
      <c r="D2228" s="389" t="str">
        <f t="shared" si="897"/>
        <v/>
      </c>
      <c r="E2228" s="390"/>
      <c r="F2228" s="391"/>
      <c r="G2228" s="480" t="str">
        <f t="shared" si="898"/>
        <v/>
      </c>
      <c r="H2228" s="481"/>
      <c r="I2228" s="481"/>
      <c r="J2228" s="481"/>
      <c r="K2228" s="481"/>
      <c r="L2228" s="482"/>
      <c r="M2228" s="27"/>
      <c r="N2228" s="27"/>
      <c r="O2228" s="27"/>
      <c r="P2228" s="27"/>
      <c r="Q2228" s="27"/>
      <c r="R2228" s="27"/>
      <c r="S2228" s="27"/>
      <c r="T2228" s="27"/>
      <c r="U2228" s="27"/>
      <c r="V2228" s="27"/>
      <c r="W2228" s="27"/>
      <c r="X2228" s="27"/>
      <c r="Y2228" s="27"/>
      <c r="Z2228" s="27"/>
      <c r="AA2228" s="27"/>
      <c r="AB2228" s="27"/>
      <c r="AC2228" s="27"/>
      <c r="AD2228" s="27"/>
      <c r="AI2228">
        <f t="shared" si="894"/>
        <v>0</v>
      </c>
      <c r="AJ2228">
        <f t="shared" si="895"/>
        <v>0</v>
      </c>
      <c r="AK2228">
        <f t="shared" si="896"/>
        <v>0</v>
      </c>
      <c r="AL2228">
        <f t="shared" si="879"/>
        <v>0</v>
      </c>
      <c r="AM2228">
        <f t="shared" si="880"/>
        <v>0</v>
      </c>
      <c r="AN2228">
        <f t="shared" si="881"/>
        <v>0</v>
      </c>
      <c r="AO2228">
        <f t="shared" si="882"/>
        <v>0</v>
      </c>
      <c r="AP2228">
        <f t="shared" si="883"/>
        <v>0</v>
      </c>
      <c r="AQ2228">
        <f t="shared" si="884"/>
        <v>0</v>
      </c>
      <c r="AR2228">
        <f t="shared" si="885"/>
        <v>0</v>
      </c>
      <c r="AS2228">
        <f t="shared" si="886"/>
        <v>0</v>
      </c>
      <c r="AT2228">
        <f t="shared" si="887"/>
        <v>0</v>
      </c>
      <c r="AU2228">
        <f t="shared" si="888"/>
        <v>0</v>
      </c>
      <c r="AV2228">
        <f t="shared" si="889"/>
        <v>0</v>
      </c>
      <c r="AW2228">
        <f t="shared" si="890"/>
        <v>0</v>
      </c>
      <c r="AX2228">
        <f t="shared" si="891"/>
        <v>0</v>
      </c>
      <c r="AY2228">
        <f t="shared" si="892"/>
        <v>0</v>
      </c>
      <c r="AZ2228">
        <f t="shared" si="893"/>
        <v>0</v>
      </c>
    </row>
    <row r="2229" spans="1:52" ht="15" customHeight="1">
      <c r="A2229" s="245"/>
      <c r="B2229" s="9"/>
      <c r="C2229" s="132" t="s">
        <v>848</v>
      </c>
      <c r="D2229" s="389" t="str">
        <f t="shared" si="897"/>
        <v/>
      </c>
      <c r="E2229" s="390"/>
      <c r="F2229" s="391"/>
      <c r="G2229" s="480" t="str">
        <f t="shared" si="898"/>
        <v/>
      </c>
      <c r="H2229" s="481"/>
      <c r="I2229" s="481"/>
      <c r="J2229" s="481"/>
      <c r="K2229" s="481"/>
      <c r="L2229" s="482"/>
      <c r="M2229" s="27"/>
      <c r="N2229" s="27"/>
      <c r="O2229" s="27"/>
      <c r="P2229" s="27"/>
      <c r="Q2229" s="27"/>
      <c r="R2229" s="27"/>
      <c r="S2229" s="27"/>
      <c r="T2229" s="27"/>
      <c r="U2229" s="27"/>
      <c r="V2229" s="27"/>
      <c r="W2229" s="27"/>
      <c r="X2229" s="27"/>
      <c r="Y2229" s="27"/>
      <c r="Z2229" s="27"/>
      <c r="AA2229" s="27"/>
      <c r="AB2229" s="27"/>
      <c r="AC2229" s="27"/>
      <c r="AD2229" s="27"/>
      <c r="AI2229">
        <f t="shared" si="894"/>
        <v>0</v>
      </c>
      <c r="AJ2229">
        <f t="shared" si="895"/>
        <v>0</v>
      </c>
      <c r="AK2229">
        <f t="shared" si="896"/>
        <v>0</v>
      </c>
      <c r="AL2229">
        <f t="shared" si="879"/>
        <v>0</v>
      </c>
      <c r="AM2229">
        <f t="shared" si="880"/>
        <v>0</v>
      </c>
      <c r="AN2229">
        <f t="shared" si="881"/>
        <v>0</v>
      </c>
      <c r="AO2229">
        <f t="shared" si="882"/>
        <v>0</v>
      </c>
      <c r="AP2229">
        <f t="shared" si="883"/>
        <v>0</v>
      </c>
      <c r="AQ2229">
        <f t="shared" si="884"/>
        <v>0</v>
      </c>
      <c r="AR2229">
        <f t="shared" si="885"/>
        <v>0</v>
      </c>
      <c r="AS2229">
        <f t="shared" si="886"/>
        <v>0</v>
      </c>
      <c r="AT2229">
        <f t="shared" si="887"/>
        <v>0</v>
      </c>
      <c r="AU2229">
        <f t="shared" si="888"/>
        <v>0</v>
      </c>
      <c r="AV2229">
        <f t="shared" si="889"/>
        <v>0</v>
      </c>
      <c r="AW2229">
        <f t="shared" si="890"/>
        <v>0</v>
      </c>
      <c r="AX2229">
        <f t="shared" si="891"/>
        <v>0</v>
      </c>
      <c r="AY2229">
        <f t="shared" si="892"/>
        <v>0</v>
      </c>
      <c r="AZ2229">
        <f t="shared" si="893"/>
        <v>0</v>
      </c>
    </row>
    <row r="2230" spans="1:52" ht="15" customHeight="1">
      <c r="A2230" s="245"/>
      <c r="B2230" s="9"/>
      <c r="C2230" s="132" t="s">
        <v>849</v>
      </c>
      <c r="D2230" s="389" t="str">
        <f t="shared" si="897"/>
        <v/>
      </c>
      <c r="E2230" s="390"/>
      <c r="F2230" s="391"/>
      <c r="G2230" s="480" t="str">
        <f t="shared" si="898"/>
        <v/>
      </c>
      <c r="H2230" s="481"/>
      <c r="I2230" s="481"/>
      <c r="J2230" s="481"/>
      <c r="K2230" s="481"/>
      <c r="L2230" s="482"/>
      <c r="M2230" s="27"/>
      <c r="N2230" s="27"/>
      <c r="O2230" s="27"/>
      <c r="P2230" s="27"/>
      <c r="Q2230" s="27"/>
      <c r="R2230" s="27"/>
      <c r="S2230" s="27"/>
      <c r="T2230" s="27"/>
      <c r="U2230" s="27"/>
      <c r="V2230" s="27"/>
      <c r="W2230" s="27"/>
      <c r="X2230" s="27"/>
      <c r="Y2230" s="27"/>
      <c r="Z2230" s="27"/>
      <c r="AA2230" s="27"/>
      <c r="AB2230" s="27"/>
      <c r="AC2230" s="27"/>
      <c r="AD2230" s="27"/>
      <c r="AI2230">
        <f t="shared" si="894"/>
        <v>0</v>
      </c>
      <c r="AJ2230">
        <f t="shared" si="895"/>
        <v>0</v>
      </c>
      <c r="AK2230">
        <f t="shared" si="896"/>
        <v>0</v>
      </c>
      <c r="AL2230">
        <f t="shared" si="879"/>
        <v>0</v>
      </c>
      <c r="AM2230">
        <f t="shared" si="880"/>
        <v>0</v>
      </c>
      <c r="AN2230">
        <f t="shared" si="881"/>
        <v>0</v>
      </c>
      <c r="AO2230">
        <f t="shared" si="882"/>
        <v>0</v>
      </c>
      <c r="AP2230">
        <f t="shared" si="883"/>
        <v>0</v>
      </c>
      <c r="AQ2230">
        <f t="shared" si="884"/>
        <v>0</v>
      </c>
      <c r="AR2230">
        <f t="shared" si="885"/>
        <v>0</v>
      </c>
      <c r="AS2230">
        <f t="shared" si="886"/>
        <v>0</v>
      </c>
      <c r="AT2230">
        <f t="shared" si="887"/>
        <v>0</v>
      </c>
      <c r="AU2230">
        <f t="shared" si="888"/>
        <v>0</v>
      </c>
      <c r="AV2230">
        <f t="shared" si="889"/>
        <v>0</v>
      </c>
      <c r="AW2230">
        <f t="shared" si="890"/>
        <v>0</v>
      </c>
      <c r="AX2230">
        <f t="shared" si="891"/>
        <v>0</v>
      </c>
      <c r="AY2230">
        <f t="shared" si="892"/>
        <v>0</v>
      </c>
      <c r="AZ2230">
        <f t="shared" si="893"/>
        <v>0</v>
      </c>
    </row>
    <row r="2231" spans="1:52" ht="15" customHeight="1">
      <c r="A2231" s="245"/>
      <c r="B2231" s="9"/>
      <c r="C2231" s="132" t="s">
        <v>850</v>
      </c>
      <c r="D2231" s="389" t="str">
        <f t="shared" si="897"/>
        <v/>
      </c>
      <c r="E2231" s="390"/>
      <c r="F2231" s="391"/>
      <c r="G2231" s="480" t="str">
        <f t="shared" si="898"/>
        <v/>
      </c>
      <c r="H2231" s="481"/>
      <c r="I2231" s="481"/>
      <c r="J2231" s="481"/>
      <c r="K2231" s="481"/>
      <c r="L2231" s="482"/>
      <c r="M2231" s="27"/>
      <c r="N2231" s="27"/>
      <c r="O2231" s="27"/>
      <c r="P2231" s="27"/>
      <c r="Q2231" s="27"/>
      <c r="R2231" s="27"/>
      <c r="S2231" s="27"/>
      <c r="T2231" s="27"/>
      <c r="U2231" s="27"/>
      <c r="V2231" s="27"/>
      <c r="W2231" s="27"/>
      <c r="X2231" s="27"/>
      <c r="Y2231" s="27"/>
      <c r="Z2231" s="27"/>
      <c r="AA2231" s="27"/>
      <c r="AB2231" s="27"/>
      <c r="AC2231" s="27"/>
      <c r="AD2231" s="27"/>
      <c r="AI2231">
        <f t="shared" si="894"/>
        <v>0</v>
      </c>
      <c r="AJ2231">
        <f t="shared" si="895"/>
        <v>0</v>
      </c>
      <c r="AK2231">
        <f t="shared" si="896"/>
        <v>0</v>
      </c>
      <c r="AL2231">
        <f t="shared" si="879"/>
        <v>0</v>
      </c>
      <c r="AM2231">
        <f t="shared" si="880"/>
        <v>0</v>
      </c>
      <c r="AN2231">
        <f t="shared" si="881"/>
        <v>0</v>
      </c>
      <c r="AO2231">
        <f t="shared" si="882"/>
        <v>0</v>
      </c>
      <c r="AP2231">
        <f t="shared" si="883"/>
        <v>0</v>
      </c>
      <c r="AQ2231">
        <f t="shared" si="884"/>
        <v>0</v>
      </c>
      <c r="AR2231">
        <f t="shared" si="885"/>
        <v>0</v>
      </c>
      <c r="AS2231">
        <f t="shared" si="886"/>
        <v>0</v>
      </c>
      <c r="AT2231">
        <f t="shared" si="887"/>
        <v>0</v>
      </c>
      <c r="AU2231">
        <f t="shared" si="888"/>
        <v>0</v>
      </c>
      <c r="AV2231">
        <f t="shared" si="889"/>
        <v>0</v>
      </c>
      <c r="AW2231">
        <f t="shared" si="890"/>
        <v>0</v>
      </c>
      <c r="AX2231">
        <f t="shared" si="891"/>
        <v>0</v>
      </c>
      <c r="AY2231">
        <f t="shared" si="892"/>
        <v>0</v>
      </c>
      <c r="AZ2231">
        <f t="shared" si="893"/>
        <v>0</v>
      </c>
    </row>
    <row r="2232" spans="1:52" ht="15" customHeight="1">
      <c r="A2232" s="245"/>
      <c r="B2232" s="9"/>
      <c r="C2232" s="132" t="s">
        <v>851</v>
      </c>
      <c r="D2232" s="389" t="str">
        <f t="shared" si="897"/>
        <v/>
      </c>
      <c r="E2232" s="390"/>
      <c r="F2232" s="391"/>
      <c r="G2232" s="480" t="str">
        <f t="shared" si="898"/>
        <v/>
      </c>
      <c r="H2232" s="481"/>
      <c r="I2232" s="481"/>
      <c r="J2232" s="481"/>
      <c r="K2232" s="481"/>
      <c r="L2232" s="482"/>
      <c r="M2232" s="27"/>
      <c r="N2232" s="27"/>
      <c r="O2232" s="27"/>
      <c r="P2232" s="27"/>
      <c r="Q2232" s="27"/>
      <c r="R2232" s="27"/>
      <c r="S2232" s="27"/>
      <c r="T2232" s="27"/>
      <c r="U2232" s="27"/>
      <c r="V2232" s="27"/>
      <c r="W2232" s="27"/>
      <c r="X2232" s="27"/>
      <c r="Y2232" s="27"/>
      <c r="Z2232" s="27"/>
      <c r="AA2232" s="27"/>
      <c r="AB2232" s="27"/>
      <c r="AC2232" s="27"/>
      <c r="AD2232" s="27"/>
      <c r="AI2232">
        <f t="shared" si="894"/>
        <v>0</v>
      </c>
      <c r="AJ2232">
        <f t="shared" si="895"/>
        <v>0</v>
      </c>
      <c r="AK2232">
        <f t="shared" si="896"/>
        <v>0</v>
      </c>
      <c r="AL2232">
        <f t="shared" si="879"/>
        <v>0</v>
      </c>
      <c r="AM2232">
        <f t="shared" si="880"/>
        <v>0</v>
      </c>
      <c r="AN2232">
        <f t="shared" si="881"/>
        <v>0</v>
      </c>
      <c r="AO2232">
        <f t="shared" si="882"/>
        <v>0</v>
      </c>
      <c r="AP2232">
        <f t="shared" si="883"/>
        <v>0</v>
      </c>
      <c r="AQ2232">
        <f t="shared" si="884"/>
        <v>0</v>
      </c>
      <c r="AR2232">
        <f t="shared" si="885"/>
        <v>0</v>
      </c>
      <c r="AS2232">
        <f t="shared" si="886"/>
        <v>0</v>
      </c>
      <c r="AT2232">
        <f t="shared" si="887"/>
        <v>0</v>
      </c>
      <c r="AU2232">
        <f t="shared" si="888"/>
        <v>0</v>
      </c>
      <c r="AV2232">
        <f t="shared" si="889"/>
        <v>0</v>
      </c>
      <c r="AW2232">
        <f t="shared" si="890"/>
        <v>0</v>
      </c>
      <c r="AX2232">
        <f t="shared" si="891"/>
        <v>0</v>
      </c>
      <c r="AY2232">
        <f t="shared" si="892"/>
        <v>0</v>
      </c>
      <c r="AZ2232">
        <f t="shared" si="893"/>
        <v>0</v>
      </c>
    </row>
    <row r="2233" spans="1:52" ht="15" customHeight="1">
      <c r="A2233" s="245"/>
      <c r="B2233" s="9"/>
      <c r="C2233" s="132" t="s">
        <v>852</v>
      </c>
      <c r="D2233" s="389" t="str">
        <f t="shared" si="897"/>
        <v/>
      </c>
      <c r="E2233" s="390"/>
      <c r="F2233" s="391"/>
      <c r="G2233" s="480" t="str">
        <f t="shared" si="898"/>
        <v/>
      </c>
      <c r="H2233" s="481"/>
      <c r="I2233" s="481"/>
      <c r="J2233" s="481"/>
      <c r="K2233" s="481"/>
      <c r="L2233" s="482"/>
      <c r="M2233" s="27"/>
      <c r="N2233" s="27"/>
      <c r="O2233" s="27"/>
      <c r="P2233" s="27"/>
      <c r="Q2233" s="27"/>
      <c r="R2233" s="27"/>
      <c r="S2233" s="27"/>
      <c r="T2233" s="27"/>
      <c r="U2233" s="27"/>
      <c r="V2233" s="27"/>
      <c r="W2233" s="27"/>
      <c r="X2233" s="27"/>
      <c r="Y2233" s="27"/>
      <c r="Z2233" s="27"/>
      <c r="AA2233" s="27"/>
      <c r="AB2233" s="27"/>
      <c r="AC2233" s="27"/>
      <c r="AD2233" s="27"/>
      <c r="AI2233">
        <f t="shared" si="894"/>
        <v>0</v>
      </c>
      <c r="AJ2233">
        <f t="shared" si="895"/>
        <v>0</v>
      </c>
      <c r="AK2233">
        <f t="shared" si="896"/>
        <v>0</v>
      </c>
      <c r="AL2233">
        <f t="shared" si="879"/>
        <v>0</v>
      </c>
      <c r="AM2233">
        <f t="shared" si="880"/>
        <v>0</v>
      </c>
      <c r="AN2233">
        <f t="shared" si="881"/>
        <v>0</v>
      </c>
      <c r="AO2233">
        <f t="shared" si="882"/>
        <v>0</v>
      </c>
      <c r="AP2233">
        <f t="shared" si="883"/>
        <v>0</v>
      </c>
      <c r="AQ2233">
        <f t="shared" si="884"/>
        <v>0</v>
      </c>
      <c r="AR2233">
        <f t="shared" si="885"/>
        <v>0</v>
      </c>
      <c r="AS2233">
        <f t="shared" si="886"/>
        <v>0</v>
      </c>
      <c r="AT2233">
        <f t="shared" si="887"/>
        <v>0</v>
      </c>
      <c r="AU2233">
        <f t="shared" si="888"/>
        <v>0</v>
      </c>
      <c r="AV2233">
        <f t="shared" si="889"/>
        <v>0</v>
      </c>
      <c r="AW2233">
        <f t="shared" si="890"/>
        <v>0</v>
      </c>
      <c r="AX2233">
        <f t="shared" si="891"/>
        <v>0</v>
      </c>
      <c r="AY2233">
        <f t="shared" si="892"/>
        <v>0</v>
      </c>
      <c r="AZ2233">
        <f t="shared" si="893"/>
        <v>0</v>
      </c>
    </row>
    <row r="2234" spans="1:52" ht="15" customHeight="1">
      <c r="A2234" s="245"/>
      <c r="B2234" s="9"/>
      <c r="C2234" s="132" t="s">
        <v>853</v>
      </c>
      <c r="D2234" s="389" t="str">
        <f t="shared" si="897"/>
        <v/>
      </c>
      <c r="E2234" s="390"/>
      <c r="F2234" s="391"/>
      <c r="G2234" s="480" t="str">
        <f t="shared" si="898"/>
        <v/>
      </c>
      <c r="H2234" s="481"/>
      <c r="I2234" s="481"/>
      <c r="J2234" s="481"/>
      <c r="K2234" s="481"/>
      <c r="L2234" s="482"/>
      <c r="M2234" s="27"/>
      <c r="N2234" s="27"/>
      <c r="O2234" s="27"/>
      <c r="P2234" s="27"/>
      <c r="Q2234" s="27"/>
      <c r="R2234" s="27"/>
      <c r="S2234" s="27"/>
      <c r="T2234" s="27"/>
      <c r="U2234" s="27"/>
      <c r="V2234" s="27"/>
      <c r="W2234" s="27"/>
      <c r="X2234" s="27"/>
      <c r="Y2234" s="27"/>
      <c r="Z2234" s="27"/>
      <c r="AA2234" s="27"/>
      <c r="AB2234" s="27"/>
      <c r="AC2234" s="27"/>
      <c r="AD2234" s="27"/>
      <c r="AI2234">
        <f t="shared" si="894"/>
        <v>0</v>
      </c>
      <c r="AJ2234">
        <f t="shared" si="895"/>
        <v>0</v>
      </c>
      <c r="AK2234">
        <f t="shared" si="896"/>
        <v>0</v>
      </c>
      <c r="AL2234">
        <f t="shared" si="879"/>
        <v>0</v>
      </c>
      <c r="AM2234">
        <f t="shared" si="880"/>
        <v>0</v>
      </c>
      <c r="AN2234">
        <f t="shared" si="881"/>
        <v>0</v>
      </c>
      <c r="AO2234">
        <f t="shared" si="882"/>
        <v>0</v>
      </c>
      <c r="AP2234">
        <f t="shared" si="883"/>
        <v>0</v>
      </c>
      <c r="AQ2234">
        <f t="shared" si="884"/>
        <v>0</v>
      </c>
      <c r="AR2234">
        <f t="shared" si="885"/>
        <v>0</v>
      </c>
      <c r="AS2234">
        <f t="shared" si="886"/>
        <v>0</v>
      </c>
      <c r="AT2234">
        <f t="shared" si="887"/>
        <v>0</v>
      </c>
      <c r="AU2234">
        <f t="shared" si="888"/>
        <v>0</v>
      </c>
      <c r="AV2234">
        <f t="shared" si="889"/>
        <v>0</v>
      </c>
      <c r="AW2234">
        <f t="shared" si="890"/>
        <v>0</v>
      </c>
      <c r="AX2234">
        <f t="shared" si="891"/>
        <v>0</v>
      </c>
      <c r="AY2234">
        <f t="shared" si="892"/>
        <v>0</v>
      </c>
      <c r="AZ2234">
        <f t="shared" si="893"/>
        <v>0</v>
      </c>
    </row>
    <row r="2235" spans="1:52" ht="15" customHeight="1">
      <c r="A2235" s="245"/>
      <c r="B2235" s="9"/>
      <c r="C2235" s="132" t="s">
        <v>854</v>
      </c>
      <c r="D2235" s="389" t="str">
        <f t="shared" si="897"/>
        <v/>
      </c>
      <c r="E2235" s="390"/>
      <c r="F2235" s="391"/>
      <c r="G2235" s="480" t="str">
        <f t="shared" si="898"/>
        <v/>
      </c>
      <c r="H2235" s="481"/>
      <c r="I2235" s="481"/>
      <c r="J2235" s="481"/>
      <c r="K2235" s="481"/>
      <c r="L2235" s="482"/>
      <c r="M2235" s="27"/>
      <c r="N2235" s="27"/>
      <c r="O2235" s="27"/>
      <c r="P2235" s="27"/>
      <c r="Q2235" s="27"/>
      <c r="R2235" s="27"/>
      <c r="S2235" s="27"/>
      <c r="T2235" s="27"/>
      <c r="U2235" s="27"/>
      <c r="V2235" s="27"/>
      <c r="W2235" s="27"/>
      <c r="X2235" s="27"/>
      <c r="Y2235" s="27"/>
      <c r="Z2235" s="27"/>
      <c r="AA2235" s="27"/>
      <c r="AB2235" s="27"/>
      <c r="AC2235" s="27"/>
      <c r="AD2235" s="27"/>
      <c r="AI2235">
        <f t="shared" si="894"/>
        <v>0</v>
      </c>
      <c r="AJ2235">
        <f t="shared" si="895"/>
        <v>0</v>
      </c>
      <c r="AK2235">
        <f t="shared" si="896"/>
        <v>0</v>
      </c>
      <c r="AL2235">
        <f t="shared" si="879"/>
        <v>0</v>
      </c>
      <c r="AM2235">
        <f t="shared" si="880"/>
        <v>0</v>
      </c>
      <c r="AN2235">
        <f t="shared" si="881"/>
        <v>0</v>
      </c>
      <c r="AO2235">
        <f t="shared" si="882"/>
        <v>0</v>
      </c>
      <c r="AP2235">
        <f t="shared" si="883"/>
        <v>0</v>
      </c>
      <c r="AQ2235">
        <f t="shared" si="884"/>
        <v>0</v>
      </c>
      <c r="AR2235">
        <f t="shared" si="885"/>
        <v>0</v>
      </c>
      <c r="AS2235">
        <f t="shared" si="886"/>
        <v>0</v>
      </c>
      <c r="AT2235">
        <f t="shared" si="887"/>
        <v>0</v>
      </c>
      <c r="AU2235">
        <f t="shared" si="888"/>
        <v>0</v>
      </c>
      <c r="AV2235">
        <f t="shared" si="889"/>
        <v>0</v>
      </c>
      <c r="AW2235">
        <f t="shared" si="890"/>
        <v>0</v>
      </c>
      <c r="AX2235">
        <f t="shared" si="891"/>
        <v>0</v>
      </c>
      <c r="AY2235">
        <f t="shared" si="892"/>
        <v>0</v>
      </c>
      <c r="AZ2235">
        <f t="shared" si="893"/>
        <v>0</v>
      </c>
    </row>
    <row r="2236" spans="1:52" ht="15" customHeight="1">
      <c r="A2236" s="245"/>
      <c r="B2236" s="9"/>
      <c r="C2236" s="132" t="s">
        <v>855</v>
      </c>
      <c r="D2236" s="389" t="str">
        <f t="shared" si="897"/>
        <v/>
      </c>
      <c r="E2236" s="390"/>
      <c r="F2236" s="391"/>
      <c r="G2236" s="480" t="str">
        <f t="shared" si="898"/>
        <v/>
      </c>
      <c r="H2236" s="481"/>
      <c r="I2236" s="481"/>
      <c r="J2236" s="481"/>
      <c r="K2236" s="481"/>
      <c r="L2236" s="482"/>
      <c r="M2236" s="27"/>
      <c r="N2236" s="27"/>
      <c r="O2236" s="27"/>
      <c r="P2236" s="27"/>
      <c r="Q2236" s="27"/>
      <c r="R2236" s="27"/>
      <c r="S2236" s="27"/>
      <c r="T2236" s="27"/>
      <c r="U2236" s="27"/>
      <c r="V2236" s="27"/>
      <c r="W2236" s="27"/>
      <c r="X2236" s="27"/>
      <c r="Y2236" s="27"/>
      <c r="Z2236" s="27"/>
      <c r="AA2236" s="27"/>
      <c r="AB2236" s="27"/>
      <c r="AC2236" s="27"/>
      <c r="AD2236" s="27"/>
      <c r="AI2236">
        <f t="shared" si="894"/>
        <v>0</v>
      </c>
      <c r="AJ2236">
        <f t="shared" si="895"/>
        <v>0</v>
      </c>
      <c r="AK2236">
        <f t="shared" si="896"/>
        <v>0</v>
      </c>
      <c r="AL2236">
        <f t="shared" si="879"/>
        <v>0</v>
      </c>
      <c r="AM2236">
        <f t="shared" si="880"/>
        <v>0</v>
      </c>
      <c r="AN2236">
        <f t="shared" si="881"/>
        <v>0</v>
      </c>
      <c r="AO2236">
        <f t="shared" si="882"/>
        <v>0</v>
      </c>
      <c r="AP2236">
        <f t="shared" si="883"/>
        <v>0</v>
      </c>
      <c r="AQ2236">
        <f t="shared" si="884"/>
        <v>0</v>
      </c>
      <c r="AR2236">
        <f t="shared" si="885"/>
        <v>0</v>
      </c>
      <c r="AS2236">
        <f t="shared" si="886"/>
        <v>0</v>
      </c>
      <c r="AT2236">
        <f t="shared" si="887"/>
        <v>0</v>
      </c>
      <c r="AU2236">
        <f t="shared" si="888"/>
        <v>0</v>
      </c>
      <c r="AV2236">
        <f t="shared" si="889"/>
        <v>0</v>
      </c>
      <c r="AW2236">
        <f t="shared" si="890"/>
        <v>0</v>
      </c>
      <c r="AX2236">
        <f t="shared" si="891"/>
        <v>0</v>
      </c>
      <c r="AY2236">
        <f t="shared" si="892"/>
        <v>0</v>
      </c>
      <c r="AZ2236">
        <f t="shared" si="893"/>
        <v>0</v>
      </c>
    </row>
    <row r="2237" spans="1:52" ht="15" customHeight="1">
      <c r="A2237" s="245"/>
      <c r="B2237" s="9"/>
      <c r="C2237" s="132" t="s">
        <v>856</v>
      </c>
      <c r="D2237" s="389" t="str">
        <f t="shared" si="897"/>
        <v/>
      </c>
      <c r="E2237" s="390"/>
      <c r="F2237" s="391"/>
      <c r="G2237" s="480" t="str">
        <f t="shared" si="898"/>
        <v/>
      </c>
      <c r="H2237" s="481"/>
      <c r="I2237" s="481"/>
      <c r="J2237" s="481"/>
      <c r="K2237" s="481"/>
      <c r="L2237" s="482"/>
      <c r="M2237" s="27"/>
      <c r="N2237" s="27"/>
      <c r="O2237" s="27"/>
      <c r="P2237" s="27"/>
      <c r="Q2237" s="27"/>
      <c r="R2237" s="27"/>
      <c r="S2237" s="27"/>
      <c r="T2237" s="27"/>
      <c r="U2237" s="27"/>
      <c r="V2237" s="27"/>
      <c r="W2237" s="27"/>
      <c r="X2237" s="27"/>
      <c r="Y2237" s="27"/>
      <c r="Z2237" s="27"/>
      <c r="AA2237" s="27"/>
      <c r="AB2237" s="27"/>
      <c r="AC2237" s="27"/>
      <c r="AD2237" s="27"/>
      <c r="AI2237">
        <f t="shared" si="894"/>
        <v>0</v>
      </c>
      <c r="AJ2237">
        <f t="shared" si="895"/>
        <v>0</v>
      </c>
      <c r="AK2237">
        <f t="shared" si="896"/>
        <v>0</v>
      </c>
      <c r="AL2237">
        <f t="shared" si="879"/>
        <v>0</v>
      </c>
      <c r="AM2237">
        <f t="shared" si="880"/>
        <v>0</v>
      </c>
      <c r="AN2237">
        <f t="shared" si="881"/>
        <v>0</v>
      </c>
      <c r="AO2237">
        <f t="shared" si="882"/>
        <v>0</v>
      </c>
      <c r="AP2237">
        <f t="shared" si="883"/>
        <v>0</v>
      </c>
      <c r="AQ2237">
        <f t="shared" si="884"/>
        <v>0</v>
      </c>
      <c r="AR2237">
        <f t="shared" si="885"/>
        <v>0</v>
      </c>
      <c r="AS2237">
        <f t="shared" si="886"/>
        <v>0</v>
      </c>
      <c r="AT2237">
        <f t="shared" si="887"/>
        <v>0</v>
      </c>
      <c r="AU2237">
        <f t="shared" si="888"/>
        <v>0</v>
      </c>
      <c r="AV2237">
        <f t="shared" si="889"/>
        <v>0</v>
      </c>
      <c r="AW2237">
        <f t="shared" si="890"/>
        <v>0</v>
      </c>
      <c r="AX2237">
        <f t="shared" si="891"/>
        <v>0</v>
      </c>
      <c r="AY2237">
        <f t="shared" si="892"/>
        <v>0</v>
      </c>
      <c r="AZ2237">
        <f t="shared" si="893"/>
        <v>0</v>
      </c>
    </row>
    <row r="2238" spans="1:52" ht="15" customHeight="1">
      <c r="A2238" s="245"/>
      <c r="B2238" s="9"/>
      <c r="C2238" s="132" t="s">
        <v>857</v>
      </c>
      <c r="D2238" s="389" t="str">
        <f t="shared" si="897"/>
        <v/>
      </c>
      <c r="E2238" s="390"/>
      <c r="F2238" s="391"/>
      <c r="G2238" s="480" t="str">
        <f t="shared" si="898"/>
        <v/>
      </c>
      <c r="H2238" s="481"/>
      <c r="I2238" s="481"/>
      <c r="J2238" s="481"/>
      <c r="K2238" s="481"/>
      <c r="L2238" s="482"/>
      <c r="M2238" s="27"/>
      <c r="N2238" s="27"/>
      <c r="O2238" s="27"/>
      <c r="P2238" s="27"/>
      <c r="Q2238" s="27"/>
      <c r="R2238" s="27"/>
      <c r="S2238" s="27"/>
      <c r="T2238" s="27"/>
      <c r="U2238" s="27"/>
      <c r="V2238" s="27"/>
      <c r="W2238" s="27"/>
      <c r="X2238" s="27"/>
      <c r="Y2238" s="27"/>
      <c r="Z2238" s="27"/>
      <c r="AA2238" s="27"/>
      <c r="AB2238" s="27"/>
      <c r="AC2238" s="27"/>
      <c r="AD2238" s="27"/>
      <c r="AI2238">
        <f t="shared" si="894"/>
        <v>0</v>
      </c>
      <c r="AJ2238">
        <f t="shared" si="895"/>
        <v>0</v>
      </c>
      <c r="AK2238">
        <f t="shared" si="896"/>
        <v>0</v>
      </c>
      <c r="AL2238">
        <f t="shared" si="879"/>
        <v>0</v>
      </c>
      <c r="AM2238">
        <f t="shared" si="880"/>
        <v>0</v>
      </c>
      <c r="AN2238">
        <f t="shared" si="881"/>
        <v>0</v>
      </c>
      <c r="AO2238">
        <f t="shared" si="882"/>
        <v>0</v>
      </c>
      <c r="AP2238">
        <f t="shared" si="883"/>
        <v>0</v>
      </c>
      <c r="AQ2238">
        <f t="shared" si="884"/>
        <v>0</v>
      </c>
      <c r="AR2238">
        <f t="shared" si="885"/>
        <v>0</v>
      </c>
      <c r="AS2238">
        <f t="shared" si="886"/>
        <v>0</v>
      </c>
      <c r="AT2238">
        <f t="shared" si="887"/>
        <v>0</v>
      </c>
      <c r="AU2238">
        <f t="shared" si="888"/>
        <v>0</v>
      </c>
      <c r="AV2238">
        <f t="shared" si="889"/>
        <v>0</v>
      </c>
      <c r="AW2238">
        <f t="shared" si="890"/>
        <v>0</v>
      </c>
      <c r="AX2238">
        <f t="shared" si="891"/>
        <v>0</v>
      </c>
      <c r="AY2238">
        <f t="shared" si="892"/>
        <v>0</v>
      </c>
      <c r="AZ2238">
        <f t="shared" si="893"/>
        <v>0</v>
      </c>
    </row>
    <row r="2239" spans="1:52" ht="15" customHeight="1">
      <c r="A2239" s="245"/>
      <c r="B2239" s="9"/>
      <c r="C2239" s="132" t="s">
        <v>858</v>
      </c>
      <c r="D2239" s="389" t="str">
        <f t="shared" si="897"/>
        <v/>
      </c>
      <c r="E2239" s="390"/>
      <c r="F2239" s="391"/>
      <c r="G2239" s="480" t="str">
        <f t="shared" si="898"/>
        <v/>
      </c>
      <c r="H2239" s="481"/>
      <c r="I2239" s="481"/>
      <c r="J2239" s="481"/>
      <c r="K2239" s="481"/>
      <c r="L2239" s="482"/>
      <c r="M2239" s="27"/>
      <c r="N2239" s="27"/>
      <c r="O2239" s="27"/>
      <c r="P2239" s="27"/>
      <c r="Q2239" s="27"/>
      <c r="R2239" s="27"/>
      <c r="S2239" s="27"/>
      <c r="T2239" s="27"/>
      <c r="U2239" s="27"/>
      <c r="V2239" s="27"/>
      <c r="W2239" s="27"/>
      <c r="X2239" s="27"/>
      <c r="Y2239" s="27"/>
      <c r="Z2239" s="27"/>
      <c r="AA2239" s="27"/>
      <c r="AB2239" s="27"/>
      <c r="AC2239" s="27"/>
      <c r="AD2239" s="27"/>
      <c r="AI2239">
        <f t="shared" si="894"/>
        <v>0</v>
      </c>
      <c r="AJ2239">
        <f t="shared" si="895"/>
        <v>0</v>
      </c>
      <c r="AK2239">
        <f t="shared" si="896"/>
        <v>0</v>
      </c>
      <c r="AL2239">
        <f t="shared" si="879"/>
        <v>0</v>
      </c>
      <c r="AM2239">
        <f t="shared" si="880"/>
        <v>0</v>
      </c>
      <c r="AN2239">
        <f t="shared" si="881"/>
        <v>0</v>
      </c>
      <c r="AO2239">
        <f t="shared" si="882"/>
        <v>0</v>
      </c>
      <c r="AP2239">
        <f t="shared" si="883"/>
        <v>0</v>
      </c>
      <c r="AQ2239">
        <f t="shared" si="884"/>
        <v>0</v>
      </c>
      <c r="AR2239">
        <f t="shared" si="885"/>
        <v>0</v>
      </c>
      <c r="AS2239">
        <f t="shared" si="886"/>
        <v>0</v>
      </c>
      <c r="AT2239">
        <f t="shared" si="887"/>
        <v>0</v>
      </c>
      <c r="AU2239">
        <f t="shared" si="888"/>
        <v>0</v>
      </c>
      <c r="AV2239">
        <f t="shared" si="889"/>
        <v>0</v>
      </c>
      <c r="AW2239">
        <f t="shared" si="890"/>
        <v>0</v>
      </c>
      <c r="AX2239">
        <f t="shared" si="891"/>
        <v>0</v>
      </c>
      <c r="AY2239">
        <f t="shared" si="892"/>
        <v>0</v>
      </c>
      <c r="AZ2239">
        <f t="shared" si="893"/>
        <v>0</v>
      </c>
    </row>
    <row r="2240" spans="1:52" ht="15" customHeight="1">
      <c r="A2240" s="245"/>
      <c r="B2240" s="9"/>
      <c r="C2240" s="132" t="s">
        <v>859</v>
      </c>
      <c r="D2240" s="389" t="str">
        <f t="shared" si="897"/>
        <v/>
      </c>
      <c r="E2240" s="390"/>
      <c r="F2240" s="391"/>
      <c r="G2240" s="480" t="str">
        <f t="shared" si="898"/>
        <v/>
      </c>
      <c r="H2240" s="481"/>
      <c r="I2240" s="481"/>
      <c r="J2240" s="481"/>
      <c r="K2240" s="481"/>
      <c r="L2240" s="482"/>
      <c r="M2240" s="27"/>
      <c r="N2240" s="27"/>
      <c r="O2240" s="27"/>
      <c r="P2240" s="27"/>
      <c r="Q2240" s="27"/>
      <c r="R2240" s="27"/>
      <c r="S2240" s="27"/>
      <c r="T2240" s="27"/>
      <c r="U2240" s="27"/>
      <c r="V2240" s="27"/>
      <c r="W2240" s="27"/>
      <c r="X2240" s="27"/>
      <c r="Y2240" s="27"/>
      <c r="Z2240" s="27"/>
      <c r="AA2240" s="27"/>
      <c r="AB2240" s="27"/>
      <c r="AC2240" s="27"/>
      <c r="AD2240" s="27"/>
      <c r="AI2240">
        <f t="shared" si="894"/>
        <v>0</v>
      </c>
      <c r="AJ2240">
        <f t="shared" si="895"/>
        <v>0</v>
      </c>
      <c r="AK2240">
        <f t="shared" si="896"/>
        <v>0</v>
      </c>
      <c r="AL2240">
        <f t="shared" si="879"/>
        <v>0</v>
      </c>
      <c r="AM2240">
        <f t="shared" si="880"/>
        <v>0</v>
      </c>
      <c r="AN2240">
        <f t="shared" si="881"/>
        <v>0</v>
      </c>
      <c r="AO2240">
        <f t="shared" si="882"/>
        <v>0</v>
      </c>
      <c r="AP2240">
        <f t="shared" si="883"/>
        <v>0</v>
      </c>
      <c r="AQ2240">
        <f t="shared" si="884"/>
        <v>0</v>
      </c>
      <c r="AR2240">
        <f t="shared" si="885"/>
        <v>0</v>
      </c>
      <c r="AS2240">
        <f t="shared" si="886"/>
        <v>0</v>
      </c>
      <c r="AT2240">
        <f t="shared" si="887"/>
        <v>0</v>
      </c>
      <c r="AU2240">
        <f t="shared" si="888"/>
        <v>0</v>
      </c>
      <c r="AV2240">
        <f t="shared" si="889"/>
        <v>0</v>
      </c>
      <c r="AW2240">
        <f t="shared" si="890"/>
        <v>0</v>
      </c>
      <c r="AX2240">
        <f t="shared" si="891"/>
        <v>0</v>
      </c>
      <c r="AY2240">
        <f t="shared" si="892"/>
        <v>0</v>
      </c>
      <c r="AZ2240">
        <f t="shared" si="893"/>
        <v>0</v>
      </c>
    </row>
    <row r="2241" spans="1:52" ht="15" customHeight="1">
      <c r="A2241" s="245"/>
      <c r="B2241" s="9"/>
      <c r="C2241" s="132" t="s">
        <v>860</v>
      </c>
      <c r="D2241" s="389" t="str">
        <f t="shared" si="897"/>
        <v/>
      </c>
      <c r="E2241" s="390"/>
      <c r="F2241" s="391"/>
      <c r="G2241" s="480" t="str">
        <f t="shared" si="898"/>
        <v/>
      </c>
      <c r="H2241" s="481"/>
      <c r="I2241" s="481"/>
      <c r="J2241" s="481"/>
      <c r="K2241" s="481"/>
      <c r="L2241" s="482"/>
      <c r="M2241" s="27"/>
      <c r="N2241" s="27"/>
      <c r="O2241" s="27"/>
      <c r="P2241" s="27"/>
      <c r="Q2241" s="27"/>
      <c r="R2241" s="27"/>
      <c r="S2241" s="27"/>
      <c r="T2241" s="27"/>
      <c r="U2241" s="27"/>
      <c r="V2241" s="27"/>
      <c r="W2241" s="27"/>
      <c r="X2241" s="27"/>
      <c r="Y2241" s="27"/>
      <c r="Z2241" s="27"/>
      <c r="AA2241" s="27"/>
      <c r="AB2241" s="27"/>
      <c r="AC2241" s="27"/>
      <c r="AD2241" s="27"/>
      <c r="AI2241">
        <f t="shared" si="894"/>
        <v>0</v>
      </c>
      <c r="AJ2241">
        <f t="shared" si="895"/>
        <v>0</v>
      </c>
      <c r="AK2241">
        <f t="shared" si="896"/>
        <v>0</v>
      </c>
      <c r="AL2241">
        <f t="shared" si="879"/>
        <v>0</v>
      </c>
      <c r="AM2241">
        <f t="shared" si="880"/>
        <v>0</v>
      </c>
      <c r="AN2241">
        <f t="shared" si="881"/>
        <v>0</v>
      </c>
      <c r="AO2241">
        <f t="shared" si="882"/>
        <v>0</v>
      </c>
      <c r="AP2241">
        <f t="shared" si="883"/>
        <v>0</v>
      </c>
      <c r="AQ2241">
        <f t="shared" si="884"/>
        <v>0</v>
      </c>
      <c r="AR2241">
        <f t="shared" si="885"/>
        <v>0</v>
      </c>
      <c r="AS2241">
        <f t="shared" si="886"/>
        <v>0</v>
      </c>
      <c r="AT2241">
        <f t="shared" si="887"/>
        <v>0</v>
      </c>
      <c r="AU2241">
        <f t="shared" si="888"/>
        <v>0</v>
      </c>
      <c r="AV2241">
        <f t="shared" si="889"/>
        <v>0</v>
      </c>
      <c r="AW2241">
        <f t="shared" si="890"/>
        <v>0</v>
      </c>
      <c r="AX2241">
        <f t="shared" si="891"/>
        <v>0</v>
      </c>
      <c r="AY2241">
        <f t="shared" si="892"/>
        <v>0</v>
      </c>
      <c r="AZ2241">
        <f t="shared" si="893"/>
        <v>0</v>
      </c>
    </row>
    <row r="2242" spans="1:52" ht="15" customHeight="1">
      <c r="A2242" s="245"/>
      <c r="B2242" s="9"/>
      <c r="C2242" s="132" t="s">
        <v>861</v>
      </c>
      <c r="D2242" s="389" t="str">
        <f t="shared" si="897"/>
        <v/>
      </c>
      <c r="E2242" s="390"/>
      <c r="F2242" s="391"/>
      <c r="G2242" s="480" t="str">
        <f t="shared" si="898"/>
        <v/>
      </c>
      <c r="H2242" s="481"/>
      <c r="I2242" s="481"/>
      <c r="J2242" s="481"/>
      <c r="K2242" s="481"/>
      <c r="L2242" s="482"/>
      <c r="M2242" s="27"/>
      <c r="N2242" s="27"/>
      <c r="O2242" s="27"/>
      <c r="P2242" s="27"/>
      <c r="Q2242" s="27"/>
      <c r="R2242" s="27"/>
      <c r="S2242" s="27"/>
      <c r="T2242" s="27"/>
      <c r="U2242" s="27"/>
      <c r="V2242" s="27"/>
      <c r="W2242" s="27"/>
      <c r="X2242" s="27"/>
      <c r="Y2242" s="27"/>
      <c r="Z2242" s="27"/>
      <c r="AA2242" s="27"/>
      <c r="AB2242" s="27"/>
      <c r="AC2242" s="27"/>
      <c r="AD2242" s="27"/>
      <c r="AI2242">
        <f t="shared" si="894"/>
        <v>0</v>
      </c>
      <c r="AJ2242">
        <f t="shared" si="895"/>
        <v>0</v>
      </c>
      <c r="AK2242">
        <f t="shared" si="896"/>
        <v>0</v>
      </c>
      <c r="AL2242">
        <f t="shared" si="879"/>
        <v>0</v>
      </c>
      <c r="AM2242">
        <f t="shared" si="880"/>
        <v>0</v>
      </c>
      <c r="AN2242">
        <f t="shared" si="881"/>
        <v>0</v>
      </c>
      <c r="AO2242">
        <f t="shared" si="882"/>
        <v>0</v>
      </c>
      <c r="AP2242">
        <f t="shared" si="883"/>
        <v>0</v>
      </c>
      <c r="AQ2242">
        <f t="shared" si="884"/>
        <v>0</v>
      </c>
      <c r="AR2242">
        <f t="shared" si="885"/>
        <v>0</v>
      </c>
      <c r="AS2242">
        <f t="shared" si="886"/>
        <v>0</v>
      </c>
      <c r="AT2242">
        <f t="shared" si="887"/>
        <v>0</v>
      </c>
      <c r="AU2242">
        <f t="shared" si="888"/>
        <v>0</v>
      </c>
      <c r="AV2242">
        <f t="shared" si="889"/>
        <v>0</v>
      </c>
      <c r="AW2242">
        <f t="shared" si="890"/>
        <v>0</v>
      </c>
      <c r="AX2242">
        <f t="shared" si="891"/>
        <v>0</v>
      </c>
      <c r="AY2242">
        <f t="shared" si="892"/>
        <v>0</v>
      </c>
      <c r="AZ2242">
        <f t="shared" si="893"/>
        <v>0</v>
      </c>
    </row>
    <row r="2243" spans="1:52" ht="15" customHeight="1">
      <c r="A2243" s="245"/>
      <c r="B2243" s="9"/>
      <c r="C2243" s="132" t="s">
        <v>862</v>
      </c>
      <c r="D2243" s="389" t="str">
        <f t="shared" si="897"/>
        <v/>
      </c>
      <c r="E2243" s="390"/>
      <c r="F2243" s="391"/>
      <c r="G2243" s="480" t="str">
        <f t="shared" si="898"/>
        <v/>
      </c>
      <c r="H2243" s="481"/>
      <c r="I2243" s="481"/>
      <c r="J2243" s="481"/>
      <c r="K2243" s="481"/>
      <c r="L2243" s="482"/>
      <c r="M2243" s="27"/>
      <c r="N2243" s="27"/>
      <c r="O2243" s="27"/>
      <c r="P2243" s="27"/>
      <c r="Q2243" s="27"/>
      <c r="R2243" s="27"/>
      <c r="S2243" s="27"/>
      <c r="T2243" s="27"/>
      <c r="U2243" s="27"/>
      <c r="V2243" s="27"/>
      <c r="W2243" s="27"/>
      <c r="X2243" s="27"/>
      <c r="Y2243" s="27"/>
      <c r="Z2243" s="27"/>
      <c r="AA2243" s="27"/>
      <c r="AB2243" s="27"/>
      <c r="AC2243" s="27"/>
      <c r="AD2243" s="27"/>
      <c r="AI2243">
        <f t="shared" si="894"/>
        <v>0</v>
      </c>
      <c r="AJ2243">
        <f t="shared" si="895"/>
        <v>0</v>
      </c>
      <c r="AK2243">
        <f t="shared" si="896"/>
        <v>0</v>
      </c>
      <c r="AL2243">
        <f t="shared" si="879"/>
        <v>0</v>
      </c>
      <c r="AM2243">
        <f t="shared" si="880"/>
        <v>0</v>
      </c>
      <c r="AN2243">
        <f t="shared" si="881"/>
        <v>0</v>
      </c>
      <c r="AO2243">
        <f t="shared" si="882"/>
        <v>0</v>
      </c>
      <c r="AP2243">
        <f t="shared" si="883"/>
        <v>0</v>
      </c>
      <c r="AQ2243">
        <f t="shared" si="884"/>
        <v>0</v>
      </c>
      <c r="AR2243">
        <f t="shared" si="885"/>
        <v>0</v>
      </c>
      <c r="AS2243">
        <f t="shared" si="886"/>
        <v>0</v>
      </c>
      <c r="AT2243">
        <f t="shared" si="887"/>
        <v>0</v>
      </c>
      <c r="AU2243">
        <f t="shared" si="888"/>
        <v>0</v>
      </c>
      <c r="AV2243">
        <f t="shared" si="889"/>
        <v>0</v>
      </c>
      <c r="AW2243">
        <f t="shared" si="890"/>
        <v>0</v>
      </c>
      <c r="AX2243">
        <f t="shared" si="891"/>
        <v>0</v>
      </c>
      <c r="AY2243">
        <f t="shared" si="892"/>
        <v>0</v>
      </c>
      <c r="AZ2243">
        <f t="shared" si="893"/>
        <v>0</v>
      </c>
    </row>
    <row r="2244" spans="1:52" ht="15" customHeight="1">
      <c r="A2244" s="245"/>
      <c r="B2244" s="9"/>
      <c r="C2244" s="132" t="s">
        <v>863</v>
      </c>
      <c r="D2244" s="389" t="str">
        <f t="shared" si="897"/>
        <v/>
      </c>
      <c r="E2244" s="390"/>
      <c r="F2244" s="391"/>
      <c r="G2244" s="480" t="str">
        <f t="shared" si="898"/>
        <v/>
      </c>
      <c r="H2244" s="481"/>
      <c r="I2244" s="481"/>
      <c r="J2244" s="481"/>
      <c r="K2244" s="481"/>
      <c r="L2244" s="482"/>
      <c r="M2244" s="27"/>
      <c r="N2244" s="27"/>
      <c r="O2244" s="27"/>
      <c r="P2244" s="27"/>
      <c r="Q2244" s="27"/>
      <c r="R2244" s="27"/>
      <c r="S2244" s="27"/>
      <c r="T2244" s="27"/>
      <c r="U2244" s="27"/>
      <c r="V2244" s="27"/>
      <c r="W2244" s="27"/>
      <c r="X2244" s="27"/>
      <c r="Y2244" s="27"/>
      <c r="Z2244" s="27"/>
      <c r="AA2244" s="27"/>
      <c r="AB2244" s="27"/>
      <c r="AC2244" s="27"/>
      <c r="AD2244" s="27"/>
      <c r="AI2244">
        <f t="shared" si="894"/>
        <v>0</v>
      </c>
      <c r="AJ2244">
        <f t="shared" si="895"/>
        <v>0</v>
      </c>
      <c r="AK2244">
        <f t="shared" si="896"/>
        <v>0</v>
      </c>
      <c r="AL2244">
        <f t="shared" si="879"/>
        <v>0</v>
      </c>
      <c r="AM2244">
        <f t="shared" si="880"/>
        <v>0</v>
      </c>
      <c r="AN2244">
        <f t="shared" si="881"/>
        <v>0</v>
      </c>
      <c r="AO2244">
        <f t="shared" si="882"/>
        <v>0</v>
      </c>
      <c r="AP2244">
        <f t="shared" si="883"/>
        <v>0</v>
      </c>
      <c r="AQ2244">
        <f t="shared" si="884"/>
        <v>0</v>
      </c>
      <c r="AR2244">
        <f t="shared" si="885"/>
        <v>0</v>
      </c>
      <c r="AS2244">
        <f t="shared" si="886"/>
        <v>0</v>
      </c>
      <c r="AT2244">
        <f t="shared" si="887"/>
        <v>0</v>
      </c>
      <c r="AU2244">
        <f t="shared" si="888"/>
        <v>0</v>
      </c>
      <c r="AV2244">
        <f t="shared" si="889"/>
        <v>0</v>
      </c>
      <c r="AW2244">
        <f t="shared" si="890"/>
        <v>0</v>
      </c>
      <c r="AX2244">
        <f t="shared" si="891"/>
        <v>0</v>
      </c>
      <c r="AY2244">
        <f t="shared" si="892"/>
        <v>0</v>
      </c>
      <c r="AZ2244">
        <f t="shared" si="893"/>
        <v>0</v>
      </c>
    </row>
    <row r="2245" spans="1:52" ht="15" customHeight="1">
      <c r="A2245" s="245"/>
      <c r="B2245" s="9"/>
      <c r="C2245" s="132" t="s">
        <v>343</v>
      </c>
      <c r="D2245" s="389" t="str">
        <f t="shared" si="897"/>
        <v/>
      </c>
      <c r="E2245" s="390"/>
      <c r="F2245" s="391"/>
      <c r="G2245" s="480" t="str">
        <f t="shared" si="898"/>
        <v/>
      </c>
      <c r="H2245" s="481"/>
      <c r="I2245" s="481"/>
      <c r="J2245" s="481"/>
      <c r="K2245" s="481"/>
      <c r="L2245" s="482"/>
      <c r="M2245" s="27"/>
      <c r="N2245" s="27"/>
      <c r="O2245" s="27"/>
      <c r="P2245" s="27"/>
      <c r="Q2245" s="27"/>
      <c r="R2245" s="27"/>
      <c r="S2245" s="27"/>
      <c r="T2245" s="27"/>
      <c r="U2245" s="27"/>
      <c r="V2245" s="27"/>
      <c r="W2245" s="27"/>
      <c r="X2245" s="27"/>
      <c r="Y2245" s="27"/>
      <c r="Z2245" s="27"/>
      <c r="AA2245" s="27"/>
      <c r="AB2245" s="27"/>
      <c r="AC2245" s="27"/>
      <c r="AD2245" s="27"/>
      <c r="AI2245">
        <f t="shared" si="894"/>
        <v>0</v>
      </c>
      <c r="AJ2245">
        <f t="shared" si="895"/>
        <v>0</v>
      </c>
      <c r="AK2245">
        <f t="shared" si="896"/>
        <v>0</v>
      </c>
      <c r="AL2245">
        <f t="shared" si="879"/>
        <v>0</v>
      </c>
      <c r="AM2245">
        <f t="shared" si="880"/>
        <v>0</v>
      </c>
      <c r="AN2245">
        <f t="shared" si="881"/>
        <v>0</v>
      </c>
      <c r="AO2245">
        <f t="shared" si="882"/>
        <v>0</v>
      </c>
      <c r="AP2245">
        <f t="shared" si="883"/>
        <v>0</v>
      </c>
      <c r="AQ2245">
        <f t="shared" si="884"/>
        <v>0</v>
      </c>
      <c r="AR2245">
        <f t="shared" si="885"/>
        <v>0</v>
      </c>
      <c r="AS2245">
        <f t="shared" si="886"/>
        <v>0</v>
      </c>
      <c r="AT2245">
        <f t="shared" si="887"/>
        <v>0</v>
      </c>
      <c r="AU2245">
        <f t="shared" si="888"/>
        <v>0</v>
      </c>
      <c r="AV2245">
        <f t="shared" si="889"/>
        <v>0</v>
      </c>
      <c r="AW2245">
        <f t="shared" si="890"/>
        <v>0</v>
      </c>
      <c r="AX2245">
        <f t="shared" si="891"/>
        <v>0</v>
      </c>
      <c r="AY2245">
        <f t="shared" si="892"/>
        <v>0</v>
      </c>
      <c r="AZ2245">
        <f t="shared" si="893"/>
        <v>0</v>
      </c>
    </row>
    <row r="2246" spans="1:52" ht="15" customHeight="1">
      <c r="A2246" s="245"/>
      <c r="B2246" s="9"/>
      <c r="C2246" s="270" t="s">
        <v>864</v>
      </c>
      <c r="D2246" s="389" t="str">
        <f t="shared" si="897"/>
        <v/>
      </c>
      <c r="E2246" s="390"/>
      <c r="F2246" s="391"/>
      <c r="G2246" s="480" t="str">
        <f t="shared" si="898"/>
        <v/>
      </c>
      <c r="H2246" s="481"/>
      <c r="I2246" s="481"/>
      <c r="J2246" s="481"/>
      <c r="K2246" s="481"/>
      <c r="L2246" s="482"/>
      <c r="M2246" s="27"/>
      <c r="N2246" s="27"/>
      <c r="O2246" s="27"/>
      <c r="P2246" s="27"/>
      <c r="Q2246" s="27"/>
      <c r="R2246" s="27"/>
      <c r="S2246" s="27"/>
      <c r="T2246" s="27"/>
      <c r="U2246" s="27"/>
      <c r="V2246" s="27"/>
      <c r="W2246" s="27"/>
      <c r="X2246" s="27"/>
      <c r="Y2246" s="27"/>
      <c r="Z2246" s="27"/>
      <c r="AA2246" s="27"/>
      <c r="AB2246" s="27"/>
      <c r="AC2246" s="27"/>
      <c r="AD2246" s="27"/>
      <c r="AI2246">
        <f t="shared" si="894"/>
        <v>0</v>
      </c>
      <c r="AJ2246">
        <f t="shared" si="895"/>
        <v>0</v>
      </c>
      <c r="AK2246">
        <f t="shared" si="896"/>
        <v>0</v>
      </c>
      <c r="AL2246">
        <f t="shared" si="879"/>
        <v>0</v>
      </c>
      <c r="AM2246">
        <f t="shared" si="880"/>
        <v>0</v>
      </c>
      <c r="AN2246">
        <f t="shared" si="881"/>
        <v>0</v>
      </c>
      <c r="AO2246">
        <f t="shared" si="882"/>
        <v>0</v>
      </c>
      <c r="AP2246">
        <f t="shared" si="883"/>
        <v>0</v>
      </c>
      <c r="AQ2246">
        <f t="shared" si="884"/>
        <v>0</v>
      </c>
      <c r="AR2246">
        <f t="shared" si="885"/>
        <v>0</v>
      </c>
      <c r="AS2246">
        <f t="shared" si="886"/>
        <v>0</v>
      </c>
      <c r="AT2246">
        <f t="shared" si="887"/>
        <v>0</v>
      </c>
      <c r="AU2246">
        <f t="shared" si="888"/>
        <v>0</v>
      </c>
      <c r="AV2246">
        <f t="shared" si="889"/>
        <v>0</v>
      </c>
      <c r="AW2246">
        <f t="shared" si="890"/>
        <v>0</v>
      </c>
      <c r="AX2246">
        <f t="shared" si="891"/>
        <v>0</v>
      </c>
      <c r="AY2246">
        <f t="shared" si="892"/>
        <v>0</v>
      </c>
      <c r="AZ2246">
        <f t="shared" si="893"/>
        <v>0</v>
      </c>
    </row>
    <row r="2247" spans="1:52" ht="15" customHeight="1">
      <c r="A2247" s="245"/>
      <c r="B2247" s="9"/>
      <c r="C2247" s="270" t="s">
        <v>865</v>
      </c>
      <c r="D2247" s="389" t="str">
        <f t="shared" si="897"/>
        <v/>
      </c>
      <c r="E2247" s="390"/>
      <c r="F2247" s="391"/>
      <c r="G2247" s="480" t="str">
        <f t="shared" si="898"/>
        <v/>
      </c>
      <c r="H2247" s="481"/>
      <c r="I2247" s="481"/>
      <c r="J2247" s="481"/>
      <c r="K2247" s="481"/>
      <c r="L2247" s="482"/>
      <c r="M2247" s="27"/>
      <c r="N2247" s="27"/>
      <c r="O2247" s="27"/>
      <c r="P2247" s="27"/>
      <c r="Q2247" s="27"/>
      <c r="R2247" s="27"/>
      <c r="S2247" s="27"/>
      <c r="T2247" s="27"/>
      <c r="U2247" s="27"/>
      <c r="V2247" s="27"/>
      <c r="W2247" s="27"/>
      <c r="X2247" s="27"/>
      <c r="Y2247" s="27"/>
      <c r="Z2247" s="27"/>
      <c r="AA2247" s="27"/>
      <c r="AB2247" s="27"/>
      <c r="AC2247" s="27"/>
      <c r="AD2247" s="27"/>
      <c r="AI2247">
        <f t="shared" si="894"/>
        <v>0</v>
      </c>
      <c r="AJ2247">
        <f t="shared" si="895"/>
        <v>0</v>
      </c>
      <c r="AK2247">
        <f t="shared" si="896"/>
        <v>0</v>
      </c>
      <c r="AL2247">
        <f t="shared" si="879"/>
        <v>0</v>
      </c>
      <c r="AM2247">
        <f t="shared" si="880"/>
        <v>0</v>
      </c>
      <c r="AN2247">
        <f t="shared" si="881"/>
        <v>0</v>
      </c>
      <c r="AO2247">
        <f t="shared" si="882"/>
        <v>0</v>
      </c>
      <c r="AP2247">
        <f t="shared" si="883"/>
        <v>0</v>
      </c>
      <c r="AQ2247">
        <f t="shared" si="884"/>
        <v>0</v>
      </c>
      <c r="AR2247">
        <f t="shared" si="885"/>
        <v>0</v>
      </c>
      <c r="AS2247">
        <f t="shared" si="886"/>
        <v>0</v>
      </c>
      <c r="AT2247">
        <f t="shared" si="887"/>
        <v>0</v>
      </c>
      <c r="AU2247">
        <f t="shared" si="888"/>
        <v>0</v>
      </c>
      <c r="AV2247">
        <f t="shared" si="889"/>
        <v>0</v>
      </c>
      <c r="AW2247">
        <f t="shared" si="890"/>
        <v>0</v>
      </c>
      <c r="AX2247">
        <f t="shared" si="891"/>
        <v>0</v>
      </c>
      <c r="AY2247">
        <f t="shared" si="892"/>
        <v>0</v>
      </c>
      <c r="AZ2247">
        <f t="shared" si="893"/>
        <v>0</v>
      </c>
    </row>
    <row r="2248" spans="1:52" ht="15" customHeight="1">
      <c r="A2248" s="245"/>
      <c r="B2248" s="9"/>
      <c r="C2248" s="270" t="s">
        <v>866</v>
      </c>
      <c r="D2248" s="389" t="str">
        <f t="shared" si="897"/>
        <v/>
      </c>
      <c r="E2248" s="390"/>
      <c r="F2248" s="391"/>
      <c r="G2248" s="480" t="str">
        <f t="shared" si="898"/>
        <v/>
      </c>
      <c r="H2248" s="481"/>
      <c r="I2248" s="481"/>
      <c r="J2248" s="481"/>
      <c r="K2248" s="481"/>
      <c r="L2248" s="482"/>
      <c r="M2248" s="27"/>
      <c r="N2248" s="27"/>
      <c r="O2248" s="27"/>
      <c r="P2248" s="27"/>
      <c r="Q2248" s="27"/>
      <c r="R2248" s="27"/>
      <c r="S2248" s="27"/>
      <c r="T2248" s="27"/>
      <c r="U2248" s="27"/>
      <c r="V2248" s="27"/>
      <c r="W2248" s="27"/>
      <c r="X2248" s="27"/>
      <c r="Y2248" s="27"/>
      <c r="Z2248" s="27"/>
      <c r="AA2248" s="27"/>
      <c r="AB2248" s="27"/>
      <c r="AC2248" s="27"/>
      <c r="AD2248" s="27"/>
      <c r="AI2248">
        <f t="shared" si="894"/>
        <v>0</v>
      </c>
      <c r="AJ2248">
        <f t="shared" si="895"/>
        <v>0</v>
      </c>
      <c r="AK2248">
        <f t="shared" si="896"/>
        <v>0</v>
      </c>
      <c r="AL2248">
        <f t="shared" si="879"/>
        <v>0</v>
      </c>
      <c r="AM2248">
        <f t="shared" si="880"/>
        <v>0</v>
      </c>
      <c r="AN2248">
        <f t="shared" si="881"/>
        <v>0</v>
      </c>
      <c r="AO2248">
        <f t="shared" si="882"/>
        <v>0</v>
      </c>
      <c r="AP2248">
        <f t="shared" si="883"/>
        <v>0</v>
      </c>
      <c r="AQ2248">
        <f t="shared" si="884"/>
        <v>0</v>
      </c>
      <c r="AR2248">
        <f t="shared" si="885"/>
        <v>0</v>
      </c>
      <c r="AS2248">
        <f t="shared" si="886"/>
        <v>0</v>
      </c>
      <c r="AT2248">
        <f t="shared" si="887"/>
        <v>0</v>
      </c>
      <c r="AU2248">
        <f t="shared" si="888"/>
        <v>0</v>
      </c>
      <c r="AV2248">
        <f t="shared" si="889"/>
        <v>0</v>
      </c>
      <c r="AW2248">
        <f t="shared" si="890"/>
        <v>0</v>
      </c>
      <c r="AX2248">
        <f t="shared" si="891"/>
        <v>0</v>
      </c>
      <c r="AY2248">
        <f t="shared" si="892"/>
        <v>0</v>
      </c>
      <c r="AZ2248">
        <f t="shared" si="893"/>
        <v>0</v>
      </c>
    </row>
    <row r="2249" spans="1:52" ht="15" customHeight="1">
      <c r="A2249" s="245"/>
      <c r="B2249" s="9"/>
      <c r="C2249" s="270" t="s">
        <v>867</v>
      </c>
      <c r="D2249" s="389" t="str">
        <f t="shared" si="897"/>
        <v/>
      </c>
      <c r="E2249" s="390"/>
      <c r="F2249" s="391"/>
      <c r="G2249" s="480" t="str">
        <f t="shared" si="898"/>
        <v/>
      </c>
      <c r="H2249" s="481"/>
      <c r="I2249" s="481"/>
      <c r="J2249" s="481"/>
      <c r="K2249" s="481"/>
      <c r="L2249" s="482"/>
      <c r="M2249" s="27"/>
      <c r="N2249" s="27"/>
      <c r="O2249" s="27"/>
      <c r="P2249" s="27"/>
      <c r="Q2249" s="27"/>
      <c r="R2249" s="27"/>
      <c r="S2249" s="27"/>
      <c r="T2249" s="27"/>
      <c r="U2249" s="27"/>
      <c r="V2249" s="27"/>
      <c r="W2249" s="27"/>
      <c r="X2249" s="27"/>
      <c r="Y2249" s="27"/>
      <c r="Z2249" s="27"/>
      <c r="AA2249" s="27"/>
      <c r="AB2249" s="27"/>
      <c r="AC2249" s="27"/>
      <c r="AD2249" s="27"/>
      <c r="AI2249">
        <f t="shared" si="894"/>
        <v>0</v>
      </c>
      <c r="AJ2249">
        <f t="shared" si="895"/>
        <v>0</v>
      </c>
      <c r="AK2249">
        <f t="shared" si="896"/>
        <v>0</v>
      </c>
      <c r="AL2249">
        <f t="shared" si="879"/>
        <v>0</v>
      </c>
      <c r="AM2249">
        <f t="shared" si="880"/>
        <v>0</v>
      </c>
      <c r="AN2249">
        <f t="shared" si="881"/>
        <v>0</v>
      </c>
      <c r="AO2249">
        <f t="shared" si="882"/>
        <v>0</v>
      </c>
      <c r="AP2249">
        <f t="shared" si="883"/>
        <v>0</v>
      </c>
      <c r="AQ2249">
        <f t="shared" si="884"/>
        <v>0</v>
      </c>
      <c r="AR2249">
        <f t="shared" si="885"/>
        <v>0</v>
      </c>
      <c r="AS2249">
        <f t="shared" si="886"/>
        <v>0</v>
      </c>
      <c r="AT2249">
        <f t="shared" si="887"/>
        <v>0</v>
      </c>
      <c r="AU2249">
        <f t="shared" si="888"/>
        <v>0</v>
      </c>
      <c r="AV2249">
        <f t="shared" si="889"/>
        <v>0</v>
      </c>
      <c r="AW2249">
        <f t="shared" si="890"/>
        <v>0</v>
      </c>
      <c r="AX2249">
        <f t="shared" si="891"/>
        <v>0</v>
      </c>
      <c r="AY2249">
        <f t="shared" si="892"/>
        <v>0</v>
      </c>
      <c r="AZ2249">
        <f t="shared" si="893"/>
        <v>0</v>
      </c>
    </row>
    <row r="2250" spans="1:52" ht="15" customHeight="1">
      <c r="A2250" s="245"/>
      <c r="B2250" s="9"/>
      <c r="C2250" s="270" t="s">
        <v>868</v>
      </c>
      <c r="D2250" s="389" t="str">
        <f t="shared" si="897"/>
        <v/>
      </c>
      <c r="E2250" s="390"/>
      <c r="F2250" s="391"/>
      <c r="G2250" s="480" t="str">
        <f t="shared" si="898"/>
        <v/>
      </c>
      <c r="H2250" s="481"/>
      <c r="I2250" s="481"/>
      <c r="J2250" s="481"/>
      <c r="K2250" s="481"/>
      <c r="L2250" s="482"/>
      <c r="M2250" s="27"/>
      <c r="N2250" s="27"/>
      <c r="O2250" s="27"/>
      <c r="P2250" s="27"/>
      <c r="Q2250" s="27"/>
      <c r="R2250" s="27"/>
      <c r="S2250" s="27"/>
      <c r="T2250" s="27"/>
      <c r="U2250" s="27"/>
      <c r="V2250" s="27"/>
      <c r="W2250" s="27"/>
      <c r="X2250" s="27"/>
      <c r="Y2250" s="27"/>
      <c r="Z2250" s="27"/>
      <c r="AA2250" s="27"/>
      <c r="AB2250" s="27"/>
      <c r="AC2250" s="27"/>
      <c r="AD2250" s="27"/>
      <c r="AI2250">
        <f t="shared" si="894"/>
        <v>0</v>
      </c>
      <c r="AJ2250">
        <f t="shared" si="895"/>
        <v>0</v>
      </c>
      <c r="AK2250">
        <f t="shared" si="896"/>
        <v>0</v>
      </c>
      <c r="AL2250">
        <f t="shared" si="879"/>
        <v>0</v>
      </c>
      <c r="AM2250">
        <f t="shared" si="880"/>
        <v>0</v>
      </c>
      <c r="AN2250">
        <f t="shared" si="881"/>
        <v>0</v>
      </c>
      <c r="AO2250">
        <f t="shared" si="882"/>
        <v>0</v>
      </c>
      <c r="AP2250">
        <f t="shared" si="883"/>
        <v>0</v>
      </c>
      <c r="AQ2250">
        <f t="shared" si="884"/>
        <v>0</v>
      </c>
      <c r="AR2250">
        <f t="shared" si="885"/>
        <v>0</v>
      </c>
      <c r="AS2250">
        <f t="shared" si="886"/>
        <v>0</v>
      </c>
      <c r="AT2250">
        <f t="shared" si="887"/>
        <v>0</v>
      </c>
      <c r="AU2250">
        <f t="shared" si="888"/>
        <v>0</v>
      </c>
      <c r="AV2250">
        <f t="shared" si="889"/>
        <v>0</v>
      </c>
      <c r="AW2250">
        <f t="shared" si="890"/>
        <v>0</v>
      </c>
      <c r="AX2250">
        <f t="shared" si="891"/>
        <v>0</v>
      </c>
      <c r="AY2250">
        <f t="shared" si="892"/>
        <v>0</v>
      </c>
      <c r="AZ2250">
        <f t="shared" si="893"/>
        <v>0</v>
      </c>
    </row>
    <row r="2251" spans="1:52" ht="15" customHeight="1">
      <c r="A2251" s="245"/>
      <c r="B2251" s="9"/>
      <c r="C2251" s="270" t="s">
        <v>869</v>
      </c>
      <c r="D2251" s="389" t="str">
        <f t="shared" si="897"/>
        <v/>
      </c>
      <c r="E2251" s="390"/>
      <c r="F2251" s="391"/>
      <c r="G2251" s="480" t="str">
        <f t="shared" si="898"/>
        <v/>
      </c>
      <c r="H2251" s="481"/>
      <c r="I2251" s="481"/>
      <c r="J2251" s="481"/>
      <c r="K2251" s="481"/>
      <c r="L2251" s="482"/>
      <c r="M2251" s="27"/>
      <c r="N2251" s="27"/>
      <c r="O2251" s="27"/>
      <c r="P2251" s="27"/>
      <c r="Q2251" s="27"/>
      <c r="R2251" s="27"/>
      <c r="S2251" s="27"/>
      <c r="T2251" s="27"/>
      <c r="U2251" s="27"/>
      <c r="V2251" s="27"/>
      <c r="W2251" s="27"/>
      <c r="X2251" s="27"/>
      <c r="Y2251" s="27"/>
      <c r="Z2251" s="27"/>
      <c r="AA2251" s="27"/>
      <c r="AB2251" s="27"/>
      <c r="AC2251" s="27"/>
      <c r="AD2251" s="27"/>
      <c r="AI2251">
        <f t="shared" si="894"/>
        <v>0</v>
      </c>
      <c r="AJ2251">
        <f t="shared" si="895"/>
        <v>0</v>
      </c>
      <c r="AK2251">
        <f t="shared" si="896"/>
        <v>0</v>
      </c>
      <c r="AL2251">
        <f t="shared" si="879"/>
        <v>0</v>
      </c>
      <c r="AM2251">
        <f t="shared" si="880"/>
        <v>0</v>
      </c>
      <c r="AN2251">
        <f t="shared" si="881"/>
        <v>0</v>
      </c>
      <c r="AO2251">
        <f t="shared" si="882"/>
        <v>0</v>
      </c>
      <c r="AP2251">
        <f t="shared" si="883"/>
        <v>0</v>
      </c>
      <c r="AQ2251">
        <f t="shared" si="884"/>
        <v>0</v>
      </c>
      <c r="AR2251">
        <f t="shared" si="885"/>
        <v>0</v>
      </c>
      <c r="AS2251">
        <f t="shared" si="886"/>
        <v>0</v>
      </c>
      <c r="AT2251">
        <f t="shared" si="887"/>
        <v>0</v>
      </c>
      <c r="AU2251">
        <f t="shared" si="888"/>
        <v>0</v>
      </c>
      <c r="AV2251">
        <f t="shared" si="889"/>
        <v>0</v>
      </c>
      <c r="AW2251">
        <f t="shared" si="890"/>
        <v>0</v>
      </c>
      <c r="AX2251">
        <f t="shared" si="891"/>
        <v>0</v>
      </c>
      <c r="AY2251">
        <f t="shared" si="892"/>
        <v>0</v>
      </c>
      <c r="AZ2251">
        <f t="shared" si="893"/>
        <v>0</v>
      </c>
    </row>
    <row r="2252" spans="1:52" ht="15" customHeight="1">
      <c r="A2252" s="245"/>
      <c r="B2252" s="9"/>
      <c r="C2252" s="270" t="s">
        <v>870</v>
      </c>
      <c r="D2252" s="389" t="str">
        <f t="shared" si="897"/>
        <v/>
      </c>
      <c r="E2252" s="390"/>
      <c r="F2252" s="391"/>
      <c r="G2252" s="480" t="str">
        <f t="shared" si="898"/>
        <v/>
      </c>
      <c r="H2252" s="481"/>
      <c r="I2252" s="481"/>
      <c r="J2252" s="481"/>
      <c r="K2252" s="481"/>
      <c r="L2252" s="482"/>
      <c r="M2252" s="27"/>
      <c r="N2252" s="27"/>
      <c r="O2252" s="27"/>
      <c r="P2252" s="27"/>
      <c r="Q2252" s="27"/>
      <c r="R2252" s="27"/>
      <c r="S2252" s="27"/>
      <c r="T2252" s="27"/>
      <c r="U2252" s="27"/>
      <c r="V2252" s="27"/>
      <c r="W2252" s="27"/>
      <c r="X2252" s="27"/>
      <c r="Y2252" s="27"/>
      <c r="Z2252" s="27"/>
      <c r="AA2252" s="27"/>
      <c r="AB2252" s="27"/>
      <c r="AC2252" s="27"/>
      <c r="AD2252" s="27"/>
      <c r="AI2252">
        <f t="shared" si="894"/>
        <v>0</v>
      </c>
      <c r="AJ2252">
        <f t="shared" si="895"/>
        <v>0</v>
      </c>
      <c r="AK2252">
        <f t="shared" si="896"/>
        <v>0</v>
      </c>
      <c r="AL2252">
        <f t="shared" si="879"/>
        <v>0</v>
      </c>
      <c r="AM2252">
        <f t="shared" si="880"/>
        <v>0</v>
      </c>
      <c r="AN2252">
        <f t="shared" si="881"/>
        <v>0</v>
      </c>
      <c r="AO2252">
        <f t="shared" si="882"/>
        <v>0</v>
      </c>
      <c r="AP2252">
        <f t="shared" si="883"/>
        <v>0</v>
      </c>
      <c r="AQ2252">
        <f t="shared" si="884"/>
        <v>0</v>
      </c>
      <c r="AR2252">
        <f t="shared" si="885"/>
        <v>0</v>
      </c>
      <c r="AS2252">
        <f t="shared" si="886"/>
        <v>0</v>
      </c>
      <c r="AT2252">
        <f t="shared" si="887"/>
        <v>0</v>
      </c>
      <c r="AU2252">
        <f t="shared" si="888"/>
        <v>0</v>
      </c>
      <c r="AV2252">
        <f t="shared" si="889"/>
        <v>0</v>
      </c>
      <c r="AW2252">
        <f t="shared" si="890"/>
        <v>0</v>
      </c>
      <c r="AX2252">
        <f t="shared" si="891"/>
        <v>0</v>
      </c>
      <c r="AY2252">
        <f t="shared" si="892"/>
        <v>0</v>
      </c>
      <c r="AZ2252">
        <f t="shared" si="893"/>
        <v>0</v>
      </c>
    </row>
    <row r="2253" spans="1:52" ht="15" customHeight="1">
      <c r="A2253" s="245"/>
      <c r="B2253" s="9"/>
      <c r="C2253" s="270" t="s">
        <v>871</v>
      </c>
      <c r="D2253" s="389" t="str">
        <f t="shared" si="897"/>
        <v/>
      </c>
      <c r="E2253" s="390"/>
      <c r="F2253" s="391"/>
      <c r="G2253" s="480" t="str">
        <f t="shared" si="898"/>
        <v/>
      </c>
      <c r="H2253" s="481"/>
      <c r="I2253" s="481"/>
      <c r="J2253" s="481"/>
      <c r="K2253" s="481"/>
      <c r="L2253" s="482"/>
      <c r="M2253" s="27"/>
      <c r="N2253" s="27"/>
      <c r="O2253" s="27"/>
      <c r="P2253" s="27"/>
      <c r="Q2253" s="27"/>
      <c r="R2253" s="27"/>
      <c r="S2253" s="27"/>
      <c r="T2253" s="27"/>
      <c r="U2253" s="27"/>
      <c r="V2253" s="27"/>
      <c r="W2253" s="27"/>
      <c r="X2253" s="27"/>
      <c r="Y2253" s="27"/>
      <c r="Z2253" s="27"/>
      <c r="AA2253" s="27"/>
      <c r="AB2253" s="27"/>
      <c r="AC2253" s="27"/>
      <c r="AD2253" s="27"/>
      <c r="AI2253">
        <f t="shared" si="894"/>
        <v>0</v>
      </c>
      <c r="AJ2253">
        <f t="shared" si="895"/>
        <v>0</v>
      </c>
      <c r="AK2253">
        <f t="shared" si="896"/>
        <v>0</v>
      </c>
      <c r="AL2253">
        <f t="shared" si="879"/>
        <v>0</v>
      </c>
      <c r="AM2253">
        <f t="shared" si="880"/>
        <v>0</v>
      </c>
      <c r="AN2253">
        <f t="shared" si="881"/>
        <v>0</v>
      </c>
      <c r="AO2253">
        <f t="shared" si="882"/>
        <v>0</v>
      </c>
      <c r="AP2253">
        <f t="shared" si="883"/>
        <v>0</v>
      </c>
      <c r="AQ2253">
        <f t="shared" si="884"/>
        <v>0</v>
      </c>
      <c r="AR2253">
        <f t="shared" si="885"/>
        <v>0</v>
      </c>
      <c r="AS2253">
        <f t="shared" si="886"/>
        <v>0</v>
      </c>
      <c r="AT2253">
        <f t="shared" si="887"/>
        <v>0</v>
      </c>
      <c r="AU2253">
        <f t="shared" si="888"/>
        <v>0</v>
      </c>
      <c r="AV2253">
        <f t="shared" si="889"/>
        <v>0</v>
      </c>
      <c r="AW2253">
        <f t="shared" si="890"/>
        <v>0</v>
      </c>
      <c r="AX2253">
        <f t="shared" si="891"/>
        <v>0</v>
      </c>
      <c r="AY2253">
        <f t="shared" si="892"/>
        <v>0</v>
      </c>
      <c r="AZ2253">
        <f t="shared" si="893"/>
        <v>0</v>
      </c>
    </row>
    <row r="2254" spans="1:52" ht="15" customHeight="1">
      <c r="A2254" s="245"/>
      <c r="B2254" s="9"/>
      <c r="C2254" s="270" t="s">
        <v>872</v>
      </c>
      <c r="D2254" s="389" t="str">
        <f t="shared" si="897"/>
        <v/>
      </c>
      <c r="E2254" s="390"/>
      <c r="F2254" s="391"/>
      <c r="G2254" s="480" t="str">
        <f t="shared" si="898"/>
        <v/>
      </c>
      <c r="H2254" s="481"/>
      <c r="I2254" s="481"/>
      <c r="J2254" s="481"/>
      <c r="K2254" s="481"/>
      <c r="L2254" s="482"/>
      <c r="M2254" s="27"/>
      <c r="N2254" s="27"/>
      <c r="O2254" s="27"/>
      <c r="P2254" s="27"/>
      <c r="Q2254" s="27"/>
      <c r="R2254" s="27"/>
      <c r="S2254" s="27"/>
      <c r="T2254" s="27"/>
      <c r="U2254" s="27"/>
      <c r="V2254" s="27"/>
      <c r="W2254" s="27"/>
      <c r="X2254" s="27"/>
      <c r="Y2254" s="27"/>
      <c r="Z2254" s="27"/>
      <c r="AA2254" s="27"/>
      <c r="AB2254" s="27"/>
      <c r="AC2254" s="27"/>
      <c r="AD2254" s="27"/>
      <c r="AI2254">
        <f t="shared" si="894"/>
        <v>0</v>
      </c>
      <c r="AJ2254">
        <f t="shared" si="895"/>
        <v>0</v>
      </c>
      <c r="AK2254">
        <f t="shared" si="896"/>
        <v>0</v>
      </c>
      <c r="AL2254">
        <f t="shared" si="879"/>
        <v>0</v>
      </c>
      <c r="AM2254">
        <f t="shared" si="880"/>
        <v>0</v>
      </c>
      <c r="AN2254">
        <f t="shared" si="881"/>
        <v>0</v>
      </c>
      <c r="AO2254">
        <f t="shared" si="882"/>
        <v>0</v>
      </c>
      <c r="AP2254">
        <f t="shared" si="883"/>
        <v>0</v>
      </c>
      <c r="AQ2254">
        <f t="shared" si="884"/>
        <v>0</v>
      </c>
      <c r="AR2254">
        <f t="shared" si="885"/>
        <v>0</v>
      </c>
      <c r="AS2254">
        <f t="shared" si="886"/>
        <v>0</v>
      </c>
      <c r="AT2254">
        <f t="shared" si="887"/>
        <v>0</v>
      </c>
      <c r="AU2254">
        <f t="shared" si="888"/>
        <v>0</v>
      </c>
      <c r="AV2254">
        <f t="shared" si="889"/>
        <v>0</v>
      </c>
      <c r="AW2254">
        <f t="shared" si="890"/>
        <v>0</v>
      </c>
      <c r="AX2254">
        <f t="shared" si="891"/>
        <v>0</v>
      </c>
      <c r="AY2254">
        <f t="shared" si="892"/>
        <v>0</v>
      </c>
      <c r="AZ2254">
        <f t="shared" si="893"/>
        <v>0</v>
      </c>
    </row>
    <row r="2255" spans="1:52" ht="15" customHeight="1">
      <c r="A2255" s="245"/>
      <c r="B2255" s="9"/>
      <c r="C2255" s="270" t="s">
        <v>873</v>
      </c>
      <c r="D2255" s="389" t="str">
        <f t="shared" si="897"/>
        <v/>
      </c>
      <c r="E2255" s="390"/>
      <c r="F2255" s="391"/>
      <c r="G2255" s="480" t="str">
        <f t="shared" si="898"/>
        <v/>
      </c>
      <c r="H2255" s="481"/>
      <c r="I2255" s="481"/>
      <c r="J2255" s="481"/>
      <c r="K2255" s="481"/>
      <c r="L2255" s="482"/>
      <c r="M2255" s="27"/>
      <c r="N2255" s="27"/>
      <c r="O2255" s="27"/>
      <c r="P2255" s="27"/>
      <c r="Q2255" s="27"/>
      <c r="R2255" s="27"/>
      <c r="S2255" s="27"/>
      <c r="T2255" s="27"/>
      <c r="U2255" s="27"/>
      <c r="V2255" s="27"/>
      <c r="W2255" s="27"/>
      <c r="X2255" s="27"/>
      <c r="Y2255" s="27"/>
      <c r="Z2255" s="27"/>
      <c r="AA2255" s="27"/>
      <c r="AB2255" s="27"/>
      <c r="AC2255" s="27"/>
      <c r="AD2255" s="27"/>
      <c r="AI2255">
        <f t="shared" si="894"/>
        <v>0</v>
      </c>
      <c r="AJ2255">
        <f t="shared" si="895"/>
        <v>0</v>
      </c>
      <c r="AK2255">
        <f t="shared" si="896"/>
        <v>0</v>
      </c>
      <c r="AL2255">
        <f t="shared" si="879"/>
        <v>0</v>
      </c>
      <c r="AM2255">
        <f t="shared" si="880"/>
        <v>0</v>
      </c>
      <c r="AN2255">
        <f t="shared" si="881"/>
        <v>0</v>
      </c>
      <c r="AO2255">
        <f t="shared" si="882"/>
        <v>0</v>
      </c>
      <c r="AP2255">
        <f t="shared" si="883"/>
        <v>0</v>
      </c>
      <c r="AQ2255">
        <f t="shared" si="884"/>
        <v>0</v>
      </c>
      <c r="AR2255">
        <f t="shared" si="885"/>
        <v>0</v>
      </c>
      <c r="AS2255">
        <f t="shared" si="886"/>
        <v>0</v>
      </c>
      <c r="AT2255">
        <f t="shared" si="887"/>
        <v>0</v>
      </c>
      <c r="AU2255">
        <f t="shared" si="888"/>
        <v>0</v>
      </c>
      <c r="AV2255">
        <f t="shared" si="889"/>
        <v>0</v>
      </c>
      <c r="AW2255">
        <f t="shared" si="890"/>
        <v>0</v>
      </c>
      <c r="AX2255">
        <f t="shared" si="891"/>
        <v>0</v>
      </c>
      <c r="AY2255">
        <f t="shared" si="892"/>
        <v>0</v>
      </c>
      <c r="AZ2255">
        <f t="shared" si="893"/>
        <v>0</v>
      </c>
    </row>
    <row r="2256" spans="1:52" ht="15" customHeight="1">
      <c r="A2256" s="245"/>
      <c r="B2256" s="9"/>
      <c r="C2256" s="270" t="s">
        <v>874</v>
      </c>
      <c r="D2256" s="389" t="str">
        <f t="shared" si="897"/>
        <v/>
      </c>
      <c r="E2256" s="390"/>
      <c r="F2256" s="391"/>
      <c r="G2256" s="480" t="str">
        <f t="shared" si="898"/>
        <v/>
      </c>
      <c r="H2256" s="481"/>
      <c r="I2256" s="481"/>
      <c r="J2256" s="481"/>
      <c r="K2256" s="481"/>
      <c r="L2256" s="482"/>
      <c r="M2256" s="27"/>
      <c r="N2256" s="27"/>
      <c r="O2256" s="27"/>
      <c r="P2256" s="27"/>
      <c r="Q2256" s="27"/>
      <c r="R2256" s="27"/>
      <c r="S2256" s="27"/>
      <c r="T2256" s="27"/>
      <c r="U2256" s="27"/>
      <c r="V2256" s="27"/>
      <c r="W2256" s="27"/>
      <c r="X2256" s="27"/>
      <c r="Y2256" s="27"/>
      <c r="Z2256" s="27"/>
      <c r="AA2256" s="27"/>
      <c r="AB2256" s="27"/>
      <c r="AC2256" s="27"/>
      <c r="AD2256" s="27"/>
      <c r="AI2256">
        <f t="shared" si="894"/>
        <v>0</v>
      </c>
      <c r="AJ2256">
        <f t="shared" si="895"/>
        <v>0</v>
      </c>
      <c r="AK2256">
        <f t="shared" si="896"/>
        <v>0</v>
      </c>
      <c r="AL2256">
        <f t="shared" si="879"/>
        <v>0</v>
      </c>
      <c r="AM2256">
        <f t="shared" si="880"/>
        <v>0</v>
      </c>
      <c r="AN2256">
        <f t="shared" si="881"/>
        <v>0</v>
      </c>
      <c r="AO2256">
        <f t="shared" si="882"/>
        <v>0</v>
      </c>
      <c r="AP2256">
        <f t="shared" si="883"/>
        <v>0</v>
      </c>
      <c r="AQ2256">
        <f t="shared" si="884"/>
        <v>0</v>
      </c>
      <c r="AR2256">
        <f t="shared" si="885"/>
        <v>0</v>
      </c>
      <c r="AS2256">
        <f t="shared" si="886"/>
        <v>0</v>
      </c>
      <c r="AT2256">
        <f t="shared" si="887"/>
        <v>0</v>
      </c>
      <c r="AU2256">
        <f t="shared" si="888"/>
        <v>0</v>
      </c>
      <c r="AV2256">
        <f t="shared" si="889"/>
        <v>0</v>
      </c>
      <c r="AW2256">
        <f t="shared" si="890"/>
        <v>0</v>
      </c>
      <c r="AX2256">
        <f t="shared" si="891"/>
        <v>0</v>
      </c>
      <c r="AY2256">
        <f t="shared" si="892"/>
        <v>0</v>
      </c>
      <c r="AZ2256">
        <f t="shared" si="893"/>
        <v>0</v>
      </c>
    </row>
    <row r="2257" spans="1:52" ht="15" customHeight="1">
      <c r="A2257" s="245"/>
      <c r="B2257" s="9"/>
      <c r="C2257" s="270" t="s">
        <v>875</v>
      </c>
      <c r="D2257" s="389" t="str">
        <f t="shared" si="897"/>
        <v/>
      </c>
      <c r="E2257" s="390"/>
      <c r="F2257" s="391"/>
      <c r="G2257" s="480" t="str">
        <f t="shared" si="898"/>
        <v/>
      </c>
      <c r="H2257" s="481"/>
      <c r="I2257" s="481"/>
      <c r="J2257" s="481"/>
      <c r="K2257" s="481"/>
      <c r="L2257" s="482"/>
      <c r="M2257" s="27"/>
      <c r="N2257" s="27"/>
      <c r="O2257" s="27"/>
      <c r="P2257" s="27"/>
      <c r="Q2257" s="27"/>
      <c r="R2257" s="27"/>
      <c r="S2257" s="27"/>
      <c r="T2257" s="27"/>
      <c r="U2257" s="27"/>
      <c r="V2257" s="27"/>
      <c r="W2257" s="27"/>
      <c r="X2257" s="27"/>
      <c r="Y2257" s="27"/>
      <c r="Z2257" s="27"/>
      <c r="AA2257" s="27"/>
      <c r="AB2257" s="27"/>
      <c r="AC2257" s="27"/>
      <c r="AD2257" s="27"/>
      <c r="AI2257">
        <f t="shared" si="894"/>
        <v>0</v>
      </c>
      <c r="AJ2257">
        <f t="shared" si="895"/>
        <v>0</v>
      </c>
      <c r="AK2257">
        <f t="shared" si="896"/>
        <v>0</v>
      </c>
      <c r="AL2257">
        <f t="shared" si="879"/>
        <v>0</v>
      </c>
      <c r="AM2257">
        <f t="shared" si="880"/>
        <v>0</v>
      </c>
      <c r="AN2257">
        <f t="shared" si="881"/>
        <v>0</v>
      </c>
      <c r="AO2257">
        <f t="shared" si="882"/>
        <v>0</v>
      </c>
      <c r="AP2257">
        <f t="shared" si="883"/>
        <v>0</v>
      </c>
      <c r="AQ2257">
        <f t="shared" si="884"/>
        <v>0</v>
      </c>
      <c r="AR2257">
        <f t="shared" si="885"/>
        <v>0</v>
      </c>
      <c r="AS2257">
        <f t="shared" si="886"/>
        <v>0</v>
      </c>
      <c r="AT2257">
        <f t="shared" si="887"/>
        <v>0</v>
      </c>
      <c r="AU2257">
        <f t="shared" si="888"/>
        <v>0</v>
      </c>
      <c r="AV2257">
        <f t="shared" si="889"/>
        <v>0</v>
      </c>
      <c r="AW2257">
        <f t="shared" si="890"/>
        <v>0</v>
      </c>
      <c r="AX2257">
        <f t="shared" si="891"/>
        <v>0</v>
      </c>
      <c r="AY2257">
        <f t="shared" si="892"/>
        <v>0</v>
      </c>
      <c r="AZ2257">
        <f t="shared" si="893"/>
        <v>0</v>
      </c>
    </row>
    <row r="2258" spans="1:52" ht="15" customHeight="1">
      <c r="A2258" s="245"/>
      <c r="B2258" s="9"/>
      <c r="C2258" s="270" t="s">
        <v>876</v>
      </c>
      <c r="D2258" s="389" t="str">
        <f t="shared" si="897"/>
        <v/>
      </c>
      <c r="E2258" s="390"/>
      <c r="F2258" s="391"/>
      <c r="G2258" s="480" t="str">
        <f t="shared" si="898"/>
        <v/>
      </c>
      <c r="H2258" s="481"/>
      <c r="I2258" s="481"/>
      <c r="J2258" s="481"/>
      <c r="K2258" s="481"/>
      <c r="L2258" s="482"/>
      <c r="M2258" s="27"/>
      <c r="N2258" s="27"/>
      <c r="O2258" s="27"/>
      <c r="P2258" s="27"/>
      <c r="Q2258" s="27"/>
      <c r="R2258" s="27"/>
      <c r="S2258" s="27"/>
      <c r="T2258" s="27"/>
      <c r="U2258" s="27"/>
      <c r="V2258" s="27"/>
      <c r="W2258" s="27"/>
      <c r="X2258" s="27"/>
      <c r="Y2258" s="27"/>
      <c r="Z2258" s="27"/>
      <c r="AA2258" s="27"/>
      <c r="AB2258" s="27"/>
      <c r="AC2258" s="27"/>
      <c r="AD2258" s="27"/>
      <c r="AI2258">
        <f t="shared" si="894"/>
        <v>0</v>
      </c>
      <c r="AJ2258">
        <f t="shared" si="895"/>
        <v>0</v>
      </c>
      <c r="AK2258">
        <f t="shared" si="896"/>
        <v>0</v>
      </c>
      <c r="AL2258">
        <f t="shared" si="879"/>
        <v>0</v>
      </c>
      <c r="AM2258">
        <f t="shared" si="880"/>
        <v>0</v>
      </c>
      <c r="AN2258">
        <f t="shared" si="881"/>
        <v>0</v>
      </c>
      <c r="AO2258">
        <f t="shared" si="882"/>
        <v>0</v>
      </c>
      <c r="AP2258">
        <f t="shared" si="883"/>
        <v>0</v>
      </c>
      <c r="AQ2258">
        <f t="shared" si="884"/>
        <v>0</v>
      </c>
      <c r="AR2258">
        <f t="shared" si="885"/>
        <v>0</v>
      </c>
      <c r="AS2258">
        <f t="shared" si="886"/>
        <v>0</v>
      </c>
      <c r="AT2258">
        <f t="shared" si="887"/>
        <v>0</v>
      </c>
      <c r="AU2258">
        <f t="shared" si="888"/>
        <v>0</v>
      </c>
      <c r="AV2258">
        <f t="shared" si="889"/>
        <v>0</v>
      </c>
      <c r="AW2258">
        <f t="shared" si="890"/>
        <v>0</v>
      </c>
      <c r="AX2258">
        <f t="shared" si="891"/>
        <v>0</v>
      </c>
      <c r="AY2258">
        <f t="shared" si="892"/>
        <v>0</v>
      </c>
      <c r="AZ2258">
        <f t="shared" si="893"/>
        <v>0</v>
      </c>
    </row>
    <row r="2259" spans="1:52" ht="15" customHeight="1">
      <c r="A2259" s="245"/>
      <c r="B2259" s="9"/>
      <c r="C2259" s="270" t="s">
        <v>877</v>
      </c>
      <c r="D2259" s="389" t="str">
        <f t="shared" si="897"/>
        <v/>
      </c>
      <c r="E2259" s="390"/>
      <c r="F2259" s="391"/>
      <c r="G2259" s="480" t="str">
        <f t="shared" si="898"/>
        <v/>
      </c>
      <c r="H2259" s="481"/>
      <c r="I2259" s="481"/>
      <c r="J2259" s="481"/>
      <c r="K2259" s="481"/>
      <c r="L2259" s="482"/>
      <c r="M2259" s="27"/>
      <c r="N2259" s="27"/>
      <c r="O2259" s="27"/>
      <c r="P2259" s="27"/>
      <c r="Q2259" s="27"/>
      <c r="R2259" s="27"/>
      <c r="S2259" s="27"/>
      <c r="T2259" s="27"/>
      <c r="U2259" s="27"/>
      <c r="V2259" s="27"/>
      <c r="W2259" s="27"/>
      <c r="X2259" s="27"/>
      <c r="Y2259" s="27"/>
      <c r="Z2259" s="27"/>
      <c r="AA2259" s="27"/>
      <c r="AB2259" s="27"/>
      <c r="AC2259" s="27"/>
      <c r="AD2259" s="27"/>
      <c r="AI2259">
        <f t="shared" si="894"/>
        <v>0</v>
      </c>
      <c r="AJ2259">
        <f t="shared" si="895"/>
        <v>0</v>
      </c>
      <c r="AK2259">
        <f t="shared" si="896"/>
        <v>0</v>
      </c>
      <c r="AL2259">
        <f t="shared" si="879"/>
        <v>0</v>
      </c>
      <c r="AM2259">
        <f t="shared" si="880"/>
        <v>0</v>
      </c>
      <c r="AN2259">
        <f t="shared" si="881"/>
        <v>0</v>
      </c>
      <c r="AO2259">
        <f t="shared" si="882"/>
        <v>0</v>
      </c>
      <c r="AP2259">
        <f t="shared" si="883"/>
        <v>0</v>
      </c>
      <c r="AQ2259">
        <f t="shared" si="884"/>
        <v>0</v>
      </c>
      <c r="AR2259">
        <f t="shared" si="885"/>
        <v>0</v>
      </c>
      <c r="AS2259">
        <f t="shared" si="886"/>
        <v>0</v>
      </c>
      <c r="AT2259">
        <f t="shared" si="887"/>
        <v>0</v>
      </c>
      <c r="AU2259">
        <f t="shared" si="888"/>
        <v>0</v>
      </c>
      <c r="AV2259">
        <f t="shared" si="889"/>
        <v>0</v>
      </c>
      <c r="AW2259">
        <f t="shared" si="890"/>
        <v>0</v>
      </c>
      <c r="AX2259">
        <f t="shared" si="891"/>
        <v>0</v>
      </c>
      <c r="AY2259">
        <f t="shared" si="892"/>
        <v>0</v>
      </c>
      <c r="AZ2259">
        <f t="shared" si="893"/>
        <v>0</v>
      </c>
    </row>
    <row r="2260" spans="1:52" ht="15" customHeight="1">
      <c r="A2260" s="245"/>
      <c r="B2260" s="9"/>
      <c r="C2260" s="270" t="s">
        <v>878</v>
      </c>
      <c r="D2260" s="389" t="str">
        <f t="shared" si="897"/>
        <v/>
      </c>
      <c r="E2260" s="390"/>
      <c r="F2260" s="391"/>
      <c r="G2260" s="480" t="str">
        <f t="shared" si="898"/>
        <v/>
      </c>
      <c r="H2260" s="481"/>
      <c r="I2260" s="481"/>
      <c r="J2260" s="481"/>
      <c r="K2260" s="481"/>
      <c r="L2260" s="482"/>
      <c r="M2260" s="27"/>
      <c r="N2260" s="27"/>
      <c r="O2260" s="27"/>
      <c r="P2260" s="27"/>
      <c r="Q2260" s="27"/>
      <c r="R2260" s="27"/>
      <c r="S2260" s="27"/>
      <c r="T2260" s="27"/>
      <c r="U2260" s="27"/>
      <c r="V2260" s="27"/>
      <c r="W2260" s="27"/>
      <c r="X2260" s="27"/>
      <c r="Y2260" s="27"/>
      <c r="Z2260" s="27"/>
      <c r="AA2260" s="27"/>
      <c r="AB2260" s="27"/>
      <c r="AC2260" s="27"/>
      <c r="AD2260" s="27"/>
      <c r="AI2260">
        <f t="shared" si="894"/>
        <v>0</v>
      </c>
      <c r="AJ2260">
        <f t="shared" si="895"/>
        <v>0</v>
      </c>
      <c r="AK2260">
        <f t="shared" si="896"/>
        <v>0</v>
      </c>
      <c r="AL2260">
        <f t="shared" si="879"/>
        <v>0</v>
      </c>
      <c r="AM2260">
        <f t="shared" si="880"/>
        <v>0</v>
      </c>
      <c r="AN2260">
        <f t="shared" si="881"/>
        <v>0</v>
      </c>
      <c r="AO2260">
        <f t="shared" si="882"/>
        <v>0</v>
      </c>
      <c r="AP2260">
        <f t="shared" si="883"/>
        <v>0</v>
      </c>
      <c r="AQ2260">
        <f t="shared" si="884"/>
        <v>0</v>
      </c>
      <c r="AR2260">
        <f t="shared" si="885"/>
        <v>0</v>
      </c>
      <c r="AS2260">
        <f t="shared" si="886"/>
        <v>0</v>
      </c>
      <c r="AT2260">
        <f t="shared" si="887"/>
        <v>0</v>
      </c>
      <c r="AU2260">
        <f t="shared" si="888"/>
        <v>0</v>
      </c>
      <c r="AV2260">
        <f t="shared" si="889"/>
        <v>0</v>
      </c>
      <c r="AW2260">
        <f t="shared" si="890"/>
        <v>0</v>
      </c>
      <c r="AX2260">
        <f t="shared" si="891"/>
        <v>0</v>
      </c>
      <c r="AY2260">
        <f t="shared" si="892"/>
        <v>0</v>
      </c>
      <c r="AZ2260">
        <f t="shared" si="893"/>
        <v>0</v>
      </c>
    </row>
    <row r="2261" spans="1:52" ht="15" customHeight="1">
      <c r="A2261" s="245"/>
      <c r="B2261" s="9"/>
      <c r="C2261" s="270" t="s">
        <v>879</v>
      </c>
      <c r="D2261" s="389" t="str">
        <f t="shared" si="897"/>
        <v/>
      </c>
      <c r="E2261" s="390"/>
      <c r="F2261" s="391"/>
      <c r="G2261" s="480" t="str">
        <f t="shared" si="898"/>
        <v/>
      </c>
      <c r="H2261" s="481"/>
      <c r="I2261" s="481"/>
      <c r="J2261" s="481"/>
      <c r="K2261" s="481"/>
      <c r="L2261" s="482"/>
      <c r="M2261" s="27"/>
      <c r="N2261" s="27"/>
      <c r="O2261" s="27"/>
      <c r="P2261" s="27"/>
      <c r="Q2261" s="27"/>
      <c r="R2261" s="27"/>
      <c r="S2261" s="27"/>
      <c r="T2261" s="27"/>
      <c r="U2261" s="27"/>
      <c r="V2261" s="27"/>
      <c r="W2261" s="27"/>
      <c r="X2261" s="27"/>
      <c r="Y2261" s="27"/>
      <c r="Z2261" s="27"/>
      <c r="AA2261" s="27"/>
      <c r="AB2261" s="27"/>
      <c r="AC2261" s="27"/>
      <c r="AD2261" s="27"/>
      <c r="AI2261">
        <f t="shared" si="894"/>
        <v>0</v>
      </c>
      <c r="AJ2261">
        <f t="shared" si="895"/>
        <v>0</v>
      </c>
      <c r="AK2261">
        <f t="shared" si="896"/>
        <v>0</v>
      </c>
      <c r="AL2261">
        <f t="shared" si="879"/>
        <v>0</v>
      </c>
      <c r="AM2261">
        <f t="shared" si="880"/>
        <v>0</v>
      </c>
      <c r="AN2261">
        <f t="shared" si="881"/>
        <v>0</v>
      </c>
      <c r="AO2261">
        <f t="shared" si="882"/>
        <v>0</v>
      </c>
      <c r="AP2261">
        <f t="shared" si="883"/>
        <v>0</v>
      </c>
      <c r="AQ2261">
        <f t="shared" si="884"/>
        <v>0</v>
      </c>
      <c r="AR2261">
        <f t="shared" si="885"/>
        <v>0</v>
      </c>
      <c r="AS2261">
        <f t="shared" si="886"/>
        <v>0</v>
      </c>
      <c r="AT2261">
        <f t="shared" si="887"/>
        <v>0</v>
      </c>
      <c r="AU2261">
        <f t="shared" si="888"/>
        <v>0</v>
      </c>
      <c r="AV2261">
        <f t="shared" si="889"/>
        <v>0</v>
      </c>
      <c r="AW2261">
        <f t="shared" si="890"/>
        <v>0</v>
      </c>
      <c r="AX2261">
        <f t="shared" si="891"/>
        <v>0</v>
      </c>
      <c r="AY2261">
        <f t="shared" si="892"/>
        <v>0</v>
      </c>
      <c r="AZ2261">
        <f t="shared" si="893"/>
        <v>0</v>
      </c>
    </row>
    <row r="2262" spans="1:52" ht="15" customHeight="1">
      <c r="A2262" s="245"/>
      <c r="B2262" s="9"/>
      <c r="C2262" s="270" t="s">
        <v>880</v>
      </c>
      <c r="D2262" s="389" t="str">
        <f t="shared" si="897"/>
        <v/>
      </c>
      <c r="E2262" s="390"/>
      <c r="F2262" s="391"/>
      <c r="G2262" s="480" t="str">
        <f t="shared" si="898"/>
        <v/>
      </c>
      <c r="H2262" s="481"/>
      <c r="I2262" s="481"/>
      <c r="J2262" s="481"/>
      <c r="K2262" s="481"/>
      <c r="L2262" s="482"/>
      <c r="M2262" s="27"/>
      <c r="N2262" s="27"/>
      <c r="O2262" s="27"/>
      <c r="P2262" s="27"/>
      <c r="Q2262" s="27"/>
      <c r="R2262" s="27"/>
      <c r="S2262" s="27"/>
      <c r="T2262" s="27"/>
      <c r="U2262" s="27"/>
      <c r="V2262" s="27"/>
      <c r="W2262" s="27"/>
      <c r="X2262" s="27"/>
      <c r="Y2262" s="27"/>
      <c r="Z2262" s="27"/>
      <c r="AA2262" s="27"/>
      <c r="AB2262" s="27"/>
      <c r="AC2262" s="27"/>
      <c r="AD2262" s="27"/>
      <c r="AI2262">
        <f t="shared" si="894"/>
        <v>0</v>
      </c>
      <c r="AJ2262">
        <f t="shared" si="895"/>
        <v>0</v>
      </c>
      <c r="AK2262">
        <f t="shared" si="896"/>
        <v>0</v>
      </c>
      <c r="AL2262">
        <f t="shared" si="879"/>
        <v>0</v>
      </c>
      <c r="AM2262">
        <f t="shared" si="880"/>
        <v>0</v>
      </c>
      <c r="AN2262">
        <f t="shared" si="881"/>
        <v>0</v>
      </c>
      <c r="AO2262">
        <f t="shared" si="882"/>
        <v>0</v>
      </c>
      <c r="AP2262">
        <f t="shared" si="883"/>
        <v>0</v>
      </c>
      <c r="AQ2262">
        <f t="shared" si="884"/>
        <v>0</v>
      </c>
      <c r="AR2262">
        <f t="shared" si="885"/>
        <v>0</v>
      </c>
      <c r="AS2262">
        <f t="shared" si="886"/>
        <v>0</v>
      </c>
      <c r="AT2262">
        <f t="shared" si="887"/>
        <v>0</v>
      </c>
      <c r="AU2262">
        <f t="shared" si="888"/>
        <v>0</v>
      </c>
      <c r="AV2262">
        <f t="shared" si="889"/>
        <v>0</v>
      </c>
      <c r="AW2262">
        <f t="shared" si="890"/>
        <v>0</v>
      </c>
      <c r="AX2262">
        <f t="shared" si="891"/>
        <v>0</v>
      </c>
      <c r="AY2262">
        <f t="shared" si="892"/>
        <v>0</v>
      </c>
      <c r="AZ2262">
        <f t="shared" si="893"/>
        <v>0</v>
      </c>
    </row>
    <row r="2263" spans="1:52" ht="15" customHeight="1">
      <c r="A2263" s="245"/>
      <c r="B2263" s="9"/>
      <c r="C2263" s="270" t="s">
        <v>881</v>
      </c>
      <c r="D2263" s="389" t="str">
        <f t="shared" si="897"/>
        <v/>
      </c>
      <c r="E2263" s="390"/>
      <c r="F2263" s="391"/>
      <c r="G2263" s="480" t="str">
        <f t="shared" si="898"/>
        <v/>
      </c>
      <c r="H2263" s="481"/>
      <c r="I2263" s="481"/>
      <c r="J2263" s="481"/>
      <c r="K2263" s="481"/>
      <c r="L2263" s="482"/>
      <c r="M2263" s="27"/>
      <c r="N2263" s="27"/>
      <c r="O2263" s="27"/>
      <c r="P2263" s="27"/>
      <c r="Q2263" s="27"/>
      <c r="R2263" s="27"/>
      <c r="S2263" s="27"/>
      <c r="T2263" s="27"/>
      <c r="U2263" s="27"/>
      <c r="V2263" s="27"/>
      <c r="W2263" s="27"/>
      <c r="X2263" s="27"/>
      <c r="Y2263" s="27"/>
      <c r="Z2263" s="27"/>
      <c r="AA2263" s="27"/>
      <c r="AB2263" s="27"/>
      <c r="AC2263" s="27"/>
      <c r="AD2263" s="27"/>
      <c r="AI2263">
        <f t="shared" si="894"/>
        <v>0</v>
      </c>
      <c r="AJ2263">
        <f t="shared" si="895"/>
        <v>0</v>
      </c>
      <c r="AK2263">
        <f t="shared" si="896"/>
        <v>0</v>
      </c>
      <c r="AL2263">
        <f t="shared" si="879"/>
        <v>0</v>
      </c>
      <c r="AM2263">
        <f t="shared" si="880"/>
        <v>0</v>
      </c>
      <c r="AN2263">
        <f t="shared" si="881"/>
        <v>0</v>
      </c>
      <c r="AO2263">
        <f t="shared" si="882"/>
        <v>0</v>
      </c>
      <c r="AP2263">
        <f t="shared" si="883"/>
        <v>0</v>
      </c>
      <c r="AQ2263">
        <f t="shared" si="884"/>
        <v>0</v>
      </c>
      <c r="AR2263">
        <f t="shared" si="885"/>
        <v>0</v>
      </c>
      <c r="AS2263">
        <f t="shared" si="886"/>
        <v>0</v>
      </c>
      <c r="AT2263">
        <f t="shared" si="887"/>
        <v>0</v>
      </c>
      <c r="AU2263">
        <f t="shared" si="888"/>
        <v>0</v>
      </c>
      <c r="AV2263">
        <f t="shared" si="889"/>
        <v>0</v>
      </c>
      <c r="AW2263">
        <f t="shared" si="890"/>
        <v>0</v>
      </c>
      <c r="AX2263">
        <f t="shared" si="891"/>
        <v>0</v>
      </c>
      <c r="AY2263">
        <f t="shared" si="892"/>
        <v>0</v>
      </c>
      <c r="AZ2263">
        <f t="shared" si="893"/>
        <v>0</v>
      </c>
    </row>
    <row r="2264" spans="1:52" ht="15" customHeight="1">
      <c r="A2264" s="245"/>
      <c r="B2264" s="9"/>
      <c r="C2264" s="270" t="s">
        <v>882</v>
      </c>
      <c r="D2264" s="389" t="str">
        <f t="shared" si="897"/>
        <v/>
      </c>
      <c r="E2264" s="390"/>
      <c r="F2264" s="391"/>
      <c r="G2264" s="480" t="str">
        <f t="shared" si="898"/>
        <v/>
      </c>
      <c r="H2264" s="481"/>
      <c r="I2264" s="481"/>
      <c r="J2264" s="481"/>
      <c r="K2264" s="481"/>
      <c r="L2264" s="482"/>
      <c r="M2264" s="27"/>
      <c r="N2264" s="27"/>
      <c r="O2264" s="27"/>
      <c r="P2264" s="27"/>
      <c r="Q2264" s="27"/>
      <c r="R2264" s="27"/>
      <c r="S2264" s="27"/>
      <c r="T2264" s="27"/>
      <c r="U2264" s="27"/>
      <c r="V2264" s="27"/>
      <c r="W2264" s="27"/>
      <c r="X2264" s="27"/>
      <c r="Y2264" s="27"/>
      <c r="Z2264" s="27"/>
      <c r="AA2264" s="27"/>
      <c r="AB2264" s="27"/>
      <c r="AC2264" s="27"/>
      <c r="AD2264" s="27"/>
      <c r="AI2264">
        <f t="shared" si="894"/>
        <v>0</v>
      </c>
      <c r="AJ2264">
        <f t="shared" si="895"/>
        <v>0</v>
      </c>
      <c r="AK2264">
        <f t="shared" si="896"/>
        <v>0</v>
      </c>
      <c r="AL2264">
        <f t="shared" si="879"/>
        <v>0</v>
      </c>
      <c r="AM2264">
        <f t="shared" si="880"/>
        <v>0</v>
      </c>
      <c r="AN2264">
        <f t="shared" si="881"/>
        <v>0</v>
      </c>
      <c r="AO2264">
        <f t="shared" si="882"/>
        <v>0</v>
      </c>
      <c r="AP2264">
        <f t="shared" si="883"/>
        <v>0</v>
      </c>
      <c r="AQ2264">
        <f t="shared" si="884"/>
        <v>0</v>
      </c>
      <c r="AR2264">
        <f t="shared" si="885"/>
        <v>0</v>
      </c>
      <c r="AS2264">
        <f t="shared" si="886"/>
        <v>0</v>
      </c>
      <c r="AT2264">
        <f t="shared" si="887"/>
        <v>0</v>
      </c>
      <c r="AU2264">
        <f t="shared" si="888"/>
        <v>0</v>
      </c>
      <c r="AV2264">
        <f t="shared" si="889"/>
        <v>0</v>
      </c>
      <c r="AW2264">
        <f t="shared" si="890"/>
        <v>0</v>
      </c>
      <c r="AX2264">
        <f t="shared" si="891"/>
        <v>0</v>
      </c>
      <c r="AY2264">
        <f t="shared" si="892"/>
        <v>0</v>
      </c>
      <c r="AZ2264">
        <f t="shared" si="893"/>
        <v>0</v>
      </c>
    </row>
    <row r="2265" spans="1:52" ht="15" customHeight="1">
      <c r="A2265" s="245"/>
      <c r="B2265" s="9"/>
      <c r="C2265" s="270" t="s">
        <v>883</v>
      </c>
      <c r="D2265" s="389" t="str">
        <f t="shared" si="897"/>
        <v/>
      </c>
      <c r="E2265" s="390"/>
      <c r="F2265" s="391"/>
      <c r="G2265" s="480" t="str">
        <f t="shared" si="898"/>
        <v/>
      </c>
      <c r="H2265" s="481"/>
      <c r="I2265" s="481"/>
      <c r="J2265" s="481"/>
      <c r="K2265" s="481"/>
      <c r="L2265" s="482"/>
      <c r="M2265" s="27"/>
      <c r="N2265" s="27"/>
      <c r="O2265" s="27"/>
      <c r="P2265" s="27"/>
      <c r="Q2265" s="27"/>
      <c r="R2265" s="27"/>
      <c r="S2265" s="27"/>
      <c r="T2265" s="27"/>
      <c r="U2265" s="27"/>
      <c r="V2265" s="27"/>
      <c r="W2265" s="27"/>
      <c r="X2265" s="27"/>
      <c r="Y2265" s="27"/>
      <c r="Z2265" s="27"/>
      <c r="AA2265" s="27"/>
      <c r="AB2265" s="27"/>
      <c r="AC2265" s="27"/>
      <c r="AD2265" s="27"/>
      <c r="AI2265">
        <f t="shared" si="894"/>
        <v>0</v>
      </c>
      <c r="AJ2265">
        <f t="shared" si="895"/>
        <v>0</v>
      </c>
      <c r="AK2265">
        <f t="shared" si="896"/>
        <v>0</v>
      </c>
      <c r="AL2265">
        <f t="shared" si="879"/>
        <v>0</v>
      </c>
      <c r="AM2265">
        <f t="shared" si="880"/>
        <v>0</v>
      </c>
      <c r="AN2265">
        <f t="shared" si="881"/>
        <v>0</v>
      </c>
      <c r="AO2265">
        <f t="shared" si="882"/>
        <v>0</v>
      </c>
      <c r="AP2265">
        <f t="shared" si="883"/>
        <v>0</v>
      </c>
      <c r="AQ2265">
        <f t="shared" si="884"/>
        <v>0</v>
      </c>
      <c r="AR2265">
        <f t="shared" si="885"/>
        <v>0</v>
      </c>
      <c r="AS2265">
        <f t="shared" si="886"/>
        <v>0</v>
      </c>
      <c r="AT2265">
        <f t="shared" si="887"/>
        <v>0</v>
      </c>
      <c r="AU2265">
        <f t="shared" si="888"/>
        <v>0</v>
      </c>
      <c r="AV2265">
        <f t="shared" si="889"/>
        <v>0</v>
      </c>
      <c r="AW2265">
        <f t="shared" si="890"/>
        <v>0</v>
      </c>
      <c r="AX2265">
        <f t="shared" si="891"/>
        <v>0</v>
      </c>
      <c r="AY2265">
        <f t="shared" si="892"/>
        <v>0</v>
      </c>
      <c r="AZ2265">
        <f t="shared" si="893"/>
        <v>0</v>
      </c>
    </row>
    <row r="2266" spans="1:52" ht="15" customHeight="1">
      <c r="A2266" s="245"/>
      <c r="B2266" s="9"/>
      <c r="C2266" s="270" t="s">
        <v>884</v>
      </c>
      <c r="D2266" s="389" t="str">
        <f t="shared" si="897"/>
        <v/>
      </c>
      <c r="E2266" s="390"/>
      <c r="F2266" s="391"/>
      <c r="G2266" s="480" t="str">
        <f t="shared" si="898"/>
        <v/>
      </c>
      <c r="H2266" s="481"/>
      <c r="I2266" s="481"/>
      <c r="J2266" s="481"/>
      <c r="K2266" s="481"/>
      <c r="L2266" s="482"/>
      <c r="M2266" s="27"/>
      <c r="N2266" s="27"/>
      <c r="O2266" s="27"/>
      <c r="P2266" s="27"/>
      <c r="Q2266" s="27"/>
      <c r="R2266" s="27"/>
      <c r="S2266" s="27"/>
      <c r="T2266" s="27"/>
      <c r="U2266" s="27"/>
      <c r="V2266" s="27"/>
      <c r="W2266" s="27"/>
      <c r="X2266" s="27"/>
      <c r="Y2266" s="27"/>
      <c r="Z2266" s="27"/>
      <c r="AA2266" s="27"/>
      <c r="AB2266" s="27"/>
      <c r="AC2266" s="27"/>
      <c r="AD2266" s="27"/>
      <c r="AI2266">
        <f t="shared" si="894"/>
        <v>0</v>
      </c>
      <c r="AJ2266">
        <f t="shared" si="895"/>
        <v>0</v>
      </c>
      <c r="AK2266">
        <f t="shared" si="896"/>
        <v>0</v>
      </c>
      <c r="AL2266">
        <f t="shared" si="879"/>
        <v>0</v>
      </c>
      <c r="AM2266">
        <f t="shared" si="880"/>
        <v>0</v>
      </c>
      <c r="AN2266">
        <f t="shared" si="881"/>
        <v>0</v>
      </c>
      <c r="AO2266">
        <f t="shared" si="882"/>
        <v>0</v>
      </c>
      <c r="AP2266">
        <f t="shared" si="883"/>
        <v>0</v>
      </c>
      <c r="AQ2266">
        <f t="shared" si="884"/>
        <v>0</v>
      </c>
      <c r="AR2266">
        <f t="shared" si="885"/>
        <v>0</v>
      </c>
      <c r="AS2266">
        <f t="shared" si="886"/>
        <v>0</v>
      </c>
      <c r="AT2266">
        <f t="shared" si="887"/>
        <v>0</v>
      </c>
      <c r="AU2266">
        <f t="shared" si="888"/>
        <v>0</v>
      </c>
      <c r="AV2266">
        <f t="shared" si="889"/>
        <v>0</v>
      </c>
      <c r="AW2266">
        <f t="shared" si="890"/>
        <v>0</v>
      </c>
      <c r="AX2266">
        <f t="shared" si="891"/>
        <v>0</v>
      </c>
      <c r="AY2266">
        <f t="shared" si="892"/>
        <v>0</v>
      </c>
      <c r="AZ2266">
        <f t="shared" si="893"/>
        <v>0</v>
      </c>
    </row>
    <row r="2267" spans="1:52" ht="15" customHeight="1">
      <c r="A2267" s="245"/>
      <c r="B2267" s="9"/>
      <c r="C2267" s="270" t="s">
        <v>885</v>
      </c>
      <c r="D2267" s="389" t="str">
        <f t="shared" si="897"/>
        <v/>
      </c>
      <c r="E2267" s="390"/>
      <c r="F2267" s="391"/>
      <c r="G2267" s="480" t="str">
        <f t="shared" si="898"/>
        <v/>
      </c>
      <c r="H2267" s="481"/>
      <c r="I2267" s="481"/>
      <c r="J2267" s="481"/>
      <c r="K2267" s="481"/>
      <c r="L2267" s="482"/>
      <c r="M2267" s="27"/>
      <c r="N2267" s="27"/>
      <c r="O2267" s="27"/>
      <c r="P2267" s="27"/>
      <c r="Q2267" s="27"/>
      <c r="R2267" s="27"/>
      <c r="S2267" s="27"/>
      <c r="T2267" s="27"/>
      <c r="U2267" s="27"/>
      <c r="V2267" s="27"/>
      <c r="W2267" s="27"/>
      <c r="X2267" s="27"/>
      <c r="Y2267" s="27"/>
      <c r="Z2267" s="27"/>
      <c r="AA2267" s="27"/>
      <c r="AB2267" s="27"/>
      <c r="AC2267" s="27"/>
      <c r="AD2267" s="27"/>
      <c r="AI2267">
        <f t="shared" si="894"/>
        <v>0</v>
      </c>
      <c r="AJ2267">
        <f t="shared" si="895"/>
        <v>0</v>
      </c>
      <c r="AK2267">
        <f t="shared" si="896"/>
        <v>0</v>
      </c>
      <c r="AL2267">
        <f t="shared" si="879"/>
        <v>0</v>
      </c>
      <c r="AM2267">
        <f t="shared" si="880"/>
        <v>0</v>
      </c>
      <c r="AN2267">
        <f t="shared" si="881"/>
        <v>0</v>
      </c>
      <c r="AO2267">
        <f t="shared" si="882"/>
        <v>0</v>
      </c>
      <c r="AP2267">
        <f t="shared" si="883"/>
        <v>0</v>
      </c>
      <c r="AQ2267">
        <f t="shared" si="884"/>
        <v>0</v>
      </c>
      <c r="AR2267">
        <f t="shared" si="885"/>
        <v>0</v>
      </c>
      <c r="AS2267">
        <f t="shared" si="886"/>
        <v>0</v>
      </c>
      <c r="AT2267">
        <f t="shared" si="887"/>
        <v>0</v>
      </c>
      <c r="AU2267">
        <f t="shared" si="888"/>
        <v>0</v>
      </c>
      <c r="AV2267">
        <f t="shared" si="889"/>
        <v>0</v>
      </c>
      <c r="AW2267">
        <f t="shared" si="890"/>
        <v>0</v>
      </c>
      <c r="AX2267">
        <f t="shared" si="891"/>
        <v>0</v>
      </c>
      <c r="AY2267">
        <f t="shared" si="892"/>
        <v>0</v>
      </c>
      <c r="AZ2267">
        <f t="shared" si="893"/>
        <v>0</v>
      </c>
    </row>
    <row r="2268" spans="1:52" ht="15" customHeight="1">
      <c r="A2268" s="245"/>
      <c r="B2268" s="9"/>
      <c r="C2268" s="270" t="s">
        <v>886</v>
      </c>
      <c r="D2268" s="389" t="str">
        <f t="shared" si="897"/>
        <v/>
      </c>
      <c r="E2268" s="390"/>
      <c r="F2268" s="391"/>
      <c r="G2268" s="480" t="str">
        <f t="shared" si="898"/>
        <v/>
      </c>
      <c r="H2268" s="481"/>
      <c r="I2268" s="481"/>
      <c r="J2268" s="481"/>
      <c r="K2268" s="481"/>
      <c r="L2268" s="482"/>
      <c r="M2268" s="27"/>
      <c r="N2268" s="27"/>
      <c r="O2268" s="27"/>
      <c r="P2268" s="27"/>
      <c r="Q2268" s="27"/>
      <c r="R2268" s="27"/>
      <c r="S2268" s="27"/>
      <c r="T2268" s="27"/>
      <c r="U2268" s="27"/>
      <c r="V2268" s="27"/>
      <c r="W2268" s="27"/>
      <c r="X2268" s="27"/>
      <c r="Y2268" s="27"/>
      <c r="Z2268" s="27"/>
      <c r="AA2268" s="27"/>
      <c r="AB2268" s="27"/>
      <c r="AC2268" s="27"/>
      <c r="AD2268" s="27"/>
      <c r="AI2268">
        <f t="shared" si="894"/>
        <v>0</v>
      </c>
      <c r="AJ2268">
        <f t="shared" si="895"/>
        <v>0</v>
      </c>
      <c r="AK2268">
        <f t="shared" si="896"/>
        <v>0</v>
      </c>
      <c r="AL2268">
        <f t="shared" si="879"/>
        <v>0</v>
      </c>
      <c r="AM2268">
        <f t="shared" si="880"/>
        <v>0</v>
      </c>
      <c r="AN2268">
        <f t="shared" si="881"/>
        <v>0</v>
      </c>
      <c r="AO2268">
        <f t="shared" si="882"/>
        <v>0</v>
      </c>
      <c r="AP2268">
        <f t="shared" si="883"/>
        <v>0</v>
      </c>
      <c r="AQ2268">
        <f t="shared" si="884"/>
        <v>0</v>
      </c>
      <c r="AR2268">
        <f t="shared" si="885"/>
        <v>0</v>
      </c>
      <c r="AS2268">
        <f t="shared" si="886"/>
        <v>0</v>
      </c>
      <c r="AT2268">
        <f t="shared" si="887"/>
        <v>0</v>
      </c>
      <c r="AU2268">
        <f t="shared" si="888"/>
        <v>0</v>
      </c>
      <c r="AV2268">
        <f t="shared" si="889"/>
        <v>0</v>
      </c>
      <c r="AW2268">
        <f t="shared" si="890"/>
        <v>0</v>
      </c>
      <c r="AX2268">
        <f t="shared" si="891"/>
        <v>0</v>
      </c>
      <c r="AY2268">
        <f t="shared" si="892"/>
        <v>0</v>
      </c>
      <c r="AZ2268">
        <f t="shared" si="893"/>
        <v>0</v>
      </c>
    </row>
    <row r="2269" spans="1:52" ht="15" customHeight="1">
      <c r="A2269" s="245"/>
      <c r="B2269" s="9"/>
      <c r="C2269" s="270" t="s">
        <v>887</v>
      </c>
      <c r="D2269" s="389" t="str">
        <f t="shared" si="897"/>
        <v/>
      </c>
      <c r="E2269" s="390"/>
      <c r="F2269" s="391"/>
      <c r="G2269" s="480" t="str">
        <f t="shared" si="898"/>
        <v/>
      </c>
      <c r="H2269" s="481"/>
      <c r="I2269" s="481"/>
      <c r="J2269" s="481"/>
      <c r="K2269" s="481"/>
      <c r="L2269" s="482"/>
      <c r="M2269" s="27"/>
      <c r="N2269" s="27"/>
      <c r="O2269" s="27"/>
      <c r="P2269" s="27"/>
      <c r="Q2269" s="27"/>
      <c r="R2269" s="27"/>
      <c r="S2269" s="27"/>
      <c r="T2269" s="27"/>
      <c r="U2269" s="27"/>
      <c r="V2269" s="27"/>
      <c r="W2269" s="27"/>
      <c r="X2269" s="27"/>
      <c r="Y2269" s="27"/>
      <c r="Z2269" s="27"/>
      <c r="AA2269" s="27"/>
      <c r="AB2269" s="27"/>
      <c r="AC2269" s="27"/>
      <c r="AD2269" s="27"/>
      <c r="AI2269">
        <f t="shared" si="894"/>
        <v>0</v>
      </c>
      <c r="AJ2269">
        <f t="shared" si="895"/>
        <v>0</v>
      </c>
      <c r="AK2269">
        <f t="shared" si="896"/>
        <v>0</v>
      </c>
      <c r="AL2269">
        <f t="shared" si="879"/>
        <v>0</v>
      </c>
      <c r="AM2269">
        <f t="shared" si="880"/>
        <v>0</v>
      </c>
      <c r="AN2269">
        <f t="shared" si="881"/>
        <v>0</v>
      </c>
      <c r="AO2269">
        <f t="shared" si="882"/>
        <v>0</v>
      </c>
      <c r="AP2269">
        <f t="shared" si="883"/>
        <v>0</v>
      </c>
      <c r="AQ2269">
        <f t="shared" si="884"/>
        <v>0</v>
      </c>
      <c r="AR2269">
        <f t="shared" si="885"/>
        <v>0</v>
      </c>
      <c r="AS2269">
        <f t="shared" si="886"/>
        <v>0</v>
      </c>
      <c r="AT2269">
        <f t="shared" si="887"/>
        <v>0</v>
      </c>
      <c r="AU2269">
        <f t="shared" si="888"/>
        <v>0</v>
      </c>
      <c r="AV2269">
        <f t="shared" si="889"/>
        <v>0</v>
      </c>
      <c r="AW2269">
        <f t="shared" si="890"/>
        <v>0</v>
      </c>
      <c r="AX2269">
        <f t="shared" si="891"/>
        <v>0</v>
      </c>
      <c r="AY2269">
        <f t="shared" si="892"/>
        <v>0</v>
      </c>
      <c r="AZ2269">
        <f t="shared" si="893"/>
        <v>0</v>
      </c>
    </row>
    <row r="2270" spans="1:52" ht="15" customHeight="1">
      <c r="A2270" s="245"/>
      <c r="B2270" s="9"/>
      <c r="C2270" s="270" t="s">
        <v>888</v>
      </c>
      <c r="D2270" s="389" t="str">
        <f t="shared" si="897"/>
        <v/>
      </c>
      <c r="E2270" s="390"/>
      <c r="F2270" s="391"/>
      <c r="G2270" s="480" t="str">
        <f t="shared" si="898"/>
        <v/>
      </c>
      <c r="H2270" s="481"/>
      <c r="I2270" s="481"/>
      <c r="J2270" s="481"/>
      <c r="K2270" s="481"/>
      <c r="L2270" s="482"/>
      <c r="M2270" s="27"/>
      <c r="N2270" s="27"/>
      <c r="O2270" s="27"/>
      <c r="P2270" s="27"/>
      <c r="Q2270" s="27"/>
      <c r="R2270" s="27"/>
      <c r="S2270" s="27"/>
      <c r="T2270" s="27"/>
      <c r="U2270" s="27"/>
      <c r="V2270" s="27"/>
      <c r="W2270" s="27"/>
      <c r="X2270" s="27"/>
      <c r="Y2270" s="27"/>
      <c r="Z2270" s="27"/>
      <c r="AA2270" s="27"/>
      <c r="AB2270" s="27"/>
      <c r="AC2270" s="27"/>
      <c r="AD2270" s="27"/>
      <c r="AI2270">
        <f t="shared" si="894"/>
        <v>0</v>
      </c>
      <c r="AJ2270">
        <f t="shared" si="895"/>
        <v>0</v>
      </c>
      <c r="AK2270">
        <f t="shared" si="896"/>
        <v>0</v>
      </c>
      <c r="AL2270">
        <f t="shared" si="879"/>
        <v>0</v>
      </c>
      <c r="AM2270">
        <f t="shared" si="880"/>
        <v>0</v>
      </c>
      <c r="AN2270">
        <f t="shared" si="881"/>
        <v>0</v>
      </c>
      <c r="AO2270">
        <f t="shared" si="882"/>
        <v>0</v>
      </c>
      <c r="AP2270">
        <f t="shared" si="883"/>
        <v>0</v>
      </c>
      <c r="AQ2270">
        <f t="shared" si="884"/>
        <v>0</v>
      </c>
      <c r="AR2270">
        <f t="shared" si="885"/>
        <v>0</v>
      </c>
      <c r="AS2270">
        <f t="shared" si="886"/>
        <v>0</v>
      </c>
      <c r="AT2270">
        <f t="shared" si="887"/>
        <v>0</v>
      </c>
      <c r="AU2270">
        <f t="shared" si="888"/>
        <v>0</v>
      </c>
      <c r="AV2270">
        <f t="shared" si="889"/>
        <v>0</v>
      </c>
      <c r="AW2270">
        <f t="shared" si="890"/>
        <v>0</v>
      </c>
      <c r="AX2270">
        <f t="shared" si="891"/>
        <v>0</v>
      </c>
      <c r="AY2270">
        <f t="shared" si="892"/>
        <v>0</v>
      </c>
      <c r="AZ2270">
        <f t="shared" si="893"/>
        <v>0</v>
      </c>
    </row>
    <row r="2271" spans="1:52" ht="15" customHeight="1">
      <c r="A2271" s="245"/>
      <c r="B2271" s="9"/>
      <c r="C2271" s="270" t="s">
        <v>889</v>
      </c>
      <c r="D2271" s="389" t="str">
        <f t="shared" si="897"/>
        <v/>
      </c>
      <c r="E2271" s="390"/>
      <c r="F2271" s="391"/>
      <c r="G2271" s="480" t="str">
        <f t="shared" si="898"/>
        <v/>
      </c>
      <c r="H2271" s="481"/>
      <c r="I2271" s="481"/>
      <c r="J2271" s="481"/>
      <c r="K2271" s="481"/>
      <c r="L2271" s="482"/>
      <c r="M2271" s="27"/>
      <c r="N2271" s="27"/>
      <c r="O2271" s="27"/>
      <c r="P2271" s="27"/>
      <c r="Q2271" s="27"/>
      <c r="R2271" s="27"/>
      <c r="S2271" s="27"/>
      <c r="T2271" s="27"/>
      <c r="U2271" s="27"/>
      <c r="V2271" s="27"/>
      <c r="W2271" s="27"/>
      <c r="X2271" s="27"/>
      <c r="Y2271" s="27"/>
      <c r="Z2271" s="27"/>
      <c r="AA2271" s="27"/>
      <c r="AB2271" s="27"/>
      <c r="AC2271" s="27"/>
      <c r="AD2271" s="27"/>
      <c r="AI2271">
        <f t="shared" si="894"/>
        <v>0</v>
      </c>
      <c r="AJ2271">
        <f t="shared" si="895"/>
        <v>0</v>
      </c>
      <c r="AK2271">
        <f t="shared" si="896"/>
        <v>0</v>
      </c>
      <c r="AL2271">
        <f t="shared" si="879"/>
        <v>0</v>
      </c>
      <c r="AM2271">
        <f t="shared" si="880"/>
        <v>0</v>
      </c>
      <c r="AN2271">
        <f t="shared" si="881"/>
        <v>0</v>
      </c>
      <c r="AO2271">
        <f t="shared" si="882"/>
        <v>0</v>
      </c>
      <c r="AP2271">
        <f t="shared" si="883"/>
        <v>0</v>
      </c>
      <c r="AQ2271">
        <f t="shared" si="884"/>
        <v>0</v>
      </c>
      <c r="AR2271">
        <f t="shared" si="885"/>
        <v>0</v>
      </c>
      <c r="AS2271">
        <f t="shared" si="886"/>
        <v>0</v>
      </c>
      <c r="AT2271">
        <f t="shared" si="887"/>
        <v>0</v>
      </c>
      <c r="AU2271">
        <f t="shared" si="888"/>
        <v>0</v>
      </c>
      <c r="AV2271">
        <f t="shared" si="889"/>
        <v>0</v>
      </c>
      <c r="AW2271">
        <f t="shared" si="890"/>
        <v>0</v>
      </c>
      <c r="AX2271">
        <f t="shared" si="891"/>
        <v>0</v>
      </c>
      <c r="AY2271">
        <f t="shared" si="892"/>
        <v>0</v>
      </c>
      <c r="AZ2271">
        <f t="shared" si="893"/>
        <v>0</v>
      </c>
    </row>
    <row r="2272" spans="1:52" ht="15" customHeight="1">
      <c r="A2272" s="245"/>
      <c r="B2272" s="9"/>
      <c r="C2272" s="270" t="s">
        <v>890</v>
      </c>
      <c r="D2272" s="389" t="str">
        <f t="shared" si="897"/>
        <v/>
      </c>
      <c r="E2272" s="390"/>
      <c r="F2272" s="391"/>
      <c r="G2272" s="480" t="str">
        <f t="shared" si="898"/>
        <v/>
      </c>
      <c r="H2272" s="481"/>
      <c r="I2272" s="481"/>
      <c r="J2272" s="481"/>
      <c r="K2272" s="481"/>
      <c r="L2272" s="482"/>
      <c r="M2272" s="27"/>
      <c r="N2272" s="27"/>
      <c r="O2272" s="27"/>
      <c r="P2272" s="27"/>
      <c r="Q2272" s="27"/>
      <c r="R2272" s="27"/>
      <c r="S2272" s="27"/>
      <c r="T2272" s="27"/>
      <c r="U2272" s="27"/>
      <c r="V2272" s="27"/>
      <c r="W2272" s="27"/>
      <c r="X2272" s="27"/>
      <c r="Y2272" s="27"/>
      <c r="Z2272" s="27"/>
      <c r="AA2272" s="27"/>
      <c r="AB2272" s="27"/>
      <c r="AC2272" s="27"/>
      <c r="AD2272" s="27"/>
      <c r="AI2272">
        <f t="shared" si="894"/>
        <v>0</v>
      </c>
      <c r="AJ2272">
        <f t="shared" si="895"/>
        <v>0</v>
      </c>
      <c r="AK2272">
        <f t="shared" si="896"/>
        <v>0</v>
      </c>
      <c r="AL2272">
        <f t="shared" si="879"/>
        <v>0</v>
      </c>
      <c r="AM2272">
        <f t="shared" si="880"/>
        <v>0</v>
      </c>
      <c r="AN2272">
        <f t="shared" si="881"/>
        <v>0</v>
      </c>
      <c r="AO2272">
        <f t="shared" si="882"/>
        <v>0</v>
      </c>
      <c r="AP2272">
        <f t="shared" si="883"/>
        <v>0</v>
      </c>
      <c r="AQ2272">
        <f t="shared" si="884"/>
        <v>0</v>
      </c>
      <c r="AR2272">
        <f t="shared" si="885"/>
        <v>0</v>
      </c>
      <c r="AS2272">
        <f t="shared" si="886"/>
        <v>0</v>
      </c>
      <c r="AT2272">
        <f t="shared" si="887"/>
        <v>0</v>
      </c>
      <c r="AU2272">
        <f t="shared" si="888"/>
        <v>0</v>
      </c>
      <c r="AV2272">
        <f t="shared" si="889"/>
        <v>0</v>
      </c>
      <c r="AW2272">
        <f t="shared" si="890"/>
        <v>0</v>
      </c>
      <c r="AX2272">
        <f t="shared" si="891"/>
        <v>0</v>
      </c>
      <c r="AY2272">
        <f t="shared" si="892"/>
        <v>0</v>
      </c>
      <c r="AZ2272">
        <f t="shared" si="893"/>
        <v>0</v>
      </c>
    </row>
    <row r="2273" spans="1:52" ht="15" customHeight="1">
      <c r="A2273" s="245"/>
      <c r="B2273" s="9"/>
      <c r="C2273" s="270" t="s">
        <v>891</v>
      </c>
      <c r="D2273" s="389" t="str">
        <f t="shared" si="897"/>
        <v/>
      </c>
      <c r="E2273" s="390"/>
      <c r="F2273" s="391"/>
      <c r="G2273" s="480" t="str">
        <f t="shared" si="898"/>
        <v/>
      </c>
      <c r="H2273" s="481"/>
      <c r="I2273" s="481"/>
      <c r="J2273" s="481"/>
      <c r="K2273" s="481"/>
      <c r="L2273" s="482"/>
      <c r="M2273" s="27"/>
      <c r="N2273" s="27"/>
      <c r="O2273" s="27"/>
      <c r="P2273" s="27"/>
      <c r="Q2273" s="27"/>
      <c r="R2273" s="27"/>
      <c r="S2273" s="27"/>
      <c r="T2273" s="27"/>
      <c r="U2273" s="27"/>
      <c r="V2273" s="27"/>
      <c r="W2273" s="27"/>
      <c r="X2273" s="27"/>
      <c r="Y2273" s="27"/>
      <c r="Z2273" s="27"/>
      <c r="AA2273" s="27"/>
      <c r="AB2273" s="27"/>
      <c r="AC2273" s="27"/>
      <c r="AD2273" s="27"/>
      <c r="AI2273">
        <f t="shared" si="894"/>
        <v>0</v>
      </c>
      <c r="AJ2273">
        <f t="shared" si="895"/>
        <v>0</v>
      </c>
      <c r="AK2273">
        <f t="shared" si="896"/>
        <v>0</v>
      </c>
      <c r="AL2273">
        <f t="shared" si="879"/>
        <v>0</v>
      </c>
      <c r="AM2273">
        <f t="shared" si="880"/>
        <v>0</v>
      </c>
      <c r="AN2273">
        <f t="shared" si="881"/>
        <v>0</v>
      </c>
      <c r="AO2273">
        <f t="shared" si="882"/>
        <v>0</v>
      </c>
      <c r="AP2273">
        <f t="shared" si="883"/>
        <v>0</v>
      </c>
      <c r="AQ2273">
        <f t="shared" si="884"/>
        <v>0</v>
      </c>
      <c r="AR2273">
        <f t="shared" si="885"/>
        <v>0</v>
      </c>
      <c r="AS2273">
        <f t="shared" si="886"/>
        <v>0</v>
      </c>
      <c r="AT2273">
        <f t="shared" si="887"/>
        <v>0</v>
      </c>
      <c r="AU2273">
        <f t="shared" si="888"/>
        <v>0</v>
      </c>
      <c r="AV2273">
        <f t="shared" si="889"/>
        <v>0</v>
      </c>
      <c r="AW2273">
        <f t="shared" si="890"/>
        <v>0</v>
      </c>
      <c r="AX2273">
        <f t="shared" si="891"/>
        <v>0</v>
      </c>
      <c r="AY2273">
        <f t="shared" si="892"/>
        <v>0</v>
      </c>
      <c r="AZ2273">
        <f t="shared" si="893"/>
        <v>0</v>
      </c>
    </row>
    <row r="2274" spans="1:52" ht="15" customHeight="1">
      <c r="A2274" s="245"/>
      <c r="B2274" s="9"/>
      <c r="C2274" s="270" t="s">
        <v>892</v>
      </c>
      <c r="D2274" s="389" t="str">
        <f t="shared" si="897"/>
        <v/>
      </c>
      <c r="E2274" s="390"/>
      <c r="F2274" s="391"/>
      <c r="G2274" s="480" t="str">
        <f t="shared" si="898"/>
        <v/>
      </c>
      <c r="H2274" s="481"/>
      <c r="I2274" s="481"/>
      <c r="J2274" s="481"/>
      <c r="K2274" s="481"/>
      <c r="L2274" s="482"/>
      <c r="M2274" s="27"/>
      <c r="N2274" s="27"/>
      <c r="O2274" s="27"/>
      <c r="P2274" s="27"/>
      <c r="Q2274" s="27"/>
      <c r="R2274" s="27"/>
      <c r="S2274" s="27"/>
      <c r="T2274" s="27"/>
      <c r="U2274" s="27"/>
      <c r="V2274" s="27"/>
      <c r="W2274" s="27"/>
      <c r="X2274" s="27"/>
      <c r="Y2274" s="27"/>
      <c r="Z2274" s="27"/>
      <c r="AA2274" s="27"/>
      <c r="AB2274" s="27"/>
      <c r="AC2274" s="27"/>
      <c r="AD2274" s="27"/>
      <c r="AI2274">
        <f t="shared" si="894"/>
        <v>0</v>
      </c>
      <c r="AJ2274">
        <f t="shared" si="895"/>
        <v>0</v>
      </c>
      <c r="AK2274">
        <f t="shared" si="896"/>
        <v>0</v>
      </c>
      <c r="AL2274">
        <f t="shared" ref="AL2274:AL2337" si="899">COUNTIF(Q2274:R2274,"NS")</f>
        <v>0</v>
      </c>
      <c r="AM2274">
        <f t="shared" ref="AM2274:AM2337" si="900">SUM(Q2274:R2274)</f>
        <v>0</v>
      </c>
      <c r="AN2274">
        <f t="shared" ref="AN2274:AN2337" si="901">IF(COUNTIF(P2274:R2274,"NA")=3,0,IF(COUNTA(P2274:R2274)=0,0,IF(OR(AND(P2274=0,AL2274&gt;0),AND(P2274="ns",AM2274&gt;0),AND(P2274="ns",AL2274=0,AM2274=0)),1,IF(OR(AND(P2274&gt;0,AL2274=2),AND(P2274="ns",AL2274=2),AND(P2274="ns",AM2274=0,AL2274&gt;0),P2274=AM2274),0,1))))</f>
        <v>0</v>
      </c>
      <c r="AO2274">
        <f t="shared" ref="AO2274:AO2337" si="902">COUNTIF(T2274:U2274,"NS")</f>
        <v>0</v>
      </c>
      <c r="AP2274">
        <f t="shared" ref="AP2274:AP2337" si="903">SUM(T2274:U2274)</f>
        <v>0</v>
      </c>
      <c r="AQ2274">
        <f t="shared" ref="AQ2274:AQ2337" si="904">IF(COUNTIF(S2274:U2274,"NA")=3,0,IF(COUNTA(S2274:U2274)=0,0,IF(OR(AND(S2274=0,AO2274&gt;0),AND(S2274="ns",AP2274&gt;0),AND(S2274="ns",AO2274=0,AP2274=0)),1,IF(OR(AND(S2274&gt;0,AO2274=2),AND(S2274="ns",AO2274=2),AND(S2274="ns",AP2274=0,AO2274&gt;0),S2274=AP2274),0,1))))</f>
        <v>0</v>
      </c>
      <c r="AR2274">
        <f t="shared" ref="AR2274:AR2337" si="905">COUNTIF(W2274:X2274,"NS")</f>
        <v>0</v>
      </c>
      <c r="AS2274">
        <f t="shared" ref="AS2274:AS2337" si="906">SUM(W2274:X2274)</f>
        <v>0</v>
      </c>
      <c r="AT2274">
        <f t="shared" ref="AT2274:AT2337" si="907">IF(COUNTIF(V2274:X2274,"NA")=3,0,IF(COUNTA(V2274:X2274)=0,0,IF(OR(AND(V2274=0,AR2274&gt;0),AND(V2274="ns",AS2274&gt;0),AND(V2274="ns",AR2274=0,AS2274=0)),1,IF(OR(AND(V2274&gt;0,AR2274=2),AND(V2274="ns",AR2274=2),AND(V2274="ns",AS2274=0,AR2274&gt;0),V2274=AS2274),0,1))))</f>
        <v>0</v>
      </c>
      <c r="AU2274">
        <f t="shared" ref="AU2274:AU2337" si="908">COUNTIF(Z2274:AA2274,"NS")</f>
        <v>0</v>
      </c>
      <c r="AV2274">
        <f t="shared" ref="AV2274:AV2337" si="909">SUM(Z2274:AA2274)</f>
        <v>0</v>
      </c>
      <c r="AW2274">
        <f t="shared" ref="AW2274:AW2337" si="910">IF(COUNTIF(Y2274:AA2274,"NA")=3,0,IF(COUNTA(Y2274:AA2274)=0,0,IF(OR(AND(Y2274=0,AU2274&gt;0),AND(Y2274="ns",AV2274&gt;0),AND(Y2274="ns",AU2274=0,AV2274=0)),1,IF(OR(AND(Y2274&gt;0,AU2274=2),AND(Y2274="ns",AU2274=2),AND(Y2274="ns",AV2274=0,AU2274&gt;0),Y2274=AV2274),0,1))))</f>
        <v>0</v>
      </c>
      <c r="AX2274">
        <f t="shared" ref="AX2274:AX2337" si="911">COUNTIF(AC2274:AD2274,"NS")</f>
        <v>0</v>
      </c>
      <c r="AY2274">
        <f t="shared" ref="AY2274:AY2337" si="912">SUM(AC2274:AD2274)</f>
        <v>0</v>
      </c>
      <c r="AZ2274">
        <f t="shared" ref="AZ2274:AZ2337" si="913">IF(COUNTIF(AB2274:AD2274,"NA")=3,0,IF(COUNTA(AB2274:AD2274)=0,0,IF(OR(AND(AB2274=0,AX2274&gt;0),AND(AB2274="ns",AY2274&gt;0),AND(AB2274="ns",AX2274=0,AY2274=0)),1,IF(OR(AND(AB2274&gt;0,AX2274=2),AND(AB2274="ns",AX2274=2),AND(AB2274="ns",AY2274=0,AX2274&gt;0),AB2274=AY2274),0,1))))</f>
        <v>0</v>
      </c>
    </row>
    <row r="2275" spans="1:52" ht="15" customHeight="1">
      <c r="A2275" s="245"/>
      <c r="B2275" s="9"/>
      <c r="C2275" s="270" t="s">
        <v>893</v>
      </c>
      <c r="D2275" s="389" t="str">
        <f t="shared" si="897"/>
        <v/>
      </c>
      <c r="E2275" s="390"/>
      <c r="F2275" s="391"/>
      <c r="G2275" s="480" t="str">
        <f t="shared" si="898"/>
        <v/>
      </c>
      <c r="H2275" s="481"/>
      <c r="I2275" s="481"/>
      <c r="J2275" s="481"/>
      <c r="K2275" s="481"/>
      <c r="L2275" s="482"/>
      <c r="M2275" s="27"/>
      <c r="N2275" s="27"/>
      <c r="O2275" s="27"/>
      <c r="P2275" s="27"/>
      <c r="Q2275" s="27"/>
      <c r="R2275" s="27"/>
      <c r="S2275" s="27"/>
      <c r="T2275" s="27"/>
      <c r="U2275" s="27"/>
      <c r="V2275" s="27"/>
      <c r="W2275" s="27"/>
      <c r="X2275" s="27"/>
      <c r="Y2275" s="27"/>
      <c r="Z2275" s="27"/>
      <c r="AA2275" s="27"/>
      <c r="AB2275" s="27"/>
      <c r="AC2275" s="27"/>
      <c r="AD2275" s="27"/>
      <c r="AI2275">
        <f t="shared" ref="AI2275:AI2338" si="914">COUNTIF(N2275:O2275,"NS")</f>
        <v>0</v>
      </c>
      <c r="AJ2275">
        <f t="shared" ref="AJ2275:AJ2338" si="915">SUM(N2275:O2275)</f>
        <v>0</v>
      </c>
      <c r="AK2275">
        <f t="shared" ref="AK2275:AK2338" si="916">IF(COUNTIF(M2275:O2275,"NA")=3,0,IF(COUNTA(M2275:O2275)=0,0,IF(OR(AND(M2275=0,AI2275&gt;0),AND(M2275="ns",AJ2275&gt;0),AND(M2275="ns",AI2275=0,AJ2275=0)),1,IF(OR(AND(M2275&gt;0,AI2275=2),AND(M2275="ns",AI2275=2),AND(M2275="ns",AJ2275=0,AI2275&gt;0),M2275=AJ2275),0,1))))</f>
        <v>0</v>
      </c>
      <c r="AL2275">
        <f t="shared" si="899"/>
        <v>0</v>
      </c>
      <c r="AM2275">
        <f t="shared" si="900"/>
        <v>0</v>
      </c>
      <c r="AN2275">
        <f t="shared" si="901"/>
        <v>0</v>
      </c>
      <c r="AO2275">
        <f t="shared" si="902"/>
        <v>0</v>
      </c>
      <c r="AP2275">
        <f t="shared" si="903"/>
        <v>0</v>
      </c>
      <c r="AQ2275">
        <f t="shared" si="904"/>
        <v>0</v>
      </c>
      <c r="AR2275">
        <f t="shared" si="905"/>
        <v>0</v>
      </c>
      <c r="AS2275">
        <f t="shared" si="906"/>
        <v>0</v>
      </c>
      <c r="AT2275">
        <f t="shared" si="907"/>
        <v>0</v>
      </c>
      <c r="AU2275">
        <f t="shared" si="908"/>
        <v>0</v>
      </c>
      <c r="AV2275">
        <f t="shared" si="909"/>
        <v>0</v>
      </c>
      <c r="AW2275">
        <f t="shared" si="910"/>
        <v>0</v>
      </c>
      <c r="AX2275">
        <f t="shared" si="911"/>
        <v>0</v>
      </c>
      <c r="AY2275">
        <f t="shared" si="912"/>
        <v>0</v>
      </c>
      <c r="AZ2275">
        <f t="shared" si="913"/>
        <v>0</v>
      </c>
    </row>
    <row r="2276" spans="1:52" ht="15" customHeight="1">
      <c r="A2276" s="245"/>
      <c r="B2276" s="9"/>
      <c r="C2276" s="270" t="s">
        <v>894</v>
      </c>
      <c r="D2276" s="389" t="str">
        <f t="shared" ref="D2276:D2339" si="917">IF(D1114="","",D1114)</f>
        <v/>
      </c>
      <c r="E2276" s="390"/>
      <c r="F2276" s="391"/>
      <c r="G2276" s="480" t="str">
        <f t="shared" ref="G2276:G2339" si="918">IF(G1114="","",G1114)</f>
        <v/>
      </c>
      <c r="H2276" s="481"/>
      <c r="I2276" s="481"/>
      <c r="J2276" s="481"/>
      <c r="K2276" s="481"/>
      <c r="L2276" s="482"/>
      <c r="M2276" s="27"/>
      <c r="N2276" s="27"/>
      <c r="O2276" s="27"/>
      <c r="P2276" s="27"/>
      <c r="Q2276" s="27"/>
      <c r="R2276" s="27"/>
      <c r="S2276" s="27"/>
      <c r="T2276" s="27"/>
      <c r="U2276" s="27"/>
      <c r="V2276" s="27"/>
      <c r="W2276" s="27"/>
      <c r="X2276" s="27"/>
      <c r="Y2276" s="27"/>
      <c r="Z2276" s="27"/>
      <c r="AA2276" s="27"/>
      <c r="AB2276" s="27"/>
      <c r="AC2276" s="27"/>
      <c r="AD2276" s="27"/>
      <c r="AI2276">
        <f t="shared" si="914"/>
        <v>0</v>
      </c>
      <c r="AJ2276">
        <f t="shared" si="915"/>
        <v>0</v>
      </c>
      <c r="AK2276">
        <f t="shared" si="916"/>
        <v>0</v>
      </c>
      <c r="AL2276">
        <f t="shared" si="899"/>
        <v>0</v>
      </c>
      <c r="AM2276">
        <f t="shared" si="900"/>
        <v>0</v>
      </c>
      <c r="AN2276">
        <f t="shared" si="901"/>
        <v>0</v>
      </c>
      <c r="AO2276">
        <f t="shared" si="902"/>
        <v>0</v>
      </c>
      <c r="AP2276">
        <f t="shared" si="903"/>
        <v>0</v>
      </c>
      <c r="AQ2276">
        <f t="shared" si="904"/>
        <v>0</v>
      </c>
      <c r="AR2276">
        <f t="shared" si="905"/>
        <v>0</v>
      </c>
      <c r="AS2276">
        <f t="shared" si="906"/>
        <v>0</v>
      </c>
      <c r="AT2276">
        <f t="shared" si="907"/>
        <v>0</v>
      </c>
      <c r="AU2276">
        <f t="shared" si="908"/>
        <v>0</v>
      </c>
      <c r="AV2276">
        <f t="shared" si="909"/>
        <v>0</v>
      </c>
      <c r="AW2276">
        <f t="shared" si="910"/>
        <v>0</v>
      </c>
      <c r="AX2276">
        <f t="shared" si="911"/>
        <v>0</v>
      </c>
      <c r="AY2276">
        <f t="shared" si="912"/>
        <v>0</v>
      </c>
      <c r="AZ2276">
        <f t="shared" si="913"/>
        <v>0</v>
      </c>
    </row>
    <row r="2277" spans="1:52" ht="15" customHeight="1">
      <c r="A2277" s="245"/>
      <c r="B2277" s="9"/>
      <c r="C2277" s="270" t="s">
        <v>895</v>
      </c>
      <c r="D2277" s="389" t="str">
        <f t="shared" si="917"/>
        <v/>
      </c>
      <c r="E2277" s="390"/>
      <c r="F2277" s="391"/>
      <c r="G2277" s="480" t="str">
        <f t="shared" si="918"/>
        <v/>
      </c>
      <c r="H2277" s="481"/>
      <c r="I2277" s="481"/>
      <c r="J2277" s="481"/>
      <c r="K2277" s="481"/>
      <c r="L2277" s="482"/>
      <c r="M2277" s="27"/>
      <c r="N2277" s="27"/>
      <c r="O2277" s="27"/>
      <c r="P2277" s="27"/>
      <c r="Q2277" s="27"/>
      <c r="R2277" s="27"/>
      <c r="S2277" s="27"/>
      <c r="T2277" s="27"/>
      <c r="U2277" s="27"/>
      <c r="V2277" s="27"/>
      <c r="W2277" s="27"/>
      <c r="X2277" s="27"/>
      <c r="Y2277" s="27"/>
      <c r="Z2277" s="27"/>
      <c r="AA2277" s="27"/>
      <c r="AB2277" s="27"/>
      <c r="AC2277" s="27"/>
      <c r="AD2277" s="27"/>
      <c r="AI2277">
        <f t="shared" si="914"/>
        <v>0</v>
      </c>
      <c r="AJ2277">
        <f t="shared" si="915"/>
        <v>0</v>
      </c>
      <c r="AK2277">
        <f t="shared" si="916"/>
        <v>0</v>
      </c>
      <c r="AL2277">
        <f t="shared" si="899"/>
        <v>0</v>
      </c>
      <c r="AM2277">
        <f t="shared" si="900"/>
        <v>0</v>
      </c>
      <c r="AN2277">
        <f t="shared" si="901"/>
        <v>0</v>
      </c>
      <c r="AO2277">
        <f t="shared" si="902"/>
        <v>0</v>
      </c>
      <c r="AP2277">
        <f t="shared" si="903"/>
        <v>0</v>
      </c>
      <c r="AQ2277">
        <f t="shared" si="904"/>
        <v>0</v>
      </c>
      <c r="AR2277">
        <f t="shared" si="905"/>
        <v>0</v>
      </c>
      <c r="AS2277">
        <f t="shared" si="906"/>
        <v>0</v>
      </c>
      <c r="AT2277">
        <f t="shared" si="907"/>
        <v>0</v>
      </c>
      <c r="AU2277">
        <f t="shared" si="908"/>
        <v>0</v>
      </c>
      <c r="AV2277">
        <f t="shared" si="909"/>
        <v>0</v>
      </c>
      <c r="AW2277">
        <f t="shared" si="910"/>
        <v>0</v>
      </c>
      <c r="AX2277">
        <f t="shared" si="911"/>
        <v>0</v>
      </c>
      <c r="AY2277">
        <f t="shared" si="912"/>
        <v>0</v>
      </c>
      <c r="AZ2277">
        <f t="shared" si="913"/>
        <v>0</v>
      </c>
    </row>
    <row r="2278" spans="1:52" ht="15" customHeight="1">
      <c r="A2278" s="245"/>
      <c r="B2278" s="9"/>
      <c r="C2278" s="270" t="s">
        <v>896</v>
      </c>
      <c r="D2278" s="389" t="str">
        <f t="shared" si="917"/>
        <v/>
      </c>
      <c r="E2278" s="390"/>
      <c r="F2278" s="391"/>
      <c r="G2278" s="480" t="str">
        <f t="shared" si="918"/>
        <v/>
      </c>
      <c r="H2278" s="481"/>
      <c r="I2278" s="481"/>
      <c r="J2278" s="481"/>
      <c r="K2278" s="481"/>
      <c r="L2278" s="482"/>
      <c r="M2278" s="27"/>
      <c r="N2278" s="27"/>
      <c r="O2278" s="27"/>
      <c r="P2278" s="27"/>
      <c r="Q2278" s="27"/>
      <c r="R2278" s="27"/>
      <c r="S2278" s="27"/>
      <c r="T2278" s="27"/>
      <c r="U2278" s="27"/>
      <c r="V2278" s="27"/>
      <c r="W2278" s="27"/>
      <c r="X2278" s="27"/>
      <c r="Y2278" s="27"/>
      <c r="Z2278" s="27"/>
      <c r="AA2278" s="27"/>
      <c r="AB2278" s="27"/>
      <c r="AC2278" s="27"/>
      <c r="AD2278" s="27"/>
      <c r="AI2278">
        <f t="shared" si="914"/>
        <v>0</v>
      </c>
      <c r="AJ2278">
        <f t="shared" si="915"/>
        <v>0</v>
      </c>
      <c r="AK2278">
        <f t="shared" si="916"/>
        <v>0</v>
      </c>
      <c r="AL2278">
        <f t="shared" si="899"/>
        <v>0</v>
      </c>
      <c r="AM2278">
        <f t="shared" si="900"/>
        <v>0</v>
      </c>
      <c r="AN2278">
        <f t="shared" si="901"/>
        <v>0</v>
      </c>
      <c r="AO2278">
        <f t="shared" si="902"/>
        <v>0</v>
      </c>
      <c r="AP2278">
        <f t="shared" si="903"/>
        <v>0</v>
      </c>
      <c r="AQ2278">
        <f t="shared" si="904"/>
        <v>0</v>
      </c>
      <c r="AR2278">
        <f t="shared" si="905"/>
        <v>0</v>
      </c>
      <c r="AS2278">
        <f t="shared" si="906"/>
        <v>0</v>
      </c>
      <c r="AT2278">
        <f t="shared" si="907"/>
        <v>0</v>
      </c>
      <c r="AU2278">
        <f t="shared" si="908"/>
        <v>0</v>
      </c>
      <c r="AV2278">
        <f t="shared" si="909"/>
        <v>0</v>
      </c>
      <c r="AW2278">
        <f t="shared" si="910"/>
        <v>0</v>
      </c>
      <c r="AX2278">
        <f t="shared" si="911"/>
        <v>0</v>
      </c>
      <c r="AY2278">
        <f t="shared" si="912"/>
        <v>0</v>
      </c>
      <c r="AZ2278">
        <f t="shared" si="913"/>
        <v>0</v>
      </c>
    </row>
    <row r="2279" spans="1:52" ht="15" customHeight="1">
      <c r="A2279" s="245"/>
      <c r="B2279" s="9"/>
      <c r="C2279" s="270" t="s">
        <v>897</v>
      </c>
      <c r="D2279" s="389" t="str">
        <f t="shared" si="917"/>
        <v/>
      </c>
      <c r="E2279" s="390"/>
      <c r="F2279" s="391"/>
      <c r="G2279" s="480" t="str">
        <f t="shared" si="918"/>
        <v/>
      </c>
      <c r="H2279" s="481"/>
      <c r="I2279" s="481"/>
      <c r="J2279" s="481"/>
      <c r="K2279" s="481"/>
      <c r="L2279" s="482"/>
      <c r="M2279" s="27"/>
      <c r="N2279" s="27"/>
      <c r="O2279" s="27"/>
      <c r="P2279" s="27"/>
      <c r="Q2279" s="27"/>
      <c r="R2279" s="27"/>
      <c r="S2279" s="27"/>
      <c r="T2279" s="27"/>
      <c r="U2279" s="27"/>
      <c r="V2279" s="27"/>
      <c r="W2279" s="27"/>
      <c r="X2279" s="27"/>
      <c r="Y2279" s="27"/>
      <c r="Z2279" s="27"/>
      <c r="AA2279" s="27"/>
      <c r="AB2279" s="27"/>
      <c r="AC2279" s="27"/>
      <c r="AD2279" s="27"/>
      <c r="AI2279">
        <f t="shared" si="914"/>
        <v>0</v>
      </c>
      <c r="AJ2279">
        <f t="shared" si="915"/>
        <v>0</v>
      </c>
      <c r="AK2279">
        <f t="shared" si="916"/>
        <v>0</v>
      </c>
      <c r="AL2279">
        <f t="shared" si="899"/>
        <v>0</v>
      </c>
      <c r="AM2279">
        <f t="shared" si="900"/>
        <v>0</v>
      </c>
      <c r="AN2279">
        <f t="shared" si="901"/>
        <v>0</v>
      </c>
      <c r="AO2279">
        <f t="shared" si="902"/>
        <v>0</v>
      </c>
      <c r="AP2279">
        <f t="shared" si="903"/>
        <v>0</v>
      </c>
      <c r="AQ2279">
        <f t="shared" si="904"/>
        <v>0</v>
      </c>
      <c r="AR2279">
        <f t="shared" si="905"/>
        <v>0</v>
      </c>
      <c r="AS2279">
        <f t="shared" si="906"/>
        <v>0</v>
      </c>
      <c r="AT2279">
        <f t="shared" si="907"/>
        <v>0</v>
      </c>
      <c r="AU2279">
        <f t="shared" si="908"/>
        <v>0</v>
      </c>
      <c r="AV2279">
        <f t="shared" si="909"/>
        <v>0</v>
      </c>
      <c r="AW2279">
        <f t="shared" si="910"/>
        <v>0</v>
      </c>
      <c r="AX2279">
        <f t="shared" si="911"/>
        <v>0</v>
      </c>
      <c r="AY2279">
        <f t="shared" si="912"/>
        <v>0</v>
      </c>
      <c r="AZ2279">
        <f t="shared" si="913"/>
        <v>0</v>
      </c>
    </row>
    <row r="2280" spans="1:52" ht="15" customHeight="1">
      <c r="A2280" s="245"/>
      <c r="B2280" s="9"/>
      <c r="C2280" s="270" t="s">
        <v>898</v>
      </c>
      <c r="D2280" s="389" t="str">
        <f t="shared" si="917"/>
        <v/>
      </c>
      <c r="E2280" s="390"/>
      <c r="F2280" s="391"/>
      <c r="G2280" s="480" t="str">
        <f t="shared" si="918"/>
        <v/>
      </c>
      <c r="H2280" s="481"/>
      <c r="I2280" s="481"/>
      <c r="J2280" s="481"/>
      <c r="K2280" s="481"/>
      <c r="L2280" s="482"/>
      <c r="M2280" s="27"/>
      <c r="N2280" s="27"/>
      <c r="O2280" s="27"/>
      <c r="P2280" s="27"/>
      <c r="Q2280" s="27"/>
      <c r="R2280" s="27"/>
      <c r="S2280" s="27"/>
      <c r="T2280" s="27"/>
      <c r="U2280" s="27"/>
      <c r="V2280" s="27"/>
      <c r="W2280" s="27"/>
      <c r="X2280" s="27"/>
      <c r="Y2280" s="27"/>
      <c r="Z2280" s="27"/>
      <c r="AA2280" s="27"/>
      <c r="AB2280" s="27"/>
      <c r="AC2280" s="27"/>
      <c r="AD2280" s="27"/>
      <c r="AI2280">
        <f t="shared" si="914"/>
        <v>0</v>
      </c>
      <c r="AJ2280">
        <f t="shared" si="915"/>
        <v>0</v>
      </c>
      <c r="AK2280">
        <f t="shared" si="916"/>
        <v>0</v>
      </c>
      <c r="AL2280">
        <f t="shared" si="899"/>
        <v>0</v>
      </c>
      <c r="AM2280">
        <f t="shared" si="900"/>
        <v>0</v>
      </c>
      <c r="AN2280">
        <f t="shared" si="901"/>
        <v>0</v>
      </c>
      <c r="AO2280">
        <f t="shared" si="902"/>
        <v>0</v>
      </c>
      <c r="AP2280">
        <f t="shared" si="903"/>
        <v>0</v>
      </c>
      <c r="AQ2280">
        <f t="shared" si="904"/>
        <v>0</v>
      </c>
      <c r="AR2280">
        <f t="shared" si="905"/>
        <v>0</v>
      </c>
      <c r="AS2280">
        <f t="shared" si="906"/>
        <v>0</v>
      </c>
      <c r="AT2280">
        <f t="shared" si="907"/>
        <v>0</v>
      </c>
      <c r="AU2280">
        <f t="shared" si="908"/>
        <v>0</v>
      </c>
      <c r="AV2280">
        <f t="shared" si="909"/>
        <v>0</v>
      </c>
      <c r="AW2280">
        <f t="shared" si="910"/>
        <v>0</v>
      </c>
      <c r="AX2280">
        <f t="shared" si="911"/>
        <v>0</v>
      </c>
      <c r="AY2280">
        <f t="shared" si="912"/>
        <v>0</v>
      </c>
      <c r="AZ2280">
        <f t="shared" si="913"/>
        <v>0</v>
      </c>
    </row>
    <row r="2281" spans="1:52" ht="15" customHeight="1">
      <c r="A2281" s="245"/>
      <c r="B2281" s="9"/>
      <c r="C2281" s="270" t="s">
        <v>899</v>
      </c>
      <c r="D2281" s="389" t="str">
        <f t="shared" si="917"/>
        <v/>
      </c>
      <c r="E2281" s="390"/>
      <c r="F2281" s="391"/>
      <c r="G2281" s="480" t="str">
        <f t="shared" si="918"/>
        <v/>
      </c>
      <c r="H2281" s="481"/>
      <c r="I2281" s="481"/>
      <c r="J2281" s="481"/>
      <c r="K2281" s="481"/>
      <c r="L2281" s="482"/>
      <c r="M2281" s="27"/>
      <c r="N2281" s="27"/>
      <c r="O2281" s="27"/>
      <c r="P2281" s="27"/>
      <c r="Q2281" s="27"/>
      <c r="R2281" s="27"/>
      <c r="S2281" s="27"/>
      <c r="T2281" s="27"/>
      <c r="U2281" s="27"/>
      <c r="V2281" s="27"/>
      <c r="W2281" s="27"/>
      <c r="X2281" s="27"/>
      <c r="Y2281" s="27"/>
      <c r="Z2281" s="27"/>
      <c r="AA2281" s="27"/>
      <c r="AB2281" s="27"/>
      <c r="AC2281" s="27"/>
      <c r="AD2281" s="27"/>
      <c r="AI2281">
        <f t="shared" si="914"/>
        <v>0</v>
      </c>
      <c r="AJ2281">
        <f t="shared" si="915"/>
        <v>0</v>
      </c>
      <c r="AK2281">
        <f t="shared" si="916"/>
        <v>0</v>
      </c>
      <c r="AL2281">
        <f t="shared" si="899"/>
        <v>0</v>
      </c>
      <c r="AM2281">
        <f t="shared" si="900"/>
        <v>0</v>
      </c>
      <c r="AN2281">
        <f t="shared" si="901"/>
        <v>0</v>
      </c>
      <c r="AO2281">
        <f t="shared" si="902"/>
        <v>0</v>
      </c>
      <c r="AP2281">
        <f t="shared" si="903"/>
        <v>0</v>
      </c>
      <c r="AQ2281">
        <f t="shared" si="904"/>
        <v>0</v>
      </c>
      <c r="AR2281">
        <f t="shared" si="905"/>
        <v>0</v>
      </c>
      <c r="AS2281">
        <f t="shared" si="906"/>
        <v>0</v>
      </c>
      <c r="AT2281">
        <f t="shared" si="907"/>
        <v>0</v>
      </c>
      <c r="AU2281">
        <f t="shared" si="908"/>
        <v>0</v>
      </c>
      <c r="AV2281">
        <f t="shared" si="909"/>
        <v>0</v>
      </c>
      <c r="AW2281">
        <f t="shared" si="910"/>
        <v>0</v>
      </c>
      <c r="AX2281">
        <f t="shared" si="911"/>
        <v>0</v>
      </c>
      <c r="AY2281">
        <f t="shared" si="912"/>
        <v>0</v>
      </c>
      <c r="AZ2281">
        <f t="shared" si="913"/>
        <v>0</v>
      </c>
    </row>
    <row r="2282" spans="1:52" ht="15" customHeight="1">
      <c r="A2282" s="245"/>
      <c r="B2282" s="9"/>
      <c r="C2282" s="270" t="s">
        <v>900</v>
      </c>
      <c r="D2282" s="389" t="str">
        <f t="shared" si="917"/>
        <v/>
      </c>
      <c r="E2282" s="390"/>
      <c r="F2282" s="391"/>
      <c r="G2282" s="480" t="str">
        <f t="shared" si="918"/>
        <v/>
      </c>
      <c r="H2282" s="481"/>
      <c r="I2282" s="481"/>
      <c r="J2282" s="481"/>
      <c r="K2282" s="481"/>
      <c r="L2282" s="482"/>
      <c r="M2282" s="27"/>
      <c r="N2282" s="27"/>
      <c r="O2282" s="27"/>
      <c r="P2282" s="27"/>
      <c r="Q2282" s="27"/>
      <c r="R2282" s="27"/>
      <c r="S2282" s="27"/>
      <c r="T2282" s="27"/>
      <c r="U2282" s="27"/>
      <c r="V2282" s="27"/>
      <c r="W2282" s="27"/>
      <c r="X2282" s="27"/>
      <c r="Y2282" s="27"/>
      <c r="Z2282" s="27"/>
      <c r="AA2282" s="27"/>
      <c r="AB2282" s="27"/>
      <c r="AC2282" s="27"/>
      <c r="AD2282" s="27"/>
      <c r="AI2282">
        <f t="shared" si="914"/>
        <v>0</v>
      </c>
      <c r="AJ2282">
        <f t="shared" si="915"/>
        <v>0</v>
      </c>
      <c r="AK2282">
        <f t="shared" si="916"/>
        <v>0</v>
      </c>
      <c r="AL2282">
        <f t="shared" si="899"/>
        <v>0</v>
      </c>
      <c r="AM2282">
        <f t="shared" si="900"/>
        <v>0</v>
      </c>
      <c r="AN2282">
        <f t="shared" si="901"/>
        <v>0</v>
      </c>
      <c r="AO2282">
        <f t="shared" si="902"/>
        <v>0</v>
      </c>
      <c r="AP2282">
        <f t="shared" si="903"/>
        <v>0</v>
      </c>
      <c r="AQ2282">
        <f t="shared" si="904"/>
        <v>0</v>
      </c>
      <c r="AR2282">
        <f t="shared" si="905"/>
        <v>0</v>
      </c>
      <c r="AS2282">
        <f t="shared" si="906"/>
        <v>0</v>
      </c>
      <c r="AT2282">
        <f t="shared" si="907"/>
        <v>0</v>
      </c>
      <c r="AU2282">
        <f t="shared" si="908"/>
        <v>0</v>
      </c>
      <c r="AV2282">
        <f t="shared" si="909"/>
        <v>0</v>
      </c>
      <c r="AW2282">
        <f t="shared" si="910"/>
        <v>0</v>
      </c>
      <c r="AX2282">
        <f t="shared" si="911"/>
        <v>0</v>
      </c>
      <c r="AY2282">
        <f t="shared" si="912"/>
        <v>0</v>
      </c>
      <c r="AZ2282">
        <f t="shared" si="913"/>
        <v>0</v>
      </c>
    </row>
    <row r="2283" spans="1:52" ht="15" customHeight="1">
      <c r="A2283" s="245"/>
      <c r="B2283" s="9"/>
      <c r="C2283" s="270" t="s">
        <v>901</v>
      </c>
      <c r="D2283" s="389" t="str">
        <f t="shared" si="917"/>
        <v/>
      </c>
      <c r="E2283" s="390"/>
      <c r="F2283" s="391"/>
      <c r="G2283" s="480" t="str">
        <f t="shared" si="918"/>
        <v/>
      </c>
      <c r="H2283" s="481"/>
      <c r="I2283" s="481"/>
      <c r="J2283" s="481"/>
      <c r="K2283" s="481"/>
      <c r="L2283" s="482"/>
      <c r="M2283" s="27"/>
      <c r="N2283" s="27"/>
      <c r="O2283" s="27"/>
      <c r="P2283" s="27"/>
      <c r="Q2283" s="27"/>
      <c r="R2283" s="27"/>
      <c r="S2283" s="27"/>
      <c r="T2283" s="27"/>
      <c r="U2283" s="27"/>
      <c r="V2283" s="27"/>
      <c r="W2283" s="27"/>
      <c r="X2283" s="27"/>
      <c r="Y2283" s="27"/>
      <c r="Z2283" s="27"/>
      <c r="AA2283" s="27"/>
      <c r="AB2283" s="27"/>
      <c r="AC2283" s="27"/>
      <c r="AD2283" s="27"/>
      <c r="AI2283">
        <f t="shared" si="914"/>
        <v>0</v>
      </c>
      <c r="AJ2283">
        <f t="shared" si="915"/>
        <v>0</v>
      </c>
      <c r="AK2283">
        <f t="shared" si="916"/>
        <v>0</v>
      </c>
      <c r="AL2283">
        <f t="shared" si="899"/>
        <v>0</v>
      </c>
      <c r="AM2283">
        <f t="shared" si="900"/>
        <v>0</v>
      </c>
      <c r="AN2283">
        <f t="shared" si="901"/>
        <v>0</v>
      </c>
      <c r="AO2283">
        <f t="shared" si="902"/>
        <v>0</v>
      </c>
      <c r="AP2283">
        <f t="shared" si="903"/>
        <v>0</v>
      </c>
      <c r="AQ2283">
        <f t="shared" si="904"/>
        <v>0</v>
      </c>
      <c r="AR2283">
        <f t="shared" si="905"/>
        <v>0</v>
      </c>
      <c r="AS2283">
        <f t="shared" si="906"/>
        <v>0</v>
      </c>
      <c r="AT2283">
        <f t="shared" si="907"/>
        <v>0</v>
      </c>
      <c r="AU2283">
        <f t="shared" si="908"/>
        <v>0</v>
      </c>
      <c r="AV2283">
        <f t="shared" si="909"/>
        <v>0</v>
      </c>
      <c r="AW2283">
        <f t="shared" si="910"/>
        <v>0</v>
      </c>
      <c r="AX2283">
        <f t="shared" si="911"/>
        <v>0</v>
      </c>
      <c r="AY2283">
        <f t="shared" si="912"/>
        <v>0</v>
      </c>
      <c r="AZ2283">
        <f t="shared" si="913"/>
        <v>0</v>
      </c>
    </row>
    <row r="2284" spans="1:52" ht="15" customHeight="1">
      <c r="A2284" s="245"/>
      <c r="B2284" s="9"/>
      <c r="C2284" s="270" t="s">
        <v>902</v>
      </c>
      <c r="D2284" s="389" t="str">
        <f t="shared" si="917"/>
        <v/>
      </c>
      <c r="E2284" s="390"/>
      <c r="F2284" s="391"/>
      <c r="G2284" s="480" t="str">
        <f t="shared" si="918"/>
        <v/>
      </c>
      <c r="H2284" s="481"/>
      <c r="I2284" s="481"/>
      <c r="J2284" s="481"/>
      <c r="K2284" s="481"/>
      <c r="L2284" s="482"/>
      <c r="M2284" s="27"/>
      <c r="N2284" s="27"/>
      <c r="O2284" s="27"/>
      <c r="P2284" s="27"/>
      <c r="Q2284" s="27"/>
      <c r="R2284" s="27"/>
      <c r="S2284" s="27"/>
      <c r="T2284" s="27"/>
      <c r="U2284" s="27"/>
      <c r="V2284" s="27"/>
      <c r="W2284" s="27"/>
      <c r="X2284" s="27"/>
      <c r="Y2284" s="27"/>
      <c r="Z2284" s="27"/>
      <c r="AA2284" s="27"/>
      <c r="AB2284" s="27"/>
      <c r="AC2284" s="27"/>
      <c r="AD2284" s="27"/>
      <c r="AI2284">
        <f t="shared" si="914"/>
        <v>0</v>
      </c>
      <c r="AJ2284">
        <f t="shared" si="915"/>
        <v>0</v>
      </c>
      <c r="AK2284">
        <f t="shared" si="916"/>
        <v>0</v>
      </c>
      <c r="AL2284">
        <f t="shared" si="899"/>
        <v>0</v>
      </c>
      <c r="AM2284">
        <f t="shared" si="900"/>
        <v>0</v>
      </c>
      <c r="AN2284">
        <f t="shared" si="901"/>
        <v>0</v>
      </c>
      <c r="AO2284">
        <f t="shared" si="902"/>
        <v>0</v>
      </c>
      <c r="AP2284">
        <f t="shared" si="903"/>
        <v>0</v>
      </c>
      <c r="AQ2284">
        <f t="shared" si="904"/>
        <v>0</v>
      </c>
      <c r="AR2284">
        <f t="shared" si="905"/>
        <v>0</v>
      </c>
      <c r="AS2284">
        <f t="shared" si="906"/>
        <v>0</v>
      </c>
      <c r="AT2284">
        <f t="shared" si="907"/>
        <v>0</v>
      </c>
      <c r="AU2284">
        <f t="shared" si="908"/>
        <v>0</v>
      </c>
      <c r="AV2284">
        <f t="shared" si="909"/>
        <v>0</v>
      </c>
      <c r="AW2284">
        <f t="shared" si="910"/>
        <v>0</v>
      </c>
      <c r="AX2284">
        <f t="shared" si="911"/>
        <v>0</v>
      </c>
      <c r="AY2284">
        <f t="shared" si="912"/>
        <v>0</v>
      </c>
      <c r="AZ2284">
        <f t="shared" si="913"/>
        <v>0</v>
      </c>
    </row>
    <row r="2285" spans="1:52" ht="15" customHeight="1">
      <c r="A2285" s="245"/>
      <c r="B2285" s="9"/>
      <c r="C2285" s="270" t="s">
        <v>903</v>
      </c>
      <c r="D2285" s="389" t="str">
        <f t="shared" si="917"/>
        <v/>
      </c>
      <c r="E2285" s="390"/>
      <c r="F2285" s="391"/>
      <c r="G2285" s="480" t="str">
        <f t="shared" si="918"/>
        <v/>
      </c>
      <c r="H2285" s="481"/>
      <c r="I2285" s="481"/>
      <c r="J2285" s="481"/>
      <c r="K2285" s="481"/>
      <c r="L2285" s="482"/>
      <c r="M2285" s="27"/>
      <c r="N2285" s="27"/>
      <c r="O2285" s="27"/>
      <c r="P2285" s="27"/>
      <c r="Q2285" s="27"/>
      <c r="R2285" s="27"/>
      <c r="S2285" s="27"/>
      <c r="T2285" s="27"/>
      <c r="U2285" s="27"/>
      <c r="V2285" s="27"/>
      <c r="W2285" s="27"/>
      <c r="X2285" s="27"/>
      <c r="Y2285" s="27"/>
      <c r="Z2285" s="27"/>
      <c r="AA2285" s="27"/>
      <c r="AB2285" s="27"/>
      <c r="AC2285" s="27"/>
      <c r="AD2285" s="27"/>
      <c r="AI2285">
        <f t="shared" si="914"/>
        <v>0</v>
      </c>
      <c r="AJ2285">
        <f t="shared" si="915"/>
        <v>0</v>
      </c>
      <c r="AK2285">
        <f t="shared" si="916"/>
        <v>0</v>
      </c>
      <c r="AL2285">
        <f t="shared" si="899"/>
        <v>0</v>
      </c>
      <c r="AM2285">
        <f t="shared" si="900"/>
        <v>0</v>
      </c>
      <c r="AN2285">
        <f t="shared" si="901"/>
        <v>0</v>
      </c>
      <c r="AO2285">
        <f t="shared" si="902"/>
        <v>0</v>
      </c>
      <c r="AP2285">
        <f t="shared" si="903"/>
        <v>0</v>
      </c>
      <c r="AQ2285">
        <f t="shared" si="904"/>
        <v>0</v>
      </c>
      <c r="AR2285">
        <f t="shared" si="905"/>
        <v>0</v>
      </c>
      <c r="AS2285">
        <f t="shared" si="906"/>
        <v>0</v>
      </c>
      <c r="AT2285">
        <f t="shared" si="907"/>
        <v>0</v>
      </c>
      <c r="AU2285">
        <f t="shared" si="908"/>
        <v>0</v>
      </c>
      <c r="AV2285">
        <f t="shared" si="909"/>
        <v>0</v>
      </c>
      <c r="AW2285">
        <f t="shared" si="910"/>
        <v>0</v>
      </c>
      <c r="AX2285">
        <f t="shared" si="911"/>
        <v>0</v>
      </c>
      <c r="AY2285">
        <f t="shared" si="912"/>
        <v>0</v>
      </c>
      <c r="AZ2285">
        <f t="shared" si="913"/>
        <v>0</v>
      </c>
    </row>
    <row r="2286" spans="1:52" ht="15" customHeight="1">
      <c r="A2286" s="245"/>
      <c r="B2286" s="9"/>
      <c r="C2286" s="270" t="s">
        <v>904</v>
      </c>
      <c r="D2286" s="389" t="str">
        <f t="shared" si="917"/>
        <v/>
      </c>
      <c r="E2286" s="390"/>
      <c r="F2286" s="391"/>
      <c r="G2286" s="480" t="str">
        <f t="shared" si="918"/>
        <v/>
      </c>
      <c r="H2286" s="481"/>
      <c r="I2286" s="481"/>
      <c r="J2286" s="481"/>
      <c r="K2286" s="481"/>
      <c r="L2286" s="482"/>
      <c r="M2286" s="27"/>
      <c r="N2286" s="27"/>
      <c r="O2286" s="27"/>
      <c r="P2286" s="27"/>
      <c r="Q2286" s="27"/>
      <c r="R2286" s="27"/>
      <c r="S2286" s="27"/>
      <c r="T2286" s="27"/>
      <c r="U2286" s="27"/>
      <c r="V2286" s="27"/>
      <c r="W2286" s="27"/>
      <c r="X2286" s="27"/>
      <c r="Y2286" s="27"/>
      <c r="Z2286" s="27"/>
      <c r="AA2286" s="27"/>
      <c r="AB2286" s="27"/>
      <c r="AC2286" s="27"/>
      <c r="AD2286" s="27"/>
      <c r="AI2286">
        <f t="shared" si="914"/>
        <v>0</v>
      </c>
      <c r="AJ2286">
        <f t="shared" si="915"/>
        <v>0</v>
      </c>
      <c r="AK2286">
        <f t="shared" si="916"/>
        <v>0</v>
      </c>
      <c r="AL2286">
        <f t="shared" si="899"/>
        <v>0</v>
      </c>
      <c r="AM2286">
        <f t="shared" si="900"/>
        <v>0</v>
      </c>
      <c r="AN2286">
        <f t="shared" si="901"/>
        <v>0</v>
      </c>
      <c r="AO2286">
        <f t="shared" si="902"/>
        <v>0</v>
      </c>
      <c r="AP2286">
        <f t="shared" si="903"/>
        <v>0</v>
      </c>
      <c r="AQ2286">
        <f t="shared" si="904"/>
        <v>0</v>
      </c>
      <c r="AR2286">
        <f t="shared" si="905"/>
        <v>0</v>
      </c>
      <c r="AS2286">
        <f t="shared" si="906"/>
        <v>0</v>
      </c>
      <c r="AT2286">
        <f t="shared" si="907"/>
        <v>0</v>
      </c>
      <c r="AU2286">
        <f t="shared" si="908"/>
        <v>0</v>
      </c>
      <c r="AV2286">
        <f t="shared" si="909"/>
        <v>0</v>
      </c>
      <c r="AW2286">
        <f t="shared" si="910"/>
        <v>0</v>
      </c>
      <c r="AX2286">
        <f t="shared" si="911"/>
        <v>0</v>
      </c>
      <c r="AY2286">
        <f t="shared" si="912"/>
        <v>0</v>
      </c>
      <c r="AZ2286">
        <f t="shared" si="913"/>
        <v>0</v>
      </c>
    </row>
    <row r="2287" spans="1:52" ht="15" customHeight="1">
      <c r="A2287" s="245"/>
      <c r="B2287" s="9"/>
      <c r="C2287" s="270" t="s">
        <v>905</v>
      </c>
      <c r="D2287" s="389" t="str">
        <f t="shared" si="917"/>
        <v/>
      </c>
      <c r="E2287" s="390"/>
      <c r="F2287" s="391"/>
      <c r="G2287" s="480" t="str">
        <f t="shared" si="918"/>
        <v/>
      </c>
      <c r="H2287" s="481"/>
      <c r="I2287" s="481"/>
      <c r="J2287" s="481"/>
      <c r="K2287" s="481"/>
      <c r="L2287" s="482"/>
      <c r="M2287" s="27"/>
      <c r="N2287" s="27"/>
      <c r="O2287" s="27"/>
      <c r="P2287" s="27"/>
      <c r="Q2287" s="27"/>
      <c r="R2287" s="27"/>
      <c r="S2287" s="27"/>
      <c r="T2287" s="27"/>
      <c r="U2287" s="27"/>
      <c r="V2287" s="27"/>
      <c r="W2287" s="27"/>
      <c r="X2287" s="27"/>
      <c r="Y2287" s="27"/>
      <c r="Z2287" s="27"/>
      <c r="AA2287" s="27"/>
      <c r="AB2287" s="27"/>
      <c r="AC2287" s="27"/>
      <c r="AD2287" s="27"/>
      <c r="AI2287">
        <f t="shared" si="914"/>
        <v>0</v>
      </c>
      <c r="AJ2287">
        <f t="shared" si="915"/>
        <v>0</v>
      </c>
      <c r="AK2287">
        <f t="shared" si="916"/>
        <v>0</v>
      </c>
      <c r="AL2287">
        <f t="shared" si="899"/>
        <v>0</v>
      </c>
      <c r="AM2287">
        <f t="shared" si="900"/>
        <v>0</v>
      </c>
      <c r="AN2287">
        <f t="shared" si="901"/>
        <v>0</v>
      </c>
      <c r="AO2287">
        <f t="shared" si="902"/>
        <v>0</v>
      </c>
      <c r="AP2287">
        <f t="shared" si="903"/>
        <v>0</v>
      </c>
      <c r="AQ2287">
        <f t="shared" si="904"/>
        <v>0</v>
      </c>
      <c r="AR2287">
        <f t="shared" si="905"/>
        <v>0</v>
      </c>
      <c r="AS2287">
        <f t="shared" si="906"/>
        <v>0</v>
      </c>
      <c r="AT2287">
        <f t="shared" si="907"/>
        <v>0</v>
      </c>
      <c r="AU2287">
        <f t="shared" si="908"/>
        <v>0</v>
      </c>
      <c r="AV2287">
        <f t="shared" si="909"/>
        <v>0</v>
      </c>
      <c r="AW2287">
        <f t="shared" si="910"/>
        <v>0</v>
      </c>
      <c r="AX2287">
        <f t="shared" si="911"/>
        <v>0</v>
      </c>
      <c r="AY2287">
        <f t="shared" si="912"/>
        <v>0</v>
      </c>
      <c r="AZ2287">
        <f t="shared" si="913"/>
        <v>0</v>
      </c>
    </row>
    <row r="2288" spans="1:52" ht="15" customHeight="1">
      <c r="A2288" s="245"/>
      <c r="B2288" s="9"/>
      <c r="C2288" s="270" t="s">
        <v>906</v>
      </c>
      <c r="D2288" s="389" t="str">
        <f t="shared" si="917"/>
        <v/>
      </c>
      <c r="E2288" s="390"/>
      <c r="F2288" s="391"/>
      <c r="G2288" s="480" t="str">
        <f t="shared" si="918"/>
        <v/>
      </c>
      <c r="H2288" s="481"/>
      <c r="I2288" s="481"/>
      <c r="J2288" s="481"/>
      <c r="K2288" s="481"/>
      <c r="L2288" s="482"/>
      <c r="M2288" s="27"/>
      <c r="N2288" s="27"/>
      <c r="O2288" s="27"/>
      <c r="P2288" s="27"/>
      <c r="Q2288" s="27"/>
      <c r="R2288" s="27"/>
      <c r="S2288" s="27"/>
      <c r="T2288" s="27"/>
      <c r="U2288" s="27"/>
      <c r="V2288" s="27"/>
      <c r="W2288" s="27"/>
      <c r="X2288" s="27"/>
      <c r="Y2288" s="27"/>
      <c r="Z2288" s="27"/>
      <c r="AA2288" s="27"/>
      <c r="AB2288" s="27"/>
      <c r="AC2288" s="27"/>
      <c r="AD2288" s="27"/>
      <c r="AI2288">
        <f t="shared" si="914"/>
        <v>0</v>
      </c>
      <c r="AJ2288">
        <f t="shared" si="915"/>
        <v>0</v>
      </c>
      <c r="AK2288">
        <f t="shared" si="916"/>
        <v>0</v>
      </c>
      <c r="AL2288">
        <f t="shared" si="899"/>
        <v>0</v>
      </c>
      <c r="AM2288">
        <f t="shared" si="900"/>
        <v>0</v>
      </c>
      <c r="AN2288">
        <f t="shared" si="901"/>
        <v>0</v>
      </c>
      <c r="AO2288">
        <f t="shared" si="902"/>
        <v>0</v>
      </c>
      <c r="AP2288">
        <f t="shared" si="903"/>
        <v>0</v>
      </c>
      <c r="AQ2288">
        <f t="shared" si="904"/>
        <v>0</v>
      </c>
      <c r="AR2288">
        <f t="shared" si="905"/>
        <v>0</v>
      </c>
      <c r="AS2288">
        <f t="shared" si="906"/>
        <v>0</v>
      </c>
      <c r="AT2288">
        <f t="shared" si="907"/>
        <v>0</v>
      </c>
      <c r="AU2288">
        <f t="shared" si="908"/>
        <v>0</v>
      </c>
      <c r="AV2288">
        <f t="shared" si="909"/>
        <v>0</v>
      </c>
      <c r="AW2288">
        <f t="shared" si="910"/>
        <v>0</v>
      </c>
      <c r="AX2288">
        <f t="shared" si="911"/>
        <v>0</v>
      </c>
      <c r="AY2288">
        <f t="shared" si="912"/>
        <v>0</v>
      </c>
      <c r="AZ2288">
        <f t="shared" si="913"/>
        <v>0</v>
      </c>
    </row>
    <row r="2289" spans="1:52" ht="15" customHeight="1">
      <c r="A2289" s="245"/>
      <c r="B2289" s="9"/>
      <c r="C2289" s="270" t="s">
        <v>907</v>
      </c>
      <c r="D2289" s="389" t="str">
        <f t="shared" si="917"/>
        <v/>
      </c>
      <c r="E2289" s="390"/>
      <c r="F2289" s="391"/>
      <c r="G2289" s="480" t="str">
        <f t="shared" si="918"/>
        <v/>
      </c>
      <c r="H2289" s="481"/>
      <c r="I2289" s="481"/>
      <c r="J2289" s="481"/>
      <c r="K2289" s="481"/>
      <c r="L2289" s="482"/>
      <c r="M2289" s="27"/>
      <c r="N2289" s="27"/>
      <c r="O2289" s="27"/>
      <c r="P2289" s="27"/>
      <c r="Q2289" s="27"/>
      <c r="R2289" s="27"/>
      <c r="S2289" s="27"/>
      <c r="T2289" s="27"/>
      <c r="U2289" s="27"/>
      <c r="V2289" s="27"/>
      <c r="W2289" s="27"/>
      <c r="X2289" s="27"/>
      <c r="Y2289" s="27"/>
      <c r="Z2289" s="27"/>
      <c r="AA2289" s="27"/>
      <c r="AB2289" s="27"/>
      <c r="AC2289" s="27"/>
      <c r="AD2289" s="27"/>
      <c r="AI2289">
        <f t="shared" si="914"/>
        <v>0</v>
      </c>
      <c r="AJ2289">
        <f t="shared" si="915"/>
        <v>0</v>
      </c>
      <c r="AK2289">
        <f t="shared" si="916"/>
        <v>0</v>
      </c>
      <c r="AL2289">
        <f t="shared" si="899"/>
        <v>0</v>
      </c>
      <c r="AM2289">
        <f t="shared" si="900"/>
        <v>0</v>
      </c>
      <c r="AN2289">
        <f t="shared" si="901"/>
        <v>0</v>
      </c>
      <c r="AO2289">
        <f t="shared" si="902"/>
        <v>0</v>
      </c>
      <c r="AP2289">
        <f t="shared" si="903"/>
        <v>0</v>
      </c>
      <c r="AQ2289">
        <f t="shared" si="904"/>
        <v>0</v>
      </c>
      <c r="AR2289">
        <f t="shared" si="905"/>
        <v>0</v>
      </c>
      <c r="AS2289">
        <f t="shared" si="906"/>
        <v>0</v>
      </c>
      <c r="AT2289">
        <f t="shared" si="907"/>
        <v>0</v>
      </c>
      <c r="AU2289">
        <f t="shared" si="908"/>
        <v>0</v>
      </c>
      <c r="AV2289">
        <f t="shared" si="909"/>
        <v>0</v>
      </c>
      <c r="AW2289">
        <f t="shared" si="910"/>
        <v>0</v>
      </c>
      <c r="AX2289">
        <f t="shared" si="911"/>
        <v>0</v>
      </c>
      <c r="AY2289">
        <f t="shared" si="912"/>
        <v>0</v>
      </c>
      <c r="AZ2289">
        <f t="shared" si="913"/>
        <v>0</v>
      </c>
    </row>
    <row r="2290" spans="1:52" ht="15" customHeight="1">
      <c r="A2290" s="245"/>
      <c r="B2290" s="9"/>
      <c r="C2290" s="270" t="s">
        <v>908</v>
      </c>
      <c r="D2290" s="389" t="str">
        <f t="shared" si="917"/>
        <v/>
      </c>
      <c r="E2290" s="390"/>
      <c r="F2290" s="391"/>
      <c r="G2290" s="480" t="str">
        <f t="shared" si="918"/>
        <v/>
      </c>
      <c r="H2290" s="481"/>
      <c r="I2290" s="481"/>
      <c r="J2290" s="481"/>
      <c r="K2290" s="481"/>
      <c r="L2290" s="482"/>
      <c r="M2290" s="27"/>
      <c r="N2290" s="27"/>
      <c r="O2290" s="27"/>
      <c r="P2290" s="27"/>
      <c r="Q2290" s="27"/>
      <c r="R2290" s="27"/>
      <c r="S2290" s="27"/>
      <c r="T2290" s="27"/>
      <c r="U2290" s="27"/>
      <c r="V2290" s="27"/>
      <c r="W2290" s="27"/>
      <c r="X2290" s="27"/>
      <c r="Y2290" s="27"/>
      <c r="Z2290" s="27"/>
      <c r="AA2290" s="27"/>
      <c r="AB2290" s="27"/>
      <c r="AC2290" s="27"/>
      <c r="AD2290" s="27"/>
      <c r="AI2290">
        <f t="shared" si="914"/>
        <v>0</v>
      </c>
      <c r="AJ2290">
        <f t="shared" si="915"/>
        <v>0</v>
      </c>
      <c r="AK2290">
        <f t="shared" si="916"/>
        <v>0</v>
      </c>
      <c r="AL2290">
        <f t="shared" si="899"/>
        <v>0</v>
      </c>
      <c r="AM2290">
        <f t="shared" si="900"/>
        <v>0</v>
      </c>
      <c r="AN2290">
        <f t="shared" si="901"/>
        <v>0</v>
      </c>
      <c r="AO2290">
        <f t="shared" si="902"/>
        <v>0</v>
      </c>
      <c r="AP2290">
        <f t="shared" si="903"/>
        <v>0</v>
      </c>
      <c r="AQ2290">
        <f t="shared" si="904"/>
        <v>0</v>
      </c>
      <c r="AR2290">
        <f t="shared" si="905"/>
        <v>0</v>
      </c>
      <c r="AS2290">
        <f t="shared" si="906"/>
        <v>0</v>
      </c>
      <c r="AT2290">
        <f t="shared" si="907"/>
        <v>0</v>
      </c>
      <c r="AU2290">
        <f t="shared" si="908"/>
        <v>0</v>
      </c>
      <c r="AV2290">
        <f t="shared" si="909"/>
        <v>0</v>
      </c>
      <c r="AW2290">
        <f t="shared" si="910"/>
        <v>0</v>
      </c>
      <c r="AX2290">
        <f t="shared" si="911"/>
        <v>0</v>
      </c>
      <c r="AY2290">
        <f t="shared" si="912"/>
        <v>0</v>
      </c>
      <c r="AZ2290">
        <f t="shared" si="913"/>
        <v>0</v>
      </c>
    </row>
    <row r="2291" spans="1:52" ht="15" customHeight="1">
      <c r="A2291" s="245"/>
      <c r="B2291" s="9"/>
      <c r="C2291" s="270" t="s">
        <v>909</v>
      </c>
      <c r="D2291" s="389" t="str">
        <f t="shared" si="917"/>
        <v/>
      </c>
      <c r="E2291" s="390"/>
      <c r="F2291" s="391"/>
      <c r="G2291" s="480" t="str">
        <f t="shared" si="918"/>
        <v/>
      </c>
      <c r="H2291" s="481"/>
      <c r="I2291" s="481"/>
      <c r="J2291" s="481"/>
      <c r="K2291" s="481"/>
      <c r="L2291" s="482"/>
      <c r="M2291" s="27"/>
      <c r="N2291" s="27"/>
      <c r="O2291" s="27"/>
      <c r="P2291" s="27"/>
      <c r="Q2291" s="27"/>
      <c r="R2291" s="27"/>
      <c r="S2291" s="27"/>
      <c r="T2291" s="27"/>
      <c r="U2291" s="27"/>
      <c r="V2291" s="27"/>
      <c r="W2291" s="27"/>
      <c r="X2291" s="27"/>
      <c r="Y2291" s="27"/>
      <c r="Z2291" s="27"/>
      <c r="AA2291" s="27"/>
      <c r="AB2291" s="27"/>
      <c r="AC2291" s="27"/>
      <c r="AD2291" s="27"/>
      <c r="AI2291">
        <f t="shared" si="914"/>
        <v>0</v>
      </c>
      <c r="AJ2291">
        <f t="shared" si="915"/>
        <v>0</v>
      </c>
      <c r="AK2291">
        <f t="shared" si="916"/>
        <v>0</v>
      </c>
      <c r="AL2291">
        <f t="shared" si="899"/>
        <v>0</v>
      </c>
      <c r="AM2291">
        <f t="shared" si="900"/>
        <v>0</v>
      </c>
      <c r="AN2291">
        <f t="shared" si="901"/>
        <v>0</v>
      </c>
      <c r="AO2291">
        <f t="shared" si="902"/>
        <v>0</v>
      </c>
      <c r="AP2291">
        <f t="shared" si="903"/>
        <v>0</v>
      </c>
      <c r="AQ2291">
        <f t="shared" si="904"/>
        <v>0</v>
      </c>
      <c r="AR2291">
        <f t="shared" si="905"/>
        <v>0</v>
      </c>
      <c r="AS2291">
        <f t="shared" si="906"/>
        <v>0</v>
      </c>
      <c r="AT2291">
        <f t="shared" si="907"/>
        <v>0</v>
      </c>
      <c r="AU2291">
        <f t="shared" si="908"/>
        <v>0</v>
      </c>
      <c r="AV2291">
        <f t="shared" si="909"/>
        <v>0</v>
      </c>
      <c r="AW2291">
        <f t="shared" si="910"/>
        <v>0</v>
      </c>
      <c r="AX2291">
        <f t="shared" si="911"/>
        <v>0</v>
      </c>
      <c r="AY2291">
        <f t="shared" si="912"/>
        <v>0</v>
      </c>
      <c r="AZ2291">
        <f t="shared" si="913"/>
        <v>0</v>
      </c>
    </row>
    <row r="2292" spans="1:52" ht="15" customHeight="1">
      <c r="A2292" s="245"/>
      <c r="B2292" s="9"/>
      <c r="C2292" s="270" t="s">
        <v>910</v>
      </c>
      <c r="D2292" s="389" t="str">
        <f t="shared" si="917"/>
        <v/>
      </c>
      <c r="E2292" s="390"/>
      <c r="F2292" s="391"/>
      <c r="G2292" s="480" t="str">
        <f t="shared" si="918"/>
        <v/>
      </c>
      <c r="H2292" s="481"/>
      <c r="I2292" s="481"/>
      <c r="J2292" s="481"/>
      <c r="K2292" s="481"/>
      <c r="L2292" s="482"/>
      <c r="M2292" s="27"/>
      <c r="N2292" s="27"/>
      <c r="O2292" s="27"/>
      <c r="P2292" s="27"/>
      <c r="Q2292" s="27"/>
      <c r="R2292" s="27"/>
      <c r="S2292" s="27"/>
      <c r="T2292" s="27"/>
      <c r="U2292" s="27"/>
      <c r="V2292" s="27"/>
      <c r="W2292" s="27"/>
      <c r="X2292" s="27"/>
      <c r="Y2292" s="27"/>
      <c r="Z2292" s="27"/>
      <c r="AA2292" s="27"/>
      <c r="AB2292" s="27"/>
      <c r="AC2292" s="27"/>
      <c r="AD2292" s="27"/>
      <c r="AI2292">
        <f t="shared" si="914"/>
        <v>0</v>
      </c>
      <c r="AJ2292">
        <f t="shared" si="915"/>
        <v>0</v>
      </c>
      <c r="AK2292">
        <f t="shared" si="916"/>
        <v>0</v>
      </c>
      <c r="AL2292">
        <f t="shared" si="899"/>
        <v>0</v>
      </c>
      <c r="AM2292">
        <f t="shared" si="900"/>
        <v>0</v>
      </c>
      <c r="AN2292">
        <f t="shared" si="901"/>
        <v>0</v>
      </c>
      <c r="AO2292">
        <f t="shared" si="902"/>
        <v>0</v>
      </c>
      <c r="AP2292">
        <f t="shared" si="903"/>
        <v>0</v>
      </c>
      <c r="AQ2292">
        <f t="shared" si="904"/>
        <v>0</v>
      </c>
      <c r="AR2292">
        <f t="shared" si="905"/>
        <v>0</v>
      </c>
      <c r="AS2292">
        <f t="shared" si="906"/>
        <v>0</v>
      </c>
      <c r="AT2292">
        <f t="shared" si="907"/>
        <v>0</v>
      </c>
      <c r="AU2292">
        <f t="shared" si="908"/>
        <v>0</v>
      </c>
      <c r="AV2292">
        <f t="shared" si="909"/>
        <v>0</v>
      </c>
      <c r="AW2292">
        <f t="shared" si="910"/>
        <v>0</v>
      </c>
      <c r="AX2292">
        <f t="shared" si="911"/>
        <v>0</v>
      </c>
      <c r="AY2292">
        <f t="shared" si="912"/>
        <v>0</v>
      </c>
      <c r="AZ2292">
        <f t="shared" si="913"/>
        <v>0</v>
      </c>
    </row>
    <row r="2293" spans="1:52" ht="15" customHeight="1">
      <c r="A2293" s="245"/>
      <c r="B2293" s="9"/>
      <c r="C2293" s="270" t="s">
        <v>911</v>
      </c>
      <c r="D2293" s="389" t="str">
        <f t="shared" si="917"/>
        <v/>
      </c>
      <c r="E2293" s="390"/>
      <c r="F2293" s="391"/>
      <c r="G2293" s="480" t="str">
        <f t="shared" si="918"/>
        <v/>
      </c>
      <c r="H2293" s="481"/>
      <c r="I2293" s="481"/>
      <c r="J2293" s="481"/>
      <c r="K2293" s="481"/>
      <c r="L2293" s="482"/>
      <c r="M2293" s="27"/>
      <c r="N2293" s="27"/>
      <c r="O2293" s="27"/>
      <c r="P2293" s="27"/>
      <c r="Q2293" s="27"/>
      <c r="R2293" s="27"/>
      <c r="S2293" s="27"/>
      <c r="T2293" s="27"/>
      <c r="U2293" s="27"/>
      <c r="V2293" s="27"/>
      <c r="W2293" s="27"/>
      <c r="X2293" s="27"/>
      <c r="Y2293" s="27"/>
      <c r="Z2293" s="27"/>
      <c r="AA2293" s="27"/>
      <c r="AB2293" s="27"/>
      <c r="AC2293" s="27"/>
      <c r="AD2293" s="27"/>
      <c r="AI2293">
        <f t="shared" si="914"/>
        <v>0</v>
      </c>
      <c r="AJ2293">
        <f t="shared" si="915"/>
        <v>0</v>
      </c>
      <c r="AK2293">
        <f t="shared" si="916"/>
        <v>0</v>
      </c>
      <c r="AL2293">
        <f t="shared" si="899"/>
        <v>0</v>
      </c>
      <c r="AM2293">
        <f t="shared" si="900"/>
        <v>0</v>
      </c>
      <c r="AN2293">
        <f t="shared" si="901"/>
        <v>0</v>
      </c>
      <c r="AO2293">
        <f t="shared" si="902"/>
        <v>0</v>
      </c>
      <c r="AP2293">
        <f t="shared" si="903"/>
        <v>0</v>
      </c>
      <c r="AQ2293">
        <f t="shared" si="904"/>
        <v>0</v>
      </c>
      <c r="AR2293">
        <f t="shared" si="905"/>
        <v>0</v>
      </c>
      <c r="AS2293">
        <f t="shared" si="906"/>
        <v>0</v>
      </c>
      <c r="AT2293">
        <f t="shared" si="907"/>
        <v>0</v>
      </c>
      <c r="AU2293">
        <f t="shared" si="908"/>
        <v>0</v>
      </c>
      <c r="AV2293">
        <f t="shared" si="909"/>
        <v>0</v>
      </c>
      <c r="AW2293">
        <f t="shared" si="910"/>
        <v>0</v>
      </c>
      <c r="AX2293">
        <f t="shared" si="911"/>
        <v>0</v>
      </c>
      <c r="AY2293">
        <f t="shared" si="912"/>
        <v>0</v>
      </c>
      <c r="AZ2293">
        <f t="shared" si="913"/>
        <v>0</v>
      </c>
    </row>
    <row r="2294" spans="1:52" ht="15" customHeight="1">
      <c r="A2294" s="245"/>
      <c r="B2294" s="9"/>
      <c r="C2294" s="270" t="s">
        <v>912</v>
      </c>
      <c r="D2294" s="389" t="str">
        <f t="shared" si="917"/>
        <v/>
      </c>
      <c r="E2294" s="390"/>
      <c r="F2294" s="391"/>
      <c r="G2294" s="480" t="str">
        <f t="shared" si="918"/>
        <v/>
      </c>
      <c r="H2294" s="481"/>
      <c r="I2294" s="481"/>
      <c r="J2294" s="481"/>
      <c r="K2294" s="481"/>
      <c r="L2294" s="482"/>
      <c r="M2294" s="27"/>
      <c r="N2294" s="27"/>
      <c r="O2294" s="27"/>
      <c r="P2294" s="27"/>
      <c r="Q2294" s="27"/>
      <c r="R2294" s="27"/>
      <c r="S2294" s="27"/>
      <c r="T2294" s="27"/>
      <c r="U2294" s="27"/>
      <c r="V2294" s="27"/>
      <c r="W2294" s="27"/>
      <c r="X2294" s="27"/>
      <c r="Y2294" s="27"/>
      <c r="Z2294" s="27"/>
      <c r="AA2294" s="27"/>
      <c r="AB2294" s="27"/>
      <c r="AC2294" s="27"/>
      <c r="AD2294" s="27"/>
      <c r="AI2294">
        <f t="shared" si="914"/>
        <v>0</v>
      </c>
      <c r="AJ2294">
        <f t="shared" si="915"/>
        <v>0</v>
      </c>
      <c r="AK2294">
        <f t="shared" si="916"/>
        <v>0</v>
      </c>
      <c r="AL2294">
        <f t="shared" si="899"/>
        <v>0</v>
      </c>
      <c r="AM2294">
        <f t="shared" si="900"/>
        <v>0</v>
      </c>
      <c r="AN2294">
        <f t="shared" si="901"/>
        <v>0</v>
      </c>
      <c r="AO2294">
        <f t="shared" si="902"/>
        <v>0</v>
      </c>
      <c r="AP2294">
        <f t="shared" si="903"/>
        <v>0</v>
      </c>
      <c r="AQ2294">
        <f t="shared" si="904"/>
        <v>0</v>
      </c>
      <c r="AR2294">
        <f t="shared" si="905"/>
        <v>0</v>
      </c>
      <c r="AS2294">
        <f t="shared" si="906"/>
        <v>0</v>
      </c>
      <c r="AT2294">
        <f t="shared" si="907"/>
        <v>0</v>
      </c>
      <c r="AU2294">
        <f t="shared" si="908"/>
        <v>0</v>
      </c>
      <c r="AV2294">
        <f t="shared" si="909"/>
        <v>0</v>
      </c>
      <c r="AW2294">
        <f t="shared" si="910"/>
        <v>0</v>
      </c>
      <c r="AX2294">
        <f t="shared" si="911"/>
        <v>0</v>
      </c>
      <c r="AY2294">
        <f t="shared" si="912"/>
        <v>0</v>
      </c>
      <c r="AZ2294">
        <f t="shared" si="913"/>
        <v>0</v>
      </c>
    </row>
    <row r="2295" spans="1:52" ht="15" customHeight="1">
      <c r="A2295" s="245"/>
      <c r="B2295" s="9"/>
      <c r="C2295" s="270" t="s">
        <v>913</v>
      </c>
      <c r="D2295" s="389" t="str">
        <f t="shared" si="917"/>
        <v/>
      </c>
      <c r="E2295" s="390"/>
      <c r="F2295" s="391"/>
      <c r="G2295" s="480" t="str">
        <f t="shared" si="918"/>
        <v/>
      </c>
      <c r="H2295" s="481"/>
      <c r="I2295" s="481"/>
      <c r="J2295" s="481"/>
      <c r="K2295" s="481"/>
      <c r="L2295" s="482"/>
      <c r="M2295" s="27"/>
      <c r="N2295" s="27"/>
      <c r="O2295" s="27"/>
      <c r="P2295" s="27"/>
      <c r="Q2295" s="27"/>
      <c r="R2295" s="27"/>
      <c r="S2295" s="27"/>
      <c r="T2295" s="27"/>
      <c r="U2295" s="27"/>
      <c r="V2295" s="27"/>
      <c r="W2295" s="27"/>
      <c r="X2295" s="27"/>
      <c r="Y2295" s="27"/>
      <c r="Z2295" s="27"/>
      <c r="AA2295" s="27"/>
      <c r="AB2295" s="27"/>
      <c r="AC2295" s="27"/>
      <c r="AD2295" s="27"/>
      <c r="AI2295">
        <f t="shared" si="914"/>
        <v>0</v>
      </c>
      <c r="AJ2295">
        <f t="shared" si="915"/>
        <v>0</v>
      </c>
      <c r="AK2295">
        <f t="shared" si="916"/>
        <v>0</v>
      </c>
      <c r="AL2295">
        <f t="shared" si="899"/>
        <v>0</v>
      </c>
      <c r="AM2295">
        <f t="shared" si="900"/>
        <v>0</v>
      </c>
      <c r="AN2295">
        <f t="shared" si="901"/>
        <v>0</v>
      </c>
      <c r="AO2295">
        <f t="shared" si="902"/>
        <v>0</v>
      </c>
      <c r="AP2295">
        <f t="shared" si="903"/>
        <v>0</v>
      </c>
      <c r="AQ2295">
        <f t="shared" si="904"/>
        <v>0</v>
      </c>
      <c r="AR2295">
        <f t="shared" si="905"/>
        <v>0</v>
      </c>
      <c r="AS2295">
        <f t="shared" si="906"/>
        <v>0</v>
      </c>
      <c r="AT2295">
        <f t="shared" si="907"/>
        <v>0</v>
      </c>
      <c r="AU2295">
        <f t="shared" si="908"/>
        <v>0</v>
      </c>
      <c r="AV2295">
        <f t="shared" si="909"/>
        <v>0</v>
      </c>
      <c r="AW2295">
        <f t="shared" si="910"/>
        <v>0</v>
      </c>
      <c r="AX2295">
        <f t="shared" si="911"/>
        <v>0</v>
      </c>
      <c r="AY2295">
        <f t="shared" si="912"/>
        <v>0</v>
      </c>
      <c r="AZ2295">
        <f t="shared" si="913"/>
        <v>0</v>
      </c>
    </row>
    <row r="2296" spans="1:52" ht="15" customHeight="1">
      <c r="A2296" s="245"/>
      <c r="B2296" s="9"/>
      <c r="C2296" s="270" t="s">
        <v>914</v>
      </c>
      <c r="D2296" s="389" t="str">
        <f t="shared" si="917"/>
        <v/>
      </c>
      <c r="E2296" s="390"/>
      <c r="F2296" s="391"/>
      <c r="G2296" s="480" t="str">
        <f t="shared" si="918"/>
        <v/>
      </c>
      <c r="H2296" s="481"/>
      <c r="I2296" s="481"/>
      <c r="J2296" s="481"/>
      <c r="K2296" s="481"/>
      <c r="L2296" s="482"/>
      <c r="M2296" s="27"/>
      <c r="N2296" s="27"/>
      <c r="O2296" s="27"/>
      <c r="P2296" s="27"/>
      <c r="Q2296" s="27"/>
      <c r="R2296" s="27"/>
      <c r="S2296" s="27"/>
      <c r="T2296" s="27"/>
      <c r="U2296" s="27"/>
      <c r="V2296" s="27"/>
      <c r="W2296" s="27"/>
      <c r="X2296" s="27"/>
      <c r="Y2296" s="27"/>
      <c r="Z2296" s="27"/>
      <c r="AA2296" s="27"/>
      <c r="AB2296" s="27"/>
      <c r="AC2296" s="27"/>
      <c r="AD2296" s="27"/>
      <c r="AI2296">
        <f t="shared" si="914"/>
        <v>0</v>
      </c>
      <c r="AJ2296">
        <f t="shared" si="915"/>
        <v>0</v>
      </c>
      <c r="AK2296">
        <f t="shared" si="916"/>
        <v>0</v>
      </c>
      <c r="AL2296">
        <f t="shared" si="899"/>
        <v>0</v>
      </c>
      <c r="AM2296">
        <f t="shared" si="900"/>
        <v>0</v>
      </c>
      <c r="AN2296">
        <f t="shared" si="901"/>
        <v>0</v>
      </c>
      <c r="AO2296">
        <f t="shared" si="902"/>
        <v>0</v>
      </c>
      <c r="AP2296">
        <f t="shared" si="903"/>
        <v>0</v>
      </c>
      <c r="AQ2296">
        <f t="shared" si="904"/>
        <v>0</v>
      </c>
      <c r="AR2296">
        <f t="shared" si="905"/>
        <v>0</v>
      </c>
      <c r="AS2296">
        <f t="shared" si="906"/>
        <v>0</v>
      </c>
      <c r="AT2296">
        <f t="shared" si="907"/>
        <v>0</v>
      </c>
      <c r="AU2296">
        <f t="shared" si="908"/>
        <v>0</v>
      </c>
      <c r="AV2296">
        <f t="shared" si="909"/>
        <v>0</v>
      </c>
      <c r="AW2296">
        <f t="shared" si="910"/>
        <v>0</v>
      </c>
      <c r="AX2296">
        <f t="shared" si="911"/>
        <v>0</v>
      </c>
      <c r="AY2296">
        <f t="shared" si="912"/>
        <v>0</v>
      </c>
      <c r="AZ2296">
        <f t="shared" si="913"/>
        <v>0</v>
      </c>
    </row>
    <row r="2297" spans="1:52" ht="15" customHeight="1">
      <c r="A2297" s="245"/>
      <c r="B2297" s="9"/>
      <c r="C2297" s="270" t="s">
        <v>915</v>
      </c>
      <c r="D2297" s="389" t="str">
        <f t="shared" si="917"/>
        <v/>
      </c>
      <c r="E2297" s="390"/>
      <c r="F2297" s="391"/>
      <c r="G2297" s="480" t="str">
        <f t="shared" si="918"/>
        <v/>
      </c>
      <c r="H2297" s="481"/>
      <c r="I2297" s="481"/>
      <c r="J2297" s="481"/>
      <c r="K2297" s="481"/>
      <c r="L2297" s="482"/>
      <c r="M2297" s="27"/>
      <c r="N2297" s="27"/>
      <c r="O2297" s="27"/>
      <c r="P2297" s="27"/>
      <c r="Q2297" s="27"/>
      <c r="R2297" s="27"/>
      <c r="S2297" s="27"/>
      <c r="T2297" s="27"/>
      <c r="U2297" s="27"/>
      <c r="V2297" s="27"/>
      <c r="W2297" s="27"/>
      <c r="X2297" s="27"/>
      <c r="Y2297" s="27"/>
      <c r="Z2297" s="27"/>
      <c r="AA2297" s="27"/>
      <c r="AB2297" s="27"/>
      <c r="AC2297" s="27"/>
      <c r="AD2297" s="27"/>
      <c r="AI2297">
        <f t="shared" si="914"/>
        <v>0</v>
      </c>
      <c r="AJ2297">
        <f t="shared" si="915"/>
        <v>0</v>
      </c>
      <c r="AK2297">
        <f t="shared" si="916"/>
        <v>0</v>
      </c>
      <c r="AL2297">
        <f t="shared" si="899"/>
        <v>0</v>
      </c>
      <c r="AM2297">
        <f t="shared" si="900"/>
        <v>0</v>
      </c>
      <c r="AN2297">
        <f t="shared" si="901"/>
        <v>0</v>
      </c>
      <c r="AO2297">
        <f t="shared" si="902"/>
        <v>0</v>
      </c>
      <c r="AP2297">
        <f t="shared" si="903"/>
        <v>0</v>
      </c>
      <c r="AQ2297">
        <f t="shared" si="904"/>
        <v>0</v>
      </c>
      <c r="AR2297">
        <f t="shared" si="905"/>
        <v>0</v>
      </c>
      <c r="AS2297">
        <f t="shared" si="906"/>
        <v>0</v>
      </c>
      <c r="AT2297">
        <f t="shared" si="907"/>
        <v>0</v>
      </c>
      <c r="AU2297">
        <f t="shared" si="908"/>
        <v>0</v>
      </c>
      <c r="AV2297">
        <f t="shared" si="909"/>
        <v>0</v>
      </c>
      <c r="AW2297">
        <f t="shared" si="910"/>
        <v>0</v>
      </c>
      <c r="AX2297">
        <f t="shared" si="911"/>
        <v>0</v>
      </c>
      <c r="AY2297">
        <f t="shared" si="912"/>
        <v>0</v>
      </c>
      <c r="AZ2297">
        <f t="shared" si="913"/>
        <v>0</v>
      </c>
    </row>
    <row r="2298" spans="1:52" ht="15" customHeight="1">
      <c r="A2298" s="245"/>
      <c r="B2298" s="9"/>
      <c r="C2298" s="270" t="s">
        <v>916</v>
      </c>
      <c r="D2298" s="389" t="str">
        <f t="shared" si="917"/>
        <v/>
      </c>
      <c r="E2298" s="390"/>
      <c r="F2298" s="391"/>
      <c r="G2298" s="480" t="str">
        <f t="shared" si="918"/>
        <v/>
      </c>
      <c r="H2298" s="481"/>
      <c r="I2298" s="481"/>
      <c r="J2298" s="481"/>
      <c r="K2298" s="481"/>
      <c r="L2298" s="482"/>
      <c r="M2298" s="27"/>
      <c r="N2298" s="27"/>
      <c r="O2298" s="27"/>
      <c r="P2298" s="27"/>
      <c r="Q2298" s="27"/>
      <c r="R2298" s="27"/>
      <c r="S2298" s="27"/>
      <c r="T2298" s="27"/>
      <c r="U2298" s="27"/>
      <c r="V2298" s="27"/>
      <c r="W2298" s="27"/>
      <c r="X2298" s="27"/>
      <c r="Y2298" s="27"/>
      <c r="Z2298" s="27"/>
      <c r="AA2298" s="27"/>
      <c r="AB2298" s="27"/>
      <c r="AC2298" s="27"/>
      <c r="AD2298" s="27"/>
      <c r="AI2298">
        <f t="shared" si="914"/>
        <v>0</v>
      </c>
      <c r="AJ2298">
        <f t="shared" si="915"/>
        <v>0</v>
      </c>
      <c r="AK2298">
        <f t="shared" si="916"/>
        <v>0</v>
      </c>
      <c r="AL2298">
        <f t="shared" si="899"/>
        <v>0</v>
      </c>
      <c r="AM2298">
        <f t="shared" si="900"/>
        <v>0</v>
      </c>
      <c r="AN2298">
        <f t="shared" si="901"/>
        <v>0</v>
      </c>
      <c r="AO2298">
        <f t="shared" si="902"/>
        <v>0</v>
      </c>
      <c r="AP2298">
        <f t="shared" si="903"/>
        <v>0</v>
      </c>
      <c r="AQ2298">
        <f t="shared" si="904"/>
        <v>0</v>
      </c>
      <c r="AR2298">
        <f t="shared" si="905"/>
        <v>0</v>
      </c>
      <c r="AS2298">
        <f t="shared" si="906"/>
        <v>0</v>
      </c>
      <c r="AT2298">
        <f t="shared" si="907"/>
        <v>0</v>
      </c>
      <c r="AU2298">
        <f t="shared" si="908"/>
        <v>0</v>
      </c>
      <c r="AV2298">
        <f t="shared" si="909"/>
        <v>0</v>
      </c>
      <c r="AW2298">
        <f t="shared" si="910"/>
        <v>0</v>
      </c>
      <c r="AX2298">
        <f t="shared" si="911"/>
        <v>0</v>
      </c>
      <c r="AY2298">
        <f t="shared" si="912"/>
        <v>0</v>
      </c>
      <c r="AZ2298">
        <f t="shared" si="913"/>
        <v>0</v>
      </c>
    </row>
    <row r="2299" spans="1:52" ht="15" customHeight="1">
      <c r="A2299" s="245"/>
      <c r="B2299" s="9"/>
      <c r="C2299" s="270" t="s">
        <v>917</v>
      </c>
      <c r="D2299" s="389" t="str">
        <f t="shared" si="917"/>
        <v/>
      </c>
      <c r="E2299" s="390"/>
      <c r="F2299" s="391"/>
      <c r="G2299" s="480" t="str">
        <f t="shared" si="918"/>
        <v/>
      </c>
      <c r="H2299" s="481"/>
      <c r="I2299" s="481"/>
      <c r="J2299" s="481"/>
      <c r="K2299" s="481"/>
      <c r="L2299" s="482"/>
      <c r="M2299" s="27"/>
      <c r="N2299" s="27"/>
      <c r="O2299" s="27"/>
      <c r="P2299" s="27"/>
      <c r="Q2299" s="27"/>
      <c r="R2299" s="27"/>
      <c r="S2299" s="27"/>
      <c r="T2299" s="27"/>
      <c r="U2299" s="27"/>
      <c r="V2299" s="27"/>
      <c r="W2299" s="27"/>
      <c r="X2299" s="27"/>
      <c r="Y2299" s="27"/>
      <c r="Z2299" s="27"/>
      <c r="AA2299" s="27"/>
      <c r="AB2299" s="27"/>
      <c r="AC2299" s="27"/>
      <c r="AD2299" s="27"/>
      <c r="AI2299">
        <f t="shared" si="914"/>
        <v>0</v>
      </c>
      <c r="AJ2299">
        <f t="shared" si="915"/>
        <v>0</v>
      </c>
      <c r="AK2299">
        <f t="shared" si="916"/>
        <v>0</v>
      </c>
      <c r="AL2299">
        <f t="shared" si="899"/>
        <v>0</v>
      </c>
      <c r="AM2299">
        <f t="shared" si="900"/>
        <v>0</v>
      </c>
      <c r="AN2299">
        <f t="shared" si="901"/>
        <v>0</v>
      </c>
      <c r="AO2299">
        <f t="shared" si="902"/>
        <v>0</v>
      </c>
      <c r="AP2299">
        <f t="shared" si="903"/>
        <v>0</v>
      </c>
      <c r="AQ2299">
        <f t="shared" si="904"/>
        <v>0</v>
      </c>
      <c r="AR2299">
        <f t="shared" si="905"/>
        <v>0</v>
      </c>
      <c r="AS2299">
        <f t="shared" si="906"/>
        <v>0</v>
      </c>
      <c r="AT2299">
        <f t="shared" si="907"/>
        <v>0</v>
      </c>
      <c r="AU2299">
        <f t="shared" si="908"/>
        <v>0</v>
      </c>
      <c r="AV2299">
        <f t="shared" si="909"/>
        <v>0</v>
      </c>
      <c r="AW2299">
        <f t="shared" si="910"/>
        <v>0</v>
      </c>
      <c r="AX2299">
        <f t="shared" si="911"/>
        <v>0</v>
      </c>
      <c r="AY2299">
        <f t="shared" si="912"/>
        <v>0</v>
      </c>
      <c r="AZ2299">
        <f t="shared" si="913"/>
        <v>0</v>
      </c>
    </row>
    <row r="2300" spans="1:52" ht="15" customHeight="1">
      <c r="A2300" s="245"/>
      <c r="B2300" s="9"/>
      <c r="C2300" s="270" t="s">
        <v>918</v>
      </c>
      <c r="D2300" s="389" t="str">
        <f t="shared" si="917"/>
        <v/>
      </c>
      <c r="E2300" s="390"/>
      <c r="F2300" s="391"/>
      <c r="G2300" s="480" t="str">
        <f t="shared" si="918"/>
        <v/>
      </c>
      <c r="H2300" s="481"/>
      <c r="I2300" s="481"/>
      <c r="J2300" s="481"/>
      <c r="K2300" s="481"/>
      <c r="L2300" s="482"/>
      <c r="M2300" s="27"/>
      <c r="N2300" s="27"/>
      <c r="O2300" s="27"/>
      <c r="P2300" s="27"/>
      <c r="Q2300" s="27"/>
      <c r="R2300" s="27"/>
      <c r="S2300" s="27"/>
      <c r="T2300" s="27"/>
      <c r="U2300" s="27"/>
      <c r="V2300" s="27"/>
      <c r="W2300" s="27"/>
      <c r="X2300" s="27"/>
      <c r="Y2300" s="27"/>
      <c r="Z2300" s="27"/>
      <c r="AA2300" s="27"/>
      <c r="AB2300" s="27"/>
      <c r="AC2300" s="27"/>
      <c r="AD2300" s="27"/>
      <c r="AI2300">
        <f t="shared" si="914"/>
        <v>0</v>
      </c>
      <c r="AJ2300">
        <f t="shared" si="915"/>
        <v>0</v>
      </c>
      <c r="AK2300">
        <f t="shared" si="916"/>
        <v>0</v>
      </c>
      <c r="AL2300">
        <f t="shared" si="899"/>
        <v>0</v>
      </c>
      <c r="AM2300">
        <f t="shared" si="900"/>
        <v>0</v>
      </c>
      <c r="AN2300">
        <f t="shared" si="901"/>
        <v>0</v>
      </c>
      <c r="AO2300">
        <f t="shared" si="902"/>
        <v>0</v>
      </c>
      <c r="AP2300">
        <f t="shared" si="903"/>
        <v>0</v>
      </c>
      <c r="AQ2300">
        <f t="shared" si="904"/>
        <v>0</v>
      </c>
      <c r="AR2300">
        <f t="shared" si="905"/>
        <v>0</v>
      </c>
      <c r="AS2300">
        <f t="shared" si="906"/>
        <v>0</v>
      </c>
      <c r="AT2300">
        <f t="shared" si="907"/>
        <v>0</v>
      </c>
      <c r="AU2300">
        <f t="shared" si="908"/>
        <v>0</v>
      </c>
      <c r="AV2300">
        <f t="shared" si="909"/>
        <v>0</v>
      </c>
      <c r="AW2300">
        <f t="shared" si="910"/>
        <v>0</v>
      </c>
      <c r="AX2300">
        <f t="shared" si="911"/>
        <v>0</v>
      </c>
      <c r="AY2300">
        <f t="shared" si="912"/>
        <v>0</v>
      </c>
      <c r="AZ2300">
        <f t="shared" si="913"/>
        <v>0</v>
      </c>
    </row>
    <row r="2301" spans="1:52" ht="15" customHeight="1">
      <c r="A2301" s="245"/>
      <c r="B2301" s="9"/>
      <c r="C2301" s="270" t="s">
        <v>919</v>
      </c>
      <c r="D2301" s="389" t="str">
        <f t="shared" si="917"/>
        <v/>
      </c>
      <c r="E2301" s="390"/>
      <c r="F2301" s="391"/>
      <c r="G2301" s="480" t="str">
        <f t="shared" si="918"/>
        <v/>
      </c>
      <c r="H2301" s="481"/>
      <c r="I2301" s="481"/>
      <c r="J2301" s="481"/>
      <c r="K2301" s="481"/>
      <c r="L2301" s="482"/>
      <c r="M2301" s="27"/>
      <c r="N2301" s="27"/>
      <c r="O2301" s="27"/>
      <c r="P2301" s="27"/>
      <c r="Q2301" s="27"/>
      <c r="R2301" s="27"/>
      <c r="S2301" s="27"/>
      <c r="T2301" s="27"/>
      <c r="U2301" s="27"/>
      <c r="V2301" s="27"/>
      <c r="W2301" s="27"/>
      <c r="X2301" s="27"/>
      <c r="Y2301" s="27"/>
      <c r="Z2301" s="27"/>
      <c r="AA2301" s="27"/>
      <c r="AB2301" s="27"/>
      <c r="AC2301" s="27"/>
      <c r="AD2301" s="27"/>
      <c r="AI2301">
        <f t="shared" si="914"/>
        <v>0</v>
      </c>
      <c r="AJ2301">
        <f t="shared" si="915"/>
        <v>0</v>
      </c>
      <c r="AK2301">
        <f t="shared" si="916"/>
        <v>0</v>
      </c>
      <c r="AL2301">
        <f t="shared" si="899"/>
        <v>0</v>
      </c>
      <c r="AM2301">
        <f t="shared" si="900"/>
        <v>0</v>
      </c>
      <c r="AN2301">
        <f t="shared" si="901"/>
        <v>0</v>
      </c>
      <c r="AO2301">
        <f t="shared" si="902"/>
        <v>0</v>
      </c>
      <c r="AP2301">
        <f t="shared" si="903"/>
        <v>0</v>
      </c>
      <c r="AQ2301">
        <f t="shared" si="904"/>
        <v>0</v>
      </c>
      <c r="AR2301">
        <f t="shared" si="905"/>
        <v>0</v>
      </c>
      <c r="AS2301">
        <f t="shared" si="906"/>
        <v>0</v>
      </c>
      <c r="AT2301">
        <f t="shared" si="907"/>
        <v>0</v>
      </c>
      <c r="AU2301">
        <f t="shared" si="908"/>
        <v>0</v>
      </c>
      <c r="AV2301">
        <f t="shared" si="909"/>
        <v>0</v>
      </c>
      <c r="AW2301">
        <f t="shared" si="910"/>
        <v>0</v>
      </c>
      <c r="AX2301">
        <f t="shared" si="911"/>
        <v>0</v>
      </c>
      <c r="AY2301">
        <f t="shared" si="912"/>
        <v>0</v>
      </c>
      <c r="AZ2301">
        <f t="shared" si="913"/>
        <v>0</v>
      </c>
    </row>
    <row r="2302" spans="1:52" ht="15" customHeight="1">
      <c r="A2302" s="245"/>
      <c r="B2302" s="9"/>
      <c r="C2302" s="270" t="s">
        <v>920</v>
      </c>
      <c r="D2302" s="389" t="str">
        <f t="shared" si="917"/>
        <v/>
      </c>
      <c r="E2302" s="390"/>
      <c r="F2302" s="391"/>
      <c r="G2302" s="480" t="str">
        <f t="shared" si="918"/>
        <v/>
      </c>
      <c r="H2302" s="481"/>
      <c r="I2302" s="481"/>
      <c r="J2302" s="481"/>
      <c r="K2302" s="481"/>
      <c r="L2302" s="482"/>
      <c r="M2302" s="27"/>
      <c r="N2302" s="27"/>
      <c r="O2302" s="27"/>
      <c r="P2302" s="27"/>
      <c r="Q2302" s="27"/>
      <c r="R2302" s="27"/>
      <c r="S2302" s="27"/>
      <c r="T2302" s="27"/>
      <c r="U2302" s="27"/>
      <c r="V2302" s="27"/>
      <c r="W2302" s="27"/>
      <c r="X2302" s="27"/>
      <c r="Y2302" s="27"/>
      <c r="Z2302" s="27"/>
      <c r="AA2302" s="27"/>
      <c r="AB2302" s="27"/>
      <c r="AC2302" s="27"/>
      <c r="AD2302" s="27"/>
      <c r="AI2302">
        <f t="shared" si="914"/>
        <v>0</v>
      </c>
      <c r="AJ2302">
        <f t="shared" si="915"/>
        <v>0</v>
      </c>
      <c r="AK2302">
        <f t="shared" si="916"/>
        <v>0</v>
      </c>
      <c r="AL2302">
        <f t="shared" si="899"/>
        <v>0</v>
      </c>
      <c r="AM2302">
        <f t="shared" si="900"/>
        <v>0</v>
      </c>
      <c r="AN2302">
        <f t="shared" si="901"/>
        <v>0</v>
      </c>
      <c r="AO2302">
        <f t="shared" si="902"/>
        <v>0</v>
      </c>
      <c r="AP2302">
        <f t="shared" si="903"/>
        <v>0</v>
      </c>
      <c r="AQ2302">
        <f t="shared" si="904"/>
        <v>0</v>
      </c>
      <c r="AR2302">
        <f t="shared" si="905"/>
        <v>0</v>
      </c>
      <c r="AS2302">
        <f t="shared" si="906"/>
        <v>0</v>
      </c>
      <c r="AT2302">
        <f t="shared" si="907"/>
        <v>0</v>
      </c>
      <c r="AU2302">
        <f t="shared" si="908"/>
        <v>0</v>
      </c>
      <c r="AV2302">
        <f t="shared" si="909"/>
        <v>0</v>
      </c>
      <c r="AW2302">
        <f t="shared" si="910"/>
        <v>0</v>
      </c>
      <c r="AX2302">
        <f t="shared" si="911"/>
        <v>0</v>
      </c>
      <c r="AY2302">
        <f t="shared" si="912"/>
        <v>0</v>
      </c>
      <c r="AZ2302">
        <f t="shared" si="913"/>
        <v>0</v>
      </c>
    </row>
    <row r="2303" spans="1:52" ht="15" customHeight="1">
      <c r="A2303" s="245"/>
      <c r="B2303" s="9"/>
      <c r="C2303" s="270" t="s">
        <v>921</v>
      </c>
      <c r="D2303" s="389" t="str">
        <f t="shared" si="917"/>
        <v/>
      </c>
      <c r="E2303" s="390"/>
      <c r="F2303" s="391"/>
      <c r="G2303" s="480" t="str">
        <f t="shared" si="918"/>
        <v/>
      </c>
      <c r="H2303" s="481"/>
      <c r="I2303" s="481"/>
      <c r="J2303" s="481"/>
      <c r="K2303" s="481"/>
      <c r="L2303" s="482"/>
      <c r="M2303" s="27"/>
      <c r="N2303" s="27"/>
      <c r="O2303" s="27"/>
      <c r="P2303" s="27"/>
      <c r="Q2303" s="27"/>
      <c r="R2303" s="27"/>
      <c r="S2303" s="27"/>
      <c r="T2303" s="27"/>
      <c r="U2303" s="27"/>
      <c r="V2303" s="27"/>
      <c r="W2303" s="27"/>
      <c r="X2303" s="27"/>
      <c r="Y2303" s="27"/>
      <c r="Z2303" s="27"/>
      <c r="AA2303" s="27"/>
      <c r="AB2303" s="27"/>
      <c r="AC2303" s="27"/>
      <c r="AD2303" s="27"/>
      <c r="AI2303">
        <f t="shared" si="914"/>
        <v>0</v>
      </c>
      <c r="AJ2303">
        <f t="shared" si="915"/>
        <v>0</v>
      </c>
      <c r="AK2303">
        <f t="shared" si="916"/>
        <v>0</v>
      </c>
      <c r="AL2303">
        <f t="shared" si="899"/>
        <v>0</v>
      </c>
      <c r="AM2303">
        <f t="shared" si="900"/>
        <v>0</v>
      </c>
      <c r="AN2303">
        <f t="shared" si="901"/>
        <v>0</v>
      </c>
      <c r="AO2303">
        <f t="shared" si="902"/>
        <v>0</v>
      </c>
      <c r="AP2303">
        <f t="shared" si="903"/>
        <v>0</v>
      </c>
      <c r="AQ2303">
        <f t="shared" si="904"/>
        <v>0</v>
      </c>
      <c r="AR2303">
        <f t="shared" si="905"/>
        <v>0</v>
      </c>
      <c r="AS2303">
        <f t="shared" si="906"/>
        <v>0</v>
      </c>
      <c r="AT2303">
        <f t="shared" si="907"/>
        <v>0</v>
      </c>
      <c r="AU2303">
        <f t="shared" si="908"/>
        <v>0</v>
      </c>
      <c r="AV2303">
        <f t="shared" si="909"/>
        <v>0</v>
      </c>
      <c r="AW2303">
        <f t="shared" si="910"/>
        <v>0</v>
      </c>
      <c r="AX2303">
        <f t="shared" si="911"/>
        <v>0</v>
      </c>
      <c r="AY2303">
        <f t="shared" si="912"/>
        <v>0</v>
      </c>
      <c r="AZ2303">
        <f t="shared" si="913"/>
        <v>0</v>
      </c>
    </row>
    <row r="2304" spans="1:52" ht="15" customHeight="1">
      <c r="A2304" s="245"/>
      <c r="B2304" s="9"/>
      <c r="C2304" s="270" t="s">
        <v>922</v>
      </c>
      <c r="D2304" s="389" t="str">
        <f t="shared" si="917"/>
        <v/>
      </c>
      <c r="E2304" s="390"/>
      <c r="F2304" s="391"/>
      <c r="G2304" s="480" t="str">
        <f t="shared" si="918"/>
        <v/>
      </c>
      <c r="H2304" s="481"/>
      <c r="I2304" s="481"/>
      <c r="J2304" s="481"/>
      <c r="K2304" s="481"/>
      <c r="L2304" s="482"/>
      <c r="M2304" s="27"/>
      <c r="N2304" s="27"/>
      <c r="O2304" s="27"/>
      <c r="P2304" s="27"/>
      <c r="Q2304" s="27"/>
      <c r="R2304" s="27"/>
      <c r="S2304" s="27"/>
      <c r="T2304" s="27"/>
      <c r="U2304" s="27"/>
      <c r="V2304" s="27"/>
      <c r="W2304" s="27"/>
      <c r="X2304" s="27"/>
      <c r="Y2304" s="27"/>
      <c r="Z2304" s="27"/>
      <c r="AA2304" s="27"/>
      <c r="AB2304" s="27"/>
      <c r="AC2304" s="27"/>
      <c r="AD2304" s="27"/>
      <c r="AI2304">
        <f t="shared" si="914"/>
        <v>0</v>
      </c>
      <c r="AJ2304">
        <f t="shared" si="915"/>
        <v>0</v>
      </c>
      <c r="AK2304">
        <f t="shared" si="916"/>
        <v>0</v>
      </c>
      <c r="AL2304">
        <f t="shared" si="899"/>
        <v>0</v>
      </c>
      <c r="AM2304">
        <f t="shared" si="900"/>
        <v>0</v>
      </c>
      <c r="AN2304">
        <f t="shared" si="901"/>
        <v>0</v>
      </c>
      <c r="AO2304">
        <f t="shared" si="902"/>
        <v>0</v>
      </c>
      <c r="AP2304">
        <f t="shared" si="903"/>
        <v>0</v>
      </c>
      <c r="AQ2304">
        <f t="shared" si="904"/>
        <v>0</v>
      </c>
      <c r="AR2304">
        <f t="shared" si="905"/>
        <v>0</v>
      </c>
      <c r="AS2304">
        <f t="shared" si="906"/>
        <v>0</v>
      </c>
      <c r="AT2304">
        <f t="shared" si="907"/>
        <v>0</v>
      </c>
      <c r="AU2304">
        <f t="shared" si="908"/>
        <v>0</v>
      </c>
      <c r="AV2304">
        <f t="shared" si="909"/>
        <v>0</v>
      </c>
      <c r="AW2304">
        <f t="shared" si="910"/>
        <v>0</v>
      </c>
      <c r="AX2304">
        <f t="shared" si="911"/>
        <v>0</v>
      </c>
      <c r="AY2304">
        <f t="shared" si="912"/>
        <v>0</v>
      </c>
      <c r="AZ2304">
        <f t="shared" si="913"/>
        <v>0</v>
      </c>
    </row>
    <row r="2305" spans="1:52" ht="15" customHeight="1">
      <c r="A2305" s="245"/>
      <c r="B2305" s="9"/>
      <c r="C2305" s="270" t="s">
        <v>923</v>
      </c>
      <c r="D2305" s="389" t="str">
        <f t="shared" si="917"/>
        <v/>
      </c>
      <c r="E2305" s="390"/>
      <c r="F2305" s="391"/>
      <c r="G2305" s="480" t="str">
        <f t="shared" si="918"/>
        <v/>
      </c>
      <c r="H2305" s="481"/>
      <c r="I2305" s="481"/>
      <c r="J2305" s="481"/>
      <c r="K2305" s="481"/>
      <c r="L2305" s="482"/>
      <c r="M2305" s="27"/>
      <c r="N2305" s="27"/>
      <c r="O2305" s="27"/>
      <c r="P2305" s="27"/>
      <c r="Q2305" s="27"/>
      <c r="R2305" s="27"/>
      <c r="S2305" s="27"/>
      <c r="T2305" s="27"/>
      <c r="U2305" s="27"/>
      <c r="V2305" s="27"/>
      <c r="W2305" s="27"/>
      <c r="X2305" s="27"/>
      <c r="Y2305" s="27"/>
      <c r="Z2305" s="27"/>
      <c r="AA2305" s="27"/>
      <c r="AB2305" s="27"/>
      <c r="AC2305" s="27"/>
      <c r="AD2305" s="27"/>
      <c r="AI2305">
        <f t="shared" si="914"/>
        <v>0</v>
      </c>
      <c r="AJ2305">
        <f t="shared" si="915"/>
        <v>0</v>
      </c>
      <c r="AK2305">
        <f t="shared" si="916"/>
        <v>0</v>
      </c>
      <c r="AL2305">
        <f t="shared" si="899"/>
        <v>0</v>
      </c>
      <c r="AM2305">
        <f t="shared" si="900"/>
        <v>0</v>
      </c>
      <c r="AN2305">
        <f t="shared" si="901"/>
        <v>0</v>
      </c>
      <c r="AO2305">
        <f t="shared" si="902"/>
        <v>0</v>
      </c>
      <c r="AP2305">
        <f t="shared" si="903"/>
        <v>0</v>
      </c>
      <c r="AQ2305">
        <f t="shared" si="904"/>
        <v>0</v>
      </c>
      <c r="AR2305">
        <f t="shared" si="905"/>
        <v>0</v>
      </c>
      <c r="AS2305">
        <f t="shared" si="906"/>
        <v>0</v>
      </c>
      <c r="AT2305">
        <f t="shared" si="907"/>
        <v>0</v>
      </c>
      <c r="AU2305">
        <f t="shared" si="908"/>
        <v>0</v>
      </c>
      <c r="AV2305">
        <f t="shared" si="909"/>
        <v>0</v>
      </c>
      <c r="AW2305">
        <f t="shared" si="910"/>
        <v>0</v>
      </c>
      <c r="AX2305">
        <f t="shared" si="911"/>
        <v>0</v>
      </c>
      <c r="AY2305">
        <f t="shared" si="912"/>
        <v>0</v>
      </c>
      <c r="AZ2305">
        <f t="shared" si="913"/>
        <v>0</v>
      </c>
    </row>
    <row r="2306" spans="1:52" ht="15" customHeight="1">
      <c r="A2306" s="245"/>
      <c r="B2306" s="9"/>
      <c r="C2306" s="270" t="s">
        <v>924</v>
      </c>
      <c r="D2306" s="389" t="str">
        <f t="shared" si="917"/>
        <v/>
      </c>
      <c r="E2306" s="390"/>
      <c r="F2306" s="391"/>
      <c r="G2306" s="480" t="str">
        <f t="shared" si="918"/>
        <v/>
      </c>
      <c r="H2306" s="481"/>
      <c r="I2306" s="481"/>
      <c r="J2306" s="481"/>
      <c r="K2306" s="481"/>
      <c r="L2306" s="482"/>
      <c r="M2306" s="27"/>
      <c r="N2306" s="27"/>
      <c r="O2306" s="27"/>
      <c r="P2306" s="27"/>
      <c r="Q2306" s="27"/>
      <c r="R2306" s="27"/>
      <c r="S2306" s="27"/>
      <c r="T2306" s="27"/>
      <c r="U2306" s="27"/>
      <c r="V2306" s="27"/>
      <c r="W2306" s="27"/>
      <c r="X2306" s="27"/>
      <c r="Y2306" s="27"/>
      <c r="Z2306" s="27"/>
      <c r="AA2306" s="27"/>
      <c r="AB2306" s="27"/>
      <c r="AC2306" s="27"/>
      <c r="AD2306" s="27"/>
      <c r="AI2306">
        <f t="shared" si="914"/>
        <v>0</v>
      </c>
      <c r="AJ2306">
        <f t="shared" si="915"/>
        <v>0</v>
      </c>
      <c r="AK2306">
        <f t="shared" si="916"/>
        <v>0</v>
      </c>
      <c r="AL2306">
        <f t="shared" si="899"/>
        <v>0</v>
      </c>
      <c r="AM2306">
        <f t="shared" si="900"/>
        <v>0</v>
      </c>
      <c r="AN2306">
        <f t="shared" si="901"/>
        <v>0</v>
      </c>
      <c r="AO2306">
        <f t="shared" si="902"/>
        <v>0</v>
      </c>
      <c r="AP2306">
        <f t="shared" si="903"/>
        <v>0</v>
      </c>
      <c r="AQ2306">
        <f t="shared" si="904"/>
        <v>0</v>
      </c>
      <c r="AR2306">
        <f t="shared" si="905"/>
        <v>0</v>
      </c>
      <c r="AS2306">
        <f t="shared" si="906"/>
        <v>0</v>
      </c>
      <c r="AT2306">
        <f t="shared" si="907"/>
        <v>0</v>
      </c>
      <c r="AU2306">
        <f t="shared" si="908"/>
        <v>0</v>
      </c>
      <c r="AV2306">
        <f t="shared" si="909"/>
        <v>0</v>
      </c>
      <c r="AW2306">
        <f t="shared" si="910"/>
        <v>0</v>
      </c>
      <c r="AX2306">
        <f t="shared" si="911"/>
        <v>0</v>
      </c>
      <c r="AY2306">
        <f t="shared" si="912"/>
        <v>0</v>
      </c>
      <c r="AZ2306">
        <f t="shared" si="913"/>
        <v>0</v>
      </c>
    </row>
    <row r="2307" spans="1:52" ht="15" customHeight="1">
      <c r="A2307" s="245"/>
      <c r="B2307" s="9"/>
      <c r="C2307" s="270" t="s">
        <v>925</v>
      </c>
      <c r="D2307" s="389" t="str">
        <f t="shared" si="917"/>
        <v/>
      </c>
      <c r="E2307" s="390"/>
      <c r="F2307" s="391"/>
      <c r="G2307" s="480" t="str">
        <f t="shared" si="918"/>
        <v/>
      </c>
      <c r="H2307" s="481"/>
      <c r="I2307" s="481"/>
      <c r="J2307" s="481"/>
      <c r="K2307" s="481"/>
      <c r="L2307" s="482"/>
      <c r="M2307" s="27"/>
      <c r="N2307" s="27"/>
      <c r="O2307" s="27"/>
      <c r="P2307" s="27"/>
      <c r="Q2307" s="27"/>
      <c r="R2307" s="27"/>
      <c r="S2307" s="27"/>
      <c r="T2307" s="27"/>
      <c r="U2307" s="27"/>
      <c r="V2307" s="27"/>
      <c r="W2307" s="27"/>
      <c r="X2307" s="27"/>
      <c r="Y2307" s="27"/>
      <c r="Z2307" s="27"/>
      <c r="AA2307" s="27"/>
      <c r="AB2307" s="27"/>
      <c r="AC2307" s="27"/>
      <c r="AD2307" s="27"/>
      <c r="AI2307">
        <f t="shared" si="914"/>
        <v>0</v>
      </c>
      <c r="AJ2307">
        <f t="shared" si="915"/>
        <v>0</v>
      </c>
      <c r="AK2307">
        <f t="shared" si="916"/>
        <v>0</v>
      </c>
      <c r="AL2307">
        <f t="shared" si="899"/>
        <v>0</v>
      </c>
      <c r="AM2307">
        <f t="shared" si="900"/>
        <v>0</v>
      </c>
      <c r="AN2307">
        <f t="shared" si="901"/>
        <v>0</v>
      </c>
      <c r="AO2307">
        <f t="shared" si="902"/>
        <v>0</v>
      </c>
      <c r="AP2307">
        <f t="shared" si="903"/>
        <v>0</v>
      </c>
      <c r="AQ2307">
        <f t="shared" si="904"/>
        <v>0</v>
      </c>
      <c r="AR2307">
        <f t="shared" si="905"/>
        <v>0</v>
      </c>
      <c r="AS2307">
        <f t="shared" si="906"/>
        <v>0</v>
      </c>
      <c r="AT2307">
        <f t="shared" si="907"/>
        <v>0</v>
      </c>
      <c r="AU2307">
        <f t="shared" si="908"/>
        <v>0</v>
      </c>
      <c r="AV2307">
        <f t="shared" si="909"/>
        <v>0</v>
      </c>
      <c r="AW2307">
        <f t="shared" si="910"/>
        <v>0</v>
      </c>
      <c r="AX2307">
        <f t="shared" si="911"/>
        <v>0</v>
      </c>
      <c r="AY2307">
        <f t="shared" si="912"/>
        <v>0</v>
      </c>
      <c r="AZ2307">
        <f t="shared" si="913"/>
        <v>0</v>
      </c>
    </row>
    <row r="2308" spans="1:52" ht="15" customHeight="1">
      <c r="A2308" s="245"/>
      <c r="B2308" s="9"/>
      <c r="C2308" s="270" t="s">
        <v>926</v>
      </c>
      <c r="D2308" s="389" t="str">
        <f t="shared" si="917"/>
        <v/>
      </c>
      <c r="E2308" s="390"/>
      <c r="F2308" s="391"/>
      <c r="G2308" s="480" t="str">
        <f t="shared" si="918"/>
        <v/>
      </c>
      <c r="H2308" s="481"/>
      <c r="I2308" s="481"/>
      <c r="J2308" s="481"/>
      <c r="K2308" s="481"/>
      <c r="L2308" s="482"/>
      <c r="M2308" s="27"/>
      <c r="N2308" s="27"/>
      <c r="O2308" s="27"/>
      <c r="P2308" s="27"/>
      <c r="Q2308" s="27"/>
      <c r="R2308" s="27"/>
      <c r="S2308" s="27"/>
      <c r="T2308" s="27"/>
      <c r="U2308" s="27"/>
      <c r="V2308" s="27"/>
      <c r="W2308" s="27"/>
      <c r="X2308" s="27"/>
      <c r="Y2308" s="27"/>
      <c r="Z2308" s="27"/>
      <c r="AA2308" s="27"/>
      <c r="AB2308" s="27"/>
      <c r="AC2308" s="27"/>
      <c r="AD2308" s="27"/>
      <c r="AI2308">
        <f t="shared" si="914"/>
        <v>0</v>
      </c>
      <c r="AJ2308">
        <f t="shared" si="915"/>
        <v>0</v>
      </c>
      <c r="AK2308">
        <f t="shared" si="916"/>
        <v>0</v>
      </c>
      <c r="AL2308">
        <f t="shared" si="899"/>
        <v>0</v>
      </c>
      <c r="AM2308">
        <f t="shared" si="900"/>
        <v>0</v>
      </c>
      <c r="AN2308">
        <f t="shared" si="901"/>
        <v>0</v>
      </c>
      <c r="AO2308">
        <f t="shared" si="902"/>
        <v>0</v>
      </c>
      <c r="AP2308">
        <f t="shared" si="903"/>
        <v>0</v>
      </c>
      <c r="AQ2308">
        <f t="shared" si="904"/>
        <v>0</v>
      </c>
      <c r="AR2308">
        <f t="shared" si="905"/>
        <v>0</v>
      </c>
      <c r="AS2308">
        <f t="shared" si="906"/>
        <v>0</v>
      </c>
      <c r="AT2308">
        <f t="shared" si="907"/>
        <v>0</v>
      </c>
      <c r="AU2308">
        <f t="shared" si="908"/>
        <v>0</v>
      </c>
      <c r="AV2308">
        <f t="shared" si="909"/>
        <v>0</v>
      </c>
      <c r="AW2308">
        <f t="shared" si="910"/>
        <v>0</v>
      </c>
      <c r="AX2308">
        <f t="shared" si="911"/>
        <v>0</v>
      </c>
      <c r="AY2308">
        <f t="shared" si="912"/>
        <v>0</v>
      </c>
      <c r="AZ2308">
        <f t="shared" si="913"/>
        <v>0</v>
      </c>
    </row>
    <row r="2309" spans="1:52" ht="15" customHeight="1">
      <c r="A2309" s="245"/>
      <c r="B2309" s="9"/>
      <c r="C2309" s="270" t="s">
        <v>927</v>
      </c>
      <c r="D2309" s="389" t="str">
        <f t="shared" si="917"/>
        <v/>
      </c>
      <c r="E2309" s="390"/>
      <c r="F2309" s="391"/>
      <c r="G2309" s="480" t="str">
        <f t="shared" si="918"/>
        <v/>
      </c>
      <c r="H2309" s="481"/>
      <c r="I2309" s="481"/>
      <c r="J2309" s="481"/>
      <c r="K2309" s="481"/>
      <c r="L2309" s="482"/>
      <c r="M2309" s="27"/>
      <c r="N2309" s="27"/>
      <c r="O2309" s="27"/>
      <c r="P2309" s="27"/>
      <c r="Q2309" s="27"/>
      <c r="R2309" s="27"/>
      <c r="S2309" s="27"/>
      <c r="T2309" s="27"/>
      <c r="U2309" s="27"/>
      <c r="V2309" s="27"/>
      <c r="W2309" s="27"/>
      <c r="X2309" s="27"/>
      <c r="Y2309" s="27"/>
      <c r="Z2309" s="27"/>
      <c r="AA2309" s="27"/>
      <c r="AB2309" s="27"/>
      <c r="AC2309" s="27"/>
      <c r="AD2309" s="27"/>
      <c r="AI2309">
        <f t="shared" si="914"/>
        <v>0</v>
      </c>
      <c r="AJ2309">
        <f t="shared" si="915"/>
        <v>0</v>
      </c>
      <c r="AK2309">
        <f t="shared" si="916"/>
        <v>0</v>
      </c>
      <c r="AL2309">
        <f t="shared" si="899"/>
        <v>0</v>
      </c>
      <c r="AM2309">
        <f t="shared" si="900"/>
        <v>0</v>
      </c>
      <c r="AN2309">
        <f t="shared" si="901"/>
        <v>0</v>
      </c>
      <c r="AO2309">
        <f t="shared" si="902"/>
        <v>0</v>
      </c>
      <c r="AP2309">
        <f t="shared" si="903"/>
        <v>0</v>
      </c>
      <c r="AQ2309">
        <f t="shared" si="904"/>
        <v>0</v>
      </c>
      <c r="AR2309">
        <f t="shared" si="905"/>
        <v>0</v>
      </c>
      <c r="AS2309">
        <f t="shared" si="906"/>
        <v>0</v>
      </c>
      <c r="AT2309">
        <f t="shared" si="907"/>
        <v>0</v>
      </c>
      <c r="AU2309">
        <f t="shared" si="908"/>
        <v>0</v>
      </c>
      <c r="AV2309">
        <f t="shared" si="909"/>
        <v>0</v>
      </c>
      <c r="AW2309">
        <f t="shared" si="910"/>
        <v>0</v>
      </c>
      <c r="AX2309">
        <f t="shared" si="911"/>
        <v>0</v>
      </c>
      <c r="AY2309">
        <f t="shared" si="912"/>
        <v>0</v>
      </c>
      <c r="AZ2309">
        <f t="shared" si="913"/>
        <v>0</v>
      </c>
    </row>
    <row r="2310" spans="1:52" ht="15" customHeight="1">
      <c r="A2310" s="245"/>
      <c r="B2310" s="9"/>
      <c r="C2310" s="270" t="s">
        <v>928</v>
      </c>
      <c r="D2310" s="389" t="str">
        <f t="shared" si="917"/>
        <v/>
      </c>
      <c r="E2310" s="390"/>
      <c r="F2310" s="391"/>
      <c r="G2310" s="480" t="str">
        <f t="shared" si="918"/>
        <v/>
      </c>
      <c r="H2310" s="481"/>
      <c r="I2310" s="481"/>
      <c r="J2310" s="481"/>
      <c r="K2310" s="481"/>
      <c r="L2310" s="482"/>
      <c r="M2310" s="27"/>
      <c r="N2310" s="27"/>
      <c r="O2310" s="27"/>
      <c r="P2310" s="27"/>
      <c r="Q2310" s="27"/>
      <c r="R2310" s="27"/>
      <c r="S2310" s="27"/>
      <c r="T2310" s="27"/>
      <c r="U2310" s="27"/>
      <c r="V2310" s="27"/>
      <c r="W2310" s="27"/>
      <c r="X2310" s="27"/>
      <c r="Y2310" s="27"/>
      <c r="Z2310" s="27"/>
      <c r="AA2310" s="27"/>
      <c r="AB2310" s="27"/>
      <c r="AC2310" s="27"/>
      <c r="AD2310" s="27"/>
      <c r="AI2310">
        <f t="shared" si="914"/>
        <v>0</v>
      </c>
      <c r="AJ2310">
        <f t="shared" si="915"/>
        <v>0</v>
      </c>
      <c r="AK2310">
        <f t="shared" si="916"/>
        <v>0</v>
      </c>
      <c r="AL2310">
        <f t="shared" si="899"/>
        <v>0</v>
      </c>
      <c r="AM2310">
        <f t="shared" si="900"/>
        <v>0</v>
      </c>
      <c r="AN2310">
        <f t="shared" si="901"/>
        <v>0</v>
      </c>
      <c r="AO2310">
        <f t="shared" si="902"/>
        <v>0</v>
      </c>
      <c r="AP2310">
        <f t="shared" si="903"/>
        <v>0</v>
      </c>
      <c r="AQ2310">
        <f t="shared" si="904"/>
        <v>0</v>
      </c>
      <c r="AR2310">
        <f t="shared" si="905"/>
        <v>0</v>
      </c>
      <c r="AS2310">
        <f t="shared" si="906"/>
        <v>0</v>
      </c>
      <c r="AT2310">
        <f t="shared" si="907"/>
        <v>0</v>
      </c>
      <c r="AU2310">
        <f t="shared" si="908"/>
        <v>0</v>
      </c>
      <c r="AV2310">
        <f t="shared" si="909"/>
        <v>0</v>
      </c>
      <c r="AW2310">
        <f t="shared" si="910"/>
        <v>0</v>
      </c>
      <c r="AX2310">
        <f t="shared" si="911"/>
        <v>0</v>
      </c>
      <c r="AY2310">
        <f t="shared" si="912"/>
        <v>0</v>
      </c>
      <c r="AZ2310">
        <f t="shared" si="913"/>
        <v>0</v>
      </c>
    </row>
    <row r="2311" spans="1:52" ht="15" customHeight="1">
      <c r="A2311" s="245"/>
      <c r="B2311" s="9"/>
      <c r="C2311" s="270" t="s">
        <v>929</v>
      </c>
      <c r="D2311" s="389" t="str">
        <f t="shared" si="917"/>
        <v/>
      </c>
      <c r="E2311" s="390"/>
      <c r="F2311" s="391"/>
      <c r="G2311" s="480" t="str">
        <f t="shared" si="918"/>
        <v/>
      </c>
      <c r="H2311" s="481"/>
      <c r="I2311" s="481"/>
      <c r="J2311" s="481"/>
      <c r="K2311" s="481"/>
      <c r="L2311" s="482"/>
      <c r="M2311" s="27"/>
      <c r="N2311" s="27"/>
      <c r="O2311" s="27"/>
      <c r="P2311" s="27"/>
      <c r="Q2311" s="27"/>
      <c r="R2311" s="27"/>
      <c r="S2311" s="27"/>
      <c r="T2311" s="27"/>
      <c r="U2311" s="27"/>
      <c r="V2311" s="27"/>
      <c r="W2311" s="27"/>
      <c r="X2311" s="27"/>
      <c r="Y2311" s="27"/>
      <c r="Z2311" s="27"/>
      <c r="AA2311" s="27"/>
      <c r="AB2311" s="27"/>
      <c r="AC2311" s="27"/>
      <c r="AD2311" s="27"/>
      <c r="AI2311">
        <f t="shared" si="914"/>
        <v>0</v>
      </c>
      <c r="AJ2311">
        <f t="shared" si="915"/>
        <v>0</v>
      </c>
      <c r="AK2311">
        <f t="shared" si="916"/>
        <v>0</v>
      </c>
      <c r="AL2311">
        <f t="shared" si="899"/>
        <v>0</v>
      </c>
      <c r="AM2311">
        <f t="shared" si="900"/>
        <v>0</v>
      </c>
      <c r="AN2311">
        <f t="shared" si="901"/>
        <v>0</v>
      </c>
      <c r="AO2311">
        <f t="shared" si="902"/>
        <v>0</v>
      </c>
      <c r="AP2311">
        <f t="shared" si="903"/>
        <v>0</v>
      </c>
      <c r="AQ2311">
        <f t="shared" si="904"/>
        <v>0</v>
      </c>
      <c r="AR2311">
        <f t="shared" si="905"/>
        <v>0</v>
      </c>
      <c r="AS2311">
        <f t="shared" si="906"/>
        <v>0</v>
      </c>
      <c r="AT2311">
        <f t="shared" si="907"/>
        <v>0</v>
      </c>
      <c r="AU2311">
        <f t="shared" si="908"/>
        <v>0</v>
      </c>
      <c r="AV2311">
        <f t="shared" si="909"/>
        <v>0</v>
      </c>
      <c r="AW2311">
        <f t="shared" si="910"/>
        <v>0</v>
      </c>
      <c r="AX2311">
        <f t="shared" si="911"/>
        <v>0</v>
      </c>
      <c r="AY2311">
        <f t="shared" si="912"/>
        <v>0</v>
      </c>
      <c r="AZ2311">
        <f t="shared" si="913"/>
        <v>0</v>
      </c>
    </row>
    <row r="2312" spans="1:52" ht="15" customHeight="1">
      <c r="A2312" s="245"/>
      <c r="B2312" s="9"/>
      <c r="C2312" s="270" t="s">
        <v>930</v>
      </c>
      <c r="D2312" s="389" t="str">
        <f t="shared" si="917"/>
        <v/>
      </c>
      <c r="E2312" s="390"/>
      <c r="F2312" s="391"/>
      <c r="G2312" s="480" t="str">
        <f t="shared" si="918"/>
        <v/>
      </c>
      <c r="H2312" s="481"/>
      <c r="I2312" s="481"/>
      <c r="J2312" s="481"/>
      <c r="K2312" s="481"/>
      <c r="L2312" s="482"/>
      <c r="M2312" s="27"/>
      <c r="N2312" s="27"/>
      <c r="O2312" s="27"/>
      <c r="P2312" s="27"/>
      <c r="Q2312" s="27"/>
      <c r="R2312" s="27"/>
      <c r="S2312" s="27"/>
      <c r="T2312" s="27"/>
      <c r="U2312" s="27"/>
      <c r="V2312" s="27"/>
      <c r="W2312" s="27"/>
      <c r="X2312" s="27"/>
      <c r="Y2312" s="27"/>
      <c r="Z2312" s="27"/>
      <c r="AA2312" s="27"/>
      <c r="AB2312" s="27"/>
      <c r="AC2312" s="27"/>
      <c r="AD2312" s="27"/>
      <c r="AI2312">
        <f t="shared" si="914"/>
        <v>0</v>
      </c>
      <c r="AJ2312">
        <f t="shared" si="915"/>
        <v>0</v>
      </c>
      <c r="AK2312">
        <f t="shared" si="916"/>
        <v>0</v>
      </c>
      <c r="AL2312">
        <f t="shared" si="899"/>
        <v>0</v>
      </c>
      <c r="AM2312">
        <f t="shared" si="900"/>
        <v>0</v>
      </c>
      <c r="AN2312">
        <f t="shared" si="901"/>
        <v>0</v>
      </c>
      <c r="AO2312">
        <f t="shared" si="902"/>
        <v>0</v>
      </c>
      <c r="AP2312">
        <f t="shared" si="903"/>
        <v>0</v>
      </c>
      <c r="AQ2312">
        <f t="shared" si="904"/>
        <v>0</v>
      </c>
      <c r="AR2312">
        <f t="shared" si="905"/>
        <v>0</v>
      </c>
      <c r="AS2312">
        <f t="shared" si="906"/>
        <v>0</v>
      </c>
      <c r="AT2312">
        <f t="shared" si="907"/>
        <v>0</v>
      </c>
      <c r="AU2312">
        <f t="shared" si="908"/>
        <v>0</v>
      </c>
      <c r="AV2312">
        <f t="shared" si="909"/>
        <v>0</v>
      </c>
      <c r="AW2312">
        <f t="shared" si="910"/>
        <v>0</v>
      </c>
      <c r="AX2312">
        <f t="shared" si="911"/>
        <v>0</v>
      </c>
      <c r="AY2312">
        <f t="shared" si="912"/>
        <v>0</v>
      </c>
      <c r="AZ2312">
        <f t="shared" si="913"/>
        <v>0</v>
      </c>
    </row>
    <row r="2313" spans="1:52" ht="15" customHeight="1">
      <c r="A2313" s="245"/>
      <c r="B2313" s="9"/>
      <c r="C2313" s="270" t="s">
        <v>931</v>
      </c>
      <c r="D2313" s="389" t="str">
        <f t="shared" si="917"/>
        <v/>
      </c>
      <c r="E2313" s="390"/>
      <c r="F2313" s="391"/>
      <c r="G2313" s="480" t="str">
        <f t="shared" si="918"/>
        <v/>
      </c>
      <c r="H2313" s="481"/>
      <c r="I2313" s="481"/>
      <c r="J2313" s="481"/>
      <c r="K2313" s="481"/>
      <c r="L2313" s="482"/>
      <c r="M2313" s="27"/>
      <c r="N2313" s="27"/>
      <c r="O2313" s="27"/>
      <c r="P2313" s="27"/>
      <c r="Q2313" s="27"/>
      <c r="R2313" s="27"/>
      <c r="S2313" s="27"/>
      <c r="T2313" s="27"/>
      <c r="U2313" s="27"/>
      <c r="V2313" s="27"/>
      <c r="W2313" s="27"/>
      <c r="X2313" s="27"/>
      <c r="Y2313" s="27"/>
      <c r="Z2313" s="27"/>
      <c r="AA2313" s="27"/>
      <c r="AB2313" s="27"/>
      <c r="AC2313" s="27"/>
      <c r="AD2313" s="27"/>
      <c r="AI2313">
        <f t="shared" si="914"/>
        <v>0</v>
      </c>
      <c r="AJ2313">
        <f t="shared" si="915"/>
        <v>0</v>
      </c>
      <c r="AK2313">
        <f t="shared" si="916"/>
        <v>0</v>
      </c>
      <c r="AL2313">
        <f t="shared" si="899"/>
        <v>0</v>
      </c>
      <c r="AM2313">
        <f t="shared" si="900"/>
        <v>0</v>
      </c>
      <c r="AN2313">
        <f t="shared" si="901"/>
        <v>0</v>
      </c>
      <c r="AO2313">
        <f t="shared" si="902"/>
        <v>0</v>
      </c>
      <c r="AP2313">
        <f t="shared" si="903"/>
        <v>0</v>
      </c>
      <c r="AQ2313">
        <f t="shared" si="904"/>
        <v>0</v>
      </c>
      <c r="AR2313">
        <f t="shared" si="905"/>
        <v>0</v>
      </c>
      <c r="AS2313">
        <f t="shared" si="906"/>
        <v>0</v>
      </c>
      <c r="AT2313">
        <f t="shared" si="907"/>
        <v>0</v>
      </c>
      <c r="AU2313">
        <f t="shared" si="908"/>
        <v>0</v>
      </c>
      <c r="AV2313">
        <f t="shared" si="909"/>
        <v>0</v>
      </c>
      <c r="AW2313">
        <f t="shared" si="910"/>
        <v>0</v>
      </c>
      <c r="AX2313">
        <f t="shared" si="911"/>
        <v>0</v>
      </c>
      <c r="AY2313">
        <f t="shared" si="912"/>
        <v>0</v>
      </c>
      <c r="AZ2313">
        <f t="shared" si="913"/>
        <v>0</v>
      </c>
    </row>
    <row r="2314" spans="1:52" ht="15" customHeight="1">
      <c r="A2314" s="245"/>
      <c r="B2314" s="9"/>
      <c r="C2314" s="270" t="s">
        <v>932</v>
      </c>
      <c r="D2314" s="389" t="str">
        <f t="shared" si="917"/>
        <v/>
      </c>
      <c r="E2314" s="390"/>
      <c r="F2314" s="391"/>
      <c r="G2314" s="480" t="str">
        <f t="shared" si="918"/>
        <v/>
      </c>
      <c r="H2314" s="481"/>
      <c r="I2314" s="481"/>
      <c r="J2314" s="481"/>
      <c r="K2314" s="481"/>
      <c r="L2314" s="482"/>
      <c r="M2314" s="27"/>
      <c r="N2314" s="27"/>
      <c r="O2314" s="27"/>
      <c r="P2314" s="27"/>
      <c r="Q2314" s="27"/>
      <c r="R2314" s="27"/>
      <c r="S2314" s="27"/>
      <c r="T2314" s="27"/>
      <c r="U2314" s="27"/>
      <c r="V2314" s="27"/>
      <c r="W2314" s="27"/>
      <c r="X2314" s="27"/>
      <c r="Y2314" s="27"/>
      <c r="Z2314" s="27"/>
      <c r="AA2314" s="27"/>
      <c r="AB2314" s="27"/>
      <c r="AC2314" s="27"/>
      <c r="AD2314" s="27"/>
      <c r="AI2314">
        <f t="shared" si="914"/>
        <v>0</v>
      </c>
      <c r="AJ2314">
        <f t="shared" si="915"/>
        <v>0</v>
      </c>
      <c r="AK2314">
        <f t="shared" si="916"/>
        <v>0</v>
      </c>
      <c r="AL2314">
        <f t="shared" si="899"/>
        <v>0</v>
      </c>
      <c r="AM2314">
        <f t="shared" si="900"/>
        <v>0</v>
      </c>
      <c r="AN2314">
        <f t="shared" si="901"/>
        <v>0</v>
      </c>
      <c r="AO2314">
        <f t="shared" si="902"/>
        <v>0</v>
      </c>
      <c r="AP2314">
        <f t="shared" si="903"/>
        <v>0</v>
      </c>
      <c r="AQ2314">
        <f t="shared" si="904"/>
        <v>0</v>
      </c>
      <c r="AR2314">
        <f t="shared" si="905"/>
        <v>0</v>
      </c>
      <c r="AS2314">
        <f t="shared" si="906"/>
        <v>0</v>
      </c>
      <c r="AT2314">
        <f t="shared" si="907"/>
        <v>0</v>
      </c>
      <c r="AU2314">
        <f t="shared" si="908"/>
        <v>0</v>
      </c>
      <c r="AV2314">
        <f t="shared" si="909"/>
        <v>0</v>
      </c>
      <c r="AW2314">
        <f t="shared" si="910"/>
        <v>0</v>
      </c>
      <c r="AX2314">
        <f t="shared" si="911"/>
        <v>0</v>
      </c>
      <c r="AY2314">
        <f t="shared" si="912"/>
        <v>0</v>
      </c>
      <c r="AZ2314">
        <f t="shared" si="913"/>
        <v>0</v>
      </c>
    </row>
    <row r="2315" spans="1:52" ht="15" customHeight="1">
      <c r="A2315" s="245"/>
      <c r="B2315" s="9"/>
      <c r="C2315" s="270" t="s">
        <v>933</v>
      </c>
      <c r="D2315" s="389" t="str">
        <f t="shared" si="917"/>
        <v/>
      </c>
      <c r="E2315" s="390"/>
      <c r="F2315" s="391"/>
      <c r="G2315" s="480" t="str">
        <f t="shared" si="918"/>
        <v/>
      </c>
      <c r="H2315" s="481"/>
      <c r="I2315" s="481"/>
      <c r="J2315" s="481"/>
      <c r="K2315" s="481"/>
      <c r="L2315" s="482"/>
      <c r="M2315" s="27"/>
      <c r="N2315" s="27"/>
      <c r="O2315" s="27"/>
      <c r="P2315" s="27"/>
      <c r="Q2315" s="27"/>
      <c r="R2315" s="27"/>
      <c r="S2315" s="27"/>
      <c r="T2315" s="27"/>
      <c r="U2315" s="27"/>
      <c r="V2315" s="27"/>
      <c r="W2315" s="27"/>
      <c r="X2315" s="27"/>
      <c r="Y2315" s="27"/>
      <c r="Z2315" s="27"/>
      <c r="AA2315" s="27"/>
      <c r="AB2315" s="27"/>
      <c r="AC2315" s="27"/>
      <c r="AD2315" s="27"/>
      <c r="AI2315">
        <f t="shared" si="914"/>
        <v>0</v>
      </c>
      <c r="AJ2315">
        <f t="shared" si="915"/>
        <v>0</v>
      </c>
      <c r="AK2315">
        <f t="shared" si="916"/>
        <v>0</v>
      </c>
      <c r="AL2315">
        <f t="shared" si="899"/>
        <v>0</v>
      </c>
      <c r="AM2315">
        <f t="shared" si="900"/>
        <v>0</v>
      </c>
      <c r="AN2315">
        <f t="shared" si="901"/>
        <v>0</v>
      </c>
      <c r="AO2315">
        <f t="shared" si="902"/>
        <v>0</v>
      </c>
      <c r="AP2315">
        <f t="shared" si="903"/>
        <v>0</v>
      </c>
      <c r="AQ2315">
        <f t="shared" si="904"/>
        <v>0</v>
      </c>
      <c r="AR2315">
        <f t="shared" si="905"/>
        <v>0</v>
      </c>
      <c r="AS2315">
        <f t="shared" si="906"/>
        <v>0</v>
      </c>
      <c r="AT2315">
        <f t="shared" si="907"/>
        <v>0</v>
      </c>
      <c r="AU2315">
        <f t="shared" si="908"/>
        <v>0</v>
      </c>
      <c r="AV2315">
        <f t="shared" si="909"/>
        <v>0</v>
      </c>
      <c r="AW2315">
        <f t="shared" si="910"/>
        <v>0</v>
      </c>
      <c r="AX2315">
        <f t="shared" si="911"/>
        <v>0</v>
      </c>
      <c r="AY2315">
        <f t="shared" si="912"/>
        <v>0</v>
      </c>
      <c r="AZ2315">
        <f t="shared" si="913"/>
        <v>0</v>
      </c>
    </row>
    <row r="2316" spans="1:52" ht="15" customHeight="1">
      <c r="A2316" s="245"/>
      <c r="B2316" s="9"/>
      <c r="C2316" s="270" t="s">
        <v>934</v>
      </c>
      <c r="D2316" s="389" t="str">
        <f t="shared" si="917"/>
        <v/>
      </c>
      <c r="E2316" s="390"/>
      <c r="F2316" s="391"/>
      <c r="G2316" s="480" t="str">
        <f t="shared" si="918"/>
        <v/>
      </c>
      <c r="H2316" s="481"/>
      <c r="I2316" s="481"/>
      <c r="J2316" s="481"/>
      <c r="K2316" s="481"/>
      <c r="L2316" s="482"/>
      <c r="M2316" s="27"/>
      <c r="N2316" s="27"/>
      <c r="O2316" s="27"/>
      <c r="P2316" s="27"/>
      <c r="Q2316" s="27"/>
      <c r="R2316" s="27"/>
      <c r="S2316" s="27"/>
      <c r="T2316" s="27"/>
      <c r="U2316" s="27"/>
      <c r="V2316" s="27"/>
      <c r="W2316" s="27"/>
      <c r="X2316" s="27"/>
      <c r="Y2316" s="27"/>
      <c r="Z2316" s="27"/>
      <c r="AA2316" s="27"/>
      <c r="AB2316" s="27"/>
      <c r="AC2316" s="27"/>
      <c r="AD2316" s="27"/>
      <c r="AI2316">
        <f t="shared" si="914"/>
        <v>0</v>
      </c>
      <c r="AJ2316">
        <f t="shared" si="915"/>
        <v>0</v>
      </c>
      <c r="AK2316">
        <f t="shared" si="916"/>
        <v>0</v>
      </c>
      <c r="AL2316">
        <f t="shared" si="899"/>
        <v>0</v>
      </c>
      <c r="AM2316">
        <f t="shared" si="900"/>
        <v>0</v>
      </c>
      <c r="AN2316">
        <f t="shared" si="901"/>
        <v>0</v>
      </c>
      <c r="AO2316">
        <f t="shared" si="902"/>
        <v>0</v>
      </c>
      <c r="AP2316">
        <f t="shared" si="903"/>
        <v>0</v>
      </c>
      <c r="AQ2316">
        <f t="shared" si="904"/>
        <v>0</v>
      </c>
      <c r="AR2316">
        <f t="shared" si="905"/>
        <v>0</v>
      </c>
      <c r="AS2316">
        <f t="shared" si="906"/>
        <v>0</v>
      </c>
      <c r="AT2316">
        <f t="shared" si="907"/>
        <v>0</v>
      </c>
      <c r="AU2316">
        <f t="shared" si="908"/>
        <v>0</v>
      </c>
      <c r="AV2316">
        <f t="shared" si="909"/>
        <v>0</v>
      </c>
      <c r="AW2316">
        <f t="shared" si="910"/>
        <v>0</v>
      </c>
      <c r="AX2316">
        <f t="shared" si="911"/>
        <v>0</v>
      </c>
      <c r="AY2316">
        <f t="shared" si="912"/>
        <v>0</v>
      </c>
      <c r="AZ2316">
        <f t="shared" si="913"/>
        <v>0</v>
      </c>
    </row>
    <row r="2317" spans="1:52" ht="15" customHeight="1">
      <c r="A2317" s="245"/>
      <c r="B2317" s="9"/>
      <c r="C2317" s="270" t="s">
        <v>935</v>
      </c>
      <c r="D2317" s="389" t="str">
        <f t="shared" si="917"/>
        <v/>
      </c>
      <c r="E2317" s="390"/>
      <c r="F2317" s="391"/>
      <c r="G2317" s="480" t="str">
        <f t="shared" si="918"/>
        <v/>
      </c>
      <c r="H2317" s="481"/>
      <c r="I2317" s="481"/>
      <c r="J2317" s="481"/>
      <c r="K2317" s="481"/>
      <c r="L2317" s="482"/>
      <c r="M2317" s="27"/>
      <c r="N2317" s="27"/>
      <c r="O2317" s="27"/>
      <c r="P2317" s="27"/>
      <c r="Q2317" s="27"/>
      <c r="R2317" s="27"/>
      <c r="S2317" s="27"/>
      <c r="T2317" s="27"/>
      <c r="U2317" s="27"/>
      <c r="V2317" s="27"/>
      <c r="W2317" s="27"/>
      <c r="X2317" s="27"/>
      <c r="Y2317" s="27"/>
      <c r="Z2317" s="27"/>
      <c r="AA2317" s="27"/>
      <c r="AB2317" s="27"/>
      <c r="AC2317" s="27"/>
      <c r="AD2317" s="27"/>
      <c r="AI2317">
        <f t="shared" si="914"/>
        <v>0</v>
      </c>
      <c r="AJ2317">
        <f t="shared" si="915"/>
        <v>0</v>
      </c>
      <c r="AK2317">
        <f t="shared" si="916"/>
        <v>0</v>
      </c>
      <c r="AL2317">
        <f t="shared" si="899"/>
        <v>0</v>
      </c>
      <c r="AM2317">
        <f t="shared" si="900"/>
        <v>0</v>
      </c>
      <c r="AN2317">
        <f t="shared" si="901"/>
        <v>0</v>
      </c>
      <c r="AO2317">
        <f t="shared" si="902"/>
        <v>0</v>
      </c>
      <c r="AP2317">
        <f t="shared" si="903"/>
        <v>0</v>
      </c>
      <c r="AQ2317">
        <f t="shared" si="904"/>
        <v>0</v>
      </c>
      <c r="AR2317">
        <f t="shared" si="905"/>
        <v>0</v>
      </c>
      <c r="AS2317">
        <f t="shared" si="906"/>
        <v>0</v>
      </c>
      <c r="AT2317">
        <f t="shared" si="907"/>
        <v>0</v>
      </c>
      <c r="AU2317">
        <f t="shared" si="908"/>
        <v>0</v>
      </c>
      <c r="AV2317">
        <f t="shared" si="909"/>
        <v>0</v>
      </c>
      <c r="AW2317">
        <f t="shared" si="910"/>
        <v>0</v>
      </c>
      <c r="AX2317">
        <f t="shared" si="911"/>
        <v>0</v>
      </c>
      <c r="AY2317">
        <f t="shared" si="912"/>
        <v>0</v>
      </c>
      <c r="AZ2317">
        <f t="shared" si="913"/>
        <v>0</v>
      </c>
    </row>
    <row r="2318" spans="1:52" ht="15" customHeight="1">
      <c r="A2318" s="245"/>
      <c r="B2318" s="9"/>
      <c r="C2318" s="270" t="s">
        <v>936</v>
      </c>
      <c r="D2318" s="389" t="str">
        <f t="shared" si="917"/>
        <v/>
      </c>
      <c r="E2318" s="390"/>
      <c r="F2318" s="391"/>
      <c r="G2318" s="480" t="str">
        <f t="shared" si="918"/>
        <v/>
      </c>
      <c r="H2318" s="481"/>
      <c r="I2318" s="481"/>
      <c r="J2318" s="481"/>
      <c r="K2318" s="481"/>
      <c r="L2318" s="482"/>
      <c r="M2318" s="27"/>
      <c r="N2318" s="27"/>
      <c r="O2318" s="27"/>
      <c r="P2318" s="27"/>
      <c r="Q2318" s="27"/>
      <c r="R2318" s="27"/>
      <c r="S2318" s="27"/>
      <c r="T2318" s="27"/>
      <c r="U2318" s="27"/>
      <c r="V2318" s="27"/>
      <c r="W2318" s="27"/>
      <c r="X2318" s="27"/>
      <c r="Y2318" s="27"/>
      <c r="Z2318" s="27"/>
      <c r="AA2318" s="27"/>
      <c r="AB2318" s="27"/>
      <c r="AC2318" s="27"/>
      <c r="AD2318" s="27"/>
      <c r="AI2318">
        <f t="shared" si="914"/>
        <v>0</v>
      </c>
      <c r="AJ2318">
        <f t="shared" si="915"/>
        <v>0</v>
      </c>
      <c r="AK2318">
        <f t="shared" si="916"/>
        <v>0</v>
      </c>
      <c r="AL2318">
        <f t="shared" si="899"/>
        <v>0</v>
      </c>
      <c r="AM2318">
        <f t="shared" si="900"/>
        <v>0</v>
      </c>
      <c r="AN2318">
        <f t="shared" si="901"/>
        <v>0</v>
      </c>
      <c r="AO2318">
        <f t="shared" si="902"/>
        <v>0</v>
      </c>
      <c r="AP2318">
        <f t="shared" si="903"/>
        <v>0</v>
      </c>
      <c r="AQ2318">
        <f t="shared" si="904"/>
        <v>0</v>
      </c>
      <c r="AR2318">
        <f t="shared" si="905"/>
        <v>0</v>
      </c>
      <c r="AS2318">
        <f t="shared" si="906"/>
        <v>0</v>
      </c>
      <c r="AT2318">
        <f t="shared" si="907"/>
        <v>0</v>
      </c>
      <c r="AU2318">
        <f t="shared" si="908"/>
        <v>0</v>
      </c>
      <c r="AV2318">
        <f t="shared" si="909"/>
        <v>0</v>
      </c>
      <c r="AW2318">
        <f t="shared" si="910"/>
        <v>0</v>
      </c>
      <c r="AX2318">
        <f t="shared" si="911"/>
        <v>0</v>
      </c>
      <c r="AY2318">
        <f t="shared" si="912"/>
        <v>0</v>
      </c>
      <c r="AZ2318">
        <f t="shared" si="913"/>
        <v>0</v>
      </c>
    </row>
    <row r="2319" spans="1:52" ht="15" customHeight="1">
      <c r="A2319" s="245"/>
      <c r="B2319" s="9"/>
      <c r="C2319" s="270" t="s">
        <v>937</v>
      </c>
      <c r="D2319" s="389" t="str">
        <f t="shared" si="917"/>
        <v/>
      </c>
      <c r="E2319" s="390"/>
      <c r="F2319" s="391"/>
      <c r="G2319" s="480" t="str">
        <f t="shared" si="918"/>
        <v/>
      </c>
      <c r="H2319" s="481"/>
      <c r="I2319" s="481"/>
      <c r="J2319" s="481"/>
      <c r="K2319" s="481"/>
      <c r="L2319" s="482"/>
      <c r="M2319" s="27"/>
      <c r="N2319" s="27"/>
      <c r="O2319" s="27"/>
      <c r="P2319" s="27"/>
      <c r="Q2319" s="27"/>
      <c r="R2319" s="27"/>
      <c r="S2319" s="27"/>
      <c r="T2319" s="27"/>
      <c r="U2319" s="27"/>
      <c r="V2319" s="27"/>
      <c r="W2319" s="27"/>
      <c r="X2319" s="27"/>
      <c r="Y2319" s="27"/>
      <c r="Z2319" s="27"/>
      <c r="AA2319" s="27"/>
      <c r="AB2319" s="27"/>
      <c r="AC2319" s="27"/>
      <c r="AD2319" s="27"/>
      <c r="AI2319">
        <f t="shared" si="914"/>
        <v>0</v>
      </c>
      <c r="AJ2319">
        <f t="shared" si="915"/>
        <v>0</v>
      </c>
      <c r="AK2319">
        <f t="shared" si="916"/>
        <v>0</v>
      </c>
      <c r="AL2319">
        <f t="shared" si="899"/>
        <v>0</v>
      </c>
      <c r="AM2319">
        <f t="shared" si="900"/>
        <v>0</v>
      </c>
      <c r="AN2319">
        <f t="shared" si="901"/>
        <v>0</v>
      </c>
      <c r="AO2319">
        <f t="shared" si="902"/>
        <v>0</v>
      </c>
      <c r="AP2319">
        <f t="shared" si="903"/>
        <v>0</v>
      </c>
      <c r="AQ2319">
        <f t="shared" si="904"/>
        <v>0</v>
      </c>
      <c r="AR2319">
        <f t="shared" si="905"/>
        <v>0</v>
      </c>
      <c r="AS2319">
        <f t="shared" si="906"/>
        <v>0</v>
      </c>
      <c r="AT2319">
        <f t="shared" si="907"/>
        <v>0</v>
      </c>
      <c r="AU2319">
        <f t="shared" si="908"/>
        <v>0</v>
      </c>
      <c r="AV2319">
        <f t="shared" si="909"/>
        <v>0</v>
      </c>
      <c r="AW2319">
        <f t="shared" si="910"/>
        <v>0</v>
      </c>
      <c r="AX2319">
        <f t="shared" si="911"/>
        <v>0</v>
      </c>
      <c r="AY2319">
        <f t="shared" si="912"/>
        <v>0</v>
      </c>
      <c r="AZ2319">
        <f t="shared" si="913"/>
        <v>0</v>
      </c>
    </row>
    <row r="2320" spans="1:52" ht="15" customHeight="1">
      <c r="A2320" s="245"/>
      <c r="B2320" s="9"/>
      <c r="C2320" s="270" t="s">
        <v>938</v>
      </c>
      <c r="D2320" s="389" t="str">
        <f t="shared" si="917"/>
        <v/>
      </c>
      <c r="E2320" s="390"/>
      <c r="F2320" s="391"/>
      <c r="G2320" s="480" t="str">
        <f t="shared" si="918"/>
        <v/>
      </c>
      <c r="H2320" s="481"/>
      <c r="I2320" s="481"/>
      <c r="J2320" s="481"/>
      <c r="K2320" s="481"/>
      <c r="L2320" s="482"/>
      <c r="M2320" s="27"/>
      <c r="N2320" s="27"/>
      <c r="O2320" s="27"/>
      <c r="P2320" s="27"/>
      <c r="Q2320" s="27"/>
      <c r="R2320" s="27"/>
      <c r="S2320" s="27"/>
      <c r="T2320" s="27"/>
      <c r="U2320" s="27"/>
      <c r="V2320" s="27"/>
      <c r="W2320" s="27"/>
      <c r="X2320" s="27"/>
      <c r="Y2320" s="27"/>
      <c r="Z2320" s="27"/>
      <c r="AA2320" s="27"/>
      <c r="AB2320" s="27"/>
      <c r="AC2320" s="27"/>
      <c r="AD2320" s="27"/>
      <c r="AI2320">
        <f t="shared" si="914"/>
        <v>0</v>
      </c>
      <c r="AJ2320">
        <f t="shared" si="915"/>
        <v>0</v>
      </c>
      <c r="AK2320">
        <f t="shared" si="916"/>
        <v>0</v>
      </c>
      <c r="AL2320">
        <f t="shared" si="899"/>
        <v>0</v>
      </c>
      <c r="AM2320">
        <f t="shared" si="900"/>
        <v>0</v>
      </c>
      <c r="AN2320">
        <f t="shared" si="901"/>
        <v>0</v>
      </c>
      <c r="AO2320">
        <f t="shared" si="902"/>
        <v>0</v>
      </c>
      <c r="AP2320">
        <f t="shared" si="903"/>
        <v>0</v>
      </c>
      <c r="AQ2320">
        <f t="shared" si="904"/>
        <v>0</v>
      </c>
      <c r="AR2320">
        <f t="shared" si="905"/>
        <v>0</v>
      </c>
      <c r="AS2320">
        <f t="shared" si="906"/>
        <v>0</v>
      </c>
      <c r="AT2320">
        <f t="shared" si="907"/>
        <v>0</v>
      </c>
      <c r="AU2320">
        <f t="shared" si="908"/>
        <v>0</v>
      </c>
      <c r="AV2320">
        <f t="shared" si="909"/>
        <v>0</v>
      </c>
      <c r="AW2320">
        <f t="shared" si="910"/>
        <v>0</v>
      </c>
      <c r="AX2320">
        <f t="shared" si="911"/>
        <v>0</v>
      </c>
      <c r="AY2320">
        <f t="shared" si="912"/>
        <v>0</v>
      </c>
      <c r="AZ2320">
        <f t="shared" si="913"/>
        <v>0</v>
      </c>
    </row>
    <row r="2321" spans="1:52" ht="15" customHeight="1">
      <c r="A2321" s="245"/>
      <c r="B2321" s="9"/>
      <c r="C2321" s="270" t="s">
        <v>939</v>
      </c>
      <c r="D2321" s="389" t="str">
        <f t="shared" si="917"/>
        <v/>
      </c>
      <c r="E2321" s="390"/>
      <c r="F2321" s="391"/>
      <c r="G2321" s="480" t="str">
        <f t="shared" si="918"/>
        <v/>
      </c>
      <c r="H2321" s="481"/>
      <c r="I2321" s="481"/>
      <c r="J2321" s="481"/>
      <c r="K2321" s="481"/>
      <c r="L2321" s="482"/>
      <c r="M2321" s="27"/>
      <c r="N2321" s="27"/>
      <c r="O2321" s="27"/>
      <c r="P2321" s="27"/>
      <c r="Q2321" s="27"/>
      <c r="R2321" s="27"/>
      <c r="S2321" s="27"/>
      <c r="T2321" s="27"/>
      <c r="U2321" s="27"/>
      <c r="V2321" s="27"/>
      <c r="W2321" s="27"/>
      <c r="X2321" s="27"/>
      <c r="Y2321" s="27"/>
      <c r="Z2321" s="27"/>
      <c r="AA2321" s="27"/>
      <c r="AB2321" s="27"/>
      <c r="AC2321" s="27"/>
      <c r="AD2321" s="27"/>
      <c r="AI2321">
        <f t="shared" si="914"/>
        <v>0</v>
      </c>
      <c r="AJ2321">
        <f t="shared" si="915"/>
        <v>0</v>
      </c>
      <c r="AK2321">
        <f t="shared" si="916"/>
        <v>0</v>
      </c>
      <c r="AL2321">
        <f t="shared" si="899"/>
        <v>0</v>
      </c>
      <c r="AM2321">
        <f t="shared" si="900"/>
        <v>0</v>
      </c>
      <c r="AN2321">
        <f t="shared" si="901"/>
        <v>0</v>
      </c>
      <c r="AO2321">
        <f t="shared" si="902"/>
        <v>0</v>
      </c>
      <c r="AP2321">
        <f t="shared" si="903"/>
        <v>0</v>
      </c>
      <c r="AQ2321">
        <f t="shared" si="904"/>
        <v>0</v>
      </c>
      <c r="AR2321">
        <f t="shared" si="905"/>
        <v>0</v>
      </c>
      <c r="AS2321">
        <f t="shared" si="906"/>
        <v>0</v>
      </c>
      <c r="AT2321">
        <f t="shared" si="907"/>
        <v>0</v>
      </c>
      <c r="AU2321">
        <f t="shared" si="908"/>
        <v>0</v>
      </c>
      <c r="AV2321">
        <f t="shared" si="909"/>
        <v>0</v>
      </c>
      <c r="AW2321">
        <f t="shared" si="910"/>
        <v>0</v>
      </c>
      <c r="AX2321">
        <f t="shared" si="911"/>
        <v>0</v>
      </c>
      <c r="AY2321">
        <f t="shared" si="912"/>
        <v>0</v>
      </c>
      <c r="AZ2321">
        <f t="shared" si="913"/>
        <v>0</v>
      </c>
    </row>
    <row r="2322" spans="1:52" ht="15" customHeight="1">
      <c r="A2322" s="245"/>
      <c r="B2322" s="9"/>
      <c r="C2322" s="270" t="s">
        <v>940</v>
      </c>
      <c r="D2322" s="389" t="str">
        <f t="shared" si="917"/>
        <v/>
      </c>
      <c r="E2322" s="390"/>
      <c r="F2322" s="391"/>
      <c r="G2322" s="480" t="str">
        <f t="shared" si="918"/>
        <v/>
      </c>
      <c r="H2322" s="481"/>
      <c r="I2322" s="481"/>
      <c r="J2322" s="481"/>
      <c r="K2322" s="481"/>
      <c r="L2322" s="482"/>
      <c r="M2322" s="27"/>
      <c r="N2322" s="27"/>
      <c r="O2322" s="27"/>
      <c r="P2322" s="27"/>
      <c r="Q2322" s="27"/>
      <c r="R2322" s="27"/>
      <c r="S2322" s="27"/>
      <c r="T2322" s="27"/>
      <c r="U2322" s="27"/>
      <c r="V2322" s="27"/>
      <c r="W2322" s="27"/>
      <c r="X2322" s="27"/>
      <c r="Y2322" s="27"/>
      <c r="Z2322" s="27"/>
      <c r="AA2322" s="27"/>
      <c r="AB2322" s="27"/>
      <c r="AC2322" s="27"/>
      <c r="AD2322" s="27"/>
      <c r="AI2322">
        <f t="shared" si="914"/>
        <v>0</v>
      </c>
      <c r="AJ2322">
        <f t="shared" si="915"/>
        <v>0</v>
      </c>
      <c r="AK2322">
        <f t="shared" si="916"/>
        <v>0</v>
      </c>
      <c r="AL2322">
        <f t="shared" si="899"/>
        <v>0</v>
      </c>
      <c r="AM2322">
        <f t="shared" si="900"/>
        <v>0</v>
      </c>
      <c r="AN2322">
        <f t="shared" si="901"/>
        <v>0</v>
      </c>
      <c r="AO2322">
        <f t="shared" si="902"/>
        <v>0</v>
      </c>
      <c r="AP2322">
        <f t="shared" si="903"/>
        <v>0</v>
      </c>
      <c r="AQ2322">
        <f t="shared" si="904"/>
        <v>0</v>
      </c>
      <c r="AR2322">
        <f t="shared" si="905"/>
        <v>0</v>
      </c>
      <c r="AS2322">
        <f t="shared" si="906"/>
        <v>0</v>
      </c>
      <c r="AT2322">
        <f t="shared" si="907"/>
        <v>0</v>
      </c>
      <c r="AU2322">
        <f t="shared" si="908"/>
        <v>0</v>
      </c>
      <c r="AV2322">
        <f t="shared" si="909"/>
        <v>0</v>
      </c>
      <c r="AW2322">
        <f t="shared" si="910"/>
        <v>0</v>
      </c>
      <c r="AX2322">
        <f t="shared" si="911"/>
        <v>0</v>
      </c>
      <c r="AY2322">
        <f t="shared" si="912"/>
        <v>0</v>
      </c>
      <c r="AZ2322">
        <f t="shared" si="913"/>
        <v>0</v>
      </c>
    </row>
    <row r="2323" spans="1:52" ht="15" customHeight="1">
      <c r="A2323" s="245"/>
      <c r="B2323" s="9"/>
      <c r="C2323" s="270" t="s">
        <v>941</v>
      </c>
      <c r="D2323" s="389" t="str">
        <f t="shared" si="917"/>
        <v/>
      </c>
      <c r="E2323" s="390"/>
      <c r="F2323" s="391"/>
      <c r="G2323" s="480" t="str">
        <f t="shared" si="918"/>
        <v/>
      </c>
      <c r="H2323" s="481"/>
      <c r="I2323" s="481"/>
      <c r="J2323" s="481"/>
      <c r="K2323" s="481"/>
      <c r="L2323" s="482"/>
      <c r="M2323" s="27"/>
      <c r="N2323" s="27"/>
      <c r="O2323" s="27"/>
      <c r="P2323" s="27"/>
      <c r="Q2323" s="27"/>
      <c r="R2323" s="27"/>
      <c r="S2323" s="27"/>
      <c r="T2323" s="27"/>
      <c r="U2323" s="27"/>
      <c r="V2323" s="27"/>
      <c r="W2323" s="27"/>
      <c r="X2323" s="27"/>
      <c r="Y2323" s="27"/>
      <c r="Z2323" s="27"/>
      <c r="AA2323" s="27"/>
      <c r="AB2323" s="27"/>
      <c r="AC2323" s="27"/>
      <c r="AD2323" s="27"/>
      <c r="AI2323">
        <f t="shared" si="914"/>
        <v>0</v>
      </c>
      <c r="AJ2323">
        <f t="shared" si="915"/>
        <v>0</v>
      </c>
      <c r="AK2323">
        <f t="shared" si="916"/>
        <v>0</v>
      </c>
      <c r="AL2323">
        <f t="shared" si="899"/>
        <v>0</v>
      </c>
      <c r="AM2323">
        <f t="shared" si="900"/>
        <v>0</v>
      </c>
      <c r="AN2323">
        <f t="shared" si="901"/>
        <v>0</v>
      </c>
      <c r="AO2323">
        <f t="shared" si="902"/>
        <v>0</v>
      </c>
      <c r="AP2323">
        <f t="shared" si="903"/>
        <v>0</v>
      </c>
      <c r="AQ2323">
        <f t="shared" si="904"/>
        <v>0</v>
      </c>
      <c r="AR2323">
        <f t="shared" si="905"/>
        <v>0</v>
      </c>
      <c r="AS2323">
        <f t="shared" si="906"/>
        <v>0</v>
      </c>
      <c r="AT2323">
        <f t="shared" si="907"/>
        <v>0</v>
      </c>
      <c r="AU2323">
        <f t="shared" si="908"/>
        <v>0</v>
      </c>
      <c r="AV2323">
        <f t="shared" si="909"/>
        <v>0</v>
      </c>
      <c r="AW2323">
        <f t="shared" si="910"/>
        <v>0</v>
      </c>
      <c r="AX2323">
        <f t="shared" si="911"/>
        <v>0</v>
      </c>
      <c r="AY2323">
        <f t="shared" si="912"/>
        <v>0</v>
      </c>
      <c r="AZ2323">
        <f t="shared" si="913"/>
        <v>0</v>
      </c>
    </row>
    <row r="2324" spans="1:52" ht="15" customHeight="1">
      <c r="A2324" s="245"/>
      <c r="B2324" s="9"/>
      <c r="C2324" s="270" t="s">
        <v>942</v>
      </c>
      <c r="D2324" s="389" t="str">
        <f t="shared" si="917"/>
        <v/>
      </c>
      <c r="E2324" s="390"/>
      <c r="F2324" s="391"/>
      <c r="G2324" s="480" t="str">
        <f t="shared" si="918"/>
        <v/>
      </c>
      <c r="H2324" s="481"/>
      <c r="I2324" s="481"/>
      <c r="J2324" s="481"/>
      <c r="K2324" s="481"/>
      <c r="L2324" s="482"/>
      <c r="M2324" s="27"/>
      <c r="N2324" s="27"/>
      <c r="O2324" s="27"/>
      <c r="P2324" s="27"/>
      <c r="Q2324" s="27"/>
      <c r="R2324" s="27"/>
      <c r="S2324" s="27"/>
      <c r="T2324" s="27"/>
      <c r="U2324" s="27"/>
      <c r="V2324" s="27"/>
      <c r="W2324" s="27"/>
      <c r="X2324" s="27"/>
      <c r="Y2324" s="27"/>
      <c r="Z2324" s="27"/>
      <c r="AA2324" s="27"/>
      <c r="AB2324" s="27"/>
      <c r="AC2324" s="27"/>
      <c r="AD2324" s="27"/>
      <c r="AI2324">
        <f t="shared" si="914"/>
        <v>0</v>
      </c>
      <c r="AJ2324">
        <f t="shared" si="915"/>
        <v>0</v>
      </c>
      <c r="AK2324">
        <f t="shared" si="916"/>
        <v>0</v>
      </c>
      <c r="AL2324">
        <f t="shared" si="899"/>
        <v>0</v>
      </c>
      <c r="AM2324">
        <f t="shared" si="900"/>
        <v>0</v>
      </c>
      <c r="AN2324">
        <f t="shared" si="901"/>
        <v>0</v>
      </c>
      <c r="AO2324">
        <f t="shared" si="902"/>
        <v>0</v>
      </c>
      <c r="AP2324">
        <f t="shared" si="903"/>
        <v>0</v>
      </c>
      <c r="AQ2324">
        <f t="shared" si="904"/>
        <v>0</v>
      </c>
      <c r="AR2324">
        <f t="shared" si="905"/>
        <v>0</v>
      </c>
      <c r="AS2324">
        <f t="shared" si="906"/>
        <v>0</v>
      </c>
      <c r="AT2324">
        <f t="shared" si="907"/>
        <v>0</v>
      </c>
      <c r="AU2324">
        <f t="shared" si="908"/>
        <v>0</v>
      </c>
      <c r="AV2324">
        <f t="shared" si="909"/>
        <v>0</v>
      </c>
      <c r="AW2324">
        <f t="shared" si="910"/>
        <v>0</v>
      </c>
      <c r="AX2324">
        <f t="shared" si="911"/>
        <v>0</v>
      </c>
      <c r="AY2324">
        <f t="shared" si="912"/>
        <v>0</v>
      </c>
      <c r="AZ2324">
        <f t="shared" si="913"/>
        <v>0</v>
      </c>
    </row>
    <row r="2325" spans="1:52" ht="15" customHeight="1">
      <c r="A2325" s="245"/>
      <c r="B2325" s="9"/>
      <c r="C2325" s="270" t="s">
        <v>943</v>
      </c>
      <c r="D2325" s="389" t="str">
        <f t="shared" si="917"/>
        <v/>
      </c>
      <c r="E2325" s="390"/>
      <c r="F2325" s="391"/>
      <c r="G2325" s="480" t="str">
        <f t="shared" si="918"/>
        <v/>
      </c>
      <c r="H2325" s="481"/>
      <c r="I2325" s="481"/>
      <c r="J2325" s="481"/>
      <c r="K2325" s="481"/>
      <c r="L2325" s="482"/>
      <c r="M2325" s="27"/>
      <c r="N2325" s="27"/>
      <c r="O2325" s="27"/>
      <c r="P2325" s="27"/>
      <c r="Q2325" s="27"/>
      <c r="R2325" s="27"/>
      <c r="S2325" s="27"/>
      <c r="T2325" s="27"/>
      <c r="U2325" s="27"/>
      <c r="V2325" s="27"/>
      <c r="W2325" s="27"/>
      <c r="X2325" s="27"/>
      <c r="Y2325" s="27"/>
      <c r="Z2325" s="27"/>
      <c r="AA2325" s="27"/>
      <c r="AB2325" s="27"/>
      <c r="AC2325" s="27"/>
      <c r="AD2325" s="27"/>
      <c r="AI2325">
        <f t="shared" si="914"/>
        <v>0</v>
      </c>
      <c r="AJ2325">
        <f t="shared" si="915"/>
        <v>0</v>
      </c>
      <c r="AK2325">
        <f t="shared" si="916"/>
        <v>0</v>
      </c>
      <c r="AL2325">
        <f t="shared" si="899"/>
        <v>0</v>
      </c>
      <c r="AM2325">
        <f t="shared" si="900"/>
        <v>0</v>
      </c>
      <c r="AN2325">
        <f t="shared" si="901"/>
        <v>0</v>
      </c>
      <c r="AO2325">
        <f t="shared" si="902"/>
        <v>0</v>
      </c>
      <c r="AP2325">
        <f t="shared" si="903"/>
        <v>0</v>
      </c>
      <c r="AQ2325">
        <f t="shared" si="904"/>
        <v>0</v>
      </c>
      <c r="AR2325">
        <f t="shared" si="905"/>
        <v>0</v>
      </c>
      <c r="AS2325">
        <f t="shared" si="906"/>
        <v>0</v>
      </c>
      <c r="AT2325">
        <f t="shared" si="907"/>
        <v>0</v>
      </c>
      <c r="AU2325">
        <f t="shared" si="908"/>
        <v>0</v>
      </c>
      <c r="AV2325">
        <f t="shared" si="909"/>
        <v>0</v>
      </c>
      <c r="AW2325">
        <f t="shared" si="910"/>
        <v>0</v>
      </c>
      <c r="AX2325">
        <f t="shared" si="911"/>
        <v>0</v>
      </c>
      <c r="AY2325">
        <f t="shared" si="912"/>
        <v>0</v>
      </c>
      <c r="AZ2325">
        <f t="shared" si="913"/>
        <v>0</v>
      </c>
    </row>
    <row r="2326" spans="1:52" ht="15" customHeight="1">
      <c r="A2326" s="245"/>
      <c r="B2326" s="9"/>
      <c r="C2326" s="270" t="s">
        <v>944</v>
      </c>
      <c r="D2326" s="389" t="str">
        <f t="shared" si="917"/>
        <v/>
      </c>
      <c r="E2326" s="390"/>
      <c r="F2326" s="391"/>
      <c r="G2326" s="480" t="str">
        <f t="shared" si="918"/>
        <v/>
      </c>
      <c r="H2326" s="481"/>
      <c r="I2326" s="481"/>
      <c r="J2326" s="481"/>
      <c r="K2326" s="481"/>
      <c r="L2326" s="482"/>
      <c r="M2326" s="27"/>
      <c r="N2326" s="27"/>
      <c r="O2326" s="27"/>
      <c r="P2326" s="27"/>
      <c r="Q2326" s="27"/>
      <c r="R2326" s="27"/>
      <c r="S2326" s="27"/>
      <c r="T2326" s="27"/>
      <c r="U2326" s="27"/>
      <c r="V2326" s="27"/>
      <c r="W2326" s="27"/>
      <c r="X2326" s="27"/>
      <c r="Y2326" s="27"/>
      <c r="Z2326" s="27"/>
      <c r="AA2326" s="27"/>
      <c r="AB2326" s="27"/>
      <c r="AC2326" s="27"/>
      <c r="AD2326" s="27"/>
      <c r="AI2326">
        <f t="shared" si="914"/>
        <v>0</v>
      </c>
      <c r="AJ2326">
        <f t="shared" si="915"/>
        <v>0</v>
      </c>
      <c r="AK2326">
        <f t="shared" si="916"/>
        <v>0</v>
      </c>
      <c r="AL2326">
        <f t="shared" si="899"/>
        <v>0</v>
      </c>
      <c r="AM2326">
        <f t="shared" si="900"/>
        <v>0</v>
      </c>
      <c r="AN2326">
        <f t="shared" si="901"/>
        <v>0</v>
      </c>
      <c r="AO2326">
        <f t="shared" si="902"/>
        <v>0</v>
      </c>
      <c r="AP2326">
        <f t="shared" si="903"/>
        <v>0</v>
      </c>
      <c r="AQ2326">
        <f t="shared" si="904"/>
        <v>0</v>
      </c>
      <c r="AR2326">
        <f t="shared" si="905"/>
        <v>0</v>
      </c>
      <c r="AS2326">
        <f t="shared" si="906"/>
        <v>0</v>
      </c>
      <c r="AT2326">
        <f t="shared" si="907"/>
        <v>0</v>
      </c>
      <c r="AU2326">
        <f t="shared" si="908"/>
        <v>0</v>
      </c>
      <c r="AV2326">
        <f t="shared" si="909"/>
        <v>0</v>
      </c>
      <c r="AW2326">
        <f t="shared" si="910"/>
        <v>0</v>
      </c>
      <c r="AX2326">
        <f t="shared" si="911"/>
        <v>0</v>
      </c>
      <c r="AY2326">
        <f t="shared" si="912"/>
        <v>0</v>
      </c>
      <c r="AZ2326">
        <f t="shared" si="913"/>
        <v>0</v>
      </c>
    </row>
    <row r="2327" spans="1:52" ht="15" customHeight="1">
      <c r="A2327" s="245"/>
      <c r="B2327" s="9"/>
      <c r="C2327" s="270" t="s">
        <v>945</v>
      </c>
      <c r="D2327" s="389" t="str">
        <f t="shared" si="917"/>
        <v/>
      </c>
      <c r="E2327" s="390"/>
      <c r="F2327" s="391"/>
      <c r="G2327" s="480" t="str">
        <f t="shared" si="918"/>
        <v/>
      </c>
      <c r="H2327" s="481"/>
      <c r="I2327" s="481"/>
      <c r="J2327" s="481"/>
      <c r="K2327" s="481"/>
      <c r="L2327" s="482"/>
      <c r="M2327" s="27"/>
      <c r="N2327" s="27"/>
      <c r="O2327" s="27"/>
      <c r="P2327" s="27"/>
      <c r="Q2327" s="27"/>
      <c r="R2327" s="27"/>
      <c r="S2327" s="27"/>
      <c r="T2327" s="27"/>
      <c r="U2327" s="27"/>
      <c r="V2327" s="27"/>
      <c r="W2327" s="27"/>
      <c r="X2327" s="27"/>
      <c r="Y2327" s="27"/>
      <c r="Z2327" s="27"/>
      <c r="AA2327" s="27"/>
      <c r="AB2327" s="27"/>
      <c r="AC2327" s="27"/>
      <c r="AD2327" s="27"/>
      <c r="AI2327">
        <f t="shared" si="914"/>
        <v>0</v>
      </c>
      <c r="AJ2327">
        <f t="shared" si="915"/>
        <v>0</v>
      </c>
      <c r="AK2327">
        <f t="shared" si="916"/>
        <v>0</v>
      </c>
      <c r="AL2327">
        <f t="shared" si="899"/>
        <v>0</v>
      </c>
      <c r="AM2327">
        <f t="shared" si="900"/>
        <v>0</v>
      </c>
      <c r="AN2327">
        <f t="shared" si="901"/>
        <v>0</v>
      </c>
      <c r="AO2327">
        <f t="shared" si="902"/>
        <v>0</v>
      </c>
      <c r="AP2327">
        <f t="shared" si="903"/>
        <v>0</v>
      </c>
      <c r="AQ2327">
        <f t="shared" si="904"/>
        <v>0</v>
      </c>
      <c r="AR2327">
        <f t="shared" si="905"/>
        <v>0</v>
      </c>
      <c r="AS2327">
        <f t="shared" si="906"/>
        <v>0</v>
      </c>
      <c r="AT2327">
        <f t="shared" si="907"/>
        <v>0</v>
      </c>
      <c r="AU2327">
        <f t="shared" si="908"/>
        <v>0</v>
      </c>
      <c r="AV2327">
        <f t="shared" si="909"/>
        <v>0</v>
      </c>
      <c r="AW2327">
        <f t="shared" si="910"/>
        <v>0</v>
      </c>
      <c r="AX2327">
        <f t="shared" si="911"/>
        <v>0</v>
      </c>
      <c r="AY2327">
        <f t="shared" si="912"/>
        <v>0</v>
      </c>
      <c r="AZ2327">
        <f t="shared" si="913"/>
        <v>0</v>
      </c>
    </row>
    <row r="2328" spans="1:52" ht="15" customHeight="1">
      <c r="A2328" s="245"/>
      <c r="B2328" s="9"/>
      <c r="C2328" s="270" t="s">
        <v>946</v>
      </c>
      <c r="D2328" s="389" t="str">
        <f t="shared" si="917"/>
        <v/>
      </c>
      <c r="E2328" s="390"/>
      <c r="F2328" s="391"/>
      <c r="G2328" s="480" t="str">
        <f t="shared" si="918"/>
        <v/>
      </c>
      <c r="H2328" s="481"/>
      <c r="I2328" s="481"/>
      <c r="J2328" s="481"/>
      <c r="K2328" s="481"/>
      <c r="L2328" s="482"/>
      <c r="M2328" s="27"/>
      <c r="N2328" s="27"/>
      <c r="O2328" s="27"/>
      <c r="P2328" s="27"/>
      <c r="Q2328" s="27"/>
      <c r="R2328" s="27"/>
      <c r="S2328" s="27"/>
      <c r="T2328" s="27"/>
      <c r="U2328" s="27"/>
      <c r="V2328" s="27"/>
      <c r="W2328" s="27"/>
      <c r="X2328" s="27"/>
      <c r="Y2328" s="27"/>
      <c r="Z2328" s="27"/>
      <c r="AA2328" s="27"/>
      <c r="AB2328" s="27"/>
      <c r="AC2328" s="27"/>
      <c r="AD2328" s="27"/>
      <c r="AI2328">
        <f t="shared" si="914"/>
        <v>0</v>
      </c>
      <c r="AJ2328">
        <f t="shared" si="915"/>
        <v>0</v>
      </c>
      <c r="AK2328">
        <f t="shared" si="916"/>
        <v>0</v>
      </c>
      <c r="AL2328">
        <f t="shared" si="899"/>
        <v>0</v>
      </c>
      <c r="AM2328">
        <f t="shared" si="900"/>
        <v>0</v>
      </c>
      <c r="AN2328">
        <f t="shared" si="901"/>
        <v>0</v>
      </c>
      <c r="AO2328">
        <f t="shared" si="902"/>
        <v>0</v>
      </c>
      <c r="AP2328">
        <f t="shared" si="903"/>
        <v>0</v>
      </c>
      <c r="AQ2328">
        <f t="shared" si="904"/>
        <v>0</v>
      </c>
      <c r="AR2328">
        <f t="shared" si="905"/>
        <v>0</v>
      </c>
      <c r="AS2328">
        <f t="shared" si="906"/>
        <v>0</v>
      </c>
      <c r="AT2328">
        <f t="shared" si="907"/>
        <v>0</v>
      </c>
      <c r="AU2328">
        <f t="shared" si="908"/>
        <v>0</v>
      </c>
      <c r="AV2328">
        <f t="shared" si="909"/>
        <v>0</v>
      </c>
      <c r="AW2328">
        <f t="shared" si="910"/>
        <v>0</v>
      </c>
      <c r="AX2328">
        <f t="shared" si="911"/>
        <v>0</v>
      </c>
      <c r="AY2328">
        <f t="shared" si="912"/>
        <v>0</v>
      </c>
      <c r="AZ2328">
        <f t="shared" si="913"/>
        <v>0</v>
      </c>
    </row>
    <row r="2329" spans="1:52" ht="15" customHeight="1">
      <c r="A2329" s="245"/>
      <c r="B2329" s="9"/>
      <c r="C2329" s="270" t="s">
        <v>947</v>
      </c>
      <c r="D2329" s="389" t="str">
        <f t="shared" si="917"/>
        <v/>
      </c>
      <c r="E2329" s="390"/>
      <c r="F2329" s="391"/>
      <c r="G2329" s="480" t="str">
        <f t="shared" si="918"/>
        <v/>
      </c>
      <c r="H2329" s="481"/>
      <c r="I2329" s="481"/>
      <c r="J2329" s="481"/>
      <c r="K2329" s="481"/>
      <c r="L2329" s="482"/>
      <c r="M2329" s="27"/>
      <c r="N2329" s="27"/>
      <c r="O2329" s="27"/>
      <c r="P2329" s="27"/>
      <c r="Q2329" s="27"/>
      <c r="R2329" s="27"/>
      <c r="S2329" s="27"/>
      <c r="T2329" s="27"/>
      <c r="U2329" s="27"/>
      <c r="V2329" s="27"/>
      <c r="W2329" s="27"/>
      <c r="X2329" s="27"/>
      <c r="Y2329" s="27"/>
      <c r="Z2329" s="27"/>
      <c r="AA2329" s="27"/>
      <c r="AB2329" s="27"/>
      <c r="AC2329" s="27"/>
      <c r="AD2329" s="27"/>
      <c r="AI2329">
        <f t="shared" si="914"/>
        <v>0</v>
      </c>
      <c r="AJ2329">
        <f t="shared" si="915"/>
        <v>0</v>
      </c>
      <c r="AK2329">
        <f t="shared" si="916"/>
        <v>0</v>
      </c>
      <c r="AL2329">
        <f t="shared" si="899"/>
        <v>0</v>
      </c>
      <c r="AM2329">
        <f t="shared" si="900"/>
        <v>0</v>
      </c>
      <c r="AN2329">
        <f t="shared" si="901"/>
        <v>0</v>
      </c>
      <c r="AO2329">
        <f t="shared" si="902"/>
        <v>0</v>
      </c>
      <c r="AP2329">
        <f t="shared" si="903"/>
        <v>0</v>
      </c>
      <c r="AQ2329">
        <f t="shared" si="904"/>
        <v>0</v>
      </c>
      <c r="AR2329">
        <f t="shared" si="905"/>
        <v>0</v>
      </c>
      <c r="AS2329">
        <f t="shared" si="906"/>
        <v>0</v>
      </c>
      <c r="AT2329">
        <f t="shared" si="907"/>
        <v>0</v>
      </c>
      <c r="AU2329">
        <f t="shared" si="908"/>
        <v>0</v>
      </c>
      <c r="AV2329">
        <f t="shared" si="909"/>
        <v>0</v>
      </c>
      <c r="AW2329">
        <f t="shared" si="910"/>
        <v>0</v>
      </c>
      <c r="AX2329">
        <f t="shared" si="911"/>
        <v>0</v>
      </c>
      <c r="AY2329">
        <f t="shared" si="912"/>
        <v>0</v>
      </c>
      <c r="AZ2329">
        <f t="shared" si="913"/>
        <v>0</v>
      </c>
    </row>
    <row r="2330" spans="1:52" ht="15" customHeight="1">
      <c r="A2330" s="245"/>
      <c r="B2330" s="9"/>
      <c r="C2330" s="270" t="s">
        <v>948</v>
      </c>
      <c r="D2330" s="389" t="str">
        <f t="shared" si="917"/>
        <v/>
      </c>
      <c r="E2330" s="390"/>
      <c r="F2330" s="391"/>
      <c r="G2330" s="480" t="str">
        <f t="shared" si="918"/>
        <v/>
      </c>
      <c r="H2330" s="481"/>
      <c r="I2330" s="481"/>
      <c r="J2330" s="481"/>
      <c r="K2330" s="481"/>
      <c r="L2330" s="482"/>
      <c r="M2330" s="27"/>
      <c r="N2330" s="27"/>
      <c r="O2330" s="27"/>
      <c r="P2330" s="27"/>
      <c r="Q2330" s="27"/>
      <c r="R2330" s="27"/>
      <c r="S2330" s="27"/>
      <c r="T2330" s="27"/>
      <c r="U2330" s="27"/>
      <c r="V2330" s="27"/>
      <c r="W2330" s="27"/>
      <c r="X2330" s="27"/>
      <c r="Y2330" s="27"/>
      <c r="Z2330" s="27"/>
      <c r="AA2330" s="27"/>
      <c r="AB2330" s="27"/>
      <c r="AC2330" s="27"/>
      <c r="AD2330" s="27"/>
      <c r="AI2330">
        <f t="shared" si="914"/>
        <v>0</v>
      </c>
      <c r="AJ2330">
        <f t="shared" si="915"/>
        <v>0</v>
      </c>
      <c r="AK2330">
        <f t="shared" si="916"/>
        <v>0</v>
      </c>
      <c r="AL2330">
        <f t="shared" si="899"/>
        <v>0</v>
      </c>
      <c r="AM2330">
        <f t="shared" si="900"/>
        <v>0</v>
      </c>
      <c r="AN2330">
        <f t="shared" si="901"/>
        <v>0</v>
      </c>
      <c r="AO2330">
        <f t="shared" si="902"/>
        <v>0</v>
      </c>
      <c r="AP2330">
        <f t="shared" si="903"/>
        <v>0</v>
      </c>
      <c r="AQ2330">
        <f t="shared" si="904"/>
        <v>0</v>
      </c>
      <c r="AR2330">
        <f t="shared" si="905"/>
        <v>0</v>
      </c>
      <c r="AS2330">
        <f t="shared" si="906"/>
        <v>0</v>
      </c>
      <c r="AT2330">
        <f t="shared" si="907"/>
        <v>0</v>
      </c>
      <c r="AU2330">
        <f t="shared" si="908"/>
        <v>0</v>
      </c>
      <c r="AV2330">
        <f t="shared" si="909"/>
        <v>0</v>
      </c>
      <c r="AW2330">
        <f t="shared" si="910"/>
        <v>0</v>
      </c>
      <c r="AX2330">
        <f t="shared" si="911"/>
        <v>0</v>
      </c>
      <c r="AY2330">
        <f t="shared" si="912"/>
        <v>0</v>
      </c>
      <c r="AZ2330">
        <f t="shared" si="913"/>
        <v>0</v>
      </c>
    </row>
    <row r="2331" spans="1:52" ht="15" customHeight="1">
      <c r="A2331" s="245"/>
      <c r="B2331" s="9"/>
      <c r="C2331" s="270" t="s">
        <v>949</v>
      </c>
      <c r="D2331" s="389" t="str">
        <f t="shared" si="917"/>
        <v/>
      </c>
      <c r="E2331" s="390"/>
      <c r="F2331" s="391"/>
      <c r="G2331" s="480" t="str">
        <f t="shared" si="918"/>
        <v/>
      </c>
      <c r="H2331" s="481"/>
      <c r="I2331" s="481"/>
      <c r="J2331" s="481"/>
      <c r="K2331" s="481"/>
      <c r="L2331" s="482"/>
      <c r="M2331" s="27"/>
      <c r="N2331" s="27"/>
      <c r="O2331" s="27"/>
      <c r="P2331" s="27"/>
      <c r="Q2331" s="27"/>
      <c r="R2331" s="27"/>
      <c r="S2331" s="27"/>
      <c r="T2331" s="27"/>
      <c r="U2331" s="27"/>
      <c r="V2331" s="27"/>
      <c r="W2331" s="27"/>
      <c r="X2331" s="27"/>
      <c r="Y2331" s="27"/>
      <c r="Z2331" s="27"/>
      <c r="AA2331" s="27"/>
      <c r="AB2331" s="27"/>
      <c r="AC2331" s="27"/>
      <c r="AD2331" s="27"/>
      <c r="AI2331">
        <f t="shared" si="914"/>
        <v>0</v>
      </c>
      <c r="AJ2331">
        <f t="shared" si="915"/>
        <v>0</v>
      </c>
      <c r="AK2331">
        <f t="shared" si="916"/>
        <v>0</v>
      </c>
      <c r="AL2331">
        <f t="shared" si="899"/>
        <v>0</v>
      </c>
      <c r="AM2331">
        <f t="shared" si="900"/>
        <v>0</v>
      </c>
      <c r="AN2331">
        <f t="shared" si="901"/>
        <v>0</v>
      </c>
      <c r="AO2331">
        <f t="shared" si="902"/>
        <v>0</v>
      </c>
      <c r="AP2331">
        <f t="shared" si="903"/>
        <v>0</v>
      </c>
      <c r="AQ2331">
        <f t="shared" si="904"/>
        <v>0</v>
      </c>
      <c r="AR2331">
        <f t="shared" si="905"/>
        <v>0</v>
      </c>
      <c r="AS2331">
        <f t="shared" si="906"/>
        <v>0</v>
      </c>
      <c r="AT2331">
        <f t="shared" si="907"/>
        <v>0</v>
      </c>
      <c r="AU2331">
        <f t="shared" si="908"/>
        <v>0</v>
      </c>
      <c r="AV2331">
        <f t="shared" si="909"/>
        <v>0</v>
      </c>
      <c r="AW2331">
        <f t="shared" si="910"/>
        <v>0</v>
      </c>
      <c r="AX2331">
        <f t="shared" si="911"/>
        <v>0</v>
      </c>
      <c r="AY2331">
        <f t="shared" si="912"/>
        <v>0</v>
      </c>
      <c r="AZ2331">
        <f t="shared" si="913"/>
        <v>0</v>
      </c>
    </row>
    <row r="2332" spans="1:52" ht="15" customHeight="1">
      <c r="A2332" s="245"/>
      <c r="B2332" s="9"/>
      <c r="C2332" s="270" t="s">
        <v>950</v>
      </c>
      <c r="D2332" s="389" t="str">
        <f t="shared" si="917"/>
        <v/>
      </c>
      <c r="E2332" s="390"/>
      <c r="F2332" s="391"/>
      <c r="G2332" s="480" t="str">
        <f t="shared" si="918"/>
        <v/>
      </c>
      <c r="H2332" s="481"/>
      <c r="I2332" s="481"/>
      <c r="J2332" s="481"/>
      <c r="K2332" s="481"/>
      <c r="L2332" s="482"/>
      <c r="M2332" s="27"/>
      <c r="N2332" s="27"/>
      <c r="O2332" s="27"/>
      <c r="P2332" s="27"/>
      <c r="Q2332" s="27"/>
      <c r="R2332" s="27"/>
      <c r="S2332" s="27"/>
      <c r="T2332" s="27"/>
      <c r="U2332" s="27"/>
      <c r="V2332" s="27"/>
      <c r="W2332" s="27"/>
      <c r="X2332" s="27"/>
      <c r="Y2332" s="27"/>
      <c r="Z2332" s="27"/>
      <c r="AA2332" s="27"/>
      <c r="AB2332" s="27"/>
      <c r="AC2332" s="27"/>
      <c r="AD2332" s="27"/>
      <c r="AI2332">
        <f t="shared" si="914"/>
        <v>0</v>
      </c>
      <c r="AJ2332">
        <f t="shared" si="915"/>
        <v>0</v>
      </c>
      <c r="AK2332">
        <f t="shared" si="916"/>
        <v>0</v>
      </c>
      <c r="AL2332">
        <f t="shared" si="899"/>
        <v>0</v>
      </c>
      <c r="AM2332">
        <f t="shared" si="900"/>
        <v>0</v>
      </c>
      <c r="AN2332">
        <f t="shared" si="901"/>
        <v>0</v>
      </c>
      <c r="AO2332">
        <f t="shared" si="902"/>
        <v>0</v>
      </c>
      <c r="AP2332">
        <f t="shared" si="903"/>
        <v>0</v>
      </c>
      <c r="AQ2332">
        <f t="shared" si="904"/>
        <v>0</v>
      </c>
      <c r="AR2332">
        <f t="shared" si="905"/>
        <v>0</v>
      </c>
      <c r="AS2332">
        <f t="shared" si="906"/>
        <v>0</v>
      </c>
      <c r="AT2332">
        <f t="shared" si="907"/>
        <v>0</v>
      </c>
      <c r="AU2332">
        <f t="shared" si="908"/>
        <v>0</v>
      </c>
      <c r="AV2332">
        <f t="shared" si="909"/>
        <v>0</v>
      </c>
      <c r="AW2332">
        <f t="shared" si="910"/>
        <v>0</v>
      </c>
      <c r="AX2332">
        <f t="shared" si="911"/>
        <v>0</v>
      </c>
      <c r="AY2332">
        <f t="shared" si="912"/>
        <v>0</v>
      </c>
      <c r="AZ2332">
        <f t="shared" si="913"/>
        <v>0</v>
      </c>
    </row>
    <row r="2333" spans="1:52" ht="15" customHeight="1">
      <c r="A2333" s="245"/>
      <c r="B2333" s="9"/>
      <c r="C2333" s="270" t="s">
        <v>951</v>
      </c>
      <c r="D2333" s="389" t="str">
        <f t="shared" si="917"/>
        <v/>
      </c>
      <c r="E2333" s="390"/>
      <c r="F2333" s="391"/>
      <c r="G2333" s="480" t="str">
        <f t="shared" si="918"/>
        <v/>
      </c>
      <c r="H2333" s="481"/>
      <c r="I2333" s="481"/>
      <c r="J2333" s="481"/>
      <c r="K2333" s="481"/>
      <c r="L2333" s="482"/>
      <c r="M2333" s="27"/>
      <c r="N2333" s="27"/>
      <c r="O2333" s="27"/>
      <c r="P2333" s="27"/>
      <c r="Q2333" s="27"/>
      <c r="R2333" s="27"/>
      <c r="S2333" s="27"/>
      <c r="T2333" s="27"/>
      <c r="U2333" s="27"/>
      <c r="V2333" s="27"/>
      <c r="W2333" s="27"/>
      <c r="X2333" s="27"/>
      <c r="Y2333" s="27"/>
      <c r="Z2333" s="27"/>
      <c r="AA2333" s="27"/>
      <c r="AB2333" s="27"/>
      <c r="AC2333" s="27"/>
      <c r="AD2333" s="27"/>
      <c r="AI2333">
        <f t="shared" si="914"/>
        <v>0</v>
      </c>
      <c r="AJ2333">
        <f t="shared" si="915"/>
        <v>0</v>
      </c>
      <c r="AK2333">
        <f t="shared" si="916"/>
        <v>0</v>
      </c>
      <c r="AL2333">
        <f t="shared" si="899"/>
        <v>0</v>
      </c>
      <c r="AM2333">
        <f t="shared" si="900"/>
        <v>0</v>
      </c>
      <c r="AN2333">
        <f t="shared" si="901"/>
        <v>0</v>
      </c>
      <c r="AO2333">
        <f t="shared" si="902"/>
        <v>0</v>
      </c>
      <c r="AP2333">
        <f t="shared" si="903"/>
        <v>0</v>
      </c>
      <c r="AQ2333">
        <f t="shared" si="904"/>
        <v>0</v>
      </c>
      <c r="AR2333">
        <f t="shared" si="905"/>
        <v>0</v>
      </c>
      <c r="AS2333">
        <f t="shared" si="906"/>
        <v>0</v>
      </c>
      <c r="AT2333">
        <f t="shared" si="907"/>
        <v>0</v>
      </c>
      <c r="AU2333">
        <f t="shared" si="908"/>
        <v>0</v>
      </c>
      <c r="AV2333">
        <f t="shared" si="909"/>
        <v>0</v>
      </c>
      <c r="AW2333">
        <f t="shared" si="910"/>
        <v>0</v>
      </c>
      <c r="AX2333">
        <f t="shared" si="911"/>
        <v>0</v>
      </c>
      <c r="AY2333">
        <f t="shared" si="912"/>
        <v>0</v>
      </c>
      <c r="AZ2333">
        <f t="shared" si="913"/>
        <v>0</v>
      </c>
    </row>
    <row r="2334" spans="1:52" ht="15" customHeight="1">
      <c r="A2334" s="245"/>
      <c r="B2334" s="9"/>
      <c r="C2334" s="270" t="s">
        <v>952</v>
      </c>
      <c r="D2334" s="389" t="str">
        <f t="shared" si="917"/>
        <v/>
      </c>
      <c r="E2334" s="390"/>
      <c r="F2334" s="391"/>
      <c r="G2334" s="480" t="str">
        <f t="shared" si="918"/>
        <v/>
      </c>
      <c r="H2334" s="481"/>
      <c r="I2334" s="481"/>
      <c r="J2334" s="481"/>
      <c r="K2334" s="481"/>
      <c r="L2334" s="482"/>
      <c r="M2334" s="27"/>
      <c r="N2334" s="27"/>
      <c r="O2334" s="27"/>
      <c r="P2334" s="27"/>
      <c r="Q2334" s="27"/>
      <c r="R2334" s="27"/>
      <c r="S2334" s="27"/>
      <c r="T2334" s="27"/>
      <c r="U2334" s="27"/>
      <c r="V2334" s="27"/>
      <c r="W2334" s="27"/>
      <c r="X2334" s="27"/>
      <c r="Y2334" s="27"/>
      <c r="Z2334" s="27"/>
      <c r="AA2334" s="27"/>
      <c r="AB2334" s="27"/>
      <c r="AC2334" s="27"/>
      <c r="AD2334" s="27"/>
      <c r="AI2334">
        <f t="shared" si="914"/>
        <v>0</v>
      </c>
      <c r="AJ2334">
        <f t="shared" si="915"/>
        <v>0</v>
      </c>
      <c r="AK2334">
        <f t="shared" si="916"/>
        <v>0</v>
      </c>
      <c r="AL2334">
        <f t="shared" si="899"/>
        <v>0</v>
      </c>
      <c r="AM2334">
        <f t="shared" si="900"/>
        <v>0</v>
      </c>
      <c r="AN2334">
        <f t="shared" si="901"/>
        <v>0</v>
      </c>
      <c r="AO2334">
        <f t="shared" si="902"/>
        <v>0</v>
      </c>
      <c r="AP2334">
        <f t="shared" si="903"/>
        <v>0</v>
      </c>
      <c r="AQ2334">
        <f t="shared" si="904"/>
        <v>0</v>
      </c>
      <c r="AR2334">
        <f t="shared" si="905"/>
        <v>0</v>
      </c>
      <c r="AS2334">
        <f t="shared" si="906"/>
        <v>0</v>
      </c>
      <c r="AT2334">
        <f t="shared" si="907"/>
        <v>0</v>
      </c>
      <c r="AU2334">
        <f t="shared" si="908"/>
        <v>0</v>
      </c>
      <c r="AV2334">
        <f t="shared" si="909"/>
        <v>0</v>
      </c>
      <c r="AW2334">
        <f t="shared" si="910"/>
        <v>0</v>
      </c>
      <c r="AX2334">
        <f t="shared" si="911"/>
        <v>0</v>
      </c>
      <c r="AY2334">
        <f t="shared" si="912"/>
        <v>0</v>
      </c>
      <c r="AZ2334">
        <f t="shared" si="913"/>
        <v>0</v>
      </c>
    </row>
    <row r="2335" spans="1:52" ht="15" customHeight="1">
      <c r="A2335" s="245"/>
      <c r="B2335" s="9"/>
      <c r="C2335" s="270" t="s">
        <v>953</v>
      </c>
      <c r="D2335" s="389" t="str">
        <f t="shared" si="917"/>
        <v/>
      </c>
      <c r="E2335" s="390"/>
      <c r="F2335" s="391"/>
      <c r="G2335" s="480" t="str">
        <f t="shared" si="918"/>
        <v/>
      </c>
      <c r="H2335" s="481"/>
      <c r="I2335" s="481"/>
      <c r="J2335" s="481"/>
      <c r="K2335" s="481"/>
      <c r="L2335" s="482"/>
      <c r="M2335" s="27"/>
      <c r="N2335" s="27"/>
      <c r="O2335" s="27"/>
      <c r="P2335" s="27"/>
      <c r="Q2335" s="27"/>
      <c r="R2335" s="27"/>
      <c r="S2335" s="27"/>
      <c r="T2335" s="27"/>
      <c r="U2335" s="27"/>
      <c r="V2335" s="27"/>
      <c r="W2335" s="27"/>
      <c r="X2335" s="27"/>
      <c r="Y2335" s="27"/>
      <c r="Z2335" s="27"/>
      <c r="AA2335" s="27"/>
      <c r="AB2335" s="27"/>
      <c r="AC2335" s="27"/>
      <c r="AD2335" s="27"/>
      <c r="AI2335">
        <f t="shared" si="914"/>
        <v>0</v>
      </c>
      <c r="AJ2335">
        <f t="shared" si="915"/>
        <v>0</v>
      </c>
      <c r="AK2335">
        <f t="shared" si="916"/>
        <v>0</v>
      </c>
      <c r="AL2335">
        <f t="shared" si="899"/>
        <v>0</v>
      </c>
      <c r="AM2335">
        <f t="shared" si="900"/>
        <v>0</v>
      </c>
      <c r="AN2335">
        <f t="shared" si="901"/>
        <v>0</v>
      </c>
      <c r="AO2335">
        <f t="shared" si="902"/>
        <v>0</v>
      </c>
      <c r="AP2335">
        <f t="shared" si="903"/>
        <v>0</v>
      </c>
      <c r="AQ2335">
        <f t="shared" si="904"/>
        <v>0</v>
      </c>
      <c r="AR2335">
        <f t="shared" si="905"/>
        <v>0</v>
      </c>
      <c r="AS2335">
        <f t="shared" si="906"/>
        <v>0</v>
      </c>
      <c r="AT2335">
        <f t="shared" si="907"/>
        <v>0</v>
      </c>
      <c r="AU2335">
        <f t="shared" si="908"/>
        <v>0</v>
      </c>
      <c r="AV2335">
        <f t="shared" si="909"/>
        <v>0</v>
      </c>
      <c r="AW2335">
        <f t="shared" si="910"/>
        <v>0</v>
      </c>
      <c r="AX2335">
        <f t="shared" si="911"/>
        <v>0</v>
      </c>
      <c r="AY2335">
        <f t="shared" si="912"/>
        <v>0</v>
      </c>
      <c r="AZ2335">
        <f t="shared" si="913"/>
        <v>0</v>
      </c>
    </row>
    <row r="2336" spans="1:52" ht="15" customHeight="1">
      <c r="A2336" s="245"/>
      <c r="B2336" s="9"/>
      <c r="C2336" s="270" t="s">
        <v>954</v>
      </c>
      <c r="D2336" s="389" t="str">
        <f t="shared" si="917"/>
        <v/>
      </c>
      <c r="E2336" s="390"/>
      <c r="F2336" s="391"/>
      <c r="G2336" s="480" t="str">
        <f t="shared" si="918"/>
        <v/>
      </c>
      <c r="H2336" s="481"/>
      <c r="I2336" s="481"/>
      <c r="J2336" s="481"/>
      <c r="K2336" s="481"/>
      <c r="L2336" s="482"/>
      <c r="M2336" s="27"/>
      <c r="N2336" s="27"/>
      <c r="O2336" s="27"/>
      <c r="P2336" s="27"/>
      <c r="Q2336" s="27"/>
      <c r="R2336" s="27"/>
      <c r="S2336" s="27"/>
      <c r="T2336" s="27"/>
      <c r="U2336" s="27"/>
      <c r="V2336" s="27"/>
      <c r="W2336" s="27"/>
      <c r="X2336" s="27"/>
      <c r="Y2336" s="27"/>
      <c r="Z2336" s="27"/>
      <c r="AA2336" s="27"/>
      <c r="AB2336" s="27"/>
      <c r="AC2336" s="27"/>
      <c r="AD2336" s="27"/>
      <c r="AI2336">
        <f t="shared" si="914"/>
        <v>0</v>
      </c>
      <c r="AJ2336">
        <f t="shared" si="915"/>
        <v>0</v>
      </c>
      <c r="AK2336">
        <f t="shared" si="916"/>
        <v>0</v>
      </c>
      <c r="AL2336">
        <f t="shared" si="899"/>
        <v>0</v>
      </c>
      <c r="AM2336">
        <f t="shared" si="900"/>
        <v>0</v>
      </c>
      <c r="AN2336">
        <f t="shared" si="901"/>
        <v>0</v>
      </c>
      <c r="AO2336">
        <f t="shared" si="902"/>
        <v>0</v>
      </c>
      <c r="AP2336">
        <f t="shared" si="903"/>
        <v>0</v>
      </c>
      <c r="AQ2336">
        <f t="shared" si="904"/>
        <v>0</v>
      </c>
      <c r="AR2336">
        <f t="shared" si="905"/>
        <v>0</v>
      </c>
      <c r="AS2336">
        <f t="shared" si="906"/>
        <v>0</v>
      </c>
      <c r="AT2336">
        <f t="shared" si="907"/>
        <v>0</v>
      </c>
      <c r="AU2336">
        <f t="shared" si="908"/>
        <v>0</v>
      </c>
      <c r="AV2336">
        <f t="shared" si="909"/>
        <v>0</v>
      </c>
      <c r="AW2336">
        <f t="shared" si="910"/>
        <v>0</v>
      </c>
      <c r="AX2336">
        <f t="shared" si="911"/>
        <v>0</v>
      </c>
      <c r="AY2336">
        <f t="shared" si="912"/>
        <v>0</v>
      </c>
      <c r="AZ2336">
        <f t="shared" si="913"/>
        <v>0</v>
      </c>
    </row>
    <row r="2337" spans="1:52" ht="15" customHeight="1">
      <c r="A2337" s="245"/>
      <c r="B2337" s="9"/>
      <c r="C2337" s="270" t="s">
        <v>955</v>
      </c>
      <c r="D2337" s="389" t="str">
        <f t="shared" si="917"/>
        <v/>
      </c>
      <c r="E2337" s="390"/>
      <c r="F2337" s="391"/>
      <c r="G2337" s="480" t="str">
        <f t="shared" si="918"/>
        <v/>
      </c>
      <c r="H2337" s="481"/>
      <c r="I2337" s="481"/>
      <c r="J2337" s="481"/>
      <c r="K2337" s="481"/>
      <c r="L2337" s="482"/>
      <c r="M2337" s="27"/>
      <c r="N2337" s="27"/>
      <c r="O2337" s="27"/>
      <c r="P2337" s="27"/>
      <c r="Q2337" s="27"/>
      <c r="R2337" s="27"/>
      <c r="S2337" s="27"/>
      <c r="T2337" s="27"/>
      <c r="U2337" s="27"/>
      <c r="V2337" s="27"/>
      <c r="W2337" s="27"/>
      <c r="X2337" s="27"/>
      <c r="Y2337" s="27"/>
      <c r="Z2337" s="27"/>
      <c r="AA2337" s="27"/>
      <c r="AB2337" s="27"/>
      <c r="AC2337" s="27"/>
      <c r="AD2337" s="27"/>
      <c r="AI2337">
        <f t="shared" si="914"/>
        <v>0</v>
      </c>
      <c r="AJ2337">
        <f t="shared" si="915"/>
        <v>0</v>
      </c>
      <c r="AK2337">
        <f t="shared" si="916"/>
        <v>0</v>
      </c>
      <c r="AL2337">
        <f t="shared" si="899"/>
        <v>0</v>
      </c>
      <c r="AM2337">
        <f t="shared" si="900"/>
        <v>0</v>
      </c>
      <c r="AN2337">
        <f t="shared" si="901"/>
        <v>0</v>
      </c>
      <c r="AO2337">
        <f t="shared" si="902"/>
        <v>0</v>
      </c>
      <c r="AP2337">
        <f t="shared" si="903"/>
        <v>0</v>
      </c>
      <c r="AQ2337">
        <f t="shared" si="904"/>
        <v>0</v>
      </c>
      <c r="AR2337">
        <f t="shared" si="905"/>
        <v>0</v>
      </c>
      <c r="AS2337">
        <f t="shared" si="906"/>
        <v>0</v>
      </c>
      <c r="AT2337">
        <f t="shared" si="907"/>
        <v>0</v>
      </c>
      <c r="AU2337">
        <f t="shared" si="908"/>
        <v>0</v>
      </c>
      <c r="AV2337">
        <f t="shared" si="909"/>
        <v>0</v>
      </c>
      <c r="AW2337">
        <f t="shared" si="910"/>
        <v>0</v>
      </c>
      <c r="AX2337">
        <f t="shared" si="911"/>
        <v>0</v>
      </c>
      <c r="AY2337">
        <f t="shared" si="912"/>
        <v>0</v>
      </c>
      <c r="AZ2337">
        <f t="shared" si="913"/>
        <v>0</v>
      </c>
    </row>
    <row r="2338" spans="1:52" ht="15" customHeight="1">
      <c r="A2338" s="245"/>
      <c r="B2338" s="9"/>
      <c r="C2338" s="270" t="s">
        <v>956</v>
      </c>
      <c r="D2338" s="389" t="str">
        <f t="shared" si="917"/>
        <v/>
      </c>
      <c r="E2338" s="390"/>
      <c r="F2338" s="391"/>
      <c r="G2338" s="480" t="str">
        <f t="shared" si="918"/>
        <v/>
      </c>
      <c r="H2338" s="481"/>
      <c r="I2338" s="481"/>
      <c r="J2338" s="481"/>
      <c r="K2338" s="481"/>
      <c r="L2338" s="482"/>
      <c r="M2338" s="27"/>
      <c r="N2338" s="27"/>
      <c r="O2338" s="27"/>
      <c r="P2338" s="27"/>
      <c r="Q2338" s="27"/>
      <c r="R2338" s="27"/>
      <c r="S2338" s="27"/>
      <c r="T2338" s="27"/>
      <c r="U2338" s="27"/>
      <c r="V2338" s="27"/>
      <c r="W2338" s="27"/>
      <c r="X2338" s="27"/>
      <c r="Y2338" s="27"/>
      <c r="Z2338" s="27"/>
      <c r="AA2338" s="27"/>
      <c r="AB2338" s="27"/>
      <c r="AC2338" s="27"/>
      <c r="AD2338" s="27"/>
      <c r="AI2338">
        <f t="shared" si="914"/>
        <v>0</v>
      </c>
      <c r="AJ2338">
        <f t="shared" si="915"/>
        <v>0</v>
      </c>
      <c r="AK2338">
        <f t="shared" si="916"/>
        <v>0</v>
      </c>
      <c r="AL2338">
        <f t="shared" ref="AL2338:AL2401" si="919">COUNTIF(Q2338:R2338,"NS")</f>
        <v>0</v>
      </c>
      <c r="AM2338">
        <f t="shared" ref="AM2338:AM2401" si="920">SUM(Q2338:R2338)</f>
        <v>0</v>
      </c>
      <c r="AN2338">
        <f t="shared" ref="AN2338:AN2401" si="921">IF(COUNTIF(P2338:R2338,"NA")=3,0,IF(COUNTA(P2338:R2338)=0,0,IF(OR(AND(P2338=0,AL2338&gt;0),AND(P2338="ns",AM2338&gt;0),AND(P2338="ns",AL2338=0,AM2338=0)),1,IF(OR(AND(P2338&gt;0,AL2338=2),AND(P2338="ns",AL2338=2),AND(P2338="ns",AM2338=0,AL2338&gt;0),P2338=AM2338),0,1))))</f>
        <v>0</v>
      </c>
      <c r="AO2338">
        <f t="shared" ref="AO2338:AO2401" si="922">COUNTIF(T2338:U2338,"NS")</f>
        <v>0</v>
      </c>
      <c r="AP2338">
        <f t="shared" ref="AP2338:AP2401" si="923">SUM(T2338:U2338)</f>
        <v>0</v>
      </c>
      <c r="AQ2338">
        <f t="shared" ref="AQ2338:AQ2401" si="924">IF(COUNTIF(S2338:U2338,"NA")=3,0,IF(COUNTA(S2338:U2338)=0,0,IF(OR(AND(S2338=0,AO2338&gt;0),AND(S2338="ns",AP2338&gt;0),AND(S2338="ns",AO2338=0,AP2338=0)),1,IF(OR(AND(S2338&gt;0,AO2338=2),AND(S2338="ns",AO2338=2),AND(S2338="ns",AP2338=0,AO2338&gt;0),S2338=AP2338),0,1))))</f>
        <v>0</v>
      </c>
      <c r="AR2338">
        <f t="shared" ref="AR2338:AR2401" si="925">COUNTIF(W2338:X2338,"NS")</f>
        <v>0</v>
      </c>
      <c r="AS2338">
        <f t="shared" ref="AS2338:AS2401" si="926">SUM(W2338:X2338)</f>
        <v>0</v>
      </c>
      <c r="AT2338">
        <f t="shared" ref="AT2338:AT2401" si="927">IF(COUNTIF(V2338:X2338,"NA")=3,0,IF(COUNTA(V2338:X2338)=0,0,IF(OR(AND(V2338=0,AR2338&gt;0),AND(V2338="ns",AS2338&gt;0),AND(V2338="ns",AR2338=0,AS2338=0)),1,IF(OR(AND(V2338&gt;0,AR2338=2),AND(V2338="ns",AR2338=2),AND(V2338="ns",AS2338=0,AR2338&gt;0),V2338=AS2338),0,1))))</f>
        <v>0</v>
      </c>
      <c r="AU2338">
        <f t="shared" ref="AU2338:AU2401" si="928">COUNTIF(Z2338:AA2338,"NS")</f>
        <v>0</v>
      </c>
      <c r="AV2338">
        <f t="shared" ref="AV2338:AV2401" si="929">SUM(Z2338:AA2338)</f>
        <v>0</v>
      </c>
      <c r="AW2338">
        <f t="shared" ref="AW2338:AW2401" si="930">IF(COUNTIF(Y2338:AA2338,"NA")=3,0,IF(COUNTA(Y2338:AA2338)=0,0,IF(OR(AND(Y2338=0,AU2338&gt;0),AND(Y2338="ns",AV2338&gt;0),AND(Y2338="ns",AU2338=0,AV2338=0)),1,IF(OR(AND(Y2338&gt;0,AU2338=2),AND(Y2338="ns",AU2338=2),AND(Y2338="ns",AV2338=0,AU2338&gt;0),Y2338=AV2338),0,1))))</f>
        <v>0</v>
      </c>
      <c r="AX2338">
        <f t="shared" ref="AX2338:AX2401" si="931">COUNTIF(AC2338:AD2338,"NS")</f>
        <v>0</v>
      </c>
      <c r="AY2338">
        <f t="shared" ref="AY2338:AY2401" si="932">SUM(AC2338:AD2338)</f>
        <v>0</v>
      </c>
      <c r="AZ2338">
        <f t="shared" ref="AZ2338:AZ2401" si="933">IF(COUNTIF(AB2338:AD2338,"NA")=3,0,IF(COUNTA(AB2338:AD2338)=0,0,IF(OR(AND(AB2338=0,AX2338&gt;0),AND(AB2338="ns",AY2338&gt;0),AND(AB2338="ns",AX2338=0,AY2338=0)),1,IF(OR(AND(AB2338&gt;0,AX2338=2),AND(AB2338="ns",AX2338=2),AND(AB2338="ns",AY2338=0,AX2338&gt;0),AB2338=AY2338),0,1))))</f>
        <v>0</v>
      </c>
    </row>
    <row r="2339" spans="1:52" ht="15" customHeight="1">
      <c r="A2339" s="245"/>
      <c r="B2339" s="9"/>
      <c r="C2339" s="270" t="s">
        <v>957</v>
      </c>
      <c r="D2339" s="389" t="str">
        <f t="shared" si="917"/>
        <v/>
      </c>
      <c r="E2339" s="390"/>
      <c r="F2339" s="391"/>
      <c r="G2339" s="480" t="str">
        <f t="shared" si="918"/>
        <v/>
      </c>
      <c r="H2339" s="481"/>
      <c r="I2339" s="481"/>
      <c r="J2339" s="481"/>
      <c r="K2339" s="481"/>
      <c r="L2339" s="482"/>
      <c r="M2339" s="27"/>
      <c r="N2339" s="27"/>
      <c r="O2339" s="27"/>
      <c r="P2339" s="27"/>
      <c r="Q2339" s="27"/>
      <c r="R2339" s="27"/>
      <c r="S2339" s="27"/>
      <c r="T2339" s="27"/>
      <c r="U2339" s="27"/>
      <c r="V2339" s="27"/>
      <c r="W2339" s="27"/>
      <c r="X2339" s="27"/>
      <c r="Y2339" s="27"/>
      <c r="Z2339" s="27"/>
      <c r="AA2339" s="27"/>
      <c r="AB2339" s="27"/>
      <c r="AC2339" s="27"/>
      <c r="AD2339" s="27"/>
      <c r="AI2339">
        <f t="shared" ref="AI2339:AI2402" si="934">COUNTIF(N2339:O2339,"NS")</f>
        <v>0</v>
      </c>
      <c r="AJ2339">
        <f t="shared" ref="AJ2339:AJ2402" si="935">SUM(N2339:O2339)</f>
        <v>0</v>
      </c>
      <c r="AK2339">
        <f t="shared" ref="AK2339:AK2402" si="936">IF(COUNTIF(M2339:O2339,"NA")=3,0,IF(COUNTA(M2339:O2339)=0,0,IF(OR(AND(M2339=0,AI2339&gt;0),AND(M2339="ns",AJ2339&gt;0),AND(M2339="ns",AI2339=0,AJ2339=0)),1,IF(OR(AND(M2339&gt;0,AI2339=2),AND(M2339="ns",AI2339=2),AND(M2339="ns",AJ2339=0,AI2339&gt;0),M2339=AJ2339),0,1))))</f>
        <v>0</v>
      </c>
      <c r="AL2339">
        <f t="shared" si="919"/>
        <v>0</v>
      </c>
      <c r="AM2339">
        <f t="shared" si="920"/>
        <v>0</v>
      </c>
      <c r="AN2339">
        <f t="shared" si="921"/>
        <v>0</v>
      </c>
      <c r="AO2339">
        <f t="shared" si="922"/>
        <v>0</v>
      </c>
      <c r="AP2339">
        <f t="shared" si="923"/>
        <v>0</v>
      </c>
      <c r="AQ2339">
        <f t="shared" si="924"/>
        <v>0</v>
      </c>
      <c r="AR2339">
        <f t="shared" si="925"/>
        <v>0</v>
      </c>
      <c r="AS2339">
        <f t="shared" si="926"/>
        <v>0</v>
      </c>
      <c r="AT2339">
        <f t="shared" si="927"/>
        <v>0</v>
      </c>
      <c r="AU2339">
        <f t="shared" si="928"/>
        <v>0</v>
      </c>
      <c r="AV2339">
        <f t="shared" si="929"/>
        <v>0</v>
      </c>
      <c r="AW2339">
        <f t="shared" si="930"/>
        <v>0</v>
      </c>
      <c r="AX2339">
        <f t="shared" si="931"/>
        <v>0</v>
      </c>
      <c r="AY2339">
        <f t="shared" si="932"/>
        <v>0</v>
      </c>
      <c r="AZ2339">
        <f t="shared" si="933"/>
        <v>0</v>
      </c>
    </row>
    <row r="2340" spans="1:52" ht="15" customHeight="1">
      <c r="A2340" s="245"/>
      <c r="B2340" s="9"/>
      <c r="C2340" s="270" t="s">
        <v>958</v>
      </c>
      <c r="D2340" s="389" t="str">
        <f t="shared" ref="D2340:D2403" si="937">IF(D1178="","",D1178)</f>
        <v/>
      </c>
      <c r="E2340" s="390"/>
      <c r="F2340" s="391"/>
      <c r="G2340" s="480" t="str">
        <f t="shared" ref="G2340:G2403" si="938">IF(G1178="","",G1178)</f>
        <v/>
      </c>
      <c r="H2340" s="481"/>
      <c r="I2340" s="481"/>
      <c r="J2340" s="481"/>
      <c r="K2340" s="481"/>
      <c r="L2340" s="482"/>
      <c r="M2340" s="27"/>
      <c r="N2340" s="27"/>
      <c r="O2340" s="27"/>
      <c r="P2340" s="27"/>
      <c r="Q2340" s="27"/>
      <c r="R2340" s="27"/>
      <c r="S2340" s="27"/>
      <c r="T2340" s="27"/>
      <c r="U2340" s="27"/>
      <c r="V2340" s="27"/>
      <c r="W2340" s="27"/>
      <c r="X2340" s="27"/>
      <c r="Y2340" s="27"/>
      <c r="Z2340" s="27"/>
      <c r="AA2340" s="27"/>
      <c r="AB2340" s="27"/>
      <c r="AC2340" s="27"/>
      <c r="AD2340" s="27"/>
      <c r="AI2340">
        <f t="shared" si="934"/>
        <v>0</v>
      </c>
      <c r="AJ2340">
        <f t="shared" si="935"/>
        <v>0</v>
      </c>
      <c r="AK2340">
        <f t="shared" si="936"/>
        <v>0</v>
      </c>
      <c r="AL2340">
        <f t="shared" si="919"/>
        <v>0</v>
      </c>
      <c r="AM2340">
        <f t="shared" si="920"/>
        <v>0</v>
      </c>
      <c r="AN2340">
        <f t="shared" si="921"/>
        <v>0</v>
      </c>
      <c r="AO2340">
        <f t="shared" si="922"/>
        <v>0</v>
      </c>
      <c r="AP2340">
        <f t="shared" si="923"/>
        <v>0</v>
      </c>
      <c r="AQ2340">
        <f t="shared" si="924"/>
        <v>0</v>
      </c>
      <c r="AR2340">
        <f t="shared" si="925"/>
        <v>0</v>
      </c>
      <c r="AS2340">
        <f t="shared" si="926"/>
        <v>0</v>
      </c>
      <c r="AT2340">
        <f t="shared" si="927"/>
        <v>0</v>
      </c>
      <c r="AU2340">
        <f t="shared" si="928"/>
        <v>0</v>
      </c>
      <c r="AV2340">
        <f t="shared" si="929"/>
        <v>0</v>
      </c>
      <c r="AW2340">
        <f t="shared" si="930"/>
        <v>0</v>
      </c>
      <c r="AX2340">
        <f t="shared" si="931"/>
        <v>0</v>
      </c>
      <c r="AY2340">
        <f t="shared" si="932"/>
        <v>0</v>
      </c>
      <c r="AZ2340">
        <f t="shared" si="933"/>
        <v>0</v>
      </c>
    </row>
    <row r="2341" spans="1:52" ht="15" customHeight="1">
      <c r="A2341" s="245"/>
      <c r="B2341" s="9"/>
      <c r="C2341" s="270" t="s">
        <v>959</v>
      </c>
      <c r="D2341" s="389" t="str">
        <f t="shared" si="937"/>
        <v/>
      </c>
      <c r="E2341" s="390"/>
      <c r="F2341" s="391"/>
      <c r="G2341" s="480" t="str">
        <f t="shared" si="938"/>
        <v/>
      </c>
      <c r="H2341" s="481"/>
      <c r="I2341" s="481"/>
      <c r="J2341" s="481"/>
      <c r="K2341" s="481"/>
      <c r="L2341" s="482"/>
      <c r="M2341" s="27"/>
      <c r="N2341" s="27"/>
      <c r="O2341" s="27"/>
      <c r="P2341" s="27"/>
      <c r="Q2341" s="27"/>
      <c r="R2341" s="27"/>
      <c r="S2341" s="27"/>
      <c r="T2341" s="27"/>
      <c r="U2341" s="27"/>
      <c r="V2341" s="27"/>
      <c r="W2341" s="27"/>
      <c r="X2341" s="27"/>
      <c r="Y2341" s="27"/>
      <c r="Z2341" s="27"/>
      <c r="AA2341" s="27"/>
      <c r="AB2341" s="27"/>
      <c r="AC2341" s="27"/>
      <c r="AD2341" s="27"/>
      <c r="AI2341">
        <f t="shared" si="934"/>
        <v>0</v>
      </c>
      <c r="AJ2341">
        <f t="shared" si="935"/>
        <v>0</v>
      </c>
      <c r="AK2341">
        <f t="shared" si="936"/>
        <v>0</v>
      </c>
      <c r="AL2341">
        <f t="shared" si="919"/>
        <v>0</v>
      </c>
      <c r="AM2341">
        <f t="shared" si="920"/>
        <v>0</v>
      </c>
      <c r="AN2341">
        <f t="shared" si="921"/>
        <v>0</v>
      </c>
      <c r="AO2341">
        <f t="shared" si="922"/>
        <v>0</v>
      </c>
      <c r="AP2341">
        <f t="shared" si="923"/>
        <v>0</v>
      </c>
      <c r="AQ2341">
        <f t="shared" si="924"/>
        <v>0</v>
      </c>
      <c r="AR2341">
        <f t="shared" si="925"/>
        <v>0</v>
      </c>
      <c r="AS2341">
        <f t="shared" si="926"/>
        <v>0</v>
      </c>
      <c r="AT2341">
        <f t="shared" si="927"/>
        <v>0</v>
      </c>
      <c r="AU2341">
        <f t="shared" si="928"/>
        <v>0</v>
      </c>
      <c r="AV2341">
        <f t="shared" si="929"/>
        <v>0</v>
      </c>
      <c r="AW2341">
        <f t="shared" si="930"/>
        <v>0</v>
      </c>
      <c r="AX2341">
        <f t="shared" si="931"/>
        <v>0</v>
      </c>
      <c r="AY2341">
        <f t="shared" si="932"/>
        <v>0</v>
      </c>
      <c r="AZ2341">
        <f t="shared" si="933"/>
        <v>0</v>
      </c>
    </row>
    <row r="2342" spans="1:52" ht="15" customHeight="1">
      <c r="A2342" s="245"/>
      <c r="B2342" s="9"/>
      <c r="C2342" s="270" t="s">
        <v>960</v>
      </c>
      <c r="D2342" s="389" t="str">
        <f t="shared" si="937"/>
        <v/>
      </c>
      <c r="E2342" s="390"/>
      <c r="F2342" s="391"/>
      <c r="G2342" s="480" t="str">
        <f t="shared" si="938"/>
        <v/>
      </c>
      <c r="H2342" s="481"/>
      <c r="I2342" s="481"/>
      <c r="J2342" s="481"/>
      <c r="K2342" s="481"/>
      <c r="L2342" s="482"/>
      <c r="M2342" s="27"/>
      <c r="N2342" s="27"/>
      <c r="O2342" s="27"/>
      <c r="P2342" s="27"/>
      <c r="Q2342" s="27"/>
      <c r="R2342" s="27"/>
      <c r="S2342" s="27"/>
      <c r="T2342" s="27"/>
      <c r="U2342" s="27"/>
      <c r="V2342" s="27"/>
      <c r="W2342" s="27"/>
      <c r="X2342" s="27"/>
      <c r="Y2342" s="27"/>
      <c r="Z2342" s="27"/>
      <c r="AA2342" s="27"/>
      <c r="AB2342" s="27"/>
      <c r="AC2342" s="27"/>
      <c r="AD2342" s="27"/>
      <c r="AI2342">
        <f t="shared" si="934"/>
        <v>0</v>
      </c>
      <c r="AJ2342">
        <f t="shared" si="935"/>
        <v>0</v>
      </c>
      <c r="AK2342">
        <f t="shared" si="936"/>
        <v>0</v>
      </c>
      <c r="AL2342">
        <f t="shared" si="919"/>
        <v>0</v>
      </c>
      <c r="AM2342">
        <f t="shared" si="920"/>
        <v>0</v>
      </c>
      <c r="AN2342">
        <f t="shared" si="921"/>
        <v>0</v>
      </c>
      <c r="AO2342">
        <f t="shared" si="922"/>
        <v>0</v>
      </c>
      <c r="AP2342">
        <f t="shared" si="923"/>
        <v>0</v>
      </c>
      <c r="AQ2342">
        <f t="shared" si="924"/>
        <v>0</v>
      </c>
      <c r="AR2342">
        <f t="shared" si="925"/>
        <v>0</v>
      </c>
      <c r="AS2342">
        <f t="shared" si="926"/>
        <v>0</v>
      </c>
      <c r="AT2342">
        <f t="shared" si="927"/>
        <v>0</v>
      </c>
      <c r="AU2342">
        <f t="shared" si="928"/>
        <v>0</v>
      </c>
      <c r="AV2342">
        <f t="shared" si="929"/>
        <v>0</v>
      </c>
      <c r="AW2342">
        <f t="shared" si="930"/>
        <v>0</v>
      </c>
      <c r="AX2342">
        <f t="shared" si="931"/>
        <v>0</v>
      </c>
      <c r="AY2342">
        <f t="shared" si="932"/>
        <v>0</v>
      </c>
      <c r="AZ2342">
        <f t="shared" si="933"/>
        <v>0</v>
      </c>
    </row>
    <row r="2343" spans="1:52" ht="15" customHeight="1">
      <c r="A2343" s="245"/>
      <c r="B2343" s="9"/>
      <c r="C2343" s="270" t="s">
        <v>961</v>
      </c>
      <c r="D2343" s="389" t="str">
        <f t="shared" si="937"/>
        <v/>
      </c>
      <c r="E2343" s="390"/>
      <c r="F2343" s="391"/>
      <c r="G2343" s="480" t="str">
        <f t="shared" si="938"/>
        <v/>
      </c>
      <c r="H2343" s="481"/>
      <c r="I2343" s="481"/>
      <c r="J2343" s="481"/>
      <c r="K2343" s="481"/>
      <c r="L2343" s="482"/>
      <c r="M2343" s="27"/>
      <c r="N2343" s="27"/>
      <c r="O2343" s="27"/>
      <c r="P2343" s="27"/>
      <c r="Q2343" s="27"/>
      <c r="R2343" s="27"/>
      <c r="S2343" s="27"/>
      <c r="T2343" s="27"/>
      <c r="U2343" s="27"/>
      <c r="V2343" s="27"/>
      <c r="W2343" s="27"/>
      <c r="X2343" s="27"/>
      <c r="Y2343" s="27"/>
      <c r="Z2343" s="27"/>
      <c r="AA2343" s="27"/>
      <c r="AB2343" s="27"/>
      <c r="AC2343" s="27"/>
      <c r="AD2343" s="27"/>
      <c r="AI2343">
        <f t="shared" si="934"/>
        <v>0</v>
      </c>
      <c r="AJ2343">
        <f t="shared" si="935"/>
        <v>0</v>
      </c>
      <c r="AK2343">
        <f t="shared" si="936"/>
        <v>0</v>
      </c>
      <c r="AL2343">
        <f t="shared" si="919"/>
        <v>0</v>
      </c>
      <c r="AM2343">
        <f t="shared" si="920"/>
        <v>0</v>
      </c>
      <c r="AN2343">
        <f t="shared" si="921"/>
        <v>0</v>
      </c>
      <c r="AO2343">
        <f t="shared" si="922"/>
        <v>0</v>
      </c>
      <c r="AP2343">
        <f t="shared" si="923"/>
        <v>0</v>
      </c>
      <c r="AQ2343">
        <f t="shared" si="924"/>
        <v>0</v>
      </c>
      <c r="AR2343">
        <f t="shared" si="925"/>
        <v>0</v>
      </c>
      <c r="AS2343">
        <f t="shared" si="926"/>
        <v>0</v>
      </c>
      <c r="AT2343">
        <f t="shared" si="927"/>
        <v>0</v>
      </c>
      <c r="AU2343">
        <f t="shared" si="928"/>
        <v>0</v>
      </c>
      <c r="AV2343">
        <f t="shared" si="929"/>
        <v>0</v>
      </c>
      <c r="AW2343">
        <f t="shared" si="930"/>
        <v>0</v>
      </c>
      <c r="AX2343">
        <f t="shared" si="931"/>
        <v>0</v>
      </c>
      <c r="AY2343">
        <f t="shared" si="932"/>
        <v>0</v>
      </c>
      <c r="AZ2343">
        <f t="shared" si="933"/>
        <v>0</v>
      </c>
    </row>
    <row r="2344" spans="1:52" ht="15" customHeight="1">
      <c r="A2344" s="245"/>
      <c r="B2344" s="9"/>
      <c r="C2344" s="270" t="s">
        <v>962</v>
      </c>
      <c r="D2344" s="389" t="str">
        <f t="shared" si="937"/>
        <v/>
      </c>
      <c r="E2344" s="390"/>
      <c r="F2344" s="391"/>
      <c r="G2344" s="480" t="str">
        <f t="shared" si="938"/>
        <v/>
      </c>
      <c r="H2344" s="481"/>
      <c r="I2344" s="481"/>
      <c r="J2344" s="481"/>
      <c r="K2344" s="481"/>
      <c r="L2344" s="482"/>
      <c r="M2344" s="27"/>
      <c r="N2344" s="27"/>
      <c r="O2344" s="27"/>
      <c r="P2344" s="27"/>
      <c r="Q2344" s="27"/>
      <c r="R2344" s="27"/>
      <c r="S2344" s="27"/>
      <c r="T2344" s="27"/>
      <c r="U2344" s="27"/>
      <c r="V2344" s="27"/>
      <c r="W2344" s="27"/>
      <c r="X2344" s="27"/>
      <c r="Y2344" s="27"/>
      <c r="Z2344" s="27"/>
      <c r="AA2344" s="27"/>
      <c r="AB2344" s="27"/>
      <c r="AC2344" s="27"/>
      <c r="AD2344" s="27"/>
      <c r="AI2344">
        <f t="shared" si="934"/>
        <v>0</v>
      </c>
      <c r="AJ2344">
        <f t="shared" si="935"/>
        <v>0</v>
      </c>
      <c r="AK2344">
        <f t="shared" si="936"/>
        <v>0</v>
      </c>
      <c r="AL2344">
        <f t="shared" si="919"/>
        <v>0</v>
      </c>
      <c r="AM2344">
        <f t="shared" si="920"/>
        <v>0</v>
      </c>
      <c r="AN2344">
        <f t="shared" si="921"/>
        <v>0</v>
      </c>
      <c r="AO2344">
        <f t="shared" si="922"/>
        <v>0</v>
      </c>
      <c r="AP2344">
        <f t="shared" si="923"/>
        <v>0</v>
      </c>
      <c r="AQ2344">
        <f t="shared" si="924"/>
        <v>0</v>
      </c>
      <c r="AR2344">
        <f t="shared" si="925"/>
        <v>0</v>
      </c>
      <c r="AS2344">
        <f t="shared" si="926"/>
        <v>0</v>
      </c>
      <c r="AT2344">
        <f t="shared" si="927"/>
        <v>0</v>
      </c>
      <c r="AU2344">
        <f t="shared" si="928"/>
        <v>0</v>
      </c>
      <c r="AV2344">
        <f t="shared" si="929"/>
        <v>0</v>
      </c>
      <c r="AW2344">
        <f t="shared" si="930"/>
        <v>0</v>
      </c>
      <c r="AX2344">
        <f t="shared" si="931"/>
        <v>0</v>
      </c>
      <c r="AY2344">
        <f t="shared" si="932"/>
        <v>0</v>
      </c>
      <c r="AZ2344">
        <f t="shared" si="933"/>
        <v>0</v>
      </c>
    </row>
    <row r="2345" spans="1:52" ht="15" customHeight="1">
      <c r="A2345" s="245"/>
      <c r="B2345" s="9"/>
      <c r="C2345" s="270" t="s">
        <v>963</v>
      </c>
      <c r="D2345" s="389" t="str">
        <f t="shared" si="937"/>
        <v/>
      </c>
      <c r="E2345" s="390"/>
      <c r="F2345" s="391"/>
      <c r="G2345" s="480" t="str">
        <f t="shared" si="938"/>
        <v/>
      </c>
      <c r="H2345" s="481"/>
      <c r="I2345" s="481"/>
      <c r="J2345" s="481"/>
      <c r="K2345" s="481"/>
      <c r="L2345" s="482"/>
      <c r="M2345" s="27"/>
      <c r="N2345" s="27"/>
      <c r="O2345" s="27"/>
      <c r="P2345" s="27"/>
      <c r="Q2345" s="27"/>
      <c r="R2345" s="27"/>
      <c r="S2345" s="27"/>
      <c r="T2345" s="27"/>
      <c r="U2345" s="27"/>
      <c r="V2345" s="27"/>
      <c r="W2345" s="27"/>
      <c r="X2345" s="27"/>
      <c r="Y2345" s="27"/>
      <c r="Z2345" s="27"/>
      <c r="AA2345" s="27"/>
      <c r="AB2345" s="27"/>
      <c r="AC2345" s="27"/>
      <c r="AD2345" s="27"/>
      <c r="AI2345">
        <f t="shared" si="934"/>
        <v>0</v>
      </c>
      <c r="AJ2345">
        <f t="shared" si="935"/>
        <v>0</v>
      </c>
      <c r="AK2345">
        <f t="shared" si="936"/>
        <v>0</v>
      </c>
      <c r="AL2345">
        <f t="shared" si="919"/>
        <v>0</v>
      </c>
      <c r="AM2345">
        <f t="shared" si="920"/>
        <v>0</v>
      </c>
      <c r="AN2345">
        <f t="shared" si="921"/>
        <v>0</v>
      </c>
      <c r="AO2345">
        <f t="shared" si="922"/>
        <v>0</v>
      </c>
      <c r="AP2345">
        <f t="shared" si="923"/>
        <v>0</v>
      </c>
      <c r="AQ2345">
        <f t="shared" si="924"/>
        <v>0</v>
      </c>
      <c r="AR2345">
        <f t="shared" si="925"/>
        <v>0</v>
      </c>
      <c r="AS2345">
        <f t="shared" si="926"/>
        <v>0</v>
      </c>
      <c r="AT2345">
        <f t="shared" si="927"/>
        <v>0</v>
      </c>
      <c r="AU2345">
        <f t="shared" si="928"/>
        <v>0</v>
      </c>
      <c r="AV2345">
        <f t="shared" si="929"/>
        <v>0</v>
      </c>
      <c r="AW2345">
        <f t="shared" si="930"/>
        <v>0</v>
      </c>
      <c r="AX2345">
        <f t="shared" si="931"/>
        <v>0</v>
      </c>
      <c r="AY2345">
        <f t="shared" si="932"/>
        <v>0</v>
      </c>
      <c r="AZ2345">
        <f t="shared" si="933"/>
        <v>0</v>
      </c>
    </row>
    <row r="2346" spans="1:52" ht="15" customHeight="1">
      <c r="A2346" s="245"/>
      <c r="B2346" s="9"/>
      <c r="C2346" s="270" t="s">
        <v>964</v>
      </c>
      <c r="D2346" s="389" t="str">
        <f t="shared" si="937"/>
        <v/>
      </c>
      <c r="E2346" s="390"/>
      <c r="F2346" s="391"/>
      <c r="G2346" s="480" t="str">
        <f t="shared" si="938"/>
        <v/>
      </c>
      <c r="H2346" s="481"/>
      <c r="I2346" s="481"/>
      <c r="J2346" s="481"/>
      <c r="K2346" s="481"/>
      <c r="L2346" s="482"/>
      <c r="M2346" s="27"/>
      <c r="N2346" s="27"/>
      <c r="O2346" s="27"/>
      <c r="P2346" s="27"/>
      <c r="Q2346" s="27"/>
      <c r="R2346" s="27"/>
      <c r="S2346" s="27"/>
      <c r="T2346" s="27"/>
      <c r="U2346" s="27"/>
      <c r="V2346" s="27"/>
      <c r="W2346" s="27"/>
      <c r="X2346" s="27"/>
      <c r="Y2346" s="27"/>
      <c r="Z2346" s="27"/>
      <c r="AA2346" s="27"/>
      <c r="AB2346" s="27"/>
      <c r="AC2346" s="27"/>
      <c r="AD2346" s="27"/>
      <c r="AI2346">
        <f t="shared" si="934"/>
        <v>0</v>
      </c>
      <c r="AJ2346">
        <f t="shared" si="935"/>
        <v>0</v>
      </c>
      <c r="AK2346">
        <f t="shared" si="936"/>
        <v>0</v>
      </c>
      <c r="AL2346">
        <f t="shared" si="919"/>
        <v>0</v>
      </c>
      <c r="AM2346">
        <f t="shared" si="920"/>
        <v>0</v>
      </c>
      <c r="AN2346">
        <f t="shared" si="921"/>
        <v>0</v>
      </c>
      <c r="AO2346">
        <f t="shared" si="922"/>
        <v>0</v>
      </c>
      <c r="AP2346">
        <f t="shared" si="923"/>
        <v>0</v>
      </c>
      <c r="AQ2346">
        <f t="shared" si="924"/>
        <v>0</v>
      </c>
      <c r="AR2346">
        <f t="shared" si="925"/>
        <v>0</v>
      </c>
      <c r="AS2346">
        <f t="shared" si="926"/>
        <v>0</v>
      </c>
      <c r="AT2346">
        <f t="shared" si="927"/>
        <v>0</v>
      </c>
      <c r="AU2346">
        <f t="shared" si="928"/>
        <v>0</v>
      </c>
      <c r="AV2346">
        <f t="shared" si="929"/>
        <v>0</v>
      </c>
      <c r="AW2346">
        <f t="shared" si="930"/>
        <v>0</v>
      </c>
      <c r="AX2346">
        <f t="shared" si="931"/>
        <v>0</v>
      </c>
      <c r="AY2346">
        <f t="shared" si="932"/>
        <v>0</v>
      </c>
      <c r="AZ2346">
        <f t="shared" si="933"/>
        <v>0</v>
      </c>
    </row>
    <row r="2347" spans="1:52" ht="15" customHeight="1">
      <c r="A2347" s="245"/>
      <c r="B2347" s="9"/>
      <c r="C2347" s="270" t="s">
        <v>965</v>
      </c>
      <c r="D2347" s="389" t="str">
        <f t="shared" si="937"/>
        <v/>
      </c>
      <c r="E2347" s="390"/>
      <c r="F2347" s="391"/>
      <c r="G2347" s="480" t="str">
        <f t="shared" si="938"/>
        <v/>
      </c>
      <c r="H2347" s="481"/>
      <c r="I2347" s="481"/>
      <c r="J2347" s="481"/>
      <c r="K2347" s="481"/>
      <c r="L2347" s="482"/>
      <c r="M2347" s="27"/>
      <c r="N2347" s="27"/>
      <c r="O2347" s="27"/>
      <c r="P2347" s="27"/>
      <c r="Q2347" s="27"/>
      <c r="R2347" s="27"/>
      <c r="S2347" s="27"/>
      <c r="T2347" s="27"/>
      <c r="U2347" s="27"/>
      <c r="V2347" s="27"/>
      <c r="W2347" s="27"/>
      <c r="X2347" s="27"/>
      <c r="Y2347" s="27"/>
      <c r="Z2347" s="27"/>
      <c r="AA2347" s="27"/>
      <c r="AB2347" s="27"/>
      <c r="AC2347" s="27"/>
      <c r="AD2347" s="27"/>
      <c r="AI2347">
        <f t="shared" si="934"/>
        <v>0</v>
      </c>
      <c r="AJ2347">
        <f t="shared" si="935"/>
        <v>0</v>
      </c>
      <c r="AK2347">
        <f t="shared" si="936"/>
        <v>0</v>
      </c>
      <c r="AL2347">
        <f t="shared" si="919"/>
        <v>0</v>
      </c>
      <c r="AM2347">
        <f t="shared" si="920"/>
        <v>0</v>
      </c>
      <c r="AN2347">
        <f t="shared" si="921"/>
        <v>0</v>
      </c>
      <c r="AO2347">
        <f t="shared" si="922"/>
        <v>0</v>
      </c>
      <c r="AP2347">
        <f t="shared" si="923"/>
        <v>0</v>
      </c>
      <c r="AQ2347">
        <f t="shared" si="924"/>
        <v>0</v>
      </c>
      <c r="AR2347">
        <f t="shared" si="925"/>
        <v>0</v>
      </c>
      <c r="AS2347">
        <f t="shared" si="926"/>
        <v>0</v>
      </c>
      <c r="AT2347">
        <f t="shared" si="927"/>
        <v>0</v>
      </c>
      <c r="AU2347">
        <f t="shared" si="928"/>
        <v>0</v>
      </c>
      <c r="AV2347">
        <f t="shared" si="929"/>
        <v>0</v>
      </c>
      <c r="AW2347">
        <f t="shared" si="930"/>
        <v>0</v>
      </c>
      <c r="AX2347">
        <f t="shared" si="931"/>
        <v>0</v>
      </c>
      <c r="AY2347">
        <f t="shared" si="932"/>
        <v>0</v>
      </c>
      <c r="AZ2347">
        <f t="shared" si="933"/>
        <v>0</v>
      </c>
    </row>
    <row r="2348" spans="1:52" ht="15" customHeight="1">
      <c r="A2348" s="245"/>
      <c r="B2348" s="9"/>
      <c r="C2348" s="270" t="s">
        <v>966</v>
      </c>
      <c r="D2348" s="389" t="str">
        <f t="shared" si="937"/>
        <v/>
      </c>
      <c r="E2348" s="390"/>
      <c r="F2348" s="391"/>
      <c r="G2348" s="480" t="str">
        <f t="shared" si="938"/>
        <v/>
      </c>
      <c r="H2348" s="481"/>
      <c r="I2348" s="481"/>
      <c r="J2348" s="481"/>
      <c r="K2348" s="481"/>
      <c r="L2348" s="482"/>
      <c r="M2348" s="27"/>
      <c r="N2348" s="27"/>
      <c r="O2348" s="27"/>
      <c r="P2348" s="27"/>
      <c r="Q2348" s="27"/>
      <c r="R2348" s="27"/>
      <c r="S2348" s="27"/>
      <c r="T2348" s="27"/>
      <c r="U2348" s="27"/>
      <c r="V2348" s="27"/>
      <c r="W2348" s="27"/>
      <c r="X2348" s="27"/>
      <c r="Y2348" s="27"/>
      <c r="Z2348" s="27"/>
      <c r="AA2348" s="27"/>
      <c r="AB2348" s="27"/>
      <c r="AC2348" s="27"/>
      <c r="AD2348" s="27"/>
      <c r="AI2348">
        <f t="shared" si="934"/>
        <v>0</v>
      </c>
      <c r="AJ2348">
        <f t="shared" si="935"/>
        <v>0</v>
      </c>
      <c r="AK2348">
        <f t="shared" si="936"/>
        <v>0</v>
      </c>
      <c r="AL2348">
        <f t="shared" si="919"/>
        <v>0</v>
      </c>
      <c r="AM2348">
        <f t="shared" si="920"/>
        <v>0</v>
      </c>
      <c r="AN2348">
        <f t="shared" si="921"/>
        <v>0</v>
      </c>
      <c r="AO2348">
        <f t="shared" si="922"/>
        <v>0</v>
      </c>
      <c r="AP2348">
        <f t="shared" si="923"/>
        <v>0</v>
      </c>
      <c r="AQ2348">
        <f t="shared" si="924"/>
        <v>0</v>
      </c>
      <c r="AR2348">
        <f t="shared" si="925"/>
        <v>0</v>
      </c>
      <c r="AS2348">
        <f t="shared" si="926"/>
        <v>0</v>
      </c>
      <c r="AT2348">
        <f t="shared" si="927"/>
        <v>0</v>
      </c>
      <c r="AU2348">
        <f t="shared" si="928"/>
        <v>0</v>
      </c>
      <c r="AV2348">
        <f t="shared" si="929"/>
        <v>0</v>
      </c>
      <c r="AW2348">
        <f t="shared" si="930"/>
        <v>0</v>
      </c>
      <c r="AX2348">
        <f t="shared" si="931"/>
        <v>0</v>
      </c>
      <c r="AY2348">
        <f t="shared" si="932"/>
        <v>0</v>
      </c>
      <c r="AZ2348">
        <f t="shared" si="933"/>
        <v>0</v>
      </c>
    </row>
    <row r="2349" spans="1:52" ht="15" customHeight="1">
      <c r="A2349" s="245"/>
      <c r="B2349" s="9"/>
      <c r="C2349" s="270" t="s">
        <v>967</v>
      </c>
      <c r="D2349" s="389" t="str">
        <f t="shared" si="937"/>
        <v/>
      </c>
      <c r="E2349" s="390"/>
      <c r="F2349" s="391"/>
      <c r="G2349" s="480" t="str">
        <f t="shared" si="938"/>
        <v/>
      </c>
      <c r="H2349" s="481"/>
      <c r="I2349" s="481"/>
      <c r="J2349" s="481"/>
      <c r="K2349" s="481"/>
      <c r="L2349" s="482"/>
      <c r="M2349" s="27"/>
      <c r="N2349" s="27"/>
      <c r="O2349" s="27"/>
      <c r="P2349" s="27"/>
      <c r="Q2349" s="27"/>
      <c r="R2349" s="27"/>
      <c r="S2349" s="27"/>
      <c r="T2349" s="27"/>
      <c r="U2349" s="27"/>
      <c r="V2349" s="27"/>
      <c r="W2349" s="27"/>
      <c r="X2349" s="27"/>
      <c r="Y2349" s="27"/>
      <c r="Z2349" s="27"/>
      <c r="AA2349" s="27"/>
      <c r="AB2349" s="27"/>
      <c r="AC2349" s="27"/>
      <c r="AD2349" s="27"/>
      <c r="AI2349">
        <f t="shared" si="934"/>
        <v>0</v>
      </c>
      <c r="AJ2349">
        <f t="shared" si="935"/>
        <v>0</v>
      </c>
      <c r="AK2349">
        <f t="shared" si="936"/>
        <v>0</v>
      </c>
      <c r="AL2349">
        <f t="shared" si="919"/>
        <v>0</v>
      </c>
      <c r="AM2349">
        <f t="shared" si="920"/>
        <v>0</v>
      </c>
      <c r="AN2349">
        <f t="shared" si="921"/>
        <v>0</v>
      </c>
      <c r="AO2349">
        <f t="shared" si="922"/>
        <v>0</v>
      </c>
      <c r="AP2349">
        <f t="shared" si="923"/>
        <v>0</v>
      </c>
      <c r="AQ2349">
        <f t="shared" si="924"/>
        <v>0</v>
      </c>
      <c r="AR2349">
        <f t="shared" si="925"/>
        <v>0</v>
      </c>
      <c r="AS2349">
        <f t="shared" si="926"/>
        <v>0</v>
      </c>
      <c r="AT2349">
        <f t="shared" si="927"/>
        <v>0</v>
      </c>
      <c r="AU2349">
        <f t="shared" si="928"/>
        <v>0</v>
      </c>
      <c r="AV2349">
        <f t="shared" si="929"/>
        <v>0</v>
      </c>
      <c r="AW2349">
        <f t="shared" si="930"/>
        <v>0</v>
      </c>
      <c r="AX2349">
        <f t="shared" si="931"/>
        <v>0</v>
      </c>
      <c r="AY2349">
        <f t="shared" si="932"/>
        <v>0</v>
      </c>
      <c r="AZ2349">
        <f t="shared" si="933"/>
        <v>0</v>
      </c>
    </row>
    <row r="2350" spans="1:52" ht="15" customHeight="1">
      <c r="A2350" s="245"/>
      <c r="B2350" s="9"/>
      <c r="C2350" s="270" t="s">
        <v>968</v>
      </c>
      <c r="D2350" s="389" t="str">
        <f t="shared" si="937"/>
        <v/>
      </c>
      <c r="E2350" s="390"/>
      <c r="F2350" s="391"/>
      <c r="G2350" s="480" t="str">
        <f t="shared" si="938"/>
        <v/>
      </c>
      <c r="H2350" s="481"/>
      <c r="I2350" s="481"/>
      <c r="J2350" s="481"/>
      <c r="K2350" s="481"/>
      <c r="L2350" s="482"/>
      <c r="M2350" s="27"/>
      <c r="N2350" s="27"/>
      <c r="O2350" s="27"/>
      <c r="P2350" s="27"/>
      <c r="Q2350" s="27"/>
      <c r="R2350" s="27"/>
      <c r="S2350" s="27"/>
      <c r="T2350" s="27"/>
      <c r="U2350" s="27"/>
      <c r="V2350" s="27"/>
      <c r="W2350" s="27"/>
      <c r="X2350" s="27"/>
      <c r="Y2350" s="27"/>
      <c r="Z2350" s="27"/>
      <c r="AA2350" s="27"/>
      <c r="AB2350" s="27"/>
      <c r="AC2350" s="27"/>
      <c r="AD2350" s="27"/>
      <c r="AI2350">
        <f t="shared" si="934"/>
        <v>0</v>
      </c>
      <c r="AJ2350">
        <f t="shared" si="935"/>
        <v>0</v>
      </c>
      <c r="AK2350">
        <f t="shared" si="936"/>
        <v>0</v>
      </c>
      <c r="AL2350">
        <f t="shared" si="919"/>
        <v>0</v>
      </c>
      <c r="AM2350">
        <f t="shared" si="920"/>
        <v>0</v>
      </c>
      <c r="AN2350">
        <f t="shared" si="921"/>
        <v>0</v>
      </c>
      <c r="AO2350">
        <f t="shared" si="922"/>
        <v>0</v>
      </c>
      <c r="AP2350">
        <f t="shared" si="923"/>
        <v>0</v>
      </c>
      <c r="AQ2350">
        <f t="shared" si="924"/>
        <v>0</v>
      </c>
      <c r="AR2350">
        <f t="shared" si="925"/>
        <v>0</v>
      </c>
      <c r="AS2350">
        <f t="shared" si="926"/>
        <v>0</v>
      </c>
      <c r="AT2350">
        <f t="shared" si="927"/>
        <v>0</v>
      </c>
      <c r="AU2350">
        <f t="shared" si="928"/>
        <v>0</v>
      </c>
      <c r="AV2350">
        <f t="shared" si="929"/>
        <v>0</v>
      </c>
      <c r="AW2350">
        <f t="shared" si="930"/>
        <v>0</v>
      </c>
      <c r="AX2350">
        <f t="shared" si="931"/>
        <v>0</v>
      </c>
      <c r="AY2350">
        <f t="shared" si="932"/>
        <v>0</v>
      </c>
      <c r="AZ2350">
        <f t="shared" si="933"/>
        <v>0</v>
      </c>
    </row>
    <row r="2351" spans="1:52" ht="15" customHeight="1">
      <c r="A2351" s="245"/>
      <c r="B2351" s="9"/>
      <c r="C2351" s="270" t="s">
        <v>969</v>
      </c>
      <c r="D2351" s="389" t="str">
        <f t="shared" si="937"/>
        <v/>
      </c>
      <c r="E2351" s="390"/>
      <c r="F2351" s="391"/>
      <c r="G2351" s="480" t="str">
        <f t="shared" si="938"/>
        <v/>
      </c>
      <c r="H2351" s="481"/>
      <c r="I2351" s="481"/>
      <c r="J2351" s="481"/>
      <c r="K2351" s="481"/>
      <c r="L2351" s="482"/>
      <c r="M2351" s="27"/>
      <c r="N2351" s="27"/>
      <c r="O2351" s="27"/>
      <c r="P2351" s="27"/>
      <c r="Q2351" s="27"/>
      <c r="R2351" s="27"/>
      <c r="S2351" s="27"/>
      <c r="T2351" s="27"/>
      <c r="U2351" s="27"/>
      <c r="V2351" s="27"/>
      <c r="W2351" s="27"/>
      <c r="X2351" s="27"/>
      <c r="Y2351" s="27"/>
      <c r="Z2351" s="27"/>
      <c r="AA2351" s="27"/>
      <c r="AB2351" s="27"/>
      <c r="AC2351" s="27"/>
      <c r="AD2351" s="27"/>
      <c r="AI2351">
        <f t="shared" si="934"/>
        <v>0</v>
      </c>
      <c r="AJ2351">
        <f t="shared" si="935"/>
        <v>0</v>
      </c>
      <c r="AK2351">
        <f t="shared" si="936"/>
        <v>0</v>
      </c>
      <c r="AL2351">
        <f t="shared" si="919"/>
        <v>0</v>
      </c>
      <c r="AM2351">
        <f t="shared" si="920"/>
        <v>0</v>
      </c>
      <c r="AN2351">
        <f t="shared" si="921"/>
        <v>0</v>
      </c>
      <c r="AO2351">
        <f t="shared" si="922"/>
        <v>0</v>
      </c>
      <c r="AP2351">
        <f t="shared" si="923"/>
        <v>0</v>
      </c>
      <c r="AQ2351">
        <f t="shared" si="924"/>
        <v>0</v>
      </c>
      <c r="AR2351">
        <f t="shared" si="925"/>
        <v>0</v>
      </c>
      <c r="AS2351">
        <f t="shared" si="926"/>
        <v>0</v>
      </c>
      <c r="AT2351">
        <f t="shared" si="927"/>
        <v>0</v>
      </c>
      <c r="AU2351">
        <f t="shared" si="928"/>
        <v>0</v>
      </c>
      <c r="AV2351">
        <f t="shared" si="929"/>
        <v>0</v>
      </c>
      <c r="AW2351">
        <f t="shared" si="930"/>
        <v>0</v>
      </c>
      <c r="AX2351">
        <f t="shared" si="931"/>
        <v>0</v>
      </c>
      <c r="AY2351">
        <f t="shared" si="932"/>
        <v>0</v>
      </c>
      <c r="AZ2351">
        <f t="shared" si="933"/>
        <v>0</v>
      </c>
    </row>
    <row r="2352" spans="1:52" ht="15" customHeight="1">
      <c r="A2352" s="245"/>
      <c r="B2352" s="9"/>
      <c r="C2352" s="270" t="s">
        <v>970</v>
      </c>
      <c r="D2352" s="389" t="str">
        <f t="shared" si="937"/>
        <v/>
      </c>
      <c r="E2352" s="390"/>
      <c r="F2352" s="391"/>
      <c r="G2352" s="480" t="str">
        <f t="shared" si="938"/>
        <v/>
      </c>
      <c r="H2352" s="481"/>
      <c r="I2352" s="481"/>
      <c r="J2352" s="481"/>
      <c r="K2352" s="481"/>
      <c r="L2352" s="482"/>
      <c r="M2352" s="27"/>
      <c r="N2352" s="27"/>
      <c r="O2352" s="27"/>
      <c r="P2352" s="27"/>
      <c r="Q2352" s="27"/>
      <c r="R2352" s="27"/>
      <c r="S2352" s="27"/>
      <c r="T2352" s="27"/>
      <c r="U2352" s="27"/>
      <c r="V2352" s="27"/>
      <c r="W2352" s="27"/>
      <c r="X2352" s="27"/>
      <c r="Y2352" s="27"/>
      <c r="Z2352" s="27"/>
      <c r="AA2352" s="27"/>
      <c r="AB2352" s="27"/>
      <c r="AC2352" s="27"/>
      <c r="AD2352" s="27"/>
      <c r="AI2352">
        <f t="shared" si="934"/>
        <v>0</v>
      </c>
      <c r="AJ2352">
        <f t="shared" si="935"/>
        <v>0</v>
      </c>
      <c r="AK2352">
        <f t="shared" si="936"/>
        <v>0</v>
      </c>
      <c r="AL2352">
        <f t="shared" si="919"/>
        <v>0</v>
      </c>
      <c r="AM2352">
        <f t="shared" si="920"/>
        <v>0</v>
      </c>
      <c r="AN2352">
        <f t="shared" si="921"/>
        <v>0</v>
      </c>
      <c r="AO2352">
        <f t="shared" si="922"/>
        <v>0</v>
      </c>
      <c r="AP2352">
        <f t="shared" si="923"/>
        <v>0</v>
      </c>
      <c r="AQ2352">
        <f t="shared" si="924"/>
        <v>0</v>
      </c>
      <c r="AR2352">
        <f t="shared" si="925"/>
        <v>0</v>
      </c>
      <c r="AS2352">
        <f t="shared" si="926"/>
        <v>0</v>
      </c>
      <c r="AT2352">
        <f t="shared" si="927"/>
        <v>0</v>
      </c>
      <c r="AU2352">
        <f t="shared" si="928"/>
        <v>0</v>
      </c>
      <c r="AV2352">
        <f t="shared" si="929"/>
        <v>0</v>
      </c>
      <c r="AW2352">
        <f t="shared" si="930"/>
        <v>0</v>
      </c>
      <c r="AX2352">
        <f t="shared" si="931"/>
        <v>0</v>
      </c>
      <c r="AY2352">
        <f t="shared" si="932"/>
        <v>0</v>
      </c>
      <c r="AZ2352">
        <f t="shared" si="933"/>
        <v>0</v>
      </c>
    </row>
    <row r="2353" spans="1:52" ht="15" customHeight="1">
      <c r="A2353" s="245"/>
      <c r="B2353" s="9"/>
      <c r="C2353" s="270" t="s">
        <v>971</v>
      </c>
      <c r="D2353" s="389" t="str">
        <f t="shared" si="937"/>
        <v/>
      </c>
      <c r="E2353" s="390"/>
      <c r="F2353" s="391"/>
      <c r="G2353" s="480" t="str">
        <f t="shared" si="938"/>
        <v/>
      </c>
      <c r="H2353" s="481"/>
      <c r="I2353" s="481"/>
      <c r="J2353" s="481"/>
      <c r="K2353" s="481"/>
      <c r="L2353" s="482"/>
      <c r="M2353" s="27"/>
      <c r="N2353" s="27"/>
      <c r="O2353" s="27"/>
      <c r="P2353" s="27"/>
      <c r="Q2353" s="27"/>
      <c r="R2353" s="27"/>
      <c r="S2353" s="27"/>
      <c r="T2353" s="27"/>
      <c r="U2353" s="27"/>
      <c r="V2353" s="27"/>
      <c r="W2353" s="27"/>
      <c r="X2353" s="27"/>
      <c r="Y2353" s="27"/>
      <c r="Z2353" s="27"/>
      <c r="AA2353" s="27"/>
      <c r="AB2353" s="27"/>
      <c r="AC2353" s="27"/>
      <c r="AD2353" s="27"/>
      <c r="AI2353">
        <f t="shared" si="934"/>
        <v>0</v>
      </c>
      <c r="AJ2353">
        <f t="shared" si="935"/>
        <v>0</v>
      </c>
      <c r="AK2353">
        <f t="shared" si="936"/>
        <v>0</v>
      </c>
      <c r="AL2353">
        <f t="shared" si="919"/>
        <v>0</v>
      </c>
      <c r="AM2353">
        <f t="shared" si="920"/>
        <v>0</v>
      </c>
      <c r="AN2353">
        <f t="shared" si="921"/>
        <v>0</v>
      </c>
      <c r="AO2353">
        <f t="shared" si="922"/>
        <v>0</v>
      </c>
      <c r="AP2353">
        <f t="shared" si="923"/>
        <v>0</v>
      </c>
      <c r="AQ2353">
        <f t="shared" si="924"/>
        <v>0</v>
      </c>
      <c r="AR2353">
        <f t="shared" si="925"/>
        <v>0</v>
      </c>
      <c r="AS2353">
        <f t="shared" si="926"/>
        <v>0</v>
      </c>
      <c r="AT2353">
        <f t="shared" si="927"/>
        <v>0</v>
      </c>
      <c r="AU2353">
        <f t="shared" si="928"/>
        <v>0</v>
      </c>
      <c r="AV2353">
        <f t="shared" si="929"/>
        <v>0</v>
      </c>
      <c r="AW2353">
        <f t="shared" si="930"/>
        <v>0</v>
      </c>
      <c r="AX2353">
        <f t="shared" si="931"/>
        <v>0</v>
      </c>
      <c r="AY2353">
        <f t="shared" si="932"/>
        <v>0</v>
      </c>
      <c r="AZ2353">
        <f t="shared" si="933"/>
        <v>0</v>
      </c>
    </row>
    <row r="2354" spans="1:52" ht="15" customHeight="1">
      <c r="A2354" s="245"/>
      <c r="B2354" s="9"/>
      <c r="C2354" s="270" t="s">
        <v>972</v>
      </c>
      <c r="D2354" s="389" t="str">
        <f t="shared" si="937"/>
        <v/>
      </c>
      <c r="E2354" s="390"/>
      <c r="F2354" s="391"/>
      <c r="G2354" s="480" t="str">
        <f t="shared" si="938"/>
        <v/>
      </c>
      <c r="H2354" s="481"/>
      <c r="I2354" s="481"/>
      <c r="J2354" s="481"/>
      <c r="K2354" s="481"/>
      <c r="L2354" s="482"/>
      <c r="M2354" s="27"/>
      <c r="N2354" s="27"/>
      <c r="O2354" s="27"/>
      <c r="P2354" s="27"/>
      <c r="Q2354" s="27"/>
      <c r="R2354" s="27"/>
      <c r="S2354" s="27"/>
      <c r="T2354" s="27"/>
      <c r="U2354" s="27"/>
      <c r="V2354" s="27"/>
      <c r="W2354" s="27"/>
      <c r="X2354" s="27"/>
      <c r="Y2354" s="27"/>
      <c r="Z2354" s="27"/>
      <c r="AA2354" s="27"/>
      <c r="AB2354" s="27"/>
      <c r="AC2354" s="27"/>
      <c r="AD2354" s="27"/>
      <c r="AI2354">
        <f t="shared" si="934"/>
        <v>0</v>
      </c>
      <c r="AJ2354">
        <f t="shared" si="935"/>
        <v>0</v>
      </c>
      <c r="AK2354">
        <f t="shared" si="936"/>
        <v>0</v>
      </c>
      <c r="AL2354">
        <f t="shared" si="919"/>
        <v>0</v>
      </c>
      <c r="AM2354">
        <f t="shared" si="920"/>
        <v>0</v>
      </c>
      <c r="AN2354">
        <f t="shared" si="921"/>
        <v>0</v>
      </c>
      <c r="AO2354">
        <f t="shared" si="922"/>
        <v>0</v>
      </c>
      <c r="AP2354">
        <f t="shared" si="923"/>
        <v>0</v>
      </c>
      <c r="AQ2354">
        <f t="shared" si="924"/>
        <v>0</v>
      </c>
      <c r="AR2354">
        <f t="shared" si="925"/>
        <v>0</v>
      </c>
      <c r="AS2354">
        <f t="shared" si="926"/>
        <v>0</v>
      </c>
      <c r="AT2354">
        <f t="shared" si="927"/>
        <v>0</v>
      </c>
      <c r="AU2354">
        <f t="shared" si="928"/>
        <v>0</v>
      </c>
      <c r="AV2354">
        <f t="shared" si="929"/>
        <v>0</v>
      </c>
      <c r="AW2354">
        <f t="shared" si="930"/>
        <v>0</v>
      </c>
      <c r="AX2354">
        <f t="shared" si="931"/>
        <v>0</v>
      </c>
      <c r="AY2354">
        <f t="shared" si="932"/>
        <v>0</v>
      </c>
      <c r="AZ2354">
        <f t="shared" si="933"/>
        <v>0</v>
      </c>
    </row>
    <row r="2355" spans="1:52" ht="15" customHeight="1">
      <c r="A2355" s="245"/>
      <c r="B2355" s="9"/>
      <c r="C2355" s="270" t="s">
        <v>973</v>
      </c>
      <c r="D2355" s="389" t="str">
        <f t="shared" si="937"/>
        <v/>
      </c>
      <c r="E2355" s="390"/>
      <c r="F2355" s="391"/>
      <c r="G2355" s="480" t="str">
        <f t="shared" si="938"/>
        <v/>
      </c>
      <c r="H2355" s="481"/>
      <c r="I2355" s="481"/>
      <c r="J2355" s="481"/>
      <c r="K2355" s="481"/>
      <c r="L2355" s="482"/>
      <c r="M2355" s="27"/>
      <c r="N2355" s="27"/>
      <c r="O2355" s="27"/>
      <c r="P2355" s="27"/>
      <c r="Q2355" s="27"/>
      <c r="R2355" s="27"/>
      <c r="S2355" s="27"/>
      <c r="T2355" s="27"/>
      <c r="U2355" s="27"/>
      <c r="V2355" s="27"/>
      <c r="W2355" s="27"/>
      <c r="X2355" s="27"/>
      <c r="Y2355" s="27"/>
      <c r="Z2355" s="27"/>
      <c r="AA2355" s="27"/>
      <c r="AB2355" s="27"/>
      <c r="AC2355" s="27"/>
      <c r="AD2355" s="27"/>
      <c r="AI2355">
        <f t="shared" si="934"/>
        <v>0</v>
      </c>
      <c r="AJ2355">
        <f t="shared" si="935"/>
        <v>0</v>
      </c>
      <c r="AK2355">
        <f t="shared" si="936"/>
        <v>0</v>
      </c>
      <c r="AL2355">
        <f t="shared" si="919"/>
        <v>0</v>
      </c>
      <c r="AM2355">
        <f t="shared" si="920"/>
        <v>0</v>
      </c>
      <c r="AN2355">
        <f t="shared" si="921"/>
        <v>0</v>
      </c>
      <c r="AO2355">
        <f t="shared" si="922"/>
        <v>0</v>
      </c>
      <c r="AP2355">
        <f t="shared" si="923"/>
        <v>0</v>
      </c>
      <c r="AQ2355">
        <f t="shared" si="924"/>
        <v>0</v>
      </c>
      <c r="AR2355">
        <f t="shared" si="925"/>
        <v>0</v>
      </c>
      <c r="AS2355">
        <f t="shared" si="926"/>
        <v>0</v>
      </c>
      <c r="AT2355">
        <f t="shared" si="927"/>
        <v>0</v>
      </c>
      <c r="AU2355">
        <f t="shared" si="928"/>
        <v>0</v>
      </c>
      <c r="AV2355">
        <f t="shared" si="929"/>
        <v>0</v>
      </c>
      <c r="AW2355">
        <f t="shared" si="930"/>
        <v>0</v>
      </c>
      <c r="AX2355">
        <f t="shared" si="931"/>
        <v>0</v>
      </c>
      <c r="AY2355">
        <f t="shared" si="932"/>
        <v>0</v>
      </c>
      <c r="AZ2355">
        <f t="shared" si="933"/>
        <v>0</v>
      </c>
    </row>
    <row r="2356" spans="1:52" ht="15" customHeight="1">
      <c r="A2356" s="245"/>
      <c r="B2356" s="9"/>
      <c r="C2356" s="270" t="s">
        <v>974</v>
      </c>
      <c r="D2356" s="389" t="str">
        <f t="shared" si="937"/>
        <v/>
      </c>
      <c r="E2356" s="390"/>
      <c r="F2356" s="391"/>
      <c r="G2356" s="480" t="str">
        <f t="shared" si="938"/>
        <v/>
      </c>
      <c r="H2356" s="481"/>
      <c r="I2356" s="481"/>
      <c r="J2356" s="481"/>
      <c r="K2356" s="481"/>
      <c r="L2356" s="482"/>
      <c r="M2356" s="27"/>
      <c r="N2356" s="27"/>
      <c r="O2356" s="27"/>
      <c r="P2356" s="27"/>
      <c r="Q2356" s="27"/>
      <c r="R2356" s="27"/>
      <c r="S2356" s="27"/>
      <c r="T2356" s="27"/>
      <c r="U2356" s="27"/>
      <c r="V2356" s="27"/>
      <c r="W2356" s="27"/>
      <c r="X2356" s="27"/>
      <c r="Y2356" s="27"/>
      <c r="Z2356" s="27"/>
      <c r="AA2356" s="27"/>
      <c r="AB2356" s="27"/>
      <c r="AC2356" s="27"/>
      <c r="AD2356" s="27"/>
      <c r="AI2356">
        <f t="shared" si="934"/>
        <v>0</v>
      </c>
      <c r="AJ2356">
        <f t="shared" si="935"/>
        <v>0</v>
      </c>
      <c r="AK2356">
        <f t="shared" si="936"/>
        <v>0</v>
      </c>
      <c r="AL2356">
        <f t="shared" si="919"/>
        <v>0</v>
      </c>
      <c r="AM2356">
        <f t="shared" si="920"/>
        <v>0</v>
      </c>
      <c r="AN2356">
        <f t="shared" si="921"/>
        <v>0</v>
      </c>
      <c r="AO2356">
        <f t="shared" si="922"/>
        <v>0</v>
      </c>
      <c r="AP2356">
        <f t="shared" si="923"/>
        <v>0</v>
      </c>
      <c r="AQ2356">
        <f t="shared" si="924"/>
        <v>0</v>
      </c>
      <c r="AR2356">
        <f t="shared" si="925"/>
        <v>0</v>
      </c>
      <c r="AS2356">
        <f t="shared" si="926"/>
        <v>0</v>
      </c>
      <c r="AT2356">
        <f t="shared" si="927"/>
        <v>0</v>
      </c>
      <c r="AU2356">
        <f t="shared" si="928"/>
        <v>0</v>
      </c>
      <c r="AV2356">
        <f t="shared" si="929"/>
        <v>0</v>
      </c>
      <c r="AW2356">
        <f t="shared" si="930"/>
        <v>0</v>
      </c>
      <c r="AX2356">
        <f t="shared" si="931"/>
        <v>0</v>
      </c>
      <c r="AY2356">
        <f t="shared" si="932"/>
        <v>0</v>
      </c>
      <c r="AZ2356">
        <f t="shared" si="933"/>
        <v>0</v>
      </c>
    </row>
    <row r="2357" spans="1:52" ht="15" customHeight="1">
      <c r="A2357" s="245"/>
      <c r="B2357" s="9"/>
      <c r="C2357" s="270" t="s">
        <v>975</v>
      </c>
      <c r="D2357" s="389" t="str">
        <f t="shared" si="937"/>
        <v/>
      </c>
      <c r="E2357" s="390"/>
      <c r="F2357" s="391"/>
      <c r="G2357" s="480" t="str">
        <f t="shared" si="938"/>
        <v/>
      </c>
      <c r="H2357" s="481"/>
      <c r="I2357" s="481"/>
      <c r="J2357" s="481"/>
      <c r="K2357" s="481"/>
      <c r="L2357" s="482"/>
      <c r="M2357" s="27"/>
      <c r="N2357" s="27"/>
      <c r="O2357" s="27"/>
      <c r="P2357" s="27"/>
      <c r="Q2357" s="27"/>
      <c r="R2357" s="27"/>
      <c r="S2357" s="27"/>
      <c r="T2357" s="27"/>
      <c r="U2357" s="27"/>
      <c r="V2357" s="27"/>
      <c r="W2357" s="27"/>
      <c r="X2357" s="27"/>
      <c r="Y2357" s="27"/>
      <c r="Z2357" s="27"/>
      <c r="AA2357" s="27"/>
      <c r="AB2357" s="27"/>
      <c r="AC2357" s="27"/>
      <c r="AD2357" s="27"/>
      <c r="AI2357">
        <f t="shared" si="934"/>
        <v>0</v>
      </c>
      <c r="AJ2357">
        <f t="shared" si="935"/>
        <v>0</v>
      </c>
      <c r="AK2357">
        <f t="shared" si="936"/>
        <v>0</v>
      </c>
      <c r="AL2357">
        <f t="shared" si="919"/>
        <v>0</v>
      </c>
      <c r="AM2357">
        <f t="shared" si="920"/>
        <v>0</v>
      </c>
      <c r="AN2357">
        <f t="shared" si="921"/>
        <v>0</v>
      </c>
      <c r="AO2357">
        <f t="shared" si="922"/>
        <v>0</v>
      </c>
      <c r="AP2357">
        <f t="shared" si="923"/>
        <v>0</v>
      </c>
      <c r="AQ2357">
        <f t="shared" si="924"/>
        <v>0</v>
      </c>
      <c r="AR2357">
        <f t="shared" si="925"/>
        <v>0</v>
      </c>
      <c r="AS2357">
        <f t="shared" si="926"/>
        <v>0</v>
      </c>
      <c r="AT2357">
        <f t="shared" si="927"/>
        <v>0</v>
      </c>
      <c r="AU2357">
        <f t="shared" si="928"/>
        <v>0</v>
      </c>
      <c r="AV2357">
        <f t="shared" si="929"/>
        <v>0</v>
      </c>
      <c r="AW2357">
        <f t="shared" si="930"/>
        <v>0</v>
      </c>
      <c r="AX2357">
        <f t="shared" si="931"/>
        <v>0</v>
      </c>
      <c r="AY2357">
        <f t="shared" si="932"/>
        <v>0</v>
      </c>
      <c r="AZ2357">
        <f t="shared" si="933"/>
        <v>0</v>
      </c>
    </row>
    <row r="2358" spans="1:52" ht="15" customHeight="1">
      <c r="A2358" s="245"/>
      <c r="B2358" s="9"/>
      <c r="C2358" s="270" t="s">
        <v>976</v>
      </c>
      <c r="D2358" s="389" t="str">
        <f t="shared" si="937"/>
        <v/>
      </c>
      <c r="E2358" s="390"/>
      <c r="F2358" s="391"/>
      <c r="G2358" s="480" t="str">
        <f t="shared" si="938"/>
        <v/>
      </c>
      <c r="H2358" s="481"/>
      <c r="I2358" s="481"/>
      <c r="J2358" s="481"/>
      <c r="K2358" s="481"/>
      <c r="L2358" s="482"/>
      <c r="M2358" s="27"/>
      <c r="N2358" s="27"/>
      <c r="O2358" s="27"/>
      <c r="P2358" s="27"/>
      <c r="Q2358" s="27"/>
      <c r="R2358" s="27"/>
      <c r="S2358" s="27"/>
      <c r="T2358" s="27"/>
      <c r="U2358" s="27"/>
      <c r="V2358" s="27"/>
      <c r="W2358" s="27"/>
      <c r="X2358" s="27"/>
      <c r="Y2358" s="27"/>
      <c r="Z2358" s="27"/>
      <c r="AA2358" s="27"/>
      <c r="AB2358" s="27"/>
      <c r="AC2358" s="27"/>
      <c r="AD2358" s="27"/>
      <c r="AI2358">
        <f t="shared" si="934"/>
        <v>0</v>
      </c>
      <c r="AJ2358">
        <f t="shared" si="935"/>
        <v>0</v>
      </c>
      <c r="AK2358">
        <f t="shared" si="936"/>
        <v>0</v>
      </c>
      <c r="AL2358">
        <f t="shared" si="919"/>
        <v>0</v>
      </c>
      <c r="AM2358">
        <f t="shared" si="920"/>
        <v>0</v>
      </c>
      <c r="AN2358">
        <f t="shared" si="921"/>
        <v>0</v>
      </c>
      <c r="AO2358">
        <f t="shared" si="922"/>
        <v>0</v>
      </c>
      <c r="AP2358">
        <f t="shared" si="923"/>
        <v>0</v>
      </c>
      <c r="AQ2358">
        <f t="shared" si="924"/>
        <v>0</v>
      </c>
      <c r="AR2358">
        <f t="shared" si="925"/>
        <v>0</v>
      </c>
      <c r="AS2358">
        <f t="shared" si="926"/>
        <v>0</v>
      </c>
      <c r="AT2358">
        <f t="shared" si="927"/>
        <v>0</v>
      </c>
      <c r="AU2358">
        <f t="shared" si="928"/>
        <v>0</v>
      </c>
      <c r="AV2358">
        <f t="shared" si="929"/>
        <v>0</v>
      </c>
      <c r="AW2358">
        <f t="shared" si="930"/>
        <v>0</v>
      </c>
      <c r="AX2358">
        <f t="shared" si="931"/>
        <v>0</v>
      </c>
      <c r="AY2358">
        <f t="shared" si="932"/>
        <v>0</v>
      </c>
      <c r="AZ2358">
        <f t="shared" si="933"/>
        <v>0</v>
      </c>
    </row>
    <row r="2359" spans="1:52" ht="15" customHeight="1">
      <c r="A2359" s="245"/>
      <c r="B2359" s="9"/>
      <c r="C2359" s="270" t="s">
        <v>977</v>
      </c>
      <c r="D2359" s="389" t="str">
        <f t="shared" si="937"/>
        <v/>
      </c>
      <c r="E2359" s="390"/>
      <c r="F2359" s="391"/>
      <c r="G2359" s="480" t="str">
        <f t="shared" si="938"/>
        <v/>
      </c>
      <c r="H2359" s="481"/>
      <c r="I2359" s="481"/>
      <c r="J2359" s="481"/>
      <c r="K2359" s="481"/>
      <c r="L2359" s="482"/>
      <c r="M2359" s="27"/>
      <c r="N2359" s="27"/>
      <c r="O2359" s="27"/>
      <c r="P2359" s="27"/>
      <c r="Q2359" s="27"/>
      <c r="R2359" s="27"/>
      <c r="S2359" s="27"/>
      <c r="T2359" s="27"/>
      <c r="U2359" s="27"/>
      <c r="V2359" s="27"/>
      <c r="W2359" s="27"/>
      <c r="X2359" s="27"/>
      <c r="Y2359" s="27"/>
      <c r="Z2359" s="27"/>
      <c r="AA2359" s="27"/>
      <c r="AB2359" s="27"/>
      <c r="AC2359" s="27"/>
      <c r="AD2359" s="27"/>
      <c r="AI2359">
        <f t="shared" si="934"/>
        <v>0</v>
      </c>
      <c r="AJ2359">
        <f t="shared" si="935"/>
        <v>0</v>
      </c>
      <c r="AK2359">
        <f t="shared" si="936"/>
        <v>0</v>
      </c>
      <c r="AL2359">
        <f t="shared" si="919"/>
        <v>0</v>
      </c>
      <c r="AM2359">
        <f t="shared" si="920"/>
        <v>0</v>
      </c>
      <c r="AN2359">
        <f t="shared" si="921"/>
        <v>0</v>
      </c>
      <c r="AO2359">
        <f t="shared" si="922"/>
        <v>0</v>
      </c>
      <c r="AP2359">
        <f t="shared" si="923"/>
        <v>0</v>
      </c>
      <c r="AQ2359">
        <f t="shared" si="924"/>
        <v>0</v>
      </c>
      <c r="AR2359">
        <f t="shared" si="925"/>
        <v>0</v>
      </c>
      <c r="AS2359">
        <f t="shared" si="926"/>
        <v>0</v>
      </c>
      <c r="AT2359">
        <f t="shared" si="927"/>
        <v>0</v>
      </c>
      <c r="AU2359">
        <f t="shared" si="928"/>
        <v>0</v>
      </c>
      <c r="AV2359">
        <f t="shared" si="929"/>
        <v>0</v>
      </c>
      <c r="AW2359">
        <f t="shared" si="930"/>
        <v>0</v>
      </c>
      <c r="AX2359">
        <f t="shared" si="931"/>
        <v>0</v>
      </c>
      <c r="AY2359">
        <f t="shared" si="932"/>
        <v>0</v>
      </c>
      <c r="AZ2359">
        <f t="shared" si="933"/>
        <v>0</v>
      </c>
    </row>
    <row r="2360" spans="1:52" ht="15" customHeight="1">
      <c r="A2360" s="245"/>
      <c r="B2360" s="9"/>
      <c r="C2360" s="270" t="s">
        <v>978</v>
      </c>
      <c r="D2360" s="389" t="str">
        <f t="shared" si="937"/>
        <v/>
      </c>
      <c r="E2360" s="390"/>
      <c r="F2360" s="391"/>
      <c r="G2360" s="480" t="str">
        <f t="shared" si="938"/>
        <v/>
      </c>
      <c r="H2360" s="481"/>
      <c r="I2360" s="481"/>
      <c r="J2360" s="481"/>
      <c r="K2360" s="481"/>
      <c r="L2360" s="482"/>
      <c r="M2360" s="27"/>
      <c r="N2360" s="27"/>
      <c r="O2360" s="27"/>
      <c r="P2360" s="27"/>
      <c r="Q2360" s="27"/>
      <c r="R2360" s="27"/>
      <c r="S2360" s="27"/>
      <c r="T2360" s="27"/>
      <c r="U2360" s="27"/>
      <c r="V2360" s="27"/>
      <c r="W2360" s="27"/>
      <c r="X2360" s="27"/>
      <c r="Y2360" s="27"/>
      <c r="Z2360" s="27"/>
      <c r="AA2360" s="27"/>
      <c r="AB2360" s="27"/>
      <c r="AC2360" s="27"/>
      <c r="AD2360" s="27"/>
      <c r="AI2360">
        <f t="shared" si="934"/>
        <v>0</v>
      </c>
      <c r="AJ2360">
        <f t="shared" si="935"/>
        <v>0</v>
      </c>
      <c r="AK2360">
        <f t="shared" si="936"/>
        <v>0</v>
      </c>
      <c r="AL2360">
        <f t="shared" si="919"/>
        <v>0</v>
      </c>
      <c r="AM2360">
        <f t="shared" si="920"/>
        <v>0</v>
      </c>
      <c r="AN2360">
        <f t="shared" si="921"/>
        <v>0</v>
      </c>
      <c r="AO2360">
        <f t="shared" si="922"/>
        <v>0</v>
      </c>
      <c r="AP2360">
        <f t="shared" si="923"/>
        <v>0</v>
      </c>
      <c r="AQ2360">
        <f t="shared" si="924"/>
        <v>0</v>
      </c>
      <c r="AR2360">
        <f t="shared" si="925"/>
        <v>0</v>
      </c>
      <c r="AS2360">
        <f t="shared" si="926"/>
        <v>0</v>
      </c>
      <c r="AT2360">
        <f t="shared" si="927"/>
        <v>0</v>
      </c>
      <c r="AU2360">
        <f t="shared" si="928"/>
        <v>0</v>
      </c>
      <c r="AV2360">
        <f t="shared" si="929"/>
        <v>0</v>
      </c>
      <c r="AW2360">
        <f t="shared" si="930"/>
        <v>0</v>
      </c>
      <c r="AX2360">
        <f t="shared" si="931"/>
        <v>0</v>
      </c>
      <c r="AY2360">
        <f t="shared" si="932"/>
        <v>0</v>
      </c>
      <c r="AZ2360">
        <f t="shared" si="933"/>
        <v>0</v>
      </c>
    </row>
    <row r="2361" spans="1:52" ht="15" customHeight="1">
      <c r="A2361" s="245"/>
      <c r="B2361" s="9"/>
      <c r="C2361" s="270" t="s">
        <v>979</v>
      </c>
      <c r="D2361" s="389" t="str">
        <f t="shared" si="937"/>
        <v/>
      </c>
      <c r="E2361" s="390"/>
      <c r="F2361" s="391"/>
      <c r="G2361" s="480" t="str">
        <f t="shared" si="938"/>
        <v/>
      </c>
      <c r="H2361" s="481"/>
      <c r="I2361" s="481"/>
      <c r="J2361" s="481"/>
      <c r="K2361" s="481"/>
      <c r="L2361" s="482"/>
      <c r="M2361" s="27"/>
      <c r="N2361" s="27"/>
      <c r="O2361" s="27"/>
      <c r="P2361" s="27"/>
      <c r="Q2361" s="27"/>
      <c r="R2361" s="27"/>
      <c r="S2361" s="27"/>
      <c r="T2361" s="27"/>
      <c r="U2361" s="27"/>
      <c r="V2361" s="27"/>
      <c r="W2361" s="27"/>
      <c r="X2361" s="27"/>
      <c r="Y2361" s="27"/>
      <c r="Z2361" s="27"/>
      <c r="AA2361" s="27"/>
      <c r="AB2361" s="27"/>
      <c r="AC2361" s="27"/>
      <c r="AD2361" s="27"/>
      <c r="AI2361">
        <f t="shared" si="934"/>
        <v>0</v>
      </c>
      <c r="AJ2361">
        <f t="shared" si="935"/>
        <v>0</v>
      </c>
      <c r="AK2361">
        <f t="shared" si="936"/>
        <v>0</v>
      </c>
      <c r="AL2361">
        <f t="shared" si="919"/>
        <v>0</v>
      </c>
      <c r="AM2361">
        <f t="shared" si="920"/>
        <v>0</v>
      </c>
      <c r="AN2361">
        <f t="shared" si="921"/>
        <v>0</v>
      </c>
      <c r="AO2361">
        <f t="shared" si="922"/>
        <v>0</v>
      </c>
      <c r="AP2361">
        <f t="shared" si="923"/>
        <v>0</v>
      </c>
      <c r="AQ2361">
        <f t="shared" si="924"/>
        <v>0</v>
      </c>
      <c r="AR2361">
        <f t="shared" si="925"/>
        <v>0</v>
      </c>
      <c r="AS2361">
        <f t="shared" si="926"/>
        <v>0</v>
      </c>
      <c r="AT2361">
        <f t="shared" si="927"/>
        <v>0</v>
      </c>
      <c r="AU2361">
        <f t="shared" si="928"/>
        <v>0</v>
      </c>
      <c r="AV2361">
        <f t="shared" si="929"/>
        <v>0</v>
      </c>
      <c r="AW2361">
        <f t="shared" si="930"/>
        <v>0</v>
      </c>
      <c r="AX2361">
        <f t="shared" si="931"/>
        <v>0</v>
      </c>
      <c r="AY2361">
        <f t="shared" si="932"/>
        <v>0</v>
      </c>
      <c r="AZ2361">
        <f t="shared" si="933"/>
        <v>0</v>
      </c>
    </row>
    <row r="2362" spans="1:52" ht="15" customHeight="1">
      <c r="A2362" s="245"/>
      <c r="B2362" s="9"/>
      <c r="C2362" s="270" t="s">
        <v>980</v>
      </c>
      <c r="D2362" s="389" t="str">
        <f t="shared" si="937"/>
        <v/>
      </c>
      <c r="E2362" s="390"/>
      <c r="F2362" s="391"/>
      <c r="G2362" s="480" t="str">
        <f t="shared" si="938"/>
        <v/>
      </c>
      <c r="H2362" s="481"/>
      <c r="I2362" s="481"/>
      <c r="J2362" s="481"/>
      <c r="K2362" s="481"/>
      <c r="L2362" s="482"/>
      <c r="M2362" s="27"/>
      <c r="N2362" s="27"/>
      <c r="O2362" s="27"/>
      <c r="P2362" s="27"/>
      <c r="Q2362" s="27"/>
      <c r="R2362" s="27"/>
      <c r="S2362" s="27"/>
      <c r="T2362" s="27"/>
      <c r="U2362" s="27"/>
      <c r="V2362" s="27"/>
      <c r="W2362" s="27"/>
      <c r="X2362" s="27"/>
      <c r="Y2362" s="27"/>
      <c r="Z2362" s="27"/>
      <c r="AA2362" s="27"/>
      <c r="AB2362" s="27"/>
      <c r="AC2362" s="27"/>
      <c r="AD2362" s="27"/>
      <c r="AI2362">
        <f t="shared" si="934"/>
        <v>0</v>
      </c>
      <c r="AJ2362">
        <f t="shared" si="935"/>
        <v>0</v>
      </c>
      <c r="AK2362">
        <f t="shared" si="936"/>
        <v>0</v>
      </c>
      <c r="AL2362">
        <f t="shared" si="919"/>
        <v>0</v>
      </c>
      <c r="AM2362">
        <f t="shared" si="920"/>
        <v>0</v>
      </c>
      <c r="AN2362">
        <f t="shared" si="921"/>
        <v>0</v>
      </c>
      <c r="AO2362">
        <f t="shared" si="922"/>
        <v>0</v>
      </c>
      <c r="AP2362">
        <f t="shared" si="923"/>
        <v>0</v>
      </c>
      <c r="AQ2362">
        <f t="shared" si="924"/>
        <v>0</v>
      </c>
      <c r="AR2362">
        <f t="shared" si="925"/>
        <v>0</v>
      </c>
      <c r="AS2362">
        <f t="shared" si="926"/>
        <v>0</v>
      </c>
      <c r="AT2362">
        <f t="shared" si="927"/>
        <v>0</v>
      </c>
      <c r="AU2362">
        <f t="shared" si="928"/>
        <v>0</v>
      </c>
      <c r="AV2362">
        <f t="shared" si="929"/>
        <v>0</v>
      </c>
      <c r="AW2362">
        <f t="shared" si="930"/>
        <v>0</v>
      </c>
      <c r="AX2362">
        <f t="shared" si="931"/>
        <v>0</v>
      </c>
      <c r="AY2362">
        <f t="shared" si="932"/>
        <v>0</v>
      </c>
      <c r="AZ2362">
        <f t="shared" si="933"/>
        <v>0</v>
      </c>
    </row>
    <row r="2363" spans="1:52" ht="15" customHeight="1">
      <c r="A2363" s="245"/>
      <c r="B2363" s="9"/>
      <c r="C2363" s="270" t="s">
        <v>981</v>
      </c>
      <c r="D2363" s="389" t="str">
        <f t="shared" si="937"/>
        <v/>
      </c>
      <c r="E2363" s="390"/>
      <c r="F2363" s="391"/>
      <c r="G2363" s="480" t="str">
        <f t="shared" si="938"/>
        <v/>
      </c>
      <c r="H2363" s="481"/>
      <c r="I2363" s="481"/>
      <c r="J2363" s="481"/>
      <c r="K2363" s="481"/>
      <c r="L2363" s="482"/>
      <c r="M2363" s="27"/>
      <c r="N2363" s="27"/>
      <c r="O2363" s="27"/>
      <c r="P2363" s="27"/>
      <c r="Q2363" s="27"/>
      <c r="R2363" s="27"/>
      <c r="S2363" s="27"/>
      <c r="T2363" s="27"/>
      <c r="U2363" s="27"/>
      <c r="V2363" s="27"/>
      <c r="W2363" s="27"/>
      <c r="X2363" s="27"/>
      <c r="Y2363" s="27"/>
      <c r="Z2363" s="27"/>
      <c r="AA2363" s="27"/>
      <c r="AB2363" s="27"/>
      <c r="AC2363" s="27"/>
      <c r="AD2363" s="27"/>
      <c r="AI2363">
        <f t="shared" si="934"/>
        <v>0</v>
      </c>
      <c r="AJ2363">
        <f t="shared" si="935"/>
        <v>0</v>
      </c>
      <c r="AK2363">
        <f t="shared" si="936"/>
        <v>0</v>
      </c>
      <c r="AL2363">
        <f t="shared" si="919"/>
        <v>0</v>
      </c>
      <c r="AM2363">
        <f t="shared" si="920"/>
        <v>0</v>
      </c>
      <c r="AN2363">
        <f t="shared" si="921"/>
        <v>0</v>
      </c>
      <c r="AO2363">
        <f t="shared" si="922"/>
        <v>0</v>
      </c>
      <c r="AP2363">
        <f t="shared" si="923"/>
        <v>0</v>
      </c>
      <c r="AQ2363">
        <f t="shared" si="924"/>
        <v>0</v>
      </c>
      <c r="AR2363">
        <f t="shared" si="925"/>
        <v>0</v>
      </c>
      <c r="AS2363">
        <f t="shared" si="926"/>
        <v>0</v>
      </c>
      <c r="AT2363">
        <f t="shared" si="927"/>
        <v>0</v>
      </c>
      <c r="AU2363">
        <f t="shared" si="928"/>
        <v>0</v>
      </c>
      <c r="AV2363">
        <f t="shared" si="929"/>
        <v>0</v>
      </c>
      <c r="AW2363">
        <f t="shared" si="930"/>
        <v>0</v>
      </c>
      <c r="AX2363">
        <f t="shared" si="931"/>
        <v>0</v>
      </c>
      <c r="AY2363">
        <f t="shared" si="932"/>
        <v>0</v>
      </c>
      <c r="AZ2363">
        <f t="shared" si="933"/>
        <v>0</v>
      </c>
    </row>
    <row r="2364" spans="1:52" ht="15" customHeight="1">
      <c r="A2364" s="245"/>
      <c r="B2364" s="9"/>
      <c r="C2364" s="270" t="s">
        <v>982</v>
      </c>
      <c r="D2364" s="389" t="str">
        <f t="shared" si="937"/>
        <v/>
      </c>
      <c r="E2364" s="390"/>
      <c r="F2364" s="391"/>
      <c r="G2364" s="480" t="str">
        <f t="shared" si="938"/>
        <v/>
      </c>
      <c r="H2364" s="481"/>
      <c r="I2364" s="481"/>
      <c r="J2364" s="481"/>
      <c r="K2364" s="481"/>
      <c r="L2364" s="482"/>
      <c r="M2364" s="27"/>
      <c r="N2364" s="27"/>
      <c r="O2364" s="27"/>
      <c r="P2364" s="27"/>
      <c r="Q2364" s="27"/>
      <c r="R2364" s="27"/>
      <c r="S2364" s="27"/>
      <c r="T2364" s="27"/>
      <c r="U2364" s="27"/>
      <c r="V2364" s="27"/>
      <c r="W2364" s="27"/>
      <c r="X2364" s="27"/>
      <c r="Y2364" s="27"/>
      <c r="Z2364" s="27"/>
      <c r="AA2364" s="27"/>
      <c r="AB2364" s="27"/>
      <c r="AC2364" s="27"/>
      <c r="AD2364" s="27"/>
      <c r="AI2364">
        <f t="shared" si="934"/>
        <v>0</v>
      </c>
      <c r="AJ2364">
        <f t="shared" si="935"/>
        <v>0</v>
      </c>
      <c r="AK2364">
        <f t="shared" si="936"/>
        <v>0</v>
      </c>
      <c r="AL2364">
        <f t="shared" si="919"/>
        <v>0</v>
      </c>
      <c r="AM2364">
        <f t="shared" si="920"/>
        <v>0</v>
      </c>
      <c r="AN2364">
        <f t="shared" si="921"/>
        <v>0</v>
      </c>
      <c r="AO2364">
        <f t="shared" si="922"/>
        <v>0</v>
      </c>
      <c r="AP2364">
        <f t="shared" si="923"/>
        <v>0</v>
      </c>
      <c r="AQ2364">
        <f t="shared" si="924"/>
        <v>0</v>
      </c>
      <c r="AR2364">
        <f t="shared" si="925"/>
        <v>0</v>
      </c>
      <c r="AS2364">
        <f t="shared" si="926"/>
        <v>0</v>
      </c>
      <c r="AT2364">
        <f t="shared" si="927"/>
        <v>0</v>
      </c>
      <c r="AU2364">
        <f t="shared" si="928"/>
        <v>0</v>
      </c>
      <c r="AV2364">
        <f t="shared" si="929"/>
        <v>0</v>
      </c>
      <c r="AW2364">
        <f t="shared" si="930"/>
        <v>0</v>
      </c>
      <c r="AX2364">
        <f t="shared" si="931"/>
        <v>0</v>
      </c>
      <c r="AY2364">
        <f t="shared" si="932"/>
        <v>0</v>
      </c>
      <c r="AZ2364">
        <f t="shared" si="933"/>
        <v>0</v>
      </c>
    </row>
    <row r="2365" spans="1:52" ht="15" customHeight="1">
      <c r="A2365" s="245"/>
      <c r="B2365" s="9"/>
      <c r="C2365" s="270" t="s">
        <v>983</v>
      </c>
      <c r="D2365" s="389" t="str">
        <f t="shared" si="937"/>
        <v/>
      </c>
      <c r="E2365" s="390"/>
      <c r="F2365" s="391"/>
      <c r="G2365" s="480" t="str">
        <f t="shared" si="938"/>
        <v/>
      </c>
      <c r="H2365" s="481"/>
      <c r="I2365" s="481"/>
      <c r="J2365" s="481"/>
      <c r="K2365" s="481"/>
      <c r="L2365" s="482"/>
      <c r="M2365" s="27"/>
      <c r="N2365" s="27"/>
      <c r="O2365" s="27"/>
      <c r="P2365" s="27"/>
      <c r="Q2365" s="27"/>
      <c r="R2365" s="27"/>
      <c r="S2365" s="27"/>
      <c r="T2365" s="27"/>
      <c r="U2365" s="27"/>
      <c r="V2365" s="27"/>
      <c r="W2365" s="27"/>
      <c r="X2365" s="27"/>
      <c r="Y2365" s="27"/>
      <c r="Z2365" s="27"/>
      <c r="AA2365" s="27"/>
      <c r="AB2365" s="27"/>
      <c r="AC2365" s="27"/>
      <c r="AD2365" s="27"/>
      <c r="AI2365">
        <f t="shared" si="934"/>
        <v>0</v>
      </c>
      <c r="AJ2365">
        <f t="shared" si="935"/>
        <v>0</v>
      </c>
      <c r="AK2365">
        <f t="shared" si="936"/>
        <v>0</v>
      </c>
      <c r="AL2365">
        <f t="shared" si="919"/>
        <v>0</v>
      </c>
      <c r="AM2365">
        <f t="shared" si="920"/>
        <v>0</v>
      </c>
      <c r="AN2365">
        <f t="shared" si="921"/>
        <v>0</v>
      </c>
      <c r="AO2365">
        <f t="shared" si="922"/>
        <v>0</v>
      </c>
      <c r="AP2365">
        <f t="shared" si="923"/>
        <v>0</v>
      </c>
      <c r="AQ2365">
        <f t="shared" si="924"/>
        <v>0</v>
      </c>
      <c r="AR2365">
        <f t="shared" si="925"/>
        <v>0</v>
      </c>
      <c r="AS2365">
        <f t="shared" si="926"/>
        <v>0</v>
      </c>
      <c r="AT2365">
        <f t="shared" si="927"/>
        <v>0</v>
      </c>
      <c r="AU2365">
        <f t="shared" si="928"/>
        <v>0</v>
      </c>
      <c r="AV2365">
        <f t="shared" si="929"/>
        <v>0</v>
      </c>
      <c r="AW2365">
        <f t="shared" si="930"/>
        <v>0</v>
      </c>
      <c r="AX2365">
        <f t="shared" si="931"/>
        <v>0</v>
      </c>
      <c r="AY2365">
        <f t="shared" si="932"/>
        <v>0</v>
      </c>
      <c r="AZ2365">
        <f t="shared" si="933"/>
        <v>0</v>
      </c>
    </row>
    <row r="2366" spans="1:52" ht="15" customHeight="1">
      <c r="A2366" s="245"/>
      <c r="B2366" s="9"/>
      <c r="C2366" s="270" t="s">
        <v>984</v>
      </c>
      <c r="D2366" s="389" t="str">
        <f t="shared" si="937"/>
        <v/>
      </c>
      <c r="E2366" s="390"/>
      <c r="F2366" s="391"/>
      <c r="G2366" s="480" t="str">
        <f t="shared" si="938"/>
        <v/>
      </c>
      <c r="H2366" s="481"/>
      <c r="I2366" s="481"/>
      <c r="J2366" s="481"/>
      <c r="K2366" s="481"/>
      <c r="L2366" s="482"/>
      <c r="M2366" s="27"/>
      <c r="N2366" s="27"/>
      <c r="O2366" s="27"/>
      <c r="P2366" s="27"/>
      <c r="Q2366" s="27"/>
      <c r="R2366" s="27"/>
      <c r="S2366" s="27"/>
      <c r="T2366" s="27"/>
      <c r="U2366" s="27"/>
      <c r="V2366" s="27"/>
      <c r="W2366" s="27"/>
      <c r="X2366" s="27"/>
      <c r="Y2366" s="27"/>
      <c r="Z2366" s="27"/>
      <c r="AA2366" s="27"/>
      <c r="AB2366" s="27"/>
      <c r="AC2366" s="27"/>
      <c r="AD2366" s="27"/>
      <c r="AI2366">
        <f t="shared" si="934"/>
        <v>0</v>
      </c>
      <c r="AJ2366">
        <f t="shared" si="935"/>
        <v>0</v>
      </c>
      <c r="AK2366">
        <f t="shared" si="936"/>
        <v>0</v>
      </c>
      <c r="AL2366">
        <f t="shared" si="919"/>
        <v>0</v>
      </c>
      <c r="AM2366">
        <f t="shared" si="920"/>
        <v>0</v>
      </c>
      <c r="AN2366">
        <f t="shared" si="921"/>
        <v>0</v>
      </c>
      <c r="AO2366">
        <f t="shared" si="922"/>
        <v>0</v>
      </c>
      <c r="AP2366">
        <f t="shared" si="923"/>
        <v>0</v>
      </c>
      <c r="AQ2366">
        <f t="shared" si="924"/>
        <v>0</v>
      </c>
      <c r="AR2366">
        <f t="shared" si="925"/>
        <v>0</v>
      </c>
      <c r="AS2366">
        <f t="shared" si="926"/>
        <v>0</v>
      </c>
      <c r="AT2366">
        <f t="shared" si="927"/>
        <v>0</v>
      </c>
      <c r="AU2366">
        <f t="shared" si="928"/>
        <v>0</v>
      </c>
      <c r="AV2366">
        <f t="shared" si="929"/>
        <v>0</v>
      </c>
      <c r="AW2366">
        <f t="shared" si="930"/>
        <v>0</v>
      </c>
      <c r="AX2366">
        <f t="shared" si="931"/>
        <v>0</v>
      </c>
      <c r="AY2366">
        <f t="shared" si="932"/>
        <v>0</v>
      </c>
      <c r="AZ2366">
        <f t="shared" si="933"/>
        <v>0</v>
      </c>
    </row>
    <row r="2367" spans="1:52" ht="15" customHeight="1">
      <c r="A2367" s="245"/>
      <c r="B2367" s="9"/>
      <c r="C2367" s="270" t="s">
        <v>985</v>
      </c>
      <c r="D2367" s="389" t="str">
        <f t="shared" si="937"/>
        <v/>
      </c>
      <c r="E2367" s="390"/>
      <c r="F2367" s="391"/>
      <c r="G2367" s="480" t="str">
        <f t="shared" si="938"/>
        <v/>
      </c>
      <c r="H2367" s="481"/>
      <c r="I2367" s="481"/>
      <c r="J2367" s="481"/>
      <c r="K2367" s="481"/>
      <c r="L2367" s="482"/>
      <c r="M2367" s="27"/>
      <c r="N2367" s="27"/>
      <c r="O2367" s="27"/>
      <c r="P2367" s="27"/>
      <c r="Q2367" s="27"/>
      <c r="R2367" s="27"/>
      <c r="S2367" s="27"/>
      <c r="T2367" s="27"/>
      <c r="U2367" s="27"/>
      <c r="V2367" s="27"/>
      <c r="W2367" s="27"/>
      <c r="X2367" s="27"/>
      <c r="Y2367" s="27"/>
      <c r="Z2367" s="27"/>
      <c r="AA2367" s="27"/>
      <c r="AB2367" s="27"/>
      <c r="AC2367" s="27"/>
      <c r="AD2367" s="27"/>
      <c r="AI2367">
        <f t="shared" si="934"/>
        <v>0</v>
      </c>
      <c r="AJ2367">
        <f t="shared" si="935"/>
        <v>0</v>
      </c>
      <c r="AK2367">
        <f t="shared" si="936"/>
        <v>0</v>
      </c>
      <c r="AL2367">
        <f t="shared" si="919"/>
        <v>0</v>
      </c>
      <c r="AM2367">
        <f t="shared" si="920"/>
        <v>0</v>
      </c>
      <c r="AN2367">
        <f t="shared" si="921"/>
        <v>0</v>
      </c>
      <c r="AO2367">
        <f t="shared" si="922"/>
        <v>0</v>
      </c>
      <c r="AP2367">
        <f t="shared" si="923"/>
        <v>0</v>
      </c>
      <c r="AQ2367">
        <f t="shared" si="924"/>
        <v>0</v>
      </c>
      <c r="AR2367">
        <f t="shared" si="925"/>
        <v>0</v>
      </c>
      <c r="AS2367">
        <f t="shared" si="926"/>
        <v>0</v>
      </c>
      <c r="AT2367">
        <f t="shared" si="927"/>
        <v>0</v>
      </c>
      <c r="AU2367">
        <f t="shared" si="928"/>
        <v>0</v>
      </c>
      <c r="AV2367">
        <f t="shared" si="929"/>
        <v>0</v>
      </c>
      <c r="AW2367">
        <f t="shared" si="930"/>
        <v>0</v>
      </c>
      <c r="AX2367">
        <f t="shared" si="931"/>
        <v>0</v>
      </c>
      <c r="AY2367">
        <f t="shared" si="932"/>
        <v>0</v>
      </c>
      <c r="AZ2367">
        <f t="shared" si="933"/>
        <v>0</v>
      </c>
    </row>
    <row r="2368" spans="1:52" ht="15" customHeight="1">
      <c r="A2368" s="245"/>
      <c r="B2368" s="9"/>
      <c r="C2368" s="270" t="s">
        <v>986</v>
      </c>
      <c r="D2368" s="389" t="str">
        <f t="shared" si="937"/>
        <v/>
      </c>
      <c r="E2368" s="390"/>
      <c r="F2368" s="391"/>
      <c r="G2368" s="480" t="str">
        <f t="shared" si="938"/>
        <v/>
      </c>
      <c r="H2368" s="481"/>
      <c r="I2368" s="481"/>
      <c r="J2368" s="481"/>
      <c r="K2368" s="481"/>
      <c r="L2368" s="482"/>
      <c r="M2368" s="27"/>
      <c r="N2368" s="27"/>
      <c r="O2368" s="27"/>
      <c r="P2368" s="27"/>
      <c r="Q2368" s="27"/>
      <c r="R2368" s="27"/>
      <c r="S2368" s="27"/>
      <c r="T2368" s="27"/>
      <c r="U2368" s="27"/>
      <c r="V2368" s="27"/>
      <c r="W2368" s="27"/>
      <c r="X2368" s="27"/>
      <c r="Y2368" s="27"/>
      <c r="Z2368" s="27"/>
      <c r="AA2368" s="27"/>
      <c r="AB2368" s="27"/>
      <c r="AC2368" s="27"/>
      <c r="AD2368" s="27"/>
      <c r="AI2368">
        <f t="shared" si="934"/>
        <v>0</v>
      </c>
      <c r="AJ2368">
        <f t="shared" si="935"/>
        <v>0</v>
      </c>
      <c r="AK2368">
        <f t="shared" si="936"/>
        <v>0</v>
      </c>
      <c r="AL2368">
        <f t="shared" si="919"/>
        <v>0</v>
      </c>
      <c r="AM2368">
        <f t="shared" si="920"/>
        <v>0</v>
      </c>
      <c r="AN2368">
        <f t="shared" si="921"/>
        <v>0</v>
      </c>
      <c r="AO2368">
        <f t="shared" si="922"/>
        <v>0</v>
      </c>
      <c r="AP2368">
        <f t="shared" si="923"/>
        <v>0</v>
      </c>
      <c r="AQ2368">
        <f t="shared" si="924"/>
        <v>0</v>
      </c>
      <c r="AR2368">
        <f t="shared" si="925"/>
        <v>0</v>
      </c>
      <c r="AS2368">
        <f t="shared" si="926"/>
        <v>0</v>
      </c>
      <c r="AT2368">
        <f t="shared" si="927"/>
        <v>0</v>
      </c>
      <c r="AU2368">
        <f t="shared" si="928"/>
        <v>0</v>
      </c>
      <c r="AV2368">
        <f t="shared" si="929"/>
        <v>0</v>
      </c>
      <c r="AW2368">
        <f t="shared" si="930"/>
        <v>0</v>
      </c>
      <c r="AX2368">
        <f t="shared" si="931"/>
        <v>0</v>
      </c>
      <c r="AY2368">
        <f t="shared" si="932"/>
        <v>0</v>
      </c>
      <c r="AZ2368">
        <f t="shared" si="933"/>
        <v>0</v>
      </c>
    </row>
    <row r="2369" spans="1:52" ht="15" customHeight="1">
      <c r="A2369" s="245"/>
      <c r="B2369" s="9"/>
      <c r="C2369" s="270" t="s">
        <v>987</v>
      </c>
      <c r="D2369" s="389" t="str">
        <f t="shared" si="937"/>
        <v/>
      </c>
      <c r="E2369" s="390"/>
      <c r="F2369" s="391"/>
      <c r="G2369" s="480" t="str">
        <f t="shared" si="938"/>
        <v/>
      </c>
      <c r="H2369" s="481"/>
      <c r="I2369" s="481"/>
      <c r="J2369" s="481"/>
      <c r="K2369" s="481"/>
      <c r="L2369" s="482"/>
      <c r="M2369" s="27"/>
      <c r="N2369" s="27"/>
      <c r="O2369" s="27"/>
      <c r="P2369" s="27"/>
      <c r="Q2369" s="27"/>
      <c r="R2369" s="27"/>
      <c r="S2369" s="27"/>
      <c r="T2369" s="27"/>
      <c r="U2369" s="27"/>
      <c r="V2369" s="27"/>
      <c r="W2369" s="27"/>
      <c r="X2369" s="27"/>
      <c r="Y2369" s="27"/>
      <c r="Z2369" s="27"/>
      <c r="AA2369" s="27"/>
      <c r="AB2369" s="27"/>
      <c r="AC2369" s="27"/>
      <c r="AD2369" s="27"/>
      <c r="AI2369">
        <f t="shared" si="934"/>
        <v>0</v>
      </c>
      <c r="AJ2369">
        <f t="shared" si="935"/>
        <v>0</v>
      </c>
      <c r="AK2369">
        <f t="shared" si="936"/>
        <v>0</v>
      </c>
      <c r="AL2369">
        <f t="shared" si="919"/>
        <v>0</v>
      </c>
      <c r="AM2369">
        <f t="shared" si="920"/>
        <v>0</v>
      </c>
      <c r="AN2369">
        <f t="shared" si="921"/>
        <v>0</v>
      </c>
      <c r="AO2369">
        <f t="shared" si="922"/>
        <v>0</v>
      </c>
      <c r="AP2369">
        <f t="shared" si="923"/>
        <v>0</v>
      </c>
      <c r="AQ2369">
        <f t="shared" si="924"/>
        <v>0</v>
      </c>
      <c r="AR2369">
        <f t="shared" si="925"/>
        <v>0</v>
      </c>
      <c r="AS2369">
        <f t="shared" si="926"/>
        <v>0</v>
      </c>
      <c r="AT2369">
        <f t="shared" si="927"/>
        <v>0</v>
      </c>
      <c r="AU2369">
        <f t="shared" si="928"/>
        <v>0</v>
      </c>
      <c r="AV2369">
        <f t="shared" si="929"/>
        <v>0</v>
      </c>
      <c r="AW2369">
        <f t="shared" si="930"/>
        <v>0</v>
      </c>
      <c r="AX2369">
        <f t="shared" si="931"/>
        <v>0</v>
      </c>
      <c r="AY2369">
        <f t="shared" si="932"/>
        <v>0</v>
      </c>
      <c r="AZ2369">
        <f t="shared" si="933"/>
        <v>0</v>
      </c>
    </row>
    <row r="2370" spans="1:52" ht="15" customHeight="1">
      <c r="A2370" s="245"/>
      <c r="B2370" s="9"/>
      <c r="C2370" s="270" t="s">
        <v>988</v>
      </c>
      <c r="D2370" s="389" t="str">
        <f t="shared" si="937"/>
        <v/>
      </c>
      <c r="E2370" s="390"/>
      <c r="F2370" s="391"/>
      <c r="G2370" s="480" t="str">
        <f t="shared" si="938"/>
        <v/>
      </c>
      <c r="H2370" s="481"/>
      <c r="I2370" s="481"/>
      <c r="J2370" s="481"/>
      <c r="K2370" s="481"/>
      <c r="L2370" s="482"/>
      <c r="M2370" s="27"/>
      <c r="N2370" s="27"/>
      <c r="O2370" s="27"/>
      <c r="P2370" s="27"/>
      <c r="Q2370" s="27"/>
      <c r="R2370" s="27"/>
      <c r="S2370" s="27"/>
      <c r="T2370" s="27"/>
      <c r="U2370" s="27"/>
      <c r="V2370" s="27"/>
      <c r="W2370" s="27"/>
      <c r="X2370" s="27"/>
      <c r="Y2370" s="27"/>
      <c r="Z2370" s="27"/>
      <c r="AA2370" s="27"/>
      <c r="AB2370" s="27"/>
      <c r="AC2370" s="27"/>
      <c r="AD2370" s="27"/>
      <c r="AI2370">
        <f t="shared" si="934"/>
        <v>0</v>
      </c>
      <c r="AJ2370">
        <f t="shared" si="935"/>
        <v>0</v>
      </c>
      <c r="AK2370">
        <f t="shared" si="936"/>
        <v>0</v>
      </c>
      <c r="AL2370">
        <f t="shared" si="919"/>
        <v>0</v>
      </c>
      <c r="AM2370">
        <f t="shared" si="920"/>
        <v>0</v>
      </c>
      <c r="AN2370">
        <f t="shared" si="921"/>
        <v>0</v>
      </c>
      <c r="AO2370">
        <f t="shared" si="922"/>
        <v>0</v>
      </c>
      <c r="AP2370">
        <f t="shared" si="923"/>
        <v>0</v>
      </c>
      <c r="AQ2370">
        <f t="shared" si="924"/>
        <v>0</v>
      </c>
      <c r="AR2370">
        <f t="shared" si="925"/>
        <v>0</v>
      </c>
      <c r="AS2370">
        <f t="shared" si="926"/>
        <v>0</v>
      </c>
      <c r="AT2370">
        <f t="shared" si="927"/>
        <v>0</v>
      </c>
      <c r="AU2370">
        <f t="shared" si="928"/>
        <v>0</v>
      </c>
      <c r="AV2370">
        <f t="shared" si="929"/>
        <v>0</v>
      </c>
      <c r="AW2370">
        <f t="shared" si="930"/>
        <v>0</v>
      </c>
      <c r="AX2370">
        <f t="shared" si="931"/>
        <v>0</v>
      </c>
      <c r="AY2370">
        <f t="shared" si="932"/>
        <v>0</v>
      </c>
      <c r="AZ2370">
        <f t="shared" si="933"/>
        <v>0</v>
      </c>
    </row>
    <row r="2371" spans="1:52" ht="15" customHeight="1">
      <c r="A2371" s="245"/>
      <c r="B2371" s="9"/>
      <c r="C2371" s="270" t="s">
        <v>989</v>
      </c>
      <c r="D2371" s="389" t="str">
        <f t="shared" si="937"/>
        <v/>
      </c>
      <c r="E2371" s="390"/>
      <c r="F2371" s="391"/>
      <c r="G2371" s="480" t="str">
        <f t="shared" si="938"/>
        <v/>
      </c>
      <c r="H2371" s="481"/>
      <c r="I2371" s="481"/>
      <c r="J2371" s="481"/>
      <c r="K2371" s="481"/>
      <c r="L2371" s="482"/>
      <c r="M2371" s="27"/>
      <c r="N2371" s="27"/>
      <c r="O2371" s="27"/>
      <c r="P2371" s="27"/>
      <c r="Q2371" s="27"/>
      <c r="R2371" s="27"/>
      <c r="S2371" s="27"/>
      <c r="T2371" s="27"/>
      <c r="U2371" s="27"/>
      <c r="V2371" s="27"/>
      <c r="W2371" s="27"/>
      <c r="X2371" s="27"/>
      <c r="Y2371" s="27"/>
      <c r="Z2371" s="27"/>
      <c r="AA2371" s="27"/>
      <c r="AB2371" s="27"/>
      <c r="AC2371" s="27"/>
      <c r="AD2371" s="27"/>
      <c r="AI2371">
        <f t="shared" si="934"/>
        <v>0</v>
      </c>
      <c r="AJ2371">
        <f t="shared" si="935"/>
        <v>0</v>
      </c>
      <c r="AK2371">
        <f t="shared" si="936"/>
        <v>0</v>
      </c>
      <c r="AL2371">
        <f t="shared" si="919"/>
        <v>0</v>
      </c>
      <c r="AM2371">
        <f t="shared" si="920"/>
        <v>0</v>
      </c>
      <c r="AN2371">
        <f t="shared" si="921"/>
        <v>0</v>
      </c>
      <c r="AO2371">
        <f t="shared" si="922"/>
        <v>0</v>
      </c>
      <c r="AP2371">
        <f t="shared" si="923"/>
        <v>0</v>
      </c>
      <c r="AQ2371">
        <f t="shared" si="924"/>
        <v>0</v>
      </c>
      <c r="AR2371">
        <f t="shared" si="925"/>
        <v>0</v>
      </c>
      <c r="AS2371">
        <f t="shared" si="926"/>
        <v>0</v>
      </c>
      <c r="AT2371">
        <f t="shared" si="927"/>
        <v>0</v>
      </c>
      <c r="AU2371">
        <f t="shared" si="928"/>
        <v>0</v>
      </c>
      <c r="AV2371">
        <f t="shared" si="929"/>
        <v>0</v>
      </c>
      <c r="AW2371">
        <f t="shared" si="930"/>
        <v>0</v>
      </c>
      <c r="AX2371">
        <f t="shared" si="931"/>
        <v>0</v>
      </c>
      <c r="AY2371">
        <f t="shared" si="932"/>
        <v>0</v>
      </c>
      <c r="AZ2371">
        <f t="shared" si="933"/>
        <v>0</v>
      </c>
    </row>
    <row r="2372" spans="1:52" ht="15" customHeight="1">
      <c r="A2372" s="245"/>
      <c r="B2372" s="9"/>
      <c r="C2372" s="270" t="s">
        <v>990</v>
      </c>
      <c r="D2372" s="389" t="str">
        <f t="shared" si="937"/>
        <v/>
      </c>
      <c r="E2372" s="390"/>
      <c r="F2372" s="391"/>
      <c r="G2372" s="480" t="str">
        <f t="shared" si="938"/>
        <v/>
      </c>
      <c r="H2372" s="481"/>
      <c r="I2372" s="481"/>
      <c r="J2372" s="481"/>
      <c r="K2372" s="481"/>
      <c r="L2372" s="482"/>
      <c r="M2372" s="27"/>
      <c r="N2372" s="27"/>
      <c r="O2372" s="27"/>
      <c r="P2372" s="27"/>
      <c r="Q2372" s="27"/>
      <c r="R2372" s="27"/>
      <c r="S2372" s="27"/>
      <c r="T2372" s="27"/>
      <c r="U2372" s="27"/>
      <c r="V2372" s="27"/>
      <c r="W2372" s="27"/>
      <c r="X2372" s="27"/>
      <c r="Y2372" s="27"/>
      <c r="Z2372" s="27"/>
      <c r="AA2372" s="27"/>
      <c r="AB2372" s="27"/>
      <c r="AC2372" s="27"/>
      <c r="AD2372" s="27"/>
      <c r="AI2372">
        <f t="shared" si="934"/>
        <v>0</v>
      </c>
      <c r="AJ2372">
        <f t="shared" si="935"/>
        <v>0</v>
      </c>
      <c r="AK2372">
        <f t="shared" si="936"/>
        <v>0</v>
      </c>
      <c r="AL2372">
        <f t="shared" si="919"/>
        <v>0</v>
      </c>
      <c r="AM2372">
        <f t="shared" si="920"/>
        <v>0</v>
      </c>
      <c r="AN2372">
        <f t="shared" si="921"/>
        <v>0</v>
      </c>
      <c r="AO2372">
        <f t="shared" si="922"/>
        <v>0</v>
      </c>
      <c r="AP2372">
        <f t="shared" si="923"/>
        <v>0</v>
      </c>
      <c r="AQ2372">
        <f t="shared" si="924"/>
        <v>0</v>
      </c>
      <c r="AR2372">
        <f t="shared" si="925"/>
        <v>0</v>
      </c>
      <c r="AS2372">
        <f t="shared" si="926"/>
        <v>0</v>
      </c>
      <c r="AT2372">
        <f t="shared" si="927"/>
        <v>0</v>
      </c>
      <c r="AU2372">
        <f t="shared" si="928"/>
        <v>0</v>
      </c>
      <c r="AV2372">
        <f t="shared" si="929"/>
        <v>0</v>
      </c>
      <c r="AW2372">
        <f t="shared" si="930"/>
        <v>0</v>
      </c>
      <c r="AX2372">
        <f t="shared" si="931"/>
        <v>0</v>
      </c>
      <c r="AY2372">
        <f t="shared" si="932"/>
        <v>0</v>
      </c>
      <c r="AZ2372">
        <f t="shared" si="933"/>
        <v>0</v>
      </c>
    </row>
    <row r="2373" spans="1:52" ht="15" customHeight="1">
      <c r="A2373" s="245"/>
      <c r="B2373" s="9"/>
      <c r="C2373" s="270" t="s">
        <v>991</v>
      </c>
      <c r="D2373" s="389" t="str">
        <f t="shared" si="937"/>
        <v/>
      </c>
      <c r="E2373" s="390"/>
      <c r="F2373" s="391"/>
      <c r="G2373" s="480" t="str">
        <f t="shared" si="938"/>
        <v/>
      </c>
      <c r="H2373" s="481"/>
      <c r="I2373" s="481"/>
      <c r="J2373" s="481"/>
      <c r="K2373" s="481"/>
      <c r="L2373" s="482"/>
      <c r="M2373" s="27"/>
      <c r="N2373" s="27"/>
      <c r="O2373" s="27"/>
      <c r="P2373" s="27"/>
      <c r="Q2373" s="27"/>
      <c r="R2373" s="27"/>
      <c r="S2373" s="27"/>
      <c r="T2373" s="27"/>
      <c r="U2373" s="27"/>
      <c r="V2373" s="27"/>
      <c r="W2373" s="27"/>
      <c r="X2373" s="27"/>
      <c r="Y2373" s="27"/>
      <c r="Z2373" s="27"/>
      <c r="AA2373" s="27"/>
      <c r="AB2373" s="27"/>
      <c r="AC2373" s="27"/>
      <c r="AD2373" s="27"/>
      <c r="AI2373">
        <f t="shared" si="934"/>
        <v>0</v>
      </c>
      <c r="AJ2373">
        <f t="shared" si="935"/>
        <v>0</v>
      </c>
      <c r="AK2373">
        <f t="shared" si="936"/>
        <v>0</v>
      </c>
      <c r="AL2373">
        <f t="shared" si="919"/>
        <v>0</v>
      </c>
      <c r="AM2373">
        <f t="shared" si="920"/>
        <v>0</v>
      </c>
      <c r="AN2373">
        <f t="shared" si="921"/>
        <v>0</v>
      </c>
      <c r="AO2373">
        <f t="shared" si="922"/>
        <v>0</v>
      </c>
      <c r="AP2373">
        <f t="shared" si="923"/>
        <v>0</v>
      </c>
      <c r="AQ2373">
        <f t="shared" si="924"/>
        <v>0</v>
      </c>
      <c r="AR2373">
        <f t="shared" si="925"/>
        <v>0</v>
      </c>
      <c r="AS2373">
        <f t="shared" si="926"/>
        <v>0</v>
      </c>
      <c r="AT2373">
        <f t="shared" si="927"/>
        <v>0</v>
      </c>
      <c r="AU2373">
        <f t="shared" si="928"/>
        <v>0</v>
      </c>
      <c r="AV2373">
        <f t="shared" si="929"/>
        <v>0</v>
      </c>
      <c r="AW2373">
        <f t="shared" si="930"/>
        <v>0</v>
      </c>
      <c r="AX2373">
        <f t="shared" si="931"/>
        <v>0</v>
      </c>
      <c r="AY2373">
        <f t="shared" si="932"/>
        <v>0</v>
      </c>
      <c r="AZ2373">
        <f t="shared" si="933"/>
        <v>0</v>
      </c>
    </row>
    <row r="2374" spans="1:52" ht="15" customHeight="1">
      <c r="A2374" s="245"/>
      <c r="B2374" s="9"/>
      <c r="C2374" s="270" t="s">
        <v>992</v>
      </c>
      <c r="D2374" s="389" t="str">
        <f t="shared" si="937"/>
        <v/>
      </c>
      <c r="E2374" s="390"/>
      <c r="F2374" s="391"/>
      <c r="G2374" s="480" t="str">
        <f t="shared" si="938"/>
        <v/>
      </c>
      <c r="H2374" s="481"/>
      <c r="I2374" s="481"/>
      <c r="J2374" s="481"/>
      <c r="K2374" s="481"/>
      <c r="L2374" s="482"/>
      <c r="M2374" s="27"/>
      <c r="N2374" s="27"/>
      <c r="O2374" s="27"/>
      <c r="P2374" s="27"/>
      <c r="Q2374" s="27"/>
      <c r="R2374" s="27"/>
      <c r="S2374" s="27"/>
      <c r="T2374" s="27"/>
      <c r="U2374" s="27"/>
      <c r="V2374" s="27"/>
      <c r="W2374" s="27"/>
      <c r="X2374" s="27"/>
      <c r="Y2374" s="27"/>
      <c r="Z2374" s="27"/>
      <c r="AA2374" s="27"/>
      <c r="AB2374" s="27"/>
      <c r="AC2374" s="27"/>
      <c r="AD2374" s="27"/>
      <c r="AI2374">
        <f t="shared" si="934"/>
        <v>0</v>
      </c>
      <c r="AJ2374">
        <f t="shared" si="935"/>
        <v>0</v>
      </c>
      <c r="AK2374">
        <f t="shared" si="936"/>
        <v>0</v>
      </c>
      <c r="AL2374">
        <f t="shared" si="919"/>
        <v>0</v>
      </c>
      <c r="AM2374">
        <f t="shared" si="920"/>
        <v>0</v>
      </c>
      <c r="AN2374">
        <f t="shared" si="921"/>
        <v>0</v>
      </c>
      <c r="AO2374">
        <f t="shared" si="922"/>
        <v>0</v>
      </c>
      <c r="AP2374">
        <f t="shared" si="923"/>
        <v>0</v>
      </c>
      <c r="AQ2374">
        <f t="shared" si="924"/>
        <v>0</v>
      </c>
      <c r="AR2374">
        <f t="shared" si="925"/>
        <v>0</v>
      </c>
      <c r="AS2374">
        <f t="shared" si="926"/>
        <v>0</v>
      </c>
      <c r="AT2374">
        <f t="shared" si="927"/>
        <v>0</v>
      </c>
      <c r="AU2374">
        <f t="shared" si="928"/>
        <v>0</v>
      </c>
      <c r="AV2374">
        <f t="shared" si="929"/>
        <v>0</v>
      </c>
      <c r="AW2374">
        <f t="shared" si="930"/>
        <v>0</v>
      </c>
      <c r="AX2374">
        <f t="shared" si="931"/>
        <v>0</v>
      </c>
      <c r="AY2374">
        <f t="shared" si="932"/>
        <v>0</v>
      </c>
      <c r="AZ2374">
        <f t="shared" si="933"/>
        <v>0</v>
      </c>
    </row>
    <row r="2375" spans="1:52" ht="15" customHeight="1">
      <c r="A2375" s="245"/>
      <c r="B2375" s="9"/>
      <c r="C2375" s="270" t="s">
        <v>993</v>
      </c>
      <c r="D2375" s="389" t="str">
        <f t="shared" si="937"/>
        <v/>
      </c>
      <c r="E2375" s="390"/>
      <c r="F2375" s="391"/>
      <c r="G2375" s="480" t="str">
        <f t="shared" si="938"/>
        <v/>
      </c>
      <c r="H2375" s="481"/>
      <c r="I2375" s="481"/>
      <c r="J2375" s="481"/>
      <c r="K2375" s="481"/>
      <c r="L2375" s="482"/>
      <c r="M2375" s="27"/>
      <c r="N2375" s="27"/>
      <c r="O2375" s="27"/>
      <c r="P2375" s="27"/>
      <c r="Q2375" s="27"/>
      <c r="R2375" s="27"/>
      <c r="S2375" s="27"/>
      <c r="T2375" s="27"/>
      <c r="U2375" s="27"/>
      <c r="V2375" s="27"/>
      <c r="W2375" s="27"/>
      <c r="X2375" s="27"/>
      <c r="Y2375" s="27"/>
      <c r="Z2375" s="27"/>
      <c r="AA2375" s="27"/>
      <c r="AB2375" s="27"/>
      <c r="AC2375" s="27"/>
      <c r="AD2375" s="27"/>
      <c r="AI2375">
        <f t="shared" si="934"/>
        <v>0</v>
      </c>
      <c r="AJ2375">
        <f t="shared" si="935"/>
        <v>0</v>
      </c>
      <c r="AK2375">
        <f t="shared" si="936"/>
        <v>0</v>
      </c>
      <c r="AL2375">
        <f t="shared" si="919"/>
        <v>0</v>
      </c>
      <c r="AM2375">
        <f t="shared" si="920"/>
        <v>0</v>
      </c>
      <c r="AN2375">
        <f t="shared" si="921"/>
        <v>0</v>
      </c>
      <c r="AO2375">
        <f t="shared" si="922"/>
        <v>0</v>
      </c>
      <c r="AP2375">
        <f t="shared" si="923"/>
        <v>0</v>
      </c>
      <c r="AQ2375">
        <f t="shared" si="924"/>
        <v>0</v>
      </c>
      <c r="AR2375">
        <f t="shared" si="925"/>
        <v>0</v>
      </c>
      <c r="AS2375">
        <f t="shared" si="926"/>
        <v>0</v>
      </c>
      <c r="AT2375">
        <f t="shared" si="927"/>
        <v>0</v>
      </c>
      <c r="AU2375">
        <f t="shared" si="928"/>
        <v>0</v>
      </c>
      <c r="AV2375">
        <f t="shared" si="929"/>
        <v>0</v>
      </c>
      <c r="AW2375">
        <f t="shared" si="930"/>
        <v>0</v>
      </c>
      <c r="AX2375">
        <f t="shared" si="931"/>
        <v>0</v>
      </c>
      <c r="AY2375">
        <f t="shared" si="932"/>
        <v>0</v>
      </c>
      <c r="AZ2375">
        <f t="shared" si="933"/>
        <v>0</v>
      </c>
    </row>
    <row r="2376" spans="1:52" ht="15" customHeight="1">
      <c r="A2376" s="245"/>
      <c r="B2376" s="9"/>
      <c r="C2376" s="270" t="s">
        <v>994</v>
      </c>
      <c r="D2376" s="389" t="str">
        <f t="shared" si="937"/>
        <v/>
      </c>
      <c r="E2376" s="390"/>
      <c r="F2376" s="391"/>
      <c r="G2376" s="480" t="str">
        <f t="shared" si="938"/>
        <v/>
      </c>
      <c r="H2376" s="481"/>
      <c r="I2376" s="481"/>
      <c r="J2376" s="481"/>
      <c r="K2376" s="481"/>
      <c r="L2376" s="482"/>
      <c r="M2376" s="27"/>
      <c r="N2376" s="27"/>
      <c r="O2376" s="27"/>
      <c r="P2376" s="27"/>
      <c r="Q2376" s="27"/>
      <c r="R2376" s="27"/>
      <c r="S2376" s="27"/>
      <c r="T2376" s="27"/>
      <c r="U2376" s="27"/>
      <c r="V2376" s="27"/>
      <c r="W2376" s="27"/>
      <c r="X2376" s="27"/>
      <c r="Y2376" s="27"/>
      <c r="Z2376" s="27"/>
      <c r="AA2376" s="27"/>
      <c r="AB2376" s="27"/>
      <c r="AC2376" s="27"/>
      <c r="AD2376" s="27"/>
      <c r="AI2376">
        <f t="shared" si="934"/>
        <v>0</v>
      </c>
      <c r="AJ2376">
        <f t="shared" si="935"/>
        <v>0</v>
      </c>
      <c r="AK2376">
        <f t="shared" si="936"/>
        <v>0</v>
      </c>
      <c r="AL2376">
        <f t="shared" si="919"/>
        <v>0</v>
      </c>
      <c r="AM2376">
        <f t="shared" si="920"/>
        <v>0</v>
      </c>
      <c r="AN2376">
        <f t="shared" si="921"/>
        <v>0</v>
      </c>
      <c r="AO2376">
        <f t="shared" si="922"/>
        <v>0</v>
      </c>
      <c r="AP2376">
        <f t="shared" si="923"/>
        <v>0</v>
      </c>
      <c r="AQ2376">
        <f t="shared" si="924"/>
        <v>0</v>
      </c>
      <c r="AR2376">
        <f t="shared" si="925"/>
        <v>0</v>
      </c>
      <c r="AS2376">
        <f t="shared" si="926"/>
        <v>0</v>
      </c>
      <c r="AT2376">
        <f t="shared" si="927"/>
        <v>0</v>
      </c>
      <c r="AU2376">
        <f t="shared" si="928"/>
        <v>0</v>
      </c>
      <c r="AV2376">
        <f t="shared" si="929"/>
        <v>0</v>
      </c>
      <c r="AW2376">
        <f t="shared" si="930"/>
        <v>0</v>
      </c>
      <c r="AX2376">
        <f t="shared" si="931"/>
        <v>0</v>
      </c>
      <c r="AY2376">
        <f t="shared" si="932"/>
        <v>0</v>
      </c>
      <c r="AZ2376">
        <f t="shared" si="933"/>
        <v>0</v>
      </c>
    </row>
    <row r="2377" spans="1:52" ht="15" customHeight="1">
      <c r="A2377" s="245"/>
      <c r="B2377" s="9"/>
      <c r="C2377" s="270" t="s">
        <v>995</v>
      </c>
      <c r="D2377" s="389" t="str">
        <f t="shared" si="937"/>
        <v/>
      </c>
      <c r="E2377" s="390"/>
      <c r="F2377" s="391"/>
      <c r="G2377" s="480" t="str">
        <f t="shared" si="938"/>
        <v/>
      </c>
      <c r="H2377" s="481"/>
      <c r="I2377" s="481"/>
      <c r="J2377" s="481"/>
      <c r="K2377" s="481"/>
      <c r="L2377" s="482"/>
      <c r="M2377" s="27"/>
      <c r="N2377" s="27"/>
      <c r="O2377" s="27"/>
      <c r="P2377" s="27"/>
      <c r="Q2377" s="27"/>
      <c r="R2377" s="27"/>
      <c r="S2377" s="27"/>
      <c r="T2377" s="27"/>
      <c r="U2377" s="27"/>
      <c r="V2377" s="27"/>
      <c r="W2377" s="27"/>
      <c r="X2377" s="27"/>
      <c r="Y2377" s="27"/>
      <c r="Z2377" s="27"/>
      <c r="AA2377" s="27"/>
      <c r="AB2377" s="27"/>
      <c r="AC2377" s="27"/>
      <c r="AD2377" s="27"/>
      <c r="AI2377">
        <f t="shared" si="934"/>
        <v>0</v>
      </c>
      <c r="AJ2377">
        <f t="shared" si="935"/>
        <v>0</v>
      </c>
      <c r="AK2377">
        <f t="shared" si="936"/>
        <v>0</v>
      </c>
      <c r="AL2377">
        <f t="shared" si="919"/>
        <v>0</v>
      </c>
      <c r="AM2377">
        <f t="shared" si="920"/>
        <v>0</v>
      </c>
      <c r="AN2377">
        <f t="shared" si="921"/>
        <v>0</v>
      </c>
      <c r="AO2377">
        <f t="shared" si="922"/>
        <v>0</v>
      </c>
      <c r="AP2377">
        <f t="shared" si="923"/>
        <v>0</v>
      </c>
      <c r="AQ2377">
        <f t="shared" si="924"/>
        <v>0</v>
      </c>
      <c r="AR2377">
        <f t="shared" si="925"/>
        <v>0</v>
      </c>
      <c r="AS2377">
        <f t="shared" si="926"/>
        <v>0</v>
      </c>
      <c r="AT2377">
        <f t="shared" si="927"/>
        <v>0</v>
      </c>
      <c r="AU2377">
        <f t="shared" si="928"/>
        <v>0</v>
      </c>
      <c r="AV2377">
        <f t="shared" si="929"/>
        <v>0</v>
      </c>
      <c r="AW2377">
        <f t="shared" si="930"/>
        <v>0</v>
      </c>
      <c r="AX2377">
        <f t="shared" si="931"/>
        <v>0</v>
      </c>
      <c r="AY2377">
        <f t="shared" si="932"/>
        <v>0</v>
      </c>
      <c r="AZ2377">
        <f t="shared" si="933"/>
        <v>0</v>
      </c>
    </row>
    <row r="2378" spans="1:52" ht="15" customHeight="1">
      <c r="A2378" s="245"/>
      <c r="B2378" s="9"/>
      <c r="C2378" s="270" t="s">
        <v>996</v>
      </c>
      <c r="D2378" s="389" t="str">
        <f t="shared" si="937"/>
        <v/>
      </c>
      <c r="E2378" s="390"/>
      <c r="F2378" s="391"/>
      <c r="G2378" s="480" t="str">
        <f t="shared" si="938"/>
        <v/>
      </c>
      <c r="H2378" s="481"/>
      <c r="I2378" s="481"/>
      <c r="J2378" s="481"/>
      <c r="K2378" s="481"/>
      <c r="L2378" s="482"/>
      <c r="M2378" s="27"/>
      <c r="N2378" s="27"/>
      <c r="O2378" s="27"/>
      <c r="P2378" s="27"/>
      <c r="Q2378" s="27"/>
      <c r="R2378" s="27"/>
      <c r="S2378" s="27"/>
      <c r="T2378" s="27"/>
      <c r="U2378" s="27"/>
      <c r="V2378" s="27"/>
      <c r="W2378" s="27"/>
      <c r="X2378" s="27"/>
      <c r="Y2378" s="27"/>
      <c r="Z2378" s="27"/>
      <c r="AA2378" s="27"/>
      <c r="AB2378" s="27"/>
      <c r="AC2378" s="27"/>
      <c r="AD2378" s="27"/>
      <c r="AI2378">
        <f t="shared" si="934"/>
        <v>0</v>
      </c>
      <c r="AJ2378">
        <f t="shared" si="935"/>
        <v>0</v>
      </c>
      <c r="AK2378">
        <f t="shared" si="936"/>
        <v>0</v>
      </c>
      <c r="AL2378">
        <f t="shared" si="919"/>
        <v>0</v>
      </c>
      <c r="AM2378">
        <f t="shared" si="920"/>
        <v>0</v>
      </c>
      <c r="AN2378">
        <f t="shared" si="921"/>
        <v>0</v>
      </c>
      <c r="AO2378">
        <f t="shared" si="922"/>
        <v>0</v>
      </c>
      <c r="AP2378">
        <f t="shared" si="923"/>
        <v>0</v>
      </c>
      <c r="AQ2378">
        <f t="shared" si="924"/>
        <v>0</v>
      </c>
      <c r="AR2378">
        <f t="shared" si="925"/>
        <v>0</v>
      </c>
      <c r="AS2378">
        <f t="shared" si="926"/>
        <v>0</v>
      </c>
      <c r="AT2378">
        <f t="shared" si="927"/>
        <v>0</v>
      </c>
      <c r="AU2378">
        <f t="shared" si="928"/>
        <v>0</v>
      </c>
      <c r="AV2378">
        <f t="shared" si="929"/>
        <v>0</v>
      </c>
      <c r="AW2378">
        <f t="shared" si="930"/>
        <v>0</v>
      </c>
      <c r="AX2378">
        <f t="shared" si="931"/>
        <v>0</v>
      </c>
      <c r="AY2378">
        <f t="shared" si="932"/>
        <v>0</v>
      </c>
      <c r="AZ2378">
        <f t="shared" si="933"/>
        <v>0</v>
      </c>
    </row>
    <row r="2379" spans="1:52" ht="15" customHeight="1">
      <c r="A2379" s="245"/>
      <c r="B2379" s="9"/>
      <c r="C2379" s="270" t="s">
        <v>997</v>
      </c>
      <c r="D2379" s="389" t="str">
        <f t="shared" si="937"/>
        <v/>
      </c>
      <c r="E2379" s="390"/>
      <c r="F2379" s="391"/>
      <c r="G2379" s="480" t="str">
        <f t="shared" si="938"/>
        <v/>
      </c>
      <c r="H2379" s="481"/>
      <c r="I2379" s="481"/>
      <c r="J2379" s="481"/>
      <c r="K2379" s="481"/>
      <c r="L2379" s="482"/>
      <c r="M2379" s="27"/>
      <c r="N2379" s="27"/>
      <c r="O2379" s="27"/>
      <c r="P2379" s="27"/>
      <c r="Q2379" s="27"/>
      <c r="R2379" s="27"/>
      <c r="S2379" s="27"/>
      <c r="T2379" s="27"/>
      <c r="U2379" s="27"/>
      <c r="V2379" s="27"/>
      <c r="W2379" s="27"/>
      <c r="X2379" s="27"/>
      <c r="Y2379" s="27"/>
      <c r="Z2379" s="27"/>
      <c r="AA2379" s="27"/>
      <c r="AB2379" s="27"/>
      <c r="AC2379" s="27"/>
      <c r="AD2379" s="27"/>
      <c r="AI2379">
        <f t="shared" si="934"/>
        <v>0</v>
      </c>
      <c r="AJ2379">
        <f t="shared" si="935"/>
        <v>0</v>
      </c>
      <c r="AK2379">
        <f t="shared" si="936"/>
        <v>0</v>
      </c>
      <c r="AL2379">
        <f t="shared" si="919"/>
        <v>0</v>
      </c>
      <c r="AM2379">
        <f t="shared" si="920"/>
        <v>0</v>
      </c>
      <c r="AN2379">
        <f t="shared" si="921"/>
        <v>0</v>
      </c>
      <c r="AO2379">
        <f t="shared" si="922"/>
        <v>0</v>
      </c>
      <c r="AP2379">
        <f t="shared" si="923"/>
        <v>0</v>
      </c>
      <c r="AQ2379">
        <f t="shared" si="924"/>
        <v>0</v>
      </c>
      <c r="AR2379">
        <f t="shared" si="925"/>
        <v>0</v>
      </c>
      <c r="AS2379">
        <f t="shared" si="926"/>
        <v>0</v>
      </c>
      <c r="AT2379">
        <f t="shared" si="927"/>
        <v>0</v>
      </c>
      <c r="AU2379">
        <f t="shared" si="928"/>
        <v>0</v>
      </c>
      <c r="AV2379">
        <f t="shared" si="929"/>
        <v>0</v>
      </c>
      <c r="AW2379">
        <f t="shared" si="930"/>
        <v>0</v>
      </c>
      <c r="AX2379">
        <f t="shared" si="931"/>
        <v>0</v>
      </c>
      <c r="AY2379">
        <f t="shared" si="932"/>
        <v>0</v>
      </c>
      <c r="AZ2379">
        <f t="shared" si="933"/>
        <v>0</v>
      </c>
    </row>
    <row r="2380" spans="1:52" ht="15" customHeight="1">
      <c r="A2380" s="245"/>
      <c r="B2380" s="9"/>
      <c r="C2380" s="270" t="s">
        <v>998</v>
      </c>
      <c r="D2380" s="389" t="str">
        <f t="shared" si="937"/>
        <v/>
      </c>
      <c r="E2380" s="390"/>
      <c r="F2380" s="391"/>
      <c r="G2380" s="480" t="str">
        <f t="shared" si="938"/>
        <v/>
      </c>
      <c r="H2380" s="481"/>
      <c r="I2380" s="481"/>
      <c r="J2380" s="481"/>
      <c r="K2380" s="481"/>
      <c r="L2380" s="482"/>
      <c r="M2380" s="27"/>
      <c r="N2380" s="27"/>
      <c r="O2380" s="27"/>
      <c r="P2380" s="27"/>
      <c r="Q2380" s="27"/>
      <c r="R2380" s="27"/>
      <c r="S2380" s="27"/>
      <c r="T2380" s="27"/>
      <c r="U2380" s="27"/>
      <c r="V2380" s="27"/>
      <c r="W2380" s="27"/>
      <c r="X2380" s="27"/>
      <c r="Y2380" s="27"/>
      <c r="Z2380" s="27"/>
      <c r="AA2380" s="27"/>
      <c r="AB2380" s="27"/>
      <c r="AC2380" s="27"/>
      <c r="AD2380" s="27"/>
      <c r="AI2380">
        <f t="shared" si="934"/>
        <v>0</v>
      </c>
      <c r="AJ2380">
        <f t="shared" si="935"/>
        <v>0</v>
      </c>
      <c r="AK2380">
        <f t="shared" si="936"/>
        <v>0</v>
      </c>
      <c r="AL2380">
        <f t="shared" si="919"/>
        <v>0</v>
      </c>
      <c r="AM2380">
        <f t="shared" si="920"/>
        <v>0</v>
      </c>
      <c r="AN2380">
        <f t="shared" si="921"/>
        <v>0</v>
      </c>
      <c r="AO2380">
        <f t="shared" si="922"/>
        <v>0</v>
      </c>
      <c r="AP2380">
        <f t="shared" si="923"/>
        <v>0</v>
      </c>
      <c r="AQ2380">
        <f t="shared" si="924"/>
        <v>0</v>
      </c>
      <c r="AR2380">
        <f t="shared" si="925"/>
        <v>0</v>
      </c>
      <c r="AS2380">
        <f t="shared" si="926"/>
        <v>0</v>
      </c>
      <c r="AT2380">
        <f t="shared" si="927"/>
        <v>0</v>
      </c>
      <c r="AU2380">
        <f t="shared" si="928"/>
        <v>0</v>
      </c>
      <c r="AV2380">
        <f t="shared" si="929"/>
        <v>0</v>
      </c>
      <c r="AW2380">
        <f t="shared" si="930"/>
        <v>0</v>
      </c>
      <c r="AX2380">
        <f t="shared" si="931"/>
        <v>0</v>
      </c>
      <c r="AY2380">
        <f t="shared" si="932"/>
        <v>0</v>
      </c>
      <c r="AZ2380">
        <f t="shared" si="933"/>
        <v>0</v>
      </c>
    </row>
    <row r="2381" spans="1:52" ht="15" customHeight="1">
      <c r="A2381" s="245"/>
      <c r="B2381" s="9"/>
      <c r="C2381" s="270" t="s">
        <v>999</v>
      </c>
      <c r="D2381" s="389" t="str">
        <f t="shared" si="937"/>
        <v/>
      </c>
      <c r="E2381" s="390"/>
      <c r="F2381" s="391"/>
      <c r="G2381" s="480" t="str">
        <f t="shared" si="938"/>
        <v/>
      </c>
      <c r="H2381" s="481"/>
      <c r="I2381" s="481"/>
      <c r="J2381" s="481"/>
      <c r="K2381" s="481"/>
      <c r="L2381" s="482"/>
      <c r="M2381" s="27"/>
      <c r="N2381" s="27"/>
      <c r="O2381" s="27"/>
      <c r="P2381" s="27"/>
      <c r="Q2381" s="27"/>
      <c r="R2381" s="27"/>
      <c r="S2381" s="27"/>
      <c r="T2381" s="27"/>
      <c r="U2381" s="27"/>
      <c r="V2381" s="27"/>
      <c r="W2381" s="27"/>
      <c r="X2381" s="27"/>
      <c r="Y2381" s="27"/>
      <c r="Z2381" s="27"/>
      <c r="AA2381" s="27"/>
      <c r="AB2381" s="27"/>
      <c r="AC2381" s="27"/>
      <c r="AD2381" s="27"/>
      <c r="AI2381">
        <f t="shared" si="934"/>
        <v>0</v>
      </c>
      <c r="AJ2381">
        <f t="shared" si="935"/>
        <v>0</v>
      </c>
      <c r="AK2381">
        <f t="shared" si="936"/>
        <v>0</v>
      </c>
      <c r="AL2381">
        <f t="shared" si="919"/>
        <v>0</v>
      </c>
      <c r="AM2381">
        <f t="shared" si="920"/>
        <v>0</v>
      </c>
      <c r="AN2381">
        <f t="shared" si="921"/>
        <v>0</v>
      </c>
      <c r="AO2381">
        <f t="shared" si="922"/>
        <v>0</v>
      </c>
      <c r="AP2381">
        <f t="shared" si="923"/>
        <v>0</v>
      </c>
      <c r="AQ2381">
        <f t="shared" si="924"/>
        <v>0</v>
      </c>
      <c r="AR2381">
        <f t="shared" si="925"/>
        <v>0</v>
      </c>
      <c r="AS2381">
        <f t="shared" si="926"/>
        <v>0</v>
      </c>
      <c r="AT2381">
        <f t="shared" si="927"/>
        <v>0</v>
      </c>
      <c r="AU2381">
        <f t="shared" si="928"/>
        <v>0</v>
      </c>
      <c r="AV2381">
        <f t="shared" si="929"/>
        <v>0</v>
      </c>
      <c r="AW2381">
        <f t="shared" si="930"/>
        <v>0</v>
      </c>
      <c r="AX2381">
        <f t="shared" si="931"/>
        <v>0</v>
      </c>
      <c r="AY2381">
        <f t="shared" si="932"/>
        <v>0</v>
      </c>
      <c r="AZ2381">
        <f t="shared" si="933"/>
        <v>0</v>
      </c>
    </row>
    <row r="2382" spans="1:52" ht="15" customHeight="1">
      <c r="A2382" s="245"/>
      <c r="B2382" s="9"/>
      <c r="C2382" s="270" t="s">
        <v>1000</v>
      </c>
      <c r="D2382" s="389" t="str">
        <f t="shared" si="937"/>
        <v/>
      </c>
      <c r="E2382" s="390"/>
      <c r="F2382" s="391"/>
      <c r="G2382" s="480" t="str">
        <f t="shared" si="938"/>
        <v/>
      </c>
      <c r="H2382" s="481"/>
      <c r="I2382" s="481"/>
      <c r="J2382" s="481"/>
      <c r="K2382" s="481"/>
      <c r="L2382" s="482"/>
      <c r="M2382" s="27"/>
      <c r="N2382" s="27"/>
      <c r="O2382" s="27"/>
      <c r="P2382" s="27"/>
      <c r="Q2382" s="27"/>
      <c r="R2382" s="27"/>
      <c r="S2382" s="27"/>
      <c r="T2382" s="27"/>
      <c r="U2382" s="27"/>
      <c r="V2382" s="27"/>
      <c r="W2382" s="27"/>
      <c r="X2382" s="27"/>
      <c r="Y2382" s="27"/>
      <c r="Z2382" s="27"/>
      <c r="AA2382" s="27"/>
      <c r="AB2382" s="27"/>
      <c r="AC2382" s="27"/>
      <c r="AD2382" s="27"/>
      <c r="AI2382">
        <f t="shared" si="934"/>
        <v>0</v>
      </c>
      <c r="AJ2382">
        <f t="shared" si="935"/>
        <v>0</v>
      </c>
      <c r="AK2382">
        <f t="shared" si="936"/>
        <v>0</v>
      </c>
      <c r="AL2382">
        <f t="shared" si="919"/>
        <v>0</v>
      </c>
      <c r="AM2382">
        <f t="shared" si="920"/>
        <v>0</v>
      </c>
      <c r="AN2382">
        <f t="shared" si="921"/>
        <v>0</v>
      </c>
      <c r="AO2382">
        <f t="shared" si="922"/>
        <v>0</v>
      </c>
      <c r="AP2382">
        <f t="shared" si="923"/>
        <v>0</v>
      </c>
      <c r="AQ2382">
        <f t="shared" si="924"/>
        <v>0</v>
      </c>
      <c r="AR2382">
        <f t="shared" si="925"/>
        <v>0</v>
      </c>
      <c r="AS2382">
        <f t="shared" si="926"/>
        <v>0</v>
      </c>
      <c r="AT2382">
        <f t="shared" si="927"/>
        <v>0</v>
      </c>
      <c r="AU2382">
        <f t="shared" si="928"/>
        <v>0</v>
      </c>
      <c r="AV2382">
        <f t="shared" si="929"/>
        <v>0</v>
      </c>
      <c r="AW2382">
        <f t="shared" si="930"/>
        <v>0</v>
      </c>
      <c r="AX2382">
        <f t="shared" si="931"/>
        <v>0</v>
      </c>
      <c r="AY2382">
        <f t="shared" si="932"/>
        <v>0</v>
      </c>
      <c r="AZ2382">
        <f t="shared" si="933"/>
        <v>0</v>
      </c>
    </row>
    <row r="2383" spans="1:52" ht="15" customHeight="1">
      <c r="A2383" s="245"/>
      <c r="B2383" s="9"/>
      <c r="C2383" s="270" t="s">
        <v>1001</v>
      </c>
      <c r="D2383" s="389" t="str">
        <f t="shared" si="937"/>
        <v/>
      </c>
      <c r="E2383" s="390"/>
      <c r="F2383" s="391"/>
      <c r="G2383" s="480" t="str">
        <f t="shared" si="938"/>
        <v/>
      </c>
      <c r="H2383" s="481"/>
      <c r="I2383" s="481"/>
      <c r="J2383" s="481"/>
      <c r="K2383" s="481"/>
      <c r="L2383" s="482"/>
      <c r="M2383" s="27"/>
      <c r="N2383" s="27"/>
      <c r="O2383" s="27"/>
      <c r="P2383" s="27"/>
      <c r="Q2383" s="27"/>
      <c r="R2383" s="27"/>
      <c r="S2383" s="27"/>
      <c r="T2383" s="27"/>
      <c r="U2383" s="27"/>
      <c r="V2383" s="27"/>
      <c r="W2383" s="27"/>
      <c r="X2383" s="27"/>
      <c r="Y2383" s="27"/>
      <c r="Z2383" s="27"/>
      <c r="AA2383" s="27"/>
      <c r="AB2383" s="27"/>
      <c r="AC2383" s="27"/>
      <c r="AD2383" s="27"/>
      <c r="AI2383">
        <f t="shared" si="934"/>
        <v>0</v>
      </c>
      <c r="AJ2383">
        <f t="shared" si="935"/>
        <v>0</v>
      </c>
      <c r="AK2383">
        <f t="shared" si="936"/>
        <v>0</v>
      </c>
      <c r="AL2383">
        <f t="shared" si="919"/>
        <v>0</v>
      </c>
      <c r="AM2383">
        <f t="shared" si="920"/>
        <v>0</v>
      </c>
      <c r="AN2383">
        <f t="shared" si="921"/>
        <v>0</v>
      </c>
      <c r="AO2383">
        <f t="shared" si="922"/>
        <v>0</v>
      </c>
      <c r="AP2383">
        <f t="shared" si="923"/>
        <v>0</v>
      </c>
      <c r="AQ2383">
        <f t="shared" si="924"/>
        <v>0</v>
      </c>
      <c r="AR2383">
        <f t="shared" si="925"/>
        <v>0</v>
      </c>
      <c r="AS2383">
        <f t="shared" si="926"/>
        <v>0</v>
      </c>
      <c r="AT2383">
        <f t="shared" si="927"/>
        <v>0</v>
      </c>
      <c r="AU2383">
        <f t="shared" si="928"/>
        <v>0</v>
      </c>
      <c r="AV2383">
        <f t="shared" si="929"/>
        <v>0</v>
      </c>
      <c r="AW2383">
        <f t="shared" si="930"/>
        <v>0</v>
      </c>
      <c r="AX2383">
        <f t="shared" si="931"/>
        <v>0</v>
      </c>
      <c r="AY2383">
        <f t="shared" si="932"/>
        <v>0</v>
      </c>
      <c r="AZ2383">
        <f t="shared" si="933"/>
        <v>0</v>
      </c>
    </row>
    <row r="2384" spans="1:52" ht="15" customHeight="1">
      <c r="A2384" s="245"/>
      <c r="B2384" s="9"/>
      <c r="C2384" s="270" t="s">
        <v>1002</v>
      </c>
      <c r="D2384" s="389" t="str">
        <f t="shared" si="937"/>
        <v/>
      </c>
      <c r="E2384" s="390"/>
      <c r="F2384" s="391"/>
      <c r="G2384" s="480" t="str">
        <f t="shared" si="938"/>
        <v/>
      </c>
      <c r="H2384" s="481"/>
      <c r="I2384" s="481"/>
      <c r="J2384" s="481"/>
      <c r="K2384" s="481"/>
      <c r="L2384" s="482"/>
      <c r="M2384" s="27"/>
      <c r="N2384" s="27"/>
      <c r="O2384" s="27"/>
      <c r="P2384" s="27"/>
      <c r="Q2384" s="27"/>
      <c r="R2384" s="27"/>
      <c r="S2384" s="27"/>
      <c r="T2384" s="27"/>
      <c r="U2384" s="27"/>
      <c r="V2384" s="27"/>
      <c r="W2384" s="27"/>
      <c r="X2384" s="27"/>
      <c r="Y2384" s="27"/>
      <c r="Z2384" s="27"/>
      <c r="AA2384" s="27"/>
      <c r="AB2384" s="27"/>
      <c r="AC2384" s="27"/>
      <c r="AD2384" s="27"/>
      <c r="AI2384">
        <f t="shared" si="934"/>
        <v>0</v>
      </c>
      <c r="AJ2384">
        <f t="shared" si="935"/>
        <v>0</v>
      </c>
      <c r="AK2384">
        <f t="shared" si="936"/>
        <v>0</v>
      </c>
      <c r="AL2384">
        <f t="shared" si="919"/>
        <v>0</v>
      </c>
      <c r="AM2384">
        <f t="shared" si="920"/>
        <v>0</v>
      </c>
      <c r="AN2384">
        <f t="shared" si="921"/>
        <v>0</v>
      </c>
      <c r="AO2384">
        <f t="shared" si="922"/>
        <v>0</v>
      </c>
      <c r="AP2384">
        <f t="shared" si="923"/>
        <v>0</v>
      </c>
      <c r="AQ2384">
        <f t="shared" si="924"/>
        <v>0</v>
      </c>
      <c r="AR2384">
        <f t="shared" si="925"/>
        <v>0</v>
      </c>
      <c r="AS2384">
        <f t="shared" si="926"/>
        <v>0</v>
      </c>
      <c r="AT2384">
        <f t="shared" si="927"/>
        <v>0</v>
      </c>
      <c r="AU2384">
        <f t="shared" si="928"/>
        <v>0</v>
      </c>
      <c r="AV2384">
        <f t="shared" si="929"/>
        <v>0</v>
      </c>
      <c r="AW2384">
        <f t="shared" si="930"/>
        <v>0</v>
      </c>
      <c r="AX2384">
        <f t="shared" si="931"/>
        <v>0</v>
      </c>
      <c r="AY2384">
        <f t="shared" si="932"/>
        <v>0</v>
      </c>
      <c r="AZ2384">
        <f t="shared" si="933"/>
        <v>0</v>
      </c>
    </row>
    <row r="2385" spans="1:52" ht="15" customHeight="1">
      <c r="A2385" s="245"/>
      <c r="B2385" s="9"/>
      <c r="C2385" s="270" t="s">
        <v>1003</v>
      </c>
      <c r="D2385" s="389" t="str">
        <f t="shared" si="937"/>
        <v/>
      </c>
      <c r="E2385" s="390"/>
      <c r="F2385" s="391"/>
      <c r="G2385" s="480" t="str">
        <f t="shared" si="938"/>
        <v/>
      </c>
      <c r="H2385" s="481"/>
      <c r="I2385" s="481"/>
      <c r="J2385" s="481"/>
      <c r="K2385" s="481"/>
      <c r="L2385" s="482"/>
      <c r="M2385" s="27"/>
      <c r="N2385" s="27"/>
      <c r="O2385" s="27"/>
      <c r="P2385" s="27"/>
      <c r="Q2385" s="27"/>
      <c r="R2385" s="27"/>
      <c r="S2385" s="27"/>
      <c r="T2385" s="27"/>
      <c r="U2385" s="27"/>
      <c r="V2385" s="27"/>
      <c r="W2385" s="27"/>
      <c r="X2385" s="27"/>
      <c r="Y2385" s="27"/>
      <c r="Z2385" s="27"/>
      <c r="AA2385" s="27"/>
      <c r="AB2385" s="27"/>
      <c r="AC2385" s="27"/>
      <c r="AD2385" s="27"/>
      <c r="AI2385">
        <f t="shared" si="934"/>
        <v>0</v>
      </c>
      <c r="AJ2385">
        <f t="shared" si="935"/>
        <v>0</v>
      </c>
      <c r="AK2385">
        <f t="shared" si="936"/>
        <v>0</v>
      </c>
      <c r="AL2385">
        <f t="shared" si="919"/>
        <v>0</v>
      </c>
      <c r="AM2385">
        <f t="shared" si="920"/>
        <v>0</v>
      </c>
      <c r="AN2385">
        <f t="shared" si="921"/>
        <v>0</v>
      </c>
      <c r="AO2385">
        <f t="shared" si="922"/>
        <v>0</v>
      </c>
      <c r="AP2385">
        <f t="shared" si="923"/>
        <v>0</v>
      </c>
      <c r="AQ2385">
        <f t="shared" si="924"/>
        <v>0</v>
      </c>
      <c r="AR2385">
        <f t="shared" si="925"/>
        <v>0</v>
      </c>
      <c r="AS2385">
        <f t="shared" si="926"/>
        <v>0</v>
      </c>
      <c r="AT2385">
        <f t="shared" si="927"/>
        <v>0</v>
      </c>
      <c r="AU2385">
        <f t="shared" si="928"/>
        <v>0</v>
      </c>
      <c r="AV2385">
        <f t="shared" si="929"/>
        <v>0</v>
      </c>
      <c r="AW2385">
        <f t="shared" si="930"/>
        <v>0</v>
      </c>
      <c r="AX2385">
        <f t="shared" si="931"/>
        <v>0</v>
      </c>
      <c r="AY2385">
        <f t="shared" si="932"/>
        <v>0</v>
      </c>
      <c r="AZ2385">
        <f t="shared" si="933"/>
        <v>0</v>
      </c>
    </row>
    <row r="2386" spans="1:52" ht="15" customHeight="1">
      <c r="A2386" s="245"/>
      <c r="B2386" s="9"/>
      <c r="C2386" s="270" t="s">
        <v>1004</v>
      </c>
      <c r="D2386" s="389" t="str">
        <f t="shared" si="937"/>
        <v/>
      </c>
      <c r="E2386" s="390"/>
      <c r="F2386" s="391"/>
      <c r="G2386" s="480" t="str">
        <f t="shared" si="938"/>
        <v/>
      </c>
      <c r="H2386" s="481"/>
      <c r="I2386" s="481"/>
      <c r="J2386" s="481"/>
      <c r="K2386" s="481"/>
      <c r="L2386" s="482"/>
      <c r="M2386" s="27"/>
      <c r="N2386" s="27"/>
      <c r="O2386" s="27"/>
      <c r="P2386" s="27"/>
      <c r="Q2386" s="27"/>
      <c r="R2386" s="27"/>
      <c r="S2386" s="27"/>
      <c r="T2386" s="27"/>
      <c r="U2386" s="27"/>
      <c r="V2386" s="27"/>
      <c r="W2386" s="27"/>
      <c r="X2386" s="27"/>
      <c r="Y2386" s="27"/>
      <c r="Z2386" s="27"/>
      <c r="AA2386" s="27"/>
      <c r="AB2386" s="27"/>
      <c r="AC2386" s="27"/>
      <c r="AD2386" s="27"/>
      <c r="AI2386">
        <f t="shared" si="934"/>
        <v>0</v>
      </c>
      <c r="AJ2386">
        <f t="shared" si="935"/>
        <v>0</v>
      </c>
      <c r="AK2386">
        <f t="shared" si="936"/>
        <v>0</v>
      </c>
      <c r="AL2386">
        <f t="shared" si="919"/>
        <v>0</v>
      </c>
      <c r="AM2386">
        <f t="shared" si="920"/>
        <v>0</v>
      </c>
      <c r="AN2386">
        <f t="shared" si="921"/>
        <v>0</v>
      </c>
      <c r="AO2386">
        <f t="shared" si="922"/>
        <v>0</v>
      </c>
      <c r="AP2386">
        <f t="shared" si="923"/>
        <v>0</v>
      </c>
      <c r="AQ2386">
        <f t="shared" si="924"/>
        <v>0</v>
      </c>
      <c r="AR2386">
        <f t="shared" si="925"/>
        <v>0</v>
      </c>
      <c r="AS2386">
        <f t="shared" si="926"/>
        <v>0</v>
      </c>
      <c r="AT2386">
        <f t="shared" si="927"/>
        <v>0</v>
      </c>
      <c r="AU2386">
        <f t="shared" si="928"/>
        <v>0</v>
      </c>
      <c r="AV2386">
        <f t="shared" si="929"/>
        <v>0</v>
      </c>
      <c r="AW2386">
        <f t="shared" si="930"/>
        <v>0</v>
      </c>
      <c r="AX2386">
        <f t="shared" si="931"/>
        <v>0</v>
      </c>
      <c r="AY2386">
        <f t="shared" si="932"/>
        <v>0</v>
      </c>
      <c r="AZ2386">
        <f t="shared" si="933"/>
        <v>0</v>
      </c>
    </row>
    <row r="2387" spans="1:52" ht="15" customHeight="1">
      <c r="A2387" s="245"/>
      <c r="B2387" s="9"/>
      <c r="C2387" s="270" t="s">
        <v>1005</v>
      </c>
      <c r="D2387" s="389" t="str">
        <f t="shared" si="937"/>
        <v/>
      </c>
      <c r="E2387" s="390"/>
      <c r="F2387" s="391"/>
      <c r="G2387" s="480" t="str">
        <f t="shared" si="938"/>
        <v/>
      </c>
      <c r="H2387" s="481"/>
      <c r="I2387" s="481"/>
      <c r="J2387" s="481"/>
      <c r="K2387" s="481"/>
      <c r="L2387" s="482"/>
      <c r="M2387" s="27"/>
      <c r="N2387" s="27"/>
      <c r="O2387" s="27"/>
      <c r="P2387" s="27"/>
      <c r="Q2387" s="27"/>
      <c r="R2387" s="27"/>
      <c r="S2387" s="27"/>
      <c r="T2387" s="27"/>
      <c r="U2387" s="27"/>
      <c r="V2387" s="27"/>
      <c r="W2387" s="27"/>
      <c r="X2387" s="27"/>
      <c r="Y2387" s="27"/>
      <c r="Z2387" s="27"/>
      <c r="AA2387" s="27"/>
      <c r="AB2387" s="27"/>
      <c r="AC2387" s="27"/>
      <c r="AD2387" s="27"/>
      <c r="AI2387">
        <f t="shared" si="934"/>
        <v>0</v>
      </c>
      <c r="AJ2387">
        <f t="shared" si="935"/>
        <v>0</v>
      </c>
      <c r="AK2387">
        <f t="shared" si="936"/>
        <v>0</v>
      </c>
      <c r="AL2387">
        <f t="shared" si="919"/>
        <v>0</v>
      </c>
      <c r="AM2387">
        <f t="shared" si="920"/>
        <v>0</v>
      </c>
      <c r="AN2387">
        <f t="shared" si="921"/>
        <v>0</v>
      </c>
      <c r="AO2387">
        <f t="shared" si="922"/>
        <v>0</v>
      </c>
      <c r="AP2387">
        <f t="shared" si="923"/>
        <v>0</v>
      </c>
      <c r="AQ2387">
        <f t="shared" si="924"/>
        <v>0</v>
      </c>
      <c r="AR2387">
        <f t="shared" si="925"/>
        <v>0</v>
      </c>
      <c r="AS2387">
        <f t="shared" si="926"/>
        <v>0</v>
      </c>
      <c r="AT2387">
        <f t="shared" si="927"/>
        <v>0</v>
      </c>
      <c r="AU2387">
        <f t="shared" si="928"/>
        <v>0</v>
      </c>
      <c r="AV2387">
        <f t="shared" si="929"/>
        <v>0</v>
      </c>
      <c r="AW2387">
        <f t="shared" si="930"/>
        <v>0</v>
      </c>
      <c r="AX2387">
        <f t="shared" si="931"/>
        <v>0</v>
      </c>
      <c r="AY2387">
        <f t="shared" si="932"/>
        <v>0</v>
      </c>
      <c r="AZ2387">
        <f t="shared" si="933"/>
        <v>0</v>
      </c>
    </row>
    <row r="2388" spans="1:52" ht="15" customHeight="1">
      <c r="A2388" s="245"/>
      <c r="B2388" s="9"/>
      <c r="C2388" s="270" t="s">
        <v>1006</v>
      </c>
      <c r="D2388" s="389" t="str">
        <f t="shared" si="937"/>
        <v/>
      </c>
      <c r="E2388" s="390"/>
      <c r="F2388" s="391"/>
      <c r="G2388" s="480" t="str">
        <f t="shared" si="938"/>
        <v/>
      </c>
      <c r="H2388" s="481"/>
      <c r="I2388" s="481"/>
      <c r="J2388" s="481"/>
      <c r="K2388" s="481"/>
      <c r="L2388" s="482"/>
      <c r="M2388" s="27"/>
      <c r="N2388" s="27"/>
      <c r="O2388" s="27"/>
      <c r="P2388" s="27"/>
      <c r="Q2388" s="27"/>
      <c r="R2388" s="27"/>
      <c r="S2388" s="27"/>
      <c r="T2388" s="27"/>
      <c r="U2388" s="27"/>
      <c r="V2388" s="27"/>
      <c r="W2388" s="27"/>
      <c r="X2388" s="27"/>
      <c r="Y2388" s="27"/>
      <c r="Z2388" s="27"/>
      <c r="AA2388" s="27"/>
      <c r="AB2388" s="27"/>
      <c r="AC2388" s="27"/>
      <c r="AD2388" s="27"/>
      <c r="AI2388">
        <f t="shared" si="934"/>
        <v>0</v>
      </c>
      <c r="AJ2388">
        <f t="shared" si="935"/>
        <v>0</v>
      </c>
      <c r="AK2388">
        <f t="shared" si="936"/>
        <v>0</v>
      </c>
      <c r="AL2388">
        <f t="shared" si="919"/>
        <v>0</v>
      </c>
      <c r="AM2388">
        <f t="shared" si="920"/>
        <v>0</v>
      </c>
      <c r="AN2388">
        <f t="shared" si="921"/>
        <v>0</v>
      </c>
      <c r="AO2388">
        <f t="shared" si="922"/>
        <v>0</v>
      </c>
      <c r="AP2388">
        <f t="shared" si="923"/>
        <v>0</v>
      </c>
      <c r="AQ2388">
        <f t="shared" si="924"/>
        <v>0</v>
      </c>
      <c r="AR2388">
        <f t="shared" si="925"/>
        <v>0</v>
      </c>
      <c r="AS2388">
        <f t="shared" si="926"/>
        <v>0</v>
      </c>
      <c r="AT2388">
        <f t="shared" si="927"/>
        <v>0</v>
      </c>
      <c r="AU2388">
        <f t="shared" si="928"/>
        <v>0</v>
      </c>
      <c r="AV2388">
        <f t="shared" si="929"/>
        <v>0</v>
      </c>
      <c r="AW2388">
        <f t="shared" si="930"/>
        <v>0</v>
      </c>
      <c r="AX2388">
        <f t="shared" si="931"/>
        <v>0</v>
      </c>
      <c r="AY2388">
        <f t="shared" si="932"/>
        <v>0</v>
      </c>
      <c r="AZ2388">
        <f t="shared" si="933"/>
        <v>0</v>
      </c>
    </row>
    <row r="2389" spans="1:52" ht="15" customHeight="1">
      <c r="A2389" s="245"/>
      <c r="B2389" s="9"/>
      <c r="C2389" s="270" t="s">
        <v>1007</v>
      </c>
      <c r="D2389" s="389" t="str">
        <f t="shared" si="937"/>
        <v/>
      </c>
      <c r="E2389" s="390"/>
      <c r="F2389" s="391"/>
      <c r="G2389" s="480" t="str">
        <f t="shared" si="938"/>
        <v/>
      </c>
      <c r="H2389" s="481"/>
      <c r="I2389" s="481"/>
      <c r="J2389" s="481"/>
      <c r="K2389" s="481"/>
      <c r="L2389" s="482"/>
      <c r="M2389" s="27"/>
      <c r="N2389" s="27"/>
      <c r="O2389" s="27"/>
      <c r="P2389" s="27"/>
      <c r="Q2389" s="27"/>
      <c r="R2389" s="27"/>
      <c r="S2389" s="27"/>
      <c r="T2389" s="27"/>
      <c r="U2389" s="27"/>
      <c r="V2389" s="27"/>
      <c r="W2389" s="27"/>
      <c r="X2389" s="27"/>
      <c r="Y2389" s="27"/>
      <c r="Z2389" s="27"/>
      <c r="AA2389" s="27"/>
      <c r="AB2389" s="27"/>
      <c r="AC2389" s="27"/>
      <c r="AD2389" s="27"/>
      <c r="AI2389">
        <f t="shared" si="934"/>
        <v>0</v>
      </c>
      <c r="AJ2389">
        <f t="shared" si="935"/>
        <v>0</v>
      </c>
      <c r="AK2389">
        <f t="shared" si="936"/>
        <v>0</v>
      </c>
      <c r="AL2389">
        <f t="shared" si="919"/>
        <v>0</v>
      </c>
      <c r="AM2389">
        <f t="shared" si="920"/>
        <v>0</v>
      </c>
      <c r="AN2389">
        <f t="shared" si="921"/>
        <v>0</v>
      </c>
      <c r="AO2389">
        <f t="shared" si="922"/>
        <v>0</v>
      </c>
      <c r="AP2389">
        <f t="shared" si="923"/>
        <v>0</v>
      </c>
      <c r="AQ2389">
        <f t="shared" si="924"/>
        <v>0</v>
      </c>
      <c r="AR2389">
        <f t="shared" si="925"/>
        <v>0</v>
      </c>
      <c r="AS2389">
        <f t="shared" si="926"/>
        <v>0</v>
      </c>
      <c r="AT2389">
        <f t="shared" si="927"/>
        <v>0</v>
      </c>
      <c r="AU2389">
        <f t="shared" si="928"/>
        <v>0</v>
      </c>
      <c r="AV2389">
        <f t="shared" si="929"/>
        <v>0</v>
      </c>
      <c r="AW2389">
        <f t="shared" si="930"/>
        <v>0</v>
      </c>
      <c r="AX2389">
        <f t="shared" si="931"/>
        <v>0</v>
      </c>
      <c r="AY2389">
        <f t="shared" si="932"/>
        <v>0</v>
      </c>
      <c r="AZ2389">
        <f t="shared" si="933"/>
        <v>0</v>
      </c>
    </row>
    <row r="2390" spans="1:52" ht="15" customHeight="1">
      <c r="A2390" s="245"/>
      <c r="B2390" s="9"/>
      <c r="C2390" s="270" t="s">
        <v>1008</v>
      </c>
      <c r="D2390" s="389" t="str">
        <f t="shared" si="937"/>
        <v/>
      </c>
      <c r="E2390" s="390"/>
      <c r="F2390" s="391"/>
      <c r="G2390" s="480" t="str">
        <f t="shared" si="938"/>
        <v/>
      </c>
      <c r="H2390" s="481"/>
      <c r="I2390" s="481"/>
      <c r="J2390" s="481"/>
      <c r="K2390" s="481"/>
      <c r="L2390" s="482"/>
      <c r="M2390" s="27"/>
      <c r="N2390" s="27"/>
      <c r="O2390" s="27"/>
      <c r="P2390" s="27"/>
      <c r="Q2390" s="27"/>
      <c r="R2390" s="27"/>
      <c r="S2390" s="27"/>
      <c r="T2390" s="27"/>
      <c r="U2390" s="27"/>
      <c r="V2390" s="27"/>
      <c r="W2390" s="27"/>
      <c r="X2390" s="27"/>
      <c r="Y2390" s="27"/>
      <c r="Z2390" s="27"/>
      <c r="AA2390" s="27"/>
      <c r="AB2390" s="27"/>
      <c r="AC2390" s="27"/>
      <c r="AD2390" s="27"/>
      <c r="AI2390">
        <f t="shared" si="934"/>
        <v>0</v>
      </c>
      <c r="AJ2390">
        <f t="shared" si="935"/>
        <v>0</v>
      </c>
      <c r="AK2390">
        <f t="shared" si="936"/>
        <v>0</v>
      </c>
      <c r="AL2390">
        <f t="shared" si="919"/>
        <v>0</v>
      </c>
      <c r="AM2390">
        <f t="shared" si="920"/>
        <v>0</v>
      </c>
      <c r="AN2390">
        <f t="shared" si="921"/>
        <v>0</v>
      </c>
      <c r="AO2390">
        <f t="shared" si="922"/>
        <v>0</v>
      </c>
      <c r="AP2390">
        <f t="shared" si="923"/>
        <v>0</v>
      </c>
      <c r="AQ2390">
        <f t="shared" si="924"/>
        <v>0</v>
      </c>
      <c r="AR2390">
        <f t="shared" si="925"/>
        <v>0</v>
      </c>
      <c r="AS2390">
        <f t="shared" si="926"/>
        <v>0</v>
      </c>
      <c r="AT2390">
        <f t="shared" si="927"/>
        <v>0</v>
      </c>
      <c r="AU2390">
        <f t="shared" si="928"/>
        <v>0</v>
      </c>
      <c r="AV2390">
        <f t="shared" si="929"/>
        <v>0</v>
      </c>
      <c r="AW2390">
        <f t="shared" si="930"/>
        <v>0</v>
      </c>
      <c r="AX2390">
        <f t="shared" si="931"/>
        <v>0</v>
      </c>
      <c r="AY2390">
        <f t="shared" si="932"/>
        <v>0</v>
      </c>
      <c r="AZ2390">
        <f t="shared" si="933"/>
        <v>0</v>
      </c>
    </row>
    <row r="2391" spans="1:52" ht="15" customHeight="1">
      <c r="A2391" s="245"/>
      <c r="B2391" s="9"/>
      <c r="C2391" s="270" t="s">
        <v>1009</v>
      </c>
      <c r="D2391" s="389" t="str">
        <f t="shared" si="937"/>
        <v/>
      </c>
      <c r="E2391" s="390"/>
      <c r="F2391" s="391"/>
      <c r="G2391" s="480" t="str">
        <f t="shared" si="938"/>
        <v/>
      </c>
      <c r="H2391" s="481"/>
      <c r="I2391" s="481"/>
      <c r="J2391" s="481"/>
      <c r="K2391" s="481"/>
      <c r="L2391" s="482"/>
      <c r="M2391" s="27"/>
      <c r="N2391" s="27"/>
      <c r="O2391" s="27"/>
      <c r="P2391" s="27"/>
      <c r="Q2391" s="27"/>
      <c r="R2391" s="27"/>
      <c r="S2391" s="27"/>
      <c r="T2391" s="27"/>
      <c r="U2391" s="27"/>
      <c r="V2391" s="27"/>
      <c r="W2391" s="27"/>
      <c r="X2391" s="27"/>
      <c r="Y2391" s="27"/>
      <c r="Z2391" s="27"/>
      <c r="AA2391" s="27"/>
      <c r="AB2391" s="27"/>
      <c r="AC2391" s="27"/>
      <c r="AD2391" s="27"/>
      <c r="AI2391">
        <f t="shared" si="934"/>
        <v>0</v>
      </c>
      <c r="AJ2391">
        <f t="shared" si="935"/>
        <v>0</v>
      </c>
      <c r="AK2391">
        <f t="shared" si="936"/>
        <v>0</v>
      </c>
      <c r="AL2391">
        <f t="shared" si="919"/>
        <v>0</v>
      </c>
      <c r="AM2391">
        <f t="shared" si="920"/>
        <v>0</v>
      </c>
      <c r="AN2391">
        <f t="shared" si="921"/>
        <v>0</v>
      </c>
      <c r="AO2391">
        <f t="shared" si="922"/>
        <v>0</v>
      </c>
      <c r="AP2391">
        <f t="shared" si="923"/>
        <v>0</v>
      </c>
      <c r="AQ2391">
        <f t="shared" si="924"/>
        <v>0</v>
      </c>
      <c r="AR2391">
        <f t="shared" si="925"/>
        <v>0</v>
      </c>
      <c r="AS2391">
        <f t="shared" si="926"/>
        <v>0</v>
      </c>
      <c r="AT2391">
        <f t="shared" si="927"/>
        <v>0</v>
      </c>
      <c r="AU2391">
        <f t="shared" si="928"/>
        <v>0</v>
      </c>
      <c r="AV2391">
        <f t="shared" si="929"/>
        <v>0</v>
      </c>
      <c r="AW2391">
        <f t="shared" si="930"/>
        <v>0</v>
      </c>
      <c r="AX2391">
        <f t="shared" si="931"/>
        <v>0</v>
      </c>
      <c r="AY2391">
        <f t="shared" si="932"/>
        <v>0</v>
      </c>
      <c r="AZ2391">
        <f t="shared" si="933"/>
        <v>0</v>
      </c>
    </row>
    <row r="2392" spans="1:52" ht="15" customHeight="1">
      <c r="A2392" s="245"/>
      <c r="B2392" s="9"/>
      <c r="C2392" s="270" t="s">
        <v>1010</v>
      </c>
      <c r="D2392" s="389" t="str">
        <f t="shared" si="937"/>
        <v/>
      </c>
      <c r="E2392" s="390"/>
      <c r="F2392" s="391"/>
      <c r="G2392" s="480" t="str">
        <f t="shared" si="938"/>
        <v/>
      </c>
      <c r="H2392" s="481"/>
      <c r="I2392" s="481"/>
      <c r="J2392" s="481"/>
      <c r="K2392" s="481"/>
      <c r="L2392" s="482"/>
      <c r="M2392" s="27"/>
      <c r="N2392" s="27"/>
      <c r="O2392" s="27"/>
      <c r="P2392" s="27"/>
      <c r="Q2392" s="27"/>
      <c r="R2392" s="27"/>
      <c r="S2392" s="27"/>
      <c r="T2392" s="27"/>
      <c r="U2392" s="27"/>
      <c r="V2392" s="27"/>
      <c r="W2392" s="27"/>
      <c r="X2392" s="27"/>
      <c r="Y2392" s="27"/>
      <c r="Z2392" s="27"/>
      <c r="AA2392" s="27"/>
      <c r="AB2392" s="27"/>
      <c r="AC2392" s="27"/>
      <c r="AD2392" s="27"/>
      <c r="AI2392">
        <f t="shared" si="934"/>
        <v>0</v>
      </c>
      <c r="AJ2392">
        <f t="shared" si="935"/>
        <v>0</v>
      </c>
      <c r="AK2392">
        <f t="shared" si="936"/>
        <v>0</v>
      </c>
      <c r="AL2392">
        <f t="shared" si="919"/>
        <v>0</v>
      </c>
      <c r="AM2392">
        <f t="shared" si="920"/>
        <v>0</v>
      </c>
      <c r="AN2392">
        <f t="shared" si="921"/>
        <v>0</v>
      </c>
      <c r="AO2392">
        <f t="shared" si="922"/>
        <v>0</v>
      </c>
      <c r="AP2392">
        <f t="shared" si="923"/>
        <v>0</v>
      </c>
      <c r="AQ2392">
        <f t="shared" si="924"/>
        <v>0</v>
      </c>
      <c r="AR2392">
        <f t="shared" si="925"/>
        <v>0</v>
      </c>
      <c r="AS2392">
        <f t="shared" si="926"/>
        <v>0</v>
      </c>
      <c r="AT2392">
        <f t="shared" si="927"/>
        <v>0</v>
      </c>
      <c r="AU2392">
        <f t="shared" si="928"/>
        <v>0</v>
      </c>
      <c r="AV2392">
        <f t="shared" si="929"/>
        <v>0</v>
      </c>
      <c r="AW2392">
        <f t="shared" si="930"/>
        <v>0</v>
      </c>
      <c r="AX2392">
        <f t="shared" si="931"/>
        <v>0</v>
      </c>
      <c r="AY2392">
        <f t="shared" si="932"/>
        <v>0</v>
      </c>
      <c r="AZ2392">
        <f t="shared" si="933"/>
        <v>0</v>
      </c>
    </row>
    <row r="2393" spans="1:52" ht="15" customHeight="1">
      <c r="A2393" s="245"/>
      <c r="B2393" s="9"/>
      <c r="C2393" s="270" t="s">
        <v>1011</v>
      </c>
      <c r="D2393" s="389" t="str">
        <f t="shared" si="937"/>
        <v/>
      </c>
      <c r="E2393" s="390"/>
      <c r="F2393" s="391"/>
      <c r="G2393" s="480" t="str">
        <f t="shared" si="938"/>
        <v/>
      </c>
      <c r="H2393" s="481"/>
      <c r="I2393" s="481"/>
      <c r="J2393" s="481"/>
      <c r="K2393" s="481"/>
      <c r="L2393" s="482"/>
      <c r="M2393" s="27"/>
      <c r="N2393" s="27"/>
      <c r="O2393" s="27"/>
      <c r="P2393" s="27"/>
      <c r="Q2393" s="27"/>
      <c r="R2393" s="27"/>
      <c r="S2393" s="27"/>
      <c r="T2393" s="27"/>
      <c r="U2393" s="27"/>
      <c r="V2393" s="27"/>
      <c r="W2393" s="27"/>
      <c r="X2393" s="27"/>
      <c r="Y2393" s="27"/>
      <c r="Z2393" s="27"/>
      <c r="AA2393" s="27"/>
      <c r="AB2393" s="27"/>
      <c r="AC2393" s="27"/>
      <c r="AD2393" s="27"/>
      <c r="AI2393">
        <f t="shared" si="934"/>
        <v>0</v>
      </c>
      <c r="AJ2393">
        <f t="shared" si="935"/>
        <v>0</v>
      </c>
      <c r="AK2393">
        <f t="shared" si="936"/>
        <v>0</v>
      </c>
      <c r="AL2393">
        <f t="shared" si="919"/>
        <v>0</v>
      </c>
      <c r="AM2393">
        <f t="shared" si="920"/>
        <v>0</v>
      </c>
      <c r="AN2393">
        <f t="shared" si="921"/>
        <v>0</v>
      </c>
      <c r="AO2393">
        <f t="shared" si="922"/>
        <v>0</v>
      </c>
      <c r="AP2393">
        <f t="shared" si="923"/>
        <v>0</v>
      </c>
      <c r="AQ2393">
        <f t="shared" si="924"/>
        <v>0</v>
      </c>
      <c r="AR2393">
        <f t="shared" si="925"/>
        <v>0</v>
      </c>
      <c r="AS2393">
        <f t="shared" si="926"/>
        <v>0</v>
      </c>
      <c r="AT2393">
        <f t="shared" si="927"/>
        <v>0</v>
      </c>
      <c r="AU2393">
        <f t="shared" si="928"/>
        <v>0</v>
      </c>
      <c r="AV2393">
        <f t="shared" si="929"/>
        <v>0</v>
      </c>
      <c r="AW2393">
        <f t="shared" si="930"/>
        <v>0</v>
      </c>
      <c r="AX2393">
        <f t="shared" si="931"/>
        <v>0</v>
      </c>
      <c r="AY2393">
        <f t="shared" si="932"/>
        <v>0</v>
      </c>
      <c r="AZ2393">
        <f t="shared" si="933"/>
        <v>0</v>
      </c>
    </row>
    <row r="2394" spans="1:52" ht="15" customHeight="1">
      <c r="A2394" s="245"/>
      <c r="B2394" s="9"/>
      <c r="C2394" s="270" t="s">
        <v>1012</v>
      </c>
      <c r="D2394" s="389" t="str">
        <f t="shared" si="937"/>
        <v/>
      </c>
      <c r="E2394" s="390"/>
      <c r="F2394" s="391"/>
      <c r="G2394" s="480" t="str">
        <f t="shared" si="938"/>
        <v/>
      </c>
      <c r="H2394" s="481"/>
      <c r="I2394" s="481"/>
      <c r="J2394" s="481"/>
      <c r="K2394" s="481"/>
      <c r="L2394" s="482"/>
      <c r="M2394" s="27"/>
      <c r="N2394" s="27"/>
      <c r="O2394" s="27"/>
      <c r="P2394" s="27"/>
      <c r="Q2394" s="27"/>
      <c r="R2394" s="27"/>
      <c r="S2394" s="27"/>
      <c r="T2394" s="27"/>
      <c r="U2394" s="27"/>
      <c r="V2394" s="27"/>
      <c r="W2394" s="27"/>
      <c r="X2394" s="27"/>
      <c r="Y2394" s="27"/>
      <c r="Z2394" s="27"/>
      <c r="AA2394" s="27"/>
      <c r="AB2394" s="27"/>
      <c r="AC2394" s="27"/>
      <c r="AD2394" s="27"/>
      <c r="AI2394">
        <f t="shared" si="934"/>
        <v>0</v>
      </c>
      <c r="AJ2394">
        <f t="shared" si="935"/>
        <v>0</v>
      </c>
      <c r="AK2394">
        <f t="shared" si="936"/>
        <v>0</v>
      </c>
      <c r="AL2394">
        <f t="shared" si="919"/>
        <v>0</v>
      </c>
      <c r="AM2394">
        <f t="shared" si="920"/>
        <v>0</v>
      </c>
      <c r="AN2394">
        <f t="shared" si="921"/>
        <v>0</v>
      </c>
      <c r="AO2394">
        <f t="shared" si="922"/>
        <v>0</v>
      </c>
      <c r="AP2394">
        <f t="shared" si="923"/>
        <v>0</v>
      </c>
      <c r="AQ2394">
        <f t="shared" si="924"/>
        <v>0</v>
      </c>
      <c r="AR2394">
        <f t="shared" si="925"/>
        <v>0</v>
      </c>
      <c r="AS2394">
        <f t="shared" si="926"/>
        <v>0</v>
      </c>
      <c r="AT2394">
        <f t="shared" si="927"/>
        <v>0</v>
      </c>
      <c r="AU2394">
        <f t="shared" si="928"/>
        <v>0</v>
      </c>
      <c r="AV2394">
        <f t="shared" si="929"/>
        <v>0</v>
      </c>
      <c r="AW2394">
        <f t="shared" si="930"/>
        <v>0</v>
      </c>
      <c r="AX2394">
        <f t="shared" si="931"/>
        <v>0</v>
      </c>
      <c r="AY2394">
        <f t="shared" si="932"/>
        <v>0</v>
      </c>
      <c r="AZ2394">
        <f t="shared" si="933"/>
        <v>0</v>
      </c>
    </row>
    <row r="2395" spans="1:52" ht="15" customHeight="1">
      <c r="A2395" s="245"/>
      <c r="B2395" s="9"/>
      <c r="C2395" s="270" t="s">
        <v>1013</v>
      </c>
      <c r="D2395" s="389" t="str">
        <f t="shared" si="937"/>
        <v/>
      </c>
      <c r="E2395" s="390"/>
      <c r="F2395" s="391"/>
      <c r="G2395" s="480" t="str">
        <f t="shared" si="938"/>
        <v/>
      </c>
      <c r="H2395" s="481"/>
      <c r="I2395" s="481"/>
      <c r="J2395" s="481"/>
      <c r="K2395" s="481"/>
      <c r="L2395" s="482"/>
      <c r="M2395" s="27"/>
      <c r="N2395" s="27"/>
      <c r="O2395" s="27"/>
      <c r="P2395" s="27"/>
      <c r="Q2395" s="27"/>
      <c r="R2395" s="27"/>
      <c r="S2395" s="27"/>
      <c r="T2395" s="27"/>
      <c r="U2395" s="27"/>
      <c r="V2395" s="27"/>
      <c r="W2395" s="27"/>
      <c r="X2395" s="27"/>
      <c r="Y2395" s="27"/>
      <c r="Z2395" s="27"/>
      <c r="AA2395" s="27"/>
      <c r="AB2395" s="27"/>
      <c r="AC2395" s="27"/>
      <c r="AD2395" s="27"/>
      <c r="AI2395">
        <f t="shared" si="934"/>
        <v>0</v>
      </c>
      <c r="AJ2395">
        <f t="shared" si="935"/>
        <v>0</v>
      </c>
      <c r="AK2395">
        <f t="shared" si="936"/>
        <v>0</v>
      </c>
      <c r="AL2395">
        <f t="shared" si="919"/>
        <v>0</v>
      </c>
      <c r="AM2395">
        <f t="shared" si="920"/>
        <v>0</v>
      </c>
      <c r="AN2395">
        <f t="shared" si="921"/>
        <v>0</v>
      </c>
      <c r="AO2395">
        <f t="shared" si="922"/>
        <v>0</v>
      </c>
      <c r="AP2395">
        <f t="shared" si="923"/>
        <v>0</v>
      </c>
      <c r="AQ2395">
        <f t="shared" si="924"/>
        <v>0</v>
      </c>
      <c r="AR2395">
        <f t="shared" si="925"/>
        <v>0</v>
      </c>
      <c r="AS2395">
        <f t="shared" si="926"/>
        <v>0</v>
      </c>
      <c r="AT2395">
        <f t="shared" si="927"/>
        <v>0</v>
      </c>
      <c r="AU2395">
        <f t="shared" si="928"/>
        <v>0</v>
      </c>
      <c r="AV2395">
        <f t="shared" si="929"/>
        <v>0</v>
      </c>
      <c r="AW2395">
        <f t="shared" si="930"/>
        <v>0</v>
      </c>
      <c r="AX2395">
        <f t="shared" si="931"/>
        <v>0</v>
      </c>
      <c r="AY2395">
        <f t="shared" si="932"/>
        <v>0</v>
      </c>
      <c r="AZ2395">
        <f t="shared" si="933"/>
        <v>0</v>
      </c>
    </row>
    <row r="2396" spans="1:52" ht="15" customHeight="1">
      <c r="A2396" s="245"/>
      <c r="B2396" s="9"/>
      <c r="C2396" s="270" t="s">
        <v>1014</v>
      </c>
      <c r="D2396" s="389" t="str">
        <f t="shared" si="937"/>
        <v/>
      </c>
      <c r="E2396" s="390"/>
      <c r="F2396" s="391"/>
      <c r="G2396" s="480" t="str">
        <f t="shared" si="938"/>
        <v/>
      </c>
      <c r="H2396" s="481"/>
      <c r="I2396" s="481"/>
      <c r="J2396" s="481"/>
      <c r="K2396" s="481"/>
      <c r="L2396" s="482"/>
      <c r="M2396" s="27"/>
      <c r="N2396" s="27"/>
      <c r="O2396" s="27"/>
      <c r="P2396" s="27"/>
      <c r="Q2396" s="27"/>
      <c r="R2396" s="27"/>
      <c r="S2396" s="27"/>
      <c r="T2396" s="27"/>
      <c r="U2396" s="27"/>
      <c r="V2396" s="27"/>
      <c r="W2396" s="27"/>
      <c r="X2396" s="27"/>
      <c r="Y2396" s="27"/>
      <c r="Z2396" s="27"/>
      <c r="AA2396" s="27"/>
      <c r="AB2396" s="27"/>
      <c r="AC2396" s="27"/>
      <c r="AD2396" s="27"/>
      <c r="AI2396">
        <f t="shared" si="934"/>
        <v>0</v>
      </c>
      <c r="AJ2396">
        <f t="shared" si="935"/>
        <v>0</v>
      </c>
      <c r="AK2396">
        <f t="shared" si="936"/>
        <v>0</v>
      </c>
      <c r="AL2396">
        <f t="shared" si="919"/>
        <v>0</v>
      </c>
      <c r="AM2396">
        <f t="shared" si="920"/>
        <v>0</v>
      </c>
      <c r="AN2396">
        <f t="shared" si="921"/>
        <v>0</v>
      </c>
      <c r="AO2396">
        <f t="shared" si="922"/>
        <v>0</v>
      </c>
      <c r="AP2396">
        <f t="shared" si="923"/>
        <v>0</v>
      </c>
      <c r="AQ2396">
        <f t="shared" si="924"/>
        <v>0</v>
      </c>
      <c r="AR2396">
        <f t="shared" si="925"/>
        <v>0</v>
      </c>
      <c r="AS2396">
        <f t="shared" si="926"/>
        <v>0</v>
      </c>
      <c r="AT2396">
        <f t="shared" si="927"/>
        <v>0</v>
      </c>
      <c r="AU2396">
        <f t="shared" si="928"/>
        <v>0</v>
      </c>
      <c r="AV2396">
        <f t="shared" si="929"/>
        <v>0</v>
      </c>
      <c r="AW2396">
        <f t="shared" si="930"/>
        <v>0</v>
      </c>
      <c r="AX2396">
        <f t="shared" si="931"/>
        <v>0</v>
      </c>
      <c r="AY2396">
        <f t="shared" si="932"/>
        <v>0</v>
      </c>
      <c r="AZ2396">
        <f t="shared" si="933"/>
        <v>0</v>
      </c>
    </row>
    <row r="2397" spans="1:52" ht="15" customHeight="1">
      <c r="A2397" s="245"/>
      <c r="B2397" s="9"/>
      <c r="C2397" s="270" t="s">
        <v>1015</v>
      </c>
      <c r="D2397" s="389" t="str">
        <f t="shared" si="937"/>
        <v/>
      </c>
      <c r="E2397" s="390"/>
      <c r="F2397" s="391"/>
      <c r="G2397" s="480" t="str">
        <f t="shared" si="938"/>
        <v/>
      </c>
      <c r="H2397" s="481"/>
      <c r="I2397" s="481"/>
      <c r="J2397" s="481"/>
      <c r="K2397" s="481"/>
      <c r="L2397" s="482"/>
      <c r="M2397" s="27"/>
      <c r="N2397" s="27"/>
      <c r="O2397" s="27"/>
      <c r="P2397" s="27"/>
      <c r="Q2397" s="27"/>
      <c r="R2397" s="27"/>
      <c r="S2397" s="27"/>
      <c r="T2397" s="27"/>
      <c r="U2397" s="27"/>
      <c r="V2397" s="27"/>
      <c r="W2397" s="27"/>
      <c r="X2397" s="27"/>
      <c r="Y2397" s="27"/>
      <c r="Z2397" s="27"/>
      <c r="AA2397" s="27"/>
      <c r="AB2397" s="27"/>
      <c r="AC2397" s="27"/>
      <c r="AD2397" s="27"/>
      <c r="AI2397">
        <f t="shared" si="934"/>
        <v>0</v>
      </c>
      <c r="AJ2397">
        <f t="shared" si="935"/>
        <v>0</v>
      </c>
      <c r="AK2397">
        <f t="shared" si="936"/>
        <v>0</v>
      </c>
      <c r="AL2397">
        <f t="shared" si="919"/>
        <v>0</v>
      </c>
      <c r="AM2397">
        <f t="shared" si="920"/>
        <v>0</v>
      </c>
      <c r="AN2397">
        <f t="shared" si="921"/>
        <v>0</v>
      </c>
      <c r="AO2397">
        <f t="shared" si="922"/>
        <v>0</v>
      </c>
      <c r="AP2397">
        <f t="shared" si="923"/>
        <v>0</v>
      </c>
      <c r="AQ2397">
        <f t="shared" si="924"/>
        <v>0</v>
      </c>
      <c r="AR2397">
        <f t="shared" si="925"/>
        <v>0</v>
      </c>
      <c r="AS2397">
        <f t="shared" si="926"/>
        <v>0</v>
      </c>
      <c r="AT2397">
        <f t="shared" si="927"/>
        <v>0</v>
      </c>
      <c r="AU2397">
        <f t="shared" si="928"/>
        <v>0</v>
      </c>
      <c r="AV2397">
        <f t="shared" si="929"/>
        <v>0</v>
      </c>
      <c r="AW2397">
        <f t="shared" si="930"/>
        <v>0</v>
      </c>
      <c r="AX2397">
        <f t="shared" si="931"/>
        <v>0</v>
      </c>
      <c r="AY2397">
        <f t="shared" si="932"/>
        <v>0</v>
      </c>
      <c r="AZ2397">
        <f t="shared" si="933"/>
        <v>0</v>
      </c>
    </row>
    <row r="2398" spans="1:52" ht="15" customHeight="1">
      <c r="A2398" s="245"/>
      <c r="B2398" s="9"/>
      <c r="C2398" s="270" t="s">
        <v>1016</v>
      </c>
      <c r="D2398" s="389" t="str">
        <f t="shared" si="937"/>
        <v/>
      </c>
      <c r="E2398" s="390"/>
      <c r="F2398" s="391"/>
      <c r="G2398" s="480" t="str">
        <f t="shared" si="938"/>
        <v/>
      </c>
      <c r="H2398" s="481"/>
      <c r="I2398" s="481"/>
      <c r="J2398" s="481"/>
      <c r="K2398" s="481"/>
      <c r="L2398" s="482"/>
      <c r="M2398" s="27"/>
      <c r="N2398" s="27"/>
      <c r="O2398" s="27"/>
      <c r="P2398" s="27"/>
      <c r="Q2398" s="27"/>
      <c r="R2398" s="27"/>
      <c r="S2398" s="27"/>
      <c r="T2398" s="27"/>
      <c r="U2398" s="27"/>
      <c r="V2398" s="27"/>
      <c r="W2398" s="27"/>
      <c r="X2398" s="27"/>
      <c r="Y2398" s="27"/>
      <c r="Z2398" s="27"/>
      <c r="AA2398" s="27"/>
      <c r="AB2398" s="27"/>
      <c r="AC2398" s="27"/>
      <c r="AD2398" s="27"/>
      <c r="AI2398">
        <f t="shared" si="934"/>
        <v>0</v>
      </c>
      <c r="AJ2398">
        <f t="shared" si="935"/>
        <v>0</v>
      </c>
      <c r="AK2398">
        <f t="shared" si="936"/>
        <v>0</v>
      </c>
      <c r="AL2398">
        <f t="shared" si="919"/>
        <v>0</v>
      </c>
      <c r="AM2398">
        <f t="shared" si="920"/>
        <v>0</v>
      </c>
      <c r="AN2398">
        <f t="shared" si="921"/>
        <v>0</v>
      </c>
      <c r="AO2398">
        <f t="shared" si="922"/>
        <v>0</v>
      </c>
      <c r="AP2398">
        <f t="shared" si="923"/>
        <v>0</v>
      </c>
      <c r="AQ2398">
        <f t="shared" si="924"/>
        <v>0</v>
      </c>
      <c r="AR2398">
        <f t="shared" si="925"/>
        <v>0</v>
      </c>
      <c r="AS2398">
        <f t="shared" si="926"/>
        <v>0</v>
      </c>
      <c r="AT2398">
        <f t="shared" si="927"/>
        <v>0</v>
      </c>
      <c r="AU2398">
        <f t="shared" si="928"/>
        <v>0</v>
      </c>
      <c r="AV2398">
        <f t="shared" si="929"/>
        <v>0</v>
      </c>
      <c r="AW2398">
        <f t="shared" si="930"/>
        <v>0</v>
      </c>
      <c r="AX2398">
        <f t="shared" si="931"/>
        <v>0</v>
      </c>
      <c r="AY2398">
        <f t="shared" si="932"/>
        <v>0</v>
      </c>
      <c r="AZ2398">
        <f t="shared" si="933"/>
        <v>0</v>
      </c>
    </row>
    <row r="2399" spans="1:52" ht="15" customHeight="1">
      <c r="A2399" s="245"/>
      <c r="B2399" s="9"/>
      <c r="C2399" s="270" t="s">
        <v>1017</v>
      </c>
      <c r="D2399" s="389" t="str">
        <f t="shared" si="937"/>
        <v/>
      </c>
      <c r="E2399" s="390"/>
      <c r="F2399" s="391"/>
      <c r="G2399" s="480" t="str">
        <f t="shared" si="938"/>
        <v/>
      </c>
      <c r="H2399" s="481"/>
      <c r="I2399" s="481"/>
      <c r="J2399" s="481"/>
      <c r="K2399" s="481"/>
      <c r="L2399" s="482"/>
      <c r="M2399" s="27"/>
      <c r="N2399" s="27"/>
      <c r="O2399" s="27"/>
      <c r="P2399" s="27"/>
      <c r="Q2399" s="27"/>
      <c r="R2399" s="27"/>
      <c r="S2399" s="27"/>
      <c r="T2399" s="27"/>
      <c r="U2399" s="27"/>
      <c r="V2399" s="27"/>
      <c r="W2399" s="27"/>
      <c r="X2399" s="27"/>
      <c r="Y2399" s="27"/>
      <c r="Z2399" s="27"/>
      <c r="AA2399" s="27"/>
      <c r="AB2399" s="27"/>
      <c r="AC2399" s="27"/>
      <c r="AD2399" s="27"/>
      <c r="AI2399">
        <f t="shared" si="934"/>
        <v>0</v>
      </c>
      <c r="AJ2399">
        <f t="shared" si="935"/>
        <v>0</v>
      </c>
      <c r="AK2399">
        <f t="shared" si="936"/>
        <v>0</v>
      </c>
      <c r="AL2399">
        <f t="shared" si="919"/>
        <v>0</v>
      </c>
      <c r="AM2399">
        <f t="shared" si="920"/>
        <v>0</v>
      </c>
      <c r="AN2399">
        <f t="shared" si="921"/>
        <v>0</v>
      </c>
      <c r="AO2399">
        <f t="shared" si="922"/>
        <v>0</v>
      </c>
      <c r="AP2399">
        <f t="shared" si="923"/>
        <v>0</v>
      </c>
      <c r="AQ2399">
        <f t="shared" si="924"/>
        <v>0</v>
      </c>
      <c r="AR2399">
        <f t="shared" si="925"/>
        <v>0</v>
      </c>
      <c r="AS2399">
        <f t="shared" si="926"/>
        <v>0</v>
      </c>
      <c r="AT2399">
        <f t="shared" si="927"/>
        <v>0</v>
      </c>
      <c r="AU2399">
        <f t="shared" si="928"/>
        <v>0</v>
      </c>
      <c r="AV2399">
        <f t="shared" si="929"/>
        <v>0</v>
      </c>
      <c r="AW2399">
        <f t="shared" si="930"/>
        <v>0</v>
      </c>
      <c r="AX2399">
        <f t="shared" si="931"/>
        <v>0</v>
      </c>
      <c r="AY2399">
        <f t="shared" si="932"/>
        <v>0</v>
      </c>
      <c r="AZ2399">
        <f t="shared" si="933"/>
        <v>0</v>
      </c>
    </row>
    <row r="2400" spans="1:52" ht="15" customHeight="1">
      <c r="A2400" s="245"/>
      <c r="B2400" s="9"/>
      <c r="C2400" s="270" t="s">
        <v>1018</v>
      </c>
      <c r="D2400" s="389" t="str">
        <f t="shared" si="937"/>
        <v/>
      </c>
      <c r="E2400" s="390"/>
      <c r="F2400" s="391"/>
      <c r="G2400" s="480" t="str">
        <f t="shared" si="938"/>
        <v/>
      </c>
      <c r="H2400" s="481"/>
      <c r="I2400" s="481"/>
      <c r="J2400" s="481"/>
      <c r="K2400" s="481"/>
      <c r="L2400" s="482"/>
      <c r="M2400" s="27"/>
      <c r="N2400" s="27"/>
      <c r="O2400" s="27"/>
      <c r="P2400" s="27"/>
      <c r="Q2400" s="27"/>
      <c r="R2400" s="27"/>
      <c r="S2400" s="27"/>
      <c r="T2400" s="27"/>
      <c r="U2400" s="27"/>
      <c r="V2400" s="27"/>
      <c r="W2400" s="27"/>
      <c r="X2400" s="27"/>
      <c r="Y2400" s="27"/>
      <c r="Z2400" s="27"/>
      <c r="AA2400" s="27"/>
      <c r="AB2400" s="27"/>
      <c r="AC2400" s="27"/>
      <c r="AD2400" s="27"/>
      <c r="AI2400">
        <f t="shared" si="934"/>
        <v>0</v>
      </c>
      <c r="AJ2400">
        <f t="shared" si="935"/>
        <v>0</v>
      </c>
      <c r="AK2400">
        <f t="shared" si="936"/>
        <v>0</v>
      </c>
      <c r="AL2400">
        <f t="shared" si="919"/>
        <v>0</v>
      </c>
      <c r="AM2400">
        <f t="shared" si="920"/>
        <v>0</v>
      </c>
      <c r="AN2400">
        <f t="shared" si="921"/>
        <v>0</v>
      </c>
      <c r="AO2400">
        <f t="shared" si="922"/>
        <v>0</v>
      </c>
      <c r="AP2400">
        <f t="shared" si="923"/>
        <v>0</v>
      </c>
      <c r="AQ2400">
        <f t="shared" si="924"/>
        <v>0</v>
      </c>
      <c r="AR2400">
        <f t="shared" si="925"/>
        <v>0</v>
      </c>
      <c r="AS2400">
        <f t="shared" si="926"/>
        <v>0</v>
      </c>
      <c r="AT2400">
        <f t="shared" si="927"/>
        <v>0</v>
      </c>
      <c r="AU2400">
        <f t="shared" si="928"/>
        <v>0</v>
      </c>
      <c r="AV2400">
        <f t="shared" si="929"/>
        <v>0</v>
      </c>
      <c r="AW2400">
        <f t="shared" si="930"/>
        <v>0</v>
      </c>
      <c r="AX2400">
        <f t="shared" si="931"/>
        <v>0</v>
      </c>
      <c r="AY2400">
        <f t="shared" si="932"/>
        <v>0</v>
      </c>
      <c r="AZ2400">
        <f t="shared" si="933"/>
        <v>0</v>
      </c>
    </row>
    <row r="2401" spans="1:52" ht="15" customHeight="1">
      <c r="A2401" s="245"/>
      <c r="B2401" s="9"/>
      <c r="C2401" s="270" t="s">
        <v>1019</v>
      </c>
      <c r="D2401" s="389" t="str">
        <f t="shared" si="937"/>
        <v/>
      </c>
      <c r="E2401" s="390"/>
      <c r="F2401" s="391"/>
      <c r="G2401" s="480" t="str">
        <f t="shared" si="938"/>
        <v/>
      </c>
      <c r="H2401" s="481"/>
      <c r="I2401" s="481"/>
      <c r="J2401" s="481"/>
      <c r="K2401" s="481"/>
      <c r="L2401" s="482"/>
      <c r="M2401" s="27"/>
      <c r="N2401" s="27"/>
      <c r="O2401" s="27"/>
      <c r="P2401" s="27"/>
      <c r="Q2401" s="27"/>
      <c r="R2401" s="27"/>
      <c r="S2401" s="27"/>
      <c r="T2401" s="27"/>
      <c r="U2401" s="27"/>
      <c r="V2401" s="27"/>
      <c r="W2401" s="27"/>
      <c r="X2401" s="27"/>
      <c r="Y2401" s="27"/>
      <c r="Z2401" s="27"/>
      <c r="AA2401" s="27"/>
      <c r="AB2401" s="27"/>
      <c r="AC2401" s="27"/>
      <c r="AD2401" s="27"/>
      <c r="AI2401">
        <f t="shared" si="934"/>
        <v>0</v>
      </c>
      <c r="AJ2401">
        <f t="shared" si="935"/>
        <v>0</v>
      </c>
      <c r="AK2401">
        <f t="shared" si="936"/>
        <v>0</v>
      </c>
      <c r="AL2401">
        <f t="shared" si="919"/>
        <v>0</v>
      </c>
      <c r="AM2401">
        <f t="shared" si="920"/>
        <v>0</v>
      </c>
      <c r="AN2401">
        <f t="shared" si="921"/>
        <v>0</v>
      </c>
      <c r="AO2401">
        <f t="shared" si="922"/>
        <v>0</v>
      </c>
      <c r="AP2401">
        <f t="shared" si="923"/>
        <v>0</v>
      </c>
      <c r="AQ2401">
        <f t="shared" si="924"/>
        <v>0</v>
      </c>
      <c r="AR2401">
        <f t="shared" si="925"/>
        <v>0</v>
      </c>
      <c r="AS2401">
        <f t="shared" si="926"/>
        <v>0</v>
      </c>
      <c r="AT2401">
        <f t="shared" si="927"/>
        <v>0</v>
      </c>
      <c r="AU2401">
        <f t="shared" si="928"/>
        <v>0</v>
      </c>
      <c r="AV2401">
        <f t="shared" si="929"/>
        <v>0</v>
      </c>
      <c r="AW2401">
        <f t="shared" si="930"/>
        <v>0</v>
      </c>
      <c r="AX2401">
        <f t="shared" si="931"/>
        <v>0</v>
      </c>
      <c r="AY2401">
        <f t="shared" si="932"/>
        <v>0</v>
      </c>
      <c r="AZ2401">
        <f t="shared" si="933"/>
        <v>0</v>
      </c>
    </row>
    <row r="2402" spans="1:52" ht="15" customHeight="1">
      <c r="A2402" s="245"/>
      <c r="B2402" s="9"/>
      <c r="C2402" s="270" t="s">
        <v>1020</v>
      </c>
      <c r="D2402" s="389" t="str">
        <f t="shared" si="937"/>
        <v/>
      </c>
      <c r="E2402" s="390"/>
      <c r="F2402" s="391"/>
      <c r="G2402" s="480" t="str">
        <f t="shared" si="938"/>
        <v/>
      </c>
      <c r="H2402" s="481"/>
      <c r="I2402" s="481"/>
      <c r="J2402" s="481"/>
      <c r="K2402" s="481"/>
      <c r="L2402" s="482"/>
      <c r="M2402" s="27"/>
      <c r="N2402" s="27"/>
      <c r="O2402" s="27"/>
      <c r="P2402" s="27"/>
      <c r="Q2402" s="27"/>
      <c r="R2402" s="27"/>
      <c r="S2402" s="27"/>
      <c r="T2402" s="27"/>
      <c r="U2402" s="27"/>
      <c r="V2402" s="27"/>
      <c r="W2402" s="27"/>
      <c r="X2402" s="27"/>
      <c r="Y2402" s="27"/>
      <c r="Z2402" s="27"/>
      <c r="AA2402" s="27"/>
      <c r="AB2402" s="27"/>
      <c r="AC2402" s="27"/>
      <c r="AD2402" s="27"/>
      <c r="AI2402">
        <f t="shared" si="934"/>
        <v>0</v>
      </c>
      <c r="AJ2402">
        <f t="shared" si="935"/>
        <v>0</v>
      </c>
      <c r="AK2402">
        <f t="shared" si="936"/>
        <v>0</v>
      </c>
      <c r="AL2402">
        <f t="shared" ref="AL2402:AL2465" si="939">COUNTIF(Q2402:R2402,"NS")</f>
        <v>0</v>
      </c>
      <c r="AM2402">
        <f t="shared" ref="AM2402:AM2465" si="940">SUM(Q2402:R2402)</f>
        <v>0</v>
      </c>
      <c r="AN2402">
        <f t="shared" ref="AN2402:AN2465" si="941">IF(COUNTIF(P2402:R2402,"NA")=3,0,IF(COUNTA(P2402:R2402)=0,0,IF(OR(AND(P2402=0,AL2402&gt;0),AND(P2402="ns",AM2402&gt;0),AND(P2402="ns",AL2402=0,AM2402=0)),1,IF(OR(AND(P2402&gt;0,AL2402=2),AND(P2402="ns",AL2402=2),AND(P2402="ns",AM2402=0,AL2402&gt;0),P2402=AM2402),0,1))))</f>
        <v>0</v>
      </c>
      <c r="AO2402">
        <f t="shared" ref="AO2402:AO2465" si="942">COUNTIF(T2402:U2402,"NS")</f>
        <v>0</v>
      </c>
      <c r="AP2402">
        <f t="shared" ref="AP2402:AP2465" si="943">SUM(T2402:U2402)</f>
        <v>0</v>
      </c>
      <c r="AQ2402">
        <f t="shared" ref="AQ2402:AQ2465" si="944">IF(COUNTIF(S2402:U2402,"NA")=3,0,IF(COUNTA(S2402:U2402)=0,0,IF(OR(AND(S2402=0,AO2402&gt;0),AND(S2402="ns",AP2402&gt;0),AND(S2402="ns",AO2402=0,AP2402=0)),1,IF(OR(AND(S2402&gt;0,AO2402=2),AND(S2402="ns",AO2402=2),AND(S2402="ns",AP2402=0,AO2402&gt;0),S2402=AP2402),0,1))))</f>
        <v>0</v>
      </c>
      <c r="AR2402">
        <f t="shared" ref="AR2402:AR2465" si="945">COUNTIF(W2402:X2402,"NS")</f>
        <v>0</v>
      </c>
      <c r="AS2402">
        <f t="shared" ref="AS2402:AS2465" si="946">SUM(W2402:X2402)</f>
        <v>0</v>
      </c>
      <c r="AT2402">
        <f t="shared" ref="AT2402:AT2465" si="947">IF(COUNTIF(V2402:X2402,"NA")=3,0,IF(COUNTA(V2402:X2402)=0,0,IF(OR(AND(V2402=0,AR2402&gt;0),AND(V2402="ns",AS2402&gt;0),AND(V2402="ns",AR2402=0,AS2402=0)),1,IF(OR(AND(V2402&gt;0,AR2402=2),AND(V2402="ns",AR2402=2),AND(V2402="ns",AS2402=0,AR2402&gt;0),V2402=AS2402),0,1))))</f>
        <v>0</v>
      </c>
      <c r="AU2402">
        <f t="shared" ref="AU2402:AU2465" si="948">COUNTIF(Z2402:AA2402,"NS")</f>
        <v>0</v>
      </c>
      <c r="AV2402">
        <f t="shared" ref="AV2402:AV2465" si="949">SUM(Z2402:AA2402)</f>
        <v>0</v>
      </c>
      <c r="AW2402">
        <f t="shared" ref="AW2402:AW2465" si="950">IF(COUNTIF(Y2402:AA2402,"NA")=3,0,IF(COUNTA(Y2402:AA2402)=0,0,IF(OR(AND(Y2402=0,AU2402&gt;0),AND(Y2402="ns",AV2402&gt;0),AND(Y2402="ns",AU2402=0,AV2402=0)),1,IF(OR(AND(Y2402&gt;0,AU2402=2),AND(Y2402="ns",AU2402=2),AND(Y2402="ns",AV2402=0,AU2402&gt;0),Y2402=AV2402),0,1))))</f>
        <v>0</v>
      </c>
      <c r="AX2402">
        <f t="shared" ref="AX2402:AX2465" si="951">COUNTIF(AC2402:AD2402,"NS")</f>
        <v>0</v>
      </c>
      <c r="AY2402">
        <f t="shared" ref="AY2402:AY2465" si="952">SUM(AC2402:AD2402)</f>
        <v>0</v>
      </c>
      <c r="AZ2402">
        <f t="shared" ref="AZ2402:AZ2465" si="953">IF(COUNTIF(AB2402:AD2402,"NA")=3,0,IF(COUNTA(AB2402:AD2402)=0,0,IF(OR(AND(AB2402=0,AX2402&gt;0),AND(AB2402="ns",AY2402&gt;0),AND(AB2402="ns",AX2402=0,AY2402=0)),1,IF(OR(AND(AB2402&gt;0,AX2402=2),AND(AB2402="ns",AX2402=2),AND(AB2402="ns",AY2402=0,AX2402&gt;0),AB2402=AY2402),0,1))))</f>
        <v>0</v>
      </c>
    </row>
    <row r="2403" spans="1:52" ht="15" customHeight="1">
      <c r="A2403" s="245"/>
      <c r="B2403" s="9"/>
      <c r="C2403" s="270" t="s">
        <v>1021</v>
      </c>
      <c r="D2403" s="389" t="str">
        <f t="shared" si="937"/>
        <v/>
      </c>
      <c r="E2403" s="390"/>
      <c r="F2403" s="391"/>
      <c r="G2403" s="480" t="str">
        <f t="shared" si="938"/>
        <v/>
      </c>
      <c r="H2403" s="481"/>
      <c r="I2403" s="481"/>
      <c r="J2403" s="481"/>
      <c r="K2403" s="481"/>
      <c r="L2403" s="482"/>
      <c r="M2403" s="27"/>
      <c r="N2403" s="27"/>
      <c r="O2403" s="27"/>
      <c r="P2403" s="27"/>
      <c r="Q2403" s="27"/>
      <c r="R2403" s="27"/>
      <c r="S2403" s="27"/>
      <c r="T2403" s="27"/>
      <c r="U2403" s="27"/>
      <c r="V2403" s="27"/>
      <c r="W2403" s="27"/>
      <c r="X2403" s="27"/>
      <c r="Y2403" s="27"/>
      <c r="Z2403" s="27"/>
      <c r="AA2403" s="27"/>
      <c r="AB2403" s="27"/>
      <c r="AC2403" s="27"/>
      <c r="AD2403" s="27"/>
      <c r="AI2403">
        <f t="shared" ref="AI2403:AI2466" si="954">COUNTIF(N2403:O2403,"NS")</f>
        <v>0</v>
      </c>
      <c r="AJ2403">
        <f t="shared" ref="AJ2403:AJ2466" si="955">SUM(N2403:O2403)</f>
        <v>0</v>
      </c>
      <c r="AK2403">
        <f t="shared" ref="AK2403:AK2466" si="956">IF(COUNTIF(M2403:O2403,"NA")=3,0,IF(COUNTA(M2403:O2403)=0,0,IF(OR(AND(M2403=0,AI2403&gt;0),AND(M2403="ns",AJ2403&gt;0),AND(M2403="ns",AI2403=0,AJ2403=0)),1,IF(OR(AND(M2403&gt;0,AI2403=2),AND(M2403="ns",AI2403=2),AND(M2403="ns",AJ2403=0,AI2403&gt;0),M2403=AJ2403),0,1))))</f>
        <v>0</v>
      </c>
      <c r="AL2403">
        <f t="shared" si="939"/>
        <v>0</v>
      </c>
      <c r="AM2403">
        <f t="shared" si="940"/>
        <v>0</v>
      </c>
      <c r="AN2403">
        <f t="shared" si="941"/>
        <v>0</v>
      </c>
      <c r="AO2403">
        <f t="shared" si="942"/>
        <v>0</v>
      </c>
      <c r="AP2403">
        <f t="shared" si="943"/>
        <v>0</v>
      </c>
      <c r="AQ2403">
        <f t="shared" si="944"/>
        <v>0</v>
      </c>
      <c r="AR2403">
        <f t="shared" si="945"/>
        <v>0</v>
      </c>
      <c r="AS2403">
        <f t="shared" si="946"/>
        <v>0</v>
      </c>
      <c r="AT2403">
        <f t="shared" si="947"/>
        <v>0</v>
      </c>
      <c r="AU2403">
        <f t="shared" si="948"/>
        <v>0</v>
      </c>
      <c r="AV2403">
        <f t="shared" si="949"/>
        <v>0</v>
      </c>
      <c r="AW2403">
        <f t="shared" si="950"/>
        <v>0</v>
      </c>
      <c r="AX2403">
        <f t="shared" si="951"/>
        <v>0</v>
      </c>
      <c r="AY2403">
        <f t="shared" si="952"/>
        <v>0</v>
      </c>
      <c r="AZ2403">
        <f t="shared" si="953"/>
        <v>0</v>
      </c>
    </row>
    <row r="2404" spans="1:52" ht="15" customHeight="1">
      <c r="A2404" s="245"/>
      <c r="B2404" s="9"/>
      <c r="C2404" s="270" t="s">
        <v>1022</v>
      </c>
      <c r="D2404" s="389" t="str">
        <f t="shared" ref="D2404:D2467" si="957">IF(D1242="","",D1242)</f>
        <v/>
      </c>
      <c r="E2404" s="390"/>
      <c r="F2404" s="391"/>
      <c r="G2404" s="480" t="str">
        <f t="shared" ref="G2404:G2467" si="958">IF(G1242="","",G1242)</f>
        <v/>
      </c>
      <c r="H2404" s="481"/>
      <c r="I2404" s="481"/>
      <c r="J2404" s="481"/>
      <c r="K2404" s="481"/>
      <c r="L2404" s="482"/>
      <c r="M2404" s="27"/>
      <c r="N2404" s="27"/>
      <c r="O2404" s="27"/>
      <c r="P2404" s="27"/>
      <c r="Q2404" s="27"/>
      <c r="R2404" s="27"/>
      <c r="S2404" s="27"/>
      <c r="T2404" s="27"/>
      <c r="U2404" s="27"/>
      <c r="V2404" s="27"/>
      <c r="W2404" s="27"/>
      <c r="X2404" s="27"/>
      <c r="Y2404" s="27"/>
      <c r="Z2404" s="27"/>
      <c r="AA2404" s="27"/>
      <c r="AB2404" s="27"/>
      <c r="AC2404" s="27"/>
      <c r="AD2404" s="27"/>
      <c r="AI2404">
        <f t="shared" si="954"/>
        <v>0</v>
      </c>
      <c r="AJ2404">
        <f t="shared" si="955"/>
        <v>0</v>
      </c>
      <c r="AK2404">
        <f t="shared" si="956"/>
        <v>0</v>
      </c>
      <c r="AL2404">
        <f t="shared" si="939"/>
        <v>0</v>
      </c>
      <c r="AM2404">
        <f t="shared" si="940"/>
        <v>0</v>
      </c>
      <c r="AN2404">
        <f t="shared" si="941"/>
        <v>0</v>
      </c>
      <c r="AO2404">
        <f t="shared" si="942"/>
        <v>0</v>
      </c>
      <c r="AP2404">
        <f t="shared" si="943"/>
        <v>0</v>
      </c>
      <c r="AQ2404">
        <f t="shared" si="944"/>
        <v>0</v>
      </c>
      <c r="AR2404">
        <f t="shared" si="945"/>
        <v>0</v>
      </c>
      <c r="AS2404">
        <f t="shared" si="946"/>
        <v>0</v>
      </c>
      <c r="AT2404">
        <f t="shared" si="947"/>
        <v>0</v>
      </c>
      <c r="AU2404">
        <f t="shared" si="948"/>
        <v>0</v>
      </c>
      <c r="AV2404">
        <f t="shared" si="949"/>
        <v>0</v>
      </c>
      <c r="AW2404">
        <f t="shared" si="950"/>
        <v>0</v>
      </c>
      <c r="AX2404">
        <f t="shared" si="951"/>
        <v>0</v>
      </c>
      <c r="AY2404">
        <f t="shared" si="952"/>
        <v>0</v>
      </c>
      <c r="AZ2404">
        <f t="shared" si="953"/>
        <v>0</v>
      </c>
    </row>
    <row r="2405" spans="1:52" ht="15" customHeight="1">
      <c r="A2405" s="245"/>
      <c r="B2405" s="9"/>
      <c r="C2405" s="270" t="s">
        <v>1023</v>
      </c>
      <c r="D2405" s="389" t="str">
        <f t="shared" si="957"/>
        <v/>
      </c>
      <c r="E2405" s="390"/>
      <c r="F2405" s="391"/>
      <c r="G2405" s="480" t="str">
        <f t="shared" si="958"/>
        <v/>
      </c>
      <c r="H2405" s="481"/>
      <c r="I2405" s="481"/>
      <c r="J2405" s="481"/>
      <c r="K2405" s="481"/>
      <c r="L2405" s="482"/>
      <c r="M2405" s="27"/>
      <c r="N2405" s="27"/>
      <c r="O2405" s="27"/>
      <c r="P2405" s="27"/>
      <c r="Q2405" s="27"/>
      <c r="R2405" s="27"/>
      <c r="S2405" s="27"/>
      <c r="T2405" s="27"/>
      <c r="U2405" s="27"/>
      <c r="V2405" s="27"/>
      <c r="W2405" s="27"/>
      <c r="X2405" s="27"/>
      <c r="Y2405" s="27"/>
      <c r="Z2405" s="27"/>
      <c r="AA2405" s="27"/>
      <c r="AB2405" s="27"/>
      <c r="AC2405" s="27"/>
      <c r="AD2405" s="27"/>
      <c r="AI2405">
        <f t="shared" si="954"/>
        <v>0</v>
      </c>
      <c r="AJ2405">
        <f t="shared" si="955"/>
        <v>0</v>
      </c>
      <c r="AK2405">
        <f t="shared" si="956"/>
        <v>0</v>
      </c>
      <c r="AL2405">
        <f t="shared" si="939"/>
        <v>0</v>
      </c>
      <c r="AM2405">
        <f t="shared" si="940"/>
        <v>0</v>
      </c>
      <c r="AN2405">
        <f t="shared" si="941"/>
        <v>0</v>
      </c>
      <c r="AO2405">
        <f t="shared" si="942"/>
        <v>0</v>
      </c>
      <c r="AP2405">
        <f t="shared" si="943"/>
        <v>0</v>
      </c>
      <c r="AQ2405">
        <f t="shared" si="944"/>
        <v>0</v>
      </c>
      <c r="AR2405">
        <f t="shared" si="945"/>
        <v>0</v>
      </c>
      <c r="AS2405">
        <f t="shared" si="946"/>
        <v>0</v>
      </c>
      <c r="AT2405">
        <f t="shared" si="947"/>
        <v>0</v>
      </c>
      <c r="AU2405">
        <f t="shared" si="948"/>
        <v>0</v>
      </c>
      <c r="AV2405">
        <f t="shared" si="949"/>
        <v>0</v>
      </c>
      <c r="AW2405">
        <f t="shared" si="950"/>
        <v>0</v>
      </c>
      <c r="AX2405">
        <f t="shared" si="951"/>
        <v>0</v>
      </c>
      <c r="AY2405">
        <f t="shared" si="952"/>
        <v>0</v>
      </c>
      <c r="AZ2405">
        <f t="shared" si="953"/>
        <v>0</v>
      </c>
    </row>
    <row r="2406" spans="1:52" ht="15" customHeight="1">
      <c r="A2406" s="245"/>
      <c r="B2406" s="9"/>
      <c r="C2406" s="270" t="s">
        <v>1024</v>
      </c>
      <c r="D2406" s="389" t="str">
        <f t="shared" si="957"/>
        <v/>
      </c>
      <c r="E2406" s="390"/>
      <c r="F2406" s="391"/>
      <c r="G2406" s="480" t="str">
        <f t="shared" si="958"/>
        <v/>
      </c>
      <c r="H2406" s="481"/>
      <c r="I2406" s="481"/>
      <c r="J2406" s="481"/>
      <c r="K2406" s="481"/>
      <c r="L2406" s="482"/>
      <c r="M2406" s="27"/>
      <c r="N2406" s="27"/>
      <c r="O2406" s="27"/>
      <c r="P2406" s="27"/>
      <c r="Q2406" s="27"/>
      <c r="R2406" s="27"/>
      <c r="S2406" s="27"/>
      <c r="T2406" s="27"/>
      <c r="U2406" s="27"/>
      <c r="V2406" s="27"/>
      <c r="W2406" s="27"/>
      <c r="X2406" s="27"/>
      <c r="Y2406" s="27"/>
      <c r="Z2406" s="27"/>
      <c r="AA2406" s="27"/>
      <c r="AB2406" s="27"/>
      <c r="AC2406" s="27"/>
      <c r="AD2406" s="27"/>
      <c r="AI2406">
        <f t="shared" si="954"/>
        <v>0</v>
      </c>
      <c r="AJ2406">
        <f t="shared" si="955"/>
        <v>0</v>
      </c>
      <c r="AK2406">
        <f t="shared" si="956"/>
        <v>0</v>
      </c>
      <c r="AL2406">
        <f t="shared" si="939"/>
        <v>0</v>
      </c>
      <c r="AM2406">
        <f t="shared" si="940"/>
        <v>0</v>
      </c>
      <c r="AN2406">
        <f t="shared" si="941"/>
        <v>0</v>
      </c>
      <c r="AO2406">
        <f t="shared" si="942"/>
        <v>0</v>
      </c>
      <c r="AP2406">
        <f t="shared" si="943"/>
        <v>0</v>
      </c>
      <c r="AQ2406">
        <f t="shared" si="944"/>
        <v>0</v>
      </c>
      <c r="AR2406">
        <f t="shared" si="945"/>
        <v>0</v>
      </c>
      <c r="AS2406">
        <f t="shared" si="946"/>
        <v>0</v>
      </c>
      <c r="AT2406">
        <f t="shared" si="947"/>
        <v>0</v>
      </c>
      <c r="AU2406">
        <f t="shared" si="948"/>
        <v>0</v>
      </c>
      <c r="AV2406">
        <f t="shared" si="949"/>
        <v>0</v>
      </c>
      <c r="AW2406">
        <f t="shared" si="950"/>
        <v>0</v>
      </c>
      <c r="AX2406">
        <f t="shared" si="951"/>
        <v>0</v>
      </c>
      <c r="AY2406">
        <f t="shared" si="952"/>
        <v>0</v>
      </c>
      <c r="AZ2406">
        <f t="shared" si="953"/>
        <v>0</v>
      </c>
    </row>
    <row r="2407" spans="1:52" ht="15" customHeight="1">
      <c r="A2407" s="245"/>
      <c r="B2407" s="9"/>
      <c r="C2407" s="270" t="s">
        <v>1025</v>
      </c>
      <c r="D2407" s="389" t="str">
        <f t="shared" si="957"/>
        <v/>
      </c>
      <c r="E2407" s="390"/>
      <c r="F2407" s="391"/>
      <c r="G2407" s="480" t="str">
        <f t="shared" si="958"/>
        <v/>
      </c>
      <c r="H2407" s="481"/>
      <c r="I2407" s="481"/>
      <c r="J2407" s="481"/>
      <c r="K2407" s="481"/>
      <c r="L2407" s="482"/>
      <c r="M2407" s="27"/>
      <c r="N2407" s="27"/>
      <c r="O2407" s="27"/>
      <c r="P2407" s="27"/>
      <c r="Q2407" s="27"/>
      <c r="R2407" s="27"/>
      <c r="S2407" s="27"/>
      <c r="T2407" s="27"/>
      <c r="U2407" s="27"/>
      <c r="V2407" s="27"/>
      <c r="W2407" s="27"/>
      <c r="X2407" s="27"/>
      <c r="Y2407" s="27"/>
      <c r="Z2407" s="27"/>
      <c r="AA2407" s="27"/>
      <c r="AB2407" s="27"/>
      <c r="AC2407" s="27"/>
      <c r="AD2407" s="27"/>
      <c r="AI2407">
        <f t="shared" si="954"/>
        <v>0</v>
      </c>
      <c r="AJ2407">
        <f t="shared" si="955"/>
        <v>0</v>
      </c>
      <c r="AK2407">
        <f t="shared" si="956"/>
        <v>0</v>
      </c>
      <c r="AL2407">
        <f t="shared" si="939"/>
        <v>0</v>
      </c>
      <c r="AM2407">
        <f t="shared" si="940"/>
        <v>0</v>
      </c>
      <c r="AN2407">
        <f t="shared" si="941"/>
        <v>0</v>
      </c>
      <c r="AO2407">
        <f t="shared" si="942"/>
        <v>0</v>
      </c>
      <c r="AP2407">
        <f t="shared" si="943"/>
        <v>0</v>
      </c>
      <c r="AQ2407">
        <f t="shared" si="944"/>
        <v>0</v>
      </c>
      <c r="AR2407">
        <f t="shared" si="945"/>
        <v>0</v>
      </c>
      <c r="AS2407">
        <f t="shared" si="946"/>
        <v>0</v>
      </c>
      <c r="AT2407">
        <f t="shared" si="947"/>
        <v>0</v>
      </c>
      <c r="AU2407">
        <f t="shared" si="948"/>
        <v>0</v>
      </c>
      <c r="AV2407">
        <f t="shared" si="949"/>
        <v>0</v>
      </c>
      <c r="AW2407">
        <f t="shared" si="950"/>
        <v>0</v>
      </c>
      <c r="AX2407">
        <f t="shared" si="951"/>
        <v>0</v>
      </c>
      <c r="AY2407">
        <f t="shared" si="952"/>
        <v>0</v>
      </c>
      <c r="AZ2407">
        <f t="shared" si="953"/>
        <v>0</v>
      </c>
    </row>
    <row r="2408" spans="1:52" ht="15" customHeight="1">
      <c r="A2408" s="245"/>
      <c r="B2408" s="9"/>
      <c r="C2408" s="270" t="s">
        <v>1026</v>
      </c>
      <c r="D2408" s="389" t="str">
        <f t="shared" si="957"/>
        <v/>
      </c>
      <c r="E2408" s="390"/>
      <c r="F2408" s="391"/>
      <c r="G2408" s="480" t="str">
        <f t="shared" si="958"/>
        <v/>
      </c>
      <c r="H2408" s="481"/>
      <c r="I2408" s="481"/>
      <c r="J2408" s="481"/>
      <c r="K2408" s="481"/>
      <c r="L2408" s="482"/>
      <c r="M2408" s="27"/>
      <c r="N2408" s="27"/>
      <c r="O2408" s="27"/>
      <c r="P2408" s="27"/>
      <c r="Q2408" s="27"/>
      <c r="R2408" s="27"/>
      <c r="S2408" s="27"/>
      <c r="T2408" s="27"/>
      <c r="U2408" s="27"/>
      <c r="V2408" s="27"/>
      <c r="W2408" s="27"/>
      <c r="X2408" s="27"/>
      <c r="Y2408" s="27"/>
      <c r="Z2408" s="27"/>
      <c r="AA2408" s="27"/>
      <c r="AB2408" s="27"/>
      <c r="AC2408" s="27"/>
      <c r="AD2408" s="27"/>
      <c r="AI2408">
        <f t="shared" si="954"/>
        <v>0</v>
      </c>
      <c r="AJ2408">
        <f t="shared" si="955"/>
        <v>0</v>
      </c>
      <c r="AK2408">
        <f t="shared" si="956"/>
        <v>0</v>
      </c>
      <c r="AL2408">
        <f t="shared" si="939"/>
        <v>0</v>
      </c>
      <c r="AM2408">
        <f t="shared" si="940"/>
        <v>0</v>
      </c>
      <c r="AN2408">
        <f t="shared" si="941"/>
        <v>0</v>
      </c>
      <c r="AO2408">
        <f t="shared" si="942"/>
        <v>0</v>
      </c>
      <c r="AP2408">
        <f t="shared" si="943"/>
        <v>0</v>
      </c>
      <c r="AQ2408">
        <f t="shared" si="944"/>
        <v>0</v>
      </c>
      <c r="AR2408">
        <f t="shared" si="945"/>
        <v>0</v>
      </c>
      <c r="AS2408">
        <f t="shared" si="946"/>
        <v>0</v>
      </c>
      <c r="AT2408">
        <f t="shared" si="947"/>
        <v>0</v>
      </c>
      <c r="AU2408">
        <f t="shared" si="948"/>
        <v>0</v>
      </c>
      <c r="AV2408">
        <f t="shared" si="949"/>
        <v>0</v>
      </c>
      <c r="AW2408">
        <f t="shared" si="950"/>
        <v>0</v>
      </c>
      <c r="AX2408">
        <f t="shared" si="951"/>
        <v>0</v>
      </c>
      <c r="AY2408">
        <f t="shared" si="952"/>
        <v>0</v>
      </c>
      <c r="AZ2408">
        <f t="shared" si="953"/>
        <v>0</v>
      </c>
    </row>
    <row r="2409" spans="1:52" ht="15" customHeight="1">
      <c r="A2409" s="245"/>
      <c r="B2409" s="9"/>
      <c r="C2409" s="270" t="s">
        <v>1027</v>
      </c>
      <c r="D2409" s="389" t="str">
        <f t="shared" si="957"/>
        <v/>
      </c>
      <c r="E2409" s="390"/>
      <c r="F2409" s="391"/>
      <c r="G2409" s="480" t="str">
        <f t="shared" si="958"/>
        <v/>
      </c>
      <c r="H2409" s="481"/>
      <c r="I2409" s="481"/>
      <c r="J2409" s="481"/>
      <c r="K2409" s="481"/>
      <c r="L2409" s="482"/>
      <c r="M2409" s="27"/>
      <c r="N2409" s="27"/>
      <c r="O2409" s="27"/>
      <c r="P2409" s="27"/>
      <c r="Q2409" s="27"/>
      <c r="R2409" s="27"/>
      <c r="S2409" s="27"/>
      <c r="T2409" s="27"/>
      <c r="U2409" s="27"/>
      <c r="V2409" s="27"/>
      <c r="W2409" s="27"/>
      <c r="X2409" s="27"/>
      <c r="Y2409" s="27"/>
      <c r="Z2409" s="27"/>
      <c r="AA2409" s="27"/>
      <c r="AB2409" s="27"/>
      <c r="AC2409" s="27"/>
      <c r="AD2409" s="27"/>
      <c r="AI2409">
        <f t="shared" si="954"/>
        <v>0</v>
      </c>
      <c r="AJ2409">
        <f t="shared" si="955"/>
        <v>0</v>
      </c>
      <c r="AK2409">
        <f t="shared" si="956"/>
        <v>0</v>
      </c>
      <c r="AL2409">
        <f t="shared" si="939"/>
        <v>0</v>
      </c>
      <c r="AM2409">
        <f t="shared" si="940"/>
        <v>0</v>
      </c>
      <c r="AN2409">
        <f t="shared" si="941"/>
        <v>0</v>
      </c>
      <c r="AO2409">
        <f t="shared" si="942"/>
        <v>0</v>
      </c>
      <c r="AP2409">
        <f t="shared" si="943"/>
        <v>0</v>
      </c>
      <c r="AQ2409">
        <f t="shared" si="944"/>
        <v>0</v>
      </c>
      <c r="AR2409">
        <f t="shared" si="945"/>
        <v>0</v>
      </c>
      <c r="AS2409">
        <f t="shared" si="946"/>
        <v>0</v>
      </c>
      <c r="AT2409">
        <f t="shared" si="947"/>
        <v>0</v>
      </c>
      <c r="AU2409">
        <f t="shared" si="948"/>
        <v>0</v>
      </c>
      <c r="AV2409">
        <f t="shared" si="949"/>
        <v>0</v>
      </c>
      <c r="AW2409">
        <f t="shared" si="950"/>
        <v>0</v>
      </c>
      <c r="AX2409">
        <f t="shared" si="951"/>
        <v>0</v>
      </c>
      <c r="AY2409">
        <f t="shared" si="952"/>
        <v>0</v>
      </c>
      <c r="AZ2409">
        <f t="shared" si="953"/>
        <v>0</v>
      </c>
    </row>
    <row r="2410" spans="1:52" ht="15" customHeight="1">
      <c r="A2410" s="245"/>
      <c r="B2410" s="9"/>
      <c r="C2410" s="270" t="s">
        <v>1028</v>
      </c>
      <c r="D2410" s="389" t="str">
        <f t="shared" si="957"/>
        <v/>
      </c>
      <c r="E2410" s="390"/>
      <c r="F2410" s="391"/>
      <c r="G2410" s="480" t="str">
        <f t="shared" si="958"/>
        <v/>
      </c>
      <c r="H2410" s="481"/>
      <c r="I2410" s="481"/>
      <c r="J2410" s="481"/>
      <c r="K2410" s="481"/>
      <c r="L2410" s="482"/>
      <c r="M2410" s="27"/>
      <c r="N2410" s="27"/>
      <c r="O2410" s="27"/>
      <c r="P2410" s="27"/>
      <c r="Q2410" s="27"/>
      <c r="R2410" s="27"/>
      <c r="S2410" s="27"/>
      <c r="T2410" s="27"/>
      <c r="U2410" s="27"/>
      <c r="V2410" s="27"/>
      <c r="W2410" s="27"/>
      <c r="X2410" s="27"/>
      <c r="Y2410" s="27"/>
      <c r="Z2410" s="27"/>
      <c r="AA2410" s="27"/>
      <c r="AB2410" s="27"/>
      <c r="AC2410" s="27"/>
      <c r="AD2410" s="27"/>
      <c r="AI2410">
        <f t="shared" si="954"/>
        <v>0</v>
      </c>
      <c r="AJ2410">
        <f t="shared" si="955"/>
        <v>0</v>
      </c>
      <c r="AK2410">
        <f t="shared" si="956"/>
        <v>0</v>
      </c>
      <c r="AL2410">
        <f t="shared" si="939"/>
        <v>0</v>
      </c>
      <c r="AM2410">
        <f t="shared" si="940"/>
        <v>0</v>
      </c>
      <c r="AN2410">
        <f t="shared" si="941"/>
        <v>0</v>
      </c>
      <c r="AO2410">
        <f t="shared" si="942"/>
        <v>0</v>
      </c>
      <c r="AP2410">
        <f t="shared" si="943"/>
        <v>0</v>
      </c>
      <c r="AQ2410">
        <f t="shared" si="944"/>
        <v>0</v>
      </c>
      <c r="AR2410">
        <f t="shared" si="945"/>
        <v>0</v>
      </c>
      <c r="AS2410">
        <f t="shared" si="946"/>
        <v>0</v>
      </c>
      <c r="AT2410">
        <f t="shared" si="947"/>
        <v>0</v>
      </c>
      <c r="AU2410">
        <f t="shared" si="948"/>
        <v>0</v>
      </c>
      <c r="AV2410">
        <f t="shared" si="949"/>
        <v>0</v>
      </c>
      <c r="AW2410">
        <f t="shared" si="950"/>
        <v>0</v>
      </c>
      <c r="AX2410">
        <f t="shared" si="951"/>
        <v>0</v>
      </c>
      <c r="AY2410">
        <f t="shared" si="952"/>
        <v>0</v>
      </c>
      <c r="AZ2410">
        <f t="shared" si="953"/>
        <v>0</v>
      </c>
    </row>
    <row r="2411" spans="1:52" ht="15" customHeight="1">
      <c r="A2411" s="245"/>
      <c r="B2411" s="9"/>
      <c r="C2411" s="270" t="s">
        <v>1029</v>
      </c>
      <c r="D2411" s="389" t="str">
        <f t="shared" si="957"/>
        <v/>
      </c>
      <c r="E2411" s="390"/>
      <c r="F2411" s="391"/>
      <c r="G2411" s="480" t="str">
        <f t="shared" si="958"/>
        <v/>
      </c>
      <c r="H2411" s="481"/>
      <c r="I2411" s="481"/>
      <c r="J2411" s="481"/>
      <c r="K2411" s="481"/>
      <c r="L2411" s="482"/>
      <c r="M2411" s="27"/>
      <c r="N2411" s="27"/>
      <c r="O2411" s="27"/>
      <c r="P2411" s="27"/>
      <c r="Q2411" s="27"/>
      <c r="R2411" s="27"/>
      <c r="S2411" s="27"/>
      <c r="T2411" s="27"/>
      <c r="U2411" s="27"/>
      <c r="V2411" s="27"/>
      <c r="W2411" s="27"/>
      <c r="X2411" s="27"/>
      <c r="Y2411" s="27"/>
      <c r="Z2411" s="27"/>
      <c r="AA2411" s="27"/>
      <c r="AB2411" s="27"/>
      <c r="AC2411" s="27"/>
      <c r="AD2411" s="27"/>
      <c r="AI2411">
        <f t="shared" si="954"/>
        <v>0</v>
      </c>
      <c r="AJ2411">
        <f t="shared" si="955"/>
        <v>0</v>
      </c>
      <c r="AK2411">
        <f t="shared" si="956"/>
        <v>0</v>
      </c>
      <c r="AL2411">
        <f t="shared" si="939"/>
        <v>0</v>
      </c>
      <c r="AM2411">
        <f t="shared" si="940"/>
        <v>0</v>
      </c>
      <c r="AN2411">
        <f t="shared" si="941"/>
        <v>0</v>
      </c>
      <c r="AO2411">
        <f t="shared" si="942"/>
        <v>0</v>
      </c>
      <c r="AP2411">
        <f t="shared" si="943"/>
        <v>0</v>
      </c>
      <c r="AQ2411">
        <f t="shared" si="944"/>
        <v>0</v>
      </c>
      <c r="AR2411">
        <f t="shared" si="945"/>
        <v>0</v>
      </c>
      <c r="AS2411">
        <f t="shared" si="946"/>
        <v>0</v>
      </c>
      <c r="AT2411">
        <f t="shared" si="947"/>
        <v>0</v>
      </c>
      <c r="AU2411">
        <f t="shared" si="948"/>
        <v>0</v>
      </c>
      <c r="AV2411">
        <f t="shared" si="949"/>
        <v>0</v>
      </c>
      <c r="AW2411">
        <f t="shared" si="950"/>
        <v>0</v>
      </c>
      <c r="AX2411">
        <f t="shared" si="951"/>
        <v>0</v>
      </c>
      <c r="AY2411">
        <f t="shared" si="952"/>
        <v>0</v>
      </c>
      <c r="AZ2411">
        <f t="shared" si="953"/>
        <v>0</v>
      </c>
    </row>
    <row r="2412" spans="1:52" ht="15" customHeight="1">
      <c r="A2412" s="245"/>
      <c r="B2412" s="9"/>
      <c r="C2412" s="270" t="s">
        <v>1030</v>
      </c>
      <c r="D2412" s="389" t="str">
        <f t="shared" si="957"/>
        <v/>
      </c>
      <c r="E2412" s="390"/>
      <c r="F2412" s="391"/>
      <c r="G2412" s="480" t="str">
        <f t="shared" si="958"/>
        <v/>
      </c>
      <c r="H2412" s="481"/>
      <c r="I2412" s="481"/>
      <c r="J2412" s="481"/>
      <c r="K2412" s="481"/>
      <c r="L2412" s="482"/>
      <c r="M2412" s="27"/>
      <c r="N2412" s="27"/>
      <c r="O2412" s="27"/>
      <c r="P2412" s="27"/>
      <c r="Q2412" s="27"/>
      <c r="R2412" s="27"/>
      <c r="S2412" s="27"/>
      <c r="T2412" s="27"/>
      <c r="U2412" s="27"/>
      <c r="V2412" s="27"/>
      <c r="W2412" s="27"/>
      <c r="X2412" s="27"/>
      <c r="Y2412" s="27"/>
      <c r="Z2412" s="27"/>
      <c r="AA2412" s="27"/>
      <c r="AB2412" s="27"/>
      <c r="AC2412" s="27"/>
      <c r="AD2412" s="27"/>
      <c r="AI2412">
        <f t="shared" si="954"/>
        <v>0</v>
      </c>
      <c r="AJ2412">
        <f t="shared" si="955"/>
        <v>0</v>
      </c>
      <c r="AK2412">
        <f t="shared" si="956"/>
        <v>0</v>
      </c>
      <c r="AL2412">
        <f t="shared" si="939"/>
        <v>0</v>
      </c>
      <c r="AM2412">
        <f t="shared" si="940"/>
        <v>0</v>
      </c>
      <c r="AN2412">
        <f t="shared" si="941"/>
        <v>0</v>
      </c>
      <c r="AO2412">
        <f t="shared" si="942"/>
        <v>0</v>
      </c>
      <c r="AP2412">
        <f t="shared" si="943"/>
        <v>0</v>
      </c>
      <c r="AQ2412">
        <f t="shared" si="944"/>
        <v>0</v>
      </c>
      <c r="AR2412">
        <f t="shared" si="945"/>
        <v>0</v>
      </c>
      <c r="AS2412">
        <f t="shared" si="946"/>
        <v>0</v>
      </c>
      <c r="AT2412">
        <f t="shared" si="947"/>
        <v>0</v>
      </c>
      <c r="AU2412">
        <f t="shared" si="948"/>
        <v>0</v>
      </c>
      <c r="AV2412">
        <f t="shared" si="949"/>
        <v>0</v>
      </c>
      <c r="AW2412">
        <f t="shared" si="950"/>
        <v>0</v>
      </c>
      <c r="AX2412">
        <f t="shared" si="951"/>
        <v>0</v>
      </c>
      <c r="AY2412">
        <f t="shared" si="952"/>
        <v>0</v>
      </c>
      <c r="AZ2412">
        <f t="shared" si="953"/>
        <v>0</v>
      </c>
    </row>
    <row r="2413" spans="1:52" ht="15" customHeight="1">
      <c r="A2413" s="245"/>
      <c r="B2413" s="9"/>
      <c r="C2413" s="270" t="s">
        <v>1031</v>
      </c>
      <c r="D2413" s="389" t="str">
        <f t="shared" si="957"/>
        <v/>
      </c>
      <c r="E2413" s="390"/>
      <c r="F2413" s="391"/>
      <c r="G2413" s="480" t="str">
        <f t="shared" si="958"/>
        <v/>
      </c>
      <c r="H2413" s="481"/>
      <c r="I2413" s="481"/>
      <c r="J2413" s="481"/>
      <c r="K2413" s="481"/>
      <c r="L2413" s="482"/>
      <c r="M2413" s="27"/>
      <c r="N2413" s="27"/>
      <c r="O2413" s="27"/>
      <c r="P2413" s="27"/>
      <c r="Q2413" s="27"/>
      <c r="R2413" s="27"/>
      <c r="S2413" s="27"/>
      <c r="T2413" s="27"/>
      <c r="U2413" s="27"/>
      <c r="V2413" s="27"/>
      <c r="W2413" s="27"/>
      <c r="X2413" s="27"/>
      <c r="Y2413" s="27"/>
      <c r="Z2413" s="27"/>
      <c r="AA2413" s="27"/>
      <c r="AB2413" s="27"/>
      <c r="AC2413" s="27"/>
      <c r="AD2413" s="27"/>
      <c r="AI2413">
        <f t="shared" si="954"/>
        <v>0</v>
      </c>
      <c r="AJ2413">
        <f t="shared" si="955"/>
        <v>0</v>
      </c>
      <c r="AK2413">
        <f t="shared" si="956"/>
        <v>0</v>
      </c>
      <c r="AL2413">
        <f t="shared" si="939"/>
        <v>0</v>
      </c>
      <c r="AM2413">
        <f t="shared" si="940"/>
        <v>0</v>
      </c>
      <c r="AN2413">
        <f t="shared" si="941"/>
        <v>0</v>
      </c>
      <c r="AO2413">
        <f t="shared" si="942"/>
        <v>0</v>
      </c>
      <c r="AP2413">
        <f t="shared" si="943"/>
        <v>0</v>
      </c>
      <c r="AQ2413">
        <f t="shared" si="944"/>
        <v>0</v>
      </c>
      <c r="AR2413">
        <f t="shared" si="945"/>
        <v>0</v>
      </c>
      <c r="AS2413">
        <f t="shared" si="946"/>
        <v>0</v>
      </c>
      <c r="AT2413">
        <f t="shared" si="947"/>
        <v>0</v>
      </c>
      <c r="AU2413">
        <f t="shared" si="948"/>
        <v>0</v>
      </c>
      <c r="AV2413">
        <f t="shared" si="949"/>
        <v>0</v>
      </c>
      <c r="AW2413">
        <f t="shared" si="950"/>
        <v>0</v>
      </c>
      <c r="AX2413">
        <f t="shared" si="951"/>
        <v>0</v>
      </c>
      <c r="AY2413">
        <f t="shared" si="952"/>
        <v>0</v>
      </c>
      <c r="AZ2413">
        <f t="shared" si="953"/>
        <v>0</v>
      </c>
    </row>
    <row r="2414" spans="1:52" ht="15" customHeight="1">
      <c r="A2414" s="245"/>
      <c r="B2414" s="9"/>
      <c r="C2414" s="270" t="s">
        <v>1032</v>
      </c>
      <c r="D2414" s="389" t="str">
        <f t="shared" si="957"/>
        <v/>
      </c>
      <c r="E2414" s="390"/>
      <c r="F2414" s="391"/>
      <c r="G2414" s="480" t="str">
        <f t="shared" si="958"/>
        <v/>
      </c>
      <c r="H2414" s="481"/>
      <c r="I2414" s="481"/>
      <c r="J2414" s="481"/>
      <c r="K2414" s="481"/>
      <c r="L2414" s="482"/>
      <c r="M2414" s="27"/>
      <c r="N2414" s="27"/>
      <c r="O2414" s="27"/>
      <c r="P2414" s="27"/>
      <c r="Q2414" s="27"/>
      <c r="R2414" s="27"/>
      <c r="S2414" s="27"/>
      <c r="T2414" s="27"/>
      <c r="U2414" s="27"/>
      <c r="V2414" s="27"/>
      <c r="W2414" s="27"/>
      <c r="X2414" s="27"/>
      <c r="Y2414" s="27"/>
      <c r="Z2414" s="27"/>
      <c r="AA2414" s="27"/>
      <c r="AB2414" s="27"/>
      <c r="AC2414" s="27"/>
      <c r="AD2414" s="27"/>
      <c r="AI2414">
        <f t="shared" si="954"/>
        <v>0</v>
      </c>
      <c r="AJ2414">
        <f t="shared" si="955"/>
        <v>0</v>
      </c>
      <c r="AK2414">
        <f t="shared" si="956"/>
        <v>0</v>
      </c>
      <c r="AL2414">
        <f t="shared" si="939"/>
        <v>0</v>
      </c>
      <c r="AM2414">
        <f t="shared" si="940"/>
        <v>0</v>
      </c>
      <c r="AN2414">
        <f t="shared" si="941"/>
        <v>0</v>
      </c>
      <c r="AO2414">
        <f t="shared" si="942"/>
        <v>0</v>
      </c>
      <c r="AP2414">
        <f t="shared" si="943"/>
        <v>0</v>
      </c>
      <c r="AQ2414">
        <f t="shared" si="944"/>
        <v>0</v>
      </c>
      <c r="AR2414">
        <f t="shared" si="945"/>
        <v>0</v>
      </c>
      <c r="AS2414">
        <f t="shared" si="946"/>
        <v>0</v>
      </c>
      <c r="AT2414">
        <f t="shared" si="947"/>
        <v>0</v>
      </c>
      <c r="AU2414">
        <f t="shared" si="948"/>
        <v>0</v>
      </c>
      <c r="AV2414">
        <f t="shared" si="949"/>
        <v>0</v>
      </c>
      <c r="AW2414">
        <f t="shared" si="950"/>
        <v>0</v>
      </c>
      <c r="AX2414">
        <f t="shared" si="951"/>
        <v>0</v>
      </c>
      <c r="AY2414">
        <f t="shared" si="952"/>
        <v>0</v>
      </c>
      <c r="AZ2414">
        <f t="shared" si="953"/>
        <v>0</v>
      </c>
    </row>
    <row r="2415" spans="1:52" ht="15" customHeight="1">
      <c r="A2415" s="245"/>
      <c r="B2415" s="9"/>
      <c r="C2415" s="270" t="s">
        <v>1033</v>
      </c>
      <c r="D2415" s="389" t="str">
        <f t="shared" si="957"/>
        <v/>
      </c>
      <c r="E2415" s="390"/>
      <c r="F2415" s="391"/>
      <c r="G2415" s="480" t="str">
        <f t="shared" si="958"/>
        <v/>
      </c>
      <c r="H2415" s="481"/>
      <c r="I2415" s="481"/>
      <c r="J2415" s="481"/>
      <c r="K2415" s="481"/>
      <c r="L2415" s="482"/>
      <c r="M2415" s="27"/>
      <c r="N2415" s="27"/>
      <c r="O2415" s="27"/>
      <c r="P2415" s="27"/>
      <c r="Q2415" s="27"/>
      <c r="R2415" s="27"/>
      <c r="S2415" s="27"/>
      <c r="T2415" s="27"/>
      <c r="U2415" s="27"/>
      <c r="V2415" s="27"/>
      <c r="W2415" s="27"/>
      <c r="X2415" s="27"/>
      <c r="Y2415" s="27"/>
      <c r="Z2415" s="27"/>
      <c r="AA2415" s="27"/>
      <c r="AB2415" s="27"/>
      <c r="AC2415" s="27"/>
      <c r="AD2415" s="27"/>
      <c r="AI2415">
        <f t="shared" si="954"/>
        <v>0</v>
      </c>
      <c r="AJ2415">
        <f t="shared" si="955"/>
        <v>0</v>
      </c>
      <c r="AK2415">
        <f t="shared" si="956"/>
        <v>0</v>
      </c>
      <c r="AL2415">
        <f t="shared" si="939"/>
        <v>0</v>
      </c>
      <c r="AM2415">
        <f t="shared" si="940"/>
        <v>0</v>
      </c>
      <c r="AN2415">
        <f t="shared" si="941"/>
        <v>0</v>
      </c>
      <c r="AO2415">
        <f t="shared" si="942"/>
        <v>0</v>
      </c>
      <c r="AP2415">
        <f t="shared" si="943"/>
        <v>0</v>
      </c>
      <c r="AQ2415">
        <f t="shared" si="944"/>
        <v>0</v>
      </c>
      <c r="AR2415">
        <f t="shared" si="945"/>
        <v>0</v>
      </c>
      <c r="AS2415">
        <f t="shared" si="946"/>
        <v>0</v>
      </c>
      <c r="AT2415">
        <f t="shared" si="947"/>
        <v>0</v>
      </c>
      <c r="AU2415">
        <f t="shared" si="948"/>
        <v>0</v>
      </c>
      <c r="AV2415">
        <f t="shared" si="949"/>
        <v>0</v>
      </c>
      <c r="AW2415">
        <f t="shared" si="950"/>
        <v>0</v>
      </c>
      <c r="AX2415">
        <f t="shared" si="951"/>
        <v>0</v>
      </c>
      <c r="AY2415">
        <f t="shared" si="952"/>
        <v>0</v>
      </c>
      <c r="AZ2415">
        <f t="shared" si="953"/>
        <v>0</v>
      </c>
    </row>
    <row r="2416" spans="1:52" ht="15" customHeight="1">
      <c r="A2416" s="245"/>
      <c r="B2416" s="9"/>
      <c r="C2416" s="270" t="s">
        <v>1034</v>
      </c>
      <c r="D2416" s="389" t="str">
        <f t="shared" si="957"/>
        <v/>
      </c>
      <c r="E2416" s="390"/>
      <c r="F2416" s="391"/>
      <c r="G2416" s="480" t="str">
        <f t="shared" si="958"/>
        <v/>
      </c>
      <c r="H2416" s="481"/>
      <c r="I2416" s="481"/>
      <c r="J2416" s="481"/>
      <c r="K2416" s="481"/>
      <c r="L2416" s="482"/>
      <c r="M2416" s="27"/>
      <c r="N2416" s="27"/>
      <c r="O2416" s="27"/>
      <c r="P2416" s="27"/>
      <c r="Q2416" s="27"/>
      <c r="R2416" s="27"/>
      <c r="S2416" s="27"/>
      <c r="T2416" s="27"/>
      <c r="U2416" s="27"/>
      <c r="V2416" s="27"/>
      <c r="W2416" s="27"/>
      <c r="X2416" s="27"/>
      <c r="Y2416" s="27"/>
      <c r="Z2416" s="27"/>
      <c r="AA2416" s="27"/>
      <c r="AB2416" s="27"/>
      <c r="AC2416" s="27"/>
      <c r="AD2416" s="27"/>
      <c r="AI2416">
        <f t="shared" si="954"/>
        <v>0</v>
      </c>
      <c r="AJ2416">
        <f t="shared" si="955"/>
        <v>0</v>
      </c>
      <c r="AK2416">
        <f t="shared" si="956"/>
        <v>0</v>
      </c>
      <c r="AL2416">
        <f t="shared" si="939"/>
        <v>0</v>
      </c>
      <c r="AM2416">
        <f t="shared" si="940"/>
        <v>0</v>
      </c>
      <c r="AN2416">
        <f t="shared" si="941"/>
        <v>0</v>
      </c>
      <c r="AO2416">
        <f t="shared" si="942"/>
        <v>0</v>
      </c>
      <c r="AP2416">
        <f t="shared" si="943"/>
        <v>0</v>
      </c>
      <c r="AQ2416">
        <f t="shared" si="944"/>
        <v>0</v>
      </c>
      <c r="AR2416">
        <f t="shared" si="945"/>
        <v>0</v>
      </c>
      <c r="AS2416">
        <f t="shared" si="946"/>
        <v>0</v>
      </c>
      <c r="AT2416">
        <f t="shared" si="947"/>
        <v>0</v>
      </c>
      <c r="AU2416">
        <f t="shared" si="948"/>
        <v>0</v>
      </c>
      <c r="AV2416">
        <f t="shared" si="949"/>
        <v>0</v>
      </c>
      <c r="AW2416">
        <f t="shared" si="950"/>
        <v>0</v>
      </c>
      <c r="AX2416">
        <f t="shared" si="951"/>
        <v>0</v>
      </c>
      <c r="AY2416">
        <f t="shared" si="952"/>
        <v>0</v>
      </c>
      <c r="AZ2416">
        <f t="shared" si="953"/>
        <v>0</v>
      </c>
    </row>
    <row r="2417" spans="1:52" ht="15" customHeight="1">
      <c r="A2417" s="245"/>
      <c r="B2417" s="9"/>
      <c r="C2417" s="270" t="s">
        <v>1035</v>
      </c>
      <c r="D2417" s="389" t="str">
        <f t="shared" si="957"/>
        <v/>
      </c>
      <c r="E2417" s="390"/>
      <c r="F2417" s="391"/>
      <c r="G2417" s="480" t="str">
        <f t="shared" si="958"/>
        <v/>
      </c>
      <c r="H2417" s="481"/>
      <c r="I2417" s="481"/>
      <c r="J2417" s="481"/>
      <c r="K2417" s="481"/>
      <c r="L2417" s="482"/>
      <c r="M2417" s="27"/>
      <c r="N2417" s="27"/>
      <c r="O2417" s="27"/>
      <c r="P2417" s="27"/>
      <c r="Q2417" s="27"/>
      <c r="R2417" s="27"/>
      <c r="S2417" s="27"/>
      <c r="T2417" s="27"/>
      <c r="U2417" s="27"/>
      <c r="V2417" s="27"/>
      <c r="W2417" s="27"/>
      <c r="X2417" s="27"/>
      <c r="Y2417" s="27"/>
      <c r="Z2417" s="27"/>
      <c r="AA2417" s="27"/>
      <c r="AB2417" s="27"/>
      <c r="AC2417" s="27"/>
      <c r="AD2417" s="27"/>
      <c r="AI2417">
        <f t="shared" si="954"/>
        <v>0</v>
      </c>
      <c r="AJ2417">
        <f t="shared" si="955"/>
        <v>0</v>
      </c>
      <c r="AK2417">
        <f t="shared" si="956"/>
        <v>0</v>
      </c>
      <c r="AL2417">
        <f t="shared" si="939"/>
        <v>0</v>
      </c>
      <c r="AM2417">
        <f t="shared" si="940"/>
        <v>0</v>
      </c>
      <c r="AN2417">
        <f t="shared" si="941"/>
        <v>0</v>
      </c>
      <c r="AO2417">
        <f t="shared" si="942"/>
        <v>0</v>
      </c>
      <c r="AP2417">
        <f t="shared" si="943"/>
        <v>0</v>
      </c>
      <c r="AQ2417">
        <f t="shared" si="944"/>
        <v>0</v>
      </c>
      <c r="AR2417">
        <f t="shared" si="945"/>
        <v>0</v>
      </c>
      <c r="AS2417">
        <f t="shared" si="946"/>
        <v>0</v>
      </c>
      <c r="AT2417">
        <f t="shared" si="947"/>
        <v>0</v>
      </c>
      <c r="AU2417">
        <f t="shared" si="948"/>
        <v>0</v>
      </c>
      <c r="AV2417">
        <f t="shared" si="949"/>
        <v>0</v>
      </c>
      <c r="AW2417">
        <f t="shared" si="950"/>
        <v>0</v>
      </c>
      <c r="AX2417">
        <f t="shared" si="951"/>
        <v>0</v>
      </c>
      <c r="AY2417">
        <f t="shared" si="952"/>
        <v>0</v>
      </c>
      <c r="AZ2417">
        <f t="shared" si="953"/>
        <v>0</v>
      </c>
    </row>
    <row r="2418" spans="1:52" ht="15" customHeight="1">
      <c r="A2418" s="245"/>
      <c r="B2418" s="9"/>
      <c r="C2418" s="270" t="s">
        <v>1036</v>
      </c>
      <c r="D2418" s="389" t="str">
        <f t="shared" si="957"/>
        <v/>
      </c>
      <c r="E2418" s="390"/>
      <c r="F2418" s="391"/>
      <c r="G2418" s="480" t="str">
        <f t="shared" si="958"/>
        <v/>
      </c>
      <c r="H2418" s="481"/>
      <c r="I2418" s="481"/>
      <c r="J2418" s="481"/>
      <c r="K2418" s="481"/>
      <c r="L2418" s="482"/>
      <c r="M2418" s="27"/>
      <c r="N2418" s="27"/>
      <c r="O2418" s="27"/>
      <c r="P2418" s="27"/>
      <c r="Q2418" s="27"/>
      <c r="R2418" s="27"/>
      <c r="S2418" s="27"/>
      <c r="T2418" s="27"/>
      <c r="U2418" s="27"/>
      <c r="V2418" s="27"/>
      <c r="W2418" s="27"/>
      <c r="X2418" s="27"/>
      <c r="Y2418" s="27"/>
      <c r="Z2418" s="27"/>
      <c r="AA2418" s="27"/>
      <c r="AB2418" s="27"/>
      <c r="AC2418" s="27"/>
      <c r="AD2418" s="27"/>
      <c r="AI2418">
        <f t="shared" si="954"/>
        <v>0</v>
      </c>
      <c r="AJ2418">
        <f t="shared" si="955"/>
        <v>0</v>
      </c>
      <c r="AK2418">
        <f t="shared" si="956"/>
        <v>0</v>
      </c>
      <c r="AL2418">
        <f t="shared" si="939"/>
        <v>0</v>
      </c>
      <c r="AM2418">
        <f t="shared" si="940"/>
        <v>0</v>
      </c>
      <c r="AN2418">
        <f t="shared" si="941"/>
        <v>0</v>
      </c>
      <c r="AO2418">
        <f t="shared" si="942"/>
        <v>0</v>
      </c>
      <c r="AP2418">
        <f t="shared" si="943"/>
        <v>0</v>
      </c>
      <c r="AQ2418">
        <f t="shared" si="944"/>
        <v>0</v>
      </c>
      <c r="AR2418">
        <f t="shared" si="945"/>
        <v>0</v>
      </c>
      <c r="AS2418">
        <f t="shared" si="946"/>
        <v>0</v>
      </c>
      <c r="AT2418">
        <f t="shared" si="947"/>
        <v>0</v>
      </c>
      <c r="AU2418">
        <f t="shared" si="948"/>
        <v>0</v>
      </c>
      <c r="AV2418">
        <f t="shared" si="949"/>
        <v>0</v>
      </c>
      <c r="AW2418">
        <f t="shared" si="950"/>
        <v>0</v>
      </c>
      <c r="AX2418">
        <f t="shared" si="951"/>
        <v>0</v>
      </c>
      <c r="AY2418">
        <f t="shared" si="952"/>
        <v>0</v>
      </c>
      <c r="AZ2418">
        <f t="shared" si="953"/>
        <v>0</v>
      </c>
    </row>
    <row r="2419" spans="1:52" ht="15" customHeight="1">
      <c r="A2419" s="245"/>
      <c r="B2419" s="9"/>
      <c r="C2419" s="270" t="s">
        <v>1037</v>
      </c>
      <c r="D2419" s="389" t="str">
        <f t="shared" si="957"/>
        <v/>
      </c>
      <c r="E2419" s="390"/>
      <c r="F2419" s="391"/>
      <c r="G2419" s="480" t="str">
        <f t="shared" si="958"/>
        <v/>
      </c>
      <c r="H2419" s="481"/>
      <c r="I2419" s="481"/>
      <c r="J2419" s="481"/>
      <c r="K2419" s="481"/>
      <c r="L2419" s="482"/>
      <c r="M2419" s="27"/>
      <c r="N2419" s="27"/>
      <c r="O2419" s="27"/>
      <c r="P2419" s="27"/>
      <c r="Q2419" s="27"/>
      <c r="R2419" s="27"/>
      <c r="S2419" s="27"/>
      <c r="T2419" s="27"/>
      <c r="U2419" s="27"/>
      <c r="V2419" s="27"/>
      <c r="W2419" s="27"/>
      <c r="X2419" s="27"/>
      <c r="Y2419" s="27"/>
      <c r="Z2419" s="27"/>
      <c r="AA2419" s="27"/>
      <c r="AB2419" s="27"/>
      <c r="AC2419" s="27"/>
      <c r="AD2419" s="27"/>
      <c r="AI2419">
        <f t="shared" si="954"/>
        <v>0</v>
      </c>
      <c r="AJ2419">
        <f t="shared" si="955"/>
        <v>0</v>
      </c>
      <c r="AK2419">
        <f t="shared" si="956"/>
        <v>0</v>
      </c>
      <c r="AL2419">
        <f t="shared" si="939"/>
        <v>0</v>
      </c>
      <c r="AM2419">
        <f t="shared" si="940"/>
        <v>0</v>
      </c>
      <c r="AN2419">
        <f t="shared" si="941"/>
        <v>0</v>
      </c>
      <c r="AO2419">
        <f t="shared" si="942"/>
        <v>0</v>
      </c>
      <c r="AP2419">
        <f t="shared" si="943"/>
        <v>0</v>
      </c>
      <c r="AQ2419">
        <f t="shared" si="944"/>
        <v>0</v>
      </c>
      <c r="AR2419">
        <f t="shared" si="945"/>
        <v>0</v>
      </c>
      <c r="AS2419">
        <f t="shared" si="946"/>
        <v>0</v>
      </c>
      <c r="AT2419">
        <f t="shared" si="947"/>
        <v>0</v>
      </c>
      <c r="AU2419">
        <f t="shared" si="948"/>
        <v>0</v>
      </c>
      <c r="AV2419">
        <f t="shared" si="949"/>
        <v>0</v>
      </c>
      <c r="AW2419">
        <f t="shared" si="950"/>
        <v>0</v>
      </c>
      <c r="AX2419">
        <f t="shared" si="951"/>
        <v>0</v>
      </c>
      <c r="AY2419">
        <f t="shared" si="952"/>
        <v>0</v>
      </c>
      <c r="AZ2419">
        <f t="shared" si="953"/>
        <v>0</v>
      </c>
    </row>
    <row r="2420" spans="1:52" ht="15" customHeight="1">
      <c r="A2420" s="245"/>
      <c r="B2420" s="9"/>
      <c r="C2420" s="270" t="s">
        <v>1038</v>
      </c>
      <c r="D2420" s="389" t="str">
        <f t="shared" si="957"/>
        <v/>
      </c>
      <c r="E2420" s="390"/>
      <c r="F2420" s="391"/>
      <c r="G2420" s="480" t="str">
        <f t="shared" si="958"/>
        <v/>
      </c>
      <c r="H2420" s="481"/>
      <c r="I2420" s="481"/>
      <c r="J2420" s="481"/>
      <c r="K2420" s="481"/>
      <c r="L2420" s="482"/>
      <c r="M2420" s="27"/>
      <c r="N2420" s="27"/>
      <c r="O2420" s="27"/>
      <c r="P2420" s="27"/>
      <c r="Q2420" s="27"/>
      <c r="R2420" s="27"/>
      <c r="S2420" s="27"/>
      <c r="T2420" s="27"/>
      <c r="U2420" s="27"/>
      <c r="V2420" s="27"/>
      <c r="W2420" s="27"/>
      <c r="X2420" s="27"/>
      <c r="Y2420" s="27"/>
      <c r="Z2420" s="27"/>
      <c r="AA2420" s="27"/>
      <c r="AB2420" s="27"/>
      <c r="AC2420" s="27"/>
      <c r="AD2420" s="27"/>
      <c r="AI2420">
        <f t="shared" si="954"/>
        <v>0</v>
      </c>
      <c r="AJ2420">
        <f t="shared" si="955"/>
        <v>0</v>
      </c>
      <c r="AK2420">
        <f t="shared" si="956"/>
        <v>0</v>
      </c>
      <c r="AL2420">
        <f t="shared" si="939"/>
        <v>0</v>
      </c>
      <c r="AM2420">
        <f t="shared" si="940"/>
        <v>0</v>
      </c>
      <c r="AN2420">
        <f t="shared" si="941"/>
        <v>0</v>
      </c>
      <c r="AO2420">
        <f t="shared" si="942"/>
        <v>0</v>
      </c>
      <c r="AP2420">
        <f t="shared" si="943"/>
        <v>0</v>
      </c>
      <c r="AQ2420">
        <f t="shared" si="944"/>
        <v>0</v>
      </c>
      <c r="AR2420">
        <f t="shared" si="945"/>
        <v>0</v>
      </c>
      <c r="AS2420">
        <f t="shared" si="946"/>
        <v>0</v>
      </c>
      <c r="AT2420">
        <f t="shared" si="947"/>
        <v>0</v>
      </c>
      <c r="AU2420">
        <f t="shared" si="948"/>
        <v>0</v>
      </c>
      <c r="AV2420">
        <f t="shared" si="949"/>
        <v>0</v>
      </c>
      <c r="AW2420">
        <f t="shared" si="950"/>
        <v>0</v>
      </c>
      <c r="AX2420">
        <f t="shared" si="951"/>
        <v>0</v>
      </c>
      <c r="AY2420">
        <f t="shared" si="952"/>
        <v>0</v>
      </c>
      <c r="AZ2420">
        <f t="shared" si="953"/>
        <v>0</v>
      </c>
    </row>
    <row r="2421" spans="1:52" ht="15" customHeight="1">
      <c r="A2421" s="245"/>
      <c r="B2421" s="9"/>
      <c r="C2421" s="270" t="s">
        <v>1039</v>
      </c>
      <c r="D2421" s="389" t="str">
        <f t="shared" si="957"/>
        <v/>
      </c>
      <c r="E2421" s="390"/>
      <c r="F2421" s="391"/>
      <c r="G2421" s="480" t="str">
        <f t="shared" si="958"/>
        <v/>
      </c>
      <c r="H2421" s="481"/>
      <c r="I2421" s="481"/>
      <c r="J2421" s="481"/>
      <c r="K2421" s="481"/>
      <c r="L2421" s="482"/>
      <c r="M2421" s="27"/>
      <c r="N2421" s="27"/>
      <c r="O2421" s="27"/>
      <c r="P2421" s="27"/>
      <c r="Q2421" s="27"/>
      <c r="R2421" s="27"/>
      <c r="S2421" s="27"/>
      <c r="T2421" s="27"/>
      <c r="U2421" s="27"/>
      <c r="V2421" s="27"/>
      <c r="W2421" s="27"/>
      <c r="X2421" s="27"/>
      <c r="Y2421" s="27"/>
      <c r="Z2421" s="27"/>
      <c r="AA2421" s="27"/>
      <c r="AB2421" s="27"/>
      <c r="AC2421" s="27"/>
      <c r="AD2421" s="27"/>
      <c r="AI2421">
        <f t="shared" si="954"/>
        <v>0</v>
      </c>
      <c r="AJ2421">
        <f t="shared" si="955"/>
        <v>0</v>
      </c>
      <c r="AK2421">
        <f t="shared" si="956"/>
        <v>0</v>
      </c>
      <c r="AL2421">
        <f t="shared" si="939"/>
        <v>0</v>
      </c>
      <c r="AM2421">
        <f t="shared" si="940"/>
        <v>0</v>
      </c>
      <c r="AN2421">
        <f t="shared" si="941"/>
        <v>0</v>
      </c>
      <c r="AO2421">
        <f t="shared" si="942"/>
        <v>0</v>
      </c>
      <c r="AP2421">
        <f t="shared" si="943"/>
        <v>0</v>
      </c>
      <c r="AQ2421">
        <f t="shared" si="944"/>
        <v>0</v>
      </c>
      <c r="AR2421">
        <f t="shared" si="945"/>
        <v>0</v>
      </c>
      <c r="AS2421">
        <f t="shared" si="946"/>
        <v>0</v>
      </c>
      <c r="AT2421">
        <f t="shared" si="947"/>
        <v>0</v>
      </c>
      <c r="AU2421">
        <f t="shared" si="948"/>
        <v>0</v>
      </c>
      <c r="AV2421">
        <f t="shared" si="949"/>
        <v>0</v>
      </c>
      <c r="AW2421">
        <f t="shared" si="950"/>
        <v>0</v>
      </c>
      <c r="AX2421">
        <f t="shared" si="951"/>
        <v>0</v>
      </c>
      <c r="AY2421">
        <f t="shared" si="952"/>
        <v>0</v>
      </c>
      <c r="AZ2421">
        <f t="shared" si="953"/>
        <v>0</v>
      </c>
    </row>
    <row r="2422" spans="1:52" ht="15" customHeight="1">
      <c r="A2422" s="245"/>
      <c r="B2422" s="9"/>
      <c r="C2422" s="270" t="s">
        <v>1040</v>
      </c>
      <c r="D2422" s="389" t="str">
        <f t="shared" si="957"/>
        <v/>
      </c>
      <c r="E2422" s="390"/>
      <c r="F2422" s="391"/>
      <c r="G2422" s="480" t="str">
        <f t="shared" si="958"/>
        <v/>
      </c>
      <c r="H2422" s="481"/>
      <c r="I2422" s="481"/>
      <c r="J2422" s="481"/>
      <c r="K2422" s="481"/>
      <c r="L2422" s="482"/>
      <c r="M2422" s="27"/>
      <c r="N2422" s="27"/>
      <c r="O2422" s="27"/>
      <c r="P2422" s="27"/>
      <c r="Q2422" s="27"/>
      <c r="R2422" s="27"/>
      <c r="S2422" s="27"/>
      <c r="T2422" s="27"/>
      <c r="U2422" s="27"/>
      <c r="V2422" s="27"/>
      <c r="W2422" s="27"/>
      <c r="X2422" s="27"/>
      <c r="Y2422" s="27"/>
      <c r="Z2422" s="27"/>
      <c r="AA2422" s="27"/>
      <c r="AB2422" s="27"/>
      <c r="AC2422" s="27"/>
      <c r="AD2422" s="27"/>
      <c r="AI2422">
        <f t="shared" si="954"/>
        <v>0</v>
      </c>
      <c r="AJ2422">
        <f t="shared" si="955"/>
        <v>0</v>
      </c>
      <c r="AK2422">
        <f t="shared" si="956"/>
        <v>0</v>
      </c>
      <c r="AL2422">
        <f t="shared" si="939"/>
        <v>0</v>
      </c>
      <c r="AM2422">
        <f t="shared" si="940"/>
        <v>0</v>
      </c>
      <c r="AN2422">
        <f t="shared" si="941"/>
        <v>0</v>
      </c>
      <c r="AO2422">
        <f t="shared" si="942"/>
        <v>0</v>
      </c>
      <c r="AP2422">
        <f t="shared" si="943"/>
        <v>0</v>
      </c>
      <c r="AQ2422">
        <f t="shared" si="944"/>
        <v>0</v>
      </c>
      <c r="AR2422">
        <f t="shared" si="945"/>
        <v>0</v>
      </c>
      <c r="AS2422">
        <f t="shared" si="946"/>
        <v>0</v>
      </c>
      <c r="AT2422">
        <f t="shared" si="947"/>
        <v>0</v>
      </c>
      <c r="AU2422">
        <f t="shared" si="948"/>
        <v>0</v>
      </c>
      <c r="AV2422">
        <f t="shared" si="949"/>
        <v>0</v>
      </c>
      <c r="AW2422">
        <f t="shared" si="950"/>
        <v>0</v>
      </c>
      <c r="AX2422">
        <f t="shared" si="951"/>
        <v>0</v>
      </c>
      <c r="AY2422">
        <f t="shared" si="952"/>
        <v>0</v>
      </c>
      <c r="AZ2422">
        <f t="shared" si="953"/>
        <v>0</v>
      </c>
    </row>
    <row r="2423" spans="1:52" ht="15" customHeight="1">
      <c r="A2423" s="245"/>
      <c r="B2423" s="9"/>
      <c r="C2423" s="270" t="s">
        <v>1041</v>
      </c>
      <c r="D2423" s="389" t="str">
        <f t="shared" si="957"/>
        <v/>
      </c>
      <c r="E2423" s="390"/>
      <c r="F2423" s="391"/>
      <c r="G2423" s="480" t="str">
        <f t="shared" si="958"/>
        <v/>
      </c>
      <c r="H2423" s="481"/>
      <c r="I2423" s="481"/>
      <c r="J2423" s="481"/>
      <c r="K2423" s="481"/>
      <c r="L2423" s="482"/>
      <c r="M2423" s="27"/>
      <c r="N2423" s="27"/>
      <c r="O2423" s="27"/>
      <c r="P2423" s="27"/>
      <c r="Q2423" s="27"/>
      <c r="R2423" s="27"/>
      <c r="S2423" s="27"/>
      <c r="T2423" s="27"/>
      <c r="U2423" s="27"/>
      <c r="V2423" s="27"/>
      <c r="W2423" s="27"/>
      <c r="X2423" s="27"/>
      <c r="Y2423" s="27"/>
      <c r="Z2423" s="27"/>
      <c r="AA2423" s="27"/>
      <c r="AB2423" s="27"/>
      <c r="AC2423" s="27"/>
      <c r="AD2423" s="27"/>
      <c r="AI2423">
        <f t="shared" si="954"/>
        <v>0</v>
      </c>
      <c r="AJ2423">
        <f t="shared" si="955"/>
        <v>0</v>
      </c>
      <c r="AK2423">
        <f t="shared" si="956"/>
        <v>0</v>
      </c>
      <c r="AL2423">
        <f t="shared" si="939"/>
        <v>0</v>
      </c>
      <c r="AM2423">
        <f t="shared" si="940"/>
        <v>0</v>
      </c>
      <c r="AN2423">
        <f t="shared" si="941"/>
        <v>0</v>
      </c>
      <c r="AO2423">
        <f t="shared" si="942"/>
        <v>0</v>
      </c>
      <c r="AP2423">
        <f t="shared" si="943"/>
        <v>0</v>
      </c>
      <c r="AQ2423">
        <f t="shared" si="944"/>
        <v>0</v>
      </c>
      <c r="AR2423">
        <f t="shared" si="945"/>
        <v>0</v>
      </c>
      <c r="AS2423">
        <f t="shared" si="946"/>
        <v>0</v>
      </c>
      <c r="AT2423">
        <f t="shared" si="947"/>
        <v>0</v>
      </c>
      <c r="AU2423">
        <f t="shared" si="948"/>
        <v>0</v>
      </c>
      <c r="AV2423">
        <f t="shared" si="949"/>
        <v>0</v>
      </c>
      <c r="AW2423">
        <f t="shared" si="950"/>
        <v>0</v>
      </c>
      <c r="AX2423">
        <f t="shared" si="951"/>
        <v>0</v>
      </c>
      <c r="AY2423">
        <f t="shared" si="952"/>
        <v>0</v>
      </c>
      <c r="AZ2423">
        <f t="shared" si="953"/>
        <v>0</v>
      </c>
    </row>
    <row r="2424" spans="1:52" ht="15" customHeight="1">
      <c r="A2424" s="245"/>
      <c r="B2424" s="9"/>
      <c r="C2424" s="270" t="s">
        <v>1042</v>
      </c>
      <c r="D2424" s="389" t="str">
        <f t="shared" si="957"/>
        <v/>
      </c>
      <c r="E2424" s="390"/>
      <c r="F2424" s="391"/>
      <c r="G2424" s="480" t="str">
        <f t="shared" si="958"/>
        <v/>
      </c>
      <c r="H2424" s="481"/>
      <c r="I2424" s="481"/>
      <c r="J2424" s="481"/>
      <c r="K2424" s="481"/>
      <c r="L2424" s="482"/>
      <c r="M2424" s="27"/>
      <c r="N2424" s="27"/>
      <c r="O2424" s="27"/>
      <c r="P2424" s="27"/>
      <c r="Q2424" s="27"/>
      <c r="R2424" s="27"/>
      <c r="S2424" s="27"/>
      <c r="T2424" s="27"/>
      <c r="U2424" s="27"/>
      <c r="V2424" s="27"/>
      <c r="W2424" s="27"/>
      <c r="X2424" s="27"/>
      <c r="Y2424" s="27"/>
      <c r="Z2424" s="27"/>
      <c r="AA2424" s="27"/>
      <c r="AB2424" s="27"/>
      <c r="AC2424" s="27"/>
      <c r="AD2424" s="27"/>
      <c r="AI2424">
        <f t="shared" si="954"/>
        <v>0</v>
      </c>
      <c r="AJ2424">
        <f t="shared" si="955"/>
        <v>0</v>
      </c>
      <c r="AK2424">
        <f t="shared" si="956"/>
        <v>0</v>
      </c>
      <c r="AL2424">
        <f t="shared" si="939"/>
        <v>0</v>
      </c>
      <c r="AM2424">
        <f t="shared" si="940"/>
        <v>0</v>
      </c>
      <c r="AN2424">
        <f t="shared" si="941"/>
        <v>0</v>
      </c>
      <c r="AO2424">
        <f t="shared" si="942"/>
        <v>0</v>
      </c>
      <c r="AP2424">
        <f t="shared" si="943"/>
        <v>0</v>
      </c>
      <c r="AQ2424">
        <f t="shared" si="944"/>
        <v>0</v>
      </c>
      <c r="AR2424">
        <f t="shared" si="945"/>
        <v>0</v>
      </c>
      <c r="AS2424">
        <f t="shared" si="946"/>
        <v>0</v>
      </c>
      <c r="AT2424">
        <f t="shared" si="947"/>
        <v>0</v>
      </c>
      <c r="AU2424">
        <f t="shared" si="948"/>
        <v>0</v>
      </c>
      <c r="AV2424">
        <f t="shared" si="949"/>
        <v>0</v>
      </c>
      <c r="AW2424">
        <f t="shared" si="950"/>
        <v>0</v>
      </c>
      <c r="AX2424">
        <f t="shared" si="951"/>
        <v>0</v>
      </c>
      <c r="AY2424">
        <f t="shared" si="952"/>
        <v>0</v>
      </c>
      <c r="AZ2424">
        <f t="shared" si="953"/>
        <v>0</v>
      </c>
    </row>
    <row r="2425" spans="1:52" ht="15" customHeight="1">
      <c r="A2425" s="245"/>
      <c r="B2425" s="9"/>
      <c r="C2425" s="270" t="s">
        <v>1043</v>
      </c>
      <c r="D2425" s="389" t="str">
        <f t="shared" si="957"/>
        <v/>
      </c>
      <c r="E2425" s="390"/>
      <c r="F2425" s="391"/>
      <c r="G2425" s="480" t="str">
        <f t="shared" si="958"/>
        <v/>
      </c>
      <c r="H2425" s="481"/>
      <c r="I2425" s="481"/>
      <c r="J2425" s="481"/>
      <c r="K2425" s="481"/>
      <c r="L2425" s="482"/>
      <c r="M2425" s="27"/>
      <c r="N2425" s="27"/>
      <c r="O2425" s="27"/>
      <c r="P2425" s="27"/>
      <c r="Q2425" s="27"/>
      <c r="R2425" s="27"/>
      <c r="S2425" s="27"/>
      <c r="T2425" s="27"/>
      <c r="U2425" s="27"/>
      <c r="V2425" s="27"/>
      <c r="W2425" s="27"/>
      <c r="X2425" s="27"/>
      <c r="Y2425" s="27"/>
      <c r="Z2425" s="27"/>
      <c r="AA2425" s="27"/>
      <c r="AB2425" s="27"/>
      <c r="AC2425" s="27"/>
      <c r="AD2425" s="27"/>
      <c r="AI2425">
        <f t="shared" si="954"/>
        <v>0</v>
      </c>
      <c r="AJ2425">
        <f t="shared" si="955"/>
        <v>0</v>
      </c>
      <c r="AK2425">
        <f t="shared" si="956"/>
        <v>0</v>
      </c>
      <c r="AL2425">
        <f t="shared" si="939"/>
        <v>0</v>
      </c>
      <c r="AM2425">
        <f t="shared" si="940"/>
        <v>0</v>
      </c>
      <c r="AN2425">
        <f t="shared" si="941"/>
        <v>0</v>
      </c>
      <c r="AO2425">
        <f t="shared" si="942"/>
        <v>0</v>
      </c>
      <c r="AP2425">
        <f t="shared" si="943"/>
        <v>0</v>
      </c>
      <c r="AQ2425">
        <f t="shared" si="944"/>
        <v>0</v>
      </c>
      <c r="AR2425">
        <f t="shared" si="945"/>
        <v>0</v>
      </c>
      <c r="AS2425">
        <f t="shared" si="946"/>
        <v>0</v>
      </c>
      <c r="AT2425">
        <f t="shared" si="947"/>
        <v>0</v>
      </c>
      <c r="AU2425">
        <f t="shared" si="948"/>
        <v>0</v>
      </c>
      <c r="AV2425">
        <f t="shared" si="949"/>
        <v>0</v>
      </c>
      <c r="AW2425">
        <f t="shared" si="950"/>
        <v>0</v>
      </c>
      <c r="AX2425">
        <f t="shared" si="951"/>
        <v>0</v>
      </c>
      <c r="AY2425">
        <f t="shared" si="952"/>
        <v>0</v>
      </c>
      <c r="AZ2425">
        <f t="shared" si="953"/>
        <v>0</v>
      </c>
    </row>
    <row r="2426" spans="1:52" ht="15" customHeight="1">
      <c r="A2426" s="245"/>
      <c r="B2426" s="9"/>
      <c r="C2426" s="270" t="s">
        <v>1044</v>
      </c>
      <c r="D2426" s="389" t="str">
        <f t="shared" si="957"/>
        <v/>
      </c>
      <c r="E2426" s="390"/>
      <c r="F2426" s="391"/>
      <c r="G2426" s="480" t="str">
        <f t="shared" si="958"/>
        <v/>
      </c>
      <c r="H2426" s="481"/>
      <c r="I2426" s="481"/>
      <c r="J2426" s="481"/>
      <c r="K2426" s="481"/>
      <c r="L2426" s="482"/>
      <c r="M2426" s="27"/>
      <c r="N2426" s="27"/>
      <c r="O2426" s="27"/>
      <c r="P2426" s="27"/>
      <c r="Q2426" s="27"/>
      <c r="R2426" s="27"/>
      <c r="S2426" s="27"/>
      <c r="T2426" s="27"/>
      <c r="U2426" s="27"/>
      <c r="V2426" s="27"/>
      <c r="W2426" s="27"/>
      <c r="X2426" s="27"/>
      <c r="Y2426" s="27"/>
      <c r="Z2426" s="27"/>
      <c r="AA2426" s="27"/>
      <c r="AB2426" s="27"/>
      <c r="AC2426" s="27"/>
      <c r="AD2426" s="27"/>
      <c r="AI2426">
        <f t="shared" si="954"/>
        <v>0</v>
      </c>
      <c r="AJ2426">
        <f t="shared" si="955"/>
        <v>0</v>
      </c>
      <c r="AK2426">
        <f t="shared" si="956"/>
        <v>0</v>
      </c>
      <c r="AL2426">
        <f t="shared" si="939"/>
        <v>0</v>
      </c>
      <c r="AM2426">
        <f t="shared" si="940"/>
        <v>0</v>
      </c>
      <c r="AN2426">
        <f t="shared" si="941"/>
        <v>0</v>
      </c>
      <c r="AO2426">
        <f t="shared" si="942"/>
        <v>0</v>
      </c>
      <c r="AP2426">
        <f t="shared" si="943"/>
        <v>0</v>
      </c>
      <c r="AQ2426">
        <f t="shared" si="944"/>
        <v>0</v>
      </c>
      <c r="AR2426">
        <f t="shared" si="945"/>
        <v>0</v>
      </c>
      <c r="AS2426">
        <f t="shared" si="946"/>
        <v>0</v>
      </c>
      <c r="AT2426">
        <f t="shared" si="947"/>
        <v>0</v>
      </c>
      <c r="AU2426">
        <f t="shared" si="948"/>
        <v>0</v>
      </c>
      <c r="AV2426">
        <f t="shared" si="949"/>
        <v>0</v>
      </c>
      <c r="AW2426">
        <f t="shared" si="950"/>
        <v>0</v>
      </c>
      <c r="AX2426">
        <f t="shared" si="951"/>
        <v>0</v>
      </c>
      <c r="AY2426">
        <f t="shared" si="952"/>
        <v>0</v>
      </c>
      <c r="AZ2426">
        <f t="shared" si="953"/>
        <v>0</v>
      </c>
    </row>
    <row r="2427" spans="1:52" ht="15" customHeight="1">
      <c r="A2427" s="245"/>
      <c r="B2427" s="9"/>
      <c r="C2427" s="270" t="s">
        <v>1045</v>
      </c>
      <c r="D2427" s="389" t="str">
        <f t="shared" si="957"/>
        <v/>
      </c>
      <c r="E2427" s="390"/>
      <c r="F2427" s="391"/>
      <c r="G2427" s="480" t="str">
        <f t="shared" si="958"/>
        <v/>
      </c>
      <c r="H2427" s="481"/>
      <c r="I2427" s="481"/>
      <c r="J2427" s="481"/>
      <c r="K2427" s="481"/>
      <c r="L2427" s="482"/>
      <c r="M2427" s="27"/>
      <c r="N2427" s="27"/>
      <c r="O2427" s="27"/>
      <c r="P2427" s="27"/>
      <c r="Q2427" s="27"/>
      <c r="R2427" s="27"/>
      <c r="S2427" s="27"/>
      <c r="T2427" s="27"/>
      <c r="U2427" s="27"/>
      <c r="V2427" s="27"/>
      <c r="W2427" s="27"/>
      <c r="X2427" s="27"/>
      <c r="Y2427" s="27"/>
      <c r="Z2427" s="27"/>
      <c r="AA2427" s="27"/>
      <c r="AB2427" s="27"/>
      <c r="AC2427" s="27"/>
      <c r="AD2427" s="27"/>
      <c r="AI2427">
        <f t="shared" si="954"/>
        <v>0</v>
      </c>
      <c r="AJ2427">
        <f t="shared" si="955"/>
        <v>0</v>
      </c>
      <c r="AK2427">
        <f t="shared" si="956"/>
        <v>0</v>
      </c>
      <c r="AL2427">
        <f t="shared" si="939"/>
        <v>0</v>
      </c>
      <c r="AM2427">
        <f t="shared" si="940"/>
        <v>0</v>
      </c>
      <c r="AN2427">
        <f t="shared" si="941"/>
        <v>0</v>
      </c>
      <c r="AO2427">
        <f t="shared" si="942"/>
        <v>0</v>
      </c>
      <c r="AP2427">
        <f t="shared" si="943"/>
        <v>0</v>
      </c>
      <c r="AQ2427">
        <f t="shared" si="944"/>
        <v>0</v>
      </c>
      <c r="AR2427">
        <f t="shared" si="945"/>
        <v>0</v>
      </c>
      <c r="AS2427">
        <f t="shared" si="946"/>
        <v>0</v>
      </c>
      <c r="AT2427">
        <f t="shared" si="947"/>
        <v>0</v>
      </c>
      <c r="AU2427">
        <f t="shared" si="948"/>
        <v>0</v>
      </c>
      <c r="AV2427">
        <f t="shared" si="949"/>
        <v>0</v>
      </c>
      <c r="AW2427">
        <f t="shared" si="950"/>
        <v>0</v>
      </c>
      <c r="AX2427">
        <f t="shared" si="951"/>
        <v>0</v>
      </c>
      <c r="AY2427">
        <f t="shared" si="952"/>
        <v>0</v>
      </c>
      <c r="AZ2427">
        <f t="shared" si="953"/>
        <v>0</v>
      </c>
    </row>
    <row r="2428" spans="1:52" ht="15" customHeight="1">
      <c r="A2428" s="245"/>
      <c r="B2428" s="9"/>
      <c r="C2428" s="270" t="s">
        <v>1046</v>
      </c>
      <c r="D2428" s="389" t="str">
        <f t="shared" si="957"/>
        <v/>
      </c>
      <c r="E2428" s="390"/>
      <c r="F2428" s="391"/>
      <c r="G2428" s="480" t="str">
        <f t="shared" si="958"/>
        <v/>
      </c>
      <c r="H2428" s="481"/>
      <c r="I2428" s="481"/>
      <c r="J2428" s="481"/>
      <c r="K2428" s="481"/>
      <c r="L2428" s="482"/>
      <c r="M2428" s="27"/>
      <c r="N2428" s="27"/>
      <c r="O2428" s="27"/>
      <c r="P2428" s="27"/>
      <c r="Q2428" s="27"/>
      <c r="R2428" s="27"/>
      <c r="S2428" s="27"/>
      <c r="T2428" s="27"/>
      <c r="U2428" s="27"/>
      <c r="V2428" s="27"/>
      <c r="W2428" s="27"/>
      <c r="X2428" s="27"/>
      <c r="Y2428" s="27"/>
      <c r="Z2428" s="27"/>
      <c r="AA2428" s="27"/>
      <c r="AB2428" s="27"/>
      <c r="AC2428" s="27"/>
      <c r="AD2428" s="27"/>
      <c r="AI2428">
        <f t="shared" si="954"/>
        <v>0</v>
      </c>
      <c r="AJ2428">
        <f t="shared" si="955"/>
        <v>0</v>
      </c>
      <c r="AK2428">
        <f t="shared" si="956"/>
        <v>0</v>
      </c>
      <c r="AL2428">
        <f t="shared" si="939"/>
        <v>0</v>
      </c>
      <c r="AM2428">
        <f t="shared" si="940"/>
        <v>0</v>
      </c>
      <c r="AN2428">
        <f t="shared" si="941"/>
        <v>0</v>
      </c>
      <c r="AO2428">
        <f t="shared" si="942"/>
        <v>0</v>
      </c>
      <c r="AP2428">
        <f t="shared" si="943"/>
        <v>0</v>
      </c>
      <c r="AQ2428">
        <f t="shared" si="944"/>
        <v>0</v>
      </c>
      <c r="AR2428">
        <f t="shared" si="945"/>
        <v>0</v>
      </c>
      <c r="AS2428">
        <f t="shared" si="946"/>
        <v>0</v>
      </c>
      <c r="AT2428">
        <f t="shared" si="947"/>
        <v>0</v>
      </c>
      <c r="AU2428">
        <f t="shared" si="948"/>
        <v>0</v>
      </c>
      <c r="AV2428">
        <f t="shared" si="949"/>
        <v>0</v>
      </c>
      <c r="AW2428">
        <f t="shared" si="950"/>
        <v>0</v>
      </c>
      <c r="AX2428">
        <f t="shared" si="951"/>
        <v>0</v>
      </c>
      <c r="AY2428">
        <f t="shared" si="952"/>
        <v>0</v>
      </c>
      <c r="AZ2428">
        <f t="shared" si="953"/>
        <v>0</v>
      </c>
    </row>
    <row r="2429" spans="1:52" ht="15" customHeight="1">
      <c r="A2429" s="245"/>
      <c r="B2429" s="9"/>
      <c r="C2429" s="270" t="s">
        <v>1047</v>
      </c>
      <c r="D2429" s="389" t="str">
        <f t="shared" si="957"/>
        <v/>
      </c>
      <c r="E2429" s="390"/>
      <c r="F2429" s="391"/>
      <c r="G2429" s="480" t="str">
        <f t="shared" si="958"/>
        <v/>
      </c>
      <c r="H2429" s="481"/>
      <c r="I2429" s="481"/>
      <c r="J2429" s="481"/>
      <c r="K2429" s="481"/>
      <c r="L2429" s="482"/>
      <c r="M2429" s="27"/>
      <c r="N2429" s="27"/>
      <c r="O2429" s="27"/>
      <c r="P2429" s="27"/>
      <c r="Q2429" s="27"/>
      <c r="R2429" s="27"/>
      <c r="S2429" s="27"/>
      <c r="T2429" s="27"/>
      <c r="U2429" s="27"/>
      <c r="V2429" s="27"/>
      <c r="W2429" s="27"/>
      <c r="X2429" s="27"/>
      <c r="Y2429" s="27"/>
      <c r="Z2429" s="27"/>
      <c r="AA2429" s="27"/>
      <c r="AB2429" s="27"/>
      <c r="AC2429" s="27"/>
      <c r="AD2429" s="27"/>
      <c r="AI2429">
        <f t="shared" si="954"/>
        <v>0</v>
      </c>
      <c r="AJ2429">
        <f t="shared" si="955"/>
        <v>0</v>
      </c>
      <c r="AK2429">
        <f t="shared" si="956"/>
        <v>0</v>
      </c>
      <c r="AL2429">
        <f t="shared" si="939"/>
        <v>0</v>
      </c>
      <c r="AM2429">
        <f t="shared" si="940"/>
        <v>0</v>
      </c>
      <c r="AN2429">
        <f t="shared" si="941"/>
        <v>0</v>
      </c>
      <c r="AO2429">
        <f t="shared" si="942"/>
        <v>0</v>
      </c>
      <c r="AP2429">
        <f t="shared" si="943"/>
        <v>0</v>
      </c>
      <c r="AQ2429">
        <f t="shared" si="944"/>
        <v>0</v>
      </c>
      <c r="AR2429">
        <f t="shared" si="945"/>
        <v>0</v>
      </c>
      <c r="AS2429">
        <f t="shared" si="946"/>
        <v>0</v>
      </c>
      <c r="AT2429">
        <f t="shared" si="947"/>
        <v>0</v>
      </c>
      <c r="AU2429">
        <f t="shared" si="948"/>
        <v>0</v>
      </c>
      <c r="AV2429">
        <f t="shared" si="949"/>
        <v>0</v>
      </c>
      <c r="AW2429">
        <f t="shared" si="950"/>
        <v>0</v>
      </c>
      <c r="AX2429">
        <f t="shared" si="951"/>
        <v>0</v>
      </c>
      <c r="AY2429">
        <f t="shared" si="952"/>
        <v>0</v>
      </c>
      <c r="AZ2429">
        <f t="shared" si="953"/>
        <v>0</v>
      </c>
    </row>
    <row r="2430" spans="1:52" ht="15" customHeight="1">
      <c r="A2430" s="245"/>
      <c r="B2430" s="9"/>
      <c r="C2430" s="270" t="s">
        <v>1048</v>
      </c>
      <c r="D2430" s="389" t="str">
        <f t="shared" si="957"/>
        <v/>
      </c>
      <c r="E2430" s="390"/>
      <c r="F2430" s="391"/>
      <c r="G2430" s="480" t="str">
        <f t="shared" si="958"/>
        <v/>
      </c>
      <c r="H2430" s="481"/>
      <c r="I2430" s="481"/>
      <c r="J2430" s="481"/>
      <c r="K2430" s="481"/>
      <c r="L2430" s="482"/>
      <c r="M2430" s="27"/>
      <c r="N2430" s="27"/>
      <c r="O2430" s="27"/>
      <c r="P2430" s="27"/>
      <c r="Q2430" s="27"/>
      <c r="R2430" s="27"/>
      <c r="S2430" s="27"/>
      <c r="T2430" s="27"/>
      <c r="U2430" s="27"/>
      <c r="V2430" s="27"/>
      <c r="W2430" s="27"/>
      <c r="X2430" s="27"/>
      <c r="Y2430" s="27"/>
      <c r="Z2430" s="27"/>
      <c r="AA2430" s="27"/>
      <c r="AB2430" s="27"/>
      <c r="AC2430" s="27"/>
      <c r="AD2430" s="27"/>
      <c r="AI2430">
        <f t="shared" si="954"/>
        <v>0</v>
      </c>
      <c r="AJ2430">
        <f t="shared" si="955"/>
        <v>0</v>
      </c>
      <c r="AK2430">
        <f t="shared" si="956"/>
        <v>0</v>
      </c>
      <c r="AL2430">
        <f t="shared" si="939"/>
        <v>0</v>
      </c>
      <c r="AM2430">
        <f t="shared" si="940"/>
        <v>0</v>
      </c>
      <c r="AN2430">
        <f t="shared" si="941"/>
        <v>0</v>
      </c>
      <c r="AO2430">
        <f t="shared" si="942"/>
        <v>0</v>
      </c>
      <c r="AP2430">
        <f t="shared" si="943"/>
        <v>0</v>
      </c>
      <c r="AQ2430">
        <f t="shared" si="944"/>
        <v>0</v>
      </c>
      <c r="AR2430">
        <f t="shared" si="945"/>
        <v>0</v>
      </c>
      <c r="AS2430">
        <f t="shared" si="946"/>
        <v>0</v>
      </c>
      <c r="AT2430">
        <f t="shared" si="947"/>
        <v>0</v>
      </c>
      <c r="AU2430">
        <f t="shared" si="948"/>
        <v>0</v>
      </c>
      <c r="AV2430">
        <f t="shared" si="949"/>
        <v>0</v>
      </c>
      <c r="AW2430">
        <f t="shared" si="950"/>
        <v>0</v>
      </c>
      <c r="AX2430">
        <f t="shared" si="951"/>
        <v>0</v>
      </c>
      <c r="AY2430">
        <f t="shared" si="952"/>
        <v>0</v>
      </c>
      <c r="AZ2430">
        <f t="shared" si="953"/>
        <v>0</v>
      </c>
    </row>
    <row r="2431" spans="1:52" ht="15" customHeight="1">
      <c r="A2431" s="245"/>
      <c r="B2431" s="9"/>
      <c r="C2431" s="270" t="s">
        <v>1049</v>
      </c>
      <c r="D2431" s="389" t="str">
        <f t="shared" si="957"/>
        <v/>
      </c>
      <c r="E2431" s="390"/>
      <c r="F2431" s="391"/>
      <c r="G2431" s="480" t="str">
        <f t="shared" si="958"/>
        <v/>
      </c>
      <c r="H2431" s="481"/>
      <c r="I2431" s="481"/>
      <c r="J2431" s="481"/>
      <c r="K2431" s="481"/>
      <c r="L2431" s="482"/>
      <c r="M2431" s="27"/>
      <c r="N2431" s="27"/>
      <c r="O2431" s="27"/>
      <c r="P2431" s="27"/>
      <c r="Q2431" s="27"/>
      <c r="R2431" s="27"/>
      <c r="S2431" s="27"/>
      <c r="T2431" s="27"/>
      <c r="U2431" s="27"/>
      <c r="V2431" s="27"/>
      <c r="W2431" s="27"/>
      <c r="X2431" s="27"/>
      <c r="Y2431" s="27"/>
      <c r="Z2431" s="27"/>
      <c r="AA2431" s="27"/>
      <c r="AB2431" s="27"/>
      <c r="AC2431" s="27"/>
      <c r="AD2431" s="27"/>
      <c r="AI2431">
        <f t="shared" si="954"/>
        <v>0</v>
      </c>
      <c r="AJ2431">
        <f t="shared" si="955"/>
        <v>0</v>
      </c>
      <c r="AK2431">
        <f t="shared" si="956"/>
        <v>0</v>
      </c>
      <c r="AL2431">
        <f t="shared" si="939"/>
        <v>0</v>
      </c>
      <c r="AM2431">
        <f t="shared" si="940"/>
        <v>0</v>
      </c>
      <c r="AN2431">
        <f t="shared" si="941"/>
        <v>0</v>
      </c>
      <c r="AO2431">
        <f t="shared" si="942"/>
        <v>0</v>
      </c>
      <c r="AP2431">
        <f t="shared" si="943"/>
        <v>0</v>
      </c>
      <c r="AQ2431">
        <f t="shared" si="944"/>
        <v>0</v>
      </c>
      <c r="AR2431">
        <f t="shared" si="945"/>
        <v>0</v>
      </c>
      <c r="AS2431">
        <f t="shared" si="946"/>
        <v>0</v>
      </c>
      <c r="AT2431">
        <f t="shared" si="947"/>
        <v>0</v>
      </c>
      <c r="AU2431">
        <f t="shared" si="948"/>
        <v>0</v>
      </c>
      <c r="AV2431">
        <f t="shared" si="949"/>
        <v>0</v>
      </c>
      <c r="AW2431">
        <f t="shared" si="950"/>
        <v>0</v>
      </c>
      <c r="AX2431">
        <f t="shared" si="951"/>
        <v>0</v>
      </c>
      <c r="AY2431">
        <f t="shared" si="952"/>
        <v>0</v>
      </c>
      <c r="AZ2431">
        <f t="shared" si="953"/>
        <v>0</v>
      </c>
    </row>
    <row r="2432" spans="1:52" ht="15" customHeight="1">
      <c r="A2432" s="245"/>
      <c r="B2432" s="9"/>
      <c r="C2432" s="270" t="s">
        <v>1050</v>
      </c>
      <c r="D2432" s="389" t="str">
        <f t="shared" si="957"/>
        <v/>
      </c>
      <c r="E2432" s="390"/>
      <c r="F2432" s="391"/>
      <c r="G2432" s="480" t="str">
        <f t="shared" si="958"/>
        <v/>
      </c>
      <c r="H2432" s="481"/>
      <c r="I2432" s="481"/>
      <c r="J2432" s="481"/>
      <c r="K2432" s="481"/>
      <c r="L2432" s="482"/>
      <c r="M2432" s="27"/>
      <c r="N2432" s="27"/>
      <c r="O2432" s="27"/>
      <c r="P2432" s="27"/>
      <c r="Q2432" s="27"/>
      <c r="R2432" s="27"/>
      <c r="S2432" s="27"/>
      <c r="T2432" s="27"/>
      <c r="U2432" s="27"/>
      <c r="V2432" s="27"/>
      <c r="W2432" s="27"/>
      <c r="X2432" s="27"/>
      <c r="Y2432" s="27"/>
      <c r="Z2432" s="27"/>
      <c r="AA2432" s="27"/>
      <c r="AB2432" s="27"/>
      <c r="AC2432" s="27"/>
      <c r="AD2432" s="27"/>
      <c r="AI2432">
        <f t="shared" si="954"/>
        <v>0</v>
      </c>
      <c r="AJ2432">
        <f t="shared" si="955"/>
        <v>0</v>
      </c>
      <c r="AK2432">
        <f t="shared" si="956"/>
        <v>0</v>
      </c>
      <c r="AL2432">
        <f t="shared" si="939"/>
        <v>0</v>
      </c>
      <c r="AM2432">
        <f t="shared" si="940"/>
        <v>0</v>
      </c>
      <c r="AN2432">
        <f t="shared" si="941"/>
        <v>0</v>
      </c>
      <c r="AO2432">
        <f t="shared" si="942"/>
        <v>0</v>
      </c>
      <c r="AP2432">
        <f t="shared" si="943"/>
        <v>0</v>
      </c>
      <c r="AQ2432">
        <f t="shared" si="944"/>
        <v>0</v>
      </c>
      <c r="AR2432">
        <f t="shared" si="945"/>
        <v>0</v>
      </c>
      <c r="AS2432">
        <f t="shared" si="946"/>
        <v>0</v>
      </c>
      <c r="AT2432">
        <f t="shared" si="947"/>
        <v>0</v>
      </c>
      <c r="AU2432">
        <f t="shared" si="948"/>
        <v>0</v>
      </c>
      <c r="AV2432">
        <f t="shared" si="949"/>
        <v>0</v>
      </c>
      <c r="AW2432">
        <f t="shared" si="950"/>
        <v>0</v>
      </c>
      <c r="AX2432">
        <f t="shared" si="951"/>
        <v>0</v>
      </c>
      <c r="AY2432">
        <f t="shared" si="952"/>
        <v>0</v>
      </c>
      <c r="AZ2432">
        <f t="shared" si="953"/>
        <v>0</v>
      </c>
    </row>
    <row r="2433" spans="1:52" ht="15" customHeight="1">
      <c r="A2433" s="245"/>
      <c r="B2433" s="9"/>
      <c r="C2433" s="270" t="s">
        <v>1051</v>
      </c>
      <c r="D2433" s="389" t="str">
        <f t="shared" si="957"/>
        <v/>
      </c>
      <c r="E2433" s="390"/>
      <c r="F2433" s="391"/>
      <c r="G2433" s="480" t="str">
        <f t="shared" si="958"/>
        <v/>
      </c>
      <c r="H2433" s="481"/>
      <c r="I2433" s="481"/>
      <c r="J2433" s="481"/>
      <c r="K2433" s="481"/>
      <c r="L2433" s="482"/>
      <c r="M2433" s="27"/>
      <c r="N2433" s="27"/>
      <c r="O2433" s="27"/>
      <c r="P2433" s="27"/>
      <c r="Q2433" s="27"/>
      <c r="R2433" s="27"/>
      <c r="S2433" s="27"/>
      <c r="T2433" s="27"/>
      <c r="U2433" s="27"/>
      <c r="V2433" s="27"/>
      <c r="W2433" s="27"/>
      <c r="X2433" s="27"/>
      <c r="Y2433" s="27"/>
      <c r="Z2433" s="27"/>
      <c r="AA2433" s="27"/>
      <c r="AB2433" s="27"/>
      <c r="AC2433" s="27"/>
      <c r="AD2433" s="27"/>
      <c r="AI2433">
        <f t="shared" si="954"/>
        <v>0</v>
      </c>
      <c r="AJ2433">
        <f t="shared" si="955"/>
        <v>0</v>
      </c>
      <c r="AK2433">
        <f t="shared" si="956"/>
        <v>0</v>
      </c>
      <c r="AL2433">
        <f t="shared" si="939"/>
        <v>0</v>
      </c>
      <c r="AM2433">
        <f t="shared" si="940"/>
        <v>0</v>
      </c>
      <c r="AN2433">
        <f t="shared" si="941"/>
        <v>0</v>
      </c>
      <c r="AO2433">
        <f t="shared" si="942"/>
        <v>0</v>
      </c>
      <c r="AP2433">
        <f t="shared" si="943"/>
        <v>0</v>
      </c>
      <c r="AQ2433">
        <f t="shared" si="944"/>
        <v>0</v>
      </c>
      <c r="AR2433">
        <f t="shared" si="945"/>
        <v>0</v>
      </c>
      <c r="AS2433">
        <f t="shared" si="946"/>
        <v>0</v>
      </c>
      <c r="AT2433">
        <f t="shared" si="947"/>
        <v>0</v>
      </c>
      <c r="AU2433">
        <f t="shared" si="948"/>
        <v>0</v>
      </c>
      <c r="AV2433">
        <f t="shared" si="949"/>
        <v>0</v>
      </c>
      <c r="AW2433">
        <f t="shared" si="950"/>
        <v>0</v>
      </c>
      <c r="AX2433">
        <f t="shared" si="951"/>
        <v>0</v>
      </c>
      <c r="AY2433">
        <f t="shared" si="952"/>
        <v>0</v>
      </c>
      <c r="AZ2433">
        <f t="shared" si="953"/>
        <v>0</v>
      </c>
    </row>
    <row r="2434" spans="1:52" ht="15" customHeight="1">
      <c r="A2434" s="245"/>
      <c r="B2434" s="9"/>
      <c r="C2434" s="270" t="s">
        <v>1052</v>
      </c>
      <c r="D2434" s="389" t="str">
        <f t="shared" si="957"/>
        <v/>
      </c>
      <c r="E2434" s="390"/>
      <c r="F2434" s="391"/>
      <c r="G2434" s="480" t="str">
        <f t="shared" si="958"/>
        <v/>
      </c>
      <c r="H2434" s="481"/>
      <c r="I2434" s="481"/>
      <c r="J2434" s="481"/>
      <c r="K2434" s="481"/>
      <c r="L2434" s="482"/>
      <c r="M2434" s="27"/>
      <c r="N2434" s="27"/>
      <c r="O2434" s="27"/>
      <c r="P2434" s="27"/>
      <c r="Q2434" s="27"/>
      <c r="R2434" s="27"/>
      <c r="S2434" s="27"/>
      <c r="T2434" s="27"/>
      <c r="U2434" s="27"/>
      <c r="V2434" s="27"/>
      <c r="W2434" s="27"/>
      <c r="X2434" s="27"/>
      <c r="Y2434" s="27"/>
      <c r="Z2434" s="27"/>
      <c r="AA2434" s="27"/>
      <c r="AB2434" s="27"/>
      <c r="AC2434" s="27"/>
      <c r="AD2434" s="27"/>
      <c r="AI2434">
        <f t="shared" si="954"/>
        <v>0</v>
      </c>
      <c r="AJ2434">
        <f t="shared" si="955"/>
        <v>0</v>
      </c>
      <c r="AK2434">
        <f t="shared" si="956"/>
        <v>0</v>
      </c>
      <c r="AL2434">
        <f t="shared" si="939"/>
        <v>0</v>
      </c>
      <c r="AM2434">
        <f t="shared" si="940"/>
        <v>0</v>
      </c>
      <c r="AN2434">
        <f t="shared" si="941"/>
        <v>0</v>
      </c>
      <c r="AO2434">
        <f t="shared" si="942"/>
        <v>0</v>
      </c>
      <c r="AP2434">
        <f t="shared" si="943"/>
        <v>0</v>
      </c>
      <c r="AQ2434">
        <f t="shared" si="944"/>
        <v>0</v>
      </c>
      <c r="AR2434">
        <f t="shared" si="945"/>
        <v>0</v>
      </c>
      <c r="AS2434">
        <f t="shared" si="946"/>
        <v>0</v>
      </c>
      <c r="AT2434">
        <f t="shared" si="947"/>
        <v>0</v>
      </c>
      <c r="AU2434">
        <f t="shared" si="948"/>
        <v>0</v>
      </c>
      <c r="AV2434">
        <f t="shared" si="949"/>
        <v>0</v>
      </c>
      <c r="AW2434">
        <f t="shared" si="950"/>
        <v>0</v>
      </c>
      <c r="AX2434">
        <f t="shared" si="951"/>
        <v>0</v>
      </c>
      <c r="AY2434">
        <f t="shared" si="952"/>
        <v>0</v>
      </c>
      <c r="AZ2434">
        <f t="shared" si="953"/>
        <v>0</v>
      </c>
    </row>
    <row r="2435" spans="1:52" ht="15" customHeight="1">
      <c r="A2435" s="245"/>
      <c r="B2435" s="9"/>
      <c r="C2435" s="270" t="s">
        <v>1053</v>
      </c>
      <c r="D2435" s="389" t="str">
        <f t="shared" si="957"/>
        <v/>
      </c>
      <c r="E2435" s="390"/>
      <c r="F2435" s="391"/>
      <c r="G2435" s="480" t="str">
        <f t="shared" si="958"/>
        <v/>
      </c>
      <c r="H2435" s="481"/>
      <c r="I2435" s="481"/>
      <c r="J2435" s="481"/>
      <c r="K2435" s="481"/>
      <c r="L2435" s="482"/>
      <c r="M2435" s="27"/>
      <c r="N2435" s="27"/>
      <c r="O2435" s="27"/>
      <c r="P2435" s="27"/>
      <c r="Q2435" s="27"/>
      <c r="R2435" s="27"/>
      <c r="S2435" s="27"/>
      <c r="T2435" s="27"/>
      <c r="U2435" s="27"/>
      <c r="V2435" s="27"/>
      <c r="W2435" s="27"/>
      <c r="X2435" s="27"/>
      <c r="Y2435" s="27"/>
      <c r="Z2435" s="27"/>
      <c r="AA2435" s="27"/>
      <c r="AB2435" s="27"/>
      <c r="AC2435" s="27"/>
      <c r="AD2435" s="27"/>
      <c r="AI2435">
        <f t="shared" si="954"/>
        <v>0</v>
      </c>
      <c r="AJ2435">
        <f t="shared" si="955"/>
        <v>0</v>
      </c>
      <c r="AK2435">
        <f t="shared" si="956"/>
        <v>0</v>
      </c>
      <c r="AL2435">
        <f t="shared" si="939"/>
        <v>0</v>
      </c>
      <c r="AM2435">
        <f t="shared" si="940"/>
        <v>0</v>
      </c>
      <c r="AN2435">
        <f t="shared" si="941"/>
        <v>0</v>
      </c>
      <c r="AO2435">
        <f t="shared" si="942"/>
        <v>0</v>
      </c>
      <c r="AP2435">
        <f t="shared" si="943"/>
        <v>0</v>
      </c>
      <c r="AQ2435">
        <f t="shared" si="944"/>
        <v>0</v>
      </c>
      <c r="AR2435">
        <f t="shared" si="945"/>
        <v>0</v>
      </c>
      <c r="AS2435">
        <f t="shared" si="946"/>
        <v>0</v>
      </c>
      <c r="AT2435">
        <f t="shared" si="947"/>
        <v>0</v>
      </c>
      <c r="AU2435">
        <f t="shared" si="948"/>
        <v>0</v>
      </c>
      <c r="AV2435">
        <f t="shared" si="949"/>
        <v>0</v>
      </c>
      <c r="AW2435">
        <f t="shared" si="950"/>
        <v>0</v>
      </c>
      <c r="AX2435">
        <f t="shared" si="951"/>
        <v>0</v>
      </c>
      <c r="AY2435">
        <f t="shared" si="952"/>
        <v>0</v>
      </c>
      <c r="AZ2435">
        <f t="shared" si="953"/>
        <v>0</v>
      </c>
    </row>
    <row r="2436" spans="1:52" ht="15" customHeight="1">
      <c r="A2436" s="245"/>
      <c r="B2436" s="9"/>
      <c r="C2436" s="270" t="s">
        <v>1054</v>
      </c>
      <c r="D2436" s="389" t="str">
        <f t="shared" si="957"/>
        <v/>
      </c>
      <c r="E2436" s="390"/>
      <c r="F2436" s="391"/>
      <c r="G2436" s="480" t="str">
        <f t="shared" si="958"/>
        <v/>
      </c>
      <c r="H2436" s="481"/>
      <c r="I2436" s="481"/>
      <c r="J2436" s="481"/>
      <c r="K2436" s="481"/>
      <c r="L2436" s="482"/>
      <c r="M2436" s="27"/>
      <c r="N2436" s="27"/>
      <c r="O2436" s="27"/>
      <c r="P2436" s="27"/>
      <c r="Q2436" s="27"/>
      <c r="R2436" s="27"/>
      <c r="S2436" s="27"/>
      <c r="T2436" s="27"/>
      <c r="U2436" s="27"/>
      <c r="V2436" s="27"/>
      <c r="W2436" s="27"/>
      <c r="X2436" s="27"/>
      <c r="Y2436" s="27"/>
      <c r="Z2436" s="27"/>
      <c r="AA2436" s="27"/>
      <c r="AB2436" s="27"/>
      <c r="AC2436" s="27"/>
      <c r="AD2436" s="27"/>
      <c r="AI2436">
        <f t="shared" si="954"/>
        <v>0</v>
      </c>
      <c r="AJ2436">
        <f t="shared" si="955"/>
        <v>0</v>
      </c>
      <c r="AK2436">
        <f t="shared" si="956"/>
        <v>0</v>
      </c>
      <c r="AL2436">
        <f t="shared" si="939"/>
        <v>0</v>
      </c>
      <c r="AM2436">
        <f t="shared" si="940"/>
        <v>0</v>
      </c>
      <c r="AN2436">
        <f t="shared" si="941"/>
        <v>0</v>
      </c>
      <c r="AO2436">
        <f t="shared" si="942"/>
        <v>0</v>
      </c>
      <c r="AP2436">
        <f t="shared" si="943"/>
        <v>0</v>
      </c>
      <c r="AQ2436">
        <f t="shared" si="944"/>
        <v>0</v>
      </c>
      <c r="AR2436">
        <f t="shared" si="945"/>
        <v>0</v>
      </c>
      <c r="AS2436">
        <f t="shared" si="946"/>
        <v>0</v>
      </c>
      <c r="AT2436">
        <f t="shared" si="947"/>
        <v>0</v>
      </c>
      <c r="AU2436">
        <f t="shared" si="948"/>
        <v>0</v>
      </c>
      <c r="AV2436">
        <f t="shared" si="949"/>
        <v>0</v>
      </c>
      <c r="AW2436">
        <f t="shared" si="950"/>
        <v>0</v>
      </c>
      <c r="AX2436">
        <f t="shared" si="951"/>
        <v>0</v>
      </c>
      <c r="AY2436">
        <f t="shared" si="952"/>
        <v>0</v>
      </c>
      <c r="AZ2436">
        <f t="shared" si="953"/>
        <v>0</v>
      </c>
    </row>
    <row r="2437" spans="1:52" ht="15" customHeight="1">
      <c r="A2437" s="245"/>
      <c r="B2437" s="9"/>
      <c r="C2437" s="270" t="s">
        <v>1055</v>
      </c>
      <c r="D2437" s="389" t="str">
        <f t="shared" si="957"/>
        <v/>
      </c>
      <c r="E2437" s="390"/>
      <c r="F2437" s="391"/>
      <c r="G2437" s="480" t="str">
        <f t="shared" si="958"/>
        <v/>
      </c>
      <c r="H2437" s="481"/>
      <c r="I2437" s="481"/>
      <c r="J2437" s="481"/>
      <c r="K2437" s="481"/>
      <c r="L2437" s="482"/>
      <c r="M2437" s="27"/>
      <c r="N2437" s="27"/>
      <c r="O2437" s="27"/>
      <c r="P2437" s="27"/>
      <c r="Q2437" s="27"/>
      <c r="R2437" s="27"/>
      <c r="S2437" s="27"/>
      <c r="T2437" s="27"/>
      <c r="U2437" s="27"/>
      <c r="V2437" s="27"/>
      <c r="W2437" s="27"/>
      <c r="X2437" s="27"/>
      <c r="Y2437" s="27"/>
      <c r="Z2437" s="27"/>
      <c r="AA2437" s="27"/>
      <c r="AB2437" s="27"/>
      <c r="AC2437" s="27"/>
      <c r="AD2437" s="27"/>
      <c r="AI2437">
        <f t="shared" si="954"/>
        <v>0</v>
      </c>
      <c r="AJ2437">
        <f t="shared" si="955"/>
        <v>0</v>
      </c>
      <c r="AK2437">
        <f t="shared" si="956"/>
        <v>0</v>
      </c>
      <c r="AL2437">
        <f t="shared" si="939"/>
        <v>0</v>
      </c>
      <c r="AM2437">
        <f t="shared" si="940"/>
        <v>0</v>
      </c>
      <c r="AN2437">
        <f t="shared" si="941"/>
        <v>0</v>
      </c>
      <c r="AO2437">
        <f t="shared" si="942"/>
        <v>0</v>
      </c>
      <c r="AP2437">
        <f t="shared" si="943"/>
        <v>0</v>
      </c>
      <c r="AQ2437">
        <f t="shared" si="944"/>
        <v>0</v>
      </c>
      <c r="AR2437">
        <f t="shared" si="945"/>
        <v>0</v>
      </c>
      <c r="AS2437">
        <f t="shared" si="946"/>
        <v>0</v>
      </c>
      <c r="AT2437">
        <f t="shared" si="947"/>
        <v>0</v>
      </c>
      <c r="AU2437">
        <f t="shared" si="948"/>
        <v>0</v>
      </c>
      <c r="AV2437">
        <f t="shared" si="949"/>
        <v>0</v>
      </c>
      <c r="AW2437">
        <f t="shared" si="950"/>
        <v>0</v>
      </c>
      <c r="AX2437">
        <f t="shared" si="951"/>
        <v>0</v>
      </c>
      <c r="AY2437">
        <f t="shared" si="952"/>
        <v>0</v>
      </c>
      <c r="AZ2437">
        <f t="shared" si="953"/>
        <v>0</v>
      </c>
    </row>
    <row r="2438" spans="1:52" ht="15" customHeight="1">
      <c r="A2438" s="245"/>
      <c r="B2438" s="9"/>
      <c r="C2438" s="270" t="s">
        <v>1056</v>
      </c>
      <c r="D2438" s="389" t="str">
        <f t="shared" si="957"/>
        <v/>
      </c>
      <c r="E2438" s="390"/>
      <c r="F2438" s="391"/>
      <c r="G2438" s="480" t="str">
        <f t="shared" si="958"/>
        <v/>
      </c>
      <c r="H2438" s="481"/>
      <c r="I2438" s="481"/>
      <c r="J2438" s="481"/>
      <c r="K2438" s="481"/>
      <c r="L2438" s="482"/>
      <c r="M2438" s="27"/>
      <c r="N2438" s="27"/>
      <c r="O2438" s="27"/>
      <c r="P2438" s="27"/>
      <c r="Q2438" s="27"/>
      <c r="R2438" s="27"/>
      <c r="S2438" s="27"/>
      <c r="T2438" s="27"/>
      <c r="U2438" s="27"/>
      <c r="V2438" s="27"/>
      <c r="W2438" s="27"/>
      <c r="X2438" s="27"/>
      <c r="Y2438" s="27"/>
      <c r="Z2438" s="27"/>
      <c r="AA2438" s="27"/>
      <c r="AB2438" s="27"/>
      <c r="AC2438" s="27"/>
      <c r="AD2438" s="27"/>
      <c r="AI2438">
        <f t="shared" si="954"/>
        <v>0</v>
      </c>
      <c r="AJ2438">
        <f t="shared" si="955"/>
        <v>0</v>
      </c>
      <c r="AK2438">
        <f t="shared" si="956"/>
        <v>0</v>
      </c>
      <c r="AL2438">
        <f t="shared" si="939"/>
        <v>0</v>
      </c>
      <c r="AM2438">
        <f t="shared" si="940"/>
        <v>0</v>
      </c>
      <c r="AN2438">
        <f t="shared" si="941"/>
        <v>0</v>
      </c>
      <c r="AO2438">
        <f t="shared" si="942"/>
        <v>0</v>
      </c>
      <c r="AP2438">
        <f t="shared" si="943"/>
        <v>0</v>
      </c>
      <c r="AQ2438">
        <f t="shared" si="944"/>
        <v>0</v>
      </c>
      <c r="AR2438">
        <f t="shared" si="945"/>
        <v>0</v>
      </c>
      <c r="AS2438">
        <f t="shared" si="946"/>
        <v>0</v>
      </c>
      <c r="AT2438">
        <f t="shared" si="947"/>
        <v>0</v>
      </c>
      <c r="AU2438">
        <f t="shared" si="948"/>
        <v>0</v>
      </c>
      <c r="AV2438">
        <f t="shared" si="949"/>
        <v>0</v>
      </c>
      <c r="AW2438">
        <f t="shared" si="950"/>
        <v>0</v>
      </c>
      <c r="AX2438">
        <f t="shared" si="951"/>
        <v>0</v>
      </c>
      <c r="AY2438">
        <f t="shared" si="952"/>
        <v>0</v>
      </c>
      <c r="AZ2438">
        <f t="shared" si="953"/>
        <v>0</v>
      </c>
    </row>
    <row r="2439" spans="1:52" ht="15" customHeight="1">
      <c r="A2439" s="245"/>
      <c r="B2439" s="9"/>
      <c r="C2439" s="270" t="s">
        <v>1057</v>
      </c>
      <c r="D2439" s="389" t="str">
        <f t="shared" si="957"/>
        <v/>
      </c>
      <c r="E2439" s="390"/>
      <c r="F2439" s="391"/>
      <c r="G2439" s="480" t="str">
        <f t="shared" si="958"/>
        <v/>
      </c>
      <c r="H2439" s="481"/>
      <c r="I2439" s="481"/>
      <c r="J2439" s="481"/>
      <c r="K2439" s="481"/>
      <c r="L2439" s="482"/>
      <c r="M2439" s="27"/>
      <c r="N2439" s="27"/>
      <c r="O2439" s="27"/>
      <c r="P2439" s="27"/>
      <c r="Q2439" s="27"/>
      <c r="R2439" s="27"/>
      <c r="S2439" s="27"/>
      <c r="T2439" s="27"/>
      <c r="U2439" s="27"/>
      <c r="V2439" s="27"/>
      <c r="W2439" s="27"/>
      <c r="X2439" s="27"/>
      <c r="Y2439" s="27"/>
      <c r="Z2439" s="27"/>
      <c r="AA2439" s="27"/>
      <c r="AB2439" s="27"/>
      <c r="AC2439" s="27"/>
      <c r="AD2439" s="27"/>
      <c r="AI2439">
        <f t="shared" si="954"/>
        <v>0</v>
      </c>
      <c r="AJ2439">
        <f t="shared" si="955"/>
        <v>0</v>
      </c>
      <c r="AK2439">
        <f t="shared" si="956"/>
        <v>0</v>
      </c>
      <c r="AL2439">
        <f t="shared" si="939"/>
        <v>0</v>
      </c>
      <c r="AM2439">
        <f t="shared" si="940"/>
        <v>0</v>
      </c>
      <c r="AN2439">
        <f t="shared" si="941"/>
        <v>0</v>
      </c>
      <c r="AO2439">
        <f t="shared" si="942"/>
        <v>0</v>
      </c>
      <c r="AP2439">
        <f t="shared" si="943"/>
        <v>0</v>
      </c>
      <c r="AQ2439">
        <f t="shared" si="944"/>
        <v>0</v>
      </c>
      <c r="AR2439">
        <f t="shared" si="945"/>
        <v>0</v>
      </c>
      <c r="AS2439">
        <f t="shared" si="946"/>
        <v>0</v>
      </c>
      <c r="AT2439">
        <f t="shared" si="947"/>
        <v>0</v>
      </c>
      <c r="AU2439">
        <f t="shared" si="948"/>
        <v>0</v>
      </c>
      <c r="AV2439">
        <f t="shared" si="949"/>
        <v>0</v>
      </c>
      <c r="AW2439">
        <f t="shared" si="950"/>
        <v>0</v>
      </c>
      <c r="AX2439">
        <f t="shared" si="951"/>
        <v>0</v>
      </c>
      <c r="AY2439">
        <f t="shared" si="952"/>
        <v>0</v>
      </c>
      <c r="AZ2439">
        <f t="shared" si="953"/>
        <v>0</v>
      </c>
    </row>
    <row r="2440" spans="1:52" ht="15" customHeight="1">
      <c r="A2440" s="245"/>
      <c r="B2440" s="9"/>
      <c r="C2440" s="270" t="s">
        <v>1058</v>
      </c>
      <c r="D2440" s="389" t="str">
        <f t="shared" si="957"/>
        <v/>
      </c>
      <c r="E2440" s="390"/>
      <c r="F2440" s="391"/>
      <c r="G2440" s="480" t="str">
        <f t="shared" si="958"/>
        <v/>
      </c>
      <c r="H2440" s="481"/>
      <c r="I2440" s="481"/>
      <c r="J2440" s="481"/>
      <c r="K2440" s="481"/>
      <c r="L2440" s="482"/>
      <c r="M2440" s="27"/>
      <c r="N2440" s="27"/>
      <c r="O2440" s="27"/>
      <c r="P2440" s="27"/>
      <c r="Q2440" s="27"/>
      <c r="R2440" s="27"/>
      <c r="S2440" s="27"/>
      <c r="T2440" s="27"/>
      <c r="U2440" s="27"/>
      <c r="V2440" s="27"/>
      <c r="W2440" s="27"/>
      <c r="X2440" s="27"/>
      <c r="Y2440" s="27"/>
      <c r="Z2440" s="27"/>
      <c r="AA2440" s="27"/>
      <c r="AB2440" s="27"/>
      <c r="AC2440" s="27"/>
      <c r="AD2440" s="27"/>
      <c r="AI2440">
        <f t="shared" si="954"/>
        <v>0</v>
      </c>
      <c r="AJ2440">
        <f t="shared" si="955"/>
        <v>0</v>
      </c>
      <c r="AK2440">
        <f t="shared" si="956"/>
        <v>0</v>
      </c>
      <c r="AL2440">
        <f t="shared" si="939"/>
        <v>0</v>
      </c>
      <c r="AM2440">
        <f t="shared" si="940"/>
        <v>0</v>
      </c>
      <c r="AN2440">
        <f t="shared" si="941"/>
        <v>0</v>
      </c>
      <c r="AO2440">
        <f t="shared" si="942"/>
        <v>0</v>
      </c>
      <c r="AP2440">
        <f t="shared" si="943"/>
        <v>0</v>
      </c>
      <c r="AQ2440">
        <f t="shared" si="944"/>
        <v>0</v>
      </c>
      <c r="AR2440">
        <f t="shared" si="945"/>
        <v>0</v>
      </c>
      <c r="AS2440">
        <f t="shared" si="946"/>
        <v>0</v>
      </c>
      <c r="AT2440">
        <f t="shared" si="947"/>
        <v>0</v>
      </c>
      <c r="AU2440">
        <f t="shared" si="948"/>
        <v>0</v>
      </c>
      <c r="AV2440">
        <f t="shared" si="949"/>
        <v>0</v>
      </c>
      <c r="AW2440">
        <f t="shared" si="950"/>
        <v>0</v>
      </c>
      <c r="AX2440">
        <f t="shared" si="951"/>
        <v>0</v>
      </c>
      <c r="AY2440">
        <f t="shared" si="952"/>
        <v>0</v>
      </c>
      <c r="AZ2440">
        <f t="shared" si="953"/>
        <v>0</v>
      </c>
    </row>
    <row r="2441" spans="1:52" ht="15" customHeight="1">
      <c r="A2441" s="245"/>
      <c r="B2441" s="9"/>
      <c r="C2441" s="270" t="s">
        <v>1059</v>
      </c>
      <c r="D2441" s="389" t="str">
        <f t="shared" si="957"/>
        <v/>
      </c>
      <c r="E2441" s="390"/>
      <c r="F2441" s="391"/>
      <c r="G2441" s="480" t="str">
        <f t="shared" si="958"/>
        <v/>
      </c>
      <c r="H2441" s="481"/>
      <c r="I2441" s="481"/>
      <c r="J2441" s="481"/>
      <c r="K2441" s="481"/>
      <c r="L2441" s="482"/>
      <c r="M2441" s="27"/>
      <c r="N2441" s="27"/>
      <c r="O2441" s="27"/>
      <c r="P2441" s="27"/>
      <c r="Q2441" s="27"/>
      <c r="R2441" s="27"/>
      <c r="S2441" s="27"/>
      <c r="T2441" s="27"/>
      <c r="U2441" s="27"/>
      <c r="V2441" s="27"/>
      <c r="W2441" s="27"/>
      <c r="X2441" s="27"/>
      <c r="Y2441" s="27"/>
      <c r="Z2441" s="27"/>
      <c r="AA2441" s="27"/>
      <c r="AB2441" s="27"/>
      <c r="AC2441" s="27"/>
      <c r="AD2441" s="27"/>
      <c r="AI2441">
        <f t="shared" si="954"/>
        <v>0</v>
      </c>
      <c r="AJ2441">
        <f t="shared" si="955"/>
        <v>0</v>
      </c>
      <c r="AK2441">
        <f t="shared" si="956"/>
        <v>0</v>
      </c>
      <c r="AL2441">
        <f t="shared" si="939"/>
        <v>0</v>
      </c>
      <c r="AM2441">
        <f t="shared" si="940"/>
        <v>0</v>
      </c>
      <c r="AN2441">
        <f t="shared" si="941"/>
        <v>0</v>
      </c>
      <c r="AO2441">
        <f t="shared" si="942"/>
        <v>0</v>
      </c>
      <c r="AP2441">
        <f t="shared" si="943"/>
        <v>0</v>
      </c>
      <c r="AQ2441">
        <f t="shared" si="944"/>
        <v>0</v>
      </c>
      <c r="AR2441">
        <f t="shared" si="945"/>
        <v>0</v>
      </c>
      <c r="AS2441">
        <f t="shared" si="946"/>
        <v>0</v>
      </c>
      <c r="AT2441">
        <f t="shared" si="947"/>
        <v>0</v>
      </c>
      <c r="AU2441">
        <f t="shared" si="948"/>
        <v>0</v>
      </c>
      <c r="AV2441">
        <f t="shared" si="949"/>
        <v>0</v>
      </c>
      <c r="AW2441">
        <f t="shared" si="950"/>
        <v>0</v>
      </c>
      <c r="AX2441">
        <f t="shared" si="951"/>
        <v>0</v>
      </c>
      <c r="AY2441">
        <f t="shared" si="952"/>
        <v>0</v>
      </c>
      <c r="AZ2441">
        <f t="shared" si="953"/>
        <v>0</v>
      </c>
    </row>
    <row r="2442" spans="1:52" ht="15" customHeight="1">
      <c r="A2442" s="245"/>
      <c r="B2442" s="9"/>
      <c r="C2442" s="270" t="s">
        <v>1060</v>
      </c>
      <c r="D2442" s="389" t="str">
        <f t="shared" si="957"/>
        <v/>
      </c>
      <c r="E2442" s="390"/>
      <c r="F2442" s="391"/>
      <c r="G2442" s="480" t="str">
        <f t="shared" si="958"/>
        <v/>
      </c>
      <c r="H2442" s="481"/>
      <c r="I2442" s="481"/>
      <c r="J2442" s="481"/>
      <c r="K2442" s="481"/>
      <c r="L2442" s="482"/>
      <c r="M2442" s="27"/>
      <c r="N2442" s="27"/>
      <c r="O2442" s="27"/>
      <c r="P2442" s="27"/>
      <c r="Q2442" s="27"/>
      <c r="R2442" s="27"/>
      <c r="S2442" s="27"/>
      <c r="T2442" s="27"/>
      <c r="U2442" s="27"/>
      <c r="V2442" s="27"/>
      <c r="W2442" s="27"/>
      <c r="X2442" s="27"/>
      <c r="Y2442" s="27"/>
      <c r="Z2442" s="27"/>
      <c r="AA2442" s="27"/>
      <c r="AB2442" s="27"/>
      <c r="AC2442" s="27"/>
      <c r="AD2442" s="27"/>
      <c r="AI2442">
        <f t="shared" si="954"/>
        <v>0</v>
      </c>
      <c r="AJ2442">
        <f t="shared" si="955"/>
        <v>0</v>
      </c>
      <c r="AK2442">
        <f t="shared" si="956"/>
        <v>0</v>
      </c>
      <c r="AL2442">
        <f t="shared" si="939"/>
        <v>0</v>
      </c>
      <c r="AM2442">
        <f t="shared" si="940"/>
        <v>0</v>
      </c>
      <c r="AN2442">
        <f t="shared" si="941"/>
        <v>0</v>
      </c>
      <c r="AO2442">
        <f t="shared" si="942"/>
        <v>0</v>
      </c>
      <c r="AP2442">
        <f t="shared" si="943"/>
        <v>0</v>
      </c>
      <c r="AQ2442">
        <f t="shared" si="944"/>
        <v>0</v>
      </c>
      <c r="AR2442">
        <f t="shared" si="945"/>
        <v>0</v>
      </c>
      <c r="AS2442">
        <f t="shared" si="946"/>
        <v>0</v>
      </c>
      <c r="AT2442">
        <f t="shared" si="947"/>
        <v>0</v>
      </c>
      <c r="AU2442">
        <f t="shared" si="948"/>
        <v>0</v>
      </c>
      <c r="AV2442">
        <f t="shared" si="949"/>
        <v>0</v>
      </c>
      <c r="AW2442">
        <f t="shared" si="950"/>
        <v>0</v>
      </c>
      <c r="AX2442">
        <f t="shared" si="951"/>
        <v>0</v>
      </c>
      <c r="AY2442">
        <f t="shared" si="952"/>
        <v>0</v>
      </c>
      <c r="AZ2442">
        <f t="shared" si="953"/>
        <v>0</v>
      </c>
    </row>
    <row r="2443" spans="1:52" ht="15" customHeight="1">
      <c r="A2443" s="245"/>
      <c r="B2443" s="9"/>
      <c r="C2443" s="270" t="s">
        <v>1061</v>
      </c>
      <c r="D2443" s="389" t="str">
        <f t="shared" si="957"/>
        <v/>
      </c>
      <c r="E2443" s="390"/>
      <c r="F2443" s="391"/>
      <c r="G2443" s="480" t="str">
        <f t="shared" si="958"/>
        <v/>
      </c>
      <c r="H2443" s="481"/>
      <c r="I2443" s="481"/>
      <c r="J2443" s="481"/>
      <c r="K2443" s="481"/>
      <c r="L2443" s="482"/>
      <c r="M2443" s="27"/>
      <c r="N2443" s="27"/>
      <c r="O2443" s="27"/>
      <c r="P2443" s="27"/>
      <c r="Q2443" s="27"/>
      <c r="R2443" s="27"/>
      <c r="S2443" s="27"/>
      <c r="T2443" s="27"/>
      <c r="U2443" s="27"/>
      <c r="V2443" s="27"/>
      <c r="W2443" s="27"/>
      <c r="X2443" s="27"/>
      <c r="Y2443" s="27"/>
      <c r="Z2443" s="27"/>
      <c r="AA2443" s="27"/>
      <c r="AB2443" s="27"/>
      <c r="AC2443" s="27"/>
      <c r="AD2443" s="27"/>
      <c r="AI2443">
        <f t="shared" si="954"/>
        <v>0</v>
      </c>
      <c r="AJ2443">
        <f t="shared" si="955"/>
        <v>0</v>
      </c>
      <c r="AK2443">
        <f t="shared" si="956"/>
        <v>0</v>
      </c>
      <c r="AL2443">
        <f t="shared" si="939"/>
        <v>0</v>
      </c>
      <c r="AM2443">
        <f t="shared" si="940"/>
        <v>0</v>
      </c>
      <c r="AN2443">
        <f t="shared" si="941"/>
        <v>0</v>
      </c>
      <c r="AO2443">
        <f t="shared" si="942"/>
        <v>0</v>
      </c>
      <c r="AP2443">
        <f t="shared" si="943"/>
        <v>0</v>
      </c>
      <c r="AQ2443">
        <f t="shared" si="944"/>
        <v>0</v>
      </c>
      <c r="AR2443">
        <f t="shared" si="945"/>
        <v>0</v>
      </c>
      <c r="AS2443">
        <f t="shared" si="946"/>
        <v>0</v>
      </c>
      <c r="AT2443">
        <f t="shared" si="947"/>
        <v>0</v>
      </c>
      <c r="AU2443">
        <f t="shared" si="948"/>
        <v>0</v>
      </c>
      <c r="AV2443">
        <f t="shared" si="949"/>
        <v>0</v>
      </c>
      <c r="AW2443">
        <f t="shared" si="950"/>
        <v>0</v>
      </c>
      <c r="AX2443">
        <f t="shared" si="951"/>
        <v>0</v>
      </c>
      <c r="AY2443">
        <f t="shared" si="952"/>
        <v>0</v>
      </c>
      <c r="AZ2443">
        <f t="shared" si="953"/>
        <v>0</v>
      </c>
    </row>
    <row r="2444" spans="1:52" ht="15" customHeight="1">
      <c r="A2444" s="245"/>
      <c r="B2444" s="9"/>
      <c r="C2444" s="270" t="s">
        <v>1062</v>
      </c>
      <c r="D2444" s="389" t="str">
        <f t="shared" si="957"/>
        <v/>
      </c>
      <c r="E2444" s="390"/>
      <c r="F2444" s="391"/>
      <c r="G2444" s="480" t="str">
        <f t="shared" si="958"/>
        <v/>
      </c>
      <c r="H2444" s="481"/>
      <c r="I2444" s="481"/>
      <c r="J2444" s="481"/>
      <c r="K2444" s="481"/>
      <c r="L2444" s="482"/>
      <c r="M2444" s="27"/>
      <c r="N2444" s="27"/>
      <c r="O2444" s="27"/>
      <c r="P2444" s="27"/>
      <c r="Q2444" s="27"/>
      <c r="R2444" s="27"/>
      <c r="S2444" s="27"/>
      <c r="T2444" s="27"/>
      <c r="U2444" s="27"/>
      <c r="V2444" s="27"/>
      <c r="W2444" s="27"/>
      <c r="X2444" s="27"/>
      <c r="Y2444" s="27"/>
      <c r="Z2444" s="27"/>
      <c r="AA2444" s="27"/>
      <c r="AB2444" s="27"/>
      <c r="AC2444" s="27"/>
      <c r="AD2444" s="27"/>
      <c r="AI2444">
        <f t="shared" si="954"/>
        <v>0</v>
      </c>
      <c r="AJ2444">
        <f t="shared" si="955"/>
        <v>0</v>
      </c>
      <c r="AK2444">
        <f t="shared" si="956"/>
        <v>0</v>
      </c>
      <c r="AL2444">
        <f t="shared" si="939"/>
        <v>0</v>
      </c>
      <c r="AM2444">
        <f t="shared" si="940"/>
        <v>0</v>
      </c>
      <c r="AN2444">
        <f t="shared" si="941"/>
        <v>0</v>
      </c>
      <c r="AO2444">
        <f t="shared" si="942"/>
        <v>0</v>
      </c>
      <c r="AP2444">
        <f t="shared" si="943"/>
        <v>0</v>
      </c>
      <c r="AQ2444">
        <f t="shared" si="944"/>
        <v>0</v>
      </c>
      <c r="AR2444">
        <f t="shared" si="945"/>
        <v>0</v>
      </c>
      <c r="AS2444">
        <f t="shared" si="946"/>
        <v>0</v>
      </c>
      <c r="AT2444">
        <f t="shared" si="947"/>
        <v>0</v>
      </c>
      <c r="AU2444">
        <f t="shared" si="948"/>
        <v>0</v>
      </c>
      <c r="AV2444">
        <f t="shared" si="949"/>
        <v>0</v>
      </c>
      <c r="AW2444">
        <f t="shared" si="950"/>
        <v>0</v>
      </c>
      <c r="AX2444">
        <f t="shared" si="951"/>
        <v>0</v>
      </c>
      <c r="AY2444">
        <f t="shared" si="952"/>
        <v>0</v>
      </c>
      <c r="AZ2444">
        <f t="shared" si="953"/>
        <v>0</v>
      </c>
    </row>
    <row r="2445" spans="1:52" ht="15" customHeight="1">
      <c r="A2445" s="245"/>
      <c r="B2445" s="9"/>
      <c r="C2445" s="270" t="s">
        <v>1063</v>
      </c>
      <c r="D2445" s="389" t="str">
        <f t="shared" si="957"/>
        <v/>
      </c>
      <c r="E2445" s="390"/>
      <c r="F2445" s="391"/>
      <c r="G2445" s="480" t="str">
        <f t="shared" si="958"/>
        <v/>
      </c>
      <c r="H2445" s="481"/>
      <c r="I2445" s="481"/>
      <c r="J2445" s="481"/>
      <c r="K2445" s="481"/>
      <c r="L2445" s="482"/>
      <c r="M2445" s="27"/>
      <c r="N2445" s="27"/>
      <c r="O2445" s="27"/>
      <c r="P2445" s="27"/>
      <c r="Q2445" s="27"/>
      <c r="R2445" s="27"/>
      <c r="S2445" s="27"/>
      <c r="T2445" s="27"/>
      <c r="U2445" s="27"/>
      <c r="V2445" s="27"/>
      <c r="W2445" s="27"/>
      <c r="X2445" s="27"/>
      <c r="Y2445" s="27"/>
      <c r="Z2445" s="27"/>
      <c r="AA2445" s="27"/>
      <c r="AB2445" s="27"/>
      <c r="AC2445" s="27"/>
      <c r="AD2445" s="27"/>
      <c r="AI2445">
        <f t="shared" si="954"/>
        <v>0</v>
      </c>
      <c r="AJ2445">
        <f t="shared" si="955"/>
        <v>0</v>
      </c>
      <c r="AK2445">
        <f t="shared" si="956"/>
        <v>0</v>
      </c>
      <c r="AL2445">
        <f t="shared" si="939"/>
        <v>0</v>
      </c>
      <c r="AM2445">
        <f t="shared" si="940"/>
        <v>0</v>
      </c>
      <c r="AN2445">
        <f t="shared" si="941"/>
        <v>0</v>
      </c>
      <c r="AO2445">
        <f t="shared" si="942"/>
        <v>0</v>
      </c>
      <c r="AP2445">
        <f t="shared" si="943"/>
        <v>0</v>
      </c>
      <c r="AQ2445">
        <f t="shared" si="944"/>
        <v>0</v>
      </c>
      <c r="AR2445">
        <f t="shared" si="945"/>
        <v>0</v>
      </c>
      <c r="AS2445">
        <f t="shared" si="946"/>
        <v>0</v>
      </c>
      <c r="AT2445">
        <f t="shared" si="947"/>
        <v>0</v>
      </c>
      <c r="AU2445">
        <f t="shared" si="948"/>
        <v>0</v>
      </c>
      <c r="AV2445">
        <f t="shared" si="949"/>
        <v>0</v>
      </c>
      <c r="AW2445">
        <f t="shared" si="950"/>
        <v>0</v>
      </c>
      <c r="AX2445">
        <f t="shared" si="951"/>
        <v>0</v>
      </c>
      <c r="AY2445">
        <f t="shared" si="952"/>
        <v>0</v>
      </c>
      <c r="AZ2445">
        <f t="shared" si="953"/>
        <v>0</v>
      </c>
    </row>
    <row r="2446" spans="1:52" ht="15" customHeight="1">
      <c r="A2446" s="245"/>
      <c r="B2446" s="9"/>
      <c r="C2446" s="270" t="s">
        <v>1064</v>
      </c>
      <c r="D2446" s="389" t="str">
        <f t="shared" si="957"/>
        <v/>
      </c>
      <c r="E2446" s="390"/>
      <c r="F2446" s="391"/>
      <c r="G2446" s="480" t="str">
        <f t="shared" si="958"/>
        <v/>
      </c>
      <c r="H2446" s="481"/>
      <c r="I2446" s="481"/>
      <c r="J2446" s="481"/>
      <c r="K2446" s="481"/>
      <c r="L2446" s="482"/>
      <c r="M2446" s="27"/>
      <c r="N2446" s="27"/>
      <c r="O2446" s="27"/>
      <c r="P2446" s="27"/>
      <c r="Q2446" s="27"/>
      <c r="R2446" s="27"/>
      <c r="S2446" s="27"/>
      <c r="T2446" s="27"/>
      <c r="U2446" s="27"/>
      <c r="V2446" s="27"/>
      <c r="W2446" s="27"/>
      <c r="X2446" s="27"/>
      <c r="Y2446" s="27"/>
      <c r="Z2446" s="27"/>
      <c r="AA2446" s="27"/>
      <c r="AB2446" s="27"/>
      <c r="AC2446" s="27"/>
      <c r="AD2446" s="27"/>
      <c r="AI2446">
        <f t="shared" si="954"/>
        <v>0</v>
      </c>
      <c r="AJ2446">
        <f t="shared" si="955"/>
        <v>0</v>
      </c>
      <c r="AK2446">
        <f t="shared" si="956"/>
        <v>0</v>
      </c>
      <c r="AL2446">
        <f t="shared" si="939"/>
        <v>0</v>
      </c>
      <c r="AM2446">
        <f t="shared" si="940"/>
        <v>0</v>
      </c>
      <c r="AN2446">
        <f t="shared" si="941"/>
        <v>0</v>
      </c>
      <c r="AO2446">
        <f t="shared" si="942"/>
        <v>0</v>
      </c>
      <c r="AP2446">
        <f t="shared" si="943"/>
        <v>0</v>
      </c>
      <c r="AQ2446">
        <f t="shared" si="944"/>
        <v>0</v>
      </c>
      <c r="AR2446">
        <f t="shared" si="945"/>
        <v>0</v>
      </c>
      <c r="AS2446">
        <f t="shared" si="946"/>
        <v>0</v>
      </c>
      <c r="AT2446">
        <f t="shared" si="947"/>
        <v>0</v>
      </c>
      <c r="AU2446">
        <f t="shared" si="948"/>
        <v>0</v>
      </c>
      <c r="AV2446">
        <f t="shared" si="949"/>
        <v>0</v>
      </c>
      <c r="AW2446">
        <f t="shared" si="950"/>
        <v>0</v>
      </c>
      <c r="AX2446">
        <f t="shared" si="951"/>
        <v>0</v>
      </c>
      <c r="AY2446">
        <f t="shared" si="952"/>
        <v>0</v>
      </c>
      <c r="AZ2446">
        <f t="shared" si="953"/>
        <v>0</v>
      </c>
    </row>
    <row r="2447" spans="1:52" ht="15" customHeight="1">
      <c r="A2447" s="245"/>
      <c r="B2447" s="9"/>
      <c r="C2447" s="270" t="s">
        <v>1065</v>
      </c>
      <c r="D2447" s="389" t="str">
        <f t="shared" si="957"/>
        <v/>
      </c>
      <c r="E2447" s="390"/>
      <c r="F2447" s="391"/>
      <c r="G2447" s="480" t="str">
        <f t="shared" si="958"/>
        <v/>
      </c>
      <c r="H2447" s="481"/>
      <c r="I2447" s="481"/>
      <c r="J2447" s="481"/>
      <c r="K2447" s="481"/>
      <c r="L2447" s="482"/>
      <c r="M2447" s="27"/>
      <c r="N2447" s="27"/>
      <c r="O2447" s="27"/>
      <c r="P2447" s="27"/>
      <c r="Q2447" s="27"/>
      <c r="R2447" s="27"/>
      <c r="S2447" s="27"/>
      <c r="T2447" s="27"/>
      <c r="U2447" s="27"/>
      <c r="V2447" s="27"/>
      <c r="W2447" s="27"/>
      <c r="X2447" s="27"/>
      <c r="Y2447" s="27"/>
      <c r="Z2447" s="27"/>
      <c r="AA2447" s="27"/>
      <c r="AB2447" s="27"/>
      <c r="AC2447" s="27"/>
      <c r="AD2447" s="27"/>
      <c r="AI2447">
        <f t="shared" si="954"/>
        <v>0</v>
      </c>
      <c r="AJ2447">
        <f t="shared" si="955"/>
        <v>0</v>
      </c>
      <c r="AK2447">
        <f t="shared" si="956"/>
        <v>0</v>
      </c>
      <c r="AL2447">
        <f t="shared" si="939"/>
        <v>0</v>
      </c>
      <c r="AM2447">
        <f t="shared" si="940"/>
        <v>0</v>
      </c>
      <c r="AN2447">
        <f t="shared" si="941"/>
        <v>0</v>
      </c>
      <c r="AO2447">
        <f t="shared" si="942"/>
        <v>0</v>
      </c>
      <c r="AP2447">
        <f t="shared" si="943"/>
        <v>0</v>
      </c>
      <c r="AQ2447">
        <f t="shared" si="944"/>
        <v>0</v>
      </c>
      <c r="AR2447">
        <f t="shared" si="945"/>
        <v>0</v>
      </c>
      <c r="AS2447">
        <f t="shared" si="946"/>
        <v>0</v>
      </c>
      <c r="AT2447">
        <f t="shared" si="947"/>
        <v>0</v>
      </c>
      <c r="AU2447">
        <f t="shared" si="948"/>
        <v>0</v>
      </c>
      <c r="AV2447">
        <f t="shared" si="949"/>
        <v>0</v>
      </c>
      <c r="AW2447">
        <f t="shared" si="950"/>
        <v>0</v>
      </c>
      <c r="AX2447">
        <f t="shared" si="951"/>
        <v>0</v>
      </c>
      <c r="AY2447">
        <f t="shared" si="952"/>
        <v>0</v>
      </c>
      <c r="AZ2447">
        <f t="shared" si="953"/>
        <v>0</v>
      </c>
    </row>
    <row r="2448" spans="1:52" ht="15" customHeight="1">
      <c r="A2448" s="245"/>
      <c r="B2448" s="9"/>
      <c r="C2448" s="270" t="s">
        <v>1066</v>
      </c>
      <c r="D2448" s="389" t="str">
        <f t="shared" si="957"/>
        <v/>
      </c>
      <c r="E2448" s="390"/>
      <c r="F2448" s="391"/>
      <c r="G2448" s="480" t="str">
        <f t="shared" si="958"/>
        <v/>
      </c>
      <c r="H2448" s="481"/>
      <c r="I2448" s="481"/>
      <c r="J2448" s="481"/>
      <c r="K2448" s="481"/>
      <c r="L2448" s="482"/>
      <c r="M2448" s="27"/>
      <c r="N2448" s="27"/>
      <c r="O2448" s="27"/>
      <c r="P2448" s="27"/>
      <c r="Q2448" s="27"/>
      <c r="R2448" s="27"/>
      <c r="S2448" s="27"/>
      <c r="T2448" s="27"/>
      <c r="U2448" s="27"/>
      <c r="V2448" s="27"/>
      <c r="W2448" s="27"/>
      <c r="X2448" s="27"/>
      <c r="Y2448" s="27"/>
      <c r="Z2448" s="27"/>
      <c r="AA2448" s="27"/>
      <c r="AB2448" s="27"/>
      <c r="AC2448" s="27"/>
      <c r="AD2448" s="27"/>
      <c r="AI2448">
        <f t="shared" si="954"/>
        <v>0</v>
      </c>
      <c r="AJ2448">
        <f t="shared" si="955"/>
        <v>0</v>
      </c>
      <c r="AK2448">
        <f t="shared" si="956"/>
        <v>0</v>
      </c>
      <c r="AL2448">
        <f t="shared" si="939"/>
        <v>0</v>
      </c>
      <c r="AM2448">
        <f t="shared" si="940"/>
        <v>0</v>
      </c>
      <c r="AN2448">
        <f t="shared" si="941"/>
        <v>0</v>
      </c>
      <c r="AO2448">
        <f t="shared" si="942"/>
        <v>0</v>
      </c>
      <c r="AP2448">
        <f t="shared" si="943"/>
        <v>0</v>
      </c>
      <c r="AQ2448">
        <f t="shared" si="944"/>
        <v>0</v>
      </c>
      <c r="AR2448">
        <f t="shared" si="945"/>
        <v>0</v>
      </c>
      <c r="AS2448">
        <f t="shared" si="946"/>
        <v>0</v>
      </c>
      <c r="AT2448">
        <f t="shared" si="947"/>
        <v>0</v>
      </c>
      <c r="AU2448">
        <f t="shared" si="948"/>
        <v>0</v>
      </c>
      <c r="AV2448">
        <f t="shared" si="949"/>
        <v>0</v>
      </c>
      <c r="AW2448">
        <f t="shared" si="950"/>
        <v>0</v>
      </c>
      <c r="AX2448">
        <f t="shared" si="951"/>
        <v>0</v>
      </c>
      <c r="AY2448">
        <f t="shared" si="952"/>
        <v>0</v>
      </c>
      <c r="AZ2448">
        <f t="shared" si="953"/>
        <v>0</v>
      </c>
    </row>
    <row r="2449" spans="1:52" ht="15" customHeight="1">
      <c r="A2449" s="245"/>
      <c r="B2449" s="9"/>
      <c r="C2449" s="270" t="s">
        <v>1067</v>
      </c>
      <c r="D2449" s="389" t="str">
        <f t="shared" si="957"/>
        <v/>
      </c>
      <c r="E2449" s="390"/>
      <c r="F2449" s="391"/>
      <c r="G2449" s="480" t="str">
        <f t="shared" si="958"/>
        <v/>
      </c>
      <c r="H2449" s="481"/>
      <c r="I2449" s="481"/>
      <c r="J2449" s="481"/>
      <c r="K2449" s="481"/>
      <c r="L2449" s="482"/>
      <c r="M2449" s="27"/>
      <c r="N2449" s="27"/>
      <c r="O2449" s="27"/>
      <c r="P2449" s="27"/>
      <c r="Q2449" s="27"/>
      <c r="R2449" s="27"/>
      <c r="S2449" s="27"/>
      <c r="T2449" s="27"/>
      <c r="U2449" s="27"/>
      <c r="V2449" s="27"/>
      <c r="W2449" s="27"/>
      <c r="X2449" s="27"/>
      <c r="Y2449" s="27"/>
      <c r="Z2449" s="27"/>
      <c r="AA2449" s="27"/>
      <c r="AB2449" s="27"/>
      <c r="AC2449" s="27"/>
      <c r="AD2449" s="27"/>
      <c r="AI2449">
        <f t="shared" si="954"/>
        <v>0</v>
      </c>
      <c r="AJ2449">
        <f t="shared" si="955"/>
        <v>0</v>
      </c>
      <c r="AK2449">
        <f t="shared" si="956"/>
        <v>0</v>
      </c>
      <c r="AL2449">
        <f t="shared" si="939"/>
        <v>0</v>
      </c>
      <c r="AM2449">
        <f t="shared" si="940"/>
        <v>0</v>
      </c>
      <c r="AN2449">
        <f t="shared" si="941"/>
        <v>0</v>
      </c>
      <c r="AO2449">
        <f t="shared" si="942"/>
        <v>0</v>
      </c>
      <c r="AP2449">
        <f t="shared" si="943"/>
        <v>0</v>
      </c>
      <c r="AQ2449">
        <f t="shared" si="944"/>
        <v>0</v>
      </c>
      <c r="AR2449">
        <f t="shared" si="945"/>
        <v>0</v>
      </c>
      <c r="AS2449">
        <f t="shared" si="946"/>
        <v>0</v>
      </c>
      <c r="AT2449">
        <f t="shared" si="947"/>
        <v>0</v>
      </c>
      <c r="AU2449">
        <f t="shared" si="948"/>
        <v>0</v>
      </c>
      <c r="AV2449">
        <f t="shared" si="949"/>
        <v>0</v>
      </c>
      <c r="AW2449">
        <f t="shared" si="950"/>
        <v>0</v>
      </c>
      <c r="AX2449">
        <f t="shared" si="951"/>
        <v>0</v>
      </c>
      <c r="AY2449">
        <f t="shared" si="952"/>
        <v>0</v>
      </c>
      <c r="AZ2449">
        <f t="shared" si="953"/>
        <v>0</v>
      </c>
    </row>
    <row r="2450" spans="1:52" ht="15" customHeight="1">
      <c r="A2450" s="245"/>
      <c r="B2450" s="9"/>
      <c r="C2450" s="270" t="s">
        <v>1068</v>
      </c>
      <c r="D2450" s="389" t="str">
        <f t="shared" si="957"/>
        <v/>
      </c>
      <c r="E2450" s="390"/>
      <c r="F2450" s="391"/>
      <c r="G2450" s="480" t="str">
        <f t="shared" si="958"/>
        <v/>
      </c>
      <c r="H2450" s="481"/>
      <c r="I2450" s="481"/>
      <c r="J2450" s="481"/>
      <c r="K2450" s="481"/>
      <c r="L2450" s="482"/>
      <c r="M2450" s="27"/>
      <c r="N2450" s="27"/>
      <c r="O2450" s="27"/>
      <c r="P2450" s="27"/>
      <c r="Q2450" s="27"/>
      <c r="R2450" s="27"/>
      <c r="S2450" s="27"/>
      <c r="T2450" s="27"/>
      <c r="U2450" s="27"/>
      <c r="V2450" s="27"/>
      <c r="W2450" s="27"/>
      <c r="X2450" s="27"/>
      <c r="Y2450" s="27"/>
      <c r="Z2450" s="27"/>
      <c r="AA2450" s="27"/>
      <c r="AB2450" s="27"/>
      <c r="AC2450" s="27"/>
      <c r="AD2450" s="27"/>
      <c r="AI2450">
        <f t="shared" si="954"/>
        <v>0</v>
      </c>
      <c r="AJ2450">
        <f t="shared" si="955"/>
        <v>0</v>
      </c>
      <c r="AK2450">
        <f t="shared" si="956"/>
        <v>0</v>
      </c>
      <c r="AL2450">
        <f t="shared" si="939"/>
        <v>0</v>
      </c>
      <c r="AM2450">
        <f t="shared" si="940"/>
        <v>0</v>
      </c>
      <c r="AN2450">
        <f t="shared" si="941"/>
        <v>0</v>
      </c>
      <c r="AO2450">
        <f t="shared" si="942"/>
        <v>0</v>
      </c>
      <c r="AP2450">
        <f t="shared" si="943"/>
        <v>0</v>
      </c>
      <c r="AQ2450">
        <f t="shared" si="944"/>
        <v>0</v>
      </c>
      <c r="AR2450">
        <f t="shared" si="945"/>
        <v>0</v>
      </c>
      <c r="AS2450">
        <f t="shared" si="946"/>
        <v>0</v>
      </c>
      <c r="AT2450">
        <f t="shared" si="947"/>
        <v>0</v>
      </c>
      <c r="AU2450">
        <f t="shared" si="948"/>
        <v>0</v>
      </c>
      <c r="AV2450">
        <f t="shared" si="949"/>
        <v>0</v>
      </c>
      <c r="AW2450">
        <f t="shared" si="950"/>
        <v>0</v>
      </c>
      <c r="AX2450">
        <f t="shared" si="951"/>
        <v>0</v>
      </c>
      <c r="AY2450">
        <f t="shared" si="952"/>
        <v>0</v>
      </c>
      <c r="AZ2450">
        <f t="shared" si="953"/>
        <v>0</v>
      </c>
    </row>
    <row r="2451" spans="1:52" ht="15" customHeight="1">
      <c r="A2451" s="245"/>
      <c r="B2451" s="9"/>
      <c r="C2451" s="270" t="s">
        <v>1069</v>
      </c>
      <c r="D2451" s="389" t="str">
        <f t="shared" si="957"/>
        <v/>
      </c>
      <c r="E2451" s="390"/>
      <c r="F2451" s="391"/>
      <c r="G2451" s="480" t="str">
        <f t="shared" si="958"/>
        <v/>
      </c>
      <c r="H2451" s="481"/>
      <c r="I2451" s="481"/>
      <c r="J2451" s="481"/>
      <c r="K2451" s="481"/>
      <c r="L2451" s="482"/>
      <c r="M2451" s="27"/>
      <c r="N2451" s="27"/>
      <c r="O2451" s="27"/>
      <c r="P2451" s="27"/>
      <c r="Q2451" s="27"/>
      <c r="R2451" s="27"/>
      <c r="S2451" s="27"/>
      <c r="T2451" s="27"/>
      <c r="U2451" s="27"/>
      <c r="V2451" s="27"/>
      <c r="W2451" s="27"/>
      <c r="X2451" s="27"/>
      <c r="Y2451" s="27"/>
      <c r="Z2451" s="27"/>
      <c r="AA2451" s="27"/>
      <c r="AB2451" s="27"/>
      <c r="AC2451" s="27"/>
      <c r="AD2451" s="27"/>
      <c r="AI2451">
        <f t="shared" si="954"/>
        <v>0</v>
      </c>
      <c r="AJ2451">
        <f t="shared" si="955"/>
        <v>0</v>
      </c>
      <c r="AK2451">
        <f t="shared" si="956"/>
        <v>0</v>
      </c>
      <c r="AL2451">
        <f t="shared" si="939"/>
        <v>0</v>
      </c>
      <c r="AM2451">
        <f t="shared" si="940"/>
        <v>0</v>
      </c>
      <c r="AN2451">
        <f t="shared" si="941"/>
        <v>0</v>
      </c>
      <c r="AO2451">
        <f t="shared" si="942"/>
        <v>0</v>
      </c>
      <c r="AP2451">
        <f t="shared" si="943"/>
        <v>0</v>
      </c>
      <c r="AQ2451">
        <f t="shared" si="944"/>
        <v>0</v>
      </c>
      <c r="AR2451">
        <f t="shared" si="945"/>
        <v>0</v>
      </c>
      <c r="AS2451">
        <f t="shared" si="946"/>
        <v>0</v>
      </c>
      <c r="AT2451">
        <f t="shared" si="947"/>
        <v>0</v>
      </c>
      <c r="AU2451">
        <f t="shared" si="948"/>
        <v>0</v>
      </c>
      <c r="AV2451">
        <f t="shared" si="949"/>
        <v>0</v>
      </c>
      <c r="AW2451">
        <f t="shared" si="950"/>
        <v>0</v>
      </c>
      <c r="AX2451">
        <f t="shared" si="951"/>
        <v>0</v>
      </c>
      <c r="AY2451">
        <f t="shared" si="952"/>
        <v>0</v>
      </c>
      <c r="AZ2451">
        <f t="shared" si="953"/>
        <v>0</v>
      </c>
    </row>
    <row r="2452" spans="1:52" ht="15" customHeight="1">
      <c r="A2452" s="245"/>
      <c r="B2452" s="9"/>
      <c r="C2452" s="270" t="s">
        <v>1070</v>
      </c>
      <c r="D2452" s="389" t="str">
        <f t="shared" si="957"/>
        <v/>
      </c>
      <c r="E2452" s="390"/>
      <c r="F2452" s="391"/>
      <c r="G2452" s="480" t="str">
        <f t="shared" si="958"/>
        <v/>
      </c>
      <c r="H2452" s="481"/>
      <c r="I2452" s="481"/>
      <c r="J2452" s="481"/>
      <c r="K2452" s="481"/>
      <c r="L2452" s="482"/>
      <c r="M2452" s="27"/>
      <c r="N2452" s="27"/>
      <c r="O2452" s="27"/>
      <c r="P2452" s="27"/>
      <c r="Q2452" s="27"/>
      <c r="R2452" s="27"/>
      <c r="S2452" s="27"/>
      <c r="T2452" s="27"/>
      <c r="U2452" s="27"/>
      <c r="V2452" s="27"/>
      <c r="W2452" s="27"/>
      <c r="X2452" s="27"/>
      <c r="Y2452" s="27"/>
      <c r="Z2452" s="27"/>
      <c r="AA2452" s="27"/>
      <c r="AB2452" s="27"/>
      <c r="AC2452" s="27"/>
      <c r="AD2452" s="27"/>
      <c r="AI2452">
        <f t="shared" si="954"/>
        <v>0</v>
      </c>
      <c r="AJ2452">
        <f t="shared" si="955"/>
        <v>0</v>
      </c>
      <c r="AK2452">
        <f t="shared" si="956"/>
        <v>0</v>
      </c>
      <c r="AL2452">
        <f t="shared" si="939"/>
        <v>0</v>
      </c>
      <c r="AM2452">
        <f t="shared" si="940"/>
        <v>0</v>
      </c>
      <c r="AN2452">
        <f t="shared" si="941"/>
        <v>0</v>
      </c>
      <c r="AO2452">
        <f t="shared" si="942"/>
        <v>0</v>
      </c>
      <c r="AP2452">
        <f t="shared" si="943"/>
        <v>0</v>
      </c>
      <c r="AQ2452">
        <f t="shared" si="944"/>
        <v>0</v>
      </c>
      <c r="AR2452">
        <f t="shared" si="945"/>
        <v>0</v>
      </c>
      <c r="AS2452">
        <f t="shared" si="946"/>
        <v>0</v>
      </c>
      <c r="AT2452">
        <f t="shared" si="947"/>
        <v>0</v>
      </c>
      <c r="AU2452">
        <f t="shared" si="948"/>
        <v>0</v>
      </c>
      <c r="AV2452">
        <f t="shared" si="949"/>
        <v>0</v>
      </c>
      <c r="AW2452">
        <f t="shared" si="950"/>
        <v>0</v>
      </c>
      <c r="AX2452">
        <f t="shared" si="951"/>
        <v>0</v>
      </c>
      <c r="AY2452">
        <f t="shared" si="952"/>
        <v>0</v>
      </c>
      <c r="AZ2452">
        <f t="shared" si="953"/>
        <v>0</v>
      </c>
    </row>
    <row r="2453" spans="1:52" ht="15" customHeight="1">
      <c r="A2453" s="245"/>
      <c r="B2453" s="9"/>
      <c r="C2453" s="270" t="s">
        <v>1071</v>
      </c>
      <c r="D2453" s="389" t="str">
        <f t="shared" si="957"/>
        <v/>
      </c>
      <c r="E2453" s="390"/>
      <c r="F2453" s="391"/>
      <c r="G2453" s="480" t="str">
        <f t="shared" si="958"/>
        <v/>
      </c>
      <c r="H2453" s="481"/>
      <c r="I2453" s="481"/>
      <c r="J2453" s="481"/>
      <c r="K2453" s="481"/>
      <c r="L2453" s="482"/>
      <c r="M2453" s="27"/>
      <c r="N2453" s="27"/>
      <c r="O2453" s="27"/>
      <c r="P2453" s="27"/>
      <c r="Q2453" s="27"/>
      <c r="R2453" s="27"/>
      <c r="S2453" s="27"/>
      <c r="T2453" s="27"/>
      <c r="U2453" s="27"/>
      <c r="V2453" s="27"/>
      <c r="W2453" s="27"/>
      <c r="X2453" s="27"/>
      <c r="Y2453" s="27"/>
      <c r="Z2453" s="27"/>
      <c r="AA2453" s="27"/>
      <c r="AB2453" s="27"/>
      <c r="AC2453" s="27"/>
      <c r="AD2453" s="27"/>
      <c r="AI2453">
        <f t="shared" si="954"/>
        <v>0</v>
      </c>
      <c r="AJ2453">
        <f t="shared" si="955"/>
        <v>0</v>
      </c>
      <c r="AK2453">
        <f t="shared" si="956"/>
        <v>0</v>
      </c>
      <c r="AL2453">
        <f t="shared" si="939"/>
        <v>0</v>
      </c>
      <c r="AM2453">
        <f t="shared" si="940"/>
        <v>0</v>
      </c>
      <c r="AN2453">
        <f t="shared" si="941"/>
        <v>0</v>
      </c>
      <c r="AO2453">
        <f t="shared" si="942"/>
        <v>0</v>
      </c>
      <c r="AP2453">
        <f t="shared" si="943"/>
        <v>0</v>
      </c>
      <c r="AQ2453">
        <f t="shared" si="944"/>
        <v>0</v>
      </c>
      <c r="AR2453">
        <f t="shared" si="945"/>
        <v>0</v>
      </c>
      <c r="AS2453">
        <f t="shared" si="946"/>
        <v>0</v>
      </c>
      <c r="AT2453">
        <f t="shared" si="947"/>
        <v>0</v>
      </c>
      <c r="AU2453">
        <f t="shared" si="948"/>
        <v>0</v>
      </c>
      <c r="AV2453">
        <f t="shared" si="949"/>
        <v>0</v>
      </c>
      <c r="AW2453">
        <f t="shared" si="950"/>
        <v>0</v>
      </c>
      <c r="AX2453">
        <f t="shared" si="951"/>
        <v>0</v>
      </c>
      <c r="AY2453">
        <f t="shared" si="952"/>
        <v>0</v>
      </c>
      <c r="AZ2453">
        <f t="shared" si="953"/>
        <v>0</v>
      </c>
    </row>
    <row r="2454" spans="1:52" ht="15" customHeight="1">
      <c r="A2454" s="245"/>
      <c r="B2454" s="9"/>
      <c r="C2454" s="270" t="s">
        <v>1072</v>
      </c>
      <c r="D2454" s="389" t="str">
        <f t="shared" si="957"/>
        <v/>
      </c>
      <c r="E2454" s="390"/>
      <c r="F2454" s="391"/>
      <c r="G2454" s="480" t="str">
        <f t="shared" si="958"/>
        <v/>
      </c>
      <c r="H2454" s="481"/>
      <c r="I2454" s="481"/>
      <c r="J2454" s="481"/>
      <c r="K2454" s="481"/>
      <c r="L2454" s="482"/>
      <c r="M2454" s="27"/>
      <c r="N2454" s="27"/>
      <c r="O2454" s="27"/>
      <c r="P2454" s="27"/>
      <c r="Q2454" s="27"/>
      <c r="R2454" s="27"/>
      <c r="S2454" s="27"/>
      <c r="T2454" s="27"/>
      <c r="U2454" s="27"/>
      <c r="V2454" s="27"/>
      <c r="W2454" s="27"/>
      <c r="X2454" s="27"/>
      <c r="Y2454" s="27"/>
      <c r="Z2454" s="27"/>
      <c r="AA2454" s="27"/>
      <c r="AB2454" s="27"/>
      <c r="AC2454" s="27"/>
      <c r="AD2454" s="27"/>
      <c r="AI2454">
        <f t="shared" si="954"/>
        <v>0</v>
      </c>
      <c r="AJ2454">
        <f t="shared" si="955"/>
        <v>0</v>
      </c>
      <c r="AK2454">
        <f t="shared" si="956"/>
        <v>0</v>
      </c>
      <c r="AL2454">
        <f t="shared" si="939"/>
        <v>0</v>
      </c>
      <c r="AM2454">
        <f t="shared" si="940"/>
        <v>0</v>
      </c>
      <c r="AN2454">
        <f t="shared" si="941"/>
        <v>0</v>
      </c>
      <c r="AO2454">
        <f t="shared" si="942"/>
        <v>0</v>
      </c>
      <c r="AP2454">
        <f t="shared" si="943"/>
        <v>0</v>
      </c>
      <c r="AQ2454">
        <f t="shared" si="944"/>
        <v>0</v>
      </c>
      <c r="AR2454">
        <f t="shared" si="945"/>
        <v>0</v>
      </c>
      <c r="AS2454">
        <f t="shared" si="946"/>
        <v>0</v>
      </c>
      <c r="AT2454">
        <f t="shared" si="947"/>
        <v>0</v>
      </c>
      <c r="AU2454">
        <f t="shared" si="948"/>
        <v>0</v>
      </c>
      <c r="AV2454">
        <f t="shared" si="949"/>
        <v>0</v>
      </c>
      <c r="AW2454">
        <f t="shared" si="950"/>
        <v>0</v>
      </c>
      <c r="AX2454">
        <f t="shared" si="951"/>
        <v>0</v>
      </c>
      <c r="AY2454">
        <f t="shared" si="952"/>
        <v>0</v>
      </c>
      <c r="AZ2454">
        <f t="shared" si="953"/>
        <v>0</v>
      </c>
    </row>
    <row r="2455" spans="1:52" ht="15" customHeight="1">
      <c r="A2455" s="245"/>
      <c r="B2455" s="9"/>
      <c r="C2455" s="270" t="s">
        <v>1073</v>
      </c>
      <c r="D2455" s="389" t="str">
        <f t="shared" si="957"/>
        <v/>
      </c>
      <c r="E2455" s="390"/>
      <c r="F2455" s="391"/>
      <c r="G2455" s="480" t="str">
        <f t="shared" si="958"/>
        <v/>
      </c>
      <c r="H2455" s="481"/>
      <c r="I2455" s="481"/>
      <c r="J2455" s="481"/>
      <c r="K2455" s="481"/>
      <c r="L2455" s="482"/>
      <c r="M2455" s="27"/>
      <c r="N2455" s="27"/>
      <c r="O2455" s="27"/>
      <c r="P2455" s="27"/>
      <c r="Q2455" s="27"/>
      <c r="R2455" s="27"/>
      <c r="S2455" s="27"/>
      <c r="T2455" s="27"/>
      <c r="U2455" s="27"/>
      <c r="V2455" s="27"/>
      <c r="W2455" s="27"/>
      <c r="X2455" s="27"/>
      <c r="Y2455" s="27"/>
      <c r="Z2455" s="27"/>
      <c r="AA2455" s="27"/>
      <c r="AB2455" s="27"/>
      <c r="AC2455" s="27"/>
      <c r="AD2455" s="27"/>
      <c r="AI2455">
        <f t="shared" si="954"/>
        <v>0</v>
      </c>
      <c r="AJ2455">
        <f t="shared" si="955"/>
        <v>0</v>
      </c>
      <c r="AK2455">
        <f t="shared" si="956"/>
        <v>0</v>
      </c>
      <c r="AL2455">
        <f t="shared" si="939"/>
        <v>0</v>
      </c>
      <c r="AM2455">
        <f t="shared" si="940"/>
        <v>0</v>
      </c>
      <c r="AN2455">
        <f t="shared" si="941"/>
        <v>0</v>
      </c>
      <c r="AO2455">
        <f t="shared" si="942"/>
        <v>0</v>
      </c>
      <c r="AP2455">
        <f t="shared" si="943"/>
        <v>0</v>
      </c>
      <c r="AQ2455">
        <f t="shared" si="944"/>
        <v>0</v>
      </c>
      <c r="AR2455">
        <f t="shared" si="945"/>
        <v>0</v>
      </c>
      <c r="AS2455">
        <f t="shared" si="946"/>
        <v>0</v>
      </c>
      <c r="AT2455">
        <f t="shared" si="947"/>
        <v>0</v>
      </c>
      <c r="AU2455">
        <f t="shared" si="948"/>
        <v>0</v>
      </c>
      <c r="AV2455">
        <f t="shared" si="949"/>
        <v>0</v>
      </c>
      <c r="AW2455">
        <f t="shared" si="950"/>
        <v>0</v>
      </c>
      <c r="AX2455">
        <f t="shared" si="951"/>
        <v>0</v>
      </c>
      <c r="AY2455">
        <f t="shared" si="952"/>
        <v>0</v>
      </c>
      <c r="AZ2455">
        <f t="shared" si="953"/>
        <v>0</v>
      </c>
    </row>
    <row r="2456" spans="1:52" ht="15" customHeight="1">
      <c r="A2456" s="245"/>
      <c r="B2456" s="9"/>
      <c r="C2456" s="270" t="s">
        <v>1074</v>
      </c>
      <c r="D2456" s="389" t="str">
        <f t="shared" si="957"/>
        <v/>
      </c>
      <c r="E2456" s="390"/>
      <c r="F2456" s="391"/>
      <c r="G2456" s="480" t="str">
        <f t="shared" si="958"/>
        <v/>
      </c>
      <c r="H2456" s="481"/>
      <c r="I2456" s="481"/>
      <c r="J2456" s="481"/>
      <c r="K2456" s="481"/>
      <c r="L2456" s="482"/>
      <c r="M2456" s="27"/>
      <c r="N2456" s="27"/>
      <c r="O2456" s="27"/>
      <c r="P2456" s="27"/>
      <c r="Q2456" s="27"/>
      <c r="R2456" s="27"/>
      <c r="S2456" s="27"/>
      <c r="T2456" s="27"/>
      <c r="U2456" s="27"/>
      <c r="V2456" s="27"/>
      <c r="W2456" s="27"/>
      <c r="X2456" s="27"/>
      <c r="Y2456" s="27"/>
      <c r="Z2456" s="27"/>
      <c r="AA2456" s="27"/>
      <c r="AB2456" s="27"/>
      <c r="AC2456" s="27"/>
      <c r="AD2456" s="27"/>
      <c r="AI2456">
        <f t="shared" si="954"/>
        <v>0</v>
      </c>
      <c r="AJ2456">
        <f t="shared" si="955"/>
        <v>0</v>
      </c>
      <c r="AK2456">
        <f t="shared" si="956"/>
        <v>0</v>
      </c>
      <c r="AL2456">
        <f t="shared" si="939"/>
        <v>0</v>
      </c>
      <c r="AM2456">
        <f t="shared" si="940"/>
        <v>0</v>
      </c>
      <c r="AN2456">
        <f t="shared" si="941"/>
        <v>0</v>
      </c>
      <c r="AO2456">
        <f t="shared" si="942"/>
        <v>0</v>
      </c>
      <c r="AP2456">
        <f t="shared" si="943"/>
        <v>0</v>
      </c>
      <c r="AQ2456">
        <f t="shared" si="944"/>
        <v>0</v>
      </c>
      <c r="AR2456">
        <f t="shared" si="945"/>
        <v>0</v>
      </c>
      <c r="AS2456">
        <f t="shared" si="946"/>
        <v>0</v>
      </c>
      <c r="AT2456">
        <f t="shared" si="947"/>
        <v>0</v>
      </c>
      <c r="AU2456">
        <f t="shared" si="948"/>
        <v>0</v>
      </c>
      <c r="AV2456">
        <f t="shared" si="949"/>
        <v>0</v>
      </c>
      <c r="AW2456">
        <f t="shared" si="950"/>
        <v>0</v>
      </c>
      <c r="AX2456">
        <f t="shared" si="951"/>
        <v>0</v>
      </c>
      <c r="AY2456">
        <f t="shared" si="952"/>
        <v>0</v>
      </c>
      <c r="AZ2456">
        <f t="shared" si="953"/>
        <v>0</v>
      </c>
    </row>
    <row r="2457" spans="1:52" ht="15" customHeight="1">
      <c r="A2457" s="245"/>
      <c r="B2457" s="9"/>
      <c r="C2457" s="270" t="s">
        <v>1075</v>
      </c>
      <c r="D2457" s="389" t="str">
        <f t="shared" si="957"/>
        <v/>
      </c>
      <c r="E2457" s="390"/>
      <c r="F2457" s="391"/>
      <c r="G2457" s="480" t="str">
        <f t="shared" si="958"/>
        <v/>
      </c>
      <c r="H2457" s="481"/>
      <c r="I2457" s="481"/>
      <c r="J2457" s="481"/>
      <c r="K2457" s="481"/>
      <c r="L2457" s="482"/>
      <c r="M2457" s="27"/>
      <c r="N2457" s="27"/>
      <c r="O2457" s="27"/>
      <c r="P2457" s="27"/>
      <c r="Q2457" s="27"/>
      <c r="R2457" s="27"/>
      <c r="S2457" s="27"/>
      <c r="T2457" s="27"/>
      <c r="U2457" s="27"/>
      <c r="V2457" s="27"/>
      <c r="W2457" s="27"/>
      <c r="X2457" s="27"/>
      <c r="Y2457" s="27"/>
      <c r="Z2457" s="27"/>
      <c r="AA2457" s="27"/>
      <c r="AB2457" s="27"/>
      <c r="AC2457" s="27"/>
      <c r="AD2457" s="27"/>
      <c r="AI2457">
        <f t="shared" si="954"/>
        <v>0</v>
      </c>
      <c r="AJ2457">
        <f t="shared" si="955"/>
        <v>0</v>
      </c>
      <c r="AK2457">
        <f t="shared" si="956"/>
        <v>0</v>
      </c>
      <c r="AL2457">
        <f t="shared" si="939"/>
        <v>0</v>
      </c>
      <c r="AM2457">
        <f t="shared" si="940"/>
        <v>0</v>
      </c>
      <c r="AN2457">
        <f t="shared" si="941"/>
        <v>0</v>
      </c>
      <c r="AO2457">
        <f t="shared" si="942"/>
        <v>0</v>
      </c>
      <c r="AP2457">
        <f t="shared" si="943"/>
        <v>0</v>
      </c>
      <c r="AQ2457">
        <f t="shared" si="944"/>
        <v>0</v>
      </c>
      <c r="AR2457">
        <f t="shared" si="945"/>
        <v>0</v>
      </c>
      <c r="AS2457">
        <f t="shared" si="946"/>
        <v>0</v>
      </c>
      <c r="AT2457">
        <f t="shared" si="947"/>
        <v>0</v>
      </c>
      <c r="AU2457">
        <f t="shared" si="948"/>
        <v>0</v>
      </c>
      <c r="AV2457">
        <f t="shared" si="949"/>
        <v>0</v>
      </c>
      <c r="AW2457">
        <f t="shared" si="950"/>
        <v>0</v>
      </c>
      <c r="AX2457">
        <f t="shared" si="951"/>
        <v>0</v>
      </c>
      <c r="AY2457">
        <f t="shared" si="952"/>
        <v>0</v>
      </c>
      <c r="AZ2457">
        <f t="shared" si="953"/>
        <v>0</v>
      </c>
    </row>
    <row r="2458" spans="1:52" ht="15" customHeight="1">
      <c r="A2458" s="245"/>
      <c r="B2458" s="9"/>
      <c r="C2458" s="270" t="s">
        <v>1076</v>
      </c>
      <c r="D2458" s="389" t="str">
        <f t="shared" si="957"/>
        <v/>
      </c>
      <c r="E2458" s="390"/>
      <c r="F2458" s="391"/>
      <c r="G2458" s="480" t="str">
        <f t="shared" si="958"/>
        <v/>
      </c>
      <c r="H2458" s="481"/>
      <c r="I2458" s="481"/>
      <c r="J2458" s="481"/>
      <c r="K2458" s="481"/>
      <c r="L2458" s="482"/>
      <c r="M2458" s="27"/>
      <c r="N2458" s="27"/>
      <c r="O2458" s="27"/>
      <c r="P2458" s="27"/>
      <c r="Q2458" s="27"/>
      <c r="R2458" s="27"/>
      <c r="S2458" s="27"/>
      <c r="T2458" s="27"/>
      <c r="U2458" s="27"/>
      <c r="V2458" s="27"/>
      <c r="W2458" s="27"/>
      <c r="X2458" s="27"/>
      <c r="Y2458" s="27"/>
      <c r="Z2458" s="27"/>
      <c r="AA2458" s="27"/>
      <c r="AB2458" s="27"/>
      <c r="AC2458" s="27"/>
      <c r="AD2458" s="27"/>
      <c r="AI2458">
        <f t="shared" si="954"/>
        <v>0</v>
      </c>
      <c r="AJ2458">
        <f t="shared" si="955"/>
        <v>0</v>
      </c>
      <c r="AK2458">
        <f t="shared" si="956"/>
        <v>0</v>
      </c>
      <c r="AL2458">
        <f t="shared" si="939"/>
        <v>0</v>
      </c>
      <c r="AM2458">
        <f t="shared" si="940"/>
        <v>0</v>
      </c>
      <c r="AN2458">
        <f t="shared" si="941"/>
        <v>0</v>
      </c>
      <c r="AO2458">
        <f t="shared" si="942"/>
        <v>0</v>
      </c>
      <c r="AP2458">
        <f t="shared" si="943"/>
        <v>0</v>
      </c>
      <c r="AQ2458">
        <f t="shared" si="944"/>
        <v>0</v>
      </c>
      <c r="AR2458">
        <f t="shared" si="945"/>
        <v>0</v>
      </c>
      <c r="AS2458">
        <f t="shared" si="946"/>
        <v>0</v>
      </c>
      <c r="AT2458">
        <f t="shared" si="947"/>
        <v>0</v>
      </c>
      <c r="AU2458">
        <f t="shared" si="948"/>
        <v>0</v>
      </c>
      <c r="AV2458">
        <f t="shared" si="949"/>
        <v>0</v>
      </c>
      <c r="AW2458">
        <f t="shared" si="950"/>
        <v>0</v>
      </c>
      <c r="AX2458">
        <f t="shared" si="951"/>
        <v>0</v>
      </c>
      <c r="AY2458">
        <f t="shared" si="952"/>
        <v>0</v>
      </c>
      <c r="AZ2458">
        <f t="shared" si="953"/>
        <v>0</v>
      </c>
    </row>
    <row r="2459" spans="1:52" ht="15" customHeight="1">
      <c r="A2459" s="245"/>
      <c r="B2459" s="9"/>
      <c r="C2459" s="270" t="s">
        <v>1077</v>
      </c>
      <c r="D2459" s="389" t="str">
        <f t="shared" si="957"/>
        <v/>
      </c>
      <c r="E2459" s="390"/>
      <c r="F2459" s="391"/>
      <c r="G2459" s="480" t="str">
        <f t="shared" si="958"/>
        <v/>
      </c>
      <c r="H2459" s="481"/>
      <c r="I2459" s="481"/>
      <c r="J2459" s="481"/>
      <c r="K2459" s="481"/>
      <c r="L2459" s="482"/>
      <c r="M2459" s="27"/>
      <c r="N2459" s="27"/>
      <c r="O2459" s="27"/>
      <c r="P2459" s="27"/>
      <c r="Q2459" s="27"/>
      <c r="R2459" s="27"/>
      <c r="S2459" s="27"/>
      <c r="T2459" s="27"/>
      <c r="U2459" s="27"/>
      <c r="V2459" s="27"/>
      <c r="W2459" s="27"/>
      <c r="X2459" s="27"/>
      <c r="Y2459" s="27"/>
      <c r="Z2459" s="27"/>
      <c r="AA2459" s="27"/>
      <c r="AB2459" s="27"/>
      <c r="AC2459" s="27"/>
      <c r="AD2459" s="27"/>
      <c r="AI2459">
        <f t="shared" si="954"/>
        <v>0</v>
      </c>
      <c r="AJ2459">
        <f t="shared" si="955"/>
        <v>0</v>
      </c>
      <c r="AK2459">
        <f t="shared" si="956"/>
        <v>0</v>
      </c>
      <c r="AL2459">
        <f t="shared" si="939"/>
        <v>0</v>
      </c>
      <c r="AM2459">
        <f t="shared" si="940"/>
        <v>0</v>
      </c>
      <c r="AN2459">
        <f t="shared" si="941"/>
        <v>0</v>
      </c>
      <c r="AO2459">
        <f t="shared" si="942"/>
        <v>0</v>
      </c>
      <c r="AP2459">
        <f t="shared" si="943"/>
        <v>0</v>
      </c>
      <c r="AQ2459">
        <f t="shared" si="944"/>
        <v>0</v>
      </c>
      <c r="AR2459">
        <f t="shared" si="945"/>
        <v>0</v>
      </c>
      <c r="AS2459">
        <f t="shared" si="946"/>
        <v>0</v>
      </c>
      <c r="AT2459">
        <f t="shared" si="947"/>
        <v>0</v>
      </c>
      <c r="AU2459">
        <f t="shared" si="948"/>
        <v>0</v>
      </c>
      <c r="AV2459">
        <f t="shared" si="949"/>
        <v>0</v>
      </c>
      <c r="AW2459">
        <f t="shared" si="950"/>
        <v>0</v>
      </c>
      <c r="AX2459">
        <f t="shared" si="951"/>
        <v>0</v>
      </c>
      <c r="AY2459">
        <f t="shared" si="952"/>
        <v>0</v>
      </c>
      <c r="AZ2459">
        <f t="shared" si="953"/>
        <v>0</v>
      </c>
    </row>
    <row r="2460" spans="1:52" ht="15" customHeight="1">
      <c r="A2460" s="245"/>
      <c r="B2460" s="9"/>
      <c r="C2460" s="270" t="s">
        <v>1078</v>
      </c>
      <c r="D2460" s="389" t="str">
        <f t="shared" si="957"/>
        <v/>
      </c>
      <c r="E2460" s="390"/>
      <c r="F2460" s="391"/>
      <c r="G2460" s="480" t="str">
        <f t="shared" si="958"/>
        <v/>
      </c>
      <c r="H2460" s="481"/>
      <c r="I2460" s="481"/>
      <c r="J2460" s="481"/>
      <c r="K2460" s="481"/>
      <c r="L2460" s="482"/>
      <c r="M2460" s="27"/>
      <c r="N2460" s="27"/>
      <c r="O2460" s="27"/>
      <c r="P2460" s="27"/>
      <c r="Q2460" s="27"/>
      <c r="R2460" s="27"/>
      <c r="S2460" s="27"/>
      <c r="T2460" s="27"/>
      <c r="U2460" s="27"/>
      <c r="V2460" s="27"/>
      <c r="W2460" s="27"/>
      <c r="X2460" s="27"/>
      <c r="Y2460" s="27"/>
      <c r="Z2460" s="27"/>
      <c r="AA2460" s="27"/>
      <c r="AB2460" s="27"/>
      <c r="AC2460" s="27"/>
      <c r="AD2460" s="27"/>
      <c r="AI2460">
        <f t="shared" si="954"/>
        <v>0</v>
      </c>
      <c r="AJ2460">
        <f t="shared" si="955"/>
        <v>0</v>
      </c>
      <c r="AK2460">
        <f t="shared" si="956"/>
        <v>0</v>
      </c>
      <c r="AL2460">
        <f t="shared" si="939"/>
        <v>0</v>
      </c>
      <c r="AM2460">
        <f t="shared" si="940"/>
        <v>0</v>
      </c>
      <c r="AN2460">
        <f t="shared" si="941"/>
        <v>0</v>
      </c>
      <c r="AO2460">
        <f t="shared" si="942"/>
        <v>0</v>
      </c>
      <c r="AP2460">
        <f t="shared" si="943"/>
        <v>0</v>
      </c>
      <c r="AQ2460">
        <f t="shared" si="944"/>
        <v>0</v>
      </c>
      <c r="AR2460">
        <f t="shared" si="945"/>
        <v>0</v>
      </c>
      <c r="AS2460">
        <f t="shared" si="946"/>
        <v>0</v>
      </c>
      <c r="AT2460">
        <f t="shared" si="947"/>
        <v>0</v>
      </c>
      <c r="AU2460">
        <f t="shared" si="948"/>
        <v>0</v>
      </c>
      <c r="AV2460">
        <f t="shared" si="949"/>
        <v>0</v>
      </c>
      <c r="AW2460">
        <f t="shared" si="950"/>
        <v>0</v>
      </c>
      <c r="AX2460">
        <f t="shared" si="951"/>
        <v>0</v>
      </c>
      <c r="AY2460">
        <f t="shared" si="952"/>
        <v>0</v>
      </c>
      <c r="AZ2460">
        <f t="shared" si="953"/>
        <v>0</v>
      </c>
    </row>
    <row r="2461" spans="1:52" ht="15" customHeight="1">
      <c r="A2461" s="245"/>
      <c r="B2461" s="9"/>
      <c r="C2461" s="270" t="s">
        <v>1079</v>
      </c>
      <c r="D2461" s="389" t="str">
        <f t="shared" si="957"/>
        <v/>
      </c>
      <c r="E2461" s="390"/>
      <c r="F2461" s="391"/>
      <c r="G2461" s="480" t="str">
        <f t="shared" si="958"/>
        <v/>
      </c>
      <c r="H2461" s="481"/>
      <c r="I2461" s="481"/>
      <c r="J2461" s="481"/>
      <c r="K2461" s="481"/>
      <c r="L2461" s="482"/>
      <c r="M2461" s="27"/>
      <c r="N2461" s="27"/>
      <c r="O2461" s="27"/>
      <c r="P2461" s="27"/>
      <c r="Q2461" s="27"/>
      <c r="R2461" s="27"/>
      <c r="S2461" s="27"/>
      <c r="T2461" s="27"/>
      <c r="U2461" s="27"/>
      <c r="V2461" s="27"/>
      <c r="W2461" s="27"/>
      <c r="X2461" s="27"/>
      <c r="Y2461" s="27"/>
      <c r="Z2461" s="27"/>
      <c r="AA2461" s="27"/>
      <c r="AB2461" s="27"/>
      <c r="AC2461" s="27"/>
      <c r="AD2461" s="27"/>
      <c r="AI2461">
        <f t="shared" si="954"/>
        <v>0</v>
      </c>
      <c r="AJ2461">
        <f t="shared" si="955"/>
        <v>0</v>
      </c>
      <c r="AK2461">
        <f t="shared" si="956"/>
        <v>0</v>
      </c>
      <c r="AL2461">
        <f t="shared" si="939"/>
        <v>0</v>
      </c>
      <c r="AM2461">
        <f t="shared" si="940"/>
        <v>0</v>
      </c>
      <c r="AN2461">
        <f t="shared" si="941"/>
        <v>0</v>
      </c>
      <c r="AO2461">
        <f t="shared" si="942"/>
        <v>0</v>
      </c>
      <c r="AP2461">
        <f t="shared" si="943"/>
        <v>0</v>
      </c>
      <c r="AQ2461">
        <f t="shared" si="944"/>
        <v>0</v>
      </c>
      <c r="AR2461">
        <f t="shared" si="945"/>
        <v>0</v>
      </c>
      <c r="AS2461">
        <f t="shared" si="946"/>
        <v>0</v>
      </c>
      <c r="AT2461">
        <f t="shared" si="947"/>
        <v>0</v>
      </c>
      <c r="AU2461">
        <f t="shared" si="948"/>
        <v>0</v>
      </c>
      <c r="AV2461">
        <f t="shared" si="949"/>
        <v>0</v>
      </c>
      <c r="AW2461">
        <f t="shared" si="950"/>
        <v>0</v>
      </c>
      <c r="AX2461">
        <f t="shared" si="951"/>
        <v>0</v>
      </c>
      <c r="AY2461">
        <f t="shared" si="952"/>
        <v>0</v>
      </c>
      <c r="AZ2461">
        <f t="shared" si="953"/>
        <v>0</v>
      </c>
    </row>
    <row r="2462" spans="1:52" ht="15" customHeight="1">
      <c r="A2462" s="245"/>
      <c r="B2462" s="9"/>
      <c r="C2462" s="270" t="s">
        <v>1080</v>
      </c>
      <c r="D2462" s="389" t="str">
        <f t="shared" si="957"/>
        <v/>
      </c>
      <c r="E2462" s="390"/>
      <c r="F2462" s="391"/>
      <c r="G2462" s="480" t="str">
        <f t="shared" si="958"/>
        <v/>
      </c>
      <c r="H2462" s="481"/>
      <c r="I2462" s="481"/>
      <c r="J2462" s="481"/>
      <c r="K2462" s="481"/>
      <c r="L2462" s="482"/>
      <c r="M2462" s="27"/>
      <c r="N2462" s="27"/>
      <c r="O2462" s="27"/>
      <c r="P2462" s="27"/>
      <c r="Q2462" s="27"/>
      <c r="R2462" s="27"/>
      <c r="S2462" s="27"/>
      <c r="T2462" s="27"/>
      <c r="U2462" s="27"/>
      <c r="V2462" s="27"/>
      <c r="W2462" s="27"/>
      <c r="X2462" s="27"/>
      <c r="Y2462" s="27"/>
      <c r="Z2462" s="27"/>
      <c r="AA2462" s="27"/>
      <c r="AB2462" s="27"/>
      <c r="AC2462" s="27"/>
      <c r="AD2462" s="27"/>
      <c r="AI2462">
        <f t="shared" si="954"/>
        <v>0</v>
      </c>
      <c r="AJ2462">
        <f t="shared" si="955"/>
        <v>0</v>
      </c>
      <c r="AK2462">
        <f t="shared" si="956"/>
        <v>0</v>
      </c>
      <c r="AL2462">
        <f t="shared" si="939"/>
        <v>0</v>
      </c>
      <c r="AM2462">
        <f t="shared" si="940"/>
        <v>0</v>
      </c>
      <c r="AN2462">
        <f t="shared" si="941"/>
        <v>0</v>
      </c>
      <c r="AO2462">
        <f t="shared" si="942"/>
        <v>0</v>
      </c>
      <c r="AP2462">
        <f t="shared" si="943"/>
        <v>0</v>
      </c>
      <c r="AQ2462">
        <f t="shared" si="944"/>
        <v>0</v>
      </c>
      <c r="AR2462">
        <f t="shared" si="945"/>
        <v>0</v>
      </c>
      <c r="AS2462">
        <f t="shared" si="946"/>
        <v>0</v>
      </c>
      <c r="AT2462">
        <f t="shared" si="947"/>
        <v>0</v>
      </c>
      <c r="AU2462">
        <f t="shared" si="948"/>
        <v>0</v>
      </c>
      <c r="AV2462">
        <f t="shared" si="949"/>
        <v>0</v>
      </c>
      <c r="AW2462">
        <f t="shared" si="950"/>
        <v>0</v>
      </c>
      <c r="AX2462">
        <f t="shared" si="951"/>
        <v>0</v>
      </c>
      <c r="AY2462">
        <f t="shared" si="952"/>
        <v>0</v>
      </c>
      <c r="AZ2462">
        <f t="shared" si="953"/>
        <v>0</v>
      </c>
    </row>
    <row r="2463" spans="1:52" ht="15" customHeight="1">
      <c r="A2463" s="245"/>
      <c r="B2463" s="9"/>
      <c r="C2463" s="270" t="s">
        <v>1081</v>
      </c>
      <c r="D2463" s="389" t="str">
        <f t="shared" si="957"/>
        <v/>
      </c>
      <c r="E2463" s="390"/>
      <c r="F2463" s="391"/>
      <c r="G2463" s="480" t="str">
        <f t="shared" si="958"/>
        <v/>
      </c>
      <c r="H2463" s="481"/>
      <c r="I2463" s="481"/>
      <c r="J2463" s="481"/>
      <c r="K2463" s="481"/>
      <c r="L2463" s="482"/>
      <c r="M2463" s="27"/>
      <c r="N2463" s="27"/>
      <c r="O2463" s="27"/>
      <c r="P2463" s="27"/>
      <c r="Q2463" s="27"/>
      <c r="R2463" s="27"/>
      <c r="S2463" s="27"/>
      <c r="T2463" s="27"/>
      <c r="U2463" s="27"/>
      <c r="V2463" s="27"/>
      <c r="W2463" s="27"/>
      <c r="X2463" s="27"/>
      <c r="Y2463" s="27"/>
      <c r="Z2463" s="27"/>
      <c r="AA2463" s="27"/>
      <c r="AB2463" s="27"/>
      <c r="AC2463" s="27"/>
      <c r="AD2463" s="27"/>
      <c r="AI2463">
        <f t="shared" si="954"/>
        <v>0</v>
      </c>
      <c r="AJ2463">
        <f t="shared" si="955"/>
        <v>0</v>
      </c>
      <c r="AK2463">
        <f t="shared" si="956"/>
        <v>0</v>
      </c>
      <c r="AL2463">
        <f t="shared" si="939"/>
        <v>0</v>
      </c>
      <c r="AM2463">
        <f t="shared" si="940"/>
        <v>0</v>
      </c>
      <c r="AN2463">
        <f t="shared" si="941"/>
        <v>0</v>
      </c>
      <c r="AO2463">
        <f t="shared" si="942"/>
        <v>0</v>
      </c>
      <c r="AP2463">
        <f t="shared" si="943"/>
        <v>0</v>
      </c>
      <c r="AQ2463">
        <f t="shared" si="944"/>
        <v>0</v>
      </c>
      <c r="AR2463">
        <f t="shared" si="945"/>
        <v>0</v>
      </c>
      <c r="AS2463">
        <f t="shared" si="946"/>
        <v>0</v>
      </c>
      <c r="AT2463">
        <f t="shared" si="947"/>
        <v>0</v>
      </c>
      <c r="AU2463">
        <f t="shared" si="948"/>
        <v>0</v>
      </c>
      <c r="AV2463">
        <f t="shared" si="949"/>
        <v>0</v>
      </c>
      <c r="AW2463">
        <f t="shared" si="950"/>
        <v>0</v>
      </c>
      <c r="AX2463">
        <f t="shared" si="951"/>
        <v>0</v>
      </c>
      <c r="AY2463">
        <f t="shared" si="952"/>
        <v>0</v>
      </c>
      <c r="AZ2463">
        <f t="shared" si="953"/>
        <v>0</v>
      </c>
    </row>
    <row r="2464" spans="1:52" ht="15" customHeight="1">
      <c r="A2464" s="245"/>
      <c r="B2464" s="9"/>
      <c r="C2464" s="270" t="s">
        <v>1082</v>
      </c>
      <c r="D2464" s="389" t="str">
        <f t="shared" si="957"/>
        <v/>
      </c>
      <c r="E2464" s="390"/>
      <c r="F2464" s="391"/>
      <c r="G2464" s="480" t="str">
        <f t="shared" si="958"/>
        <v/>
      </c>
      <c r="H2464" s="481"/>
      <c r="I2464" s="481"/>
      <c r="J2464" s="481"/>
      <c r="K2464" s="481"/>
      <c r="L2464" s="482"/>
      <c r="M2464" s="27"/>
      <c r="N2464" s="27"/>
      <c r="O2464" s="27"/>
      <c r="P2464" s="27"/>
      <c r="Q2464" s="27"/>
      <c r="R2464" s="27"/>
      <c r="S2464" s="27"/>
      <c r="T2464" s="27"/>
      <c r="U2464" s="27"/>
      <c r="V2464" s="27"/>
      <c r="W2464" s="27"/>
      <c r="X2464" s="27"/>
      <c r="Y2464" s="27"/>
      <c r="Z2464" s="27"/>
      <c r="AA2464" s="27"/>
      <c r="AB2464" s="27"/>
      <c r="AC2464" s="27"/>
      <c r="AD2464" s="27"/>
      <c r="AI2464">
        <f t="shared" si="954"/>
        <v>0</v>
      </c>
      <c r="AJ2464">
        <f t="shared" si="955"/>
        <v>0</v>
      </c>
      <c r="AK2464">
        <f t="shared" si="956"/>
        <v>0</v>
      </c>
      <c r="AL2464">
        <f t="shared" si="939"/>
        <v>0</v>
      </c>
      <c r="AM2464">
        <f t="shared" si="940"/>
        <v>0</v>
      </c>
      <c r="AN2464">
        <f t="shared" si="941"/>
        <v>0</v>
      </c>
      <c r="AO2464">
        <f t="shared" si="942"/>
        <v>0</v>
      </c>
      <c r="AP2464">
        <f t="shared" si="943"/>
        <v>0</v>
      </c>
      <c r="AQ2464">
        <f t="shared" si="944"/>
        <v>0</v>
      </c>
      <c r="AR2464">
        <f t="shared" si="945"/>
        <v>0</v>
      </c>
      <c r="AS2464">
        <f t="shared" si="946"/>
        <v>0</v>
      </c>
      <c r="AT2464">
        <f t="shared" si="947"/>
        <v>0</v>
      </c>
      <c r="AU2464">
        <f t="shared" si="948"/>
        <v>0</v>
      </c>
      <c r="AV2464">
        <f t="shared" si="949"/>
        <v>0</v>
      </c>
      <c r="AW2464">
        <f t="shared" si="950"/>
        <v>0</v>
      </c>
      <c r="AX2464">
        <f t="shared" si="951"/>
        <v>0</v>
      </c>
      <c r="AY2464">
        <f t="shared" si="952"/>
        <v>0</v>
      </c>
      <c r="AZ2464">
        <f t="shared" si="953"/>
        <v>0</v>
      </c>
    </row>
    <row r="2465" spans="1:52" ht="15" customHeight="1">
      <c r="A2465" s="245"/>
      <c r="B2465" s="9"/>
      <c r="C2465" s="270" t="s">
        <v>1083</v>
      </c>
      <c r="D2465" s="389" t="str">
        <f t="shared" si="957"/>
        <v/>
      </c>
      <c r="E2465" s="390"/>
      <c r="F2465" s="391"/>
      <c r="G2465" s="480" t="str">
        <f t="shared" si="958"/>
        <v/>
      </c>
      <c r="H2465" s="481"/>
      <c r="I2465" s="481"/>
      <c r="J2465" s="481"/>
      <c r="K2465" s="481"/>
      <c r="L2465" s="482"/>
      <c r="M2465" s="27"/>
      <c r="N2465" s="27"/>
      <c r="O2465" s="27"/>
      <c r="P2465" s="27"/>
      <c r="Q2465" s="27"/>
      <c r="R2465" s="27"/>
      <c r="S2465" s="27"/>
      <c r="T2465" s="27"/>
      <c r="U2465" s="27"/>
      <c r="V2465" s="27"/>
      <c r="W2465" s="27"/>
      <c r="X2465" s="27"/>
      <c r="Y2465" s="27"/>
      <c r="Z2465" s="27"/>
      <c r="AA2465" s="27"/>
      <c r="AB2465" s="27"/>
      <c r="AC2465" s="27"/>
      <c r="AD2465" s="27"/>
      <c r="AI2465">
        <f t="shared" si="954"/>
        <v>0</v>
      </c>
      <c r="AJ2465">
        <f t="shared" si="955"/>
        <v>0</v>
      </c>
      <c r="AK2465">
        <f t="shared" si="956"/>
        <v>0</v>
      </c>
      <c r="AL2465">
        <f t="shared" si="939"/>
        <v>0</v>
      </c>
      <c r="AM2465">
        <f t="shared" si="940"/>
        <v>0</v>
      </c>
      <c r="AN2465">
        <f t="shared" si="941"/>
        <v>0</v>
      </c>
      <c r="AO2465">
        <f t="shared" si="942"/>
        <v>0</v>
      </c>
      <c r="AP2465">
        <f t="shared" si="943"/>
        <v>0</v>
      </c>
      <c r="AQ2465">
        <f t="shared" si="944"/>
        <v>0</v>
      </c>
      <c r="AR2465">
        <f t="shared" si="945"/>
        <v>0</v>
      </c>
      <c r="AS2465">
        <f t="shared" si="946"/>
        <v>0</v>
      </c>
      <c r="AT2465">
        <f t="shared" si="947"/>
        <v>0</v>
      </c>
      <c r="AU2465">
        <f t="shared" si="948"/>
        <v>0</v>
      </c>
      <c r="AV2465">
        <f t="shared" si="949"/>
        <v>0</v>
      </c>
      <c r="AW2465">
        <f t="shared" si="950"/>
        <v>0</v>
      </c>
      <c r="AX2465">
        <f t="shared" si="951"/>
        <v>0</v>
      </c>
      <c r="AY2465">
        <f t="shared" si="952"/>
        <v>0</v>
      </c>
      <c r="AZ2465">
        <f t="shared" si="953"/>
        <v>0</v>
      </c>
    </row>
    <row r="2466" spans="1:52" ht="15" customHeight="1">
      <c r="A2466" s="245"/>
      <c r="B2466" s="9"/>
      <c r="C2466" s="270" t="s">
        <v>1084</v>
      </c>
      <c r="D2466" s="389" t="str">
        <f t="shared" si="957"/>
        <v/>
      </c>
      <c r="E2466" s="390"/>
      <c r="F2466" s="391"/>
      <c r="G2466" s="480" t="str">
        <f t="shared" si="958"/>
        <v/>
      </c>
      <c r="H2466" s="481"/>
      <c r="I2466" s="481"/>
      <c r="J2466" s="481"/>
      <c r="K2466" s="481"/>
      <c r="L2466" s="482"/>
      <c r="M2466" s="27"/>
      <c r="N2466" s="27"/>
      <c r="O2466" s="27"/>
      <c r="P2466" s="27"/>
      <c r="Q2466" s="27"/>
      <c r="R2466" s="27"/>
      <c r="S2466" s="27"/>
      <c r="T2466" s="27"/>
      <c r="U2466" s="27"/>
      <c r="V2466" s="27"/>
      <c r="W2466" s="27"/>
      <c r="X2466" s="27"/>
      <c r="Y2466" s="27"/>
      <c r="Z2466" s="27"/>
      <c r="AA2466" s="27"/>
      <c r="AB2466" s="27"/>
      <c r="AC2466" s="27"/>
      <c r="AD2466" s="27"/>
      <c r="AI2466">
        <f t="shared" si="954"/>
        <v>0</v>
      </c>
      <c r="AJ2466">
        <f t="shared" si="955"/>
        <v>0</v>
      </c>
      <c r="AK2466">
        <f t="shared" si="956"/>
        <v>0</v>
      </c>
      <c r="AL2466">
        <f t="shared" ref="AL2466:AL2529" si="959">COUNTIF(Q2466:R2466,"NS")</f>
        <v>0</v>
      </c>
      <c r="AM2466">
        <f t="shared" ref="AM2466:AM2529" si="960">SUM(Q2466:R2466)</f>
        <v>0</v>
      </c>
      <c r="AN2466">
        <f t="shared" ref="AN2466:AN2529" si="961">IF(COUNTIF(P2466:R2466,"NA")=3,0,IF(COUNTA(P2466:R2466)=0,0,IF(OR(AND(P2466=0,AL2466&gt;0),AND(P2466="ns",AM2466&gt;0),AND(P2466="ns",AL2466=0,AM2466=0)),1,IF(OR(AND(P2466&gt;0,AL2466=2),AND(P2466="ns",AL2466=2),AND(P2466="ns",AM2466=0,AL2466&gt;0),P2466=AM2466),0,1))))</f>
        <v>0</v>
      </c>
      <c r="AO2466">
        <f t="shared" ref="AO2466:AO2529" si="962">COUNTIF(T2466:U2466,"NS")</f>
        <v>0</v>
      </c>
      <c r="AP2466">
        <f t="shared" ref="AP2466:AP2529" si="963">SUM(T2466:U2466)</f>
        <v>0</v>
      </c>
      <c r="AQ2466">
        <f t="shared" ref="AQ2466:AQ2529" si="964">IF(COUNTIF(S2466:U2466,"NA")=3,0,IF(COUNTA(S2466:U2466)=0,0,IF(OR(AND(S2466=0,AO2466&gt;0),AND(S2466="ns",AP2466&gt;0),AND(S2466="ns",AO2466=0,AP2466=0)),1,IF(OR(AND(S2466&gt;0,AO2466=2),AND(S2466="ns",AO2466=2),AND(S2466="ns",AP2466=0,AO2466&gt;0),S2466=AP2466),0,1))))</f>
        <v>0</v>
      </c>
      <c r="AR2466">
        <f t="shared" ref="AR2466:AR2529" si="965">COUNTIF(W2466:X2466,"NS")</f>
        <v>0</v>
      </c>
      <c r="AS2466">
        <f t="shared" ref="AS2466:AS2529" si="966">SUM(W2466:X2466)</f>
        <v>0</v>
      </c>
      <c r="AT2466">
        <f t="shared" ref="AT2466:AT2529" si="967">IF(COUNTIF(V2466:X2466,"NA")=3,0,IF(COUNTA(V2466:X2466)=0,0,IF(OR(AND(V2466=0,AR2466&gt;0),AND(V2466="ns",AS2466&gt;0),AND(V2466="ns",AR2466=0,AS2466=0)),1,IF(OR(AND(V2466&gt;0,AR2466=2),AND(V2466="ns",AR2466=2),AND(V2466="ns",AS2466=0,AR2466&gt;0),V2466=AS2466),0,1))))</f>
        <v>0</v>
      </c>
      <c r="AU2466">
        <f t="shared" ref="AU2466:AU2529" si="968">COUNTIF(Z2466:AA2466,"NS")</f>
        <v>0</v>
      </c>
      <c r="AV2466">
        <f t="shared" ref="AV2466:AV2529" si="969">SUM(Z2466:AA2466)</f>
        <v>0</v>
      </c>
      <c r="AW2466">
        <f t="shared" ref="AW2466:AW2529" si="970">IF(COUNTIF(Y2466:AA2466,"NA")=3,0,IF(COUNTA(Y2466:AA2466)=0,0,IF(OR(AND(Y2466=0,AU2466&gt;0),AND(Y2466="ns",AV2466&gt;0),AND(Y2466="ns",AU2466=0,AV2466=0)),1,IF(OR(AND(Y2466&gt;0,AU2466=2),AND(Y2466="ns",AU2466=2),AND(Y2466="ns",AV2466=0,AU2466&gt;0),Y2466=AV2466),0,1))))</f>
        <v>0</v>
      </c>
      <c r="AX2466">
        <f t="shared" ref="AX2466:AX2529" si="971">COUNTIF(AC2466:AD2466,"NS")</f>
        <v>0</v>
      </c>
      <c r="AY2466">
        <f t="shared" ref="AY2466:AY2529" si="972">SUM(AC2466:AD2466)</f>
        <v>0</v>
      </c>
      <c r="AZ2466">
        <f t="shared" ref="AZ2466:AZ2529" si="973">IF(COUNTIF(AB2466:AD2466,"NA")=3,0,IF(COUNTA(AB2466:AD2466)=0,0,IF(OR(AND(AB2466=0,AX2466&gt;0),AND(AB2466="ns",AY2466&gt;0),AND(AB2466="ns",AX2466=0,AY2466=0)),1,IF(OR(AND(AB2466&gt;0,AX2466=2),AND(AB2466="ns",AX2466=2),AND(AB2466="ns",AY2466=0,AX2466&gt;0),AB2466=AY2466),0,1))))</f>
        <v>0</v>
      </c>
    </row>
    <row r="2467" spans="1:52" ht="15" customHeight="1">
      <c r="A2467" s="245"/>
      <c r="B2467" s="9"/>
      <c r="C2467" s="270" t="s">
        <v>1085</v>
      </c>
      <c r="D2467" s="389" t="str">
        <f t="shared" si="957"/>
        <v/>
      </c>
      <c r="E2467" s="390"/>
      <c r="F2467" s="391"/>
      <c r="G2467" s="480" t="str">
        <f t="shared" si="958"/>
        <v/>
      </c>
      <c r="H2467" s="481"/>
      <c r="I2467" s="481"/>
      <c r="J2467" s="481"/>
      <c r="K2467" s="481"/>
      <c r="L2467" s="482"/>
      <c r="M2467" s="27"/>
      <c r="N2467" s="27"/>
      <c r="O2467" s="27"/>
      <c r="P2467" s="27"/>
      <c r="Q2467" s="27"/>
      <c r="R2467" s="27"/>
      <c r="S2467" s="27"/>
      <c r="T2467" s="27"/>
      <c r="U2467" s="27"/>
      <c r="V2467" s="27"/>
      <c r="W2467" s="27"/>
      <c r="X2467" s="27"/>
      <c r="Y2467" s="27"/>
      <c r="Z2467" s="27"/>
      <c r="AA2467" s="27"/>
      <c r="AB2467" s="27"/>
      <c r="AC2467" s="27"/>
      <c r="AD2467" s="27"/>
      <c r="AI2467">
        <f t="shared" ref="AI2467:AI2530" si="974">COUNTIF(N2467:O2467,"NS")</f>
        <v>0</v>
      </c>
      <c r="AJ2467">
        <f t="shared" ref="AJ2467:AJ2530" si="975">SUM(N2467:O2467)</f>
        <v>0</v>
      </c>
      <c r="AK2467">
        <f t="shared" ref="AK2467:AK2530" si="976">IF(COUNTIF(M2467:O2467,"NA")=3,0,IF(COUNTA(M2467:O2467)=0,0,IF(OR(AND(M2467=0,AI2467&gt;0),AND(M2467="ns",AJ2467&gt;0),AND(M2467="ns",AI2467=0,AJ2467=0)),1,IF(OR(AND(M2467&gt;0,AI2467=2),AND(M2467="ns",AI2467=2),AND(M2467="ns",AJ2467=0,AI2467&gt;0),M2467=AJ2467),0,1))))</f>
        <v>0</v>
      </c>
      <c r="AL2467">
        <f t="shared" si="959"/>
        <v>0</v>
      </c>
      <c r="AM2467">
        <f t="shared" si="960"/>
        <v>0</v>
      </c>
      <c r="AN2467">
        <f t="shared" si="961"/>
        <v>0</v>
      </c>
      <c r="AO2467">
        <f t="shared" si="962"/>
        <v>0</v>
      </c>
      <c r="AP2467">
        <f t="shared" si="963"/>
        <v>0</v>
      </c>
      <c r="AQ2467">
        <f t="shared" si="964"/>
        <v>0</v>
      </c>
      <c r="AR2467">
        <f t="shared" si="965"/>
        <v>0</v>
      </c>
      <c r="AS2467">
        <f t="shared" si="966"/>
        <v>0</v>
      </c>
      <c r="AT2467">
        <f t="shared" si="967"/>
        <v>0</v>
      </c>
      <c r="AU2467">
        <f t="shared" si="968"/>
        <v>0</v>
      </c>
      <c r="AV2467">
        <f t="shared" si="969"/>
        <v>0</v>
      </c>
      <c r="AW2467">
        <f t="shared" si="970"/>
        <v>0</v>
      </c>
      <c r="AX2467">
        <f t="shared" si="971"/>
        <v>0</v>
      </c>
      <c r="AY2467">
        <f t="shared" si="972"/>
        <v>0</v>
      </c>
      <c r="AZ2467">
        <f t="shared" si="973"/>
        <v>0</v>
      </c>
    </row>
    <row r="2468" spans="1:52" ht="15" customHeight="1">
      <c r="A2468" s="245"/>
      <c r="B2468" s="9"/>
      <c r="C2468" s="270" t="s">
        <v>1086</v>
      </c>
      <c r="D2468" s="389" t="str">
        <f t="shared" ref="D2468:D2531" si="977">IF(D1306="","",D1306)</f>
        <v/>
      </c>
      <c r="E2468" s="390"/>
      <c r="F2468" s="391"/>
      <c r="G2468" s="480" t="str">
        <f t="shared" ref="G2468:G2531" si="978">IF(G1306="","",G1306)</f>
        <v/>
      </c>
      <c r="H2468" s="481"/>
      <c r="I2468" s="481"/>
      <c r="J2468" s="481"/>
      <c r="K2468" s="481"/>
      <c r="L2468" s="482"/>
      <c r="M2468" s="27"/>
      <c r="N2468" s="27"/>
      <c r="O2468" s="27"/>
      <c r="P2468" s="27"/>
      <c r="Q2468" s="27"/>
      <c r="R2468" s="27"/>
      <c r="S2468" s="27"/>
      <c r="T2468" s="27"/>
      <c r="U2468" s="27"/>
      <c r="V2468" s="27"/>
      <c r="W2468" s="27"/>
      <c r="X2468" s="27"/>
      <c r="Y2468" s="27"/>
      <c r="Z2468" s="27"/>
      <c r="AA2468" s="27"/>
      <c r="AB2468" s="27"/>
      <c r="AC2468" s="27"/>
      <c r="AD2468" s="27"/>
      <c r="AI2468">
        <f t="shared" si="974"/>
        <v>0</v>
      </c>
      <c r="AJ2468">
        <f t="shared" si="975"/>
        <v>0</v>
      </c>
      <c r="AK2468">
        <f t="shared" si="976"/>
        <v>0</v>
      </c>
      <c r="AL2468">
        <f t="shared" si="959"/>
        <v>0</v>
      </c>
      <c r="AM2468">
        <f t="shared" si="960"/>
        <v>0</v>
      </c>
      <c r="AN2468">
        <f t="shared" si="961"/>
        <v>0</v>
      </c>
      <c r="AO2468">
        <f t="shared" si="962"/>
        <v>0</v>
      </c>
      <c r="AP2468">
        <f t="shared" si="963"/>
        <v>0</v>
      </c>
      <c r="AQ2468">
        <f t="shared" si="964"/>
        <v>0</v>
      </c>
      <c r="AR2468">
        <f t="shared" si="965"/>
        <v>0</v>
      </c>
      <c r="AS2468">
        <f t="shared" si="966"/>
        <v>0</v>
      </c>
      <c r="AT2468">
        <f t="shared" si="967"/>
        <v>0</v>
      </c>
      <c r="AU2468">
        <f t="shared" si="968"/>
        <v>0</v>
      </c>
      <c r="AV2468">
        <f t="shared" si="969"/>
        <v>0</v>
      </c>
      <c r="AW2468">
        <f t="shared" si="970"/>
        <v>0</v>
      </c>
      <c r="AX2468">
        <f t="shared" si="971"/>
        <v>0</v>
      </c>
      <c r="AY2468">
        <f t="shared" si="972"/>
        <v>0</v>
      </c>
      <c r="AZ2468">
        <f t="shared" si="973"/>
        <v>0</v>
      </c>
    </row>
    <row r="2469" spans="1:52" ht="15" customHeight="1">
      <c r="A2469" s="245"/>
      <c r="B2469" s="9"/>
      <c r="C2469" s="270" t="s">
        <v>1087</v>
      </c>
      <c r="D2469" s="389" t="str">
        <f t="shared" si="977"/>
        <v/>
      </c>
      <c r="E2469" s="390"/>
      <c r="F2469" s="391"/>
      <c r="G2469" s="480" t="str">
        <f t="shared" si="978"/>
        <v/>
      </c>
      <c r="H2469" s="481"/>
      <c r="I2469" s="481"/>
      <c r="J2469" s="481"/>
      <c r="K2469" s="481"/>
      <c r="L2469" s="482"/>
      <c r="M2469" s="27"/>
      <c r="N2469" s="27"/>
      <c r="O2469" s="27"/>
      <c r="P2469" s="27"/>
      <c r="Q2469" s="27"/>
      <c r="R2469" s="27"/>
      <c r="S2469" s="27"/>
      <c r="T2469" s="27"/>
      <c r="U2469" s="27"/>
      <c r="V2469" s="27"/>
      <c r="W2469" s="27"/>
      <c r="X2469" s="27"/>
      <c r="Y2469" s="27"/>
      <c r="Z2469" s="27"/>
      <c r="AA2469" s="27"/>
      <c r="AB2469" s="27"/>
      <c r="AC2469" s="27"/>
      <c r="AD2469" s="27"/>
      <c r="AI2469">
        <f t="shared" si="974"/>
        <v>0</v>
      </c>
      <c r="AJ2469">
        <f t="shared" si="975"/>
        <v>0</v>
      </c>
      <c r="AK2469">
        <f t="shared" si="976"/>
        <v>0</v>
      </c>
      <c r="AL2469">
        <f t="shared" si="959"/>
        <v>0</v>
      </c>
      <c r="AM2469">
        <f t="shared" si="960"/>
        <v>0</v>
      </c>
      <c r="AN2469">
        <f t="shared" si="961"/>
        <v>0</v>
      </c>
      <c r="AO2469">
        <f t="shared" si="962"/>
        <v>0</v>
      </c>
      <c r="AP2469">
        <f t="shared" si="963"/>
        <v>0</v>
      </c>
      <c r="AQ2469">
        <f t="shared" si="964"/>
        <v>0</v>
      </c>
      <c r="AR2469">
        <f t="shared" si="965"/>
        <v>0</v>
      </c>
      <c r="AS2469">
        <f t="shared" si="966"/>
        <v>0</v>
      </c>
      <c r="AT2469">
        <f t="shared" si="967"/>
        <v>0</v>
      </c>
      <c r="AU2469">
        <f t="shared" si="968"/>
        <v>0</v>
      </c>
      <c r="AV2469">
        <f t="shared" si="969"/>
        <v>0</v>
      </c>
      <c r="AW2469">
        <f t="shared" si="970"/>
        <v>0</v>
      </c>
      <c r="AX2469">
        <f t="shared" si="971"/>
        <v>0</v>
      </c>
      <c r="AY2469">
        <f t="shared" si="972"/>
        <v>0</v>
      </c>
      <c r="AZ2469">
        <f t="shared" si="973"/>
        <v>0</v>
      </c>
    </row>
    <row r="2470" spans="1:52" ht="15" customHeight="1">
      <c r="A2470" s="245"/>
      <c r="B2470" s="9"/>
      <c r="C2470" s="270" t="s">
        <v>1088</v>
      </c>
      <c r="D2470" s="389" t="str">
        <f t="shared" si="977"/>
        <v/>
      </c>
      <c r="E2470" s="390"/>
      <c r="F2470" s="391"/>
      <c r="G2470" s="480" t="str">
        <f t="shared" si="978"/>
        <v/>
      </c>
      <c r="H2470" s="481"/>
      <c r="I2470" s="481"/>
      <c r="J2470" s="481"/>
      <c r="K2470" s="481"/>
      <c r="L2470" s="482"/>
      <c r="M2470" s="27"/>
      <c r="N2470" s="27"/>
      <c r="O2470" s="27"/>
      <c r="P2470" s="27"/>
      <c r="Q2470" s="27"/>
      <c r="R2470" s="27"/>
      <c r="S2470" s="27"/>
      <c r="T2470" s="27"/>
      <c r="U2470" s="27"/>
      <c r="V2470" s="27"/>
      <c r="W2470" s="27"/>
      <c r="X2470" s="27"/>
      <c r="Y2470" s="27"/>
      <c r="Z2470" s="27"/>
      <c r="AA2470" s="27"/>
      <c r="AB2470" s="27"/>
      <c r="AC2470" s="27"/>
      <c r="AD2470" s="27"/>
      <c r="AI2470">
        <f t="shared" si="974"/>
        <v>0</v>
      </c>
      <c r="AJ2470">
        <f t="shared" si="975"/>
        <v>0</v>
      </c>
      <c r="AK2470">
        <f t="shared" si="976"/>
        <v>0</v>
      </c>
      <c r="AL2470">
        <f t="shared" si="959"/>
        <v>0</v>
      </c>
      <c r="AM2470">
        <f t="shared" si="960"/>
        <v>0</v>
      </c>
      <c r="AN2470">
        <f t="shared" si="961"/>
        <v>0</v>
      </c>
      <c r="AO2470">
        <f t="shared" si="962"/>
        <v>0</v>
      </c>
      <c r="AP2470">
        <f t="shared" si="963"/>
        <v>0</v>
      </c>
      <c r="AQ2470">
        <f t="shared" si="964"/>
        <v>0</v>
      </c>
      <c r="AR2470">
        <f t="shared" si="965"/>
        <v>0</v>
      </c>
      <c r="AS2470">
        <f t="shared" si="966"/>
        <v>0</v>
      </c>
      <c r="AT2470">
        <f t="shared" si="967"/>
        <v>0</v>
      </c>
      <c r="AU2470">
        <f t="shared" si="968"/>
        <v>0</v>
      </c>
      <c r="AV2470">
        <f t="shared" si="969"/>
        <v>0</v>
      </c>
      <c r="AW2470">
        <f t="shared" si="970"/>
        <v>0</v>
      </c>
      <c r="AX2470">
        <f t="shared" si="971"/>
        <v>0</v>
      </c>
      <c r="AY2470">
        <f t="shared" si="972"/>
        <v>0</v>
      </c>
      <c r="AZ2470">
        <f t="shared" si="973"/>
        <v>0</v>
      </c>
    </row>
    <row r="2471" spans="1:52" ht="15" customHeight="1">
      <c r="A2471" s="245"/>
      <c r="B2471" s="9"/>
      <c r="C2471" s="270" t="s">
        <v>1089</v>
      </c>
      <c r="D2471" s="389" t="str">
        <f t="shared" si="977"/>
        <v/>
      </c>
      <c r="E2471" s="390"/>
      <c r="F2471" s="391"/>
      <c r="G2471" s="480" t="str">
        <f t="shared" si="978"/>
        <v/>
      </c>
      <c r="H2471" s="481"/>
      <c r="I2471" s="481"/>
      <c r="J2471" s="481"/>
      <c r="K2471" s="481"/>
      <c r="L2471" s="482"/>
      <c r="M2471" s="27"/>
      <c r="N2471" s="27"/>
      <c r="O2471" s="27"/>
      <c r="P2471" s="27"/>
      <c r="Q2471" s="27"/>
      <c r="R2471" s="27"/>
      <c r="S2471" s="27"/>
      <c r="T2471" s="27"/>
      <c r="U2471" s="27"/>
      <c r="V2471" s="27"/>
      <c r="W2471" s="27"/>
      <c r="X2471" s="27"/>
      <c r="Y2471" s="27"/>
      <c r="Z2471" s="27"/>
      <c r="AA2471" s="27"/>
      <c r="AB2471" s="27"/>
      <c r="AC2471" s="27"/>
      <c r="AD2471" s="27"/>
      <c r="AI2471">
        <f t="shared" si="974"/>
        <v>0</v>
      </c>
      <c r="AJ2471">
        <f t="shared" si="975"/>
        <v>0</v>
      </c>
      <c r="AK2471">
        <f t="shared" si="976"/>
        <v>0</v>
      </c>
      <c r="AL2471">
        <f t="shared" si="959"/>
        <v>0</v>
      </c>
      <c r="AM2471">
        <f t="shared" si="960"/>
        <v>0</v>
      </c>
      <c r="AN2471">
        <f t="shared" si="961"/>
        <v>0</v>
      </c>
      <c r="AO2471">
        <f t="shared" si="962"/>
        <v>0</v>
      </c>
      <c r="AP2471">
        <f t="shared" si="963"/>
        <v>0</v>
      </c>
      <c r="AQ2471">
        <f t="shared" si="964"/>
        <v>0</v>
      </c>
      <c r="AR2471">
        <f t="shared" si="965"/>
        <v>0</v>
      </c>
      <c r="AS2471">
        <f t="shared" si="966"/>
        <v>0</v>
      </c>
      <c r="AT2471">
        <f t="shared" si="967"/>
        <v>0</v>
      </c>
      <c r="AU2471">
        <f t="shared" si="968"/>
        <v>0</v>
      </c>
      <c r="AV2471">
        <f t="shared" si="969"/>
        <v>0</v>
      </c>
      <c r="AW2471">
        <f t="shared" si="970"/>
        <v>0</v>
      </c>
      <c r="AX2471">
        <f t="shared" si="971"/>
        <v>0</v>
      </c>
      <c r="AY2471">
        <f t="shared" si="972"/>
        <v>0</v>
      </c>
      <c r="AZ2471">
        <f t="shared" si="973"/>
        <v>0</v>
      </c>
    </row>
    <row r="2472" spans="1:52" ht="15" customHeight="1">
      <c r="A2472" s="245"/>
      <c r="B2472" s="9"/>
      <c r="C2472" s="270" t="s">
        <v>1090</v>
      </c>
      <c r="D2472" s="389" t="str">
        <f t="shared" si="977"/>
        <v/>
      </c>
      <c r="E2472" s="390"/>
      <c r="F2472" s="391"/>
      <c r="G2472" s="480" t="str">
        <f t="shared" si="978"/>
        <v/>
      </c>
      <c r="H2472" s="481"/>
      <c r="I2472" s="481"/>
      <c r="J2472" s="481"/>
      <c r="K2472" s="481"/>
      <c r="L2472" s="482"/>
      <c r="M2472" s="27"/>
      <c r="N2472" s="27"/>
      <c r="O2472" s="27"/>
      <c r="P2472" s="27"/>
      <c r="Q2472" s="27"/>
      <c r="R2472" s="27"/>
      <c r="S2472" s="27"/>
      <c r="T2472" s="27"/>
      <c r="U2472" s="27"/>
      <c r="V2472" s="27"/>
      <c r="W2472" s="27"/>
      <c r="X2472" s="27"/>
      <c r="Y2472" s="27"/>
      <c r="Z2472" s="27"/>
      <c r="AA2472" s="27"/>
      <c r="AB2472" s="27"/>
      <c r="AC2472" s="27"/>
      <c r="AD2472" s="27"/>
      <c r="AI2472">
        <f t="shared" si="974"/>
        <v>0</v>
      </c>
      <c r="AJ2472">
        <f t="shared" si="975"/>
        <v>0</v>
      </c>
      <c r="AK2472">
        <f t="shared" si="976"/>
        <v>0</v>
      </c>
      <c r="AL2472">
        <f t="shared" si="959"/>
        <v>0</v>
      </c>
      <c r="AM2472">
        <f t="shared" si="960"/>
        <v>0</v>
      </c>
      <c r="AN2472">
        <f t="shared" si="961"/>
        <v>0</v>
      </c>
      <c r="AO2472">
        <f t="shared" si="962"/>
        <v>0</v>
      </c>
      <c r="AP2472">
        <f t="shared" si="963"/>
        <v>0</v>
      </c>
      <c r="AQ2472">
        <f t="shared" si="964"/>
        <v>0</v>
      </c>
      <c r="AR2472">
        <f t="shared" si="965"/>
        <v>0</v>
      </c>
      <c r="AS2472">
        <f t="shared" si="966"/>
        <v>0</v>
      </c>
      <c r="AT2472">
        <f t="shared" si="967"/>
        <v>0</v>
      </c>
      <c r="AU2472">
        <f t="shared" si="968"/>
        <v>0</v>
      </c>
      <c r="AV2472">
        <f t="shared" si="969"/>
        <v>0</v>
      </c>
      <c r="AW2472">
        <f t="shared" si="970"/>
        <v>0</v>
      </c>
      <c r="AX2472">
        <f t="shared" si="971"/>
        <v>0</v>
      </c>
      <c r="AY2472">
        <f t="shared" si="972"/>
        <v>0</v>
      </c>
      <c r="AZ2472">
        <f t="shared" si="973"/>
        <v>0</v>
      </c>
    </row>
    <row r="2473" spans="1:52" ht="15" customHeight="1">
      <c r="A2473" s="245"/>
      <c r="B2473" s="9"/>
      <c r="C2473" s="270" t="s">
        <v>1091</v>
      </c>
      <c r="D2473" s="389" t="str">
        <f t="shared" si="977"/>
        <v/>
      </c>
      <c r="E2473" s="390"/>
      <c r="F2473" s="391"/>
      <c r="G2473" s="480" t="str">
        <f t="shared" si="978"/>
        <v/>
      </c>
      <c r="H2473" s="481"/>
      <c r="I2473" s="481"/>
      <c r="J2473" s="481"/>
      <c r="K2473" s="481"/>
      <c r="L2473" s="482"/>
      <c r="M2473" s="27"/>
      <c r="N2473" s="27"/>
      <c r="O2473" s="27"/>
      <c r="P2473" s="27"/>
      <c r="Q2473" s="27"/>
      <c r="R2473" s="27"/>
      <c r="S2473" s="27"/>
      <c r="T2473" s="27"/>
      <c r="U2473" s="27"/>
      <c r="V2473" s="27"/>
      <c r="W2473" s="27"/>
      <c r="X2473" s="27"/>
      <c r="Y2473" s="27"/>
      <c r="Z2473" s="27"/>
      <c r="AA2473" s="27"/>
      <c r="AB2473" s="27"/>
      <c r="AC2473" s="27"/>
      <c r="AD2473" s="27"/>
      <c r="AI2473">
        <f t="shared" si="974"/>
        <v>0</v>
      </c>
      <c r="AJ2473">
        <f t="shared" si="975"/>
        <v>0</v>
      </c>
      <c r="AK2473">
        <f t="shared" si="976"/>
        <v>0</v>
      </c>
      <c r="AL2473">
        <f t="shared" si="959"/>
        <v>0</v>
      </c>
      <c r="AM2473">
        <f t="shared" si="960"/>
        <v>0</v>
      </c>
      <c r="AN2473">
        <f t="shared" si="961"/>
        <v>0</v>
      </c>
      <c r="AO2473">
        <f t="shared" si="962"/>
        <v>0</v>
      </c>
      <c r="AP2473">
        <f t="shared" si="963"/>
        <v>0</v>
      </c>
      <c r="AQ2473">
        <f t="shared" si="964"/>
        <v>0</v>
      </c>
      <c r="AR2473">
        <f t="shared" si="965"/>
        <v>0</v>
      </c>
      <c r="AS2473">
        <f t="shared" si="966"/>
        <v>0</v>
      </c>
      <c r="AT2473">
        <f t="shared" si="967"/>
        <v>0</v>
      </c>
      <c r="AU2473">
        <f t="shared" si="968"/>
        <v>0</v>
      </c>
      <c r="AV2473">
        <f t="shared" si="969"/>
        <v>0</v>
      </c>
      <c r="AW2473">
        <f t="shared" si="970"/>
        <v>0</v>
      </c>
      <c r="AX2473">
        <f t="shared" si="971"/>
        <v>0</v>
      </c>
      <c r="AY2473">
        <f t="shared" si="972"/>
        <v>0</v>
      </c>
      <c r="AZ2473">
        <f t="shared" si="973"/>
        <v>0</v>
      </c>
    </row>
    <row r="2474" spans="1:52" ht="15" customHeight="1">
      <c r="A2474" s="245"/>
      <c r="B2474" s="9"/>
      <c r="C2474" s="270" t="s">
        <v>1092</v>
      </c>
      <c r="D2474" s="389" t="str">
        <f t="shared" si="977"/>
        <v/>
      </c>
      <c r="E2474" s="390"/>
      <c r="F2474" s="391"/>
      <c r="G2474" s="480" t="str">
        <f t="shared" si="978"/>
        <v/>
      </c>
      <c r="H2474" s="481"/>
      <c r="I2474" s="481"/>
      <c r="J2474" s="481"/>
      <c r="K2474" s="481"/>
      <c r="L2474" s="482"/>
      <c r="M2474" s="27"/>
      <c r="N2474" s="27"/>
      <c r="O2474" s="27"/>
      <c r="P2474" s="27"/>
      <c r="Q2474" s="27"/>
      <c r="R2474" s="27"/>
      <c r="S2474" s="27"/>
      <c r="T2474" s="27"/>
      <c r="U2474" s="27"/>
      <c r="V2474" s="27"/>
      <c r="W2474" s="27"/>
      <c r="X2474" s="27"/>
      <c r="Y2474" s="27"/>
      <c r="Z2474" s="27"/>
      <c r="AA2474" s="27"/>
      <c r="AB2474" s="27"/>
      <c r="AC2474" s="27"/>
      <c r="AD2474" s="27"/>
      <c r="AI2474">
        <f t="shared" si="974"/>
        <v>0</v>
      </c>
      <c r="AJ2474">
        <f t="shared" si="975"/>
        <v>0</v>
      </c>
      <c r="AK2474">
        <f t="shared" si="976"/>
        <v>0</v>
      </c>
      <c r="AL2474">
        <f t="shared" si="959"/>
        <v>0</v>
      </c>
      <c r="AM2474">
        <f t="shared" si="960"/>
        <v>0</v>
      </c>
      <c r="AN2474">
        <f t="shared" si="961"/>
        <v>0</v>
      </c>
      <c r="AO2474">
        <f t="shared" si="962"/>
        <v>0</v>
      </c>
      <c r="AP2474">
        <f t="shared" si="963"/>
        <v>0</v>
      </c>
      <c r="AQ2474">
        <f t="shared" si="964"/>
        <v>0</v>
      </c>
      <c r="AR2474">
        <f t="shared" si="965"/>
        <v>0</v>
      </c>
      <c r="AS2474">
        <f t="shared" si="966"/>
        <v>0</v>
      </c>
      <c r="AT2474">
        <f t="shared" si="967"/>
        <v>0</v>
      </c>
      <c r="AU2474">
        <f t="shared" si="968"/>
        <v>0</v>
      </c>
      <c r="AV2474">
        <f t="shared" si="969"/>
        <v>0</v>
      </c>
      <c r="AW2474">
        <f t="shared" si="970"/>
        <v>0</v>
      </c>
      <c r="AX2474">
        <f t="shared" si="971"/>
        <v>0</v>
      </c>
      <c r="AY2474">
        <f t="shared" si="972"/>
        <v>0</v>
      </c>
      <c r="AZ2474">
        <f t="shared" si="973"/>
        <v>0</v>
      </c>
    </row>
    <row r="2475" spans="1:52" ht="15" customHeight="1">
      <c r="A2475" s="245"/>
      <c r="B2475" s="9"/>
      <c r="C2475" s="270" t="s">
        <v>1093</v>
      </c>
      <c r="D2475" s="389" t="str">
        <f t="shared" si="977"/>
        <v/>
      </c>
      <c r="E2475" s="390"/>
      <c r="F2475" s="391"/>
      <c r="G2475" s="480" t="str">
        <f t="shared" si="978"/>
        <v/>
      </c>
      <c r="H2475" s="481"/>
      <c r="I2475" s="481"/>
      <c r="J2475" s="481"/>
      <c r="K2475" s="481"/>
      <c r="L2475" s="482"/>
      <c r="M2475" s="27"/>
      <c r="N2475" s="27"/>
      <c r="O2475" s="27"/>
      <c r="P2475" s="27"/>
      <c r="Q2475" s="27"/>
      <c r="R2475" s="27"/>
      <c r="S2475" s="27"/>
      <c r="T2475" s="27"/>
      <c r="U2475" s="27"/>
      <c r="V2475" s="27"/>
      <c r="W2475" s="27"/>
      <c r="X2475" s="27"/>
      <c r="Y2475" s="27"/>
      <c r="Z2475" s="27"/>
      <c r="AA2475" s="27"/>
      <c r="AB2475" s="27"/>
      <c r="AC2475" s="27"/>
      <c r="AD2475" s="27"/>
      <c r="AI2475">
        <f t="shared" si="974"/>
        <v>0</v>
      </c>
      <c r="AJ2475">
        <f t="shared" si="975"/>
        <v>0</v>
      </c>
      <c r="AK2475">
        <f t="shared" si="976"/>
        <v>0</v>
      </c>
      <c r="AL2475">
        <f t="shared" si="959"/>
        <v>0</v>
      </c>
      <c r="AM2475">
        <f t="shared" si="960"/>
        <v>0</v>
      </c>
      <c r="AN2475">
        <f t="shared" si="961"/>
        <v>0</v>
      </c>
      <c r="AO2475">
        <f t="shared" si="962"/>
        <v>0</v>
      </c>
      <c r="AP2475">
        <f t="shared" si="963"/>
        <v>0</v>
      </c>
      <c r="AQ2475">
        <f t="shared" si="964"/>
        <v>0</v>
      </c>
      <c r="AR2475">
        <f t="shared" si="965"/>
        <v>0</v>
      </c>
      <c r="AS2475">
        <f t="shared" si="966"/>
        <v>0</v>
      </c>
      <c r="AT2475">
        <f t="shared" si="967"/>
        <v>0</v>
      </c>
      <c r="AU2475">
        <f t="shared" si="968"/>
        <v>0</v>
      </c>
      <c r="AV2475">
        <f t="shared" si="969"/>
        <v>0</v>
      </c>
      <c r="AW2475">
        <f t="shared" si="970"/>
        <v>0</v>
      </c>
      <c r="AX2475">
        <f t="shared" si="971"/>
        <v>0</v>
      </c>
      <c r="AY2475">
        <f t="shared" si="972"/>
        <v>0</v>
      </c>
      <c r="AZ2475">
        <f t="shared" si="973"/>
        <v>0</v>
      </c>
    </row>
    <row r="2476" spans="1:52" ht="15" customHeight="1">
      <c r="A2476" s="245"/>
      <c r="B2476" s="9"/>
      <c r="C2476" s="270" t="s">
        <v>1094</v>
      </c>
      <c r="D2476" s="389" t="str">
        <f t="shared" si="977"/>
        <v/>
      </c>
      <c r="E2476" s="390"/>
      <c r="F2476" s="391"/>
      <c r="G2476" s="480" t="str">
        <f t="shared" si="978"/>
        <v/>
      </c>
      <c r="H2476" s="481"/>
      <c r="I2476" s="481"/>
      <c r="J2476" s="481"/>
      <c r="K2476" s="481"/>
      <c r="L2476" s="482"/>
      <c r="M2476" s="27"/>
      <c r="N2476" s="27"/>
      <c r="O2476" s="27"/>
      <c r="P2476" s="27"/>
      <c r="Q2476" s="27"/>
      <c r="R2476" s="27"/>
      <c r="S2476" s="27"/>
      <c r="T2476" s="27"/>
      <c r="U2476" s="27"/>
      <c r="V2476" s="27"/>
      <c r="W2476" s="27"/>
      <c r="X2476" s="27"/>
      <c r="Y2476" s="27"/>
      <c r="Z2476" s="27"/>
      <c r="AA2476" s="27"/>
      <c r="AB2476" s="27"/>
      <c r="AC2476" s="27"/>
      <c r="AD2476" s="27"/>
      <c r="AI2476">
        <f t="shared" si="974"/>
        <v>0</v>
      </c>
      <c r="AJ2476">
        <f t="shared" si="975"/>
        <v>0</v>
      </c>
      <c r="AK2476">
        <f t="shared" si="976"/>
        <v>0</v>
      </c>
      <c r="AL2476">
        <f t="shared" si="959"/>
        <v>0</v>
      </c>
      <c r="AM2476">
        <f t="shared" si="960"/>
        <v>0</v>
      </c>
      <c r="AN2476">
        <f t="shared" si="961"/>
        <v>0</v>
      </c>
      <c r="AO2476">
        <f t="shared" si="962"/>
        <v>0</v>
      </c>
      <c r="AP2476">
        <f t="shared" si="963"/>
        <v>0</v>
      </c>
      <c r="AQ2476">
        <f t="shared" si="964"/>
        <v>0</v>
      </c>
      <c r="AR2476">
        <f t="shared" si="965"/>
        <v>0</v>
      </c>
      <c r="AS2476">
        <f t="shared" si="966"/>
        <v>0</v>
      </c>
      <c r="AT2476">
        <f t="shared" si="967"/>
        <v>0</v>
      </c>
      <c r="AU2476">
        <f t="shared" si="968"/>
        <v>0</v>
      </c>
      <c r="AV2476">
        <f t="shared" si="969"/>
        <v>0</v>
      </c>
      <c r="AW2476">
        <f t="shared" si="970"/>
        <v>0</v>
      </c>
      <c r="AX2476">
        <f t="shared" si="971"/>
        <v>0</v>
      </c>
      <c r="AY2476">
        <f t="shared" si="972"/>
        <v>0</v>
      </c>
      <c r="AZ2476">
        <f t="shared" si="973"/>
        <v>0</v>
      </c>
    </row>
    <row r="2477" spans="1:52" ht="15" customHeight="1">
      <c r="A2477" s="245"/>
      <c r="B2477" s="9"/>
      <c r="C2477" s="270" t="s">
        <v>1095</v>
      </c>
      <c r="D2477" s="389" t="str">
        <f t="shared" si="977"/>
        <v/>
      </c>
      <c r="E2477" s="390"/>
      <c r="F2477" s="391"/>
      <c r="G2477" s="480" t="str">
        <f t="shared" si="978"/>
        <v/>
      </c>
      <c r="H2477" s="481"/>
      <c r="I2477" s="481"/>
      <c r="J2477" s="481"/>
      <c r="K2477" s="481"/>
      <c r="L2477" s="482"/>
      <c r="M2477" s="27"/>
      <c r="N2477" s="27"/>
      <c r="O2477" s="27"/>
      <c r="P2477" s="27"/>
      <c r="Q2477" s="27"/>
      <c r="R2477" s="27"/>
      <c r="S2477" s="27"/>
      <c r="T2477" s="27"/>
      <c r="U2477" s="27"/>
      <c r="V2477" s="27"/>
      <c r="W2477" s="27"/>
      <c r="X2477" s="27"/>
      <c r="Y2477" s="27"/>
      <c r="Z2477" s="27"/>
      <c r="AA2477" s="27"/>
      <c r="AB2477" s="27"/>
      <c r="AC2477" s="27"/>
      <c r="AD2477" s="27"/>
      <c r="AI2477">
        <f t="shared" si="974"/>
        <v>0</v>
      </c>
      <c r="AJ2477">
        <f t="shared" si="975"/>
        <v>0</v>
      </c>
      <c r="AK2477">
        <f t="shared" si="976"/>
        <v>0</v>
      </c>
      <c r="AL2477">
        <f t="shared" si="959"/>
        <v>0</v>
      </c>
      <c r="AM2477">
        <f t="shared" si="960"/>
        <v>0</v>
      </c>
      <c r="AN2477">
        <f t="shared" si="961"/>
        <v>0</v>
      </c>
      <c r="AO2477">
        <f t="shared" si="962"/>
        <v>0</v>
      </c>
      <c r="AP2477">
        <f t="shared" si="963"/>
        <v>0</v>
      </c>
      <c r="AQ2477">
        <f t="shared" si="964"/>
        <v>0</v>
      </c>
      <c r="AR2477">
        <f t="shared" si="965"/>
        <v>0</v>
      </c>
      <c r="AS2477">
        <f t="shared" si="966"/>
        <v>0</v>
      </c>
      <c r="AT2477">
        <f t="shared" si="967"/>
        <v>0</v>
      </c>
      <c r="AU2477">
        <f t="shared" si="968"/>
        <v>0</v>
      </c>
      <c r="AV2477">
        <f t="shared" si="969"/>
        <v>0</v>
      </c>
      <c r="AW2477">
        <f t="shared" si="970"/>
        <v>0</v>
      </c>
      <c r="AX2477">
        <f t="shared" si="971"/>
        <v>0</v>
      </c>
      <c r="AY2477">
        <f t="shared" si="972"/>
        <v>0</v>
      </c>
      <c r="AZ2477">
        <f t="shared" si="973"/>
        <v>0</v>
      </c>
    </row>
    <row r="2478" spans="1:52" ht="15" customHeight="1">
      <c r="A2478" s="245"/>
      <c r="B2478" s="9"/>
      <c r="C2478" s="270" t="s">
        <v>1096</v>
      </c>
      <c r="D2478" s="389" t="str">
        <f t="shared" si="977"/>
        <v/>
      </c>
      <c r="E2478" s="390"/>
      <c r="F2478" s="391"/>
      <c r="G2478" s="480" t="str">
        <f t="shared" si="978"/>
        <v/>
      </c>
      <c r="H2478" s="481"/>
      <c r="I2478" s="481"/>
      <c r="J2478" s="481"/>
      <c r="K2478" s="481"/>
      <c r="L2478" s="482"/>
      <c r="M2478" s="27"/>
      <c r="N2478" s="27"/>
      <c r="O2478" s="27"/>
      <c r="P2478" s="27"/>
      <c r="Q2478" s="27"/>
      <c r="R2478" s="27"/>
      <c r="S2478" s="27"/>
      <c r="T2478" s="27"/>
      <c r="U2478" s="27"/>
      <c r="V2478" s="27"/>
      <c r="W2478" s="27"/>
      <c r="X2478" s="27"/>
      <c r="Y2478" s="27"/>
      <c r="Z2478" s="27"/>
      <c r="AA2478" s="27"/>
      <c r="AB2478" s="27"/>
      <c r="AC2478" s="27"/>
      <c r="AD2478" s="27"/>
      <c r="AI2478">
        <f t="shared" si="974"/>
        <v>0</v>
      </c>
      <c r="AJ2478">
        <f t="shared" si="975"/>
        <v>0</v>
      </c>
      <c r="AK2478">
        <f t="shared" si="976"/>
        <v>0</v>
      </c>
      <c r="AL2478">
        <f t="shared" si="959"/>
        <v>0</v>
      </c>
      <c r="AM2478">
        <f t="shared" si="960"/>
        <v>0</v>
      </c>
      <c r="AN2478">
        <f t="shared" si="961"/>
        <v>0</v>
      </c>
      <c r="AO2478">
        <f t="shared" si="962"/>
        <v>0</v>
      </c>
      <c r="AP2478">
        <f t="shared" si="963"/>
        <v>0</v>
      </c>
      <c r="AQ2478">
        <f t="shared" si="964"/>
        <v>0</v>
      </c>
      <c r="AR2478">
        <f t="shared" si="965"/>
        <v>0</v>
      </c>
      <c r="AS2478">
        <f t="shared" si="966"/>
        <v>0</v>
      </c>
      <c r="AT2478">
        <f t="shared" si="967"/>
        <v>0</v>
      </c>
      <c r="AU2478">
        <f t="shared" si="968"/>
        <v>0</v>
      </c>
      <c r="AV2478">
        <f t="shared" si="969"/>
        <v>0</v>
      </c>
      <c r="AW2478">
        <f t="shared" si="970"/>
        <v>0</v>
      </c>
      <c r="AX2478">
        <f t="shared" si="971"/>
        <v>0</v>
      </c>
      <c r="AY2478">
        <f t="shared" si="972"/>
        <v>0</v>
      </c>
      <c r="AZ2478">
        <f t="shared" si="973"/>
        <v>0</v>
      </c>
    </row>
    <row r="2479" spans="1:52" ht="15" customHeight="1">
      <c r="A2479" s="245"/>
      <c r="B2479" s="9"/>
      <c r="C2479" s="270" t="s">
        <v>1097</v>
      </c>
      <c r="D2479" s="389" t="str">
        <f t="shared" si="977"/>
        <v/>
      </c>
      <c r="E2479" s="390"/>
      <c r="F2479" s="391"/>
      <c r="G2479" s="480" t="str">
        <f t="shared" si="978"/>
        <v/>
      </c>
      <c r="H2479" s="481"/>
      <c r="I2479" s="481"/>
      <c r="J2479" s="481"/>
      <c r="K2479" s="481"/>
      <c r="L2479" s="482"/>
      <c r="M2479" s="27"/>
      <c r="N2479" s="27"/>
      <c r="O2479" s="27"/>
      <c r="P2479" s="27"/>
      <c r="Q2479" s="27"/>
      <c r="R2479" s="27"/>
      <c r="S2479" s="27"/>
      <c r="T2479" s="27"/>
      <c r="U2479" s="27"/>
      <c r="V2479" s="27"/>
      <c r="W2479" s="27"/>
      <c r="X2479" s="27"/>
      <c r="Y2479" s="27"/>
      <c r="Z2479" s="27"/>
      <c r="AA2479" s="27"/>
      <c r="AB2479" s="27"/>
      <c r="AC2479" s="27"/>
      <c r="AD2479" s="27"/>
      <c r="AI2479">
        <f t="shared" si="974"/>
        <v>0</v>
      </c>
      <c r="AJ2479">
        <f t="shared" si="975"/>
        <v>0</v>
      </c>
      <c r="AK2479">
        <f t="shared" si="976"/>
        <v>0</v>
      </c>
      <c r="AL2479">
        <f t="shared" si="959"/>
        <v>0</v>
      </c>
      <c r="AM2479">
        <f t="shared" si="960"/>
        <v>0</v>
      </c>
      <c r="AN2479">
        <f t="shared" si="961"/>
        <v>0</v>
      </c>
      <c r="AO2479">
        <f t="shared" si="962"/>
        <v>0</v>
      </c>
      <c r="AP2479">
        <f t="shared" si="963"/>
        <v>0</v>
      </c>
      <c r="AQ2479">
        <f t="shared" si="964"/>
        <v>0</v>
      </c>
      <c r="AR2479">
        <f t="shared" si="965"/>
        <v>0</v>
      </c>
      <c r="AS2479">
        <f t="shared" si="966"/>
        <v>0</v>
      </c>
      <c r="AT2479">
        <f t="shared" si="967"/>
        <v>0</v>
      </c>
      <c r="AU2479">
        <f t="shared" si="968"/>
        <v>0</v>
      </c>
      <c r="AV2479">
        <f t="shared" si="969"/>
        <v>0</v>
      </c>
      <c r="AW2479">
        <f t="shared" si="970"/>
        <v>0</v>
      </c>
      <c r="AX2479">
        <f t="shared" si="971"/>
        <v>0</v>
      </c>
      <c r="AY2479">
        <f t="shared" si="972"/>
        <v>0</v>
      </c>
      <c r="AZ2479">
        <f t="shared" si="973"/>
        <v>0</v>
      </c>
    </row>
    <row r="2480" spans="1:52" ht="15" customHeight="1">
      <c r="A2480" s="245"/>
      <c r="B2480" s="9"/>
      <c r="C2480" s="270" t="s">
        <v>1098</v>
      </c>
      <c r="D2480" s="389" t="str">
        <f t="shared" si="977"/>
        <v/>
      </c>
      <c r="E2480" s="390"/>
      <c r="F2480" s="391"/>
      <c r="G2480" s="480" t="str">
        <f t="shared" si="978"/>
        <v/>
      </c>
      <c r="H2480" s="481"/>
      <c r="I2480" s="481"/>
      <c r="J2480" s="481"/>
      <c r="K2480" s="481"/>
      <c r="L2480" s="482"/>
      <c r="M2480" s="27"/>
      <c r="N2480" s="27"/>
      <c r="O2480" s="27"/>
      <c r="P2480" s="27"/>
      <c r="Q2480" s="27"/>
      <c r="R2480" s="27"/>
      <c r="S2480" s="27"/>
      <c r="T2480" s="27"/>
      <c r="U2480" s="27"/>
      <c r="V2480" s="27"/>
      <c r="W2480" s="27"/>
      <c r="X2480" s="27"/>
      <c r="Y2480" s="27"/>
      <c r="Z2480" s="27"/>
      <c r="AA2480" s="27"/>
      <c r="AB2480" s="27"/>
      <c r="AC2480" s="27"/>
      <c r="AD2480" s="27"/>
      <c r="AI2480">
        <f t="shared" si="974"/>
        <v>0</v>
      </c>
      <c r="AJ2480">
        <f t="shared" si="975"/>
        <v>0</v>
      </c>
      <c r="AK2480">
        <f t="shared" si="976"/>
        <v>0</v>
      </c>
      <c r="AL2480">
        <f t="shared" si="959"/>
        <v>0</v>
      </c>
      <c r="AM2480">
        <f t="shared" si="960"/>
        <v>0</v>
      </c>
      <c r="AN2480">
        <f t="shared" si="961"/>
        <v>0</v>
      </c>
      <c r="AO2480">
        <f t="shared" si="962"/>
        <v>0</v>
      </c>
      <c r="AP2480">
        <f t="shared" si="963"/>
        <v>0</v>
      </c>
      <c r="AQ2480">
        <f t="shared" si="964"/>
        <v>0</v>
      </c>
      <c r="AR2480">
        <f t="shared" si="965"/>
        <v>0</v>
      </c>
      <c r="AS2480">
        <f t="shared" si="966"/>
        <v>0</v>
      </c>
      <c r="AT2480">
        <f t="shared" si="967"/>
        <v>0</v>
      </c>
      <c r="AU2480">
        <f t="shared" si="968"/>
        <v>0</v>
      </c>
      <c r="AV2480">
        <f t="shared" si="969"/>
        <v>0</v>
      </c>
      <c r="AW2480">
        <f t="shared" si="970"/>
        <v>0</v>
      </c>
      <c r="AX2480">
        <f t="shared" si="971"/>
        <v>0</v>
      </c>
      <c r="AY2480">
        <f t="shared" si="972"/>
        <v>0</v>
      </c>
      <c r="AZ2480">
        <f t="shared" si="973"/>
        <v>0</v>
      </c>
    </row>
    <row r="2481" spans="1:52" ht="15" customHeight="1">
      <c r="A2481" s="245"/>
      <c r="B2481" s="9"/>
      <c r="C2481" s="270" t="s">
        <v>1099</v>
      </c>
      <c r="D2481" s="389" t="str">
        <f t="shared" si="977"/>
        <v/>
      </c>
      <c r="E2481" s="390"/>
      <c r="F2481" s="391"/>
      <c r="G2481" s="480" t="str">
        <f t="shared" si="978"/>
        <v/>
      </c>
      <c r="H2481" s="481"/>
      <c r="I2481" s="481"/>
      <c r="J2481" s="481"/>
      <c r="K2481" s="481"/>
      <c r="L2481" s="482"/>
      <c r="M2481" s="27"/>
      <c r="N2481" s="27"/>
      <c r="O2481" s="27"/>
      <c r="P2481" s="27"/>
      <c r="Q2481" s="27"/>
      <c r="R2481" s="27"/>
      <c r="S2481" s="27"/>
      <c r="T2481" s="27"/>
      <c r="U2481" s="27"/>
      <c r="V2481" s="27"/>
      <c r="W2481" s="27"/>
      <c r="X2481" s="27"/>
      <c r="Y2481" s="27"/>
      <c r="Z2481" s="27"/>
      <c r="AA2481" s="27"/>
      <c r="AB2481" s="27"/>
      <c r="AC2481" s="27"/>
      <c r="AD2481" s="27"/>
      <c r="AI2481">
        <f t="shared" si="974"/>
        <v>0</v>
      </c>
      <c r="AJ2481">
        <f t="shared" si="975"/>
        <v>0</v>
      </c>
      <c r="AK2481">
        <f t="shared" si="976"/>
        <v>0</v>
      </c>
      <c r="AL2481">
        <f t="shared" si="959"/>
        <v>0</v>
      </c>
      <c r="AM2481">
        <f t="shared" si="960"/>
        <v>0</v>
      </c>
      <c r="AN2481">
        <f t="shared" si="961"/>
        <v>0</v>
      </c>
      <c r="AO2481">
        <f t="shared" si="962"/>
        <v>0</v>
      </c>
      <c r="AP2481">
        <f t="shared" si="963"/>
        <v>0</v>
      </c>
      <c r="AQ2481">
        <f t="shared" si="964"/>
        <v>0</v>
      </c>
      <c r="AR2481">
        <f t="shared" si="965"/>
        <v>0</v>
      </c>
      <c r="AS2481">
        <f t="shared" si="966"/>
        <v>0</v>
      </c>
      <c r="AT2481">
        <f t="shared" si="967"/>
        <v>0</v>
      </c>
      <c r="AU2481">
        <f t="shared" si="968"/>
        <v>0</v>
      </c>
      <c r="AV2481">
        <f t="shared" si="969"/>
        <v>0</v>
      </c>
      <c r="AW2481">
        <f t="shared" si="970"/>
        <v>0</v>
      </c>
      <c r="AX2481">
        <f t="shared" si="971"/>
        <v>0</v>
      </c>
      <c r="AY2481">
        <f t="shared" si="972"/>
        <v>0</v>
      </c>
      <c r="AZ2481">
        <f t="shared" si="973"/>
        <v>0</v>
      </c>
    </row>
    <row r="2482" spans="1:52" ht="15" customHeight="1">
      <c r="A2482" s="245"/>
      <c r="B2482" s="9"/>
      <c r="C2482" s="270" t="s">
        <v>1100</v>
      </c>
      <c r="D2482" s="389" t="str">
        <f t="shared" si="977"/>
        <v/>
      </c>
      <c r="E2482" s="390"/>
      <c r="F2482" s="391"/>
      <c r="G2482" s="480" t="str">
        <f t="shared" si="978"/>
        <v/>
      </c>
      <c r="H2482" s="481"/>
      <c r="I2482" s="481"/>
      <c r="J2482" s="481"/>
      <c r="K2482" s="481"/>
      <c r="L2482" s="482"/>
      <c r="M2482" s="27"/>
      <c r="N2482" s="27"/>
      <c r="O2482" s="27"/>
      <c r="P2482" s="27"/>
      <c r="Q2482" s="27"/>
      <c r="R2482" s="27"/>
      <c r="S2482" s="27"/>
      <c r="T2482" s="27"/>
      <c r="U2482" s="27"/>
      <c r="V2482" s="27"/>
      <c r="W2482" s="27"/>
      <c r="X2482" s="27"/>
      <c r="Y2482" s="27"/>
      <c r="Z2482" s="27"/>
      <c r="AA2482" s="27"/>
      <c r="AB2482" s="27"/>
      <c r="AC2482" s="27"/>
      <c r="AD2482" s="27"/>
      <c r="AI2482">
        <f t="shared" si="974"/>
        <v>0</v>
      </c>
      <c r="AJ2482">
        <f t="shared" si="975"/>
        <v>0</v>
      </c>
      <c r="AK2482">
        <f t="shared" si="976"/>
        <v>0</v>
      </c>
      <c r="AL2482">
        <f t="shared" si="959"/>
        <v>0</v>
      </c>
      <c r="AM2482">
        <f t="shared" si="960"/>
        <v>0</v>
      </c>
      <c r="AN2482">
        <f t="shared" si="961"/>
        <v>0</v>
      </c>
      <c r="AO2482">
        <f t="shared" si="962"/>
        <v>0</v>
      </c>
      <c r="AP2482">
        <f t="shared" si="963"/>
        <v>0</v>
      </c>
      <c r="AQ2482">
        <f t="shared" si="964"/>
        <v>0</v>
      </c>
      <c r="AR2482">
        <f t="shared" si="965"/>
        <v>0</v>
      </c>
      <c r="AS2482">
        <f t="shared" si="966"/>
        <v>0</v>
      </c>
      <c r="AT2482">
        <f t="shared" si="967"/>
        <v>0</v>
      </c>
      <c r="AU2482">
        <f t="shared" si="968"/>
        <v>0</v>
      </c>
      <c r="AV2482">
        <f t="shared" si="969"/>
        <v>0</v>
      </c>
      <c r="AW2482">
        <f t="shared" si="970"/>
        <v>0</v>
      </c>
      <c r="AX2482">
        <f t="shared" si="971"/>
        <v>0</v>
      </c>
      <c r="AY2482">
        <f t="shared" si="972"/>
        <v>0</v>
      </c>
      <c r="AZ2482">
        <f t="shared" si="973"/>
        <v>0</v>
      </c>
    </row>
    <row r="2483" spans="1:52" ht="15" customHeight="1">
      <c r="A2483" s="245"/>
      <c r="B2483" s="9"/>
      <c r="C2483" s="270" t="s">
        <v>1101</v>
      </c>
      <c r="D2483" s="389" t="str">
        <f t="shared" si="977"/>
        <v/>
      </c>
      <c r="E2483" s="390"/>
      <c r="F2483" s="391"/>
      <c r="G2483" s="480" t="str">
        <f t="shared" si="978"/>
        <v/>
      </c>
      <c r="H2483" s="481"/>
      <c r="I2483" s="481"/>
      <c r="J2483" s="481"/>
      <c r="K2483" s="481"/>
      <c r="L2483" s="482"/>
      <c r="M2483" s="27"/>
      <c r="N2483" s="27"/>
      <c r="O2483" s="27"/>
      <c r="P2483" s="27"/>
      <c r="Q2483" s="27"/>
      <c r="R2483" s="27"/>
      <c r="S2483" s="27"/>
      <c r="T2483" s="27"/>
      <c r="U2483" s="27"/>
      <c r="V2483" s="27"/>
      <c r="W2483" s="27"/>
      <c r="X2483" s="27"/>
      <c r="Y2483" s="27"/>
      <c r="Z2483" s="27"/>
      <c r="AA2483" s="27"/>
      <c r="AB2483" s="27"/>
      <c r="AC2483" s="27"/>
      <c r="AD2483" s="27"/>
      <c r="AI2483">
        <f t="shared" si="974"/>
        <v>0</v>
      </c>
      <c r="AJ2483">
        <f t="shared" si="975"/>
        <v>0</v>
      </c>
      <c r="AK2483">
        <f t="shared" si="976"/>
        <v>0</v>
      </c>
      <c r="AL2483">
        <f t="shared" si="959"/>
        <v>0</v>
      </c>
      <c r="AM2483">
        <f t="shared" si="960"/>
        <v>0</v>
      </c>
      <c r="AN2483">
        <f t="shared" si="961"/>
        <v>0</v>
      </c>
      <c r="AO2483">
        <f t="shared" si="962"/>
        <v>0</v>
      </c>
      <c r="AP2483">
        <f t="shared" si="963"/>
        <v>0</v>
      </c>
      <c r="AQ2483">
        <f t="shared" si="964"/>
        <v>0</v>
      </c>
      <c r="AR2483">
        <f t="shared" si="965"/>
        <v>0</v>
      </c>
      <c r="AS2483">
        <f t="shared" si="966"/>
        <v>0</v>
      </c>
      <c r="AT2483">
        <f t="shared" si="967"/>
        <v>0</v>
      </c>
      <c r="AU2483">
        <f t="shared" si="968"/>
        <v>0</v>
      </c>
      <c r="AV2483">
        <f t="shared" si="969"/>
        <v>0</v>
      </c>
      <c r="AW2483">
        <f t="shared" si="970"/>
        <v>0</v>
      </c>
      <c r="AX2483">
        <f t="shared" si="971"/>
        <v>0</v>
      </c>
      <c r="AY2483">
        <f t="shared" si="972"/>
        <v>0</v>
      </c>
      <c r="AZ2483">
        <f t="shared" si="973"/>
        <v>0</v>
      </c>
    </row>
    <row r="2484" spans="1:52" ht="15" customHeight="1">
      <c r="A2484" s="245"/>
      <c r="B2484" s="9"/>
      <c r="C2484" s="270" t="s">
        <v>1102</v>
      </c>
      <c r="D2484" s="389" t="str">
        <f t="shared" si="977"/>
        <v/>
      </c>
      <c r="E2484" s="390"/>
      <c r="F2484" s="391"/>
      <c r="G2484" s="480" t="str">
        <f t="shared" si="978"/>
        <v/>
      </c>
      <c r="H2484" s="481"/>
      <c r="I2484" s="481"/>
      <c r="J2484" s="481"/>
      <c r="K2484" s="481"/>
      <c r="L2484" s="482"/>
      <c r="M2484" s="27"/>
      <c r="N2484" s="27"/>
      <c r="O2484" s="27"/>
      <c r="P2484" s="27"/>
      <c r="Q2484" s="27"/>
      <c r="R2484" s="27"/>
      <c r="S2484" s="27"/>
      <c r="T2484" s="27"/>
      <c r="U2484" s="27"/>
      <c r="V2484" s="27"/>
      <c r="W2484" s="27"/>
      <c r="X2484" s="27"/>
      <c r="Y2484" s="27"/>
      <c r="Z2484" s="27"/>
      <c r="AA2484" s="27"/>
      <c r="AB2484" s="27"/>
      <c r="AC2484" s="27"/>
      <c r="AD2484" s="27"/>
      <c r="AI2484">
        <f t="shared" si="974"/>
        <v>0</v>
      </c>
      <c r="AJ2484">
        <f t="shared" si="975"/>
        <v>0</v>
      </c>
      <c r="AK2484">
        <f t="shared" si="976"/>
        <v>0</v>
      </c>
      <c r="AL2484">
        <f t="shared" si="959"/>
        <v>0</v>
      </c>
      <c r="AM2484">
        <f t="shared" si="960"/>
        <v>0</v>
      </c>
      <c r="AN2484">
        <f t="shared" si="961"/>
        <v>0</v>
      </c>
      <c r="AO2484">
        <f t="shared" si="962"/>
        <v>0</v>
      </c>
      <c r="AP2484">
        <f t="shared" si="963"/>
        <v>0</v>
      </c>
      <c r="AQ2484">
        <f t="shared" si="964"/>
        <v>0</v>
      </c>
      <c r="AR2484">
        <f t="shared" si="965"/>
        <v>0</v>
      </c>
      <c r="AS2484">
        <f t="shared" si="966"/>
        <v>0</v>
      </c>
      <c r="AT2484">
        <f t="shared" si="967"/>
        <v>0</v>
      </c>
      <c r="AU2484">
        <f t="shared" si="968"/>
        <v>0</v>
      </c>
      <c r="AV2484">
        <f t="shared" si="969"/>
        <v>0</v>
      </c>
      <c r="AW2484">
        <f t="shared" si="970"/>
        <v>0</v>
      </c>
      <c r="AX2484">
        <f t="shared" si="971"/>
        <v>0</v>
      </c>
      <c r="AY2484">
        <f t="shared" si="972"/>
        <v>0</v>
      </c>
      <c r="AZ2484">
        <f t="shared" si="973"/>
        <v>0</v>
      </c>
    </row>
    <row r="2485" spans="1:52" ht="15" customHeight="1">
      <c r="A2485" s="245"/>
      <c r="B2485" s="9"/>
      <c r="C2485" s="270" t="s">
        <v>1103</v>
      </c>
      <c r="D2485" s="389" t="str">
        <f t="shared" si="977"/>
        <v/>
      </c>
      <c r="E2485" s="390"/>
      <c r="F2485" s="391"/>
      <c r="G2485" s="480" t="str">
        <f t="shared" si="978"/>
        <v/>
      </c>
      <c r="H2485" s="481"/>
      <c r="I2485" s="481"/>
      <c r="J2485" s="481"/>
      <c r="K2485" s="481"/>
      <c r="L2485" s="482"/>
      <c r="M2485" s="27"/>
      <c r="N2485" s="27"/>
      <c r="O2485" s="27"/>
      <c r="P2485" s="27"/>
      <c r="Q2485" s="27"/>
      <c r="R2485" s="27"/>
      <c r="S2485" s="27"/>
      <c r="T2485" s="27"/>
      <c r="U2485" s="27"/>
      <c r="V2485" s="27"/>
      <c r="W2485" s="27"/>
      <c r="X2485" s="27"/>
      <c r="Y2485" s="27"/>
      <c r="Z2485" s="27"/>
      <c r="AA2485" s="27"/>
      <c r="AB2485" s="27"/>
      <c r="AC2485" s="27"/>
      <c r="AD2485" s="27"/>
      <c r="AI2485">
        <f t="shared" si="974"/>
        <v>0</v>
      </c>
      <c r="AJ2485">
        <f t="shared" si="975"/>
        <v>0</v>
      </c>
      <c r="AK2485">
        <f t="shared" si="976"/>
        <v>0</v>
      </c>
      <c r="AL2485">
        <f t="shared" si="959"/>
        <v>0</v>
      </c>
      <c r="AM2485">
        <f t="shared" si="960"/>
        <v>0</v>
      </c>
      <c r="AN2485">
        <f t="shared" si="961"/>
        <v>0</v>
      </c>
      <c r="AO2485">
        <f t="shared" si="962"/>
        <v>0</v>
      </c>
      <c r="AP2485">
        <f t="shared" si="963"/>
        <v>0</v>
      </c>
      <c r="AQ2485">
        <f t="shared" si="964"/>
        <v>0</v>
      </c>
      <c r="AR2485">
        <f t="shared" si="965"/>
        <v>0</v>
      </c>
      <c r="AS2485">
        <f t="shared" si="966"/>
        <v>0</v>
      </c>
      <c r="AT2485">
        <f t="shared" si="967"/>
        <v>0</v>
      </c>
      <c r="AU2485">
        <f t="shared" si="968"/>
        <v>0</v>
      </c>
      <c r="AV2485">
        <f t="shared" si="969"/>
        <v>0</v>
      </c>
      <c r="AW2485">
        <f t="shared" si="970"/>
        <v>0</v>
      </c>
      <c r="AX2485">
        <f t="shared" si="971"/>
        <v>0</v>
      </c>
      <c r="AY2485">
        <f t="shared" si="972"/>
        <v>0</v>
      </c>
      <c r="AZ2485">
        <f t="shared" si="973"/>
        <v>0</v>
      </c>
    </row>
    <row r="2486" spans="1:52" ht="15" customHeight="1">
      <c r="A2486" s="245"/>
      <c r="B2486" s="9"/>
      <c r="C2486" s="270" t="s">
        <v>1104</v>
      </c>
      <c r="D2486" s="389" t="str">
        <f t="shared" si="977"/>
        <v/>
      </c>
      <c r="E2486" s="390"/>
      <c r="F2486" s="391"/>
      <c r="G2486" s="480" t="str">
        <f t="shared" si="978"/>
        <v/>
      </c>
      <c r="H2486" s="481"/>
      <c r="I2486" s="481"/>
      <c r="J2486" s="481"/>
      <c r="K2486" s="481"/>
      <c r="L2486" s="482"/>
      <c r="M2486" s="27"/>
      <c r="N2486" s="27"/>
      <c r="O2486" s="27"/>
      <c r="P2486" s="27"/>
      <c r="Q2486" s="27"/>
      <c r="R2486" s="27"/>
      <c r="S2486" s="27"/>
      <c r="T2486" s="27"/>
      <c r="U2486" s="27"/>
      <c r="V2486" s="27"/>
      <c r="W2486" s="27"/>
      <c r="X2486" s="27"/>
      <c r="Y2486" s="27"/>
      <c r="Z2486" s="27"/>
      <c r="AA2486" s="27"/>
      <c r="AB2486" s="27"/>
      <c r="AC2486" s="27"/>
      <c r="AD2486" s="27"/>
      <c r="AI2486">
        <f t="shared" si="974"/>
        <v>0</v>
      </c>
      <c r="AJ2486">
        <f t="shared" si="975"/>
        <v>0</v>
      </c>
      <c r="AK2486">
        <f t="shared" si="976"/>
        <v>0</v>
      </c>
      <c r="AL2486">
        <f t="shared" si="959"/>
        <v>0</v>
      </c>
      <c r="AM2486">
        <f t="shared" si="960"/>
        <v>0</v>
      </c>
      <c r="AN2486">
        <f t="shared" si="961"/>
        <v>0</v>
      </c>
      <c r="AO2486">
        <f t="shared" si="962"/>
        <v>0</v>
      </c>
      <c r="AP2486">
        <f t="shared" si="963"/>
        <v>0</v>
      </c>
      <c r="AQ2486">
        <f t="shared" si="964"/>
        <v>0</v>
      </c>
      <c r="AR2486">
        <f t="shared" si="965"/>
        <v>0</v>
      </c>
      <c r="AS2486">
        <f t="shared" si="966"/>
        <v>0</v>
      </c>
      <c r="AT2486">
        <f t="shared" si="967"/>
        <v>0</v>
      </c>
      <c r="AU2486">
        <f t="shared" si="968"/>
        <v>0</v>
      </c>
      <c r="AV2486">
        <f t="shared" si="969"/>
        <v>0</v>
      </c>
      <c r="AW2486">
        <f t="shared" si="970"/>
        <v>0</v>
      </c>
      <c r="AX2486">
        <f t="shared" si="971"/>
        <v>0</v>
      </c>
      <c r="AY2486">
        <f t="shared" si="972"/>
        <v>0</v>
      </c>
      <c r="AZ2486">
        <f t="shared" si="973"/>
        <v>0</v>
      </c>
    </row>
    <row r="2487" spans="1:52" ht="15" customHeight="1">
      <c r="A2487" s="245"/>
      <c r="B2487" s="9"/>
      <c r="C2487" s="270" t="s">
        <v>1105</v>
      </c>
      <c r="D2487" s="389" t="str">
        <f t="shared" si="977"/>
        <v/>
      </c>
      <c r="E2487" s="390"/>
      <c r="F2487" s="391"/>
      <c r="G2487" s="480" t="str">
        <f t="shared" si="978"/>
        <v/>
      </c>
      <c r="H2487" s="481"/>
      <c r="I2487" s="481"/>
      <c r="J2487" s="481"/>
      <c r="K2487" s="481"/>
      <c r="L2487" s="482"/>
      <c r="M2487" s="27"/>
      <c r="N2487" s="27"/>
      <c r="O2487" s="27"/>
      <c r="P2487" s="27"/>
      <c r="Q2487" s="27"/>
      <c r="R2487" s="27"/>
      <c r="S2487" s="27"/>
      <c r="T2487" s="27"/>
      <c r="U2487" s="27"/>
      <c r="V2487" s="27"/>
      <c r="W2487" s="27"/>
      <c r="X2487" s="27"/>
      <c r="Y2487" s="27"/>
      <c r="Z2487" s="27"/>
      <c r="AA2487" s="27"/>
      <c r="AB2487" s="27"/>
      <c r="AC2487" s="27"/>
      <c r="AD2487" s="27"/>
      <c r="AI2487">
        <f t="shared" si="974"/>
        <v>0</v>
      </c>
      <c r="AJ2487">
        <f t="shared" si="975"/>
        <v>0</v>
      </c>
      <c r="AK2487">
        <f t="shared" si="976"/>
        <v>0</v>
      </c>
      <c r="AL2487">
        <f t="shared" si="959"/>
        <v>0</v>
      </c>
      <c r="AM2487">
        <f t="shared" si="960"/>
        <v>0</v>
      </c>
      <c r="AN2487">
        <f t="shared" si="961"/>
        <v>0</v>
      </c>
      <c r="AO2487">
        <f t="shared" si="962"/>
        <v>0</v>
      </c>
      <c r="AP2487">
        <f t="shared" si="963"/>
        <v>0</v>
      </c>
      <c r="AQ2487">
        <f t="shared" si="964"/>
        <v>0</v>
      </c>
      <c r="AR2487">
        <f t="shared" si="965"/>
        <v>0</v>
      </c>
      <c r="AS2487">
        <f t="shared" si="966"/>
        <v>0</v>
      </c>
      <c r="AT2487">
        <f t="shared" si="967"/>
        <v>0</v>
      </c>
      <c r="AU2487">
        <f t="shared" si="968"/>
        <v>0</v>
      </c>
      <c r="AV2487">
        <f t="shared" si="969"/>
        <v>0</v>
      </c>
      <c r="AW2487">
        <f t="shared" si="970"/>
        <v>0</v>
      </c>
      <c r="AX2487">
        <f t="shared" si="971"/>
        <v>0</v>
      </c>
      <c r="AY2487">
        <f t="shared" si="972"/>
        <v>0</v>
      </c>
      <c r="AZ2487">
        <f t="shared" si="973"/>
        <v>0</v>
      </c>
    </row>
    <row r="2488" spans="1:52" ht="15" customHeight="1">
      <c r="A2488" s="245"/>
      <c r="B2488" s="9"/>
      <c r="C2488" s="270" t="s">
        <v>1106</v>
      </c>
      <c r="D2488" s="389" t="str">
        <f t="shared" si="977"/>
        <v/>
      </c>
      <c r="E2488" s="390"/>
      <c r="F2488" s="391"/>
      <c r="G2488" s="480" t="str">
        <f t="shared" si="978"/>
        <v/>
      </c>
      <c r="H2488" s="481"/>
      <c r="I2488" s="481"/>
      <c r="J2488" s="481"/>
      <c r="K2488" s="481"/>
      <c r="L2488" s="482"/>
      <c r="M2488" s="27"/>
      <c r="N2488" s="27"/>
      <c r="O2488" s="27"/>
      <c r="P2488" s="27"/>
      <c r="Q2488" s="27"/>
      <c r="R2488" s="27"/>
      <c r="S2488" s="27"/>
      <c r="T2488" s="27"/>
      <c r="U2488" s="27"/>
      <c r="V2488" s="27"/>
      <c r="W2488" s="27"/>
      <c r="X2488" s="27"/>
      <c r="Y2488" s="27"/>
      <c r="Z2488" s="27"/>
      <c r="AA2488" s="27"/>
      <c r="AB2488" s="27"/>
      <c r="AC2488" s="27"/>
      <c r="AD2488" s="27"/>
      <c r="AI2488">
        <f t="shared" si="974"/>
        <v>0</v>
      </c>
      <c r="AJ2488">
        <f t="shared" si="975"/>
        <v>0</v>
      </c>
      <c r="AK2488">
        <f t="shared" si="976"/>
        <v>0</v>
      </c>
      <c r="AL2488">
        <f t="shared" si="959"/>
        <v>0</v>
      </c>
      <c r="AM2488">
        <f t="shared" si="960"/>
        <v>0</v>
      </c>
      <c r="AN2488">
        <f t="shared" si="961"/>
        <v>0</v>
      </c>
      <c r="AO2488">
        <f t="shared" si="962"/>
        <v>0</v>
      </c>
      <c r="AP2488">
        <f t="shared" si="963"/>
        <v>0</v>
      </c>
      <c r="AQ2488">
        <f t="shared" si="964"/>
        <v>0</v>
      </c>
      <c r="AR2488">
        <f t="shared" si="965"/>
        <v>0</v>
      </c>
      <c r="AS2488">
        <f t="shared" si="966"/>
        <v>0</v>
      </c>
      <c r="AT2488">
        <f t="shared" si="967"/>
        <v>0</v>
      </c>
      <c r="AU2488">
        <f t="shared" si="968"/>
        <v>0</v>
      </c>
      <c r="AV2488">
        <f t="shared" si="969"/>
        <v>0</v>
      </c>
      <c r="AW2488">
        <f t="shared" si="970"/>
        <v>0</v>
      </c>
      <c r="AX2488">
        <f t="shared" si="971"/>
        <v>0</v>
      </c>
      <c r="AY2488">
        <f t="shared" si="972"/>
        <v>0</v>
      </c>
      <c r="AZ2488">
        <f t="shared" si="973"/>
        <v>0</v>
      </c>
    </row>
    <row r="2489" spans="1:52" ht="15" customHeight="1">
      <c r="A2489" s="245"/>
      <c r="B2489" s="9"/>
      <c r="C2489" s="270" t="s">
        <v>1107</v>
      </c>
      <c r="D2489" s="389" t="str">
        <f t="shared" si="977"/>
        <v/>
      </c>
      <c r="E2489" s="390"/>
      <c r="F2489" s="391"/>
      <c r="G2489" s="480" t="str">
        <f t="shared" si="978"/>
        <v/>
      </c>
      <c r="H2489" s="481"/>
      <c r="I2489" s="481"/>
      <c r="J2489" s="481"/>
      <c r="K2489" s="481"/>
      <c r="L2489" s="482"/>
      <c r="M2489" s="27"/>
      <c r="N2489" s="27"/>
      <c r="O2489" s="27"/>
      <c r="P2489" s="27"/>
      <c r="Q2489" s="27"/>
      <c r="R2489" s="27"/>
      <c r="S2489" s="27"/>
      <c r="T2489" s="27"/>
      <c r="U2489" s="27"/>
      <c r="V2489" s="27"/>
      <c r="W2489" s="27"/>
      <c r="X2489" s="27"/>
      <c r="Y2489" s="27"/>
      <c r="Z2489" s="27"/>
      <c r="AA2489" s="27"/>
      <c r="AB2489" s="27"/>
      <c r="AC2489" s="27"/>
      <c r="AD2489" s="27"/>
      <c r="AI2489">
        <f t="shared" si="974"/>
        <v>0</v>
      </c>
      <c r="AJ2489">
        <f t="shared" si="975"/>
        <v>0</v>
      </c>
      <c r="AK2489">
        <f t="shared" si="976"/>
        <v>0</v>
      </c>
      <c r="AL2489">
        <f t="shared" si="959"/>
        <v>0</v>
      </c>
      <c r="AM2489">
        <f t="shared" si="960"/>
        <v>0</v>
      </c>
      <c r="AN2489">
        <f t="shared" si="961"/>
        <v>0</v>
      </c>
      <c r="AO2489">
        <f t="shared" si="962"/>
        <v>0</v>
      </c>
      <c r="AP2489">
        <f t="shared" si="963"/>
        <v>0</v>
      </c>
      <c r="AQ2489">
        <f t="shared" si="964"/>
        <v>0</v>
      </c>
      <c r="AR2489">
        <f t="shared" si="965"/>
        <v>0</v>
      </c>
      <c r="AS2489">
        <f t="shared" si="966"/>
        <v>0</v>
      </c>
      <c r="AT2489">
        <f t="shared" si="967"/>
        <v>0</v>
      </c>
      <c r="AU2489">
        <f t="shared" si="968"/>
        <v>0</v>
      </c>
      <c r="AV2489">
        <f t="shared" si="969"/>
        <v>0</v>
      </c>
      <c r="AW2489">
        <f t="shared" si="970"/>
        <v>0</v>
      </c>
      <c r="AX2489">
        <f t="shared" si="971"/>
        <v>0</v>
      </c>
      <c r="AY2489">
        <f t="shared" si="972"/>
        <v>0</v>
      </c>
      <c r="AZ2489">
        <f t="shared" si="973"/>
        <v>0</v>
      </c>
    </row>
    <row r="2490" spans="1:52" ht="15" customHeight="1">
      <c r="A2490" s="245"/>
      <c r="B2490" s="9"/>
      <c r="C2490" s="270" t="s">
        <v>1108</v>
      </c>
      <c r="D2490" s="389" t="str">
        <f t="shared" si="977"/>
        <v/>
      </c>
      <c r="E2490" s="390"/>
      <c r="F2490" s="391"/>
      <c r="G2490" s="480" t="str">
        <f t="shared" si="978"/>
        <v/>
      </c>
      <c r="H2490" s="481"/>
      <c r="I2490" s="481"/>
      <c r="J2490" s="481"/>
      <c r="K2490" s="481"/>
      <c r="L2490" s="482"/>
      <c r="M2490" s="27"/>
      <c r="N2490" s="27"/>
      <c r="O2490" s="27"/>
      <c r="P2490" s="27"/>
      <c r="Q2490" s="27"/>
      <c r="R2490" s="27"/>
      <c r="S2490" s="27"/>
      <c r="T2490" s="27"/>
      <c r="U2490" s="27"/>
      <c r="V2490" s="27"/>
      <c r="W2490" s="27"/>
      <c r="X2490" s="27"/>
      <c r="Y2490" s="27"/>
      <c r="Z2490" s="27"/>
      <c r="AA2490" s="27"/>
      <c r="AB2490" s="27"/>
      <c r="AC2490" s="27"/>
      <c r="AD2490" s="27"/>
      <c r="AI2490">
        <f t="shared" si="974"/>
        <v>0</v>
      </c>
      <c r="AJ2490">
        <f t="shared" si="975"/>
        <v>0</v>
      </c>
      <c r="AK2490">
        <f t="shared" si="976"/>
        <v>0</v>
      </c>
      <c r="AL2490">
        <f t="shared" si="959"/>
        <v>0</v>
      </c>
      <c r="AM2490">
        <f t="shared" si="960"/>
        <v>0</v>
      </c>
      <c r="AN2490">
        <f t="shared" si="961"/>
        <v>0</v>
      </c>
      <c r="AO2490">
        <f t="shared" si="962"/>
        <v>0</v>
      </c>
      <c r="AP2490">
        <f t="shared" si="963"/>
        <v>0</v>
      </c>
      <c r="AQ2490">
        <f t="shared" si="964"/>
        <v>0</v>
      </c>
      <c r="AR2490">
        <f t="shared" si="965"/>
        <v>0</v>
      </c>
      <c r="AS2490">
        <f t="shared" si="966"/>
        <v>0</v>
      </c>
      <c r="AT2490">
        <f t="shared" si="967"/>
        <v>0</v>
      </c>
      <c r="AU2490">
        <f t="shared" si="968"/>
        <v>0</v>
      </c>
      <c r="AV2490">
        <f t="shared" si="969"/>
        <v>0</v>
      </c>
      <c r="AW2490">
        <f t="shared" si="970"/>
        <v>0</v>
      </c>
      <c r="AX2490">
        <f t="shared" si="971"/>
        <v>0</v>
      </c>
      <c r="AY2490">
        <f t="shared" si="972"/>
        <v>0</v>
      </c>
      <c r="AZ2490">
        <f t="shared" si="973"/>
        <v>0</v>
      </c>
    </row>
    <row r="2491" spans="1:52" ht="15" customHeight="1">
      <c r="A2491" s="245"/>
      <c r="B2491" s="9"/>
      <c r="C2491" s="270" t="s">
        <v>1109</v>
      </c>
      <c r="D2491" s="389" t="str">
        <f t="shared" si="977"/>
        <v/>
      </c>
      <c r="E2491" s="390"/>
      <c r="F2491" s="391"/>
      <c r="G2491" s="480" t="str">
        <f t="shared" si="978"/>
        <v/>
      </c>
      <c r="H2491" s="481"/>
      <c r="I2491" s="481"/>
      <c r="J2491" s="481"/>
      <c r="K2491" s="481"/>
      <c r="L2491" s="482"/>
      <c r="M2491" s="27"/>
      <c r="N2491" s="27"/>
      <c r="O2491" s="27"/>
      <c r="P2491" s="27"/>
      <c r="Q2491" s="27"/>
      <c r="R2491" s="27"/>
      <c r="S2491" s="27"/>
      <c r="T2491" s="27"/>
      <c r="U2491" s="27"/>
      <c r="V2491" s="27"/>
      <c r="W2491" s="27"/>
      <c r="X2491" s="27"/>
      <c r="Y2491" s="27"/>
      <c r="Z2491" s="27"/>
      <c r="AA2491" s="27"/>
      <c r="AB2491" s="27"/>
      <c r="AC2491" s="27"/>
      <c r="AD2491" s="27"/>
      <c r="AI2491">
        <f t="shared" si="974"/>
        <v>0</v>
      </c>
      <c r="AJ2491">
        <f t="shared" si="975"/>
        <v>0</v>
      </c>
      <c r="AK2491">
        <f t="shared" si="976"/>
        <v>0</v>
      </c>
      <c r="AL2491">
        <f t="shared" si="959"/>
        <v>0</v>
      </c>
      <c r="AM2491">
        <f t="shared" si="960"/>
        <v>0</v>
      </c>
      <c r="AN2491">
        <f t="shared" si="961"/>
        <v>0</v>
      </c>
      <c r="AO2491">
        <f t="shared" si="962"/>
        <v>0</v>
      </c>
      <c r="AP2491">
        <f t="shared" si="963"/>
        <v>0</v>
      </c>
      <c r="AQ2491">
        <f t="shared" si="964"/>
        <v>0</v>
      </c>
      <c r="AR2491">
        <f t="shared" si="965"/>
        <v>0</v>
      </c>
      <c r="AS2491">
        <f t="shared" si="966"/>
        <v>0</v>
      </c>
      <c r="AT2491">
        <f t="shared" si="967"/>
        <v>0</v>
      </c>
      <c r="AU2491">
        <f t="shared" si="968"/>
        <v>0</v>
      </c>
      <c r="AV2491">
        <f t="shared" si="969"/>
        <v>0</v>
      </c>
      <c r="AW2491">
        <f t="shared" si="970"/>
        <v>0</v>
      </c>
      <c r="AX2491">
        <f t="shared" si="971"/>
        <v>0</v>
      </c>
      <c r="AY2491">
        <f t="shared" si="972"/>
        <v>0</v>
      </c>
      <c r="AZ2491">
        <f t="shared" si="973"/>
        <v>0</v>
      </c>
    </row>
    <row r="2492" spans="1:52" ht="15" customHeight="1">
      <c r="A2492" s="245"/>
      <c r="B2492" s="9"/>
      <c r="C2492" s="270" t="s">
        <v>1110</v>
      </c>
      <c r="D2492" s="389" t="str">
        <f t="shared" si="977"/>
        <v/>
      </c>
      <c r="E2492" s="390"/>
      <c r="F2492" s="391"/>
      <c r="G2492" s="480" t="str">
        <f t="shared" si="978"/>
        <v/>
      </c>
      <c r="H2492" s="481"/>
      <c r="I2492" s="481"/>
      <c r="J2492" s="481"/>
      <c r="K2492" s="481"/>
      <c r="L2492" s="482"/>
      <c r="M2492" s="27"/>
      <c r="N2492" s="27"/>
      <c r="O2492" s="27"/>
      <c r="P2492" s="27"/>
      <c r="Q2492" s="27"/>
      <c r="R2492" s="27"/>
      <c r="S2492" s="27"/>
      <c r="T2492" s="27"/>
      <c r="U2492" s="27"/>
      <c r="V2492" s="27"/>
      <c r="W2492" s="27"/>
      <c r="X2492" s="27"/>
      <c r="Y2492" s="27"/>
      <c r="Z2492" s="27"/>
      <c r="AA2492" s="27"/>
      <c r="AB2492" s="27"/>
      <c r="AC2492" s="27"/>
      <c r="AD2492" s="27"/>
      <c r="AI2492">
        <f t="shared" si="974"/>
        <v>0</v>
      </c>
      <c r="AJ2492">
        <f t="shared" si="975"/>
        <v>0</v>
      </c>
      <c r="AK2492">
        <f t="shared" si="976"/>
        <v>0</v>
      </c>
      <c r="AL2492">
        <f t="shared" si="959"/>
        <v>0</v>
      </c>
      <c r="AM2492">
        <f t="shared" si="960"/>
        <v>0</v>
      </c>
      <c r="AN2492">
        <f t="shared" si="961"/>
        <v>0</v>
      </c>
      <c r="AO2492">
        <f t="shared" si="962"/>
        <v>0</v>
      </c>
      <c r="AP2492">
        <f t="shared" si="963"/>
        <v>0</v>
      </c>
      <c r="AQ2492">
        <f t="shared" si="964"/>
        <v>0</v>
      </c>
      <c r="AR2492">
        <f t="shared" si="965"/>
        <v>0</v>
      </c>
      <c r="AS2492">
        <f t="shared" si="966"/>
        <v>0</v>
      </c>
      <c r="AT2492">
        <f t="shared" si="967"/>
        <v>0</v>
      </c>
      <c r="AU2492">
        <f t="shared" si="968"/>
        <v>0</v>
      </c>
      <c r="AV2492">
        <f t="shared" si="969"/>
        <v>0</v>
      </c>
      <c r="AW2492">
        <f t="shared" si="970"/>
        <v>0</v>
      </c>
      <c r="AX2492">
        <f t="shared" si="971"/>
        <v>0</v>
      </c>
      <c r="AY2492">
        <f t="shared" si="972"/>
        <v>0</v>
      </c>
      <c r="AZ2492">
        <f t="shared" si="973"/>
        <v>0</v>
      </c>
    </row>
    <row r="2493" spans="1:52" ht="15" customHeight="1">
      <c r="A2493" s="245"/>
      <c r="B2493" s="9"/>
      <c r="C2493" s="270" t="s">
        <v>1111</v>
      </c>
      <c r="D2493" s="389" t="str">
        <f t="shared" si="977"/>
        <v/>
      </c>
      <c r="E2493" s="390"/>
      <c r="F2493" s="391"/>
      <c r="G2493" s="480" t="str">
        <f t="shared" si="978"/>
        <v/>
      </c>
      <c r="H2493" s="481"/>
      <c r="I2493" s="481"/>
      <c r="J2493" s="481"/>
      <c r="K2493" s="481"/>
      <c r="L2493" s="482"/>
      <c r="M2493" s="27"/>
      <c r="N2493" s="27"/>
      <c r="O2493" s="27"/>
      <c r="P2493" s="27"/>
      <c r="Q2493" s="27"/>
      <c r="R2493" s="27"/>
      <c r="S2493" s="27"/>
      <c r="T2493" s="27"/>
      <c r="U2493" s="27"/>
      <c r="V2493" s="27"/>
      <c r="W2493" s="27"/>
      <c r="X2493" s="27"/>
      <c r="Y2493" s="27"/>
      <c r="Z2493" s="27"/>
      <c r="AA2493" s="27"/>
      <c r="AB2493" s="27"/>
      <c r="AC2493" s="27"/>
      <c r="AD2493" s="27"/>
      <c r="AI2493">
        <f t="shared" si="974"/>
        <v>0</v>
      </c>
      <c r="AJ2493">
        <f t="shared" si="975"/>
        <v>0</v>
      </c>
      <c r="AK2493">
        <f t="shared" si="976"/>
        <v>0</v>
      </c>
      <c r="AL2493">
        <f t="shared" si="959"/>
        <v>0</v>
      </c>
      <c r="AM2493">
        <f t="shared" si="960"/>
        <v>0</v>
      </c>
      <c r="AN2493">
        <f t="shared" si="961"/>
        <v>0</v>
      </c>
      <c r="AO2493">
        <f t="shared" si="962"/>
        <v>0</v>
      </c>
      <c r="AP2493">
        <f t="shared" si="963"/>
        <v>0</v>
      </c>
      <c r="AQ2493">
        <f t="shared" si="964"/>
        <v>0</v>
      </c>
      <c r="AR2493">
        <f t="shared" si="965"/>
        <v>0</v>
      </c>
      <c r="AS2493">
        <f t="shared" si="966"/>
        <v>0</v>
      </c>
      <c r="AT2493">
        <f t="shared" si="967"/>
        <v>0</v>
      </c>
      <c r="AU2493">
        <f t="shared" si="968"/>
        <v>0</v>
      </c>
      <c r="AV2493">
        <f t="shared" si="969"/>
        <v>0</v>
      </c>
      <c r="AW2493">
        <f t="shared" si="970"/>
        <v>0</v>
      </c>
      <c r="AX2493">
        <f t="shared" si="971"/>
        <v>0</v>
      </c>
      <c r="AY2493">
        <f t="shared" si="972"/>
        <v>0</v>
      </c>
      <c r="AZ2493">
        <f t="shared" si="973"/>
        <v>0</v>
      </c>
    </row>
    <row r="2494" spans="1:52" ht="15" customHeight="1">
      <c r="A2494" s="245"/>
      <c r="B2494" s="9"/>
      <c r="C2494" s="270" t="s">
        <v>1112</v>
      </c>
      <c r="D2494" s="389" t="str">
        <f t="shared" si="977"/>
        <v/>
      </c>
      <c r="E2494" s="390"/>
      <c r="F2494" s="391"/>
      <c r="G2494" s="480" t="str">
        <f t="shared" si="978"/>
        <v/>
      </c>
      <c r="H2494" s="481"/>
      <c r="I2494" s="481"/>
      <c r="J2494" s="481"/>
      <c r="K2494" s="481"/>
      <c r="L2494" s="482"/>
      <c r="M2494" s="27"/>
      <c r="N2494" s="27"/>
      <c r="O2494" s="27"/>
      <c r="P2494" s="27"/>
      <c r="Q2494" s="27"/>
      <c r="R2494" s="27"/>
      <c r="S2494" s="27"/>
      <c r="T2494" s="27"/>
      <c r="U2494" s="27"/>
      <c r="V2494" s="27"/>
      <c r="W2494" s="27"/>
      <c r="X2494" s="27"/>
      <c r="Y2494" s="27"/>
      <c r="Z2494" s="27"/>
      <c r="AA2494" s="27"/>
      <c r="AB2494" s="27"/>
      <c r="AC2494" s="27"/>
      <c r="AD2494" s="27"/>
      <c r="AI2494">
        <f t="shared" si="974"/>
        <v>0</v>
      </c>
      <c r="AJ2494">
        <f t="shared" si="975"/>
        <v>0</v>
      </c>
      <c r="AK2494">
        <f t="shared" si="976"/>
        <v>0</v>
      </c>
      <c r="AL2494">
        <f t="shared" si="959"/>
        <v>0</v>
      </c>
      <c r="AM2494">
        <f t="shared" si="960"/>
        <v>0</v>
      </c>
      <c r="AN2494">
        <f t="shared" si="961"/>
        <v>0</v>
      </c>
      <c r="AO2494">
        <f t="shared" si="962"/>
        <v>0</v>
      </c>
      <c r="AP2494">
        <f t="shared" si="963"/>
        <v>0</v>
      </c>
      <c r="AQ2494">
        <f t="shared" si="964"/>
        <v>0</v>
      </c>
      <c r="AR2494">
        <f t="shared" si="965"/>
        <v>0</v>
      </c>
      <c r="AS2494">
        <f t="shared" si="966"/>
        <v>0</v>
      </c>
      <c r="AT2494">
        <f t="shared" si="967"/>
        <v>0</v>
      </c>
      <c r="AU2494">
        <f t="shared" si="968"/>
        <v>0</v>
      </c>
      <c r="AV2494">
        <f t="shared" si="969"/>
        <v>0</v>
      </c>
      <c r="AW2494">
        <f t="shared" si="970"/>
        <v>0</v>
      </c>
      <c r="AX2494">
        <f t="shared" si="971"/>
        <v>0</v>
      </c>
      <c r="AY2494">
        <f t="shared" si="972"/>
        <v>0</v>
      </c>
      <c r="AZ2494">
        <f t="shared" si="973"/>
        <v>0</v>
      </c>
    </row>
    <row r="2495" spans="1:52" ht="15" customHeight="1">
      <c r="A2495" s="245"/>
      <c r="B2495" s="9"/>
      <c r="C2495" s="270" t="s">
        <v>1113</v>
      </c>
      <c r="D2495" s="389" t="str">
        <f t="shared" si="977"/>
        <v/>
      </c>
      <c r="E2495" s="390"/>
      <c r="F2495" s="391"/>
      <c r="G2495" s="480" t="str">
        <f t="shared" si="978"/>
        <v/>
      </c>
      <c r="H2495" s="481"/>
      <c r="I2495" s="481"/>
      <c r="J2495" s="481"/>
      <c r="K2495" s="481"/>
      <c r="L2495" s="482"/>
      <c r="M2495" s="27"/>
      <c r="N2495" s="27"/>
      <c r="O2495" s="27"/>
      <c r="P2495" s="27"/>
      <c r="Q2495" s="27"/>
      <c r="R2495" s="27"/>
      <c r="S2495" s="27"/>
      <c r="T2495" s="27"/>
      <c r="U2495" s="27"/>
      <c r="V2495" s="27"/>
      <c r="W2495" s="27"/>
      <c r="X2495" s="27"/>
      <c r="Y2495" s="27"/>
      <c r="Z2495" s="27"/>
      <c r="AA2495" s="27"/>
      <c r="AB2495" s="27"/>
      <c r="AC2495" s="27"/>
      <c r="AD2495" s="27"/>
      <c r="AI2495">
        <f t="shared" si="974"/>
        <v>0</v>
      </c>
      <c r="AJ2495">
        <f t="shared" si="975"/>
        <v>0</v>
      </c>
      <c r="AK2495">
        <f t="shared" si="976"/>
        <v>0</v>
      </c>
      <c r="AL2495">
        <f t="shared" si="959"/>
        <v>0</v>
      </c>
      <c r="AM2495">
        <f t="shared" si="960"/>
        <v>0</v>
      </c>
      <c r="AN2495">
        <f t="shared" si="961"/>
        <v>0</v>
      </c>
      <c r="AO2495">
        <f t="shared" si="962"/>
        <v>0</v>
      </c>
      <c r="AP2495">
        <f t="shared" si="963"/>
        <v>0</v>
      </c>
      <c r="AQ2495">
        <f t="shared" si="964"/>
        <v>0</v>
      </c>
      <c r="AR2495">
        <f t="shared" si="965"/>
        <v>0</v>
      </c>
      <c r="AS2495">
        <f t="shared" si="966"/>
        <v>0</v>
      </c>
      <c r="AT2495">
        <f t="shared" si="967"/>
        <v>0</v>
      </c>
      <c r="AU2495">
        <f t="shared" si="968"/>
        <v>0</v>
      </c>
      <c r="AV2495">
        <f t="shared" si="969"/>
        <v>0</v>
      </c>
      <c r="AW2495">
        <f t="shared" si="970"/>
        <v>0</v>
      </c>
      <c r="AX2495">
        <f t="shared" si="971"/>
        <v>0</v>
      </c>
      <c r="AY2495">
        <f t="shared" si="972"/>
        <v>0</v>
      </c>
      <c r="AZ2495">
        <f t="shared" si="973"/>
        <v>0</v>
      </c>
    </row>
    <row r="2496" spans="1:52" ht="15" customHeight="1">
      <c r="A2496" s="245"/>
      <c r="B2496" s="9"/>
      <c r="C2496" s="270" t="s">
        <v>1114</v>
      </c>
      <c r="D2496" s="389" t="str">
        <f t="shared" si="977"/>
        <v/>
      </c>
      <c r="E2496" s="390"/>
      <c r="F2496" s="391"/>
      <c r="G2496" s="480" t="str">
        <f t="shared" si="978"/>
        <v/>
      </c>
      <c r="H2496" s="481"/>
      <c r="I2496" s="481"/>
      <c r="J2496" s="481"/>
      <c r="K2496" s="481"/>
      <c r="L2496" s="482"/>
      <c r="M2496" s="27"/>
      <c r="N2496" s="27"/>
      <c r="O2496" s="27"/>
      <c r="P2496" s="27"/>
      <c r="Q2496" s="27"/>
      <c r="R2496" s="27"/>
      <c r="S2496" s="27"/>
      <c r="T2496" s="27"/>
      <c r="U2496" s="27"/>
      <c r="V2496" s="27"/>
      <c r="W2496" s="27"/>
      <c r="X2496" s="27"/>
      <c r="Y2496" s="27"/>
      <c r="Z2496" s="27"/>
      <c r="AA2496" s="27"/>
      <c r="AB2496" s="27"/>
      <c r="AC2496" s="27"/>
      <c r="AD2496" s="27"/>
      <c r="AI2496">
        <f t="shared" si="974"/>
        <v>0</v>
      </c>
      <c r="AJ2496">
        <f t="shared" si="975"/>
        <v>0</v>
      </c>
      <c r="AK2496">
        <f t="shared" si="976"/>
        <v>0</v>
      </c>
      <c r="AL2496">
        <f t="shared" si="959"/>
        <v>0</v>
      </c>
      <c r="AM2496">
        <f t="shared" si="960"/>
        <v>0</v>
      </c>
      <c r="AN2496">
        <f t="shared" si="961"/>
        <v>0</v>
      </c>
      <c r="AO2496">
        <f t="shared" si="962"/>
        <v>0</v>
      </c>
      <c r="AP2496">
        <f t="shared" si="963"/>
        <v>0</v>
      </c>
      <c r="AQ2496">
        <f t="shared" si="964"/>
        <v>0</v>
      </c>
      <c r="AR2496">
        <f t="shared" si="965"/>
        <v>0</v>
      </c>
      <c r="AS2496">
        <f t="shared" si="966"/>
        <v>0</v>
      </c>
      <c r="AT2496">
        <f t="shared" si="967"/>
        <v>0</v>
      </c>
      <c r="AU2496">
        <f t="shared" si="968"/>
        <v>0</v>
      </c>
      <c r="AV2496">
        <f t="shared" si="969"/>
        <v>0</v>
      </c>
      <c r="AW2496">
        <f t="shared" si="970"/>
        <v>0</v>
      </c>
      <c r="AX2496">
        <f t="shared" si="971"/>
        <v>0</v>
      </c>
      <c r="AY2496">
        <f t="shared" si="972"/>
        <v>0</v>
      </c>
      <c r="AZ2496">
        <f t="shared" si="973"/>
        <v>0</v>
      </c>
    </row>
    <row r="2497" spans="1:52" ht="15" customHeight="1">
      <c r="A2497" s="245"/>
      <c r="B2497" s="9"/>
      <c r="C2497" s="270" t="s">
        <v>1115</v>
      </c>
      <c r="D2497" s="389" t="str">
        <f t="shared" si="977"/>
        <v/>
      </c>
      <c r="E2497" s="390"/>
      <c r="F2497" s="391"/>
      <c r="G2497" s="480" t="str">
        <f t="shared" si="978"/>
        <v/>
      </c>
      <c r="H2497" s="481"/>
      <c r="I2497" s="481"/>
      <c r="J2497" s="481"/>
      <c r="K2497" s="481"/>
      <c r="L2497" s="482"/>
      <c r="M2497" s="27"/>
      <c r="N2497" s="27"/>
      <c r="O2497" s="27"/>
      <c r="P2497" s="27"/>
      <c r="Q2497" s="27"/>
      <c r="R2497" s="27"/>
      <c r="S2497" s="27"/>
      <c r="T2497" s="27"/>
      <c r="U2497" s="27"/>
      <c r="V2497" s="27"/>
      <c r="W2497" s="27"/>
      <c r="X2497" s="27"/>
      <c r="Y2497" s="27"/>
      <c r="Z2497" s="27"/>
      <c r="AA2497" s="27"/>
      <c r="AB2497" s="27"/>
      <c r="AC2497" s="27"/>
      <c r="AD2497" s="27"/>
      <c r="AI2497">
        <f t="shared" si="974"/>
        <v>0</v>
      </c>
      <c r="AJ2497">
        <f t="shared" si="975"/>
        <v>0</v>
      </c>
      <c r="AK2497">
        <f t="shared" si="976"/>
        <v>0</v>
      </c>
      <c r="AL2497">
        <f t="shared" si="959"/>
        <v>0</v>
      </c>
      <c r="AM2497">
        <f t="shared" si="960"/>
        <v>0</v>
      </c>
      <c r="AN2497">
        <f t="shared" si="961"/>
        <v>0</v>
      </c>
      <c r="AO2497">
        <f t="shared" si="962"/>
        <v>0</v>
      </c>
      <c r="AP2497">
        <f t="shared" si="963"/>
        <v>0</v>
      </c>
      <c r="AQ2497">
        <f t="shared" si="964"/>
        <v>0</v>
      </c>
      <c r="AR2497">
        <f t="shared" si="965"/>
        <v>0</v>
      </c>
      <c r="AS2497">
        <f t="shared" si="966"/>
        <v>0</v>
      </c>
      <c r="AT2497">
        <f t="shared" si="967"/>
        <v>0</v>
      </c>
      <c r="AU2497">
        <f t="shared" si="968"/>
        <v>0</v>
      </c>
      <c r="AV2497">
        <f t="shared" si="969"/>
        <v>0</v>
      </c>
      <c r="AW2497">
        <f t="shared" si="970"/>
        <v>0</v>
      </c>
      <c r="AX2497">
        <f t="shared" si="971"/>
        <v>0</v>
      </c>
      <c r="AY2497">
        <f t="shared" si="972"/>
        <v>0</v>
      </c>
      <c r="AZ2497">
        <f t="shared" si="973"/>
        <v>0</v>
      </c>
    </row>
    <row r="2498" spans="1:52" ht="15" customHeight="1">
      <c r="A2498" s="245"/>
      <c r="B2498" s="9"/>
      <c r="C2498" s="270" t="s">
        <v>1116</v>
      </c>
      <c r="D2498" s="389" t="str">
        <f t="shared" si="977"/>
        <v/>
      </c>
      <c r="E2498" s="390"/>
      <c r="F2498" s="391"/>
      <c r="G2498" s="480" t="str">
        <f t="shared" si="978"/>
        <v/>
      </c>
      <c r="H2498" s="481"/>
      <c r="I2498" s="481"/>
      <c r="J2498" s="481"/>
      <c r="K2498" s="481"/>
      <c r="L2498" s="482"/>
      <c r="M2498" s="27"/>
      <c r="N2498" s="27"/>
      <c r="O2498" s="27"/>
      <c r="P2498" s="27"/>
      <c r="Q2498" s="27"/>
      <c r="R2498" s="27"/>
      <c r="S2498" s="27"/>
      <c r="T2498" s="27"/>
      <c r="U2498" s="27"/>
      <c r="V2498" s="27"/>
      <c r="W2498" s="27"/>
      <c r="X2498" s="27"/>
      <c r="Y2498" s="27"/>
      <c r="Z2498" s="27"/>
      <c r="AA2498" s="27"/>
      <c r="AB2498" s="27"/>
      <c r="AC2498" s="27"/>
      <c r="AD2498" s="27"/>
      <c r="AI2498">
        <f t="shared" si="974"/>
        <v>0</v>
      </c>
      <c r="AJ2498">
        <f t="shared" si="975"/>
        <v>0</v>
      </c>
      <c r="AK2498">
        <f t="shared" si="976"/>
        <v>0</v>
      </c>
      <c r="AL2498">
        <f t="shared" si="959"/>
        <v>0</v>
      </c>
      <c r="AM2498">
        <f t="shared" si="960"/>
        <v>0</v>
      </c>
      <c r="AN2498">
        <f t="shared" si="961"/>
        <v>0</v>
      </c>
      <c r="AO2498">
        <f t="shared" si="962"/>
        <v>0</v>
      </c>
      <c r="AP2498">
        <f t="shared" si="963"/>
        <v>0</v>
      </c>
      <c r="AQ2498">
        <f t="shared" si="964"/>
        <v>0</v>
      </c>
      <c r="AR2498">
        <f t="shared" si="965"/>
        <v>0</v>
      </c>
      <c r="AS2498">
        <f t="shared" si="966"/>
        <v>0</v>
      </c>
      <c r="AT2498">
        <f t="shared" si="967"/>
        <v>0</v>
      </c>
      <c r="AU2498">
        <f t="shared" si="968"/>
        <v>0</v>
      </c>
      <c r="AV2498">
        <f t="shared" si="969"/>
        <v>0</v>
      </c>
      <c r="AW2498">
        <f t="shared" si="970"/>
        <v>0</v>
      </c>
      <c r="AX2498">
        <f t="shared" si="971"/>
        <v>0</v>
      </c>
      <c r="AY2498">
        <f t="shared" si="972"/>
        <v>0</v>
      </c>
      <c r="AZ2498">
        <f t="shared" si="973"/>
        <v>0</v>
      </c>
    </row>
    <row r="2499" spans="1:52" ht="15" customHeight="1">
      <c r="A2499" s="245"/>
      <c r="B2499" s="9"/>
      <c r="C2499" s="270" t="s">
        <v>1117</v>
      </c>
      <c r="D2499" s="389" t="str">
        <f t="shared" si="977"/>
        <v/>
      </c>
      <c r="E2499" s="390"/>
      <c r="F2499" s="391"/>
      <c r="G2499" s="480" t="str">
        <f t="shared" si="978"/>
        <v/>
      </c>
      <c r="H2499" s="481"/>
      <c r="I2499" s="481"/>
      <c r="J2499" s="481"/>
      <c r="K2499" s="481"/>
      <c r="L2499" s="482"/>
      <c r="M2499" s="27"/>
      <c r="N2499" s="27"/>
      <c r="O2499" s="27"/>
      <c r="P2499" s="27"/>
      <c r="Q2499" s="27"/>
      <c r="R2499" s="27"/>
      <c r="S2499" s="27"/>
      <c r="T2499" s="27"/>
      <c r="U2499" s="27"/>
      <c r="V2499" s="27"/>
      <c r="W2499" s="27"/>
      <c r="X2499" s="27"/>
      <c r="Y2499" s="27"/>
      <c r="Z2499" s="27"/>
      <c r="AA2499" s="27"/>
      <c r="AB2499" s="27"/>
      <c r="AC2499" s="27"/>
      <c r="AD2499" s="27"/>
      <c r="AI2499">
        <f t="shared" si="974"/>
        <v>0</v>
      </c>
      <c r="AJ2499">
        <f t="shared" si="975"/>
        <v>0</v>
      </c>
      <c r="AK2499">
        <f t="shared" si="976"/>
        <v>0</v>
      </c>
      <c r="AL2499">
        <f t="shared" si="959"/>
        <v>0</v>
      </c>
      <c r="AM2499">
        <f t="shared" si="960"/>
        <v>0</v>
      </c>
      <c r="AN2499">
        <f t="shared" si="961"/>
        <v>0</v>
      </c>
      <c r="AO2499">
        <f t="shared" si="962"/>
        <v>0</v>
      </c>
      <c r="AP2499">
        <f t="shared" si="963"/>
        <v>0</v>
      </c>
      <c r="AQ2499">
        <f t="shared" si="964"/>
        <v>0</v>
      </c>
      <c r="AR2499">
        <f t="shared" si="965"/>
        <v>0</v>
      </c>
      <c r="AS2499">
        <f t="shared" si="966"/>
        <v>0</v>
      </c>
      <c r="AT2499">
        <f t="shared" si="967"/>
        <v>0</v>
      </c>
      <c r="AU2499">
        <f t="shared" si="968"/>
        <v>0</v>
      </c>
      <c r="AV2499">
        <f t="shared" si="969"/>
        <v>0</v>
      </c>
      <c r="AW2499">
        <f t="shared" si="970"/>
        <v>0</v>
      </c>
      <c r="AX2499">
        <f t="shared" si="971"/>
        <v>0</v>
      </c>
      <c r="AY2499">
        <f t="shared" si="972"/>
        <v>0</v>
      </c>
      <c r="AZ2499">
        <f t="shared" si="973"/>
        <v>0</v>
      </c>
    </row>
    <row r="2500" spans="1:52" ht="15" customHeight="1">
      <c r="A2500" s="245"/>
      <c r="B2500" s="9"/>
      <c r="C2500" s="270" t="s">
        <v>1118</v>
      </c>
      <c r="D2500" s="389" t="str">
        <f t="shared" si="977"/>
        <v/>
      </c>
      <c r="E2500" s="390"/>
      <c r="F2500" s="391"/>
      <c r="G2500" s="480" t="str">
        <f t="shared" si="978"/>
        <v/>
      </c>
      <c r="H2500" s="481"/>
      <c r="I2500" s="481"/>
      <c r="J2500" s="481"/>
      <c r="K2500" s="481"/>
      <c r="L2500" s="482"/>
      <c r="M2500" s="27"/>
      <c r="N2500" s="27"/>
      <c r="O2500" s="27"/>
      <c r="P2500" s="27"/>
      <c r="Q2500" s="27"/>
      <c r="R2500" s="27"/>
      <c r="S2500" s="27"/>
      <c r="T2500" s="27"/>
      <c r="U2500" s="27"/>
      <c r="V2500" s="27"/>
      <c r="W2500" s="27"/>
      <c r="X2500" s="27"/>
      <c r="Y2500" s="27"/>
      <c r="Z2500" s="27"/>
      <c r="AA2500" s="27"/>
      <c r="AB2500" s="27"/>
      <c r="AC2500" s="27"/>
      <c r="AD2500" s="27"/>
      <c r="AI2500">
        <f t="shared" si="974"/>
        <v>0</v>
      </c>
      <c r="AJ2500">
        <f t="shared" si="975"/>
        <v>0</v>
      </c>
      <c r="AK2500">
        <f t="shared" si="976"/>
        <v>0</v>
      </c>
      <c r="AL2500">
        <f t="shared" si="959"/>
        <v>0</v>
      </c>
      <c r="AM2500">
        <f t="shared" si="960"/>
        <v>0</v>
      </c>
      <c r="AN2500">
        <f t="shared" si="961"/>
        <v>0</v>
      </c>
      <c r="AO2500">
        <f t="shared" si="962"/>
        <v>0</v>
      </c>
      <c r="AP2500">
        <f t="shared" si="963"/>
        <v>0</v>
      </c>
      <c r="AQ2500">
        <f t="shared" si="964"/>
        <v>0</v>
      </c>
      <c r="AR2500">
        <f t="shared" si="965"/>
        <v>0</v>
      </c>
      <c r="AS2500">
        <f t="shared" si="966"/>
        <v>0</v>
      </c>
      <c r="AT2500">
        <f t="shared" si="967"/>
        <v>0</v>
      </c>
      <c r="AU2500">
        <f t="shared" si="968"/>
        <v>0</v>
      </c>
      <c r="AV2500">
        <f t="shared" si="969"/>
        <v>0</v>
      </c>
      <c r="AW2500">
        <f t="shared" si="970"/>
        <v>0</v>
      </c>
      <c r="AX2500">
        <f t="shared" si="971"/>
        <v>0</v>
      </c>
      <c r="AY2500">
        <f t="shared" si="972"/>
        <v>0</v>
      </c>
      <c r="AZ2500">
        <f t="shared" si="973"/>
        <v>0</v>
      </c>
    </row>
    <row r="2501" spans="1:52" ht="15" customHeight="1">
      <c r="A2501" s="245"/>
      <c r="B2501" s="9"/>
      <c r="C2501" s="270" t="s">
        <v>1119</v>
      </c>
      <c r="D2501" s="389" t="str">
        <f t="shared" si="977"/>
        <v/>
      </c>
      <c r="E2501" s="390"/>
      <c r="F2501" s="391"/>
      <c r="G2501" s="480" t="str">
        <f t="shared" si="978"/>
        <v/>
      </c>
      <c r="H2501" s="481"/>
      <c r="I2501" s="481"/>
      <c r="J2501" s="481"/>
      <c r="K2501" s="481"/>
      <c r="L2501" s="482"/>
      <c r="M2501" s="27"/>
      <c r="N2501" s="27"/>
      <c r="O2501" s="27"/>
      <c r="P2501" s="27"/>
      <c r="Q2501" s="27"/>
      <c r="R2501" s="27"/>
      <c r="S2501" s="27"/>
      <c r="T2501" s="27"/>
      <c r="U2501" s="27"/>
      <c r="V2501" s="27"/>
      <c r="W2501" s="27"/>
      <c r="X2501" s="27"/>
      <c r="Y2501" s="27"/>
      <c r="Z2501" s="27"/>
      <c r="AA2501" s="27"/>
      <c r="AB2501" s="27"/>
      <c r="AC2501" s="27"/>
      <c r="AD2501" s="27"/>
      <c r="AI2501">
        <f t="shared" si="974"/>
        <v>0</v>
      </c>
      <c r="AJ2501">
        <f t="shared" si="975"/>
        <v>0</v>
      </c>
      <c r="AK2501">
        <f t="shared" si="976"/>
        <v>0</v>
      </c>
      <c r="AL2501">
        <f t="shared" si="959"/>
        <v>0</v>
      </c>
      <c r="AM2501">
        <f t="shared" si="960"/>
        <v>0</v>
      </c>
      <c r="AN2501">
        <f t="shared" si="961"/>
        <v>0</v>
      </c>
      <c r="AO2501">
        <f t="shared" si="962"/>
        <v>0</v>
      </c>
      <c r="AP2501">
        <f t="shared" si="963"/>
        <v>0</v>
      </c>
      <c r="AQ2501">
        <f t="shared" si="964"/>
        <v>0</v>
      </c>
      <c r="AR2501">
        <f t="shared" si="965"/>
        <v>0</v>
      </c>
      <c r="AS2501">
        <f t="shared" si="966"/>
        <v>0</v>
      </c>
      <c r="AT2501">
        <f t="shared" si="967"/>
        <v>0</v>
      </c>
      <c r="AU2501">
        <f t="shared" si="968"/>
        <v>0</v>
      </c>
      <c r="AV2501">
        <f t="shared" si="969"/>
        <v>0</v>
      </c>
      <c r="AW2501">
        <f t="shared" si="970"/>
        <v>0</v>
      </c>
      <c r="AX2501">
        <f t="shared" si="971"/>
        <v>0</v>
      </c>
      <c r="AY2501">
        <f t="shared" si="972"/>
        <v>0</v>
      </c>
      <c r="AZ2501">
        <f t="shared" si="973"/>
        <v>0</v>
      </c>
    </row>
    <row r="2502" spans="1:52" ht="15" customHeight="1">
      <c r="A2502" s="245"/>
      <c r="B2502" s="9"/>
      <c r="C2502" s="270" t="s">
        <v>1120</v>
      </c>
      <c r="D2502" s="389" t="str">
        <f t="shared" si="977"/>
        <v/>
      </c>
      <c r="E2502" s="390"/>
      <c r="F2502" s="391"/>
      <c r="G2502" s="480" t="str">
        <f t="shared" si="978"/>
        <v/>
      </c>
      <c r="H2502" s="481"/>
      <c r="I2502" s="481"/>
      <c r="J2502" s="481"/>
      <c r="K2502" s="481"/>
      <c r="L2502" s="482"/>
      <c r="M2502" s="27"/>
      <c r="N2502" s="27"/>
      <c r="O2502" s="27"/>
      <c r="P2502" s="27"/>
      <c r="Q2502" s="27"/>
      <c r="R2502" s="27"/>
      <c r="S2502" s="27"/>
      <c r="T2502" s="27"/>
      <c r="U2502" s="27"/>
      <c r="V2502" s="27"/>
      <c r="W2502" s="27"/>
      <c r="X2502" s="27"/>
      <c r="Y2502" s="27"/>
      <c r="Z2502" s="27"/>
      <c r="AA2502" s="27"/>
      <c r="AB2502" s="27"/>
      <c r="AC2502" s="27"/>
      <c r="AD2502" s="27"/>
      <c r="AI2502">
        <f t="shared" si="974"/>
        <v>0</v>
      </c>
      <c r="AJ2502">
        <f t="shared" si="975"/>
        <v>0</v>
      </c>
      <c r="AK2502">
        <f t="shared" si="976"/>
        <v>0</v>
      </c>
      <c r="AL2502">
        <f t="shared" si="959"/>
        <v>0</v>
      </c>
      <c r="AM2502">
        <f t="shared" si="960"/>
        <v>0</v>
      </c>
      <c r="AN2502">
        <f t="shared" si="961"/>
        <v>0</v>
      </c>
      <c r="AO2502">
        <f t="shared" si="962"/>
        <v>0</v>
      </c>
      <c r="AP2502">
        <f t="shared" si="963"/>
        <v>0</v>
      </c>
      <c r="AQ2502">
        <f t="shared" si="964"/>
        <v>0</v>
      </c>
      <c r="AR2502">
        <f t="shared" si="965"/>
        <v>0</v>
      </c>
      <c r="AS2502">
        <f t="shared" si="966"/>
        <v>0</v>
      </c>
      <c r="AT2502">
        <f t="shared" si="967"/>
        <v>0</v>
      </c>
      <c r="AU2502">
        <f t="shared" si="968"/>
        <v>0</v>
      </c>
      <c r="AV2502">
        <f t="shared" si="969"/>
        <v>0</v>
      </c>
      <c r="AW2502">
        <f t="shared" si="970"/>
        <v>0</v>
      </c>
      <c r="AX2502">
        <f t="shared" si="971"/>
        <v>0</v>
      </c>
      <c r="AY2502">
        <f t="shared" si="972"/>
        <v>0</v>
      </c>
      <c r="AZ2502">
        <f t="shared" si="973"/>
        <v>0</v>
      </c>
    </row>
    <row r="2503" spans="1:52" ht="15" customHeight="1">
      <c r="A2503" s="245"/>
      <c r="B2503" s="9"/>
      <c r="C2503" s="270" t="s">
        <v>1121</v>
      </c>
      <c r="D2503" s="389" t="str">
        <f t="shared" si="977"/>
        <v/>
      </c>
      <c r="E2503" s="390"/>
      <c r="F2503" s="391"/>
      <c r="G2503" s="480" t="str">
        <f t="shared" si="978"/>
        <v/>
      </c>
      <c r="H2503" s="481"/>
      <c r="I2503" s="481"/>
      <c r="J2503" s="481"/>
      <c r="K2503" s="481"/>
      <c r="L2503" s="482"/>
      <c r="M2503" s="27"/>
      <c r="N2503" s="27"/>
      <c r="O2503" s="27"/>
      <c r="P2503" s="27"/>
      <c r="Q2503" s="27"/>
      <c r="R2503" s="27"/>
      <c r="S2503" s="27"/>
      <c r="T2503" s="27"/>
      <c r="U2503" s="27"/>
      <c r="V2503" s="27"/>
      <c r="W2503" s="27"/>
      <c r="X2503" s="27"/>
      <c r="Y2503" s="27"/>
      <c r="Z2503" s="27"/>
      <c r="AA2503" s="27"/>
      <c r="AB2503" s="27"/>
      <c r="AC2503" s="27"/>
      <c r="AD2503" s="27"/>
      <c r="AI2503">
        <f t="shared" si="974"/>
        <v>0</v>
      </c>
      <c r="AJ2503">
        <f t="shared" si="975"/>
        <v>0</v>
      </c>
      <c r="AK2503">
        <f t="shared" si="976"/>
        <v>0</v>
      </c>
      <c r="AL2503">
        <f t="shared" si="959"/>
        <v>0</v>
      </c>
      <c r="AM2503">
        <f t="shared" si="960"/>
        <v>0</v>
      </c>
      <c r="AN2503">
        <f t="shared" si="961"/>
        <v>0</v>
      </c>
      <c r="AO2503">
        <f t="shared" si="962"/>
        <v>0</v>
      </c>
      <c r="AP2503">
        <f t="shared" si="963"/>
        <v>0</v>
      </c>
      <c r="AQ2503">
        <f t="shared" si="964"/>
        <v>0</v>
      </c>
      <c r="AR2503">
        <f t="shared" si="965"/>
        <v>0</v>
      </c>
      <c r="AS2503">
        <f t="shared" si="966"/>
        <v>0</v>
      </c>
      <c r="AT2503">
        <f t="shared" si="967"/>
        <v>0</v>
      </c>
      <c r="AU2503">
        <f t="shared" si="968"/>
        <v>0</v>
      </c>
      <c r="AV2503">
        <f t="shared" si="969"/>
        <v>0</v>
      </c>
      <c r="AW2503">
        <f t="shared" si="970"/>
        <v>0</v>
      </c>
      <c r="AX2503">
        <f t="shared" si="971"/>
        <v>0</v>
      </c>
      <c r="AY2503">
        <f t="shared" si="972"/>
        <v>0</v>
      </c>
      <c r="AZ2503">
        <f t="shared" si="973"/>
        <v>0</v>
      </c>
    </row>
    <row r="2504" spans="1:52" ht="15" customHeight="1">
      <c r="A2504" s="245"/>
      <c r="B2504" s="9"/>
      <c r="C2504" s="270" t="s">
        <v>1122</v>
      </c>
      <c r="D2504" s="389" t="str">
        <f t="shared" si="977"/>
        <v/>
      </c>
      <c r="E2504" s="390"/>
      <c r="F2504" s="391"/>
      <c r="G2504" s="480" t="str">
        <f t="shared" si="978"/>
        <v/>
      </c>
      <c r="H2504" s="481"/>
      <c r="I2504" s="481"/>
      <c r="J2504" s="481"/>
      <c r="K2504" s="481"/>
      <c r="L2504" s="482"/>
      <c r="M2504" s="27"/>
      <c r="N2504" s="27"/>
      <c r="O2504" s="27"/>
      <c r="P2504" s="27"/>
      <c r="Q2504" s="27"/>
      <c r="R2504" s="27"/>
      <c r="S2504" s="27"/>
      <c r="T2504" s="27"/>
      <c r="U2504" s="27"/>
      <c r="V2504" s="27"/>
      <c r="W2504" s="27"/>
      <c r="X2504" s="27"/>
      <c r="Y2504" s="27"/>
      <c r="Z2504" s="27"/>
      <c r="AA2504" s="27"/>
      <c r="AB2504" s="27"/>
      <c r="AC2504" s="27"/>
      <c r="AD2504" s="27"/>
      <c r="AI2504">
        <f t="shared" si="974"/>
        <v>0</v>
      </c>
      <c r="AJ2504">
        <f t="shared" si="975"/>
        <v>0</v>
      </c>
      <c r="AK2504">
        <f t="shared" si="976"/>
        <v>0</v>
      </c>
      <c r="AL2504">
        <f t="shared" si="959"/>
        <v>0</v>
      </c>
      <c r="AM2504">
        <f t="shared" si="960"/>
        <v>0</v>
      </c>
      <c r="AN2504">
        <f t="shared" si="961"/>
        <v>0</v>
      </c>
      <c r="AO2504">
        <f t="shared" si="962"/>
        <v>0</v>
      </c>
      <c r="AP2504">
        <f t="shared" si="963"/>
        <v>0</v>
      </c>
      <c r="AQ2504">
        <f t="shared" si="964"/>
        <v>0</v>
      </c>
      <c r="AR2504">
        <f t="shared" si="965"/>
        <v>0</v>
      </c>
      <c r="AS2504">
        <f t="shared" si="966"/>
        <v>0</v>
      </c>
      <c r="AT2504">
        <f t="shared" si="967"/>
        <v>0</v>
      </c>
      <c r="AU2504">
        <f t="shared" si="968"/>
        <v>0</v>
      </c>
      <c r="AV2504">
        <f t="shared" si="969"/>
        <v>0</v>
      </c>
      <c r="AW2504">
        <f t="shared" si="970"/>
        <v>0</v>
      </c>
      <c r="AX2504">
        <f t="shared" si="971"/>
        <v>0</v>
      </c>
      <c r="AY2504">
        <f t="shared" si="972"/>
        <v>0</v>
      </c>
      <c r="AZ2504">
        <f t="shared" si="973"/>
        <v>0</v>
      </c>
    </row>
    <row r="2505" spans="1:52" ht="15" customHeight="1">
      <c r="A2505" s="245"/>
      <c r="B2505" s="9"/>
      <c r="C2505" s="270" t="s">
        <v>1123</v>
      </c>
      <c r="D2505" s="389" t="str">
        <f t="shared" si="977"/>
        <v/>
      </c>
      <c r="E2505" s="390"/>
      <c r="F2505" s="391"/>
      <c r="G2505" s="480" t="str">
        <f t="shared" si="978"/>
        <v/>
      </c>
      <c r="H2505" s="481"/>
      <c r="I2505" s="481"/>
      <c r="J2505" s="481"/>
      <c r="K2505" s="481"/>
      <c r="L2505" s="482"/>
      <c r="M2505" s="27"/>
      <c r="N2505" s="27"/>
      <c r="O2505" s="27"/>
      <c r="P2505" s="27"/>
      <c r="Q2505" s="27"/>
      <c r="R2505" s="27"/>
      <c r="S2505" s="27"/>
      <c r="T2505" s="27"/>
      <c r="U2505" s="27"/>
      <c r="V2505" s="27"/>
      <c r="W2505" s="27"/>
      <c r="X2505" s="27"/>
      <c r="Y2505" s="27"/>
      <c r="Z2505" s="27"/>
      <c r="AA2505" s="27"/>
      <c r="AB2505" s="27"/>
      <c r="AC2505" s="27"/>
      <c r="AD2505" s="27"/>
      <c r="AI2505">
        <f t="shared" si="974"/>
        <v>0</v>
      </c>
      <c r="AJ2505">
        <f t="shared" si="975"/>
        <v>0</v>
      </c>
      <c r="AK2505">
        <f t="shared" si="976"/>
        <v>0</v>
      </c>
      <c r="AL2505">
        <f t="shared" si="959"/>
        <v>0</v>
      </c>
      <c r="AM2505">
        <f t="shared" si="960"/>
        <v>0</v>
      </c>
      <c r="AN2505">
        <f t="shared" si="961"/>
        <v>0</v>
      </c>
      <c r="AO2505">
        <f t="shared" si="962"/>
        <v>0</v>
      </c>
      <c r="AP2505">
        <f t="shared" si="963"/>
        <v>0</v>
      </c>
      <c r="AQ2505">
        <f t="shared" si="964"/>
        <v>0</v>
      </c>
      <c r="AR2505">
        <f t="shared" si="965"/>
        <v>0</v>
      </c>
      <c r="AS2505">
        <f t="shared" si="966"/>
        <v>0</v>
      </c>
      <c r="AT2505">
        <f t="shared" si="967"/>
        <v>0</v>
      </c>
      <c r="AU2505">
        <f t="shared" si="968"/>
        <v>0</v>
      </c>
      <c r="AV2505">
        <f t="shared" si="969"/>
        <v>0</v>
      </c>
      <c r="AW2505">
        <f t="shared" si="970"/>
        <v>0</v>
      </c>
      <c r="AX2505">
        <f t="shared" si="971"/>
        <v>0</v>
      </c>
      <c r="AY2505">
        <f t="shared" si="972"/>
        <v>0</v>
      </c>
      <c r="AZ2505">
        <f t="shared" si="973"/>
        <v>0</v>
      </c>
    </row>
    <row r="2506" spans="1:52" ht="15" customHeight="1">
      <c r="A2506" s="245"/>
      <c r="B2506" s="9"/>
      <c r="C2506" s="270" t="s">
        <v>1124</v>
      </c>
      <c r="D2506" s="389" t="str">
        <f t="shared" si="977"/>
        <v/>
      </c>
      <c r="E2506" s="390"/>
      <c r="F2506" s="391"/>
      <c r="G2506" s="480" t="str">
        <f t="shared" si="978"/>
        <v/>
      </c>
      <c r="H2506" s="481"/>
      <c r="I2506" s="481"/>
      <c r="J2506" s="481"/>
      <c r="K2506" s="481"/>
      <c r="L2506" s="482"/>
      <c r="M2506" s="27"/>
      <c r="N2506" s="27"/>
      <c r="O2506" s="27"/>
      <c r="P2506" s="27"/>
      <c r="Q2506" s="27"/>
      <c r="R2506" s="27"/>
      <c r="S2506" s="27"/>
      <c r="T2506" s="27"/>
      <c r="U2506" s="27"/>
      <c r="V2506" s="27"/>
      <c r="W2506" s="27"/>
      <c r="X2506" s="27"/>
      <c r="Y2506" s="27"/>
      <c r="Z2506" s="27"/>
      <c r="AA2506" s="27"/>
      <c r="AB2506" s="27"/>
      <c r="AC2506" s="27"/>
      <c r="AD2506" s="27"/>
      <c r="AI2506">
        <f t="shared" si="974"/>
        <v>0</v>
      </c>
      <c r="AJ2506">
        <f t="shared" si="975"/>
        <v>0</v>
      </c>
      <c r="AK2506">
        <f t="shared" si="976"/>
        <v>0</v>
      </c>
      <c r="AL2506">
        <f t="shared" si="959"/>
        <v>0</v>
      </c>
      <c r="AM2506">
        <f t="shared" si="960"/>
        <v>0</v>
      </c>
      <c r="AN2506">
        <f t="shared" si="961"/>
        <v>0</v>
      </c>
      <c r="AO2506">
        <f t="shared" si="962"/>
        <v>0</v>
      </c>
      <c r="AP2506">
        <f t="shared" si="963"/>
        <v>0</v>
      </c>
      <c r="AQ2506">
        <f t="shared" si="964"/>
        <v>0</v>
      </c>
      <c r="AR2506">
        <f t="shared" si="965"/>
        <v>0</v>
      </c>
      <c r="AS2506">
        <f t="shared" si="966"/>
        <v>0</v>
      </c>
      <c r="AT2506">
        <f t="shared" si="967"/>
        <v>0</v>
      </c>
      <c r="AU2506">
        <f t="shared" si="968"/>
        <v>0</v>
      </c>
      <c r="AV2506">
        <f t="shared" si="969"/>
        <v>0</v>
      </c>
      <c r="AW2506">
        <f t="shared" si="970"/>
        <v>0</v>
      </c>
      <c r="AX2506">
        <f t="shared" si="971"/>
        <v>0</v>
      </c>
      <c r="AY2506">
        <f t="shared" si="972"/>
        <v>0</v>
      </c>
      <c r="AZ2506">
        <f t="shared" si="973"/>
        <v>0</v>
      </c>
    </row>
    <row r="2507" spans="1:52" ht="15" customHeight="1">
      <c r="A2507" s="245"/>
      <c r="B2507" s="9"/>
      <c r="C2507" s="270" t="s">
        <v>1125</v>
      </c>
      <c r="D2507" s="389" t="str">
        <f t="shared" si="977"/>
        <v/>
      </c>
      <c r="E2507" s="390"/>
      <c r="F2507" s="391"/>
      <c r="G2507" s="480" t="str">
        <f t="shared" si="978"/>
        <v/>
      </c>
      <c r="H2507" s="481"/>
      <c r="I2507" s="481"/>
      <c r="J2507" s="481"/>
      <c r="K2507" s="481"/>
      <c r="L2507" s="482"/>
      <c r="M2507" s="27"/>
      <c r="N2507" s="27"/>
      <c r="O2507" s="27"/>
      <c r="P2507" s="27"/>
      <c r="Q2507" s="27"/>
      <c r="R2507" s="27"/>
      <c r="S2507" s="27"/>
      <c r="T2507" s="27"/>
      <c r="U2507" s="27"/>
      <c r="V2507" s="27"/>
      <c r="W2507" s="27"/>
      <c r="X2507" s="27"/>
      <c r="Y2507" s="27"/>
      <c r="Z2507" s="27"/>
      <c r="AA2507" s="27"/>
      <c r="AB2507" s="27"/>
      <c r="AC2507" s="27"/>
      <c r="AD2507" s="27"/>
      <c r="AI2507">
        <f t="shared" si="974"/>
        <v>0</v>
      </c>
      <c r="AJ2507">
        <f t="shared" si="975"/>
        <v>0</v>
      </c>
      <c r="AK2507">
        <f t="shared" si="976"/>
        <v>0</v>
      </c>
      <c r="AL2507">
        <f t="shared" si="959"/>
        <v>0</v>
      </c>
      <c r="AM2507">
        <f t="shared" si="960"/>
        <v>0</v>
      </c>
      <c r="AN2507">
        <f t="shared" si="961"/>
        <v>0</v>
      </c>
      <c r="AO2507">
        <f t="shared" si="962"/>
        <v>0</v>
      </c>
      <c r="AP2507">
        <f t="shared" si="963"/>
        <v>0</v>
      </c>
      <c r="AQ2507">
        <f t="shared" si="964"/>
        <v>0</v>
      </c>
      <c r="AR2507">
        <f t="shared" si="965"/>
        <v>0</v>
      </c>
      <c r="AS2507">
        <f t="shared" si="966"/>
        <v>0</v>
      </c>
      <c r="AT2507">
        <f t="shared" si="967"/>
        <v>0</v>
      </c>
      <c r="AU2507">
        <f t="shared" si="968"/>
        <v>0</v>
      </c>
      <c r="AV2507">
        <f t="shared" si="969"/>
        <v>0</v>
      </c>
      <c r="AW2507">
        <f t="shared" si="970"/>
        <v>0</v>
      </c>
      <c r="AX2507">
        <f t="shared" si="971"/>
        <v>0</v>
      </c>
      <c r="AY2507">
        <f t="shared" si="972"/>
        <v>0</v>
      </c>
      <c r="AZ2507">
        <f t="shared" si="973"/>
        <v>0</v>
      </c>
    </row>
    <row r="2508" spans="1:52" ht="15" customHeight="1">
      <c r="A2508" s="245"/>
      <c r="B2508" s="9"/>
      <c r="C2508" s="270" t="s">
        <v>1126</v>
      </c>
      <c r="D2508" s="389" t="str">
        <f t="shared" si="977"/>
        <v/>
      </c>
      <c r="E2508" s="390"/>
      <c r="F2508" s="391"/>
      <c r="G2508" s="480" t="str">
        <f t="shared" si="978"/>
        <v/>
      </c>
      <c r="H2508" s="481"/>
      <c r="I2508" s="481"/>
      <c r="J2508" s="481"/>
      <c r="K2508" s="481"/>
      <c r="L2508" s="482"/>
      <c r="M2508" s="27"/>
      <c r="N2508" s="27"/>
      <c r="O2508" s="27"/>
      <c r="P2508" s="27"/>
      <c r="Q2508" s="27"/>
      <c r="R2508" s="27"/>
      <c r="S2508" s="27"/>
      <c r="T2508" s="27"/>
      <c r="U2508" s="27"/>
      <c r="V2508" s="27"/>
      <c r="W2508" s="27"/>
      <c r="X2508" s="27"/>
      <c r="Y2508" s="27"/>
      <c r="Z2508" s="27"/>
      <c r="AA2508" s="27"/>
      <c r="AB2508" s="27"/>
      <c r="AC2508" s="27"/>
      <c r="AD2508" s="27"/>
      <c r="AI2508">
        <f t="shared" si="974"/>
        <v>0</v>
      </c>
      <c r="AJ2508">
        <f t="shared" si="975"/>
        <v>0</v>
      </c>
      <c r="AK2508">
        <f t="shared" si="976"/>
        <v>0</v>
      </c>
      <c r="AL2508">
        <f t="shared" si="959"/>
        <v>0</v>
      </c>
      <c r="AM2508">
        <f t="shared" si="960"/>
        <v>0</v>
      </c>
      <c r="AN2508">
        <f t="shared" si="961"/>
        <v>0</v>
      </c>
      <c r="AO2508">
        <f t="shared" si="962"/>
        <v>0</v>
      </c>
      <c r="AP2508">
        <f t="shared" si="963"/>
        <v>0</v>
      </c>
      <c r="AQ2508">
        <f t="shared" si="964"/>
        <v>0</v>
      </c>
      <c r="AR2508">
        <f t="shared" si="965"/>
        <v>0</v>
      </c>
      <c r="AS2508">
        <f t="shared" si="966"/>
        <v>0</v>
      </c>
      <c r="AT2508">
        <f t="shared" si="967"/>
        <v>0</v>
      </c>
      <c r="AU2508">
        <f t="shared" si="968"/>
        <v>0</v>
      </c>
      <c r="AV2508">
        <f t="shared" si="969"/>
        <v>0</v>
      </c>
      <c r="AW2508">
        <f t="shared" si="970"/>
        <v>0</v>
      </c>
      <c r="AX2508">
        <f t="shared" si="971"/>
        <v>0</v>
      </c>
      <c r="AY2508">
        <f t="shared" si="972"/>
        <v>0</v>
      </c>
      <c r="AZ2508">
        <f t="shared" si="973"/>
        <v>0</v>
      </c>
    </row>
    <row r="2509" spans="1:52" ht="15" customHeight="1">
      <c r="A2509" s="245"/>
      <c r="B2509" s="9"/>
      <c r="C2509" s="270" t="s">
        <v>1127</v>
      </c>
      <c r="D2509" s="389" t="str">
        <f t="shared" si="977"/>
        <v/>
      </c>
      <c r="E2509" s="390"/>
      <c r="F2509" s="391"/>
      <c r="G2509" s="480" t="str">
        <f t="shared" si="978"/>
        <v/>
      </c>
      <c r="H2509" s="481"/>
      <c r="I2509" s="481"/>
      <c r="J2509" s="481"/>
      <c r="K2509" s="481"/>
      <c r="L2509" s="482"/>
      <c r="M2509" s="27"/>
      <c r="N2509" s="27"/>
      <c r="O2509" s="27"/>
      <c r="P2509" s="27"/>
      <c r="Q2509" s="27"/>
      <c r="R2509" s="27"/>
      <c r="S2509" s="27"/>
      <c r="T2509" s="27"/>
      <c r="U2509" s="27"/>
      <c r="V2509" s="27"/>
      <c r="W2509" s="27"/>
      <c r="X2509" s="27"/>
      <c r="Y2509" s="27"/>
      <c r="Z2509" s="27"/>
      <c r="AA2509" s="27"/>
      <c r="AB2509" s="27"/>
      <c r="AC2509" s="27"/>
      <c r="AD2509" s="27"/>
      <c r="AI2509">
        <f t="shared" si="974"/>
        <v>0</v>
      </c>
      <c r="AJ2509">
        <f t="shared" si="975"/>
        <v>0</v>
      </c>
      <c r="AK2509">
        <f t="shared" si="976"/>
        <v>0</v>
      </c>
      <c r="AL2509">
        <f t="shared" si="959"/>
        <v>0</v>
      </c>
      <c r="AM2509">
        <f t="shared" si="960"/>
        <v>0</v>
      </c>
      <c r="AN2509">
        <f t="shared" si="961"/>
        <v>0</v>
      </c>
      <c r="AO2509">
        <f t="shared" si="962"/>
        <v>0</v>
      </c>
      <c r="AP2509">
        <f t="shared" si="963"/>
        <v>0</v>
      </c>
      <c r="AQ2509">
        <f t="shared" si="964"/>
        <v>0</v>
      </c>
      <c r="AR2509">
        <f t="shared" si="965"/>
        <v>0</v>
      </c>
      <c r="AS2509">
        <f t="shared" si="966"/>
        <v>0</v>
      </c>
      <c r="AT2509">
        <f t="shared" si="967"/>
        <v>0</v>
      </c>
      <c r="AU2509">
        <f t="shared" si="968"/>
        <v>0</v>
      </c>
      <c r="AV2509">
        <f t="shared" si="969"/>
        <v>0</v>
      </c>
      <c r="AW2509">
        <f t="shared" si="970"/>
        <v>0</v>
      </c>
      <c r="AX2509">
        <f t="shared" si="971"/>
        <v>0</v>
      </c>
      <c r="AY2509">
        <f t="shared" si="972"/>
        <v>0</v>
      </c>
      <c r="AZ2509">
        <f t="shared" si="973"/>
        <v>0</v>
      </c>
    </row>
    <row r="2510" spans="1:52" ht="15" customHeight="1">
      <c r="A2510" s="245"/>
      <c r="B2510" s="9"/>
      <c r="C2510" s="270" t="s">
        <v>1128</v>
      </c>
      <c r="D2510" s="389" t="str">
        <f t="shared" si="977"/>
        <v/>
      </c>
      <c r="E2510" s="390"/>
      <c r="F2510" s="391"/>
      <c r="G2510" s="480" t="str">
        <f t="shared" si="978"/>
        <v/>
      </c>
      <c r="H2510" s="481"/>
      <c r="I2510" s="481"/>
      <c r="J2510" s="481"/>
      <c r="K2510" s="481"/>
      <c r="L2510" s="482"/>
      <c r="M2510" s="27"/>
      <c r="N2510" s="27"/>
      <c r="O2510" s="27"/>
      <c r="P2510" s="27"/>
      <c r="Q2510" s="27"/>
      <c r="R2510" s="27"/>
      <c r="S2510" s="27"/>
      <c r="T2510" s="27"/>
      <c r="U2510" s="27"/>
      <c r="V2510" s="27"/>
      <c r="W2510" s="27"/>
      <c r="X2510" s="27"/>
      <c r="Y2510" s="27"/>
      <c r="Z2510" s="27"/>
      <c r="AA2510" s="27"/>
      <c r="AB2510" s="27"/>
      <c r="AC2510" s="27"/>
      <c r="AD2510" s="27"/>
      <c r="AI2510">
        <f t="shared" si="974"/>
        <v>0</v>
      </c>
      <c r="AJ2510">
        <f t="shared" si="975"/>
        <v>0</v>
      </c>
      <c r="AK2510">
        <f t="shared" si="976"/>
        <v>0</v>
      </c>
      <c r="AL2510">
        <f t="shared" si="959"/>
        <v>0</v>
      </c>
      <c r="AM2510">
        <f t="shared" si="960"/>
        <v>0</v>
      </c>
      <c r="AN2510">
        <f t="shared" si="961"/>
        <v>0</v>
      </c>
      <c r="AO2510">
        <f t="shared" si="962"/>
        <v>0</v>
      </c>
      <c r="AP2510">
        <f t="shared" si="963"/>
        <v>0</v>
      </c>
      <c r="AQ2510">
        <f t="shared" si="964"/>
        <v>0</v>
      </c>
      <c r="AR2510">
        <f t="shared" si="965"/>
        <v>0</v>
      </c>
      <c r="AS2510">
        <f t="shared" si="966"/>
        <v>0</v>
      </c>
      <c r="AT2510">
        <f t="shared" si="967"/>
        <v>0</v>
      </c>
      <c r="AU2510">
        <f t="shared" si="968"/>
        <v>0</v>
      </c>
      <c r="AV2510">
        <f t="shared" si="969"/>
        <v>0</v>
      </c>
      <c r="AW2510">
        <f t="shared" si="970"/>
        <v>0</v>
      </c>
      <c r="AX2510">
        <f t="shared" si="971"/>
        <v>0</v>
      </c>
      <c r="AY2510">
        <f t="shared" si="972"/>
        <v>0</v>
      </c>
      <c r="AZ2510">
        <f t="shared" si="973"/>
        <v>0</v>
      </c>
    </row>
    <row r="2511" spans="1:52" ht="15" customHeight="1">
      <c r="A2511" s="245"/>
      <c r="B2511" s="9"/>
      <c r="C2511" s="270" t="s">
        <v>1129</v>
      </c>
      <c r="D2511" s="389" t="str">
        <f t="shared" si="977"/>
        <v/>
      </c>
      <c r="E2511" s="390"/>
      <c r="F2511" s="391"/>
      <c r="G2511" s="480" t="str">
        <f t="shared" si="978"/>
        <v/>
      </c>
      <c r="H2511" s="481"/>
      <c r="I2511" s="481"/>
      <c r="J2511" s="481"/>
      <c r="K2511" s="481"/>
      <c r="L2511" s="482"/>
      <c r="M2511" s="27"/>
      <c r="N2511" s="27"/>
      <c r="O2511" s="27"/>
      <c r="P2511" s="27"/>
      <c r="Q2511" s="27"/>
      <c r="R2511" s="27"/>
      <c r="S2511" s="27"/>
      <c r="T2511" s="27"/>
      <c r="U2511" s="27"/>
      <c r="V2511" s="27"/>
      <c r="W2511" s="27"/>
      <c r="X2511" s="27"/>
      <c r="Y2511" s="27"/>
      <c r="Z2511" s="27"/>
      <c r="AA2511" s="27"/>
      <c r="AB2511" s="27"/>
      <c r="AC2511" s="27"/>
      <c r="AD2511" s="27"/>
      <c r="AI2511">
        <f t="shared" si="974"/>
        <v>0</v>
      </c>
      <c r="AJ2511">
        <f t="shared" si="975"/>
        <v>0</v>
      </c>
      <c r="AK2511">
        <f t="shared" si="976"/>
        <v>0</v>
      </c>
      <c r="AL2511">
        <f t="shared" si="959"/>
        <v>0</v>
      </c>
      <c r="AM2511">
        <f t="shared" si="960"/>
        <v>0</v>
      </c>
      <c r="AN2511">
        <f t="shared" si="961"/>
        <v>0</v>
      </c>
      <c r="AO2511">
        <f t="shared" si="962"/>
        <v>0</v>
      </c>
      <c r="AP2511">
        <f t="shared" si="963"/>
        <v>0</v>
      </c>
      <c r="AQ2511">
        <f t="shared" si="964"/>
        <v>0</v>
      </c>
      <c r="AR2511">
        <f t="shared" si="965"/>
        <v>0</v>
      </c>
      <c r="AS2511">
        <f t="shared" si="966"/>
        <v>0</v>
      </c>
      <c r="AT2511">
        <f t="shared" si="967"/>
        <v>0</v>
      </c>
      <c r="AU2511">
        <f t="shared" si="968"/>
        <v>0</v>
      </c>
      <c r="AV2511">
        <f t="shared" si="969"/>
        <v>0</v>
      </c>
      <c r="AW2511">
        <f t="shared" si="970"/>
        <v>0</v>
      </c>
      <c r="AX2511">
        <f t="shared" si="971"/>
        <v>0</v>
      </c>
      <c r="AY2511">
        <f t="shared" si="972"/>
        <v>0</v>
      </c>
      <c r="AZ2511">
        <f t="shared" si="973"/>
        <v>0</v>
      </c>
    </row>
    <row r="2512" spans="1:52" ht="15" customHeight="1">
      <c r="A2512" s="245"/>
      <c r="B2512" s="9"/>
      <c r="C2512" s="270" t="s">
        <v>1130</v>
      </c>
      <c r="D2512" s="389" t="str">
        <f t="shared" si="977"/>
        <v/>
      </c>
      <c r="E2512" s="390"/>
      <c r="F2512" s="391"/>
      <c r="G2512" s="480" t="str">
        <f t="shared" si="978"/>
        <v/>
      </c>
      <c r="H2512" s="481"/>
      <c r="I2512" s="481"/>
      <c r="J2512" s="481"/>
      <c r="K2512" s="481"/>
      <c r="L2512" s="482"/>
      <c r="M2512" s="27"/>
      <c r="N2512" s="27"/>
      <c r="O2512" s="27"/>
      <c r="P2512" s="27"/>
      <c r="Q2512" s="27"/>
      <c r="R2512" s="27"/>
      <c r="S2512" s="27"/>
      <c r="T2512" s="27"/>
      <c r="U2512" s="27"/>
      <c r="V2512" s="27"/>
      <c r="W2512" s="27"/>
      <c r="X2512" s="27"/>
      <c r="Y2512" s="27"/>
      <c r="Z2512" s="27"/>
      <c r="AA2512" s="27"/>
      <c r="AB2512" s="27"/>
      <c r="AC2512" s="27"/>
      <c r="AD2512" s="27"/>
      <c r="AI2512">
        <f t="shared" si="974"/>
        <v>0</v>
      </c>
      <c r="AJ2512">
        <f t="shared" si="975"/>
        <v>0</v>
      </c>
      <c r="AK2512">
        <f t="shared" si="976"/>
        <v>0</v>
      </c>
      <c r="AL2512">
        <f t="shared" si="959"/>
        <v>0</v>
      </c>
      <c r="AM2512">
        <f t="shared" si="960"/>
        <v>0</v>
      </c>
      <c r="AN2512">
        <f t="shared" si="961"/>
        <v>0</v>
      </c>
      <c r="AO2512">
        <f t="shared" si="962"/>
        <v>0</v>
      </c>
      <c r="AP2512">
        <f t="shared" si="963"/>
        <v>0</v>
      </c>
      <c r="AQ2512">
        <f t="shared" si="964"/>
        <v>0</v>
      </c>
      <c r="AR2512">
        <f t="shared" si="965"/>
        <v>0</v>
      </c>
      <c r="AS2512">
        <f t="shared" si="966"/>
        <v>0</v>
      </c>
      <c r="AT2512">
        <f t="shared" si="967"/>
        <v>0</v>
      </c>
      <c r="AU2512">
        <f t="shared" si="968"/>
        <v>0</v>
      </c>
      <c r="AV2512">
        <f t="shared" si="969"/>
        <v>0</v>
      </c>
      <c r="AW2512">
        <f t="shared" si="970"/>
        <v>0</v>
      </c>
      <c r="AX2512">
        <f t="shared" si="971"/>
        <v>0</v>
      </c>
      <c r="AY2512">
        <f t="shared" si="972"/>
        <v>0</v>
      </c>
      <c r="AZ2512">
        <f t="shared" si="973"/>
        <v>0</v>
      </c>
    </row>
    <row r="2513" spans="1:52" ht="15" customHeight="1">
      <c r="A2513" s="245"/>
      <c r="B2513" s="9"/>
      <c r="C2513" s="270" t="s">
        <v>1131</v>
      </c>
      <c r="D2513" s="389" t="str">
        <f t="shared" si="977"/>
        <v/>
      </c>
      <c r="E2513" s="390"/>
      <c r="F2513" s="391"/>
      <c r="G2513" s="480" t="str">
        <f t="shared" si="978"/>
        <v/>
      </c>
      <c r="H2513" s="481"/>
      <c r="I2513" s="481"/>
      <c r="J2513" s="481"/>
      <c r="K2513" s="481"/>
      <c r="L2513" s="482"/>
      <c r="M2513" s="27"/>
      <c r="N2513" s="27"/>
      <c r="O2513" s="27"/>
      <c r="P2513" s="27"/>
      <c r="Q2513" s="27"/>
      <c r="R2513" s="27"/>
      <c r="S2513" s="27"/>
      <c r="T2513" s="27"/>
      <c r="U2513" s="27"/>
      <c r="V2513" s="27"/>
      <c r="W2513" s="27"/>
      <c r="X2513" s="27"/>
      <c r="Y2513" s="27"/>
      <c r="Z2513" s="27"/>
      <c r="AA2513" s="27"/>
      <c r="AB2513" s="27"/>
      <c r="AC2513" s="27"/>
      <c r="AD2513" s="27"/>
      <c r="AI2513">
        <f t="shared" si="974"/>
        <v>0</v>
      </c>
      <c r="AJ2513">
        <f t="shared" si="975"/>
        <v>0</v>
      </c>
      <c r="AK2513">
        <f t="shared" si="976"/>
        <v>0</v>
      </c>
      <c r="AL2513">
        <f t="shared" si="959"/>
        <v>0</v>
      </c>
      <c r="AM2513">
        <f t="shared" si="960"/>
        <v>0</v>
      </c>
      <c r="AN2513">
        <f t="shared" si="961"/>
        <v>0</v>
      </c>
      <c r="AO2513">
        <f t="shared" si="962"/>
        <v>0</v>
      </c>
      <c r="AP2513">
        <f t="shared" si="963"/>
        <v>0</v>
      </c>
      <c r="AQ2513">
        <f t="shared" si="964"/>
        <v>0</v>
      </c>
      <c r="AR2513">
        <f t="shared" si="965"/>
        <v>0</v>
      </c>
      <c r="AS2513">
        <f t="shared" si="966"/>
        <v>0</v>
      </c>
      <c r="AT2513">
        <f t="shared" si="967"/>
        <v>0</v>
      </c>
      <c r="AU2513">
        <f t="shared" si="968"/>
        <v>0</v>
      </c>
      <c r="AV2513">
        <f t="shared" si="969"/>
        <v>0</v>
      </c>
      <c r="AW2513">
        <f t="shared" si="970"/>
        <v>0</v>
      </c>
      <c r="AX2513">
        <f t="shared" si="971"/>
        <v>0</v>
      </c>
      <c r="AY2513">
        <f t="shared" si="972"/>
        <v>0</v>
      </c>
      <c r="AZ2513">
        <f t="shared" si="973"/>
        <v>0</v>
      </c>
    </row>
    <row r="2514" spans="1:52" ht="15" customHeight="1">
      <c r="A2514" s="245"/>
      <c r="B2514" s="9"/>
      <c r="C2514" s="270" t="s">
        <v>1132</v>
      </c>
      <c r="D2514" s="389" t="str">
        <f t="shared" si="977"/>
        <v/>
      </c>
      <c r="E2514" s="390"/>
      <c r="F2514" s="391"/>
      <c r="G2514" s="480" t="str">
        <f t="shared" si="978"/>
        <v/>
      </c>
      <c r="H2514" s="481"/>
      <c r="I2514" s="481"/>
      <c r="J2514" s="481"/>
      <c r="K2514" s="481"/>
      <c r="L2514" s="482"/>
      <c r="M2514" s="27"/>
      <c r="N2514" s="27"/>
      <c r="O2514" s="27"/>
      <c r="P2514" s="27"/>
      <c r="Q2514" s="27"/>
      <c r="R2514" s="27"/>
      <c r="S2514" s="27"/>
      <c r="T2514" s="27"/>
      <c r="U2514" s="27"/>
      <c r="V2514" s="27"/>
      <c r="W2514" s="27"/>
      <c r="X2514" s="27"/>
      <c r="Y2514" s="27"/>
      <c r="Z2514" s="27"/>
      <c r="AA2514" s="27"/>
      <c r="AB2514" s="27"/>
      <c r="AC2514" s="27"/>
      <c r="AD2514" s="27"/>
      <c r="AI2514">
        <f t="shared" si="974"/>
        <v>0</v>
      </c>
      <c r="AJ2514">
        <f t="shared" si="975"/>
        <v>0</v>
      </c>
      <c r="AK2514">
        <f t="shared" si="976"/>
        <v>0</v>
      </c>
      <c r="AL2514">
        <f t="shared" si="959"/>
        <v>0</v>
      </c>
      <c r="AM2514">
        <f t="shared" si="960"/>
        <v>0</v>
      </c>
      <c r="AN2514">
        <f t="shared" si="961"/>
        <v>0</v>
      </c>
      <c r="AO2514">
        <f t="shared" si="962"/>
        <v>0</v>
      </c>
      <c r="AP2514">
        <f t="shared" si="963"/>
        <v>0</v>
      </c>
      <c r="AQ2514">
        <f t="shared" si="964"/>
        <v>0</v>
      </c>
      <c r="AR2514">
        <f t="shared" si="965"/>
        <v>0</v>
      </c>
      <c r="AS2514">
        <f t="shared" si="966"/>
        <v>0</v>
      </c>
      <c r="AT2514">
        <f t="shared" si="967"/>
        <v>0</v>
      </c>
      <c r="AU2514">
        <f t="shared" si="968"/>
        <v>0</v>
      </c>
      <c r="AV2514">
        <f t="shared" si="969"/>
        <v>0</v>
      </c>
      <c r="AW2514">
        <f t="shared" si="970"/>
        <v>0</v>
      </c>
      <c r="AX2514">
        <f t="shared" si="971"/>
        <v>0</v>
      </c>
      <c r="AY2514">
        <f t="shared" si="972"/>
        <v>0</v>
      </c>
      <c r="AZ2514">
        <f t="shared" si="973"/>
        <v>0</v>
      </c>
    </row>
    <row r="2515" spans="1:52" ht="15" customHeight="1">
      <c r="A2515" s="245"/>
      <c r="B2515" s="9"/>
      <c r="C2515" s="270" t="s">
        <v>1133</v>
      </c>
      <c r="D2515" s="389" t="str">
        <f t="shared" si="977"/>
        <v/>
      </c>
      <c r="E2515" s="390"/>
      <c r="F2515" s="391"/>
      <c r="G2515" s="480" t="str">
        <f t="shared" si="978"/>
        <v/>
      </c>
      <c r="H2515" s="481"/>
      <c r="I2515" s="481"/>
      <c r="J2515" s="481"/>
      <c r="K2515" s="481"/>
      <c r="L2515" s="482"/>
      <c r="M2515" s="27"/>
      <c r="N2515" s="27"/>
      <c r="O2515" s="27"/>
      <c r="P2515" s="27"/>
      <c r="Q2515" s="27"/>
      <c r="R2515" s="27"/>
      <c r="S2515" s="27"/>
      <c r="T2515" s="27"/>
      <c r="U2515" s="27"/>
      <c r="V2515" s="27"/>
      <c r="W2515" s="27"/>
      <c r="X2515" s="27"/>
      <c r="Y2515" s="27"/>
      <c r="Z2515" s="27"/>
      <c r="AA2515" s="27"/>
      <c r="AB2515" s="27"/>
      <c r="AC2515" s="27"/>
      <c r="AD2515" s="27"/>
      <c r="AI2515">
        <f t="shared" si="974"/>
        <v>0</v>
      </c>
      <c r="AJ2515">
        <f t="shared" si="975"/>
        <v>0</v>
      </c>
      <c r="AK2515">
        <f t="shared" si="976"/>
        <v>0</v>
      </c>
      <c r="AL2515">
        <f t="shared" si="959"/>
        <v>0</v>
      </c>
      <c r="AM2515">
        <f t="shared" si="960"/>
        <v>0</v>
      </c>
      <c r="AN2515">
        <f t="shared" si="961"/>
        <v>0</v>
      </c>
      <c r="AO2515">
        <f t="shared" si="962"/>
        <v>0</v>
      </c>
      <c r="AP2515">
        <f t="shared" si="963"/>
        <v>0</v>
      </c>
      <c r="AQ2515">
        <f t="shared" si="964"/>
        <v>0</v>
      </c>
      <c r="AR2515">
        <f t="shared" si="965"/>
        <v>0</v>
      </c>
      <c r="AS2515">
        <f t="shared" si="966"/>
        <v>0</v>
      </c>
      <c r="AT2515">
        <f t="shared" si="967"/>
        <v>0</v>
      </c>
      <c r="AU2515">
        <f t="shared" si="968"/>
        <v>0</v>
      </c>
      <c r="AV2515">
        <f t="shared" si="969"/>
        <v>0</v>
      </c>
      <c r="AW2515">
        <f t="shared" si="970"/>
        <v>0</v>
      </c>
      <c r="AX2515">
        <f t="shared" si="971"/>
        <v>0</v>
      </c>
      <c r="AY2515">
        <f t="shared" si="972"/>
        <v>0</v>
      </c>
      <c r="AZ2515">
        <f t="shared" si="973"/>
        <v>0</v>
      </c>
    </row>
    <row r="2516" spans="1:52" ht="15" customHeight="1">
      <c r="A2516" s="245"/>
      <c r="B2516" s="9"/>
      <c r="C2516" s="270" t="s">
        <v>1134</v>
      </c>
      <c r="D2516" s="389" t="str">
        <f t="shared" si="977"/>
        <v/>
      </c>
      <c r="E2516" s="390"/>
      <c r="F2516" s="391"/>
      <c r="G2516" s="480" t="str">
        <f t="shared" si="978"/>
        <v/>
      </c>
      <c r="H2516" s="481"/>
      <c r="I2516" s="481"/>
      <c r="J2516" s="481"/>
      <c r="K2516" s="481"/>
      <c r="L2516" s="482"/>
      <c r="M2516" s="27"/>
      <c r="N2516" s="27"/>
      <c r="O2516" s="27"/>
      <c r="P2516" s="27"/>
      <c r="Q2516" s="27"/>
      <c r="R2516" s="27"/>
      <c r="S2516" s="27"/>
      <c r="T2516" s="27"/>
      <c r="U2516" s="27"/>
      <c r="V2516" s="27"/>
      <c r="W2516" s="27"/>
      <c r="X2516" s="27"/>
      <c r="Y2516" s="27"/>
      <c r="Z2516" s="27"/>
      <c r="AA2516" s="27"/>
      <c r="AB2516" s="27"/>
      <c r="AC2516" s="27"/>
      <c r="AD2516" s="27"/>
      <c r="AI2516">
        <f t="shared" si="974"/>
        <v>0</v>
      </c>
      <c r="AJ2516">
        <f t="shared" si="975"/>
        <v>0</v>
      </c>
      <c r="AK2516">
        <f t="shared" si="976"/>
        <v>0</v>
      </c>
      <c r="AL2516">
        <f t="shared" si="959"/>
        <v>0</v>
      </c>
      <c r="AM2516">
        <f t="shared" si="960"/>
        <v>0</v>
      </c>
      <c r="AN2516">
        <f t="shared" si="961"/>
        <v>0</v>
      </c>
      <c r="AO2516">
        <f t="shared" si="962"/>
        <v>0</v>
      </c>
      <c r="AP2516">
        <f t="shared" si="963"/>
        <v>0</v>
      </c>
      <c r="AQ2516">
        <f t="shared" si="964"/>
        <v>0</v>
      </c>
      <c r="AR2516">
        <f t="shared" si="965"/>
        <v>0</v>
      </c>
      <c r="AS2516">
        <f t="shared" si="966"/>
        <v>0</v>
      </c>
      <c r="AT2516">
        <f t="shared" si="967"/>
        <v>0</v>
      </c>
      <c r="AU2516">
        <f t="shared" si="968"/>
        <v>0</v>
      </c>
      <c r="AV2516">
        <f t="shared" si="969"/>
        <v>0</v>
      </c>
      <c r="AW2516">
        <f t="shared" si="970"/>
        <v>0</v>
      </c>
      <c r="AX2516">
        <f t="shared" si="971"/>
        <v>0</v>
      </c>
      <c r="AY2516">
        <f t="shared" si="972"/>
        <v>0</v>
      </c>
      <c r="AZ2516">
        <f t="shared" si="973"/>
        <v>0</v>
      </c>
    </row>
    <row r="2517" spans="1:52" ht="15" customHeight="1">
      <c r="A2517" s="245"/>
      <c r="B2517" s="9"/>
      <c r="C2517" s="270" t="s">
        <v>1135</v>
      </c>
      <c r="D2517" s="389" t="str">
        <f t="shared" si="977"/>
        <v/>
      </c>
      <c r="E2517" s="390"/>
      <c r="F2517" s="391"/>
      <c r="G2517" s="480" t="str">
        <f t="shared" si="978"/>
        <v/>
      </c>
      <c r="H2517" s="481"/>
      <c r="I2517" s="481"/>
      <c r="J2517" s="481"/>
      <c r="K2517" s="481"/>
      <c r="L2517" s="482"/>
      <c r="M2517" s="27"/>
      <c r="N2517" s="27"/>
      <c r="O2517" s="27"/>
      <c r="P2517" s="27"/>
      <c r="Q2517" s="27"/>
      <c r="R2517" s="27"/>
      <c r="S2517" s="27"/>
      <c r="T2517" s="27"/>
      <c r="U2517" s="27"/>
      <c r="V2517" s="27"/>
      <c r="W2517" s="27"/>
      <c r="X2517" s="27"/>
      <c r="Y2517" s="27"/>
      <c r="Z2517" s="27"/>
      <c r="AA2517" s="27"/>
      <c r="AB2517" s="27"/>
      <c r="AC2517" s="27"/>
      <c r="AD2517" s="27"/>
      <c r="AI2517">
        <f t="shared" si="974"/>
        <v>0</v>
      </c>
      <c r="AJ2517">
        <f t="shared" si="975"/>
        <v>0</v>
      </c>
      <c r="AK2517">
        <f t="shared" si="976"/>
        <v>0</v>
      </c>
      <c r="AL2517">
        <f t="shared" si="959"/>
        <v>0</v>
      </c>
      <c r="AM2517">
        <f t="shared" si="960"/>
        <v>0</v>
      </c>
      <c r="AN2517">
        <f t="shared" si="961"/>
        <v>0</v>
      </c>
      <c r="AO2517">
        <f t="shared" si="962"/>
        <v>0</v>
      </c>
      <c r="AP2517">
        <f t="shared" si="963"/>
        <v>0</v>
      </c>
      <c r="AQ2517">
        <f t="shared" si="964"/>
        <v>0</v>
      </c>
      <c r="AR2517">
        <f t="shared" si="965"/>
        <v>0</v>
      </c>
      <c r="AS2517">
        <f t="shared" si="966"/>
        <v>0</v>
      </c>
      <c r="AT2517">
        <f t="shared" si="967"/>
        <v>0</v>
      </c>
      <c r="AU2517">
        <f t="shared" si="968"/>
        <v>0</v>
      </c>
      <c r="AV2517">
        <f t="shared" si="969"/>
        <v>0</v>
      </c>
      <c r="AW2517">
        <f t="shared" si="970"/>
        <v>0</v>
      </c>
      <c r="AX2517">
        <f t="shared" si="971"/>
        <v>0</v>
      </c>
      <c r="AY2517">
        <f t="shared" si="972"/>
        <v>0</v>
      </c>
      <c r="AZ2517">
        <f t="shared" si="973"/>
        <v>0</v>
      </c>
    </row>
    <row r="2518" spans="1:52" ht="15" customHeight="1">
      <c r="A2518" s="245"/>
      <c r="B2518" s="9"/>
      <c r="C2518" s="270" t="s">
        <v>1136</v>
      </c>
      <c r="D2518" s="389" t="str">
        <f t="shared" si="977"/>
        <v/>
      </c>
      <c r="E2518" s="390"/>
      <c r="F2518" s="391"/>
      <c r="G2518" s="480" t="str">
        <f t="shared" si="978"/>
        <v/>
      </c>
      <c r="H2518" s="481"/>
      <c r="I2518" s="481"/>
      <c r="J2518" s="481"/>
      <c r="K2518" s="481"/>
      <c r="L2518" s="482"/>
      <c r="M2518" s="27"/>
      <c r="N2518" s="27"/>
      <c r="O2518" s="27"/>
      <c r="P2518" s="27"/>
      <c r="Q2518" s="27"/>
      <c r="R2518" s="27"/>
      <c r="S2518" s="27"/>
      <c r="T2518" s="27"/>
      <c r="U2518" s="27"/>
      <c r="V2518" s="27"/>
      <c r="W2518" s="27"/>
      <c r="X2518" s="27"/>
      <c r="Y2518" s="27"/>
      <c r="Z2518" s="27"/>
      <c r="AA2518" s="27"/>
      <c r="AB2518" s="27"/>
      <c r="AC2518" s="27"/>
      <c r="AD2518" s="27"/>
      <c r="AI2518">
        <f t="shared" si="974"/>
        <v>0</v>
      </c>
      <c r="AJ2518">
        <f t="shared" si="975"/>
        <v>0</v>
      </c>
      <c r="AK2518">
        <f t="shared" si="976"/>
        <v>0</v>
      </c>
      <c r="AL2518">
        <f t="shared" si="959"/>
        <v>0</v>
      </c>
      <c r="AM2518">
        <f t="shared" si="960"/>
        <v>0</v>
      </c>
      <c r="AN2518">
        <f t="shared" si="961"/>
        <v>0</v>
      </c>
      <c r="AO2518">
        <f t="shared" si="962"/>
        <v>0</v>
      </c>
      <c r="AP2518">
        <f t="shared" si="963"/>
        <v>0</v>
      </c>
      <c r="AQ2518">
        <f t="shared" si="964"/>
        <v>0</v>
      </c>
      <c r="AR2518">
        <f t="shared" si="965"/>
        <v>0</v>
      </c>
      <c r="AS2518">
        <f t="shared" si="966"/>
        <v>0</v>
      </c>
      <c r="AT2518">
        <f t="shared" si="967"/>
        <v>0</v>
      </c>
      <c r="AU2518">
        <f t="shared" si="968"/>
        <v>0</v>
      </c>
      <c r="AV2518">
        <f t="shared" si="969"/>
        <v>0</v>
      </c>
      <c r="AW2518">
        <f t="shared" si="970"/>
        <v>0</v>
      </c>
      <c r="AX2518">
        <f t="shared" si="971"/>
        <v>0</v>
      </c>
      <c r="AY2518">
        <f t="shared" si="972"/>
        <v>0</v>
      </c>
      <c r="AZ2518">
        <f t="shared" si="973"/>
        <v>0</v>
      </c>
    </row>
    <row r="2519" spans="1:52" ht="15" customHeight="1">
      <c r="A2519" s="245"/>
      <c r="B2519" s="9"/>
      <c r="C2519" s="270" t="s">
        <v>1137</v>
      </c>
      <c r="D2519" s="389" t="str">
        <f t="shared" si="977"/>
        <v/>
      </c>
      <c r="E2519" s="390"/>
      <c r="F2519" s="391"/>
      <c r="G2519" s="480" t="str">
        <f t="shared" si="978"/>
        <v/>
      </c>
      <c r="H2519" s="481"/>
      <c r="I2519" s="481"/>
      <c r="J2519" s="481"/>
      <c r="K2519" s="481"/>
      <c r="L2519" s="482"/>
      <c r="M2519" s="27"/>
      <c r="N2519" s="27"/>
      <c r="O2519" s="27"/>
      <c r="P2519" s="27"/>
      <c r="Q2519" s="27"/>
      <c r="R2519" s="27"/>
      <c r="S2519" s="27"/>
      <c r="T2519" s="27"/>
      <c r="U2519" s="27"/>
      <c r="V2519" s="27"/>
      <c r="W2519" s="27"/>
      <c r="X2519" s="27"/>
      <c r="Y2519" s="27"/>
      <c r="Z2519" s="27"/>
      <c r="AA2519" s="27"/>
      <c r="AB2519" s="27"/>
      <c r="AC2519" s="27"/>
      <c r="AD2519" s="27"/>
      <c r="AI2519">
        <f t="shared" si="974"/>
        <v>0</v>
      </c>
      <c r="AJ2519">
        <f t="shared" si="975"/>
        <v>0</v>
      </c>
      <c r="AK2519">
        <f t="shared" si="976"/>
        <v>0</v>
      </c>
      <c r="AL2519">
        <f t="shared" si="959"/>
        <v>0</v>
      </c>
      <c r="AM2519">
        <f t="shared" si="960"/>
        <v>0</v>
      </c>
      <c r="AN2519">
        <f t="shared" si="961"/>
        <v>0</v>
      </c>
      <c r="AO2519">
        <f t="shared" si="962"/>
        <v>0</v>
      </c>
      <c r="AP2519">
        <f t="shared" si="963"/>
        <v>0</v>
      </c>
      <c r="AQ2519">
        <f t="shared" si="964"/>
        <v>0</v>
      </c>
      <c r="AR2519">
        <f t="shared" si="965"/>
        <v>0</v>
      </c>
      <c r="AS2519">
        <f t="shared" si="966"/>
        <v>0</v>
      </c>
      <c r="AT2519">
        <f t="shared" si="967"/>
        <v>0</v>
      </c>
      <c r="AU2519">
        <f t="shared" si="968"/>
        <v>0</v>
      </c>
      <c r="AV2519">
        <f t="shared" si="969"/>
        <v>0</v>
      </c>
      <c r="AW2519">
        <f t="shared" si="970"/>
        <v>0</v>
      </c>
      <c r="AX2519">
        <f t="shared" si="971"/>
        <v>0</v>
      </c>
      <c r="AY2519">
        <f t="shared" si="972"/>
        <v>0</v>
      </c>
      <c r="AZ2519">
        <f t="shared" si="973"/>
        <v>0</v>
      </c>
    </row>
    <row r="2520" spans="1:52" ht="15" customHeight="1">
      <c r="A2520" s="245"/>
      <c r="B2520" s="9"/>
      <c r="C2520" s="270" t="s">
        <v>1138</v>
      </c>
      <c r="D2520" s="389" t="str">
        <f t="shared" si="977"/>
        <v/>
      </c>
      <c r="E2520" s="390"/>
      <c r="F2520" s="391"/>
      <c r="G2520" s="480" t="str">
        <f t="shared" si="978"/>
        <v/>
      </c>
      <c r="H2520" s="481"/>
      <c r="I2520" s="481"/>
      <c r="J2520" s="481"/>
      <c r="K2520" s="481"/>
      <c r="L2520" s="482"/>
      <c r="M2520" s="27"/>
      <c r="N2520" s="27"/>
      <c r="O2520" s="27"/>
      <c r="P2520" s="27"/>
      <c r="Q2520" s="27"/>
      <c r="R2520" s="27"/>
      <c r="S2520" s="27"/>
      <c r="T2520" s="27"/>
      <c r="U2520" s="27"/>
      <c r="V2520" s="27"/>
      <c r="W2520" s="27"/>
      <c r="X2520" s="27"/>
      <c r="Y2520" s="27"/>
      <c r="Z2520" s="27"/>
      <c r="AA2520" s="27"/>
      <c r="AB2520" s="27"/>
      <c r="AC2520" s="27"/>
      <c r="AD2520" s="27"/>
      <c r="AI2520">
        <f t="shared" si="974"/>
        <v>0</v>
      </c>
      <c r="AJ2520">
        <f t="shared" si="975"/>
        <v>0</v>
      </c>
      <c r="AK2520">
        <f t="shared" si="976"/>
        <v>0</v>
      </c>
      <c r="AL2520">
        <f t="shared" si="959"/>
        <v>0</v>
      </c>
      <c r="AM2520">
        <f t="shared" si="960"/>
        <v>0</v>
      </c>
      <c r="AN2520">
        <f t="shared" si="961"/>
        <v>0</v>
      </c>
      <c r="AO2520">
        <f t="shared" si="962"/>
        <v>0</v>
      </c>
      <c r="AP2520">
        <f t="shared" si="963"/>
        <v>0</v>
      </c>
      <c r="AQ2520">
        <f t="shared" si="964"/>
        <v>0</v>
      </c>
      <c r="AR2520">
        <f t="shared" si="965"/>
        <v>0</v>
      </c>
      <c r="AS2520">
        <f t="shared" si="966"/>
        <v>0</v>
      </c>
      <c r="AT2520">
        <f t="shared" si="967"/>
        <v>0</v>
      </c>
      <c r="AU2520">
        <f t="shared" si="968"/>
        <v>0</v>
      </c>
      <c r="AV2520">
        <f t="shared" si="969"/>
        <v>0</v>
      </c>
      <c r="AW2520">
        <f t="shared" si="970"/>
        <v>0</v>
      </c>
      <c r="AX2520">
        <f t="shared" si="971"/>
        <v>0</v>
      </c>
      <c r="AY2520">
        <f t="shared" si="972"/>
        <v>0</v>
      </c>
      <c r="AZ2520">
        <f t="shared" si="973"/>
        <v>0</v>
      </c>
    </row>
    <row r="2521" spans="1:52" ht="15" customHeight="1">
      <c r="A2521" s="245"/>
      <c r="B2521" s="9"/>
      <c r="C2521" s="270" t="s">
        <v>1139</v>
      </c>
      <c r="D2521" s="389" t="str">
        <f t="shared" si="977"/>
        <v/>
      </c>
      <c r="E2521" s="390"/>
      <c r="F2521" s="391"/>
      <c r="G2521" s="480" t="str">
        <f t="shared" si="978"/>
        <v/>
      </c>
      <c r="H2521" s="481"/>
      <c r="I2521" s="481"/>
      <c r="J2521" s="481"/>
      <c r="K2521" s="481"/>
      <c r="L2521" s="482"/>
      <c r="M2521" s="27"/>
      <c r="N2521" s="27"/>
      <c r="O2521" s="27"/>
      <c r="P2521" s="27"/>
      <c r="Q2521" s="27"/>
      <c r="R2521" s="27"/>
      <c r="S2521" s="27"/>
      <c r="T2521" s="27"/>
      <c r="U2521" s="27"/>
      <c r="V2521" s="27"/>
      <c r="W2521" s="27"/>
      <c r="X2521" s="27"/>
      <c r="Y2521" s="27"/>
      <c r="Z2521" s="27"/>
      <c r="AA2521" s="27"/>
      <c r="AB2521" s="27"/>
      <c r="AC2521" s="27"/>
      <c r="AD2521" s="27"/>
      <c r="AI2521">
        <f t="shared" si="974"/>
        <v>0</v>
      </c>
      <c r="AJ2521">
        <f t="shared" si="975"/>
        <v>0</v>
      </c>
      <c r="AK2521">
        <f t="shared" si="976"/>
        <v>0</v>
      </c>
      <c r="AL2521">
        <f t="shared" si="959"/>
        <v>0</v>
      </c>
      <c r="AM2521">
        <f t="shared" si="960"/>
        <v>0</v>
      </c>
      <c r="AN2521">
        <f t="shared" si="961"/>
        <v>0</v>
      </c>
      <c r="AO2521">
        <f t="shared" si="962"/>
        <v>0</v>
      </c>
      <c r="AP2521">
        <f t="shared" si="963"/>
        <v>0</v>
      </c>
      <c r="AQ2521">
        <f t="shared" si="964"/>
        <v>0</v>
      </c>
      <c r="AR2521">
        <f t="shared" si="965"/>
        <v>0</v>
      </c>
      <c r="AS2521">
        <f t="shared" si="966"/>
        <v>0</v>
      </c>
      <c r="AT2521">
        <f t="shared" si="967"/>
        <v>0</v>
      </c>
      <c r="AU2521">
        <f t="shared" si="968"/>
        <v>0</v>
      </c>
      <c r="AV2521">
        <f t="shared" si="969"/>
        <v>0</v>
      </c>
      <c r="AW2521">
        <f t="shared" si="970"/>
        <v>0</v>
      </c>
      <c r="AX2521">
        <f t="shared" si="971"/>
        <v>0</v>
      </c>
      <c r="AY2521">
        <f t="shared" si="972"/>
        <v>0</v>
      </c>
      <c r="AZ2521">
        <f t="shared" si="973"/>
        <v>0</v>
      </c>
    </row>
    <row r="2522" spans="1:52" ht="15" customHeight="1">
      <c r="A2522" s="245"/>
      <c r="B2522" s="9"/>
      <c r="C2522" s="270" t="s">
        <v>1140</v>
      </c>
      <c r="D2522" s="389" t="str">
        <f t="shared" si="977"/>
        <v/>
      </c>
      <c r="E2522" s="390"/>
      <c r="F2522" s="391"/>
      <c r="G2522" s="480" t="str">
        <f t="shared" si="978"/>
        <v/>
      </c>
      <c r="H2522" s="481"/>
      <c r="I2522" s="481"/>
      <c r="J2522" s="481"/>
      <c r="K2522" s="481"/>
      <c r="L2522" s="482"/>
      <c r="M2522" s="27"/>
      <c r="N2522" s="27"/>
      <c r="O2522" s="27"/>
      <c r="P2522" s="27"/>
      <c r="Q2522" s="27"/>
      <c r="R2522" s="27"/>
      <c r="S2522" s="27"/>
      <c r="T2522" s="27"/>
      <c r="U2522" s="27"/>
      <c r="V2522" s="27"/>
      <c r="W2522" s="27"/>
      <c r="X2522" s="27"/>
      <c r="Y2522" s="27"/>
      <c r="Z2522" s="27"/>
      <c r="AA2522" s="27"/>
      <c r="AB2522" s="27"/>
      <c r="AC2522" s="27"/>
      <c r="AD2522" s="27"/>
      <c r="AI2522">
        <f t="shared" si="974"/>
        <v>0</v>
      </c>
      <c r="AJ2522">
        <f t="shared" si="975"/>
        <v>0</v>
      </c>
      <c r="AK2522">
        <f t="shared" si="976"/>
        <v>0</v>
      </c>
      <c r="AL2522">
        <f t="shared" si="959"/>
        <v>0</v>
      </c>
      <c r="AM2522">
        <f t="shared" si="960"/>
        <v>0</v>
      </c>
      <c r="AN2522">
        <f t="shared" si="961"/>
        <v>0</v>
      </c>
      <c r="AO2522">
        <f t="shared" si="962"/>
        <v>0</v>
      </c>
      <c r="AP2522">
        <f t="shared" si="963"/>
        <v>0</v>
      </c>
      <c r="AQ2522">
        <f t="shared" si="964"/>
        <v>0</v>
      </c>
      <c r="AR2522">
        <f t="shared" si="965"/>
        <v>0</v>
      </c>
      <c r="AS2522">
        <f t="shared" si="966"/>
        <v>0</v>
      </c>
      <c r="AT2522">
        <f t="shared" si="967"/>
        <v>0</v>
      </c>
      <c r="AU2522">
        <f t="shared" si="968"/>
        <v>0</v>
      </c>
      <c r="AV2522">
        <f t="shared" si="969"/>
        <v>0</v>
      </c>
      <c r="AW2522">
        <f t="shared" si="970"/>
        <v>0</v>
      </c>
      <c r="AX2522">
        <f t="shared" si="971"/>
        <v>0</v>
      </c>
      <c r="AY2522">
        <f t="shared" si="972"/>
        <v>0</v>
      </c>
      <c r="AZ2522">
        <f t="shared" si="973"/>
        <v>0</v>
      </c>
    </row>
    <row r="2523" spans="1:52" ht="15" customHeight="1">
      <c r="A2523" s="245"/>
      <c r="B2523" s="9"/>
      <c r="C2523" s="270" t="s">
        <v>1141</v>
      </c>
      <c r="D2523" s="389" t="str">
        <f t="shared" si="977"/>
        <v/>
      </c>
      <c r="E2523" s="390"/>
      <c r="F2523" s="391"/>
      <c r="G2523" s="480" t="str">
        <f t="shared" si="978"/>
        <v/>
      </c>
      <c r="H2523" s="481"/>
      <c r="I2523" s="481"/>
      <c r="J2523" s="481"/>
      <c r="K2523" s="481"/>
      <c r="L2523" s="482"/>
      <c r="M2523" s="27"/>
      <c r="N2523" s="27"/>
      <c r="O2523" s="27"/>
      <c r="P2523" s="27"/>
      <c r="Q2523" s="27"/>
      <c r="R2523" s="27"/>
      <c r="S2523" s="27"/>
      <c r="T2523" s="27"/>
      <c r="U2523" s="27"/>
      <c r="V2523" s="27"/>
      <c r="W2523" s="27"/>
      <c r="X2523" s="27"/>
      <c r="Y2523" s="27"/>
      <c r="Z2523" s="27"/>
      <c r="AA2523" s="27"/>
      <c r="AB2523" s="27"/>
      <c r="AC2523" s="27"/>
      <c r="AD2523" s="27"/>
      <c r="AI2523">
        <f t="shared" si="974"/>
        <v>0</v>
      </c>
      <c r="AJ2523">
        <f t="shared" si="975"/>
        <v>0</v>
      </c>
      <c r="AK2523">
        <f t="shared" si="976"/>
        <v>0</v>
      </c>
      <c r="AL2523">
        <f t="shared" si="959"/>
        <v>0</v>
      </c>
      <c r="AM2523">
        <f t="shared" si="960"/>
        <v>0</v>
      </c>
      <c r="AN2523">
        <f t="shared" si="961"/>
        <v>0</v>
      </c>
      <c r="AO2523">
        <f t="shared" si="962"/>
        <v>0</v>
      </c>
      <c r="AP2523">
        <f t="shared" si="963"/>
        <v>0</v>
      </c>
      <c r="AQ2523">
        <f t="shared" si="964"/>
        <v>0</v>
      </c>
      <c r="AR2523">
        <f t="shared" si="965"/>
        <v>0</v>
      </c>
      <c r="AS2523">
        <f t="shared" si="966"/>
        <v>0</v>
      </c>
      <c r="AT2523">
        <f t="shared" si="967"/>
        <v>0</v>
      </c>
      <c r="AU2523">
        <f t="shared" si="968"/>
        <v>0</v>
      </c>
      <c r="AV2523">
        <f t="shared" si="969"/>
        <v>0</v>
      </c>
      <c r="AW2523">
        <f t="shared" si="970"/>
        <v>0</v>
      </c>
      <c r="AX2523">
        <f t="shared" si="971"/>
        <v>0</v>
      </c>
      <c r="AY2523">
        <f t="shared" si="972"/>
        <v>0</v>
      </c>
      <c r="AZ2523">
        <f t="shared" si="973"/>
        <v>0</v>
      </c>
    </row>
    <row r="2524" spans="1:52" ht="15" customHeight="1">
      <c r="A2524" s="245"/>
      <c r="B2524" s="9"/>
      <c r="C2524" s="270" t="s">
        <v>1142</v>
      </c>
      <c r="D2524" s="389" t="str">
        <f t="shared" si="977"/>
        <v/>
      </c>
      <c r="E2524" s="390"/>
      <c r="F2524" s="391"/>
      <c r="G2524" s="480" t="str">
        <f t="shared" si="978"/>
        <v/>
      </c>
      <c r="H2524" s="481"/>
      <c r="I2524" s="481"/>
      <c r="J2524" s="481"/>
      <c r="K2524" s="481"/>
      <c r="L2524" s="482"/>
      <c r="M2524" s="27"/>
      <c r="N2524" s="27"/>
      <c r="O2524" s="27"/>
      <c r="P2524" s="27"/>
      <c r="Q2524" s="27"/>
      <c r="R2524" s="27"/>
      <c r="S2524" s="27"/>
      <c r="T2524" s="27"/>
      <c r="U2524" s="27"/>
      <c r="V2524" s="27"/>
      <c r="W2524" s="27"/>
      <c r="X2524" s="27"/>
      <c r="Y2524" s="27"/>
      <c r="Z2524" s="27"/>
      <c r="AA2524" s="27"/>
      <c r="AB2524" s="27"/>
      <c r="AC2524" s="27"/>
      <c r="AD2524" s="27"/>
      <c r="AI2524">
        <f t="shared" si="974"/>
        <v>0</v>
      </c>
      <c r="AJ2524">
        <f t="shared" si="975"/>
        <v>0</v>
      </c>
      <c r="AK2524">
        <f t="shared" si="976"/>
        <v>0</v>
      </c>
      <c r="AL2524">
        <f t="shared" si="959"/>
        <v>0</v>
      </c>
      <c r="AM2524">
        <f t="shared" si="960"/>
        <v>0</v>
      </c>
      <c r="AN2524">
        <f t="shared" si="961"/>
        <v>0</v>
      </c>
      <c r="AO2524">
        <f t="shared" si="962"/>
        <v>0</v>
      </c>
      <c r="AP2524">
        <f t="shared" si="963"/>
        <v>0</v>
      </c>
      <c r="AQ2524">
        <f t="shared" si="964"/>
        <v>0</v>
      </c>
      <c r="AR2524">
        <f t="shared" si="965"/>
        <v>0</v>
      </c>
      <c r="AS2524">
        <f t="shared" si="966"/>
        <v>0</v>
      </c>
      <c r="AT2524">
        <f t="shared" si="967"/>
        <v>0</v>
      </c>
      <c r="AU2524">
        <f t="shared" si="968"/>
        <v>0</v>
      </c>
      <c r="AV2524">
        <f t="shared" si="969"/>
        <v>0</v>
      </c>
      <c r="AW2524">
        <f t="shared" si="970"/>
        <v>0</v>
      </c>
      <c r="AX2524">
        <f t="shared" si="971"/>
        <v>0</v>
      </c>
      <c r="AY2524">
        <f t="shared" si="972"/>
        <v>0</v>
      </c>
      <c r="AZ2524">
        <f t="shared" si="973"/>
        <v>0</v>
      </c>
    </row>
    <row r="2525" spans="1:52" ht="15" customHeight="1">
      <c r="A2525" s="245"/>
      <c r="B2525" s="9"/>
      <c r="C2525" s="270" t="s">
        <v>1143</v>
      </c>
      <c r="D2525" s="389" t="str">
        <f t="shared" si="977"/>
        <v/>
      </c>
      <c r="E2525" s="390"/>
      <c r="F2525" s="391"/>
      <c r="G2525" s="480" t="str">
        <f t="shared" si="978"/>
        <v/>
      </c>
      <c r="H2525" s="481"/>
      <c r="I2525" s="481"/>
      <c r="J2525" s="481"/>
      <c r="K2525" s="481"/>
      <c r="L2525" s="482"/>
      <c r="M2525" s="27"/>
      <c r="N2525" s="27"/>
      <c r="O2525" s="27"/>
      <c r="P2525" s="27"/>
      <c r="Q2525" s="27"/>
      <c r="R2525" s="27"/>
      <c r="S2525" s="27"/>
      <c r="T2525" s="27"/>
      <c r="U2525" s="27"/>
      <c r="V2525" s="27"/>
      <c r="W2525" s="27"/>
      <c r="X2525" s="27"/>
      <c r="Y2525" s="27"/>
      <c r="Z2525" s="27"/>
      <c r="AA2525" s="27"/>
      <c r="AB2525" s="27"/>
      <c r="AC2525" s="27"/>
      <c r="AD2525" s="27"/>
      <c r="AI2525">
        <f t="shared" si="974"/>
        <v>0</v>
      </c>
      <c r="AJ2525">
        <f t="shared" si="975"/>
        <v>0</v>
      </c>
      <c r="AK2525">
        <f t="shared" si="976"/>
        <v>0</v>
      </c>
      <c r="AL2525">
        <f t="shared" si="959"/>
        <v>0</v>
      </c>
      <c r="AM2525">
        <f t="shared" si="960"/>
        <v>0</v>
      </c>
      <c r="AN2525">
        <f t="shared" si="961"/>
        <v>0</v>
      </c>
      <c r="AO2525">
        <f t="shared" si="962"/>
        <v>0</v>
      </c>
      <c r="AP2525">
        <f t="shared" si="963"/>
        <v>0</v>
      </c>
      <c r="AQ2525">
        <f t="shared" si="964"/>
        <v>0</v>
      </c>
      <c r="AR2525">
        <f t="shared" si="965"/>
        <v>0</v>
      </c>
      <c r="AS2525">
        <f t="shared" si="966"/>
        <v>0</v>
      </c>
      <c r="AT2525">
        <f t="shared" si="967"/>
        <v>0</v>
      </c>
      <c r="AU2525">
        <f t="shared" si="968"/>
        <v>0</v>
      </c>
      <c r="AV2525">
        <f t="shared" si="969"/>
        <v>0</v>
      </c>
      <c r="AW2525">
        <f t="shared" si="970"/>
        <v>0</v>
      </c>
      <c r="AX2525">
        <f t="shared" si="971"/>
        <v>0</v>
      </c>
      <c r="AY2525">
        <f t="shared" si="972"/>
        <v>0</v>
      </c>
      <c r="AZ2525">
        <f t="shared" si="973"/>
        <v>0</v>
      </c>
    </row>
    <row r="2526" spans="1:52" ht="15" customHeight="1">
      <c r="A2526" s="245"/>
      <c r="B2526" s="9"/>
      <c r="C2526" s="270" t="s">
        <v>1144</v>
      </c>
      <c r="D2526" s="389" t="str">
        <f t="shared" si="977"/>
        <v/>
      </c>
      <c r="E2526" s="390"/>
      <c r="F2526" s="391"/>
      <c r="G2526" s="480" t="str">
        <f t="shared" si="978"/>
        <v/>
      </c>
      <c r="H2526" s="481"/>
      <c r="I2526" s="481"/>
      <c r="J2526" s="481"/>
      <c r="K2526" s="481"/>
      <c r="L2526" s="482"/>
      <c r="M2526" s="27"/>
      <c r="N2526" s="27"/>
      <c r="O2526" s="27"/>
      <c r="P2526" s="27"/>
      <c r="Q2526" s="27"/>
      <c r="R2526" s="27"/>
      <c r="S2526" s="27"/>
      <c r="T2526" s="27"/>
      <c r="U2526" s="27"/>
      <c r="V2526" s="27"/>
      <c r="W2526" s="27"/>
      <c r="X2526" s="27"/>
      <c r="Y2526" s="27"/>
      <c r="Z2526" s="27"/>
      <c r="AA2526" s="27"/>
      <c r="AB2526" s="27"/>
      <c r="AC2526" s="27"/>
      <c r="AD2526" s="27"/>
      <c r="AI2526">
        <f t="shared" si="974"/>
        <v>0</v>
      </c>
      <c r="AJ2526">
        <f t="shared" si="975"/>
        <v>0</v>
      </c>
      <c r="AK2526">
        <f t="shared" si="976"/>
        <v>0</v>
      </c>
      <c r="AL2526">
        <f t="shared" si="959"/>
        <v>0</v>
      </c>
      <c r="AM2526">
        <f t="shared" si="960"/>
        <v>0</v>
      </c>
      <c r="AN2526">
        <f t="shared" si="961"/>
        <v>0</v>
      </c>
      <c r="AO2526">
        <f t="shared" si="962"/>
        <v>0</v>
      </c>
      <c r="AP2526">
        <f t="shared" si="963"/>
        <v>0</v>
      </c>
      <c r="AQ2526">
        <f t="shared" si="964"/>
        <v>0</v>
      </c>
      <c r="AR2526">
        <f t="shared" si="965"/>
        <v>0</v>
      </c>
      <c r="AS2526">
        <f t="shared" si="966"/>
        <v>0</v>
      </c>
      <c r="AT2526">
        <f t="shared" si="967"/>
        <v>0</v>
      </c>
      <c r="AU2526">
        <f t="shared" si="968"/>
        <v>0</v>
      </c>
      <c r="AV2526">
        <f t="shared" si="969"/>
        <v>0</v>
      </c>
      <c r="AW2526">
        <f t="shared" si="970"/>
        <v>0</v>
      </c>
      <c r="AX2526">
        <f t="shared" si="971"/>
        <v>0</v>
      </c>
      <c r="AY2526">
        <f t="shared" si="972"/>
        <v>0</v>
      </c>
      <c r="AZ2526">
        <f t="shared" si="973"/>
        <v>0</v>
      </c>
    </row>
    <row r="2527" spans="1:52" ht="15" customHeight="1">
      <c r="A2527" s="245"/>
      <c r="B2527" s="9"/>
      <c r="C2527" s="270" t="s">
        <v>1145</v>
      </c>
      <c r="D2527" s="389" t="str">
        <f t="shared" si="977"/>
        <v/>
      </c>
      <c r="E2527" s="390"/>
      <c r="F2527" s="391"/>
      <c r="G2527" s="480" t="str">
        <f t="shared" si="978"/>
        <v/>
      </c>
      <c r="H2527" s="481"/>
      <c r="I2527" s="481"/>
      <c r="J2527" s="481"/>
      <c r="K2527" s="481"/>
      <c r="L2527" s="482"/>
      <c r="M2527" s="27"/>
      <c r="N2527" s="27"/>
      <c r="O2527" s="27"/>
      <c r="P2527" s="27"/>
      <c r="Q2527" s="27"/>
      <c r="R2527" s="27"/>
      <c r="S2527" s="27"/>
      <c r="T2527" s="27"/>
      <c r="U2527" s="27"/>
      <c r="V2527" s="27"/>
      <c r="W2527" s="27"/>
      <c r="X2527" s="27"/>
      <c r="Y2527" s="27"/>
      <c r="Z2527" s="27"/>
      <c r="AA2527" s="27"/>
      <c r="AB2527" s="27"/>
      <c r="AC2527" s="27"/>
      <c r="AD2527" s="27"/>
      <c r="AI2527">
        <f t="shared" si="974"/>
        <v>0</v>
      </c>
      <c r="AJ2527">
        <f t="shared" si="975"/>
        <v>0</v>
      </c>
      <c r="AK2527">
        <f t="shared" si="976"/>
        <v>0</v>
      </c>
      <c r="AL2527">
        <f t="shared" si="959"/>
        <v>0</v>
      </c>
      <c r="AM2527">
        <f t="shared" si="960"/>
        <v>0</v>
      </c>
      <c r="AN2527">
        <f t="shared" si="961"/>
        <v>0</v>
      </c>
      <c r="AO2527">
        <f t="shared" si="962"/>
        <v>0</v>
      </c>
      <c r="AP2527">
        <f t="shared" si="963"/>
        <v>0</v>
      </c>
      <c r="AQ2527">
        <f t="shared" si="964"/>
        <v>0</v>
      </c>
      <c r="AR2527">
        <f t="shared" si="965"/>
        <v>0</v>
      </c>
      <c r="AS2527">
        <f t="shared" si="966"/>
        <v>0</v>
      </c>
      <c r="AT2527">
        <f t="shared" si="967"/>
        <v>0</v>
      </c>
      <c r="AU2527">
        <f t="shared" si="968"/>
        <v>0</v>
      </c>
      <c r="AV2527">
        <f t="shared" si="969"/>
        <v>0</v>
      </c>
      <c r="AW2527">
        <f t="shared" si="970"/>
        <v>0</v>
      </c>
      <c r="AX2527">
        <f t="shared" si="971"/>
        <v>0</v>
      </c>
      <c r="AY2527">
        <f t="shared" si="972"/>
        <v>0</v>
      </c>
      <c r="AZ2527">
        <f t="shared" si="973"/>
        <v>0</v>
      </c>
    </row>
    <row r="2528" spans="1:52" ht="15" customHeight="1">
      <c r="A2528" s="245"/>
      <c r="B2528" s="9"/>
      <c r="C2528" s="270" t="s">
        <v>1146</v>
      </c>
      <c r="D2528" s="389" t="str">
        <f t="shared" si="977"/>
        <v/>
      </c>
      <c r="E2528" s="390"/>
      <c r="F2528" s="391"/>
      <c r="G2528" s="480" t="str">
        <f t="shared" si="978"/>
        <v/>
      </c>
      <c r="H2528" s="481"/>
      <c r="I2528" s="481"/>
      <c r="J2528" s="481"/>
      <c r="K2528" s="481"/>
      <c r="L2528" s="482"/>
      <c r="M2528" s="27"/>
      <c r="N2528" s="27"/>
      <c r="O2528" s="27"/>
      <c r="P2528" s="27"/>
      <c r="Q2528" s="27"/>
      <c r="R2528" s="27"/>
      <c r="S2528" s="27"/>
      <c r="T2528" s="27"/>
      <c r="U2528" s="27"/>
      <c r="V2528" s="27"/>
      <c r="W2528" s="27"/>
      <c r="X2528" s="27"/>
      <c r="Y2528" s="27"/>
      <c r="Z2528" s="27"/>
      <c r="AA2528" s="27"/>
      <c r="AB2528" s="27"/>
      <c r="AC2528" s="27"/>
      <c r="AD2528" s="27"/>
      <c r="AI2528">
        <f t="shared" si="974"/>
        <v>0</v>
      </c>
      <c r="AJ2528">
        <f t="shared" si="975"/>
        <v>0</v>
      </c>
      <c r="AK2528">
        <f t="shared" si="976"/>
        <v>0</v>
      </c>
      <c r="AL2528">
        <f t="shared" si="959"/>
        <v>0</v>
      </c>
      <c r="AM2528">
        <f t="shared" si="960"/>
        <v>0</v>
      </c>
      <c r="AN2528">
        <f t="shared" si="961"/>
        <v>0</v>
      </c>
      <c r="AO2528">
        <f t="shared" si="962"/>
        <v>0</v>
      </c>
      <c r="AP2528">
        <f t="shared" si="963"/>
        <v>0</v>
      </c>
      <c r="AQ2528">
        <f t="shared" si="964"/>
        <v>0</v>
      </c>
      <c r="AR2528">
        <f t="shared" si="965"/>
        <v>0</v>
      </c>
      <c r="AS2528">
        <f t="shared" si="966"/>
        <v>0</v>
      </c>
      <c r="AT2528">
        <f t="shared" si="967"/>
        <v>0</v>
      </c>
      <c r="AU2528">
        <f t="shared" si="968"/>
        <v>0</v>
      </c>
      <c r="AV2528">
        <f t="shared" si="969"/>
        <v>0</v>
      </c>
      <c r="AW2528">
        <f t="shared" si="970"/>
        <v>0</v>
      </c>
      <c r="AX2528">
        <f t="shared" si="971"/>
        <v>0</v>
      </c>
      <c r="AY2528">
        <f t="shared" si="972"/>
        <v>0</v>
      </c>
      <c r="AZ2528">
        <f t="shared" si="973"/>
        <v>0</v>
      </c>
    </row>
    <row r="2529" spans="1:52" ht="15" customHeight="1">
      <c r="A2529" s="245"/>
      <c r="B2529" s="9"/>
      <c r="C2529" s="270" t="s">
        <v>1147</v>
      </c>
      <c r="D2529" s="389" t="str">
        <f t="shared" si="977"/>
        <v/>
      </c>
      <c r="E2529" s="390"/>
      <c r="F2529" s="391"/>
      <c r="G2529" s="480" t="str">
        <f t="shared" si="978"/>
        <v/>
      </c>
      <c r="H2529" s="481"/>
      <c r="I2529" s="481"/>
      <c r="J2529" s="481"/>
      <c r="K2529" s="481"/>
      <c r="L2529" s="482"/>
      <c r="M2529" s="27"/>
      <c r="N2529" s="27"/>
      <c r="O2529" s="27"/>
      <c r="P2529" s="27"/>
      <c r="Q2529" s="27"/>
      <c r="R2529" s="27"/>
      <c r="S2529" s="27"/>
      <c r="T2529" s="27"/>
      <c r="U2529" s="27"/>
      <c r="V2529" s="27"/>
      <c r="W2529" s="27"/>
      <c r="X2529" s="27"/>
      <c r="Y2529" s="27"/>
      <c r="Z2529" s="27"/>
      <c r="AA2529" s="27"/>
      <c r="AB2529" s="27"/>
      <c r="AC2529" s="27"/>
      <c r="AD2529" s="27"/>
      <c r="AI2529">
        <f t="shared" si="974"/>
        <v>0</v>
      </c>
      <c r="AJ2529">
        <f t="shared" si="975"/>
        <v>0</v>
      </c>
      <c r="AK2529">
        <f t="shared" si="976"/>
        <v>0</v>
      </c>
      <c r="AL2529">
        <f t="shared" si="959"/>
        <v>0</v>
      </c>
      <c r="AM2529">
        <f t="shared" si="960"/>
        <v>0</v>
      </c>
      <c r="AN2529">
        <f t="shared" si="961"/>
        <v>0</v>
      </c>
      <c r="AO2529">
        <f t="shared" si="962"/>
        <v>0</v>
      </c>
      <c r="AP2529">
        <f t="shared" si="963"/>
        <v>0</v>
      </c>
      <c r="AQ2529">
        <f t="shared" si="964"/>
        <v>0</v>
      </c>
      <c r="AR2529">
        <f t="shared" si="965"/>
        <v>0</v>
      </c>
      <c r="AS2529">
        <f t="shared" si="966"/>
        <v>0</v>
      </c>
      <c r="AT2529">
        <f t="shared" si="967"/>
        <v>0</v>
      </c>
      <c r="AU2529">
        <f t="shared" si="968"/>
        <v>0</v>
      </c>
      <c r="AV2529">
        <f t="shared" si="969"/>
        <v>0</v>
      </c>
      <c r="AW2529">
        <f t="shared" si="970"/>
        <v>0</v>
      </c>
      <c r="AX2529">
        <f t="shared" si="971"/>
        <v>0</v>
      </c>
      <c r="AY2529">
        <f t="shared" si="972"/>
        <v>0</v>
      </c>
      <c r="AZ2529">
        <f t="shared" si="973"/>
        <v>0</v>
      </c>
    </row>
    <row r="2530" spans="1:52" ht="15" customHeight="1">
      <c r="A2530" s="245"/>
      <c r="B2530" s="9"/>
      <c r="C2530" s="270" t="s">
        <v>1148</v>
      </c>
      <c r="D2530" s="389" t="str">
        <f t="shared" si="977"/>
        <v/>
      </c>
      <c r="E2530" s="390"/>
      <c r="F2530" s="391"/>
      <c r="G2530" s="480" t="str">
        <f t="shared" si="978"/>
        <v/>
      </c>
      <c r="H2530" s="481"/>
      <c r="I2530" s="481"/>
      <c r="J2530" s="481"/>
      <c r="K2530" s="481"/>
      <c r="L2530" s="482"/>
      <c r="M2530" s="27"/>
      <c r="N2530" s="27"/>
      <c r="O2530" s="27"/>
      <c r="P2530" s="27"/>
      <c r="Q2530" s="27"/>
      <c r="R2530" s="27"/>
      <c r="S2530" s="27"/>
      <c r="T2530" s="27"/>
      <c r="U2530" s="27"/>
      <c r="V2530" s="27"/>
      <c r="W2530" s="27"/>
      <c r="X2530" s="27"/>
      <c r="Y2530" s="27"/>
      <c r="Z2530" s="27"/>
      <c r="AA2530" s="27"/>
      <c r="AB2530" s="27"/>
      <c r="AC2530" s="27"/>
      <c r="AD2530" s="27"/>
      <c r="AI2530">
        <f t="shared" si="974"/>
        <v>0</v>
      </c>
      <c r="AJ2530">
        <f t="shared" si="975"/>
        <v>0</v>
      </c>
      <c r="AK2530">
        <f t="shared" si="976"/>
        <v>0</v>
      </c>
      <c r="AL2530">
        <f t="shared" ref="AL2530:AL2593" si="979">COUNTIF(Q2530:R2530,"NS")</f>
        <v>0</v>
      </c>
      <c r="AM2530">
        <f t="shared" ref="AM2530:AM2593" si="980">SUM(Q2530:R2530)</f>
        <v>0</v>
      </c>
      <c r="AN2530">
        <f t="shared" ref="AN2530:AN2593" si="981">IF(COUNTIF(P2530:R2530,"NA")=3,0,IF(COUNTA(P2530:R2530)=0,0,IF(OR(AND(P2530=0,AL2530&gt;0),AND(P2530="ns",AM2530&gt;0),AND(P2530="ns",AL2530=0,AM2530=0)),1,IF(OR(AND(P2530&gt;0,AL2530=2),AND(P2530="ns",AL2530=2),AND(P2530="ns",AM2530=0,AL2530&gt;0),P2530=AM2530),0,1))))</f>
        <v>0</v>
      </c>
      <c r="AO2530">
        <f t="shared" ref="AO2530:AO2593" si="982">COUNTIF(T2530:U2530,"NS")</f>
        <v>0</v>
      </c>
      <c r="AP2530">
        <f t="shared" ref="AP2530:AP2593" si="983">SUM(T2530:U2530)</f>
        <v>0</v>
      </c>
      <c r="AQ2530">
        <f t="shared" ref="AQ2530:AQ2593" si="984">IF(COUNTIF(S2530:U2530,"NA")=3,0,IF(COUNTA(S2530:U2530)=0,0,IF(OR(AND(S2530=0,AO2530&gt;0),AND(S2530="ns",AP2530&gt;0),AND(S2530="ns",AO2530=0,AP2530=0)),1,IF(OR(AND(S2530&gt;0,AO2530=2),AND(S2530="ns",AO2530=2),AND(S2530="ns",AP2530=0,AO2530&gt;0),S2530=AP2530),0,1))))</f>
        <v>0</v>
      </c>
      <c r="AR2530">
        <f t="shared" ref="AR2530:AR2593" si="985">COUNTIF(W2530:X2530,"NS")</f>
        <v>0</v>
      </c>
      <c r="AS2530">
        <f t="shared" ref="AS2530:AS2593" si="986">SUM(W2530:X2530)</f>
        <v>0</v>
      </c>
      <c r="AT2530">
        <f t="shared" ref="AT2530:AT2593" si="987">IF(COUNTIF(V2530:X2530,"NA")=3,0,IF(COUNTA(V2530:X2530)=0,0,IF(OR(AND(V2530=0,AR2530&gt;0),AND(V2530="ns",AS2530&gt;0),AND(V2530="ns",AR2530=0,AS2530=0)),1,IF(OR(AND(V2530&gt;0,AR2530=2),AND(V2530="ns",AR2530=2),AND(V2530="ns",AS2530=0,AR2530&gt;0),V2530=AS2530),0,1))))</f>
        <v>0</v>
      </c>
      <c r="AU2530">
        <f t="shared" ref="AU2530:AU2593" si="988">COUNTIF(Z2530:AA2530,"NS")</f>
        <v>0</v>
      </c>
      <c r="AV2530">
        <f t="shared" ref="AV2530:AV2593" si="989">SUM(Z2530:AA2530)</f>
        <v>0</v>
      </c>
      <c r="AW2530">
        <f t="shared" ref="AW2530:AW2593" si="990">IF(COUNTIF(Y2530:AA2530,"NA")=3,0,IF(COUNTA(Y2530:AA2530)=0,0,IF(OR(AND(Y2530=0,AU2530&gt;0),AND(Y2530="ns",AV2530&gt;0),AND(Y2530="ns",AU2530=0,AV2530=0)),1,IF(OR(AND(Y2530&gt;0,AU2530=2),AND(Y2530="ns",AU2530=2),AND(Y2530="ns",AV2530=0,AU2530&gt;0),Y2530=AV2530),0,1))))</f>
        <v>0</v>
      </c>
      <c r="AX2530">
        <f t="shared" ref="AX2530:AX2593" si="991">COUNTIF(AC2530:AD2530,"NS")</f>
        <v>0</v>
      </c>
      <c r="AY2530">
        <f t="shared" ref="AY2530:AY2593" si="992">SUM(AC2530:AD2530)</f>
        <v>0</v>
      </c>
      <c r="AZ2530">
        <f t="shared" ref="AZ2530:AZ2593" si="993">IF(COUNTIF(AB2530:AD2530,"NA")=3,0,IF(COUNTA(AB2530:AD2530)=0,0,IF(OR(AND(AB2530=0,AX2530&gt;0),AND(AB2530="ns",AY2530&gt;0),AND(AB2530="ns",AX2530=0,AY2530=0)),1,IF(OR(AND(AB2530&gt;0,AX2530=2),AND(AB2530="ns",AX2530=2),AND(AB2530="ns",AY2530=0,AX2530&gt;0),AB2530=AY2530),0,1))))</f>
        <v>0</v>
      </c>
    </row>
    <row r="2531" spans="1:52" ht="15" customHeight="1">
      <c r="A2531" s="245"/>
      <c r="B2531" s="9"/>
      <c r="C2531" s="270" t="s">
        <v>1149</v>
      </c>
      <c r="D2531" s="389" t="str">
        <f t="shared" si="977"/>
        <v/>
      </c>
      <c r="E2531" s="390"/>
      <c r="F2531" s="391"/>
      <c r="G2531" s="480" t="str">
        <f t="shared" si="978"/>
        <v/>
      </c>
      <c r="H2531" s="481"/>
      <c r="I2531" s="481"/>
      <c r="J2531" s="481"/>
      <c r="K2531" s="481"/>
      <c r="L2531" s="482"/>
      <c r="M2531" s="27"/>
      <c r="N2531" s="27"/>
      <c r="O2531" s="27"/>
      <c r="P2531" s="27"/>
      <c r="Q2531" s="27"/>
      <c r="R2531" s="27"/>
      <c r="S2531" s="27"/>
      <c r="T2531" s="27"/>
      <c r="U2531" s="27"/>
      <c r="V2531" s="27"/>
      <c r="W2531" s="27"/>
      <c r="X2531" s="27"/>
      <c r="Y2531" s="27"/>
      <c r="Z2531" s="27"/>
      <c r="AA2531" s="27"/>
      <c r="AB2531" s="27"/>
      <c r="AC2531" s="27"/>
      <c r="AD2531" s="27"/>
      <c r="AI2531">
        <f t="shared" ref="AI2531:AI2594" si="994">COUNTIF(N2531:O2531,"NS")</f>
        <v>0</v>
      </c>
      <c r="AJ2531">
        <f t="shared" ref="AJ2531:AJ2594" si="995">SUM(N2531:O2531)</f>
        <v>0</v>
      </c>
      <c r="AK2531">
        <f t="shared" ref="AK2531:AK2594" si="996">IF(COUNTIF(M2531:O2531,"NA")=3,0,IF(COUNTA(M2531:O2531)=0,0,IF(OR(AND(M2531=0,AI2531&gt;0),AND(M2531="ns",AJ2531&gt;0),AND(M2531="ns",AI2531=0,AJ2531=0)),1,IF(OR(AND(M2531&gt;0,AI2531=2),AND(M2531="ns",AI2531=2),AND(M2531="ns",AJ2531=0,AI2531&gt;0),M2531=AJ2531),0,1))))</f>
        <v>0</v>
      </c>
      <c r="AL2531">
        <f t="shared" si="979"/>
        <v>0</v>
      </c>
      <c r="AM2531">
        <f t="shared" si="980"/>
        <v>0</v>
      </c>
      <c r="AN2531">
        <f t="shared" si="981"/>
        <v>0</v>
      </c>
      <c r="AO2531">
        <f t="shared" si="982"/>
        <v>0</v>
      </c>
      <c r="AP2531">
        <f t="shared" si="983"/>
        <v>0</v>
      </c>
      <c r="AQ2531">
        <f t="shared" si="984"/>
        <v>0</v>
      </c>
      <c r="AR2531">
        <f t="shared" si="985"/>
        <v>0</v>
      </c>
      <c r="AS2531">
        <f t="shared" si="986"/>
        <v>0</v>
      </c>
      <c r="AT2531">
        <f t="shared" si="987"/>
        <v>0</v>
      </c>
      <c r="AU2531">
        <f t="shared" si="988"/>
        <v>0</v>
      </c>
      <c r="AV2531">
        <f t="shared" si="989"/>
        <v>0</v>
      </c>
      <c r="AW2531">
        <f t="shared" si="990"/>
        <v>0</v>
      </c>
      <c r="AX2531">
        <f t="shared" si="991"/>
        <v>0</v>
      </c>
      <c r="AY2531">
        <f t="shared" si="992"/>
        <v>0</v>
      </c>
      <c r="AZ2531">
        <f t="shared" si="993"/>
        <v>0</v>
      </c>
    </row>
    <row r="2532" spans="1:52" ht="15" customHeight="1">
      <c r="A2532" s="245"/>
      <c r="B2532" s="9"/>
      <c r="C2532" s="270" t="s">
        <v>1150</v>
      </c>
      <c r="D2532" s="389" t="str">
        <f t="shared" ref="D2532:D2595" si="997">IF(D1370="","",D1370)</f>
        <v/>
      </c>
      <c r="E2532" s="390"/>
      <c r="F2532" s="391"/>
      <c r="G2532" s="480" t="str">
        <f t="shared" ref="G2532:G2595" si="998">IF(G1370="","",G1370)</f>
        <v/>
      </c>
      <c r="H2532" s="481"/>
      <c r="I2532" s="481"/>
      <c r="J2532" s="481"/>
      <c r="K2532" s="481"/>
      <c r="L2532" s="482"/>
      <c r="M2532" s="27"/>
      <c r="N2532" s="27"/>
      <c r="O2532" s="27"/>
      <c r="P2532" s="27"/>
      <c r="Q2532" s="27"/>
      <c r="R2532" s="27"/>
      <c r="S2532" s="27"/>
      <c r="T2532" s="27"/>
      <c r="U2532" s="27"/>
      <c r="V2532" s="27"/>
      <c r="W2532" s="27"/>
      <c r="X2532" s="27"/>
      <c r="Y2532" s="27"/>
      <c r="Z2532" s="27"/>
      <c r="AA2532" s="27"/>
      <c r="AB2532" s="27"/>
      <c r="AC2532" s="27"/>
      <c r="AD2532" s="27"/>
      <c r="AI2532">
        <f t="shared" si="994"/>
        <v>0</v>
      </c>
      <c r="AJ2532">
        <f t="shared" si="995"/>
        <v>0</v>
      </c>
      <c r="AK2532">
        <f t="shared" si="996"/>
        <v>0</v>
      </c>
      <c r="AL2532">
        <f t="shared" si="979"/>
        <v>0</v>
      </c>
      <c r="AM2532">
        <f t="shared" si="980"/>
        <v>0</v>
      </c>
      <c r="AN2532">
        <f t="shared" si="981"/>
        <v>0</v>
      </c>
      <c r="AO2532">
        <f t="shared" si="982"/>
        <v>0</v>
      </c>
      <c r="AP2532">
        <f t="shared" si="983"/>
        <v>0</v>
      </c>
      <c r="AQ2532">
        <f t="shared" si="984"/>
        <v>0</v>
      </c>
      <c r="AR2532">
        <f t="shared" si="985"/>
        <v>0</v>
      </c>
      <c r="AS2532">
        <f t="shared" si="986"/>
        <v>0</v>
      </c>
      <c r="AT2532">
        <f t="shared" si="987"/>
        <v>0</v>
      </c>
      <c r="AU2532">
        <f t="shared" si="988"/>
        <v>0</v>
      </c>
      <c r="AV2532">
        <f t="shared" si="989"/>
        <v>0</v>
      </c>
      <c r="AW2532">
        <f t="shared" si="990"/>
        <v>0</v>
      </c>
      <c r="AX2532">
        <f t="shared" si="991"/>
        <v>0</v>
      </c>
      <c r="AY2532">
        <f t="shared" si="992"/>
        <v>0</v>
      </c>
      <c r="AZ2532">
        <f t="shared" si="993"/>
        <v>0</v>
      </c>
    </row>
    <row r="2533" spans="1:52" ht="15" customHeight="1">
      <c r="A2533" s="245"/>
      <c r="B2533" s="9"/>
      <c r="C2533" s="270" t="s">
        <v>1151</v>
      </c>
      <c r="D2533" s="389" t="str">
        <f t="shared" si="997"/>
        <v/>
      </c>
      <c r="E2533" s="390"/>
      <c r="F2533" s="391"/>
      <c r="G2533" s="480" t="str">
        <f t="shared" si="998"/>
        <v/>
      </c>
      <c r="H2533" s="481"/>
      <c r="I2533" s="481"/>
      <c r="J2533" s="481"/>
      <c r="K2533" s="481"/>
      <c r="L2533" s="482"/>
      <c r="M2533" s="27"/>
      <c r="N2533" s="27"/>
      <c r="O2533" s="27"/>
      <c r="P2533" s="27"/>
      <c r="Q2533" s="27"/>
      <c r="R2533" s="27"/>
      <c r="S2533" s="27"/>
      <c r="T2533" s="27"/>
      <c r="U2533" s="27"/>
      <c r="V2533" s="27"/>
      <c r="W2533" s="27"/>
      <c r="X2533" s="27"/>
      <c r="Y2533" s="27"/>
      <c r="Z2533" s="27"/>
      <c r="AA2533" s="27"/>
      <c r="AB2533" s="27"/>
      <c r="AC2533" s="27"/>
      <c r="AD2533" s="27"/>
      <c r="AI2533">
        <f t="shared" si="994"/>
        <v>0</v>
      </c>
      <c r="AJ2533">
        <f t="shared" si="995"/>
        <v>0</v>
      </c>
      <c r="AK2533">
        <f t="shared" si="996"/>
        <v>0</v>
      </c>
      <c r="AL2533">
        <f t="shared" si="979"/>
        <v>0</v>
      </c>
      <c r="AM2533">
        <f t="shared" si="980"/>
        <v>0</v>
      </c>
      <c r="AN2533">
        <f t="shared" si="981"/>
        <v>0</v>
      </c>
      <c r="AO2533">
        <f t="shared" si="982"/>
        <v>0</v>
      </c>
      <c r="AP2533">
        <f t="shared" si="983"/>
        <v>0</v>
      </c>
      <c r="AQ2533">
        <f t="shared" si="984"/>
        <v>0</v>
      </c>
      <c r="AR2533">
        <f t="shared" si="985"/>
        <v>0</v>
      </c>
      <c r="AS2533">
        <f t="shared" si="986"/>
        <v>0</v>
      </c>
      <c r="AT2533">
        <f t="shared" si="987"/>
        <v>0</v>
      </c>
      <c r="AU2533">
        <f t="shared" si="988"/>
        <v>0</v>
      </c>
      <c r="AV2533">
        <f t="shared" si="989"/>
        <v>0</v>
      </c>
      <c r="AW2533">
        <f t="shared" si="990"/>
        <v>0</v>
      </c>
      <c r="AX2533">
        <f t="shared" si="991"/>
        <v>0</v>
      </c>
      <c r="AY2533">
        <f t="shared" si="992"/>
        <v>0</v>
      </c>
      <c r="AZ2533">
        <f t="shared" si="993"/>
        <v>0</v>
      </c>
    </row>
    <row r="2534" spans="1:52" ht="15" customHeight="1">
      <c r="A2534" s="245"/>
      <c r="B2534" s="9"/>
      <c r="C2534" s="270" t="s">
        <v>1152</v>
      </c>
      <c r="D2534" s="389" t="str">
        <f t="shared" si="997"/>
        <v/>
      </c>
      <c r="E2534" s="390"/>
      <c r="F2534" s="391"/>
      <c r="G2534" s="480" t="str">
        <f t="shared" si="998"/>
        <v/>
      </c>
      <c r="H2534" s="481"/>
      <c r="I2534" s="481"/>
      <c r="J2534" s="481"/>
      <c r="K2534" s="481"/>
      <c r="L2534" s="482"/>
      <c r="M2534" s="27"/>
      <c r="N2534" s="27"/>
      <c r="O2534" s="27"/>
      <c r="P2534" s="27"/>
      <c r="Q2534" s="27"/>
      <c r="R2534" s="27"/>
      <c r="S2534" s="27"/>
      <c r="T2534" s="27"/>
      <c r="U2534" s="27"/>
      <c r="V2534" s="27"/>
      <c r="W2534" s="27"/>
      <c r="X2534" s="27"/>
      <c r="Y2534" s="27"/>
      <c r="Z2534" s="27"/>
      <c r="AA2534" s="27"/>
      <c r="AB2534" s="27"/>
      <c r="AC2534" s="27"/>
      <c r="AD2534" s="27"/>
      <c r="AI2534">
        <f t="shared" si="994"/>
        <v>0</v>
      </c>
      <c r="AJ2534">
        <f t="shared" si="995"/>
        <v>0</v>
      </c>
      <c r="AK2534">
        <f t="shared" si="996"/>
        <v>0</v>
      </c>
      <c r="AL2534">
        <f t="shared" si="979"/>
        <v>0</v>
      </c>
      <c r="AM2534">
        <f t="shared" si="980"/>
        <v>0</v>
      </c>
      <c r="AN2534">
        <f t="shared" si="981"/>
        <v>0</v>
      </c>
      <c r="AO2534">
        <f t="shared" si="982"/>
        <v>0</v>
      </c>
      <c r="AP2534">
        <f t="shared" si="983"/>
        <v>0</v>
      </c>
      <c r="AQ2534">
        <f t="shared" si="984"/>
        <v>0</v>
      </c>
      <c r="AR2534">
        <f t="shared" si="985"/>
        <v>0</v>
      </c>
      <c r="AS2534">
        <f t="shared" si="986"/>
        <v>0</v>
      </c>
      <c r="AT2534">
        <f t="shared" si="987"/>
        <v>0</v>
      </c>
      <c r="AU2534">
        <f t="shared" si="988"/>
        <v>0</v>
      </c>
      <c r="AV2534">
        <f t="shared" si="989"/>
        <v>0</v>
      </c>
      <c r="AW2534">
        <f t="shared" si="990"/>
        <v>0</v>
      </c>
      <c r="AX2534">
        <f t="shared" si="991"/>
        <v>0</v>
      </c>
      <c r="AY2534">
        <f t="shared" si="992"/>
        <v>0</v>
      </c>
      <c r="AZ2534">
        <f t="shared" si="993"/>
        <v>0</v>
      </c>
    </row>
    <row r="2535" spans="1:52" ht="15" customHeight="1">
      <c r="A2535" s="245"/>
      <c r="B2535" s="9"/>
      <c r="C2535" s="270" t="s">
        <v>1153</v>
      </c>
      <c r="D2535" s="389" t="str">
        <f t="shared" si="997"/>
        <v/>
      </c>
      <c r="E2535" s="390"/>
      <c r="F2535" s="391"/>
      <c r="G2535" s="480" t="str">
        <f t="shared" si="998"/>
        <v/>
      </c>
      <c r="H2535" s="481"/>
      <c r="I2535" s="481"/>
      <c r="J2535" s="481"/>
      <c r="K2535" s="481"/>
      <c r="L2535" s="482"/>
      <c r="M2535" s="27"/>
      <c r="N2535" s="27"/>
      <c r="O2535" s="27"/>
      <c r="P2535" s="27"/>
      <c r="Q2535" s="27"/>
      <c r="R2535" s="27"/>
      <c r="S2535" s="27"/>
      <c r="T2535" s="27"/>
      <c r="U2535" s="27"/>
      <c r="V2535" s="27"/>
      <c r="W2535" s="27"/>
      <c r="X2535" s="27"/>
      <c r="Y2535" s="27"/>
      <c r="Z2535" s="27"/>
      <c r="AA2535" s="27"/>
      <c r="AB2535" s="27"/>
      <c r="AC2535" s="27"/>
      <c r="AD2535" s="27"/>
      <c r="AI2535">
        <f t="shared" si="994"/>
        <v>0</v>
      </c>
      <c r="AJ2535">
        <f t="shared" si="995"/>
        <v>0</v>
      </c>
      <c r="AK2535">
        <f t="shared" si="996"/>
        <v>0</v>
      </c>
      <c r="AL2535">
        <f t="shared" si="979"/>
        <v>0</v>
      </c>
      <c r="AM2535">
        <f t="shared" si="980"/>
        <v>0</v>
      </c>
      <c r="AN2535">
        <f t="shared" si="981"/>
        <v>0</v>
      </c>
      <c r="AO2535">
        <f t="shared" si="982"/>
        <v>0</v>
      </c>
      <c r="AP2535">
        <f t="shared" si="983"/>
        <v>0</v>
      </c>
      <c r="AQ2535">
        <f t="shared" si="984"/>
        <v>0</v>
      </c>
      <c r="AR2535">
        <f t="shared" si="985"/>
        <v>0</v>
      </c>
      <c r="AS2535">
        <f t="shared" si="986"/>
        <v>0</v>
      </c>
      <c r="AT2535">
        <f t="shared" si="987"/>
        <v>0</v>
      </c>
      <c r="AU2535">
        <f t="shared" si="988"/>
        <v>0</v>
      </c>
      <c r="AV2535">
        <f t="shared" si="989"/>
        <v>0</v>
      </c>
      <c r="AW2535">
        <f t="shared" si="990"/>
        <v>0</v>
      </c>
      <c r="AX2535">
        <f t="shared" si="991"/>
        <v>0</v>
      </c>
      <c r="AY2535">
        <f t="shared" si="992"/>
        <v>0</v>
      </c>
      <c r="AZ2535">
        <f t="shared" si="993"/>
        <v>0</v>
      </c>
    </row>
    <row r="2536" spans="1:52" ht="15" customHeight="1">
      <c r="A2536" s="245"/>
      <c r="B2536" s="9"/>
      <c r="C2536" s="270" t="s">
        <v>1154</v>
      </c>
      <c r="D2536" s="389" t="str">
        <f t="shared" si="997"/>
        <v/>
      </c>
      <c r="E2536" s="390"/>
      <c r="F2536" s="391"/>
      <c r="G2536" s="480" t="str">
        <f t="shared" si="998"/>
        <v/>
      </c>
      <c r="H2536" s="481"/>
      <c r="I2536" s="481"/>
      <c r="J2536" s="481"/>
      <c r="K2536" s="481"/>
      <c r="L2536" s="482"/>
      <c r="M2536" s="27"/>
      <c r="N2536" s="27"/>
      <c r="O2536" s="27"/>
      <c r="P2536" s="27"/>
      <c r="Q2536" s="27"/>
      <c r="R2536" s="27"/>
      <c r="S2536" s="27"/>
      <c r="T2536" s="27"/>
      <c r="U2536" s="27"/>
      <c r="V2536" s="27"/>
      <c r="W2536" s="27"/>
      <c r="X2536" s="27"/>
      <c r="Y2536" s="27"/>
      <c r="Z2536" s="27"/>
      <c r="AA2536" s="27"/>
      <c r="AB2536" s="27"/>
      <c r="AC2536" s="27"/>
      <c r="AD2536" s="27"/>
      <c r="AI2536">
        <f t="shared" si="994"/>
        <v>0</v>
      </c>
      <c r="AJ2536">
        <f t="shared" si="995"/>
        <v>0</v>
      </c>
      <c r="AK2536">
        <f t="shared" si="996"/>
        <v>0</v>
      </c>
      <c r="AL2536">
        <f t="shared" si="979"/>
        <v>0</v>
      </c>
      <c r="AM2536">
        <f t="shared" si="980"/>
        <v>0</v>
      </c>
      <c r="AN2536">
        <f t="shared" si="981"/>
        <v>0</v>
      </c>
      <c r="AO2536">
        <f t="shared" si="982"/>
        <v>0</v>
      </c>
      <c r="AP2536">
        <f t="shared" si="983"/>
        <v>0</v>
      </c>
      <c r="AQ2536">
        <f t="shared" si="984"/>
        <v>0</v>
      </c>
      <c r="AR2536">
        <f t="shared" si="985"/>
        <v>0</v>
      </c>
      <c r="AS2536">
        <f t="shared" si="986"/>
        <v>0</v>
      </c>
      <c r="AT2536">
        <f t="shared" si="987"/>
        <v>0</v>
      </c>
      <c r="AU2536">
        <f t="shared" si="988"/>
        <v>0</v>
      </c>
      <c r="AV2536">
        <f t="shared" si="989"/>
        <v>0</v>
      </c>
      <c r="AW2536">
        <f t="shared" si="990"/>
        <v>0</v>
      </c>
      <c r="AX2536">
        <f t="shared" si="991"/>
        <v>0</v>
      </c>
      <c r="AY2536">
        <f t="shared" si="992"/>
        <v>0</v>
      </c>
      <c r="AZ2536">
        <f t="shared" si="993"/>
        <v>0</v>
      </c>
    </row>
    <row r="2537" spans="1:52" ht="15" customHeight="1">
      <c r="A2537" s="245"/>
      <c r="B2537" s="9"/>
      <c r="C2537" s="270" t="s">
        <v>1155</v>
      </c>
      <c r="D2537" s="389" t="str">
        <f t="shared" si="997"/>
        <v/>
      </c>
      <c r="E2537" s="390"/>
      <c r="F2537" s="391"/>
      <c r="G2537" s="480" t="str">
        <f t="shared" si="998"/>
        <v/>
      </c>
      <c r="H2537" s="481"/>
      <c r="I2537" s="481"/>
      <c r="J2537" s="481"/>
      <c r="K2537" s="481"/>
      <c r="L2537" s="482"/>
      <c r="M2537" s="27"/>
      <c r="N2537" s="27"/>
      <c r="O2537" s="27"/>
      <c r="P2537" s="27"/>
      <c r="Q2537" s="27"/>
      <c r="R2537" s="27"/>
      <c r="S2537" s="27"/>
      <c r="T2537" s="27"/>
      <c r="U2537" s="27"/>
      <c r="V2537" s="27"/>
      <c r="W2537" s="27"/>
      <c r="X2537" s="27"/>
      <c r="Y2537" s="27"/>
      <c r="Z2537" s="27"/>
      <c r="AA2537" s="27"/>
      <c r="AB2537" s="27"/>
      <c r="AC2537" s="27"/>
      <c r="AD2537" s="27"/>
      <c r="AI2537">
        <f t="shared" si="994"/>
        <v>0</v>
      </c>
      <c r="AJ2537">
        <f t="shared" si="995"/>
        <v>0</v>
      </c>
      <c r="AK2537">
        <f t="shared" si="996"/>
        <v>0</v>
      </c>
      <c r="AL2537">
        <f t="shared" si="979"/>
        <v>0</v>
      </c>
      <c r="AM2537">
        <f t="shared" si="980"/>
        <v>0</v>
      </c>
      <c r="AN2537">
        <f t="shared" si="981"/>
        <v>0</v>
      </c>
      <c r="AO2537">
        <f t="shared" si="982"/>
        <v>0</v>
      </c>
      <c r="AP2537">
        <f t="shared" si="983"/>
        <v>0</v>
      </c>
      <c r="AQ2537">
        <f t="shared" si="984"/>
        <v>0</v>
      </c>
      <c r="AR2537">
        <f t="shared" si="985"/>
        <v>0</v>
      </c>
      <c r="AS2537">
        <f t="shared" si="986"/>
        <v>0</v>
      </c>
      <c r="AT2537">
        <f t="shared" si="987"/>
        <v>0</v>
      </c>
      <c r="AU2537">
        <f t="shared" si="988"/>
        <v>0</v>
      </c>
      <c r="AV2537">
        <f t="shared" si="989"/>
        <v>0</v>
      </c>
      <c r="AW2537">
        <f t="shared" si="990"/>
        <v>0</v>
      </c>
      <c r="AX2537">
        <f t="shared" si="991"/>
        <v>0</v>
      </c>
      <c r="AY2537">
        <f t="shared" si="992"/>
        <v>0</v>
      </c>
      <c r="AZ2537">
        <f t="shared" si="993"/>
        <v>0</v>
      </c>
    </row>
    <row r="2538" spans="1:52" ht="15" customHeight="1">
      <c r="A2538" s="245"/>
      <c r="B2538" s="9"/>
      <c r="C2538" s="270" t="s">
        <v>1156</v>
      </c>
      <c r="D2538" s="389" t="str">
        <f t="shared" si="997"/>
        <v/>
      </c>
      <c r="E2538" s="390"/>
      <c r="F2538" s="391"/>
      <c r="G2538" s="480" t="str">
        <f t="shared" si="998"/>
        <v/>
      </c>
      <c r="H2538" s="481"/>
      <c r="I2538" s="481"/>
      <c r="J2538" s="481"/>
      <c r="K2538" s="481"/>
      <c r="L2538" s="482"/>
      <c r="M2538" s="27"/>
      <c r="N2538" s="27"/>
      <c r="O2538" s="27"/>
      <c r="P2538" s="27"/>
      <c r="Q2538" s="27"/>
      <c r="R2538" s="27"/>
      <c r="S2538" s="27"/>
      <c r="T2538" s="27"/>
      <c r="U2538" s="27"/>
      <c r="V2538" s="27"/>
      <c r="W2538" s="27"/>
      <c r="X2538" s="27"/>
      <c r="Y2538" s="27"/>
      <c r="Z2538" s="27"/>
      <c r="AA2538" s="27"/>
      <c r="AB2538" s="27"/>
      <c r="AC2538" s="27"/>
      <c r="AD2538" s="27"/>
      <c r="AI2538">
        <f t="shared" si="994"/>
        <v>0</v>
      </c>
      <c r="AJ2538">
        <f t="shared" si="995"/>
        <v>0</v>
      </c>
      <c r="AK2538">
        <f t="shared" si="996"/>
        <v>0</v>
      </c>
      <c r="AL2538">
        <f t="shared" si="979"/>
        <v>0</v>
      </c>
      <c r="AM2538">
        <f t="shared" si="980"/>
        <v>0</v>
      </c>
      <c r="AN2538">
        <f t="shared" si="981"/>
        <v>0</v>
      </c>
      <c r="AO2538">
        <f t="shared" si="982"/>
        <v>0</v>
      </c>
      <c r="AP2538">
        <f t="shared" si="983"/>
        <v>0</v>
      </c>
      <c r="AQ2538">
        <f t="shared" si="984"/>
        <v>0</v>
      </c>
      <c r="AR2538">
        <f t="shared" si="985"/>
        <v>0</v>
      </c>
      <c r="AS2538">
        <f t="shared" si="986"/>
        <v>0</v>
      </c>
      <c r="AT2538">
        <f t="shared" si="987"/>
        <v>0</v>
      </c>
      <c r="AU2538">
        <f t="shared" si="988"/>
        <v>0</v>
      </c>
      <c r="AV2538">
        <f t="shared" si="989"/>
        <v>0</v>
      </c>
      <c r="AW2538">
        <f t="shared" si="990"/>
        <v>0</v>
      </c>
      <c r="AX2538">
        <f t="shared" si="991"/>
        <v>0</v>
      </c>
      <c r="AY2538">
        <f t="shared" si="992"/>
        <v>0</v>
      </c>
      <c r="AZ2538">
        <f t="shared" si="993"/>
        <v>0</v>
      </c>
    </row>
    <row r="2539" spans="1:52" ht="15" customHeight="1">
      <c r="A2539" s="245"/>
      <c r="B2539" s="9"/>
      <c r="C2539" s="270" t="s">
        <v>1157</v>
      </c>
      <c r="D2539" s="389" t="str">
        <f t="shared" si="997"/>
        <v/>
      </c>
      <c r="E2539" s="390"/>
      <c r="F2539" s="391"/>
      <c r="G2539" s="480" t="str">
        <f t="shared" si="998"/>
        <v/>
      </c>
      <c r="H2539" s="481"/>
      <c r="I2539" s="481"/>
      <c r="J2539" s="481"/>
      <c r="K2539" s="481"/>
      <c r="L2539" s="482"/>
      <c r="M2539" s="27"/>
      <c r="N2539" s="27"/>
      <c r="O2539" s="27"/>
      <c r="P2539" s="27"/>
      <c r="Q2539" s="27"/>
      <c r="R2539" s="27"/>
      <c r="S2539" s="27"/>
      <c r="T2539" s="27"/>
      <c r="U2539" s="27"/>
      <c r="V2539" s="27"/>
      <c r="W2539" s="27"/>
      <c r="X2539" s="27"/>
      <c r="Y2539" s="27"/>
      <c r="Z2539" s="27"/>
      <c r="AA2539" s="27"/>
      <c r="AB2539" s="27"/>
      <c r="AC2539" s="27"/>
      <c r="AD2539" s="27"/>
      <c r="AI2539">
        <f t="shared" si="994"/>
        <v>0</v>
      </c>
      <c r="AJ2539">
        <f t="shared" si="995"/>
        <v>0</v>
      </c>
      <c r="AK2539">
        <f t="shared" si="996"/>
        <v>0</v>
      </c>
      <c r="AL2539">
        <f t="shared" si="979"/>
        <v>0</v>
      </c>
      <c r="AM2539">
        <f t="shared" si="980"/>
        <v>0</v>
      </c>
      <c r="AN2539">
        <f t="shared" si="981"/>
        <v>0</v>
      </c>
      <c r="AO2539">
        <f t="shared" si="982"/>
        <v>0</v>
      </c>
      <c r="AP2539">
        <f t="shared" si="983"/>
        <v>0</v>
      </c>
      <c r="AQ2539">
        <f t="shared" si="984"/>
        <v>0</v>
      </c>
      <c r="AR2539">
        <f t="shared" si="985"/>
        <v>0</v>
      </c>
      <c r="AS2539">
        <f t="shared" si="986"/>
        <v>0</v>
      </c>
      <c r="AT2539">
        <f t="shared" si="987"/>
        <v>0</v>
      </c>
      <c r="AU2539">
        <f t="shared" si="988"/>
        <v>0</v>
      </c>
      <c r="AV2539">
        <f t="shared" si="989"/>
        <v>0</v>
      </c>
      <c r="AW2539">
        <f t="shared" si="990"/>
        <v>0</v>
      </c>
      <c r="AX2539">
        <f t="shared" si="991"/>
        <v>0</v>
      </c>
      <c r="AY2539">
        <f t="shared" si="992"/>
        <v>0</v>
      </c>
      <c r="AZ2539">
        <f t="shared" si="993"/>
        <v>0</v>
      </c>
    </row>
    <row r="2540" spans="1:52" ht="15" customHeight="1">
      <c r="A2540" s="245"/>
      <c r="B2540" s="9"/>
      <c r="C2540" s="270" t="s">
        <v>1158</v>
      </c>
      <c r="D2540" s="389" t="str">
        <f t="shared" si="997"/>
        <v/>
      </c>
      <c r="E2540" s="390"/>
      <c r="F2540" s="391"/>
      <c r="G2540" s="480" t="str">
        <f t="shared" si="998"/>
        <v/>
      </c>
      <c r="H2540" s="481"/>
      <c r="I2540" s="481"/>
      <c r="J2540" s="481"/>
      <c r="K2540" s="481"/>
      <c r="L2540" s="482"/>
      <c r="M2540" s="27"/>
      <c r="N2540" s="27"/>
      <c r="O2540" s="27"/>
      <c r="P2540" s="27"/>
      <c r="Q2540" s="27"/>
      <c r="R2540" s="27"/>
      <c r="S2540" s="27"/>
      <c r="T2540" s="27"/>
      <c r="U2540" s="27"/>
      <c r="V2540" s="27"/>
      <c r="W2540" s="27"/>
      <c r="X2540" s="27"/>
      <c r="Y2540" s="27"/>
      <c r="Z2540" s="27"/>
      <c r="AA2540" s="27"/>
      <c r="AB2540" s="27"/>
      <c r="AC2540" s="27"/>
      <c r="AD2540" s="27"/>
      <c r="AI2540">
        <f t="shared" si="994"/>
        <v>0</v>
      </c>
      <c r="AJ2540">
        <f t="shared" si="995"/>
        <v>0</v>
      </c>
      <c r="AK2540">
        <f t="shared" si="996"/>
        <v>0</v>
      </c>
      <c r="AL2540">
        <f t="shared" si="979"/>
        <v>0</v>
      </c>
      <c r="AM2540">
        <f t="shared" si="980"/>
        <v>0</v>
      </c>
      <c r="AN2540">
        <f t="shared" si="981"/>
        <v>0</v>
      </c>
      <c r="AO2540">
        <f t="shared" si="982"/>
        <v>0</v>
      </c>
      <c r="AP2540">
        <f t="shared" si="983"/>
        <v>0</v>
      </c>
      <c r="AQ2540">
        <f t="shared" si="984"/>
        <v>0</v>
      </c>
      <c r="AR2540">
        <f t="shared" si="985"/>
        <v>0</v>
      </c>
      <c r="AS2540">
        <f t="shared" si="986"/>
        <v>0</v>
      </c>
      <c r="AT2540">
        <f t="shared" si="987"/>
        <v>0</v>
      </c>
      <c r="AU2540">
        <f t="shared" si="988"/>
        <v>0</v>
      </c>
      <c r="AV2540">
        <f t="shared" si="989"/>
        <v>0</v>
      </c>
      <c r="AW2540">
        <f t="shared" si="990"/>
        <v>0</v>
      </c>
      <c r="AX2540">
        <f t="shared" si="991"/>
        <v>0</v>
      </c>
      <c r="AY2540">
        <f t="shared" si="992"/>
        <v>0</v>
      </c>
      <c r="AZ2540">
        <f t="shared" si="993"/>
        <v>0</v>
      </c>
    </row>
    <row r="2541" spans="1:52" ht="15" customHeight="1">
      <c r="A2541" s="245"/>
      <c r="B2541" s="9"/>
      <c r="C2541" s="270" t="s">
        <v>1159</v>
      </c>
      <c r="D2541" s="389" t="str">
        <f t="shared" si="997"/>
        <v/>
      </c>
      <c r="E2541" s="390"/>
      <c r="F2541" s="391"/>
      <c r="G2541" s="480" t="str">
        <f t="shared" si="998"/>
        <v/>
      </c>
      <c r="H2541" s="481"/>
      <c r="I2541" s="481"/>
      <c r="J2541" s="481"/>
      <c r="K2541" s="481"/>
      <c r="L2541" s="482"/>
      <c r="M2541" s="27"/>
      <c r="N2541" s="27"/>
      <c r="O2541" s="27"/>
      <c r="P2541" s="27"/>
      <c r="Q2541" s="27"/>
      <c r="R2541" s="27"/>
      <c r="S2541" s="27"/>
      <c r="T2541" s="27"/>
      <c r="U2541" s="27"/>
      <c r="V2541" s="27"/>
      <c r="W2541" s="27"/>
      <c r="X2541" s="27"/>
      <c r="Y2541" s="27"/>
      <c r="Z2541" s="27"/>
      <c r="AA2541" s="27"/>
      <c r="AB2541" s="27"/>
      <c r="AC2541" s="27"/>
      <c r="AD2541" s="27"/>
      <c r="AI2541">
        <f t="shared" si="994"/>
        <v>0</v>
      </c>
      <c r="AJ2541">
        <f t="shared" si="995"/>
        <v>0</v>
      </c>
      <c r="AK2541">
        <f t="shared" si="996"/>
        <v>0</v>
      </c>
      <c r="AL2541">
        <f t="shared" si="979"/>
        <v>0</v>
      </c>
      <c r="AM2541">
        <f t="shared" si="980"/>
        <v>0</v>
      </c>
      <c r="AN2541">
        <f t="shared" si="981"/>
        <v>0</v>
      </c>
      <c r="AO2541">
        <f t="shared" si="982"/>
        <v>0</v>
      </c>
      <c r="AP2541">
        <f t="shared" si="983"/>
        <v>0</v>
      </c>
      <c r="AQ2541">
        <f t="shared" si="984"/>
        <v>0</v>
      </c>
      <c r="AR2541">
        <f t="shared" si="985"/>
        <v>0</v>
      </c>
      <c r="AS2541">
        <f t="shared" si="986"/>
        <v>0</v>
      </c>
      <c r="AT2541">
        <f t="shared" si="987"/>
        <v>0</v>
      </c>
      <c r="AU2541">
        <f t="shared" si="988"/>
        <v>0</v>
      </c>
      <c r="AV2541">
        <f t="shared" si="989"/>
        <v>0</v>
      </c>
      <c r="AW2541">
        <f t="shared" si="990"/>
        <v>0</v>
      </c>
      <c r="AX2541">
        <f t="shared" si="991"/>
        <v>0</v>
      </c>
      <c r="AY2541">
        <f t="shared" si="992"/>
        <v>0</v>
      </c>
      <c r="AZ2541">
        <f t="shared" si="993"/>
        <v>0</v>
      </c>
    </row>
    <row r="2542" spans="1:52" ht="15" customHeight="1">
      <c r="A2542" s="245"/>
      <c r="B2542" s="9"/>
      <c r="C2542" s="270" t="s">
        <v>1160</v>
      </c>
      <c r="D2542" s="389" t="str">
        <f t="shared" si="997"/>
        <v/>
      </c>
      <c r="E2542" s="390"/>
      <c r="F2542" s="391"/>
      <c r="G2542" s="480" t="str">
        <f t="shared" si="998"/>
        <v/>
      </c>
      <c r="H2542" s="481"/>
      <c r="I2542" s="481"/>
      <c r="J2542" s="481"/>
      <c r="K2542" s="481"/>
      <c r="L2542" s="482"/>
      <c r="M2542" s="27"/>
      <c r="N2542" s="27"/>
      <c r="O2542" s="27"/>
      <c r="P2542" s="27"/>
      <c r="Q2542" s="27"/>
      <c r="R2542" s="27"/>
      <c r="S2542" s="27"/>
      <c r="T2542" s="27"/>
      <c r="U2542" s="27"/>
      <c r="V2542" s="27"/>
      <c r="W2542" s="27"/>
      <c r="X2542" s="27"/>
      <c r="Y2542" s="27"/>
      <c r="Z2542" s="27"/>
      <c r="AA2542" s="27"/>
      <c r="AB2542" s="27"/>
      <c r="AC2542" s="27"/>
      <c r="AD2542" s="27"/>
      <c r="AI2542">
        <f t="shared" si="994"/>
        <v>0</v>
      </c>
      <c r="AJ2542">
        <f t="shared" si="995"/>
        <v>0</v>
      </c>
      <c r="AK2542">
        <f t="shared" si="996"/>
        <v>0</v>
      </c>
      <c r="AL2542">
        <f t="shared" si="979"/>
        <v>0</v>
      </c>
      <c r="AM2542">
        <f t="shared" si="980"/>
        <v>0</v>
      </c>
      <c r="AN2542">
        <f t="shared" si="981"/>
        <v>0</v>
      </c>
      <c r="AO2542">
        <f t="shared" si="982"/>
        <v>0</v>
      </c>
      <c r="AP2542">
        <f t="shared" si="983"/>
        <v>0</v>
      </c>
      <c r="AQ2542">
        <f t="shared" si="984"/>
        <v>0</v>
      </c>
      <c r="AR2542">
        <f t="shared" si="985"/>
        <v>0</v>
      </c>
      <c r="AS2542">
        <f t="shared" si="986"/>
        <v>0</v>
      </c>
      <c r="AT2542">
        <f t="shared" si="987"/>
        <v>0</v>
      </c>
      <c r="AU2542">
        <f t="shared" si="988"/>
        <v>0</v>
      </c>
      <c r="AV2542">
        <f t="shared" si="989"/>
        <v>0</v>
      </c>
      <c r="AW2542">
        <f t="shared" si="990"/>
        <v>0</v>
      </c>
      <c r="AX2542">
        <f t="shared" si="991"/>
        <v>0</v>
      </c>
      <c r="AY2542">
        <f t="shared" si="992"/>
        <v>0</v>
      </c>
      <c r="AZ2542">
        <f t="shared" si="993"/>
        <v>0</v>
      </c>
    </row>
    <row r="2543" spans="1:52" ht="15" customHeight="1">
      <c r="A2543" s="245"/>
      <c r="B2543" s="9"/>
      <c r="C2543" s="270" t="s">
        <v>1161</v>
      </c>
      <c r="D2543" s="389" t="str">
        <f t="shared" si="997"/>
        <v/>
      </c>
      <c r="E2543" s="390"/>
      <c r="F2543" s="391"/>
      <c r="G2543" s="480" t="str">
        <f t="shared" si="998"/>
        <v/>
      </c>
      <c r="H2543" s="481"/>
      <c r="I2543" s="481"/>
      <c r="J2543" s="481"/>
      <c r="K2543" s="481"/>
      <c r="L2543" s="482"/>
      <c r="M2543" s="27"/>
      <c r="N2543" s="27"/>
      <c r="O2543" s="27"/>
      <c r="P2543" s="27"/>
      <c r="Q2543" s="27"/>
      <c r="R2543" s="27"/>
      <c r="S2543" s="27"/>
      <c r="T2543" s="27"/>
      <c r="U2543" s="27"/>
      <c r="V2543" s="27"/>
      <c r="W2543" s="27"/>
      <c r="X2543" s="27"/>
      <c r="Y2543" s="27"/>
      <c r="Z2543" s="27"/>
      <c r="AA2543" s="27"/>
      <c r="AB2543" s="27"/>
      <c r="AC2543" s="27"/>
      <c r="AD2543" s="27"/>
      <c r="AI2543">
        <f t="shared" si="994"/>
        <v>0</v>
      </c>
      <c r="AJ2543">
        <f t="shared" si="995"/>
        <v>0</v>
      </c>
      <c r="AK2543">
        <f t="shared" si="996"/>
        <v>0</v>
      </c>
      <c r="AL2543">
        <f t="shared" si="979"/>
        <v>0</v>
      </c>
      <c r="AM2543">
        <f t="shared" si="980"/>
        <v>0</v>
      </c>
      <c r="AN2543">
        <f t="shared" si="981"/>
        <v>0</v>
      </c>
      <c r="AO2543">
        <f t="shared" si="982"/>
        <v>0</v>
      </c>
      <c r="AP2543">
        <f t="shared" si="983"/>
        <v>0</v>
      </c>
      <c r="AQ2543">
        <f t="shared" si="984"/>
        <v>0</v>
      </c>
      <c r="AR2543">
        <f t="shared" si="985"/>
        <v>0</v>
      </c>
      <c r="AS2543">
        <f t="shared" si="986"/>
        <v>0</v>
      </c>
      <c r="AT2543">
        <f t="shared" si="987"/>
        <v>0</v>
      </c>
      <c r="AU2543">
        <f t="shared" si="988"/>
        <v>0</v>
      </c>
      <c r="AV2543">
        <f t="shared" si="989"/>
        <v>0</v>
      </c>
      <c r="AW2543">
        <f t="shared" si="990"/>
        <v>0</v>
      </c>
      <c r="AX2543">
        <f t="shared" si="991"/>
        <v>0</v>
      </c>
      <c r="AY2543">
        <f t="shared" si="992"/>
        <v>0</v>
      </c>
      <c r="AZ2543">
        <f t="shared" si="993"/>
        <v>0</v>
      </c>
    </row>
    <row r="2544" spans="1:52" ht="15" customHeight="1">
      <c r="A2544" s="245"/>
      <c r="B2544" s="9"/>
      <c r="C2544" s="270" t="s">
        <v>1162</v>
      </c>
      <c r="D2544" s="389" t="str">
        <f t="shared" si="997"/>
        <v/>
      </c>
      <c r="E2544" s="390"/>
      <c r="F2544" s="391"/>
      <c r="G2544" s="480" t="str">
        <f t="shared" si="998"/>
        <v/>
      </c>
      <c r="H2544" s="481"/>
      <c r="I2544" s="481"/>
      <c r="J2544" s="481"/>
      <c r="K2544" s="481"/>
      <c r="L2544" s="482"/>
      <c r="M2544" s="27"/>
      <c r="N2544" s="27"/>
      <c r="O2544" s="27"/>
      <c r="P2544" s="27"/>
      <c r="Q2544" s="27"/>
      <c r="R2544" s="27"/>
      <c r="S2544" s="27"/>
      <c r="T2544" s="27"/>
      <c r="U2544" s="27"/>
      <c r="V2544" s="27"/>
      <c r="W2544" s="27"/>
      <c r="X2544" s="27"/>
      <c r="Y2544" s="27"/>
      <c r="Z2544" s="27"/>
      <c r="AA2544" s="27"/>
      <c r="AB2544" s="27"/>
      <c r="AC2544" s="27"/>
      <c r="AD2544" s="27"/>
      <c r="AI2544">
        <f t="shared" si="994"/>
        <v>0</v>
      </c>
      <c r="AJ2544">
        <f t="shared" si="995"/>
        <v>0</v>
      </c>
      <c r="AK2544">
        <f t="shared" si="996"/>
        <v>0</v>
      </c>
      <c r="AL2544">
        <f t="shared" si="979"/>
        <v>0</v>
      </c>
      <c r="AM2544">
        <f t="shared" si="980"/>
        <v>0</v>
      </c>
      <c r="AN2544">
        <f t="shared" si="981"/>
        <v>0</v>
      </c>
      <c r="AO2544">
        <f t="shared" si="982"/>
        <v>0</v>
      </c>
      <c r="AP2544">
        <f t="shared" si="983"/>
        <v>0</v>
      </c>
      <c r="AQ2544">
        <f t="shared" si="984"/>
        <v>0</v>
      </c>
      <c r="AR2544">
        <f t="shared" si="985"/>
        <v>0</v>
      </c>
      <c r="AS2544">
        <f t="shared" si="986"/>
        <v>0</v>
      </c>
      <c r="AT2544">
        <f t="shared" si="987"/>
        <v>0</v>
      </c>
      <c r="AU2544">
        <f t="shared" si="988"/>
        <v>0</v>
      </c>
      <c r="AV2544">
        <f t="shared" si="989"/>
        <v>0</v>
      </c>
      <c r="AW2544">
        <f t="shared" si="990"/>
        <v>0</v>
      </c>
      <c r="AX2544">
        <f t="shared" si="991"/>
        <v>0</v>
      </c>
      <c r="AY2544">
        <f t="shared" si="992"/>
        <v>0</v>
      </c>
      <c r="AZ2544">
        <f t="shared" si="993"/>
        <v>0</v>
      </c>
    </row>
    <row r="2545" spans="1:52" ht="15" customHeight="1">
      <c r="A2545" s="245"/>
      <c r="B2545" s="9"/>
      <c r="C2545" s="270" t="s">
        <v>1163</v>
      </c>
      <c r="D2545" s="389" t="str">
        <f t="shared" si="997"/>
        <v/>
      </c>
      <c r="E2545" s="390"/>
      <c r="F2545" s="391"/>
      <c r="G2545" s="480" t="str">
        <f t="shared" si="998"/>
        <v/>
      </c>
      <c r="H2545" s="481"/>
      <c r="I2545" s="481"/>
      <c r="J2545" s="481"/>
      <c r="K2545" s="481"/>
      <c r="L2545" s="482"/>
      <c r="M2545" s="27"/>
      <c r="N2545" s="27"/>
      <c r="O2545" s="27"/>
      <c r="P2545" s="27"/>
      <c r="Q2545" s="27"/>
      <c r="R2545" s="27"/>
      <c r="S2545" s="27"/>
      <c r="T2545" s="27"/>
      <c r="U2545" s="27"/>
      <c r="V2545" s="27"/>
      <c r="W2545" s="27"/>
      <c r="X2545" s="27"/>
      <c r="Y2545" s="27"/>
      <c r="Z2545" s="27"/>
      <c r="AA2545" s="27"/>
      <c r="AB2545" s="27"/>
      <c r="AC2545" s="27"/>
      <c r="AD2545" s="27"/>
      <c r="AI2545">
        <f t="shared" si="994"/>
        <v>0</v>
      </c>
      <c r="AJ2545">
        <f t="shared" si="995"/>
        <v>0</v>
      </c>
      <c r="AK2545">
        <f t="shared" si="996"/>
        <v>0</v>
      </c>
      <c r="AL2545">
        <f t="shared" si="979"/>
        <v>0</v>
      </c>
      <c r="AM2545">
        <f t="shared" si="980"/>
        <v>0</v>
      </c>
      <c r="AN2545">
        <f t="shared" si="981"/>
        <v>0</v>
      </c>
      <c r="AO2545">
        <f t="shared" si="982"/>
        <v>0</v>
      </c>
      <c r="AP2545">
        <f t="shared" si="983"/>
        <v>0</v>
      </c>
      <c r="AQ2545">
        <f t="shared" si="984"/>
        <v>0</v>
      </c>
      <c r="AR2545">
        <f t="shared" si="985"/>
        <v>0</v>
      </c>
      <c r="AS2545">
        <f t="shared" si="986"/>
        <v>0</v>
      </c>
      <c r="AT2545">
        <f t="shared" si="987"/>
        <v>0</v>
      </c>
      <c r="AU2545">
        <f t="shared" si="988"/>
        <v>0</v>
      </c>
      <c r="AV2545">
        <f t="shared" si="989"/>
        <v>0</v>
      </c>
      <c r="AW2545">
        <f t="shared" si="990"/>
        <v>0</v>
      </c>
      <c r="AX2545">
        <f t="shared" si="991"/>
        <v>0</v>
      </c>
      <c r="AY2545">
        <f t="shared" si="992"/>
        <v>0</v>
      </c>
      <c r="AZ2545">
        <f t="shared" si="993"/>
        <v>0</v>
      </c>
    </row>
    <row r="2546" spans="1:52" ht="15" customHeight="1">
      <c r="A2546" s="245"/>
      <c r="B2546" s="9"/>
      <c r="C2546" s="270" t="s">
        <v>1164</v>
      </c>
      <c r="D2546" s="389" t="str">
        <f t="shared" si="997"/>
        <v/>
      </c>
      <c r="E2546" s="390"/>
      <c r="F2546" s="391"/>
      <c r="G2546" s="480" t="str">
        <f t="shared" si="998"/>
        <v/>
      </c>
      <c r="H2546" s="481"/>
      <c r="I2546" s="481"/>
      <c r="J2546" s="481"/>
      <c r="K2546" s="481"/>
      <c r="L2546" s="482"/>
      <c r="M2546" s="27"/>
      <c r="N2546" s="27"/>
      <c r="O2546" s="27"/>
      <c r="P2546" s="27"/>
      <c r="Q2546" s="27"/>
      <c r="R2546" s="27"/>
      <c r="S2546" s="27"/>
      <c r="T2546" s="27"/>
      <c r="U2546" s="27"/>
      <c r="V2546" s="27"/>
      <c r="W2546" s="27"/>
      <c r="X2546" s="27"/>
      <c r="Y2546" s="27"/>
      <c r="Z2546" s="27"/>
      <c r="AA2546" s="27"/>
      <c r="AB2546" s="27"/>
      <c r="AC2546" s="27"/>
      <c r="AD2546" s="27"/>
      <c r="AI2546">
        <f t="shared" si="994"/>
        <v>0</v>
      </c>
      <c r="AJ2546">
        <f t="shared" si="995"/>
        <v>0</v>
      </c>
      <c r="AK2546">
        <f t="shared" si="996"/>
        <v>0</v>
      </c>
      <c r="AL2546">
        <f t="shared" si="979"/>
        <v>0</v>
      </c>
      <c r="AM2546">
        <f t="shared" si="980"/>
        <v>0</v>
      </c>
      <c r="AN2546">
        <f t="shared" si="981"/>
        <v>0</v>
      </c>
      <c r="AO2546">
        <f t="shared" si="982"/>
        <v>0</v>
      </c>
      <c r="AP2546">
        <f t="shared" si="983"/>
        <v>0</v>
      </c>
      <c r="AQ2546">
        <f t="shared" si="984"/>
        <v>0</v>
      </c>
      <c r="AR2546">
        <f t="shared" si="985"/>
        <v>0</v>
      </c>
      <c r="AS2546">
        <f t="shared" si="986"/>
        <v>0</v>
      </c>
      <c r="AT2546">
        <f t="shared" si="987"/>
        <v>0</v>
      </c>
      <c r="AU2546">
        <f t="shared" si="988"/>
        <v>0</v>
      </c>
      <c r="AV2546">
        <f t="shared" si="989"/>
        <v>0</v>
      </c>
      <c r="AW2546">
        <f t="shared" si="990"/>
        <v>0</v>
      </c>
      <c r="AX2546">
        <f t="shared" si="991"/>
        <v>0</v>
      </c>
      <c r="AY2546">
        <f t="shared" si="992"/>
        <v>0</v>
      </c>
      <c r="AZ2546">
        <f t="shared" si="993"/>
        <v>0</v>
      </c>
    </row>
    <row r="2547" spans="1:52" ht="15" customHeight="1">
      <c r="A2547" s="245"/>
      <c r="B2547" s="9"/>
      <c r="C2547" s="270" t="s">
        <v>1165</v>
      </c>
      <c r="D2547" s="389" t="str">
        <f t="shared" si="997"/>
        <v/>
      </c>
      <c r="E2547" s="390"/>
      <c r="F2547" s="391"/>
      <c r="G2547" s="480" t="str">
        <f t="shared" si="998"/>
        <v/>
      </c>
      <c r="H2547" s="481"/>
      <c r="I2547" s="481"/>
      <c r="J2547" s="481"/>
      <c r="K2547" s="481"/>
      <c r="L2547" s="482"/>
      <c r="M2547" s="27"/>
      <c r="N2547" s="27"/>
      <c r="O2547" s="27"/>
      <c r="P2547" s="27"/>
      <c r="Q2547" s="27"/>
      <c r="R2547" s="27"/>
      <c r="S2547" s="27"/>
      <c r="T2547" s="27"/>
      <c r="U2547" s="27"/>
      <c r="V2547" s="27"/>
      <c r="W2547" s="27"/>
      <c r="X2547" s="27"/>
      <c r="Y2547" s="27"/>
      <c r="Z2547" s="27"/>
      <c r="AA2547" s="27"/>
      <c r="AB2547" s="27"/>
      <c r="AC2547" s="27"/>
      <c r="AD2547" s="27"/>
      <c r="AI2547">
        <f t="shared" si="994"/>
        <v>0</v>
      </c>
      <c r="AJ2547">
        <f t="shared" si="995"/>
        <v>0</v>
      </c>
      <c r="AK2547">
        <f t="shared" si="996"/>
        <v>0</v>
      </c>
      <c r="AL2547">
        <f t="shared" si="979"/>
        <v>0</v>
      </c>
      <c r="AM2547">
        <f t="shared" si="980"/>
        <v>0</v>
      </c>
      <c r="AN2547">
        <f t="shared" si="981"/>
        <v>0</v>
      </c>
      <c r="AO2547">
        <f t="shared" si="982"/>
        <v>0</v>
      </c>
      <c r="AP2547">
        <f t="shared" si="983"/>
        <v>0</v>
      </c>
      <c r="AQ2547">
        <f t="shared" si="984"/>
        <v>0</v>
      </c>
      <c r="AR2547">
        <f t="shared" si="985"/>
        <v>0</v>
      </c>
      <c r="AS2547">
        <f t="shared" si="986"/>
        <v>0</v>
      </c>
      <c r="AT2547">
        <f t="shared" si="987"/>
        <v>0</v>
      </c>
      <c r="AU2547">
        <f t="shared" si="988"/>
        <v>0</v>
      </c>
      <c r="AV2547">
        <f t="shared" si="989"/>
        <v>0</v>
      </c>
      <c r="AW2547">
        <f t="shared" si="990"/>
        <v>0</v>
      </c>
      <c r="AX2547">
        <f t="shared" si="991"/>
        <v>0</v>
      </c>
      <c r="AY2547">
        <f t="shared" si="992"/>
        <v>0</v>
      </c>
      <c r="AZ2547">
        <f t="shared" si="993"/>
        <v>0</v>
      </c>
    </row>
    <row r="2548" spans="1:52" ht="15" customHeight="1">
      <c r="A2548" s="245"/>
      <c r="B2548" s="9"/>
      <c r="C2548" s="270" t="s">
        <v>1166</v>
      </c>
      <c r="D2548" s="389" t="str">
        <f t="shared" si="997"/>
        <v/>
      </c>
      <c r="E2548" s="390"/>
      <c r="F2548" s="391"/>
      <c r="G2548" s="480" t="str">
        <f t="shared" si="998"/>
        <v/>
      </c>
      <c r="H2548" s="481"/>
      <c r="I2548" s="481"/>
      <c r="J2548" s="481"/>
      <c r="K2548" s="481"/>
      <c r="L2548" s="482"/>
      <c r="M2548" s="27"/>
      <c r="N2548" s="27"/>
      <c r="O2548" s="27"/>
      <c r="P2548" s="27"/>
      <c r="Q2548" s="27"/>
      <c r="R2548" s="27"/>
      <c r="S2548" s="27"/>
      <c r="T2548" s="27"/>
      <c r="U2548" s="27"/>
      <c r="V2548" s="27"/>
      <c r="W2548" s="27"/>
      <c r="X2548" s="27"/>
      <c r="Y2548" s="27"/>
      <c r="Z2548" s="27"/>
      <c r="AA2548" s="27"/>
      <c r="AB2548" s="27"/>
      <c r="AC2548" s="27"/>
      <c r="AD2548" s="27"/>
      <c r="AI2548">
        <f t="shared" si="994"/>
        <v>0</v>
      </c>
      <c r="AJ2548">
        <f t="shared" si="995"/>
        <v>0</v>
      </c>
      <c r="AK2548">
        <f t="shared" si="996"/>
        <v>0</v>
      </c>
      <c r="AL2548">
        <f t="shared" si="979"/>
        <v>0</v>
      </c>
      <c r="AM2548">
        <f t="shared" si="980"/>
        <v>0</v>
      </c>
      <c r="AN2548">
        <f t="shared" si="981"/>
        <v>0</v>
      </c>
      <c r="AO2548">
        <f t="shared" si="982"/>
        <v>0</v>
      </c>
      <c r="AP2548">
        <f t="shared" si="983"/>
        <v>0</v>
      </c>
      <c r="AQ2548">
        <f t="shared" si="984"/>
        <v>0</v>
      </c>
      <c r="AR2548">
        <f t="shared" si="985"/>
        <v>0</v>
      </c>
      <c r="AS2548">
        <f t="shared" si="986"/>
        <v>0</v>
      </c>
      <c r="AT2548">
        <f t="shared" si="987"/>
        <v>0</v>
      </c>
      <c r="AU2548">
        <f t="shared" si="988"/>
        <v>0</v>
      </c>
      <c r="AV2548">
        <f t="shared" si="989"/>
        <v>0</v>
      </c>
      <c r="AW2548">
        <f t="shared" si="990"/>
        <v>0</v>
      </c>
      <c r="AX2548">
        <f t="shared" si="991"/>
        <v>0</v>
      </c>
      <c r="AY2548">
        <f t="shared" si="992"/>
        <v>0</v>
      </c>
      <c r="AZ2548">
        <f t="shared" si="993"/>
        <v>0</v>
      </c>
    </row>
    <row r="2549" spans="1:52" ht="15" customHeight="1">
      <c r="A2549" s="245"/>
      <c r="B2549" s="9"/>
      <c r="C2549" s="270" t="s">
        <v>1167</v>
      </c>
      <c r="D2549" s="389" t="str">
        <f t="shared" si="997"/>
        <v/>
      </c>
      <c r="E2549" s="390"/>
      <c r="F2549" s="391"/>
      <c r="G2549" s="480" t="str">
        <f t="shared" si="998"/>
        <v/>
      </c>
      <c r="H2549" s="481"/>
      <c r="I2549" s="481"/>
      <c r="J2549" s="481"/>
      <c r="K2549" s="481"/>
      <c r="L2549" s="482"/>
      <c r="M2549" s="27"/>
      <c r="N2549" s="27"/>
      <c r="O2549" s="27"/>
      <c r="P2549" s="27"/>
      <c r="Q2549" s="27"/>
      <c r="R2549" s="27"/>
      <c r="S2549" s="27"/>
      <c r="T2549" s="27"/>
      <c r="U2549" s="27"/>
      <c r="V2549" s="27"/>
      <c r="W2549" s="27"/>
      <c r="X2549" s="27"/>
      <c r="Y2549" s="27"/>
      <c r="Z2549" s="27"/>
      <c r="AA2549" s="27"/>
      <c r="AB2549" s="27"/>
      <c r="AC2549" s="27"/>
      <c r="AD2549" s="27"/>
      <c r="AI2549">
        <f t="shared" si="994"/>
        <v>0</v>
      </c>
      <c r="AJ2549">
        <f t="shared" si="995"/>
        <v>0</v>
      </c>
      <c r="AK2549">
        <f t="shared" si="996"/>
        <v>0</v>
      </c>
      <c r="AL2549">
        <f t="shared" si="979"/>
        <v>0</v>
      </c>
      <c r="AM2549">
        <f t="shared" si="980"/>
        <v>0</v>
      </c>
      <c r="AN2549">
        <f t="shared" si="981"/>
        <v>0</v>
      </c>
      <c r="AO2549">
        <f t="shared" si="982"/>
        <v>0</v>
      </c>
      <c r="AP2549">
        <f t="shared" si="983"/>
        <v>0</v>
      </c>
      <c r="AQ2549">
        <f t="shared" si="984"/>
        <v>0</v>
      </c>
      <c r="AR2549">
        <f t="shared" si="985"/>
        <v>0</v>
      </c>
      <c r="AS2549">
        <f t="shared" si="986"/>
        <v>0</v>
      </c>
      <c r="AT2549">
        <f t="shared" si="987"/>
        <v>0</v>
      </c>
      <c r="AU2549">
        <f t="shared" si="988"/>
        <v>0</v>
      </c>
      <c r="AV2549">
        <f t="shared" si="989"/>
        <v>0</v>
      </c>
      <c r="AW2549">
        <f t="shared" si="990"/>
        <v>0</v>
      </c>
      <c r="AX2549">
        <f t="shared" si="991"/>
        <v>0</v>
      </c>
      <c r="AY2549">
        <f t="shared" si="992"/>
        <v>0</v>
      </c>
      <c r="AZ2549">
        <f t="shared" si="993"/>
        <v>0</v>
      </c>
    </row>
    <row r="2550" spans="1:52" ht="15" customHeight="1">
      <c r="A2550" s="245"/>
      <c r="B2550" s="9"/>
      <c r="C2550" s="270" t="s">
        <v>1168</v>
      </c>
      <c r="D2550" s="389" t="str">
        <f t="shared" si="997"/>
        <v/>
      </c>
      <c r="E2550" s="390"/>
      <c r="F2550" s="391"/>
      <c r="G2550" s="480" t="str">
        <f t="shared" si="998"/>
        <v/>
      </c>
      <c r="H2550" s="481"/>
      <c r="I2550" s="481"/>
      <c r="J2550" s="481"/>
      <c r="K2550" s="481"/>
      <c r="L2550" s="482"/>
      <c r="M2550" s="27"/>
      <c r="N2550" s="27"/>
      <c r="O2550" s="27"/>
      <c r="P2550" s="27"/>
      <c r="Q2550" s="27"/>
      <c r="R2550" s="27"/>
      <c r="S2550" s="27"/>
      <c r="T2550" s="27"/>
      <c r="U2550" s="27"/>
      <c r="V2550" s="27"/>
      <c r="W2550" s="27"/>
      <c r="X2550" s="27"/>
      <c r="Y2550" s="27"/>
      <c r="Z2550" s="27"/>
      <c r="AA2550" s="27"/>
      <c r="AB2550" s="27"/>
      <c r="AC2550" s="27"/>
      <c r="AD2550" s="27"/>
      <c r="AI2550">
        <f t="shared" si="994"/>
        <v>0</v>
      </c>
      <c r="AJ2550">
        <f t="shared" si="995"/>
        <v>0</v>
      </c>
      <c r="AK2550">
        <f t="shared" si="996"/>
        <v>0</v>
      </c>
      <c r="AL2550">
        <f t="shared" si="979"/>
        <v>0</v>
      </c>
      <c r="AM2550">
        <f t="shared" si="980"/>
        <v>0</v>
      </c>
      <c r="AN2550">
        <f t="shared" si="981"/>
        <v>0</v>
      </c>
      <c r="AO2550">
        <f t="shared" si="982"/>
        <v>0</v>
      </c>
      <c r="AP2550">
        <f t="shared" si="983"/>
        <v>0</v>
      </c>
      <c r="AQ2550">
        <f t="shared" si="984"/>
        <v>0</v>
      </c>
      <c r="AR2550">
        <f t="shared" si="985"/>
        <v>0</v>
      </c>
      <c r="AS2550">
        <f t="shared" si="986"/>
        <v>0</v>
      </c>
      <c r="AT2550">
        <f t="shared" si="987"/>
        <v>0</v>
      </c>
      <c r="AU2550">
        <f t="shared" si="988"/>
        <v>0</v>
      </c>
      <c r="AV2550">
        <f t="shared" si="989"/>
        <v>0</v>
      </c>
      <c r="AW2550">
        <f t="shared" si="990"/>
        <v>0</v>
      </c>
      <c r="AX2550">
        <f t="shared" si="991"/>
        <v>0</v>
      </c>
      <c r="AY2550">
        <f t="shared" si="992"/>
        <v>0</v>
      </c>
      <c r="AZ2550">
        <f t="shared" si="993"/>
        <v>0</v>
      </c>
    </row>
    <row r="2551" spans="1:52" ht="15" customHeight="1">
      <c r="A2551" s="245"/>
      <c r="B2551" s="9"/>
      <c r="C2551" s="270" t="s">
        <v>1169</v>
      </c>
      <c r="D2551" s="389" t="str">
        <f t="shared" si="997"/>
        <v/>
      </c>
      <c r="E2551" s="390"/>
      <c r="F2551" s="391"/>
      <c r="G2551" s="480" t="str">
        <f t="shared" si="998"/>
        <v/>
      </c>
      <c r="H2551" s="481"/>
      <c r="I2551" s="481"/>
      <c r="J2551" s="481"/>
      <c r="K2551" s="481"/>
      <c r="L2551" s="482"/>
      <c r="M2551" s="27"/>
      <c r="N2551" s="27"/>
      <c r="O2551" s="27"/>
      <c r="P2551" s="27"/>
      <c r="Q2551" s="27"/>
      <c r="R2551" s="27"/>
      <c r="S2551" s="27"/>
      <c r="T2551" s="27"/>
      <c r="U2551" s="27"/>
      <c r="V2551" s="27"/>
      <c r="W2551" s="27"/>
      <c r="X2551" s="27"/>
      <c r="Y2551" s="27"/>
      <c r="Z2551" s="27"/>
      <c r="AA2551" s="27"/>
      <c r="AB2551" s="27"/>
      <c r="AC2551" s="27"/>
      <c r="AD2551" s="27"/>
      <c r="AI2551">
        <f t="shared" si="994"/>
        <v>0</v>
      </c>
      <c r="AJ2551">
        <f t="shared" si="995"/>
        <v>0</v>
      </c>
      <c r="AK2551">
        <f t="shared" si="996"/>
        <v>0</v>
      </c>
      <c r="AL2551">
        <f t="shared" si="979"/>
        <v>0</v>
      </c>
      <c r="AM2551">
        <f t="shared" si="980"/>
        <v>0</v>
      </c>
      <c r="AN2551">
        <f t="shared" si="981"/>
        <v>0</v>
      </c>
      <c r="AO2551">
        <f t="shared" si="982"/>
        <v>0</v>
      </c>
      <c r="AP2551">
        <f t="shared" si="983"/>
        <v>0</v>
      </c>
      <c r="AQ2551">
        <f t="shared" si="984"/>
        <v>0</v>
      </c>
      <c r="AR2551">
        <f t="shared" si="985"/>
        <v>0</v>
      </c>
      <c r="AS2551">
        <f t="shared" si="986"/>
        <v>0</v>
      </c>
      <c r="AT2551">
        <f t="shared" si="987"/>
        <v>0</v>
      </c>
      <c r="AU2551">
        <f t="shared" si="988"/>
        <v>0</v>
      </c>
      <c r="AV2551">
        <f t="shared" si="989"/>
        <v>0</v>
      </c>
      <c r="AW2551">
        <f t="shared" si="990"/>
        <v>0</v>
      </c>
      <c r="AX2551">
        <f t="shared" si="991"/>
        <v>0</v>
      </c>
      <c r="AY2551">
        <f t="shared" si="992"/>
        <v>0</v>
      </c>
      <c r="AZ2551">
        <f t="shared" si="993"/>
        <v>0</v>
      </c>
    </row>
    <row r="2552" spans="1:52" ht="15" customHeight="1">
      <c r="A2552" s="245"/>
      <c r="B2552" s="9"/>
      <c r="C2552" s="270" t="s">
        <v>1170</v>
      </c>
      <c r="D2552" s="389" t="str">
        <f t="shared" si="997"/>
        <v/>
      </c>
      <c r="E2552" s="390"/>
      <c r="F2552" s="391"/>
      <c r="G2552" s="480" t="str">
        <f t="shared" si="998"/>
        <v/>
      </c>
      <c r="H2552" s="481"/>
      <c r="I2552" s="481"/>
      <c r="J2552" s="481"/>
      <c r="K2552" s="481"/>
      <c r="L2552" s="482"/>
      <c r="M2552" s="27"/>
      <c r="N2552" s="27"/>
      <c r="O2552" s="27"/>
      <c r="P2552" s="27"/>
      <c r="Q2552" s="27"/>
      <c r="R2552" s="27"/>
      <c r="S2552" s="27"/>
      <c r="T2552" s="27"/>
      <c r="U2552" s="27"/>
      <c r="V2552" s="27"/>
      <c r="W2552" s="27"/>
      <c r="X2552" s="27"/>
      <c r="Y2552" s="27"/>
      <c r="Z2552" s="27"/>
      <c r="AA2552" s="27"/>
      <c r="AB2552" s="27"/>
      <c r="AC2552" s="27"/>
      <c r="AD2552" s="27"/>
      <c r="AI2552">
        <f t="shared" si="994"/>
        <v>0</v>
      </c>
      <c r="AJ2552">
        <f t="shared" si="995"/>
        <v>0</v>
      </c>
      <c r="AK2552">
        <f t="shared" si="996"/>
        <v>0</v>
      </c>
      <c r="AL2552">
        <f t="shared" si="979"/>
        <v>0</v>
      </c>
      <c r="AM2552">
        <f t="shared" si="980"/>
        <v>0</v>
      </c>
      <c r="AN2552">
        <f t="shared" si="981"/>
        <v>0</v>
      </c>
      <c r="AO2552">
        <f t="shared" si="982"/>
        <v>0</v>
      </c>
      <c r="AP2552">
        <f t="shared" si="983"/>
        <v>0</v>
      </c>
      <c r="AQ2552">
        <f t="shared" si="984"/>
        <v>0</v>
      </c>
      <c r="AR2552">
        <f t="shared" si="985"/>
        <v>0</v>
      </c>
      <c r="AS2552">
        <f t="shared" si="986"/>
        <v>0</v>
      </c>
      <c r="AT2552">
        <f t="shared" si="987"/>
        <v>0</v>
      </c>
      <c r="AU2552">
        <f t="shared" si="988"/>
        <v>0</v>
      </c>
      <c r="AV2552">
        <f t="shared" si="989"/>
        <v>0</v>
      </c>
      <c r="AW2552">
        <f t="shared" si="990"/>
        <v>0</v>
      </c>
      <c r="AX2552">
        <f t="shared" si="991"/>
        <v>0</v>
      </c>
      <c r="AY2552">
        <f t="shared" si="992"/>
        <v>0</v>
      </c>
      <c r="AZ2552">
        <f t="shared" si="993"/>
        <v>0</v>
      </c>
    </row>
    <row r="2553" spans="1:52" ht="15" customHeight="1">
      <c r="A2553" s="245"/>
      <c r="B2553" s="9"/>
      <c r="C2553" s="270" t="s">
        <v>1171</v>
      </c>
      <c r="D2553" s="389" t="str">
        <f t="shared" si="997"/>
        <v/>
      </c>
      <c r="E2553" s="390"/>
      <c r="F2553" s="391"/>
      <c r="G2553" s="480" t="str">
        <f t="shared" si="998"/>
        <v/>
      </c>
      <c r="H2553" s="481"/>
      <c r="I2553" s="481"/>
      <c r="J2553" s="481"/>
      <c r="K2553" s="481"/>
      <c r="L2553" s="482"/>
      <c r="M2553" s="27"/>
      <c r="N2553" s="27"/>
      <c r="O2553" s="27"/>
      <c r="P2553" s="27"/>
      <c r="Q2553" s="27"/>
      <c r="R2553" s="27"/>
      <c r="S2553" s="27"/>
      <c r="T2553" s="27"/>
      <c r="U2553" s="27"/>
      <c r="V2553" s="27"/>
      <c r="W2553" s="27"/>
      <c r="X2553" s="27"/>
      <c r="Y2553" s="27"/>
      <c r="Z2553" s="27"/>
      <c r="AA2553" s="27"/>
      <c r="AB2553" s="27"/>
      <c r="AC2553" s="27"/>
      <c r="AD2553" s="27"/>
      <c r="AI2553">
        <f t="shared" si="994"/>
        <v>0</v>
      </c>
      <c r="AJ2553">
        <f t="shared" si="995"/>
        <v>0</v>
      </c>
      <c r="AK2553">
        <f t="shared" si="996"/>
        <v>0</v>
      </c>
      <c r="AL2553">
        <f t="shared" si="979"/>
        <v>0</v>
      </c>
      <c r="AM2553">
        <f t="shared" si="980"/>
        <v>0</v>
      </c>
      <c r="AN2553">
        <f t="shared" si="981"/>
        <v>0</v>
      </c>
      <c r="AO2553">
        <f t="shared" si="982"/>
        <v>0</v>
      </c>
      <c r="AP2553">
        <f t="shared" si="983"/>
        <v>0</v>
      </c>
      <c r="AQ2553">
        <f t="shared" si="984"/>
        <v>0</v>
      </c>
      <c r="AR2553">
        <f t="shared" si="985"/>
        <v>0</v>
      </c>
      <c r="AS2553">
        <f t="shared" si="986"/>
        <v>0</v>
      </c>
      <c r="AT2553">
        <f t="shared" si="987"/>
        <v>0</v>
      </c>
      <c r="AU2553">
        <f t="shared" si="988"/>
        <v>0</v>
      </c>
      <c r="AV2553">
        <f t="shared" si="989"/>
        <v>0</v>
      </c>
      <c r="AW2553">
        <f t="shared" si="990"/>
        <v>0</v>
      </c>
      <c r="AX2553">
        <f t="shared" si="991"/>
        <v>0</v>
      </c>
      <c r="AY2553">
        <f t="shared" si="992"/>
        <v>0</v>
      </c>
      <c r="AZ2553">
        <f t="shared" si="993"/>
        <v>0</v>
      </c>
    </row>
    <row r="2554" spans="1:52" ht="15" customHeight="1">
      <c r="A2554" s="245"/>
      <c r="B2554" s="9"/>
      <c r="C2554" s="270" t="s">
        <v>1172</v>
      </c>
      <c r="D2554" s="389" t="str">
        <f t="shared" si="997"/>
        <v/>
      </c>
      <c r="E2554" s="390"/>
      <c r="F2554" s="391"/>
      <c r="G2554" s="480" t="str">
        <f t="shared" si="998"/>
        <v/>
      </c>
      <c r="H2554" s="481"/>
      <c r="I2554" s="481"/>
      <c r="J2554" s="481"/>
      <c r="K2554" s="481"/>
      <c r="L2554" s="482"/>
      <c r="M2554" s="27"/>
      <c r="N2554" s="27"/>
      <c r="O2554" s="27"/>
      <c r="P2554" s="27"/>
      <c r="Q2554" s="27"/>
      <c r="R2554" s="27"/>
      <c r="S2554" s="27"/>
      <c r="T2554" s="27"/>
      <c r="U2554" s="27"/>
      <c r="V2554" s="27"/>
      <c r="W2554" s="27"/>
      <c r="X2554" s="27"/>
      <c r="Y2554" s="27"/>
      <c r="Z2554" s="27"/>
      <c r="AA2554" s="27"/>
      <c r="AB2554" s="27"/>
      <c r="AC2554" s="27"/>
      <c r="AD2554" s="27"/>
      <c r="AI2554">
        <f t="shared" si="994"/>
        <v>0</v>
      </c>
      <c r="AJ2554">
        <f t="shared" si="995"/>
        <v>0</v>
      </c>
      <c r="AK2554">
        <f t="shared" si="996"/>
        <v>0</v>
      </c>
      <c r="AL2554">
        <f t="shared" si="979"/>
        <v>0</v>
      </c>
      <c r="AM2554">
        <f t="shared" si="980"/>
        <v>0</v>
      </c>
      <c r="AN2554">
        <f t="shared" si="981"/>
        <v>0</v>
      </c>
      <c r="AO2554">
        <f t="shared" si="982"/>
        <v>0</v>
      </c>
      <c r="AP2554">
        <f t="shared" si="983"/>
        <v>0</v>
      </c>
      <c r="AQ2554">
        <f t="shared" si="984"/>
        <v>0</v>
      </c>
      <c r="AR2554">
        <f t="shared" si="985"/>
        <v>0</v>
      </c>
      <c r="AS2554">
        <f t="shared" si="986"/>
        <v>0</v>
      </c>
      <c r="AT2554">
        <f t="shared" si="987"/>
        <v>0</v>
      </c>
      <c r="AU2554">
        <f t="shared" si="988"/>
        <v>0</v>
      </c>
      <c r="AV2554">
        <f t="shared" si="989"/>
        <v>0</v>
      </c>
      <c r="AW2554">
        <f t="shared" si="990"/>
        <v>0</v>
      </c>
      <c r="AX2554">
        <f t="shared" si="991"/>
        <v>0</v>
      </c>
      <c r="AY2554">
        <f t="shared" si="992"/>
        <v>0</v>
      </c>
      <c r="AZ2554">
        <f t="shared" si="993"/>
        <v>0</v>
      </c>
    </row>
    <row r="2555" spans="1:52" ht="15" customHeight="1">
      <c r="A2555" s="245"/>
      <c r="B2555" s="9"/>
      <c r="C2555" s="270" t="s">
        <v>1173</v>
      </c>
      <c r="D2555" s="389" t="str">
        <f t="shared" si="997"/>
        <v/>
      </c>
      <c r="E2555" s="390"/>
      <c r="F2555" s="391"/>
      <c r="G2555" s="480" t="str">
        <f t="shared" si="998"/>
        <v/>
      </c>
      <c r="H2555" s="481"/>
      <c r="I2555" s="481"/>
      <c r="J2555" s="481"/>
      <c r="K2555" s="481"/>
      <c r="L2555" s="482"/>
      <c r="M2555" s="27"/>
      <c r="N2555" s="27"/>
      <c r="O2555" s="27"/>
      <c r="P2555" s="27"/>
      <c r="Q2555" s="27"/>
      <c r="R2555" s="27"/>
      <c r="S2555" s="27"/>
      <c r="T2555" s="27"/>
      <c r="U2555" s="27"/>
      <c r="V2555" s="27"/>
      <c r="W2555" s="27"/>
      <c r="X2555" s="27"/>
      <c r="Y2555" s="27"/>
      <c r="Z2555" s="27"/>
      <c r="AA2555" s="27"/>
      <c r="AB2555" s="27"/>
      <c r="AC2555" s="27"/>
      <c r="AD2555" s="27"/>
      <c r="AI2555">
        <f t="shared" si="994"/>
        <v>0</v>
      </c>
      <c r="AJ2555">
        <f t="shared" si="995"/>
        <v>0</v>
      </c>
      <c r="AK2555">
        <f t="shared" si="996"/>
        <v>0</v>
      </c>
      <c r="AL2555">
        <f t="shared" si="979"/>
        <v>0</v>
      </c>
      <c r="AM2555">
        <f t="shared" si="980"/>
        <v>0</v>
      </c>
      <c r="AN2555">
        <f t="shared" si="981"/>
        <v>0</v>
      </c>
      <c r="AO2555">
        <f t="shared" si="982"/>
        <v>0</v>
      </c>
      <c r="AP2555">
        <f t="shared" si="983"/>
        <v>0</v>
      </c>
      <c r="AQ2555">
        <f t="shared" si="984"/>
        <v>0</v>
      </c>
      <c r="AR2555">
        <f t="shared" si="985"/>
        <v>0</v>
      </c>
      <c r="AS2555">
        <f t="shared" si="986"/>
        <v>0</v>
      </c>
      <c r="AT2555">
        <f t="shared" si="987"/>
        <v>0</v>
      </c>
      <c r="AU2555">
        <f t="shared" si="988"/>
        <v>0</v>
      </c>
      <c r="AV2555">
        <f t="shared" si="989"/>
        <v>0</v>
      </c>
      <c r="AW2555">
        <f t="shared" si="990"/>
        <v>0</v>
      </c>
      <c r="AX2555">
        <f t="shared" si="991"/>
        <v>0</v>
      </c>
      <c r="AY2555">
        <f t="shared" si="992"/>
        <v>0</v>
      </c>
      <c r="AZ2555">
        <f t="shared" si="993"/>
        <v>0</v>
      </c>
    </row>
    <row r="2556" spans="1:52" ht="15" customHeight="1">
      <c r="A2556" s="245"/>
      <c r="B2556" s="9"/>
      <c r="C2556" s="270" t="s">
        <v>1174</v>
      </c>
      <c r="D2556" s="389" t="str">
        <f t="shared" si="997"/>
        <v/>
      </c>
      <c r="E2556" s="390"/>
      <c r="F2556" s="391"/>
      <c r="G2556" s="480" t="str">
        <f t="shared" si="998"/>
        <v/>
      </c>
      <c r="H2556" s="481"/>
      <c r="I2556" s="481"/>
      <c r="J2556" s="481"/>
      <c r="K2556" s="481"/>
      <c r="L2556" s="482"/>
      <c r="M2556" s="27"/>
      <c r="N2556" s="27"/>
      <c r="O2556" s="27"/>
      <c r="P2556" s="27"/>
      <c r="Q2556" s="27"/>
      <c r="R2556" s="27"/>
      <c r="S2556" s="27"/>
      <c r="T2556" s="27"/>
      <c r="U2556" s="27"/>
      <c r="V2556" s="27"/>
      <c r="W2556" s="27"/>
      <c r="X2556" s="27"/>
      <c r="Y2556" s="27"/>
      <c r="Z2556" s="27"/>
      <c r="AA2556" s="27"/>
      <c r="AB2556" s="27"/>
      <c r="AC2556" s="27"/>
      <c r="AD2556" s="27"/>
      <c r="AI2556">
        <f t="shared" si="994"/>
        <v>0</v>
      </c>
      <c r="AJ2556">
        <f t="shared" si="995"/>
        <v>0</v>
      </c>
      <c r="AK2556">
        <f t="shared" si="996"/>
        <v>0</v>
      </c>
      <c r="AL2556">
        <f t="shared" si="979"/>
        <v>0</v>
      </c>
      <c r="AM2556">
        <f t="shared" si="980"/>
        <v>0</v>
      </c>
      <c r="AN2556">
        <f t="shared" si="981"/>
        <v>0</v>
      </c>
      <c r="AO2556">
        <f t="shared" si="982"/>
        <v>0</v>
      </c>
      <c r="AP2556">
        <f t="shared" si="983"/>
        <v>0</v>
      </c>
      <c r="AQ2556">
        <f t="shared" si="984"/>
        <v>0</v>
      </c>
      <c r="AR2556">
        <f t="shared" si="985"/>
        <v>0</v>
      </c>
      <c r="AS2556">
        <f t="shared" si="986"/>
        <v>0</v>
      </c>
      <c r="AT2556">
        <f t="shared" si="987"/>
        <v>0</v>
      </c>
      <c r="AU2556">
        <f t="shared" si="988"/>
        <v>0</v>
      </c>
      <c r="AV2556">
        <f t="shared" si="989"/>
        <v>0</v>
      </c>
      <c r="AW2556">
        <f t="shared" si="990"/>
        <v>0</v>
      </c>
      <c r="AX2556">
        <f t="shared" si="991"/>
        <v>0</v>
      </c>
      <c r="AY2556">
        <f t="shared" si="992"/>
        <v>0</v>
      </c>
      <c r="AZ2556">
        <f t="shared" si="993"/>
        <v>0</v>
      </c>
    </row>
    <row r="2557" spans="1:52" ht="15" customHeight="1">
      <c r="A2557" s="245"/>
      <c r="B2557" s="9"/>
      <c r="C2557" s="270" t="s">
        <v>1175</v>
      </c>
      <c r="D2557" s="389" t="str">
        <f t="shared" si="997"/>
        <v/>
      </c>
      <c r="E2557" s="390"/>
      <c r="F2557" s="391"/>
      <c r="G2557" s="480" t="str">
        <f t="shared" si="998"/>
        <v/>
      </c>
      <c r="H2557" s="481"/>
      <c r="I2557" s="481"/>
      <c r="J2557" s="481"/>
      <c r="K2557" s="481"/>
      <c r="L2557" s="482"/>
      <c r="M2557" s="27"/>
      <c r="N2557" s="27"/>
      <c r="O2557" s="27"/>
      <c r="P2557" s="27"/>
      <c r="Q2557" s="27"/>
      <c r="R2557" s="27"/>
      <c r="S2557" s="27"/>
      <c r="T2557" s="27"/>
      <c r="U2557" s="27"/>
      <c r="V2557" s="27"/>
      <c r="W2557" s="27"/>
      <c r="X2557" s="27"/>
      <c r="Y2557" s="27"/>
      <c r="Z2557" s="27"/>
      <c r="AA2557" s="27"/>
      <c r="AB2557" s="27"/>
      <c r="AC2557" s="27"/>
      <c r="AD2557" s="27"/>
      <c r="AI2557">
        <f t="shared" si="994"/>
        <v>0</v>
      </c>
      <c r="AJ2557">
        <f t="shared" si="995"/>
        <v>0</v>
      </c>
      <c r="AK2557">
        <f t="shared" si="996"/>
        <v>0</v>
      </c>
      <c r="AL2557">
        <f t="shared" si="979"/>
        <v>0</v>
      </c>
      <c r="AM2557">
        <f t="shared" si="980"/>
        <v>0</v>
      </c>
      <c r="AN2557">
        <f t="shared" si="981"/>
        <v>0</v>
      </c>
      <c r="AO2557">
        <f t="shared" si="982"/>
        <v>0</v>
      </c>
      <c r="AP2557">
        <f t="shared" si="983"/>
        <v>0</v>
      </c>
      <c r="AQ2557">
        <f t="shared" si="984"/>
        <v>0</v>
      </c>
      <c r="AR2557">
        <f t="shared" si="985"/>
        <v>0</v>
      </c>
      <c r="AS2557">
        <f t="shared" si="986"/>
        <v>0</v>
      </c>
      <c r="AT2557">
        <f t="shared" si="987"/>
        <v>0</v>
      </c>
      <c r="AU2557">
        <f t="shared" si="988"/>
        <v>0</v>
      </c>
      <c r="AV2557">
        <f t="shared" si="989"/>
        <v>0</v>
      </c>
      <c r="AW2557">
        <f t="shared" si="990"/>
        <v>0</v>
      </c>
      <c r="AX2557">
        <f t="shared" si="991"/>
        <v>0</v>
      </c>
      <c r="AY2557">
        <f t="shared" si="992"/>
        <v>0</v>
      </c>
      <c r="AZ2557">
        <f t="shared" si="993"/>
        <v>0</v>
      </c>
    </row>
    <row r="2558" spans="1:52" ht="15" customHeight="1">
      <c r="A2558" s="245"/>
      <c r="B2558" s="9"/>
      <c r="C2558" s="270" t="s">
        <v>1176</v>
      </c>
      <c r="D2558" s="389" t="str">
        <f t="shared" si="997"/>
        <v/>
      </c>
      <c r="E2558" s="390"/>
      <c r="F2558" s="391"/>
      <c r="G2558" s="480" t="str">
        <f t="shared" si="998"/>
        <v/>
      </c>
      <c r="H2558" s="481"/>
      <c r="I2558" s="481"/>
      <c r="J2558" s="481"/>
      <c r="K2558" s="481"/>
      <c r="L2558" s="482"/>
      <c r="M2558" s="27"/>
      <c r="N2558" s="27"/>
      <c r="O2558" s="27"/>
      <c r="P2558" s="27"/>
      <c r="Q2558" s="27"/>
      <c r="R2558" s="27"/>
      <c r="S2558" s="27"/>
      <c r="T2558" s="27"/>
      <c r="U2558" s="27"/>
      <c r="V2558" s="27"/>
      <c r="W2558" s="27"/>
      <c r="X2558" s="27"/>
      <c r="Y2558" s="27"/>
      <c r="Z2558" s="27"/>
      <c r="AA2558" s="27"/>
      <c r="AB2558" s="27"/>
      <c r="AC2558" s="27"/>
      <c r="AD2558" s="27"/>
      <c r="AI2558">
        <f t="shared" si="994"/>
        <v>0</v>
      </c>
      <c r="AJ2558">
        <f t="shared" si="995"/>
        <v>0</v>
      </c>
      <c r="AK2558">
        <f t="shared" si="996"/>
        <v>0</v>
      </c>
      <c r="AL2558">
        <f t="shared" si="979"/>
        <v>0</v>
      </c>
      <c r="AM2558">
        <f t="shared" si="980"/>
        <v>0</v>
      </c>
      <c r="AN2558">
        <f t="shared" si="981"/>
        <v>0</v>
      </c>
      <c r="AO2558">
        <f t="shared" si="982"/>
        <v>0</v>
      </c>
      <c r="AP2558">
        <f t="shared" si="983"/>
        <v>0</v>
      </c>
      <c r="AQ2558">
        <f t="shared" si="984"/>
        <v>0</v>
      </c>
      <c r="AR2558">
        <f t="shared" si="985"/>
        <v>0</v>
      </c>
      <c r="AS2558">
        <f t="shared" si="986"/>
        <v>0</v>
      </c>
      <c r="AT2558">
        <f t="shared" si="987"/>
        <v>0</v>
      </c>
      <c r="AU2558">
        <f t="shared" si="988"/>
        <v>0</v>
      </c>
      <c r="AV2558">
        <f t="shared" si="989"/>
        <v>0</v>
      </c>
      <c r="AW2558">
        <f t="shared" si="990"/>
        <v>0</v>
      </c>
      <c r="AX2558">
        <f t="shared" si="991"/>
        <v>0</v>
      </c>
      <c r="AY2558">
        <f t="shared" si="992"/>
        <v>0</v>
      </c>
      <c r="AZ2558">
        <f t="shared" si="993"/>
        <v>0</v>
      </c>
    </row>
    <row r="2559" spans="1:52" ht="15" customHeight="1">
      <c r="A2559" s="245"/>
      <c r="B2559" s="9"/>
      <c r="C2559" s="270" t="s">
        <v>1177</v>
      </c>
      <c r="D2559" s="389" t="str">
        <f t="shared" si="997"/>
        <v/>
      </c>
      <c r="E2559" s="390"/>
      <c r="F2559" s="391"/>
      <c r="G2559" s="480" t="str">
        <f t="shared" si="998"/>
        <v/>
      </c>
      <c r="H2559" s="481"/>
      <c r="I2559" s="481"/>
      <c r="J2559" s="481"/>
      <c r="K2559" s="481"/>
      <c r="L2559" s="482"/>
      <c r="M2559" s="27"/>
      <c r="N2559" s="27"/>
      <c r="O2559" s="27"/>
      <c r="P2559" s="27"/>
      <c r="Q2559" s="27"/>
      <c r="R2559" s="27"/>
      <c r="S2559" s="27"/>
      <c r="T2559" s="27"/>
      <c r="U2559" s="27"/>
      <c r="V2559" s="27"/>
      <c r="W2559" s="27"/>
      <c r="X2559" s="27"/>
      <c r="Y2559" s="27"/>
      <c r="Z2559" s="27"/>
      <c r="AA2559" s="27"/>
      <c r="AB2559" s="27"/>
      <c r="AC2559" s="27"/>
      <c r="AD2559" s="27"/>
      <c r="AI2559">
        <f t="shared" si="994"/>
        <v>0</v>
      </c>
      <c r="AJ2559">
        <f t="shared" si="995"/>
        <v>0</v>
      </c>
      <c r="AK2559">
        <f t="shared" si="996"/>
        <v>0</v>
      </c>
      <c r="AL2559">
        <f t="shared" si="979"/>
        <v>0</v>
      </c>
      <c r="AM2559">
        <f t="shared" si="980"/>
        <v>0</v>
      </c>
      <c r="AN2559">
        <f t="shared" si="981"/>
        <v>0</v>
      </c>
      <c r="AO2559">
        <f t="shared" si="982"/>
        <v>0</v>
      </c>
      <c r="AP2559">
        <f t="shared" si="983"/>
        <v>0</v>
      </c>
      <c r="AQ2559">
        <f t="shared" si="984"/>
        <v>0</v>
      </c>
      <c r="AR2559">
        <f t="shared" si="985"/>
        <v>0</v>
      </c>
      <c r="AS2559">
        <f t="shared" si="986"/>
        <v>0</v>
      </c>
      <c r="AT2559">
        <f t="shared" si="987"/>
        <v>0</v>
      </c>
      <c r="AU2559">
        <f t="shared" si="988"/>
        <v>0</v>
      </c>
      <c r="AV2559">
        <f t="shared" si="989"/>
        <v>0</v>
      </c>
      <c r="AW2559">
        <f t="shared" si="990"/>
        <v>0</v>
      </c>
      <c r="AX2559">
        <f t="shared" si="991"/>
        <v>0</v>
      </c>
      <c r="AY2559">
        <f t="shared" si="992"/>
        <v>0</v>
      </c>
      <c r="AZ2559">
        <f t="shared" si="993"/>
        <v>0</v>
      </c>
    </row>
    <row r="2560" spans="1:52" ht="15" customHeight="1">
      <c r="A2560" s="245"/>
      <c r="B2560" s="9"/>
      <c r="C2560" s="270" t="s">
        <v>1178</v>
      </c>
      <c r="D2560" s="389" t="str">
        <f t="shared" si="997"/>
        <v/>
      </c>
      <c r="E2560" s="390"/>
      <c r="F2560" s="391"/>
      <c r="G2560" s="480" t="str">
        <f t="shared" si="998"/>
        <v/>
      </c>
      <c r="H2560" s="481"/>
      <c r="I2560" s="481"/>
      <c r="J2560" s="481"/>
      <c r="K2560" s="481"/>
      <c r="L2560" s="482"/>
      <c r="M2560" s="27"/>
      <c r="N2560" s="27"/>
      <c r="O2560" s="27"/>
      <c r="P2560" s="27"/>
      <c r="Q2560" s="27"/>
      <c r="R2560" s="27"/>
      <c r="S2560" s="27"/>
      <c r="T2560" s="27"/>
      <c r="U2560" s="27"/>
      <c r="V2560" s="27"/>
      <c r="W2560" s="27"/>
      <c r="X2560" s="27"/>
      <c r="Y2560" s="27"/>
      <c r="Z2560" s="27"/>
      <c r="AA2560" s="27"/>
      <c r="AB2560" s="27"/>
      <c r="AC2560" s="27"/>
      <c r="AD2560" s="27"/>
      <c r="AI2560">
        <f t="shared" si="994"/>
        <v>0</v>
      </c>
      <c r="AJ2560">
        <f t="shared" si="995"/>
        <v>0</v>
      </c>
      <c r="AK2560">
        <f t="shared" si="996"/>
        <v>0</v>
      </c>
      <c r="AL2560">
        <f t="shared" si="979"/>
        <v>0</v>
      </c>
      <c r="AM2560">
        <f t="shared" si="980"/>
        <v>0</v>
      </c>
      <c r="AN2560">
        <f t="shared" si="981"/>
        <v>0</v>
      </c>
      <c r="AO2560">
        <f t="shared" si="982"/>
        <v>0</v>
      </c>
      <c r="AP2560">
        <f t="shared" si="983"/>
        <v>0</v>
      </c>
      <c r="AQ2560">
        <f t="shared" si="984"/>
        <v>0</v>
      </c>
      <c r="AR2560">
        <f t="shared" si="985"/>
        <v>0</v>
      </c>
      <c r="AS2560">
        <f t="shared" si="986"/>
        <v>0</v>
      </c>
      <c r="AT2560">
        <f t="shared" si="987"/>
        <v>0</v>
      </c>
      <c r="AU2560">
        <f t="shared" si="988"/>
        <v>0</v>
      </c>
      <c r="AV2560">
        <f t="shared" si="989"/>
        <v>0</v>
      </c>
      <c r="AW2560">
        <f t="shared" si="990"/>
        <v>0</v>
      </c>
      <c r="AX2560">
        <f t="shared" si="991"/>
        <v>0</v>
      </c>
      <c r="AY2560">
        <f t="shared" si="992"/>
        <v>0</v>
      </c>
      <c r="AZ2560">
        <f t="shared" si="993"/>
        <v>0</v>
      </c>
    </row>
    <row r="2561" spans="1:52" ht="15" customHeight="1">
      <c r="A2561" s="245"/>
      <c r="B2561" s="9"/>
      <c r="C2561" s="270" t="s">
        <v>1179</v>
      </c>
      <c r="D2561" s="389" t="str">
        <f t="shared" si="997"/>
        <v/>
      </c>
      <c r="E2561" s="390"/>
      <c r="F2561" s="391"/>
      <c r="G2561" s="480" t="str">
        <f t="shared" si="998"/>
        <v/>
      </c>
      <c r="H2561" s="481"/>
      <c r="I2561" s="481"/>
      <c r="J2561" s="481"/>
      <c r="K2561" s="481"/>
      <c r="L2561" s="482"/>
      <c r="M2561" s="27"/>
      <c r="N2561" s="27"/>
      <c r="O2561" s="27"/>
      <c r="P2561" s="27"/>
      <c r="Q2561" s="27"/>
      <c r="R2561" s="27"/>
      <c r="S2561" s="27"/>
      <c r="T2561" s="27"/>
      <c r="U2561" s="27"/>
      <c r="V2561" s="27"/>
      <c r="W2561" s="27"/>
      <c r="X2561" s="27"/>
      <c r="Y2561" s="27"/>
      <c r="Z2561" s="27"/>
      <c r="AA2561" s="27"/>
      <c r="AB2561" s="27"/>
      <c r="AC2561" s="27"/>
      <c r="AD2561" s="27"/>
      <c r="AI2561">
        <f t="shared" si="994"/>
        <v>0</v>
      </c>
      <c r="AJ2561">
        <f t="shared" si="995"/>
        <v>0</v>
      </c>
      <c r="AK2561">
        <f t="shared" si="996"/>
        <v>0</v>
      </c>
      <c r="AL2561">
        <f t="shared" si="979"/>
        <v>0</v>
      </c>
      <c r="AM2561">
        <f t="shared" si="980"/>
        <v>0</v>
      </c>
      <c r="AN2561">
        <f t="shared" si="981"/>
        <v>0</v>
      </c>
      <c r="AO2561">
        <f t="shared" si="982"/>
        <v>0</v>
      </c>
      <c r="AP2561">
        <f t="shared" si="983"/>
        <v>0</v>
      </c>
      <c r="AQ2561">
        <f t="shared" si="984"/>
        <v>0</v>
      </c>
      <c r="AR2561">
        <f t="shared" si="985"/>
        <v>0</v>
      </c>
      <c r="AS2561">
        <f t="shared" si="986"/>
        <v>0</v>
      </c>
      <c r="AT2561">
        <f t="shared" si="987"/>
        <v>0</v>
      </c>
      <c r="AU2561">
        <f t="shared" si="988"/>
        <v>0</v>
      </c>
      <c r="AV2561">
        <f t="shared" si="989"/>
        <v>0</v>
      </c>
      <c r="AW2561">
        <f t="shared" si="990"/>
        <v>0</v>
      </c>
      <c r="AX2561">
        <f t="shared" si="991"/>
        <v>0</v>
      </c>
      <c r="AY2561">
        <f t="shared" si="992"/>
        <v>0</v>
      </c>
      <c r="AZ2561">
        <f t="shared" si="993"/>
        <v>0</v>
      </c>
    </row>
    <row r="2562" spans="1:52" ht="15" customHeight="1">
      <c r="A2562" s="245"/>
      <c r="B2562" s="9"/>
      <c r="C2562" s="270" t="s">
        <v>1180</v>
      </c>
      <c r="D2562" s="389" t="str">
        <f t="shared" si="997"/>
        <v/>
      </c>
      <c r="E2562" s="390"/>
      <c r="F2562" s="391"/>
      <c r="G2562" s="480" t="str">
        <f t="shared" si="998"/>
        <v/>
      </c>
      <c r="H2562" s="481"/>
      <c r="I2562" s="481"/>
      <c r="J2562" s="481"/>
      <c r="K2562" s="481"/>
      <c r="L2562" s="482"/>
      <c r="M2562" s="27"/>
      <c r="N2562" s="27"/>
      <c r="O2562" s="27"/>
      <c r="P2562" s="27"/>
      <c r="Q2562" s="27"/>
      <c r="R2562" s="27"/>
      <c r="S2562" s="27"/>
      <c r="T2562" s="27"/>
      <c r="U2562" s="27"/>
      <c r="V2562" s="27"/>
      <c r="W2562" s="27"/>
      <c r="X2562" s="27"/>
      <c r="Y2562" s="27"/>
      <c r="Z2562" s="27"/>
      <c r="AA2562" s="27"/>
      <c r="AB2562" s="27"/>
      <c r="AC2562" s="27"/>
      <c r="AD2562" s="27"/>
      <c r="AI2562">
        <f t="shared" si="994"/>
        <v>0</v>
      </c>
      <c r="AJ2562">
        <f t="shared" si="995"/>
        <v>0</v>
      </c>
      <c r="AK2562">
        <f t="shared" si="996"/>
        <v>0</v>
      </c>
      <c r="AL2562">
        <f t="shared" si="979"/>
        <v>0</v>
      </c>
      <c r="AM2562">
        <f t="shared" si="980"/>
        <v>0</v>
      </c>
      <c r="AN2562">
        <f t="shared" si="981"/>
        <v>0</v>
      </c>
      <c r="AO2562">
        <f t="shared" si="982"/>
        <v>0</v>
      </c>
      <c r="AP2562">
        <f t="shared" si="983"/>
        <v>0</v>
      </c>
      <c r="AQ2562">
        <f t="shared" si="984"/>
        <v>0</v>
      </c>
      <c r="AR2562">
        <f t="shared" si="985"/>
        <v>0</v>
      </c>
      <c r="AS2562">
        <f t="shared" si="986"/>
        <v>0</v>
      </c>
      <c r="AT2562">
        <f t="shared" si="987"/>
        <v>0</v>
      </c>
      <c r="AU2562">
        <f t="shared" si="988"/>
        <v>0</v>
      </c>
      <c r="AV2562">
        <f t="shared" si="989"/>
        <v>0</v>
      </c>
      <c r="AW2562">
        <f t="shared" si="990"/>
        <v>0</v>
      </c>
      <c r="AX2562">
        <f t="shared" si="991"/>
        <v>0</v>
      </c>
      <c r="AY2562">
        <f t="shared" si="992"/>
        <v>0</v>
      </c>
      <c r="AZ2562">
        <f t="shared" si="993"/>
        <v>0</v>
      </c>
    </row>
    <row r="2563" spans="1:52" ht="15" customHeight="1">
      <c r="A2563" s="245"/>
      <c r="B2563" s="9"/>
      <c r="C2563" s="270" t="s">
        <v>1181</v>
      </c>
      <c r="D2563" s="389" t="str">
        <f t="shared" si="997"/>
        <v/>
      </c>
      <c r="E2563" s="390"/>
      <c r="F2563" s="391"/>
      <c r="G2563" s="480" t="str">
        <f t="shared" si="998"/>
        <v/>
      </c>
      <c r="H2563" s="481"/>
      <c r="I2563" s="481"/>
      <c r="J2563" s="481"/>
      <c r="K2563" s="481"/>
      <c r="L2563" s="482"/>
      <c r="M2563" s="27"/>
      <c r="N2563" s="27"/>
      <c r="O2563" s="27"/>
      <c r="P2563" s="27"/>
      <c r="Q2563" s="27"/>
      <c r="R2563" s="27"/>
      <c r="S2563" s="27"/>
      <c r="T2563" s="27"/>
      <c r="U2563" s="27"/>
      <c r="V2563" s="27"/>
      <c r="W2563" s="27"/>
      <c r="X2563" s="27"/>
      <c r="Y2563" s="27"/>
      <c r="Z2563" s="27"/>
      <c r="AA2563" s="27"/>
      <c r="AB2563" s="27"/>
      <c r="AC2563" s="27"/>
      <c r="AD2563" s="27"/>
      <c r="AI2563">
        <f t="shared" si="994"/>
        <v>0</v>
      </c>
      <c r="AJ2563">
        <f t="shared" si="995"/>
        <v>0</v>
      </c>
      <c r="AK2563">
        <f t="shared" si="996"/>
        <v>0</v>
      </c>
      <c r="AL2563">
        <f t="shared" si="979"/>
        <v>0</v>
      </c>
      <c r="AM2563">
        <f t="shared" si="980"/>
        <v>0</v>
      </c>
      <c r="AN2563">
        <f t="shared" si="981"/>
        <v>0</v>
      </c>
      <c r="AO2563">
        <f t="shared" si="982"/>
        <v>0</v>
      </c>
      <c r="AP2563">
        <f t="shared" si="983"/>
        <v>0</v>
      </c>
      <c r="AQ2563">
        <f t="shared" si="984"/>
        <v>0</v>
      </c>
      <c r="AR2563">
        <f t="shared" si="985"/>
        <v>0</v>
      </c>
      <c r="AS2563">
        <f t="shared" si="986"/>
        <v>0</v>
      </c>
      <c r="AT2563">
        <f t="shared" si="987"/>
        <v>0</v>
      </c>
      <c r="AU2563">
        <f t="shared" si="988"/>
        <v>0</v>
      </c>
      <c r="AV2563">
        <f t="shared" si="989"/>
        <v>0</v>
      </c>
      <c r="AW2563">
        <f t="shared" si="990"/>
        <v>0</v>
      </c>
      <c r="AX2563">
        <f t="shared" si="991"/>
        <v>0</v>
      </c>
      <c r="AY2563">
        <f t="shared" si="992"/>
        <v>0</v>
      </c>
      <c r="AZ2563">
        <f t="shared" si="993"/>
        <v>0</v>
      </c>
    </row>
    <row r="2564" spans="1:52" ht="15" customHeight="1">
      <c r="A2564" s="245"/>
      <c r="B2564" s="9"/>
      <c r="C2564" s="270" t="s">
        <v>1182</v>
      </c>
      <c r="D2564" s="389" t="str">
        <f t="shared" si="997"/>
        <v/>
      </c>
      <c r="E2564" s="390"/>
      <c r="F2564" s="391"/>
      <c r="G2564" s="480" t="str">
        <f t="shared" si="998"/>
        <v/>
      </c>
      <c r="H2564" s="481"/>
      <c r="I2564" s="481"/>
      <c r="J2564" s="481"/>
      <c r="K2564" s="481"/>
      <c r="L2564" s="482"/>
      <c r="M2564" s="27"/>
      <c r="N2564" s="27"/>
      <c r="O2564" s="27"/>
      <c r="P2564" s="27"/>
      <c r="Q2564" s="27"/>
      <c r="R2564" s="27"/>
      <c r="S2564" s="27"/>
      <c r="T2564" s="27"/>
      <c r="U2564" s="27"/>
      <c r="V2564" s="27"/>
      <c r="W2564" s="27"/>
      <c r="X2564" s="27"/>
      <c r="Y2564" s="27"/>
      <c r="Z2564" s="27"/>
      <c r="AA2564" s="27"/>
      <c r="AB2564" s="27"/>
      <c r="AC2564" s="27"/>
      <c r="AD2564" s="27"/>
      <c r="AI2564">
        <f t="shared" si="994"/>
        <v>0</v>
      </c>
      <c r="AJ2564">
        <f t="shared" si="995"/>
        <v>0</v>
      </c>
      <c r="AK2564">
        <f t="shared" si="996"/>
        <v>0</v>
      </c>
      <c r="AL2564">
        <f t="shared" si="979"/>
        <v>0</v>
      </c>
      <c r="AM2564">
        <f t="shared" si="980"/>
        <v>0</v>
      </c>
      <c r="AN2564">
        <f t="shared" si="981"/>
        <v>0</v>
      </c>
      <c r="AO2564">
        <f t="shared" si="982"/>
        <v>0</v>
      </c>
      <c r="AP2564">
        <f t="shared" si="983"/>
        <v>0</v>
      </c>
      <c r="AQ2564">
        <f t="shared" si="984"/>
        <v>0</v>
      </c>
      <c r="AR2564">
        <f t="shared" si="985"/>
        <v>0</v>
      </c>
      <c r="AS2564">
        <f t="shared" si="986"/>
        <v>0</v>
      </c>
      <c r="AT2564">
        <f t="shared" si="987"/>
        <v>0</v>
      </c>
      <c r="AU2564">
        <f t="shared" si="988"/>
        <v>0</v>
      </c>
      <c r="AV2564">
        <f t="shared" si="989"/>
        <v>0</v>
      </c>
      <c r="AW2564">
        <f t="shared" si="990"/>
        <v>0</v>
      </c>
      <c r="AX2564">
        <f t="shared" si="991"/>
        <v>0</v>
      </c>
      <c r="AY2564">
        <f t="shared" si="992"/>
        <v>0</v>
      </c>
      <c r="AZ2564">
        <f t="shared" si="993"/>
        <v>0</v>
      </c>
    </row>
    <row r="2565" spans="1:52" ht="15" customHeight="1">
      <c r="A2565" s="245"/>
      <c r="B2565" s="9"/>
      <c r="C2565" s="270" t="s">
        <v>1183</v>
      </c>
      <c r="D2565" s="389" t="str">
        <f t="shared" si="997"/>
        <v/>
      </c>
      <c r="E2565" s="390"/>
      <c r="F2565" s="391"/>
      <c r="G2565" s="480" t="str">
        <f t="shared" si="998"/>
        <v/>
      </c>
      <c r="H2565" s="481"/>
      <c r="I2565" s="481"/>
      <c r="J2565" s="481"/>
      <c r="K2565" s="481"/>
      <c r="L2565" s="482"/>
      <c r="M2565" s="27"/>
      <c r="N2565" s="27"/>
      <c r="O2565" s="27"/>
      <c r="P2565" s="27"/>
      <c r="Q2565" s="27"/>
      <c r="R2565" s="27"/>
      <c r="S2565" s="27"/>
      <c r="T2565" s="27"/>
      <c r="U2565" s="27"/>
      <c r="V2565" s="27"/>
      <c r="W2565" s="27"/>
      <c r="X2565" s="27"/>
      <c r="Y2565" s="27"/>
      <c r="Z2565" s="27"/>
      <c r="AA2565" s="27"/>
      <c r="AB2565" s="27"/>
      <c r="AC2565" s="27"/>
      <c r="AD2565" s="27"/>
      <c r="AI2565">
        <f t="shared" si="994"/>
        <v>0</v>
      </c>
      <c r="AJ2565">
        <f t="shared" si="995"/>
        <v>0</v>
      </c>
      <c r="AK2565">
        <f t="shared" si="996"/>
        <v>0</v>
      </c>
      <c r="AL2565">
        <f t="shared" si="979"/>
        <v>0</v>
      </c>
      <c r="AM2565">
        <f t="shared" si="980"/>
        <v>0</v>
      </c>
      <c r="AN2565">
        <f t="shared" si="981"/>
        <v>0</v>
      </c>
      <c r="AO2565">
        <f t="shared" si="982"/>
        <v>0</v>
      </c>
      <c r="AP2565">
        <f t="shared" si="983"/>
        <v>0</v>
      </c>
      <c r="AQ2565">
        <f t="shared" si="984"/>
        <v>0</v>
      </c>
      <c r="AR2565">
        <f t="shared" si="985"/>
        <v>0</v>
      </c>
      <c r="AS2565">
        <f t="shared" si="986"/>
        <v>0</v>
      </c>
      <c r="AT2565">
        <f t="shared" si="987"/>
        <v>0</v>
      </c>
      <c r="AU2565">
        <f t="shared" si="988"/>
        <v>0</v>
      </c>
      <c r="AV2565">
        <f t="shared" si="989"/>
        <v>0</v>
      </c>
      <c r="AW2565">
        <f t="shared" si="990"/>
        <v>0</v>
      </c>
      <c r="AX2565">
        <f t="shared" si="991"/>
        <v>0</v>
      </c>
      <c r="AY2565">
        <f t="shared" si="992"/>
        <v>0</v>
      </c>
      <c r="AZ2565">
        <f t="shared" si="993"/>
        <v>0</v>
      </c>
    </row>
    <row r="2566" spans="1:52" ht="15" customHeight="1">
      <c r="A2566" s="245"/>
      <c r="B2566" s="9"/>
      <c r="C2566" s="270" t="s">
        <v>1184</v>
      </c>
      <c r="D2566" s="389" t="str">
        <f t="shared" si="997"/>
        <v/>
      </c>
      <c r="E2566" s="390"/>
      <c r="F2566" s="391"/>
      <c r="G2566" s="480" t="str">
        <f t="shared" si="998"/>
        <v/>
      </c>
      <c r="H2566" s="481"/>
      <c r="I2566" s="481"/>
      <c r="J2566" s="481"/>
      <c r="K2566" s="481"/>
      <c r="L2566" s="482"/>
      <c r="M2566" s="27"/>
      <c r="N2566" s="27"/>
      <c r="O2566" s="27"/>
      <c r="P2566" s="27"/>
      <c r="Q2566" s="27"/>
      <c r="R2566" s="27"/>
      <c r="S2566" s="27"/>
      <c r="T2566" s="27"/>
      <c r="U2566" s="27"/>
      <c r="V2566" s="27"/>
      <c r="W2566" s="27"/>
      <c r="X2566" s="27"/>
      <c r="Y2566" s="27"/>
      <c r="Z2566" s="27"/>
      <c r="AA2566" s="27"/>
      <c r="AB2566" s="27"/>
      <c r="AC2566" s="27"/>
      <c r="AD2566" s="27"/>
      <c r="AI2566">
        <f t="shared" si="994"/>
        <v>0</v>
      </c>
      <c r="AJ2566">
        <f t="shared" si="995"/>
        <v>0</v>
      </c>
      <c r="AK2566">
        <f t="shared" si="996"/>
        <v>0</v>
      </c>
      <c r="AL2566">
        <f t="shared" si="979"/>
        <v>0</v>
      </c>
      <c r="AM2566">
        <f t="shared" si="980"/>
        <v>0</v>
      </c>
      <c r="AN2566">
        <f t="shared" si="981"/>
        <v>0</v>
      </c>
      <c r="AO2566">
        <f t="shared" si="982"/>
        <v>0</v>
      </c>
      <c r="AP2566">
        <f t="shared" si="983"/>
        <v>0</v>
      </c>
      <c r="AQ2566">
        <f t="shared" si="984"/>
        <v>0</v>
      </c>
      <c r="AR2566">
        <f t="shared" si="985"/>
        <v>0</v>
      </c>
      <c r="AS2566">
        <f t="shared" si="986"/>
        <v>0</v>
      </c>
      <c r="AT2566">
        <f t="shared" si="987"/>
        <v>0</v>
      </c>
      <c r="AU2566">
        <f t="shared" si="988"/>
        <v>0</v>
      </c>
      <c r="AV2566">
        <f t="shared" si="989"/>
        <v>0</v>
      </c>
      <c r="AW2566">
        <f t="shared" si="990"/>
        <v>0</v>
      </c>
      <c r="AX2566">
        <f t="shared" si="991"/>
        <v>0</v>
      </c>
      <c r="AY2566">
        <f t="shared" si="992"/>
        <v>0</v>
      </c>
      <c r="AZ2566">
        <f t="shared" si="993"/>
        <v>0</v>
      </c>
    </row>
    <row r="2567" spans="1:52" ht="15" customHeight="1">
      <c r="A2567" s="245"/>
      <c r="B2567" s="9"/>
      <c r="C2567" s="270" t="s">
        <v>1185</v>
      </c>
      <c r="D2567" s="389" t="str">
        <f t="shared" si="997"/>
        <v/>
      </c>
      <c r="E2567" s="390"/>
      <c r="F2567" s="391"/>
      <c r="G2567" s="480" t="str">
        <f t="shared" si="998"/>
        <v/>
      </c>
      <c r="H2567" s="481"/>
      <c r="I2567" s="481"/>
      <c r="J2567" s="481"/>
      <c r="K2567" s="481"/>
      <c r="L2567" s="482"/>
      <c r="M2567" s="27"/>
      <c r="N2567" s="27"/>
      <c r="O2567" s="27"/>
      <c r="P2567" s="27"/>
      <c r="Q2567" s="27"/>
      <c r="R2567" s="27"/>
      <c r="S2567" s="27"/>
      <c r="T2567" s="27"/>
      <c r="U2567" s="27"/>
      <c r="V2567" s="27"/>
      <c r="W2567" s="27"/>
      <c r="X2567" s="27"/>
      <c r="Y2567" s="27"/>
      <c r="Z2567" s="27"/>
      <c r="AA2567" s="27"/>
      <c r="AB2567" s="27"/>
      <c r="AC2567" s="27"/>
      <c r="AD2567" s="27"/>
      <c r="AI2567">
        <f t="shared" si="994"/>
        <v>0</v>
      </c>
      <c r="AJ2567">
        <f t="shared" si="995"/>
        <v>0</v>
      </c>
      <c r="AK2567">
        <f t="shared" si="996"/>
        <v>0</v>
      </c>
      <c r="AL2567">
        <f t="shared" si="979"/>
        <v>0</v>
      </c>
      <c r="AM2567">
        <f t="shared" si="980"/>
        <v>0</v>
      </c>
      <c r="AN2567">
        <f t="shared" si="981"/>
        <v>0</v>
      </c>
      <c r="AO2567">
        <f t="shared" si="982"/>
        <v>0</v>
      </c>
      <c r="AP2567">
        <f t="shared" si="983"/>
        <v>0</v>
      </c>
      <c r="AQ2567">
        <f t="shared" si="984"/>
        <v>0</v>
      </c>
      <c r="AR2567">
        <f t="shared" si="985"/>
        <v>0</v>
      </c>
      <c r="AS2567">
        <f t="shared" si="986"/>
        <v>0</v>
      </c>
      <c r="AT2567">
        <f t="shared" si="987"/>
        <v>0</v>
      </c>
      <c r="AU2567">
        <f t="shared" si="988"/>
        <v>0</v>
      </c>
      <c r="AV2567">
        <f t="shared" si="989"/>
        <v>0</v>
      </c>
      <c r="AW2567">
        <f t="shared" si="990"/>
        <v>0</v>
      </c>
      <c r="AX2567">
        <f t="shared" si="991"/>
        <v>0</v>
      </c>
      <c r="AY2567">
        <f t="shared" si="992"/>
        <v>0</v>
      </c>
      <c r="AZ2567">
        <f t="shared" si="993"/>
        <v>0</v>
      </c>
    </row>
    <row r="2568" spans="1:52" ht="15" customHeight="1">
      <c r="A2568" s="245"/>
      <c r="B2568" s="9"/>
      <c r="C2568" s="270" t="s">
        <v>1186</v>
      </c>
      <c r="D2568" s="389" t="str">
        <f t="shared" si="997"/>
        <v/>
      </c>
      <c r="E2568" s="390"/>
      <c r="F2568" s="391"/>
      <c r="G2568" s="480" t="str">
        <f t="shared" si="998"/>
        <v/>
      </c>
      <c r="H2568" s="481"/>
      <c r="I2568" s="481"/>
      <c r="J2568" s="481"/>
      <c r="K2568" s="481"/>
      <c r="L2568" s="482"/>
      <c r="M2568" s="27"/>
      <c r="N2568" s="27"/>
      <c r="O2568" s="27"/>
      <c r="P2568" s="27"/>
      <c r="Q2568" s="27"/>
      <c r="R2568" s="27"/>
      <c r="S2568" s="27"/>
      <c r="T2568" s="27"/>
      <c r="U2568" s="27"/>
      <c r="V2568" s="27"/>
      <c r="W2568" s="27"/>
      <c r="X2568" s="27"/>
      <c r="Y2568" s="27"/>
      <c r="Z2568" s="27"/>
      <c r="AA2568" s="27"/>
      <c r="AB2568" s="27"/>
      <c r="AC2568" s="27"/>
      <c r="AD2568" s="27"/>
      <c r="AI2568">
        <f t="shared" si="994"/>
        <v>0</v>
      </c>
      <c r="AJ2568">
        <f t="shared" si="995"/>
        <v>0</v>
      </c>
      <c r="AK2568">
        <f t="shared" si="996"/>
        <v>0</v>
      </c>
      <c r="AL2568">
        <f t="shared" si="979"/>
        <v>0</v>
      </c>
      <c r="AM2568">
        <f t="shared" si="980"/>
        <v>0</v>
      </c>
      <c r="AN2568">
        <f t="shared" si="981"/>
        <v>0</v>
      </c>
      <c r="AO2568">
        <f t="shared" si="982"/>
        <v>0</v>
      </c>
      <c r="AP2568">
        <f t="shared" si="983"/>
        <v>0</v>
      </c>
      <c r="AQ2568">
        <f t="shared" si="984"/>
        <v>0</v>
      </c>
      <c r="AR2568">
        <f t="shared" si="985"/>
        <v>0</v>
      </c>
      <c r="AS2568">
        <f t="shared" si="986"/>
        <v>0</v>
      </c>
      <c r="AT2568">
        <f t="shared" si="987"/>
        <v>0</v>
      </c>
      <c r="AU2568">
        <f t="shared" si="988"/>
        <v>0</v>
      </c>
      <c r="AV2568">
        <f t="shared" si="989"/>
        <v>0</v>
      </c>
      <c r="AW2568">
        <f t="shared" si="990"/>
        <v>0</v>
      </c>
      <c r="AX2568">
        <f t="shared" si="991"/>
        <v>0</v>
      </c>
      <c r="AY2568">
        <f t="shared" si="992"/>
        <v>0</v>
      </c>
      <c r="AZ2568">
        <f t="shared" si="993"/>
        <v>0</v>
      </c>
    </row>
    <row r="2569" spans="1:52" ht="15" customHeight="1">
      <c r="A2569" s="245"/>
      <c r="B2569" s="9"/>
      <c r="C2569" s="270" t="s">
        <v>1187</v>
      </c>
      <c r="D2569" s="389" t="str">
        <f t="shared" si="997"/>
        <v/>
      </c>
      <c r="E2569" s="390"/>
      <c r="F2569" s="391"/>
      <c r="G2569" s="480" t="str">
        <f t="shared" si="998"/>
        <v/>
      </c>
      <c r="H2569" s="481"/>
      <c r="I2569" s="481"/>
      <c r="J2569" s="481"/>
      <c r="K2569" s="481"/>
      <c r="L2569" s="482"/>
      <c r="M2569" s="27"/>
      <c r="N2569" s="27"/>
      <c r="O2569" s="27"/>
      <c r="P2569" s="27"/>
      <c r="Q2569" s="27"/>
      <c r="R2569" s="27"/>
      <c r="S2569" s="27"/>
      <c r="T2569" s="27"/>
      <c r="U2569" s="27"/>
      <c r="V2569" s="27"/>
      <c r="W2569" s="27"/>
      <c r="X2569" s="27"/>
      <c r="Y2569" s="27"/>
      <c r="Z2569" s="27"/>
      <c r="AA2569" s="27"/>
      <c r="AB2569" s="27"/>
      <c r="AC2569" s="27"/>
      <c r="AD2569" s="27"/>
      <c r="AI2569">
        <f t="shared" si="994"/>
        <v>0</v>
      </c>
      <c r="AJ2569">
        <f t="shared" si="995"/>
        <v>0</v>
      </c>
      <c r="AK2569">
        <f t="shared" si="996"/>
        <v>0</v>
      </c>
      <c r="AL2569">
        <f t="shared" si="979"/>
        <v>0</v>
      </c>
      <c r="AM2569">
        <f t="shared" si="980"/>
        <v>0</v>
      </c>
      <c r="AN2569">
        <f t="shared" si="981"/>
        <v>0</v>
      </c>
      <c r="AO2569">
        <f t="shared" si="982"/>
        <v>0</v>
      </c>
      <c r="AP2569">
        <f t="shared" si="983"/>
        <v>0</v>
      </c>
      <c r="AQ2569">
        <f t="shared" si="984"/>
        <v>0</v>
      </c>
      <c r="AR2569">
        <f t="shared" si="985"/>
        <v>0</v>
      </c>
      <c r="AS2569">
        <f t="shared" si="986"/>
        <v>0</v>
      </c>
      <c r="AT2569">
        <f t="shared" si="987"/>
        <v>0</v>
      </c>
      <c r="AU2569">
        <f t="shared" si="988"/>
        <v>0</v>
      </c>
      <c r="AV2569">
        <f t="shared" si="989"/>
        <v>0</v>
      </c>
      <c r="AW2569">
        <f t="shared" si="990"/>
        <v>0</v>
      </c>
      <c r="AX2569">
        <f t="shared" si="991"/>
        <v>0</v>
      </c>
      <c r="AY2569">
        <f t="shared" si="992"/>
        <v>0</v>
      </c>
      <c r="AZ2569">
        <f t="shared" si="993"/>
        <v>0</v>
      </c>
    </row>
    <row r="2570" spans="1:52" ht="15" customHeight="1">
      <c r="A2570" s="245"/>
      <c r="B2570" s="9"/>
      <c r="C2570" s="270" t="s">
        <v>1188</v>
      </c>
      <c r="D2570" s="389" t="str">
        <f t="shared" si="997"/>
        <v/>
      </c>
      <c r="E2570" s="390"/>
      <c r="F2570" s="391"/>
      <c r="G2570" s="480" t="str">
        <f t="shared" si="998"/>
        <v/>
      </c>
      <c r="H2570" s="481"/>
      <c r="I2570" s="481"/>
      <c r="J2570" s="481"/>
      <c r="K2570" s="481"/>
      <c r="L2570" s="482"/>
      <c r="M2570" s="27"/>
      <c r="N2570" s="27"/>
      <c r="O2570" s="27"/>
      <c r="P2570" s="27"/>
      <c r="Q2570" s="27"/>
      <c r="R2570" s="27"/>
      <c r="S2570" s="27"/>
      <c r="T2570" s="27"/>
      <c r="U2570" s="27"/>
      <c r="V2570" s="27"/>
      <c r="W2570" s="27"/>
      <c r="X2570" s="27"/>
      <c r="Y2570" s="27"/>
      <c r="Z2570" s="27"/>
      <c r="AA2570" s="27"/>
      <c r="AB2570" s="27"/>
      <c r="AC2570" s="27"/>
      <c r="AD2570" s="27"/>
      <c r="AI2570">
        <f t="shared" si="994"/>
        <v>0</v>
      </c>
      <c r="AJ2570">
        <f t="shared" si="995"/>
        <v>0</v>
      </c>
      <c r="AK2570">
        <f t="shared" si="996"/>
        <v>0</v>
      </c>
      <c r="AL2570">
        <f t="shared" si="979"/>
        <v>0</v>
      </c>
      <c r="AM2570">
        <f t="shared" si="980"/>
        <v>0</v>
      </c>
      <c r="AN2570">
        <f t="shared" si="981"/>
        <v>0</v>
      </c>
      <c r="AO2570">
        <f t="shared" si="982"/>
        <v>0</v>
      </c>
      <c r="AP2570">
        <f t="shared" si="983"/>
        <v>0</v>
      </c>
      <c r="AQ2570">
        <f t="shared" si="984"/>
        <v>0</v>
      </c>
      <c r="AR2570">
        <f t="shared" si="985"/>
        <v>0</v>
      </c>
      <c r="AS2570">
        <f t="shared" si="986"/>
        <v>0</v>
      </c>
      <c r="AT2570">
        <f t="shared" si="987"/>
        <v>0</v>
      </c>
      <c r="AU2570">
        <f t="shared" si="988"/>
        <v>0</v>
      </c>
      <c r="AV2570">
        <f t="shared" si="989"/>
        <v>0</v>
      </c>
      <c r="AW2570">
        <f t="shared" si="990"/>
        <v>0</v>
      </c>
      <c r="AX2570">
        <f t="shared" si="991"/>
        <v>0</v>
      </c>
      <c r="AY2570">
        <f t="shared" si="992"/>
        <v>0</v>
      </c>
      <c r="AZ2570">
        <f t="shared" si="993"/>
        <v>0</v>
      </c>
    </row>
    <row r="2571" spans="1:52" ht="15" customHeight="1">
      <c r="A2571" s="245"/>
      <c r="B2571" s="9"/>
      <c r="C2571" s="270" t="s">
        <v>1189</v>
      </c>
      <c r="D2571" s="389" t="str">
        <f t="shared" si="997"/>
        <v/>
      </c>
      <c r="E2571" s="390"/>
      <c r="F2571" s="391"/>
      <c r="G2571" s="480" t="str">
        <f t="shared" si="998"/>
        <v/>
      </c>
      <c r="H2571" s="481"/>
      <c r="I2571" s="481"/>
      <c r="J2571" s="481"/>
      <c r="K2571" s="481"/>
      <c r="L2571" s="482"/>
      <c r="M2571" s="27"/>
      <c r="N2571" s="27"/>
      <c r="O2571" s="27"/>
      <c r="P2571" s="27"/>
      <c r="Q2571" s="27"/>
      <c r="R2571" s="27"/>
      <c r="S2571" s="27"/>
      <c r="T2571" s="27"/>
      <c r="U2571" s="27"/>
      <c r="V2571" s="27"/>
      <c r="W2571" s="27"/>
      <c r="X2571" s="27"/>
      <c r="Y2571" s="27"/>
      <c r="Z2571" s="27"/>
      <c r="AA2571" s="27"/>
      <c r="AB2571" s="27"/>
      <c r="AC2571" s="27"/>
      <c r="AD2571" s="27"/>
      <c r="AI2571">
        <f t="shared" si="994"/>
        <v>0</v>
      </c>
      <c r="AJ2571">
        <f t="shared" si="995"/>
        <v>0</v>
      </c>
      <c r="AK2571">
        <f t="shared" si="996"/>
        <v>0</v>
      </c>
      <c r="AL2571">
        <f t="shared" si="979"/>
        <v>0</v>
      </c>
      <c r="AM2571">
        <f t="shared" si="980"/>
        <v>0</v>
      </c>
      <c r="AN2571">
        <f t="shared" si="981"/>
        <v>0</v>
      </c>
      <c r="AO2571">
        <f t="shared" si="982"/>
        <v>0</v>
      </c>
      <c r="AP2571">
        <f t="shared" si="983"/>
        <v>0</v>
      </c>
      <c r="AQ2571">
        <f t="shared" si="984"/>
        <v>0</v>
      </c>
      <c r="AR2571">
        <f t="shared" si="985"/>
        <v>0</v>
      </c>
      <c r="AS2571">
        <f t="shared" si="986"/>
        <v>0</v>
      </c>
      <c r="AT2571">
        <f t="shared" si="987"/>
        <v>0</v>
      </c>
      <c r="AU2571">
        <f t="shared" si="988"/>
        <v>0</v>
      </c>
      <c r="AV2571">
        <f t="shared" si="989"/>
        <v>0</v>
      </c>
      <c r="AW2571">
        <f t="shared" si="990"/>
        <v>0</v>
      </c>
      <c r="AX2571">
        <f t="shared" si="991"/>
        <v>0</v>
      </c>
      <c r="AY2571">
        <f t="shared" si="992"/>
        <v>0</v>
      </c>
      <c r="AZ2571">
        <f t="shared" si="993"/>
        <v>0</v>
      </c>
    </row>
    <row r="2572" spans="1:52" ht="15" customHeight="1">
      <c r="A2572" s="245"/>
      <c r="B2572" s="9"/>
      <c r="C2572" s="270" t="s">
        <v>1190</v>
      </c>
      <c r="D2572" s="389" t="str">
        <f t="shared" si="997"/>
        <v/>
      </c>
      <c r="E2572" s="390"/>
      <c r="F2572" s="391"/>
      <c r="G2572" s="480" t="str">
        <f t="shared" si="998"/>
        <v/>
      </c>
      <c r="H2572" s="481"/>
      <c r="I2572" s="481"/>
      <c r="J2572" s="481"/>
      <c r="K2572" s="481"/>
      <c r="L2572" s="482"/>
      <c r="M2572" s="27"/>
      <c r="N2572" s="27"/>
      <c r="O2572" s="27"/>
      <c r="P2572" s="27"/>
      <c r="Q2572" s="27"/>
      <c r="R2572" s="27"/>
      <c r="S2572" s="27"/>
      <c r="T2572" s="27"/>
      <c r="U2572" s="27"/>
      <c r="V2572" s="27"/>
      <c r="W2572" s="27"/>
      <c r="X2572" s="27"/>
      <c r="Y2572" s="27"/>
      <c r="Z2572" s="27"/>
      <c r="AA2572" s="27"/>
      <c r="AB2572" s="27"/>
      <c r="AC2572" s="27"/>
      <c r="AD2572" s="27"/>
      <c r="AI2572">
        <f t="shared" si="994"/>
        <v>0</v>
      </c>
      <c r="AJ2572">
        <f t="shared" si="995"/>
        <v>0</v>
      </c>
      <c r="AK2572">
        <f t="shared" si="996"/>
        <v>0</v>
      </c>
      <c r="AL2572">
        <f t="shared" si="979"/>
        <v>0</v>
      </c>
      <c r="AM2572">
        <f t="shared" si="980"/>
        <v>0</v>
      </c>
      <c r="AN2572">
        <f t="shared" si="981"/>
        <v>0</v>
      </c>
      <c r="AO2572">
        <f t="shared" si="982"/>
        <v>0</v>
      </c>
      <c r="AP2572">
        <f t="shared" si="983"/>
        <v>0</v>
      </c>
      <c r="AQ2572">
        <f t="shared" si="984"/>
        <v>0</v>
      </c>
      <c r="AR2572">
        <f t="shared" si="985"/>
        <v>0</v>
      </c>
      <c r="AS2572">
        <f t="shared" si="986"/>
        <v>0</v>
      </c>
      <c r="AT2572">
        <f t="shared" si="987"/>
        <v>0</v>
      </c>
      <c r="AU2572">
        <f t="shared" si="988"/>
        <v>0</v>
      </c>
      <c r="AV2572">
        <f t="shared" si="989"/>
        <v>0</v>
      </c>
      <c r="AW2572">
        <f t="shared" si="990"/>
        <v>0</v>
      </c>
      <c r="AX2572">
        <f t="shared" si="991"/>
        <v>0</v>
      </c>
      <c r="AY2572">
        <f t="shared" si="992"/>
        <v>0</v>
      </c>
      <c r="AZ2572">
        <f t="shared" si="993"/>
        <v>0</v>
      </c>
    </row>
    <row r="2573" spans="1:52" ht="15" customHeight="1">
      <c r="A2573" s="245"/>
      <c r="B2573" s="9"/>
      <c r="C2573" s="270" t="s">
        <v>1191</v>
      </c>
      <c r="D2573" s="389" t="str">
        <f t="shared" si="997"/>
        <v/>
      </c>
      <c r="E2573" s="390"/>
      <c r="F2573" s="391"/>
      <c r="G2573" s="480" t="str">
        <f t="shared" si="998"/>
        <v/>
      </c>
      <c r="H2573" s="481"/>
      <c r="I2573" s="481"/>
      <c r="J2573" s="481"/>
      <c r="K2573" s="481"/>
      <c r="L2573" s="482"/>
      <c r="M2573" s="27"/>
      <c r="N2573" s="27"/>
      <c r="O2573" s="27"/>
      <c r="P2573" s="27"/>
      <c r="Q2573" s="27"/>
      <c r="R2573" s="27"/>
      <c r="S2573" s="27"/>
      <c r="T2573" s="27"/>
      <c r="U2573" s="27"/>
      <c r="V2573" s="27"/>
      <c r="W2573" s="27"/>
      <c r="X2573" s="27"/>
      <c r="Y2573" s="27"/>
      <c r="Z2573" s="27"/>
      <c r="AA2573" s="27"/>
      <c r="AB2573" s="27"/>
      <c r="AC2573" s="27"/>
      <c r="AD2573" s="27"/>
      <c r="AI2573">
        <f t="shared" si="994"/>
        <v>0</v>
      </c>
      <c r="AJ2573">
        <f t="shared" si="995"/>
        <v>0</v>
      </c>
      <c r="AK2573">
        <f t="shared" si="996"/>
        <v>0</v>
      </c>
      <c r="AL2573">
        <f t="shared" si="979"/>
        <v>0</v>
      </c>
      <c r="AM2573">
        <f t="shared" si="980"/>
        <v>0</v>
      </c>
      <c r="AN2573">
        <f t="shared" si="981"/>
        <v>0</v>
      </c>
      <c r="AO2573">
        <f t="shared" si="982"/>
        <v>0</v>
      </c>
      <c r="AP2573">
        <f t="shared" si="983"/>
        <v>0</v>
      </c>
      <c r="AQ2573">
        <f t="shared" si="984"/>
        <v>0</v>
      </c>
      <c r="AR2573">
        <f t="shared" si="985"/>
        <v>0</v>
      </c>
      <c r="AS2573">
        <f t="shared" si="986"/>
        <v>0</v>
      </c>
      <c r="AT2573">
        <f t="shared" si="987"/>
        <v>0</v>
      </c>
      <c r="AU2573">
        <f t="shared" si="988"/>
        <v>0</v>
      </c>
      <c r="AV2573">
        <f t="shared" si="989"/>
        <v>0</v>
      </c>
      <c r="AW2573">
        <f t="shared" si="990"/>
        <v>0</v>
      </c>
      <c r="AX2573">
        <f t="shared" si="991"/>
        <v>0</v>
      </c>
      <c r="AY2573">
        <f t="shared" si="992"/>
        <v>0</v>
      </c>
      <c r="AZ2573">
        <f t="shared" si="993"/>
        <v>0</v>
      </c>
    </row>
    <row r="2574" spans="1:52" ht="15" customHeight="1">
      <c r="A2574" s="245"/>
      <c r="B2574" s="9"/>
      <c r="C2574" s="270" t="s">
        <v>1192</v>
      </c>
      <c r="D2574" s="389" t="str">
        <f t="shared" si="997"/>
        <v/>
      </c>
      <c r="E2574" s="390"/>
      <c r="F2574" s="391"/>
      <c r="G2574" s="480" t="str">
        <f t="shared" si="998"/>
        <v/>
      </c>
      <c r="H2574" s="481"/>
      <c r="I2574" s="481"/>
      <c r="J2574" s="481"/>
      <c r="K2574" s="481"/>
      <c r="L2574" s="482"/>
      <c r="M2574" s="27"/>
      <c r="N2574" s="27"/>
      <c r="O2574" s="27"/>
      <c r="P2574" s="27"/>
      <c r="Q2574" s="27"/>
      <c r="R2574" s="27"/>
      <c r="S2574" s="27"/>
      <c r="T2574" s="27"/>
      <c r="U2574" s="27"/>
      <c r="V2574" s="27"/>
      <c r="W2574" s="27"/>
      <c r="X2574" s="27"/>
      <c r="Y2574" s="27"/>
      <c r="Z2574" s="27"/>
      <c r="AA2574" s="27"/>
      <c r="AB2574" s="27"/>
      <c r="AC2574" s="27"/>
      <c r="AD2574" s="27"/>
      <c r="AI2574">
        <f t="shared" si="994"/>
        <v>0</v>
      </c>
      <c r="AJ2574">
        <f t="shared" si="995"/>
        <v>0</v>
      </c>
      <c r="AK2574">
        <f t="shared" si="996"/>
        <v>0</v>
      </c>
      <c r="AL2574">
        <f t="shared" si="979"/>
        <v>0</v>
      </c>
      <c r="AM2574">
        <f t="shared" si="980"/>
        <v>0</v>
      </c>
      <c r="AN2574">
        <f t="shared" si="981"/>
        <v>0</v>
      </c>
      <c r="AO2574">
        <f t="shared" si="982"/>
        <v>0</v>
      </c>
      <c r="AP2574">
        <f t="shared" si="983"/>
        <v>0</v>
      </c>
      <c r="AQ2574">
        <f t="shared" si="984"/>
        <v>0</v>
      </c>
      <c r="AR2574">
        <f t="shared" si="985"/>
        <v>0</v>
      </c>
      <c r="AS2574">
        <f t="shared" si="986"/>
        <v>0</v>
      </c>
      <c r="AT2574">
        <f t="shared" si="987"/>
        <v>0</v>
      </c>
      <c r="AU2574">
        <f t="shared" si="988"/>
        <v>0</v>
      </c>
      <c r="AV2574">
        <f t="shared" si="989"/>
        <v>0</v>
      </c>
      <c r="AW2574">
        <f t="shared" si="990"/>
        <v>0</v>
      </c>
      <c r="AX2574">
        <f t="shared" si="991"/>
        <v>0</v>
      </c>
      <c r="AY2574">
        <f t="shared" si="992"/>
        <v>0</v>
      </c>
      <c r="AZ2574">
        <f t="shared" si="993"/>
        <v>0</v>
      </c>
    </row>
    <row r="2575" spans="1:52" ht="15" customHeight="1">
      <c r="A2575" s="245"/>
      <c r="B2575" s="9"/>
      <c r="C2575" s="270" t="s">
        <v>1193</v>
      </c>
      <c r="D2575" s="389" t="str">
        <f t="shared" si="997"/>
        <v/>
      </c>
      <c r="E2575" s="390"/>
      <c r="F2575" s="391"/>
      <c r="G2575" s="480" t="str">
        <f t="shared" si="998"/>
        <v/>
      </c>
      <c r="H2575" s="481"/>
      <c r="I2575" s="481"/>
      <c r="J2575" s="481"/>
      <c r="K2575" s="481"/>
      <c r="L2575" s="482"/>
      <c r="M2575" s="27"/>
      <c r="N2575" s="27"/>
      <c r="O2575" s="27"/>
      <c r="P2575" s="27"/>
      <c r="Q2575" s="27"/>
      <c r="R2575" s="27"/>
      <c r="S2575" s="27"/>
      <c r="T2575" s="27"/>
      <c r="U2575" s="27"/>
      <c r="V2575" s="27"/>
      <c r="W2575" s="27"/>
      <c r="X2575" s="27"/>
      <c r="Y2575" s="27"/>
      <c r="Z2575" s="27"/>
      <c r="AA2575" s="27"/>
      <c r="AB2575" s="27"/>
      <c r="AC2575" s="27"/>
      <c r="AD2575" s="27"/>
      <c r="AI2575">
        <f t="shared" si="994"/>
        <v>0</v>
      </c>
      <c r="AJ2575">
        <f t="shared" si="995"/>
        <v>0</v>
      </c>
      <c r="AK2575">
        <f t="shared" si="996"/>
        <v>0</v>
      </c>
      <c r="AL2575">
        <f t="shared" si="979"/>
        <v>0</v>
      </c>
      <c r="AM2575">
        <f t="shared" si="980"/>
        <v>0</v>
      </c>
      <c r="AN2575">
        <f t="shared" si="981"/>
        <v>0</v>
      </c>
      <c r="AO2575">
        <f t="shared" si="982"/>
        <v>0</v>
      </c>
      <c r="AP2575">
        <f t="shared" si="983"/>
        <v>0</v>
      </c>
      <c r="AQ2575">
        <f t="shared" si="984"/>
        <v>0</v>
      </c>
      <c r="AR2575">
        <f t="shared" si="985"/>
        <v>0</v>
      </c>
      <c r="AS2575">
        <f t="shared" si="986"/>
        <v>0</v>
      </c>
      <c r="AT2575">
        <f t="shared" si="987"/>
        <v>0</v>
      </c>
      <c r="AU2575">
        <f t="shared" si="988"/>
        <v>0</v>
      </c>
      <c r="AV2575">
        <f t="shared" si="989"/>
        <v>0</v>
      </c>
      <c r="AW2575">
        <f t="shared" si="990"/>
        <v>0</v>
      </c>
      <c r="AX2575">
        <f t="shared" si="991"/>
        <v>0</v>
      </c>
      <c r="AY2575">
        <f t="shared" si="992"/>
        <v>0</v>
      </c>
      <c r="AZ2575">
        <f t="shared" si="993"/>
        <v>0</v>
      </c>
    </row>
    <row r="2576" spans="1:52" ht="15" customHeight="1">
      <c r="A2576" s="245"/>
      <c r="B2576" s="9"/>
      <c r="C2576" s="270" t="s">
        <v>1194</v>
      </c>
      <c r="D2576" s="389" t="str">
        <f t="shared" si="997"/>
        <v/>
      </c>
      <c r="E2576" s="390"/>
      <c r="F2576" s="391"/>
      <c r="G2576" s="480" t="str">
        <f t="shared" si="998"/>
        <v/>
      </c>
      <c r="H2576" s="481"/>
      <c r="I2576" s="481"/>
      <c r="J2576" s="481"/>
      <c r="K2576" s="481"/>
      <c r="L2576" s="482"/>
      <c r="M2576" s="27"/>
      <c r="N2576" s="27"/>
      <c r="O2576" s="27"/>
      <c r="P2576" s="27"/>
      <c r="Q2576" s="27"/>
      <c r="R2576" s="27"/>
      <c r="S2576" s="27"/>
      <c r="T2576" s="27"/>
      <c r="U2576" s="27"/>
      <c r="V2576" s="27"/>
      <c r="W2576" s="27"/>
      <c r="X2576" s="27"/>
      <c r="Y2576" s="27"/>
      <c r="Z2576" s="27"/>
      <c r="AA2576" s="27"/>
      <c r="AB2576" s="27"/>
      <c r="AC2576" s="27"/>
      <c r="AD2576" s="27"/>
      <c r="AI2576">
        <f t="shared" si="994"/>
        <v>0</v>
      </c>
      <c r="AJ2576">
        <f t="shared" si="995"/>
        <v>0</v>
      </c>
      <c r="AK2576">
        <f t="shared" si="996"/>
        <v>0</v>
      </c>
      <c r="AL2576">
        <f t="shared" si="979"/>
        <v>0</v>
      </c>
      <c r="AM2576">
        <f t="shared" si="980"/>
        <v>0</v>
      </c>
      <c r="AN2576">
        <f t="shared" si="981"/>
        <v>0</v>
      </c>
      <c r="AO2576">
        <f t="shared" si="982"/>
        <v>0</v>
      </c>
      <c r="AP2576">
        <f t="shared" si="983"/>
        <v>0</v>
      </c>
      <c r="AQ2576">
        <f t="shared" si="984"/>
        <v>0</v>
      </c>
      <c r="AR2576">
        <f t="shared" si="985"/>
        <v>0</v>
      </c>
      <c r="AS2576">
        <f t="shared" si="986"/>
        <v>0</v>
      </c>
      <c r="AT2576">
        <f t="shared" si="987"/>
        <v>0</v>
      </c>
      <c r="AU2576">
        <f t="shared" si="988"/>
        <v>0</v>
      </c>
      <c r="AV2576">
        <f t="shared" si="989"/>
        <v>0</v>
      </c>
      <c r="AW2576">
        <f t="shared" si="990"/>
        <v>0</v>
      </c>
      <c r="AX2576">
        <f t="shared" si="991"/>
        <v>0</v>
      </c>
      <c r="AY2576">
        <f t="shared" si="992"/>
        <v>0</v>
      </c>
      <c r="AZ2576">
        <f t="shared" si="993"/>
        <v>0</v>
      </c>
    </row>
    <row r="2577" spans="1:52" ht="15" customHeight="1">
      <c r="A2577" s="245"/>
      <c r="B2577" s="9"/>
      <c r="C2577" s="270" t="s">
        <v>1195</v>
      </c>
      <c r="D2577" s="389" t="str">
        <f t="shared" si="997"/>
        <v/>
      </c>
      <c r="E2577" s="390"/>
      <c r="F2577" s="391"/>
      <c r="G2577" s="480" t="str">
        <f t="shared" si="998"/>
        <v/>
      </c>
      <c r="H2577" s="481"/>
      <c r="I2577" s="481"/>
      <c r="J2577" s="481"/>
      <c r="K2577" s="481"/>
      <c r="L2577" s="482"/>
      <c r="M2577" s="27"/>
      <c r="N2577" s="27"/>
      <c r="O2577" s="27"/>
      <c r="P2577" s="27"/>
      <c r="Q2577" s="27"/>
      <c r="R2577" s="27"/>
      <c r="S2577" s="27"/>
      <c r="T2577" s="27"/>
      <c r="U2577" s="27"/>
      <c r="V2577" s="27"/>
      <c r="W2577" s="27"/>
      <c r="X2577" s="27"/>
      <c r="Y2577" s="27"/>
      <c r="Z2577" s="27"/>
      <c r="AA2577" s="27"/>
      <c r="AB2577" s="27"/>
      <c r="AC2577" s="27"/>
      <c r="AD2577" s="27"/>
      <c r="AI2577">
        <f t="shared" si="994"/>
        <v>0</v>
      </c>
      <c r="AJ2577">
        <f t="shared" si="995"/>
        <v>0</v>
      </c>
      <c r="AK2577">
        <f t="shared" si="996"/>
        <v>0</v>
      </c>
      <c r="AL2577">
        <f t="shared" si="979"/>
        <v>0</v>
      </c>
      <c r="AM2577">
        <f t="shared" si="980"/>
        <v>0</v>
      </c>
      <c r="AN2577">
        <f t="shared" si="981"/>
        <v>0</v>
      </c>
      <c r="AO2577">
        <f t="shared" si="982"/>
        <v>0</v>
      </c>
      <c r="AP2577">
        <f t="shared" si="983"/>
        <v>0</v>
      </c>
      <c r="AQ2577">
        <f t="shared" si="984"/>
        <v>0</v>
      </c>
      <c r="AR2577">
        <f t="shared" si="985"/>
        <v>0</v>
      </c>
      <c r="AS2577">
        <f t="shared" si="986"/>
        <v>0</v>
      </c>
      <c r="AT2577">
        <f t="shared" si="987"/>
        <v>0</v>
      </c>
      <c r="AU2577">
        <f t="shared" si="988"/>
        <v>0</v>
      </c>
      <c r="AV2577">
        <f t="shared" si="989"/>
        <v>0</v>
      </c>
      <c r="AW2577">
        <f t="shared" si="990"/>
        <v>0</v>
      </c>
      <c r="AX2577">
        <f t="shared" si="991"/>
        <v>0</v>
      </c>
      <c r="AY2577">
        <f t="shared" si="992"/>
        <v>0</v>
      </c>
      <c r="AZ2577">
        <f t="shared" si="993"/>
        <v>0</v>
      </c>
    </row>
    <row r="2578" spans="1:52" ht="15" customHeight="1">
      <c r="A2578" s="245"/>
      <c r="B2578" s="9"/>
      <c r="C2578" s="270" t="s">
        <v>1196</v>
      </c>
      <c r="D2578" s="389" t="str">
        <f t="shared" si="997"/>
        <v/>
      </c>
      <c r="E2578" s="390"/>
      <c r="F2578" s="391"/>
      <c r="G2578" s="480" t="str">
        <f t="shared" si="998"/>
        <v/>
      </c>
      <c r="H2578" s="481"/>
      <c r="I2578" s="481"/>
      <c r="J2578" s="481"/>
      <c r="K2578" s="481"/>
      <c r="L2578" s="482"/>
      <c r="M2578" s="27"/>
      <c r="N2578" s="27"/>
      <c r="O2578" s="27"/>
      <c r="P2578" s="27"/>
      <c r="Q2578" s="27"/>
      <c r="R2578" s="27"/>
      <c r="S2578" s="27"/>
      <c r="T2578" s="27"/>
      <c r="U2578" s="27"/>
      <c r="V2578" s="27"/>
      <c r="W2578" s="27"/>
      <c r="X2578" s="27"/>
      <c r="Y2578" s="27"/>
      <c r="Z2578" s="27"/>
      <c r="AA2578" s="27"/>
      <c r="AB2578" s="27"/>
      <c r="AC2578" s="27"/>
      <c r="AD2578" s="27"/>
      <c r="AI2578">
        <f t="shared" si="994"/>
        <v>0</v>
      </c>
      <c r="AJ2578">
        <f t="shared" si="995"/>
        <v>0</v>
      </c>
      <c r="AK2578">
        <f t="shared" si="996"/>
        <v>0</v>
      </c>
      <c r="AL2578">
        <f t="shared" si="979"/>
        <v>0</v>
      </c>
      <c r="AM2578">
        <f t="shared" si="980"/>
        <v>0</v>
      </c>
      <c r="AN2578">
        <f t="shared" si="981"/>
        <v>0</v>
      </c>
      <c r="AO2578">
        <f t="shared" si="982"/>
        <v>0</v>
      </c>
      <c r="AP2578">
        <f t="shared" si="983"/>
        <v>0</v>
      </c>
      <c r="AQ2578">
        <f t="shared" si="984"/>
        <v>0</v>
      </c>
      <c r="AR2578">
        <f t="shared" si="985"/>
        <v>0</v>
      </c>
      <c r="AS2578">
        <f t="shared" si="986"/>
        <v>0</v>
      </c>
      <c r="AT2578">
        <f t="shared" si="987"/>
        <v>0</v>
      </c>
      <c r="AU2578">
        <f t="shared" si="988"/>
        <v>0</v>
      </c>
      <c r="AV2578">
        <f t="shared" si="989"/>
        <v>0</v>
      </c>
      <c r="AW2578">
        <f t="shared" si="990"/>
        <v>0</v>
      </c>
      <c r="AX2578">
        <f t="shared" si="991"/>
        <v>0</v>
      </c>
      <c r="AY2578">
        <f t="shared" si="992"/>
        <v>0</v>
      </c>
      <c r="AZ2578">
        <f t="shared" si="993"/>
        <v>0</v>
      </c>
    </row>
    <row r="2579" spans="1:52" ht="15" customHeight="1">
      <c r="A2579" s="245"/>
      <c r="B2579" s="9"/>
      <c r="C2579" s="270" t="s">
        <v>1197</v>
      </c>
      <c r="D2579" s="389" t="str">
        <f t="shared" si="997"/>
        <v/>
      </c>
      <c r="E2579" s="390"/>
      <c r="F2579" s="391"/>
      <c r="G2579" s="480" t="str">
        <f t="shared" si="998"/>
        <v/>
      </c>
      <c r="H2579" s="481"/>
      <c r="I2579" s="481"/>
      <c r="J2579" s="481"/>
      <c r="K2579" s="481"/>
      <c r="L2579" s="482"/>
      <c r="M2579" s="27"/>
      <c r="N2579" s="27"/>
      <c r="O2579" s="27"/>
      <c r="P2579" s="27"/>
      <c r="Q2579" s="27"/>
      <c r="R2579" s="27"/>
      <c r="S2579" s="27"/>
      <c r="T2579" s="27"/>
      <c r="U2579" s="27"/>
      <c r="V2579" s="27"/>
      <c r="W2579" s="27"/>
      <c r="X2579" s="27"/>
      <c r="Y2579" s="27"/>
      <c r="Z2579" s="27"/>
      <c r="AA2579" s="27"/>
      <c r="AB2579" s="27"/>
      <c r="AC2579" s="27"/>
      <c r="AD2579" s="27"/>
      <c r="AI2579">
        <f t="shared" si="994"/>
        <v>0</v>
      </c>
      <c r="AJ2579">
        <f t="shared" si="995"/>
        <v>0</v>
      </c>
      <c r="AK2579">
        <f t="shared" si="996"/>
        <v>0</v>
      </c>
      <c r="AL2579">
        <f t="shared" si="979"/>
        <v>0</v>
      </c>
      <c r="AM2579">
        <f t="shared" si="980"/>
        <v>0</v>
      </c>
      <c r="AN2579">
        <f t="shared" si="981"/>
        <v>0</v>
      </c>
      <c r="AO2579">
        <f t="shared" si="982"/>
        <v>0</v>
      </c>
      <c r="AP2579">
        <f t="shared" si="983"/>
        <v>0</v>
      </c>
      <c r="AQ2579">
        <f t="shared" si="984"/>
        <v>0</v>
      </c>
      <c r="AR2579">
        <f t="shared" si="985"/>
        <v>0</v>
      </c>
      <c r="AS2579">
        <f t="shared" si="986"/>
        <v>0</v>
      </c>
      <c r="AT2579">
        <f t="shared" si="987"/>
        <v>0</v>
      </c>
      <c r="AU2579">
        <f t="shared" si="988"/>
        <v>0</v>
      </c>
      <c r="AV2579">
        <f t="shared" si="989"/>
        <v>0</v>
      </c>
      <c r="AW2579">
        <f t="shared" si="990"/>
        <v>0</v>
      </c>
      <c r="AX2579">
        <f t="shared" si="991"/>
        <v>0</v>
      </c>
      <c r="AY2579">
        <f t="shared" si="992"/>
        <v>0</v>
      </c>
      <c r="AZ2579">
        <f t="shared" si="993"/>
        <v>0</v>
      </c>
    </row>
    <row r="2580" spans="1:52" ht="15" customHeight="1">
      <c r="A2580" s="245"/>
      <c r="B2580" s="9"/>
      <c r="C2580" s="270" t="s">
        <v>1198</v>
      </c>
      <c r="D2580" s="389" t="str">
        <f t="shared" si="997"/>
        <v/>
      </c>
      <c r="E2580" s="390"/>
      <c r="F2580" s="391"/>
      <c r="G2580" s="480" t="str">
        <f t="shared" si="998"/>
        <v/>
      </c>
      <c r="H2580" s="481"/>
      <c r="I2580" s="481"/>
      <c r="J2580" s="481"/>
      <c r="K2580" s="481"/>
      <c r="L2580" s="482"/>
      <c r="M2580" s="27"/>
      <c r="N2580" s="27"/>
      <c r="O2580" s="27"/>
      <c r="P2580" s="27"/>
      <c r="Q2580" s="27"/>
      <c r="R2580" s="27"/>
      <c r="S2580" s="27"/>
      <c r="T2580" s="27"/>
      <c r="U2580" s="27"/>
      <c r="V2580" s="27"/>
      <c r="W2580" s="27"/>
      <c r="X2580" s="27"/>
      <c r="Y2580" s="27"/>
      <c r="Z2580" s="27"/>
      <c r="AA2580" s="27"/>
      <c r="AB2580" s="27"/>
      <c r="AC2580" s="27"/>
      <c r="AD2580" s="27"/>
      <c r="AI2580">
        <f t="shared" si="994"/>
        <v>0</v>
      </c>
      <c r="AJ2580">
        <f t="shared" si="995"/>
        <v>0</v>
      </c>
      <c r="AK2580">
        <f t="shared" si="996"/>
        <v>0</v>
      </c>
      <c r="AL2580">
        <f t="shared" si="979"/>
        <v>0</v>
      </c>
      <c r="AM2580">
        <f t="shared" si="980"/>
        <v>0</v>
      </c>
      <c r="AN2580">
        <f t="shared" si="981"/>
        <v>0</v>
      </c>
      <c r="AO2580">
        <f t="shared" si="982"/>
        <v>0</v>
      </c>
      <c r="AP2580">
        <f t="shared" si="983"/>
        <v>0</v>
      </c>
      <c r="AQ2580">
        <f t="shared" si="984"/>
        <v>0</v>
      </c>
      <c r="AR2580">
        <f t="shared" si="985"/>
        <v>0</v>
      </c>
      <c r="AS2580">
        <f t="shared" si="986"/>
        <v>0</v>
      </c>
      <c r="AT2580">
        <f t="shared" si="987"/>
        <v>0</v>
      </c>
      <c r="AU2580">
        <f t="shared" si="988"/>
        <v>0</v>
      </c>
      <c r="AV2580">
        <f t="shared" si="989"/>
        <v>0</v>
      </c>
      <c r="AW2580">
        <f t="shared" si="990"/>
        <v>0</v>
      </c>
      <c r="AX2580">
        <f t="shared" si="991"/>
        <v>0</v>
      </c>
      <c r="AY2580">
        <f t="shared" si="992"/>
        <v>0</v>
      </c>
      <c r="AZ2580">
        <f t="shared" si="993"/>
        <v>0</v>
      </c>
    </row>
    <row r="2581" spans="1:52" ht="15" customHeight="1">
      <c r="A2581" s="245"/>
      <c r="B2581" s="9"/>
      <c r="C2581" s="270" t="s">
        <v>1199</v>
      </c>
      <c r="D2581" s="389" t="str">
        <f t="shared" si="997"/>
        <v/>
      </c>
      <c r="E2581" s="390"/>
      <c r="F2581" s="391"/>
      <c r="G2581" s="480" t="str">
        <f t="shared" si="998"/>
        <v/>
      </c>
      <c r="H2581" s="481"/>
      <c r="I2581" s="481"/>
      <c r="J2581" s="481"/>
      <c r="K2581" s="481"/>
      <c r="L2581" s="482"/>
      <c r="M2581" s="27"/>
      <c r="N2581" s="27"/>
      <c r="O2581" s="27"/>
      <c r="P2581" s="27"/>
      <c r="Q2581" s="27"/>
      <c r="R2581" s="27"/>
      <c r="S2581" s="27"/>
      <c r="T2581" s="27"/>
      <c r="U2581" s="27"/>
      <c r="V2581" s="27"/>
      <c r="W2581" s="27"/>
      <c r="X2581" s="27"/>
      <c r="Y2581" s="27"/>
      <c r="Z2581" s="27"/>
      <c r="AA2581" s="27"/>
      <c r="AB2581" s="27"/>
      <c r="AC2581" s="27"/>
      <c r="AD2581" s="27"/>
      <c r="AI2581">
        <f t="shared" si="994"/>
        <v>0</v>
      </c>
      <c r="AJ2581">
        <f t="shared" si="995"/>
        <v>0</v>
      </c>
      <c r="AK2581">
        <f t="shared" si="996"/>
        <v>0</v>
      </c>
      <c r="AL2581">
        <f t="shared" si="979"/>
        <v>0</v>
      </c>
      <c r="AM2581">
        <f t="shared" si="980"/>
        <v>0</v>
      </c>
      <c r="AN2581">
        <f t="shared" si="981"/>
        <v>0</v>
      </c>
      <c r="AO2581">
        <f t="shared" si="982"/>
        <v>0</v>
      </c>
      <c r="AP2581">
        <f t="shared" si="983"/>
        <v>0</v>
      </c>
      <c r="AQ2581">
        <f t="shared" si="984"/>
        <v>0</v>
      </c>
      <c r="AR2581">
        <f t="shared" si="985"/>
        <v>0</v>
      </c>
      <c r="AS2581">
        <f t="shared" si="986"/>
        <v>0</v>
      </c>
      <c r="AT2581">
        <f t="shared" si="987"/>
        <v>0</v>
      </c>
      <c r="AU2581">
        <f t="shared" si="988"/>
        <v>0</v>
      </c>
      <c r="AV2581">
        <f t="shared" si="989"/>
        <v>0</v>
      </c>
      <c r="AW2581">
        <f t="shared" si="990"/>
        <v>0</v>
      </c>
      <c r="AX2581">
        <f t="shared" si="991"/>
        <v>0</v>
      </c>
      <c r="AY2581">
        <f t="shared" si="992"/>
        <v>0</v>
      </c>
      <c r="AZ2581">
        <f t="shared" si="993"/>
        <v>0</v>
      </c>
    </row>
    <row r="2582" spans="1:52" ht="15" customHeight="1">
      <c r="A2582" s="245"/>
      <c r="B2582" s="9"/>
      <c r="C2582" s="270" t="s">
        <v>1200</v>
      </c>
      <c r="D2582" s="389" t="str">
        <f t="shared" si="997"/>
        <v/>
      </c>
      <c r="E2582" s="390"/>
      <c r="F2582" s="391"/>
      <c r="G2582" s="480" t="str">
        <f t="shared" si="998"/>
        <v/>
      </c>
      <c r="H2582" s="481"/>
      <c r="I2582" s="481"/>
      <c r="J2582" s="481"/>
      <c r="K2582" s="481"/>
      <c r="L2582" s="482"/>
      <c r="M2582" s="27"/>
      <c r="N2582" s="27"/>
      <c r="O2582" s="27"/>
      <c r="P2582" s="27"/>
      <c r="Q2582" s="27"/>
      <c r="R2582" s="27"/>
      <c r="S2582" s="27"/>
      <c r="T2582" s="27"/>
      <c r="U2582" s="27"/>
      <c r="V2582" s="27"/>
      <c r="W2582" s="27"/>
      <c r="X2582" s="27"/>
      <c r="Y2582" s="27"/>
      <c r="Z2582" s="27"/>
      <c r="AA2582" s="27"/>
      <c r="AB2582" s="27"/>
      <c r="AC2582" s="27"/>
      <c r="AD2582" s="27"/>
      <c r="AI2582">
        <f t="shared" si="994"/>
        <v>0</v>
      </c>
      <c r="AJ2582">
        <f t="shared" si="995"/>
        <v>0</v>
      </c>
      <c r="AK2582">
        <f t="shared" si="996"/>
        <v>0</v>
      </c>
      <c r="AL2582">
        <f t="shared" si="979"/>
        <v>0</v>
      </c>
      <c r="AM2582">
        <f t="shared" si="980"/>
        <v>0</v>
      </c>
      <c r="AN2582">
        <f t="shared" si="981"/>
        <v>0</v>
      </c>
      <c r="AO2582">
        <f t="shared" si="982"/>
        <v>0</v>
      </c>
      <c r="AP2582">
        <f t="shared" si="983"/>
        <v>0</v>
      </c>
      <c r="AQ2582">
        <f t="shared" si="984"/>
        <v>0</v>
      </c>
      <c r="AR2582">
        <f t="shared" si="985"/>
        <v>0</v>
      </c>
      <c r="AS2582">
        <f t="shared" si="986"/>
        <v>0</v>
      </c>
      <c r="AT2582">
        <f t="shared" si="987"/>
        <v>0</v>
      </c>
      <c r="AU2582">
        <f t="shared" si="988"/>
        <v>0</v>
      </c>
      <c r="AV2582">
        <f t="shared" si="989"/>
        <v>0</v>
      </c>
      <c r="AW2582">
        <f t="shared" si="990"/>
        <v>0</v>
      </c>
      <c r="AX2582">
        <f t="shared" si="991"/>
        <v>0</v>
      </c>
      <c r="AY2582">
        <f t="shared" si="992"/>
        <v>0</v>
      </c>
      <c r="AZ2582">
        <f t="shared" si="993"/>
        <v>0</v>
      </c>
    </row>
    <row r="2583" spans="1:52" ht="15" customHeight="1">
      <c r="A2583" s="245"/>
      <c r="B2583" s="9"/>
      <c r="C2583" s="270" t="s">
        <v>1201</v>
      </c>
      <c r="D2583" s="389" t="str">
        <f t="shared" si="997"/>
        <v/>
      </c>
      <c r="E2583" s="390"/>
      <c r="F2583" s="391"/>
      <c r="G2583" s="480" t="str">
        <f t="shared" si="998"/>
        <v/>
      </c>
      <c r="H2583" s="481"/>
      <c r="I2583" s="481"/>
      <c r="J2583" s="481"/>
      <c r="K2583" s="481"/>
      <c r="L2583" s="482"/>
      <c r="M2583" s="27"/>
      <c r="N2583" s="27"/>
      <c r="O2583" s="27"/>
      <c r="P2583" s="27"/>
      <c r="Q2583" s="27"/>
      <c r="R2583" s="27"/>
      <c r="S2583" s="27"/>
      <c r="T2583" s="27"/>
      <c r="U2583" s="27"/>
      <c r="V2583" s="27"/>
      <c r="W2583" s="27"/>
      <c r="X2583" s="27"/>
      <c r="Y2583" s="27"/>
      <c r="Z2583" s="27"/>
      <c r="AA2583" s="27"/>
      <c r="AB2583" s="27"/>
      <c r="AC2583" s="27"/>
      <c r="AD2583" s="27"/>
      <c r="AI2583">
        <f t="shared" si="994"/>
        <v>0</v>
      </c>
      <c r="AJ2583">
        <f t="shared" si="995"/>
        <v>0</v>
      </c>
      <c r="AK2583">
        <f t="shared" si="996"/>
        <v>0</v>
      </c>
      <c r="AL2583">
        <f t="shared" si="979"/>
        <v>0</v>
      </c>
      <c r="AM2583">
        <f t="shared" si="980"/>
        <v>0</v>
      </c>
      <c r="AN2583">
        <f t="shared" si="981"/>
        <v>0</v>
      </c>
      <c r="AO2583">
        <f t="shared" si="982"/>
        <v>0</v>
      </c>
      <c r="AP2583">
        <f t="shared" si="983"/>
        <v>0</v>
      </c>
      <c r="AQ2583">
        <f t="shared" si="984"/>
        <v>0</v>
      </c>
      <c r="AR2583">
        <f t="shared" si="985"/>
        <v>0</v>
      </c>
      <c r="AS2583">
        <f t="shared" si="986"/>
        <v>0</v>
      </c>
      <c r="AT2583">
        <f t="shared" si="987"/>
        <v>0</v>
      </c>
      <c r="AU2583">
        <f t="shared" si="988"/>
        <v>0</v>
      </c>
      <c r="AV2583">
        <f t="shared" si="989"/>
        <v>0</v>
      </c>
      <c r="AW2583">
        <f t="shared" si="990"/>
        <v>0</v>
      </c>
      <c r="AX2583">
        <f t="shared" si="991"/>
        <v>0</v>
      </c>
      <c r="AY2583">
        <f t="shared" si="992"/>
        <v>0</v>
      </c>
      <c r="AZ2583">
        <f t="shared" si="993"/>
        <v>0</v>
      </c>
    </row>
    <row r="2584" spans="1:52" ht="15" customHeight="1">
      <c r="A2584" s="245"/>
      <c r="B2584" s="9"/>
      <c r="C2584" s="270" t="s">
        <v>1202</v>
      </c>
      <c r="D2584" s="389" t="str">
        <f t="shared" si="997"/>
        <v/>
      </c>
      <c r="E2584" s="390"/>
      <c r="F2584" s="391"/>
      <c r="G2584" s="480" t="str">
        <f t="shared" si="998"/>
        <v/>
      </c>
      <c r="H2584" s="481"/>
      <c r="I2584" s="481"/>
      <c r="J2584" s="481"/>
      <c r="K2584" s="481"/>
      <c r="L2584" s="482"/>
      <c r="M2584" s="27"/>
      <c r="N2584" s="27"/>
      <c r="O2584" s="27"/>
      <c r="P2584" s="27"/>
      <c r="Q2584" s="27"/>
      <c r="R2584" s="27"/>
      <c r="S2584" s="27"/>
      <c r="T2584" s="27"/>
      <c r="U2584" s="27"/>
      <c r="V2584" s="27"/>
      <c r="W2584" s="27"/>
      <c r="X2584" s="27"/>
      <c r="Y2584" s="27"/>
      <c r="Z2584" s="27"/>
      <c r="AA2584" s="27"/>
      <c r="AB2584" s="27"/>
      <c r="AC2584" s="27"/>
      <c r="AD2584" s="27"/>
      <c r="AI2584">
        <f t="shared" si="994"/>
        <v>0</v>
      </c>
      <c r="AJ2584">
        <f t="shared" si="995"/>
        <v>0</v>
      </c>
      <c r="AK2584">
        <f t="shared" si="996"/>
        <v>0</v>
      </c>
      <c r="AL2584">
        <f t="shared" si="979"/>
        <v>0</v>
      </c>
      <c r="AM2584">
        <f t="shared" si="980"/>
        <v>0</v>
      </c>
      <c r="AN2584">
        <f t="shared" si="981"/>
        <v>0</v>
      </c>
      <c r="AO2584">
        <f t="shared" si="982"/>
        <v>0</v>
      </c>
      <c r="AP2584">
        <f t="shared" si="983"/>
        <v>0</v>
      </c>
      <c r="AQ2584">
        <f t="shared" si="984"/>
        <v>0</v>
      </c>
      <c r="AR2584">
        <f t="shared" si="985"/>
        <v>0</v>
      </c>
      <c r="AS2584">
        <f t="shared" si="986"/>
        <v>0</v>
      </c>
      <c r="AT2584">
        <f t="shared" si="987"/>
        <v>0</v>
      </c>
      <c r="AU2584">
        <f t="shared" si="988"/>
        <v>0</v>
      </c>
      <c r="AV2584">
        <f t="shared" si="989"/>
        <v>0</v>
      </c>
      <c r="AW2584">
        <f t="shared" si="990"/>
        <v>0</v>
      </c>
      <c r="AX2584">
        <f t="shared" si="991"/>
        <v>0</v>
      </c>
      <c r="AY2584">
        <f t="shared" si="992"/>
        <v>0</v>
      </c>
      <c r="AZ2584">
        <f t="shared" si="993"/>
        <v>0</v>
      </c>
    </row>
    <row r="2585" spans="1:52" ht="15" customHeight="1">
      <c r="A2585" s="245"/>
      <c r="B2585" s="9"/>
      <c r="C2585" s="270" t="s">
        <v>1203</v>
      </c>
      <c r="D2585" s="389" t="str">
        <f t="shared" si="997"/>
        <v/>
      </c>
      <c r="E2585" s="390"/>
      <c r="F2585" s="391"/>
      <c r="G2585" s="480" t="str">
        <f t="shared" si="998"/>
        <v/>
      </c>
      <c r="H2585" s="481"/>
      <c r="I2585" s="481"/>
      <c r="J2585" s="481"/>
      <c r="K2585" s="481"/>
      <c r="L2585" s="482"/>
      <c r="M2585" s="27"/>
      <c r="N2585" s="27"/>
      <c r="O2585" s="27"/>
      <c r="P2585" s="27"/>
      <c r="Q2585" s="27"/>
      <c r="R2585" s="27"/>
      <c r="S2585" s="27"/>
      <c r="T2585" s="27"/>
      <c r="U2585" s="27"/>
      <c r="V2585" s="27"/>
      <c r="W2585" s="27"/>
      <c r="X2585" s="27"/>
      <c r="Y2585" s="27"/>
      <c r="Z2585" s="27"/>
      <c r="AA2585" s="27"/>
      <c r="AB2585" s="27"/>
      <c r="AC2585" s="27"/>
      <c r="AD2585" s="27"/>
      <c r="AI2585">
        <f t="shared" si="994"/>
        <v>0</v>
      </c>
      <c r="AJ2585">
        <f t="shared" si="995"/>
        <v>0</v>
      </c>
      <c r="AK2585">
        <f t="shared" si="996"/>
        <v>0</v>
      </c>
      <c r="AL2585">
        <f t="shared" si="979"/>
        <v>0</v>
      </c>
      <c r="AM2585">
        <f t="shared" si="980"/>
        <v>0</v>
      </c>
      <c r="AN2585">
        <f t="shared" si="981"/>
        <v>0</v>
      </c>
      <c r="AO2585">
        <f t="shared" si="982"/>
        <v>0</v>
      </c>
      <c r="AP2585">
        <f t="shared" si="983"/>
        <v>0</v>
      </c>
      <c r="AQ2585">
        <f t="shared" si="984"/>
        <v>0</v>
      </c>
      <c r="AR2585">
        <f t="shared" si="985"/>
        <v>0</v>
      </c>
      <c r="AS2585">
        <f t="shared" si="986"/>
        <v>0</v>
      </c>
      <c r="AT2585">
        <f t="shared" si="987"/>
        <v>0</v>
      </c>
      <c r="AU2585">
        <f t="shared" si="988"/>
        <v>0</v>
      </c>
      <c r="AV2585">
        <f t="shared" si="989"/>
        <v>0</v>
      </c>
      <c r="AW2585">
        <f t="shared" si="990"/>
        <v>0</v>
      </c>
      <c r="AX2585">
        <f t="shared" si="991"/>
        <v>0</v>
      </c>
      <c r="AY2585">
        <f t="shared" si="992"/>
        <v>0</v>
      </c>
      <c r="AZ2585">
        <f t="shared" si="993"/>
        <v>0</v>
      </c>
    </row>
    <row r="2586" spans="1:52" ht="15" customHeight="1">
      <c r="A2586" s="245"/>
      <c r="B2586" s="9"/>
      <c r="C2586" s="270" t="s">
        <v>1204</v>
      </c>
      <c r="D2586" s="389" t="str">
        <f t="shared" si="997"/>
        <v/>
      </c>
      <c r="E2586" s="390"/>
      <c r="F2586" s="391"/>
      <c r="G2586" s="480" t="str">
        <f t="shared" si="998"/>
        <v/>
      </c>
      <c r="H2586" s="481"/>
      <c r="I2586" s="481"/>
      <c r="J2586" s="481"/>
      <c r="K2586" s="481"/>
      <c r="L2586" s="482"/>
      <c r="M2586" s="27"/>
      <c r="N2586" s="27"/>
      <c r="O2586" s="27"/>
      <c r="P2586" s="27"/>
      <c r="Q2586" s="27"/>
      <c r="R2586" s="27"/>
      <c r="S2586" s="27"/>
      <c r="T2586" s="27"/>
      <c r="U2586" s="27"/>
      <c r="V2586" s="27"/>
      <c r="W2586" s="27"/>
      <c r="X2586" s="27"/>
      <c r="Y2586" s="27"/>
      <c r="Z2586" s="27"/>
      <c r="AA2586" s="27"/>
      <c r="AB2586" s="27"/>
      <c r="AC2586" s="27"/>
      <c r="AD2586" s="27"/>
      <c r="AI2586">
        <f t="shared" si="994"/>
        <v>0</v>
      </c>
      <c r="AJ2586">
        <f t="shared" si="995"/>
        <v>0</v>
      </c>
      <c r="AK2586">
        <f t="shared" si="996"/>
        <v>0</v>
      </c>
      <c r="AL2586">
        <f t="shared" si="979"/>
        <v>0</v>
      </c>
      <c r="AM2586">
        <f t="shared" si="980"/>
        <v>0</v>
      </c>
      <c r="AN2586">
        <f t="shared" si="981"/>
        <v>0</v>
      </c>
      <c r="AO2586">
        <f t="shared" si="982"/>
        <v>0</v>
      </c>
      <c r="AP2586">
        <f t="shared" si="983"/>
        <v>0</v>
      </c>
      <c r="AQ2586">
        <f t="shared" si="984"/>
        <v>0</v>
      </c>
      <c r="AR2586">
        <f t="shared" si="985"/>
        <v>0</v>
      </c>
      <c r="AS2586">
        <f t="shared" si="986"/>
        <v>0</v>
      </c>
      <c r="AT2586">
        <f t="shared" si="987"/>
        <v>0</v>
      </c>
      <c r="AU2586">
        <f t="shared" si="988"/>
        <v>0</v>
      </c>
      <c r="AV2586">
        <f t="shared" si="989"/>
        <v>0</v>
      </c>
      <c r="AW2586">
        <f t="shared" si="990"/>
        <v>0</v>
      </c>
      <c r="AX2586">
        <f t="shared" si="991"/>
        <v>0</v>
      </c>
      <c r="AY2586">
        <f t="shared" si="992"/>
        <v>0</v>
      </c>
      <c r="AZ2586">
        <f t="shared" si="993"/>
        <v>0</v>
      </c>
    </row>
    <row r="2587" spans="1:52" ht="15" customHeight="1">
      <c r="A2587" s="245"/>
      <c r="B2587" s="9"/>
      <c r="C2587" s="270" t="s">
        <v>1205</v>
      </c>
      <c r="D2587" s="389" t="str">
        <f t="shared" si="997"/>
        <v/>
      </c>
      <c r="E2587" s="390"/>
      <c r="F2587" s="391"/>
      <c r="G2587" s="480" t="str">
        <f t="shared" si="998"/>
        <v/>
      </c>
      <c r="H2587" s="481"/>
      <c r="I2587" s="481"/>
      <c r="J2587" s="481"/>
      <c r="K2587" s="481"/>
      <c r="L2587" s="482"/>
      <c r="M2587" s="27"/>
      <c r="N2587" s="27"/>
      <c r="O2587" s="27"/>
      <c r="P2587" s="27"/>
      <c r="Q2587" s="27"/>
      <c r="R2587" s="27"/>
      <c r="S2587" s="27"/>
      <c r="T2587" s="27"/>
      <c r="U2587" s="27"/>
      <c r="V2587" s="27"/>
      <c r="W2587" s="27"/>
      <c r="X2587" s="27"/>
      <c r="Y2587" s="27"/>
      <c r="Z2587" s="27"/>
      <c r="AA2587" s="27"/>
      <c r="AB2587" s="27"/>
      <c r="AC2587" s="27"/>
      <c r="AD2587" s="27"/>
      <c r="AI2587">
        <f t="shared" si="994"/>
        <v>0</v>
      </c>
      <c r="AJ2587">
        <f t="shared" si="995"/>
        <v>0</v>
      </c>
      <c r="AK2587">
        <f t="shared" si="996"/>
        <v>0</v>
      </c>
      <c r="AL2587">
        <f t="shared" si="979"/>
        <v>0</v>
      </c>
      <c r="AM2587">
        <f t="shared" si="980"/>
        <v>0</v>
      </c>
      <c r="AN2587">
        <f t="shared" si="981"/>
        <v>0</v>
      </c>
      <c r="AO2587">
        <f t="shared" si="982"/>
        <v>0</v>
      </c>
      <c r="AP2587">
        <f t="shared" si="983"/>
        <v>0</v>
      </c>
      <c r="AQ2587">
        <f t="shared" si="984"/>
        <v>0</v>
      </c>
      <c r="AR2587">
        <f t="shared" si="985"/>
        <v>0</v>
      </c>
      <c r="AS2587">
        <f t="shared" si="986"/>
        <v>0</v>
      </c>
      <c r="AT2587">
        <f t="shared" si="987"/>
        <v>0</v>
      </c>
      <c r="AU2587">
        <f t="shared" si="988"/>
        <v>0</v>
      </c>
      <c r="AV2587">
        <f t="shared" si="989"/>
        <v>0</v>
      </c>
      <c r="AW2587">
        <f t="shared" si="990"/>
        <v>0</v>
      </c>
      <c r="AX2587">
        <f t="shared" si="991"/>
        <v>0</v>
      </c>
      <c r="AY2587">
        <f t="shared" si="992"/>
        <v>0</v>
      </c>
      <c r="AZ2587">
        <f t="shared" si="993"/>
        <v>0</v>
      </c>
    </row>
    <row r="2588" spans="1:52" ht="15" customHeight="1">
      <c r="A2588" s="245"/>
      <c r="B2588" s="9"/>
      <c r="C2588" s="270" t="s">
        <v>1206</v>
      </c>
      <c r="D2588" s="389" t="str">
        <f t="shared" si="997"/>
        <v/>
      </c>
      <c r="E2588" s="390"/>
      <c r="F2588" s="391"/>
      <c r="G2588" s="480" t="str">
        <f t="shared" si="998"/>
        <v/>
      </c>
      <c r="H2588" s="481"/>
      <c r="I2588" s="481"/>
      <c r="J2588" s="481"/>
      <c r="K2588" s="481"/>
      <c r="L2588" s="482"/>
      <c r="M2588" s="27"/>
      <c r="N2588" s="27"/>
      <c r="O2588" s="27"/>
      <c r="P2588" s="27"/>
      <c r="Q2588" s="27"/>
      <c r="R2588" s="27"/>
      <c r="S2588" s="27"/>
      <c r="T2588" s="27"/>
      <c r="U2588" s="27"/>
      <c r="V2588" s="27"/>
      <c r="W2588" s="27"/>
      <c r="X2588" s="27"/>
      <c r="Y2588" s="27"/>
      <c r="Z2588" s="27"/>
      <c r="AA2588" s="27"/>
      <c r="AB2588" s="27"/>
      <c r="AC2588" s="27"/>
      <c r="AD2588" s="27"/>
      <c r="AI2588">
        <f t="shared" si="994"/>
        <v>0</v>
      </c>
      <c r="AJ2588">
        <f t="shared" si="995"/>
        <v>0</v>
      </c>
      <c r="AK2588">
        <f t="shared" si="996"/>
        <v>0</v>
      </c>
      <c r="AL2588">
        <f t="shared" si="979"/>
        <v>0</v>
      </c>
      <c r="AM2588">
        <f t="shared" si="980"/>
        <v>0</v>
      </c>
      <c r="AN2588">
        <f t="shared" si="981"/>
        <v>0</v>
      </c>
      <c r="AO2588">
        <f t="shared" si="982"/>
        <v>0</v>
      </c>
      <c r="AP2588">
        <f t="shared" si="983"/>
        <v>0</v>
      </c>
      <c r="AQ2588">
        <f t="shared" si="984"/>
        <v>0</v>
      </c>
      <c r="AR2588">
        <f t="shared" si="985"/>
        <v>0</v>
      </c>
      <c r="AS2588">
        <f t="shared" si="986"/>
        <v>0</v>
      </c>
      <c r="AT2588">
        <f t="shared" si="987"/>
        <v>0</v>
      </c>
      <c r="AU2588">
        <f t="shared" si="988"/>
        <v>0</v>
      </c>
      <c r="AV2588">
        <f t="shared" si="989"/>
        <v>0</v>
      </c>
      <c r="AW2588">
        <f t="shared" si="990"/>
        <v>0</v>
      </c>
      <c r="AX2588">
        <f t="shared" si="991"/>
        <v>0</v>
      </c>
      <c r="AY2588">
        <f t="shared" si="992"/>
        <v>0</v>
      </c>
      <c r="AZ2588">
        <f t="shared" si="993"/>
        <v>0</v>
      </c>
    </row>
    <row r="2589" spans="1:52" ht="15" customHeight="1">
      <c r="A2589" s="245"/>
      <c r="B2589" s="9"/>
      <c r="C2589" s="270" t="s">
        <v>1207</v>
      </c>
      <c r="D2589" s="389" t="str">
        <f t="shared" si="997"/>
        <v/>
      </c>
      <c r="E2589" s="390"/>
      <c r="F2589" s="391"/>
      <c r="G2589" s="480" t="str">
        <f t="shared" si="998"/>
        <v/>
      </c>
      <c r="H2589" s="481"/>
      <c r="I2589" s="481"/>
      <c r="J2589" s="481"/>
      <c r="K2589" s="481"/>
      <c r="L2589" s="482"/>
      <c r="M2589" s="27"/>
      <c r="N2589" s="27"/>
      <c r="O2589" s="27"/>
      <c r="P2589" s="27"/>
      <c r="Q2589" s="27"/>
      <c r="R2589" s="27"/>
      <c r="S2589" s="27"/>
      <c r="T2589" s="27"/>
      <c r="U2589" s="27"/>
      <c r="V2589" s="27"/>
      <c r="W2589" s="27"/>
      <c r="X2589" s="27"/>
      <c r="Y2589" s="27"/>
      <c r="Z2589" s="27"/>
      <c r="AA2589" s="27"/>
      <c r="AB2589" s="27"/>
      <c r="AC2589" s="27"/>
      <c r="AD2589" s="27"/>
      <c r="AI2589">
        <f t="shared" si="994"/>
        <v>0</v>
      </c>
      <c r="AJ2589">
        <f t="shared" si="995"/>
        <v>0</v>
      </c>
      <c r="AK2589">
        <f t="shared" si="996"/>
        <v>0</v>
      </c>
      <c r="AL2589">
        <f t="shared" si="979"/>
        <v>0</v>
      </c>
      <c r="AM2589">
        <f t="shared" si="980"/>
        <v>0</v>
      </c>
      <c r="AN2589">
        <f t="shared" si="981"/>
        <v>0</v>
      </c>
      <c r="AO2589">
        <f t="shared" si="982"/>
        <v>0</v>
      </c>
      <c r="AP2589">
        <f t="shared" si="983"/>
        <v>0</v>
      </c>
      <c r="AQ2589">
        <f t="shared" si="984"/>
        <v>0</v>
      </c>
      <c r="AR2589">
        <f t="shared" si="985"/>
        <v>0</v>
      </c>
      <c r="AS2589">
        <f t="shared" si="986"/>
        <v>0</v>
      </c>
      <c r="AT2589">
        <f t="shared" si="987"/>
        <v>0</v>
      </c>
      <c r="AU2589">
        <f t="shared" si="988"/>
        <v>0</v>
      </c>
      <c r="AV2589">
        <f t="shared" si="989"/>
        <v>0</v>
      </c>
      <c r="AW2589">
        <f t="shared" si="990"/>
        <v>0</v>
      </c>
      <c r="AX2589">
        <f t="shared" si="991"/>
        <v>0</v>
      </c>
      <c r="AY2589">
        <f t="shared" si="992"/>
        <v>0</v>
      </c>
      <c r="AZ2589">
        <f t="shared" si="993"/>
        <v>0</v>
      </c>
    </row>
    <row r="2590" spans="1:52" ht="15" customHeight="1">
      <c r="A2590" s="245"/>
      <c r="B2590" s="9"/>
      <c r="C2590" s="270" t="s">
        <v>1208</v>
      </c>
      <c r="D2590" s="389" t="str">
        <f t="shared" si="997"/>
        <v/>
      </c>
      <c r="E2590" s="390"/>
      <c r="F2590" s="391"/>
      <c r="G2590" s="480" t="str">
        <f t="shared" si="998"/>
        <v/>
      </c>
      <c r="H2590" s="481"/>
      <c r="I2590" s="481"/>
      <c r="J2590" s="481"/>
      <c r="K2590" s="481"/>
      <c r="L2590" s="482"/>
      <c r="M2590" s="27"/>
      <c r="N2590" s="27"/>
      <c r="O2590" s="27"/>
      <c r="P2590" s="27"/>
      <c r="Q2590" s="27"/>
      <c r="R2590" s="27"/>
      <c r="S2590" s="27"/>
      <c r="T2590" s="27"/>
      <c r="U2590" s="27"/>
      <c r="V2590" s="27"/>
      <c r="W2590" s="27"/>
      <c r="X2590" s="27"/>
      <c r="Y2590" s="27"/>
      <c r="Z2590" s="27"/>
      <c r="AA2590" s="27"/>
      <c r="AB2590" s="27"/>
      <c r="AC2590" s="27"/>
      <c r="AD2590" s="27"/>
      <c r="AI2590">
        <f t="shared" si="994"/>
        <v>0</v>
      </c>
      <c r="AJ2590">
        <f t="shared" si="995"/>
        <v>0</v>
      </c>
      <c r="AK2590">
        <f t="shared" si="996"/>
        <v>0</v>
      </c>
      <c r="AL2590">
        <f t="shared" si="979"/>
        <v>0</v>
      </c>
      <c r="AM2590">
        <f t="shared" si="980"/>
        <v>0</v>
      </c>
      <c r="AN2590">
        <f t="shared" si="981"/>
        <v>0</v>
      </c>
      <c r="AO2590">
        <f t="shared" si="982"/>
        <v>0</v>
      </c>
      <c r="AP2590">
        <f t="shared" si="983"/>
        <v>0</v>
      </c>
      <c r="AQ2590">
        <f t="shared" si="984"/>
        <v>0</v>
      </c>
      <c r="AR2590">
        <f t="shared" si="985"/>
        <v>0</v>
      </c>
      <c r="AS2590">
        <f t="shared" si="986"/>
        <v>0</v>
      </c>
      <c r="AT2590">
        <f t="shared" si="987"/>
        <v>0</v>
      </c>
      <c r="AU2590">
        <f t="shared" si="988"/>
        <v>0</v>
      </c>
      <c r="AV2590">
        <f t="shared" si="989"/>
        <v>0</v>
      </c>
      <c r="AW2590">
        <f t="shared" si="990"/>
        <v>0</v>
      </c>
      <c r="AX2590">
        <f t="shared" si="991"/>
        <v>0</v>
      </c>
      <c r="AY2590">
        <f t="shared" si="992"/>
        <v>0</v>
      </c>
      <c r="AZ2590">
        <f t="shared" si="993"/>
        <v>0</v>
      </c>
    </row>
    <row r="2591" spans="1:52" ht="15" customHeight="1">
      <c r="A2591" s="245"/>
      <c r="B2591" s="9"/>
      <c r="C2591" s="270" t="s">
        <v>1209</v>
      </c>
      <c r="D2591" s="389" t="str">
        <f t="shared" si="997"/>
        <v/>
      </c>
      <c r="E2591" s="390"/>
      <c r="F2591" s="391"/>
      <c r="G2591" s="480" t="str">
        <f t="shared" si="998"/>
        <v/>
      </c>
      <c r="H2591" s="481"/>
      <c r="I2591" s="481"/>
      <c r="J2591" s="481"/>
      <c r="K2591" s="481"/>
      <c r="L2591" s="482"/>
      <c r="M2591" s="27"/>
      <c r="N2591" s="27"/>
      <c r="O2591" s="27"/>
      <c r="P2591" s="27"/>
      <c r="Q2591" s="27"/>
      <c r="R2591" s="27"/>
      <c r="S2591" s="27"/>
      <c r="T2591" s="27"/>
      <c r="U2591" s="27"/>
      <c r="V2591" s="27"/>
      <c r="W2591" s="27"/>
      <c r="X2591" s="27"/>
      <c r="Y2591" s="27"/>
      <c r="Z2591" s="27"/>
      <c r="AA2591" s="27"/>
      <c r="AB2591" s="27"/>
      <c r="AC2591" s="27"/>
      <c r="AD2591" s="27"/>
      <c r="AI2591">
        <f t="shared" si="994"/>
        <v>0</v>
      </c>
      <c r="AJ2591">
        <f t="shared" si="995"/>
        <v>0</v>
      </c>
      <c r="AK2591">
        <f t="shared" si="996"/>
        <v>0</v>
      </c>
      <c r="AL2591">
        <f t="shared" si="979"/>
        <v>0</v>
      </c>
      <c r="AM2591">
        <f t="shared" si="980"/>
        <v>0</v>
      </c>
      <c r="AN2591">
        <f t="shared" si="981"/>
        <v>0</v>
      </c>
      <c r="AO2591">
        <f t="shared" si="982"/>
        <v>0</v>
      </c>
      <c r="AP2591">
        <f t="shared" si="983"/>
        <v>0</v>
      </c>
      <c r="AQ2591">
        <f t="shared" si="984"/>
        <v>0</v>
      </c>
      <c r="AR2591">
        <f t="shared" si="985"/>
        <v>0</v>
      </c>
      <c r="AS2591">
        <f t="shared" si="986"/>
        <v>0</v>
      </c>
      <c r="AT2591">
        <f t="shared" si="987"/>
        <v>0</v>
      </c>
      <c r="AU2591">
        <f t="shared" si="988"/>
        <v>0</v>
      </c>
      <c r="AV2591">
        <f t="shared" si="989"/>
        <v>0</v>
      </c>
      <c r="AW2591">
        <f t="shared" si="990"/>
        <v>0</v>
      </c>
      <c r="AX2591">
        <f t="shared" si="991"/>
        <v>0</v>
      </c>
      <c r="AY2591">
        <f t="shared" si="992"/>
        <v>0</v>
      </c>
      <c r="AZ2591">
        <f t="shared" si="993"/>
        <v>0</v>
      </c>
    </row>
    <row r="2592" spans="1:52" ht="15" customHeight="1">
      <c r="A2592" s="245"/>
      <c r="B2592" s="9"/>
      <c r="C2592" s="270" t="s">
        <v>1210</v>
      </c>
      <c r="D2592" s="389" t="str">
        <f t="shared" si="997"/>
        <v/>
      </c>
      <c r="E2592" s="390"/>
      <c r="F2592" s="391"/>
      <c r="G2592" s="480" t="str">
        <f t="shared" si="998"/>
        <v/>
      </c>
      <c r="H2592" s="481"/>
      <c r="I2592" s="481"/>
      <c r="J2592" s="481"/>
      <c r="K2592" s="481"/>
      <c r="L2592" s="482"/>
      <c r="M2592" s="27"/>
      <c r="N2592" s="27"/>
      <c r="O2592" s="27"/>
      <c r="P2592" s="27"/>
      <c r="Q2592" s="27"/>
      <c r="R2592" s="27"/>
      <c r="S2592" s="27"/>
      <c r="T2592" s="27"/>
      <c r="U2592" s="27"/>
      <c r="V2592" s="27"/>
      <c r="W2592" s="27"/>
      <c r="X2592" s="27"/>
      <c r="Y2592" s="27"/>
      <c r="Z2592" s="27"/>
      <c r="AA2592" s="27"/>
      <c r="AB2592" s="27"/>
      <c r="AC2592" s="27"/>
      <c r="AD2592" s="27"/>
      <c r="AI2592">
        <f t="shared" si="994"/>
        <v>0</v>
      </c>
      <c r="AJ2592">
        <f t="shared" si="995"/>
        <v>0</v>
      </c>
      <c r="AK2592">
        <f t="shared" si="996"/>
        <v>0</v>
      </c>
      <c r="AL2592">
        <f t="shared" si="979"/>
        <v>0</v>
      </c>
      <c r="AM2592">
        <f t="shared" si="980"/>
        <v>0</v>
      </c>
      <c r="AN2592">
        <f t="shared" si="981"/>
        <v>0</v>
      </c>
      <c r="AO2592">
        <f t="shared" si="982"/>
        <v>0</v>
      </c>
      <c r="AP2592">
        <f t="shared" si="983"/>
        <v>0</v>
      </c>
      <c r="AQ2592">
        <f t="shared" si="984"/>
        <v>0</v>
      </c>
      <c r="AR2592">
        <f t="shared" si="985"/>
        <v>0</v>
      </c>
      <c r="AS2592">
        <f t="shared" si="986"/>
        <v>0</v>
      </c>
      <c r="AT2592">
        <f t="shared" si="987"/>
        <v>0</v>
      </c>
      <c r="AU2592">
        <f t="shared" si="988"/>
        <v>0</v>
      </c>
      <c r="AV2592">
        <f t="shared" si="989"/>
        <v>0</v>
      </c>
      <c r="AW2592">
        <f t="shared" si="990"/>
        <v>0</v>
      </c>
      <c r="AX2592">
        <f t="shared" si="991"/>
        <v>0</v>
      </c>
      <c r="AY2592">
        <f t="shared" si="992"/>
        <v>0</v>
      </c>
      <c r="AZ2592">
        <f t="shared" si="993"/>
        <v>0</v>
      </c>
    </row>
    <row r="2593" spans="1:52" ht="15" customHeight="1">
      <c r="A2593" s="245"/>
      <c r="B2593" s="9"/>
      <c r="C2593" s="270" t="s">
        <v>1211</v>
      </c>
      <c r="D2593" s="389" t="str">
        <f t="shared" si="997"/>
        <v/>
      </c>
      <c r="E2593" s="390"/>
      <c r="F2593" s="391"/>
      <c r="G2593" s="480" t="str">
        <f t="shared" si="998"/>
        <v/>
      </c>
      <c r="H2593" s="481"/>
      <c r="I2593" s="481"/>
      <c r="J2593" s="481"/>
      <c r="K2593" s="481"/>
      <c r="L2593" s="482"/>
      <c r="M2593" s="27"/>
      <c r="N2593" s="27"/>
      <c r="O2593" s="27"/>
      <c r="P2593" s="27"/>
      <c r="Q2593" s="27"/>
      <c r="R2593" s="27"/>
      <c r="S2593" s="27"/>
      <c r="T2593" s="27"/>
      <c r="U2593" s="27"/>
      <c r="V2593" s="27"/>
      <c r="W2593" s="27"/>
      <c r="X2593" s="27"/>
      <c r="Y2593" s="27"/>
      <c r="Z2593" s="27"/>
      <c r="AA2593" s="27"/>
      <c r="AB2593" s="27"/>
      <c r="AC2593" s="27"/>
      <c r="AD2593" s="27"/>
      <c r="AI2593">
        <f t="shared" si="994"/>
        <v>0</v>
      </c>
      <c r="AJ2593">
        <f t="shared" si="995"/>
        <v>0</v>
      </c>
      <c r="AK2593">
        <f t="shared" si="996"/>
        <v>0</v>
      </c>
      <c r="AL2593">
        <f t="shared" si="979"/>
        <v>0</v>
      </c>
      <c r="AM2593">
        <f t="shared" si="980"/>
        <v>0</v>
      </c>
      <c r="AN2593">
        <f t="shared" si="981"/>
        <v>0</v>
      </c>
      <c r="AO2593">
        <f t="shared" si="982"/>
        <v>0</v>
      </c>
      <c r="AP2593">
        <f t="shared" si="983"/>
        <v>0</v>
      </c>
      <c r="AQ2593">
        <f t="shared" si="984"/>
        <v>0</v>
      </c>
      <c r="AR2593">
        <f t="shared" si="985"/>
        <v>0</v>
      </c>
      <c r="AS2593">
        <f t="shared" si="986"/>
        <v>0</v>
      </c>
      <c r="AT2593">
        <f t="shared" si="987"/>
        <v>0</v>
      </c>
      <c r="AU2593">
        <f t="shared" si="988"/>
        <v>0</v>
      </c>
      <c r="AV2593">
        <f t="shared" si="989"/>
        <v>0</v>
      </c>
      <c r="AW2593">
        <f t="shared" si="990"/>
        <v>0</v>
      </c>
      <c r="AX2593">
        <f t="shared" si="991"/>
        <v>0</v>
      </c>
      <c r="AY2593">
        <f t="shared" si="992"/>
        <v>0</v>
      </c>
      <c r="AZ2593">
        <f t="shared" si="993"/>
        <v>0</v>
      </c>
    </row>
    <row r="2594" spans="1:52" ht="15" customHeight="1">
      <c r="A2594" s="245"/>
      <c r="B2594" s="9"/>
      <c r="C2594" s="270" t="s">
        <v>1212</v>
      </c>
      <c r="D2594" s="389" t="str">
        <f t="shared" si="997"/>
        <v/>
      </c>
      <c r="E2594" s="390"/>
      <c r="F2594" s="391"/>
      <c r="G2594" s="480" t="str">
        <f t="shared" si="998"/>
        <v/>
      </c>
      <c r="H2594" s="481"/>
      <c r="I2594" s="481"/>
      <c r="J2594" s="481"/>
      <c r="K2594" s="481"/>
      <c r="L2594" s="482"/>
      <c r="M2594" s="27"/>
      <c r="N2594" s="27"/>
      <c r="O2594" s="27"/>
      <c r="P2594" s="27"/>
      <c r="Q2594" s="27"/>
      <c r="R2594" s="27"/>
      <c r="S2594" s="27"/>
      <c r="T2594" s="27"/>
      <c r="U2594" s="27"/>
      <c r="V2594" s="27"/>
      <c r="W2594" s="27"/>
      <c r="X2594" s="27"/>
      <c r="Y2594" s="27"/>
      <c r="Z2594" s="27"/>
      <c r="AA2594" s="27"/>
      <c r="AB2594" s="27"/>
      <c r="AC2594" s="27"/>
      <c r="AD2594" s="27"/>
      <c r="AI2594">
        <f t="shared" si="994"/>
        <v>0</v>
      </c>
      <c r="AJ2594">
        <f t="shared" si="995"/>
        <v>0</v>
      </c>
      <c r="AK2594">
        <f t="shared" si="996"/>
        <v>0</v>
      </c>
      <c r="AL2594">
        <f t="shared" ref="AL2594:AL2657" si="999">COUNTIF(Q2594:R2594,"NS")</f>
        <v>0</v>
      </c>
      <c r="AM2594">
        <f t="shared" ref="AM2594:AM2657" si="1000">SUM(Q2594:R2594)</f>
        <v>0</v>
      </c>
      <c r="AN2594">
        <f t="shared" ref="AN2594:AN2657" si="1001">IF(COUNTIF(P2594:R2594,"NA")=3,0,IF(COUNTA(P2594:R2594)=0,0,IF(OR(AND(P2594=0,AL2594&gt;0),AND(P2594="ns",AM2594&gt;0),AND(P2594="ns",AL2594=0,AM2594=0)),1,IF(OR(AND(P2594&gt;0,AL2594=2),AND(P2594="ns",AL2594=2),AND(P2594="ns",AM2594=0,AL2594&gt;0),P2594=AM2594),0,1))))</f>
        <v>0</v>
      </c>
      <c r="AO2594">
        <f t="shared" ref="AO2594:AO2657" si="1002">COUNTIF(T2594:U2594,"NS")</f>
        <v>0</v>
      </c>
      <c r="AP2594">
        <f t="shared" ref="AP2594:AP2657" si="1003">SUM(T2594:U2594)</f>
        <v>0</v>
      </c>
      <c r="AQ2594">
        <f t="shared" ref="AQ2594:AQ2657" si="1004">IF(COUNTIF(S2594:U2594,"NA")=3,0,IF(COUNTA(S2594:U2594)=0,0,IF(OR(AND(S2594=0,AO2594&gt;0),AND(S2594="ns",AP2594&gt;0),AND(S2594="ns",AO2594=0,AP2594=0)),1,IF(OR(AND(S2594&gt;0,AO2594=2),AND(S2594="ns",AO2594=2),AND(S2594="ns",AP2594=0,AO2594&gt;0),S2594=AP2594),0,1))))</f>
        <v>0</v>
      </c>
      <c r="AR2594">
        <f t="shared" ref="AR2594:AR2657" si="1005">COUNTIF(W2594:X2594,"NS")</f>
        <v>0</v>
      </c>
      <c r="AS2594">
        <f t="shared" ref="AS2594:AS2657" si="1006">SUM(W2594:X2594)</f>
        <v>0</v>
      </c>
      <c r="AT2594">
        <f t="shared" ref="AT2594:AT2657" si="1007">IF(COUNTIF(V2594:X2594,"NA")=3,0,IF(COUNTA(V2594:X2594)=0,0,IF(OR(AND(V2594=0,AR2594&gt;0),AND(V2594="ns",AS2594&gt;0),AND(V2594="ns",AR2594=0,AS2594=0)),1,IF(OR(AND(V2594&gt;0,AR2594=2),AND(V2594="ns",AR2594=2),AND(V2594="ns",AS2594=0,AR2594&gt;0),V2594=AS2594),0,1))))</f>
        <v>0</v>
      </c>
      <c r="AU2594">
        <f t="shared" ref="AU2594:AU2657" si="1008">COUNTIF(Z2594:AA2594,"NS")</f>
        <v>0</v>
      </c>
      <c r="AV2594">
        <f t="shared" ref="AV2594:AV2657" si="1009">SUM(Z2594:AA2594)</f>
        <v>0</v>
      </c>
      <c r="AW2594">
        <f t="shared" ref="AW2594:AW2657" si="1010">IF(COUNTIF(Y2594:AA2594,"NA")=3,0,IF(COUNTA(Y2594:AA2594)=0,0,IF(OR(AND(Y2594=0,AU2594&gt;0),AND(Y2594="ns",AV2594&gt;0),AND(Y2594="ns",AU2594=0,AV2594=0)),1,IF(OR(AND(Y2594&gt;0,AU2594=2),AND(Y2594="ns",AU2594=2),AND(Y2594="ns",AV2594=0,AU2594&gt;0),Y2594=AV2594),0,1))))</f>
        <v>0</v>
      </c>
      <c r="AX2594">
        <f t="shared" ref="AX2594:AX2657" si="1011">COUNTIF(AC2594:AD2594,"NS")</f>
        <v>0</v>
      </c>
      <c r="AY2594">
        <f t="shared" ref="AY2594:AY2657" si="1012">SUM(AC2594:AD2594)</f>
        <v>0</v>
      </c>
      <c r="AZ2594">
        <f t="shared" ref="AZ2594:AZ2657" si="1013">IF(COUNTIF(AB2594:AD2594,"NA")=3,0,IF(COUNTA(AB2594:AD2594)=0,0,IF(OR(AND(AB2594=0,AX2594&gt;0),AND(AB2594="ns",AY2594&gt;0),AND(AB2594="ns",AX2594=0,AY2594=0)),1,IF(OR(AND(AB2594&gt;0,AX2594=2),AND(AB2594="ns",AX2594=2),AND(AB2594="ns",AY2594=0,AX2594&gt;0),AB2594=AY2594),0,1))))</f>
        <v>0</v>
      </c>
    </row>
    <row r="2595" spans="1:52" ht="15" customHeight="1">
      <c r="A2595" s="245"/>
      <c r="B2595" s="9"/>
      <c r="C2595" s="270" t="s">
        <v>1213</v>
      </c>
      <c r="D2595" s="389" t="str">
        <f t="shared" si="997"/>
        <v/>
      </c>
      <c r="E2595" s="390"/>
      <c r="F2595" s="391"/>
      <c r="G2595" s="480" t="str">
        <f t="shared" si="998"/>
        <v/>
      </c>
      <c r="H2595" s="481"/>
      <c r="I2595" s="481"/>
      <c r="J2595" s="481"/>
      <c r="K2595" s="481"/>
      <c r="L2595" s="482"/>
      <c r="M2595" s="27"/>
      <c r="N2595" s="27"/>
      <c r="O2595" s="27"/>
      <c r="P2595" s="27"/>
      <c r="Q2595" s="27"/>
      <c r="R2595" s="27"/>
      <c r="S2595" s="27"/>
      <c r="T2595" s="27"/>
      <c r="U2595" s="27"/>
      <c r="V2595" s="27"/>
      <c r="W2595" s="27"/>
      <c r="X2595" s="27"/>
      <c r="Y2595" s="27"/>
      <c r="Z2595" s="27"/>
      <c r="AA2595" s="27"/>
      <c r="AB2595" s="27"/>
      <c r="AC2595" s="27"/>
      <c r="AD2595" s="27"/>
      <c r="AI2595">
        <f t="shared" ref="AI2595:AI2658" si="1014">COUNTIF(N2595:O2595,"NS")</f>
        <v>0</v>
      </c>
      <c r="AJ2595">
        <f t="shared" ref="AJ2595:AJ2658" si="1015">SUM(N2595:O2595)</f>
        <v>0</v>
      </c>
      <c r="AK2595">
        <f t="shared" ref="AK2595:AK2658" si="1016">IF(COUNTIF(M2595:O2595,"NA")=3,0,IF(COUNTA(M2595:O2595)=0,0,IF(OR(AND(M2595=0,AI2595&gt;0),AND(M2595="ns",AJ2595&gt;0),AND(M2595="ns",AI2595=0,AJ2595=0)),1,IF(OR(AND(M2595&gt;0,AI2595=2),AND(M2595="ns",AI2595=2),AND(M2595="ns",AJ2595=0,AI2595&gt;0),M2595=AJ2595),0,1))))</f>
        <v>0</v>
      </c>
      <c r="AL2595">
        <f t="shared" si="999"/>
        <v>0</v>
      </c>
      <c r="AM2595">
        <f t="shared" si="1000"/>
        <v>0</v>
      </c>
      <c r="AN2595">
        <f t="shared" si="1001"/>
        <v>0</v>
      </c>
      <c r="AO2595">
        <f t="shared" si="1002"/>
        <v>0</v>
      </c>
      <c r="AP2595">
        <f t="shared" si="1003"/>
        <v>0</v>
      </c>
      <c r="AQ2595">
        <f t="shared" si="1004"/>
        <v>0</v>
      </c>
      <c r="AR2595">
        <f t="shared" si="1005"/>
        <v>0</v>
      </c>
      <c r="AS2595">
        <f t="shared" si="1006"/>
        <v>0</v>
      </c>
      <c r="AT2595">
        <f t="shared" si="1007"/>
        <v>0</v>
      </c>
      <c r="AU2595">
        <f t="shared" si="1008"/>
        <v>0</v>
      </c>
      <c r="AV2595">
        <f t="shared" si="1009"/>
        <v>0</v>
      </c>
      <c r="AW2595">
        <f t="shared" si="1010"/>
        <v>0</v>
      </c>
      <c r="AX2595">
        <f t="shared" si="1011"/>
        <v>0</v>
      </c>
      <c r="AY2595">
        <f t="shared" si="1012"/>
        <v>0</v>
      </c>
      <c r="AZ2595">
        <f t="shared" si="1013"/>
        <v>0</v>
      </c>
    </row>
    <row r="2596" spans="1:52" ht="15" customHeight="1">
      <c r="A2596" s="245"/>
      <c r="B2596" s="9"/>
      <c r="C2596" s="270" t="s">
        <v>1214</v>
      </c>
      <c r="D2596" s="389" t="str">
        <f t="shared" ref="D2596:D2659" si="1017">IF(D1434="","",D1434)</f>
        <v/>
      </c>
      <c r="E2596" s="390"/>
      <c r="F2596" s="391"/>
      <c r="G2596" s="480" t="str">
        <f t="shared" ref="G2596:G2659" si="1018">IF(G1434="","",G1434)</f>
        <v/>
      </c>
      <c r="H2596" s="481"/>
      <c r="I2596" s="481"/>
      <c r="J2596" s="481"/>
      <c r="K2596" s="481"/>
      <c r="L2596" s="482"/>
      <c r="M2596" s="27"/>
      <c r="N2596" s="27"/>
      <c r="O2596" s="27"/>
      <c r="P2596" s="27"/>
      <c r="Q2596" s="27"/>
      <c r="R2596" s="27"/>
      <c r="S2596" s="27"/>
      <c r="T2596" s="27"/>
      <c r="U2596" s="27"/>
      <c r="V2596" s="27"/>
      <c r="W2596" s="27"/>
      <c r="X2596" s="27"/>
      <c r="Y2596" s="27"/>
      <c r="Z2596" s="27"/>
      <c r="AA2596" s="27"/>
      <c r="AB2596" s="27"/>
      <c r="AC2596" s="27"/>
      <c r="AD2596" s="27"/>
      <c r="AI2596">
        <f t="shared" si="1014"/>
        <v>0</v>
      </c>
      <c r="AJ2596">
        <f t="shared" si="1015"/>
        <v>0</v>
      </c>
      <c r="AK2596">
        <f t="shared" si="1016"/>
        <v>0</v>
      </c>
      <c r="AL2596">
        <f t="shared" si="999"/>
        <v>0</v>
      </c>
      <c r="AM2596">
        <f t="shared" si="1000"/>
        <v>0</v>
      </c>
      <c r="AN2596">
        <f t="shared" si="1001"/>
        <v>0</v>
      </c>
      <c r="AO2596">
        <f t="shared" si="1002"/>
        <v>0</v>
      </c>
      <c r="AP2596">
        <f t="shared" si="1003"/>
        <v>0</v>
      </c>
      <c r="AQ2596">
        <f t="shared" si="1004"/>
        <v>0</v>
      </c>
      <c r="AR2596">
        <f t="shared" si="1005"/>
        <v>0</v>
      </c>
      <c r="AS2596">
        <f t="shared" si="1006"/>
        <v>0</v>
      </c>
      <c r="AT2596">
        <f t="shared" si="1007"/>
        <v>0</v>
      </c>
      <c r="AU2596">
        <f t="shared" si="1008"/>
        <v>0</v>
      </c>
      <c r="AV2596">
        <f t="shared" si="1009"/>
        <v>0</v>
      </c>
      <c r="AW2596">
        <f t="shared" si="1010"/>
        <v>0</v>
      </c>
      <c r="AX2596">
        <f t="shared" si="1011"/>
        <v>0</v>
      </c>
      <c r="AY2596">
        <f t="shared" si="1012"/>
        <v>0</v>
      </c>
      <c r="AZ2596">
        <f t="shared" si="1013"/>
        <v>0</v>
      </c>
    </row>
    <row r="2597" spans="1:52" ht="15" customHeight="1">
      <c r="A2597" s="245"/>
      <c r="B2597" s="9"/>
      <c r="C2597" s="270" t="s">
        <v>1215</v>
      </c>
      <c r="D2597" s="389" t="str">
        <f t="shared" si="1017"/>
        <v/>
      </c>
      <c r="E2597" s="390"/>
      <c r="F2597" s="391"/>
      <c r="G2597" s="480" t="str">
        <f t="shared" si="1018"/>
        <v/>
      </c>
      <c r="H2597" s="481"/>
      <c r="I2597" s="481"/>
      <c r="J2597" s="481"/>
      <c r="K2597" s="481"/>
      <c r="L2597" s="482"/>
      <c r="M2597" s="27"/>
      <c r="N2597" s="27"/>
      <c r="O2597" s="27"/>
      <c r="P2597" s="27"/>
      <c r="Q2597" s="27"/>
      <c r="R2597" s="27"/>
      <c r="S2597" s="27"/>
      <c r="T2597" s="27"/>
      <c r="U2597" s="27"/>
      <c r="V2597" s="27"/>
      <c r="W2597" s="27"/>
      <c r="X2597" s="27"/>
      <c r="Y2597" s="27"/>
      <c r="Z2597" s="27"/>
      <c r="AA2597" s="27"/>
      <c r="AB2597" s="27"/>
      <c r="AC2597" s="27"/>
      <c r="AD2597" s="27"/>
      <c r="AI2597">
        <f t="shared" si="1014"/>
        <v>0</v>
      </c>
      <c r="AJ2597">
        <f t="shared" si="1015"/>
        <v>0</v>
      </c>
      <c r="AK2597">
        <f t="shared" si="1016"/>
        <v>0</v>
      </c>
      <c r="AL2597">
        <f t="shared" si="999"/>
        <v>0</v>
      </c>
      <c r="AM2597">
        <f t="shared" si="1000"/>
        <v>0</v>
      </c>
      <c r="AN2597">
        <f t="shared" si="1001"/>
        <v>0</v>
      </c>
      <c r="AO2597">
        <f t="shared" si="1002"/>
        <v>0</v>
      </c>
      <c r="AP2597">
        <f t="shared" si="1003"/>
        <v>0</v>
      </c>
      <c r="AQ2597">
        <f t="shared" si="1004"/>
        <v>0</v>
      </c>
      <c r="AR2597">
        <f t="shared" si="1005"/>
        <v>0</v>
      </c>
      <c r="AS2597">
        <f t="shared" si="1006"/>
        <v>0</v>
      </c>
      <c r="AT2597">
        <f t="shared" si="1007"/>
        <v>0</v>
      </c>
      <c r="AU2597">
        <f t="shared" si="1008"/>
        <v>0</v>
      </c>
      <c r="AV2597">
        <f t="shared" si="1009"/>
        <v>0</v>
      </c>
      <c r="AW2597">
        <f t="shared" si="1010"/>
        <v>0</v>
      </c>
      <c r="AX2597">
        <f t="shared" si="1011"/>
        <v>0</v>
      </c>
      <c r="AY2597">
        <f t="shared" si="1012"/>
        <v>0</v>
      </c>
      <c r="AZ2597">
        <f t="shared" si="1013"/>
        <v>0</v>
      </c>
    </row>
    <row r="2598" spans="1:52" ht="15" customHeight="1">
      <c r="A2598" s="245"/>
      <c r="B2598" s="9"/>
      <c r="C2598" s="270" t="s">
        <v>1216</v>
      </c>
      <c r="D2598" s="389" t="str">
        <f t="shared" si="1017"/>
        <v/>
      </c>
      <c r="E2598" s="390"/>
      <c r="F2598" s="391"/>
      <c r="G2598" s="480" t="str">
        <f t="shared" si="1018"/>
        <v/>
      </c>
      <c r="H2598" s="481"/>
      <c r="I2598" s="481"/>
      <c r="J2598" s="481"/>
      <c r="K2598" s="481"/>
      <c r="L2598" s="482"/>
      <c r="M2598" s="27"/>
      <c r="N2598" s="27"/>
      <c r="O2598" s="27"/>
      <c r="P2598" s="27"/>
      <c r="Q2598" s="27"/>
      <c r="R2598" s="27"/>
      <c r="S2598" s="27"/>
      <c r="T2598" s="27"/>
      <c r="U2598" s="27"/>
      <c r="V2598" s="27"/>
      <c r="W2598" s="27"/>
      <c r="X2598" s="27"/>
      <c r="Y2598" s="27"/>
      <c r="Z2598" s="27"/>
      <c r="AA2598" s="27"/>
      <c r="AB2598" s="27"/>
      <c r="AC2598" s="27"/>
      <c r="AD2598" s="27"/>
      <c r="AI2598">
        <f t="shared" si="1014"/>
        <v>0</v>
      </c>
      <c r="AJ2598">
        <f t="shared" si="1015"/>
        <v>0</v>
      </c>
      <c r="AK2598">
        <f t="shared" si="1016"/>
        <v>0</v>
      </c>
      <c r="AL2598">
        <f t="shared" si="999"/>
        <v>0</v>
      </c>
      <c r="AM2598">
        <f t="shared" si="1000"/>
        <v>0</v>
      </c>
      <c r="AN2598">
        <f t="shared" si="1001"/>
        <v>0</v>
      </c>
      <c r="AO2598">
        <f t="shared" si="1002"/>
        <v>0</v>
      </c>
      <c r="AP2598">
        <f t="shared" si="1003"/>
        <v>0</v>
      </c>
      <c r="AQ2598">
        <f t="shared" si="1004"/>
        <v>0</v>
      </c>
      <c r="AR2598">
        <f t="shared" si="1005"/>
        <v>0</v>
      </c>
      <c r="AS2598">
        <f t="shared" si="1006"/>
        <v>0</v>
      </c>
      <c r="AT2598">
        <f t="shared" si="1007"/>
        <v>0</v>
      </c>
      <c r="AU2598">
        <f t="shared" si="1008"/>
        <v>0</v>
      </c>
      <c r="AV2598">
        <f t="shared" si="1009"/>
        <v>0</v>
      </c>
      <c r="AW2598">
        <f t="shared" si="1010"/>
        <v>0</v>
      </c>
      <c r="AX2598">
        <f t="shared" si="1011"/>
        <v>0</v>
      </c>
      <c r="AY2598">
        <f t="shared" si="1012"/>
        <v>0</v>
      </c>
      <c r="AZ2598">
        <f t="shared" si="1013"/>
        <v>0</v>
      </c>
    </row>
    <row r="2599" spans="1:52" ht="15" customHeight="1">
      <c r="A2599" s="245"/>
      <c r="B2599" s="9"/>
      <c r="C2599" s="270" t="s">
        <v>1217</v>
      </c>
      <c r="D2599" s="389" t="str">
        <f t="shared" si="1017"/>
        <v/>
      </c>
      <c r="E2599" s="390"/>
      <c r="F2599" s="391"/>
      <c r="G2599" s="480" t="str">
        <f t="shared" si="1018"/>
        <v/>
      </c>
      <c r="H2599" s="481"/>
      <c r="I2599" s="481"/>
      <c r="J2599" s="481"/>
      <c r="K2599" s="481"/>
      <c r="L2599" s="482"/>
      <c r="M2599" s="27"/>
      <c r="N2599" s="27"/>
      <c r="O2599" s="27"/>
      <c r="P2599" s="27"/>
      <c r="Q2599" s="27"/>
      <c r="R2599" s="27"/>
      <c r="S2599" s="27"/>
      <c r="T2599" s="27"/>
      <c r="U2599" s="27"/>
      <c r="V2599" s="27"/>
      <c r="W2599" s="27"/>
      <c r="X2599" s="27"/>
      <c r="Y2599" s="27"/>
      <c r="Z2599" s="27"/>
      <c r="AA2599" s="27"/>
      <c r="AB2599" s="27"/>
      <c r="AC2599" s="27"/>
      <c r="AD2599" s="27"/>
      <c r="AI2599">
        <f t="shared" si="1014"/>
        <v>0</v>
      </c>
      <c r="AJ2599">
        <f t="shared" si="1015"/>
        <v>0</v>
      </c>
      <c r="AK2599">
        <f t="shared" si="1016"/>
        <v>0</v>
      </c>
      <c r="AL2599">
        <f t="shared" si="999"/>
        <v>0</v>
      </c>
      <c r="AM2599">
        <f t="shared" si="1000"/>
        <v>0</v>
      </c>
      <c r="AN2599">
        <f t="shared" si="1001"/>
        <v>0</v>
      </c>
      <c r="AO2599">
        <f t="shared" si="1002"/>
        <v>0</v>
      </c>
      <c r="AP2599">
        <f t="shared" si="1003"/>
        <v>0</v>
      </c>
      <c r="AQ2599">
        <f t="shared" si="1004"/>
        <v>0</v>
      </c>
      <c r="AR2599">
        <f t="shared" si="1005"/>
        <v>0</v>
      </c>
      <c r="AS2599">
        <f t="shared" si="1006"/>
        <v>0</v>
      </c>
      <c r="AT2599">
        <f t="shared" si="1007"/>
        <v>0</v>
      </c>
      <c r="AU2599">
        <f t="shared" si="1008"/>
        <v>0</v>
      </c>
      <c r="AV2599">
        <f t="shared" si="1009"/>
        <v>0</v>
      </c>
      <c r="AW2599">
        <f t="shared" si="1010"/>
        <v>0</v>
      </c>
      <c r="AX2599">
        <f t="shared" si="1011"/>
        <v>0</v>
      </c>
      <c r="AY2599">
        <f t="shared" si="1012"/>
        <v>0</v>
      </c>
      <c r="AZ2599">
        <f t="shared" si="1013"/>
        <v>0</v>
      </c>
    </row>
    <row r="2600" spans="1:52" ht="15" customHeight="1">
      <c r="A2600" s="245"/>
      <c r="B2600" s="9"/>
      <c r="C2600" s="270" t="s">
        <v>1218</v>
      </c>
      <c r="D2600" s="389" t="str">
        <f t="shared" si="1017"/>
        <v/>
      </c>
      <c r="E2600" s="390"/>
      <c r="F2600" s="391"/>
      <c r="G2600" s="480" t="str">
        <f t="shared" si="1018"/>
        <v/>
      </c>
      <c r="H2600" s="481"/>
      <c r="I2600" s="481"/>
      <c r="J2600" s="481"/>
      <c r="K2600" s="481"/>
      <c r="L2600" s="482"/>
      <c r="M2600" s="27"/>
      <c r="N2600" s="27"/>
      <c r="O2600" s="27"/>
      <c r="P2600" s="27"/>
      <c r="Q2600" s="27"/>
      <c r="R2600" s="27"/>
      <c r="S2600" s="27"/>
      <c r="T2600" s="27"/>
      <c r="U2600" s="27"/>
      <c r="V2600" s="27"/>
      <c r="W2600" s="27"/>
      <c r="X2600" s="27"/>
      <c r="Y2600" s="27"/>
      <c r="Z2600" s="27"/>
      <c r="AA2600" s="27"/>
      <c r="AB2600" s="27"/>
      <c r="AC2600" s="27"/>
      <c r="AD2600" s="27"/>
      <c r="AI2600">
        <f t="shared" si="1014"/>
        <v>0</v>
      </c>
      <c r="AJ2600">
        <f t="shared" si="1015"/>
        <v>0</v>
      </c>
      <c r="AK2600">
        <f t="shared" si="1016"/>
        <v>0</v>
      </c>
      <c r="AL2600">
        <f t="shared" si="999"/>
        <v>0</v>
      </c>
      <c r="AM2600">
        <f t="shared" si="1000"/>
        <v>0</v>
      </c>
      <c r="AN2600">
        <f t="shared" si="1001"/>
        <v>0</v>
      </c>
      <c r="AO2600">
        <f t="shared" si="1002"/>
        <v>0</v>
      </c>
      <c r="AP2600">
        <f t="shared" si="1003"/>
        <v>0</v>
      </c>
      <c r="AQ2600">
        <f t="shared" si="1004"/>
        <v>0</v>
      </c>
      <c r="AR2600">
        <f t="shared" si="1005"/>
        <v>0</v>
      </c>
      <c r="AS2600">
        <f t="shared" si="1006"/>
        <v>0</v>
      </c>
      <c r="AT2600">
        <f t="shared" si="1007"/>
        <v>0</v>
      </c>
      <c r="AU2600">
        <f t="shared" si="1008"/>
        <v>0</v>
      </c>
      <c r="AV2600">
        <f t="shared" si="1009"/>
        <v>0</v>
      </c>
      <c r="AW2600">
        <f t="shared" si="1010"/>
        <v>0</v>
      </c>
      <c r="AX2600">
        <f t="shared" si="1011"/>
        <v>0</v>
      </c>
      <c r="AY2600">
        <f t="shared" si="1012"/>
        <v>0</v>
      </c>
      <c r="AZ2600">
        <f t="shared" si="1013"/>
        <v>0</v>
      </c>
    </row>
    <row r="2601" spans="1:52" ht="15" customHeight="1">
      <c r="A2601" s="245"/>
      <c r="B2601" s="9"/>
      <c r="C2601" s="270" t="s">
        <v>1219</v>
      </c>
      <c r="D2601" s="389" t="str">
        <f t="shared" si="1017"/>
        <v/>
      </c>
      <c r="E2601" s="390"/>
      <c r="F2601" s="391"/>
      <c r="G2601" s="480" t="str">
        <f t="shared" si="1018"/>
        <v/>
      </c>
      <c r="H2601" s="481"/>
      <c r="I2601" s="481"/>
      <c r="J2601" s="481"/>
      <c r="K2601" s="481"/>
      <c r="L2601" s="482"/>
      <c r="M2601" s="27"/>
      <c r="N2601" s="27"/>
      <c r="O2601" s="27"/>
      <c r="P2601" s="27"/>
      <c r="Q2601" s="27"/>
      <c r="R2601" s="27"/>
      <c r="S2601" s="27"/>
      <c r="T2601" s="27"/>
      <c r="U2601" s="27"/>
      <c r="V2601" s="27"/>
      <c r="W2601" s="27"/>
      <c r="X2601" s="27"/>
      <c r="Y2601" s="27"/>
      <c r="Z2601" s="27"/>
      <c r="AA2601" s="27"/>
      <c r="AB2601" s="27"/>
      <c r="AC2601" s="27"/>
      <c r="AD2601" s="27"/>
      <c r="AI2601">
        <f t="shared" si="1014"/>
        <v>0</v>
      </c>
      <c r="AJ2601">
        <f t="shared" si="1015"/>
        <v>0</v>
      </c>
      <c r="AK2601">
        <f t="shared" si="1016"/>
        <v>0</v>
      </c>
      <c r="AL2601">
        <f t="shared" si="999"/>
        <v>0</v>
      </c>
      <c r="AM2601">
        <f t="shared" si="1000"/>
        <v>0</v>
      </c>
      <c r="AN2601">
        <f t="shared" si="1001"/>
        <v>0</v>
      </c>
      <c r="AO2601">
        <f t="shared" si="1002"/>
        <v>0</v>
      </c>
      <c r="AP2601">
        <f t="shared" si="1003"/>
        <v>0</v>
      </c>
      <c r="AQ2601">
        <f t="shared" si="1004"/>
        <v>0</v>
      </c>
      <c r="AR2601">
        <f t="shared" si="1005"/>
        <v>0</v>
      </c>
      <c r="AS2601">
        <f t="shared" si="1006"/>
        <v>0</v>
      </c>
      <c r="AT2601">
        <f t="shared" si="1007"/>
        <v>0</v>
      </c>
      <c r="AU2601">
        <f t="shared" si="1008"/>
        <v>0</v>
      </c>
      <c r="AV2601">
        <f t="shared" si="1009"/>
        <v>0</v>
      </c>
      <c r="AW2601">
        <f t="shared" si="1010"/>
        <v>0</v>
      </c>
      <c r="AX2601">
        <f t="shared" si="1011"/>
        <v>0</v>
      </c>
      <c r="AY2601">
        <f t="shared" si="1012"/>
        <v>0</v>
      </c>
      <c r="AZ2601">
        <f t="shared" si="1013"/>
        <v>0</v>
      </c>
    </row>
    <row r="2602" spans="1:52" ht="15" customHeight="1">
      <c r="A2602" s="245"/>
      <c r="B2602" s="9"/>
      <c r="C2602" s="270" t="s">
        <v>1220</v>
      </c>
      <c r="D2602" s="389" t="str">
        <f t="shared" si="1017"/>
        <v/>
      </c>
      <c r="E2602" s="390"/>
      <c r="F2602" s="391"/>
      <c r="G2602" s="480" t="str">
        <f t="shared" si="1018"/>
        <v/>
      </c>
      <c r="H2602" s="481"/>
      <c r="I2602" s="481"/>
      <c r="J2602" s="481"/>
      <c r="K2602" s="481"/>
      <c r="L2602" s="482"/>
      <c r="M2602" s="27"/>
      <c r="N2602" s="27"/>
      <c r="O2602" s="27"/>
      <c r="P2602" s="27"/>
      <c r="Q2602" s="27"/>
      <c r="R2602" s="27"/>
      <c r="S2602" s="27"/>
      <c r="T2602" s="27"/>
      <c r="U2602" s="27"/>
      <c r="V2602" s="27"/>
      <c r="W2602" s="27"/>
      <c r="X2602" s="27"/>
      <c r="Y2602" s="27"/>
      <c r="Z2602" s="27"/>
      <c r="AA2602" s="27"/>
      <c r="AB2602" s="27"/>
      <c r="AC2602" s="27"/>
      <c r="AD2602" s="27"/>
      <c r="AI2602">
        <f t="shared" si="1014"/>
        <v>0</v>
      </c>
      <c r="AJ2602">
        <f t="shared" si="1015"/>
        <v>0</v>
      </c>
      <c r="AK2602">
        <f t="shared" si="1016"/>
        <v>0</v>
      </c>
      <c r="AL2602">
        <f t="shared" si="999"/>
        <v>0</v>
      </c>
      <c r="AM2602">
        <f t="shared" si="1000"/>
        <v>0</v>
      </c>
      <c r="AN2602">
        <f t="shared" si="1001"/>
        <v>0</v>
      </c>
      <c r="AO2602">
        <f t="shared" si="1002"/>
        <v>0</v>
      </c>
      <c r="AP2602">
        <f t="shared" si="1003"/>
        <v>0</v>
      </c>
      <c r="AQ2602">
        <f t="shared" si="1004"/>
        <v>0</v>
      </c>
      <c r="AR2602">
        <f t="shared" si="1005"/>
        <v>0</v>
      </c>
      <c r="AS2602">
        <f t="shared" si="1006"/>
        <v>0</v>
      </c>
      <c r="AT2602">
        <f t="shared" si="1007"/>
        <v>0</v>
      </c>
      <c r="AU2602">
        <f t="shared" si="1008"/>
        <v>0</v>
      </c>
      <c r="AV2602">
        <f t="shared" si="1009"/>
        <v>0</v>
      </c>
      <c r="AW2602">
        <f t="shared" si="1010"/>
        <v>0</v>
      </c>
      <c r="AX2602">
        <f t="shared" si="1011"/>
        <v>0</v>
      </c>
      <c r="AY2602">
        <f t="shared" si="1012"/>
        <v>0</v>
      </c>
      <c r="AZ2602">
        <f t="shared" si="1013"/>
        <v>0</v>
      </c>
    </row>
    <row r="2603" spans="1:52" ht="15" customHeight="1">
      <c r="A2603" s="245"/>
      <c r="B2603" s="9"/>
      <c r="C2603" s="270" t="s">
        <v>1221</v>
      </c>
      <c r="D2603" s="389" t="str">
        <f t="shared" si="1017"/>
        <v/>
      </c>
      <c r="E2603" s="390"/>
      <c r="F2603" s="391"/>
      <c r="G2603" s="480" t="str">
        <f t="shared" si="1018"/>
        <v/>
      </c>
      <c r="H2603" s="481"/>
      <c r="I2603" s="481"/>
      <c r="J2603" s="481"/>
      <c r="K2603" s="481"/>
      <c r="L2603" s="482"/>
      <c r="M2603" s="27"/>
      <c r="N2603" s="27"/>
      <c r="O2603" s="27"/>
      <c r="P2603" s="27"/>
      <c r="Q2603" s="27"/>
      <c r="R2603" s="27"/>
      <c r="S2603" s="27"/>
      <c r="T2603" s="27"/>
      <c r="U2603" s="27"/>
      <c r="V2603" s="27"/>
      <c r="W2603" s="27"/>
      <c r="X2603" s="27"/>
      <c r="Y2603" s="27"/>
      <c r="Z2603" s="27"/>
      <c r="AA2603" s="27"/>
      <c r="AB2603" s="27"/>
      <c r="AC2603" s="27"/>
      <c r="AD2603" s="27"/>
      <c r="AI2603">
        <f t="shared" si="1014"/>
        <v>0</v>
      </c>
      <c r="AJ2603">
        <f t="shared" si="1015"/>
        <v>0</v>
      </c>
      <c r="AK2603">
        <f t="shared" si="1016"/>
        <v>0</v>
      </c>
      <c r="AL2603">
        <f t="shared" si="999"/>
        <v>0</v>
      </c>
      <c r="AM2603">
        <f t="shared" si="1000"/>
        <v>0</v>
      </c>
      <c r="AN2603">
        <f t="shared" si="1001"/>
        <v>0</v>
      </c>
      <c r="AO2603">
        <f t="shared" si="1002"/>
        <v>0</v>
      </c>
      <c r="AP2603">
        <f t="shared" si="1003"/>
        <v>0</v>
      </c>
      <c r="AQ2603">
        <f t="shared" si="1004"/>
        <v>0</v>
      </c>
      <c r="AR2603">
        <f t="shared" si="1005"/>
        <v>0</v>
      </c>
      <c r="AS2603">
        <f t="shared" si="1006"/>
        <v>0</v>
      </c>
      <c r="AT2603">
        <f t="shared" si="1007"/>
        <v>0</v>
      </c>
      <c r="AU2603">
        <f t="shared" si="1008"/>
        <v>0</v>
      </c>
      <c r="AV2603">
        <f t="shared" si="1009"/>
        <v>0</v>
      </c>
      <c r="AW2603">
        <f t="shared" si="1010"/>
        <v>0</v>
      </c>
      <c r="AX2603">
        <f t="shared" si="1011"/>
        <v>0</v>
      </c>
      <c r="AY2603">
        <f t="shared" si="1012"/>
        <v>0</v>
      </c>
      <c r="AZ2603">
        <f t="shared" si="1013"/>
        <v>0</v>
      </c>
    </row>
    <row r="2604" spans="1:52" ht="15" customHeight="1">
      <c r="A2604" s="245"/>
      <c r="B2604" s="9"/>
      <c r="C2604" s="270" t="s">
        <v>1222</v>
      </c>
      <c r="D2604" s="389" t="str">
        <f t="shared" si="1017"/>
        <v/>
      </c>
      <c r="E2604" s="390"/>
      <c r="F2604" s="391"/>
      <c r="G2604" s="480" t="str">
        <f t="shared" si="1018"/>
        <v/>
      </c>
      <c r="H2604" s="481"/>
      <c r="I2604" s="481"/>
      <c r="J2604" s="481"/>
      <c r="K2604" s="481"/>
      <c r="L2604" s="482"/>
      <c r="M2604" s="27"/>
      <c r="N2604" s="27"/>
      <c r="O2604" s="27"/>
      <c r="P2604" s="27"/>
      <c r="Q2604" s="27"/>
      <c r="R2604" s="27"/>
      <c r="S2604" s="27"/>
      <c r="T2604" s="27"/>
      <c r="U2604" s="27"/>
      <c r="V2604" s="27"/>
      <c r="W2604" s="27"/>
      <c r="X2604" s="27"/>
      <c r="Y2604" s="27"/>
      <c r="Z2604" s="27"/>
      <c r="AA2604" s="27"/>
      <c r="AB2604" s="27"/>
      <c r="AC2604" s="27"/>
      <c r="AD2604" s="27"/>
      <c r="AI2604">
        <f t="shared" si="1014"/>
        <v>0</v>
      </c>
      <c r="AJ2604">
        <f t="shared" si="1015"/>
        <v>0</v>
      </c>
      <c r="AK2604">
        <f t="shared" si="1016"/>
        <v>0</v>
      </c>
      <c r="AL2604">
        <f t="shared" si="999"/>
        <v>0</v>
      </c>
      <c r="AM2604">
        <f t="shared" si="1000"/>
        <v>0</v>
      </c>
      <c r="AN2604">
        <f t="shared" si="1001"/>
        <v>0</v>
      </c>
      <c r="AO2604">
        <f t="shared" si="1002"/>
        <v>0</v>
      </c>
      <c r="AP2604">
        <f t="shared" si="1003"/>
        <v>0</v>
      </c>
      <c r="AQ2604">
        <f t="shared" si="1004"/>
        <v>0</v>
      </c>
      <c r="AR2604">
        <f t="shared" si="1005"/>
        <v>0</v>
      </c>
      <c r="AS2604">
        <f t="shared" si="1006"/>
        <v>0</v>
      </c>
      <c r="AT2604">
        <f t="shared" si="1007"/>
        <v>0</v>
      </c>
      <c r="AU2604">
        <f t="shared" si="1008"/>
        <v>0</v>
      </c>
      <c r="AV2604">
        <f t="shared" si="1009"/>
        <v>0</v>
      </c>
      <c r="AW2604">
        <f t="shared" si="1010"/>
        <v>0</v>
      </c>
      <c r="AX2604">
        <f t="shared" si="1011"/>
        <v>0</v>
      </c>
      <c r="AY2604">
        <f t="shared" si="1012"/>
        <v>0</v>
      </c>
      <c r="AZ2604">
        <f t="shared" si="1013"/>
        <v>0</v>
      </c>
    </row>
    <row r="2605" spans="1:52" ht="15" customHeight="1">
      <c r="A2605" s="245"/>
      <c r="B2605" s="9"/>
      <c r="C2605" s="270" t="s">
        <v>1223</v>
      </c>
      <c r="D2605" s="389" t="str">
        <f t="shared" si="1017"/>
        <v/>
      </c>
      <c r="E2605" s="390"/>
      <c r="F2605" s="391"/>
      <c r="G2605" s="480" t="str">
        <f t="shared" si="1018"/>
        <v/>
      </c>
      <c r="H2605" s="481"/>
      <c r="I2605" s="481"/>
      <c r="J2605" s="481"/>
      <c r="K2605" s="481"/>
      <c r="L2605" s="482"/>
      <c r="M2605" s="27"/>
      <c r="N2605" s="27"/>
      <c r="O2605" s="27"/>
      <c r="P2605" s="27"/>
      <c r="Q2605" s="27"/>
      <c r="R2605" s="27"/>
      <c r="S2605" s="27"/>
      <c r="T2605" s="27"/>
      <c r="U2605" s="27"/>
      <c r="V2605" s="27"/>
      <c r="W2605" s="27"/>
      <c r="X2605" s="27"/>
      <c r="Y2605" s="27"/>
      <c r="Z2605" s="27"/>
      <c r="AA2605" s="27"/>
      <c r="AB2605" s="27"/>
      <c r="AC2605" s="27"/>
      <c r="AD2605" s="27"/>
      <c r="AI2605">
        <f t="shared" si="1014"/>
        <v>0</v>
      </c>
      <c r="AJ2605">
        <f t="shared" si="1015"/>
        <v>0</v>
      </c>
      <c r="AK2605">
        <f t="shared" si="1016"/>
        <v>0</v>
      </c>
      <c r="AL2605">
        <f t="shared" si="999"/>
        <v>0</v>
      </c>
      <c r="AM2605">
        <f t="shared" si="1000"/>
        <v>0</v>
      </c>
      <c r="AN2605">
        <f t="shared" si="1001"/>
        <v>0</v>
      </c>
      <c r="AO2605">
        <f t="shared" si="1002"/>
        <v>0</v>
      </c>
      <c r="AP2605">
        <f t="shared" si="1003"/>
        <v>0</v>
      </c>
      <c r="AQ2605">
        <f t="shared" si="1004"/>
        <v>0</v>
      </c>
      <c r="AR2605">
        <f t="shared" si="1005"/>
        <v>0</v>
      </c>
      <c r="AS2605">
        <f t="shared" si="1006"/>
        <v>0</v>
      </c>
      <c r="AT2605">
        <f t="shared" si="1007"/>
        <v>0</v>
      </c>
      <c r="AU2605">
        <f t="shared" si="1008"/>
        <v>0</v>
      </c>
      <c r="AV2605">
        <f t="shared" si="1009"/>
        <v>0</v>
      </c>
      <c r="AW2605">
        <f t="shared" si="1010"/>
        <v>0</v>
      </c>
      <c r="AX2605">
        <f t="shared" si="1011"/>
        <v>0</v>
      </c>
      <c r="AY2605">
        <f t="shared" si="1012"/>
        <v>0</v>
      </c>
      <c r="AZ2605">
        <f t="shared" si="1013"/>
        <v>0</v>
      </c>
    </row>
    <row r="2606" spans="1:52" ht="15" customHeight="1">
      <c r="A2606" s="245"/>
      <c r="B2606" s="9"/>
      <c r="C2606" s="270" t="s">
        <v>1224</v>
      </c>
      <c r="D2606" s="389" t="str">
        <f t="shared" si="1017"/>
        <v/>
      </c>
      <c r="E2606" s="390"/>
      <c r="F2606" s="391"/>
      <c r="G2606" s="480" t="str">
        <f t="shared" si="1018"/>
        <v/>
      </c>
      <c r="H2606" s="481"/>
      <c r="I2606" s="481"/>
      <c r="J2606" s="481"/>
      <c r="K2606" s="481"/>
      <c r="L2606" s="482"/>
      <c r="M2606" s="27"/>
      <c r="N2606" s="27"/>
      <c r="O2606" s="27"/>
      <c r="P2606" s="27"/>
      <c r="Q2606" s="27"/>
      <c r="R2606" s="27"/>
      <c r="S2606" s="27"/>
      <c r="T2606" s="27"/>
      <c r="U2606" s="27"/>
      <c r="V2606" s="27"/>
      <c r="W2606" s="27"/>
      <c r="X2606" s="27"/>
      <c r="Y2606" s="27"/>
      <c r="Z2606" s="27"/>
      <c r="AA2606" s="27"/>
      <c r="AB2606" s="27"/>
      <c r="AC2606" s="27"/>
      <c r="AD2606" s="27"/>
      <c r="AI2606">
        <f t="shared" si="1014"/>
        <v>0</v>
      </c>
      <c r="AJ2606">
        <f t="shared" si="1015"/>
        <v>0</v>
      </c>
      <c r="AK2606">
        <f t="shared" si="1016"/>
        <v>0</v>
      </c>
      <c r="AL2606">
        <f t="shared" si="999"/>
        <v>0</v>
      </c>
      <c r="AM2606">
        <f t="shared" si="1000"/>
        <v>0</v>
      </c>
      <c r="AN2606">
        <f t="shared" si="1001"/>
        <v>0</v>
      </c>
      <c r="AO2606">
        <f t="shared" si="1002"/>
        <v>0</v>
      </c>
      <c r="AP2606">
        <f t="shared" si="1003"/>
        <v>0</v>
      </c>
      <c r="AQ2606">
        <f t="shared" si="1004"/>
        <v>0</v>
      </c>
      <c r="AR2606">
        <f t="shared" si="1005"/>
        <v>0</v>
      </c>
      <c r="AS2606">
        <f t="shared" si="1006"/>
        <v>0</v>
      </c>
      <c r="AT2606">
        <f t="shared" si="1007"/>
        <v>0</v>
      </c>
      <c r="AU2606">
        <f t="shared" si="1008"/>
        <v>0</v>
      </c>
      <c r="AV2606">
        <f t="shared" si="1009"/>
        <v>0</v>
      </c>
      <c r="AW2606">
        <f t="shared" si="1010"/>
        <v>0</v>
      </c>
      <c r="AX2606">
        <f t="shared" si="1011"/>
        <v>0</v>
      </c>
      <c r="AY2606">
        <f t="shared" si="1012"/>
        <v>0</v>
      </c>
      <c r="AZ2606">
        <f t="shared" si="1013"/>
        <v>0</v>
      </c>
    </row>
    <row r="2607" spans="1:52" ht="15" customHeight="1">
      <c r="A2607" s="245"/>
      <c r="B2607" s="9"/>
      <c r="C2607" s="270" t="s">
        <v>1225</v>
      </c>
      <c r="D2607" s="389" t="str">
        <f t="shared" si="1017"/>
        <v/>
      </c>
      <c r="E2607" s="390"/>
      <c r="F2607" s="391"/>
      <c r="G2607" s="480" t="str">
        <f t="shared" si="1018"/>
        <v/>
      </c>
      <c r="H2607" s="481"/>
      <c r="I2607" s="481"/>
      <c r="J2607" s="481"/>
      <c r="K2607" s="481"/>
      <c r="L2607" s="482"/>
      <c r="M2607" s="27"/>
      <c r="N2607" s="27"/>
      <c r="O2607" s="27"/>
      <c r="P2607" s="27"/>
      <c r="Q2607" s="27"/>
      <c r="R2607" s="27"/>
      <c r="S2607" s="27"/>
      <c r="T2607" s="27"/>
      <c r="U2607" s="27"/>
      <c r="V2607" s="27"/>
      <c r="W2607" s="27"/>
      <c r="X2607" s="27"/>
      <c r="Y2607" s="27"/>
      <c r="Z2607" s="27"/>
      <c r="AA2607" s="27"/>
      <c r="AB2607" s="27"/>
      <c r="AC2607" s="27"/>
      <c r="AD2607" s="27"/>
      <c r="AI2607">
        <f t="shared" si="1014"/>
        <v>0</v>
      </c>
      <c r="AJ2607">
        <f t="shared" si="1015"/>
        <v>0</v>
      </c>
      <c r="AK2607">
        <f t="shared" si="1016"/>
        <v>0</v>
      </c>
      <c r="AL2607">
        <f t="shared" si="999"/>
        <v>0</v>
      </c>
      <c r="AM2607">
        <f t="shared" si="1000"/>
        <v>0</v>
      </c>
      <c r="AN2607">
        <f t="shared" si="1001"/>
        <v>0</v>
      </c>
      <c r="AO2607">
        <f t="shared" si="1002"/>
        <v>0</v>
      </c>
      <c r="AP2607">
        <f t="shared" si="1003"/>
        <v>0</v>
      </c>
      <c r="AQ2607">
        <f t="shared" si="1004"/>
        <v>0</v>
      </c>
      <c r="AR2607">
        <f t="shared" si="1005"/>
        <v>0</v>
      </c>
      <c r="AS2607">
        <f t="shared" si="1006"/>
        <v>0</v>
      </c>
      <c r="AT2607">
        <f t="shared" si="1007"/>
        <v>0</v>
      </c>
      <c r="AU2607">
        <f t="shared" si="1008"/>
        <v>0</v>
      </c>
      <c r="AV2607">
        <f t="shared" si="1009"/>
        <v>0</v>
      </c>
      <c r="AW2607">
        <f t="shared" si="1010"/>
        <v>0</v>
      </c>
      <c r="AX2607">
        <f t="shared" si="1011"/>
        <v>0</v>
      </c>
      <c r="AY2607">
        <f t="shared" si="1012"/>
        <v>0</v>
      </c>
      <c r="AZ2607">
        <f t="shared" si="1013"/>
        <v>0</v>
      </c>
    </row>
    <row r="2608" spans="1:52" ht="15" customHeight="1">
      <c r="A2608" s="245"/>
      <c r="B2608" s="9"/>
      <c r="C2608" s="270" t="s">
        <v>1226</v>
      </c>
      <c r="D2608" s="389" t="str">
        <f t="shared" si="1017"/>
        <v/>
      </c>
      <c r="E2608" s="390"/>
      <c r="F2608" s="391"/>
      <c r="G2608" s="480" t="str">
        <f t="shared" si="1018"/>
        <v/>
      </c>
      <c r="H2608" s="481"/>
      <c r="I2608" s="481"/>
      <c r="J2608" s="481"/>
      <c r="K2608" s="481"/>
      <c r="L2608" s="482"/>
      <c r="M2608" s="27"/>
      <c r="N2608" s="27"/>
      <c r="O2608" s="27"/>
      <c r="P2608" s="27"/>
      <c r="Q2608" s="27"/>
      <c r="R2608" s="27"/>
      <c r="S2608" s="27"/>
      <c r="T2608" s="27"/>
      <c r="U2608" s="27"/>
      <c r="V2608" s="27"/>
      <c r="W2608" s="27"/>
      <c r="X2608" s="27"/>
      <c r="Y2608" s="27"/>
      <c r="Z2608" s="27"/>
      <c r="AA2608" s="27"/>
      <c r="AB2608" s="27"/>
      <c r="AC2608" s="27"/>
      <c r="AD2608" s="27"/>
      <c r="AI2608">
        <f t="shared" si="1014"/>
        <v>0</v>
      </c>
      <c r="AJ2608">
        <f t="shared" si="1015"/>
        <v>0</v>
      </c>
      <c r="AK2608">
        <f t="shared" si="1016"/>
        <v>0</v>
      </c>
      <c r="AL2608">
        <f t="shared" si="999"/>
        <v>0</v>
      </c>
      <c r="AM2608">
        <f t="shared" si="1000"/>
        <v>0</v>
      </c>
      <c r="AN2608">
        <f t="shared" si="1001"/>
        <v>0</v>
      </c>
      <c r="AO2608">
        <f t="shared" si="1002"/>
        <v>0</v>
      </c>
      <c r="AP2608">
        <f t="shared" si="1003"/>
        <v>0</v>
      </c>
      <c r="AQ2608">
        <f t="shared" si="1004"/>
        <v>0</v>
      </c>
      <c r="AR2608">
        <f t="shared" si="1005"/>
        <v>0</v>
      </c>
      <c r="AS2608">
        <f t="shared" si="1006"/>
        <v>0</v>
      </c>
      <c r="AT2608">
        <f t="shared" si="1007"/>
        <v>0</v>
      </c>
      <c r="AU2608">
        <f t="shared" si="1008"/>
        <v>0</v>
      </c>
      <c r="AV2608">
        <f t="shared" si="1009"/>
        <v>0</v>
      </c>
      <c r="AW2608">
        <f t="shared" si="1010"/>
        <v>0</v>
      </c>
      <c r="AX2608">
        <f t="shared" si="1011"/>
        <v>0</v>
      </c>
      <c r="AY2608">
        <f t="shared" si="1012"/>
        <v>0</v>
      </c>
      <c r="AZ2608">
        <f t="shared" si="1013"/>
        <v>0</v>
      </c>
    </row>
    <row r="2609" spans="1:52" ht="15" customHeight="1">
      <c r="A2609" s="245"/>
      <c r="B2609" s="9"/>
      <c r="C2609" s="270" t="s">
        <v>1227</v>
      </c>
      <c r="D2609" s="389" t="str">
        <f t="shared" si="1017"/>
        <v/>
      </c>
      <c r="E2609" s="390"/>
      <c r="F2609" s="391"/>
      <c r="G2609" s="480" t="str">
        <f t="shared" si="1018"/>
        <v/>
      </c>
      <c r="H2609" s="481"/>
      <c r="I2609" s="481"/>
      <c r="J2609" s="481"/>
      <c r="K2609" s="481"/>
      <c r="L2609" s="482"/>
      <c r="M2609" s="27"/>
      <c r="N2609" s="27"/>
      <c r="O2609" s="27"/>
      <c r="P2609" s="27"/>
      <c r="Q2609" s="27"/>
      <c r="R2609" s="27"/>
      <c r="S2609" s="27"/>
      <c r="T2609" s="27"/>
      <c r="U2609" s="27"/>
      <c r="V2609" s="27"/>
      <c r="W2609" s="27"/>
      <c r="X2609" s="27"/>
      <c r="Y2609" s="27"/>
      <c r="Z2609" s="27"/>
      <c r="AA2609" s="27"/>
      <c r="AB2609" s="27"/>
      <c r="AC2609" s="27"/>
      <c r="AD2609" s="27"/>
      <c r="AI2609">
        <f t="shared" si="1014"/>
        <v>0</v>
      </c>
      <c r="AJ2609">
        <f t="shared" si="1015"/>
        <v>0</v>
      </c>
      <c r="AK2609">
        <f t="shared" si="1016"/>
        <v>0</v>
      </c>
      <c r="AL2609">
        <f t="shared" si="999"/>
        <v>0</v>
      </c>
      <c r="AM2609">
        <f t="shared" si="1000"/>
        <v>0</v>
      </c>
      <c r="AN2609">
        <f t="shared" si="1001"/>
        <v>0</v>
      </c>
      <c r="AO2609">
        <f t="shared" si="1002"/>
        <v>0</v>
      </c>
      <c r="AP2609">
        <f t="shared" si="1003"/>
        <v>0</v>
      </c>
      <c r="AQ2609">
        <f t="shared" si="1004"/>
        <v>0</v>
      </c>
      <c r="AR2609">
        <f t="shared" si="1005"/>
        <v>0</v>
      </c>
      <c r="AS2609">
        <f t="shared" si="1006"/>
        <v>0</v>
      </c>
      <c r="AT2609">
        <f t="shared" si="1007"/>
        <v>0</v>
      </c>
      <c r="AU2609">
        <f t="shared" si="1008"/>
        <v>0</v>
      </c>
      <c r="AV2609">
        <f t="shared" si="1009"/>
        <v>0</v>
      </c>
      <c r="AW2609">
        <f t="shared" si="1010"/>
        <v>0</v>
      </c>
      <c r="AX2609">
        <f t="shared" si="1011"/>
        <v>0</v>
      </c>
      <c r="AY2609">
        <f t="shared" si="1012"/>
        <v>0</v>
      </c>
      <c r="AZ2609">
        <f t="shared" si="1013"/>
        <v>0</v>
      </c>
    </row>
    <row r="2610" spans="1:52" ht="15" customHeight="1">
      <c r="A2610" s="245"/>
      <c r="B2610" s="9"/>
      <c r="C2610" s="270" t="s">
        <v>1228</v>
      </c>
      <c r="D2610" s="389" t="str">
        <f t="shared" si="1017"/>
        <v/>
      </c>
      <c r="E2610" s="390"/>
      <c r="F2610" s="391"/>
      <c r="G2610" s="480" t="str">
        <f t="shared" si="1018"/>
        <v/>
      </c>
      <c r="H2610" s="481"/>
      <c r="I2610" s="481"/>
      <c r="J2610" s="481"/>
      <c r="K2610" s="481"/>
      <c r="L2610" s="482"/>
      <c r="M2610" s="27"/>
      <c r="N2610" s="27"/>
      <c r="O2610" s="27"/>
      <c r="P2610" s="27"/>
      <c r="Q2610" s="27"/>
      <c r="R2610" s="27"/>
      <c r="S2610" s="27"/>
      <c r="T2610" s="27"/>
      <c r="U2610" s="27"/>
      <c r="V2610" s="27"/>
      <c r="W2610" s="27"/>
      <c r="X2610" s="27"/>
      <c r="Y2610" s="27"/>
      <c r="Z2610" s="27"/>
      <c r="AA2610" s="27"/>
      <c r="AB2610" s="27"/>
      <c r="AC2610" s="27"/>
      <c r="AD2610" s="27"/>
      <c r="AI2610">
        <f t="shared" si="1014"/>
        <v>0</v>
      </c>
      <c r="AJ2610">
        <f t="shared" si="1015"/>
        <v>0</v>
      </c>
      <c r="AK2610">
        <f t="shared" si="1016"/>
        <v>0</v>
      </c>
      <c r="AL2610">
        <f t="shared" si="999"/>
        <v>0</v>
      </c>
      <c r="AM2610">
        <f t="shared" si="1000"/>
        <v>0</v>
      </c>
      <c r="AN2610">
        <f t="shared" si="1001"/>
        <v>0</v>
      </c>
      <c r="AO2610">
        <f t="shared" si="1002"/>
        <v>0</v>
      </c>
      <c r="AP2610">
        <f t="shared" si="1003"/>
        <v>0</v>
      </c>
      <c r="AQ2610">
        <f t="shared" si="1004"/>
        <v>0</v>
      </c>
      <c r="AR2610">
        <f t="shared" si="1005"/>
        <v>0</v>
      </c>
      <c r="AS2610">
        <f t="shared" si="1006"/>
        <v>0</v>
      </c>
      <c r="AT2610">
        <f t="shared" si="1007"/>
        <v>0</v>
      </c>
      <c r="AU2610">
        <f t="shared" si="1008"/>
        <v>0</v>
      </c>
      <c r="AV2610">
        <f t="shared" si="1009"/>
        <v>0</v>
      </c>
      <c r="AW2610">
        <f t="shared" si="1010"/>
        <v>0</v>
      </c>
      <c r="AX2610">
        <f t="shared" si="1011"/>
        <v>0</v>
      </c>
      <c r="AY2610">
        <f t="shared" si="1012"/>
        <v>0</v>
      </c>
      <c r="AZ2610">
        <f t="shared" si="1013"/>
        <v>0</v>
      </c>
    </row>
    <row r="2611" spans="1:52" ht="15" customHeight="1">
      <c r="A2611" s="245"/>
      <c r="B2611" s="9"/>
      <c r="C2611" s="270" t="s">
        <v>1229</v>
      </c>
      <c r="D2611" s="389" t="str">
        <f t="shared" si="1017"/>
        <v/>
      </c>
      <c r="E2611" s="390"/>
      <c r="F2611" s="391"/>
      <c r="G2611" s="480" t="str">
        <f t="shared" si="1018"/>
        <v/>
      </c>
      <c r="H2611" s="481"/>
      <c r="I2611" s="481"/>
      <c r="J2611" s="481"/>
      <c r="K2611" s="481"/>
      <c r="L2611" s="482"/>
      <c r="M2611" s="27"/>
      <c r="N2611" s="27"/>
      <c r="O2611" s="27"/>
      <c r="P2611" s="27"/>
      <c r="Q2611" s="27"/>
      <c r="R2611" s="27"/>
      <c r="S2611" s="27"/>
      <c r="T2611" s="27"/>
      <c r="U2611" s="27"/>
      <c r="V2611" s="27"/>
      <c r="W2611" s="27"/>
      <c r="X2611" s="27"/>
      <c r="Y2611" s="27"/>
      <c r="Z2611" s="27"/>
      <c r="AA2611" s="27"/>
      <c r="AB2611" s="27"/>
      <c r="AC2611" s="27"/>
      <c r="AD2611" s="27"/>
      <c r="AI2611">
        <f t="shared" si="1014"/>
        <v>0</v>
      </c>
      <c r="AJ2611">
        <f t="shared" si="1015"/>
        <v>0</v>
      </c>
      <c r="AK2611">
        <f t="shared" si="1016"/>
        <v>0</v>
      </c>
      <c r="AL2611">
        <f t="shared" si="999"/>
        <v>0</v>
      </c>
      <c r="AM2611">
        <f t="shared" si="1000"/>
        <v>0</v>
      </c>
      <c r="AN2611">
        <f t="shared" si="1001"/>
        <v>0</v>
      </c>
      <c r="AO2611">
        <f t="shared" si="1002"/>
        <v>0</v>
      </c>
      <c r="AP2611">
        <f t="shared" si="1003"/>
        <v>0</v>
      </c>
      <c r="AQ2611">
        <f t="shared" si="1004"/>
        <v>0</v>
      </c>
      <c r="AR2611">
        <f t="shared" si="1005"/>
        <v>0</v>
      </c>
      <c r="AS2611">
        <f t="shared" si="1006"/>
        <v>0</v>
      </c>
      <c r="AT2611">
        <f t="shared" si="1007"/>
        <v>0</v>
      </c>
      <c r="AU2611">
        <f t="shared" si="1008"/>
        <v>0</v>
      </c>
      <c r="AV2611">
        <f t="shared" si="1009"/>
        <v>0</v>
      </c>
      <c r="AW2611">
        <f t="shared" si="1010"/>
        <v>0</v>
      </c>
      <c r="AX2611">
        <f t="shared" si="1011"/>
        <v>0</v>
      </c>
      <c r="AY2611">
        <f t="shared" si="1012"/>
        <v>0</v>
      </c>
      <c r="AZ2611">
        <f t="shared" si="1013"/>
        <v>0</v>
      </c>
    </row>
    <row r="2612" spans="1:52" ht="15" customHeight="1">
      <c r="A2612" s="245"/>
      <c r="B2612" s="9"/>
      <c r="C2612" s="270" t="s">
        <v>1230</v>
      </c>
      <c r="D2612" s="389" t="str">
        <f t="shared" si="1017"/>
        <v/>
      </c>
      <c r="E2612" s="390"/>
      <c r="F2612" s="391"/>
      <c r="G2612" s="480" t="str">
        <f t="shared" si="1018"/>
        <v/>
      </c>
      <c r="H2612" s="481"/>
      <c r="I2612" s="481"/>
      <c r="J2612" s="481"/>
      <c r="K2612" s="481"/>
      <c r="L2612" s="482"/>
      <c r="M2612" s="27"/>
      <c r="N2612" s="27"/>
      <c r="O2612" s="27"/>
      <c r="P2612" s="27"/>
      <c r="Q2612" s="27"/>
      <c r="R2612" s="27"/>
      <c r="S2612" s="27"/>
      <c r="T2612" s="27"/>
      <c r="U2612" s="27"/>
      <c r="V2612" s="27"/>
      <c r="W2612" s="27"/>
      <c r="X2612" s="27"/>
      <c r="Y2612" s="27"/>
      <c r="Z2612" s="27"/>
      <c r="AA2612" s="27"/>
      <c r="AB2612" s="27"/>
      <c r="AC2612" s="27"/>
      <c r="AD2612" s="27"/>
      <c r="AI2612">
        <f t="shared" si="1014"/>
        <v>0</v>
      </c>
      <c r="AJ2612">
        <f t="shared" si="1015"/>
        <v>0</v>
      </c>
      <c r="AK2612">
        <f t="shared" si="1016"/>
        <v>0</v>
      </c>
      <c r="AL2612">
        <f t="shared" si="999"/>
        <v>0</v>
      </c>
      <c r="AM2612">
        <f t="shared" si="1000"/>
        <v>0</v>
      </c>
      <c r="AN2612">
        <f t="shared" si="1001"/>
        <v>0</v>
      </c>
      <c r="AO2612">
        <f t="shared" si="1002"/>
        <v>0</v>
      </c>
      <c r="AP2612">
        <f t="shared" si="1003"/>
        <v>0</v>
      </c>
      <c r="AQ2612">
        <f t="shared" si="1004"/>
        <v>0</v>
      </c>
      <c r="AR2612">
        <f t="shared" si="1005"/>
        <v>0</v>
      </c>
      <c r="AS2612">
        <f t="shared" si="1006"/>
        <v>0</v>
      </c>
      <c r="AT2612">
        <f t="shared" si="1007"/>
        <v>0</v>
      </c>
      <c r="AU2612">
        <f t="shared" si="1008"/>
        <v>0</v>
      </c>
      <c r="AV2612">
        <f t="shared" si="1009"/>
        <v>0</v>
      </c>
      <c r="AW2612">
        <f t="shared" si="1010"/>
        <v>0</v>
      </c>
      <c r="AX2612">
        <f t="shared" si="1011"/>
        <v>0</v>
      </c>
      <c r="AY2612">
        <f t="shared" si="1012"/>
        <v>0</v>
      </c>
      <c r="AZ2612">
        <f t="shared" si="1013"/>
        <v>0</v>
      </c>
    </row>
    <row r="2613" spans="1:52" ht="15" customHeight="1">
      <c r="A2613" s="245"/>
      <c r="B2613" s="9"/>
      <c r="C2613" s="270" t="s">
        <v>1231</v>
      </c>
      <c r="D2613" s="389" t="str">
        <f t="shared" si="1017"/>
        <v/>
      </c>
      <c r="E2613" s="390"/>
      <c r="F2613" s="391"/>
      <c r="G2613" s="480" t="str">
        <f t="shared" si="1018"/>
        <v/>
      </c>
      <c r="H2613" s="481"/>
      <c r="I2613" s="481"/>
      <c r="J2613" s="481"/>
      <c r="K2613" s="481"/>
      <c r="L2613" s="482"/>
      <c r="M2613" s="27"/>
      <c r="N2613" s="27"/>
      <c r="O2613" s="27"/>
      <c r="P2613" s="27"/>
      <c r="Q2613" s="27"/>
      <c r="R2613" s="27"/>
      <c r="S2613" s="27"/>
      <c r="T2613" s="27"/>
      <c r="U2613" s="27"/>
      <c r="V2613" s="27"/>
      <c r="W2613" s="27"/>
      <c r="X2613" s="27"/>
      <c r="Y2613" s="27"/>
      <c r="Z2613" s="27"/>
      <c r="AA2613" s="27"/>
      <c r="AB2613" s="27"/>
      <c r="AC2613" s="27"/>
      <c r="AD2613" s="27"/>
      <c r="AI2613">
        <f t="shared" si="1014"/>
        <v>0</v>
      </c>
      <c r="AJ2613">
        <f t="shared" si="1015"/>
        <v>0</v>
      </c>
      <c r="AK2613">
        <f t="shared" si="1016"/>
        <v>0</v>
      </c>
      <c r="AL2613">
        <f t="shared" si="999"/>
        <v>0</v>
      </c>
      <c r="AM2613">
        <f t="shared" si="1000"/>
        <v>0</v>
      </c>
      <c r="AN2613">
        <f t="shared" si="1001"/>
        <v>0</v>
      </c>
      <c r="AO2613">
        <f t="shared" si="1002"/>
        <v>0</v>
      </c>
      <c r="AP2613">
        <f t="shared" si="1003"/>
        <v>0</v>
      </c>
      <c r="AQ2613">
        <f t="shared" si="1004"/>
        <v>0</v>
      </c>
      <c r="AR2613">
        <f t="shared" si="1005"/>
        <v>0</v>
      </c>
      <c r="AS2613">
        <f t="shared" si="1006"/>
        <v>0</v>
      </c>
      <c r="AT2613">
        <f t="shared" si="1007"/>
        <v>0</v>
      </c>
      <c r="AU2613">
        <f t="shared" si="1008"/>
        <v>0</v>
      </c>
      <c r="AV2613">
        <f t="shared" si="1009"/>
        <v>0</v>
      </c>
      <c r="AW2613">
        <f t="shared" si="1010"/>
        <v>0</v>
      </c>
      <c r="AX2613">
        <f t="shared" si="1011"/>
        <v>0</v>
      </c>
      <c r="AY2613">
        <f t="shared" si="1012"/>
        <v>0</v>
      </c>
      <c r="AZ2613">
        <f t="shared" si="1013"/>
        <v>0</v>
      </c>
    </row>
    <row r="2614" spans="1:52" ht="15" customHeight="1">
      <c r="A2614" s="245"/>
      <c r="B2614" s="9"/>
      <c r="C2614" s="270" t="s">
        <v>1232</v>
      </c>
      <c r="D2614" s="389" t="str">
        <f t="shared" si="1017"/>
        <v/>
      </c>
      <c r="E2614" s="390"/>
      <c r="F2614" s="391"/>
      <c r="G2614" s="480" t="str">
        <f t="shared" si="1018"/>
        <v/>
      </c>
      <c r="H2614" s="481"/>
      <c r="I2614" s="481"/>
      <c r="J2614" s="481"/>
      <c r="K2614" s="481"/>
      <c r="L2614" s="482"/>
      <c r="M2614" s="27"/>
      <c r="N2614" s="27"/>
      <c r="O2614" s="27"/>
      <c r="P2614" s="27"/>
      <c r="Q2614" s="27"/>
      <c r="R2614" s="27"/>
      <c r="S2614" s="27"/>
      <c r="T2614" s="27"/>
      <c r="U2614" s="27"/>
      <c r="V2614" s="27"/>
      <c r="W2614" s="27"/>
      <c r="X2614" s="27"/>
      <c r="Y2614" s="27"/>
      <c r="Z2614" s="27"/>
      <c r="AA2614" s="27"/>
      <c r="AB2614" s="27"/>
      <c r="AC2614" s="27"/>
      <c r="AD2614" s="27"/>
      <c r="AI2614">
        <f t="shared" si="1014"/>
        <v>0</v>
      </c>
      <c r="AJ2614">
        <f t="shared" si="1015"/>
        <v>0</v>
      </c>
      <c r="AK2614">
        <f t="shared" si="1016"/>
        <v>0</v>
      </c>
      <c r="AL2614">
        <f t="shared" si="999"/>
        <v>0</v>
      </c>
      <c r="AM2614">
        <f t="shared" si="1000"/>
        <v>0</v>
      </c>
      <c r="AN2614">
        <f t="shared" si="1001"/>
        <v>0</v>
      </c>
      <c r="AO2614">
        <f t="shared" si="1002"/>
        <v>0</v>
      </c>
      <c r="AP2614">
        <f t="shared" si="1003"/>
        <v>0</v>
      </c>
      <c r="AQ2614">
        <f t="shared" si="1004"/>
        <v>0</v>
      </c>
      <c r="AR2614">
        <f t="shared" si="1005"/>
        <v>0</v>
      </c>
      <c r="AS2614">
        <f t="shared" si="1006"/>
        <v>0</v>
      </c>
      <c r="AT2614">
        <f t="shared" si="1007"/>
        <v>0</v>
      </c>
      <c r="AU2614">
        <f t="shared" si="1008"/>
        <v>0</v>
      </c>
      <c r="AV2614">
        <f t="shared" si="1009"/>
        <v>0</v>
      </c>
      <c r="AW2614">
        <f t="shared" si="1010"/>
        <v>0</v>
      </c>
      <c r="AX2614">
        <f t="shared" si="1011"/>
        <v>0</v>
      </c>
      <c r="AY2614">
        <f t="shared" si="1012"/>
        <v>0</v>
      </c>
      <c r="AZ2614">
        <f t="shared" si="1013"/>
        <v>0</v>
      </c>
    </row>
    <row r="2615" spans="1:52" ht="15" customHeight="1">
      <c r="A2615" s="245"/>
      <c r="B2615" s="9"/>
      <c r="C2615" s="270" t="s">
        <v>1233</v>
      </c>
      <c r="D2615" s="389" t="str">
        <f t="shared" si="1017"/>
        <v/>
      </c>
      <c r="E2615" s="390"/>
      <c r="F2615" s="391"/>
      <c r="G2615" s="480" t="str">
        <f t="shared" si="1018"/>
        <v/>
      </c>
      <c r="H2615" s="481"/>
      <c r="I2615" s="481"/>
      <c r="J2615" s="481"/>
      <c r="K2615" s="481"/>
      <c r="L2615" s="482"/>
      <c r="M2615" s="27"/>
      <c r="N2615" s="27"/>
      <c r="O2615" s="27"/>
      <c r="P2615" s="27"/>
      <c r="Q2615" s="27"/>
      <c r="R2615" s="27"/>
      <c r="S2615" s="27"/>
      <c r="T2615" s="27"/>
      <c r="U2615" s="27"/>
      <c r="V2615" s="27"/>
      <c r="W2615" s="27"/>
      <c r="X2615" s="27"/>
      <c r="Y2615" s="27"/>
      <c r="Z2615" s="27"/>
      <c r="AA2615" s="27"/>
      <c r="AB2615" s="27"/>
      <c r="AC2615" s="27"/>
      <c r="AD2615" s="27"/>
      <c r="AI2615">
        <f t="shared" si="1014"/>
        <v>0</v>
      </c>
      <c r="AJ2615">
        <f t="shared" si="1015"/>
        <v>0</v>
      </c>
      <c r="AK2615">
        <f t="shared" si="1016"/>
        <v>0</v>
      </c>
      <c r="AL2615">
        <f t="shared" si="999"/>
        <v>0</v>
      </c>
      <c r="AM2615">
        <f t="shared" si="1000"/>
        <v>0</v>
      </c>
      <c r="AN2615">
        <f t="shared" si="1001"/>
        <v>0</v>
      </c>
      <c r="AO2615">
        <f t="shared" si="1002"/>
        <v>0</v>
      </c>
      <c r="AP2615">
        <f t="shared" si="1003"/>
        <v>0</v>
      </c>
      <c r="AQ2615">
        <f t="shared" si="1004"/>
        <v>0</v>
      </c>
      <c r="AR2615">
        <f t="shared" si="1005"/>
        <v>0</v>
      </c>
      <c r="AS2615">
        <f t="shared" si="1006"/>
        <v>0</v>
      </c>
      <c r="AT2615">
        <f t="shared" si="1007"/>
        <v>0</v>
      </c>
      <c r="AU2615">
        <f t="shared" si="1008"/>
        <v>0</v>
      </c>
      <c r="AV2615">
        <f t="shared" si="1009"/>
        <v>0</v>
      </c>
      <c r="AW2615">
        <f t="shared" si="1010"/>
        <v>0</v>
      </c>
      <c r="AX2615">
        <f t="shared" si="1011"/>
        <v>0</v>
      </c>
      <c r="AY2615">
        <f t="shared" si="1012"/>
        <v>0</v>
      </c>
      <c r="AZ2615">
        <f t="shared" si="1013"/>
        <v>0</v>
      </c>
    </row>
    <row r="2616" spans="1:52" ht="15" customHeight="1">
      <c r="A2616" s="245"/>
      <c r="B2616" s="9"/>
      <c r="C2616" s="270" t="s">
        <v>1234</v>
      </c>
      <c r="D2616" s="389" t="str">
        <f t="shared" si="1017"/>
        <v/>
      </c>
      <c r="E2616" s="390"/>
      <c r="F2616" s="391"/>
      <c r="G2616" s="480" t="str">
        <f t="shared" si="1018"/>
        <v/>
      </c>
      <c r="H2616" s="481"/>
      <c r="I2616" s="481"/>
      <c r="J2616" s="481"/>
      <c r="K2616" s="481"/>
      <c r="L2616" s="482"/>
      <c r="M2616" s="27"/>
      <c r="N2616" s="27"/>
      <c r="O2616" s="27"/>
      <c r="P2616" s="27"/>
      <c r="Q2616" s="27"/>
      <c r="R2616" s="27"/>
      <c r="S2616" s="27"/>
      <c r="T2616" s="27"/>
      <c r="U2616" s="27"/>
      <c r="V2616" s="27"/>
      <c r="W2616" s="27"/>
      <c r="X2616" s="27"/>
      <c r="Y2616" s="27"/>
      <c r="Z2616" s="27"/>
      <c r="AA2616" s="27"/>
      <c r="AB2616" s="27"/>
      <c r="AC2616" s="27"/>
      <c r="AD2616" s="27"/>
      <c r="AI2616">
        <f t="shared" si="1014"/>
        <v>0</v>
      </c>
      <c r="AJ2616">
        <f t="shared" si="1015"/>
        <v>0</v>
      </c>
      <c r="AK2616">
        <f t="shared" si="1016"/>
        <v>0</v>
      </c>
      <c r="AL2616">
        <f t="shared" si="999"/>
        <v>0</v>
      </c>
      <c r="AM2616">
        <f t="shared" si="1000"/>
        <v>0</v>
      </c>
      <c r="AN2616">
        <f t="shared" si="1001"/>
        <v>0</v>
      </c>
      <c r="AO2616">
        <f t="shared" si="1002"/>
        <v>0</v>
      </c>
      <c r="AP2616">
        <f t="shared" si="1003"/>
        <v>0</v>
      </c>
      <c r="AQ2616">
        <f t="shared" si="1004"/>
        <v>0</v>
      </c>
      <c r="AR2616">
        <f t="shared" si="1005"/>
        <v>0</v>
      </c>
      <c r="AS2616">
        <f t="shared" si="1006"/>
        <v>0</v>
      </c>
      <c r="AT2616">
        <f t="shared" si="1007"/>
        <v>0</v>
      </c>
      <c r="AU2616">
        <f t="shared" si="1008"/>
        <v>0</v>
      </c>
      <c r="AV2616">
        <f t="shared" si="1009"/>
        <v>0</v>
      </c>
      <c r="AW2616">
        <f t="shared" si="1010"/>
        <v>0</v>
      </c>
      <c r="AX2616">
        <f t="shared" si="1011"/>
        <v>0</v>
      </c>
      <c r="AY2616">
        <f t="shared" si="1012"/>
        <v>0</v>
      </c>
      <c r="AZ2616">
        <f t="shared" si="1013"/>
        <v>0</v>
      </c>
    </row>
    <row r="2617" spans="1:52" ht="15" customHeight="1">
      <c r="A2617" s="245"/>
      <c r="B2617" s="9"/>
      <c r="C2617" s="270" t="s">
        <v>1235</v>
      </c>
      <c r="D2617" s="389" t="str">
        <f t="shared" si="1017"/>
        <v/>
      </c>
      <c r="E2617" s="390"/>
      <c r="F2617" s="391"/>
      <c r="G2617" s="480" t="str">
        <f t="shared" si="1018"/>
        <v/>
      </c>
      <c r="H2617" s="481"/>
      <c r="I2617" s="481"/>
      <c r="J2617" s="481"/>
      <c r="K2617" s="481"/>
      <c r="L2617" s="482"/>
      <c r="M2617" s="27"/>
      <c r="N2617" s="27"/>
      <c r="O2617" s="27"/>
      <c r="P2617" s="27"/>
      <c r="Q2617" s="27"/>
      <c r="R2617" s="27"/>
      <c r="S2617" s="27"/>
      <c r="T2617" s="27"/>
      <c r="U2617" s="27"/>
      <c r="V2617" s="27"/>
      <c r="W2617" s="27"/>
      <c r="X2617" s="27"/>
      <c r="Y2617" s="27"/>
      <c r="Z2617" s="27"/>
      <c r="AA2617" s="27"/>
      <c r="AB2617" s="27"/>
      <c r="AC2617" s="27"/>
      <c r="AD2617" s="27"/>
      <c r="AI2617">
        <f t="shared" si="1014"/>
        <v>0</v>
      </c>
      <c r="AJ2617">
        <f t="shared" si="1015"/>
        <v>0</v>
      </c>
      <c r="AK2617">
        <f t="shared" si="1016"/>
        <v>0</v>
      </c>
      <c r="AL2617">
        <f t="shared" si="999"/>
        <v>0</v>
      </c>
      <c r="AM2617">
        <f t="shared" si="1000"/>
        <v>0</v>
      </c>
      <c r="AN2617">
        <f t="shared" si="1001"/>
        <v>0</v>
      </c>
      <c r="AO2617">
        <f t="shared" si="1002"/>
        <v>0</v>
      </c>
      <c r="AP2617">
        <f t="shared" si="1003"/>
        <v>0</v>
      </c>
      <c r="AQ2617">
        <f t="shared" si="1004"/>
        <v>0</v>
      </c>
      <c r="AR2617">
        <f t="shared" si="1005"/>
        <v>0</v>
      </c>
      <c r="AS2617">
        <f t="shared" si="1006"/>
        <v>0</v>
      </c>
      <c r="AT2617">
        <f t="shared" si="1007"/>
        <v>0</v>
      </c>
      <c r="AU2617">
        <f t="shared" si="1008"/>
        <v>0</v>
      </c>
      <c r="AV2617">
        <f t="shared" si="1009"/>
        <v>0</v>
      </c>
      <c r="AW2617">
        <f t="shared" si="1010"/>
        <v>0</v>
      </c>
      <c r="AX2617">
        <f t="shared" si="1011"/>
        <v>0</v>
      </c>
      <c r="AY2617">
        <f t="shared" si="1012"/>
        <v>0</v>
      </c>
      <c r="AZ2617">
        <f t="shared" si="1013"/>
        <v>0</v>
      </c>
    </row>
    <row r="2618" spans="1:52" ht="15" customHeight="1">
      <c r="A2618" s="245"/>
      <c r="B2618" s="9"/>
      <c r="C2618" s="270" t="s">
        <v>1236</v>
      </c>
      <c r="D2618" s="389" t="str">
        <f t="shared" si="1017"/>
        <v/>
      </c>
      <c r="E2618" s="390"/>
      <c r="F2618" s="391"/>
      <c r="G2618" s="480" t="str">
        <f t="shared" si="1018"/>
        <v/>
      </c>
      <c r="H2618" s="481"/>
      <c r="I2618" s="481"/>
      <c r="J2618" s="481"/>
      <c r="K2618" s="481"/>
      <c r="L2618" s="482"/>
      <c r="M2618" s="27"/>
      <c r="N2618" s="27"/>
      <c r="O2618" s="27"/>
      <c r="P2618" s="27"/>
      <c r="Q2618" s="27"/>
      <c r="R2618" s="27"/>
      <c r="S2618" s="27"/>
      <c r="T2618" s="27"/>
      <c r="U2618" s="27"/>
      <c r="V2618" s="27"/>
      <c r="W2618" s="27"/>
      <c r="X2618" s="27"/>
      <c r="Y2618" s="27"/>
      <c r="Z2618" s="27"/>
      <c r="AA2618" s="27"/>
      <c r="AB2618" s="27"/>
      <c r="AC2618" s="27"/>
      <c r="AD2618" s="27"/>
      <c r="AI2618">
        <f t="shared" si="1014"/>
        <v>0</v>
      </c>
      <c r="AJ2618">
        <f t="shared" si="1015"/>
        <v>0</v>
      </c>
      <c r="AK2618">
        <f t="shared" si="1016"/>
        <v>0</v>
      </c>
      <c r="AL2618">
        <f t="shared" si="999"/>
        <v>0</v>
      </c>
      <c r="AM2618">
        <f t="shared" si="1000"/>
        <v>0</v>
      </c>
      <c r="AN2618">
        <f t="shared" si="1001"/>
        <v>0</v>
      </c>
      <c r="AO2618">
        <f t="shared" si="1002"/>
        <v>0</v>
      </c>
      <c r="AP2618">
        <f t="shared" si="1003"/>
        <v>0</v>
      </c>
      <c r="AQ2618">
        <f t="shared" si="1004"/>
        <v>0</v>
      </c>
      <c r="AR2618">
        <f t="shared" si="1005"/>
        <v>0</v>
      </c>
      <c r="AS2618">
        <f t="shared" si="1006"/>
        <v>0</v>
      </c>
      <c r="AT2618">
        <f t="shared" si="1007"/>
        <v>0</v>
      </c>
      <c r="AU2618">
        <f t="shared" si="1008"/>
        <v>0</v>
      </c>
      <c r="AV2618">
        <f t="shared" si="1009"/>
        <v>0</v>
      </c>
      <c r="AW2618">
        <f t="shared" si="1010"/>
        <v>0</v>
      </c>
      <c r="AX2618">
        <f t="shared" si="1011"/>
        <v>0</v>
      </c>
      <c r="AY2618">
        <f t="shared" si="1012"/>
        <v>0</v>
      </c>
      <c r="AZ2618">
        <f t="shared" si="1013"/>
        <v>0</v>
      </c>
    </row>
    <row r="2619" spans="1:52" ht="15" customHeight="1">
      <c r="A2619" s="245"/>
      <c r="B2619" s="9"/>
      <c r="C2619" s="270" t="s">
        <v>1237</v>
      </c>
      <c r="D2619" s="389" t="str">
        <f t="shared" si="1017"/>
        <v/>
      </c>
      <c r="E2619" s="390"/>
      <c r="F2619" s="391"/>
      <c r="G2619" s="480" t="str">
        <f t="shared" si="1018"/>
        <v/>
      </c>
      <c r="H2619" s="481"/>
      <c r="I2619" s="481"/>
      <c r="J2619" s="481"/>
      <c r="K2619" s="481"/>
      <c r="L2619" s="482"/>
      <c r="M2619" s="27"/>
      <c r="N2619" s="27"/>
      <c r="O2619" s="27"/>
      <c r="P2619" s="27"/>
      <c r="Q2619" s="27"/>
      <c r="R2619" s="27"/>
      <c r="S2619" s="27"/>
      <c r="T2619" s="27"/>
      <c r="U2619" s="27"/>
      <c r="V2619" s="27"/>
      <c r="W2619" s="27"/>
      <c r="X2619" s="27"/>
      <c r="Y2619" s="27"/>
      <c r="Z2619" s="27"/>
      <c r="AA2619" s="27"/>
      <c r="AB2619" s="27"/>
      <c r="AC2619" s="27"/>
      <c r="AD2619" s="27"/>
      <c r="AI2619">
        <f t="shared" si="1014"/>
        <v>0</v>
      </c>
      <c r="AJ2619">
        <f t="shared" si="1015"/>
        <v>0</v>
      </c>
      <c r="AK2619">
        <f t="shared" si="1016"/>
        <v>0</v>
      </c>
      <c r="AL2619">
        <f t="shared" si="999"/>
        <v>0</v>
      </c>
      <c r="AM2619">
        <f t="shared" si="1000"/>
        <v>0</v>
      </c>
      <c r="AN2619">
        <f t="shared" si="1001"/>
        <v>0</v>
      </c>
      <c r="AO2619">
        <f t="shared" si="1002"/>
        <v>0</v>
      </c>
      <c r="AP2619">
        <f t="shared" si="1003"/>
        <v>0</v>
      </c>
      <c r="AQ2619">
        <f t="shared" si="1004"/>
        <v>0</v>
      </c>
      <c r="AR2619">
        <f t="shared" si="1005"/>
        <v>0</v>
      </c>
      <c r="AS2619">
        <f t="shared" si="1006"/>
        <v>0</v>
      </c>
      <c r="AT2619">
        <f t="shared" si="1007"/>
        <v>0</v>
      </c>
      <c r="AU2619">
        <f t="shared" si="1008"/>
        <v>0</v>
      </c>
      <c r="AV2619">
        <f t="shared" si="1009"/>
        <v>0</v>
      </c>
      <c r="AW2619">
        <f t="shared" si="1010"/>
        <v>0</v>
      </c>
      <c r="AX2619">
        <f t="shared" si="1011"/>
        <v>0</v>
      </c>
      <c r="AY2619">
        <f t="shared" si="1012"/>
        <v>0</v>
      </c>
      <c r="AZ2619">
        <f t="shared" si="1013"/>
        <v>0</v>
      </c>
    </row>
    <row r="2620" spans="1:52" ht="15" customHeight="1">
      <c r="A2620" s="245"/>
      <c r="B2620" s="9"/>
      <c r="C2620" s="270" t="s">
        <v>1238</v>
      </c>
      <c r="D2620" s="389" t="str">
        <f t="shared" si="1017"/>
        <v/>
      </c>
      <c r="E2620" s="390"/>
      <c r="F2620" s="391"/>
      <c r="G2620" s="480" t="str">
        <f t="shared" si="1018"/>
        <v/>
      </c>
      <c r="H2620" s="481"/>
      <c r="I2620" s="481"/>
      <c r="J2620" s="481"/>
      <c r="K2620" s="481"/>
      <c r="L2620" s="482"/>
      <c r="M2620" s="27"/>
      <c r="N2620" s="27"/>
      <c r="O2620" s="27"/>
      <c r="P2620" s="27"/>
      <c r="Q2620" s="27"/>
      <c r="R2620" s="27"/>
      <c r="S2620" s="27"/>
      <c r="T2620" s="27"/>
      <c r="U2620" s="27"/>
      <c r="V2620" s="27"/>
      <c r="W2620" s="27"/>
      <c r="X2620" s="27"/>
      <c r="Y2620" s="27"/>
      <c r="Z2620" s="27"/>
      <c r="AA2620" s="27"/>
      <c r="AB2620" s="27"/>
      <c r="AC2620" s="27"/>
      <c r="AD2620" s="27"/>
      <c r="AI2620">
        <f t="shared" si="1014"/>
        <v>0</v>
      </c>
      <c r="AJ2620">
        <f t="shared" si="1015"/>
        <v>0</v>
      </c>
      <c r="AK2620">
        <f t="shared" si="1016"/>
        <v>0</v>
      </c>
      <c r="AL2620">
        <f t="shared" si="999"/>
        <v>0</v>
      </c>
      <c r="AM2620">
        <f t="shared" si="1000"/>
        <v>0</v>
      </c>
      <c r="AN2620">
        <f t="shared" si="1001"/>
        <v>0</v>
      </c>
      <c r="AO2620">
        <f t="shared" si="1002"/>
        <v>0</v>
      </c>
      <c r="AP2620">
        <f t="shared" si="1003"/>
        <v>0</v>
      </c>
      <c r="AQ2620">
        <f t="shared" si="1004"/>
        <v>0</v>
      </c>
      <c r="AR2620">
        <f t="shared" si="1005"/>
        <v>0</v>
      </c>
      <c r="AS2620">
        <f t="shared" si="1006"/>
        <v>0</v>
      </c>
      <c r="AT2620">
        <f t="shared" si="1007"/>
        <v>0</v>
      </c>
      <c r="AU2620">
        <f t="shared" si="1008"/>
        <v>0</v>
      </c>
      <c r="AV2620">
        <f t="shared" si="1009"/>
        <v>0</v>
      </c>
      <c r="AW2620">
        <f t="shared" si="1010"/>
        <v>0</v>
      </c>
      <c r="AX2620">
        <f t="shared" si="1011"/>
        <v>0</v>
      </c>
      <c r="AY2620">
        <f t="shared" si="1012"/>
        <v>0</v>
      </c>
      <c r="AZ2620">
        <f t="shared" si="1013"/>
        <v>0</v>
      </c>
    </row>
    <row r="2621" spans="1:52" ht="15" customHeight="1">
      <c r="A2621" s="245"/>
      <c r="B2621" s="9"/>
      <c r="C2621" s="270" t="s">
        <v>1239</v>
      </c>
      <c r="D2621" s="389" t="str">
        <f t="shared" si="1017"/>
        <v/>
      </c>
      <c r="E2621" s="390"/>
      <c r="F2621" s="391"/>
      <c r="G2621" s="480" t="str">
        <f t="shared" si="1018"/>
        <v/>
      </c>
      <c r="H2621" s="481"/>
      <c r="I2621" s="481"/>
      <c r="J2621" s="481"/>
      <c r="K2621" s="481"/>
      <c r="L2621" s="482"/>
      <c r="M2621" s="27"/>
      <c r="N2621" s="27"/>
      <c r="O2621" s="27"/>
      <c r="P2621" s="27"/>
      <c r="Q2621" s="27"/>
      <c r="R2621" s="27"/>
      <c r="S2621" s="27"/>
      <c r="T2621" s="27"/>
      <c r="U2621" s="27"/>
      <c r="V2621" s="27"/>
      <c r="W2621" s="27"/>
      <c r="X2621" s="27"/>
      <c r="Y2621" s="27"/>
      <c r="Z2621" s="27"/>
      <c r="AA2621" s="27"/>
      <c r="AB2621" s="27"/>
      <c r="AC2621" s="27"/>
      <c r="AD2621" s="27"/>
      <c r="AI2621">
        <f t="shared" si="1014"/>
        <v>0</v>
      </c>
      <c r="AJ2621">
        <f t="shared" si="1015"/>
        <v>0</v>
      </c>
      <c r="AK2621">
        <f t="shared" si="1016"/>
        <v>0</v>
      </c>
      <c r="AL2621">
        <f t="shared" si="999"/>
        <v>0</v>
      </c>
      <c r="AM2621">
        <f t="shared" si="1000"/>
        <v>0</v>
      </c>
      <c r="AN2621">
        <f t="shared" si="1001"/>
        <v>0</v>
      </c>
      <c r="AO2621">
        <f t="shared" si="1002"/>
        <v>0</v>
      </c>
      <c r="AP2621">
        <f t="shared" si="1003"/>
        <v>0</v>
      </c>
      <c r="AQ2621">
        <f t="shared" si="1004"/>
        <v>0</v>
      </c>
      <c r="AR2621">
        <f t="shared" si="1005"/>
        <v>0</v>
      </c>
      <c r="AS2621">
        <f t="shared" si="1006"/>
        <v>0</v>
      </c>
      <c r="AT2621">
        <f t="shared" si="1007"/>
        <v>0</v>
      </c>
      <c r="AU2621">
        <f t="shared" si="1008"/>
        <v>0</v>
      </c>
      <c r="AV2621">
        <f t="shared" si="1009"/>
        <v>0</v>
      </c>
      <c r="AW2621">
        <f t="shared" si="1010"/>
        <v>0</v>
      </c>
      <c r="AX2621">
        <f t="shared" si="1011"/>
        <v>0</v>
      </c>
      <c r="AY2621">
        <f t="shared" si="1012"/>
        <v>0</v>
      </c>
      <c r="AZ2621">
        <f t="shared" si="1013"/>
        <v>0</v>
      </c>
    </row>
    <row r="2622" spans="1:52" ht="15" customHeight="1">
      <c r="A2622" s="245"/>
      <c r="B2622" s="9"/>
      <c r="C2622" s="270" t="s">
        <v>1240</v>
      </c>
      <c r="D2622" s="389" t="str">
        <f t="shared" si="1017"/>
        <v/>
      </c>
      <c r="E2622" s="390"/>
      <c r="F2622" s="391"/>
      <c r="G2622" s="480" t="str">
        <f t="shared" si="1018"/>
        <v/>
      </c>
      <c r="H2622" s="481"/>
      <c r="I2622" s="481"/>
      <c r="J2622" s="481"/>
      <c r="K2622" s="481"/>
      <c r="L2622" s="482"/>
      <c r="M2622" s="27"/>
      <c r="N2622" s="27"/>
      <c r="O2622" s="27"/>
      <c r="P2622" s="27"/>
      <c r="Q2622" s="27"/>
      <c r="R2622" s="27"/>
      <c r="S2622" s="27"/>
      <c r="T2622" s="27"/>
      <c r="U2622" s="27"/>
      <c r="V2622" s="27"/>
      <c r="W2622" s="27"/>
      <c r="X2622" s="27"/>
      <c r="Y2622" s="27"/>
      <c r="Z2622" s="27"/>
      <c r="AA2622" s="27"/>
      <c r="AB2622" s="27"/>
      <c r="AC2622" s="27"/>
      <c r="AD2622" s="27"/>
      <c r="AI2622">
        <f t="shared" si="1014"/>
        <v>0</v>
      </c>
      <c r="AJ2622">
        <f t="shared" si="1015"/>
        <v>0</v>
      </c>
      <c r="AK2622">
        <f t="shared" si="1016"/>
        <v>0</v>
      </c>
      <c r="AL2622">
        <f t="shared" si="999"/>
        <v>0</v>
      </c>
      <c r="AM2622">
        <f t="shared" si="1000"/>
        <v>0</v>
      </c>
      <c r="AN2622">
        <f t="shared" si="1001"/>
        <v>0</v>
      </c>
      <c r="AO2622">
        <f t="shared" si="1002"/>
        <v>0</v>
      </c>
      <c r="AP2622">
        <f t="shared" si="1003"/>
        <v>0</v>
      </c>
      <c r="AQ2622">
        <f t="shared" si="1004"/>
        <v>0</v>
      </c>
      <c r="AR2622">
        <f t="shared" si="1005"/>
        <v>0</v>
      </c>
      <c r="AS2622">
        <f t="shared" si="1006"/>
        <v>0</v>
      </c>
      <c r="AT2622">
        <f t="shared" si="1007"/>
        <v>0</v>
      </c>
      <c r="AU2622">
        <f t="shared" si="1008"/>
        <v>0</v>
      </c>
      <c r="AV2622">
        <f t="shared" si="1009"/>
        <v>0</v>
      </c>
      <c r="AW2622">
        <f t="shared" si="1010"/>
        <v>0</v>
      </c>
      <c r="AX2622">
        <f t="shared" si="1011"/>
        <v>0</v>
      </c>
      <c r="AY2622">
        <f t="shared" si="1012"/>
        <v>0</v>
      </c>
      <c r="AZ2622">
        <f t="shared" si="1013"/>
        <v>0</v>
      </c>
    </row>
    <row r="2623" spans="1:52" ht="15" customHeight="1">
      <c r="A2623" s="245"/>
      <c r="B2623" s="9"/>
      <c r="C2623" s="270" t="s">
        <v>1241</v>
      </c>
      <c r="D2623" s="389" t="str">
        <f t="shared" si="1017"/>
        <v/>
      </c>
      <c r="E2623" s="390"/>
      <c r="F2623" s="391"/>
      <c r="G2623" s="480" t="str">
        <f t="shared" si="1018"/>
        <v/>
      </c>
      <c r="H2623" s="481"/>
      <c r="I2623" s="481"/>
      <c r="J2623" s="481"/>
      <c r="K2623" s="481"/>
      <c r="L2623" s="482"/>
      <c r="M2623" s="27"/>
      <c r="N2623" s="27"/>
      <c r="O2623" s="27"/>
      <c r="P2623" s="27"/>
      <c r="Q2623" s="27"/>
      <c r="R2623" s="27"/>
      <c r="S2623" s="27"/>
      <c r="T2623" s="27"/>
      <c r="U2623" s="27"/>
      <c r="V2623" s="27"/>
      <c r="W2623" s="27"/>
      <c r="X2623" s="27"/>
      <c r="Y2623" s="27"/>
      <c r="Z2623" s="27"/>
      <c r="AA2623" s="27"/>
      <c r="AB2623" s="27"/>
      <c r="AC2623" s="27"/>
      <c r="AD2623" s="27"/>
      <c r="AI2623">
        <f t="shared" si="1014"/>
        <v>0</v>
      </c>
      <c r="AJ2623">
        <f t="shared" si="1015"/>
        <v>0</v>
      </c>
      <c r="AK2623">
        <f t="shared" si="1016"/>
        <v>0</v>
      </c>
      <c r="AL2623">
        <f t="shared" si="999"/>
        <v>0</v>
      </c>
      <c r="AM2623">
        <f t="shared" si="1000"/>
        <v>0</v>
      </c>
      <c r="AN2623">
        <f t="shared" si="1001"/>
        <v>0</v>
      </c>
      <c r="AO2623">
        <f t="shared" si="1002"/>
        <v>0</v>
      </c>
      <c r="AP2623">
        <f t="shared" si="1003"/>
        <v>0</v>
      </c>
      <c r="AQ2623">
        <f t="shared" si="1004"/>
        <v>0</v>
      </c>
      <c r="AR2623">
        <f t="shared" si="1005"/>
        <v>0</v>
      </c>
      <c r="AS2623">
        <f t="shared" si="1006"/>
        <v>0</v>
      </c>
      <c r="AT2623">
        <f t="shared" si="1007"/>
        <v>0</v>
      </c>
      <c r="AU2623">
        <f t="shared" si="1008"/>
        <v>0</v>
      </c>
      <c r="AV2623">
        <f t="shared" si="1009"/>
        <v>0</v>
      </c>
      <c r="AW2623">
        <f t="shared" si="1010"/>
        <v>0</v>
      </c>
      <c r="AX2623">
        <f t="shared" si="1011"/>
        <v>0</v>
      </c>
      <c r="AY2623">
        <f t="shared" si="1012"/>
        <v>0</v>
      </c>
      <c r="AZ2623">
        <f t="shared" si="1013"/>
        <v>0</v>
      </c>
    </row>
    <row r="2624" spans="1:52" ht="15" customHeight="1">
      <c r="A2624" s="245"/>
      <c r="B2624" s="9"/>
      <c r="C2624" s="270" t="s">
        <v>1242</v>
      </c>
      <c r="D2624" s="389" t="str">
        <f t="shared" si="1017"/>
        <v/>
      </c>
      <c r="E2624" s="390"/>
      <c r="F2624" s="391"/>
      <c r="G2624" s="480" t="str">
        <f t="shared" si="1018"/>
        <v/>
      </c>
      <c r="H2624" s="481"/>
      <c r="I2624" s="481"/>
      <c r="J2624" s="481"/>
      <c r="K2624" s="481"/>
      <c r="L2624" s="482"/>
      <c r="M2624" s="27"/>
      <c r="N2624" s="27"/>
      <c r="O2624" s="27"/>
      <c r="P2624" s="27"/>
      <c r="Q2624" s="27"/>
      <c r="R2624" s="27"/>
      <c r="S2624" s="27"/>
      <c r="T2624" s="27"/>
      <c r="U2624" s="27"/>
      <c r="V2624" s="27"/>
      <c r="W2624" s="27"/>
      <c r="X2624" s="27"/>
      <c r="Y2624" s="27"/>
      <c r="Z2624" s="27"/>
      <c r="AA2624" s="27"/>
      <c r="AB2624" s="27"/>
      <c r="AC2624" s="27"/>
      <c r="AD2624" s="27"/>
      <c r="AI2624">
        <f t="shared" si="1014"/>
        <v>0</v>
      </c>
      <c r="AJ2624">
        <f t="shared" si="1015"/>
        <v>0</v>
      </c>
      <c r="AK2624">
        <f t="shared" si="1016"/>
        <v>0</v>
      </c>
      <c r="AL2624">
        <f t="shared" si="999"/>
        <v>0</v>
      </c>
      <c r="AM2624">
        <f t="shared" si="1000"/>
        <v>0</v>
      </c>
      <c r="AN2624">
        <f t="shared" si="1001"/>
        <v>0</v>
      </c>
      <c r="AO2624">
        <f t="shared" si="1002"/>
        <v>0</v>
      </c>
      <c r="AP2624">
        <f t="shared" si="1003"/>
        <v>0</v>
      </c>
      <c r="AQ2624">
        <f t="shared" si="1004"/>
        <v>0</v>
      </c>
      <c r="AR2624">
        <f t="shared" si="1005"/>
        <v>0</v>
      </c>
      <c r="AS2624">
        <f t="shared" si="1006"/>
        <v>0</v>
      </c>
      <c r="AT2624">
        <f t="shared" si="1007"/>
        <v>0</v>
      </c>
      <c r="AU2624">
        <f t="shared" si="1008"/>
        <v>0</v>
      </c>
      <c r="AV2624">
        <f t="shared" si="1009"/>
        <v>0</v>
      </c>
      <c r="AW2624">
        <f t="shared" si="1010"/>
        <v>0</v>
      </c>
      <c r="AX2624">
        <f t="shared" si="1011"/>
        <v>0</v>
      </c>
      <c r="AY2624">
        <f t="shared" si="1012"/>
        <v>0</v>
      </c>
      <c r="AZ2624">
        <f t="shared" si="1013"/>
        <v>0</v>
      </c>
    </row>
    <row r="2625" spans="1:52" ht="15" customHeight="1">
      <c r="A2625" s="245"/>
      <c r="B2625" s="9"/>
      <c r="C2625" s="270" t="s">
        <v>1243</v>
      </c>
      <c r="D2625" s="389" t="str">
        <f t="shared" si="1017"/>
        <v/>
      </c>
      <c r="E2625" s="390"/>
      <c r="F2625" s="391"/>
      <c r="G2625" s="480" t="str">
        <f t="shared" si="1018"/>
        <v/>
      </c>
      <c r="H2625" s="481"/>
      <c r="I2625" s="481"/>
      <c r="J2625" s="481"/>
      <c r="K2625" s="481"/>
      <c r="L2625" s="482"/>
      <c r="M2625" s="27"/>
      <c r="N2625" s="27"/>
      <c r="O2625" s="27"/>
      <c r="P2625" s="27"/>
      <c r="Q2625" s="27"/>
      <c r="R2625" s="27"/>
      <c r="S2625" s="27"/>
      <c r="T2625" s="27"/>
      <c r="U2625" s="27"/>
      <c r="V2625" s="27"/>
      <c r="W2625" s="27"/>
      <c r="X2625" s="27"/>
      <c r="Y2625" s="27"/>
      <c r="Z2625" s="27"/>
      <c r="AA2625" s="27"/>
      <c r="AB2625" s="27"/>
      <c r="AC2625" s="27"/>
      <c r="AD2625" s="27"/>
      <c r="AI2625">
        <f t="shared" si="1014"/>
        <v>0</v>
      </c>
      <c r="AJ2625">
        <f t="shared" si="1015"/>
        <v>0</v>
      </c>
      <c r="AK2625">
        <f t="shared" si="1016"/>
        <v>0</v>
      </c>
      <c r="AL2625">
        <f t="shared" si="999"/>
        <v>0</v>
      </c>
      <c r="AM2625">
        <f t="shared" si="1000"/>
        <v>0</v>
      </c>
      <c r="AN2625">
        <f t="shared" si="1001"/>
        <v>0</v>
      </c>
      <c r="AO2625">
        <f t="shared" si="1002"/>
        <v>0</v>
      </c>
      <c r="AP2625">
        <f t="shared" si="1003"/>
        <v>0</v>
      </c>
      <c r="AQ2625">
        <f t="shared" si="1004"/>
        <v>0</v>
      </c>
      <c r="AR2625">
        <f t="shared" si="1005"/>
        <v>0</v>
      </c>
      <c r="AS2625">
        <f t="shared" si="1006"/>
        <v>0</v>
      </c>
      <c r="AT2625">
        <f t="shared" si="1007"/>
        <v>0</v>
      </c>
      <c r="AU2625">
        <f t="shared" si="1008"/>
        <v>0</v>
      </c>
      <c r="AV2625">
        <f t="shared" si="1009"/>
        <v>0</v>
      </c>
      <c r="AW2625">
        <f t="shared" si="1010"/>
        <v>0</v>
      </c>
      <c r="AX2625">
        <f t="shared" si="1011"/>
        <v>0</v>
      </c>
      <c r="AY2625">
        <f t="shared" si="1012"/>
        <v>0</v>
      </c>
      <c r="AZ2625">
        <f t="shared" si="1013"/>
        <v>0</v>
      </c>
    </row>
    <row r="2626" spans="1:52" ht="15" customHeight="1">
      <c r="A2626" s="245"/>
      <c r="B2626" s="9"/>
      <c r="C2626" s="270" t="s">
        <v>1244</v>
      </c>
      <c r="D2626" s="389" t="str">
        <f t="shared" si="1017"/>
        <v/>
      </c>
      <c r="E2626" s="390"/>
      <c r="F2626" s="391"/>
      <c r="G2626" s="480" t="str">
        <f t="shared" si="1018"/>
        <v/>
      </c>
      <c r="H2626" s="481"/>
      <c r="I2626" s="481"/>
      <c r="J2626" s="481"/>
      <c r="K2626" s="481"/>
      <c r="L2626" s="482"/>
      <c r="M2626" s="27"/>
      <c r="N2626" s="27"/>
      <c r="O2626" s="27"/>
      <c r="P2626" s="27"/>
      <c r="Q2626" s="27"/>
      <c r="R2626" s="27"/>
      <c r="S2626" s="27"/>
      <c r="T2626" s="27"/>
      <c r="U2626" s="27"/>
      <c r="V2626" s="27"/>
      <c r="W2626" s="27"/>
      <c r="X2626" s="27"/>
      <c r="Y2626" s="27"/>
      <c r="Z2626" s="27"/>
      <c r="AA2626" s="27"/>
      <c r="AB2626" s="27"/>
      <c r="AC2626" s="27"/>
      <c r="AD2626" s="27"/>
      <c r="AI2626">
        <f t="shared" si="1014"/>
        <v>0</v>
      </c>
      <c r="AJ2626">
        <f t="shared" si="1015"/>
        <v>0</v>
      </c>
      <c r="AK2626">
        <f t="shared" si="1016"/>
        <v>0</v>
      </c>
      <c r="AL2626">
        <f t="shared" si="999"/>
        <v>0</v>
      </c>
      <c r="AM2626">
        <f t="shared" si="1000"/>
        <v>0</v>
      </c>
      <c r="AN2626">
        <f t="shared" si="1001"/>
        <v>0</v>
      </c>
      <c r="AO2626">
        <f t="shared" si="1002"/>
        <v>0</v>
      </c>
      <c r="AP2626">
        <f t="shared" si="1003"/>
        <v>0</v>
      </c>
      <c r="AQ2626">
        <f t="shared" si="1004"/>
        <v>0</v>
      </c>
      <c r="AR2626">
        <f t="shared" si="1005"/>
        <v>0</v>
      </c>
      <c r="AS2626">
        <f t="shared" si="1006"/>
        <v>0</v>
      </c>
      <c r="AT2626">
        <f t="shared" si="1007"/>
        <v>0</v>
      </c>
      <c r="AU2626">
        <f t="shared" si="1008"/>
        <v>0</v>
      </c>
      <c r="AV2626">
        <f t="shared" si="1009"/>
        <v>0</v>
      </c>
      <c r="AW2626">
        <f t="shared" si="1010"/>
        <v>0</v>
      </c>
      <c r="AX2626">
        <f t="shared" si="1011"/>
        <v>0</v>
      </c>
      <c r="AY2626">
        <f t="shared" si="1012"/>
        <v>0</v>
      </c>
      <c r="AZ2626">
        <f t="shared" si="1013"/>
        <v>0</v>
      </c>
    </row>
    <row r="2627" spans="1:52" ht="15" customHeight="1">
      <c r="A2627" s="245"/>
      <c r="B2627" s="9"/>
      <c r="C2627" s="270" t="s">
        <v>1245</v>
      </c>
      <c r="D2627" s="389" t="str">
        <f t="shared" si="1017"/>
        <v/>
      </c>
      <c r="E2627" s="390"/>
      <c r="F2627" s="391"/>
      <c r="G2627" s="480" t="str">
        <f t="shared" si="1018"/>
        <v/>
      </c>
      <c r="H2627" s="481"/>
      <c r="I2627" s="481"/>
      <c r="J2627" s="481"/>
      <c r="K2627" s="481"/>
      <c r="L2627" s="482"/>
      <c r="M2627" s="27"/>
      <c r="N2627" s="27"/>
      <c r="O2627" s="27"/>
      <c r="P2627" s="27"/>
      <c r="Q2627" s="27"/>
      <c r="R2627" s="27"/>
      <c r="S2627" s="27"/>
      <c r="T2627" s="27"/>
      <c r="U2627" s="27"/>
      <c r="V2627" s="27"/>
      <c r="W2627" s="27"/>
      <c r="X2627" s="27"/>
      <c r="Y2627" s="27"/>
      <c r="Z2627" s="27"/>
      <c r="AA2627" s="27"/>
      <c r="AB2627" s="27"/>
      <c r="AC2627" s="27"/>
      <c r="AD2627" s="27"/>
      <c r="AI2627">
        <f t="shared" si="1014"/>
        <v>0</v>
      </c>
      <c r="AJ2627">
        <f t="shared" si="1015"/>
        <v>0</v>
      </c>
      <c r="AK2627">
        <f t="shared" si="1016"/>
        <v>0</v>
      </c>
      <c r="AL2627">
        <f t="shared" si="999"/>
        <v>0</v>
      </c>
      <c r="AM2627">
        <f t="shared" si="1000"/>
        <v>0</v>
      </c>
      <c r="AN2627">
        <f t="shared" si="1001"/>
        <v>0</v>
      </c>
      <c r="AO2627">
        <f t="shared" si="1002"/>
        <v>0</v>
      </c>
      <c r="AP2627">
        <f t="shared" si="1003"/>
        <v>0</v>
      </c>
      <c r="AQ2627">
        <f t="shared" si="1004"/>
        <v>0</v>
      </c>
      <c r="AR2627">
        <f t="shared" si="1005"/>
        <v>0</v>
      </c>
      <c r="AS2627">
        <f t="shared" si="1006"/>
        <v>0</v>
      </c>
      <c r="AT2627">
        <f t="shared" si="1007"/>
        <v>0</v>
      </c>
      <c r="AU2627">
        <f t="shared" si="1008"/>
        <v>0</v>
      </c>
      <c r="AV2627">
        <f t="shared" si="1009"/>
        <v>0</v>
      </c>
      <c r="AW2627">
        <f t="shared" si="1010"/>
        <v>0</v>
      </c>
      <c r="AX2627">
        <f t="shared" si="1011"/>
        <v>0</v>
      </c>
      <c r="AY2627">
        <f t="shared" si="1012"/>
        <v>0</v>
      </c>
      <c r="AZ2627">
        <f t="shared" si="1013"/>
        <v>0</v>
      </c>
    </row>
    <row r="2628" spans="1:52" ht="15" customHeight="1">
      <c r="A2628" s="245"/>
      <c r="B2628" s="9"/>
      <c r="C2628" s="270" t="s">
        <v>1246</v>
      </c>
      <c r="D2628" s="389" t="str">
        <f t="shared" si="1017"/>
        <v/>
      </c>
      <c r="E2628" s="390"/>
      <c r="F2628" s="391"/>
      <c r="G2628" s="480" t="str">
        <f t="shared" si="1018"/>
        <v/>
      </c>
      <c r="H2628" s="481"/>
      <c r="I2628" s="481"/>
      <c r="J2628" s="481"/>
      <c r="K2628" s="481"/>
      <c r="L2628" s="482"/>
      <c r="M2628" s="27"/>
      <c r="N2628" s="27"/>
      <c r="O2628" s="27"/>
      <c r="P2628" s="27"/>
      <c r="Q2628" s="27"/>
      <c r="R2628" s="27"/>
      <c r="S2628" s="27"/>
      <c r="T2628" s="27"/>
      <c r="U2628" s="27"/>
      <c r="V2628" s="27"/>
      <c r="W2628" s="27"/>
      <c r="X2628" s="27"/>
      <c r="Y2628" s="27"/>
      <c r="Z2628" s="27"/>
      <c r="AA2628" s="27"/>
      <c r="AB2628" s="27"/>
      <c r="AC2628" s="27"/>
      <c r="AD2628" s="27"/>
      <c r="AI2628">
        <f t="shared" si="1014"/>
        <v>0</v>
      </c>
      <c r="AJ2628">
        <f t="shared" si="1015"/>
        <v>0</v>
      </c>
      <c r="AK2628">
        <f t="shared" si="1016"/>
        <v>0</v>
      </c>
      <c r="AL2628">
        <f t="shared" si="999"/>
        <v>0</v>
      </c>
      <c r="AM2628">
        <f t="shared" si="1000"/>
        <v>0</v>
      </c>
      <c r="AN2628">
        <f t="shared" si="1001"/>
        <v>0</v>
      </c>
      <c r="AO2628">
        <f t="shared" si="1002"/>
        <v>0</v>
      </c>
      <c r="AP2628">
        <f t="shared" si="1003"/>
        <v>0</v>
      </c>
      <c r="AQ2628">
        <f t="shared" si="1004"/>
        <v>0</v>
      </c>
      <c r="AR2628">
        <f t="shared" si="1005"/>
        <v>0</v>
      </c>
      <c r="AS2628">
        <f t="shared" si="1006"/>
        <v>0</v>
      </c>
      <c r="AT2628">
        <f t="shared" si="1007"/>
        <v>0</v>
      </c>
      <c r="AU2628">
        <f t="shared" si="1008"/>
        <v>0</v>
      </c>
      <c r="AV2628">
        <f t="shared" si="1009"/>
        <v>0</v>
      </c>
      <c r="AW2628">
        <f t="shared" si="1010"/>
        <v>0</v>
      </c>
      <c r="AX2628">
        <f t="shared" si="1011"/>
        <v>0</v>
      </c>
      <c r="AY2628">
        <f t="shared" si="1012"/>
        <v>0</v>
      </c>
      <c r="AZ2628">
        <f t="shared" si="1013"/>
        <v>0</v>
      </c>
    </row>
    <row r="2629" spans="1:52" ht="15" customHeight="1">
      <c r="A2629" s="245"/>
      <c r="B2629" s="9"/>
      <c r="C2629" s="270" t="s">
        <v>1247</v>
      </c>
      <c r="D2629" s="389" t="str">
        <f t="shared" si="1017"/>
        <v/>
      </c>
      <c r="E2629" s="390"/>
      <c r="F2629" s="391"/>
      <c r="G2629" s="480" t="str">
        <f t="shared" si="1018"/>
        <v/>
      </c>
      <c r="H2629" s="481"/>
      <c r="I2629" s="481"/>
      <c r="J2629" s="481"/>
      <c r="K2629" s="481"/>
      <c r="L2629" s="482"/>
      <c r="M2629" s="27"/>
      <c r="N2629" s="27"/>
      <c r="O2629" s="27"/>
      <c r="P2629" s="27"/>
      <c r="Q2629" s="27"/>
      <c r="R2629" s="27"/>
      <c r="S2629" s="27"/>
      <c r="T2629" s="27"/>
      <c r="U2629" s="27"/>
      <c r="V2629" s="27"/>
      <c r="W2629" s="27"/>
      <c r="X2629" s="27"/>
      <c r="Y2629" s="27"/>
      <c r="Z2629" s="27"/>
      <c r="AA2629" s="27"/>
      <c r="AB2629" s="27"/>
      <c r="AC2629" s="27"/>
      <c r="AD2629" s="27"/>
      <c r="AI2629">
        <f t="shared" si="1014"/>
        <v>0</v>
      </c>
      <c r="AJ2629">
        <f t="shared" si="1015"/>
        <v>0</v>
      </c>
      <c r="AK2629">
        <f t="shared" si="1016"/>
        <v>0</v>
      </c>
      <c r="AL2629">
        <f t="shared" si="999"/>
        <v>0</v>
      </c>
      <c r="AM2629">
        <f t="shared" si="1000"/>
        <v>0</v>
      </c>
      <c r="AN2629">
        <f t="shared" si="1001"/>
        <v>0</v>
      </c>
      <c r="AO2629">
        <f t="shared" si="1002"/>
        <v>0</v>
      </c>
      <c r="AP2629">
        <f t="shared" si="1003"/>
        <v>0</v>
      </c>
      <c r="AQ2629">
        <f t="shared" si="1004"/>
        <v>0</v>
      </c>
      <c r="AR2629">
        <f t="shared" si="1005"/>
        <v>0</v>
      </c>
      <c r="AS2629">
        <f t="shared" si="1006"/>
        <v>0</v>
      </c>
      <c r="AT2629">
        <f t="shared" si="1007"/>
        <v>0</v>
      </c>
      <c r="AU2629">
        <f t="shared" si="1008"/>
        <v>0</v>
      </c>
      <c r="AV2629">
        <f t="shared" si="1009"/>
        <v>0</v>
      </c>
      <c r="AW2629">
        <f t="shared" si="1010"/>
        <v>0</v>
      </c>
      <c r="AX2629">
        <f t="shared" si="1011"/>
        <v>0</v>
      </c>
      <c r="AY2629">
        <f t="shared" si="1012"/>
        <v>0</v>
      </c>
      <c r="AZ2629">
        <f t="shared" si="1013"/>
        <v>0</v>
      </c>
    </row>
    <row r="2630" spans="1:52" ht="15" customHeight="1">
      <c r="A2630" s="245"/>
      <c r="B2630" s="9"/>
      <c r="C2630" s="270" t="s">
        <v>1248</v>
      </c>
      <c r="D2630" s="389" t="str">
        <f t="shared" si="1017"/>
        <v/>
      </c>
      <c r="E2630" s="390"/>
      <c r="F2630" s="391"/>
      <c r="G2630" s="480" t="str">
        <f t="shared" si="1018"/>
        <v/>
      </c>
      <c r="H2630" s="481"/>
      <c r="I2630" s="481"/>
      <c r="J2630" s="481"/>
      <c r="K2630" s="481"/>
      <c r="L2630" s="482"/>
      <c r="M2630" s="27"/>
      <c r="N2630" s="27"/>
      <c r="O2630" s="27"/>
      <c r="P2630" s="27"/>
      <c r="Q2630" s="27"/>
      <c r="R2630" s="27"/>
      <c r="S2630" s="27"/>
      <c r="T2630" s="27"/>
      <c r="U2630" s="27"/>
      <c r="V2630" s="27"/>
      <c r="W2630" s="27"/>
      <c r="X2630" s="27"/>
      <c r="Y2630" s="27"/>
      <c r="Z2630" s="27"/>
      <c r="AA2630" s="27"/>
      <c r="AB2630" s="27"/>
      <c r="AC2630" s="27"/>
      <c r="AD2630" s="27"/>
      <c r="AI2630">
        <f t="shared" si="1014"/>
        <v>0</v>
      </c>
      <c r="AJ2630">
        <f t="shared" si="1015"/>
        <v>0</v>
      </c>
      <c r="AK2630">
        <f t="shared" si="1016"/>
        <v>0</v>
      </c>
      <c r="AL2630">
        <f t="shared" si="999"/>
        <v>0</v>
      </c>
      <c r="AM2630">
        <f t="shared" si="1000"/>
        <v>0</v>
      </c>
      <c r="AN2630">
        <f t="shared" si="1001"/>
        <v>0</v>
      </c>
      <c r="AO2630">
        <f t="shared" si="1002"/>
        <v>0</v>
      </c>
      <c r="AP2630">
        <f t="shared" si="1003"/>
        <v>0</v>
      </c>
      <c r="AQ2630">
        <f t="shared" si="1004"/>
        <v>0</v>
      </c>
      <c r="AR2630">
        <f t="shared" si="1005"/>
        <v>0</v>
      </c>
      <c r="AS2630">
        <f t="shared" si="1006"/>
        <v>0</v>
      </c>
      <c r="AT2630">
        <f t="shared" si="1007"/>
        <v>0</v>
      </c>
      <c r="AU2630">
        <f t="shared" si="1008"/>
        <v>0</v>
      </c>
      <c r="AV2630">
        <f t="shared" si="1009"/>
        <v>0</v>
      </c>
      <c r="AW2630">
        <f t="shared" si="1010"/>
        <v>0</v>
      </c>
      <c r="AX2630">
        <f t="shared" si="1011"/>
        <v>0</v>
      </c>
      <c r="AY2630">
        <f t="shared" si="1012"/>
        <v>0</v>
      </c>
      <c r="AZ2630">
        <f t="shared" si="1013"/>
        <v>0</v>
      </c>
    </row>
    <row r="2631" spans="1:52" ht="15" customHeight="1">
      <c r="A2631" s="245"/>
      <c r="B2631" s="9"/>
      <c r="C2631" s="270" t="s">
        <v>1249</v>
      </c>
      <c r="D2631" s="389" t="str">
        <f t="shared" si="1017"/>
        <v/>
      </c>
      <c r="E2631" s="390"/>
      <c r="F2631" s="391"/>
      <c r="G2631" s="480" t="str">
        <f t="shared" si="1018"/>
        <v/>
      </c>
      <c r="H2631" s="481"/>
      <c r="I2631" s="481"/>
      <c r="J2631" s="481"/>
      <c r="K2631" s="481"/>
      <c r="L2631" s="482"/>
      <c r="M2631" s="27"/>
      <c r="N2631" s="27"/>
      <c r="O2631" s="27"/>
      <c r="P2631" s="27"/>
      <c r="Q2631" s="27"/>
      <c r="R2631" s="27"/>
      <c r="S2631" s="27"/>
      <c r="T2631" s="27"/>
      <c r="U2631" s="27"/>
      <c r="V2631" s="27"/>
      <c r="W2631" s="27"/>
      <c r="X2631" s="27"/>
      <c r="Y2631" s="27"/>
      <c r="Z2631" s="27"/>
      <c r="AA2631" s="27"/>
      <c r="AB2631" s="27"/>
      <c r="AC2631" s="27"/>
      <c r="AD2631" s="27"/>
      <c r="AI2631">
        <f t="shared" si="1014"/>
        <v>0</v>
      </c>
      <c r="AJ2631">
        <f t="shared" si="1015"/>
        <v>0</v>
      </c>
      <c r="AK2631">
        <f t="shared" si="1016"/>
        <v>0</v>
      </c>
      <c r="AL2631">
        <f t="shared" si="999"/>
        <v>0</v>
      </c>
      <c r="AM2631">
        <f t="shared" si="1000"/>
        <v>0</v>
      </c>
      <c r="AN2631">
        <f t="shared" si="1001"/>
        <v>0</v>
      </c>
      <c r="AO2631">
        <f t="shared" si="1002"/>
        <v>0</v>
      </c>
      <c r="AP2631">
        <f t="shared" si="1003"/>
        <v>0</v>
      </c>
      <c r="AQ2631">
        <f t="shared" si="1004"/>
        <v>0</v>
      </c>
      <c r="AR2631">
        <f t="shared" si="1005"/>
        <v>0</v>
      </c>
      <c r="AS2631">
        <f t="shared" si="1006"/>
        <v>0</v>
      </c>
      <c r="AT2631">
        <f t="shared" si="1007"/>
        <v>0</v>
      </c>
      <c r="AU2631">
        <f t="shared" si="1008"/>
        <v>0</v>
      </c>
      <c r="AV2631">
        <f t="shared" si="1009"/>
        <v>0</v>
      </c>
      <c r="AW2631">
        <f t="shared" si="1010"/>
        <v>0</v>
      </c>
      <c r="AX2631">
        <f t="shared" si="1011"/>
        <v>0</v>
      </c>
      <c r="AY2631">
        <f t="shared" si="1012"/>
        <v>0</v>
      </c>
      <c r="AZ2631">
        <f t="shared" si="1013"/>
        <v>0</v>
      </c>
    </row>
    <row r="2632" spans="1:52" ht="15" customHeight="1">
      <c r="A2632" s="245"/>
      <c r="B2632" s="9"/>
      <c r="C2632" s="270" t="s">
        <v>1250</v>
      </c>
      <c r="D2632" s="389" t="str">
        <f t="shared" si="1017"/>
        <v/>
      </c>
      <c r="E2632" s="390"/>
      <c r="F2632" s="391"/>
      <c r="G2632" s="480" t="str">
        <f t="shared" si="1018"/>
        <v/>
      </c>
      <c r="H2632" s="481"/>
      <c r="I2632" s="481"/>
      <c r="J2632" s="481"/>
      <c r="K2632" s="481"/>
      <c r="L2632" s="482"/>
      <c r="M2632" s="27"/>
      <c r="N2632" s="27"/>
      <c r="O2632" s="27"/>
      <c r="P2632" s="27"/>
      <c r="Q2632" s="27"/>
      <c r="R2632" s="27"/>
      <c r="S2632" s="27"/>
      <c r="T2632" s="27"/>
      <c r="U2632" s="27"/>
      <c r="V2632" s="27"/>
      <c r="W2632" s="27"/>
      <c r="X2632" s="27"/>
      <c r="Y2632" s="27"/>
      <c r="Z2632" s="27"/>
      <c r="AA2632" s="27"/>
      <c r="AB2632" s="27"/>
      <c r="AC2632" s="27"/>
      <c r="AD2632" s="27"/>
      <c r="AI2632">
        <f t="shared" si="1014"/>
        <v>0</v>
      </c>
      <c r="AJ2632">
        <f t="shared" si="1015"/>
        <v>0</v>
      </c>
      <c r="AK2632">
        <f t="shared" si="1016"/>
        <v>0</v>
      </c>
      <c r="AL2632">
        <f t="shared" si="999"/>
        <v>0</v>
      </c>
      <c r="AM2632">
        <f t="shared" si="1000"/>
        <v>0</v>
      </c>
      <c r="AN2632">
        <f t="shared" si="1001"/>
        <v>0</v>
      </c>
      <c r="AO2632">
        <f t="shared" si="1002"/>
        <v>0</v>
      </c>
      <c r="AP2632">
        <f t="shared" si="1003"/>
        <v>0</v>
      </c>
      <c r="AQ2632">
        <f t="shared" si="1004"/>
        <v>0</v>
      </c>
      <c r="AR2632">
        <f t="shared" si="1005"/>
        <v>0</v>
      </c>
      <c r="AS2632">
        <f t="shared" si="1006"/>
        <v>0</v>
      </c>
      <c r="AT2632">
        <f t="shared" si="1007"/>
        <v>0</v>
      </c>
      <c r="AU2632">
        <f t="shared" si="1008"/>
        <v>0</v>
      </c>
      <c r="AV2632">
        <f t="shared" si="1009"/>
        <v>0</v>
      </c>
      <c r="AW2632">
        <f t="shared" si="1010"/>
        <v>0</v>
      </c>
      <c r="AX2632">
        <f t="shared" si="1011"/>
        <v>0</v>
      </c>
      <c r="AY2632">
        <f t="shared" si="1012"/>
        <v>0</v>
      </c>
      <c r="AZ2632">
        <f t="shared" si="1013"/>
        <v>0</v>
      </c>
    </row>
    <row r="2633" spans="1:52" ht="15" customHeight="1">
      <c r="A2633" s="245"/>
      <c r="B2633" s="9"/>
      <c r="C2633" s="270" t="s">
        <v>1251</v>
      </c>
      <c r="D2633" s="389" t="str">
        <f t="shared" si="1017"/>
        <v/>
      </c>
      <c r="E2633" s="390"/>
      <c r="F2633" s="391"/>
      <c r="G2633" s="480" t="str">
        <f t="shared" si="1018"/>
        <v/>
      </c>
      <c r="H2633" s="481"/>
      <c r="I2633" s="481"/>
      <c r="J2633" s="481"/>
      <c r="K2633" s="481"/>
      <c r="L2633" s="482"/>
      <c r="M2633" s="27"/>
      <c r="N2633" s="27"/>
      <c r="O2633" s="27"/>
      <c r="P2633" s="27"/>
      <c r="Q2633" s="27"/>
      <c r="R2633" s="27"/>
      <c r="S2633" s="27"/>
      <c r="T2633" s="27"/>
      <c r="U2633" s="27"/>
      <c r="V2633" s="27"/>
      <c r="W2633" s="27"/>
      <c r="X2633" s="27"/>
      <c r="Y2633" s="27"/>
      <c r="Z2633" s="27"/>
      <c r="AA2633" s="27"/>
      <c r="AB2633" s="27"/>
      <c r="AC2633" s="27"/>
      <c r="AD2633" s="27"/>
      <c r="AI2633">
        <f t="shared" si="1014"/>
        <v>0</v>
      </c>
      <c r="AJ2633">
        <f t="shared" si="1015"/>
        <v>0</v>
      </c>
      <c r="AK2633">
        <f t="shared" si="1016"/>
        <v>0</v>
      </c>
      <c r="AL2633">
        <f t="shared" si="999"/>
        <v>0</v>
      </c>
      <c r="AM2633">
        <f t="shared" si="1000"/>
        <v>0</v>
      </c>
      <c r="AN2633">
        <f t="shared" si="1001"/>
        <v>0</v>
      </c>
      <c r="AO2633">
        <f t="shared" si="1002"/>
        <v>0</v>
      </c>
      <c r="AP2633">
        <f t="shared" si="1003"/>
        <v>0</v>
      </c>
      <c r="AQ2633">
        <f t="shared" si="1004"/>
        <v>0</v>
      </c>
      <c r="AR2633">
        <f t="shared" si="1005"/>
        <v>0</v>
      </c>
      <c r="AS2633">
        <f t="shared" si="1006"/>
        <v>0</v>
      </c>
      <c r="AT2633">
        <f t="shared" si="1007"/>
        <v>0</v>
      </c>
      <c r="AU2633">
        <f t="shared" si="1008"/>
        <v>0</v>
      </c>
      <c r="AV2633">
        <f t="shared" si="1009"/>
        <v>0</v>
      </c>
      <c r="AW2633">
        <f t="shared" si="1010"/>
        <v>0</v>
      </c>
      <c r="AX2633">
        <f t="shared" si="1011"/>
        <v>0</v>
      </c>
      <c r="AY2633">
        <f t="shared" si="1012"/>
        <v>0</v>
      </c>
      <c r="AZ2633">
        <f t="shared" si="1013"/>
        <v>0</v>
      </c>
    </row>
    <row r="2634" spans="1:52" ht="15" customHeight="1">
      <c r="A2634" s="245"/>
      <c r="B2634" s="9"/>
      <c r="C2634" s="270" t="s">
        <v>1252</v>
      </c>
      <c r="D2634" s="389" t="str">
        <f t="shared" si="1017"/>
        <v/>
      </c>
      <c r="E2634" s="390"/>
      <c r="F2634" s="391"/>
      <c r="G2634" s="480" t="str">
        <f t="shared" si="1018"/>
        <v/>
      </c>
      <c r="H2634" s="481"/>
      <c r="I2634" s="481"/>
      <c r="J2634" s="481"/>
      <c r="K2634" s="481"/>
      <c r="L2634" s="482"/>
      <c r="M2634" s="27"/>
      <c r="N2634" s="27"/>
      <c r="O2634" s="27"/>
      <c r="P2634" s="27"/>
      <c r="Q2634" s="27"/>
      <c r="R2634" s="27"/>
      <c r="S2634" s="27"/>
      <c r="T2634" s="27"/>
      <c r="U2634" s="27"/>
      <c r="V2634" s="27"/>
      <c r="W2634" s="27"/>
      <c r="X2634" s="27"/>
      <c r="Y2634" s="27"/>
      <c r="Z2634" s="27"/>
      <c r="AA2634" s="27"/>
      <c r="AB2634" s="27"/>
      <c r="AC2634" s="27"/>
      <c r="AD2634" s="27"/>
      <c r="AI2634">
        <f t="shared" si="1014"/>
        <v>0</v>
      </c>
      <c r="AJ2634">
        <f t="shared" si="1015"/>
        <v>0</v>
      </c>
      <c r="AK2634">
        <f t="shared" si="1016"/>
        <v>0</v>
      </c>
      <c r="AL2634">
        <f t="shared" si="999"/>
        <v>0</v>
      </c>
      <c r="AM2634">
        <f t="shared" si="1000"/>
        <v>0</v>
      </c>
      <c r="AN2634">
        <f t="shared" si="1001"/>
        <v>0</v>
      </c>
      <c r="AO2634">
        <f t="shared" si="1002"/>
        <v>0</v>
      </c>
      <c r="AP2634">
        <f t="shared" si="1003"/>
        <v>0</v>
      </c>
      <c r="AQ2634">
        <f t="shared" si="1004"/>
        <v>0</v>
      </c>
      <c r="AR2634">
        <f t="shared" si="1005"/>
        <v>0</v>
      </c>
      <c r="AS2634">
        <f t="shared" si="1006"/>
        <v>0</v>
      </c>
      <c r="AT2634">
        <f t="shared" si="1007"/>
        <v>0</v>
      </c>
      <c r="AU2634">
        <f t="shared" si="1008"/>
        <v>0</v>
      </c>
      <c r="AV2634">
        <f t="shared" si="1009"/>
        <v>0</v>
      </c>
      <c r="AW2634">
        <f t="shared" si="1010"/>
        <v>0</v>
      </c>
      <c r="AX2634">
        <f t="shared" si="1011"/>
        <v>0</v>
      </c>
      <c r="AY2634">
        <f t="shared" si="1012"/>
        <v>0</v>
      </c>
      <c r="AZ2634">
        <f t="shared" si="1013"/>
        <v>0</v>
      </c>
    </row>
    <row r="2635" spans="1:52" ht="15" customHeight="1">
      <c r="A2635" s="245"/>
      <c r="B2635" s="9"/>
      <c r="C2635" s="270" t="s">
        <v>1253</v>
      </c>
      <c r="D2635" s="389" t="str">
        <f t="shared" si="1017"/>
        <v/>
      </c>
      <c r="E2635" s="390"/>
      <c r="F2635" s="391"/>
      <c r="G2635" s="480" t="str">
        <f t="shared" si="1018"/>
        <v/>
      </c>
      <c r="H2635" s="481"/>
      <c r="I2635" s="481"/>
      <c r="J2635" s="481"/>
      <c r="K2635" s="481"/>
      <c r="L2635" s="482"/>
      <c r="M2635" s="27"/>
      <c r="N2635" s="27"/>
      <c r="O2635" s="27"/>
      <c r="P2635" s="27"/>
      <c r="Q2635" s="27"/>
      <c r="R2635" s="27"/>
      <c r="S2635" s="27"/>
      <c r="T2635" s="27"/>
      <c r="U2635" s="27"/>
      <c r="V2635" s="27"/>
      <c r="W2635" s="27"/>
      <c r="X2635" s="27"/>
      <c r="Y2635" s="27"/>
      <c r="Z2635" s="27"/>
      <c r="AA2635" s="27"/>
      <c r="AB2635" s="27"/>
      <c r="AC2635" s="27"/>
      <c r="AD2635" s="27"/>
      <c r="AI2635">
        <f t="shared" si="1014"/>
        <v>0</v>
      </c>
      <c r="AJ2635">
        <f t="shared" si="1015"/>
        <v>0</v>
      </c>
      <c r="AK2635">
        <f t="shared" si="1016"/>
        <v>0</v>
      </c>
      <c r="AL2635">
        <f t="shared" si="999"/>
        <v>0</v>
      </c>
      <c r="AM2635">
        <f t="shared" si="1000"/>
        <v>0</v>
      </c>
      <c r="AN2635">
        <f t="shared" si="1001"/>
        <v>0</v>
      </c>
      <c r="AO2635">
        <f t="shared" si="1002"/>
        <v>0</v>
      </c>
      <c r="AP2635">
        <f t="shared" si="1003"/>
        <v>0</v>
      </c>
      <c r="AQ2635">
        <f t="shared" si="1004"/>
        <v>0</v>
      </c>
      <c r="AR2635">
        <f t="shared" si="1005"/>
        <v>0</v>
      </c>
      <c r="AS2635">
        <f t="shared" si="1006"/>
        <v>0</v>
      </c>
      <c r="AT2635">
        <f t="shared" si="1007"/>
        <v>0</v>
      </c>
      <c r="AU2635">
        <f t="shared" si="1008"/>
        <v>0</v>
      </c>
      <c r="AV2635">
        <f t="shared" si="1009"/>
        <v>0</v>
      </c>
      <c r="AW2635">
        <f t="shared" si="1010"/>
        <v>0</v>
      </c>
      <c r="AX2635">
        <f t="shared" si="1011"/>
        <v>0</v>
      </c>
      <c r="AY2635">
        <f t="shared" si="1012"/>
        <v>0</v>
      </c>
      <c r="AZ2635">
        <f t="shared" si="1013"/>
        <v>0</v>
      </c>
    </row>
    <row r="2636" spans="1:52" ht="15" customHeight="1">
      <c r="A2636" s="245"/>
      <c r="B2636" s="9"/>
      <c r="C2636" s="270" t="s">
        <v>1254</v>
      </c>
      <c r="D2636" s="389" t="str">
        <f t="shared" si="1017"/>
        <v/>
      </c>
      <c r="E2636" s="390"/>
      <c r="F2636" s="391"/>
      <c r="G2636" s="480" t="str">
        <f t="shared" si="1018"/>
        <v/>
      </c>
      <c r="H2636" s="481"/>
      <c r="I2636" s="481"/>
      <c r="J2636" s="481"/>
      <c r="K2636" s="481"/>
      <c r="L2636" s="482"/>
      <c r="M2636" s="27"/>
      <c r="N2636" s="27"/>
      <c r="O2636" s="27"/>
      <c r="P2636" s="27"/>
      <c r="Q2636" s="27"/>
      <c r="R2636" s="27"/>
      <c r="S2636" s="27"/>
      <c r="T2636" s="27"/>
      <c r="U2636" s="27"/>
      <c r="V2636" s="27"/>
      <c r="W2636" s="27"/>
      <c r="X2636" s="27"/>
      <c r="Y2636" s="27"/>
      <c r="Z2636" s="27"/>
      <c r="AA2636" s="27"/>
      <c r="AB2636" s="27"/>
      <c r="AC2636" s="27"/>
      <c r="AD2636" s="27"/>
      <c r="AI2636">
        <f t="shared" si="1014"/>
        <v>0</v>
      </c>
      <c r="AJ2636">
        <f t="shared" si="1015"/>
        <v>0</v>
      </c>
      <c r="AK2636">
        <f t="shared" si="1016"/>
        <v>0</v>
      </c>
      <c r="AL2636">
        <f t="shared" si="999"/>
        <v>0</v>
      </c>
      <c r="AM2636">
        <f t="shared" si="1000"/>
        <v>0</v>
      </c>
      <c r="AN2636">
        <f t="shared" si="1001"/>
        <v>0</v>
      </c>
      <c r="AO2636">
        <f t="shared" si="1002"/>
        <v>0</v>
      </c>
      <c r="AP2636">
        <f t="shared" si="1003"/>
        <v>0</v>
      </c>
      <c r="AQ2636">
        <f t="shared" si="1004"/>
        <v>0</v>
      </c>
      <c r="AR2636">
        <f t="shared" si="1005"/>
        <v>0</v>
      </c>
      <c r="AS2636">
        <f t="shared" si="1006"/>
        <v>0</v>
      </c>
      <c r="AT2636">
        <f t="shared" si="1007"/>
        <v>0</v>
      </c>
      <c r="AU2636">
        <f t="shared" si="1008"/>
        <v>0</v>
      </c>
      <c r="AV2636">
        <f t="shared" si="1009"/>
        <v>0</v>
      </c>
      <c r="AW2636">
        <f t="shared" si="1010"/>
        <v>0</v>
      </c>
      <c r="AX2636">
        <f t="shared" si="1011"/>
        <v>0</v>
      </c>
      <c r="AY2636">
        <f t="shared" si="1012"/>
        <v>0</v>
      </c>
      <c r="AZ2636">
        <f t="shared" si="1013"/>
        <v>0</v>
      </c>
    </row>
    <row r="2637" spans="1:52" ht="15" customHeight="1">
      <c r="A2637" s="245"/>
      <c r="B2637" s="9"/>
      <c r="C2637" s="270" t="s">
        <v>1255</v>
      </c>
      <c r="D2637" s="389" t="str">
        <f t="shared" si="1017"/>
        <v/>
      </c>
      <c r="E2637" s="390"/>
      <c r="F2637" s="391"/>
      <c r="G2637" s="480" t="str">
        <f t="shared" si="1018"/>
        <v/>
      </c>
      <c r="H2637" s="481"/>
      <c r="I2637" s="481"/>
      <c r="J2637" s="481"/>
      <c r="K2637" s="481"/>
      <c r="L2637" s="482"/>
      <c r="M2637" s="27"/>
      <c r="N2637" s="27"/>
      <c r="O2637" s="27"/>
      <c r="P2637" s="27"/>
      <c r="Q2637" s="27"/>
      <c r="R2637" s="27"/>
      <c r="S2637" s="27"/>
      <c r="T2637" s="27"/>
      <c r="U2637" s="27"/>
      <c r="V2637" s="27"/>
      <c r="W2637" s="27"/>
      <c r="X2637" s="27"/>
      <c r="Y2637" s="27"/>
      <c r="Z2637" s="27"/>
      <c r="AA2637" s="27"/>
      <c r="AB2637" s="27"/>
      <c r="AC2637" s="27"/>
      <c r="AD2637" s="27"/>
      <c r="AI2637">
        <f t="shared" si="1014"/>
        <v>0</v>
      </c>
      <c r="AJ2637">
        <f t="shared" si="1015"/>
        <v>0</v>
      </c>
      <c r="AK2637">
        <f t="shared" si="1016"/>
        <v>0</v>
      </c>
      <c r="AL2637">
        <f t="shared" si="999"/>
        <v>0</v>
      </c>
      <c r="AM2637">
        <f t="shared" si="1000"/>
        <v>0</v>
      </c>
      <c r="AN2637">
        <f t="shared" si="1001"/>
        <v>0</v>
      </c>
      <c r="AO2637">
        <f t="shared" si="1002"/>
        <v>0</v>
      </c>
      <c r="AP2637">
        <f t="shared" si="1003"/>
        <v>0</v>
      </c>
      <c r="AQ2637">
        <f t="shared" si="1004"/>
        <v>0</v>
      </c>
      <c r="AR2637">
        <f t="shared" si="1005"/>
        <v>0</v>
      </c>
      <c r="AS2637">
        <f t="shared" si="1006"/>
        <v>0</v>
      </c>
      <c r="AT2637">
        <f t="shared" si="1007"/>
        <v>0</v>
      </c>
      <c r="AU2637">
        <f t="shared" si="1008"/>
        <v>0</v>
      </c>
      <c r="AV2637">
        <f t="shared" si="1009"/>
        <v>0</v>
      </c>
      <c r="AW2637">
        <f t="shared" si="1010"/>
        <v>0</v>
      </c>
      <c r="AX2637">
        <f t="shared" si="1011"/>
        <v>0</v>
      </c>
      <c r="AY2637">
        <f t="shared" si="1012"/>
        <v>0</v>
      </c>
      <c r="AZ2637">
        <f t="shared" si="1013"/>
        <v>0</v>
      </c>
    </row>
    <row r="2638" spans="1:52" ht="15" customHeight="1">
      <c r="A2638" s="245"/>
      <c r="B2638" s="9"/>
      <c r="C2638" s="270" t="s">
        <v>1256</v>
      </c>
      <c r="D2638" s="389" t="str">
        <f t="shared" si="1017"/>
        <v/>
      </c>
      <c r="E2638" s="390"/>
      <c r="F2638" s="391"/>
      <c r="G2638" s="480" t="str">
        <f t="shared" si="1018"/>
        <v/>
      </c>
      <c r="H2638" s="481"/>
      <c r="I2638" s="481"/>
      <c r="J2638" s="481"/>
      <c r="K2638" s="481"/>
      <c r="L2638" s="482"/>
      <c r="M2638" s="27"/>
      <c r="N2638" s="27"/>
      <c r="O2638" s="27"/>
      <c r="P2638" s="27"/>
      <c r="Q2638" s="27"/>
      <c r="R2638" s="27"/>
      <c r="S2638" s="27"/>
      <c r="T2638" s="27"/>
      <c r="U2638" s="27"/>
      <c r="V2638" s="27"/>
      <c r="W2638" s="27"/>
      <c r="X2638" s="27"/>
      <c r="Y2638" s="27"/>
      <c r="Z2638" s="27"/>
      <c r="AA2638" s="27"/>
      <c r="AB2638" s="27"/>
      <c r="AC2638" s="27"/>
      <c r="AD2638" s="27"/>
      <c r="AI2638">
        <f t="shared" si="1014"/>
        <v>0</v>
      </c>
      <c r="AJ2638">
        <f t="shared" si="1015"/>
        <v>0</v>
      </c>
      <c r="AK2638">
        <f t="shared" si="1016"/>
        <v>0</v>
      </c>
      <c r="AL2638">
        <f t="shared" si="999"/>
        <v>0</v>
      </c>
      <c r="AM2638">
        <f t="shared" si="1000"/>
        <v>0</v>
      </c>
      <c r="AN2638">
        <f t="shared" si="1001"/>
        <v>0</v>
      </c>
      <c r="AO2638">
        <f t="shared" si="1002"/>
        <v>0</v>
      </c>
      <c r="AP2638">
        <f t="shared" si="1003"/>
        <v>0</v>
      </c>
      <c r="AQ2638">
        <f t="shared" si="1004"/>
        <v>0</v>
      </c>
      <c r="AR2638">
        <f t="shared" si="1005"/>
        <v>0</v>
      </c>
      <c r="AS2638">
        <f t="shared" si="1006"/>
        <v>0</v>
      </c>
      <c r="AT2638">
        <f t="shared" si="1007"/>
        <v>0</v>
      </c>
      <c r="AU2638">
        <f t="shared" si="1008"/>
        <v>0</v>
      </c>
      <c r="AV2638">
        <f t="shared" si="1009"/>
        <v>0</v>
      </c>
      <c r="AW2638">
        <f t="shared" si="1010"/>
        <v>0</v>
      </c>
      <c r="AX2638">
        <f t="shared" si="1011"/>
        <v>0</v>
      </c>
      <c r="AY2638">
        <f t="shared" si="1012"/>
        <v>0</v>
      </c>
      <c r="AZ2638">
        <f t="shared" si="1013"/>
        <v>0</v>
      </c>
    </row>
    <row r="2639" spans="1:52" ht="15" customHeight="1">
      <c r="A2639" s="245"/>
      <c r="B2639" s="9"/>
      <c r="C2639" s="270" t="s">
        <v>1257</v>
      </c>
      <c r="D2639" s="389" t="str">
        <f t="shared" si="1017"/>
        <v/>
      </c>
      <c r="E2639" s="390"/>
      <c r="F2639" s="391"/>
      <c r="G2639" s="480" t="str">
        <f t="shared" si="1018"/>
        <v/>
      </c>
      <c r="H2639" s="481"/>
      <c r="I2639" s="481"/>
      <c r="J2639" s="481"/>
      <c r="K2639" s="481"/>
      <c r="L2639" s="482"/>
      <c r="M2639" s="27"/>
      <c r="N2639" s="27"/>
      <c r="O2639" s="27"/>
      <c r="P2639" s="27"/>
      <c r="Q2639" s="27"/>
      <c r="R2639" s="27"/>
      <c r="S2639" s="27"/>
      <c r="T2639" s="27"/>
      <c r="U2639" s="27"/>
      <c r="V2639" s="27"/>
      <c r="W2639" s="27"/>
      <c r="X2639" s="27"/>
      <c r="Y2639" s="27"/>
      <c r="Z2639" s="27"/>
      <c r="AA2639" s="27"/>
      <c r="AB2639" s="27"/>
      <c r="AC2639" s="27"/>
      <c r="AD2639" s="27"/>
      <c r="AI2639">
        <f t="shared" si="1014"/>
        <v>0</v>
      </c>
      <c r="AJ2639">
        <f t="shared" si="1015"/>
        <v>0</v>
      </c>
      <c r="AK2639">
        <f t="shared" si="1016"/>
        <v>0</v>
      </c>
      <c r="AL2639">
        <f t="shared" si="999"/>
        <v>0</v>
      </c>
      <c r="AM2639">
        <f t="shared" si="1000"/>
        <v>0</v>
      </c>
      <c r="AN2639">
        <f t="shared" si="1001"/>
        <v>0</v>
      </c>
      <c r="AO2639">
        <f t="shared" si="1002"/>
        <v>0</v>
      </c>
      <c r="AP2639">
        <f t="shared" si="1003"/>
        <v>0</v>
      </c>
      <c r="AQ2639">
        <f t="shared" si="1004"/>
        <v>0</v>
      </c>
      <c r="AR2639">
        <f t="shared" si="1005"/>
        <v>0</v>
      </c>
      <c r="AS2639">
        <f t="shared" si="1006"/>
        <v>0</v>
      </c>
      <c r="AT2639">
        <f t="shared" si="1007"/>
        <v>0</v>
      </c>
      <c r="AU2639">
        <f t="shared" si="1008"/>
        <v>0</v>
      </c>
      <c r="AV2639">
        <f t="shared" si="1009"/>
        <v>0</v>
      </c>
      <c r="AW2639">
        <f t="shared" si="1010"/>
        <v>0</v>
      </c>
      <c r="AX2639">
        <f t="shared" si="1011"/>
        <v>0</v>
      </c>
      <c r="AY2639">
        <f t="shared" si="1012"/>
        <v>0</v>
      </c>
      <c r="AZ2639">
        <f t="shared" si="1013"/>
        <v>0</v>
      </c>
    </row>
    <row r="2640" spans="1:52" ht="15" customHeight="1">
      <c r="A2640" s="245"/>
      <c r="B2640" s="9"/>
      <c r="C2640" s="270" t="s">
        <v>1258</v>
      </c>
      <c r="D2640" s="389" t="str">
        <f t="shared" si="1017"/>
        <v/>
      </c>
      <c r="E2640" s="390"/>
      <c r="F2640" s="391"/>
      <c r="G2640" s="480" t="str">
        <f t="shared" si="1018"/>
        <v/>
      </c>
      <c r="H2640" s="481"/>
      <c r="I2640" s="481"/>
      <c r="J2640" s="481"/>
      <c r="K2640" s="481"/>
      <c r="L2640" s="482"/>
      <c r="M2640" s="27"/>
      <c r="N2640" s="27"/>
      <c r="O2640" s="27"/>
      <c r="P2640" s="27"/>
      <c r="Q2640" s="27"/>
      <c r="R2640" s="27"/>
      <c r="S2640" s="27"/>
      <c r="T2640" s="27"/>
      <c r="U2640" s="27"/>
      <c r="V2640" s="27"/>
      <c r="W2640" s="27"/>
      <c r="X2640" s="27"/>
      <c r="Y2640" s="27"/>
      <c r="Z2640" s="27"/>
      <c r="AA2640" s="27"/>
      <c r="AB2640" s="27"/>
      <c r="AC2640" s="27"/>
      <c r="AD2640" s="27"/>
      <c r="AI2640">
        <f t="shared" si="1014"/>
        <v>0</v>
      </c>
      <c r="AJ2640">
        <f t="shared" si="1015"/>
        <v>0</v>
      </c>
      <c r="AK2640">
        <f t="shared" si="1016"/>
        <v>0</v>
      </c>
      <c r="AL2640">
        <f t="shared" si="999"/>
        <v>0</v>
      </c>
      <c r="AM2640">
        <f t="shared" si="1000"/>
        <v>0</v>
      </c>
      <c r="AN2640">
        <f t="shared" si="1001"/>
        <v>0</v>
      </c>
      <c r="AO2640">
        <f t="shared" si="1002"/>
        <v>0</v>
      </c>
      <c r="AP2640">
        <f t="shared" si="1003"/>
        <v>0</v>
      </c>
      <c r="AQ2640">
        <f t="shared" si="1004"/>
        <v>0</v>
      </c>
      <c r="AR2640">
        <f t="shared" si="1005"/>
        <v>0</v>
      </c>
      <c r="AS2640">
        <f t="shared" si="1006"/>
        <v>0</v>
      </c>
      <c r="AT2640">
        <f t="shared" si="1007"/>
        <v>0</v>
      </c>
      <c r="AU2640">
        <f t="shared" si="1008"/>
        <v>0</v>
      </c>
      <c r="AV2640">
        <f t="shared" si="1009"/>
        <v>0</v>
      </c>
      <c r="AW2640">
        <f t="shared" si="1010"/>
        <v>0</v>
      </c>
      <c r="AX2640">
        <f t="shared" si="1011"/>
        <v>0</v>
      </c>
      <c r="AY2640">
        <f t="shared" si="1012"/>
        <v>0</v>
      </c>
      <c r="AZ2640">
        <f t="shared" si="1013"/>
        <v>0</v>
      </c>
    </row>
    <row r="2641" spans="1:52" ht="15" customHeight="1">
      <c r="A2641" s="245"/>
      <c r="B2641" s="9"/>
      <c r="C2641" s="270" t="s">
        <v>1259</v>
      </c>
      <c r="D2641" s="389" t="str">
        <f t="shared" si="1017"/>
        <v/>
      </c>
      <c r="E2641" s="390"/>
      <c r="F2641" s="391"/>
      <c r="G2641" s="480" t="str">
        <f t="shared" si="1018"/>
        <v/>
      </c>
      <c r="H2641" s="481"/>
      <c r="I2641" s="481"/>
      <c r="J2641" s="481"/>
      <c r="K2641" s="481"/>
      <c r="L2641" s="482"/>
      <c r="M2641" s="27"/>
      <c r="N2641" s="27"/>
      <c r="O2641" s="27"/>
      <c r="P2641" s="27"/>
      <c r="Q2641" s="27"/>
      <c r="R2641" s="27"/>
      <c r="S2641" s="27"/>
      <c r="T2641" s="27"/>
      <c r="U2641" s="27"/>
      <c r="V2641" s="27"/>
      <c r="W2641" s="27"/>
      <c r="X2641" s="27"/>
      <c r="Y2641" s="27"/>
      <c r="Z2641" s="27"/>
      <c r="AA2641" s="27"/>
      <c r="AB2641" s="27"/>
      <c r="AC2641" s="27"/>
      <c r="AD2641" s="27"/>
      <c r="AI2641">
        <f t="shared" si="1014"/>
        <v>0</v>
      </c>
      <c r="AJ2641">
        <f t="shared" si="1015"/>
        <v>0</v>
      </c>
      <c r="AK2641">
        <f t="shared" si="1016"/>
        <v>0</v>
      </c>
      <c r="AL2641">
        <f t="shared" si="999"/>
        <v>0</v>
      </c>
      <c r="AM2641">
        <f t="shared" si="1000"/>
        <v>0</v>
      </c>
      <c r="AN2641">
        <f t="shared" si="1001"/>
        <v>0</v>
      </c>
      <c r="AO2641">
        <f t="shared" si="1002"/>
        <v>0</v>
      </c>
      <c r="AP2641">
        <f t="shared" si="1003"/>
        <v>0</v>
      </c>
      <c r="AQ2641">
        <f t="shared" si="1004"/>
        <v>0</v>
      </c>
      <c r="AR2641">
        <f t="shared" si="1005"/>
        <v>0</v>
      </c>
      <c r="AS2641">
        <f t="shared" si="1006"/>
        <v>0</v>
      </c>
      <c r="AT2641">
        <f t="shared" si="1007"/>
        <v>0</v>
      </c>
      <c r="AU2641">
        <f t="shared" si="1008"/>
        <v>0</v>
      </c>
      <c r="AV2641">
        <f t="shared" si="1009"/>
        <v>0</v>
      </c>
      <c r="AW2641">
        <f t="shared" si="1010"/>
        <v>0</v>
      </c>
      <c r="AX2641">
        <f t="shared" si="1011"/>
        <v>0</v>
      </c>
      <c r="AY2641">
        <f t="shared" si="1012"/>
        <v>0</v>
      </c>
      <c r="AZ2641">
        <f t="shared" si="1013"/>
        <v>0</v>
      </c>
    </row>
    <row r="2642" spans="1:52" ht="15" customHeight="1">
      <c r="A2642" s="245"/>
      <c r="B2642" s="9"/>
      <c r="C2642" s="270" t="s">
        <v>1260</v>
      </c>
      <c r="D2642" s="389" t="str">
        <f t="shared" si="1017"/>
        <v/>
      </c>
      <c r="E2642" s="390"/>
      <c r="F2642" s="391"/>
      <c r="G2642" s="480" t="str">
        <f t="shared" si="1018"/>
        <v/>
      </c>
      <c r="H2642" s="481"/>
      <c r="I2642" s="481"/>
      <c r="J2642" s="481"/>
      <c r="K2642" s="481"/>
      <c r="L2642" s="482"/>
      <c r="M2642" s="27"/>
      <c r="N2642" s="27"/>
      <c r="O2642" s="27"/>
      <c r="P2642" s="27"/>
      <c r="Q2642" s="27"/>
      <c r="R2642" s="27"/>
      <c r="S2642" s="27"/>
      <c r="T2642" s="27"/>
      <c r="U2642" s="27"/>
      <c r="V2642" s="27"/>
      <c r="W2642" s="27"/>
      <c r="X2642" s="27"/>
      <c r="Y2642" s="27"/>
      <c r="Z2642" s="27"/>
      <c r="AA2642" s="27"/>
      <c r="AB2642" s="27"/>
      <c r="AC2642" s="27"/>
      <c r="AD2642" s="27"/>
      <c r="AI2642">
        <f t="shared" si="1014"/>
        <v>0</v>
      </c>
      <c r="AJ2642">
        <f t="shared" si="1015"/>
        <v>0</v>
      </c>
      <c r="AK2642">
        <f t="shared" si="1016"/>
        <v>0</v>
      </c>
      <c r="AL2642">
        <f t="shared" si="999"/>
        <v>0</v>
      </c>
      <c r="AM2642">
        <f t="shared" si="1000"/>
        <v>0</v>
      </c>
      <c r="AN2642">
        <f t="shared" si="1001"/>
        <v>0</v>
      </c>
      <c r="AO2642">
        <f t="shared" si="1002"/>
        <v>0</v>
      </c>
      <c r="AP2642">
        <f t="shared" si="1003"/>
        <v>0</v>
      </c>
      <c r="AQ2642">
        <f t="shared" si="1004"/>
        <v>0</v>
      </c>
      <c r="AR2642">
        <f t="shared" si="1005"/>
        <v>0</v>
      </c>
      <c r="AS2642">
        <f t="shared" si="1006"/>
        <v>0</v>
      </c>
      <c r="AT2642">
        <f t="shared" si="1007"/>
        <v>0</v>
      </c>
      <c r="AU2642">
        <f t="shared" si="1008"/>
        <v>0</v>
      </c>
      <c r="AV2642">
        <f t="shared" si="1009"/>
        <v>0</v>
      </c>
      <c r="AW2642">
        <f t="shared" si="1010"/>
        <v>0</v>
      </c>
      <c r="AX2642">
        <f t="shared" si="1011"/>
        <v>0</v>
      </c>
      <c r="AY2642">
        <f t="shared" si="1012"/>
        <v>0</v>
      </c>
      <c r="AZ2642">
        <f t="shared" si="1013"/>
        <v>0</v>
      </c>
    </row>
    <row r="2643" spans="1:52" ht="15" customHeight="1">
      <c r="A2643" s="245"/>
      <c r="B2643" s="9"/>
      <c r="C2643" s="270" t="s">
        <v>1261</v>
      </c>
      <c r="D2643" s="389" t="str">
        <f t="shared" si="1017"/>
        <v/>
      </c>
      <c r="E2643" s="390"/>
      <c r="F2643" s="391"/>
      <c r="G2643" s="480" t="str">
        <f t="shared" si="1018"/>
        <v/>
      </c>
      <c r="H2643" s="481"/>
      <c r="I2643" s="481"/>
      <c r="J2643" s="481"/>
      <c r="K2643" s="481"/>
      <c r="L2643" s="482"/>
      <c r="M2643" s="27"/>
      <c r="N2643" s="27"/>
      <c r="O2643" s="27"/>
      <c r="P2643" s="27"/>
      <c r="Q2643" s="27"/>
      <c r="R2643" s="27"/>
      <c r="S2643" s="27"/>
      <c r="T2643" s="27"/>
      <c r="U2643" s="27"/>
      <c r="V2643" s="27"/>
      <c r="W2643" s="27"/>
      <c r="X2643" s="27"/>
      <c r="Y2643" s="27"/>
      <c r="Z2643" s="27"/>
      <c r="AA2643" s="27"/>
      <c r="AB2643" s="27"/>
      <c r="AC2643" s="27"/>
      <c r="AD2643" s="27"/>
      <c r="AI2643">
        <f t="shared" si="1014"/>
        <v>0</v>
      </c>
      <c r="AJ2643">
        <f t="shared" si="1015"/>
        <v>0</v>
      </c>
      <c r="AK2643">
        <f t="shared" si="1016"/>
        <v>0</v>
      </c>
      <c r="AL2643">
        <f t="shared" si="999"/>
        <v>0</v>
      </c>
      <c r="AM2643">
        <f t="shared" si="1000"/>
        <v>0</v>
      </c>
      <c r="AN2643">
        <f t="shared" si="1001"/>
        <v>0</v>
      </c>
      <c r="AO2643">
        <f t="shared" si="1002"/>
        <v>0</v>
      </c>
      <c r="AP2643">
        <f t="shared" si="1003"/>
        <v>0</v>
      </c>
      <c r="AQ2643">
        <f t="shared" si="1004"/>
        <v>0</v>
      </c>
      <c r="AR2643">
        <f t="shared" si="1005"/>
        <v>0</v>
      </c>
      <c r="AS2643">
        <f t="shared" si="1006"/>
        <v>0</v>
      </c>
      <c r="AT2643">
        <f t="shared" si="1007"/>
        <v>0</v>
      </c>
      <c r="AU2643">
        <f t="shared" si="1008"/>
        <v>0</v>
      </c>
      <c r="AV2643">
        <f t="shared" si="1009"/>
        <v>0</v>
      </c>
      <c r="AW2643">
        <f t="shared" si="1010"/>
        <v>0</v>
      </c>
      <c r="AX2643">
        <f t="shared" si="1011"/>
        <v>0</v>
      </c>
      <c r="AY2643">
        <f t="shared" si="1012"/>
        <v>0</v>
      </c>
      <c r="AZ2643">
        <f t="shared" si="1013"/>
        <v>0</v>
      </c>
    </row>
    <row r="2644" spans="1:52" ht="15" customHeight="1">
      <c r="A2644" s="245"/>
      <c r="B2644" s="9"/>
      <c r="C2644" s="270" t="s">
        <v>1262</v>
      </c>
      <c r="D2644" s="389" t="str">
        <f t="shared" si="1017"/>
        <v/>
      </c>
      <c r="E2644" s="390"/>
      <c r="F2644" s="391"/>
      <c r="G2644" s="480" t="str">
        <f t="shared" si="1018"/>
        <v/>
      </c>
      <c r="H2644" s="481"/>
      <c r="I2644" s="481"/>
      <c r="J2644" s="481"/>
      <c r="K2644" s="481"/>
      <c r="L2644" s="482"/>
      <c r="M2644" s="27"/>
      <c r="N2644" s="27"/>
      <c r="O2644" s="27"/>
      <c r="P2644" s="27"/>
      <c r="Q2644" s="27"/>
      <c r="R2644" s="27"/>
      <c r="S2644" s="27"/>
      <c r="T2644" s="27"/>
      <c r="U2644" s="27"/>
      <c r="V2644" s="27"/>
      <c r="W2644" s="27"/>
      <c r="X2644" s="27"/>
      <c r="Y2644" s="27"/>
      <c r="Z2644" s="27"/>
      <c r="AA2644" s="27"/>
      <c r="AB2644" s="27"/>
      <c r="AC2644" s="27"/>
      <c r="AD2644" s="27"/>
      <c r="AI2644">
        <f t="shared" si="1014"/>
        <v>0</v>
      </c>
      <c r="AJ2644">
        <f t="shared" si="1015"/>
        <v>0</v>
      </c>
      <c r="AK2644">
        <f t="shared" si="1016"/>
        <v>0</v>
      </c>
      <c r="AL2644">
        <f t="shared" si="999"/>
        <v>0</v>
      </c>
      <c r="AM2644">
        <f t="shared" si="1000"/>
        <v>0</v>
      </c>
      <c r="AN2644">
        <f t="shared" si="1001"/>
        <v>0</v>
      </c>
      <c r="AO2644">
        <f t="shared" si="1002"/>
        <v>0</v>
      </c>
      <c r="AP2644">
        <f t="shared" si="1003"/>
        <v>0</v>
      </c>
      <c r="AQ2644">
        <f t="shared" si="1004"/>
        <v>0</v>
      </c>
      <c r="AR2644">
        <f t="shared" si="1005"/>
        <v>0</v>
      </c>
      <c r="AS2644">
        <f t="shared" si="1006"/>
        <v>0</v>
      </c>
      <c r="AT2644">
        <f t="shared" si="1007"/>
        <v>0</v>
      </c>
      <c r="AU2644">
        <f t="shared" si="1008"/>
        <v>0</v>
      </c>
      <c r="AV2644">
        <f t="shared" si="1009"/>
        <v>0</v>
      </c>
      <c r="AW2644">
        <f t="shared" si="1010"/>
        <v>0</v>
      </c>
      <c r="AX2644">
        <f t="shared" si="1011"/>
        <v>0</v>
      </c>
      <c r="AY2644">
        <f t="shared" si="1012"/>
        <v>0</v>
      </c>
      <c r="AZ2644">
        <f t="shared" si="1013"/>
        <v>0</v>
      </c>
    </row>
    <row r="2645" spans="1:52" ht="15" customHeight="1">
      <c r="A2645" s="245"/>
      <c r="B2645" s="9"/>
      <c r="C2645" s="270" t="s">
        <v>1263</v>
      </c>
      <c r="D2645" s="389" t="str">
        <f t="shared" si="1017"/>
        <v/>
      </c>
      <c r="E2645" s="390"/>
      <c r="F2645" s="391"/>
      <c r="G2645" s="480" t="str">
        <f t="shared" si="1018"/>
        <v/>
      </c>
      <c r="H2645" s="481"/>
      <c r="I2645" s="481"/>
      <c r="J2645" s="481"/>
      <c r="K2645" s="481"/>
      <c r="L2645" s="482"/>
      <c r="M2645" s="27"/>
      <c r="N2645" s="27"/>
      <c r="O2645" s="27"/>
      <c r="P2645" s="27"/>
      <c r="Q2645" s="27"/>
      <c r="R2645" s="27"/>
      <c r="S2645" s="27"/>
      <c r="T2645" s="27"/>
      <c r="U2645" s="27"/>
      <c r="V2645" s="27"/>
      <c r="W2645" s="27"/>
      <c r="X2645" s="27"/>
      <c r="Y2645" s="27"/>
      <c r="Z2645" s="27"/>
      <c r="AA2645" s="27"/>
      <c r="AB2645" s="27"/>
      <c r="AC2645" s="27"/>
      <c r="AD2645" s="27"/>
      <c r="AI2645">
        <f t="shared" si="1014"/>
        <v>0</v>
      </c>
      <c r="AJ2645">
        <f t="shared" si="1015"/>
        <v>0</v>
      </c>
      <c r="AK2645">
        <f t="shared" si="1016"/>
        <v>0</v>
      </c>
      <c r="AL2645">
        <f t="shared" si="999"/>
        <v>0</v>
      </c>
      <c r="AM2645">
        <f t="shared" si="1000"/>
        <v>0</v>
      </c>
      <c r="AN2645">
        <f t="shared" si="1001"/>
        <v>0</v>
      </c>
      <c r="AO2645">
        <f t="shared" si="1002"/>
        <v>0</v>
      </c>
      <c r="AP2645">
        <f t="shared" si="1003"/>
        <v>0</v>
      </c>
      <c r="AQ2645">
        <f t="shared" si="1004"/>
        <v>0</v>
      </c>
      <c r="AR2645">
        <f t="shared" si="1005"/>
        <v>0</v>
      </c>
      <c r="AS2645">
        <f t="shared" si="1006"/>
        <v>0</v>
      </c>
      <c r="AT2645">
        <f t="shared" si="1007"/>
        <v>0</v>
      </c>
      <c r="AU2645">
        <f t="shared" si="1008"/>
        <v>0</v>
      </c>
      <c r="AV2645">
        <f t="shared" si="1009"/>
        <v>0</v>
      </c>
      <c r="AW2645">
        <f t="shared" si="1010"/>
        <v>0</v>
      </c>
      <c r="AX2645">
        <f t="shared" si="1011"/>
        <v>0</v>
      </c>
      <c r="AY2645">
        <f t="shared" si="1012"/>
        <v>0</v>
      </c>
      <c r="AZ2645">
        <f t="shared" si="1013"/>
        <v>0</v>
      </c>
    </row>
    <row r="2646" spans="1:52" ht="15" customHeight="1">
      <c r="A2646" s="245"/>
      <c r="B2646" s="9"/>
      <c r="C2646" s="270" t="s">
        <v>1264</v>
      </c>
      <c r="D2646" s="389" t="str">
        <f t="shared" si="1017"/>
        <v/>
      </c>
      <c r="E2646" s="390"/>
      <c r="F2646" s="391"/>
      <c r="G2646" s="480" t="str">
        <f t="shared" si="1018"/>
        <v/>
      </c>
      <c r="H2646" s="481"/>
      <c r="I2646" s="481"/>
      <c r="J2646" s="481"/>
      <c r="K2646" s="481"/>
      <c r="L2646" s="482"/>
      <c r="M2646" s="27"/>
      <c r="N2646" s="27"/>
      <c r="O2646" s="27"/>
      <c r="P2646" s="27"/>
      <c r="Q2646" s="27"/>
      <c r="R2646" s="27"/>
      <c r="S2646" s="27"/>
      <c r="T2646" s="27"/>
      <c r="U2646" s="27"/>
      <c r="V2646" s="27"/>
      <c r="W2646" s="27"/>
      <c r="X2646" s="27"/>
      <c r="Y2646" s="27"/>
      <c r="Z2646" s="27"/>
      <c r="AA2646" s="27"/>
      <c r="AB2646" s="27"/>
      <c r="AC2646" s="27"/>
      <c r="AD2646" s="27"/>
      <c r="AI2646">
        <f t="shared" si="1014"/>
        <v>0</v>
      </c>
      <c r="AJ2646">
        <f t="shared" si="1015"/>
        <v>0</v>
      </c>
      <c r="AK2646">
        <f t="shared" si="1016"/>
        <v>0</v>
      </c>
      <c r="AL2646">
        <f t="shared" si="999"/>
        <v>0</v>
      </c>
      <c r="AM2646">
        <f t="shared" si="1000"/>
        <v>0</v>
      </c>
      <c r="AN2646">
        <f t="shared" si="1001"/>
        <v>0</v>
      </c>
      <c r="AO2646">
        <f t="shared" si="1002"/>
        <v>0</v>
      </c>
      <c r="AP2646">
        <f t="shared" si="1003"/>
        <v>0</v>
      </c>
      <c r="AQ2646">
        <f t="shared" si="1004"/>
        <v>0</v>
      </c>
      <c r="AR2646">
        <f t="shared" si="1005"/>
        <v>0</v>
      </c>
      <c r="AS2646">
        <f t="shared" si="1006"/>
        <v>0</v>
      </c>
      <c r="AT2646">
        <f t="shared" si="1007"/>
        <v>0</v>
      </c>
      <c r="AU2646">
        <f t="shared" si="1008"/>
        <v>0</v>
      </c>
      <c r="AV2646">
        <f t="shared" si="1009"/>
        <v>0</v>
      </c>
      <c r="AW2646">
        <f t="shared" si="1010"/>
        <v>0</v>
      </c>
      <c r="AX2646">
        <f t="shared" si="1011"/>
        <v>0</v>
      </c>
      <c r="AY2646">
        <f t="shared" si="1012"/>
        <v>0</v>
      </c>
      <c r="AZ2646">
        <f t="shared" si="1013"/>
        <v>0</v>
      </c>
    </row>
    <row r="2647" spans="1:52" ht="15" customHeight="1">
      <c r="A2647" s="245"/>
      <c r="B2647" s="9"/>
      <c r="C2647" s="270" t="s">
        <v>1265</v>
      </c>
      <c r="D2647" s="389" t="str">
        <f t="shared" si="1017"/>
        <v/>
      </c>
      <c r="E2647" s="390"/>
      <c r="F2647" s="391"/>
      <c r="G2647" s="480" t="str">
        <f t="shared" si="1018"/>
        <v/>
      </c>
      <c r="H2647" s="481"/>
      <c r="I2647" s="481"/>
      <c r="J2647" s="481"/>
      <c r="K2647" s="481"/>
      <c r="L2647" s="482"/>
      <c r="M2647" s="27"/>
      <c r="N2647" s="27"/>
      <c r="O2647" s="27"/>
      <c r="P2647" s="27"/>
      <c r="Q2647" s="27"/>
      <c r="R2647" s="27"/>
      <c r="S2647" s="27"/>
      <c r="T2647" s="27"/>
      <c r="U2647" s="27"/>
      <c r="V2647" s="27"/>
      <c r="W2647" s="27"/>
      <c r="X2647" s="27"/>
      <c r="Y2647" s="27"/>
      <c r="Z2647" s="27"/>
      <c r="AA2647" s="27"/>
      <c r="AB2647" s="27"/>
      <c r="AC2647" s="27"/>
      <c r="AD2647" s="27"/>
      <c r="AI2647">
        <f t="shared" si="1014"/>
        <v>0</v>
      </c>
      <c r="AJ2647">
        <f t="shared" si="1015"/>
        <v>0</v>
      </c>
      <c r="AK2647">
        <f t="shared" si="1016"/>
        <v>0</v>
      </c>
      <c r="AL2647">
        <f t="shared" si="999"/>
        <v>0</v>
      </c>
      <c r="AM2647">
        <f t="shared" si="1000"/>
        <v>0</v>
      </c>
      <c r="AN2647">
        <f t="shared" si="1001"/>
        <v>0</v>
      </c>
      <c r="AO2647">
        <f t="shared" si="1002"/>
        <v>0</v>
      </c>
      <c r="AP2647">
        <f t="shared" si="1003"/>
        <v>0</v>
      </c>
      <c r="AQ2647">
        <f t="shared" si="1004"/>
        <v>0</v>
      </c>
      <c r="AR2647">
        <f t="shared" si="1005"/>
        <v>0</v>
      </c>
      <c r="AS2647">
        <f t="shared" si="1006"/>
        <v>0</v>
      </c>
      <c r="AT2647">
        <f t="shared" si="1007"/>
        <v>0</v>
      </c>
      <c r="AU2647">
        <f t="shared" si="1008"/>
        <v>0</v>
      </c>
      <c r="AV2647">
        <f t="shared" si="1009"/>
        <v>0</v>
      </c>
      <c r="AW2647">
        <f t="shared" si="1010"/>
        <v>0</v>
      </c>
      <c r="AX2647">
        <f t="shared" si="1011"/>
        <v>0</v>
      </c>
      <c r="AY2647">
        <f t="shared" si="1012"/>
        <v>0</v>
      </c>
      <c r="AZ2647">
        <f t="shared" si="1013"/>
        <v>0</v>
      </c>
    </row>
    <row r="2648" spans="1:52" ht="15" customHeight="1">
      <c r="A2648" s="245"/>
      <c r="B2648" s="9"/>
      <c r="C2648" s="270" t="s">
        <v>1266</v>
      </c>
      <c r="D2648" s="389" t="str">
        <f t="shared" si="1017"/>
        <v/>
      </c>
      <c r="E2648" s="390"/>
      <c r="F2648" s="391"/>
      <c r="G2648" s="480" t="str">
        <f t="shared" si="1018"/>
        <v/>
      </c>
      <c r="H2648" s="481"/>
      <c r="I2648" s="481"/>
      <c r="J2648" s="481"/>
      <c r="K2648" s="481"/>
      <c r="L2648" s="482"/>
      <c r="M2648" s="27"/>
      <c r="N2648" s="27"/>
      <c r="O2648" s="27"/>
      <c r="P2648" s="27"/>
      <c r="Q2648" s="27"/>
      <c r="R2648" s="27"/>
      <c r="S2648" s="27"/>
      <c r="T2648" s="27"/>
      <c r="U2648" s="27"/>
      <c r="V2648" s="27"/>
      <c r="W2648" s="27"/>
      <c r="X2648" s="27"/>
      <c r="Y2648" s="27"/>
      <c r="Z2648" s="27"/>
      <c r="AA2648" s="27"/>
      <c r="AB2648" s="27"/>
      <c r="AC2648" s="27"/>
      <c r="AD2648" s="27"/>
      <c r="AI2648">
        <f t="shared" si="1014"/>
        <v>0</v>
      </c>
      <c r="AJ2648">
        <f t="shared" si="1015"/>
        <v>0</v>
      </c>
      <c r="AK2648">
        <f t="shared" si="1016"/>
        <v>0</v>
      </c>
      <c r="AL2648">
        <f t="shared" si="999"/>
        <v>0</v>
      </c>
      <c r="AM2648">
        <f t="shared" si="1000"/>
        <v>0</v>
      </c>
      <c r="AN2648">
        <f t="shared" si="1001"/>
        <v>0</v>
      </c>
      <c r="AO2648">
        <f t="shared" si="1002"/>
        <v>0</v>
      </c>
      <c r="AP2648">
        <f t="shared" si="1003"/>
        <v>0</v>
      </c>
      <c r="AQ2648">
        <f t="shared" si="1004"/>
        <v>0</v>
      </c>
      <c r="AR2648">
        <f t="shared" si="1005"/>
        <v>0</v>
      </c>
      <c r="AS2648">
        <f t="shared" si="1006"/>
        <v>0</v>
      </c>
      <c r="AT2648">
        <f t="shared" si="1007"/>
        <v>0</v>
      </c>
      <c r="AU2648">
        <f t="shared" si="1008"/>
        <v>0</v>
      </c>
      <c r="AV2648">
        <f t="shared" si="1009"/>
        <v>0</v>
      </c>
      <c r="AW2648">
        <f t="shared" si="1010"/>
        <v>0</v>
      </c>
      <c r="AX2648">
        <f t="shared" si="1011"/>
        <v>0</v>
      </c>
      <c r="AY2648">
        <f t="shared" si="1012"/>
        <v>0</v>
      </c>
      <c r="AZ2648">
        <f t="shared" si="1013"/>
        <v>0</v>
      </c>
    </row>
    <row r="2649" spans="1:52" ht="15" customHeight="1">
      <c r="A2649" s="245"/>
      <c r="B2649" s="9"/>
      <c r="C2649" s="270" t="s">
        <v>1267</v>
      </c>
      <c r="D2649" s="389" t="str">
        <f t="shared" si="1017"/>
        <v/>
      </c>
      <c r="E2649" s="390"/>
      <c r="F2649" s="391"/>
      <c r="G2649" s="480" t="str">
        <f t="shared" si="1018"/>
        <v/>
      </c>
      <c r="H2649" s="481"/>
      <c r="I2649" s="481"/>
      <c r="J2649" s="481"/>
      <c r="K2649" s="481"/>
      <c r="L2649" s="482"/>
      <c r="M2649" s="27"/>
      <c r="N2649" s="27"/>
      <c r="O2649" s="27"/>
      <c r="P2649" s="27"/>
      <c r="Q2649" s="27"/>
      <c r="R2649" s="27"/>
      <c r="S2649" s="27"/>
      <c r="T2649" s="27"/>
      <c r="U2649" s="27"/>
      <c r="V2649" s="27"/>
      <c r="W2649" s="27"/>
      <c r="X2649" s="27"/>
      <c r="Y2649" s="27"/>
      <c r="Z2649" s="27"/>
      <c r="AA2649" s="27"/>
      <c r="AB2649" s="27"/>
      <c r="AC2649" s="27"/>
      <c r="AD2649" s="27"/>
      <c r="AI2649">
        <f t="shared" si="1014"/>
        <v>0</v>
      </c>
      <c r="AJ2649">
        <f t="shared" si="1015"/>
        <v>0</v>
      </c>
      <c r="AK2649">
        <f t="shared" si="1016"/>
        <v>0</v>
      </c>
      <c r="AL2649">
        <f t="shared" si="999"/>
        <v>0</v>
      </c>
      <c r="AM2649">
        <f t="shared" si="1000"/>
        <v>0</v>
      </c>
      <c r="AN2649">
        <f t="shared" si="1001"/>
        <v>0</v>
      </c>
      <c r="AO2649">
        <f t="shared" si="1002"/>
        <v>0</v>
      </c>
      <c r="AP2649">
        <f t="shared" si="1003"/>
        <v>0</v>
      </c>
      <c r="AQ2649">
        <f t="shared" si="1004"/>
        <v>0</v>
      </c>
      <c r="AR2649">
        <f t="shared" si="1005"/>
        <v>0</v>
      </c>
      <c r="AS2649">
        <f t="shared" si="1006"/>
        <v>0</v>
      </c>
      <c r="AT2649">
        <f t="shared" si="1007"/>
        <v>0</v>
      </c>
      <c r="AU2649">
        <f t="shared" si="1008"/>
        <v>0</v>
      </c>
      <c r="AV2649">
        <f t="shared" si="1009"/>
        <v>0</v>
      </c>
      <c r="AW2649">
        <f t="shared" si="1010"/>
        <v>0</v>
      </c>
      <c r="AX2649">
        <f t="shared" si="1011"/>
        <v>0</v>
      </c>
      <c r="AY2649">
        <f t="shared" si="1012"/>
        <v>0</v>
      </c>
      <c r="AZ2649">
        <f t="shared" si="1013"/>
        <v>0</v>
      </c>
    </row>
    <row r="2650" spans="1:52" ht="15" customHeight="1">
      <c r="A2650" s="245"/>
      <c r="B2650" s="9"/>
      <c r="C2650" s="270" t="s">
        <v>1268</v>
      </c>
      <c r="D2650" s="389" t="str">
        <f t="shared" si="1017"/>
        <v/>
      </c>
      <c r="E2650" s="390"/>
      <c r="F2650" s="391"/>
      <c r="G2650" s="480" t="str">
        <f t="shared" si="1018"/>
        <v/>
      </c>
      <c r="H2650" s="481"/>
      <c r="I2650" s="481"/>
      <c r="J2650" s="481"/>
      <c r="K2650" s="481"/>
      <c r="L2650" s="482"/>
      <c r="M2650" s="27"/>
      <c r="N2650" s="27"/>
      <c r="O2650" s="27"/>
      <c r="P2650" s="27"/>
      <c r="Q2650" s="27"/>
      <c r="R2650" s="27"/>
      <c r="S2650" s="27"/>
      <c r="T2650" s="27"/>
      <c r="U2650" s="27"/>
      <c r="V2650" s="27"/>
      <c r="W2650" s="27"/>
      <c r="X2650" s="27"/>
      <c r="Y2650" s="27"/>
      <c r="Z2650" s="27"/>
      <c r="AA2650" s="27"/>
      <c r="AB2650" s="27"/>
      <c r="AC2650" s="27"/>
      <c r="AD2650" s="27"/>
      <c r="AI2650">
        <f t="shared" si="1014"/>
        <v>0</v>
      </c>
      <c r="AJ2650">
        <f t="shared" si="1015"/>
        <v>0</v>
      </c>
      <c r="AK2650">
        <f t="shared" si="1016"/>
        <v>0</v>
      </c>
      <c r="AL2650">
        <f t="shared" si="999"/>
        <v>0</v>
      </c>
      <c r="AM2650">
        <f t="shared" si="1000"/>
        <v>0</v>
      </c>
      <c r="AN2650">
        <f t="shared" si="1001"/>
        <v>0</v>
      </c>
      <c r="AO2650">
        <f t="shared" si="1002"/>
        <v>0</v>
      </c>
      <c r="AP2650">
        <f t="shared" si="1003"/>
        <v>0</v>
      </c>
      <c r="AQ2650">
        <f t="shared" si="1004"/>
        <v>0</v>
      </c>
      <c r="AR2650">
        <f t="shared" si="1005"/>
        <v>0</v>
      </c>
      <c r="AS2650">
        <f t="shared" si="1006"/>
        <v>0</v>
      </c>
      <c r="AT2650">
        <f t="shared" si="1007"/>
        <v>0</v>
      </c>
      <c r="AU2650">
        <f t="shared" si="1008"/>
        <v>0</v>
      </c>
      <c r="AV2650">
        <f t="shared" si="1009"/>
        <v>0</v>
      </c>
      <c r="AW2650">
        <f t="shared" si="1010"/>
        <v>0</v>
      </c>
      <c r="AX2650">
        <f t="shared" si="1011"/>
        <v>0</v>
      </c>
      <c r="AY2650">
        <f t="shared" si="1012"/>
        <v>0</v>
      </c>
      <c r="AZ2650">
        <f t="shared" si="1013"/>
        <v>0</v>
      </c>
    </row>
    <row r="2651" spans="1:52" ht="15" customHeight="1">
      <c r="A2651" s="245"/>
      <c r="B2651" s="9"/>
      <c r="C2651" s="270" t="s">
        <v>1269</v>
      </c>
      <c r="D2651" s="389" t="str">
        <f t="shared" si="1017"/>
        <v/>
      </c>
      <c r="E2651" s="390"/>
      <c r="F2651" s="391"/>
      <c r="G2651" s="480" t="str">
        <f t="shared" si="1018"/>
        <v/>
      </c>
      <c r="H2651" s="481"/>
      <c r="I2651" s="481"/>
      <c r="J2651" s="481"/>
      <c r="K2651" s="481"/>
      <c r="L2651" s="482"/>
      <c r="M2651" s="27"/>
      <c r="N2651" s="27"/>
      <c r="O2651" s="27"/>
      <c r="P2651" s="27"/>
      <c r="Q2651" s="27"/>
      <c r="R2651" s="27"/>
      <c r="S2651" s="27"/>
      <c r="T2651" s="27"/>
      <c r="U2651" s="27"/>
      <c r="V2651" s="27"/>
      <c r="W2651" s="27"/>
      <c r="X2651" s="27"/>
      <c r="Y2651" s="27"/>
      <c r="Z2651" s="27"/>
      <c r="AA2651" s="27"/>
      <c r="AB2651" s="27"/>
      <c r="AC2651" s="27"/>
      <c r="AD2651" s="27"/>
      <c r="AI2651">
        <f t="shared" si="1014"/>
        <v>0</v>
      </c>
      <c r="AJ2651">
        <f t="shared" si="1015"/>
        <v>0</v>
      </c>
      <c r="AK2651">
        <f t="shared" si="1016"/>
        <v>0</v>
      </c>
      <c r="AL2651">
        <f t="shared" si="999"/>
        <v>0</v>
      </c>
      <c r="AM2651">
        <f t="shared" si="1000"/>
        <v>0</v>
      </c>
      <c r="AN2651">
        <f t="shared" si="1001"/>
        <v>0</v>
      </c>
      <c r="AO2651">
        <f t="shared" si="1002"/>
        <v>0</v>
      </c>
      <c r="AP2651">
        <f t="shared" si="1003"/>
        <v>0</v>
      </c>
      <c r="AQ2651">
        <f t="shared" si="1004"/>
        <v>0</v>
      </c>
      <c r="AR2651">
        <f t="shared" si="1005"/>
        <v>0</v>
      </c>
      <c r="AS2651">
        <f t="shared" si="1006"/>
        <v>0</v>
      </c>
      <c r="AT2651">
        <f t="shared" si="1007"/>
        <v>0</v>
      </c>
      <c r="AU2651">
        <f t="shared" si="1008"/>
        <v>0</v>
      </c>
      <c r="AV2651">
        <f t="shared" si="1009"/>
        <v>0</v>
      </c>
      <c r="AW2651">
        <f t="shared" si="1010"/>
        <v>0</v>
      </c>
      <c r="AX2651">
        <f t="shared" si="1011"/>
        <v>0</v>
      </c>
      <c r="AY2651">
        <f t="shared" si="1012"/>
        <v>0</v>
      </c>
      <c r="AZ2651">
        <f t="shared" si="1013"/>
        <v>0</v>
      </c>
    </row>
    <row r="2652" spans="1:52" ht="15" customHeight="1">
      <c r="A2652" s="245"/>
      <c r="B2652" s="9"/>
      <c r="C2652" s="270" t="s">
        <v>1270</v>
      </c>
      <c r="D2652" s="389" t="str">
        <f t="shared" si="1017"/>
        <v/>
      </c>
      <c r="E2652" s="390"/>
      <c r="F2652" s="391"/>
      <c r="G2652" s="480" t="str">
        <f t="shared" si="1018"/>
        <v/>
      </c>
      <c r="H2652" s="481"/>
      <c r="I2652" s="481"/>
      <c r="J2652" s="481"/>
      <c r="K2652" s="481"/>
      <c r="L2652" s="482"/>
      <c r="M2652" s="27"/>
      <c r="N2652" s="27"/>
      <c r="O2652" s="27"/>
      <c r="P2652" s="27"/>
      <c r="Q2652" s="27"/>
      <c r="R2652" s="27"/>
      <c r="S2652" s="27"/>
      <c r="T2652" s="27"/>
      <c r="U2652" s="27"/>
      <c r="V2652" s="27"/>
      <c r="W2652" s="27"/>
      <c r="X2652" s="27"/>
      <c r="Y2652" s="27"/>
      <c r="Z2652" s="27"/>
      <c r="AA2652" s="27"/>
      <c r="AB2652" s="27"/>
      <c r="AC2652" s="27"/>
      <c r="AD2652" s="27"/>
      <c r="AI2652">
        <f t="shared" si="1014"/>
        <v>0</v>
      </c>
      <c r="AJ2652">
        <f t="shared" si="1015"/>
        <v>0</v>
      </c>
      <c r="AK2652">
        <f t="shared" si="1016"/>
        <v>0</v>
      </c>
      <c r="AL2652">
        <f t="shared" si="999"/>
        <v>0</v>
      </c>
      <c r="AM2652">
        <f t="shared" si="1000"/>
        <v>0</v>
      </c>
      <c r="AN2652">
        <f t="shared" si="1001"/>
        <v>0</v>
      </c>
      <c r="AO2652">
        <f t="shared" si="1002"/>
        <v>0</v>
      </c>
      <c r="AP2652">
        <f t="shared" si="1003"/>
        <v>0</v>
      </c>
      <c r="AQ2652">
        <f t="shared" si="1004"/>
        <v>0</v>
      </c>
      <c r="AR2652">
        <f t="shared" si="1005"/>
        <v>0</v>
      </c>
      <c r="AS2652">
        <f t="shared" si="1006"/>
        <v>0</v>
      </c>
      <c r="AT2652">
        <f t="shared" si="1007"/>
        <v>0</v>
      </c>
      <c r="AU2652">
        <f t="shared" si="1008"/>
        <v>0</v>
      </c>
      <c r="AV2652">
        <f t="shared" si="1009"/>
        <v>0</v>
      </c>
      <c r="AW2652">
        <f t="shared" si="1010"/>
        <v>0</v>
      </c>
      <c r="AX2652">
        <f t="shared" si="1011"/>
        <v>0</v>
      </c>
      <c r="AY2652">
        <f t="shared" si="1012"/>
        <v>0</v>
      </c>
      <c r="AZ2652">
        <f t="shared" si="1013"/>
        <v>0</v>
      </c>
    </row>
    <row r="2653" spans="1:52" ht="15" customHeight="1">
      <c r="A2653" s="245"/>
      <c r="B2653" s="9"/>
      <c r="C2653" s="270" t="s">
        <v>1271</v>
      </c>
      <c r="D2653" s="389" t="str">
        <f t="shared" si="1017"/>
        <v/>
      </c>
      <c r="E2653" s="390"/>
      <c r="F2653" s="391"/>
      <c r="G2653" s="480" t="str">
        <f t="shared" si="1018"/>
        <v/>
      </c>
      <c r="H2653" s="481"/>
      <c r="I2653" s="481"/>
      <c r="J2653" s="481"/>
      <c r="K2653" s="481"/>
      <c r="L2653" s="482"/>
      <c r="M2653" s="27"/>
      <c r="N2653" s="27"/>
      <c r="O2653" s="27"/>
      <c r="P2653" s="27"/>
      <c r="Q2653" s="27"/>
      <c r="R2653" s="27"/>
      <c r="S2653" s="27"/>
      <c r="T2653" s="27"/>
      <c r="U2653" s="27"/>
      <c r="V2653" s="27"/>
      <c r="W2653" s="27"/>
      <c r="X2653" s="27"/>
      <c r="Y2653" s="27"/>
      <c r="Z2653" s="27"/>
      <c r="AA2653" s="27"/>
      <c r="AB2653" s="27"/>
      <c r="AC2653" s="27"/>
      <c r="AD2653" s="27"/>
      <c r="AI2653">
        <f t="shared" si="1014"/>
        <v>0</v>
      </c>
      <c r="AJ2653">
        <f t="shared" si="1015"/>
        <v>0</v>
      </c>
      <c r="AK2653">
        <f t="shared" si="1016"/>
        <v>0</v>
      </c>
      <c r="AL2653">
        <f t="shared" si="999"/>
        <v>0</v>
      </c>
      <c r="AM2653">
        <f t="shared" si="1000"/>
        <v>0</v>
      </c>
      <c r="AN2653">
        <f t="shared" si="1001"/>
        <v>0</v>
      </c>
      <c r="AO2653">
        <f t="shared" si="1002"/>
        <v>0</v>
      </c>
      <c r="AP2653">
        <f t="shared" si="1003"/>
        <v>0</v>
      </c>
      <c r="AQ2653">
        <f t="shared" si="1004"/>
        <v>0</v>
      </c>
      <c r="AR2653">
        <f t="shared" si="1005"/>
        <v>0</v>
      </c>
      <c r="AS2653">
        <f t="shared" si="1006"/>
        <v>0</v>
      </c>
      <c r="AT2653">
        <f t="shared" si="1007"/>
        <v>0</v>
      </c>
      <c r="AU2653">
        <f t="shared" si="1008"/>
        <v>0</v>
      </c>
      <c r="AV2653">
        <f t="shared" si="1009"/>
        <v>0</v>
      </c>
      <c r="AW2653">
        <f t="shared" si="1010"/>
        <v>0</v>
      </c>
      <c r="AX2653">
        <f t="shared" si="1011"/>
        <v>0</v>
      </c>
      <c r="AY2653">
        <f t="shared" si="1012"/>
        <v>0</v>
      </c>
      <c r="AZ2653">
        <f t="shared" si="1013"/>
        <v>0</v>
      </c>
    </row>
    <row r="2654" spans="1:52" ht="15" customHeight="1">
      <c r="A2654" s="245"/>
      <c r="B2654" s="9"/>
      <c r="C2654" s="270" t="s">
        <v>1272</v>
      </c>
      <c r="D2654" s="389" t="str">
        <f t="shared" si="1017"/>
        <v/>
      </c>
      <c r="E2654" s="390"/>
      <c r="F2654" s="391"/>
      <c r="G2654" s="480" t="str">
        <f t="shared" si="1018"/>
        <v/>
      </c>
      <c r="H2654" s="481"/>
      <c r="I2654" s="481"/>
      <c r="J2654" s="481"/>
      <c r="K2654" s="481"/>
      <c r="L2654" s="482"/>
      <c r="M2654" s="27"/>
      <c r="N2654" s="27"/>
      <c r="O2654" s="27"/>
      <c r="P2654" s="27"/>
      <c r="Q2654" s="27"/>
      <c r="R2654" s="27"/>
      <c r="S2654" s="27"/>
      <c r="T2654" s="27"/>
      <c r="U2654" s="27"/>
      <c r="V2654" s="27"/>
      <c r="W2654" s="27"/>
      <c r="X2654" s="27"/>
      <c r="Y2654" s="27"/>
      <c r="Z2654" s="27"/>
      <c r="AA2654" s="27"/>
      <c r="AB2654" s="27"/>
      <c r="AC2654" s="27"/>
      <c r="AD2654" s="27"/>
      <c r="AI2654">
        <f t="shared" si="1014"/>
        <v>0</v>
      </c>
      <c r="AJ2654">
        <f t="shared" si="1015"/>
        <v>0</v>
      </c>
      <c r="AK2654">
        <f t="shared" si="1016"/>
        <v>0</v>
      </c>
      <c r="AL2654">
        <f t="shared" si="999"/>
        <v>0</v>
      </c>
      <c r="AM2654">
        <f t="shared" si="1000"/>
        <v>0</v>
      </c>
      <c r="AN2654">
        <f t="shared" si="1001"/>
        <v>0</v>
      </c>
      <c r="AO2654">
        <f t="shared" si="1002"/>
        <v>0</v>
      </c>
      <c r="AP2654">
        <f t="shared" si="1003"/>
        <v>0</v>
      </c>
      <c r="AQ2654">
        <f t="shared" si="1004"/>
        <v>0</v>
      </c>
      <c r="AR2654">
        <f t="shared" si="1005"/>
        <v>0</v>
      </c>
      <c r="AS2654">
        <f t="shared" si="1006"/>
        <v>0</v>
      </c>
      <c r="AT2654">
        <f t="shared" si="1007"/>
        <v>0</v>
      </c>
      <c r="AU2654">
        <f t="shared" si="1008"/>
        <v>0</v>
      </c>
      <c r="AV2654">
        <f t="shared" si="1009"/>
        <v>0</v>
      </c>
      <c r="AW2654">
        <f t="shared" si="1010"/>
        <v>0</v>
      </c>
      <c r="AX2654">
        <f t="shared" si="1011"/>
        <v>0</v>
      </c>
      <c r="AY2654">
        <f t="shared" si="1012"/>
        <v>0</v>
      </c>
      <c r="AZ2654">
        <f t="shared" si="1013"/>
        <v>0</v>
      </c>
    </row>
    <row r="2655" spans="1:52" ht="15" customHeight="1">
      <c r="A2655" s="245"/>
      <c r="B2655" s="9"/>
      <c r="C2655" s="270" t="s">
        <v>1273</v>
      </c>
      <c r="D2655" s="389" t="str">
        <f t="shared" si="1017"/>
        <v/>
      </c>
      <c r="E2655" s="390"/>
      <c r="F2655" s="391"/>
      <c r="G2655" s="480" t="str">
        <f t="shared" si="1018"/>
        <v/>
      </c>
      <c r="H2655" s="481"/>
      <c r="I2655" s="481"/>
      <c r="J2655" s="481"/>
      <c r="K2655" s="481"/>
      <c r="L2655" s="482"/>
      <c r="M2655" s="27"/>
      <c r="N2655" s="27"/>
      <c r="O2655" s="27"/>
      <c r="P2655" s="27"/>
      <c r="Q2655" s="27"/>
      <c r="R2655" s="27"/>
      <c r="S2655" s="27"/>
      <c r="T2655" s="27"/>
      <c r="U2655" s="27"/>
      <c r="V2655" s="27"/>
      <c r="W2655" s="27"/>
      <c r="X2655" s="27"/>
      <c r="Y2655" s="27"/>
      <c r="Z2655" s="27"/>
      <c r="AA2655" s="27"/>
      <c r="AB2655" s="27"/>
      <c r="AC2655" s="27"/>
      <c r="AD2655" s="27"/>
      <c r="AI2655">
        <f t="shared" si="1014"/>
        <v>0</v>
      </c>
      <c r="AJ2655">
        <f t="shared" si="1015"/>
        <v>0</v>
      </c>
      <c r="AK2655">
        <f t="shared" si="1016"/>
        <v>0</v>
      </c>
      <c r="AL2655">
        <f t="shared" si="999"/>
        <v>0</v>
      </c>
      <c r="AM2655">
        <f t="shared" si="1000"/>
        <v>0</v>
      </c>
      <c r="AN2655">
        <f t="shared" si="1001"/>
        <v>0</v>
      </c>
      <c r="AO2655">
        <f t="shared" si="1002"/>
        <v>0</v>
      </c>
      <c r="AP2655">
        <f t="shared" si="1003"/>
        <v>0</v>
      </c>
      <c r="AQ2655">
        <f t="shared" si="1004"/>
        <v>0</v>
      </c>
      <c r="AR2655">
        <f t="shared" si="1005"/>
        <v>0</v>
      </c>
      <c r="AS2655">
        <f t="shared" si="1006"/>
        <v>0</v>
      </c>
      <c r="AT2655">
        <f t="shared" si="1007"/>
        <v>0</v>
      </c>
      <c r="AU2655">
        <f t="shared" si="1008"/>
        <v>0</v>
      </c>
      <c r="AV2655">
        <f t="shared" si="1009"/>
        <v>0</v>
      </c>
      <c r="AW2655">
        <f t="shared" si="1010"/>
        <v>0</v>
      </c>
      <c r="AX2655">
        <f t="shared" si="1011"/>
        <v>0</v>
      </c>
      <c r="AY2655">
        <f t="shared" si="1012"/>
        <v>0</v>
      </c>
      <c r="AZ2655">
        <f t="shared" si="1013"/>
        <v>0</v>
      </c>
    </row>
    <row r="2656" spans="1:52" ht="15" customHeight="1">
      <c r="A2656" s="245"/>
      <c r="B2656" s="9"/>
      <c r="C2656" s="270" t="s">
        <v>1274</v>
      </c>
      <c r="D2656" s="389" t="str">
        <f t="shared" si="1017"/>
        <v/>
      </c>
      <c r="E2656" s="390"/>
      <c r="F2656" s="391"/>
      <c r="G2656" s="480" t="str">
        <f t="shared" si="1018"/>
        <v/>
      </c>
      <c r="H2656" s="481"/>
      <c r="I2656" s="481"/>
      <c r="J2656" s="481"/>
      <c r="K2656" s="481"/>
      <c r="L2656" s="482"/>
      <c r="M2656" s="27"/>
      <c r="N2656" s="27"/>
      <c r="O2656" s="27"/>
      <c r="P2656" s="27"/>
      <c r="Q2656" s="27"/>
      <c r="R2656" s="27"/>
      <c r="S2656" s="27"/>
      <c r="T2656" s="27"/>
      <c r="U2656" s="27"/>
      <c r="V2656" s="27"/>
      <c r="W2656" s="27"/>
      <c r="X2656" s="27"/>
      <c r="Y2656" s="27"/>
      <c r="Z2656" s="27"/>
      <c r="AA2656" s="27"/>
      <c r="AB2656" s="27"/>
      <c r="AC2656" s="27"/>
      <c r="AD2656" s="27"/>
      <c r="AI2656">
        <f t="shared" si="1014"/>
        <v>0</v>
      </c>
      <c r="AJ2656">
        <f t="shared" si="1015"/>
        <v>0</v>
      </c>
      <c r="AK2656">
        <f t="shared" si="1016"/>
        <v>0</v>
      </c>
      <c r="AL2656">
        <f t="shared" si="999"/>
        <v>0</v>
      </c>
      <c r="AM2656">
        <f t="shared" si="1000"/>
        <v>0</v>
      </c>
      <c r="AN2656">
        <f t="shared" si="1001"/>
        <v>0</v>
      </c>
      <c r="AO2656">
        <f t="shared" si="1002"/>
        <v>0</v>
      </c>
      <c r="AP2656">
        <f t="shared" si="1003"/>
        <v>0</v>
      </c>
      <c r="AQ2656">
        <f t="shared" si="1004"/>
        <v>0</v>
      </c>
      <c r="AR2656">
        <f t="shared" si="1005"/>
        <v>0</v>
      </c>
      <c r="AS2656">
        <f t="shared" si="1006"/>
        <v>0</v>
      </c>
      <c r="AT2656">
        <f t="shared" si="1007"/>
        <v>0</v>
      </c>
      <c r="AU2656">
        <f t="shared" si="1008"/>
        <v>0</v>
      </c>
      <c r="AV2656">
        <f t="shared" si="1009"/>
        <v>0</v>
      </c>
      <c r="AW2656">
        <f t="shared" si="1010"/>
        <v>0</v>
      </c>
      <c r="AX2656">
        <f t="shared" si="1011"/>
        <v>0</v>
      </c>
      <c r="AY2656">
        <f t="shared" si="1012"/>
        <v>0</v>
      </c>
      <c r="AZ2656">
        <f t="shared" si="1013"/>
        <v>0</v>
      </c>
    </row>
    <row r="2657" spans="1:52" ht="15" customHeight="1">
      <c r="A2657" s="245"/>
      <c r="B2657" s="9"/>
      <c r="C2657" s="270" t="s">
        <v>1275</v>
      </c>
      <c r="D2657" s="389" t="str">
        <f t="shared" si="1017"/>
        <v/>
      </c>
      <c r="E2657" s="390"/>
      <c r="F2657" s="391"/>
      <c r="G2657" s="480" t="str">
        <f t="shared" si="1018"/>
        <v/>
      </c>
      <c r="H2657" s="481"/>
      <c r="I2657" s="481"/>
      <c r="J2657" s="481"/>
      <c r="K2657" s="481"/>
      <c r="L2657" s="482"/>
      <c r="M2657" s="27"/>
      <c r="N2657" s="27"/>
      <c r="O2657" s="27"/>
      <c r="P2657" s="27"/>
      <c r="Q2657" s="27"/>
      <c r="R2657" s="27"/>
      <c r="S2657" s="27"/>
      <c r="T2657" s="27"/>
      <c r="U2657" s="27"/>
      <c r="V2657" s="27"/>
      <c r="W2657" s="27"/>
      <c r="X2657" s="27"/>
      <c r="Y2657" s="27"/>
      <c r="Z2657" s="27"/>
      <c r="AA2657" s="27"/>
      <c r="AB2657" s="27"/>
      <c r="AC2657" s="27"/>
      <c r="AD2657" s="27"/>
      <c r="AI2657">
        <f t="shared" si="1014"/>
        <v>0</v>
      </c>
      <c r="AJ2657">
        <f t="shared" si="1015"/>
        <v>0</v>
      </c>
      <c r="AK2657">
        <f t="shared" si="1016"/>
        <v>0</v>
      </c>
      <c r="AL2657">
        <f t="shared" si="999"/>
        <v>0</v>
      </c>
      <c r="AM2657">
        <f t="shared" si="1000"/>
        <v>0</v>
      </c>
      <c r="AN2657">
        <f t="shared" si="1001"/>
        <v>0</v>
      </c>
      <c r="AO2657">
        <f t="shared" si="1002"/>
        <v>0</v>
      </c>
      <c r="AP2657">
        <f t="shared" si="1003"/>
        <v>0</v>
      </c>
      <c r="AQ2657">
        <f t="shared" si="1004"/>
        <v>0</v>
      </c>
      <c r="AR2657">
        <f t="shared" si="1005"/>
        <v>0</v>
      </c>
      <c r="AS2657">
        <f t="shared" si="1006"/>
        <v>0</v>
      </c>
      <c r="AT2657">
        <f t="shared" si="1007"/>
        <v>0</v>
      </c>
      <c r="AU2657">
        <f t="shared" si="1008"/>
        <v>0</v>
      </c>
      <c r="AV2657">
        <f t="shared" si="1009"/>
        <v>0</v>
      </c>
      <c r="AW2657">
        <f t="shared" si="1010"/>
        <v>0</v>
      </c>
      <c r="AX2657">
        <f t="shared" si="1011"/>
        <v>0</v>
      </c>
      <c r="AY2657">
        <f t="shared" si="1012"/>
        <v>0</v>
      </c>
      <c r="AZ2657">
        <f t="shared" si="1013"/>
        <v>0</v>
      </c>
    </row>
    <row r="2658" spans="1:52" ht="15" customHeight="1">
      <c r="A2658" s="245"/>
      <c r="B2658" s="9"/>
      <c r="C2658" s="270" t="s">
        <v>1276</v>
      </c>
      <c r="D2658" s="389" t="str">
        <f t="shared" si="1017"/>
        <v/>
      </c>
      <c r="E2658" s="390"/>
      <c r="F2658" s="391"/>
      <c r="G2658" s="480" t="str">
        <f t="shared" si="1018"/>
        <v/>
      </c>
      <c r="H2658" s="481"/>
      <c r="I2658" s="481"/>
      <c r="J2658" s="481"/>
      <c r="K2658" s="481"/>
      <c r="L2658" s="482"/>
      <c r="M2658" s="27"/>
      <c r="N2658" s="27"/>
      <c r="O2658" s="27"/>
      <c r="P2658" s="27"/>
      <c r="Q2658" s="27"/>
      <c r="R2658" s="27"/>
      <c r="S2658" s="27"/>
      <c r="T2658" s="27"/>
      <c r="U2658" s="27"/>
      <c r="V2658" s="27"/>
      <c r="W2658" s="27"/>
      <c r="X2658" s="27"/>
      <c r="Y2658" s="27"/>
      <c r="Z2658" s="27"/>
      <c r="AA2658" s="27"/>
      <c r="AB2658" s="27"/>
      <c r="AC2658" s="27"/>
      <c r="AD2658" s="27"/>
      <c r="AI2658">
        <f t="shared" si="1014"/>
        <v>0</v>
      </c>
      <c r="AJ2658">
        <f t="shared" si="1015"/>
        <v>0</v>
      </c>
      <c r="AK2658">
        <f t="shared" si="1016"/>
        <v>0</v>
      </c>
      <c r="AL2658">
        <f t="shared" ref="AL2658:AL2721" si="1019">COUNTIF(Q2658:R2658,"NS")</f>
        <v>0</v>
      </c>
      <c r="AM2658">
        <f t="shared" ref="AM2658:AM2721" si="1020">SUM(Q2658:R2658)</f>
        <v>0</v>
      </c>
      <c r="AN2658">
        <f t="shared" ref="AN2658:AN2721" si="1021">IF(COUNTIF(P2658:R2658,"NA")=3,0,IF(COUNTA(P2658:R2658)=0,0,IF(OR(AND(P2658=0,AL2658&gt;0),AND(P2658="ns",AM2658&gt;0),AND(P2658="ns",AL2658=0,AM2658=0)),1,IF(OR(AND(P2658&gt;0,AL2658=2),AND(P2658="ns",AL2658=2),AND(P2658="ns",AM2658=0,AL2658&gt;0),P2658=AM2658),0,1))))</f>
        <v>0</v>
      </c>
      <c r="AO2658">
        <f t="shared" ref="AO2658:AO2721" si="1022">COUNTIF(T2658:U2658,"NS")</f>
        <v>0</v>
      </c>
      <c r="AP2658">
        <f t="shared" ref="AP2658:AP2721" si="1023">SUM(T2658:U2658)</f>
        <v>0</v>
      </c>
      <c r="AQ2658">
        <f t="shared" ref="AQ2658:AQ2721" si="1024">IF(COUNTIF(S2658:U2658,"NA")=3,0,IF(COUNTA(S2658:U2658)=0,0,IF(OR(AND(S2658=0,AO2658&gt;0),AND(S2658="ns",AP2658&gt;0),AND(S2658="ns",AO2658=0,AP2658=0)),1,IF(OR(AND(S2658&gt;0,AO2658=2),AND(S2658="ns",AO2658=2),AND(S2658="ns",AP2658=0,AO2658&gt;0),S2658=AP2658),0,1))))</f>
        <v>0</v>
      </c>
      <c r="AR2658">
        <f t="shared" ref="AR2658:AR2721" si="1025">COUNTIF(W2658:X2658,"NS")</f>
        <v>0</v>
      </c>
      <c r="AS2658">
        <f t="shared" ref="AS2658:AS2721" si="1026">SUM(W2658:X2658)</f>
        <v>0</v>
      </c>
      <c r="AT2658">
        <f t="shared" ref="AT2658:AT2721" si="1027">IF(COUNTIF(V2658:X2658,"NA")=3,0,IF(COUNTA(V2658:X2658)=0,0,IF(OR(AND(V2658=0,AR2658&gt;0),AND(V2658="ns",AS2658&gt;0),AND(V2658="ns",AR2658=0,AS2658=0)),1,IF(OR(AND(V2658&gt;0,AR2658=2),AND(V2658="ns",AR2658=2),AND(V2658="ns",AS2658=0,AR2658&gt;0),V2658=AS2658),0,1))))</f>
        <v>0</v>
      </c>
      <c r="AU2658">
        <f t="shared" ref="AU2658:AU2721" si="1028">COUNTIF(Z2658:AA2658,"NS")</f>
        <v>0</v>
      </c>
      <c r="AV2658">
        <f t="shared" ref="AV2658:AV2721" si="1029">SUM(Z2658:AA2658)</f>
        <v>0</v>
      </c>
      <c r="AW2658">
        <f t="shared" ref="AW2658:AW2721" si="1030">IF(COUNTIF(Y2658:AA2658,"NA")=3,0,IF(COUNTA(Y2658:AA2658)=0,0,IF(OR(AND(Y2658=0,AU2658&gt;0),AND(Y2658="ns",AV2658&gt;0),AND(Y2658="ns",AU2658=0,AV2658=0)),1,IF(OR(AND(Y2658&gt;0,AU2658=2),AND(Y2658="ns",AU2658=2),AND(Y2658="ns",AV2658=0,AU2658&gt;0),Y2658=AV2658),0,1))))</f>
        <v>0</v>
      </c>
      <c r="AX2658">
        <f t="shared" ref="AX2658:AX2721" si="1031">COUNTIF(AC2658:AD2658,"NS")</f>
        <v>0</v>
      </c>
      <c r="AY2658">
        <f t="shared" ref="AY2658:AY2721" si="1032">SUM(AC2658:AD2658)</f>
        <v>0</v>
      </c>
      <c r="AZ2658">
        <f t="shared" ref="AZ2658:AZ2720" si="1033">IF(COUNTIF(AB2658:AD2658,"NA")=3,0,IF(COUNTA(AB2658:AD2658)=0,0,IF(OR(AND(AB2658=0,AX2658&gt;0),AND(AB2658="ns",AY2658&gt;0),AND(AB2658="ns",AX2658=0,AY2658=0)),1,IF(OR(AND(AB2658&gt;0,AX2658=2),AND(AB2658="ns",AX2658=2),AND(AB2658="ns",AY2658=0,AX2658&gt;0),AB2658=AY2658),0,1))))</f>
        <v>0</v>
      </c>
    </row>
    <row r="2659" spans="1:52" ht="15" customHeight="1">
      <c r="A2659" s="245"/>
      <c r="B2659" s="9"/>
      <c r="C2659" s="270" t="s">
        <v>1277</v>
      </c>
      <c r="D2659" s="389" t="str">
        <f t="shared" si="1017"/>
        <v/>
      </c>
      <c r="E2659" s="390"/>
      <c r="F2659" s="391"/>
      <c r="G2659" s="480" t="str">
        <f t="shared" si="1018"/>
        <v/>
      </c>
      <c r="H2659" s="481"/>
      <c r="I2659" s="481"/>
      <c r="J2659" s="481"/>
      <c r="K2659" s="481"/>
      <c r="L2659" s="482"/>
      <c r="M2659" s="27"/>
      <c r="N2659" s="27"/>
      <c r="O2659" s="27"/>
      <c r="P2659" s="27"/>
      <c r="Q2659" s="27"/>
      <c r="R2659" s="27"/>
      <c r="S2659" s="27"/>
      <c r="T2659" s="27"/>
      <c r="U2659" s="27"/>
      <c r="V2659" s="27"/>
      <c r="W2659" s="27"/>
      <c r="X2659" s="27"/>
      <c r="Y2659" s="27"/>
      <c r="Z2659" s="27"/>
      <c r="AA2659" s="27"/>
      <c r="AB2659" s="27"/>
      <c r="AC2659" s="27"/>
      <c r="AD2659" s="27"/>
      <c r="AI2659">
        <f t="shared" ref="AI2659:AI2721" si="1034">COUNTIF(N2659:O2659,"NS")</f>
        <v>0</v>
      </c>
      <c r="AJ2659">
        <f t="shared" ref="AJ2659:AJ2721" si="1035">SUM(N2659:O2659)</f>
        <v>0</v>
      </c>
      <c r="AK2659">
        <f t="shared" ref="AK2659:AK2721" si="1036">IF(COUNTIF(M2659:O2659,"NA")=3,0,IF(COUNTA(M2659:O2659)=0,0,IF(OR(AND(M2659=0,AI2659&gt;0),AND(M2659="ns",AJ2659&gt;0),AND(M2659="ns",AI2659=0,AJ2659=0)),1,IF(OR(AND(M2659&gt;0,AI2659=2),AND(M2659="ns",AI2659=2),AND(M2659="ns",AJ2659=0,AI2659&gt;0),M2659=AJ2659),0,1))))</f>
        <v>0</v>
      </c>
      <c r="AL2659">
        <f t="shared" si="1019"/>
        <v>0</v>
      </c>
      <c r="AM2659">
        <f t="shared" si="1020"/>
        <v>0</v>
      </c>
      <c r="AN2659">
        <f t="shared" si="1021"/>
        <v>0</v>
      </c>
      <c r="AO2659">
        <f t="shared" si="1022"/>
        <v>0</v>
      </c>
      <c r="AP2659">
        <f t="shared" si="1023"/>
        <v>0</v>
      </c>
      <c r="AQ2659">
        <f t="shared" si="1024"/>
        <v>0</v>
      </c>
      <c r="AR2659">
        <f t="shared" si="1025"/>
        <v>0</v>
      </c>
      <c r="AS2659">
        <f t="shared" si="1026"/>
        <v>0</v>
      </c>
      <c r="AT2659">
        <f t="shared" si="1027"/>
        <v>0</v>
      </c>
      <c r="AU2659">
        <f t="shared" si="1028"/>
        <v>0</v>
      </c>
      <c r="AV2659">
        <f t="shared" si="1029"/>
        <v>0</v>
      </c>
      <c r="AW2659">
        <f t="shared" si="1030"/>
        <v>0</v>
      </c>
      <c r="AX2659">
        <f t="shared" si="1031"/>
        <v>0</v>
      </c>
      <c r="AY2659">
        <f t="shared" si="1032"/>
        <v>0</v>
      </c>
      <c r="AZ2659">
        <f t="shared" si="1033"/>
        <v>0</v>
      </c>
    </row>
    <row r="2660" spans="1:52" ht="15" customHeight="1">
      <c r="A2660" s="245"/>
      <c r="B2660" s="9"/>
      <c r="C2660" s="270" t="s">
        <v>1278</v>
      </c>
      <c r="D2660" s="389" t="str">
        <f t="shared" ref="D2660:D2717" si="1037">IF(D1498="","",D1498)</f>
        <v/>
      </c>
      <c r="E2660" s="390"/>
      <c r="F2660" s="391"/>
      <c r="G2660" s="480" t="str">
        <f t="shared" ref="G2660:G2717" si="1038">IF(G1498="","",G1498)</f>
        <v/>
      </c>
      <c r="H2660" s="481"/>
      <c r="I2660" s="481"/>
      <c r="J2660" s="481"/>
      <c r="K2660" s="481"/>
      <c r="L2660" s="482"/>
      <c r="M2660" s="27"/>
      <c r="N2660" s="27"/>
      <c r="O2660" s="27"/>
      <c r="P2660" s="27"/>
      <c r="Q2660" s="27"/>
      <c r="R2660" s="27"/>
      <c r="S2660" s="27"/>
      <c r="T2660" s="27"/>
      <c r="U2660" s="27"/>
      <c r="V2660" s="27"/>
      <c r="W2660" s="27"/>
      <c r="X2660" s="27"/>
      <c r="Y2660" s="27"/>
      <c r="Z2660" s="27"/>
      <c r="AA2660" s="27"/>
      <c r="AB2660" s="27"/>
      <c r="AC2660" s="27"/>
      <c r="AD2660" s="27"/>
      <c r="AI2660">
        <f t="shared" si="1034"/>
        <v>0</v>
      </c>
      <c r="AJ2660">
        <f t="shared" si="1035"/>
        <v>0</v>
      </c>
      <c r="AK2660">
        <f t="shared" si="1036"/>
        <v>0</v>
      </c>
      <c r="AL2660">
        <f t="shared" si="1019"/>
        <v>0</v>
      </c>
      <c r="AM2660">
        <f t="shared" si="1020"/>
        <v>0</v>
      </c>
      <c r="AN2660">
        <f t="shared" si="1021"/>
        <v>0</v>
      </c>
      <c r="AO2660">
        <f t="shared" si="1022"/>
        <v>0</v>
      </c>
      <c r="AP2660">
        <f t="shared" si="1023"/>
        <v>0</v>
      </c>
      <c r="AQ2660">
        <f t="shared" si="1024"/>
        <v>0</v>
      </c>
      <c r="AR2660">
        <f t="shared" si="1025"/>
        <v>0</v>
      </c>
      <c r="AS2660">
        <f t="shared" si="1026"/>
        <v>0</v>
      </c>
      <c r="AT2660">
        <f t="shared" si="1027"/>
        <v>0</v>
      </c>
      <c r="AU2660">
        <f t="shared" si="1028"/>
        <v>0</v>
      </c>
      <c r="AV2660">
        <f t="shared" si="1029"/>
        <v>0</v>
      </c>
      <c r="AW2660">
        <f t="shared" si="1030"/>
        <v>0</v>
      </c>
      <c r="AX2660">
        <f t="shared" si="1031"/>
        <v>0</v>
      </c>
      <c r="AY2660">
        <f t="shared" si="1032"/>
        <v>0</v>
      </c>
      <c r="AZ2660">
        <f t="shared" si="1033"/>
        <v>0</v>
      </c>
    </row>
    <row r="2661" spans="1:52" ht="15" customHeight="1">
      <c r="A2661" s="245"/>
      <c r="B2661" s="9"/>
      <c r="C2661" s="270" t="s">
        <v>1279</v>
      </c>
      <c r="D2661" s="389" t="str">
        <f t="shared" si="1037"/>
        <v/>
      </c>
      <c r="E2661" s="390"/>
      <c r="F2661" s="391"/>
      <c r="G2661" s="480" t="str">
        <f t="shared" si="1038"/>
        <v/>
      </c>
      <c r="H2661" s="481"/>
      <c r="I2661" s="481"/>
      <c r="J2661" s="481"/>
      <c r="K2661" s="481"/>
      <c r="L2661" s="482"/>
      <c r="M2661" s="27"/>
      <c r="N2661" s="27"/>
      <c r="O2661" s="27"/>
      <c r="P2661" s="27"/>
      <c r="Q2661" s="27"/>
      <c r="R2661" s="27"/>
      <c r="S2661" s="27"/>
      <c r="T2661" s="27"/>
      <c r="U2661" s="27"/>
      <c r="V2661" s="27"/>
      <c r="W2661" s="27"/>
      <c r="X2661" s="27"/>
      <c r="Y2661" s="27"/>
      <c r="Z2661" s="27"/>
      <c r="AA2661" s="27"/>
      <c r="AB2661" s="27"/>
      <c r="AC2661" s="27"/>
      <c r="AD2661" s="27"/>
      <c r="AI2661">
        <f t="shared" si="1034"/>
        <v>0</v>
      </c>
      <c r="AJ2661">
        <f t="shared" si="1035"/>
        <v>0</v>
      </c>
      <c r="AK2661">
        <f t="shared" si="1036"/>
        <v>0</v>
      </c>
      <c r="AL2661">
        <f t="shared" si="1019"/>
        <v>0</v>
      </c>
      <c r="AM2661">
        <f t="shared" si="1020"/>
        <v>0</v>
      </c>
      <c r="AN2661">
        <f t="shared" si="1021"/>
        <v>0</v>
      </c>
      <c r="AO2661">
        <f t="shared" si="1022"/>
        <v>0</v>
      </c>
      <c r="AP2661">
        <f t="shared" si="1023"/>
        <v>0</v>
      </c>
      <c r="AQ2661">
        <f t="shared" si="1024"/>
        <v>0</v>
      </c>
      <c r="AR2661">
        <f t="shared" si="1025"/>
        <v>0</v>
      </c>
      <c r="AS2661">
        <f t="shared" si="1026"/>
        <v>0</v>
      </c>
      <c r="AT2661">
        <f t="shared" si="1027"/>
        <v>0</v>
      </c>
      <c r="AU2661">
        <f t="shared" si="1028"/>
        <v>0</v>
      </c>
      <c r="AV2661">
        <f t="shared" si="1029"/>
        <v>0</v>
      </c>
      <c r="AW2661">
        <f t="shared" si="1030"/>
        <v>0</v>
      </c>
      <c r="AX2661">
        <f t="shared" si="1031"/>
        <v>0</v>
      </c>
      <c r="AY2661">
        <f t="shared" si="1032"/>
        <v>0</v>
      </c>
      <c r="AZ2661">
        <f t="shared" si="1033"/>
        <v>0</v>
      </c>
    </row>
    <row r="2662" spans="1:52" ht="15" customHeight="1">
      <c r="A2662" s="245"/>
      <c r="B2662" s="9"/>
      <c r="C2662" s="270" t="s">
        <v>1280</v>
      </c>
      <c r="D2662" s="389" t="str">
        <f t="shared" si="1037"/>
        <v/>
      </c>
      <c r="E2662" s="390"/>
      <c r="F2662" s="391"/>
      <c r="G2662" s="480" t="str">
        <f t="shared" si="1038"/>
        <v/>
      </c>
      <c r="H2662" s="481"/>
      <c r="I2662" s="481"/>
      <c r="J2662" s="481"/>
      <c r="K2662" s="481"/>
      <c r="L2662" s="482"/>
      <c r="M2662" s="27"/>
      <c r="N2662" s="27"/>
      <c r="O2662" s="27"/>
      <c r="P2662" s="27"/>
      <c r="Q2662" s="27"/>
      <c r="R2662" s="27"/>
      <c r="S2662" s="27"/>
      <c r="T2662" s="27"/>
      <c r="U2662" s="27"/>
      <c r="V2662" s="27"/>
      <c r="W2662" s="27"/>
      <c r="X2662" s="27"/>
      <c r="Y2662" s="27"/>
      <c r="Z2662" s="27"/>
      <c r="AA2662" s="27"/>
      <c r="AB2662" s="27"/>
      <c r="AC2662" s="27"/>
      <c r="AD2662" s="27"/>
      <c r="AI2662">
        <f t="shared" si="1034"/>
        <v>0</v>
      </c>
      <c r="AJ2662">
        <f t="shared" si="1035"/>
        <v>0</v>
      </c>
      <c r="AK2662">
        <f t="shared" si="1036"/>
        <v>0</v>
      </c>
      <c r="AL2662">
        <f t="shared" si="1019"/>
        <v>0</v>
      </c>
      <c r="AM2662">
        <f t="shared" si="1020"/>
        <v>0</v>
      </c>
      <c r="AN2662">
        <f t="shared" si="1021"/>
        <v>0</v>
      </c>
      <c r="AO2662">
        <f t="shared" si="1022"/>
        <v>0</v>
      </c>
      <c r="AP2662">
        <f t="shared" si="1023"/>
        <v>0</v>
      </c>
      <c r="AQ2662">
        <f t="shared" si="1024"/>
        <v>0</v>
      </c>
      <c r="AR2662">
        <f t="shared" si="1025"/>
        <v>0</v>
      </c>
      <c r="AS2662">
        <f t="shared" si="1026"/>
        <v>0</v>
      </c>
      <c r="AT2662">
        <f t="shared" si="1027"/>
        <v>0</v>
      </c>
      <c r="AU2662">
        <f t="shared" si="1028"/>
        <v>0</v>
      </c>
      <c r="AV2662">
        <f t="shared" si="1029"/>
        <v>0</v>
      </c>
      <c r="AW2662">
        <f t="shared" si="1030"/>
        <v>0</v>
      </c>
      <c r="AX2662">
        <f t="shared" si="1031"/>
        <v>0</v>
      </c>
      <c r="AY2662">
        <f t="shared" si="1032"/>
        <v>0</v>
      </c>
      <c r="AZ2662">
        <f t="shared" si="1033"/>
        <v>0</v>
      </c>
    </row>
    <row r="2663" spans="1:52" ht="15" customHeight="1">
      <c r="A2663" s="245"/>
      <c r="B2663" s="9"/>
      <c r="C2663" s="270" t="s">
        <v>1281</v>
      </c>
      <c r="D2663" s="389" t="str">
        <f t="shared" si="1037"/>
        <v/>
      </c>
      <c r="E2663" s="390"/>
      <c r="F2663" s="391"/>
      <c r="G2663" s="480" t="str">
        <f t="shared" si="1038"/>
        <v/>
      </c>
      <c r="H2663" s="481"/>
      <c r="I2663" s="481"/>
      <c r="J2663" s="481"/>
      <c r="K2663" s="481"/>
      <c r="L2663" s="482"/>
      <c r="M2663" s="27"/>
      <c r="N2663" s="27"/>
      <c r="O2663" s="27"/>
      <c r="P2663" s="27"/>
      <c r="Q2663" s="27"/>
      <c r="R2663" s="27"/>
      <c r="S2663" s="27"/>
      <c r="T2663" s="27"/>
      <c r="U2663" s="27"/>
      <c r="V2663" s="27"/>
      <c r="W2663" s="27"/>
      <c r="X2663" s="27"/>
      <c r="Y2663" s="27"/>
      <c r="Z2663" s="27"/>
      <c r="AA2663" s="27"/>
      <c r="AB2663" s="27"/>
      <c r="AC2663" s="27"/>
      <c r="AD2663" s="27"/>
      <c r="AI2663">
        <f t="shared" si="1034"/>
        <v>0</v>
      </c>
      <c r="AJ2663">
        <f t="shared" si="1035"/>
        <v>0</v>
      </c>
      <c r="AK2663">
        <f t="shared" si="1036"/>
        <v>0</v>
      </c>
      <c r="AL2663">
        <f t="shared" si="1019"/>
        <v>0</v>
      </c>
      <c r="AM2663">
        <f t="shared" si="1020"/>
        <v>0</v>
      </c>
      <c r="AN2663">
        <f t="shared" si="1021"/>
        <v>0</v>
      </c>
      <c r="AO2663">
        <f t="shared" si="1022"/>
        <v>0</v>
      </c>
      <c r="AP2663">
        <f t="shared" si="1023"/>
        <v>0</v>
      </c>
      <c r="AQ2663">
        <f t="shared" si="1024"/>
        <v>0</v>
      </c>
      <c r="AR2663">
        <f t="shared" si="1025"/>
        <v>0</v>
      </c>
      <c r="AS2663">
        <f t="shared" si="1026"/>
        <v>0</v>
      </c>
      <c r="AT2663">
        <f t="shared" si="1027"/>
        <v>0</v>
      </c>
      <c r="AU2663">
        <f t="shared" si="1028"/>
        <v>0</v>
      </c>
      <c r="AV2663">
        <f t="shared" si="1029"/>
        <v>0</v>
      </c>
      <c r="AW2663">
        <f t="shared" si="1030"/>
        <v>0</v>
      </c>
      <c r="AX2663">
        <f t="shared" si="1031"/>
        <v>0</v>
      </c>
      <c r="AY2663">
        <f t="shared" si="1032"/>
        <v>0</v>
      </c>
      <c r="AZ2663">
        <f t="shared" si="1033"/>
        <v>0</v>
      </c>
    </row>
    <row r="2664" spans="1:52" ht="15" customHeight="1">
      <c r="A2664" s="245"/>
      <c r="B2664" s="9"/>
      <c r="C2664" s="270" t="s">
        <v>1282</v>
      </c>
      <c r="D2664" s="389" t="str">
        <f t="shared" si="1037"/>
        <v/>
      </c>
      <c r="E2664" s="390"/>
      <c r="F2664" s="391"/>
      <c r="G2664" s="480" t="str">
        <f t="shared" si="1038"/>
        <v/>
      </c>
      <c r="H2664" s="481"/>
      <c r="I2664" s="481"/>
      <c r="J2664" s="481"/>
      <c r="K2664" s="481"/>
      <c r="L2664" s="482"/>
      <c r="M2664" s="27"/>
      <c r="N2664" s="27"/>
      <c r="O2664" s="27"/>
      <c r="P2664" s="27"/>
      <c r="Q2664" s="27"/>
      <c r="R2664" s="27"/>
      <c r="S2664" s="27"/>
      <c r="T2664" s="27"/>
      <c r="U2664" s="27"/>
      <c r="V2664" s="27"/>
      <c r="W2664" s="27"/>
      <c r="X2664" s="27"/>
      <c r="Y2664" s="27"/>
      <c r="Z2664" s="27"/>
      <c r="AA2664" s="27"/>
      <c r="AB2664" s="27"/>
      <c r="AC2664" s="27"/>
      <c r="AD2664" s="27"/>
      <c r="AI2664">
        <f t="shared" si="1034"/>
        <v>0</v>
      </c>
      <c r="AJ2664">
        <f t="shared" si="1035"/>
        <v>0</v>
      </c>
      <c r="AK2664">
        <f t="shared" si="1036"/>
        <v>0</v>
      </c>
      <c r="AL2664">
        <f t="shared" si="1019"/>
        <v>0</v>
      </c>
      <c r="AM2664">
        <f t="shared" si="1020"/>
        <v>0</v>
      </c>
      <c r="AN2664">
        <f t="shared" si="1021"/>
        <v>0</v>
      </c>
      <c r="AO2664">
        <f t="shared" si="1022"/>
        <v>0</v>
      </c>
      <c r="AP2664">
        <f t="shared" si="1023"/>
        <v>0</v>
      </c>
      <c r="AQ2664">
        <f t="shared" si="1024"/>
        <v>0</v>
      </c>
      <c r="AR2664">
        <f t="shared" si="1025"/>
        <v>0</v>
      </c>
      <c r="AS2664">
        <f t="shared" si="1026"/>
        <v>0</v>
      </c>
      <c r="AT2664">
        <f t="shared" si="1027"/>
        <v>0</v>
      </c>
      <c r="AU2664">
        <f t="shared" si="1028"/>
        <v>0</v>
      </c>
      <c r="AV2664">
        <f t="shared" si="1029"/>
        <v>0</v>
      </c>
      <c r="AW2664">
        <f t="shared" si="1030"/>
        <v>0</v>
      </c>
      <c r="AX2664">
        <f t="shared" si="1031"/>
        <v>0</v>
      </c>
      <c r="AY2664">
        <f t="shared" si="1032"/>
        <v>0</v>
      </c>
      <c r="AZ2664">
        <f t="shared" si="1033"/>
        <v>0</v>
      </c>
    </row>
    <row r="2665" spans="1:52" ht="15" customHeight="1">
      <c r="A2665" s="245"/>
      <c r="B2665" s="9"/>
      <c r="C2665" s="270" t="s">
        <v>1283</v>
      </c>
      <c r="D2665" s="389" t="str">
        <f t="shared" si="1037"/>
        <v/>
      </c>
      <c r="E2665" s="390"/>
      <c r="F2665" s="391"/>
      <c r="G2665" s="480" t="str">
        <f t="shared" si="1038"/>
        <v/>
      </c>
      <c r="H2665" s="481"/>
      <c r="I2665" s="481"/>
      <c r="J2665" s="481"/>
      <c r="K2665" s="481"/>
      <c r="L2665" s="482"/>
      <c r="M2665" s="27"/>
      <c r="N2665" s="27"/>
      <c r="O2665" s="27"/>
      <c r="P2665" s="27"/>
      <c r="Q2665" s="27"/>
      <c r="R2665" s="27"/>
      <c r="S2665" s="27"/>
      <c r="T2665" s="27"/>
      <c r="U2665" s="27"/>
      <c r="V2665" s="27"/>
      <c r="W2665" s="27"/>
      <c r="X2665" s="27"/>
      <c r="Y2665" s="27"/>
      <c r="Z2665" s="27"/>
      <c r="AA2665" s="27"/>
      <c r="AB2665" s="27"/>
      <c r="AC2665" s="27"/>
      <c r="AD2665" s="27"/>
      <c r="AI2665">
        <f t="shared" si="1034"/>
        <v>0</v>
      </c>
      <c r="AJ2665">
        <f t="shared" si="1035"/>
        <v>0</v>
      </c>
      <c r="AK2665">
        <f t="shared" si="1036"/>
        <v>0</v>
      </c>
      <c r="AL2665">
        <f t="shared" si="1019"/>
        <v>0</v>
      </c>
      <c r="AM2665">
        <f t="shared" si="1020"/>
        <v>0</v>
      </c>
      <c r="AN2665">
        <f t="shared" si="1021"/>
        <v>0</v>
      </c>
      <c r="AO2665">
        <f t="shared" si="1022"/>
        <v>0</v>
      </c>
      <c r="AP2665">
        <f t="shared" si="1023"/>
        <v>0</v>
      </c>
      <c r="AQ2665">
        <f t="shared" si="1024"/>
        <v>0</v>
      </c>
      <c r="AR2665">
        <f t="shared" si="1025"/>
        <v>0</v>
      </c>
      <c r="AS2665">
        <f t="shared" si="1026"/>
        <v>0</v>
      </c>
      <c r="AT2665">
        <f t="shared" si="1027"/>
        <v>0</v>
      </c>
      <c r="AU2665">
        <f t="shared" si="1028"/>
        <v>0</v>
      </c>
      <c r="AV2665">
        <f t="shared" si="1029"/>
        <v>0</v>
      </c>
      <c r="AW2665">
        <f t="shared" si="1030"/>
        <v>0</v>
      </c>
      <c r="AX2665">
        <f t="shared" si="1031"/>
        <v>0</v>
      </c>
      <c r="AY2665">
        <f t="shared" si="1032"/>
        <v>0</v>
      </c>
      <c r="AZ2665">
        <f t="shared" si="1033"/>
        <v>0</v>
      </c>
    </row>
    <row r="2666" spans="1:52" ht="15" customHeight="1">
      <c r="A2666" s="245"/>
      <c r="B2666" s="9"/>
      <c r="C2666" s="270" t="s">
        <v>1284</v>
      </c>
      <c r="D2666" s="389" t="str">
        <f t="shared" si="1037"/>
        <v/>
      </c>
      <c r="E2666" s="390"/>
      <c r="F2666" s="391"/>
      <c r="G2666" s="480" t="str">
        <f t="shared" si="1038"/>
        <v/>
      </c>
      <c r="H2666" s="481"/>
      <c r="I2666" s="481"/>
      <c r="J2666" s="481"/>
      <c r="K2666" s="481"/>
      <c r="L2666" s="482"/>
      <c r="M2666" s="27"/>
      <c r="N2666" s="27"/>
      <c r="O2666" s="27"/>
      <c r="P2666" s="27"/>
      <c r="Q2666" s="27"/>
      <c r="R2666" s="27"/>
      <c r="S2666" s="27"/>
      <c r="T2666" s="27"/>
      <c r="U2666" s="27"/>
      <c r="V2666" s="27"/>
      <c r="W2666" s="27"/>
      <c r="X2666" s="27"/>
      <c r="Y2666" s="27"/>
      <c r="Z2666" s="27"/>
      <c r="AA2666" s="27"/>
      <c r="AB2666" s="27"/>
      <c r="AC2666" s="27"/>
      <c r="AD2666" s="27"/>
      <c r="AI2666">
        <f t="shared" si="1034"/>
        <v>0</v>
      </c>
      <c r="AJ2666">
        <f t="shared" si="1035"/>
        <v>0</v>
      </c>
      <c r="AK2666">
        <f t="shared" si="1036"/>
        <v>0</v>
      </c>
      <c r="AL2666">
        <f t="shared" si="1019"/>
        <v>0</v>
      </c>
      <c r="AM2666">
        <f t="shared" si="1020"/>
        <v>0</v>
      </c>
      <c r="AN2666">
        <f t="shared" si="1021"/>
        <v>0</v>
      </c>
      <c r="AO2666">
        <f t="shared" si="1022"/>
        <v>0</v>
      </c>
      <c r="AP2666">
        <f t="shared" si="1023"/>
        <v>0</v>
      </c>
      <c r="AQ2666">
        <f t="shared" si="1024"/>
        <v>0</v>
      </c>
      <c r="AR2666">
        <f t="shared" si="1025"/>
        <v>0</v>
      </c>
      <c r="AS2666">
        <f t="shared" si="1026"/>
        <v>0</v>
      </c>
      <c r="AT2666">
        <f t="shared" si="1027"/>
        <v>0</v>
      </c>
      <c r="AU2666">
        <f t="shared" si="1028"/>
        <v>0</v>
      </c>
      <c r="AV2666">
        <f t="shared" si="1029"/>
        <v>0</v>
      </c>
      <c r="AW2666">
        <f t="shared" si="1030"/>
        <v>0</v>
      </c>
      <c r="AX2666">
        <f t="shared" si="1031"/>
        <v>0</v>
      </c>
      <c r="AY2666">
        <f t="shared" si="1032"/>
        <v>0</v>
      </c>
      <c r="AZ2666">
        <f t="shared" si="1033"/>
        <v>0</v>
      </c>
    </row>
    <row r="2667" spans="1:52" ht="15" customHeight="1">
      <c r="A2667" s="245"/>
      <c r="B2667" s="9"/>
      <c r="C2667" s="270" t="s">
        <v>1285</v>
      </c>
      <c r="D2667" s="389" t="str">
        <f t="shared" si="1037"/>
        <v/>
      </c>
      <c r="E2667" s="390"/>
      <c r="F2667" s="391"/>
      <c r="G2667" s="480" t="str">
        <f t="shared" si="1038"/>
        <v/>
      </c>
      <c r="H2667" s="481"/>
      <c r="I2667" s="481"/>
      <c r="J2667" s="481"/>
      <c r="K2667" s="481"/>
      <c r="L2667" s="482"/>
      <c r="M2667" s="27"/>
      <c r="N2667" s="27"/>
      <c r="O2667" s="27"/>
      <c r="P2667" s="27"/>
      <c r="Q2667" s="27"/>
      <c r="R2667" s="27"/>
      <c r="S2667" s="27"/>
      <c r="T2667" s="27"/>
      <c r="U2667" s="27"/>
      <c r="V2667" s="27"/>
      <c r="W2667" s="27"/>
      <c r="X2667" s="27"/>
      <c r="Y2667" s="27"/>
      <c r="Z2667" s="27"/>
      <c r="AA2667" s="27"/>
      <c r="AB2667" s="27"/>
      <c r="AC2667" s="27"/>
      <c r="AD2667" s="27"/>
      <c r="AI2667">
        <f t="shared" si="1034"/>
        <v>0</v>
      </c>
      <c r="AJ2667">
        <f t="shared" si="1035"/>
        <v>0</v>
      </c>
      <c r="AK2667">
        <f t="shared" si="1036"/>
        <v>0</v>
      </c>
      <c r="AL2667">
        <f t="shared" si="1019"/>
        <v>0</v>
      </c>
      <c r="AM2667">
        <f t="shared" si="1020"/>
        <v>0</v>
      </c>
      <c r="AN2667">
        <f t="shared" si="1021"/>
        <v>0</v>
      </c>
      <c r="AO2667">
        <f t="shared" si="1022"/>
        <v>0</v>
      </c>
      <c r="AP2667">
        <f t="shared" si="1023"/>
        <v>0</v>
      </c>
      <c r="AQ2667">
        <f t="shared" si="1024"/>
        <v>0</v>
      </c>
      <c r="AR2667">
        <f t="shared" si="1025"/>
        <v>0</v>
      </c>
      <c r="AS2667">
        <f t="shared" si="1026"/>
        <v>0</v>
      </c>
      <c r="AT2667">
        <f t="shared" si="1027"/>
        <v>0</v>
      </c>
      <c r="AU2667">
        <f t="shared" si="1028"/>
        <v>0</v>
      </c>
      <c r="AV2667">
        <f t="shared" si="1029"/>
        <v>0</v>
      </c>
      <c r="AW2667">
        <f t="shared" si="1030"/>
        <v>0</v>
      </c>
      <c r="AX2667">
        <f t="shared" si="1031"/>
        <v>0</v>
      </c>
      <c r="AY2667">
        <f t="shared" si="1032"/>
        <v>0</v>
      </c>
      <c r="AZ2667">
        <f t="shared" si="1033"/>
        <v>0</v>
      </c>
    </row>
    <row r="2668" spans="1:52" ht="15" customHeight="1">
      <c r="A2668" s="245"/>
      <c r="B2668" s="9"/>
      <c r="C2668" s="270" t="s">
        <v>1286</v>
      </c>
      <c r="D2668" s="389" t="str">
        <f t="shared" si="1037"/>
        <v/>
      </c>
      <c r="E2668" s="390"/>
      <c r="F2668" s="391"/>
      <c r="G2668" s="480" t="str">
        <f t="shared" si="1038"/>
        <v/>
      </c>
      <c r="H2668" s="481"/>
      <c r="I2668" s="481"/>
      <c r="J2668" s="481"/>
      <c r="K2668" s="481"/>
      <c r="L2668" s="482"/>
      <c r="M2668" s="27"/>
      <c r="N2668" s="27"/>
      <c r="O2668" s="27"/>
      <c r="P2668" s="27"/>
      <c r="Q2668" s="27"/>
      <c r="R2668" s="27"/>
      <c r="S2668" s="27"/>
      <c r="T2668" s="27"/>
      <c r="U2668" s="27"/>
      <c r="V2668" s="27"/>
      <c r="W2668" s="27"/>
      <c r="X2668" s="27"/>
      <c r="Y2668" s="27"/>
      <c r="Z2668" s="27"/>
      <c r="AA2668" s="27"/>
      <c r="AB2668" s="27"/>
      <c r="AC2668" s="27"/>
      <c r="AD2668" s="27"/>
      <c r="AI2668">
        <f t="shared" si="1034"/>
        <v>0</v>
      </c>
      <c r="AJ2668">
        <f t="shared" si="1035"/>
        <v>0</v>
      </c>
      <c r="AK2668">
        <f t="shared" si="1036"/>
        <v>0</v>
      </c>
      <c r="AL2668">
        <f t="shared" si="1019"/>
        <v>0</v>
      </c>
      <c r="AM2668">
        <f t="shared" si="1020"/>
        <v>0</v>
      </c>
      <c r="AN2668">
        <f t="shared" si="1021"/>
        <v>0</v>
      </c>
      <c r="AO2668">
        <f t="shared" si="1022"/>
        <v>0</v>
      </c>
      <c r="AP2668">
        <f t="shared" si="1023"/>
        <v>0</v>
      </c>
      <c r="AQ2668">
        <f t="shared" si="1024"/>
        <v>0</v>
      </c>
      <c r="AR2668">
        <f t="shared" si="1025"/>
        <v>0</v>
      </c>
      <c r="AS2668">
        <f t="shared" si="1026"/>
        <v>0</v>
      </c>
      <c r="AT2668">
        <f t="shared" si="1027"/>
        <v>0</v>
      </c>
      <c r="AU2668">
        <f t="shared" si="1028"/>
        <v>0</v>
      </c>
      <c r="AV2668">
        <f t="shared" si="1029"/>
        <v>0</v>
      </c>
      <c r="AW2668">
        <f t="shared" si="1030"/>
        <v>0</v>
      </c>
      <c r="AX2668">
        <f t="shared" si="1031"/>
        <v>0</v>
      </c>
      <c r="AY2668">
        <f t="shared" si="1032"/>
        <v>0</v>
      </c>
      <c r="AZ2668">
        <f t="shared" si="1033"/>
        <v>0</v>
      </c>
    </row>
    <row r="2669" spans="1:52" ht="15" customHeight="1">
      <c r="A2669" s="245"/>
      <c r="B2669" s="9"/>
      <c r="C2669" s="270" t="s">
        <v>1287</v>
      </c>
      <c r="D2669" s="389" t="str">
        <f t="shared" si="1037"/>
        <v/>
      </c>
      <c r="E2669" s="390"/>
      <c r="F2669" s="391"/>
      <c r="G2669" s="480" t="str">
        <f t="shared" si="1038"/>
        <v/>
      </c>
      <c r="H2669" s="481"/>
      <c r="I2669" s="481"/>
      <c r="J2669" s="481"/>
      <c r="K2669" s="481"/>
      <c r="L2669" s="482"/>
      <c r="M2669" s="27"/>
      <c r="N2669" s="27"/>
      <c r="O2669" s="27"/>
      <c r="P2669" s="27"/>
      <c r="Q2669" s="27"/>
      <c r="R2669" s="27"/>
      <c r="S2669" s="27"/>
      <c r="T2669" s="27"/>
      <c r="U2669" s="27"/>
      <c r="V2669" s="27"/>
      <c r="W2669" s="27"/>
      <c r="X2669" s="27"/>
      <c r="Y2669" s="27"/>
      <c r="Z2669" s="27"/>
      <c r="AA2669" s="27"/>
      <c r="AB2669" s="27"/>
      <c r="AC2669" s="27"/>
      <c r="AD2669" s="27"/>
      <c r="AI2669">
        <f t="shared" si="1034"/>
        <v>0</v>
      </c>
      <c r="AJ2669">
        <f t="shared" si="1035"/>
        <v>0</v>
      </c>
      <c r="AK2669">
        <f t="shared" si="1036"/>
        <v>0</v>
      </c>
      <c r="AL2669">
        <f t="shared" si="1019"/>
        <v>0</v>
      </c>
      <c r="AM2669">
        <f t="shared" si="1020"/>
        <v>0</v>
      </c>
      <c r="AN2669">
        <f t="shared" si="1021"/>
        <v>0</v>
      </c>
      <c r="AO2669">
        <f t="shared" si="1022"/>
        <v>0</v>
      </c>
      <c r="AP2669">
        <f t="shared" si="1023"/>
        <v>0</v>
      </c>
      <c r="AQ2669">
        <f t="shared" si="1024"/>
        <v>0</v>
      </c>
      <c r="AR2669">
        <f t="shared" si="1025"/>
        <v>0</v>
      </c>
      <c r="AS2669">
        <f t="shared" si="1026"/>
        <v>0</v>
      </c>
      <c r="AT2669">
        <f t="shared" si="1027"/>
        <v>0</v>
      </c>
      <c r="AU2669">
        <f t="shared" si="1028"/>
        <v>0</v>
      </c>
      <c r="AV2669">
        <f t="shared" si="1029"/>
        <v>0</v>
      </c>
      <c r="AW2669">
        <f t="shared" si="1030"/>
        <v>0</v>
      </c>
      <c r="AX2669">
        <f t="shared" si="1031"/>
        <v>0</v>
      </c>
      <c r="AY2669">
        <f t="shared" si="1032"/>
        <v>0</v>
      </c>
      <c r="AZ2669">
        <f t="shared" si="1033"/>
        <v>0</v>
      </c>
    </row>
    <row r="2670" spans="1:52" ht="15" customHeight="1">
      <c r="A2670" s="245"/>
      <c r="B2670" s="9"/>
      <c r="C2670" s="270" t="s">
        <v>1288</v>
      </c>
      <c r="D2670" s="389" t="str">
        <f t="shared" si="1037"/>
        <v/>
      </c>
      <c r="E2670" s="390"/>
      <c r="F2670" s="391"/>
      <c r="G2670" s="480" t="str">
        <f t="shared" si="1038"/>
        <v/>
      </c>
      <c r="H2670" s="481"/>
      <c r="I2670" s="481"/>
      <c r="J2670" s="481"/>
      <c r="K2670" s="481"/>
      <c r="L2670" s="482"/>
      <c r="M2670" s="27"/>
      <c r="N2670" s="27"/>
      <c r="O2670" s="27"/>
      <c r="P2670" s="27"/>
      <c r="Q2670" s="27"/>
      <c r="R2670" s="27"/>
      <c r="S2670" s="27"/>
      <c r="T2670" s="27"/>
      <c r="U2670" s="27"/>
      <c r="V2670" s="27"/>
      <c r="W2670" s="27"/>
      <c r="X2670" s="27"/>
      <c r="Y2670" s="27"/>
      <c r="Z2670" s="27"/>
      <c r="AA2670" s="27"/>
      <c r="AB2670" s="27"/>
      <c r="AC2670" s="27"/>
      <c r="AD2670" s="27"/>
      <c r="AI2670">
        <f t="shared" si="1034"/>
        <v>0</v>
      </c>
      <c r="AJ2670">
        <f t="shared" si="1035"/>
        <v>0</v>
      </c>
      <c r="AK2670">
        <f t="shared" si="1036"/>
        <v>0</v>
      </c>
      <c r="AL2670">
        <f t="shared" si="1019"/>
        <v>0</v>
      </c>
      <c r="AM2670">
        <f t="shared" si="1020"/>
        <v>0</v>
      </c>
      <c r="AN2670">
        <f t="shared" si="1021"/>
        <v>0</v>
      </c>
      <c r="AO2670">
        <f t="shared" si="1022"/>
        <v>0</v>
      </c>
      <c r="AP2670">
        <f t="shared" si="1023"/>
        <v>0</v>
      </c>
      <c r="AQ2670">
        <f t="shared" si="1024"/>
        <v>0</v>
      </c>
      <c r="AR2670">
        <f t="shared" si="1025"/>
        <v>0</v>
      </c>
      <c r="AS2670">
        <f t="shared" si="1026"/>
        <v>0</v>
      </c>
      <c r="AT2670">
        <f t="shared" si="1027"/>
        <v>0</v>
      </c>
      <c r="AU2670">
        <f t="shared" si="1028"/>
        <v>0</v>
      </c>
      <c r="AV2670">
        <f t="shared" si="1029"/>
        <v>0</v>
      </c>
      <c r="AW2670">
        <f t="shared" si="1030"/>
        <v>0</v>
      </c>
      <c r="AX2670">
        <f t="shared" si="1031"/>
        <v>0</v>
      </c>
      <c r="AY2670">
        <f t="shared" si="1032"/>
        <v>0</v>
      </c>
      <c r="AZ2670">
        <f t="shared" si="1033"/>
        <v>0</v>
      </c>
    </row>
    <row r="2671" spans="1:52" ht="15" customHeight="1">
      <c r="A2671" s="245"/>
      <c r="B2671" s="9"/>
      <c r="C2671" s="270" t="s">
        <v>1289</v>
      </c>
      <c r="D2671" s="389" t="str">
        <f t="shared" si="1037"/>
        <v/>
      </c>
      <c r="E2671" s="390"/>
      <c r="F2671" s="391"/>
      <c r="G2671" s="480" t="str">
        <f t="shared" si="1038"/>
        <v/>
      </c>
      <c r="H2671" s="481"/>
      <c r="I2671" s="481"/>
      <c r="J2671" s="481"/>
      <c r="K2671" s="481"/>
      <c r="L2671" s="482"/>
      <c r="M2671" s="27"/>
      <c r="N2671" s="27"/>
      <c r="O2671" s="27"/>
      <c r="P2671" s="27"/>
      <c r="Q2671" s="27"/>
      <c r="R2671" s="27"/>
      <c r="S2671" s="27"/>
      <c r="T2671" s="27"/>
      <c r="U2671" s="27"/>
      <c r="V2671" s="27"/>
      <c r="W2671" s="27"/>
      <c r="X2671" s="27"/>
      <c r="Y2671" s="27"/>
      <c r="Z2671" s="27"/>
      <c r="AA2671" s="27"/>
      <c r="AB2671" s="27"/>
      <c r="AC2671" s="27"/>
      <c r="AD2671" s="27"/>
      <c r="AI2671">
        <f t="shared" si="1034"/>
        <v>0</v>
      </c>
      <c r="AJ2671">
        <f t="shared" si="1035"/>
        <v>0</v>
      </c>
      <c r="AK2671">
        <f t="shared" si="1036"/>
        <v>0</v>
      </c>
      <c r="AL2671">
        <f t="shared" si="1019"/>
        <v>0</v>
      </c>
      <c r="AM2671">
        <f t="shared" si="1020"/>
        <v>0</v>
      </c>
      <c r="AN2671">
        <f t="shared" si="1021"/>
        <v>0</v>
      </c>
      <c r="AO2671">
        <f t="shared" si="1022"/>
        <v>0</v>
      </c>
      <c r="AP2671">
        <f t="shared" si="1023"/>
        <v>0</v>
      </c>
      <c r="AQ2671">
        <f t="shared" si="1024"/>
        <v>0</v>
      </c>
      <c r="AR2671">
        <f t="shared" si="1025"/>
        <v>0</v>
      </c>
      <c r="AS2671">
        <f t="shared" si="1026"/>
        <v>0</v>
      </c>
      <c r="AT2671">
        <f t="shared" si="1027"/>
        <v>0</v>
      </c>
      <c r="AU2671">
        <f t="shared" si="1028"/>
        <v>0</v>
      </c>
      <c r="AV2671">
        <f t="shared" si="1029"/>
        <v>0</v>
      </c>
      <c r="AW2671">
        <f t="shared" si="1030"/>
        <v>0</v>
      </c>
      <c r="AX2671">
        <f t="shared" si="1031"/>
        <v>0</v>
      </c>
      <c r="AY2671">
        <f t="shared" si="1032"/>
        <v>0</v>
      </c>
      <c r="AZ2671">
        <f t="shared" si="1033"/>
        <v>0</v>
      </c>
    </row>
    <row r="2672" spans="1:52" ht="15" customHeight="1">
      <c r="A2672" s="245"/>
      <c r="B2672" s="9"/>
      <c r="C2672" s="270" t="s">
        <v>1290</v>
      </c>
      <c r="D2672" s="389" t="str">
        <f t="shared" si="1037"/>
        <v/>
      </c>
      <c r="E2672" s="390"/>
      <c r="F2672" s="391"/>
      <c r="G2672" s="480" t="str">
        <f t="shared" si="1038"/>
        <v/>
      </c>
      <c r="H2672" s="481"/>
      <c r="I2672" s="481"/>
      <c r="J2672" s="481"/>
      <c r="K2672" s="481"/>
      <c r="L2672" s="482"/>
      <c r="M2672" s="27"/>
      <c r="N2672" s="27"/>
      <c r="O2672" s="27"/>
      <c r="P2672" s="27"/>
      <c r="Q2672" s="27"/>
      <c r="R2672" s="27"/>
      <c r="S2672" s="27"/>
      <c r="T2672" s="27"/>
      <c r="U2672" s="27"/>
      <c r="V2672" s="27"/>
      <c r="W2672" s="27"/>
      <c r="X2672" s="27"/>
      <c r="Y2672" s="27"/>
      <c r="Z2672" s="27"/>
      <c r="AA2672" s="27"/>
      <c r="AB2672" s="27"/>
      <c r="AC2672" s="27"/>
      <c r="AD2672" s="27"/>
      <c r="AI2672">
        <f t="shared" si="1034"/>
        <v>0</v>
      </c>
      <c r="AJ2672">
        <f t="shared" si="1035"/>
        <v>0</v>
      </c>
      <c r="AK2672">
        <f t="shared" si="1036"/>
        <v>0</v>
      </c>
      <c r="AL2672">
        <f t="shared" si="1019"/>
        <v>0</v>
      </c>
      <c r="AM2672">
        <f t="shared" si="1020"/>
        <v>0</v>
      </c>
      <c r="AN2672">
        <f t="shared" si="1021"/>
        <v>0</v>
      </c>
      <c r="AO2672">
        <f t="shared" si="1022"/>
        <v>0</v>
      </c>
      <c r="AP2672">
        <f t="shared" si="1023"/>
        <v>0</v>
      </c>
      <c r="AQ2672">
        <f t="shared" si="1024"/>
        <v>0</v>
      </c>
      <c r="AR2672">
        <f t="shared" si="1025"/>
        <v>0</v>
      </c>
      <c r="AS2672">
        <f t="shared" si="1026"/>
        <v>0</v>
      </c>
      <c r="AT2672">
        <f t="shared" si="1027"/>
        <v>0</v>
      </c>
      <c r="AU2672">
        <f t="shared" si="1028"/>
        <v>0</v>
      </c>
      <c r="AV2672">
        <f t="shared" si="1029"/>
        <v>0</v>
      </c>
      <c r="AW2672">
        <f t="shared" si="1030"/>
        <v>0</v>
      </c>
      <c r="AX2672">
        <f t="shared" si="1031"/>
        <v>0</v>
      </c>
      <c r="AY2672">
        <f t="shared" si="1032"/>
        <v>0</v>
      </c>
      <c r="AZ2672">
        <f t="shared" si="1033"/>
        <v>0</v>
      </c>
    </row>
    <row r="2673" spans="1:52" ht="15" customHeight="1">
      <c r="A2673" s="245"/>
      <c r="B2673" s="9"/>
      <c r="C2673" s="270" t="s">
        <v>1291</v>
      </c>
      <c r="D2673" s="389" t="str">
        <f t="shared" si="1037"/>
        <v/>
      </c>
      <c r="E2673" s="390"/>
      <c r="F2673" s="391"/>
      <c r="G2673" s="480" t="str">
        <f t="shared" si="1038"/>
        <v/>
      </c>
      <c r="H2673" s="481"/>
      <c r="I2673" s="481"/>
      <c r="J2673" s="481"/>
      <c r="K2673" s="481"/>
      <c r="L2673" s="482"/>
      <c r="M2673" s="27"/>
      <c r="N2673" s="27"/>
      <c r="O2673" s="27"/>
      <c r="P2673" s="27"/>
      <c r="Q2673" s="27"/>
      <c r="R2673" s="27"/>
      <c r="S2673" s="27"/>
      <c r="T2673" s="27"/>
      <c r="U2673" s="27"/>
      <c r="V2673" s="27"/>
      <c r="W2673" s="27"/>
      <c r="X2673" s="27"/>
      <c r="Y2673" s="27"/>
      <c r="Z2673" s="27"/>
      <c r="AA2673" s="27"/>
      <c r="AB2673" s="27"/>
      <c r="AC2673" s="27"/>
      <c r="AD2673" s="27"/>
      <c r="AI2673">
        <f t="shared" si="1034"/>
        <v>0</v>
      </c>
      <c r="AJ2673">
        <f t="shared" si="1035"/>
        <v>0</v>
      </c>
      <c r="AK2673">
        <f t="shared" si="1036"/>
        <v>0</v>
      </c>
      <c r="AL2673">
        <f t="shared" si="1019"/>
        <v>0</v>
      </c>
      <c r="AM2673">
        <f t="shared" si="1020"/>
        <v>0</v>
      </c>
      <c r="AN2673">
        <f t="shared" si="1021"/>
        <v>0</v>
      </c>
      <c r="AO2673">
        <f t="shared" si="1022"/>
        <v>0</v>
      </c>
      <c r="AP2673">
        <f t="shared" si="1023"/>
        <v>0</v>
      </c>
      <c r="AQ2673">
        <f t="shared" si="1024"/>
        <v>0</v>
      </c>
      <c r="AR2673">
        <f t="shared" si="1025"/>
        <v>0</v>
      </c>
      <c r="AS2673">
        <f t="shared" si="1026"/>
        <v>0</v>
      </c>
      <c r="AT2673">
        <f t="shared" si="1027"/>
        <v>0</v>
      </c>
      <c r="AU2673">
        <f t="shared" si="1028"/>
        <v>0</v>
      </c>
      <c r="AV2673">
        <f t="shared" si="1029"/>
        <v>0</v>
      </c>
      <c r="AW2673">
        <f t="shared" si="1030"/>
        <v>0</v>
      </c>
      <c r="AX2673">
        <f t="shared" si="1031"/>
        <v>0</v>
      </c>
      <c r="AY2673">
        <f t="shared" si="1032"/>
        <v>0</v>
      </c>
      <c r="AZ2673">
        <f t="shared" si="1033"/>
        <v>0</v>
      </c>
    </row>
    <row r="2674" spans="1:52" ht="15" customHeight="1">
      <c r="A2674" s="245"/>
      <c r="B2674" s="9"/>
      <c r="C2674" s="270" t="s">
        <v>1292</v>
      </c>
      <c r="D2674" s="389" t="str">
        <f t="shared" si="1037"/>
        <v/>
      </c>
      <c r="E2674" s="390"/>
      <c r="F2674" s="391"/>
      <c r="G2674" s="480" t="str">
        <f t="shared" si="1038"/>
        <v/>
      </c>
      <c r="H2674" s="481"/>
      <c r="I2674" s="481"/>
      <c r="J2674" s="481"/>
      <c r="K2674" s="481"/>
      <c r="L2674" s="482"/>
      <c r="M2674" s="27"/>
      <c r="N2674" s="27"/>
      <c r="O2674" s="27"/>
      <c r="P2674" s="27"/>
      <c r="Q2674" s="27"/>
      <c r="R2674" s="27"/>
      <c r="S2674" s="27"/>
      <c r="T2674" s="27"/>
      <c r="U2674" s="27"/>
      <c r="V2674" s="27"/>
      <c r="W2674" s="27"/>
      <c r="X2674" s="27"/>
      <c r="Y2674" s="27"/>
      <c r="Z2674" s="27"/>
      <c r="AA2674" s="27"/>
      <c r="AB2674" s="27"/>
      <c r="AC2674" s="27"/>
      <c r="AD2674" s="27"/>
      <c r="AI2674">
        <f t="shared" si="1034"/>
        <v>0</v>
      </c>
      <c r="AJ2674">
        <f t="shared" si="1035"/>
        <v>0</v>
      </c>
      <c r="AK2674">
        <f t="shared" si="1036"/>
        <v>0</v>
      </c>
      <c r="AL2674">
        <f t="shared" si="1019"/>
        <v>0</v>
      </c>
      <c r="AM2674">
        <f t="shared" si="1020"/>
        <v>0</v>
      </c>
      <c r="AN2674">
        <f t="shared" si="1021"/>
        <v>0</v>
      </c>
      <c r="AO2674">
        <f t="shared" si="1022"/>
        <v>0</v>
      </c>
      <c r="AP2674">
        <f t="shared" si="1023"/>
        <v>0</v>
      </c>
      <c r="AQ2674">
        <f t="shared" si="1024"/>
        <v>0</v>
      </c>
      <c r="AR2674">
        <f t="shared" si="1025"/>
        <v>0</v>
      </c>
      <c r="AS2674">
        <f t="shared" si="1026"/>
        <v>0</v>
      </c>
      <c r="AT2674">
        <f t="shared" si="1027"/>
        <v>0</v>
      </c>
      <c r="AU2674">
        <f t="shared" si="1028"/>
        <v>0</v>
      </c>
      <c r="AV2674">
        <f t="shared" si="1029"/>
        <v>0</v>
      </c>
      <c r="AW2674">
        <f t="shared" si="1030"/>
        <v>0</v>
      </c>
      <c r="AX2674">
        <f t="shared" si="1031"/>
        <v>0</v>
      </c>
      <c r="AY2674">
        <f t="shared" si="1032"/>
        <v>0</v>
      </c>
      <c r="AZ2674">
        <f t="shared" si="1033"/>
        <v>0</v>
      </c>
    </row>
    <row r="2675" spans="1:52" ht="15" customHeight="1">
      <c r="A2675" s="245"/>
      <c r="B2675" s="9"/>
      <c r="C2675" s="270" t="s">
        <v>1293</v>
      </c>
      <c r="D2675" s="389" t="str">
        <f t="shared" si="1037"/>
        <v/>
      </c>
      <c r="E2675" s="390"/>
      <c r="F2675" s="391"/>
      <c r="G2675" s="480" t="str">
        <f t="shared" si="1038"/>
        <v/>
      </c>
      <c r="H2675" s="481"/>
      <c r="I2675" s="481"/>
      <c r="J2675" s="481"/>
      <c r="K2675" s="481"/>
      <c r="L2675" s="482"/>
      <c r="M2675" s="27"/>
      <c r="N2675" s="27"/>
      <c r="O2675" s="27"/>
      <c r="P2675" s="27"/>
      <c r="Q2675" s="27"/>
      <c r="R2675" s="27"/>
      <c r="S2675" s="27"/>
      <c r="T2675" s="27"/>
      <c r="U2675" s="27"/>
      <c r="V2675" s="27"/>
      <c r="W2675" s="27"/>
      <c r="X2675" s="27"/>
      <c r="Y2675" s="27"/>
      <c r="Z2675" s="27"/>
      <c r="AA2675" s="27"/>
      <c r="AB2675" s="27"/>
      <c r="AC2675" s="27"/>
      <c r="AD2675" s="27"/>
      <c r="AI2675">
        <f t="shared" si="1034"/>
        <v>0</v>
      </c>
      <c r="AJ2675">
        <f t="shared" si="1035"/>
        <v>0</v>
      </c>
      <c r="AK2675">
        <f t="shared" si="1036"/>
        <v>0</v>
      </c>
      <c r="AL2675">
        <f t="shared" si="1019"/>
        <v>0</v>
      </c>
      <c r="AM2675">
        <f t="shared" si="1020"/>
        <v>0</v>
      </c>
      <c r="AN2675">
        <f t="shared" si="1021"/>
        <v>0</v>
      </c>
      <c r="AO2675">
        <f t="shared" si="1022"/>
        <v>0</v>
      </c>
      <c r="AP2675">
        <f t="shared" si="1023"/>
        <v>0</v>
      </c>
      <c r="AQ2675">
        <f t="shared" si="1024"/>
        <v>0</v>
      </c>
      <c r="AR2675">
        <f t="shared" si="1025"/>
        <v>0</v>
      </c>
      <c r="AS2675">
        <f t="shared" si="1026"/>
        <v>0</v>
      </c>
      <c r="AT2675">
        <f t="shared" si="1027"/>
        <v>0</v>
      </c>
      <c r="AU2675">
        <f t="shared" si="1028"/>
        <v>0</v>
      </c>
      <c r="AV2675">
        <f t="shared" si="1029"/>
        <v>0</v>
      </c>
      <c r="AW2675">
        <f t="shared" si="1030"/>
        <v>0</v>
      </c>
      <c r="AX2675">
        <f t="shared" si="1031"/>
        <v>0</v>
      </c>
      <c r="AY2675">
        <f t="shared" si="1032"/>
        <v>0</v>
      </c>
      <c r="AZ2675">
        <f t="shared" si="1033"/>
        <v>0</v>
      </c>
    </row>
    <row r="2676" spans="1:52" ht="15" customHeight="1">
      <c r="A2676" s="245"/>
      <c r="B2676" s="9"/>
      <c r="C2676" s="270" t="s">
        <v>1294</v>
      </c>
      <c r="D2676" s="389" t="str">
        <f t="shared" si="1037"/>
        <v/>
      </c>
      <c r="E2676" s="390"/>
      <c r="F2676" s="391"/>
      <c r="G2676" s="480" t="str">
        <f t="shared" si="1038"/>
        <v/>
      </c>
      <c r="H2676" s="481"/>
      <c r="I2676" s="481"/>
      <c r="J2676" s="481"/>
      <c r="K2676" s="481"/>
      <c r="L2676" s="482"/>
      <c r="M2676" s="27"/>
      <c r="N2676" s="27"/>
      <c r="O2676" s="27"/>
      <c r="P2676" s="27"/>
      <c r="Q2676" s="27"/>
      <c r="R2676" s="27"/>
      <c r="S2676" s="27"/>
      <c r="T2676" s="27"/>
      <c r="U2676" s="27"/>
      <c r="V2676" s="27"/>
      <c r="W2676" s="27"/>
      <c r="X2676" s="27"/>
      <c r="Y2676" s="27"/>
      <c r="Z2676" s="27"/>
      <c r="AA2676" s="27"/>
      <c r="AB2676" s="27"/>
      <c r="AC2676" s="27"/>
      <c r="AD2676" s="27"/>
      <c r="AI2676">
        <f t="shared" si="1034"/>
        <v>0</v>
      </c>
      <c r="AJ2676">
        <f t="shared" si="1035"/>
        <v>0</v>
      </c>
      <c r="AK2676">
        <f t="shared" si="1036"/>
        <v>0</v>
      </c>
      <c r="AL2676">
        <f t="shared" si="1019"/>
        <v>0</v>
      </c>
      <c r="AM2676">
        <f t="shared" si="1020"/>
        <v>0</v>
      </c>
      <c r="AN2676">
        <f t="shared" si="1021"/>
        <v>0</v>
      </c>
      <c r="AO2676">
        <f t="shared" si="1022"/>
        <v>0</v>
      </c>
      <c r="AP2676">
        <f t="shared" si="1023"/>
        <v>0</v>
      </c>
      <c r="AQ2676">
        <f t="shared" si="1024"/>
        <v>0</v>
      </c>
      <c r="AR2676">
        <f t="shared" si="1025"/>
        <v>0</v>
      </c>
      <c r="AS2676">
        <f t="shared" si="1026"/>
        <v>0</v>
      </c>
      <c r="AT2676">
        <f t="shared" si="1027"/>
        <v>0</v>
      </c>
      <c r="AU2676">
        <f t="shared" si="1028"/>
        <v>0</v>
      </c>
      <c r="AV2676">
        <f t="shared" si="1029"/>
        <v>0</v>
      </c>
      <c r="AW2676">
        <f t="shared" si="1030"/>
        <v>0</v>
      </c>
      <c r="AX2676">
        <f t="shared" si="1031"/>
        <v>0</v>
      </c>
      <c r="AY2676">
        <f t="shared" si="1032"/>
        <v>0</v>
      </c>
      <c r="AZ2676">
        <f t="shared" si="1033"/>
        <v>0</v>
      </c>
    </row>
    <row r="2677" spans="1:52" ht="15" customHeight="1">
      <c r="A2677" s="245"/>
      <c r="B2677" s="9"/>
      <c r="C2677" s="270" t="s">
        <v>1295</v>
      </c>
      <c r="D2677" s="389" t="str">
        <f t="shared" si="1037"/>
        <v/>
      </c>
      <c r="E2677" s="390"/>
      <c r="F2677" s="391"/>
      <c r="G2677" s="480" t="str">
        <f t="shared" si="1038"/>
        <v/>
      </c>
      <c r="H2677" s="481"/>
      <c r="I2677" s="481"/>
      <c r="J2677" s="481"/>
      <c r="K2677" s="481"/>
      <c r="L2677" s="482"/>
      <c r="M2677" s="27"/>
      <c r="N2677" s="27"/>
      <c r="O2677" s="27"/>
      <c r="P2677" s="27"/>
      <c r="Q2677" s="27"/>
      <c r="R2677" s="27"/>
      <c r="S2677" s="27"/>
      <c r="T2677" s="27"/>
      <c r="U2677" s="27"/>
      <c r="V2677" s="27"/>
      <c r="W2677" s="27"/>
      <c r="X2677" s="27"/>
      <c r="Y2677" s="27"/>
      <c r="Z2677" s="27"/>
      <c r="AA2677" s="27"/>
      <c r="AB2677" s="27"/>
      <c r="AC2677" s="27"/>
      <c r="AD2677" s="27"/>
      <c r="AI2677">
        <f t="shared" si="1034"/>
        <v>0</v>
      </c>
      <c r="AJ2677">
        <f t="shared" si="1035"/>
        <v>0</v>
      </c>
      <c r="AK2677">
        <f t="shared" si="1036"/>
        <v>0</v>
      </c>
      <c r="AL2677">
        <f t="shared" si="1019"/>
        <v>0</v>
      </c>
      <c r="AM2677">
        <f t="shared" si="1020"/>
        <v>0</v>
      </c>
      <c r="AN2677">
        <f t="shared" si="1021"/>
        <v>0</v>
      </c>
      <c r="AO2677">
        <f t="shared" si="1022"/>
        <v>0</v>
      </c>
      <c r="AP2677">
        <f t="shared" si="1023"/>
        <v>0</v>
      </c>
      <c r="AQ2677">
        <f t="shared" si="1024"/>
        <v>0</v>
      </c>
      <c r="AR2677">
        <f t="shared" si="1025"/>
        <v>0</v>
      </c>
      <c r="AS2677">
        <f t="shared" si="1026"/>
        <v>0</v>
      </c>
      <c r="AT2677">
        <f t="shared" si="1027"/>
        <v>0</v>
      </c>
      <c r="AU2677">
        <f t="shared" si="1028"/>
        <v>0</v>
      </c>
      <c r="AV2677">
        <f t="shared" si="1029"/>
        <v>0</v>
      </c>
      <c r="AW2677">
        <f t="shared" si="1030"/>
        <v>0</v>
      </c>
      <c r="AX2677">
        <f t="shared" si="1031"/>
        <v>0</v>
      </c>
      <c r="AY2677">
        <f t="shared" si="1032"/>
        <v>0</v>
      </c>
      <c r="AZ2677">
        <f t="shared" si="1033"/>
        <v>0</v>
      </c>
    </row>
    <row r="2678" spans="1:52" ht="15" customHeight="1">
      <c r="A2678" s="245"/>
      <c r="B2678" s="9"/>
      <c r="C2678" s="270" t="s">
        <v>1296</v>
      </c>
      <c r="D2678" s="389" t="str">
        <f t="shared" si="1037"/>
        <v/>
      </c>
      <c r="E2678" s="390"/>
      <c r="F2678" s="391"/>
      <c r="G2678" s="480" t="str">
        <f t="shared" si="1038"/>
        <v/>
      </c>
      <c r="H2678" s="481"/>
      <c r="I2678" s="481"/>
      <c r="J2678" s="481"/>
      <c r="K2678" s="481"/>
      <c r="L2678" s="482"/>
      <c r="M2678" s="27"/>
      <c r="N2678" s="27"/>
      <c r="O2678" s="27"/>
      <c r="P2678" s="27"/>
      <c r="Q2678" s="27"/>
      <c r="R2678" s="27"/>
      <c r="S2678" s="27"/>
      <c r="T2678" s="27"/>
      <c r="U2678" s="27"/>
      <c r="V2678" s="27"/>
      <c r="W2678" s="27"/>
      <c r="X2678" s="27"/>
      <c r="Y2678" s="27"/>
      <c r="Z2678" s="27"/>
      <c r="AA2678" s="27"/>
      <c r="AB2678" s="27"/>
      <c r="AC2678" s="27"/>
      <c r="AD2678" s="27"/>
      <c r="AI2678">
        <f t="shared" si="1034"/>
        <v>0</v>
      </c>
      <c r="AJ2678">
        <f t="shared" si="1035"/>
        <v>0</v>
      </c>
      <c r="AK2678">
        <f t="shared" si="1036"/>
        <v>0</v>
      </c>
      <c r="AL2678">
        <f t="shared" si="1019"/>
        <v>0</v>
      </c>
      <c r="AM2678">
        <f t="shared" si="1020"/>
        <v>0</v>
      </c>
      <c r="AN2678">
        <f t="shared" si="1021"/>
        <v>0</v>
      </c>
      <c r="AO2678">
        <f t="shared" si="1022"/>
        <v>0</v>
      </c>
      <c r="AP2678">
        <f t="shared" si="1023"/>
        <v>0</v>
      </c>
      <c r="AQ2678">
        <f t="shared" si="1024"/>
        <v>0</v>
      </c>
      <c r="AR2678">
        <f t="shared" si="1025"/>
        <v>0</v>
      </c>
      <c r="AS2678">
        <f t="shared" si="1026"/>
        <v>0</v>
      </c>
      <c r="AT2678">
        <f t="shared" si="1027"/>
        <v>0</v>
      </c>
      <c r="AU2678">
        <f t="shared" si="1028"/>
        <v>0</v>
      </c>
      <c r="AV2678">
        <f t="shared" si="1029"/>
        <v>0</v>
      </c>
      <c r="AW2678">
        <f t="shared" si="1030"/>
        <v>0</v>
      </c>
      <c r="AX2678">
        <f t="shared" si="1031"/>
        <v>0</v>
      </c>
      <c r="AY2678">
        <f t="shared" si="1032"/>
        <v>0</v>
      </c>
      <c r="AZ2678">
        <f t="shared" si="1033"/>
        <v>0</v>
      </c>
    </row>
    <row r="2679" spans="1:52" ht="15" customHeight="1">
      <c r="A2679" s="245"/>
      <c r="B2679" s="9"/>
      <c r="C2679" s="270" t="s">
        <v>1297</v>
      </c>
      <c r="D2679" s="389" t="str">
        <f t="shared" si="1037"/>
        <v/>
      </c>
      <c r="E2679" s="390"/>
      <c r="F2679" s="391"/>
      <c r="G2679" s="480" t="str">
        <f t="shared" si="1038"/>
        <v/>
      </c>
      <c r="H2679" s="481"/>
      <c r="I2679" s="481"/>
      <c r="J2679" s="481"/>
      <c r="K2679" s="481"/>
      <c r="L2679" s="482"/>
      <c r="M2679" s="27"/>
      <c r="N2679" s="27"/>
      <c r="O2679" s="27"/>
      <c r="P2679" s="27"/>
      <c r="Q2679" s="27"/>
      <c r="R2679" s="27"/>
      <c r="S2679" s="27"/>
      <c r="T2679" s="27"/>
      <c r="U2679" s="27"/>
      <c r="V2679" s="27"/>
      <c r="W2679" s="27"/>
      <c r="X2679" s="27"/>
      <c r="Y2679" s="27"/>
      <c r="Z2679" s="27"/>
      <c r="AA2679" s="27"/>
      <c r="AB2679" s="27"/>
      <c r="AC2679" s="27"/>
      <c r="AD2679" s="27"/>
      <c r="AI2679">
        <f t="shared" si="1034"/>
        <v>0</v>
      </c>
      <c r="AJ2679">
        <f t="shared" si="1035"/>
        <v>0</v>
      </c>
      <c r="AK2679">
        <f t="shared" si="1036"/>
        <v>0</v>
      </c>
      <c r="AL2679">
        <f t="shared" si="1019"/>
        <v>0</v>
      </c>
      <c r="AM2679">
        <f t="shared" si="1020"/>
        <v>0</v>
      </c>
      <c r="AN2679">
        <f t="shared" si="1021"/>
        <v>0</v>
      </c>
      <c r="AO2679">
        <f t="shared" si="1022"/>
        <v>0</v>
      </c>
      <c r="AP2679">
        <f t="shared" si="1023"/>
        <v>0</v>
      </c>
      <c r="AQ2679">
        <f t="shared" si="1024"/>
        <v>0</v>
      </c>
      <c r="AR2679">
        <f t="shared" si="1025"/>
        <v>0</v>
      </c>
      <c r="AS2679">
        <f t="shared" si="1026"/>
        <v>0</v>
      </c>
      <c r="AT2679">
        <f t="shared" si="1027"/>
        <v>0</v>
      </c>
      <c r="AU2679">
        <f t="shared" si="1028"/>
        <v>0</v>
      </c>
      <c r="AV2679">
        <f t="shared" si="1029"/>
        <v>0</v>
      </c>
      <c r="AW2679">
        <f t="shared" si="1030"/>
        <v>0</v>
      </c>
      <c r="AX2679">
        <f t="shared" si="1031"/>
        <v>0</v>
      </c>
      <c r="AY2679">
        <f t="shared" si="1032"/>
        <v>0</v>
      </c>
      <c r="AZ2679">
        <f t="shared" si="1033"/>
        <v>0</v>
      </c>
    </row>
    <row r="2680" spans="1:52" ht="15" customHeight="1">
      <c r="A2680" s="245"/>
      <c r="B2680" s="9"/>
      <c r="C2680" s="270" t="s">
        <v>1298</v>
      </c>
      <c r="D2680" s="389" t="str">
        <f t="shared" si="1037"/>
        <v/>
      </c>
      <c r="E2680" s="390"/>
      <c r="F2680" s="391"/>
      <c r="G2680" s="480" t="str">
        <f t="shared" si="1038"/>
        <v/>
      </c>
      <c r="H2680" s="481"/>
      <c r="I2680" s="481"/>
      <c r="J2680" s="481"/>
      <c r="K2680" s="481"/>
      <c r="L2680" s="482"/>
      <c r="M2680" s="27"/>
      <c r="N2680" s="27"/>
      <c r="O2680" s="27"/>
      <c r="P2680" s="27"/>
      <c r="Q2680" s="27"/>
      <c r="R2680" s="27"/>
      <c r="S2680" s="27"/>
      <c r="T2680" s="27"/>
      <c r="U2680" s="27"/>
      <c r="V2680" s="27"/>
      <c r="W2680" s="27"/>
      <c r="X2680" s="27"/>
      <c r="Y2680" s="27"/>
      <c r="Z2680" s="27"/>
      <c r="AA2680" s="27"/>
      <c r="AB2680" s="27"/>
      <c r="AC2680" s="27"/>
      <c r="AD2680" s="27"/>
      <c r="AI2680">
        <f t="shared" si="1034"/>
        <v>0</v>
      </c>
      <c r="AJ2680">
        <f t="shared" si="1035"/>
        <v>0</v>
      </c>
      <c r="AK2680">
        <f t="shared" si="1036"/>
        <v>0</v>
      </c>
      <c r="AL2680">
        <f t="shared" si="1019"/>
        <v>0</v>
      </c>
      <c r="AM2680">
        <f t="shared" si="1020"/>
        <v>0</v>
      </c>
      <c r="AN2680">
        <f t="shared" si="1021"/>
        <v>0</v>
      </c>
      <c r="AO2680">
        <f t="shared" si="1022"/>
        <v>0</v>
      </c>
      <c r="AP2680">
        <f t="shared" si="1023"/>
        <v>0</v>
      </c>
      <c r="AQ2680">
        <f t="shared" si="1024"/>
        <v>0</v>
      </c>
      <c r="AR2680">
        <f t="shared" si="1025"/>
        <v>0</v>
      </c>
      <c r="AS2680">
        <f t="shared" si="1026"/>
        <v>0</v>
      </c>
      <c r="AT2680">
        <f t="shared" si="1027"/>
        <v>0</v>
      </c>
      <c r="AU2680">
        <f t="shared" si="1028"/>
        <v>0</v>
      </c>
      <c r="AV2680">
        <f t="shared" si="1029"/>
        <v>0</v>
      </c>
      <c r="AW2680">
        <f t="shared" si="1030"/>
        <v>0</v>
      </c>
      <c r="AX2680">
        <f t="shared" si="1031"/>
        <v>0</v>
      </c>
      <c r="AY2680">
        <f t="shared" si="1032"/>
        <v>0</v>
      </c>
      <c r="AZ2680">
        <f t="shared" si="1033"/>
        <v>0</v>
      </c>
    </row>
    <row r="2681" spans="1:52" ht="15" customHeight="1">
      <c r="A2681" s="245"/>
      <c r="B2681" s="9"/>
      <c r="C2681" s="270" t="s">
        <v>1299</v>
      </c>
      <c r="D2681" s="389" t="str">
        <f t="shared" si="1037"/>
        <v/>
      </c>
      <c r="E2681" s="390"/>
      <c r="F2681" s="391"/>
      <c r="G2681" s="480" t="str">
        <f t="shared" si="1038"/>
        <v/>
      </c>
      <c r="H2681" s="481"/>
      <c r="I2681" s="481"/>
      <c r="J2681" s="481"/>
      <c r="K2681" s="481"/>
      <c r="L2681" s="482"/>
      <c r="M2681" s="27"/>
      <c r="N2681" s="27"/>
      <c r="O2681" s="27"/>
      <c r="P2681" s="27"/>
      <c r="Q2681" s="27"/>
      <c r="R2681" s="27"/>
      <c r="S2681" s="27"/>
      <c r="T2681" s="27"/>
      <c r="U2681" s="27"/>
      <c r="V2681" s="27"/>
      <c r="W2681" s="27"/>
      <c r="X2681" s="27"/>
      <c r="Y2681" s="27"/>
      <c r="Z2681" s="27"/>
      <c r="AA2681" s="27"/>
      <c r="AB2681" s="27"/>
      <c r="AC2681" s="27"/>
      <c r="AD2681" s="27"/>
      <c r="AI2681">
        <f t="shared" si="1034"/>
        <v>0</v>
      </c>
      <c r="AJ2681">
        <f t="shared" si="1035"/>
        <v>0</v>
      </c>
      <c r="AK2681">
        <f t="shared" si="1036"/>
        <v>0</v>
      </c>
      <c r="AL2681">
        <f t="shared" si="1019"/>
        <v>0</v>
      </c>
      <c r="AM2681">
        <f t="shared" si="1020"/>
        <v>0</v>
      </c>
      <c r="AN2681">
        <f t="shared" si="1021"/>
        <v>0</v>
      </c>
      <c r="AO2681">
        <f t="shared" si="1022"/>
        <v>0</v>
      </c>
      <c r="AP2681">
        <f t="shared" si="1023"/>
        <v>0</v>
      </c>
      <c r="AQ2681">
        <f t="shared" si="1024"/>
        <v>0</v>
      </c>
      <c r="AR2681">
        <f t="shared" si="1025"/>
        <v>0</v>
      </c>
      <c r="AS2681">
        <f t="shared" si="1026"/>
        <v>0</v>
      </c>
      <c r="AT2681">
        <f t="shared" si="1027"/>
        <v>0</v>
      </c>
      <c r="AU2681">
        <f t="shared" si="1028"/>
        <v>0</v>
      </c>
      <c r="AV2681">
        <f t="shared" si="1029"/>
        <v>0</v>
      </c>
      <c r="AW2681">
        <f t="shared" si="1030"/>
        <v>0</v>
      </c>
      <c r="AX2681">
        <f t="shared" si="1031"/>
        <v>0</v>
      </c>
      <c r="AY2681">
        <f t="shared" si="1032"/>
        <v>0</v>
      </c>
      <c r="AZ2681">
        <f t="shared" si="1033"/>
        <v>0</v>
      </c>
    </row>
    <row r="2682" spans="1:52" ht="15" customHeight="1">
      <c r="A2682" s="245"/>
      <c r="B2682" s="9"/>
      <c r="C2682" s="270" t="s">
        <v>1300</v>
      </c>
      <c r="D2682" s="389" t="str">
        <f t="shared" si="1037"/>
        <v/>
      </c>
      <c r="E2682" s="390"/>
      <c r="F2682" s="391"/>
      <c r="G2682" s="480" t="str">
        <f t="shared" si="1038"/>
        <v/>
      </c>
      <c r="H2682" s="481"/>
      <c r="I2682" s="481"/>
      <c r="J2682" s="481"/>
      <c r="K2682" s="481"/>
      <c r="L2682" s="482"/>
      <c r="M2682" s="27"/>
      <c r="N2682" s="27"/>
      <c r="O2682" s="27"/>
      <c r="P2682" s="27"/>
      <c r="Q2682" s="27"/>
      <c r="R2682" s="27"/>
      <c r="S2682" s="27"/>
      <c r="T2682" s="27"/>
      <c r="U2682" s="27"/>
      <c r="V2682" s="27"/>
      <c r="W2682" s="27"/>
      <c r="X2682" s="27"/>
      <c r="Y2682" s="27"/>
      <c r="Z2682" s="27"/>
      <c r="AA2682" s="27"/>
      <c r="AB2682" s="27"/>
      <c r="AC2682" s="27"/>
      <c r="AD2682" s="27"/>
      <c r="AI2682">
        <f t="shared" si="1034"/>
        <v>0</v>
      </c>
      <c r="AJ2682">
        <f t="shared" si="1035"/>
        <v>0</v>
      </c>
      <c r="AK2682">
        <f t="shared" si="1036"/>
        <v>0</v>
      </c>
      <c r="AL2682">
        <f t="shared" si="1019"/>
        <v>0</v>
      </c>
      <c r="AM2682">
        <f t="shared" si="1020"/>
        <v>0</v>
      </c>
      <c r="AN2682">
        <f t="shared" si="1021"/>
        <v>0</v>
      </c>
      <c r="AO2682">
        <f t="shared" si="1022"/>
        <v>0</v>
      </c>
      <c r="AP2682">
        <f t="shared" si="1023"/>
        <v>0</v>
      </c>
      <c r="AQ2682">
        <f t="shared" si="1024"/>
        <v>0</v>
      </c>
      <c r="AR2682">
        <f t="shared" si="1025"/>
        <v>0</v>
      </c>
      <c r="AS2682">
        <f t="shared" si="1026"/>
        <v>0</v>
      </c>
      <c r="AT2682">
        <f t="shared" si="1027"/>
        <v>0</v>
      </c>
      <c r="AU2682">
        <f t="shared" si="1028"/>
        <v>0</v>
      </c>
      <c r="AV2682">
        <f t="shared" si="1029"/>
        <v>0</v>
      </c>
      <c r="AW2682">
        <f t="shared" si="1030"/>
        <v>0</v>
      </c>
      <c r="AX2682">
        <f t="shared" si="1031"/>
        <v>0</v>
      </c>
      <c r="AY2682">
        <f t="shared" si="1032"/>
        <v>0</v>
      </c>
      <c r="AZ2682">
        <f t="shared" si="1033"/>
        <v>0</v>
      </c>
    </row>
    <row r="2683" spans="1:52" ht="15" customHeight="1">
      <c r="A2683" s="245"/>
      <c r="B2683" s="9"/>
      <c r="C2683" s="270" t="s">
        <v>1301</v>
      </c>
      <c r="D2683" s="389" t="str">
        <f t="shared" si="1037"/>
        <v/>
      </c>
      <c r="E2683" s="390"/>
      <c r="F2683" s="391"/>
      <c r="G2683" s="480" t="str">
        <f t="shared" si="1038"/>
        <v/>
      </c>
      <c r="H2683" s="481"/>
      <c r="I2683" s="481"/>
      <c r="J2683" s="481"/>
      <c r="K2683" s="481"/>
      <c r="L2683" s="482"/>
      <c r="M2683" s="27"/>
      <c r="N2683" s="27"/>
      <c r="O2683" s="27"/>
      <c r="P2683" s="27"/>
      <c r="Q2683" s="27"/>
      <c r="R2683" s="27"/>
      <c r="S2683" s="27"/>
      <c r="T2683" s="27"/>
      <c r="U2683" s="27"/>
      <c r="V2683" s="27"/>
      <c r="W2683" s="27"/>
      <c r="X2683" s="27"/>
      <c r="Y2683" s="27"/>
      <c r="Z2683" s="27"/>
      <c r="AA2683" s="27"/>
      <c r="AB2683" s="27"/>
      <c r="AC2683" s="27"/>
      <c r="AD2683" s="27"/>
      <c r="AI2683">
        <f t="shared" si="1034"/>
        <v>0</v>
      </c>
      <c r="AJ2683">
        <f t="shared" si="1035"/>
        <v>0</v>
      </c>
      <c r="AK2683">
        <f t="shared" si="1036"/>
        <v>0</v>
      </c>
      <c r="AL2683">
        <f t="shared" si="1019"/>
        <v>0</v>
      </c>
      <c r="AM2683">
        <f t="shared" si="1020"/>
        <v>0</v>
      </c>
      <c r="AN2683">
        <f t="shared" si="1021"/>
        <v>0</v>
      </c>
      <c r="AO2683">
        <f t="shared" si="1022"/>
        <v>0</v>
      </c>
      <c r="AP2683">
        <f t="shared" si="1023"/>
        <v>0</v>
      </c>
      <c r="AQ2683">
        <f t="shared" si="1024"/>
        <v>0</v>
      </c>
      <c r="AR2683">
        <f t="shared" si="1025"/>
        <v>0</v>
      </c>
      <c r="AS2683">
        <f t="shared" si="1026"/>
        <v>0</v>
      </c>
      <c r="AT2683">
        <f t="shared" si="1027"/>
        <v>0</v>
      </c>
      <c r="AU2683">
        <f t="shared" si="1028"/>
        <v>0</v>
      </c>
      <c r="AV2683">
        <f t="shared" si="1029"/>
        <v>0</v>
      </c>
      <c r="AW2683">
        <f t="shared" si="1030"/>
        <v>0</v>
      </c>
      <c r="AX2683">
        <f t="shared" si="1031"/>
        <v>0</v>
      </c>
      <c r="AY2683">
        <f t="shared" si="1032"/>
        <v>0</v>
      </c>
      <c r="AZ2683">
        <f t="shared" si="1033"/>
        <v>0</v>
      </c>
    </row>
    <row r="2684" spans="1:52" ht="15" customHeight="1">
      <c r="A2684" s="245"/>
      <c r="B2684" s="9"/>
      <c r="C2684" s="270" t="s">
        <v>1302</v>
      </c>
      <c r="D2684" s="389" t="str">
        <f t="shared" si="1037"/>
        <v/>
      </c>
      <c r="E2684" s="390"/>
      <c r="F2684" s="391"/>
      <c r="G2684" s="480" t="str">
        <f t="shared" si="1038"/>
        <v/>
      </c>
      <c r="H2684" s="481"/>
      <c r="I2684" s="481"/>
      <c r="J2684" s="481"/>
      <c r="K2684" s="481"/>
      <c r="L2684" s="482"/>
      <c r="M2684" s="27"/>
      <c r="N2684" s="27"/>
      <c r="O2684" s="27"/>
      <c r="P2684" s="27"/>
      <c r="Q2684" s="27"/>
      <c r="R2684" s="27"/>
      <c r="S2684" s="27"/>
      <c r="T2684" s="27"/>
      <c r="U2684" s="27"/>
      <c r="V2684" s="27"/>
      <c r="W2684" s="27"/>
      <c r="X2684" s="27"/>
      <c r="Y2684" s="27"/>
      <c r="Z2684" s="27"/>
      <c r="AA2684" s="27"/>
      <c r="AB2684" s="27"/>
      <c r="AC2684" s="27"/>
      <c r="AD2684" s="27"/>
      <c r="AI2684">
        <f t="shared" si="1034"/>
        <v>0</v>
      </c>
      <c r="AJ2684">
        <f t="shared" si="1035"/>
        <v>0</v>
      </c>
      <c r="AK2684">
        <f t="shared" si="1036"/>
        <v>0</v>
      </c>
      <c r="AL2684">
        <f t="shared" si="1019"/>
        <v>0</v>
      </c>
      <c r="AM2684">
        <f t="shared" si="1020"/>
        <v>0</v>
      </c>
      <c r="AN2684">
        <f t="shared" si="1021"/>
        <v>0</v>
      </c>
      <c r="AO2684">
        <f t="shared" si="1022"/>
        <v>0</v>
      </c>
      <c r="AP2684">
        <f t="shared" si="1023"/>
        <v>0</v>
      </c>
      <c r="AQ2684">
        <f t="shared" si="1024"/>
        <v>0</v>
      </c>
      <c r="AR2684">
        <f t="shared" si="1025"/>
        <v>0</v>
      </c>
      <c r="AS2684">
        <f t="shared" si="1026"/>
        <v>0</v>
      </c>
      <c r="AT2684">
        <f t="shared" si="1027"/>
        <v>0</v>
      </c>
      <c r="AU2684">
        <f t="shared" si="1028"/>
        <v>0</v>
      </c>
      <c r="AV2684">
        <f t="shared" si="1029"/>
        <v>0</v>
      </c>
      <c r="AW2684">
        <f t="shared" si="1030"/>
        <v>0</v>
      </c>
      <c r="AX2684">
        <f t="shared" si="1031"/>
        <v>0</v>
      </c>
      <c r="AY2684">
        <f t="shared" si="1032"/>
        <v>0</v>
      </c>
      <c r="AZ2684">
        <f t="shared" si="1033"/>
        <v>0</v>
      </c>
    </row>
    <row r="2685" spans="1:52" ht="15" customHeight="1">
      <c r="A2685" s="245"/>
      <c r="B2685" s="9"/>
      <c r="C2685" s="270" t="s">
        <v>1303</v>
      </c>
      <c r="D2685" s="389" t="str">
        <f t="shared" si="1037"/>
        <v/>
      </c>
      <c r="E2685" s="390"/>
      <c r="F2685" s="391"/>
      <c r="G2685" s="480" t="str">
        <f t="shared" si="1038"/>
        <v/>
      </c>
      <c r="H2685" s="481"/>
      <c r="I2685" s="481"/>
      <c r="J2685" s="481"/>
      <c r="K2685" s="481"/>
      <c r="L2685" s="482"/>
      <c r="M2685" s="27"/>
      <c r="N2685" s="27"/>
      <c r="O2685" s="27"/>
      <c r="P2685" s="27"/>
      <c r="Q2685" s="27"/>
      <c r="R2685" s="27"/>
      <c r="S2685" s="27"/>
      <c r="T2685" s="27"/>
      <c r="U2685" s="27"/>
      <c r="V2685" s="27"/>
      <c r="W2685" s="27"/>
      <c r="X2685" s="27"/>
      <c r="Y2685" s="27"/>
      <c r="Z2685" s="27"/>
      <c r="AA2685" s="27"/>
      <c r="AB2685" s="27"/>
      <c r="AC2685" s="27"/>
      <c r="AD2685" s="27"/>
      <c r="AI2685">
        <f t="shared" si="1034"/>
        <v>0</v>
      </c>
      <c r="AJ2685">
        <f t="shared" si="1035"/>
        <v>0</v>
      </c>
      <c r="AK2685">
        <f t="shared" si="1036"/>
        <v>0</v>
      </c>
      <c r="AL2685">
        <f t="shared" si="1019"/>
        <v>0</v>
      </c>
      <c r="AM2685">
        <f t="shared" si="1020"/>
        <v>0</v>
      </c>
      <c r="AN2685">
        <f t="shared" si="1021"/>
        <v>0</v>
      </c>
      <c r="AO2685">
        <f t="shared" si="1022"/>
        <v>0</v>
      </c>
      <c r="AP2685">
        <f t="shared" si="1023"/>
        <v>0</v>
      </c>
      <c r="AQ2685">
        <f t="shared" si="1024"/>
        <v>0</v>
      </c>
      <c r="AR2685">
        <f t="shared" si="1025"/>
        <v>0</v>
      </c>
      <c r="AS2685">
        <f t="shared" si="1026"/>
        <v>0</v>
      </c>
      <c r="AT2685">
        <f t="shared" si="1027"/>
        <v>0</v>
      </c>
      <c r="AU2685">
        <f t="shared" si="1028"/>
        <v>0</v>
      </c>
      <c r="AV2685">
        <f t="shared" si="1029"/>
        <v>0</v>
      </c>
      <c r="AW2685">
        <f t="shared" si="1030"/>
        <v>0</v>
      </c>
      <c r="AX2685">
        <f t="shared" si="1031"/>
        <v>0</v>
      </c>
      <c r="AY2685">
        <f t="shared" si="1032"/>
        <v>0</v>
      </c>
      <c r="AZ2685">
        <f t="shared" si="1033"/>
        <v>0</v>
      </c>
    </row>
    <row r="2686" spans="1:52" ht="15" customHeight="1">
      <c r="A2686" s="245"/>
      <c r="B2686" s="9"/>
      <c r="C2686" s="270" t="s">
        <v>1304</v>
      </c>
      <c r="D2686" s="389" t="str">
        <f t="shared" si="1037"/>
        <v/>
      </c>
      <c r="E2686" s="390"/>
      <c r="F2686" s="391"/>
      <c r="G2686" s="480" t="str">
        <f t="shared" si="1038"/>
        <v/>
      </c>
      <c r="H2686" s="481"/>
      <c r="I2686" s="481"/>
      <c r="J2686" s="481"/>
      <c r="K2686" s="481"/>
      <c r="L2686" s="482"/>
      <c r="M2686" s="27"/>
      <c r="N2686" s="27"/>
      <c r="O2686" s="27"/>
      <c r="P2686" s="27"/>
      <c r="Q2686" s="27"/>
      <c r="R2686" s="27"/>
      <c r="S2686" s="27"/>
      <c r="T2686" s="27"/>
      <c r="U2686" s="27"/>
      <c r="V2686" s="27"/>
      <c r="W2686" s="27"/>
      <c r="X2686" s="27"/>
      <c r="Y2686" s="27"/>
      <c r="Z2686" s="27"/>
      <c r="AA2686" s="27"/>
      <c r="AB2686" s="27"/>
      <c r="AC2686" s="27"/>
      <c r="AD2686" s="27"/>
      <c r="AI2686">
        <f t="shared" si="1034"/>
        <v>0</v>
      </c>
      <c r="AJ2686">
        <f t="shared" si="1035"/>
        <v>0</v>
      </c>
      <c r="AK2686">
        <f t="shared" si="1036"/>
        <v>0</v>
      </c>
      <c r="AL2686">
        <f t="shared" si="1019"/>
        <v>0</v>
      </c>
      <c r="AM2686">
        <f t="shared" si="1020"/>
        <v>0</v>
      </c>
      <c r="AN2686">
        <f t="shared" si="1021"/>
        <v>0</v>
      </c>
      <c r="AO2686">
        <f t="shared" si="1022"/>
        <v>0</v>
      </c>
      <c r="AP2686">
        <f t="shared" si="1023"/>
        <v>0</v>
      </c>
      <c r="AQ2686">
        <f t="shared" si="1024"/>
        <v>0</v>
      </c>
      <c r="AR2686">
        <f t="shared" si="1025"/>
        <v>0</v>
      </c>
      <c r="AS2686">
        <f t="shared" si="1026"/>
        <v>0</v>
      </c>
      <c r="AT2686">
        <f t="shared" si="1027"/>
        <v>0</v>
      </c>
      <c r="AU2686">
        <f t="shared" si="1028"/>
        <v>0</v>
      </c>
      <c r="AV2686">
        <f t="shared" si="1029"/>
        <v>0</v>
      </c>
      <c r="AW2686">
        <f t="shared" si="1030"/>
        <v>0</v>
      </c>
      <c r="AX2686">
        <f t="shared" si="1031"/>
        <v>0</v>
      </c>
      <c r="AY2686">
        <f t="shared" si="1032"/>
        <v>0</v>
      </c>
      <c r="AZ2686">
        <f t="shared" si="1033"/>
        <v>0</v>
      </c>
    </row>
    <row r="2687" spans="1:52" ht="15" customHeight="1">
      <c r="A2687" s="245"/>
      <c r="B2687" s="9"/>
      <c r="C2687" s="270" t="s">
        <v>1305</v>
      </c>
      <c r="D2687" s="389" t="str">
        <f t="shared" si="1037"/>
        <v/>
      </c>
      <c r="E2687" s="390"/>
      <c r="F2687" s="391"/>
      <c r="G2687" s="480" t="str">
        <f t="shared" si="1038"/>
        <v/>
      </c>
      <c r="H2687" s="481"/>
      <c r="I2687" s="481"/>
      <c r="J2687" s="481"/>
      <c r="K2687" s="481"/>
      <c r="L2687" s="482"/>
      <c r="M2687" s="27"/>
      <c r="N2687" s="27"/>
      <c r="O2687" s="27"/>
      <c r="P2687" s="27"/>
      <c r="Q2687" s="27"/>
      <c r="R2687" s="27"/>
      <c r="S2687" s="27"/>
      <c r="T2687" s="27"/>
      <c r="U2687" s="27"/>
      <c r="V2687" s="27"/>
      <c r="W2687" s="27"/>
      <c r="X2687" s="27"/>
      <c r="Y2687" s="27"/>
      <c r="Z2687" s="27"/>
      <c r="AA2687" s="27"/>
      <c r="AB2687" s="27"/>
      <c r="AC2687" s="27"/>
      <c r="AD2687" s="27"/>
      <c r="AI2687">
        <f t="shared" si="1034"/>
        <v>0</v>
      </c>
      <c r="AJ2687">
        <f t="shared" si="1035"/>
        <v>0</v>
      </c>
      <c r="AK2687">
        <f t="shared" si="1036"/>
        <v>0</v>
      </c>
      <c r="AL2687">
        <f t="shared" si="1019"/>
        <v>0</v>
      </c>
      <c r="AM2687">
        <f t="shared" si="1020"/>
        <v>0</v>
      </c>
      <c r="AN2687">
        <f t="shared" si="1021"/>
        <v>0</v>
      </c>
      <c r="AO2687">
        <f t="shared" si="1022"/>
        <v>0</v>
      </c>
      <c r="AP2687">
        <f t="shared" si="1023"/>
        <v>0</v>
      </c>
      <c r="AQ2687">
        <f t="shared" si="1024"/>
        <v>0</v>
      </c>
      <c r="AR2687">
        <f t="shared" si="1025"/>
        <v>0</v>
      </c>
      <c r="AS2687">
        <f t="shared" si="1026"/>
        <v>0</v>
      </c>
      <c r="AT2687">
        <f t="shared" si="1027"/>
        <v>0</v>
      </c>
      <c r="AU2687">
        <f t="shared" si="1028"/>
        <v>0</v>
      </c>
      <c r="AV2687">
        <f t="shared" si="1029"/>
        <v>0</v>
      </c>
      <c r="AW2687">
        <f t="shared" si="1030"/>
        <v>0</v>
      </c>
      <c r="AX2687">
        <f t="shared" si="1031"/>
        <v>0</v>
      </c>
      <c r="AY2687">
        <f t="shared" si="1032"/>
        <v>0</v>
      </c>
      <c r="AZ2687">
        <f t="shared" si="1033"/>
        <v>0</v>
      </c>
    </row>
    <row r="2688" spans="1:52" ht="15" customHeight="1">
      <c r="A2688" s="245"/>
      <c r="B2688" s="9"/>
      <c r="C2688" s="270" t="s">
        <v>1306</v>
      </c>
      <c r="D2688" s="389" t="str">
        <f t="shared" si="1037"/>
        <v/>
      </c>
      <c r="E2688" s="390"/>
      <c r="F2688" s="391"/>
      <c r="G2688" s="480" t="str">
        <f t="shared" si="1038"/>
        <v/>
      </c>
      <c r="H2688" s="481"/>
      <c r="I2688" s="481"/>
      <c r="J2688" s="481"/>
      <c r="K2688" s="481"/>
      <c r="L2688" s="482"/>
      <c r="M2688" s="27"/>
      <c r="N2688" s="27"/>
      <c r="O2688" s="27"/>
      <c r="P2688" s="27"/>
      <c r="Q2688" s="27"/>
      <c r="R2688" s="27"/>
      <c r="S2688" s="27"/>
      <c r="T2688" s="27"/>
      <c r="U2688" s="27"/>
      <c r="V2688" s="27"/>
      <c r="W2688" s="27"/>
      <c r="X2688" s="27"/>
      <c r="Y2688" s="27"/>
      <c r="Z2688" s="27"/>
      <c r="AA2688" s="27"/>
      <c r="AB2688" s="27"/>
      <c r="AC2688" s="27"/>
      <c r="AD2688" s="27"/>
      <c r="AI2688">
        <f t="shared" si="1034"/>
        <v>0</v>
      </c>
      <c r="AJ2688">
        <f t="shared" si="1035"/>
        <v>0</v>
      </c>
      <c r="AK2688">
        <f t="shared" si="1036"/>
        <v>0</v>
      </c>
      <c r="AL2688">
        <f t="shared" si="1019"/>
        <v>0</v>
      </c>
      <c r="AM2688">
        <f t="shared" si="1020"/>
        <v>0</v>
      </c>
      <c r="AN2688">
        <f t="shared" si="1021"/>
        <v>0</v>
      </c>
      <c r="AO2688">
        <f t="shared" si="1022"/>
        <v>0</v>
      </c>
      <c r="AP2688">
        <f t="shared" si="1023"/>
        <v>0</v>
      </c>
      <c r="AQ2688">
        <f t="shared" si="1024"/>
        <v>0</v>
      </c>
      <c r="AR2688">
        <f t="shared" si="1025"/>
        <v>0</v>
      </c>
      <c r="AS2688">
        <f t="shared" si="1026"/>
        <v>0</v>
      </c>
      <c r="AT2688">
        <f t="shared" si="1027"/>
        <v>0</v>
      </c>
      <c r="AU2688">
        <f t="shared" si="1028"/>
        <v>0</v>
      </c>
      <c r="AV2688">
        <f t="shared" si="1029"/>
        <v>0</v>
      </c>
      <c r="AW2688">
        <f t="shared" si="1030"/>
        <v>0</v>
      </c>
      <c r="AX2688">
        <f t="shared" si="1031"/>
        <v>0</v>
      </c>
      <c r="AY2688">
        <f t="shared" si="1032"/>
        <v>0</v>
      </c>
      <c r="AZ2688">
        <f t="shared" si="1033"/>
        <v>0</v>
      </c>
    </row>
    <row r="2689" spans="1:52" ht="15" customHeight="1">
      <c r="A2689" s="245"/>
      <c r="B2689" s="9"/>
      <c r="C2689" s="270" t="s">
        <v>1307</v>
      </c>
      <c r="D2689" s="389" t="str">
        <f t="shared" si="1037"/>
        <v/>
      </c>
      <c r="E2689" s="390"/>
      <c r="F2689" s="391"/>
      <c r="G2689" s="480" t="str">
        <f t="shared" si="1038"/>
        <v/>
      </c>
      <c r="H2689" s="481"/>
      <c r="I2689" s="481"/>
      <c r="J2689" s="481"/>
      <c r="K2689" s="481"/>
      <c r="L2689" s="482"/>
      <c r="M2689" s="27"/>
      <c r="N2689" s="27"/>
      <c r="O2689" s="27"/>
      <c r="P2689" s="27"/>
      <c r="Q2689" s="27"/>
      <c r="R2689" s="27"/>
      <c r="S2689" s="27"/>
      <c r="T2689" s="27"/>
      <c r="U2689" s="27"/>
      <c r="V2689" s="27"/>
      <c r="W2689" s="27"/>
      <c r="X2689" s="27"/>
      <c r="Y2689" s="27"/>
      <c r="Z2689" s="27"/>
      <c r="AA2689" s="27"/>
      <c r="AB2689" s="27"/>
      <c r="AC2689" s="27"/>
      <c r="AD2689" s="27"/>
      <c r="AI2689">
        <f t="shared" si="1034"/>
        <v>0</v>
      </c>
      <c r="AJ2689">
        <f t="shared" si="1035"/>
        <v>0</v>
      </c>
      <c r="AK2689">
        <f t="shared" si="1036"/>
        <v>0</v>
      </c>
      <c r="AL2689">
        <f t="shared" si="1019"/>
        <v>0</v>
      </c>
      <c r="AM2689">
        <f t="shared" si="1020"/>
        <v>0</v>
      </c>
      <c r="AN2689">
        <f t="shared" si="1021"/>
        <v>0</v>
      </c>
      <c r="AO2689">
        <f t="shared" si="1022"/>
        <v>0</v>
      </c>
      <c r="AP2689">
        <f t="shared" si="1023"/>
        <v>0</v>
      </c>
      <c r="AQ2689">
        <f t="shared" si="1024"/>
        <v>0</v>
      </c>
      <c r="AR2689">
        <f t="shared" si="1025"/>
        <v>0</v>
      </c>
      <c r="AS2689">
        <f t="shared" si="1026"/>
        <v>0</v>
      </c>
      <c r="AT2689">
        <f t="shared" si="1027"/>
        <v>0</v>
      </c>
      <c r="AU2689">
        <f t="shared" si="1028"/>
        <v>0</v>
      </c>
      <c r="AV2689">
        <f t="shared" si="1029"/>
        <v>0</v>
      </c>
      <c r="AW2689">
        <f t="shared" si="1030"/>
        <v>0</v>
      </c>
      <c r="AX2689">
        <f t="shared" si="1031"/>
        <v>0</v>
      </c>
      <c r="AY2689">
        <f t="shared" si="1032"/>
        <v>0</v>
      </c>
      <c r="AZ2689">
        <f t="shared" si="1033"/>
        <v>0</v>
      </c>
    </row>
    <row r="2690" spans="1:52" ht="15" customHeight="1">
      <c r="A2690" s="245"/>
      <c r="B2690" s="9"/>
      <c r="C2690" s="270" t="s">
        <v>1308</v>
      </c>
      <c r="D2690" s="389" t="str">
        <f t="shared" si="1037"/>
        <v/>
      </c>
      <c r="E2690" s="390"/>
      <c r="F2690" s="391"/>
      <c r="G2690" s="480" t="str">
        <f t="shared" si="1038"/>
        <v/>
      </c>
      <c r="H2690" s="481"/>
      <c r="I2690" s="481"/>
      <c r="J2690" s="481"/>
      <c r="K2690" s="481"/>
      <c r="L2690" s="482"/>
      <c r="M2690" s="27"/>
      <c r="N2690" s="27"/>
      <c r="O2690" s="27"/>
      <c r="P2690" s="27"/>
      <c r="Q2690" s="27"/>
      <c r="R2690" s="27"/>
      <c r="S2690" s="27"/>
      <c r="T2690" s="27"/>
      <c r="U2690" s="27"/>
      <c r="V2690" s="27"/>
      <c r="W2690" s="27"/>
      <c r="X2690" s="27"/>
      <c r="Y2690" s="27"/>
      <c r="Z2690" s="27"/>
      <c r="AA2690" s="27"/>
      <c r="AB2690" s="27"/>
      <c r="AC2690" s="27"/>
      <c r="AD2690" s="27"/>
      <c r="AI2690">
        <f t="shared" si="1034"/>
        <v>0</v>
      </c>
      <c r="AJ2690">
        <f t="shared" si="1035"/>
        <v>0</v>
      </c>
      <c r="AK2690">
        <f t="shared" si="1036"/>
        <v>0</v>
      </c>
      <c r="AL2690">
        <f t="shared" si="1019"/>
        <v>0</v>
      </c>
      <c r="AM2690">
        <f t="shared" si="1020"/>
        <v>0</v>
      </c>
      <c r="AN2690">
        <f t="shared" si="1021"/>
        <v>0</v>
      </c>
      <c r="AO2690">
        <f t="shared" si="1022"/>
        <v>0</v>
      </c>
      <c r="AP2690">
        <f t="shared" si="1023"/>
        <v>0</v>
      </c>
      <c r="AQ2690">
        <f t="shared" si="1024"/>
        <v>0</v>
      </c>
      <c r="AR2690">
        <f t="shared" si="1025"/>
        <v>0</v>
      </c>
      <c r="AS2690">
        <f t="shared" si="1026"/>
        <v>0</v>
      </c>
      <c r="AT2690">
        <f t="shared" si="1027"/>
        <v>0</v>
      </c>
      <c r="AU2690">
        <f t="shared" si="1028"/>
        <v>0</v>
      </c>
      <c r="AV2690">
        <f t="shared" si="1029"/>
        <v>0</v>
      </c>
      <c r="AW2690">
        <f t="shared" si="1030"/>
        <v>0</v>
      </c>
      <c r="AX2690">
        <f t="shared" si="1031"/>
        <v>0</v>
      </c>
      <c r="AY2690">
        <f t="shared" si="1032"/>
        <v>0</v>
      </c>
      <c r="AZ2690">
        <f t="shared" si="1033"/>
        <v>0</v>
      </c>
    </row>
    <row r="2691" spans="1:52" ht="15" customHeight="1">
      <c r="A2691" s="245"/>
      <c r="B2691" s="9"/>
      <c r="C2691" s="270" t="s">
        <v>1309</v>
      </c>
      <c r="D2691" s="389" t="str">
        <f t="shared" si="1037"/>
        <v/>
      </c>
      <c r="E2691" s="390"/>
      <c r="F2691" s="391"/>
      <c r="G2691" s="480" t="str">
        <f t="shared" si="1038"/>
        <v/>
      </c>
      <c r="H2691" s="481"/>
      <c r="I2691" s="481"/>
      <c r="J2691" s="481"/>
      <c r="K2691" s="481"/>
      <c r="L2691" s="482"/>
      <c r="M2691" s="27"/>
      <c r="N2691" s="27"/>
      <c r="O2691" s="27"/>
      <c r="P2691" s="27"/>
      <c r="Q2691" s="27"/>
      <c r="R2691" s="27"/>
      <c r="S2691" s="27"/>
      <c r="T2691" s="27"/>
      <c r="U2691" s="27"/>
      <c r="V2691" s="27"/>
      <c r="W2691" s="27"/>
      <c r="X2691" s="27"/>
      <c r="Y2691" s="27"/>
      <c r="Z2691" s="27"/>
      <c r="AA2691" s="27"/>
      <c r="AB2691" s="27"/>
      <c r="AC2691" s="27"/>
      <c r="AD2691" s="27"/>
      <c r="AI2691">
        <f t="shared" si="1034"/>
        <v>0</v>
      </c>
      <c r="AJ2691">
        <f t="shared" si="1035"/>
        <v>0</v>
      </c>
      <c r="AK2691">
        <f t="shared" si="1036"/>
        <v>0</v>
      </c>
      <c r="AL2691">
        <f t="shared" si="1019"/>
        <v>0</v>
      </c>
      <c r="AM2691">
        <f t="shared" si="1020"/>
        <v>0</v>
      </c>
      <c r="AN2691">
        <f t="shared" si="1021"/>
        <v>0</v>
      </c>
      <c r="AO2691">
        <f t="shared" si="1022"/>
        <v>0</v>
      </c>
      <c r="AP2691">
        <f t="shared" si="1023"/>
        <v>0</v>
      </c>
      <c r="AQ2691">
        <f t="shared" si="1024"/>
        <v>0</v>
      </c>
      <c r="AR2691">
        <f t="shared" si="1025"/>
        <v>0</v>
      </c>
      <c r="AS2691">
        <f t="shared" si="1026"/>
        <v>0</v>
      </c>
      <c r="AT2691">
        <f t="shared" si="1027"/>
        <v>0</v>
      </c>
      <c r="AU2691">
        <f t="shared" si="1028"/>
        <v>0</v>
      </c>
      <c r="AV2691">
        <f t="shared" si="1029"/>
        <v>0</v>
      </c>
      <c r="AW2691">
        <f t="shared" si="1030"/>
        <v>0</v>
      </c>
      <c r="AX2691">
        <f t="shared" si="1031"/>
        <v>0</v>
      </c>
      <c r="AY2691">
        <f t="shared" si="1032"/>
        <v>0</v>
      </c>
      <c r="AZ2691">
        <f t="shared" si="1033"/>
        <v>0</v>
      </c>
    </row>
    <row r="2692" spans="1:52" ht="15" customHeight="1">
      <c r="A2692" s="245"/>
      <c r="B2692" s="9"/>
      <c r="C2692" s="270" t="s">
        <v>1310</v>
      </c>
      <c r="D2692" s="389" t="str">
        <f t="shared" si="1037"/>
        <v/>
      </c>
      <c r="E2692" s="390"/>
      <c r="F2692" s="391"/>
      <c r="G2692" s="480" t="str">
        <f t="shared" si="1038"/>
        <v/>
      </c>
      <c r="H2692" s="481"/>
      <c r="I2692" s="481"/>
      <c r="J2692" s="481"/>
      <c r="K2692" s="481"/>
      <c r="L2692" s="482"/>
      <c r="M2692" s="27"/>
      <c r="N2692" s="27"/>
      <c r="O2692" s="27"/>
      <c r="P2692" s="27"/>
      <c r="Q2692" s="27"/>
      <c r="R2692" s="27"/>
      <c r="S2692" s="27"/>
      <c r="T2692" s="27"/>
      <c r="U2692" s="27"/>
      <c r="V2692" s="27"/>
      <c r="W2692" s="27"/>
      <c r="X2692" s="27"/>
      <c r="Y2692" s="27"/>
      <c r="Z2692" s="27"/>
      <c r="AA2692" s="27"/>
      <c r="AB2692" s="27"/>
      <c r="AC2692" s="27"/>
      <c r="AD2692" s="27"/>
      <c r="AI2692">
        <f t="shared" si="1034"/>
        <v>0</v>
      </c>
      <c r="AJ2692">
        <f t="shared" si="1035"/>
        <v>0</v>
      </c>
      <c r="AK2692">
        <f t="shared" si="1036"/>
        <v>0</v>
      </c>
      <c r="AL2692">
        <f t="shared" si="1019"/>
        <v>0</v>
      </c>
      <c r="AM2692">
        <f t="shared" si="1020"/>
        <v>0</v>
      </c>
      <c r="AN2692">
        <f t="shared" si="1021"/>
        <v>0</v>
      </c>
      <c r="AO2692">
        <f t="shared" si="1022"/>
        <v>0</v>
      </c>
      <c r="AP2692">
        <f t="shared" si="1023"/>
        <v>0</v>
      </c>
      <c r="AQ2692">
        <f t="shared" si="1024"/>
        <v>0</v>
      </c>
      <c r="AR2692">
        <f t="shared" si="1025"/>
        <v>0</v>
      </c>
      <c r="AS2692">
        <f t="shared" si="1026"/>
        <v>0</v>
      </c>
      <c r="AT2692">
        <f t="shared" si="1027"/>
        <v>0</v>
      </c>
      <c r="AU2692">
        <f t="shared" si="1028"/>
        <v>0</v>
      </c>
      <c r="AV2692">
        <f t="shared" si="1029"/>
        <v>0</v>
      </c>
      <c r="AW2692">
        <f t="shared" si="1030"/>
        <v>0</v>
      </c>
      <c r="AX2692">
        <f t="shared" si="1031"/>
        <v>0</v>
      </c>
      <c r="AY2692">
        <f t="shared" si="1032"/>
        <v>0</v>
      </c>
      <c r="AZ2692">
        <f t="shared" si="1033"/>
        <v>0</v>
      </c>
    </row>
    <row r="2693" spans="1:52" ht="15" customHeight="1">
      <c r="A2693" s="245"/>
      <c r="B2693" s="9"/>
      <c r="C2693" s="270" t="s">
        <v>1311</v>
      </c>
      <c r="D2693" s="389" t="str">
        <f t="shared" si="1037"/>
        <v/>
      </c>
      <c r="E2693" s="390"/>
      <c r="F2693" s="391"/>
      <c r="G2693" s="480" t="str">
        <f t="shared" si="1038"/>
        <v/>
      </c>
      <c r="H2693" s="481"/>
      <c r="I2693" s="481"/>
      <c r="J2693" s="481"/>
      <c r="K2693" s="481"/>
      <c r="L2693" s="482"/>
      <c r="M2693" s="27"/>
      <c r="N2693" s="27"/>
      <c r="O2693" s="27"/>
      <c r="P2693" s="27"/>
      <c r="Q2693" s="27"/>
      <c r="R2693" s="27"/>
      <c r="S2693" s="27"/>
      <c r="T2693" s="27"/>
      <c r="U2693" s="27"/>
      <c r="V2693" s="27"/>
      <c r="W2693" s="27"/>
      <c r="X2693" s="27"/>
      <c r="Y2693" s="27"/>
      <c r="Z2693" s="27"/>
      <c r="AA2693" s="27"/>
      <c r="AB2693" s="27"/>
      <c r="AC2693" s="27"/>
      <c r="AD2693" s="27"/>
      <c r="AI2693">
        <f t="shared" si="1034"/>
        <v>0</v>
      </c>
      <c r="AJ2693">
        <f t="shared" si="1035"/>
        <v>0</v>
      </c>
      <c r="AK2693">
        <f t="shared" si="1036"/>
        <v>0</v>
      </c>
      <c r="AL2693">
        <f t="shared" si="1019"/>
        <v>0</v>
      </c>
      <c r="AM2693">
        <f t="shared" si="1020"/>
        <v>0</v>
      </c>
      <c r="AN2693">
        <f t="shared" si="1021"/>
        <v>0</v>
      </c>
      <c r="AO2693">
        <f t="shared" si="1022"/>
        <v>0</v>
      </c>
      <c r="AP2693">
        <f t="shared" si="1023"/>
        <v>0</v>
      </c>
      <c r="AQ2693">
        <f t="shared" si="1024"/>
        <v>0</v>
      </c>
      <c r="AR2693">
        <f t="shared" si="1025"/>
        <v>0</v>
      </c>
      <c r="AS2693">
        <f t="shared" si="1026"/>
        <v>0</v>
      </c>
      <c r="AT2693">
        <f t="shared" si="1027"/>
        <v>0</v>
      </c>
      <c r="AU2693">
        <f t="shared" si="1028"/>
        <v>0</v>
      </c>
      <c r="AV2693">
        <f t="shared" si="1029"/>
        <v>0</v>
      </c>
      <c r="AW2693">
        <f t="shared" si="1030"/>
        <v>0</v>
      </c>
      <c r="AX2693">
        <f t="shared" si="1031"/>
        <v>0</v>
      </c>
      <c r="AY2693">
        <f t="shared" si="1032"/>
        <v>0</v>
      </c>
      <c r="AZ2693">
        <f t="shared" si="1033"/>
        <v>0</v>
      </c>
    </row>
    <row r="2694" spans="1:52" ht="15" customHeight="1">
      <c r="A2694" s="245"/>
      <c r="B2694" s="9"/>
      <c r="C2694" s="270" t="s">
        <v>1312</v>
      </c>
      <c r="D2694" s="389" t="str">
        <f t="shared" si="1037"/>
        <v/>
      </c>
      <c r="E2694" s="390"/>
      <c r="F2694" s="391"/>
      <c r="G2694" s="480" t="str">
        <f t="shared" si="1038"/>
        <v/>
      </c>
      <c r="H2694" s="481"/>
      <c r="I2694" s="481"/>
      <c r="J2694" s="481"/>
      <c r="K2694" s="481"/>
      <c r="L2694" s="482"/>
      <c r="M2694" s="27"/>
      <c r="N2694" s="27"/>
      <c r="O2694" s="27"/>
      <c r="P2694" s="27"/>
      <c r="Q2694" s="27"/>
      <c r="R2694" s="27"/>
      <c r="S2694" s="27"/>
      <c r="T2694" s="27"/>
      <c r="U2694" s="27"/>
      <c r="V2694" s="27"/>
      <c r="W2694" s="27"/>
      <c r="X2694" s="27"/>
      <c r="Y2694" s="27"/>
      <c r="Z2694" s="27"/>
      <c r="AA2694" s="27"/>
      <c r="AB2694" s="27"/>
      <c r="AC2694" s="27"/>
      <c r="AD2694" s="27"/>
      <c r="AI2694">
        <f t="shared" si="1034"/>
        <v>0</v>
      </c>
      <c r="AJ2694">
        <f t="shared" si="1035"/>
        <v>0</v>
      </c>
      <c r="AK2694">
        <f t="shared" si="1036"/>
        <v>0</v>
      </c>
      <c r="AL2694">
        <f t="shared" si="1019"/>
        <v>0</v>
      </c>
      <c r="AM2694">
        <f t="shared" si="1020"/>
        <v>0</v>
      </c>
      <c r="AN2694">
        <f t="shared" si="1021"/>
        <v>0</v>
      </c>
      <c r="AO2694">
        <f t="shared" si="1022"/>
        <v>0</v>
      </c>
      <c r="AP2694">
        <f t="shared" si="1023"/>
        <v>0</v>
      </c>
      <c r="AQ2694">
        <f t="shared" si="1024"/>
        <v>0</v>
      </c>
      <c r="AR2694">
        <f t="shared" si="1025"/>
        <v>0</v>
      </c>
      <c r="AS2694">
        <f t="shared" si="1026"/>
        <v>0</v>
      </c>
      <c r="AT2694">
        <f t="shared" si="1027"/>
        <v>0</v>
      </c>
      <c r="AU2694">
        <f t="shared" si="1028"/>
        <v>0</v>
      </c>
      <c r="AV2694">
        <f t="shared" si="1029"/>
        <v>0</v>
      </c>
      <c r="AW2694">
        <f t="shared" si="1030"/>
        <v>0</v>
      </c>
      <c r="AX2694">
        <f t="shared" si="1031"/>
        <v>0</v>
      </c>
      <c r="AY2694">
        <f t="shared" si="1032"/>
        <v>0</v>
      </c>
      <c r="AZ2694">
        <f t="shared" si="1033"/>
        <v>0</v>
      </c>
    </row>
    <row r="2695" spans="1:52" ht="15" customHeight="1">
      <c r="A2695" s="245"/>
      <c r="B2695" s="9"/>
      <c r="C2695" s="270" t="s">
        <v>1313</v>
      </c>
      <c r="D2695" s="389" t="str">
        <f t="shared" si="1037"/>
        <v/>
      </c>
      <c r="E2695" s="390"/>
      <c r="F2695" s="391"/>
      <c r="G2695" s="480" t="str">
        <f t="shared" si="1038"/>
        <v/>
      </c>
      <c r="H2695" s="481"/>
      <c r="I2695" s="481"/>
      <c r="J2695" s="481"/>
      <c r="K2695" s="481"/>
      <c r="L2695" s="482"/>
      <c r="M2695" s="27"/>
      <c r="N2695" s="27"/>
      <c r="O2695" s="27"/>
      <c r="P2695" s="27"/>
      <c r="Q2695" s="27"/>
      <c r="R2695" s="27"/>
      <c r="S2695" s="27"/>
      <c r="T2695" s="27"/>
      <c r="U2695" s="27"/>
      <c r="V2695" s="27"/>
      <c r="W2695" s="27"/>
      <c r="X2695" s="27"/>
      <c r="Y2695" s="27"/>
      <c r="Z2695" s="27"/>
      <c r="AA2695" s="27"/>
      <c r="AB2695" s="27"/>
      <c r="AC2695" s="27"/>
      <c r="AD2695" s="27"/>
      <c r="AI2695">
        <f t="shared" si="1034"/>
        <v>0</v>
      </c>
      <c r="AJ2695">
        <f t="shared" si="1035"/>
        <v>0</v>
      </c>
      <c r="AK2695">
        <f t="shared" si="1036"/>
        <v>0</v>
      </c>
      <c r="AL2695">
        <f t="shared" si="1019"/>
        <v>0</v>
      </c>
      <c r="AM2695">
        <f t="shared" si="1020"/>
        <v>0</v>
      </c>
      <c r="AN2695">
        <f t="shared" si="1021"/>
        <v>0</v>
      </c>
      <c r="AO2695">
        <f t="shared" si="1022"/>
        <v>0</v>
      </c>
      <c r="AP2695">
        <f t="shared" si="1023"/>
        <v>0</v>
      </c>
      <c r="AQ2695">
        <f t="shared" si="1024"/>
        <v>0</v>
      </c>
      <c r="AR2695">
        <f t="shared" si="1025"/>
        <v>0</v>
      </c>
      <c r="AS2695">
        <f t="shared" si="1026"/>
        <v>0</v>
      </c>
      <c r="AT2695">
        <f t="shared" si="1027"/>
        <v>0</v>
      </c>
      <c r="AU2695">
        <f t="shared" si="1028"/>
        <v>0</v>
      </c>
      <c r="AV2695">
        <f t="shared" si="1029"/>
        <v>0</v>
      </c>
      <c r="AW2695">
        <f t="shared" si="1030"/>
        <v>0</v>
      </c>
      <c r="AX2695">
        <f t="shared" si="1031"/>
        <v>0</v>
      </c>
      <c r="AY2695">
        <f t="shared" si="1032"/>
        <v>0</v>
      </c>
      <c r="AZ2695">
        <f t="shared" si="1033"/>
        <v>0</v>
      </c>
    </row>
    <row r="2696" spans="1:52" ht="15" customHeight="1">
      <c r="A2696" s="245"/>
      <c r="B2696" s="9"/>
      <c r="C2696" s="270" t="s">
        <v>1314</v>
      </c>
      <c r="D2696" s="389" t="str">
        <f t="shared" si="1037"/>
        <v/>
      </c>
      <c r="E2696" s="390"/>
      <c r="F2696" s="391"/>
      <c r="G2696" s="480" t="str">
        <f t="shared" si="1038"/>
        <v/>
      </c>
      <c r="H2696" s="481"/>
      <c r="I2696" s="481"/>
      <c r="J2696" s="481"/>
      <c r="K2696" s="481"/>
      <c r="L2696" s="482"/>
      <c r="M2696" s="27"/>
      <c r="N2696" s="27"/>
      <c r="O2696" s="27"/>
      <c r="P2696" s="27"/>
      <c r="Q2696" s="27"/>
      <c r="R2696" s="27"/>
      <c r="S2696" s="27"/>
      <c r="T2696" s="27"/>
      <c r="U2696" s="27"/>
      <c r="V2696" s="27"/>
      <c r="W2696" s="27"/>
      <c r="X2696" s="27"/>
      <c r="Y2696" s="27"/>
      <c r="Z2696" s="27"/>
      <c r="AA2696" s="27"/>
      <c r="AB2696" s="27"/>
      <c r="AC2696" s="27"/>
      <c r="AD2696" s="27"/>
      <c r="AI2696">
        <f t="shared" si="1034"/>
        <v>0</v>
      </c>
      <c r="AJ2696">
        <f t="shared" si="1035"/>
        <v>0</v>
      </c>
      <c r="AK2696">
        <f t="shared" si="1036"/>
        <v>0</v>
      </c>
      <c r="AL2696">
        <f t="shared" si="1019"/>
        <v>0</v>
      </c>
      <c r="AM2696">
        <f t="shared" si="1020"/>
        <v>0</v>
      </c>
      <c r="AN2696">
        <f t="shared" si="1021"/>
        <v>0</v>
      </c>
      <c r="AO2696">
        <f t="shared" si="1022"/>
        <v>0</v>
      </c>
      <c r="AP2696">
        <f t="shared" si="1023"/>
        <v>0</v>
      </c>
      <c r="AQ2696">
        <f t="shared" si="1024"/>
        <v>0</v>
      </c>
      <c r="AR2696">
        <f t="shared" si="1025"/>
        <v>0</v>
      </c>
      <c r="AS2696">
        <f t="shared" si="1026"/>
        <v>0</v>
      </c>
      <c r="AT2696">
        <f t="shared" si="1027"/>
        <v>0</v>
      </c>
      <c r="AU2696">
        <f t="shared" si="1028"/>
        <v>0</v>
      </c>
      <c r="AV2696">
        <f t="shared" si="1029"/>
        <v>0</v>
      </c>
      <c r="AW2696">
        <f t="shared" si="1030"/>
        <v>0</v>
      </c>
      <c r="AX2696">
        <f t="shared" si="1031"/>
        <v>0</v>
      </c>
      <c r="AY2696">
        <f t="shared" si="1032"/>
        <v>0</v>
      </c>
      <c r="AZ2696">
        <f t="shared" si="1033"/>
        <v>0</v>
      </c>
    </row>
    <row r="2697" spans="1:52" ht="15" customHeight="1">
      <c r="A2697" s="245"/>
      <c r="B2697" s="9"/>
      <c r="C2697" s="270" t="s">
        <v>1315</v>
      </c>
      <c r="D2697" s="389" t="str">
        <f t="shared" si="1037"/>
        <v/>
      </c>
      <c r="E2697" s="390"/>
      <c r="F2697" s="391"/>
      <c r="G2697" s="480" t="str">
        <f t="shared" si="1038"/>
        <v/>
      </c>
      <c r="H2697" s="481"/>
      <c r="I2697" s="481"/>
      <c r="J2697" s="481"/>
      <c r="K2697" s="481"/>
      <c r="L2697" s="482"/>
      <c r="M2697" s="27"/>
      <c r="N2697" s="27"/>
      <c r="O2697" s="27"/>
      <c r="P2697" s="27"/>
      <c r="Q2697" s="27"/>
      <c r="R2697" s="27"/>
      <c r="S2697" s="27"/>
      <c r="T2697" s="27"/>
      <c r="U2697" s="27"/>
      <c r="V2697" s="27"/>
      <c r="W2697" s="27"/>
      <c r="X2697" s="27"/>
      <c r="Y2697" s="27"/>
      <c r="Z2697" s="27"/>
      <c r="AA2697" s="27"/>
      <c r="AB2697" s="27"/>
      <c r="AC2697" s="27"/>
      <c r="AD2697" s="27"/>
      <c r="AI2697">
        <f t="shared" si="1034"/>
        <v>0</v>
      </c>
      <c r="AJ2697">
        <f t="shared" si="1035"/>
        <v>0</v>
      </c>
      <c r="AK2697">
        <f t="shared" si="1036"/>
        <v>0</v>
      </c>
      <c r="AL2697">
        <f t="shared" si="1019"/>
        <v>0</v>
      </c>
      <c r="AM2697">
        <f t="shared" si="1020"/>
        <v>0</v>
      </c>
      <c r="AN2697">
        <f t="shared" si="1021"/>
        <v>0</v>
      </c>
      <c r="AO2697">
        <f t="shared" si="1022"/>
        <v>0</v>
      </c>
      <c r="AP2697">
        <f t="shared" si="1023"/>
        <v>0</v>
      </c>
      <c r="AQ2697">
        <f t="shared" si="1024"/>
        <v>0</v>
      </c>
      <c r="AR2697">
        <f t="shared" si="1025"/>
        <v>0</v>
      </c>
      <c r="AS2697">
        <f t="shared" si="1026"/>
        <v>0</v>
      </c>
      <c r="AT2697">
        <f t="shared" si="1027"/>
        <v>0</v>
      </c>
      <c r="AU2697">
        <f t="shared" si="1028"/>
        <v>0</v>
      </c>
      <c r="AV2697">
        <f t="shared" si="1029"/>
        <v>0</v>
      </c>
      <c r="AW2697">
        <f t="shared" si="1030"/>
        <v>0</v>
      </c>
      <c r="AX2697">
        <f t="shared" si="1031"/>
        <v>0</v>
      </c>
      <c r="AY2697">
        <f t="shared" si="1032"/>
        <v>0</v>
      </c>
      <c r="AZ2697">
        <f t="shared" si="1033"/>
        <v>0</v>
      </c>
    </row>
    <row r="2698" spans="1:52" ht="15" customHeight="1">
      <c r="A2698" s="245"/>
      <c r="B2698" s="9"/>
      <c r="C2698" s="270" t="s">
        <v>1316</v>
      </c>
      <c r="D2698" s="389" t="str">
        <f t="shared" si="1037"/>
        <v/>
      </c>
      <c r="E2698" s="390"/>
      <c r="F2698" s="391"/>
      <c r="G2698" s="480" t="str">
        <f t="shared" si="1038"/>
        <v/>
      </c>
      <c r="H2698" s="481"/>
      <c r="I2698" s="481"/>
      <c r="J2698" s="481"/>
      <c r="K2698" s="481"/>
      <c r="L2698" s="482"/>
      <c r="M2698" s="27"/>
      <c r="N2698" s="27"/>
      <c r="O2698" s="27"/>
      <c r="P2698" s="27"/>
      <c r="Q2698" s="27"/>
      <c r="R2698" s="27"/>
      <c r="S2698" s="27"/>
      <c r="T2698" s="27"/>
      <c r="U2698" s="27"/>
      <c r="V2698" s="27"/>
      <c r="W2698" s="27"/>
      <c r="X2698" s="27"/>
      <c r="Y2698" s="27"/>
      <c r="Z2698" s="27"/>
      <c r="AA2698" s="27"/>
      <c r="AB2698" s="27"/>
      <c r="AC2698" s="27"/>
      <c r="AD2698" s="27"/>
      <c r="AI2698">
        <f t="shared" si="1034"/>
        <v>0</v>
      </c>
      <c r="AJ2698">
        <f t="shared" si="1035"/>
        <v>0</v>
      </c>
      <c r="AK2698">
        <f t="shared" si="1036"/>
        <v>0</v>
      </c>
      <c r="AL2698">
        <f t="shared" si="1019"/>
        <v>0</v>
      </c>
      <c r="AM2698">
        <f t="shared" si="1020"/>
        <v>0</v>
      </c>
      <c r="AN2698">
        <f t="shared" si="1021"/>
        <v>0</v>
      </c>
      <c r="AO2698">
        <f t="shared" si="1022"/>
        <v>0</v>
      </c>
      <c r="AP2698">
        <f t="shared" si="1023"/>
        <v>0</v>
      </c>
      <c r="AQ2698">
        <f t="shared" si="1024"/>
        <v>0</v>
      </c>
      <c r="AR2698">
        <f t="shared" si="1025"/>
        <v>0</v>
      </c>
      <c r="AS2698">
        <f t="shared" si="1026"/>
        <v>0</v>
      </c>
      <c r="AT2698">
        <f t="shared" si="1027"/>
        <v>0</v>
      </c>
      <c r="AU2698">
        <f t="shared" si="1028"/>
        <v>0</v>
      </c>
      <c r="AV2698">
        <f t="shared" si="1029"/>
        <v>0</v>
      </c>
      <c r="AW2698">
        <f t="shared" si="1030"/>
        <v>0</v>
      </c>
      <c r="AX2698">
        <f t="shared" si="1031"/>
        <v>0</v>
      </c>
      <c r="AY2698">
        <f t="shared" si="1032"/>
        <v>0</v>
      </c>
      <c r="AZ2698">
        <f t="shared" si="1033"/>
        <v>0</v>
      </c>
    </row>
    <row r="2699" spans="1:52" ht="15" customHeight="1">
      <c r="A2699" s="245"/>
      <c r="B2699" s="9"/>
      <c r="C2699" s="270" t="s">
        <v>1317</v>
      </c>
      <c r="D2699" s="389" t="str">
        <f t="shared" si="1037"/>
        <v/>
      </c>
      <c r="E2699" s="390"/>
      <c r="F2699" s="391"/>
      <c r="G2699" s="480" t="str">
        <f t="shared" si="1038"/>
        <v/>
      </c>
      <c r="H2699" s="481"/>
      <c r="I2699" s="481"/>
      <c r="J2699" s="481"/>
      <c r="K2699" s="481"/>
      <c r="L2699" s="482"/>
      <c r="M2699" s="27"/>
      <c r="N2699" s="27"/>
      <c r="O2699" s="27"/>
      <c r="P2699" s="27"/>
      <c r="Q2699" s="27"/>
      <c r="R2699" s="27"/>
      <c r="S2699" s="27"/>
      <c r="T2699" s="27"/>
      <c r="U2699" s="27"/>
      <c r="V2699" s="27"/>
      <c r="W2699" s="27"/>
      <c r="X2699" s="27"/>
      <c r="Y2699" s="27"/>
      <c r="Z2699" s="27"/>
      <c r="AA2699" s="27"/>
      <c r="AB2699" s="27"/>
      <c r="AC2699" s="27"/>
      <c r="AD2699" s="27"/>
      <c r="AI2699">
        <f t="shared" si="1034"/>
        <v>0</v>
      </c>
      <c r="AJ2699">
        <f t="shared" si="1035"/>
        <v>0</v>
      </c>
      <c r="AK2699">
        <f t="shared" si="1036"/>
        <v>0</v>
      </c>
      <c r="AL2699">
        <f t="shared" si="1019"/>
        <v>0</v>
      </c>
      <c r="AM2699">
        <f t="shared" si="1020"/>
        <v>0</v>
      </c>
      <c r="AN2699">
        <f t="shared" si="1021"/>
        <v>0</v>
      </c>
      <c r="AO2699">
        <f t="shared" si="1022"/>
        <v>0</v>
      </c>
      <c r="AP2699">
        <f t="shared" si="1023"/>
        <v>0</v>
      </c>
      <c r="AQ2699">
        <f t="shared" si="1024"/>
        <v>0</v>
      </c>
      <c r="AR2699">
        <f t="shared" si="1025"/>
        <v>0</v>
      </c>
      <c r="AS2699">
        <f t="shared" si="1026"/>
        <v>0</v>
      </c>
      <c r="AT2699">
        <f t="shared" si="1027"/>
        <v>0</v>
      </c>
      <c r="AU2699">
        <f t="shared" si="1028"/>
        <v>0</v>
      </c>
      <c r="AV2699">
        <f t="shared" si="1029"/>
        <v>0</v>
      </c>
      <c r="AW2699">
        <f t="shared" si="1030"/>
        <v>0</v>
      </c>
      <c r="AX2699">
        <f t="shared" si="1031"/>
        <v>0</v>
      </c>
      <c r="AY2699">
        <f t="shared" si="1032"/>
        <v>0</v>
      </c>
      <c r="AZ2699">
        <f t="shared" si="1033"/>
        <v>0</v>
      </c>
    </row>
    <row r="2700" spans="1:52" ht="15" customHeight="1">
      <c r="A2700" s="245"/>
      <c r="B2700" s="9"/>
      <c r="C2700" s="270" t="s">
        <v>1318</v>
      </c>
      <c r="D2700" s="389" t="str">
        <f t="shared" si="1037"/>
        <v/>
      </c>
      <c r="E2700" s="390"/>
      <c r="F2700" s="391"/>
      <c r="G2700" s="480" t="str">
        <f t="shared" si="1038"/>
        <v/>
      </c>
      <c r="H2700" s="481"/>
      <c r="I2700" s="481"/>
      <c r="J2700" s="481"/>
      <c r="K2700" s="481"/>
      <c r="L2700" s="482"/>
      <c r="M2700" s="27"/>
      <c r="N2700" s="27"/>
      <c r="O2700" s="27"/>
      <c r="P2700" s="27"/>
      <c r="Q2700" s="27"/>
      <c r="R2700" s="27"/>
      <c r="S2700" s="27"/>
      <c r="T2700" s="27"/>
      <c r="U2700" s="27"/>
      <c r="V2700" s="27"/>
      <c r="W2700" s="27"/>
      <c r="X2700" s="27"/>
      <c r="Y2700" s="27"/>
      <c r="Z2700" s="27"/>
      <c r="AA2700" s="27"/>
      <c r="AB2700" s="27"/>
      <c r="AC2700" s="27"/>
      <c r="AD2700" s="27"/>
      <c r="AI2700">
        <f t="shared" si="1034"/>
        <v>0</v>
      </c>
      <c r="AJ2700">
        <f t="shared" si="1035"/>
        <v>0</v>
      </c>
      <c r="AK2700">
        <f t="shared" si="1036"/>
        <v>0</v>
      </c>
      <c r="AL2700">
        <f t="shared" si="1019"/>
        <v>0</v>
      </c>
      <c r="AM2700">
        <f t="shared" si="1020"/>
        <v>0</v>
      </c>
      <c r="AN2700">
        <f t="shared" si="1021"/>
        <v>0</v>
      </c>
      <c r="AO2700">
        <f t="shared" si="1022"/>
        <v>0</v>
      </c>
      <c r="AP2700">
        <f t="shared" si="1023"/>
        <v>0</v>
      </c>
      <c r="AQ2700">
        <f t="shared" si="1024"/>
        <v>0</v>
      </c>
      <c r="AR2700">
        <f t="shared" si="1025"/>
        <v>0</v>
      </c>
      <c r="AS2700">
        <f t="shared" si="1026"/>
        <v>0</v>
      </c>
      <c r="AT2700">
        <f t="shared" si="1027"/>
        <v>0</v>
      </c>
      <c r="AU2700">
        <f t="shared" si="1028"/>
        <v>0</v>
      </c>
      <c r="AV2700">
        <f t="shared" si="1029"/>
        <v>0</v>
      </c>
      <c r="AW2700">
        <f t="shared" si="1030"/>
        <v>0</v>
      </c>
      <c r="AX2700">
        <f t="shared" si="1031"/>
        <v>0</v>
      </c>
      <c r="AY2700">
        <f t="shared" si="1032"/>
        <v>0</v>
      </c>
      <c r="AZ2700">
        <f t="shared" si="1033"/>
        <v>0</v>
      </c>
    </row>
    <row r="2701" spans="1:52" ht="15" customHeight="1">
      <c r="A2701" s="245"/>
      <c r="B2701" s="9"/>
      <c r="C2701" s="270" t="s">
        <v>1319</v>
      </c>
      <c r="D2701" s="389" t="str">
        <f t="shared" si="1037"/>
        <v/>
      </c>
      <c r="E2701" s="390"/>
      <c r="F2701" s="391"/>
      <c r="G2701" s="480" t="str">
        <f t="shared" si="1038"/>
        <v/>
      </c>
      <c r="H2701" s="481"/>
      <c r="I2701" s="481"/>
      <c r="J2701" s="481"/>
      <c r="K2701" s="481"/>
      <c r="L2701" s="482"/>
      <c r="M2701" s="27"/>
      <c r="N2701" s="27"/>
      <c r="O2701" s="27"/>
      <c r="P2701" s="27"/>
      <c r="Q2701" s="27"/>
      <c r="R2701" s="27"/>
      <c r="S2701" s="27"/>
      <c r="T2701" s="27"/>
      <c r="U2701" s="27"/>
      <c r="V2701" s="27"/>
      <c r="W2701" s="27"/>
      <c r="X2701" s="27"/>
      <c r="Y2701" s="27"/>
      <c r="Z2701" s="27"/>
      <c r="AA2701" s="27"/>
      <c r="AB2701" s="27"/>
      <c r="AC2701" s="27"/>
      <c r="AD2701" s="27"/>
      <c r="AI2701">
        <f t="shared" si="1034"/>
        <v>0</v>
      </c>
      <c r="AJ2701">
        <f t="shared" si="1035"/>
        <v>0</v>
      </c>
      <c r="AK2701">
        <f t="shared" si="1036"/>
        <v>0</v>
      </c>
      <c r="AL2701">
        <f t="shared" si="1019"/>
        <v>0</v>
      </c>
      <c r="AM2701">
        <f t="shared" si="1020"/>
        <v>0</v>
      </c>
      <c r="AN2701">
        <f t="shared" si="1021"/>
        <v>0</v>
      </c>
      <c r="AO2701">
        <f t="shared" si="1022"/>
        <v>0</v>
      </c>
      <c r="AP2701">
        <f t="shared" si="1023"/>
        <v>0</v>
      </c>
      <c r="AQ2701">
        <f t="shared" si="1024"/>
        <v>0</v>
      </c>
      <c r="AR2701">
        <f t="shared" si="1025"/>
        <v>0</v>
      </c>
      <c r="AS2701">
        <f t="shared" si="1026"/>
        <v>0</v>
      </c>
      <c r="AT2701">
        <f t="shared" si="1027"/>
        <v>0</v>
      </c>
      <c r="AU2701">
        <f t="shared" si="1028"/>
        <v>0</v>
      </c>
      <c r="AV2701">
        <f t="shared" si="1029"/>
        <v>0</v>
      </c>
      <c r="AW2701">
        <f t="shared" si="1030"/>
        <v>0</v>
      </c>
      <c r="AX2701">
        <f t="shared" si="1031"/>
        <v>0</v>
      </c>
      <c r="AY2701">
        <f t="shared" si="1032"/>
        <v>0</v>
      </c>
      <c r="AZ2701">
        <f t="shared" si="1033"/>
        <v>0</v>
      </c>
    </row>
    <row r="2702" spans="1:52" ht="15" customHeight="1">
      <c r="A2702" s="245"/>
      <c r="B2702" s="9"/>
      <c r="C2702" s="270" t="s">
        <v>1320</v>
      </c>
      <c r="D2702" s="389" t="str">
        <f t="shared" si="1037"/>
        <v/>
      </c>
      <c r="E2702" s="390"/>
      <c r="F2702" s="391"/>
      <c r="G2702" s="480" t="str">
        <f t="shared" si="1038"/>
        <v/>
      </c>
      <c r="H2702" s="481"/>
      <c r="I2702" s="481"/>
      <c r="J2702" s="481"/>
      <c r="K2702" s="481"/>
      <c r="L2702" s="482"/>
      <c r="M2702" s="27"/>
      <c r="N2702" s="27"/>
      <c r="O2702" s="27"/>
      <c r="P2702" s="27"/>
      <c r="Q2702" s="27"/>
      <c r="R2702" s="27"/>
      <c r="S2702" s="27"/>
      <c r="T2702" s="27"/>
      <c r="U2702" s="27"/>
      <c r="V2702" s="27"/>
      <c r="W2702" s="27"/>
      <c r="X2702" s="27"/>
      <c r="Y2702" s="27"/>
      <c r="Z2702" s="27"/>
      <c r="AA2702" s="27"/>
      <c r="AB2702" s="27"/>
      <c r="AC2702" s="27"/>
      <c r="AD2702" s="27"/>
      <c r="AI2702">
        <f t="shared" si="1034"/>
        <v>0</v>
      </c>
      <c r="AJ2702">
        <f t="shared" si="1035"/>
        <v>0</v>
      </c>
      <c r="AK2702">
        <f t="shared" si="1036"/>
        <v>0</v>
      </c>
      <c r="AL2702">
        <f t="shared" si="1019"/>
        <v>0</v>
      </c>
      <c r="AM2702">
        <f t="shared" si="1020"/>
        <v>0</v>
      </c>
      <c r="AN2702">
        <f t="shared" si="1021"/>
        <v>0</v>
      </c>
      <c r="AO2702">
        <f t="shared" si="1022"/>
        <v>0</v>
      </c>
      <c r="AP2702">
        <f t="shared" si="1023"/>
        <v>0</v>
      </c>
      <c r="AQ2702">
        <f t="shared" si="1024"/>
        <v>0</v>
      </c>
      <c r="AR2702">
        <f t="shared" si="1025"/>
        <v>0</v>
      </c>
      <c r="AS2702">
        <f t="shared" si="1026"/>
        <v>0</v>
      </c>
      <c r="AT2702">
        <f t="shared" si="1027"/>
        <v>0</v>
      </c>
      <c r="AU2702">
        <f t="shared" si="1028"/>
        <v>0</v>
      </c>
      <c r="AV2702">
        <f t="shared" si="1029"/>
        <v>0</v>
      </c>
      <c r="AW2702">
        <f t="shared" si="1030"/>
        <v>0</v>
      </c>
      <c r="AX2702">
        <f t="shared" si="1031"/>
        <v>0</v>
      </c>
      <c r="AY2702">
        <f t="shared" si="1032"/>
        <v>0</v>
      </c>
      <c r="AZ2702">
        <f t="shared" si="1033"/>
        <v>0</v>
      </c>
    </row>
    <row r="2703" spans="1:52" ht="15" customHeight="1">
      <c r="A2703" s="245"/>
      <c r="B2703" s="9"/>
      <c r="C2703" s="270" t="s">
        <v>1321</v>
      </c>
      <c r="D2703" s="389" t="str">
        <f t="shared" si="1037"/>
        <v/>
      </c>
      <c r="E2703" s="390"/>
      <c r="F2703" s="391"/>
      <c r="G2703" s="480" t="str">
        <f t="shared" si="1038"/>
        <v/>
      </c>
      <c r="H2703" s="481"/>
      <c r="I2703" s="481"/>
      <c r="J2703" s="481"/>
      <c r="K2703" s="481"/>
      <c r="L2703" s="482"/>
      <c r="M2703" s="27"/>
      <c r="N2703" s="27"/>
      <c r="O2703" s="27"/>
      <c r="P2703" s="27"/>
      <c r="Q2703" s="27"/>
      <c r="R2703" s="27"/>
      <c r="S2703" s="27"/>
      <c r="T2703" s="27"/>
      <c r="U2703" s="27"/>
      <c r="V2703" s="27"/>
      <c r="W2703" s="27"/>
      <c r="X2703" s="27"/>
      <c r="Y2703" s="27"/>
      <c r="Z2703" s="27"/>
      <c r="AA2703" s="27"/>
      <c r="AB2703" s="27"/>
      <c r="AC2703" s="27"/>
      <c r="AD2703" s="27"/>
      <c r="AI2703">
        <f t="shared" si="1034"/>
        <v>0</v>
      </c>
      <c r="AJ2703">
        <f t="shared" si="1035"/>
        <v>0</v>
      </c>
      <c r="AK2703">
        <f t="shared" si="1036"/>
        <v>0</v>
      </c>
      <c r="AL2703">
        <f t="shared" si="1019"/>
        <v>0</v>
      </c>
      <c r="AM2703">
        <f t="shared" si="1020"/>
        <v>0</v>
      </c>
      <c r="AN2703">
        <f t="shared" si="1021"/>
        <v>0</v>
      </c>
      <c r="AO2703">
        <f t="shared" si="1022"/>
        <v>0</v>
      </c>
      <c r="AP2703">
        <f t="shared" si="1023"/>
        <v>0</v>
      </c>
      <c r="AQ2703">
        <f t="shared" si="1024"/>
        <v>0</v>
      </c>
      <c r="AR2703">
        <f t="shared" si="1025"/>
        <v>0</v>
      </c>
      <c r="AS2703">
        <f t="shared" si="1026"/>
        <v>0</v>
      </c>
      <c r="AT2703">
        <f t="shared" si="1027"/>
        <v>0</v>
      </c>
      <c r="AU2703">
        <f t="shared" si="1028"/>
        <v>0</v>
      </c>
      <c r="AV2703">
        <f t="shared" si="1029"/>
        <v>0</v>
      </c>
      <c r="AW2703">
        <f t="shared" si="1030"/>
        <v>0</v>
      </c>
      <c r="AX2703">
        <f t="shared" si="1031"/>
        <v>0</v>
      </c>
      <c r="AY2703">
        <f t="shared" si="1032"/>
        <v>0</v>
      </c>
      <c r="AZ2703">
        <f t="shared" si="1033"/>
        <v>0</v>
      </c>
    </row>
    <row r="2704" spans="1:52" ht="15" customHeight="1">
      <c r="A2704" s="245"/>
      <c r="B2704" s="9"/>
      <c r="C2704" s="270" t="s">
        <v>1322</v>
      </c>
      <c r="D2704" s="389" t="str">
        <f t="shared" si="1037"/>
        <v/>
      </c>
      <c r="E2704" s="390"/>
      <c r="F2704" s="391"/>
      <c r="G2704" s="480" t="str">
        <f t="shared" si="1038"/>
        <v/>
      </c>
      <c r="H2704" s="481"/>
      <c r="I2704" s="481"/>
      <c r="J2704" s="481"/>
      <c r="K2704" s="481"/>
      <c r="L2704" s="482"/>
      <c r="M2704" s="27"/>
      <c r="N2704" s="27"/>
      <c r="O2704" s="27"/>
      <c r="P2704" s="27"/>
      <c r="Q2704" s="27"/>
      <c r="R2704" s="27"/>
      <c r="S2704" s="27"/>
      <c r="T2704" s="27"/>
      <c r="U2704" s="27"/>
      <c r="V2704" s="27"/>
      <c r="W2704" s="27"/>
      <c r="X2704" s="27"/>
      <c r="Y2704" s="27"/>
      <c r="Z2704" s="27"/>
      <c r="AA2704" s="27"/>
      <c r="AB2704" s="27"/>
      <c r="AC2704" s="27"/>
      <c r="AD2704" s="27"/>
      <c r="AI2704">
        <f t="shared" si="1034"/>
        <v>0</v>
      </c>
      <c r="AJ2704">
        <f t="shared" si="1035"/>
        <v>0</v>
      </c>
      <c r="AK2704">
        <f t="shared" si="1036"/>
        <v>0</v>
      </c>
      <c r="AL2704">
        <f t="shared" si="1019"/>
        <v>0</v>
      </c>
      <c r="AM2704">
        <f t="shared" si="1020"/>
        <v>0</v>
      </c>
      <c r="AN2704">
        <f t="shared" si="1021"/>
        <v>0</v>
      </c>
      <c r="AO2704">
        <f t="shared" si="1022"/>
        <v>0</v>
      </c>
      <c r="AP2704">
        <f t="shared" si="1023"/>
        <v>0</v>
      </c>
      <c r="AQ2704">
        <f t="shared" si="1024"/>
        <v>0</v>
      </c>
      <c r="AR2704">
        <f t="shared" si="1025"/>
        <v>0</v>
      </c>
      <c r="AS2704">
        <f t="shared" si="1026"/>
        <v>0</v>
      </c>
      <c r="AT2704">
        <f t="shared" si="1027"/>
        <v>0</v>
      </c>
      <c r="AU2704">
        <f t="shared" si="1028"/>
        <v>0</v>
      </c>
      <c r="AV2704">
        <f t="shared" si="1029"/>
        <v>0</v>
      </c>
      <c r="AW2704">
        <f t="shared" si="1030"/>
        <v>0</v>
      </c>
      <c r="AX2704">
        <f t="shared" si="1031"/>
        <v>0</v>
      </c>
      <c r="AY2704">
        <f t="shared" si="1032"/>
        <v>0</v>
      </c>
      <c r="AZ2704">
        <f t="shared" si="1033"/>
        <v>0</v>
      </c>
    </row>
    <row r="2705" spans="1:52" ht="15" customHeight="1">
      <c r="A2705" s="245"/>
      <c r="B2705" s="9"/>
      <c r="C2705" s="270" t="s">
        <v>1323</v>
      </c>
      <c r="D2705" s="389" t="str">
        <f t="shared" si="1037"/>
        <v/>
      </c>
      <c r="E2705" s="390"/>
      <c r="F2705" s="391"/>
      <c r="G2705" s="480" t="str">
        <f t="shared" si="1038"/>
        <v/>
      </c>
      <c r="H2705" s="481"/>
      <c r="I2705" s="481"/>
      <c r="J2705" s="481"/>
      <c r="K2705" s="481"/>
      <c r="L2705" s="482"/>
      <c r="M2705" s="27"/>
      <c r="N2705" s="27"/>
      <c r="O2705" s="27"/>
      <c r="P2705" s="27"/>
      <c r="Q2705" s="27"/>
      <c r="R2705" s="27"/>
      <c r="S2705" s="27"/>
      <c r="T2705" s="27"/>
      <c r="U2705" s="27"/>
      <c r="V2705" s="27"/>
      <c r="W2705" s="27"/>
      <c r="X2705" s="27"/>
      <c r="Y2705" s="27"/>
      <c r="Z2705" s="27"/>
      <c r="AA2705" s="27"/>
      <c r="AB2705" s="27"/>
      <c r="AC2705" s="27"/>
      <c r="AD2705" s="27"/>
      <c r="AI2705">
        <f t="shared" si="1034"/>
        <v>0</v>
      </c>
      <c r="AJ2705">
        <f t="shared" si="1035"/>
        <v>0</v>
      </c>
      <c r="AK2705">
        <f t="shared" si="1036"/>
        <v>0</v>
      </c>
      <c r="AL2705">
        <f t="shared" si="1019"/>
        <v>0</v>
      </c>
      <c r="AM2705">
        <f t="shared" si="1020"/>
        <v>0</v>
      </c>
      <c r="AN2705">
        <f t="shared" si="1021"/>
        <v>0</v>
      </c>
      <c r="AO2705">
        <f t="shared" si="1022"/>
        <v>0</v>
      </c>
      <c r="AP2705">
        <f t="shared" si="1023"/>
        <v>0</v>
      </c>
      <c r="AQ2705">
        <f t="shared" si="1024"/>
        <v>0</v>
      </c>
      <c r="AR2705">
        <f t="shared" si="1025"/>
        <v>0</v>
      </c>
      <c r="AS2705">
        <f t="shared" si="1026"/>
        <v>0</v>
      </c>
      <c r="AT2705">
        <f t="shared" si="1027"/>
        <v>0</v>
      </c>
      <c r="AU2705">
        <f t="shared" si="1028"/>
        <v>0</v>
      </c>
      <c r="AV2705">
        <f t="shared" si="1029"/>
        <v>0</v>
      </c>
      <c r="AW2705">
        <f t="shared" si="1030"/>
        <v>0</v>
      </c>
      <c r="AX2705">
        <f t="shared" si="1031"/>
        <v>0</v>
      </c>
      <c r="AY2705">
        <f t="shared" si="1032"/>
        <v>0</v>
      </c>
      <c r="AZ2705">
        <f t="shared" si="1033"/>
        <v>0</v>
      </c>
    </row>
    <row r="2706" spans="1:52" ht="15" customHeight="1">
      <c r="A2706" s="245"/>
      <c r="B2706" s="9"/>
      <c r="C2706" s="270" t="s">
        <v>1324</v>
      </c>
      <c r="D2706" s="389" t="str">
        <f t="shared" si="1037"/>
        <v/>
      </c>
      <c r="E2706" s="390"/>
      <c r="F2706" s="391"/>
      <c r="G2706" s="480" t="str">
        <f t="shared" si="1038"/>
        <v/>
      </c>
      <c r="H2706" s="481"/>
      <c r="I2706" s="481"/>
      <c r="J2706" s="481"/>
      <c r="K2706" s="481"/>
      <c r="L2706" s="482"/>
      <c r="M2706" s="27"/>
      <c r="N2706" s="27"/>
      <c r="O2706" s="27"/>
      <c r="P2706" s="27"/>
      <c r="Q2706" s="27"/>
      <c r="R2706" s="27"/>
      <c r="S2706" s="27"/>
      <c r="T2706" s="27"/>
      <c r="U2706" s="27"/>
      <c r="V2706" s="27"/>
      <c r="W2706" s="27"/>
      <c r="X2706" s="27"/>
      <c r="Y2706" s="27"/>
      <c r="Z2706" s="27"/>
      <c r="AA2706" s="27"/>
      <c r="AB2706" s="27"/>
      <c r="AC2706" s="27"/>
      <c r="AD2706" s="27"/>
      <c r="AI2706">
        <f t="shared" si="1034"/>
        <v>0</v>
      </c>
      <c r="AJ2706">
        <f t="shared" si="1035"/>
        <v>0</v>
      </c>
      <c r="AK2706">
        <f t="shared" si="1036"/>
        <v>0</v>
      </c>
      <c r="AL2706">
        <f t="shared" si="1019"/>
        <v>0</v>
      </c>
      <c r="AM2706">
        <f t="shared" si="1020"/>
        <v>0</v>
      </c>
      <c r="AN2706">
        <f t="shared" si="1021"/>
        <v>0</v>
      </c>
      <c r="AO2706">
        <f t="shared" si="1022"/>
        <v>0</v>
      </c>
      <c r="AP2706">
        <f t="shared" si="1023"/>
        <v>0</v>
      </c>
      <c r="AQ2706">
        <f t="shared" si="1024"/>
        <v>0</v>
      </c>
      <c r="AR2706">
        <f t="shared" si="1025"/>
        <v>0</v>
      </c>
      <c r="AS2706">
        <f t="shared" si="1026"/>
        <v>0</v>
      </c>
      <c r="AT2706">
        <f t="shared" si="1027"/>
        <v>0</v>
      </c>
      <c r="AU2706">
        <f t="shared" si="1028"/>
        <v>0</v>
      </c>
      <c r="AV2706">
        <f t="shared" si="1029"/>
        <v>0</v>
      </c>
      <c r="AW2706">
        <f t="shared" si="1030"/>
        <v>0</v>
      </c>
      <c r="AX2706">
        <f t="shared" si="1031"/>
        <v>0</v>
      </c>
      <c r="AY2706">
        <f t="shared" si="1032"/>
        <v>0</v>
      </c>
      <c r="AZ2706">
        <f t="shared" si="1033"/>
        <v>0</v>
      </c>
    </row>
    <row r="2707" spans="1:52" ht="15" customHeight="1">
      <c r="A2707" s="245"/>
      <c r="B2707" s="9"/>
      <c r="C2707" s="270" t="s">
        <v>1325</v>
      </c>
      <c r="D2707" s="389" t="str">
        <f t="shared" si="1037"/>
        <v/>
      </c>
      <c r="E2707" s="390"/>
      <c r="F2707" s="391"/>
      <c r="G2707" s="480" t="str">
        <f t="shared" si="1038"/>
        <v/>
      </c>
      <c r="H2707" s="481"/>
      <c r="I2707" s="481"/>
      <c r="J2707" s="481"/>
      <c r="K2707" s="481"/>
      <c r="L2707" s="482"/>
      <c r="M2707" s="27"/>
      <c r="N2707" s="27"/>
      <c r="O2707" s="27"/>
      <c r="P2707" s="27"/>
      <c r="Q2707" s="27"/>
      <c r="R2707" s="27"/>
      <c r="S2707" s="27"/>
      <c r="T2707" s="27"/>
      <c r="U2707" s="27"/>
      <c r="V2707" s="27"/>
      <c r="W2707" s="27"/>
      <c r="X2707" s="27"/>
      <c r="Y2707" s="27"/>
      <c r="Z2707" s="27"/>
      <c r="AA2707" s="27"/>
      <c r="AB2707" s="27"/>
      <c r="AC2707" s="27"/>
      <c r="AD2707" s="27"/>
      <c r="AI2707">
        <f t="shared" si="1034"/>
        <v>0</v>
      </c>
      <c r="AJ2707">
        <f t="shared" si="1035"/>
        <v>0</v>
      </c>
      <c r="AK2707">
        <f t="shared" si="1036"/>
        <v>0</v>
      </c>
      <c r="AL2707">
        <f t="shared" si="1019"/>
        <v>0</v>
      </c>
      <c r="AM2707">
        <f t="shared" si="1020"/>
        <v>0</v>
      </c>
      <c r="AN2707">
        <f t="shared" si="1021"/>
        <v>0</v>
      </c>
      <c r="AO2707">
        <f t="shared" si="1022"/>
        <v>0</v>
      </c>
      <c r="AP2707">
        <f t="shared" si="1023"/>
        <v>0</v>
      </c>
      <c r="AQ2707">
        <f t="shared" si="1024"/>
        <v>0</v>
      </c>
      <c r="AR2707">
        <f t="shared" si="1025"/>
        <v>0</v>
      </c>
      <c r="AS2707">
        <f t="shared" si="1026"/>
        <v>0</v>
      </c>
      <c r="AT2707">
        <f t="shared" si="1027"/>
        <v>0</v>
      </c>
      <c r="AU2707">
        <f t="shared" si="1028"/>
        <v>0</v>
      </c>
      <c r="AV2707">
        <f t="shared" si="1029"/>
        <v>0</v>
      </c>
      <c r="AW2707">
        <f t="shared" si="1030"/>
        <v>0</v>
      </c>
      <c r="AX2707">
        <f t="shared" si="1031"/>
        <v>0</v>
      </c>
      <c r="AY2707">
        <f t="shared" si="1032"/>
        <v>0</v>
      </c>
      <c r="AZ2707">
        <f t="shared" si="1033"/>
        <v>0</v>
      </c>
    </row>
    <row r="2708" spans="1:52" ht="15" customHeight="1">
      <c r="A2708" s="245"/>
      <c r="B2708" s="9"/>
      <c r="C2708" s="270" t="s">
        <v>1326</v>
      </c>
      <c r="D2708" s="389" t="str">
        <f t="shared" si="1037"/>
        <v/>
      </c>
      <c r="E2708" s="390"/>
      <c r="F2708" s="391"/>
      <c r="G2708" s="480" t="str">
        <f t="shared" si="1038"/>
        <v/>
      </c>
      <c r="H2708" s="481"/>
      <c r="I2708" s="481"/>
      <c r="J2708" s="481"/>
      <c r="K2708" s="481"/>
      <c r="L2708" s="482"/>
      <c r="M2708" s="27"/>
      <c r="N2708" s="27"/>
      <c r="O2708" s="27"/>
      <c r="P2708" s="27"/>
      <c r="Q2708" s="27"/>
      <c r="R2708" s="27"/>
      <c r="S2708" s="27"/>
      <c r="T2708" s="27"/>
      <c r="U2708" s="27"/>
      <c r="V2708" s="27"/>
      <c r="W2708" s="27"/>
      <c r="X2708" s="27"/>
      <c r="Y2708" s="27"/>
      <c r="Z2708" s="27"/>
      <c r="AA2708" s="27"/>
      <c r="AB2708" s="27"/>
      <c r="AC2708" s="27"/>
      <c r="AD2708" s="27"/>
      <c r="AI2708">
        <f t="shared" si="1034"/>
        <v>0</v>
      </c>
      <c r="AJ2708">
        <f t="shared" si="1035"/>
        <v>0</v>
      </c>
      <c r="AK2708">
        <f t="shared" si="1036"/>
        <v>0</v>
      </c>
      <c r="AL2708">
        <f t="shared" si="1019"/>
        <v>0</v>
      </c>
      <c r="AM2708">
        <f t="shared" si="1020"/>
        <v>0</v>
      </c>
      <c r="AN2708">
        <f t="shared" si="1021"/>
        <v>0</v>
      </c>
      <c r="AO2708">
        <f t="shared" si="1022"/>
        <v>0</v>
      </c>
      <c r="AP2708">
        <f t="shared" si="1023"/>
        <v>0</v>
      </c>
      <c r="AQ2708">
        <f t="shared" si="1024"/>
        <v>0</v>
      </c>
      <c r="AR2708">
        <f t="shared" si="1025"/>
        <v>0</v>
      </c>
      <c r="AS2708">
        <f t="shared" si="1026"/>
        <v>0</v>
      </c>
      <c r="AT2708">
        <f t="shared" si="1027"/>
        <v>0</v>
      </c>
      <c r="AU2708">
        <f t="shared" si="1028"/>
        <v>0</v>
      </c>
      <c r="AV2708">
        <f t="shared" si="1029"/>
        <v>0</v>
      </c>
      <c r="AW2708">
        <f t="shared" si="1030"/>
        <v>0</v>
      </c>
      <c r="AX2708">
        <f t="shared" si="1031"/>
        <v>0</v>
      </c>
      <c r="AY2708">
        <f t="shared" si="1032"/>
        <v>0</v>
      </c>
      <c r="AZ2708">
        <f t="shared" si="1033"/>
        <v>0</v>
      </c>
    </row>
    <row r="2709" spans="1:52" ht="15" customHeight="1">
      <c r="A2709" s="245"/>
      <c r="B2709" s="9"/>
      <c r="C2709" s="270" t="s">
        <v>1327</v>
      </c>
      <c r="D2709" s="389" t="str">
        <f t="shared" si="1037"/>
        <v/>
      </c>
      <c r="E2709" s="390"/>
      <c r="F2709" s="391"/>
      <c r="G2709" s="480" t="str">
        <f t="shared" si="1038"/>
        <v/>
      </c>
      <c r="H2709" s="481"/>
      <c r="I2709" s="481"/>
      <c r="J2709" s="481"/>
      <c r="K2709" s="481"/>
      <c r="L2709" s="482"/>
      <c r="M2709" s="27"/>
      <c r="N2709" s="27"/>
      <c r="O2709" s="27"/>
      <c r="P2709" s="27"/>
      <c r="Q2709" s="27"/>
      <c r="R2709" s="27"/>
      <c r="S2709" s="27"/>
      <c r="T2709" s="27"/>
      <c r="U2709" s="27"/>
      <c r="V2709" s="27"/>
      <c r="W2709" s="27"/>
      <c r="X2709" s="27"/>
      <c r="Y2709" s="27"/>
      <c r="Z2709" s="27"/>
      <c r="AA2709" s="27"/>
      <c r="AB2709" s="27"/>
      <c r="AC2709" s="27"/>
      <c r="AD2709" s="27"/>
      <c r="AI2709">
        <f t="shared" si="1034"/>
        <v>0</v>
      </c>
      <c r="AJ2709">
        <f t="shared" si="1035"/>
        <v>0</v>
      </c>
      <c r="AK2709">
        <f t="shared" si="1036"/>
        <v>0</v>
      </c>
      <c r="AL2709">
        <f t="shared" si="1019"/>
        <v>0</v>
      </c>
      <c r="AM2709">
        <f t="shared" si="1020"/>
        <v>0</v>
      </c>
      <c r="AN2709">
        <f t="shared" si="1021"/>
        <v>0</v>
      </c>
      <c r="AO2709">
        <f t="shared" si="1022"/>
        <v>0</v>
      </c>
      <c r="AP2709">
        <f t="shared" si="1023"/>
        <v>0</v>
      </c>
      <c r="AQ2709">
        <f t="shared" si="1024"/>
        <v>0</v>
      </c>
      <c r="AR2709">
        <f t="shared" si="1025"/>
        <v>0</v>
      </c>
      <c r="AS2709">
        <f t="shared" si="1026"/>
        <v>0</v>
      </c>
      <c r="AT2709">
        <f t="shared" si="1027"/>
        <v>0</v>
      </c>
      <c r="AU2709">
        <f t="shared" si="1028"/>
        <v>0</v>
      </c>
      <c r="AV2709">
        <f t="shared" si="1029"/>
        <v>0</v>
      </c>
      <c r="AW2709">
        <f t="shared" si="1030"/>
        <v>0</v>
      </c>
      <c r="AX2709">
        <f t="shared" si="1031"/>
        <v>0</v>
      </c>
      <c r="AY2709">
        <f t="shared" si="1032"/>
        <v>0</v>
      </c>
      <c r="AZ2709">
        <f t="shared" si="1033"/>
        <v>0</v>
      </c>
    </row>
    <row r="2710" spans="1:52" ht="15" customHeight="1">
      <c r="A2710" s="245"/>
      <c r="B2710" s="9"/>
      <c r="C2710" s="270" t="s">
        <v>1328</v>
      </c>
      <c r="D2710" s="389" t="str">
        <f t="shared" si="1037"/>
        <v/>
      </c>
      <c r="E2710" s="390"/>
      <c r="F2710" s="391"/>
      <c r="G2710" s="480" t="str">
        <f t="shared" si="1038"/>
        <v/>
      </c>
      <c r="H2710" s="481"/>
      <c r="I2710" s="481"/>
      <c r="J2710" s="481"/>
      <c r="K2710" s="481"/>
      <c r="L2710" s="482"/>
      <c r="M2710" s="27"/>
      <c r="N2710" s="27"/>
      <c r="O2710" s="27"/>
      <c r="P2710" s="27"/>
      <c r="Q2710" s="27"/>
      <c r="R2710" s="27"/>
      <c r="S2710" s="27"/>
      <c r="T2710" s="27"/>
      <c r="U2710" s="27"/>
      <c r="V2710" s="27"/>
      <c r="W2710" s="27"/>
      <c r="X2710" s="27"/>
      <c r="Y2710" s="27"/>
      <c r="Z2710" s="27"/>
      <c r="AA2710" s="27"/>
      <c r="AB2710" s="27"/>
      <c r="AC2710" s="27"/>
      <c r="AD2710" s="27"/>
      <c r="AI2710">
        <f t="shared" si="1034"/>
        <v>0</v>
      </c>
      <c r="AJ2710">
        <f t="shared" si="1035"/>
        <v>0</v>
      </c>
      <c r="AK2710">
        <f t="shared" si="1036"/>
        <v>0</v>
      </c>
      <c r="AL2710">
        <f t="shared" si="1019"/>
        <v>0</v>
      </c>
      <c r="AM2710">
        <f t="shared" si="1020"/>
        <v>0</v>
      </c>
      <c r="AN2710">
        <f t="shared" si="1021"/>
        <v>0</v>
      </c>
      <c r="AO2710">
        <f t="shared" si="1022"/>
        <v>0</v>
      </c>
      <c r="AP2710">
        <f t="shared" si="1023"/>
        <v>0</v>
      </c>
      <c r="AQ2710">
        <f t="shared" si="1024"/>
        <v>0</v>
      </c>
      <c r="AR2710">
        <f t="shared" si="1025"/>
        <v>0</v>
      </c>
      <c r="AS2710">
        <f t="shared" si="1026"/>
        <v>0</v>
      </c>
      <c r="AT2710">
        <f t="shared" si="1027"/>
        <v>0</v>
      </c>
      <c r="AU2710">
        <f t="shared" si="1028"/>
        <v>0</v>
      </c>
      <c r="AV2710">
        <f t="shared" si="1029"/>
        <v>0</v>
      </c>
      <c r="AW2710">
        <f t="shared" si="1030"/>
        <v>0</v>
      </c>
      <c r="AX2710">
        <f t="shared" si="1031"/>
        <v>0</v>
      </c>
      <c r="AY2710">
        <f t="shared" si="1032"/>
        <v>0</v>
      </c>
      <c r="AZ2710">
        <f t="shared" si="1033"/>
        <v>0</v>
      </c>
    </row>
    <row r="2711" spans="1:52" ht="15" customHeight="1">
      <c r="A2711" s="245"/>
      <c r="B2711" s="9"/>
      <c r="C2711" s="270" t="s">
        <v>1329</v>
      </c>
      <c r="D2711" s="389" t="str">
        <f t="shared" si="1037"/>
        <v/>
      </c>
      <c r="E2711" s="390"/>
      <c r="F2711" s="391"/>
      <c r="G2711" s="480" t="str">
        <f t="shared" si="1038"/>
        <v/>
      </c>
      <c r="H2711" s="481"/>
      <c r="I2711" s="481"/>
      <c r="J2711" s="481"/>
      <c r="K2711" s="481"/>
      <c r="L2711" s="482"/>
      <c r="M2711" s="27"/>
      <c r="N2711" s="27"/>
      <c r="O2711" s="27"/>
      <c r="P2711" s="27"/>
      <c r="Q2711" s="27"/>
      <c r="R2711" s="27"/>
      <c r="S2711" s="27"/>
      <c r="T2711" s="27"/>
      <c r="U2711" s="27"/>
      <c r="V2711" s="27"/>
      <c r="W2711" s="27"/>
      <c r="X2711" s="27"/>
      <c r="Y2711" s="27"/>
      <c r="Z2711" s="27"/>
      <c r="AA2711" s="27"/>
      <c r="AB2711" s="27"/>
      <c r="AC2711" s="27"/>
      <c r="AD2711" s="27"/>
      <c r="AI2711">
        <f t="shared" si="1034"/>
        <v>0</v>
      </c>
      <c r="AJ2711">
        <f t="shared" si="1035"/>
        <v>0</v>
      </c>
      <c r="AK2711">
        <f t="shared" si="1036"/>
        <v>0</v>
      </c>
      <c r="AL2711">
        <f t="shared" si="1019"/>
        <v>0</v>
      </c>
      <c r="AM2711">
        <f t="shared" si="1020"/>
        <v>0</v>
      </c>
      <c r="AN2711">
        <f t="shared" si="1021"/>
        <v>0</v>
      </c>
      <c r="AO2711">
        <f t="shared" si="1022"/>
        <v>0</v>
      </c>
      <c r="AP2711">
        <f t="shared" si="1023"/>
        <v>0</v>
      </c>
      <c r="AQ2711">
        <f t="shared" si="1024"/>
        <v>0</v>
      </c>
      <c r="AR2711">
        <f t="shared" si="1025"/>
        <v>0</v>
      </c>
      <c r="AS2711">
        <f t="shared" si="1026"/>
        <v>0</v>
      </c>
      <c r="AT2711">
        <f t="shared" si="1027"/>
        <v>0</v>
      </c>
      <c r="AU2711">
        <f t="shared" si="1028"/>
        <v>0</v>
      </c>
      <c r="AV2711">
        <f t="shared" si="1029"/>
        <v>0</v>
      </c>
      <c r="AW2711">
        <f t="shared" si="1030"/>
        <v>0</v>
      </c>
      <c r="AX2711">
        <f t="shared" si="1031"/>
        <v>0</v>
      </c>
      <c r="AY2711">
        <f t="shared" si="1032"/>
        <v>0</v>
      </c>
      <c r="AZ2711">
        <f t="shared" si="1033"/>
        <v>0</v>
      </c>
    </row>
    <row r="2712" spans="1:52" ht="15" customHeight="1">
      <c r="A2712" s="245"/>
      <c r="B2712" s="9"/>
      <c r="C2712" s="270" t="s">
        <v>1330</v>
      </c>
      <c r="D2712" s="389" t="str">
        <f t="shared" si="1037"/>
        <v/>
      </c>
      <c r="E2712" s="390"/>
      <c r="F2712" s="391"/>
      <c r="G2712" s="480" t="str">
        <f t="shared" si="1038"/>
        <v/>
      </c>
      <c r="H2712" s="481"/>
      <c r="I2712" s="481"/>
      <c r="J2712" s="481"/>
      <c r="K2712" s="481"/>
      <c r="L2712" s="482"/>
      <c r="M2712" s="27"/>
      <c r="N2712" s="27"/>
      <c r="O2712" s="27"/>
      <c r="P2712" s="27"/>
      <c r="Q2712" s="27"/>
      <c r="R2712" s="27"/>
      <c r="S2712" s="27"/>
      <c r="T2712" s="27"/>
      <c r="U2712" s="27"/>
      <c r="V2712" s="27"/>
      <c r="W2712" s="27"/>
      <c r="X2712" s="27"/>
      <c r="Y2712" s="27"/>
      <c r="Z2712" s="27"/>
      <c r="AA2712" s="27"/>
      <c r="AB2712" s="27"/>
      <c r="AC2712" s="27"/>
      <c r="AD2712" s="27"/>
      <c r="AI2712">
        <f t="shared" si="1034"/>
        <v>0</v>
      </c>
      <c r="AJ2712">
        <f t="shared" si="1035"/>
        <v>0</v>
      </c>
      <c r="AK2712">
        <f t="shared" si="1036"/>
        <v>0</v>
      </c>
      <c r="AL2712">
        <f t="shared" si="1019"/>
        <v>0</v>
      </c>
      <c r="AM2712">
        <f t="shared" si="1020"/>
        <v>0</v>
      </c>
      <c r="AN2712">
        <f t="shared" si="1021"/>
        <v>0</v>
      </c>
      <c r="AO2712">
        <f t="shared" si="1022"/>
        <v>0</v>
      </c>
      <c r="AP2712">
        <f t="shared" si="1023"/>
        <v>0</v>
      </c>
      <c r="AQ2712">
        <f t="shared" si="1024"/>
        <v>0</v>
      </c>
      <c r="AR2712">
        <f t="shared" si="1025"/>
        <v>0</v>
      </c>
      <c r="AS2712">
        <f t="shared" si="1026"/>
        <v>0</v>
      </c>
      <c r="AT2712">
        <f t="shared" si="1027"/>
        <v>0</v>
      </c>
      <c r="AU2712">
        <f t="shared" si="1028"/>
        <v>0</v>
      </c>
      <c r="AV2712">
        <f t="shared" si="1029"/>
        <v>0</v>
      </c>
      <c r="AW2712">
        <f t="shared" si="1030"/>
        <v>0</v>
      </c>
      <c r="AX2712">
        <f t="shared" si="1031"/>
        <v>0</v>
      </c>
      <c r="AY2712">
        <f t="shared" si="1032"/>
        <v>0</v>
      </c>
      <c r="AZ2712">
        <f t="shared" si="1033"/>
        <v>0</v>
      </c>
    </row>
    <row r="2713" spans="1:52" ht="15" customHeight="1">
      <c r="A2713" s="245"/>
      <c r="B2713" s="9"/>
      <c r="C2713" s="270" t="s">
        <v>1331</v>
      </c>
      <c r="D2713" s="389" t="str">
        <f t="shared" si="1037"/>
        <v/>
      </c>
      <c r="E2713" s="390"/>
      <c r="F2713" s="391"/>
      <c r="G2713" s="480" t="str">
        <f t="shared" si="1038"/>
        <v/>
      </c>
      <c r="H2713" s="481"/>
      <c r="I2713" s="481"/>
      <c r="J2713" s="481"/>
      <c r="K2713" s="481"/>
      <c r="L2713" s="482"/>
      <c r="M2713" s="27"/>
      <c r="N2713" s="27"/>
      <c r="O2713" s="27"/>
      <c r="P2713" s="27"/>
      <c r="Q2713" s="27"/>
      <c r="R2713" s="27"/>
      <c r="S2713" s="27"/>
      <c r="T2713" s="27"/>
      <c r="U2713" s="27"/>
      <c r="V2713" s="27"/>
      <c r="W2713" s="27"/>
      <c r="X2713" s="27"/>
      <c r="Y2713" s="27"/>
      <c r="Z2713" s="27"/>
      <c r="AA2713" s="27"/>
      <c r="AB2713" s="27"/>
      <c r="AC2713" s="27"/>
      <c r="AD2713" s="27"/>
      <c r="AI2713">
        <f t="shared" si="1034"/>
        <v>0</v>
      </c>
      <c r="AJ2713">
        <f t="shared" si="1035"/>
        <v>0</v>
      </c>
      <c r="AK2713">
        <f t="shared" si="1036"/>
        <v>0</v>
      </c>
      <c r="AL2713">
        <f t="shared" si="1019"/>
        <v>0</v>
      </c>
      <c r="AM2713">
        <f t="shared" si="1020"/>
        <v>0</v>
      </c>
      <c r="AN2713">
        <f t="shared" si="1021"/>
        <v>0</v>
      </c>
      <c r="AO2713">
        <f t="shared" si="1022"/>
        <v>0</v>
      </c>
      <c r="AP2713">
        <f t="shared" si="1023"/>
        <v>0</v>
      </c>
      <c r="AQ2713">
        <f t="shared" si="1024"/>
        <v>0</v>
      </c>
      <c r="AR2713">
        <f t="shared" si="1025"/>
        <v>0</v>
      </c>
      <c r="AS2713">
        <f t="shared" si="1026"/>
        <v>0</v>
      </c>
      <c r="AT2713">
        <f t="shared" si="1027"/>
        <v>0</v>
      </c>
      <c r="AU2713">
        <f t="shared" si="1028"/>
        <v>0</v>
      </c>
      <c r="AV2713">
        <f t="shared" si="1029"/>
        <v>0</v>
      </c>
      <c r="AW2713">
        <f t="shared" si="1030"/>
        <v>0</v>
      </c>
      <c r="AX2713">
        <f t="shared" si="1031"/>
        <v>0</v>
      </c>
      <c r="AY2713">
        <f t="shared" si="1032"/>
        <v>0</v>
      </c>
      <c r="AZ2713">
        <f t="shared" si="1033"/>
        <v>0</v>
      </c>
    </row>
    <row r="2714" spans="1:52" ht="15" customHeight="1">
      <c r="A2714" s="245"/>
      <c r="B2714" s="9"/>
      <c r="C2714" s="270" t="s">
        <v>1332</v>
      </c>
      <c r="D2714" s="389" t="str">
        <f t="shared" si="1037"/>
        <v/>
      </c>
      <c r="E2714" s="390"/>
      <c r="F2714" s="391"/>
      <c r="G2714" s="480" t="str">
        <f t="shared" si="1038"/>
        <v/>
      </c>
      <c r="H2714" s="481"/>
      <c r="I2714" s="481"/>
      <c r="J2714" s="481"/>
      <c r="K2714" s="481"/>
      <c r="L2714" s="482"/>
      <c r="M2714" s="27"/>
      <c r="N2714" s="27"/>
      <c r="O2714" s="27"/>
      <c r="P2714" s="27"/>
      <c r="Q2714" s="27"/>
      <c r="R2714" s="27"/>
      <c r="S2714" s="27"/>
      <c r="T2714" s="27"/>
      <c r="U2714" s="27"/>
      <c r="V2714" s="27"/>
      <c r="W2714" s="27"/>
      <c r="X2714" s="27"/>
      <c r="Y2714" s="27"/>
      <c r="Z2714" s="27"/>
      <c r="AA2714" s="27"/>
      <c r="AB2714" s="27"/>
      <c r="AC2714" s="27"/>
      <c r="AD2714" s="27"/>
      <c r="AI2714">
        <f t="shared" si="1034"/>
        <v>0</v>
      </c>
      <c r="AJ2714">
        <f t="shared" si="1035"/>
        <v>0</v>
      </c>
      <c r="AK2714">
        <f t="shared" si="1036"/>
        <v>0</v>
      </c>
      <c r="AL2714">
        <f t="shared" si="1019"/>
        <v>0</v>
      </c>
      <c r="AM2714">
        <f t="shared" si="1020"/>
        <v>0</v>
      </c>
      <c r="AN2714">
        <f t="shared" si="1021"/>
        <v>0</v>
      </c>
      <c r="AO2714">
        <f t="shared" si="1022"/>
        <v>0</v>
      </c>
      <c r="AP2714">
        <f t="shared" si="1023"/>
        <v>0</v>
      </c>
      <c r="AQ2714">
        <f t="shared" si="1024"/>
        <v>0</v>
      </c>
      <c r="AR2714">
        <f t="shared" si="1025"/>
        <v>0</v>
      </c>
      <c r="AS2714">
        <f t="shared" si="1026"/>
        <v>0</v>
      </c>
      <c r="AT2714">
        <f t="shared" si="1027"/>
        <v>0</v>
      </c>
      <c r="AU2714">
        <f t="shared" si="1028"/>
        <v>0</v>
      </c>
      <c r="AV2714">
        <f t="shared" si="1029"/>
        <v>0</v>
      </c>
      <c r="AW2714">
        <f t="shared" si="1030"/>
        <v>0</v>
      </c>
      <c r="AX2714">
        <f t="shared" si="1031"/>
        <v>0</v>
      </c>
      <c r="AY2714">
        <f t="shared" si="1032"/>
        <v>0</v>
      </c>
      <c r="AZ2714">
        <f t="shared" si="1033"/>
        <v>0</v>
      </c>
    </row>
    <row r="2715" spans="1:52" ht="15" customHeight="1">
      <c r="A2715" s="245"/>
      <c r="B2715" s="9"/>
      <c r="C2715" s="270" t="s">
        <v>1333</v>
      </c>
      <c r="D2715" s="389" t="str">
        <f t="shared" si="1037"/>
        <v/>
      </c>
      <c r="E2715" s="390"/>
      <c r="F2715" s="391"/>
      <c r="G2715" s="480" t="str">
        <f t="shared" si="1038"/>
        <v/>
      </c>
      <c r="H2715" s="481"/>
      <c r="I2715" s="481"/>
      <c r="J2715" s="481"/>
      <c r="K2715" s="481"/>
      <c r="L2715" s="482"/>
      <c r="M2715" s="27"/>
      <c r="N2715" s="27"/>
      <c r="O2715" s="27"/>
      <c r="P2715" s="27"/>
      <c r="Q2715" s="27"/>
      <c r="R2715" s="27"/>
      <c r="S2715" s="27"/>
      <c r="T2715" s="27"/>
      <c r="U2715" s="27"/>
      <c r="V2715" s="27"/>
      <c r="W2715" s="27"/>
      <c r="X2715" s="27"/>
      <c r="Y2715" s="27"/>
      <c r="Z2715" s="27"/>
      <c r="AA2715" s="27"/>
      <c r="AB2715" s="27"/>
      <c r="AC2715" s="27"/>
      <c r="AD2715" s="27"/>
      <c r="AI2715">
        <f t="shared" si="1034"/>
        <v>0</v>
      </c>
      <c r="AJ2715">
        <f t="shared" si="1035"/>
        <v>0</v>
      </c>
      <c r="AK2715">
        <f t="shared" si="1036"/>
        <v>0</v>
      </c>
      <c r="AL2715">
        <f t="shared" si="1019"/>
        <v>0</v>
      </c>
      <c r="AM2715">
        <f t="shared" si="1020"/>
        <v>0</v>
      </c>
      <c r="AN2715">
        <f t="shared" si="1021"/>
        <v>0</v>
      </c>
      <c r="AO2715">
        <f t="shared" si="1022"/>
        <v>0</v>
      </c>
      <c r="AP2715">
        <f t="shared" si="1023"/>
        <v>0</v>
      </c>
      <c r="AQ2715">
        <f t="shared" si="1024"/>
        <v>0</v>
      </c>
      <c r="AR2715">
        <f t="shared" si="1025"/>
        <v>0</v>
      </c>
      <c r="AS2715">
        <f t="shared" si="1026"/>
        <v>0</v>
      </c>
      <c r="AT2715">
        <f t="shared" si="1027"/>
        <v>0</v>
      </c>
      <c r="AU2715">
        <f t="shared" si="1028"/>
        <v>0</v>
      </c>
      <c r="AV2715">
        <f t="shared" si="1029"/>
        <v>0</v>
      </c>
      <c r="AW2715">
        <f t="shared" si="1030"/>
        <v>0</v>
      </c>
      <c r="AX2715">
        <f t="shared" si="1031"/>
        <v>0</v>
      </c>
      <c r="AY2715">
        <f t="shared" si="1032"/>
        <v>0</v>
      </c>
      <c r="AZ2715">
        <f t="shared" si="1033"/>
        <v>0</v>
      </c>
    </row>
    <row r="2716" spans="1:52" ht="15" customHeight="1">
      <c r="A2716" s="245"/>
      <c r="B2716" s="9"/>
      <c r="C2716" s="270" t="s">
        <v>1334</v>
      </c>
      <c r="D2716" s="389" t="str">
        <f t="shared" si="1037"/>
        <v/>
      </c>
      <c r="E2716" s="390"/>
      <c r="F2716" s="391"/>
      <c r="G2716" s="480" t="str">
        <f t="shared" si="1038"/>
        <v/>
      </c>
      <c r="H2716" s="481"/>
      <c r="I2716" s="481"/>
      <c r="J2716" s="481"/>
      <c r="K2716" s="481"/>
      <c r="L2716" s="482"/>
      <c r="M2716" s="27"/>
      <c r="N2716" s="27"/>
      <c r="O2716" s="27"/>
      <c r="P2716" s="27"/>
      <c r="Q2716" s="27"/>
      <c r="R2716" s="27"/>
      <c r="S2716" s="27"/>
      <c r="T2716" s="27"/>
      <c r="U2716" s="27"/>
      <c r="V2716" s="27"/>
      <c r="W2716" s="27"/>
      <c r="X2716" s="27"/>
      <c r="Y2716" s="27"/>
      <c r="Z2716" s="27"/>
      <c r="AA2716" s="27"/>
      <c r="AB2716" s="27"/>
      <c r="AC2716" s="27"/>
      <c r="AD2716" s="27"/>
      <c r="AI2716">
        <f t="shared" si="1034"/>
        <v>0</v>
      </c>
      <c r="AJ2716">
        <f t="shared" si="1035"/>
        <v>0</v>
      </c>
      <c r="AK2716">
        <f t="shared" si="1036"/>
        <v>0</v>
      </c>
      <c r="AL2716">
        <f t="shared" si="1019"/>
        <v>0</v>
      </c>
      <c r="AM2716">
        <f t="shared" si="1020"/>
        <v>0</v>
      </c>
      <c r="AN2716">
        <f t="shared" si="1021"/>
        <v>0</v>
      </c>
      <c r="AO2716">
        <f t="shared" si="1022"/>
        <v>0</v>
      </c>
      <c r="AP2716">
        <f t="shared" si="1023"/>
        <v>0</v>
      </c>
      <c r="AQ2716">
        <f t="shared" si="1024"/>
        <v>0</v>
      </c>
      <c r="AR2716">
        <f t="shared" si="1025"/>
        <v>0</v>
      </c>
      <c r="AS2716">
        <f t="shared" si="1026"/>
        <v>0</v>
      </c>
      <c r="AT2716">
        <f t="shared" si="1027"/>
        <v>0</v>
      </c>
      <c r="AU2716">
        <f t="shared" si="1028"/>
        <v>0</v>
      </c>
      <c r="AV2716">
        <f t="shared" si="1029"/>
        <v>0</v>
      </c>
      <c r="AW2716">
        <f t="shared" si="1030"/>
        <v>0</v>
      </c>
      <c r="AX2716">
        <f t="shared" si="1031"/>
        <v>0</v>
      </c>
      <c r="AY2716">
        <f t="shared" si="1032"/>
        <v>0</v>
      </c>
      <c r="AZ2716">
        <f t="shared" si="1033"/>
        <v>0</v>
      </c>
    </row>
    <row r="2717" spans="1:52" ht="15" customHeight="1">
      <c r="A2717" s="245"/>
      <c r="B2717" s="9"/>
      <c r="C2717" s="270" t="s">
        <v>1335</v>
      </c>
      <c r="D2717" s="389" t="str">
        <f t="shared" si="1037"/>
        <v/>
      </c>
      <c r="E2717" s="390"/>
      <c r="F2717" s="391"/>
      <c r="G2717" s="480" t="str">
        <f t="shared" si="1038"/>
        <v/>
      </c>
      <c r="H2717" s="481"/>
      <c r="I2717" s="481"/>
      <c r="J2717" s="481"/>
      <c r="K2717" s="481"/>
      <c r="L2717" s="482"/>
      <c r="M2717" s="27"/>
      <c r="N2717" s="27"/>
      <c r="O2717" s="27"/>
      <c r="P2717" s="27"/>
      <c r="Q2717" s="27"/>
      <c r="R2717" s="27"/>
      <c r="S2717" s="27"/>
      <c r="T2717" s="27"/>
      <c r="U2717" s="27"/>
      <c r="V2717" s="27"/>
      <c r="W2717" s="27"/>
      <c r="X2717" s="27"/>
      <c r="Y2717" s="27"/>
      <c r="Z2717" s="27"/>
      <c r="AA2717" s="27"/>
      <c r="AB2717" s="27"/>
      <c r="AC2717" s="27"/>
      <c r="AD2717" s="27"/>
      <c r="AI2717">
        <f t="shared" si="1034"/>
        <v>0</v>
      </c>
      <c r="AJ2717">
        <f t="shared" si="1035"/>
        <v>0</v>
      </c>
      <c r="AK2717">
        <f t="shared" si="1036"/>
        <v>0</v>
      </c>
      <c r="AL2717">
        <f t="shared" si="1019"/>
        <v>0</v>
      </c>
      <c r="AM2717">
        <f t="shared" si="1020"/>
        <v>0</v>
      </c>
      <c r="AN2717">
        <f t="shared" si="1021"/>
        <v>0</v>
      </c>
      <c r="AO2717">
        <f t="shared" si="1022"/>
        <v>0</v>
      </c>
      <c r="AP2717">
        <f t="shared" si="1023"/>
        <v>0</v>
      </c>
      <c r="AQ2717">
        <f t="shared" si="1024"/>
        <v>0</v>
      </c>
      <c r="AR2717">
        <f t="shared" si="1025"/>
        <v>0</v>
      </c>
      <c r="AS2717">
        <f t="shared" si="1026"/>
        <v>0</v>
      </c>
      <c r="AT2717">
        <f t="shared" si="1027"/>
        <v>0</v>
      </c>
      <c r="AU2717">
        <f t="shared" si="1028"/>
        <v>0</v>
      </c>
      <c r="AV2717">
        <f t="shared" si="1029"/>
        <v>0</v>
      </c>
      <c r="AW2717">
        <f t="shared" si="1030"/>
        <v>0</v>
      </c>
      <c r="AX2717">
        <f t="shared" si="1031"/>
        <v>0</v>
      </c>
      <c r="AY2717">
        <f t="shared" si="1032"/>
        <v>0</v>
      </c>
      <c r="AZ2717">
        <f t="shared" si="1033"/>
        <v>0</v>
      </c>
    </row>
    <row r="2718" spans="1:52" ht="15" customHeight="1">
      <c r="A2718" s="245"/>
      <c r="B2718" s="9"/>
      <c r="C2718" s="270" t="s">
        <v>1336</v>
      </c>
      <c r="D2718" s="389"/>
      <c r="E2718" s="390"/>
      <c r="F2718" s="391"/>
      <c r="G2718" s="480"/>
      <c r="H2718" s="481"/>
      <c r="I2718" s="481"/>
      <c r="J2718" s="481"/>
      <c r="K2718" s="481"/>
      <c r="L2718" s="482"/>
      <c r="M2718" s="27"/>
      <c r="N2718" s="27"/>
      <c r="O2718" s="27"/>
      <c r="P2718" s="27"/>
      <c r="Q2718" s="27"/>
      <c r="R2718" s="27"/>
      <c r="S2718" s="27"/>
      <c r="T2718" s="27"/>
      <c r="U2718" s="27"/>
      <c r="V2718" s="27"/>
      <c r="W2718" s="27"/>
      <c r="X2718" s="27"/>
      <c r="Y2718" s="27"/>
      <c r="Z2718" s="27"/>
      <c r="AA2718" s="27"/>
      <c r="AB2718" s="27"/>
      <c r="AC2718" s="27"/>
      <c r="AD2718" s="27"/>
      <c r="AI2718">
        <f t="shared" si="1034"/>
        <v>0</v>
      </c>
      <c r="AJ2718">
        <f t="shared" si="1035"/>
        <v>0</v>
      </c>
      <c r="AK2718">
        <f t="shared" si="1036"/>
        <v>0</v>
      </c>
      <c r="AL2718">
        <f t="shared" si="1019"/>
        <v>0</v>
      </c>
      <c r="AM2718">
        <f t="shared" si="1020"/>
        <v>0</v>
      </c>
      <c r="AN2718">
        <f t="shared" si="1021"/>
        <v>0</v>
      </c>
      <c r="AO2718">
        <f t="shared" si="1022"/>
        <v>0</v>
      </c>
      <c r="AP2718">
        <f t="shared" si="1023"/>
        <v>0</v>
      </c>
      <c r="AQ2718">
        <f t="shared" si="1024"/>
        <v>0</v>
      </c>
      <c r="AR2718">
        <f t="shared" si="1025"/>
        <v>0</v>
      </c>
      <c r="AS2718">
        <f t="shared" si="1026"/>
        <v>0</v>
      </c>
      <c r="AT2718">
        <f t="shared" si="1027"/>
        <v>0</v>
      </c>
      <c r="AU2718">
        <f t="shared" si="1028"/>
        <v>0</v>
      </c>
      <c r="AV2718">
        <f t="shared" si="1029"/>
        <v>0</v>
      </c>
      <c r="AW2718">
        <f t="shared" si="1030"/>
        <v>0</v>
      </c>
      <c r="AX2718">
        <f t="shared" si="1031"/>
        <v>0</v>
      </c>
      <c r="AY2718">
        <f t="shared" si="1032"/>
        <v>0</v>
      </c>
      <c r="AZ2718">
        <f t="shared" si="1033"/>
        <v>0</v>
      </c>
    </row>
    <row r="2719" spans="1:52" ht="15" customHeight="1">
      <c r="A2719" s="245"/>
      <c r="B2719" s="9"/>
      <c r="C2719" s="270" t="s">
        <v>1337</v>
      </c>
      <c r="D2719" s="389"/>
      <c r="E2719" s="390"/>
      <c r="F2719" s="391"/>
      <c r="G2719" s="480"/>
      <c r="H2719" s="481"/>
      <c r="I2719" s="481"/>
      <c r="J2719" s="481"/>
      <c r="K2719" s="481"/>
      <c r="L2719" s="482"/>
      <c r="M2719" s="27"/>
      <c r="N2719" s="27"/>
      <c r="O2719" s="27"/>
      <c r="P2719" s="27"/>
      <c r="Q2719" s="27"/>
      <c r="R2719" s="27"/>
      <c r="S2719" s="27"/>
      <c r="T2719" s="27"/>
      <c r="U2719" s="27"/>
      <c r="V2719" s="27"/>
      <c r="W2719" s="27"/>
      <c r="X2719" s="27"/>
      <c r="Y2719" s="27"/>
      <c r="Z2719" s="27"/>
      <c r="AA2719" s="27"/>
      <c r="AB2719" s="27"/>
      <c r="AC2719" s="27"/>
      <c r="AD2719" s="27"/>
      <c r="AI2719">
        <f t="shared" si="1034"/>
        <v>0</v>
      </c>
      <c r="AJ2719">
        <f t="shared" si="1035"/>
        <v>0</v>
      </c>
      <c r="AK2719">
        <f t="shared" si="1036"/>
        <v>0</v>
      </c>
      <c r="AL2719">
        <f t="shared" si="1019"/>
        <v>0</v>
      </c>
      <c r="AM2719">
        <f t="shared" si="1020"/>
        <v>0</v>
      </c>
      <c r="AN2719">
        <f t="shared" si="1021"/>
        <v>0</v>
      </c>
      <c r="AO2719">
        <f t="shared" si="1022"/>
        <v>0</v>
      </c>
      <c r="AP2719">
        <f t="shared" si="1023"/>
        <v>0</v>
      </c>
      <c r="AQ2719">
        <f t="shared" si="1024"/>
        <v>0</v>
      </c>
      <c r="AR2719">
        <f t="shared" si="1025"/>
        <v>0</v>
      </c>
      <c r="AS2719">
        <f t="shared" si="1026"/>
        <v>0</v>
      </c>
      <c r="AT2719">
        <f t="shared" si="1027"/>
        <v>0</v>
      </c>
      <c r="AU2719">
        <f t="shared" si="1028"/>
        <v>0</v>
      </c>
      <c r="AV2719">
        <f t="shared" si="1029"/>
        <v>0</v>
      </c>
      <c r="AW2719">
        <f t="shared" si="1030"/>
        <v>0</v>
      </c>
      <c r="AX2719">
        <f t="shared" si="1031"/>
        <v>0</v>
      </c>
      <c r="AY2719">
        <f t="shared" si="1032"/>
        <v>0</v>
      </c>
      <c r="AZ2719">
        <f t="shared" si="1033"/>
        <v>0</v>
      </c>
    </row>
    <row r="2720" spans="1:52" ht="15" customHeight="1">
      <c r="A2720" s="245"/>
      <c r="B2720" s="9"/>
      <c r="C2720" s="270" t="s">
        <v>1338</v>
      </c>
      <c r="D2720" s="389"/>
      <c r="E2720" s="390"/>
      <c r="F2720" s="391"/>
      <c r="G2720" s="480"/>
      <c r="H2720" s="481"/>
      <c r="I2720" s="481"/>
      <c r="J2720" s="481"/>
      <c r="K2720" s="481"/>
      <c r="L2720" s="482"/>
      <c r="M2720" s="27"/>
      <c r="N2720" s="27"/>
      <c r="O2720" s="27"/>
      <c r="P2720" s="27"/>
      <c r="Q2720" s="27"/>
      <c r="R2720" s="27"/>
      <c r="S2720" s="27"/>
      <c r="T2720" s="27"/>
      <c r="U2720" s="27"/>
      <c r="V2720" s="27"/>
      <c r="W2720" s="27"/>
      <c r="X2720" s="27"/>
      <c r="Y2720" s="27"/>
      <c r="Z2720" s="27"/>
      <c r="AA2720" s="27"/>
      <c r="AB2720" s="27"/>
      <c r="AC2720" s="27"/>
      <c r="AD2720" s="27"/>
      <c r="AI2720">
        <f t="shared" si="1034"/>
        <v>0</v>
      </c>
      <c r="AJ2720">
        <f t="shared" si="1035"/>
        <v>0</v>
      </c>
      <c r="AK2720">
        <f t="shared" si="1036"/>
        <v>0</v>
      </c>
      <c r="AL2720">
        <f t="shared" si="1019"/>
        <v>0</v>
      </c>
      <c r="AM2720">
        <f t="shared" si="1020"/>
        <v>0</v>
      </c>
      <c r="AN2720">
        <f t="shared" si="1021"/>
        <v>0</v>
      </c>
      <c r="AO2720">
        <f t="shared" si="1022"/>
        <v>0</v>
      </c>
      <c r="AP2720">
        <f t="shared" si="1023"/>
        <v>0</v>
      </c>
      <c r="AQ2720">
        <f t="shared" si="1024"/>
        <v>0</v>
      </c>
      <c r="AR2720">
        <f t="shared" si="1025"/>
        <v>0</v>
      </c>
      <c r="AS2720">
        <f t="shared" si="1026"/>
        <v>0</v>
      </c>
      <c r="AT2720">
        <f t="shared" si="1027"/>
        <v>0</v>
      </c>
      <c r="AU2720">
        <f t="shared" si="1028"/>
        <v>0</v>
      </c>
      <c r="AV2720">
        <f t="shared" si="1029"/>
        <v>0</v>
      </c>
      <c r="AW2720">
        <f t="shared" si="1030"/>
        <v>0</v>
      </c>
      <c r="AX2720">
        <f t="shared" si="1031"/>
        <v>0</v>
      </c>
      <c r="AY2720">
        <f t="shared" si="1032"/>
        <v>0</v>
      </c>
      <c r="AZ2720">
        <f t="shared" si="1033"/>
        <v>0</v>
      </c>
    </row>
    <row r="2721" spans="1:52" ht="15" customHeight="1">
      <c r="A2721" s="245"/>
      <c r="B2721" s="9"/>
      <c r="C2721" s="270" t="s">
        <v>1339</v>
      </c>
      <c r="D2721" s="389"/>
      <c r="E2721" s="390"/>
      <c r="F2721" s="391"/>
      <c r="G2721" s="480"/>
      <c r="H2721" s="481"/>
      <c r="I2721" s="481"/>
      <c r="J2721" s="481"/>
      <c r="K2721" s="481"/>
      <c r="L2721" s="482"/>
      <c r="M2721" s="27"/>
      <c r="N2721" s="27"/>
      <c r="O2721" s="27"/>
      <c r="P2721" s="27"/>
      <c r="Q2721" s="27"/>
      <c r="R2721" s="27"/>
      <c r="S2721" s="27"/>
      <c r="T2721" s="27"/>
      <c r="U2721" s="27"/>
      <c r="V2721" s="27"/>
      <c r="W2721" s="27"/>
      <c r="X2721" s="27"/>
      <c r="Y2721" s="27"/>
      <c r="Z2721" s="27"/>
      <c r="AA2721" s="27"/>
      <c r="AB2721" s="27"/>
      <c r="AC2721" s="27"/>
      <c r="AD2721" s="27"/>
      <c r="AI2721">
        <f t="shared" si="1034"/>
        <v>0</v>
      </c>
      <c r="AJ2721">
        <f t="shared" si="1035"/>
        <v>0</v>
      </c>
      <c r="AK2721">
        <f t="shared" si="1036"/>
        <v>0</v>
      </c>
      <c r="AL2721">
        <f t="shared" si="1019"/>
        <v>0</v>
      </c>
      <c r="AM2721">
        <f t="shared" si="1020"/>
        <v>0</v>
      </c>
      <c r="AN2721">
        <f t="shared" si="1021"/>
        <v>0</v>
      </c>
      <c r="AO2721">
        <f t="shared" si="1022"/>
        <v>0</v>
      </c>
      <c r="AP2721">
        <f t="shared" si="1023"/>
        <v>0</v>
      </c>
      <c r="AQ2721">
        <f t="shared" si="1024"/>
        <v>0</v>
      </c>
      <c r="AR2721">
        <f t="shared" si="1025"/>
        <v>0</v>
      </c>
      <c r="AS2721">
        <f t="shared" si="1026"/>
        <v>0</v>
      </c>
      <c r="AT2721">
        <f t="shared" si="1027"/>
        <v>0</v>
      </c>
      <c r="AU2721">
        <f t="shared" si="1028"/>
        <v>0</v>
      </c>
      <c r="AV2721">
        <f t="shared" si="1029"/>
        <v>0</v>
      </c>
      <c r="AW2721">
        <f t="shared" si="1030"/>
        <v>0</v>
      </c>
      <c r="AX2721">
        <f t="shared" si="1031"/>
        <v>0</v>
      </c>
      <c r="AY2721">
        <f t="shared" si="1032"/>
        <v>0</v>
      </c>
      <c r="AZ2721">
        <f>IF(COUNTIF(AB2721:AD2721,"NA")=3,0,IF(COUNTA(AB2721:AD2721)=0,0,IF(OR(AND(AB2721=0,AX2721&gt;0),AND(AB2721="ns",AY2721&gt;0),AND(AB2721="ns",AX2721=0,AY2721=0)),1,IF(OR(AND(AB2721&gt;0,AX2721=2),AND(AB2721="ns",AX2721=2),AND(AB2721="ns",AY2721=0,AX2721&gt;0),AB2721=AY2721),0,1))))</f>
        <v>0</v>
      </c>
    </row>
    <row r="2722" spans="1:52" ht="15" customHeight="1">
      <c r="A2722" s="245"/>
      <c r="B2722" s="9"/>
      <c r="C2722" s="242"/>
      <c r="D2722" s="24"/>
      <c r="E2722" s="24"/>
      <c r="F2722" s="24"/>
      <c r="G2722" s="11"/>
      <c r="H2722" s="11"/>
      <c r="I2722" s="11"/>
      <c r="J2722" s="11"/>
      <c r="K2722" s="11"/>
      <c r="L2722" s="11"/>
      <c r="M2722" s="19"/>
      <c r="N2722" s="19"/>
      <c r="O2722" s="19"/>
      <c r="P2722" s="19"/>
      <c r="Q2722" s="19"/>
      <c r="R2722" s="19"/>
      <c r="S2722" s="250"/>
      <c r="T2722" s="250"/>
      <c r="U2722" s="250"/>
      <c r="V2722" s="250"/>
      <c r="W2722" s="250"/>
      <c r="X2722" s="250"/>
      <c r="Y2722" s="250"/>
      <c r="Z2722" s="250"/>
      <c r="AA2722" s="250"/>
      <c r="AB2722" s="250"/>
      <c r="AC2722" s="250"/>
      <c r="AD2722" s="250"/>
      <c r="AI2722" s="193">
        <f>SUM(AI2146:AI2721)</f>
        <v>0</v>
      </c>
      <c r="AK2722" s="193">
        <f>SUM(AK2146:AK2721)</f>
        <v>0</v>
      </c>
      <c r="AL2722" s="193">
        <f t="shared" ref="AL2722" si="1039">SUM(AL2146:AL2721)</f>
        <v>0</v>
      </c>
      <c r="AN2722" s="193">
        <f t="shared" ref="AN2722" si="1040">SUM(AN2146:AN2721)</f>
        <v>0</v>
      </c>
      <c r="AO2722" s="193">
        <f t="shared" ref="AO2722" si="1041">SUM(AO2146:AO2721)</f>
        <v>0</v>
      </c>
      <c r="AQ2722" s="193">
        <f t="shared" ref="AQ2722" si="1042">SUM(AQ2146:AQ2721)</f>
        <v>0</v>
      </c>
      <c r="AR2722" s="193">
        <f t="shared" ref="AR2722" si="1043">SUM(AR2146:AR2721)</f>
        <v>0</v>
      </c>
      <c r="AT2722" s="193">
        <f t="shared" ref="AT2722" si="1044">SUM(AT2146:AT2721)</f>
        <v>0</v>
      </c>
      <c r="AU2722" s="193">
        <f t="shared" ref="AU2722" si="1045">SUM(AU2146:AU2721)</f>
        <v>0</v>
      </c>
      <c r="AW2722" s="193">
        <f t="shared" ref="AW2722" si="1046">SUM(AW2146:AW2721)</f>
        <v>0</v>
      </c>
      <c r="AX2722" s="193">
        <f t="shared" ref="AX2722" si="1047">SUM(AX2146:AX2721)</f>
        <v>0</v>
      </c>
      <c r="AZ2722" s="193">
        <f>SUM(AZ2146:AZ2721)</f>
        <v>0</v>
      </c>
    </row>
    <row r="2723" spans="1:52" ht="24" customHeight="1">
      <c r="A2723" s="245"/>
      <c r="B2723" s="9"/>
      <c r="C2723" s="417" t="s">
        <v>147</v>
      </c>
      <c r="D2723" s="417"/>
      <c r="E2723" s="417"/>
      <c r="F2723" s="417"/>
      <c r="G2723" s="417"/>
      <c r="H2723" s="417"/>
      <c r="I2723" s="417"/>
      <c r="J2723" s="417"/>
      <c r="K2723" s="417"/>
      <c r="L2723" s="417"/>
      <c r="M2723" s="417"/>
      <c r="N2723" s="417"/>
      <c r="O2723" s="417"/>
      <c r="P2723" s="417"/>
      <c r="Q2723" s="417"/>
      <c r="R2723" s="417"/>
      <c r="S2723" s="417"/>
      <c r="T2723" s="417"/>
      <c r="U2723" s="417"/>
      <c r="V2723" s="417"/>
      <c r="W2723" s="417"/>
      <c r="X2723" s="417"/>
      <c r="Y2723" s="417"/>
      <c r="Z2723" s="417"/>
      <c r="AA2723" s="417"/>
      <c r="AB2723" s="417"/>
      <c r="AC2723" s="417"/>
      <c r="AD2723" s="417"/>
      <c r="AI2723" t="s">
        <v>2293</v>
      </c>
      <c r="AJ2723" s="289">
        <f>SUM(AK2722,AN2722,AQ2722,AT2722,AW2722,AZ2722)</f>
        <v>0</v>
      </c>
      <c r="AO2723" s="1"/>
      <c r="AP2723" s="1"/>
    </row>
    <row r="2724" spans="1:52" ht="60" customHeight="1">
      <c r="A2724" s="245"/>
      <c r="B2724" s="9"/>
      <c r="C2724" s="577"/>
      <c r="D2724" s="577"/>
      <c r="E2724" s="577"/>
      <c r="F2724" s="577"/>
      <c r="G2724" s="577"/>
      <c r="H2724" s="577"/>
      <c r="I2724" s="577"/>
      <c r="J2724" s="577"/>
      <c r="K2724" s="577"/>
      <c r="L2724" s="577"/>
      <c r="M2724" s="577"/>
      <c r="N2724" s="577"/>
      <c r="O2724" s="577"/>
      <c r="P2724" s="577"/>
      <c r="Q2724" s="577"/>
      <c r="R2724" s="577"/>
      <c r="S2724" s="577"/>
      <c r="T2724" s="577"/>
      <c r="U2724" s="577"/>
      <c r="V2724" s="577"/>
      <c r="W2724" s="577"/>
      <c r="X2724" s="577"/>
      <c r="Y2724" s="577"/>
      <c r="Z2724" s="577"/>
      <c r="AA2724" s="577"/>
      <c r="AB2724" s="577"/>
      <c r="AC2724" s="577"/>
      <c r="AD2724" s="577"/>
      <c r="AI2724" t="s">
        <v>2304</v>
      </c>
      <c r="AJ2724" s="172">
        <f>SUM(AJ1561,AJ2142,AJ2723)</f>
        <v>0</v>
      </c>
    </row>
    <row r="2725" spans="1:52" ht="15" customHeight="1">
      <c r="A2725" s="245"/>
      <c r="B2725" s="455" t="str">
        <f>IF(AG1560=0,"","Favor de ingresar toda la información requerida en la pregunta")</f>
        <v/>
      </c>
      <c r="C2725" s="455"/>
      <c r="D2725" s="455"/>
      <c r="E2725" s="455"/>
      <c r="F2725" s="455"/>
      <c r="G2725" s="455"/>
      <c r="H2725" s="455"/>
      <c r="I2725" s="455"/>
      <c r="J2725" s="455"/>
      <c r="K2725" s="455"/>
      <c r="L2725" s="455"/>
      <c r="M2725" s="455"/>
      <c r="N2725" s="455"/>
      <c r="O2725" s="455"/>
      <c r="P2725" s="455"/>
      <c r="Q2725" s="455"/>
      <c r="R2725" s="455"/>
      <c r="S2725" s="455"/>
      <c r="T2725" s="455"/>
      <c r="U2725" s="455"/>
      <c r="V2725" s="455"/>
      <c r="W2725" s="455"/>
      <c r="X2725" s="455"/>
      <c r="Y2725" s="455"/>
      <c r="Z2725" s="455"/>
      <c r="AA2725" s="455"/>
      <c r="AB2725" s="455"/>
      <c r="AC2725" s="455"/>
      <c r="AD2725" s="455"/>
      <c r="AE2725" s="455"/>
    </row>
    <row r="2726" spans="1:52" ht="15" customHeight="1">
      <c r="A2726" s="245"/>
      <c r="B2726" s="456" t="str">
        <f>IF(SUM(COUNTIF(M985:AD1559,"NS"),COUNTIF(M1566:AD2140,"NS"),COUNTIF(M2147:AD2721,"NS"))&lt;&gt;0,"Alerta: debido a que cuenta con registros NS, debe proporcionar una justificación en el area de comentarios al final de la pregunta","")</f>
        <v/>
      </c>
      <c r="C2726" s="456"/>
      <c r="D2726" s="456"/>
      <c r="E2726" s="456"/>
      <c r="F2726" s="456"/>
      <c r="G2726" s="456"/>
      <c r="H2726" s="456"/>
      <c r="I2726" s="456"/>
      <c r="J2726" s="456"/>
      <c r="K2726" s="456"/>
      <c r="L2726" s="456"/>
      <c r="M2726" s="456"/>
      <c r="N2726" s="456"/>
      <c r="O2726" s="456"/>
      <c r="P2726" s="456"/>
      <c r="Q2726" s="456"/>
      <c r="R2726" s="456"/>
      <c r="S2726" s="456"/>
      <c r="T2726" s="456"/>
      <c r="U2726" s="456"/>
      <c r="V2726" s="456"/>
      <c r="W2726" s="456"/>
      <c r="X2726" s="456"/>
      <c r="Y2726" s="456"/>
      <c r="Z2726" s="456"/>
      <c r="AA2726" s="456"/>
      <c r="AB2726" s="456"/>
      <c r="AC2726" s="456"/>
      <c r="AD2726" s="456"/>
      <c r="AE2726" s="456"/>
    </row>
    <row r="2727" spans="1:52" ht="15" customHeight="1">
      <c r="A2727" s="245"/>
      <c r="B2727" s="452" t="str">
        <f>IF(AH1560&gt;0,"Revise la información capturada, ya que tiene datos ingresados en celdas que están sombreadas","")</f>
        <v/>
      </c>
      <c r="C2727" s="452"/>
      <c r="D2727" s="452"/>
      <c r="E2727" s="452"/>
      <c r="F2727" s="452"/>
      <c r="G2727" s="452"/>
      <c r="H2727" s="452"/>
      <c r="I2727" s="452"/>
      <c r="J2727" s="452"/>
      <c r="K2727" s="452"/>
      <c r="L2727" s="452"/>
      <c r="M2727" s="452"/>
      <c r="N2727" s="452"/>
      <c r="O2727" s="452"/>
      <c r="P2727" s="452"/>
      <c r="Q2727" s="452"/>
      <c r="R2727" s="452"/>
      <c r="S2727" s="452"/>
      <c r="T2727" s="452"/>
      <c r="U2727" s="452"/>
      <c r="V2727" s="452"/>
      <c r="W2727" s="452"/>
      <c r="X2727" s="452"/>
      <c r="Y2727" s="452"/>
      <c r="Z2727" s="452"/>
      <c r="AA2727" s="452"/>
      <c r="AB2727" s="452"/>
      <c r="AC2727" s="452"/>
      <c r="AD2727" s="452"/>
      <c r="AE2727" s="452"/>
    </row>
    <row r="2728" spans="1:52" ht="15" customHeight="1">
      <c r="A2728" s="245"/>
      <c r="B2728" s="452" t="str">
        <f>IF(BO1560&lt;&gt;"",BO1560,IF(AJ2724&gt;0,"Favor de revisar la suma y consistencia de totales y/o subtotales por filas (numéricos y NS)",""))</f>
        <v/>
      </c>
      <c r="C2728" s="452"/>
      <c r="D2728" s="452"/>
      <c r="E2728" s="452"/>
      <c r="F2728" s="452"/>
      <c r="G2728" s="452"/>
      <c r="H2728" s="452"/>
      <c r="I2728" s="452"/>
      <c r="J2728" s="452"/>
      <c r="K2728" s="452"/>
      <c r="L2728" s="452"/>
      <c r="M2728" s="452"/>
      <c r="N2728" s="452"/>
      <c r="O2728" s="452"/>
      <c r="P2728" s="452"/>
      <c r="Q2728" s="452"/>
      <c r="R2728" s="452"/>
      <c r="S2728" s="452"/>
      <c r="T2728" s="452"/>
      <c r="U2728" s="452"/>
      <c r="V2728" s="452"/>
      <c r="W2728" s="452"/>
      <c r="X2728" s="452"/>
      <c r="Y2728" s="452"/>
      <c r="Z2728" s="452"/>
      <c r="AA2728" s="452"/>
      <c r="AB2728" s="452"/>
      <c r="AC2728" s="452"/>
      <c r="AD2728" s="452"/>
      <c r="AE2728" s="452"/>
    </row>
    <row r="2729" spans="1:52" ht="15" customHeight="1">
      <c r="A2729" s="245"/>
      <c r="B2729" s="450" t="str">
        <f>IF(DT984&gt;0,"Favor de revisar la instrucción 5, debido a que no se cumplen con los criterios mencionados","")</f>
        <v/>
      </c>
      <c r="C2729" s="450"/>
      <c r="D2729" s="450"/>
      <c r="E2729" s="450"/>
      <c r="F2729" s="450"/>
      <c r="G2729" s="450"/>
      <c r="H2729" s="450"/>
      <c r="I2729" s="450"/>
      <c r="J2729" s="450"/>
      <c r="K2729" s="450"/>
      <c r="L2729" s="450"/>
      <c r="M2729" s="450"/>
      <c r="N2729" s="450"/>
      <c r="O2729" s="450"/>
      <c r="P2729" s="450"/>
      <c r="Q2729" s="450"/>
      <c r="R2729" s="450"/>
      <c r="S2729" s="450"/>
      <c r="T2729" s="450"/>
      <c r="U2729" s="450"/>
      <c r="V2729" s="450"/>
      <c r="W2729" s="450"/>
      <c r="X2729" s="450"/>
      <c r="Y2729" s="450"/>
      <c r="Z2729" s="450"/>
      <c r="AA2729" s="450"/>
      <c r="AB2729" s="450"/>
      <c r="AC2729" s="450"/>
      <c r="AD2729" s="450"/>
      <c r="AE2729" s="450"/>
    </row>
    <row r="2730" spans="1:52" ht="15" customHeight="1" thickBot="1">
      <c r="A2730" s="245"/>
      <c r="B2730" s="9"/>
      <c r="C2730" s="9"/>
      <c r="D2730" s="9"/>
      <c r="E2730" s="9"/>
      <c r="F2730" s="9"/>
      <c r="G2730" s="9"/>
      <c r="H2730" s="9"/>
      <c r="I2730" s="9"/>
      <c r="J2730" s="9"/>
      <c r="K2730" s="9"/>
      <c r="L2730" s="9"/>
      <c r="M2730" s="9"/>
      <c r="N2730" s="9"/>
      <c r="O2730" s="9"/>
      <c r="P2730" s="9"/>
      <c r="Q2730" s="9"/>
      <c r="R2730" s="9"/>
      <c r="S2730" s="9"/>
      <c r="T2730" s="9"/>
      <c r="U2730" s="9"/>
      <c r="V2730" s="9"/>
      <c r="W2730" s="9"/>
      <c r="X2730" s="9"/>
      <c r="Y2730" s="9"/>
      <c r="Z2730" s="9"/>
      <c r="AA2730" s="9"/>
      <c r="AB2730" s="9"/>
      <c r="AC2730" s="9"/>
      <c r="AD2730" s="9"/>
    </row>
    <row r="2731" spans="1:52" ht="15" customHeight="1" thickBot="1">
      <c r="A2731" s="163" t="s">
        <v>135</v>
      </c>
      <c r="B2731" s="653" t="s">
        <v>1983</v>
      </c>
      <c r="C2731" s="654"/>
      <c r="D2731" s="654"/>
      <c r="E2731" s="654"/>
      <c r="F2731" s="654"/>
      <c r="G2731" s="654"/>
      <c r="H2731" s="654"/>
      <c r="I2731" s="654"/>
      <c r="J2731" s="654"/>
      <c r="K2731" s="654"/>
      <c r="L2731" s="654"/>
      <c r="M2731" s="654"/>
      <c r="N2731" s="654"/>
      <c r="O2731" s="654"/>
      <c r="P2731" s="654"/>
      <c r="Q2731" s="654"/>
      <c r="R2731" s="654"/>
      <c r="S2731" s="654"/>
      <c r="T2731" s="654"/>
      <c r="U2731" s="654"/>
      <c r="V2731" s="654"/>
      <c r="W2731" s="654"/>
      <c r="X2731" s="654"/>
      <c r="Y2731" s="654"/>
      <c r="Z2731" s="654"/>
      <c r="AA2731" s="654"/>
      <c r="AB2731" s="654"/>
      <c r="AC2731" s="654"/>
      <c r="AD2731" s="655"/>
    </row>
    <row r="2732" spans="1:52" ht="15" customHeight="1">
      <c r="A2732" s="183"/>
      <c r="B2732" s="459" t="s">
        <v>655</v>
      </c>
      <c r="C2732" s="460"/>
      <c r="D2732" s="460"/>
      <c r="E2732" s="460"/>
      <c r="F2732" s="460"/>
      <c r="G2732" s="460"/>
      <c r="H2732" s="460"/>
      <c r="I2732" s="460"/>
      <c r="J2732" s="460"/>
      <c r="K2732" s="460"/>
      <c r="L2732" s="460"/>
      <c r="M2732" s="460"/>
      <c r="N2732" s="460"/>
      <c r="O2732" s="460"/>
      <c r="P2732" s="460"/>
      <c r="Q2732" s="460"/>
      <c r="R2732" s="460"/>
      <c r="S2732" s="460"/>
      <c r="T2732" s="460"/>
      <c r="U2732" s="460"/>
      <c r="V2732" s="460"/>
      <c r="W2732" s="460"/>
      <c r="X2732" s="460"/>
      <c r="Y2732" s="460"/>
      <c r="Z2732" s="460"/>
      <c r="AA2732" s="460"/>
      <c r="AB2732" s="460"/>
      <c r="AC2732" s="460"/>
      <c r="AD2732" s="461"/>
    </row>
    <row r="2733" spans="1:52" ht="24" customHeight="1">
      <c r="A2733" s="183"/>
      <c r="B2733" s="290"/>
      <c r="C2733" s="417" t="s">
        <v>1984</v>
      </c>
      <c r="D2733" s="417"/>
      <c r="E2733" s="417"/>
      <c r="F2733" s="417"/>
      <c r="G2733" s="417"/>
      <c r="H2733" s="417"/>
      <c r="I2733" s="417"/>
      <c r="J2733" s="417"/>
      <c r="K2733" s="417"/>
      <c r="L2733" s="417"/>
      <c r="M2733" s="417"/>
      <c r="N2733" s="417"/>
      <c r="O2733" s="417"/>
      <c r="P2733" s="417"/>
      <c r="Q2733" s="417"/>
      <c r="R2733" s="417"/>
      <c r="S2733" s="417"/>
      <c r="T2733" s="417"/>
      <c r="U2733" s="417"/>
      <c r="V2733" s="417"/>
      <c r="W2733" s="417"/>
      <c r="X2733" s="417"/>
      <c r="Y2733" s="417"/>
      <c r="Z2733" s="417"/>
      <c r="AA2733" s="417"/>
      <c r="AB2733" s="417"/>
      <c r="AC2733" s="417"/>
      <c r="AD2733" s="418"/>
    </row>
    <row r="2734" spans="1:52" ht="24" customHeight="1">
      <c r="A2734" s="183"/>
      <c r="B2734" s="291"/>
      <c r="C2734" s="421" t="s">
        <v>1985</v>
      </c>
      <c r="D2734" s="421"/>
      <c r="E2734" s="421"/>
      <c r="F2734" s="421"/>
      <c r="G2734" s="421"/>
      <c r="H2734" s="421"/>
      <c r="I2734" s="421"/>
      <c r="J2734" s="421"/>
      <c r="K2734" s="421"/>
      <c r="L2734" s="421"/>
      <c r="M2734" s="421"/>
      <c r="N2734" s="421"/>
      <c r="O2734" s="421"/>
      <c r="P2734" s="421"/>
      <c r="Q2734" s="421"/>
      <c r="R2734" s="421"/>
      <c r="S2734" s="421"/>
      <c r="T2734" s="421"/>
      <c r="U2734" s="421"/>
      <c r="V2734" s="421"/>
      <c r="W2734" s="421"/>
      <c r="X2734" s="421"/>
      <c r="Y2734" s="421"/>
      <c r="Z2734" s="421"/>
      <c r="AA2734" s="421"/>
      <c r="AB2734" s="421"/>
      <c r="AC2734" s="421"/>
      <c r="AD2734" s="422"/>
    </row>
    <row r="2735" spans="1:52" ht="15" customHeight="1">
      <c r="A2735" s="245"/>
      <c r="B2735" s="9"/>
      <c r="C2735" s="9"/>
      <c r="D2735" s="9"/>
      <c r="E2735" s="9"/>
      <c r="F2735" s="9"/>
      <c r="G2735" s="9"/>
      <c r="H2735" s="9"/>
      <c r="I2735" s="9"/>
      <c r="J2735" s="9"/>
      <c r="K2735" s="9"/>
      <c r="L2735" s="9"/>
      <c r="M2735" s="9"/>
      <c r="N2735" s="9"/>
      <c r="O2735" s="9"/>
      <c r="P2735" s="9"/>
      <c r="Q2735" s="9"/>
      <c r="R2735" s="9"/>
      <c r="S2735" s="9"/>
      <c r="T2735" s="9"/>
      <c r="U2735" s="9"/>
      <c r="V2735" s="9"/>
      <c r="W2735" s="9"/>
      <c r="X2735" s="9"/>
      <c r="Y2735" s="9"/>
      <c r="Z2735" s="9"/>
      <c r="AA2735" s="9"/>
      <c r="AB2735" s="9"/>
      <c r="AC2735" s="9"/>
      <c r="AD2735" s="9"/>
    </row>
    <row r="2736" spans="1:52" ht="36" customHeight="1">
      <c r="A2736" s="17" t="s">
        <v>2136</v>
      </c>
      <c r="B2736" s="476" t="s">
        <v>1986</v>
      </c>
      <c r="C2736" s="476"/>
      <c r="D2736" s="476"/>
      <c r="E2736" s="476"/>
      <c r="F2736" s="476"/>
      <c r="G2736" s="476"/>
      <c r="H2736" s="476"/>
      <c r="I2736" s="476"/>
      <c r="J2736" s="476"/>
      <c r="K2736" s="476"/>
      <c r="L2736" s="476"/>
      <c r="M2736" s="476"/>
      <c r="N2736" s="476"/>
      <c r="O2736" s="476"/>
      <c r="P2736" s="476"/>
      <c r="Q2736" s="476"/>
      <c r="R2736" s="476"/>
      <c r="S2736" s="476"/>
      <c r="T2736" s="476"/>
      <c r="U2736" s="476"/>
      <c r="V2736" s="476"/>
      <c r="W2736" s="476"/>
      <c r="X2736" s="476"/>
      <c r="Y2736" s="476"/>
      <c r="Z2736" s="476"/>
      <c r="AA2736" s="476"/>
      <c r="AB2736" s="476"/>
      <c r="AC2736" s="476"/>
      <c r="AD2736" s="476"/>
    </row>
    <row r="2737" spans="1:62" ht="24" customHeight="1">
      <c r="A2737" s="245"/>
      <c r="B2737" s="186"/>
      <c r="C2737" s="507" t="s">
        <v>1987</v>
      </c>
      <c r="D2737" s="507"/>
      <c r="E2737" s="507"/>
      <c r="F2737" s="507"/>
      <c r="G2737" s="507"/>
      <c r="H2737" s="507"/>
      <c r="I2737" s="507"/>
      <c r="J2737" s="507"/>
      <c r="K2737" s="507"/>
      <c r="L2737" s="507"/>
      <c r="M2737" s="507"/>
      <c r="N2737" s="507"/>
      <c r="O2737" s="507"/>
      <c r="P2737" s="507"/>
      <c r="Q2737" s="507"/>
      <c r="R2737" s="507"/>
      <c r="S2737" s="507"/>
      <c r="T2737" s="507"/>
      <c r="U2737" s="507"/>
      <c r="V2737" s="507"/>
      <c r="W2737" s="507"/>
      <c r="X2737" s="507"/>
      <c r="Y2737" s="507"/>
      <c r="Z2737" s="507"/>
      <c r="AA2737" s="507"/>
      <c r="AB2737" s="507"/>
      <c r="AC2737" s="507"/>
      <c r="AD2737" s="507"/>
    </row>
    <row r="2738" spans="1:62" ht="15" customHeight="1">
      <c r="A2738" s="245"/>
      <c r="B2738" s="135"/>
      <c r="C2738" s="135"/>
      <c r="D2738" s="135"/>
      <c r="E2738" s="135"/>
      <c r="F2738" s="135"/>
      <c r="G2738" s="135"/>
      <c r="H2738" s="135"/>
      <c r="I2738" s="135"/>
      <c r="J2738" s="135"/>
      <c r="K2738" s="135"/>
      <c r="L2738" s="135"/>
      <c r="M2738" s="135"/>
      <c r="N2738" s="135"/>
      <c r="O2738" s="135"/>
      <c r="P2738" s="135"/>
      <c r="Q2738" s="135"/>
      <c r="R2738" s="135"/>
      <c r="S2738" s="135"/>
      <c r="T2738" s="135"/>
      <c r="U2738" s="135"/>
      <c r="V2738" s="135"/>
      <c r="W2738" s="135"/>
      <c r="X2738" s="135"/>
      <c r="Y2738" s="135"/>
      <c r="Z2738" s="135"/>
      <c r="AA2738" s="135"/>
      <c r="AB2738" s="135"/>
      <c r="AC2738" s="135"/>
      <c r="AD2738" s="135"/>
    </row>
    <row r="2739" spans="1:62" ht="36" customHeight="1">
      <c r="A2739" s="245"/>
      <c r="B2739" s="135"/>
      <c r="C2739" s="561" t="s">
        <v>1988</v>
      </c>
      <c r="D2739" s="562"/>
      <c r="E2739" s="562"/>
      <c r="F2739" s="562"/>
      <c r="G2739" s="562"/>
      <c r="H2739" s="562"/>
      <c r="I2739" s="562"/>
      <c r="J2739" s="562"/>
      <c r="K2739" s="562"/>
      <c r="L2739" s="562"/>
      <c r="M2739" s="562"/>
      <c r="N2739" s="562"/>
      <c r="O2739" s="562"/>
      <c r="P2739" s="562"/>
      <c r="Q2739" s="562"/>
      <c r="R2739" s="563"/>
      <c r="S2739" s="407" t="s">
        <v>1989</v>
      </c>
      <c r="T2739" s="408"/>
      <c r="U2739" s="408"/>
      <c r="V2739" s="408"/>
      <c r="W2739" s="408"/>
      <c r="X2739" s="408"/>
      <c r="Y2739" s="408"/>
      <c r="Z2739" s="408"/>
      <c r="AA2739" s="408"/>
      <c r="AB2739" s="408"/>
      <c r="AC2739" s="408"/>
      <c r="AD2739" s="409"/>
      <c r="AU2739" s="553" t="s">
        <v>2325</v>
      </c>
      <c r="AV2739" s="554"/>
      <c r="AW2739" s="554"/>
      <c r="AX2739" s="554"/>
      <c r="AY2739" s="554"/>
      <c r="AZ2739" s="554"/>
      <c r="BA2739" s="554"/>
      <c r="BB2739" s="554"/>
      <c r="BC2739" s="554"/>
      <c r="BD2739" s="554"/>
      <c r="BE2739" s="554"/>
      <c r="BF2739" s="555"/>
      <c r="BG2739" s="247"/>
      <c r="BH2739" s="247"/>
      <c r="BI2739" s="247"/>
      <c r="BJ2739" s="247"/>
    </row>
    <row r="2740" spans="1:62" ht="72" customHeight="1">
      <c r="A2740" s="245"/>
      <c r="B2740" s="135"/>
      <c r="C2740" s="570"/>
      <c r="D2740" s="571"/>
      <c r="E2740" s="571"/>
      <c r="F2740" s="571"/>
      <c r="G2740" s="571"/>
      <c r="H2740" s="571"/>
      <c r="I2740" s="571"/>
      <c r="J2740" s="571"/>
      <c r="K2740" s="571"/>
      <c r="L2740" s="571"/>
      <c r="M2740" s="571"/>
      <c r="N2740" s="571"/>
      <c r="O2740" s="571"/>
      <c r="P2740" s="571"/>
      <c r="Q2740" s="571"/>
      <c r="R2740" s="572"/>
      <c r="S2740" s="668" t="s">
        <v>226</v>
      </c>
      <c r="T2740" s="664" t="s">
        <v>400</v>
      </c>
      <c r="U2740" s="664" t="s">
        <v>401</v>
      </c>
      <c r="V2740" s="590" t="s">
        <v>693</v>
      </c>
      <c r="W2740" s="667"/>
      <c r="X2740" s="591"/>
      <c r="Y2740" s="590" t="s">
        <v>694</v>
      </c>
      <c r="Z2740" s="667"/>
      <c r="AA2740" s="591"/>
      <c r="AB2740" s="590" t="s">
        <v>281</v>
      </c>
      <c r="AC2740" s="667"/>
      <c r="AD2740" s="591"/>
      <c r="AU2740" s="556" t="s">
        <v>226</v>
      </c>
      <c r="AV2740" s="556"/>
      <c r="AW2740" s="556"/>
      <c r="AX2740" s="556"/>
      <c r="AY2740" s="557" t="s">
        <v>2326</v>
      </c>
      <c r="AZ2740" s="557"/>
      <c r="BA2740" s="557"/>
      <c r="BB2740" s="557"/>
      <c r="BC2740" s="558" t="s">
        <v>401</v>
      </c>
      <c r="BD2740" s="558"/>
      <c r="BE2740" s="558"/>
      <c r="BF2740" s="558"/>
      <c r="BG2740" s="559"/>
      <c r="BH2740" s="559"/>
      <c r="BI2740" s="559"/>
      <c r="BJ2740" s="559"/>
    </row>
    <row r="2741" spans="1:62" ht="48" customHeight="1">
      <c r="A2741" s="245"/>
      <c r="B2741" s="7"/>
      <c r="C2741" s="564"/>
      <c r="D2741" s="565"/>
      <c r="E2741" s="565"/>
      <c r="F2741" s="565"/>
      <c r="G2741" s="565"/>
      <c r="H2741" s="565"/>
      <c r="I2741" s="565"/>
      <c r="J2741" s="565"/>
      <c r="K2741" s="565"/>
      <c r="L2741" s="565"/>
      <c r="M2741" s="565"/>
      <c r="N2741" s="565"/>
      <c r="O2741" s="565"/>
      <c r="P2741" s="565"/>
      <c r="Q2741" s="565"/>
      <c r="R2741" s="566"/>
      <c r="S2741" s="669"/>
      <c r="T2741" s="666"/>
      <c r="U2741" s="666"/>
      <c r="V2741" s="170" t="s">
        <v>432</v>
      </c>
      <c r="W2741" s="171" t="s">
        <v>400</v>
      </c>
      <c r="X2741" s="171" t="s">
        <v>401</v>
      </c>
      <c r="Y2741" s="170" t="s">
        <v>432</v>
      </c>
      <c r="Z2741" s="171" t="s">
        <v>400</v>
      </c>
      <c r="AA2741" s="171" t="s">
        <v>401</v>
      </c>
      <c r="AB2741" s="170" t="s">
        <v>432</v>
      </c>
      <c r="AC2741" s="171" t="s">
        <v>400</v>
      </c>
      <c r="AD2741" s="171" t="s">
        <v>401</v>
      </c>
      <c r="AF2741" t="s">
        <v>2243</v>
      </c>
      <c r="AG2741" t="s">
        <v>2233</v>
      </c>
      <c r="AH2741" t="s">
        <v>2234</v>
      </c>
      <c r="AI2741" t="s">
        <v>2272</v>
      </c>
      <c r="AJ2741" t="s">
        <v>2273</v>
      </c>
      <c r="AK2741" t="s">
        <v>2274</v>
      </c>
      <c r="AL2741" t="s">
        <v>2275</v>
      </c>
      <c r="AM2741" t="s">
        <v>2276</v>
      </c>
      <c r="AN2741" t="s">
        <v>2277</v>
      </c>
      <c r="AO2741" t="s">
        <v>2278</v>
      </c>
      <c r="AP2741" t="s">
        <v>2279</v>
      </c>
      <c r="AQ2741" t="s">
        <v>2280</v>
      </c>
      <c r="AR2741" t="s">
        <v>2281</v>
      </c>
      <c r="AS2741" t="s">
        <v>2282</v>
      </c>
      <c r="AT2741" t="s">
        <v>2283</v>
      </c>
      <c r="AU2741" s="30" t="s">
        <v>2327</v>
      </c>
      <c r="AV2741" s="31" t="s">
        <v>2227</v>
      </c>
      <c r="AW2741" s="32" t="s">
        <v>2244</v>
      </c>
      <c r="AX2741" s="33" t="s">
        <v>2328</v>
      </c>
      <c r="AY2741" s="30" t="s">
        <v>2327</v>
      </c>
      <c r="AZ2741" s="31" t="s">
        <v>2227</v>
      </c>
      <c r="BA2741" s="32" t="s">
        <v>2244</v>
      </c>
      <c r="BB2741" s="33" t="s">
        <v>2328</v>
      </c>
      <c r="BC2741" s="30" t="s">
        <v>2327</v>
      </c>
      <c r="BD2741" s="31" t="s">
        <v>2227</v>
      </c>
      <c r="BE2741" s="32" t="s">
        <v>2244</v>
      </c>
      <c r="BF2741" s="33" t="s">
        <v>2328</v>
      </c>
      <c r="BG2741" s="200" t="s">
        <v>2329</v>
      </c>
      <c r="BH2741" s="44"/>
      <c r="BI2741" s="1"/>
      <c r="BJ2741" s="156"/>
    </row>
    <row r="2742" spans="1:62" ht="15" customHeight="1">
      <c r="A2742" s="245"/>
      <c r="B2742" s="7"/>
      <c r="C2742" s="521"/>
      <c r="D2742" s="522"/>
      <c r="E2742" s="522"/>
      <c r="F2742" s="522"/>
      <c r="G2742" s="522"/>
      <c r="H2742" s="522"/>
      <c r="I2742" s="522"/>
      <c r="J2742" s="522"/>
      <c r="K2742" s="522"/>
      <c r="L2742" s="522"/>
      <c r="M2742" s="522"/>
      <c r="N2742" s="522"/>
      <c r="O2742" s="522"/>
      <c r="P2742" s="522"/>
      <c r="Q2742" s="522"/>
      <c r="R2742" s="523"/>
      <c r="S2742" s="229"/>
      <c r="T2742" s="229"/>
      <c r="U2742" s="229"/>
      <c r="V2742" s="229"/>
      <c r="W2742" s="229"/>
      <c r="X2742" s="229"/>
      <c r="Y2742" s="229"/>
      <c r="Z2742" s="229"/>
      <c r="AA2742" s="229"/>
      <c r="AB2742" s="229"/>
      <c r="AC2742" s="229"/>
      <c r="AD2742" s="229"/>
      <c r="AF2742" s="172">
        <f>IF(AND(C2742=1,S2742=0),1,0)</f>
        <v>0</v>
      </c>
      <c r="AG2742" s="172">
        <f>IF(C2742=1,IF(COUNTA(S2742:AD2742)=12,0,1),IF(C2742="",IF(COUNTA(S2742:AD2742)&gt;0,1,0),0))</f>
        <v>0</v>
      </c>
      <c r="AH2742" s="172">
        <f>IF(C2742&gt;1,IF(COUNTA(S2742:AD2742)=0,0,1),0)</f>
        <v>0</v>
      </c>
      <c r="AI2742">
        <f>COUNTIF(T2742:U2742,"NS")</f>
        <v>0</v>
      </c>
      <c r="AJ2742">
        <f>SUM(T2742:U2742)</f>
        <v>0</v>
      </c>
      <c r="AK2742" s="193">
        <f>IF(COUNTIF(S2742:U2742,"NA")=3,0,IF(COUNTA(S2742:U2742)=0,0,IF(OR(AND(S2742=0,AI2742&gt;0),AND(S2742="ns",AJ2742&gt;0),AND(S2742="ns",AI2742=0,AJ2742=0)),1,IF(OR(AND(S2742&gt;0,AI2742=2),AND(S2742="ns",AI2742=2),AND(S2742="ns",AJ2742=0,AI2742&gt;0),S2742=AJ2742),0,1))))</f>
        <v>0</v>
      </c>
      <c r="AL2742">
        <f t="shared" ref="AL2742" si="1048">COUNTIF(W2742:X2742,"NS")</f>
        <v>0</v>
      </c>
      <c r="AM2742">
        <f t="shared" ref="AM2742" si="1049">SUM(W2742:X2742)</f>
        <v>0</v>
      </c>
      <c r="AN2742" s="193">
        <f t="shared" ref="AN2742" si="1050">IF(COUNTIF(V2742:X2742,"NA")=3,0,IF(COUNTA(V2742:X2742)=0,0,IF(OR(AND(V2742=0,AL2742&gt;0),AND(V2742="ns",AM2742&gt;0),AND(V2742="ns",AL2742=0,AM2742=0)),1,IF(OR(AND(V2742&gt;0,AL2742=2),AND(V2742="ns",AL2742=2),AND(V2742="ns",AM2742=0,AL2742&gt;0),V2742=AM2742),0,1))))</f>
        <v>0</v>
      </c>
      <c r="AO2742">
        <f t="shared" ref="AO2742" si="1051">COUNTIF(Z2742:AA2742,"NS")</f>
        <v>0</v>
      </c>
      <c r="AP2742">
        <f t="shared" ref="AP2742" si="1052">SUM(Z2742:AA2742)</f>
        <v>0</v>
      </c>
      <c r="AQ2742" s="193">
        <f t="shared" ref="AQ2742" si="1053">IF(COUNTIF(Y2742:AA2742,"NA")=3,0,IF(COUNTA(Y2742:AA2742)=0,0,IF(OR(AND(Y2742=0,AO2742&gt;0),AND(Y2742="ns",AP2742&gt;0),AND(Y2742="ns",AO2742=0,AP2742=0)),1,IF(OR(AND(Y2742&gt;0,AO2742=2),AND(Y2742="ns",AO2742=2),AND(Y2742="ns",AP2742=0,AO2742&gt;0),Y2742=AP2742),0,1))))</f>
        <v>0</v>
      </c>
      <c r="AR2742">
        <f t="shared" ref="AR2742" si="1054">COUNTIF(AC2742:AD2742,"NS")</f>
        <v>0</v>
      </c>
      <c r="AS2742">
        <f t="shared" ref="AS2742" si="1055">SUM(AC2742:AD2742)</f>
        <v>0</v>
      </c>
      <c r="AT2742" s="193">
        <f>IF(COUNTIF(AB2742:AD2742,"NA")=3,0,IF(COUNTA(AB2742:AD2742)=0,0,IF(OR(AND(AB2742=0,AR2742&gt;0),AND(AB2742="ns",AS2742&gt;0),AND(AB2742="ns",AR2742=0,AS2742=0)),1,IF(OR(AND(AB2742&gt;0,AR2742=2),AND(AB2742="ns",AR2742=2),AND(AB2742="ns",AS2742=0,AR2742&gt;0),AB2742=AS2742),0,1))))</f>
        <v>0</v>
      </c>
      <c r="AU2742" s="35">
        <f>S2742</f>
        <v>0</v>
      </c>
      <c r="AV2742" s="36">
        <f>COUNTIF(V2742,"NS")+COUNTIF(Y2742,"NS") + COUNTIF(AB2742,"NS")</f>
        <v>0</v>
      </c>
      <c r="AW2742" s="37">
        <f>SUM(V2742,Y2742,AB2742)</f>
        <v>0</v>
      </c>
      <c r="AX2742" s="38">
        <f>IF(OR(AND(AU2742=0, AV2742&gt;0),AND(AU2742="NS", AW2742&gt;0), AND(AU2742="NS", AV2742=0, AW2742=0)), 1, IF(OR(AND(AU2742&gt;0, AV2742&gt;1,AU2742&gt;AW2742), AND(AU2742="NS", AV2742=2), AND(AU2742="NS", AW2742=0, AV2742&gt;0), AU2742=AW2742), 0, 1))</f>
        <v>0</v>
      </c>
      <c r="AY2742" s="35">
        <f>T2742</f>
        <v>0</v>
      </c>
      <c r="AZ2742" s="36">
        <f>COUNTIF(W2742,"NS")+COUNTIF(Z2742,"NS") + COUNTIF(AC2742,"NS")</f>
        <v>0</v>
      </c>
      <c r="BA2742" s="37">
        <f>SUM(W2742,Z2742,AC2742)</f>
        <v>0</v>
      </c>
      <c r="BB2742" s="38">
        <f>IF(OR(AND(AY2742=0, AZ2742&gt;0),AND(AY2742="NS", BA2742&gt;0), AND(AY2742="NS", AZ2742=0, BA2742=0)), 1, IF(OR(AND(AY2742&gt;0, AZ2742&gt;1,AY2742&gt;BA2742), AND(AY2742="NS", AZ2742=2), AND(AY2742="NS", BA2742=0, AZ2742&gt;0), AY2742=BA2742), 0, 1))</f>
        <v>0</v>
      </c>
      <c r="BC2742" s="35">
        <f>U2742</f>
        <v>0</v>
      </c>
      <c r="BD2742" s="36">
        <f>COUNTIF(X2742,"NS")+COUNTIF(AA2742,"NS") + COUNTIF(AD2742,"NS")</f>
        <v>0</v>
      </c>
      <c r="BE2742" s="37">
        <f>SUM(X2742,AA2742,AD2742)</f>
        <v>0</v>
      </c>
      <c r="BF2742" s="38">
        <f>IF(OR(AND(BC2742=0, BD2742&gt;0),AND(BC2742="NS", BE2742&gt;0), AND(BC2742="NS", BD2742=0, BE2742=0)), 1, IF(OR(AND(BC2742&gt;0, BD2742&gt;1,BC2742&gt;BE2742), AND(BC2742="NS", BD2742=2), AND(BC2742="NS", BE2742=0, BD2742&gt;0), BC2742=BE2742), 0, 1))</f>
        <v>0</v>
      </c>
      <c r="BG2742" s="46">
        <f>IF(SUM(AX2742,BB2742,BF2742)=0,0,1)</f>
        <v>0</v>
      </c>
      <c r="BH2742" s="44"/>
      <c r="BI2742" s="225"/>
      <c r="BJ2742" s="249"/>
    </row>
    <row r="2743" spans="1:62" ht="15" customHeight="1">
      <c r="A2743" s="245"/>
      <c r="B2743" s="179"/>
      <c r="C2743" s="1"/>
      <c r="D2743" s="1"/>
      <c r="E2743" s="1"/>
      <c r="F2743" s="1"/>
      <c r="G2743" s="1"/>
      <c r="H2743" s="1"/>
      <c r="I2743" s="1"/>
      <c r="J2743" s="1"/>
      <c r="K2743" s="1"/>
      <c r="L2743" s="1"/>
      <c r="M2743" s="1"/>
      <c r="N2743" s="1"/>
      <c r="O2743" s="1"/>
      <c r="P2743" s="1"/>
      <c r="Q2743" s="1"/>
      <c r="R2743" s="1"/>
      <c r="S2743" s="1"/>
      <c r="T2743" s="1"/>
      <c r="U2743" s="1"/>
      <c r="V2743" s="1"/>
      <c r="W2743" s="1"/>
      <c r="X2743" s="1"/>
      <c r="Y2743" s="1"/>
      <c r="Z2743" s="1"/>
      <c r="AA2743" s="1"/>
      <c r="AB2743" s="1"/>
      <c r="AC2743" s="1"/>
      <c r="AD2743" s="1"/>
      <c r="AI2743" t="s">
        <v>2293</v>
      </c>
      <c r="AJ2743" s="172">
        <f>SUM(AK2742,AN2742,AQ2742,AT2742)</f>
        <v>0</v>
      </c>
      <c r="AY2743" s="41"/>
      <c r="BC2743" s="41"/>
      <c r="BD2743" s="41"/>
      <c r="BE2743" s="41"/>
    </row>
    <row r="2744" spans="1:62" ht="24" customHeight="1">
      <c r="A2744" s="245"/>
      <c r="B2744" s="7"/>
      <c r="C2744" s="417" t="s">
        <v>147</v>
      </c>
      <c r="D2744" s="417"/>
      <c r="E2744" s="417"/>
      <c r="F2744" s="417"/>
      <c r="G2744" s="417"/>
      <c r="H2744" s="417"/>
      <c r="I2744" s="417"/>
      <c r="J2744" s="417"/>
      <c r="K2744" s="417"/>
      <c r="L2744" s="417"/>
      <c r="M2744" s="417"/>
      <c r="N2744" s="417"/>
      <c r="O2744" s="417"/>
      <c r="P2744" s="417"/>
      <c r="Q2744" s="417"/>
      <c r="R2744" s="417"/>
      <c r="S2744" s="417"/>
      <c r="T2744" s="417"/>
      <c r="U2744" s="417"/>
      <c r="V2744" s="417"/>
      <c r="W2744" s="417"/>
      <c r="X2744" s="417"/>
      <c r="Y2744" s="417"/>
      <c r="Z2744" s="417"/>
      <c r="AA2744" s="417"/>
      <c r="AB2744" s="417"/>
      <c r="AC2744" s="417"/>
      <c r="AD2744" s="417"/>
    </row>
    <row r="2745" spans="1:62" ht="60" customHeight="1">
      <c r="A2745" s="159"/>
      <c r="B2745" s="7"/>
      <c r="C2745" s="473"/>
      <c r="D2745" s="474"/>
      <c r="E2745" s="474"/>
      <c r="F2745" s="474"/>
      <c r="G2745" s="474"/>
      <c r="H2745" s="474"/>
      <c r="I2745" s="474"/>
      <c r="J2745" s="474"/>
      <c r="K2745" s="474"/>
      <c r="L2745" s="474"/>
      <c r="M2745" s="474"/>
      <c r="N2745" s="474"/>
      <c r="O2745" s="474"/>
      <c r="P2745" s="474"/>
      <c r="Q2745" s="474"/>
      <c r="R2745" s="474"/>
      <c r="S2745" s="474"/>
      <c r="T2745" s="474"/>
      <c r="U2745" s="474"/>
      <c r="V2745" s="474"/>
      <c r="W2745" s="474"/>
      <c r="X2745" s="474"/>
      <c r="Y2745" s="474"/>
      <c r="Z2745" s="474"/>
      <c r="AA2745" s="474"/>
      <c r="AB2745" s="474"/>
      <c r="AC2745" s="474"/>
      <c r="AD2745" s="475"/>
    </row>
    <row r="2746" spans="1:62" ht="15" customHeight="1">
      <c r="B2746" s="455" t="str">
        <f>IF(AG2742=0,"","Favor de ingresar toda la información requerida en la pregunta")</f>
        <v/>
      </c>
      <c r="C2746" s="455"/>
      <c r="D2746" s="455"/>
      <c r="E2746" s="455"/>
      <c r="F2746" s="455"/>
      <c r="G2746" s="455"/>
      <c r="H2746" s="455"/>
      <c r="I2746" s="455"/>
      <c r="J2746" s="455"/>
      <c r="K2746" s="455"/>
      <c r="L2746" s="455"/>
      <c r="M2746" s="455"/>
      <c r="N2746" s="455"/>
      <c r="O2746" s="455"/>
      <c r="P2746" s="455"/>
      <c r="Q2746" s="455"/>
      <c r="R2746" s="455"/>
      <c r="S2746" s="455"/>
      <c r="T2746" s="455"/>
      <c r="U2746" s="455"/>
      <c r="V2746" s="455"/>
      <c r="W2746" s="455"/>
      <c r="X2746" s="455"/>
      <c r="Y2746" s="455"/>
      <c r="Z2746" s="455"/>
      <c r="AA2746" s="455"/>
      <c r="AB2746" s="455"/>
      <c r="AC2746" s="455"/>
      <c r="AD2746" s="455"/>
      <c r="AE2746" s="455"/>
    </row>
    <row r="2747" spans="1:62" ht="15" customHeight="1">
      <c r="B2747" s="456" t="str">
        <f>IF(COUNTIF(S2742:AD2742,"NS")&lt;&gt;0,"Alerta: debido a que cuenta con registros NS, debe proporcionar una justificación en el area de comentarios al final de la pregunta","")</f>
        <v/>
      </c>
      <c r="C2747" s="456"/>
      <c r="D2747" s="456"/>
      <c r="E2747" s="456"/>
      <c r="F2747" s="456"/>
      <c r="G2747" s="456"/>
      <c r="H2747" s="456"/>
      <c r="I2747" s="456"/>
      <c r="J2747" s="456"/>
      <c r="K2747" s="456"/>
      <c r="L2747" s="456"/>
      <c r="M2747" s="456"/>
      <c r="N2747" s="456"/>
      <c r="O2747" s="456"/>
      <c r="P2747" s="456"/>
      <c r="Q2747" s="456"/>
      <c r="R2747" s="456"/>
      <c r="S2747" s="456"/>
      <c r="T2747" s="456"/>
      <c r="U2747" s="456"/>
      <c r="V2747" s="456"/>
      <c r="W2747" s="456"/>
      <c r="X2747" s="456"/>
      <c r="Y2747" s="456"/>
      <c r="Z2747" s="456"/>
      <c r="AA2747" s="456"/>
      <c r="AB2747" s="456"/>
      <c r="AC2747" s="456"/>
      <c r="AD2747" s="456"/>
      <c r="AE2747" s="456"/>
    </row>
    <row r="2748" spans="1:62" ht="15" customHeight="1">
      <c r="B2748" s="452" t="str">
        <f>IF(AH2742&gt;0,"Revise la información capturada, ya que tiene datos ingresados en celdas que están sombreadas","")</f>
        <v/>
      </c>
      <c r="C2748" s="452"/>
      <c r="D2748" s="452"/>
      <c r="E2748" s="452"/>
      <c r="F2748" s="452"/>
      <c r="G2748" s="452"/>
      <c r="H2748" s="452"/>
      <c r="I2748" s="452"/>
      <c r="J2748" s="452"/>
      <c r="K2748" s="452"/>
      <c r="L2748" s="452"/>
      <c r="M2748" s="452"/>
      <c r="N2748" s="452"/>
      <c r="O2748" s="452"/>
      <c r="P2748" s="452"/>
      <c r="Q2748" s="452"/>
      <c r="R2748" s="452"/>
      <c r="S2748" s="452"/>
      <c r="T2748" s="452"/>
      <c r="U2748" s="452"/>
      <c r="V2748" s="452"/>
      <c r="W2748" s="452"/>
      <c r="X2748" s="452"/>
      <c r="Y2748" s="452"/>
      <c r="Z2748" s="452"/>
      <c r="AA2748" s="452"/>
      <c r="AB2748" s="452"/>
      <c r="AC2748" s="452"/>
      <c r="AD2748" s="452"/>
      <c r="AE2748" s="452"/>
    </row>
    <row r="2749" spans="1:62" ht="15" customHeight="1">
      <c r="B2749" s="452" t="str">
        <f>IF(OR(AJ2743&gt;0,BG2742&gt;0),"Favor de revisar la suma y consistencia de totales y/o subtotales por filas (numéricos y NS)","")</f>
        <v/>
      </c>
      <c r="C2749" s="452"/>
      <c r="D2749" s="452"/>
      <c r="E2749" s="452"/>
      <c r="F2749" s="452"/>
      <c r="G2749" s="452"/>
      <c r="H2749" s="452"/>
      <c r="I2749" s="452"/>
      <c r="J2749" s="452"/>
      <c r="K2749" s="452"/>
      <c r="L2749" s="452"/>
      <c r="M2749" s="452"/>
      <c r="N2749" s="452"/>
      <c r="O2749" s="452"/>
      <c r="P2749" s="452"/>
      <c r="Q2749" s="452"/>
      <c r="R2749" s="452"/>
      <c r="S2749" s="452"/>
      <c r="T2749" s="452"/>
      <c r="U2749" s="452"/>
      <c r="V2749" s="452"/>
      <c r="W2749" s="452"/>
      <c r="X2749" s="452"/>
      <c r="Y2749" s="452"/>
      <c r="Z2749" s="452"/>
      <c r="AA2749" s="452"/>
      <c r="AB2749" s="452"/>
      <c r="AC2749" s="452"/>
      <c r="AD2749" s="452"/>
      <c r="AE2749" s="452"/>
    </row>
    <row r="2750" spans="1:62" ht="15" customHeight="1">
      <c r="B2750" s="452" t="str">
        <f>IF(AF2742=0,"","Debido a que cuenta con registro(s) con el código 1, el total de la fila respectiva debe ser mayor a cero")</f>
        <v/>
      </c>
      <c r="C2750" s="452"/>
      <c r="D2750" s="452"/>
      <c r="E2750" s="452"/>
      <c r="F2750" s="452"/>
      <c r="G2750" s="452"/>
      <c r="H2750" s="452"/>
      <c r="I2750" s="452"/>
      <c r="J2750" s="452"/>
      <c r="K2750" s="452"/>
      <c r="L2750" s="452"/>
      <c r="M2750" s="452"/>
      <c r="N2750" s="452"/>
      <c r="O2750" s="452"/>
      <c r="P2750" s="452"/>
      <c r="Q2750" s="452"/>
      <c r="R2750" s="452"/>
      <c r="S2750" s="452"/>
      <c r="T2750" s="452"/>
      <c r="U2750" s="452"/>
      <c r="V2750" s="452"/>
      <c r="W2750" s="452"/>
      <c r="X2750" s="452"/>
      <c r="Y2750" s="452"/>
      <c r="Z2750" s="452"/>
      <c r="AA2750" s="452"/>
      <c r="AB2750" s="452"/>
      <c r="AC2750" s="452"/>
      <c r="AD2750" s="452"/>
      <c r="AE2750" s="452"/>
    </row>
    <row r="2751" spans="1:62" ht="15" customHeight="1"/>
  </sheetData>
  <sheetProtection algorithmName="SHA-512" hashValue="qxl9aJC09l4pOsP413RLrLYSLkVe1IyBTVSEdTFiemrMVfz1cJBVS55t0EB+aCwRbiil3YGTfpn17eBRcUaxQg==" saltValue="OG4Wri4LxLQ/dHKiSZBmWw==" spinCount="100000" sheet="1" objects="1" scenarios="1"/>
  <mergeCells count="5727">
    <mergeCell ref="S801:X801"/>
    <mergeCell ref="Y801:AD801"/>
    <mergeCell ref="D802:L802"/>
    <mergeCell ref="M802:R802"/>
    <mergeCell ref="S802:X802"/>
    <mergeCell ref="Y802:AD802"/>
    <mergeCell ref="D803:L803"/>
    <mergeCell ref="M803:R803"/>
    <mergeCell ref="S803:X803"/>
    <mergeCell ref="D807:L807"/>
    <mergeCell ref="M807:R807"/>
    <mergeCell ref="S807:X807"/>
    <mergeCell ref="Y807:AD807"/>
    <mergeCell ref="B2746:AE2746"/>
    <mergeCell ref="B2747:AE2747"/>
    <mergeCell ref="D808:L808"/>
    <mergeCell ref="M808:R808"/>
    <mergeCell ref="C964:AD964"/>
    <mergeCell ref="B2731:AD2731"/>
    <mergeCell ref="B2732:AD2732"/>
    <mergeCell ref="B971:AD971"/>
    <mergeCell ref="C972:AD972"/>
    <mergeCell ref="C973:AD973"/>
    <mergeCell ref="C974:AD974"/>
    <mergeCell ref="C975:AD975"/>
    <mergeCell ref="C976:AD976"/>
    <mergeCell ref="M978:AA978"/>
    <mergeCell ref="AC978:AD978"/>
    <mergeCell ref="AA980:AD980"/>
    <mergeCell ref="C981:L982"/>
    <mergeCell ref="M981:AD981"/>
    <mergeCell ref="M982:M983"/>
    <mergeCell ref="B2748:AE2748"/>
    <mergeCell ref="B2749:AE2749"/>
    <mergeCell ref="B2750:AE2750"/>
    <mergeCell ref="BC2740:BF2740"/>
    <mergeCell ref="BG2740:BJ2740"/>
    <mergeCell ref="AU2739:BF2739"/>
    <mergeCell ref="AU2740:AX2740"/>
    <mergeCell ref="AY2740:BB2740"/>
    <mergeCell ref="B2725:AE2725"/>
    <mergeCell ref="B2726:AE2726"/>
    <mergeCell ref="B2727:AE2727"/>
    <mergeCell ref="B2728:AE2728"/>
    <mergeCell ref="B2729:AE2729"/>
    <mergeCell ref="C812:E812"/>
    <mergeCell ref="F812:AD812"/>
    <mergeCell ref="C895:AD895"/>
    <mergeCell ref="C814:AD814"/>
    <mergeCell ref="C815:AD815"/>
    <mergeCell ref="C2745:AD2745"/>
    <mergeCell ref="C2733:AD2733"/>
    <mergeCell ref="C2734:AD2734"/>
    <mergeCell ref="B2736:AD2736"/>
    <mergeCell ref="C2737:AD2737"/>
    <mergeCell ref="C2739:R2741"/>
    <mergeCell ref="S2739:AD2739"/>
    <mergeCell ref="S2740:S2741"/>
    <mergeCell ref="T2740:T2741"/>
    <mergeCell ref="U2740:U2741"/>
    <mergeCell ref="V2740:X2740"/>
    <mergeCell ref="C961:E961"/>
    <mergeCell ref="F961:AD961"/>
    <mergeCell ref="C963:AD963"/>
    <mergeCell ref="D799:L799"/>
    <mergeCell ref="M799:R799"/>
    <mergeCell ref="S799:X799"/>
    <mergeCell ref="Y799:AD799"/>
    <mergeCell ref="D800:L800"/>
    <mergeCell ref="M800:R800"/>
    <mergeCell ref="S800:X800"/>
    <mergeCell ref="Y800:AD800"/>
    <mergeCell ref="M810:R810"/>
    <mergeCell ref="S810:X810"/>
    <mergeCell ref="Y810:AD810"/>
    <mergeCell ref="S808:X808"/>
    <mergeCell ref="Y808:AD808"/>
    <mergeCell ref="D809:L809"/>
    <mergeCell ref="M809:R809"/>
    <mergeCell ref="S809:X809"/>
    <mergeCell ref="Y809:AD809"/>
    <mergeCell ref="Y803:AD803"/>
    <mergeCell ref="D804:L804"/>
    <mergeCell ref="M804:R804"/>
    <mergeCell ref="S804:X804"/>
    <mergeCell ref="Y804:AD804"/>
    <mergeCell ref="D805:L805"/>
    <mergeCell ref="M805:R805"/>
    <mergeCell ref="S805:X805"/>
    <mergeCell ref="Y805:AD805"/>
    <mergeCell ref="D806:L806"/>
    <mergeCell ref="M806:R806"/>
    <mergeCell ref="S806:X806"/>
    <mergeCell ref="Y806:AD806"/>
    <mergeCell ref="D801:L801"/>
    <mergeCell ref="M801:R801"/>
    <mergeCell ref="S794:X794"/>
    <mergeCell ref="Y794:AD794"/>
    <mergeCell ref="D795:L795"/>
    <mergeCell ref="M795:R795"/>
    <mergeCell ref="S795:X795"/>
    <mergeCell ref="Y795:AD795"/>
    <mergeCell ref="D796:L796"/>
    <mergeCell ref="M796:R796"/>
    <mergeCell ref="S796:X796"/>
    <mergeCell ref="Y796:AD796"/>
    <mergeCell ref="D797:L797"/>
    <mergeCell ref="M797:R797"/>
    <mergeCell ref="S797:X797"/>
    <mergeCell ref="Y797:AD797"/>
    <mergeCell ref="D798:L798"/>
    <mergeCell ref="M798:R798"/>
    <mergeCell ref="S798:X798"/>
    <mergeCell ref="Y798:AD798"/>
    <mergeCell ref="M319:O319"/>
    <mergeCell ref="P319:R319"/>
    <mergeCell ref="S319:U319"/>
    <mergeCell ref="V319:X319"/>
    <mergeCell ref="Y319:AA319"/>
    <mergeCell ref="AB319:AD319"/>
    <mergeCell ref="M320:O320"/>
    <mergeCell ref="P320:R320"/>
    <mergeCell ref="S320:U320"/>
    <mergeCell ref="V320:X320"/>
    <mergeCell ref="Y320:AA320"/>
    <mergeCell ref="AB320:AD320"/>
    <mergeCell ref="AB310:AD310"/>
    <mergeCell ref="M311:O311"/>
    <mergeCell ref="P311:R311"/>
    <mergeCell ref="S311:U311"/>
    <mergeCell ref="V311:X311"/>
    <mergeCell ref="Y311:AA311"/>
    <mergeCell ref="AB311:AD311"/>
    <mergeCell ref="M312:O312"/>
    <mergeCell ref="P312:R312"/>
    <mergeCell ref="S312:U312"/>
    <mergeCell ref="V312:X312"/>
    <mergeCell ref="Y312:AA312"/>
    <mergeCell ref="P315:R315"/>
    <mergeCell ref="S315:U315"/>
    <mergeCell ref="V315:X315"/>
    <mergeCell ref="Y315:AA315"/>
    <mergeCell ref="AB315:AD315"/>
    <mergeCell ref="M316:O316"/>
    <mergeCell ref="P316:R316"/>
    <mergeCell ref="S316:U316"/>
    <mergeCell ref="V316:X316"/>
    <mergeCell ref="Y316:AA316"/>
    <mergeCell ref="AB316:AD316"/>
    <mergeCell ref="C303:AD303"/>
    <mergeCell ref="C304:AD304"/>
    <mergeCell ref="C305:AD305"/>
    <mergeCell ref="C306:AD306"/>
    <mergeCell ref="S318:U318"/>
    <mergeCell ref="V318:X318"/>
    <mergeCell ref="Y318:AA318"/>
    <mergeCell ref="AB318:AD318"/>
    <mergeCell ref="C556:AD556"/>
    <mergeCell ref="C558:AD558"/>
    <mergeCell ref="Y2740:AA2740"/>
    <mergeCell ref="AB2740:AD2740"/>
    <mergeCell ref="C2742:R2742"/>
    <mergeCell ref="C2744:AD2744"/>
    <mergeCell ref="D958:L958"/>
    <mergeCell ref="M958:R958"/>
    <mergeCell ref="S958:X958"/>
    <mergeCell ref="Y958:AD958"/>
    <mergeCell ref="M959:R959"/>
    <mergeCell ref="S959:X959"/>
    <mergeCell ref="Y959:AD959"/>
    <mergeCell ref="D956:L956"/>
    <mergeCell ref="M956:R956"/>
    <mergeCell ref="S956:X956"/>
    <mergeCell ref="Y956:AD956"/>
    <mergeCell ref="D957:L957"/>
    <mergeCell ref="M957:R957"/>
    <mergeCell ref="S957:X957"/>
    <mergeCell ref="Y957:AD957"/>
    <mergeCell ref="N982:N983"/>
    <mergeCell ref="O982:O983"/>
    <mergeCell ref="P982:R982"/>
    <mergeCell ref="D954:L954"/>
    <mergeCell ref="M954:R954"/>
    <mergeCell ref="S954:X954"/>
    <mergeCell ref="Y954:AD954"/>
    <mergeCell ref="D955:L955"/>
    <mergeCell ref="M955:R955"/>
    <mergeCell ref="S955:X955"/>
    <mergeCell ref="Y955:AD955"/>
    <mergeCell ref="D952:L952"/>
    <mergeCell ref="M952:R952"/>
    <mergeCell ref="S952:X952"/>
    <mergeCell ref="Y952:AD952"/>
    <mergeCell ref="D953:L953"/>
    <mergeCell ref="M953:R953"/>
    <mergeCell ref="S953:X953"/>
    <mergeCell ref="Y953:AD953"/>
    <mergeCell ref="S982:U982"/>
    <mergeCell ref="V982:X982"/>
    <mergeCell ref="Y982:AA982"/>
    <mergeCell ref="AB982:AD982"/>
    <mergeCell ref="C983:F983"/>
    <mergeCell ref="G983:L983"/>
    <mergeCell ref="B962:AE962"/>
    <mergeCell ref="B965:AE965"/>
    <mergeCell ref="B966:AE966"/>
    <mergeCell ref="B967:AE967"/>
    <mergeCell ref="B968:AE968"/>
    <mergeCell ref="B969:AE969"/>
    <mergeCell ref="D950:L950"/>
    <mergeCell ref="M950:R950"/>
    <mergeCell ref="S950:X950"/>
    <mergeCell ref="Y950:AD950"/>
    <mergeCell ref="D951:L951"/>
    <mergeCell ref="M951:R951"/>
    <mergeCell ref="S951:X951"/>
    <mergeCell ref="Y951:AD951"/>
    <mergeCell ref="D948:L948"/>
    <mergeCell ref="M948:R948"/>
    <mergeCell ref="S948:X948"/>
    <mergeCell ref="Y948:AD948"/>
    <mergeCell ref="D949:L949"/>
    <mergeCell ref="M949:R949"/>
    <mergeCell ref="S949:X949"/>
    <mergeCell ref="Y949:AD949"/>
    <mergeCell ref="D946:L946"/>
    <mergeCell ref="M946:R946"/>
    <mergeCell ref="S946:X946"/>
    <mergeCell ref="Y946:AD946"/>
    <mergeCell ref="D947:L947"/>
    <mergeCell ref="M947:R947"/>
    <mergeCell ref="S947:X947"/>
    <mergeCell ref="Y947:AD947"/>
    <mergeCell ref="D944:L944"/>
    <mergeCell ref="M944:R944"/>
    <mergeCell ref="S944:X944"/>
    <mergeCell ref="Y944:AD944"/>
    <mergeCell ref="D945:L945"/>
    <mergeCell ref="M945:R945"/>
    <mergeCell ref="S945:X945"/>
    <mergeCell ref="Y945:AD945"/>
    <mergeCell ref="D942:L942"/>
    <mergeCell ref="M942:R942"/>
    <mergeCell ref="S942:X942"/>
    <mergeCell ref="Y942:AD942"/>
    <mergeCell ref="D943:L943"/>
    <mergeCell ref="M943:R943"/>
    <mergeCell ref="S943:X943"/>
    <mergeCell ref="Y943:AD943"/>
    <mergeCell ref="C938:AD938"/>
    <mergeCell ref="C940:L941"/>
    <mergeCell ref="M940:AD940"/>
    <mergeCell ref="M941:R941"/>
    <mergeCell ref="S941:X941"/>
    <mergeCell ref="Y941:AD941"/>
    <mergeCell ref="C926:AD926"/>
    <mergeCell ref="C927:AD927"/>
    <mergeCell ref="B934:AD934"/>
    <mergeCell ref="C935:AD935"/>
    <mergeCell ref="C936:AD936"/>
    <mergeCell ref="C937:AD937"/>
    <mergeCell ref="B928:AE928"/>
    <mergeCell ref="B929:AE929"/>
    <mergeCell ref="B930:AE930"/>
    <mergeCell ref="B931:AE931"/>
    <mergeCell ref="B932:AE932"/>
    <mergeCell ref="C923:D923"/>
    <mergeCell ref="E923:L923"/>
    <mergeCell ref="M923:R923"/>
    <mergeCell ref="S923:X923"/>
    <mergeCell ref="Y923:AD923"/>
    <mergeCell ref="M924:R924"/>
    <mergeCell ref="S924:X924"/>
    <mergeCell ref="Y924:AD924"/>
    <mergeCell ref="C921:D921"/>
    <mergeCell ref="E921:L921"/>
    <mergeCell ref="M921:R921"/>
    <mergeCell ref="S921:X921"/>
    <mergeCell ref="Y921:AD921"/>
    <mergeCell ref="C922:D922"/>
    <mergeCell ref="E922:L922"/>
    <mergeCell ref="M922:R922"/>
    <mergeCell ref="S922:X922"/>
    <mergeCell ref="Y922:AD922"/>
    <mergeCell ref="C919:D919"/>
    <mergeCell ref="E919:L919"/>
    <mergeCell ref="M919:R919"/>
    <mergeCell ref="S919:X919"/>
    <mergeCell ref="Y919:AD919"/>
    <mergeCell ref="C920:D920"/>
    <mergeCell ref="E920:L920"/>
    <mergeCell ref="M920:R920"/>
    <mergeCell ref="S920:X920"/>
    <mergeCell ref="Y920:AD920"/>
    <mergeCell ref="E917:L917"/>
    <mergeCell ref="M917:R917"/>
    <mergeCell ref="S917:X917"/>
    <mergeCell ref="Y917:AD917"/>
    <mergeCell ref="E918:L918"/>
    <mergeCell ref="M918:R918"/>
    <mergeCell ref="S918:X918"/>
    <mergeCell ref="Y918:AD918"/>
    <mergeCell ref="C914:L915"/>
    <mergeCell ref="M914:AD914"/>
    <mergeCell ref="M915:R915"/>
    <mergeCell ref="S915:X915"/>
    <mergeCell ref="Y915:AD915"/>
    <mergeCell ref="C916:C918"/>
    <mergeCell ref="E916:L916"/>
    <mergeCell ref="M916:R916"/>
    <mergeCell ref="S916:X916"/>
    <mergeCell ref="Y916:AD916"/>
    <mergeCell ref="M902:R902"/>
    <mergeCell ref="S902:X902"/>
    <mergeCell ref="Y902:AD902"/>
    <mergeCell ref="C904:AD904"/>
    <mergeCell ref="C905:AD905"/>
    <mergeCell ref="B912:AD912"/>
    <mergeCell ref="D900:L900"/>
    <mergeCell ref="M900:R900"/>
    <mergeCell ref="S900:X900"/>
    <mergeCell ref="Y900:AD900"/>
    <mergeCell ref="D901:L901"/>
    <mergeCell ref="M901:R901"/>
    <mergeCell ref="S901:X901"/>
    <mergeCell ref="Y901:AD901"/>
    <mergeCell ref="B906:AE906"/>
    <mergeCell ref="B907:AE907"/>
    <mergeCell ref="B908:AE908"/>
    <mergeCell ref="B909:AE909"/>
    <mergeCell ref="B910:AE910"/>
    <mergeCell ref="C897:L898"/>
    <mergeCell ref="M897:AD897"/>
    <mergeCell ref="M898:R898"/>
    <mergeCell ref="S898:X898"/>
    <mergeCell ref="Y898:AD898"/>
    <mergeCell ref="D899:L899"/>
    <mergeCell ref="M899:R899"/>
    <mergeCell ref="S899:X899"/>
    <mergeCell ref="Y899:AD899"/>
    <mergeCell ref="M884:R884"/>
    <mergeCell ref="S884:X884"/>
    <mergeCell ref="Y884:AD884"/>
    <mergeCell ref="C886:AD886"/>
    <mergeCell ref="C887:AD887"/>
    <mergeCell ref="B894:AD894"/>
    <mergeCell ref="D882:L882"/>
    <mergeCell ref="M882:R882"/>
    <mergeCell ref="S882:X882"/>
    <mergeCell ref="Y882:AD882"/>
    <mergeCell ref="D883:L883"/>
    <mergeCell ref="M883:R883"/>
    <mergeCell ref="S883:X883"/>
    <mergeCell ref="Y883:AD883"/>
    <mergeCell ref="B888:AE888"/>
    <mergeCell ref="B889:AE889"/>
    <mergeCell ref="B890:AE890"/>
    <mergeCell ref="B891:AE891"/>
    <mergeCell ref="B892:AE892"/>
    <mergeCell ref="D880:L880"/>
    <mergeCell ref="M880:R880"/>
    <mergeCell ref="S880:X880"/>
    <mergeCell ref="Y880:AD880"/>
    <mergeCell ref="D881:L881"/>
    <mergeCell ref="M881:R881"/>
    <mergeCell ref="S881:X881"/>
    <mergeCell ref="Y881:AD881"/>
    <mergeCell ref="D878:L878"/>
    <mergeCell ref="M878:R878"/>
    <mergeCell ref="S878:X878"/>
    <mergeCell ref="Y878:AD878"/>
    <mergeCell ref="D879:L879"/>
    <mergeCell ref="M879:R879"/>
    <mergeCell ref="S879:X879"/>
    <mergeCell ref="Y879:AD879"/>
    <mergeCell ref="D876:L876"/>
    <mergeCell ref="M876:R876"/>
    <mergeCell ref="S876:X876"/>
    <mergeCell ref="Y876:AD876"/>
    <mergeCell ref="D877:L877"/>
    <mergeCell ref="M877:R877"/>
    <mergeCell ref="S877:X877"/>
    <mergeCell ref="Y877:AD877"/>
    <mergeCell ref="D874:L874"/>
    <mergeCell ref="M874:R874"/>
    <mergeCell ref="S874:X874"/>
    <mergeCell ref="Y874:AD874"/>
    <mergeCell ref="D875:L875"/>
    <mergeCell ref="M875:R875"/>
    <mergeCell ref="S875:X875"/>
    <mergeCell ref="Y875:AD875"/>
    <mergeCell ref="B869:AD869"/>
    <mergeCell ref="C870:AD870"/>
    <mergeCell ref="C872:L873"/>
    <mergeCell ref="M872:AD872"/>
    <mergeCell ref="M873:R873"/>
    <mergeCell ref="S873:X873"/>
    <mergeCell ref="Y873:AD873"/>
    <mergeCell ref="C859:L859"/>
    <mergeCell ref="M859:R859"/>
    <mergeCell ref="S859:X859"/>
    <mergeCell ref="Y859:AD859"/>
    <mergeCell ref="C861:AD861"/>
    <mergeCell ref="C862:AD862"/>
    <mergeCell ref="B854:AD854"/>
    <mergeCell ref="C855:AD855"/>
    <mergeCell ref="C857:L858"/>
    <mergeCell ref="M857:AD857"/>
    <mergeCell ref="M858:R858"/>
    <mergeCell ref="S858:X858"/>
    <mergeCell ref="Y858:AD858"/>
    <mergeCell ref="B847:AD847"/>
    <mergeCell ref="C848:AD848"/>
    <mergeCell ref="C849:AD849"/>
    <mergeCell ref="B850:AD850"/>
    <mergeCell ref="C851:AD851"/>
    <mergeCell ref="C852:AD852"/>
    <mergeCell ref="M836:R836"/>
    <mergeCell ref="S836:X836"/>
    <mergeCell ref="Y836:AD836"/>
    <mergeCell ref="C838:AD838"/>
    <mergeCell ref="C839:AD839"/>
    <mergeCell ref="B846:AD846"/>
    <mergeCell ref="Y829:AD829"/>
    <mergeCell ref="E830:L830"/>
    <mergeCell ref="C834:D834"/>
    <mergeCell ref="E834:L834"/>
    <mergeCell ref="M834:R834"/>
    <mergeCell ref="S834:X834"/>
    <mergeCell ref="Y834:AD834"/>
    <mergeCell ref="C835:D835"/>
    <mergeCell ref="E835:L835"/>
    <mergeCell ref="M835:R835"/>
    <mergeCell ref="S835:X835"/>
    <mergeCell ref="Y835:AD835"/>
    <mergeCell ref="E832:L832"/>
    <mergeCell ref="M832:R832"/>
    <mergeCell ref="S832:X832"/>
    <mergeCell ref="Y832:AD832"/>
    <mergeCell ref="E833:L833"/>
    <mergeCell ref="M833:R833"/>
    <mergeCell ref="S833:X833"/>
    <mergeCell ref="Y833:AD833"/>
    <mergeCell ref="C778:AD778"/>
    <mergeCell ref="C779:AD779"/>
    <mergeCell ref="B822:AD822"/>
    <mergeCell ref="C823:AD823"/>
    <mergeCell ref="C824:AD824"/>
    <mergeCell ref="C826:L827"/>
    <mergeCell ref="M826:AD826"/>
    <mergeCell ref="M827:R827"/>
    <mergeCell ref="S827:X827"/>
    <mergeCell ref="Y827:AD827"/>
    <mergeCell ref="D775:L775"/>
    <mergeCell ref="M775:R775"/>
    <mergeCell ref="S775:X775"/>
    <mergeCell ref="Y775:AD775"/>
    <mergeCell ref="M776:R776"/>
    <mergeCell ref="S776:X776"/>
    <mergeCell ref="Y776:AD776"/>
    <mergeCell ref="B786:AD786"/>
    <mergeCell ref="C787:AD787"/>
    <mergeCell ref="C788:AD788"/>
    <mergeCell ref="C789:AD789"/>
    <mergeCell ref="C791:L792"/>
    <mergeCell ref="M791:AD791"/>
    <mergeCell ref="M792:R792"/>
    <mergeCell ref="S792:X792"/>
    <mergeCell ref="Y792:AD792"/>
    <mergeCell ref="D793:L793"/>
    <mergeCell ref="M793:R793"/>
    <mergeCell ref="S793:X793"/>
    <mergeCell ref="Y793:AD793"/>
    <mergeCell ref="D794:L794"/>
    <mergeCell ref="M794:R794"/>
    <mergeCell ref="D773:L773"/>
    <mergeCell ref="M773:R773"/>
    <mergeCell ref="S773:X773"/>
    <mergeCell ref="Y773:AD773"/>
    <mergeCell ref="D774:L774"/>
    <mergeCell ref="M774:R774"/>
    <mergeCell ref="S774:X774"/>
    <mergeCell ref="Y774:AD774"/>
    <mergeCell ref="D771:L771"/>
    <mergeCell ref="M771:R771"/>
    <mergeCell ref="S771:X771"/>
    <mergeCell ref="Y771:AD771"/>
    <mergeCell ref="D772:L772"/>
    <mergeCell ref="M772:R772"/>
    <mergeCell ref="S772:X772"/>
    <mergeCell ref="Y772:AD772"/>
    <mergeCell ref="D769:L769"/>
    <mergeCell ref="M769:R769"/>
    <mergeCell ref="S769:X769"/>
    <mergeCell ref="Y769:AD769"/>
    <mergeCell ref="D770:L770"/>
    <mergeCell ref="M770:R770"/>
    <mergeCell ref="S770:X770"/>
    <mergeCell ref="Y770:AD770"/>
    <mergeCell ref="Y747:AD747"/>
    <mergeCell ref="C765:AD765"/>
    <mergeCell ref="C767:L768"/>
    <mergeCell ref="M767:AD767"/>
    <mergeCell ref="M768:R768"/>
    <mergeCell ref="S768:X768"/>
    <mergeCell ref="Y768:AD768"/>
    <mergeCell ref="M754:R754"/>
    <mergeCell ref="S754:X754"/>
    <mergeCell ref="Y754:AD754"/>
    <mergeCell ref="C756:AD756"/>
    <mergeCell ref="C757:AD757"/>
    <mergeCell ref="B764:AD764"/>
    <mergeCell ref="D752:L752"/>
    <mergeCell ref="M752:R752"/>
    <mergeCell ref="S752:X752"/>
    <mergeCell ref="Y752:AD752"/>
    <mergeCell ref="D753:L753"/>
    <mergeCell ref="M753:R753"/>
    <mergeCell ref="S753:X753"/>
    <mergeCell ref="Y753:AD753"/>
    <mergeCell ref="B758:AE758"/>
    <mergeCell ref="B759:AE759"/>
    <mergeCell ref="B761:AE761"/>
    <mergeCell ref="B762:AE762"/>
    <mergeCell ref="B760:AE760"/>
    <mergeCell ref="S728:X728"/>
    <mergeCell ref="Y728:AD728"/>
    <mergeCell ref="C730:AD730"/>
    <mergeCell ref="C731:AD731"/>
    <mergeCell ref="D750:L750"/>
    <mergeCell ref="M750:R750"/>
    <mergeCell ref="S750:X750"/>
    <mergeCell ref="Y750:AD750"/>
    <mergeCell ref="B732:AE732"/>
    <mergeCell ref="B733:AE733"/>
    <mergeCell ref="B734:AE734"/>
    <mergeCell ref="B735:AE735"/>
    <mergeCell ref="B736:AE736"/>
    <mergeCell ref="D751:L751"/>
    <mergeCell ref="M751:R751"/>
    <mergeCell ref="S751:X751"/>
    <mergeCell ref="Y751:AD751"/>
    <mergeCell ref="D748:L748"/>
    <mergeCell ref="M748:R748"/>
    <mergeCell ref="S748:X748"/>
    <mergeCell ref="Y748:AD748"/>
    <mergeCell ref="D749:L749"/>
    <mergeCell ref="M749:R749"/>
    <mergeCell ref="S749:X749"/>
    <mergeCell ref="Y749:AD749"/>
    <mergeCell ref="D746:L746"/>
    <mergeCell ref="M746:R746"/>
    <mergeCell ref="S746:X746"/>
    <mergeCell ref="Y746:AD746"/>
    <mergeCell ref="D747:L747"/>
    <mergeCell ref="M747:R747"/>
    <mergeCell ref="S747:X747"/>
    <mergeCell ref="C709:AD709"/>
    <mergeCell ref="B716:AD716"/>
    <mergeCell ref="B717:AD717"/>
    <mergeCell ref="B718:AD718"/>
    <mergeCell ref="C719:AD719"/>
    <mergeCell ref="C720:AD720"/>
    <mergeCell ref="Y704:Z704"/>
    <mergeCell ref="AA704:AB704"/>
    <mergeCell ref="AC704:AD704"/>
    <mergeCell ref="C708:AD708"/>
    <mergeCell ref="D704:J704"/>
    <mergeCell ref="K704:N704"/>
    <mergeCell ref="O704:P704"/>
    <mergeCell ref="Q704:R704"/>
    <mergeCell ref="S704:T704"/>
    <mergeCell ref="U704:X704"/>
    <mergeCell ref="C706:E706"/>
    <mergeCell ref="F706:AD706"/>
    <mergeCell ref="B707:AE707"/>
    <mergeCell ref="B710:AE710"/>
    <mergeCell ref="B711:AE711"/>
    <mergeCell ref="B712:AE712"/>
    <mergeCell ref="B713:AE713"/>
    <mergeCell ref="B714:AE714"/>
    <mergeCell ref="B715:AE715"/>
    <mergeCell ref="AC702:AD702"/>
    <mergeCell ref="D703:J703"/>
    <mergeCell ref="K703:N703"/>
    <mergeCell ref="O703:P703"/>
    <mergeCell ref="Q703:R703"/>
    <mergeCell ref="S703:T703"/>
    <mergeCell ref="U703:X703"/>
    <mergeCell ref="Y703:Z703"/>
    <mergeCell ref="AA703:AB703"/>
    <mergeCell ref="AC703:AD703"/>
    <mergeCell ref="AA701:AB701"/>
    <mergeCell ref="AC701:AD701"/>
    <mergeCell ref="D702:J702"/>
    <mergeCell ref="K702:N702"/>
    <mergeCell ref="O702:P702"/>
    <mergeCell ref="Q702:R702"/>
    <mergeCell ref="S702:T702"/>
    <mergeCell ref="U702:X702"/>
    <mergeCell ref="Y702:Z702"/>
    <mergeCell ref="AA702:AB702"/>
    <mergeCell ref="Y700:Z700"/>
    <mergeCell ref="AA700:AB700"/>
    <mergeCell ref="AC700:AD700"/>
    <mergeCell ref="D701:J701"/>
    <mergeCell ref="K701:N701"/>
    <mergeCell ref="O701:P701"/>
    <mergeCell ref="Q701:R701"/>
    <mergeCell ref="S701:T701"/>
    <mergeCell ref="U701:X701"/>
    <mergeCell ref="Y701:Z701"/>
    <mergeCell ref="D700:J700"/>
    <mergeCell ref="K700:N700"/>
    <mergeCell ref="O700:P700"/>
    <mergeCell ref="Q700:R700"/>
    <mergeCell ref="S700:T700"/>
    <mergeCell ref="U700:X700"/>
    <mergeCell ref="AC698:AD698"/>
    <mergeCell ref="D699:J699"/>
    <mergeCell ref="K699:N699"/>
    <mergeCell ref="O699:P699"/>
    <mergeCell ref="Q699:R699"/>
    <mergeCell ref="S699:T699"/>
    <mergeCell ref="U699:X699"/>
    <mergeCell ref="Y699:Z699"/>
    <mergeCell ref="AA699:AB699"/>
    <mergeCell ref="AC699:AD699"/>
    <mergeCell ref="AA697:AB697"/>
    <mergeCell ref="AC697:AD697"/>
    <mergeCell ref="D698:J698"/>
    <mergeCell ref="K698:N698"/>
    <mergeCell ref="O698:P698"/>
    <mergeCell ref="Q698:R698"/>
    <mergeCell ref="S698:T698"/>
    <mergeCell ref="U698:X698"/>
    <mergeCell ref="Y698:Z698"/>
    <mergeCell ref="AA698:AB698"/>
    <mergeCell ref="Y696:Z696"/>
    <mergeCell ref="AA696:AB696"/>
    <mergeCell ref="AC696:AD696"/>
    <mergeCell ref="D697:J697"/>
    <mergeCell ref="K697:N697"/>
    <mergeCell ref="O697:P697"/>
    <mergeCell ref="Q697:R697"/>
    <mergeCell ref="S697:T697"/>
    <mergeCell ref="U697:X697"/>
    <mergeCell ref="Y697:Z697"/>
    <mergeCell ref="D696:J696"/>
    <mergeCell ref="K696:N696"/>
    <mergeCell ref="O696:P696"/>
    <mergeCell ref="Q696:R696"/>
    <mergeCell ref="S696:T696"/>
    <mergeCell ref="U696:X696"/>
    <mergeCell ref="AC694:AD694"/>
    <mergeCell ref="D695:J695"/>
    <mergeCell ref="K695:N695"/>
    <mergeCell ref="O695:P695"/>
    <mergeCell ref="Q695:R695"/>
    <mergeCell ref="S695:T695"/>
    <mergeCell ref="U695:X695"/>
    <mergeCell ref="Y695:Z695"/>
    <mergeCell ref="AA695:AB695"/>
    <mergeCell ref="AC695:AD695"/>
    <mergeCell ref="AA693:AB693"/>
    <mergeCell ref="AC693:AD693"/>
    <mergeCell ref="D694:J694"/>
    <mergeCell ref="K694:N694"/>
    <mergeCell ref="O694:P694"/>
    <mergeCell ref="Q694:R694"/>
    <mergeCell ref="S694:T694"/>
    <mergeCell ref="U694:X694"/>
    <mergeCell ref="Y694:Z694"/>
    <mergeCell ref="AA694:AB694"/>
    <mergeCell ref="Y692:Z692"/>
    <mergeCell ref="AA692:AB692"/>
    <mergeCell ref="AC692:AD692"/>
    <mergeCell ref="D693:J693"/>
    <mergeCell ref="K693:N693"/>
    <mergeCell ref="O693:P693"/>
    <mergeCell ref="Q693:R693"/>
    <mergeCell ref="S693:T693"/>
    <mergeCell ref="U693:X693"/>
    <mergeCell ref="Y693:Z693"/>
    <mergeCell ref="D692:J692"/>
    <mergeCell ref="K692:N692"/>
    <mergeCell ref="O692:P692"/>
    <mergeCell ref="Q692:R692"/>
    <mergeCell ref="S692:T692"/>
    <mergeCell ref="U692:X692"/>
    <mergeCell ref="AC690:AD690"/>
    <mergeCell ref="D691:J691"/>
    <mergeCell ref="K691:N691"/>
    <mergeCell ref="O691:P691"/>
    <mergeCell ref="Q691:R691"/>
    <mergeCell ref="S691:T691"/>
    <mergeCell ref="U691:X691"/>
    <mergeCell ref="Y691:Z691"/>
    <mergeCell ref="AA691:AB691"/>
    <mergeCell ref="AC691:AD691"/>
    <mergeCell ref="AA689:AB689"/>
    <mergeCell ref="AC689:AD689"/>
    <mergeCell ref="D690:J690"/>
    <mergeCell ref="K690:N690"/>
    <mergeCell ref="O690:P690"/>
    <mergeCell ref="Q690:R690"/>
    <mergeCell ref="S690:T690"/>
    <mergeCell ref="U690:X690"/>
    <mergeCell ref="Y690:Z690"/>
    <mergeCell ref="AA690:AB690"/>
    <mergeCell ref="Y688:Z688"/>
    <mergeCell ref="AA688:AB688"/>
    <mergeCell ref="AC688:AD688"/>
    <mergeCell ref="D689:J689"/>
    <mergeCell ref="K689:N689"/>
    <mergeCell ref="O689:P689"/>
    <mergeCell ref="Q689:R689"/>
    <mergeCell ref="S689:T689"/>
    <mergeCell ref="U689:X689"/>
    <mergeCell ref="Y689:Z689"/>
    <mergeCell ref="D688:J688"/>
    <mergeCell ref="K688:N688"/>
    <mergeCell ref="O688:P688"/>
    <mergeCell ref="Q688:R688"/>
    <mergeCell ref="S688:T688"/>
    <mergeCell ref="U688:X688"/>
    <mergeCell ref="O687:P687"/>
    <mergeCell ref="Q687:R687"/>
    <mergeCell ref="S687:T687"/>
    <mergeCell ref="Y687:Z687"/>
    <mergeCell ref="AA687:AB687"/>
    <mergeCell ref="AC687:AD687"/>
    <mergeCell ref="C682:AD682"/>
    <mergeCell ref="C683:AD683"/>
    <mergeCell ref="C684:AD684"/>
    <mergeCell ref="C686:J687"/>
    <mergeCell ref="K686:N687"/>
    <mergeCell ref="O686:T686"/>
    <mergeCell ref="U686:X687"/>
    <mergeCell ref="Y686:AD686"/>
    <mergeCell ref="C668:E668"/>
    <mergeCell ref="F668:AD668"/>
    <mergeCell ref="C670:AD670"/>
    <mergeCell ref="C671:AD671"/>
    <mergeCell ref="B678:AD678"/>
    <mergeCell ref="C681:AD681"/>
    <mergeCell ref="C679:AD679"/>
    <mergeCell ref="C680:AD680"/>
    <mergeCell ref="B669:AE669"/>
    <mergeCell ref="B672:AE672"/>
    <mergeCell ref="B673:AE673"/>
    <mergeCell ref="B674:AE674"/>
    <mergeCell ref="B675:AE675"/>
    <mergeCell ref="B676:AE676"/>
    <mergeCell ref="B677:AE677"/>
    <mergeCell ref="S663:V663"/>
    <mergeCell ref="W663:Z663"/>
    <mergeCell ref="AA663:AD663"/>
    <mergeCell ref="S662:V662"/>
    <mergeCell ref="W662:Z662"/>
    <mergeCell ref="AA662:AD662"/>
    <mergeCell ref="S661:V661"/>
    <mergeCell ref="W661:Z661"/>
    <mergeCell ref="AA661:AD661"/>
    <mergeCell ref="M661:R661"/>
    <mergeCell ref="M662:R662"/>
    <mergeCell ref="M663:R663"/>
    <mergeCell ref="D661:L661"/>
    <mergeCell ref="D662:L662"/>
    <mergeCell ref="D663:L663"/>
    <mergeCell ref="S666:V666"/>
    <mergeCell ref="W666:Z666"/>
    <mergeCell ref="AA666:AD666"/>
    <mergeCell ref="S665:V665"/>
    <mergeCell ref="W665:Z665"/>
    <mergeCell ref="AA665:AD665"/>
    <mergeCell ref="S664:V664"/>
    <mergeCell ref="W664:Z664"/>
    <mergeCell ref="AA664:AD664"/>
    <mergeCell ref="M664:R664"/>
    <mergeCell ref="M665:R665"/>
    <mergeCell ref="M666:R666"/>
    <mergeCell ref="D664:L664"/>
    <mergeCell ref="D665:L665"/>
    <mergeCell ref="D666:L666"/>
    <mergeCell ref="S655:V655"/>
    <mergeCell ref="W655:Z655"/>
    <mergeCell ref="AA655:AD655"/>
    <mergeCell ref="S660:V660"/>
    <mergeCell ref="W660:Z660"/>
    <mergeCell ref="AA660:AD660"/>
    <mergeCell ref="S659:V659"/>
    <mergeCell ref="W659:Z659"/>
    <mergeCell ref="AA659:AD659"/>
    <mergeCell ref="S658:V658"/>
    <mergeCell ref="W658:Z658"/>
    <mergeCell ref="AA658:AD658"/>
    <mergeCell ref="M658:R658"/>
    <mergeCell ref="M659:R659"/>
    <mergeCell ref="M660:R660"/>
    <mergeCell ref="D658:L658"/>
    <mergeCell ref="D659:L659"/>
    <mergeCell ref="D660:L660"/>
    <mergeCell ref="S653:V653"/>
    <mergeCell ref="W653:Z653"/>
    <mergeCell ref="AA653:AD653"/>
    <mergeCell ref="S652:V652"/>
    <mergeCell ref="W652:Z652"/>
    <mergeCell ref="AA652:AD652"/>
    <mergeCell ref="S651:V651"/>
    <mergeCell ref="W651:Z651"/>
    <mergeCell ref="AA651:AD651"/>
    <mergeCell ref="M651:R651"/>
    <mergeCell ref="M652:R652"/>
    <mergeCell ref="M653:R653"/>
    <mergeCell ref="D651:L651"/>
    <mergeCell ref="D652:L652"/>
    <mergeCell ref="D653:L653"/>
    <mergeCell ref="S657:V657"/>
    <mergeCell ref="W657:Z657"/>
    <mergeCell ref="AA657:AD657"/>
    <mergeCell ref="S656:V656"/>
    <mergeCell ref="W656:Z656"/>
    <mergeCell ref="AA656:AD656"/>
    <mergeCell ref="S654:V654"/>
    <mergeCell ref="W654:Z654"/>
    <mergeCell ref="AA654:AD654"/>
    <mergeCell ref="M654:R654"/>
    <mergeCell ref="M656:R656"/>
    <mergeCell ref="M657:R657"/>
    <mergeCell ref="D654:L654"/>
    <mergeCell ref="D656:L656"/>
    <mergeCell ref="D657:L657"/>
    <mergeCell ref="D655:L655"/>
    <mergeCell ref="M655:R655"/>
    <mergeCell ref="S647:V647"/>
    <mergeCell ref="W647:Z647"/>
    <mergeCell ref="AA647:AD647"/>
    <mergeCell ref="S646:V646"/>
    <mergeCell ref="W646:Z646"/>
    <mergeCell ref="AA646:AD646"/>
    <mergeCell ref="S645:V645"/>
    <mergeCell ref="W645:Z645"/>
    <mergeCell ref="AA645:AD645"/>
    <mergeCell ref="M645:R645"/>
    <mergeCell ref="M646:R646"/>
    <mergeCell ref="M647:R647"/>
    <mergeCell ref="D645:L645"/>
    <mergeCell ref="D646:L646"/>
    <mergeCell ref="D647:L647"/>
    <mergeCell ref="S650:V650"/>
    <mergeCell ref="W650:Z650"/>
    <mergeCell ref="AA650:AD650"/>
    <mergeCell ref="S649:V649"/>
    <mergeCell ref="W649:Z649"/>
    <mergeCell ref="AA649:AD649"/>
    <mergeCell ref="S648:V648"/>
    <mergeCell ref="W648:Z648"/>
    <mergeCell ref="AA648:AD648"/>
    <mergeCell ref="M648:R648"/>
    <mergeCell ref="M649:R649"/>
    <mergeCell ref="M650:R650"/>
    <mergeCell ref="D648:L648"/>
    <mergeCell ref="D649:L649"/>
    <mergeCell ref="D650:L650"/>
    <mergeCell ref="S641:V641"/>
    <mergeCell ref="W641:Z641"/>
    <mergeCell ref="AA641:AD641"/>
    <mergeCell ref="S640:V640"/>
    <mergeCell ref="W640:Z640"/>
    <mergeCell ref="AA640:AD640"/>
    <mergeCell ref="S639:V639"/>
    <mergeCell ref="W639:Z639"/>
    <mergeCell ref="AA639:AD639"/>
    <mergeCell ref="M639:R639"/>
    <mergeCell ref="M640:R640"/>
    <mergeCell ref="M641:R641"/>
    <mergeCell ref="D639:L639"/>
    <mergeCell ref="D640:L640"/>
    <mergeCell ref="D641:L641"/>
    <mergeCell ref="S644:V644"/>
    <mergeCell ref="W644:Z644"/>
    <mergeCell ref="AA644:AD644"/>
    <mergeCell ref="S643:V643"/>
    <mergeCell ref="W643:Z643"/>
    <mergeCell ref="AA643:AD643"/>
    <mergeCell ref="S642:V642"/>
    <mergeCell ref="W642:Z642"/>
    <mergeCell ref="AA642:AD642"/>
    <mergeCell ref="M642:R642"/>
    <mergeCell ref="M643:R643"/>
    <mergeCell ref="M644:R644"/>
    <mergeCell ref="D642:L642"/>
    <mergeCell ref="D643:L643"/>
    <mergeCell ref="D644:L644"/>
    <mergeCell ref="S635:V635"/>
    <mergeCell ref="W635:Z635"/>
    <mergeCell ref="AA635:AD635"/>
    <mergeCell ref="S634:V634"/>
    <mergeCell ref="W634:Z634"/>
    <mergeCell ref="AA634:AD634"/>
    <mergeCell ref="AA632:AD632"/>
    <mergeCell ref="S633:V633"/>
    <mergeCell ref="W633:Z633"/>
    <mergeCell ref="AA633:AD633"/>
    <mergeCell ref="M633:R633"/>
    <mergeCell ref="M634:R634"/>
    <mergeCell ref="M635:R635"/>
    <mergeCell ref="D633:L633"/>
    <mergeCell ref="D634:L634"/>
    <mergeCell ref="D635:L635"/>
    <mergeCell ref="S638:V638"/>
    <mergeCell ref="W638:Z638"/>
    <mergeCell ref="AA638:AD638"/>
    <mergeCell ref="S637:V637"/>
    <mergeCell ref="W637:Z637"/>
    <mergeCell ref="AA637:AD637"/>
    <mergeCell ref="S636:V636"/>
    <mergeCell ref="W636:Z636"/>
    <mergeCell ref="AA636:AD636"/>
    <mergeCell ref="M636:R636"/>
    <mergeCell ref="M637:R637"/>
    <mergeCell ref="M638:R638"/>
    <mergeCell ref="D636:L636"/>
    <mergeCell ref="D637:L637"/>
    <mergeCell ref="D638:L638"/>
    <mergeCell ref="C626:AD626"/>
    <mergeCell ref="C627:AD627"/>
    <mergeCell ref="C629:AD629"/>
    <mergeCell ref="S631:AD631"/>
    <mergeCell ref="S632:V632"/>
    <mergeCell ref="W632:Z632"/>
    <mergeCell ref="C614:AD614"/>
    <mergeCell ref="C615:AD615"/>
    <mergeCell ref="B622:AD622"/>
    <mergeCell ref="B624:AD624"/>
    <mergeCell ref="C625:AD625"/>
    <mergeCell ref="P610:R610"/>
    <mergeCell ref="S610:U610"/>
    <mergeCell ref="V610:X610"/>
    <mergeCell ref="Y610:AA610"/>
    <mergeCell ref="AB610:AD610"/>
    <mergeCell ref="C612:E612"/>
    <mergeCell ref="F612:AD612"/>
    <mergeCell ref="M631:R632"/>
    <mergeCell ref="C631:L632"/>
    <mergeCell ref="C628:AD628"/>
    <mergeCell ref="B613:AE613"/>
    <mergeCell ref="B616:AE616"/>
    <mergeCell ref="B617:AE617"/>
    <mergeCell ref="B618:AE618"/>
    <mergeCell ref="B619:AE619"/>
    <mergeCell ref="B620:AE620"/>
    <mergeCell ref="B621:AE621"/>
    <mergeCell ref="B611:AE611"/>
    <mergeCell ref="AB608:AD608"/>
    <mergeCell ref="D609:L609"/>
    <mergeCell ref="M609:O609"/>
    <mergeCell ref="P609:R609"/>
    <mergeCell ref="S609:U609"/>
    <mergeCell ref="V609:X609"/>
    <mergeCell ref="Y609:AA609"/>
    <mergeCell ref="AB609:AD609"/>
    <mergeCell ref="D608:L608"/>
    <mergeCell ref="M608:O608"/>
    <mergeCell ref="P608:R608"/>
    <mergeCell ref="S608:U608"/>
    <mergeCell ref="V608:X608"/>
    <mergeCell ref="Y608:AA608"/>
    <mergeCell ref="AB606:AD606"/>
    <mergeCell ref="D607:L607"/>
    <mergeCell ref="M607:O607"/>
    <mergeCell ref="P607:R607"/>
    <mergeCell ref="S607:U607"/>
    <mergeCell ref="V607:X607"/>
    <mergeCell ref="Y607:AA607"/>
    <mergeCell ref="AB607:AD607"/>
    <mergeCell ref="D606:L606"/>
    <mergeCell ref="M606:O606"/>
    <mergeCell ref="P606:R606"/>
    <mergeCell ref="S606:U606"/>
    <mergeCell ref="V606:X606"/>
    <mergeCell ref="Y606:AA606"/>
    <mergeCell ref="AB604:AD604"/>
    <mergeCell ref="D605:L605"/>
    <mergeCell ref="M605:O605"/>
    <mergeCell ref="P605:R605"/>
    <mergeCell ref="S605:U605"/>
    <mergeCell ref="V605:X605"/>
    <mergeCell ref="Y605:AA605"/>
    <mergeCell ref="AB605:AD605"/>
    <mergeCell ref="D604:L604"/>
    <mergeCell ref="M604:O604"/>
    <mergeCell ref="P604:R604"/>
    <mergeCell ref="S604:U604"/>
    <mergeCell ref="V604:X604"/>
    <mergeCell ref="Y604:AA604"/>
    <mergeCell ref="AB602:AD602"/>
    <mergeCell ref="D603:L603"/>
    <mergeCell ref="M603:O603"/>
    <mergeCell ref="P603:R603"/>
    <mergeCell ref="S603:U603"/>
    <mergeCell ref="V603:X603"/>
    <mergeCell ref="Y603:AA603"/>
    <mergeCell ref="AB603:AD603"/>
    <mergeCell ref="D602:L602"/>
    <mergeCell ref="M602:O602"/>
    <mergeCell ref="P602:R602"/>
    <mergeCell ref="S602:U602"/>
    <mergeCell ref="V602:X602"/>
    <mergeCell ref="Y602:AA602"/>
    <mergeCell ref="AB600:AD600"/>
    <mergeCell ref="D601:L601"/>
    <mergeCell ref="M601:O601"/>
    <mergeCell ref="P601:R601"/>
    <mergeCell ref="S601:U601"/>
    <mergeCell ref="V601:X601"/>
    <mergeCell ref="Y601:AA601"/>
    <mergeCell ref="AB601:AD601"/>
    <mergeCell ref="D600:L600"/>
    <mergeCell ref="M600:O600"/>
    <mergeCell ref="P600:R600"/>
    <mergeCell ref="S600:U600"/>
    <mergeCell ref="V600:X600"/>
    <mergeCell ref="Y600:AA600"/>
    <mergeCell ref="AB598:AD598"/>
    <mergeCell ref="D599:L599"/>
    <mergeCell ref="M599:O599"/>
    <mergeCell ref="P599:R599"/>
    <mergeCell ref="S599:U599"/>
    <mergeCell ref="V599:X599"/>
    <mergeCell ref="Y599:AA599"/>
    <mergeCell ref="AB599:AD599"/>
    <mergeCell ref="D598:L598"/>
    <mergeCell ref="M598:O598"/>
    <mergeCell ref="P598:R598"/>
    <mergeCell ref="S598:U598"/>
    <mergeCell ref="V598:X598"/>
    <mergeCell ref="Y598:AA598"/>
    <mergeCell ref="AB596:AD596"/>
    <mergeCell ref="D597:L597"/>
    <mergeCell ref="M597:O597"/>
    <mergeCell ref="P597:R597"/>
    <mergeCell ref="S597:U597"/>
    <mergeCell ref="V597:X597"/>
    <mergeCell ref="Y597:AA597"/>
    <mergeCell ref="AB597:AD597"/>
    <mergeCell ref="D596:L596"/>
    <mergeCell ref="M596:O596"/>
    <mergeCell ref="P596:R596"/>
    <mergeCell ref="S596:U596"/>
    <mergeCell ref="V596:X596"/>
    <mergeCell ref="Y596:AA596"/>
    <mergeCell ref="AB594:AD594"/>
    <mergeCell ref="D595:L595"/>
    <mergeCell ref="M595:O595"/>
    <mergeCell ref="P595:R595"/>
    <mergeCell ref="S595:U595"/>
    <mergeCell ref="V595:X595"/>
    <mergeCell ref="Y595:AA595"/>
    <mergeCell ref="AB595:AD595"/>
    <mergeCell ref="D594:L594"/>
    <mergeCell ref="M594:O594"/>
    <mergeCell ref="P594:R594"/>
    <mergeCell ref="S594:U594"/>
    <mergeCell ref="V594:X594"/>
    <mergeCell ref="Y594:AA594"/>
    <mergeCell ref="AB592:AD592"/>
    <mergeCell ref="D593:L593"/>
    <mergeCell ref="M593:O593"/>
    <mergeCell ref="P593:R593"/>
    <mergeCell ref="S593:U593"/>
    <mergeCell ref="V593:X593"/>
    <mergeCell ref="Y593:AA593"/>
    <mergeCell ref="AB593:AD593"/>
    <mergeCell ref="D592:L592"/>
    <mergeCell ref="M592:O592"/>
    <mergeCell ref="P592:R592"/>
    <mergeCell ref="S592:U592"/>
    <mergeCell ref="V592:X592"/>
    <mergeCell ref="Y592:AA592"/>
    <mergeCell ref="AB590:AD590"/>
    <mergeCell ref="D591:L591"/>
    <mergeCell ref="M591:O591"/>
    <mergeCell ref="P591:R591"/>
    <mergeCell ref="S591:U591"/>
    <mergeCell ref="V591:X591"/>
    <mergeCell ref="Y591:AA591"/>
    <mergeCell ref="AB591:AD591"/>
    <mergeCell ref="D590:L590"/>
    <mergeCell ref="M590:O590"/>
    <mergeCell ref="P590:R590"/>
    <mergeCell ref="S590:U590"/>
    <mergeCell ref="V590:X590"/>
    <mergeCell ref="Y590:AA590"/>
    <mergeCell ref="AB588:AD588"/>
    <mergeCell ref="D589:L589"/>
    <mergeCell ref="M589:O589"/>
    <mergeCell ref="P589:R589"/>
    <mergeCell ref="S589:U589"/>
    <mergeCell ref="V589:X589"/>
    <mergeCell ref="Y589:AA589"/>
    <mergeCell ref="AB589:AD589"/>
    <mergeCell ref="D588:L588"/>
    <mergeCell ref="M588:O588"/>
    <mergeCell ref="P588:R588"/>
    <mergeCell ref="S588:U588"/>
    <mergeCell ref="V588:X588"/>
    <mergeCell ref="Y588:AA588"/>
    <mergeCell ref="C586:L587"/>
    <mergeCell ref="M586:O587"/>
    <mergeCell ref="P586:R587"/>
    <mergeCell ref="S586:U587"/>
    <mergeCell ref="V586:AD586"/>
    <mergeCell ref="V587:X587"/>
    <mergeCell ref="Y587:AA587"/>
    <mergeCell ref="AB587:AD587"/>
    <mergeCell ref="C579:AD579"/>
    <mergeCell ref="C580:AD580"/>
    <mergeCell ref="C582:AD582"/>
    <mergeCell ref="C583:AD583"/>
    <mergeCell ref="C584:AD584"/>
    <mergeCell ref="C574:AD574"/>
    <mergeCell ref="C575:AD575"/>
    <mergeCell ref="C576:AD576"/>
    <mergeCell ref="C577:AD577"/>
    <mergeCell ref="C578:AD578"/>
    <mergeCell ref="Y563:Z563"/>
    <mergeCell ref="AA563:AB563"/>
    <mergeCell ref="AC563:AD563"/>
    <mergeCell ref="C565:AD565"/>
    <mergeCell ref="C566:AD566"/>
    <mergeCell ref="B573:AD573"/>
    <mergeCell ref="C581:AD581"/>
    <mergeCell ref="B567:AE567"/>
    <mergeCell ref="B568:AE568"/>
    <mergeCell ref="B569:AE569"/>
    <mergeCell ref="B570:AE570"/>
    <mergeCell ref="B571:AE571"/>
    <mergeCell ref="B572:AE572"/>
    <mergeCell ref="AC562:AD562"/>
    <mergeCell ref="C563:H563"/>
    <mergeCell ref="I563:J563"/>
    <mergeCell ref="K563:L563"/>
    <mergeCell ref="M563:N563"/>
    <mergeCell ref="O563:P563"/>
    <mergeCell ref="Q563:R563"/>
    <mergeCell ref="S563:T563"/>
    <mergeCell ref="U563:V563"/>
    <mergeCell ref="W563:X563"/>
    <mergeCell ref="Q562:R562"/>
    <mergeCell ref="S562:T562"/>
    <mergeCell ref="U562:V562"/>
    <mergeCell ref="W562:X562"/>
    <mergeCell ref="Y562:Z562"/>
    <mergeCell ref="AA562:AB562"/>
    <mergeCell ref="C557:AD557"/>
    <mergeCell ref="C559:AD559"/>
    <mergeCell ref="C561:H562"/>
    <mergeCell ref="I561:P561"/>
    <mergeCell ref="Q561:X561"/>
    <mergeCell ref="Y561:AD561"/>
    <mergeCell ref="I562:J562"/>
    <mergeCell ref="K562:L562"/>
    <mergeCell ref="M562:N562"/>
    <mergeCell ref="O562:P562"/>
    <mergeCell ref="D549:AD549"/>
    <mergeCell ref="D550:AD550"/>
    <mergeCell ref="B552:AD552"/>
    <mergeCell ref="C553:AD553"/>
    <mergeCell ref="C554:AD554"/>
    <mergeCell ref="C555:AD555"/>
    <mergeCell ref="C543:AD543"/>
    <mergeCell ref="C544:AD544"/>
    <mergeCell ref="C545:AD545"/>
    <mergeCell ref="B546:AD546"/>
    <mergeCell ref="C547:AD547"/>
    <mergeCell ref="D548:AD548"/>
    <mergeCell ref="C531:F531"/>
    <mergeCell ref="G531:AD531"/>
    <mergeCell ref="C533:AD533"/>
    <mergeCell ref="C534:AD534"/>
    <mergeCell ref="B541:AD541"/>
    <mergeCell ref="B542:AD542"/>
    <mergeCell ref="B532:AE532"/>
    <mergeCell ref="B535:AE535"/>
    <mergeCell ref="B536:AE536"/>
    <mergeCell ref="B537:AE537"/>
    <mergeCell ref="B538:AE538"/>
    <mergeCell ref="B539:AE539"/>
    <mergeCell ref="B540:AE540"/>
    <mergeCell ref="D527:O527"/>
    <mergeCell ref="P527:R527"/>
    <mergeCell ref="S527:V527"/>
    <mergeCell ref="W527:Z527"/>
    <mergeCell ref="AA527:AD527"/>
    <mergeCell ref="S529:V529"/>
    <mergeCell ref="W529:Z529"/>
    <mergeCell ref="AA529:AD529"/>
    <mergeCell ref="D525:O525"/>
    <mergeCell ref="P525:R525"/>
    <mergeCell ref="S525:V525"/>
    <mergeCell ref="W525:Z525"/>
    <mergeCell ref="AA525:AD525"/>
    <mergeCell ref="D526:O526"/>
    <mergeCell ref="P526:R526"/>
    <mergeCell ref="S526:V526"/>
    <mergeCell ref="W526:Z526"/>
    <mergeCell ref="AA526:AD526"/>
    <mergeCell ref="D528:O528"/>
    <mergeCell ref="P528:R528"/>
    <mergeCell ref="S528:V528"/>
    <mergeCell ref="W528:Z528"/>
    <mergeCell ref="AA528:AD528"/>
    <mergeCell ref="D523:O523"/>
    <mergeCell ref="P523:R523"/>
    <mergeCell ref="S523:V523"/>
    <mergeCell ref="W523:Z523"/>
    <mergeCell ref="AA523:AD523"/>
    <mergeCell ref="D524:O524"/>
    <mergeCell ref="P524:R524"/>
    <mergeCell ref="S524:V524"/>
    <mergeCell ref="W524:Z524"/>
    <mergeCell ref="AA524:AD524"/>
    <mergeCell ref="D521:O521"/>
    <mergeCell ref="P521:R521"/>
    <mergeCell ref="S521:V521"/>
    <mergeCell ref="W521:Z521"/>
    <mergeCell ref="AA521:AD521"/>
    <mergeCell ref="D522:O522"/>
    <mergeCell ref="P522:R522"/>
    <mergeCell ref="S522:V522"/>
    <mergeCell ref="W522:Z522"/>
    <mergeCell ref="AA522:AD522"/>
    <mergeCell ref="D519:O519"/>
    <mergeCell ref="P519:R519"/>
    <mergeCell ref="S519:V519"/>
    <mergeCell ref="W519:Z519"/>
    <mergeCell ref="AA519:AD519"/>
    <mergeCell ref="D520:O520"/>
    <mergeCell ref="P520:R520"/>
    <mergeCell ref="S520:V520"/>
    <mergeCell ref="W520:Z520"/>
    <mergeCell ref="AA520:AD520"/>
    <mergeCell ref="D517:O517"/>
    <mergeCell ref="P517:R517"/>
    <mergeCell ref="S517:V517"/>
    <mergeCell ref="W517:Z517"/>
    <mergeCell ref="AA517:AD517"/>
    <mergeCell ref="D518:O518"/>
    <mergeCell ref="P518:R518"/>
    <mergeCell ref="S518:V518"/>
    <mergeCell ref="W518:Z518"/>
    <mergeCell ref="AA518:AD518"/>
    <mergeCell ref="D515:O515"/>
    <mergeCell ref="P515:R515"/>
    <mergeCell ref="S515:V515"/>
    <mergeCell ref="W515:Z515"/>
    <mergeCell ref="AA515:AD515"/>
    <mergeCell ref="D516:O516"/>
    <mergeCell ref="P516:R516"/>
    <mergeCell ref="S516:V516"/>
    <mergeCell ref="W516:Z516"/>
    <mergeCell ref="AA516:AD516"/>
    <mergeCell ref="D513:O513"/>
    <mergeCell ref="P513:R513"/>
    <mergeCell ref="S513:V513"/>
    <mergeCell ref="W513:Z513"/>
    <mergeCell ref="AA513:AD513"/>
    <mergeCell ref="D514:O514"/>
    <mergeCell ref="P514:R514"/>
    <mergeCell ref="S514:V514"/>
    <mergeCell ref="W514:Z514"/>
    <mergeCell ref="AA514:AD514"/>
    <mergeCell ref="D511:O511"/>
    <mergeCell ref="P511:R511"/>
    <mergeCell ref="S511:V511"/>
    <mergeCell ref="W511:Z511"/>
    <mergeCell ref="AA511:AD511"/>
    <mergeCell ref="D512:O512"/>
    <mergeCell ref="P512:R512"/>
    <mergeCell ref="S512:V512"/>
    <mergeCell ref="W512:Z512"/>
    <mergeCell ref="AA512:AD512"/>
    <mergeCell ref="D509:O509"/>
    <mergeCell ref="P509:R509"/>
    <mergeCell ref="S509:V509"/>
    <mergeCell ref="W509:Z509"/>
    <mergeCell ref="AA509:AD509"/>
    <mergeCell ref="D510:O510"/>
    <mergeCell ref="P510:R510"/>
    <mergeCell ref="S510:V510"/>
    <mergeCell ref="W510:Z510"/>
    <mergeCell ref="AA510:AD510"/>
    <mergeCell ref="C505:AD505"/>
    <mergeCell ref="C507:O508"/>
    <mergeCell ref="P507:R508"/>
    <mergeCell ref="S507:AD507"/>
    <mergeCell ref="S508:V508"/>
    <mergeCell ref="W508:Z508"/>
    <mergeCell ref="AA508:AD508"/>
    <mergeCell ref="B500:AD500"/>
    <mergeCell ref="C501:AD501"/>
    <mergeCell ref="C502:AD502"/>
    <mergeCell ref="C503:AD503"/>
    <mergeCell ref="C504:AD504"/>
    <mergeCell ref="C490:L490"/>
    <mergeCell ref="M490:R490"/>
    <mergeCell ref="S490:X490"/>
    <mergeCell ref="Y490:AD490"/>
    <mergeCell ref="C492:AD492"/>
    <mergeCell ref="C493:AD493"/>
    <mergeCell ref="B494:AE494"/>
    <mergeCell ref="B495:AE495"/>
    <mergeCell ref="B496:AE496"/>
    <mergeCell ref="B497:AE497"/>
    <mergeCell ref="B498:AE498"/>
    <mergeCell ref="B499:AE499"/>
    <mergeCell ref="C486:AD486"/>
    <mergeCell ref="C488:L489"/>
    <mergeCell ref="M488:AD488"/>
    <mergeCell ref="M489:R489"/>
    <mergeCell ref="S489:X489"/>
    <mergeCell ref="Y489:AD489"/>
    <mergeCell ref="B479:AD479"/>
    <mergeCell ref="C480:AD480"/>
    <mergeCell ref="B482:AD482"/>
    <mergeCell ref="C483:AD483"/>
    <mergeCell ref="C484:AD484"/>
    <mergeCell ref="C485:AD485"/>
    <mergeCell ref="D465:F465"/>
    <mergeCell ref="D466:F466"/>
    <mergeCell ref="D467:F467"/>
    <mergeCell ref="C470:AD470"/>
    <mergeCell ref="C471:AD471"/>
    <mergeCell ref="B478:AD478"/>
    <mergeCell ref="B472:AE472"/>
    <mergeCell ref="B473:AE473"/>
    <mergeCell ref="B474:AE474"/>
    <mergeCell ref="B475:AE475"/>
    <mergeCell ref="B476:AE476"/>
    <mergeCell ref="B477:AE477"/>
    <mergeCell ref="D459:F459"/>
    <mergeCell ref="D460:F460"/>
    <mergeCell ref="D461:F461"/>
    <mergeCell ref="D462:F462"/>
    <mergeCell ref="D463:F463"/>
    <mergeCell ref="D464:F464"/>
    <mergeCell ref="D453:F453"/>
    <mergeCell ref="D454:F454"/>
    <mergeCell ref="D455:F455"/>
    <mergeCell ref="D456:F456"/>
    <mergeCell ref="D457:F457"/>
    <mergeCell ref="D458:F458"/>
    <mergeCell ref="D447:F447"/>
    <mergeCell ref="D448:F448"/>
    <mergeCell ref="D449:F449"/>
    <mergeCell ref="D450:F450"/>
    <mergeCell ref="D451:F451"/>
    <mergeCell ref="D452:F452"/>
    <mergeCell ref="M445:O445"/>
    <mergeCell ref="P445:R445"/>
    <mergeCell ref="S445:U445"/>
    <mergeCell ref="V445:X445"/>
    <mergeCell ref="Y445:AA445"/>
    <mergeCell ref="AB445:AD445"/>
    <mergeCell ref="C439:AD439"/>
    <mergeCell ref="C440:AD440"/>
    <mergeCell ref="C441:AD441"/>
    <mergeCell ref="C442:AD442"/>
    <mergeCell ref="C444:F446"/>
    <mergeCell ref="G444:AD444"/>
    <mergeCell ref="G445:G446"/>
    <mergeCell ref="H445:H446"/>
    <mergeCell ref="I445:I446"/>
    <mergeCell ref="J445:L445"/>
    <mergeCell ref="C427:E427"/>
    <mergeCell ref="F427:AD427"/>
    <mergeCell ref="C429:AD429"/>
    <mergeCell ref="C430:AD430"/>
    <mergeCell ref="B437:AD437"/>
    <mergeCell ref="C438:AD438"/>
    <mergeCell ref="B428:AE428"/>
    <mergeCell ref="B431:AE431"/>
    <mergeCell ref="B432:AE432"/>
    <mergeCell ref="B433:AE433"/>
    <mergeCell ref="B434:AE434"/>
    <mergeCell ref="B435:AE435"/>
    <mergeCell ref="D424:L424"/>
    <mergeCell ref="M424:R424"/>
    <mergeCell ref="S424:V424"/>
    <mergeCell ref="W424:Z424"/>
    <mergeCell ref="AA424:AD424"/>
    <mergeCell ref="S425:V425"/>
    <mergeCell ref="W425:Z425"/>
    <mergeCell ref="AA425:AD425"/>
    <mergeCell ref="D422:L422"/>
    <mergeCell ref="M422:R422"/>
    <mergeCell ref="S422:V422"/>
    <mergeCell ref="W422:Z422"/>
    <mergeCell ref="AA422:AD422"/>
    <mergeCell ref="D423:L423"/>
    <mergeCell ref="M423:R423"/>
    <mergeCell ref="S423:V423"/>
    <mergeCell ref="W423:Z423"/>
    <mergeCell ref="AA423:AD423"/>
    <mergeCell ref="D420:L420"/>
    <mergeCell ref="M420:R420"/>
    <mergeCell ref="S420:V420"/>
    <mergeCell ref="W420:Z420"/>
    <mergeCell ref="AA420:AD420"/>
    <mergeCell ref="D421:L421"/>
    <mergeCell ref="M421:R421"/>
    <mergeCell ref="S421:V421"/>
    <mergeCell ref="W421:Z421"/>
    <mergeCell ref="AA421:AD421"/>
    <mergeCell ref="D418:L418"/>
    <mergeCell ref="M418:R418"/>
    <mergeCell ref="S418:V418"/>
    <mergeCell ref="W418:Z418"/>
    <mergeCell ref="AA418:AD418"/>
    <mergeCell ref="D419:L419"/>
    <mergeCell ref="M419:R419"/>
    <mergeCell ref="S419:V419"/>
    <mergeCell ref="W419:Z419"/>
    <mergeCell ref="AA419:AD419"/>
    <mergeCell ref="B412:AD412"/>
    <mergeCell ref="C413:AD413"/>
    <mergeCell ref="C414:AD414"/>
    <mergeCell ref="C416:L417"/>
    <mergeCell ref="M416:R417"/>
    <mergeCell ref="S416:AD416"/>
    <mergeCell ref="S417:V417"/>
    <mergeCell ref="W417:Z417"/>
    <mergeCell ref="AA417:AD417"/>
    <mergeCell ref="C405:AD405"/>
    <mergeCell ref="C406:AD406"/>
    <mergeCell ref="C407:AD407"/>
    <mergeCell ref="C408:AD408"/>
    <mergeCell ref="C409:AD409"/>
    <mergeCell ref="C410:AD410"/>
    <mergeCell ref="D391:I391"/>
    <mergeCell ref="C394:AD394"/>
    <mergeCell ref="C395:AD395"/>
    <mergeCell ref="B402:AD402"/>
    <mergeCell ref="B403:AD403"/>
    <mergeCell ref="C404:AD404"/>
    <mergeCell ref="B396:AE396"/>
    <mergeCell ref="B397:AE397"/>
    <mergeCell ref="B398:AE398"/>
    <mergeCell ref="B399:AE399"/>
    <mergeCell ref="B400:AE400"/>
    <mergeCell ref="D385:I385"/>
    <mergeCell ref="D386:I386"/>
    <mergeCell ref="D387:I387"/>
    <mergeCell ref="D388:I388"/>
    <mergeCell ref="D389:I389"/>
    <mergeCell ref="D390:I390"/>
    <mergeCell ref="D379:I379"/>
    <mergeCell ref="D380:I380"/>
    <mergeCell ref="D381:I381"/>
    <mergeCell ref="D382:I382"/>
    <mergeCell ref="D383:I383"/>
    <mergeCell ref="D384:I384"/>
    <mergeCell ref="D373:I373"/>
    <mergeCell ref="D374:I374"/>
    <mergeCell ref="D375:I375"/>
    <mergeCell ref="D376:I376"/>
    <mergeCell ref="D377:I377"/>
    <mergeCell ref="D378:I378"/>
    <mergeCell ref="S369:U369"/>
    <mergeCell ref="V369:X369"/>
    <mergeCell ref="Y369:AA369"/>
    <mergeCell ref="AB369:AD369"/>
    <mergeCell ref="D371:I371"/>
    <mergeCell ref="D372:I372"/>
    <mergeCell ref="D361:L361"/>
    <mergeCell ref="D362:L362"/>
    <mergeCell ref="D363:L363"/>
    <mergeCell ref="D364:L364"/>
    <mergeCell ref="AA367:AD367"/>
    <mergeCell ref="C368:I370"/>
    <mergeCell ref="J368:AD368"/>
    <mergeCell ref="J369:L369"/>
    <mergeCell ref="M369:O369"/>
    <mergeCell ref="P369:R369"/>
    <mergeCell ref="D355:L355"/>
    <mergeCell ref="D356:L356"/>
    <mergeCell ref="D357:L357"/>
    <mergeCell ref="D358:L358"/>
    <mergeCell ref="D359:L359"/>
    <mergeCell ref="D360:L360"/>
    <mergeCell ref="D350:L350"/>
    <mergeCell ref="D351:L351"/>
    <mergeCell ref="D352:L352"/>
    <mergeCell ref="D353:L353"/>
    <mergeCell ref="D354:L354"/>
    <mergeCell ref="AB342:AD342"/>
    <mergeCell ref="D344:L344"/>
    <mergeCell ref="D345:L345"/>
    <mergeCell ref="D346:L346"/>
    <mergeCell ref="D347:L347"/>
    <mergeCell ref="D348:L348"/>
    <mergeCell ref="AA340:AD340"/>
    <mergeCell ref="C341:L343"/>
    <mergeCell ref="M341:AD341"/>
    <mergeCell ref="M342:M343"/>
    <mergeCell ref="N342:N343"/>
    <mergeCell ref="O342:O343"/>
    <mergeCell ref="P342:R342"/>
    <mergeCell ref="S342:U342"/>
    <mergeCell ref="V342:X342"/>
    <mergeCell ref="Y342:AA342"/>
    <mergeCell ref="C327:AD327"/>
    <mergeCell ref="B334:AD334"/>
    <mergeCell ref="C335:AD335"/>
    <mergeCell ref="C336:AD336"/>
    <mergeCell ref="C337:AD337"/>
    <mergeCell ref="C338:AD338"/>
    <mergeCell ref="C324:F324"/>
    <mergeCell ref="G324:AD324"/>
    <mergeCell ref="C326:AD326"/>
    <mergeCell ref="D322:L322"/>
    <mergeCell ref="M322:O322"/>
    <mergeCell ref="P322:R322"/>
    <mergeCell ref="S322:U322"/>
    <mergeCell ref="V322:X322"/>
    <mergeCell ref="Y322:AA322"/>
    <mergeCell ref="AB322:AD322"/>
    <mergeCell ref="D349:L349"/>
    <mergeCell ref="B325:AE325"/>
    <mergeCell ref="B328:AE328"/>
    <mergeCell ref="B329:AE329"/>
    <mergeCell ref="B330:AE330"/>
    <mergeCell ref="B331:AE331"/>
    <mergeCell ref="B332:AE332"/>
    <mergeCell ref="D319:L319"/>
    <mergeCell ref="D320:L320"/>
    <mergeCell ref="D317:L317"/>
    <mergeCell ref="D318:L318"/>
    <mergeCell ref="D315:L315"/>
    <mergeCell ref="D316:L316"/>
    <mergeCell ref="M317:O317"/>
    <mergeCell ref="P317:R317"/>
    <mergeCell ref="S317:U317"/>
    <mergeCell ref="V317:X317"/>
    <mergeCell ref="Y317:AA317"/>
    <mergeCell ref="AB317:AD317"/>
    <mergeCell ref="M318:O318"/>
    <mergeCell ref="P318:R318"/>
    <mergeCell ref="D313:L313"/>
    <mergeCell ref="D314:L314"/>
    <mergeCell ref="D311:L311"/>
    <mergeCell ref="D312:L312"/>
    <mergeCell ref="AB312:AD312"/>
    <mergeCell ref="M313:O313"/>
    <mergeCell ref="P313:R313"/>
    <mergeCell ref="S313:U313"/>
    <mergeCell ref="V313:X313"/>
    <mergeCell ref="Y313:AA313"/>
    <mergeCell ref="AB313:AD313"/>
    <mergeCell ref="M314:O314"/>
    <mergeCell ref="P314:R314"/>
    <mergeCell ref="S314:U314"/>
    <mergeCell ref="V314:X314"/>
    <mergeCell ref="Y314:AA314"/>
    <mergeCell ref="AB314:AD314"/>
    <mergeCell ref="M315:O315"/>
    <mergeCell ref="C307:AD307"/>
    <mergeCell ref="C309:L310"/>
    <mergeCell ref="M309:U309"/>
    <mergeCell ref="V309:AD309"/>
    <mergeCell ref="M310:O310"/>
    <mergeCell ref="P310:R310"/>
    <mergeCell ref="S310:U310"/>
    <mergeCell ref="V310:X310"/>
    <mergeCell ref="Y310:AA310"/>
    <mergeCell ref="M292:R292"/>
    <mergeCell ref="S292:X292"/>
    <mergeCell ref="Y292:AD292"/>
    <mergeCell ref="C294:AD294"/>
    <mergeCell ref="C295:AD295"/>
    <mergeCell ref="B302:AD302"/>
    <mergeCell ref="D290:L290"/>
    <mergeCell ref="M290:R290"/>
    <mergeCell ref="S290:X290"/>
    <mergeCell ref="Y290:AD290"/>
    <mergeCell ref="D291:L291"/>
    <mergeCell ref="M291:R291"/>
    <mergeCell ref="S291:X291"/>
    <mergeCell ref="Y291:AD291"/>
    <mergeCell ref="B296:AE296"/>
    <mergeCell ref="B297:AE297"/>
    <mergeCell ref="B298:AE298"/>
    <mergeCell ref="B299:AE299"/>
    <mergeCell ref="B300:AE300"/>
    <mergeCell ref="D288:L288"/>
    <mergeCell ref="M288:R288"/>
    <mergeCell ref="S288:X288"/>
    <mergeCell ref="Y288:AD288"/>
    <mergeCell ref="D289:L289"/>
    <mergeCell ref="M289:R289"/>
    <mergeCell ref="S289:X289"/>
    <mergeCell ref="Y289:AD289"/>
    <mergeCell ref="D286:L286"/>
    <mergeCell ref="M286:R286"/>
    <mergeCell ref="S286:X286"/>
    <mergeCell ref="Y286:AD286"/>
    <mergeCell ref="D287:L287"/>
    <mergeCell ref="M287:R287"/>
    <mergeCell ref="S287:X287"/>
    <mergeCell ref="Y287:AD287"/>
    <mergeCell ref="D284:L284"/>
    <mergeCell ref="M284:R284"/>
    <mergeCell ref="S284:X284"/>
    <mergeCell ref="Y284:AD284"/>
    <mergeCell ref="D285:L285"/>
    <mergeCell ref="M285:R285"/>
    <mergeCell ref="S285:X285"/>
    <mergeCell ref="Y285:AD285"/>
    <mergeCell ref="D282:L282"/>
    <mergeCell ref="M282:R282"/>
    <mergeCell ref="S282:X282"/>
    <mergeCell ref="Y282:AD282"/>
    <mergeCell ref="D283:L283"/>
    <mergeCell ref="M283:R283"/>
    <mergeCell ref="S283:X283"/>
    <mergeCell ref="Y283:AD283"/>
    <mergeCell ref="D280:L280"/>
    <mergeCell ref="M280:R280"/>
    <mergeCell ref="S280:X280"/>
    <mergeCell ref="Y280:AD280"/>
    <mergeCell ref="D281:L281"/>
    <mergeCell ref="M281:R281"/>
    <mergeCell ref="S281:X281"/>
    <mergeCell ref="Y281:AD281"/>
    <mergeCell ref="C275:AD275"/>
    <mergeCell ref="C276:AD276"/>
    <mergeCell ref="C278:L279"/>
    <mergeCell ref="M278:AD278"/>
    <mergeCell ref="M279:R279"/>
    <mergeCell ref="S279:X279"/>
    <mergeCell ref="Y279:AD279"/>
    <mergeCell ref="M264:R264"/>
    <mergeCell ref="S264:X264"/>
    <mergeCell ref="Y264:AD264"/>
    <mergeCell ref="C266:AD266"/>
    <mergeCell ref="C267:AD267"/>
    <mergeCell ref="B274:AD274"/>
    <mergeCell ref="D262:L262"/>
    <mergeCell ref="M262:R262"/>
    <mergeCell ref="S262:X262"/>
    <mergeCell ref="Y262:AD262"/>
    <mergeCell ref="D263:L263"/>
    <mergeCell ref="M263:R263"/>
    <mergeCell ref="S263:X263"/>
    <mergeCell ref="Y263:AD263"/>
    <mergeCell ref="D260:L260"/>
    <mergeCell ref="M260:R260"/>
    <mergeCell ref="S260:X260"/>
    <mergeCell ref="Y260:AD260"/>
    <mergeCell ref="D261:L261"/>
    <mergeCell ref="M261:R261"/>
    <mergeCell ref="S261:X261"/>
    <mergeCell ref="Y261:AD261"/>
    <mergeCell ref="B268:AE268"/>
    <mergeCell ref="B269:AE269"/>
    <mergeCell ref="B270:AE270"/>
    <mergeCell ref="B271:AE271"/>
    <mergeCell ref="D258:L258"/>
    <mergeCell ref="M258:R258"/>
    <mergeCell ref="S258:X258"/>
    <mergeCell ref="Y258:AD258"/>
    <mergeCell ref="D259:L259"/>
    <mergeCell ref="M259:R259"/>
    <mergeCell ref="S259:X259"/>
    <mergeCell ref="Y259:AD259"/>
    <mergeCell ref="D256:L256"/>
    <mergeCell ref="M256:R256"/>
    <mergeCell ref="S256:X256"/>
    <mergeCell ref="Y256:AD256"/>
    <mergeCell ref="D257:L257"/>
    <mergeCell ref="M257:R257"/>
    <mergeCell ref="S257:X257"/>
    <mergeCell ref="Y257:AD257"/>
    <mergeCell ref="D254:L254"/>
    <mergeCell ref="M254:R254"/>
    <mergeCell ref="S254:X254"/>
    <mergeCell ref="Y254:AD254"/>
    <mergeCell ref="D255:L255"/>
    <mergeCell ref="M255:R255"/>
    <mergeCell ref="S255:X255"/>
    <mergeCell ref="Y255:AD255"/>
    <mergeCell ref="D252:L252"/>
    <mergeCell ref="M252:R252"/>
    <mergeCell ref="S252:X252"/>
    <mergeCell ref="Y252:AD252"/>
    <mergeCell ref="D253:L253"/>
    <mergeCell ref="M253:R253"/>
    <mergeCell ref="S253:X253"/>
    <mergeCell ref="Y253:AD253"/>
    <mergeCell ref="D250:L250"/>
    <mergeCell ref="M250:R250"/>
    <mergeCell ref="S250:X250"/>
    <mergeCell ref="Y250:AD250"/>
    <mergeCell ref="D251:L251"/>
    <mergeCell ref="M251:R251"/>
    <mergeCell ref="S251:X251"/>
    <mergeCell ref="Y251:AD251"/>
    <mergeCell ref="D248:L248"/>
    <mergeCell ref="M248:R248"/>
    <mergeCell ref="S248:X248"/>
    <mergeCell ref="Y248:AD248"/>
    <mergeCell ref="D249:L249"/>
    <mergeCell ref="M249:R249"/>
    <mergeCell ref="S249:X249"/>
    <mergeCell ref="Y249:AD249"/>
    <mergeCell ref="D246:L246"/>
    <mergeCell ref="M246:R246"/>
    <mergeCell ref="S246:X246"/>
    <mergeCell ref="Y246:AD246"/>
    <mergeCell ref="D247:L247"/>
    <mergeCell ref="M247:R247"/>
    <mergeCell ref="S247:X247"/>
    <mergeCell ref="Y247:AD247"/>
    <mergeCell ref="D244:L244"/>
    <mergeCell ref="M244:R244"/>
    <mergeCell ref="S244:X244"/>
    <mergeCell ref="Y244:AD244"/>
    <mergeCell ref="D245:L245"/>
    <mergeCell ref="M245:R245"/>
    <mergeCell ref="S245:X245"/>
    <mergeCell ref="Y245:AD245"/>
    <mergeCell ref="D242:L242"/>
    <mergeCell ref="M242:R242"/>
    <mergeCell ref="S242:X242"/>
    <mergeCell ref="Y242:AD242"/>
    <mergeCell ref="D243:L243"/>
    <mergeCell ref="M243:R243"/>
    <mergeCell ref="S243:X243"/>
    <mergeCell ref="Y243:AD243"/>
    <mergeCell ref="D240:L240"/>
    <mergeCell ref="M240:R240"/>
    <mergeCell ref="S240:X240"/>
    <mergeCell ref="Y240:AD240"/>
    <mergeCell ref="D241:L241"/>
    <mergeCell ref="M241:R241"/>
    <mergeCell ref="S241:X241"/>
    <mergeCell ref="Y241:AD241"/>
    <mergeCell ref="D238:L238"/>
    <mergeCell ref="M238:R238"/>
    <mergeCell ref="S238:X238"/>
    <mergeCell ref="Y238:AD238"/>
    <mergeCell ref="D239:L239"/>
    <mergeCell ref="M239:R239"/>
    <mergeCell ref="S239:X239"/>
    <mergeCell ref="Y239:AD239"/>
    <mergeCell ref="C235:L236"/>
    <mergeCell ref="M235:AD235"/>
    <mergeCell ref="M236:R236"/>
    <mergeCell ref="S236:X236"/>
    <mergeCell ref="Y236:AD236"/>
    <mergeCell ref="D237:L237"/>
    <mergeCell ref="M237:R237"/>
    <mergeCell ref="S237:X237"/>
    <mergeCell ref="Y237:AD237"/>
    <mergeCell ref="M223:R223"/>
    <mergeCell ref="S223:X223"/>
    <mergeCell ref="Y223:AD223"/>
    <mergeCell ref="C225:AD225"/>
    <mergeCell ref="C226:AD226"/>
    <mergeCell ref="B233:AD233"/>
    <mergeCell ref="D221:L221"/>
    <mergeCell ref="M221:R221"/>
    <mergeCell ref="S221:X221"/>
    <mergeCell ref="Y221:AD221"/>
    <mergeCell ref="D222:L222"/>
    <mergeCell ref="M222:R222"/>
    <mergeCell ref="S222:X222"/>
    <mergeCell ref="Y222:AD222"/>
    <mergeCell ref="D219:L219"/>
    <mergeCell ref="M219:R219"/>
    <mergeCell ref="S219:X219"/>
    <mergeCell ref="Y219:AD219"/>
    <mergeCell ref="D220:L220"/>
    <mergeCell ref="M220:R220"/>
    <mergeCell ref="S220:X220"/>
    <mergeCell ref="Y220:AD220"/>
    <mergeCell ref="B227:AE227"/>
    <mergeCell ref="B228:AE228"/>
    <mergeCell ref="B229:AE229"/>
    <mergeCell ref="B230:AE230"/>
    <mergeCell ref="D217:L217"/>
    <mergeCell ref="M217:R217"/>
    <mergeCell ref="S217:X217"/>
    <mergeCell ref="Y217:AD217"/>
    <mergeCell ref="D218:L218"/>
    <mergeCell ref="M218:R218"/>
    <mergeCell ref="S218:X218"/>
    <mergeCell ref="Y218:AD218"/>
    <mergeCell ref="D215:L215"/>
    <mergeCell ref="M215:R215"/>
    <mergeCell ref="S215:X215"/>
    <mergeCell ref="Y215:AD215"/>
    <mergeCell ref="D216:L216"/>
    <mergeCell ref="M216:R216"/>
    <mergeCell ref="S216:X216"/>
    <mergeCell ref="Y216:AD216"/>
    <mergeCell ref="C212:L213"/>
    <mergeCell ref="M212:AD212"/>
    <mergeCell ref="M213:R213"/>
    <mergeCell ref="S213:X213"/>
    <mergeCell ref="Y213:AD213"/>
    <mergeCell ref="D214:L214"/>
    <mergeCell ref="M214:R214"/>
    <mergeCell ref="S214:X214"/>
    <mergeCell ref="Y214:AD214"/>
    <mergeCell ref="D197:I197"/>
    <mergeCell ref="D198:I198"/>
    <mergeCell ref="C201:AD201"/>
    <mergeCell ref="C202:AD202"/>
    <mergeCell ref="B209:AD209"/>
    <mergeCell ref="C210:AD210"/>
    <mergeCell ref="D191:I191"/>
    <mergeCell ref="D192:I192"/>
    <mergeCell ref="D193:I193"/>
    <mergeCell ref="D194:I194"/>
    <mergeCell ref="D195:I195"/>
    <mergeCell ref="D196:I196"/>
    <mergeCell ref="D185:I185"/>
    <mergeCell ref="D186:I186"/>
    <mergeCell ref="D187:I187"/>
    <mergeCell ref="D188:I188"/>
    <mergeCell ref="D189:I189"/>
    <mergeCell ref="D190:I190"/>
    <mergeCell ref="B203:AE203"/>
    <mergeCell ref="B204:AE204"/>
    <mergeCell ref="B205:AE205"/>
    <mergeCell ref="B206:AE206"/>
    <mergeCell ref="V180:X180"/>
    <mergeCell ref="Y180:AA180"/>
    <mergeCell ref="AB180:AD180"/>
    <mergeCell ref="D182:I182"/>
    <mergeCell ref="D183:I183"/>
    <mergeCell ref="D184:I184"/>
    <mergeCell ref="C176:AD176"/>
    <mergeCell ref="C179:I181"/>
    <mergeCell ref="J179:AD179"/>
    <mergeCell ref="J180:J181"/>
    <mergeCell ref="K180:K181"/>
    <mergeCell ref="L180:L181"/>
    <mergeCell ref="M180:O180"/>
    <mergeCell ref="P180:R180"/>
    <mergeCell ref="S180:U180"/>
    <mergeCell ref="M165:R165"/>
    <mergeCell ref="S165:X165"/>
    <mergeCell ref="Y165:AD165"/>
    <mergeCell ref="C167:AD167"/>
    <mergeCell ref="C168:AD168"/>
    <mergeCell ref="B175:AD175"/>
    <mergeCell ref="C177:AD177"/>
    <mergeCell ref="B169:AE169"/>
    <mergeCell ref="B170:AE170"/>
    <mergeCell ref="B171:AE171"/>
    <mergeCell ref="B172:AE172"/>
    <mergeCell ref="D163:L163"/>
    <mergeCell ref="M163:R163"/>
    <mergeCell ref="S163:X163"/>
    <mergeCell ref="Y163:AD163"/>
    <mergeCell ref="D164:L164"/>
    <mergeCell ref="M164:R164"/>
    <mergeCell ref="S164:X164"/>
    <mergeCell ref="Y164:AD164"/>
    <mergeCell ref="D161:L161"/>
    <mergeCell ref="M161:R161"/>
    <mergeCell ref="S161:X161"/>
    <mergeCell ref="Y161:AD161"/>
    <mergeCell ref="D162:L162"/>
    <mergeCell ref="M162:R162"/>
    <mergeCell ref="S162:X162"/>
    <mergeCell ref="Y162:AD162"/>
    <mergeCell ref="D159:L159"/>
    <mergeCell ref="M159:R159"/>
    <mergeCell ref="S159:X159"/>
    <mergeCell ref="Y159:AD159"/>
    <mergeCell ref="D160:L160"/>
    <mergeCell ref="M160:R160"/>
    <mergeCell ref="S160:X160"/>
    <mergeCell ref="Y160:AD160"/>
    <mergeCell ref="D157:L157"/>
    <mergeCell ref="M157:R157"/>
    <mergeCell ref="S157:X157"/>
    <mergeCell ref="Y157:AD157"/>
    <mergeCell ref="D158:L158"/>
    <mergeCell ref="M158:R158"/>
    <mergeCell ref="S158:X158"/>
    <mergeCell ref="Y158:AD158"/>
    <mergeCell ref="D155:L155"/>
    <mergeCell ref="M155:R155"/>
    <mergeCell ref="S155:X155"/>
    <mergeCell ref="Y155:AD155"/>
    <mergeCell ref="D156:L156"/>
    <mergeCell ref="M156:R156"/>
    <mergeCell ref="S156:X156"/>
    <mergeCell ref="Y156:AD156"/>
    <mergeCell ref="C151:AD151"/>
    <mergeCell ref="C153:L154"/>
    <mergeCell ref="M153:AD153"/>
    <mergeCell ref="M154:R154"/>
    <mergeCell ref="S154:X154"/>
    <mergeCell ref="Y154:AD154"/>
    <mergeCell ref="M140:R140"/>
    <mergeCell ref="S140:X140"/>
    <mergeCell ref="Y140:AD140"/>
    <mergeCell ref="C142:AD142"/>
    <mergeCell ref="C143:AD143"/>
    <mergeCell ref="B150:AD150"/>
    <mergeCell ref="D138:L138"/>
    <mergeCell ref="M138:R138"/>
    <mergeCell ref="S138:X138"/>
    <mergeCell ref="Y138:AD138"/>
    <mergeCell ref="D139:L139"/>
    <mergeCell ref="M139:R139"/>
    <mergeCell ref="S139:X139"/>
    <mergeCell ref="Y139:AD139"/>
    <mergeCell ref="D136:L136"/>
    <mergeCell ref="M136:R136"/>
    <mergeCell ref="S136:X136"/>
    <mergeCell ref="Y136:AD136"/>
    <mergeCell ref="D137:L137"/>
    <mergeCell ref="M137:R137"/>
    <mergeCell ref="S137:X137"/>
    <mergeCell ref="Y137:AD137"/>
    <mergeCell ref="B144:AE144"/>
    <mergeCell ref="B145:AE145"/>
    <mergeCell ref="B146:AE146"/>
    <mergeCell ref="B147:AE147"/>
    <mergeCell ref="D134:L134"/>
    <mergeCell ref="M134:R134"/>
    <mergeCell ref="S134:X134"/>
    <mergeCell ref="Y134:AD134"/>
    <mergeCell ref="D135:L135"/>
    <mergeCell ref="M135:R135"/>
    <mergeCell ref="S135:X135"/>
    <mergeCell ref="Y135:AD135"/>
    <mergeCell ref="C120:E120"/>
    <mergeCell ref="F120:AD120"/>
    <mergeCell ref="C122:AD122"/>
    <mergeCell ref="C123:AD123"/>
    <mergeCell ref="B130:AD130"/>
    <mergeCell ref="C132:L133"/>
    <mergeCell ref="M132:AD132"/>
    <mergeCell ref="M133:R133"/>
    <mergeCell ref="S133:X133"/>
    <mergeCell ref="Y133:AD133"/>
    <mergeCell ref="B121:AE121"/>
    <mergeCell ref="B124:AE124"/>
    <mergeCell ref="B125:AE125"/>
    <mergeCell ref="B126:AE126"/>
    <mergeCell ref="B127:AE127"/>
    <mergeCell ref="D117:L117"/>
    <mergeCell ref="M117:R117"/>
    <mergeCell ref="S117:X117"/>
    <mergeCell ref="Y117:AD117"/>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C110:L111"/>
    <mergeCell ref="M110:AD110"/>
    <mergeCell ref="M111:R111"/>
    <mergeCell ref="S111:X111"/>
    <mergeCell ref="Y111:AD111"/>
    <mergeCell ref="D112:L112"/>
    <mergeCell ref="M112:R112"/>
    <mergeCell ref="S112:X112"/>
    <mergeCell ref="Y112:AD112"/>
    <mergeCell ref="E95:H95"/>
    <mergeCell ref="E97:H97"/>
    <mergeCell ref="C99:AD99"/>
    <mergeCell ref="C100:AD100"/>
    <mergeCell ref="B107:AD107"/>
    <mergeCell ref="C108:AD108"/>
    <mergeCell ref="B87:AD87"/>
    <mergeCell ref="C88:AD88"/>
    <mergeCell ref="C89:AD89"/>
    <mergeCell ref="B91:AD91"/>
    <mergeCell ref="C93:F93"/>
    <mergeCell ref="G93:AD93"/>
    <mergeCell ref="B101:AE101"/>
    <mergeCell ref="B102:AE102"/>
    <mergeCell ref="B103:AE103"/>
    <mergeCell ref="D74:J74"/>
    <mergeCell ref="D75:J75"/>
    <mergeCell ref="D76:J76"/>
    <mergeCell ref="C78:AD78"/>
    <mergeCell ref="C79:AD79"/>
    <mergeCell ref="B86:AD86"/>
    <mergeCell ref="D68:J68"/>
    <mergeCell ref="X68:AD68"/>
    <mergeCell ref="D69:J69"/>
    <mergeCell ref="X69:AD69"/>
    <mergeCell ref="D72:J72"/>
    <mergeCell ref="D73:J73"/>
    <mergeCell ref="D65:J65"/>
    <mergeCell ref="M65:U65"/>
    <mergeCell ref="X65:AD65"/>
    <mergeCell ref="M66:U66"/>
    <mergeCell ref="X66:AD66"/>
    <mergeCell ref="C67:J67"/>
    <mergeCell ref="M67:U67"/>
    <mergeCell ref="X67:AD67"/>
    <mergeCell ref="D70:J70"/>
    <mergeCell ref="D71:J71"/>
    <mergeCell ref="B80:AE80"/>
    <mergeCell ref="B81:AE81"/>
    <mergeCell ref="B82:AE82"/>
    <mergeCell ref="B83:AE83"/>
    <mergeCell ref="B84:AE84"/>
    <mergeCell ref="B85:AE85"/>
    <mergeCell ref="B77:AE77"/>
    <mergeCell ref="D63:J63"/>
    <mergeCell ref="M63:U63"/>
    <mergeCell ref="X63:AD63"/>
    <mergeCell ref="D64:J64"/>
    <mergeCell ref="M64:U64"/>
    <mergeCell ref="X64:AD64"/>
    <mergeCell ref="D61:J61"/>
    <mergeCell ref="M61:U61"/>
    <mergeCell ref="X61:AD61"/>
    <mergeCell ref="D62:J62"/>
    <mergeCell ref="M62:U62"/>
    <mergeCell ref="X62:AD62"/>
    <mergeCell ref="M58:U58"/>
    <mergeCell ref="X58:AD58"/>
    <mergeCell ref="C59:J59"/>
    <mergeCell ref="M59:U59"/>
    <mergeCell ref="X59:AD59"/>
    <mergeCell ref="D60:J60"/>
    <mergeCell ref="M60:U60"/>
    <mergeCell ref="X60:AD60"/>
    <mergeCell ref="D56:J56"/>
    <mergeCell ref="M56:U56"/>
    <mergeCell ref="X56:AD56"/>
    <mergeCell ref="D57:J57"/>
    <mergeCell ref="M57:U57"/>
    <mergeCell ref="X57:AD57"/>
    <mergeCell ref="D53:J53"/>
    <mergeCell ref="X53:AD53"/>
    <mergeCell ref="D54:J54"/>
    <mergeCell ref="L54:U54"/>
    <mergeCell ref="X54:AD54"/>
    <mergeCell ref="D55:J55"/>
    <mergeCell ref="M55:U55"/>
    <mergeCell ref="X55:AD55"/>
    <mergeCell ref="D51:J51"/>
    <mergeCell ref="M51:U51"/>
    <mergeCell ref="X51:AD51"/>
    <mergeCell ref="D52:J52"/>
    <mergeCell ref="M52:U52"/>
    <mergeCell ref="X52:AD52"/>
    <mergeCell ref="U36:V37"/>
    <mergeCell ref="W36:X37"/>
    <mergeCell ref="Y36:Z37"/>
    <mergeCell ref="AA36:AB37"/>
    <mergeCell ref="AC36:AD37"/>
    <mergeCell ref="D49:J49"/>
    <mergeCell ref="M49:U49"/>
    <mergeCell ref="X49:AD49"/>
    <mergeCell ref="D50:J50"/>
    <mergeCell ref="M50:U50"/>
    <mergeCell ref="X50:AD50"/>
    <mergeCell ref="D46:J46"/>
    <mergeCell ref="M46:U46"/>
    <mergeCell ref="X46:AD46"/>
    <mergeCell ref="M47:U47"/>
    <mergeCell ref="X47:AD47"/>
    <mergeCell ref="C48:J48"/>
    <mergeCell ref="M48:U48"/>
    <mergeCell ref="X48:AD48"/>
    <mergeCell ref="D44:J44"/>
    <mergeCell ref="M44:U44"/>
    <mergeCell ref="X44:AD44"/>
    <mergeCell ref="D45:J45"/>
    <mergeCell ref="M45:U45"/>
    <mergeCell ref="X45:AD45"/>
    <mergeCell ref="B41:AE41"/>
    <mergeCell ref="C27:AD27"/>
    <mergeCell ref="C28:AD28"/>
    <mergeCell ref="C29:AD29"/>
    <mergeCell ref="B17:AD17"/>
    <mergeCell ref="B19:AD19"/>
    <mergeCell ref="C20:AD20"/>
    <mergeCell ref="C21:AD21"/>
    <mergeCell ref="C22:AD22"/>
    <mergeCell ref="C23:AD23"/>
    <mergeCell ref="C40:E40"/>
    <mergeCell ref="F40:AD40"/>
    <mergeCell ref="C42:J42"/>
    <mergeCell ref="L42:U42"/>
    <mergeCell ref="W42:AD42"/>
    <mergeCell ref="D43:J43"/>
    <mergeCell ref="M43:U43"/>
    <mergeCell ref="X43:AD43"/>
    <mergeCell ref="S38:T38"/>
    <mergeCell ref="U38:V38"/>
    <mergeCell ref="W38:X38"/>
    <mergeCell ref="Y38:Z38"/>
    <mergeCell ref="AA38:AB38"/>
    <mergeCell ref="AC38:AD38"/>
    <mergeCell ref="O37:P37"/>
    <mergeCell ref="Q37:R37"/>
    <mergeCell ref="D38:H38"/>
    <mergeCell ref="I38:J38"/>
    <mergeCell ref="K38:L38"/>
    <mergeCell ref="M38:N38"/>
    <mergeCell ref="O38:P38"/>
    <mergeCell ref="Q38:R38"/>
    <mergeCell ref="S36:T37"/>
    <mergeCell ref="D321:L321"/>
    <mergeCell ref="M321:O321"/>
    <mergeCell ref="P321:R321"/>
    <mergeCell ref="S321:U321"/>
    <mergeCell ref="V321:X321"/>
    <mergeCell ref="Y321:AA321"/>
    <mergeCell ref="AB321:AD321"/>
    <mergeCell ref="B10:AD10"/>
    <mergeCell ref="C11:AD11"/>
    <mergeCell ref="C12:AD12"/>
    <mergeCell ref="C13:AD13"/>
    <mergeCell ref="C14:AD14"/>
    <mergeCell ref="C15:AD15"/>
    <mergeCell ref="B1:AD1"/>
    <mergeCell ref="B3:AD3"/>
    <mergeCell ref="B5:AD5"/>
    <mergeCell ref="AA7:AD7"/>
    <mergeCell ref="B8:L8"/>
    <mergeCell ref="N8:O8"/>
    <mergeCell ref="C30:AD30"/>
    <mergeCell ref="C31:AD31"/>
    <mergeCell ref="C32:AD32"/>
    <mergeCell ref="C33:AD33"/>
    <mergeCell ref="C35:H37"/>
    <mergeCell ref="I35:AD35"/>
    <mergeCell ref="I36:J37"/>
    <mergeCell ref="K36:L37"/>
    <mergeCell ref="M36:N37"/>
    <mergeCell ref="O36:R36"/>
    <mergeCell ref="C24:AD24"/>
    <mergeCell ref="C25:AD25"/>
    <mergeCell ref="C26:AD26"/>
    <mergeCell ref="C984:L984"/>
    <mergeCell ref="D985:F985"/>
    <mergeCell ref="G985:L985"/>
    <mergeCell ref="D986:F986"/>
    <mergeCell ref="G986:L986"/>
    <mergeCell ref="D987:F987"/>
    <mergeCell ref="G987:L987"/>
    <mergeCell ref="D988:F988"/>
    <mergeCell ref="G988:L988"/>
    <mergeCell ref="D989:F989"/>
    <mergeCell ref="G989:L989"/>
    <mergeCell ref="D990:F990"/>
    <mergeCell ref="G990:L990"/>
    <mergeCell ref="D991:F991"/>
    <mergeCell ref="G991:L991"/>
    <mergeCell ref="D992:F992"/>
    <mergeCell ref="G992:L992"/>
    <mergeCell ref="D993:F993"/>
    <mergeCell ref="G993:L993"/>
    <mergeCell ref="D994:F994"/>
    <mergeCell ref="G994:L994"/>
    <mergeCell ref="D995:F995"/>
    <mergeCell ref="G995:L995"/>
    <mergeCell ref="D996:F996"/>
    <mergeCell ref="G996:L996"/>
    <mergeCell ref="D997:F997"/>
    <mergeCell ref="G997:L997"/>
    <mergeCell ref="D998:F998"/>
    <mergeCell ref="G998:L998"/>
    <mergeCell ref="D999:F999"/>
    <mergeCell ref="G999:L999"/>
    <mergeCell ref="D1000:F1000"/>
    <mergeCell ref="G1000:L1000"/>
    <mergeCell ref="D1001:F1001"/>
    <mergeCell ref="G1001:L1001"/>
    <mergeCell ref="D1002:F1002"/>
    <mergeCell ref="G1002:L1002"/>
    <mergeCell ref="D1003:F1003"/>
    <mergeCell ref="G1003:L1003"/>
    <mergeCell ref="D1004:F1004"/>
    <mergeCell ref="G1004:L1004"/>
    <mergeCell ref="D1005:F1005"/>
    <mergeCell ref="G1005:L1005"/>
    <mergeCell ref="D1006:F1006"/>
    <mergeCell ref="G1006:L1006"/>
    <mergeCell ref="D1007:F1007"/>
    <mergeCell ref="G1007:L1007"/>
    <mergeCell ref="D1008:F1008"/>
    <mergeCell ref="G1008:L1008"/>
    <mergeCell ref="D1009:F1009"/>
    <mergeCell ref="G1009:L1009"/>
    <mergeCell ref="D1010:F1010"/>
    <mergeCell ref="G1010:L1010"/>
    <mergeCell ref="D1011:F1011"/>
    <mergeCell ref="G1011:L1011"/>
    <mergeCell ref="D1012:F1012"/>
    <mergeCell ref="G1012:L1012"/>
    <mergeCell ref="D1013:F1013"/>
    <mergeCell ref="G1013:L1013"/>
    <mergeCell ref="D1014:F1014"/>
    <mergeCell ref="G1014:L1014"/>
    <mergeCell ref="D1015:F1015"/>
    <mergeCell ref="G1015:L1015"/>
    <mergeCell ref="D1016:F1016"/>
    <mergeCell ref="G1016:L1016"/>
    <mergeCell ref="D1017:F1017"/>
    <mergeCell ref="G1017:L1017"/>
    <mergeCell ref="D1018:F1018"/>
    <mergeCell ref="G1018:L1018"/>
    <mergeCell ref="D1019:F1019"/>
    <mergeCell ref="G1019:L1019"/>
    <mergeCell ref="D1020:F1020"/>
    <mergeCell ref="G1020:L1020"/>
    <mergeCell ref="D1021:F1021"/>
    <mergeCell ref="G1021:L1021"/>
    <mergeCell ref="D1022:F1022"/>
    <mergeCell ref="G1022:L1022"/>
    <mergeCell ref="D1023:F1023"/>
    <mergeCell ref="G1023:L1023"/>
    <mergeCell ref="D1024:F1024"/>
    <mergeCell ref="G1024:L1024"/>
    <mergeCell ref="D1025:F1025"/>
    <mergeCell ref="G1025:L1025"/>
    <mergeCell ref="D1026:F1026"/>
    <mergeCell ref="G1026:L1026"/>
    <mergeCell ref="D1027:F1027"/>
    <mergeCell ref="G1027:L1027"/>
    <mergeCell ref="D1028:F1028"/>
    <mergeCell ref="G1028:L1028"/>
    <mergeCell ref="D1029:F1029"/>
    <mergeCell ref="G1029:L1029"/>
    <mergeCell ref="D1030:F1030"/>
    <mergeCell ref="G1030:L1030"/>
    <mergeCell ref="D1031:F1031"/>
    <mergeCell ref="G1031:L1031"/>
    <mergeCell ref="D1032:F1032"/>
    <mergeCell ref="G1032:L1032"/>
    <mergeCell ref="D1033:F1033"/>
    <mergeCell ref="G1033:L1033"/>
    <mergeCell ref="D1034:F1034"/>
    <mergeCell ref="G1034:L1034"/>
    <mergeCell ref="D1035:F1035"/>
    <mergeCell ref="G1035:L1035"/>
    <mergeCell ref="D1036:F1036"/>
    <mergeCell ref="G1036:L1036"/>
    <mergeCell ref="D1037:F1037"/>
    <mergeCell ref="G1037:L1037"/>
    <mergeCell ref="D1038:F1038"/>
    <mergeCell ref="G1038:L1038"/>
    <mergeCell ref="D1039:F1039"/>
    <mergeCell ref="G1039:L1039"/>
    <mergeCell ref="D1040:F1040"/>
    <mergeCell ref="G1040:L1040"/>
    <mergeCell ref="D1041:F1041"/>
    <mergeCell ref="G1041:L1041"/>
    <mergeCell ref="D1042:F1042"/>
    <mergeCell ref="G1042:L1042"/>
    <mergeCell ref="D1043:F1043"/>
    <mergeCell ref="G1043:L1043"/>
    <mergeCell ref="D1044:F1044"/>
    <mergeCell ref="G1044:L1044"/>
    <mergeCell ref="D1045:F1045"/>
    <mergeCell ref="G1045:L1045"/>
    <mergeCell ref="D1046:F1046"/>
    <mergeCell ref="G1046:L1046"/>
    <mergeCell ref="D1047:F1047"/>
    <mergeCell ref="G1047:L1047"/>
    <mergeCell ref="D1048:F1048"/>
    <mergeCell ref="G1048:L1048"/>
    <mergeCell ref="D1049:F1049"/>
    <mergeCell ref="G1049:L1049"/>
    <mergeCell ref="D1050:F1050"/>
    <mergeCell ref="G1050:L1050"/>
    <mergeCell ref="D1051:F1051"/>
    <mergeCell ref="G1051:L1051"/>
    <mergeCell ref="D1052:F1052"/>
    <mergeCell ref="G1052:L1052"/>
    <mergeCell ref="D1053:F1053"/>
    <mergeCell ref="G1053:L1053"/>
    <mergeCell ref="D1054:F1054"/>
    <mergeCell ref="G1054:L1054"/>
    <mergeCell ref="D1055:F1055"/>
    <mergeCell ref="G1055:L1055"/>
    <mergeCell ref="D1056:F1056"/>
    <mergeCell ref="G1056:L1056"/>
    <mergeCell ref="D1057:F1057"/>
    <mergeCell ref="G1057:L1057"/>
    <mergeCell ref="D1058:F1058"/>
    <mergeCell ref="G1058:L1058"/>
    <mergeCell ref="D1059:F1059"/>
    <mergeCell ref="G1059:L1059"/>
    <mergeCell ref="D1060:F1060"/>
    <mergeCell ref="G1060:L1060"/>
    <mergeCell ref="D1061:F1061"/>
    <mergeCell ref="G1061:L1061"/>
    <mergeCell ref="D1062:F1062"/>
    <mergeCell ref="G1062:L1062"/>
    <mergeCell ref="D1063:F1063"/>
    <mergeCell ref="G1063:L1063"/>
    <mergeCell ref="D1064:F1064"/>
    <mergeCell ref="G1064:L1064"/>
    <mergeCell ref="D1065:F1065"/>
    <mergeCell ref="G1065:L1065"/>
    <mergeCell ref="D1066:F1066"/>
    <mergeCell ref="G1066:L1066"/>
    <mergeCell ref="D1067:F1067"/>
    <mergeCell ref="G1067:L1067"/>
    <mergeCell ref="D1068:F1068"/>
    <mergeCell ref="G1068:L1068"/>
    <mergeCell ref="D1069:F1069"/>
    <mergeCell ref="G1069:L1069"/>
    <mergeCell ref="D1070:F1070"/>
    <mergeCell ref="G1070:L1070"/>
    <mergeCell ref="D1071:F1071"/>
    <mergeCell ref="G1071:L1071"/>
    <mergeCell ref="D1072:F1072"/>
    <mergeCell ref="G1072:L1072"/>
    <mergeCell ref="D1073:F1073"/>
    <mergeCell ref="G1073:L1073"/>
    <mergeCell ref="D1074:F1074"/>
    <mergeCell ref="G1074:L1074"/>
    <mergeCell ref="D1075:F1075"/>
    <mergeCell ref="G1075:L1075"/>
    <mergeCell ref="D1076:F1076"/>
    <mergeCell ref="G1076:L1076"/>
    <mergeCell ref="D1077:F1077"/>
    <mergeCell ref="G1077:L1077"/>
    <mergeCell ref="D1078:F1078"/>
    <mergeCell ref="G1078:L1078"/>
    <mergeCell ref="D1079:F1079"/>
    <mergeCell ref="G1079:L1079"/>
    <mergeCell ref="D1080:F1080"/>
    <mergeCell ref="G1080:L1080"/>
    <mergeCell ref="D1081:F1081"/>
    <mergeCell ref="G1081:L1081"/>
    <mergeCell ref="D1082:F1082"/>
    <mergeCell ref="G1082:L1082"/>
    <mergeCell ref="D1083:F1083"/>
    <mergeCell ref="G1083:L1083"/>
    <mergeCell ref="D1084:F1084"/>
    <mergeCell ref="G1084:L1084"/>
    <mergeCell ref="D1085:F1085"/>
    <mergeCell ref="G1085:L1085"/>
    <mergeCell ref="D1086:F1086"/>
    <mergeCell ref="G1086:L1086"/>
    <mergeCell ref="D1087:F1087"/>
    <mergeCell ref="G1087:L1087"/>
    <mergeCell ref="D1088:F1088"/>
    <mergeCell ref="G1088:L1088"/>
    <mergeCell ref="D1089:F1089"/>
    <mergeCell ref="G1089:L1089"/>
    <mergeCell ref="D1090:F1090"/>
    <mergeCell ref="G1090:L1090"/>
    <mergeCell ref="D1091:F1091"/>
    <mergeCell ref="G1091:L1091"/>
    <mergeCell ref="D1092:F1092"/>
    <mergeCell ref="G1092:L1092"/>
    <mergeCell ref="D1093:F1093"/>
    <mergeCell ref="G1093:L1093"/>
    <mergeCell ref="D1094:F1094"/>
    <mergeCell ref="G1094:L1094"/>
    <mergeCell ref="D1095:F1095"/>
    <mergeCell ref="G1095:L1095"/>
    <mergeCell ref="D1096:F1096"/>
    <mergeCell ref="G1096:L1096"/>
    <mergeCell ref="D1097:F1097"/>
    <mergeCell ref="G1097:L1097"/>
    <mergeCell ref="D1098:F1098"/>
    <mergeCell ref="G1098:L1098"/>
    <mergeCell ref="D1099:F1099"/>
    <mergeCell ref="G1099:L1099"/>
    <mergeCell ref="D1100:F1100"/>
    <mergeCell ref="G1100:L1100"/>
    <mergeCell ref="D1101:F1101"/>
    <mergeCell ref="G1101:L1101"/>
    <mergeCell ref="D1102:F1102"/>
    <mergeCell ref="G1102:L1102"/>
    <mergeCell ref="D1103:F1103"/>
    <mergeCell ref="G1103:L1103"/>
    <mergeCell ref="D1104:F1104"/>
    <mergeCell ref="G1104:L1104"/>
    <mergeCell ref="D1105:F1105"/>
    <mergeCell ref="G1105:L1105"/>
    <mergeCell ref="D1106:F1106"/>
    <mergeCell ref="G1106:L1106"/>
    <mergeCell ref="D1107:F1107"/>
    <mergeCell ref="G1107:L1107"/>
    <mergeCell ref="D1108:F1108"/>
    <mergeCell ref="G1108:L1108"/>
    <mergeCell ref="D1109:F1109"/>
    <mergeCell ref="G1109:L1109"/>
    <mergeCell ref="D1110:F1110"/>
    <mergeCell ref="G1110:L1110"/>
    <mergeCell ref="D1111:F1111"/>
    <mergeCell ref="G1111:L1111"/>
    <mergeCell ref="D1112:F1112"/>
    <mergeCell ref="G1112:L1112"/>
    <mergeCell ref="D1113:F1113"/>
    <mergeCell ref="G1113:L1113"/>
    <mergeCell ref="D1114:F1114"/>
    <mergeCell ref="G1114:L1114"/>
    <mergeCell ref="D1115:F1115"/>
    <mergeCell ref="G1115:L1115"/>
    <mergeCell ref="D1116:F1116"/>
    <mergeCell ref="G1116:L1116"/>
    <mergeCell ref="D1117:F1117"/>
    <mergeCell ref="G1117:L1117"/>
    <mergeCell ref="D1118:F1118"/>
    <mergeCell ref="G1118:L1118"/>
    <mergeCell ref="D1119:F1119"/>
    <mergeCell ref="G1119:L1119"/>
    <mergeCell ref="D1120:F1120"/>
    <mergeCell ref="G1120:L1120"/>
    <mergeCell ref="D1121:F1121"/>
    <mergeCell ref="G1121:L1121"/>
    <mergeCell ref="D1122:F1122"/>
    <mergeCell ref="G1122:L1122"/>
    <mergeCell ref="D1123:F1123"/>
    <mergeCell ref="G1123:L1123"/>
    <mergeCell ref="D1124:F1124"/>
    <mergeCell ref="G1124:L1124"/>
    <mergeCell ref="D1125:F1125"/>
    <mergeCell ref="G1125:L1125"/>
    <mergeCell ref="D1126:F1126"/>
    <mergeCell ref="G1126:L1126"/>
    <mergeCell ref="D1127:F1127"/>
    <mergeCell ref="G1127:L1127"/>
    <mergeCell ref="D1128:F1128"/>
    <mergeCell ref="G1128:L1128"/>
    <mergeCell ref="D1129:F1129"/>
    <mergeCell ref="G1129:L1129"/>
    <mergeCell ref="D1130:F1130"/>
    <mergeCell ref="G1130:L1130"/>
    <mergeCell ref="D1131:F1131"/>
    <mergeCell ref="G1131:L1131"/>
    <mergeCell ref="D1132:F1132"/>
    <mergeCell ref="G1132:L1132"/>
    <mergeCell ref="D1133:F1133"/>
    <mergeCell ref="G1133:L1133"/>
    <mergeCell ref="D1134:F1134"/>
    <mergeCell ref="G1134:L1134"/>
    <mergeCell ref="D1135:F1135"/>
    <mergeCell ref="G1135:L1135"/>
    <mergeCell ref="D1136:F1136"/>
    <mergeCell ref="G1136:L1136"/>
    <mergeCell ref="D1137:F1137"/>
    <mergeCell ref="G1137:L1137"/>
    <mergeCell ref="D1138:F1138"/>
    <mergeCell ref="G1138:L1138"/>
    <mergeCell ref="D1139:F1139"/>
    <mergeCell ref="G1139:L1139"/>
    <mergeCell ref="D1140:F1140"/>
    <mergeCell ref="G1140:L1140"/>
    <mergeCell ref="D1141:F1141"/>
    <mergeCell ref="G1141:L1141"/>
    <mergeCell ref="D1142:F1142"/>
    <mergeCell ref="G1142:L1142"/>
    <mergeCell ref="D1143:F1143"/>
    <mergeCell ref="G1143:L1143"/>
    <mergeCell ref="D1144:F1144"/>
    <mergeCell ref="G1144:L1144"/>
    <mergeCell ref="D1145:F1145"/>
    <mergeCell ref="G1145:L1145"/>
    <mergeCell ref="D1146:F1146"/>
    <mergeCell ref="G1146:L1146"/>
    <mergeCell ref="D1147:F1147"/>
    <mergeCell ref="G1147:L1147"/>
    <mergeCell ref="D1148:F1148"/>
    <mergeCell ref="G1148:L1148"/>
    <mergeCell ref="D1149:F1149"/>
    <mergeCell ref="G1149:L1149"/>
    <mergeCell ref="D1150:F1150"/>
    <mergeCell ref="G1150:L1150"/>
    <mergeCell ref="D1151:F1151"/>
    <mergeCell ref="G1151:L1151"/>
    <mergeCell ref="D1152:F1152"/>
    <mergeCell ref="G1152:L1152"/>
    <mergeCell ref="D1153:F1153"/>
    <mergeCell ref="G1153:L1153"/>
    <mergeCell ref="D1154:F1154"/>
    <mergeCell ref="G1154:L1154"/>
    <mergeCell ref="D1155:F1155"/>
    <mergeCell ref="G1155:L1155"/>
    <mergeCell ref="D1156:F1156"/>
    <mergeCell ref="G1156:L1156"/>
    <mergeCell ref="D1157:F1157"/>
    <mergeCell ref="G1157:L1157"/>
    <mergeCell ref="D1158:F1158"/>
    <mergeCell ref="G1158:L1158"/>
    <mergeCell ref="D1159:F1159"/>
    <mergeCell ref="G1159:L1159"/>
    <mergeCell ref="D1160:F1160"/>
    <mergeCell ref="G1160:L1160"/>
    <mergeCell ref="D1161:F1161"/>
    <mergeCell ref="G1161:L1161"/>
    <mergeCell ref="D1162:F1162"/>
    <mergeCell ref="G1162:L1162"/>
    <mergeCell ref="D1163:F1163"/>
    <mergeCell ref="G1163:L1163"/>
    <mergeCell ref="D1164:F1164"/>
    <mergeCell ref="G1164:L1164"/>
    <mergeCell ref="D1165:F1165"/>
    <mergeCell ref="G1165:L1165"/>
    <mergeCell ref="D1166:F1166"/>
    <mergeCell ref="G1166:L1166"/>
    <mergeCell ref="D1167:F1167"/>
    <mergeCell ref="G1167:L1167"/>
    <mergeCell ref="D1168:F1168"/>
    <mergeCell ref="G1168:L1168"/>
    <mergeCell ref="D1169:F1169"/>
    <mergeCell ref="G1169:L1169"/>
    <mergeCell ref="D1170:F1170"/>
    <mergeCell ref="G1170:L1170"/>
    <mergeCell ref="D1171:F1171"/>
    <mergeCell ref="G1171:L1171"/>
    <mergeCell ref="D1172:F1172"/>
    <mergeCell ref="G1172:L1172"/>
    <mergeCell ref="D1173:F1173"/>
    <mergeCell ref="G1173:L1173"/>
    <mergeCell ref="D1174:F1174"/>
    <mergeCell ref="G1174:L1174"/>
    <mergeCell ref="D1175:F1175"/>
    <mergeCell ref="G1175:L1175"/>
    <mergeCell ref="D1176:F1176"/>
    <mergeCell ref="G1176:L1176"/>
    <mergeCell ref="D1177:F1177"/>
    <mergeCell ref="G1177:L1177"/>
    <mergeCell ref="D1178:F1178"/>
    <mergeCell ref="G1178:L1178"/>
    <mergeCell ref="D1179:F1179"/>
    <mergeCell ref="G1179:L1179"/>
    <mergeCell ref="D1180:F1180"/>
    <mergeCell ref="G1180:L1180"/>
    <mergeCell ref="D1181:F1181"/>
    <mergeCell ref="G1181:L1181"/>
    <mergeCell ref="D1182:F1182"/>
    <mergeCell ref="G1182:L1182"/>
    <mergeCell ref="D1183:F1183"/>
    <mergeCell ref="G1183:L1183"/>
    <mergeCell ref="D1184:F1184"/>
    <mergeCell ref="G1184:L1184"/>
    <mergeCell ref="D1185:F1185"/>
    <mergeCell ref="G1185:L1185"/>
    <mergeCell ref="D1186:F1186"/>
    <mergeCell ref="G1186:L1186"/>
    <mergeCell ref="D1187:F1187"/>
    <mergeCell ref="G1187:L1187"/>
    <mergeCell ref="D1188:F1188"/>
    <mergeCell ref="G1188:L1188"/>
    <mergeCell ref="D1189:F1189"/>
    <mergeCell ref="G1189:L1189"/>
    <mergeCell ref="D1190:F1190"/>
    <mergeCell ref="G1190:L1190"/>
    <mergeCell ref="D1191:F1191"/>
    <mergeCell ref="G1191:L1191"/>
    <mergeCell ref="D1192:F1192"/>
    <mergeCell ref="G1192:L1192"/>
    <mergeCell ref="D1193:F1193"/>
    <mergeCell ref="G1193:L1193"/>
    <mergeCell ref="D1194:F1194"/>
    <mergeCell ref="G1194:L1194"/>
    <mergeCell ref="D1195:F1195"/>
    <mergeCell ref="G1195:L1195"/>
    <mergeCell ref="D1196:F1196"/>
    <mergeCell ref="G1196:L1196"/>
    <mergeCell ref="D1197:F1197"/>
    <mergeCell ref="G1197:L1197"/>
    <mergeCell ref="D1198:F1198"/>
    <mergeCell ref="G1198:L1198"/>
    <mergeCell ref="D1199:F1199"/>
    <mergeCell ref="G1199:L1199"/>
    <mergeCell ref="D1200:F1200"/>
    <mergeCell ref="G1200:L1200"/>
    <mergeCell ref="D1201:F1201"/>
    <mergeCell ref="G1201:L1201"/>
    <mergeCell ref="D1202:F1202"/>
    <mergeCell ref="G1202:L1202"/>
    <mergeCell ref="D1203:F1203"/>
    <mergeCell ref="G1203:L1203"/>
    <mergeCell ref="D1204:F1204"/>
    <mergeCell ref="G1204:L1204"/>
    <mergeCell ref="D1205:F1205"/>
    <mergeCell ref="G1205:L1205"/>
    <mergeCell ref="D1206:F1206"/>
    <mergeCell ref="G1206:L1206"/>
    <mergeCell ref="D1207:F1207"/>
    <mergeCell ref="G1207:L1207"/>
    <mergeCell ref="D1208:F1208"/>
    <mergeCell ref="G1208:L1208"/>
    <mergeCell ref="D1209:F1209"/>
    <mergeCell ref="G1209:L1209"/>
    <mergeCell ref="D1210:F1210"/>
    <mergeCell ref="G1210:L1210"/>
    <mergeCell ref="D1211:F1211"/>
    <mergeCell ref="G1211:L1211"/>
    <mergeCell ref="D1212:F1212"/>
    <mergeCell ref="G1212:L1212"/>
    <mergeCell ref="D1213:F1213"/>
    <mergeCell ref="G1213:L1213"/>
    <mergeCell ref="D1214:F1214"/>
    <mergeCell ref="G1214:L1214"/>
    <mergeCell ref="D1215:F1215"/>
    <mergeCell ref="G1215:L1215"/>
    <mergeCell ref="D1216:F1216"/>
    <mergeCell ref="G1216:L1216"/>
    <mergeCell ref="D1217:F1217"/>
    <mergeCell ref="G1217:L1217"/>
    <mergeCell ref="D1218:F1218"/>
    <mergeCell ref="G1218:L1218"/>
    <mergeCell ref="D1219:F1219"/>
    <mergeCell ref="G1219:L1219"/>
    <mergeCell ref="D1220:F1220"/>
    <mergeCell ref="G1220:L1220"/>
    <mergeCell ref="D1221:F1221"/>
    <mergeCell ref="G1221:L1221"/>
    <mergeCell ref="D1222:F1222"/>
    <mergeCell ref="G1222:L1222"/>
    <mergeCell ref="D1223:F1223"/>
    <mergeCell ref="G1223:L1223"/>
    <mergeCell ref="D1224:F1224"/>
    <mergeCell ref="G1224:L1224"/>
    <mergeCell ref="D1225:F1225"/>
    <mergeCell ref="G1225:L1225"/>
    <mergeCell ref="D1226:F1226"/>
    <mergeCell ref="G1226:L1226"/>
    <mergeCell ref="D1227:F1227"/>
    <mergeCell ref="G1227:L1227"/>
    <mergeCell ref="D1228:F1228"/>
    <mergeCell ref="G1228:L1228"/>
    <mergeCell ref="D1229:F1229"/>
    <mergeCell ref="G1229:L1229"/>
    <mergeCell ref="D1230:F1230"/>
    <mergeCell ref="G1230:L1230"/>
    <mergeCell ref="D1231:F1231"/>
    <mergeCell ref="G1231:L1231"/>
    <mergeCell ref="D1232:F1232"/>
    <mergeCell ref="G1232:L1232"/>
    <mergeCell ref="D1233:F1233"/>
    <mergeCell ref="G1233:L1233"/>
    <mergeCell ref="D1234:F1234"/>
    <mergeCell ref="G1234:L1234"/>
    <mergeCell ref="D1235:F1235"/>
    <mergeCell ref="G1235:L1235"/>
    <mergeCell ref="D1236:F1236"/>
    <mergeCell ref="G1236:L1236"/>
    <mergeCell ref="D1237:F1237"/>
    <mergeCell ref="G1237:L1237"/>
    <mergeCell ref="D1238:F1238"/>
    <mergeCell ref="G1238:L1238"/>
    <mergeCell ref="D1239:F1239"/>
    <mergeCell ref="G1239:L1239"/>
    <mergeCell ref="D1240:F1240"/>
    <mergeCell ref="G1240:L1240"/>
    <mergeCell ref="D1241:F1241"/>
    <mergeCell ref="G1241:L1241"/>
    <mergeCell ref="D1242:F1242"/>
    <mergeCell ref="G1242:L1242"/>
    <mergeCell ref="D1243:F1243"/>
    <mergeCell ref="G1243:L1243"/>
    <mergeCell ref="D1244:F1244"/>
    <mergeCell ref="G1244:L1244"/>
    <mergeCell ref="D1245:F1245"/>
    <mergeCell ref="G1245:L1245"/>
    <mergeCell ref="D1246:F1246"/>
    <mergeCell ref="G1246:L1246"/>
    <mergeCell ref="D1247:F1247"/>
    <mergeCell ref="G1247:L1247"/>
    <mergeCell ref="D1248:F1248"/>
    <mergeCell ref="G1248:L1248"/>
    <mergeCell ref="D1249:F1249"/>
    <mergeCell ref="G1249:L1249"/>
    <mergeCell ref="D1250:F1250"/>
    <mergeCell ref="G1250:L1250"/>
    <mergeCell ref="D1251:F1251"/>
    <mergeCell ref="G1251:L1251"/>
    <mergeCell ref="D1252:F1252"/>
    <mergeCell ref="G1252:L1252"/>
    <mergeCell ref="D1253:F1253"/>
    <mergeCell ref="G1253:L1253"/>
    <mergeCell ref="D1254:F1254"/>
    <mergeCell ref="G1254:L1254"/>
    <mergeCell ref="D1255:F1255"/>
    <mergeCell ref="G1255:L1255"/>
    <mergeCell ref="D1256:F1256"/>
    <mergeCell ref="G1256:L1256"/>
    <mergeCell ref="D1257:F1257"/>
    <mergeCell ref="G1257:L1257"/>
    <mergeCell ref="D1258:F1258"/>
    <mergeCell ref="G1258:L1258"/>
    <mergeCell ref="D1259:F1259"/>
    <mergeCell ref="G1259:L1259"/>
    <mergeCell ref="D1260:F1260"/>
    <mergeCell ref="G1260:L1260"/>
    <mergeCell ref="D1261:F1261"/>
    <mergeCell ref="G1261:L1261"/>
    <mergeCell ref="D1262:F1262"/>
    <mergeCell ref="G1262:L1262"/>
    <mergeCell ref="D1263:F1263"/>
    <mergeCell ref="G1263:L1263"/>
    <mergeCell ref="D1264:F1264"/>
    <mergeCell ref="G1264:L1264"/>
    <mergeCell ref="D1265:F1265"/>
    <mergeCell ref="G1265:L1265"/>
    <mergeCell ref="D1266:F1266"/>
    <mergeCell ref="G1266:L1266"/>
    <mergeCell ref="D1267:F1267"/>
    <mergeCell ref="G1267:L1267"/>
    <mergeCell ref="D1268:F1268"/>
    <mergeCell ref="G1268:L1268"/>
    <mergeCell ref="D1269:F1269"/>
    <mergeCell ref="G1269:L1269"/>
    <mergeCell ref="D1270:F1270"/>
    <mergeCell ref="G1270:L1270"/>
    <mergeCell ref="D1271:F1271"/>
    <mergeCell ref="G1271:L1271"/>
    <mergeCell ref="D1272:F1272"/>
    <mergeCell ref="G1272:L1272"/>
    <mergeCell ref="D1273:F1273"/>
    <mergeCell ref="G1273:L1273"/>
    <mergeCell ref="D1274:F1274"/>
    <mergeCell ref="G1274:L1274"/>
    <mergeCell ref="D1275:F1275"/>
    <mergeCell ref="G1275:L1275"/>
    <mergeCell ref="D1276:F1276"/>
    <mergeCell ref="G1276:L1276"/>
    <mergeCell ref="D1277:F1277"/>
    <mergeCell ref="G1277:L1277"/>
    <mergeCell ref="D1278:F1278"/>
    <mergeCell ref="G1278:L1278"/>
    <mergeCell ref="D1279:F1279"/>
    <mergeCell ref="G1279:L1279"/>
    <mergeCell ref="D1280:F1280"/>
    <mergeCell ref="G1280:L1280"/>
    <mergeCell ref="D1281:F1281"/>
    <mergeCell ref="G1281:L1281"/>
    <mergeCell ref="D1282:F1282"/>
    <mergeCell ref="G1282:L1282"/>
    <mergeCell ref="D1283:F1283"/>
    <mergeCell ref="G1283:L1283"/>
    <mergeCell ref="D1284:F1284"/>
    <mergeCell ref="G1284:L1284"/>
    <mergeCell ref="D1285:F1285"/>
    <mergeCell ref="G1285:L1285"/>
    <mergeCell ref="D1286:F1286"/>
    <mergeCell ref="G1286:L1286"/>
    <mergeCell ref="D1287:F1287"/>
    <mergeCell ref="G1287:L1287"/>
    <mergeCell ref="D1288:F1288"/>
    <mergeCell ref="G1288:L1288"/>
    <mergeCell ref="D1289:F1289"/>
    <mergeCell ref="G1289:L1289"/>
    <mergeCell ref="D1290:F1290"/>
    <mergeCell ref="G1290:L1290"/>
    <mergeCell ref="D1291:F1291"/>
    <mergeCell ref="G1291:L1291"/>
    <mergeCell ref="D1292:F1292"/>
    <mergeCell ref="G1292:L1292"/>
    <mergeCell ref="D1293:F1293"/>
    <mergeCell ref="G1293:L1293"/>
    <mergeCell ref="D1294:F1294"/>
    <mergeCell ref="G1294:L1294"/>
    <mergeCell ref="D1295:F1295"/>
    <mergeCell ref="G1295:L1295"/>
    <mergeCell ref="D1296:F1296"/>
    <mergeCell ref="G1296:L1296"/>
    <mergeCell ref="D1297:F1297"/>
    <mergeCell ref="G1297:L1297"/>
    <mergeCell ref="D1298:F1298"/>
    <mergeCell ref="G1298:L1298"/>
    <mergeCell ref="D1299:F1299"/>
    <mergeCell ref="G1299:L1299"/>
    <mergeCell ref="D1300:F1300"/>
    <mergeCell ref="G1300:L1300"/>
    <mergeCell ref="D1301:F1301"/>
    <mergeCell ref="G1301:L1301"/>
    <mergeCell ref="D1302:F1302"/>
    <mergeCell ref="G1302:L1302"/>
    <mergeCell ref="D1303:F1303"/>
    <mergeCell ref="G1303:L1303"/>
    <mergeCell ref="D1304:F1304"/>
    <mergeCell ref="G1304:L1304"/>
    <mergeCell ref="D1305:F1305"/>
    <mergeCell ref="G1305:L1305"/>
    <mergeCell ref="D1306:F1306"/>
    <mergeCell ref="G1306:L1306"/>
    <mergeCell ref="D1307:F1307"/>
    <mergeCell ref="G1307:L1307"/>
    <mergeCell ref="D1308:F1308"/>
    <mergeCell ref="G1308:L1308"/>
    <mergeCell ref="D1309:F1309"/>
    <mergeCell ref="G1309:L1309"/>
    <mergeCell ref="D1310:F1310"/>
    <mergeCell ref="G1310:L1310"/>
    <mergeCell ref="D1311:F1311"/>
    <mergeCell ref="G1311:L1311"/>
    <mergeCell ref="D1312:F1312"/>
    <mergeCell ref="G1312:L1312"/>
    <mergeCell ref="D1313:F1313"/>
    <mergeCell ref="G1313:L1313"/>
    <mergeCell ref="D1314:F1314"/>
    <mergeCell ref="G1314:L1314"/>
    <mergeCell ref="D1315:F1315"/>
    <mergeCell ref="G1315:L1315"/>
    <mergeCell ref="D1316:F1316"/>
    <mergeCell ref="G1316:L1316"/>
    <mergeCell ref="D1317:F1317"/>
    <mergeCell ref="G1317:L1317"/>
    <mergeCell ref="D1318:F1318"/>
    <mergeCell ref="G1318:L1318"/>
    <mergeCell ref="D1319:F1319"/>
    <mergeCell ref="G1319:L1319"/>
    <mergeCell ref="D1320:F1320"/>
    <mergeCell ref="G1320:L1320"/>
    <mergeCell ref="D1321:F1321"/>
    <mergeCell ref="G1321:L1321"/>
    <mergeCell ref="D1322:F1322"/>
    <mergeCell ref="G1322:L1322"/>
    <mergeCell ref="D1323:F1323"/>
    <mergeCell ref="G1323:L1323"/>
    <mergeCell ref="D1324:F1324"/>
    <mergeCell ref="G1324:L1324"/>
    <mergeCell ref="D1325:F1325"/>
    <mergeCell ref="G1325:L1325"/>
    <mergeCell ref="D1326:F1326"/>
    <mergeCell ref="G1326:L1326"/>
    <mergeCell ref="D1327:F1327"/>
    <mergeCell ref="G1327:L1327"/>
    <mergeCell ref="D1328:F1328"/>
    <mergeCell ref="G1328:L1328"/>
    <mergeCell ref="D1329:F1329"/>
    <mergeCell ref="G1329:L1329"/>
    <mergeCell ref="D1330:F1330"/>
    <mergeCell ref="G1330:L1330"/>
    <mergeCell ref="D1331:F1331"/>
    <mergeCell ref="G1331:L1331"/>
    <mergeCell ref="D1332:F1332"/>
    <mergeCell ref="G1332:L1332"/>
    <mergeCell ref="D1333:F1333"/>
    <mergeCell ref="G1333:L1333"/>
    <mergeCell ref="D1334:F1334"/>
    <mergeCell ref="G1334:L1334"/>
    <mergeCell ref="D1335:F1335"/>
    <mergeCell ref="G1335:L1335"/>
    <mergeCell ref="D1336:F1336"/>
    <mergeCell ref="G1336:L1336"/>
    <mergeCell ref="D1337:F1337"/>
    <mergeCell ref="G1337:L1337"/>
    <mergeCell ref="D1338:F1338"/>
    <mergeCell ref="G1338:L1338"/>
    <mergeCell ref="D1339:F1339"/>
    <mergeCell ref="G1339:L1339"/>
    <mergeCell ref="D1340:F1340"/>
    <mergeCell ref="G1340:L1340"/>
    <mergeCell ref="D1341:F1341"/>
    <mergeCell ref="G1341:L1341"/>
    <mergeCell ref="D1342:F1342"/>
    <mergeCell ref="G1342:L1342"/>
    <mergeCell ref="D1343:F1343"/>
    <mergeCell ref="G1343:L1343"/>
    <mergeCell ref="D1344:F1344"/>
    <mergeCell ref="G1344:L1344"/>
    <mergeCell ref="D1345:F1345"/>
    <mergeCell ref="G1345:L1345"/>
    <mergeCell ref="D1346:F1346"/>
    <mergeCell ref="G1346:L1346"/>
    <mergeCell ref="D1347:F1347"/>
    <mergeCell ref="G1347:L1347"/>
    <mergeCell ref="D1348:F1348"/>
    <mergeCell ref="G1348:L1348"/>
    <mergeCell ref="D1349:F1349"/>
    <mergeCell ref="G1349:L1349"/>
    <mergeCell ref="D1350:F1350"/>
    <mergeCell ref="G1350:L1350"/>
    <mergeCell ref="D1351:F1351"/>
    <mergeCell ref="G1351:L1351"/>
    <mergeCell ref="D1352:F1352"/>
    <mergeCell ref="G1352:L1352"/>
    <mergeCell ref="D1353:F1353"/>
    <mergeCell ref="G1353:L1353"/>
    <mergeCell ref="D1354:F1354"/>
    <mergeCell ref="G1354:L1354"/>
    <mergeCell ref="D1355:F1355"/>
    <mergeCell ref="G1355:L1355"/>
    <mergeCell ref="D1356:F1356"/>
    <mergeCell ref="G1356:L1356"/>
    <mergeCell ref="D1357:F1357"/>
    <mergeCell ref="G1357:L1357"/>
    <mergeCell ref="D1358:F1358"/>
    <mergeCell ref="G1358:L1358"/>
    <mergeCell ref="D1359:F1359"/>
    <mergeCell ref="G1359:L1359"/>
    <mergeCell ref="D1360:F1360"/>
    <mergeCell ref="G1360:L1360"/>
    <mergeCell ref="D1361:F1361"/>
    <mergeCell ref="G1361:L1361"/>
    <mergeCell ref="D1362:F1362"/>
    <mergeCell ref="G1362:L1362"/>
    <mergeCell ref="D1363:F1363"/>
    <mergeCell ref="G1363:L1363"/>
    <mergeCell ref="D1364:F1364"/>
    <mergeCell ref="G1364:L1364"/>
    <mergeCell ref="D1365:F1365"/>
    <mergeCell ref="G1365:L1365"/>
    <mergeCell ref="D1366:F1366"/>
    <mergeCell ref="G1366:L1366"/>
    <mergeCell ref="D1367:F1367"/>
    <mergeCell ref="G1367:L1367"/>
    <mergeCell ref="D1368:F1368"/>
    <mergeCell ref="G1368:L1368"/>
    <mergeCell ref="D1369:F1369"/>
    <mergeCell ref="G1369:L1369"/>
    <mergeCell ref="D1370:F1370"/>
    <mergeCell ref="G1370:L1370"/>
    <mergeCell ref="D1371:F1371"/>
    <mergeCell ref="G1371:L1371"/>
    <mergeCell ref="D1372:F1372"/>
    <mergeCell ref="G1372:L1372"/>
    <mergeCell ref="D1373:F1373"/>
    <mergeCell ref="G1373:L1373"/>
    <mergeCell ref="D1374:F1374"/>
    <mergeCell ref="G1374:L1374"/>
    <mergeCell ref="D1375:F1375"/>
    <mergeCell ref="G1375:L1375"/>
    <mergeCell ref="D1376:F1376"/>
    <mergeCell ref="G1376:L1376"/>
    <mergeCell ref="D1377:F1377"/>
    <mergeCell ref="G1377:L1377"/>
    <mergeCell ref="D1378:F1378"/>
    <mergeCell ref="G1378:L1378"/>
    <mergeCell ref="D1379:F1379"/>
    <mergeCell ref="G1379:L1379"/>
    <mergeCell ref="D1380:F1380"/>
    <mergeCell ref="G1380:L1380"/>
    <mergeCell ref="D1381:F1381"/>
    <mergeCell ref="G1381:L1381"/>
    <mergeCell ref="D1382:F1382"/>
    <mergeCell ref="G1382:L1382"/>
    <mergeCell ref="D1383:F1383"/>
    <mergeCell ref="G1383:L1383"/>
    <mergeCell ref="D1384:F1384"/>
    <mergeCell ref="G1384:L1384"/>
    <mergeCell ref="D1385:F1385"/>
    <mergeCell ref="G1385:L1385"/>
    <mergeCell ref="D1386:F1386"/>
    <mergeCell ref="G1386:L1386"/>
    <mergeCell ref="D1387:F1387"/>
    <mergeCell ref="G1387:L1387"/>
    <mergeCell ref="D1388:F1388"/>
    <mergeCell ref="G1388:L1388"/>
    <mergeCell ref="D1389:F1389"/>
    <mergeCell ref="G1389:L1389"/>
    <mergeCell ref="D1390:F1390"/>
    <mergeCell ref="G1390:L1390"/>
    <mergeCell ref="D1391:F1391"/>
    <mergeCell ref="G1391:L1391"/>
    <mergeCell ref="D1392:F1392"/>
    <mergeCell ref="G1392:L1392"/>
    <mergeCell ref="D1393:F1393"/>
    <mergeCell ref="G1393:L1393"/>
    <mergeCell ref="D1394:F1394"/>
    <mergeCell ref="G1394:L1394"/>
    <mergeCell ref="D1395:F1395"/>
    <mergeCell ref="G1395:L1395"/>
    <mergeCell ref="D1396:F1396"/>
    <mergeCell ref="G1396:L1396"/>
    <mergeCell ref="D1397:F1397"/>
    <mergeCell ref="G1397:L1397"/>
    <mergeCell ref="D1398:F1398"/>
    <mergeCell ref="G1398:L1398"/>
    <mergeCell ref="D1399:F1399"/>
    <mergeCell ref="G1399:L1399"/>
    <mergeCell ref="D1400:F1400"/>
    <mergeCell ref="G1400:L1400"/>
    <mergeCell ref="D1401:F1401"/>
    <mergeCell ref="G1401:L1401"/>
    <mergeCell ref="D1402:F1402"/>
    <mergeCell ref="G1402:L1402"/>
    <mergeCell ref="D1403:F1403"/>
    <mergeCell ref="G1403:L1403"/>
    <mergeCell ref="D1404:F1404"/>
    <mergeCell ref="G1404:L1404"/>
    <mergeCell ref="D1405:F1405"/>
    <mergeCell ref="G1405:L1405"/>
    <mergeCell ref="D1406:F1406"/>
    <mergeCell ref="G1406:L1406"/>
    <mergeCell ref="D1407:F1407"/>
    <mergeCell ref="G1407:L1407"/>
    <mergeCell ref="D1408:F1408"/>
    <mergeCell ref="G1408:L1408"/>
    <mergeCell ref="D1409:F1409"/>
    <mergeCell ref="G1409:L1409"/>
    <mergeCell ref="D1410:F1410"/>
    <mergeCell ref="G1410:L1410"/>
    <mergeCell ref="D1411:F1411"/>
    <mergeCell ref="G1411:L1411"/>
    <mergeCell ref="D1412:F1412"/>
    <mergeCell ref="G1412:L1412"/>
    <mergeCell ref="D1413:F1413"/>
    <mergeCell ref="G1413:L1413"/>
    <mergeCell ref="D1414:F1414"/>
    <mergeCell ref="G1414:L1414"/>
    <mergeCell ref="D1415:F1415"/>
    <mergeCell ref="G1415:L1415"/>
    <mergeCell ref="D1416:F1416"/>
    <mergeCell ref="G1416:L1416"/>
    <mergeCell ref="D1417:F1417"/>
    <mergeCell ref="G1417:L1417"/>
    <mergeCell ref="D1418:F1418"/>
    <mergeCell ref="G1418:L1418"/>
    <mergeCell ref="D1419:F1419"/>
    <mergeCell ref="G1419:L1419"/>
    <mergeCell ref="D1420:F1420"/>
    <mergeCell ref="G1420:L1420"/>
    <mergeCell ref="D1421:F1421"/>
    <mergeCell ref="G1421:L1421"/>
    <mergeCell ref="D1422:F1422"/>
    <mergeCell ref="G1422:L1422"/>
    <mergeCell ref="D1423:F1423"/>
    <mergeCell ref="G1423:L1423"/>
    <mergeCell ref="D1424:F1424"/>
    <mergeCell ref="G1424:L1424"/>
    <mergeCell ref="D1425:F1425"/>
    <mergeCell ref="G1425:L1425"/>
    <mergeCell ref="D1426:F1426"/>
    <mergeCell ref="G1426:L1426"/>
    <mergeCell ref="D1427:F1427"/>
    <mergeCell ref="G1427:L1427"/>
    <mergeCell ref="D1428:F1428"/>
    <mergeCell ref="G1428:L1428"/>
    <mergeCell ref="D1429:F1429"/>
    <mergeCell ref="G1429:L1429"/>
    <mergeCell ref="D1430:F1430"/>
    <mergeCell ref="G1430:L1430"/>
    <mergeCell ref="D1431:F1431"/>
    <mergeCell ref="G1431:L1431"/>
    <mergeCell ref="D1432:F1432"/>
    <mergeCell ref="G1432:L1432"/>
    <mergeCell ref="D1433:F1433"/>
    <mergeCell ref="G1433:L1433"/>
    <mergeCell ref="D1434:F1434"/>
    <mergeCell ref="G1434:L1434"/>
    <mergeCell ref="D1435:F1435"/>
    <mergeCell ref="G1435:L1435"/>
    <mergeCell ref="D1436:F1436"/>
    <mergeCell ref="G1436:L1436"/>
    <mergeCell ref="D1437:F1437"/>
    <mergeCell ref="G1437:L1437"/>
    <mergeCell ref="D1438:F1438"/>
    <mergeCell ref="G1438:L1438"/>
    <mergeCell ref="D1439:F1439"/>
    <mergeCell ref="G1439:L1439"/>
    <mergeCell ref="D1440:F1440"/>
    <mergeCell ref="G1440:L1440"/>
    <mergeCell ref="D1441:F1441"/>
    <mergeCell ref="G1441:L1441"/>
    <mergeCell ref="D1442:F1442"/>
    <mergeCell ref="G1442:L1442"/>
    <mergeCell ref="D1443:F1443"/>
    <mergeCell ref="G1443:L1443"/>
    <mergeCell ref="D1444:F1444"/>
    <mergeCell ref="G1444:L1444"/>
    <mergeCell ref="D1445:F1445"/>
    <mergeCell ref="G1445:L1445"/>
    <mergeCell ref="D1446:F1446"/>
    <mergeCell ref="G1446:L1446"/>
    <mergeCell ref="D1447:F1447"/>
    <mergeCell ref="G1447:L1447"/>
    <mergeCell ref="D1448:F1448"/>
    <mergeCell ref="G1448:L1448"/>
    <mergeCell ref="D1449:F1449"/>
    <mergeCell ref="G1449:L1449"/>
    <mergeCell ref="D1450:F1450"/>
    <mergeCell ref="G1450:L1450"/>
    <mergeCell ref="D1451:F1451"/>
    <mergeCell ref="G1451:L1451"/>
    <mergeCell ref="D1452:F1452"/>
    <mergeCell ref="G1452:L1452"/>
    <mergeCell ref="D1453:F1453"/>
    <mergeCell ref="G1453:L1453"/>
    <mergeCell ref="D1454:F1454"/>
    <mergeCell ref="G1454:L1454"/>
    <mergeCell ref="D1455:F1455"/>
    <mergeCell ref="G1455:L1455"/>
    <mergeCell ref="D1456:F1456"/>
    <mergeCell ref="G1456:L1456"/>
    <mergeCell ref="D1457:F1457"/>
    <mergeCell ref="G1457:L1457"/>
    <mergeCell ref="D1458:F1458"/>
    <mergeCell ref="G1458:L1458"/>
    <mergeCell ref="D1459:F1459"/>
    <mergeCell ref="G1459:L1459"/>
    <mergeCell ref="D1460:F1460"/>
    <mergeCell ref="G1460:L1460"/>
    <mergeCell ref="D1461:F1461"/>
    <mergeCell ref="G1461:L1461"/>
    <mergeCell ref="D1462:F1462"/>
    <mergeCell ref="G1462:L1462"/>
    <mergeCell ref="D1463:F1463"/>
    <mergeCell ref="G1463:L1463"/>
    <mergeCell ref="D1464:F1464"/>
    <mergeCell ref="G1464:L1464"/>
    <mergeCell ref="D1465:F1465"/>
    <mergeCell ref="G1465:L1465"/>
    <mergeCell ref="D1466:F1466"/>
    <mergeCell ref="G1466:L1466"/>
    <mergeCell ref="D1467:F1467"/>
    <mergeCell ref="G1467:L1467"/>
    <mergeCell ref="D1468:F1468"/>
    <mergeCell ref="G1468:L1468"/>
    <mergeCell ref="D1469:F1469"/>
    <mergeCell ref="G1469:L1469"/>
    <mergeCell ref="D1470:F1470"/>
    <mergeCell ref="G1470:L1470"/>
    <mergeCell ref="D1471:F1471"/>
    <mergeCell ref="G1471:L1471"/>
    <mergeCell ref="D1472:F1472"/>
    <mergeCell ref="G1472:L1472"/>
    <mergeCell ref="D1473:F1473"/>
    <mergeCell ref="G1473:L1473"/>
    <mergeCell ref="D1474:F1474"/>
    <mergeCell ref="G1474:L1474"/>
    <mergeCell ref="D1475:F1475"/>
    <mergeCell ref="G1475:L1475"/>
    <mergeCell ref="D1476:F1476"/>
    <mergeCell ref="G1476:L1476"/>
    <mergeCell ref="D1477:F1477"/>
    <mergeCell ref="G1477:L1477"/>
    <mergeCell ref="D1478:F1478"/>
    <mergeCell ref="G1478:L1478"/>
    <mergeCell ref="D1479:F1479"/>
    <mergeCell ref="G1479:L1479"/>
    <mergeCell ref="D1480:F1480"/>
    <mergeCell ref="G1480:L1480"/>
    <mergeCell ref="D1481:F1481"/>
    <mergeCell ref="G1481:L1481"/>
    <mergeCell ref="D1482:F1482"/>
    <mergeCell ref="G1482:L1482"/>
    <mergeCell ref="D1483:F1483"/>
    <mergeCell ref="G1483:L1483"/>
    <mergeCell ref="D1484:F1484"/>
    <mergeCell ref="G1484:L1484"/>
    <mergeCell ref="D1485:F1485"/>
    <mergeCell ref="G1485:L1485"/>
    <mergeCell ref="D1486:F1486"/>
    <mergeCell ref="G1486:L1486"/>
    <mergeCell ref="D1487:F1487"/>
    <mergeCell ref="G1487:L1487"/>
    <mergeCell ref="D1488:F1488"/>
    <mergeCell ref="G1488:L1488"/>
    <mergeCell ref="D1489:F1489"/>
    <mergeCell ref="G1489:L1489"/>
    <mergeCell ref="D1490:F1490"/>
    <mergeCell ref="G1490:L1490"/>
    <mergeCell ref="D1491:F1491"/>
    <mergeCell ref="G1491:L1491"/>
    <mergeCell ref="D1492:F1492"/>
    <mergeCell ref="G1492:L1492"/>
    <mergeCell ref="D1493:F1493"/>
    <mergeCell ref="G1493:L1493"/>
    <mergeCell ref="D1494:F1494"/>
    <mergeCell ref="G1494:L1494"/>
    <mergeCell ref="D1495:F1495"/>
    <mergeCell ref="G1495:L1495"/>
    <mergeCell ref="D1496:F1496"/>
    <mergeCell ref="G1496:L1496"/>
    <mergeCell ref="D1497:F1497"/>
    <mergeCell ref="G1497:L1497"/>
    <mergeCell ref="D1498:F1498"/>
    <mergeCell ref="G1498:L1498"/>
    <mergeCell ref="D1499:F1499"/>
    <mergeCell ref="G1499:L1499"/>
    <mergeCell ref="D1500:F1500"/>
    <mergeCell ref="G1500:L1500"/>
    <mergeCell ref="D1501:F1501"/>
    <mergeCell ref="G1501:L1501"/>
    <mergeCell ref="D1502:F1502"/>
    <mergeCell ref="G1502:L1502"/>
    <mergeCell ref="D1503:F1503"/>
    <mergeCell ref="G1503:L1503"/>
    <mergeCell ref="D1504:F1504"/>
    <mergeCell ref="G1504:L1504"/>
    <mergeCell ref="D1505:F1505"/>
    <mergeCell ref="G1505:L1505"/>
    <mergeCell ref="D1506:F1506"/>
    <mergeCell ref="G1506:L1506"/>
    <mergeCell ref="D1507:F1507"/>
    <mergeCell ref="G1507:L1507"/>
    <mergeCell ref="D1508:F1508"/>
    <mergeCell ref="G1508:L1508"/>
    <mergeCell ref="D1509:F1509"/>
    <mergeCell ref="G1509:L1509"/>
    <mergeCell ref="D1510:F1510"/>
    <mergeCell ref="G1510:L1510"/>
    <mergeCell ref="D1511:F1511"/>
    <mergeCell ref="G1511:L1511"/>
    <mergeCell ref="D1512:F1512"/>
    <mergeCell ref="G1512:L1512"/>
    <mergeCell ref="D1513:F1513"/>
    <mergeCell ref="G1513:L1513"/>
    <mergeCell ref="D1514:F1514"/>
    <mergeCell ref="G1514:L1514"/>
    <mergeCell ref="D1515:F1515"/>
    <mergeCell ref="G1515:L1515"/>
    <mergeCell ref="D1516:F1516"/>
    <mergeCell ref="G1516:L1516"/>
    <mergeCell ref="D1517:F1517"/>
    <mergeCell ref="G1517:L1517"/>
    <mergeCell ref="D1518:F1518"/>
    <mergeCell ref="G1518:L1518"/>
    <mergeCell ref="D1519:F1519"/>
    <mergeCell ref="G1519:L1519"/>
    <mergeCell ref="D1520:F1520"/>
    <mergeCell ref="G1520:L1520"/>
    <mergeCell ref="D1521:F1521"/>
    <mergeCell ref="G1521:L1521"/>
    <mergeCell ref="D1522:F1522"/>
    <mergeCell ref="G1522:L1522"/>
    <mergeCell ref="D1523:F1523"/>
    <mergeCell ref="G1523:L1523"/>
    <mergeCell ref="D1524:F1524"/>
    <mergeCell ref="G1524:L1524"/>
    <mergeCell ref="D1525:F1525"/>
    <mergeCell ref="G1525:L1525"/>
    <mergeCell ref="D1526:F1526"/>
    <mergeCell ref="G1526:L1526"/>
    <mergeCell ref="D1527:F1527"/>
    <mergeCell ref="G1527:L1527"/>
    <mergeCell ref="D1528:F1528"/>
    <mergeCell ref="G1528:L1528"/>
    <mergeCell ref="D1529:F1529"/>
    <mergeCell ref="G1529:L1529"/>
    <mergeCell ref="D1530:F1530"/>
    <mergeCell ref="G1530:L1530"/>
    <mergeCell ref="D1531:F1531"/>
    <mergeCell ref="G1531:L1531"/>
    <mergeCell ref="D1532:F1532"/>
    <mergeCell ref="G1532:L1532"/>
    <mergeCell ref="D1533:F1533"/>
    <mergeCell ref="G1533:L1533"/>
    <mergeCell ref="D1534:F1534"/>
    <mergeCell ref="G1534:L1534"/>
    <mergeCell ref="D1535:F1535"/>
    <mergeCell ref="G1535:L1535"/>
    <mergeCell ref="D1536:F1536"/>
    <mergeCell ref="G1536:L1536"/>
    <mergeCell ref="D1537:F1537"/>
    <mergeCell ref="G1537:L1537"/>
    <mergeCell ref="D1538:F1538"/>
    <mergeCell ref="G1538:L1538"/>
    <mergeCell ref="D1539:F1539"/>
    <mergeCell ref="G1539:L1539"/>
    <mergeCell ref="D1540:F1540"/>
    <mergeCell ref="G1540:L1540"/>
    <mergeCell ref="D1541:F1541"/>
    <mergeCell ref="G1541:L1541"/>
    <mergeCell ref="D1542:F1542"/>
    <mergeCell ref="G1542:L1542"/>
    <mergeCell ref="D1543:F1543"/>
    <mergeCell ref="G1543:L1543"/>
    <mergeCell ref="D1544:F1544"/>
    <mergeCell ref="G1544:L1544"/>
    <mergeCell ref="D1545:F1545"/>
    <mergeCell ref="G1545:L1545"/>
    <mergeCell ref="D1546:F1546"/>
    <mergeCell ref="G1546:L1546"/>
    <mergeCell ref="D1547:F1547"/>
    <mergeCell ref="G1547:L1547"/>
    <mergeCell ref="D1548:F1548"/>
    <mergeCell ref="G1548:L1548"/>
    <mergeCell ref="D1549:F1549"/>
    <mergeCell ref="G1549:L1549"/>
    <mergeCell ref="D1550:F1550"/>
    <mergeCell ref="G1550:L1550"/>
    <mergeCell ref="D1551:F1551"/>
    <mergeCell ref="G1551:L1551"/>
    <mergeCell ref="D1552:F1552"/>
    <mergeCell ref="G1552:L1552"/>
    <mergeCell ref="D1553:F1553"/>
    <mergeCell ref="G1553:L1553"/>
    <mergeCell ref="D1554:F1554"/>
    <mergeCell ref="G1554:L1554"/>
    <mergeCell ref="D1555:F1555"/>
    <mergeCell ref="G1555:L1555"/>
    <mergeCell ref="D1556:F1556"/>
    <mergeCell ref="G1556:L1556"/>
    <mergeCell ref="D1557:F1557"/>
    <mergeCell ref="G1557:L1557"/>
    <mergeCell ref="D1558:F1558"/>
    <mergeCell ref="G1558:L1558"/>
    <mergeCell ref="D1559:F1559"/>
    <mergeCell ref="G1559:L1559"/>
    <mergeCell ref="AA1561:AD1561"/>
    <mergeCell ref="C1562:L1563"/>
    <mergeCell ref="M1562:AD1562"/>
    <mergeCell ref="M1563:O1563"/>
    <mergeCell ref="P1563:R1563"/>
    <mergeCell ref="S1563:U1563"/>
    <mergeCell ref="V1563:X1563"/>
    <mergeCell ref="Y1563:AA1563"/>
    <mergeCell ref="AB1563:AD1563"/>
    <mergeCell ref="C1564:F1564"/>
    <mergeCell ref="G1564:L1564"/>
    <mergeCell ref="C1565:L1565"/>
    <mergeCell ref="D1566:F1566"/>
    <mergeCell ref="G1566:L1566"/>
    <mergeCell ref="D1567:F1567"/>
    <mergeCell ref="G1567:L1567"/>
    <mergeCell ref="D1568:F1568"/>
    <mergeCell ref="G1568:L1568"/>
    <mergeCell ref="D1569:F1569"/>
    <mergeCell ref="G1569:L1569"/>
    <mergeCell ref="D1570:F1570"/>
    <mergeCell ref="G1570:L1570"/>
    <mergeCell ref="D1571:F1571"/>
    <mergeCell ref="G1571:L1571"/>
    <mergeCell ref="D1572:F1572"/>
    <mergeCell ref="G1572:L1572"/>
    <mergeCell ref="D1573:F1573"/>
    <mergeCell ref="G1573:L1573"/>
    <mergeCell ref="D1574:F1574"/>
    <mergeCell ref="G1574:L1574"/>
    <mergeCell ref="D1575:F1575"/>
    <mergeCell ref="G1575:L1575"/>
    <mergeCell ref="D1576:F1576"/>
    <mergeCell ref="G1576:L1576"/>
    <mergeCell ref="D1577:F1577"/>
    <mergeCell ref="G1577:L1577"/>
    <mergeCell ref="D1578:F1578"/>
    <mergeCell ref="G1578:L1578"/>
    <mergeCell ref="D1579:F1579"/>
    <mergeCell ref="G1579:L1579"/>
    <mergeCell ref="D1580:F1580"/>
    <mergeCell ref="G1580:L1580"/>
    <mergeCell ref="D1581:F1581"/>
    <mergeCell ref="G1581:L1581"/>
    <mergeCell ref="D1582:F1582"/>
    <mergeCell ref="G1582:L1582"/>
    <mergeCell ref="D1583:F1583"/>
    <mergeCell ref="G1583:L1583"/>
    <mergeCell ref="D1584:F1584"/>
    <mergeCell ref="G1584:L1584"/>
    <mergeCell ref="D1585:F1585"/>
    <mergeCell ref="G1585:L1585"/>
    <mergeCell ref="D1586:F1586"/>
    <mergeCell ref="G1586:L1586"/>
    <mergeCell ref="D1587:F1587"/>
    <mergeCell ref="G1587:L1587"/>
    <mergeCell ref="D1588:F1588"/>
    <mergeCell ref="G1588:L1588"/>
    <mergeCell ref="D1589:F1589"/>
    <mergeCell ref="G1589:L1589"/>
    <mergeCell ref="D1590:F1590"/>
    <mergeCell ref="G1590:L1590"/>
    <mergeCell ref="D1591:F1591"/>
    <mergeCell ref="G1591:L1591"/>
    <mergeCell ref="D1592:F1592"/>
    <mergeCell ref="G1592:L1592"/>
    <mergeCell ref="D1593:F1593"/>
    <mergeCell ref="G1593:L1593"/>
    <mergeCell ref="D1594:F1594"/>
    <mergeCell ref="G1594:L1594"/>
    <mergeCell ref="D1595:F1595"/>
    <mergeCell ref="G1595:L1595"/>
    <mergeCell ref="D1596:F1596"/>
    <mergeCell ref="G1596:L1596"/>
    <mergeCell ref="D1597:F1597"/>
    <mergeCell ref="G1597:L1597"/>
    <mergeCell ref="D1598:F1598"/>
    <mergeCell ref="G1598:L1598"/>
    <mergeCell ref="D1599:F1599"/>
    <mergeCell ref="G1599:L1599"/>
    <mergeCell ref="D1600:F1600"/>
    <mergeCell ref="G1600:L1600"/>
    <mergeCell ref="D1601:F1601"/>
    <mergeCell ref="G1601:L1601"/>
    <mergeCell ref="D1602:F1602"/>
    <mergeCell ref="G1602:L1602"/>
    <mergeCell ref="D1603:F1603"/>
    <mergeCell ref="G1603:L1603"/>
    <mergeCell ref="D1604:F1604"/>
    <mergeCell ref="G1604:L1604"/>
    <mergeCell ref="D1605:F1605"/>
    <mergeCell ref="G1605:L1605"/>
    <mergeCell ref="D1606:F1606"/>
    <mergeCell ref="G1606:L1606"/>
    <mergeCell ref="D1607:F1607"/>
    <mergeCell ref="G1607:L1607"/>
    <mergeCell ref="D1608:F1608"/>
    <mergeCell ref="G1608:L1608"/>
    <mergeCell ref="D1609:F1609"/>
    <mergeCell ref="G1609:L1609"/>
    <mergeCell ref="D1610:F1610"/>
    <mergeCell ref="G1610:L1610"/>
    <mergeCell ref="D1611:F1611"/>
    <mergeCell ref="G1611:L1611"/>
    <mergeCell ref="D1612:F1612"/>
    <mergeCell ref="G1612:L1612"/>
    <mergeCell ref="D1613:F1613"/>
    <mergeCell ref="G1613:L1613"/>
    <mergeCell ref="D1614:F1614"/>
    <mergeCell ref="G1614:L1614"/>
    <mergeCell ref="D1615:F1615"/>
    <mergeCell ref="G1615:L1615"/>
    <mergeCell ref="D1616:F1616"/>
    <mergeCell ref="G1616:L1616"/>
    <mergeCell ref="D1617:F1617"/>
    <mergeCell ref="G1617:L1617"/>
    <mergeCell ref="D1618:F1618"/>
    <mergeCell ref="G1618:L1618"/>
    <mergeCell ref="D1619:F1619"/>
    <mergeCell ref="G1619:L1619"/>
    <mergeCell ref="D1620:F1620"/>
    <mergeCell ref="G1620:L1620"/>
    <mergeCell ref="D1621:F1621"/>
    <mergeCell ref="G1621:L1621"/>
    <mergeCell ref="D1622:F1622"/>
    <mergeCell ref="G1622:L1622"/>
    <mergeCell ref="D1623:F1623"/>
    <mergeCell ref="G1623:L1623"/>
    <mergeCell ref="D1624:F1624"/>
    <mergeCell ref="G1624:L1624"/>
    <mergeCell ref="D1625:F1625"/>
    <mergeCell ref="G1625:L1625"/>
    <mergeCell ref="D1626:F1626"/>
    <mergeCell ref="G1626:L1626"/>
    <mergeCell ref="D1627:F1627"/>
    <mergeCell ref="G1627:L1627"/>
    <mergeCell ref="D1628:F1628"/>
    <mergeCell ref="G1628:L1628"/>
    <mergeCell ref="D1629:F1629"/>
    <mergeCell ref="G1629:L1629"/>
    <mergeCell ref="D1630:F1630"/>
    <mergeCell ref="G1630:L1630"/>
    <mergeCell ref="D1631:F1631"/>
    <mergeCell ref="G1631:L1631"/>
    <mergeCell ref="D1632:F1632"/>
    <mergeCell ref="G1632:L1632"/>
    <mergeCell ref="D1633:F1633"/>
    <mergeCell ref="G1633:L1633"/>
    <mergeCell ref="D1634:F1634"/>
    <mergeCell ref="G1634:L1634"/>
    <mergeCell ref="D1635:F1635"/>
    <mergeCell ref="G1635:L1635"/>
    <mergeCell ref="D1636:F1636"/>
    <mergeCell ref="G1636:L1636"/>
    <mergeCell ref="D1637:F1637"/>
    <mergeCell ref="G1637:L1637"/>
    <mergeCell ref="D1638:F1638"/>
    <mergeCell ref="G1638:L1638"/>
    <mergeCell ref="D1639:F1639"/>
    <mergeCell ref="G1639:L1639"/>
    <mergeCell ref="D1640:F1640"/>
    <mergeCell ref="G1640:L1640"/>
    <mergeCell ref="D1641:F1641"/>
    <mergeCell ref="G1641:L1641"/>
    <mergeCell ref="D1642:F1642"/>
    <mergeCell ref="G1642:L1642"/>
    <mergeCell ref="D1643:F1643"/>
    <mergeCell ref="G1643:L1643"/>
    <mergeCell ref="D1644:F1644"/>
    <mergeCell ref="G1644:L1644"/>
    <mergeCell ref="D1645:F1645"/>
    <mergeCell ref="G1645:L1645"/>
    <mergeCell ref="D1646:F1646"/>
    <mergeCell ref="G1646:L1646"/>
    <mergeCell ref="D1647:F1647"/>
    <mergeCell ref="G1647:L1647"/>
    <mergeCell ref="D1648:F1648"/>
    <mergeCell ref="G1648:L1648"/>
    <mergeCell ref="D1649:F1649"/>
    <mergeCell ref="G1649:L1649"/>
    <mergeCell ref="D1650:F1650"/>
    <mergeCell ref="G1650:L1650"/>
    <mergeCell ref="D1651:F1651"/>
    <mergeCell ref="G1651:L1651"/>
    <mergeCell ref="D1652:F1652"/>
    <mergeCell ref="G1652:L1652"/>
    <mergeCell ref="D1653:F1653"/>
    <mergeCell ref="G1653:L1653"/>
    <mergeCell ref="D1654:F1654"/>
    <mergeCell ref="G1654:L1654"/>
    <mergeCell ref="D1655:F1655"/>
    <mergeCell ref="G1655:L1655"/>
    <mergeCell ref="D1656:F1656"/>
    <mergeCell ref="G1656:L1656"/>
    <mergeCell ref="D1657:F1657"/>
    <mergeCell ref="G1657:L1657"/>
    <mergeCell ref="D1658:F1658"/>
    <mergeCell ref="G1658:L1658"/>
    <mergeCell ref="D1659:F1659"/>
    <mergeCell ref="G1659:L1659"/>
    <mergeCell ref="D1660:F1660"/>
    <mergeCell ref="G1660:L1660"/>
    <mergeCell ref="D1661:F1661"/>
    <mergeCell ref="G1661:L1661"/>
    <mergeCell ref="D1662:F1662"/>
    <mergeCell ref="G1662:L1662"/>
    <mergeCell ref="D1663:F1663"/>
    <mergeCell ref="G1663:L1663"/>
    <mergeCell ref="D1664:F1664"/>
    <mergeCell ref="G1664:L1664"/>
    <mergeCell ref="D1665:F1665"/>
    <mergeCell ref="G1665:L1665"/>
    <mergeCell ref="D1666:F1666"/>
    <mergeCell ref="G1666:L1666"/>
    <mergeCell ref="D1667:F1667"/>
    <mergeCell ref="G1667:L1667"/>
    <mergeCell ref="D1668:F1668"/>
    <mergeCell ref="G1668:L1668"/>
    <mergeCell ref="D1669:F1669"/>
    <mergeCell ref="G1669:L1669"/>
    <mergeCell ref="D1670:F1670"/>
    <mergeCell ref="G1670:L1670"/>
    <mergeCell ref="D1671:F1671"/>
    <mergeCell ref="G1671:L1671"/>
    <mergeCell ref="D1672:F1672"/>
    <mergeCell ref="G1672:L1672"/>
    <mergeCell ref="D1673:F1673"/>
    <mergeCell ref="G1673:L1673"/>
    <mergeCell ref="D1674:F1674"/>
    <mergeCell ref="G1674:L1674"/>
    <mergeCell ref="D1675:F1675"/>
    <mergeCell ref="G1675:L1675"/>
    <mergeCell ref="D1676:F1676"/>
    <mergeCell ref="G1676:L1676"/>
    <mergeCell ref="D1677:F1677"/>
    <mergeCell ref="G1677:L1677"/>
    <mergeCell ref="D1678:F1678"/>
    <mergeCell ref="G1678:L1678"/>
    <mergeCell ref="D1679:F1679"/>
    <mergeCell ref="G1679:L1679"/>
    <mergeCell ref="D1680:F1680"/>
    <mergeCell ref="G1680:L1680"/>
    <mergeCell ref="D1681:F1681"/>
    <mergeCell ref="G1681:L1681"/>
    <mergeCell ref="D1682:F1682"/>
    <mergeCell ref="G1682:L1682"/>
    <mergeCell ref="D1683:F1683"/>
    <mergeCell ref="G1683:L1683"/>
    <mergeCell ref="D1684:F1684"/>
    <mergeCell ref="G1684:L1684"/>
    <mergeCell ref="D1685:F1685"/>
    <mergeCell ref="G1685:L1685"/>
    <mergeCell ref="D1686:F1686"/>
    <mergeCell ref="G1686:L1686"/>
    <mergeCell ref="D1687:F1687"/>
    <mergeCell ref="G1687:L1687"/>
    <mergeCell ref="D1688:F1688"/>
    <mergeCell ref="G1688:L1688"/>
    <mergeCell ref="D1689:F1689"/>
    <mergeCell ref="G1689:L1689"/>
    <mergeCell ref="D1690:F1690"/>
    <mergeCell ref="G1690:L1690"/>
    <mergeCell ref="D1691:F1691"/>
    <mergeCell ref="G1691:L1691"/>
    <mergeCell ref="D1692:F1692"/>
    <mergeCell ref="G1692:L1692"/>
    <mergeCell ref="D1693:F1693"/>
    <mergeCell ref="G1693:L1693"/>
    <mergeCell ref="D1694:F1694"/>
    <mergeCell ref="G1694:L1694"/>
    <mergeCell ref="D1695:F1695"/>
    <mergeCell ref="G1695:L1695"/>
    <mergeCell ref="D1696:F1696"/>
    <mergeCell ref="G1696:L1696"/>
    <mergeCell ref="D1697:F1697"/>
    <mergeCell ref="G1697:L1697"/>
    <mergeCell ref="D1698:F1698"/>
    <mergeCell ref="G1698:L1698"/>
    <mergeCell ref="D1699:F1699"/>
    <mergeCell ref="G1699:L1699"/>
    <mergeCell ref="D1700:F1700"/>
    <mergeCell ref="G1700:L1700"/>
    <mergeCell ref="D1701:F1701"/>
    <mergeCell ref="G1701:L1701"/>
    <mergeCell ref="D1702:F1702"/>
    <mergeCell ref="G1702:L1702"/>
    <mergeCell ref="D1703:F1703"/>
    <mergeCell ref="G1703:L1703"/>
    <mergeCell ref="D1704:F1704"/>
    <mergeCell ref="G1704:L1704"/>
    <mergeCell ref="D1705:F1705"/>
    <mergeCell ref="G1705:L1705"/>
    <mergeCell ref="D1706:F1706"/>
    <mergeCell ref="G1706:L1706"/>
    <mergeCell ref="D1707:F1707"/>
    <mergeCell ref="G1707:L1707"/>
    <mergeCell ref="D1708:F1708"/>
    <mergeCell ref="G1708:L1708"/>
    <mergeCell ref="D1709:F1709"/>
    <mergeCell ref="G1709:L1709"/>
    <mergeCell ref="D1710:F1710"/>
    <mergeCell ref="G1710:L1710"/>
    <mergeCell ref="D1711:F1711"/>
    <mergeCell ref="G1711:L1711"/>
    <mergeCell ref="D1712:F1712"/>
    <mergeCell ref="G1712:L1712"/>
    <mergeCell ref="D1713:F1713"/>
    <mergeCell ref="G1713:L1713"/>
    <mergeCell ref="D1714:F1714"/>
    <mergeCell ref="G1714:L1714"/>
    <mergeCell ref="D1715:F1715"/>
    <mergeCell ref="G1715:L1715"/>
    <mergeCell ref="D1716:F1716"/>
    <mergeCell ref="G1716:L1716"/>
    <mergeCell ref="D1717:F1717"/>
    <mergeCell ref="G1717:L1717"/>
    <mergeCell ref="D1718:F1718"/>
    <mergeCell ref="G1718:L1718"/>
    <mergeCell ref="D1719:F1719"/>
    <mergeCell ref="G1719:L1719"/>
    <mergeCell ref="D1720:F1720"/>
    <mergeCell ref="G1720:L1720"/>
    <mergeCell ref="D1721:F1721"/>
    <mergeCell ref="G1721:L1721"/>
    <mergeCell ref="D1722:F1722"/>
    <mergeCell ref="G1722:L1722"/>
    <mergeCell ref="D1723:F1723"/>
    <mergeCell ref="G1723:L1723"/>
    <mergeCell ref="D1724:F1724"/>
    <mergeCell ref="G1724:L1724"/>
    <mergeCell ref="D1725:F1725"/>
    <mergeCell ref="G1725:L1725"/>
    <mergeCell ref="D1726:F1726"/>
    <mergeCell ref="G1726:L1726"/>
    <mergeCell ref="D1727:F1727"/>
    <mergeCell ref="G1727:L1727"/>
    <mergeCell ref="D1728:F1728"/>
    <mergeCell ref="G1728:L1728"/>
    <mergeCell ref="D1729:F1729"/>
    <mergeCell ref="G1729:L1729"/>
    <mergeCell ref="D1730:F1730"/>
    <mergeCell ref="G1730:L1730"/>
    <mergeCell ref="D1731:F1731"/>
    <mergeCell ref="G1731:L1731"/>
    <mergeCell ref="D1732:F1732"/>
    <mergeCell ref="G1732:L1732"/>
    <mergeCell ref="D1733:F1733"/>
    <mergeCell ref="G1733:L1733"/>
    <mergeCell ref="D1734:F1734"/>
    <mergeCell ref="G1734:L1734"/>
    <mergeCell ref="D1735:F1735"/>
    <mergeCell ref="G1735:L1735"/>
    <mergeCell ref="D1736:F1736"/>
    <mergeCell ref="G1736:L1736"/>
    <mergeCell ref="D1737:F1737"/>
    <mergeCell ref="G1737:L1737"/>
    <mergeCell ref="D1738:F1738"/>
    <mergeCell ref="G1738:L1738"/>
    <mergeCell ref="D1739:F1739"/>
    <mergeCell ref="G1739:L1739"/>
    <mergeCell ref="D1740:F1740"/>
    <mergeCell ref="G1740:L1740"/>
    <mergeCell ref="D1741:F1741"/>
    <mergeCell ref="G1741:L1741"/>
    <mergeCell ref="D1742:F1742"/>
    <mergeCell ref="G1742:L1742"/>
    <mergeCell ref="D1743:F1743"/>
    <mergeCell ref="G1743:L1743"/>
    <mergeCell ref="D1744:F1744"/>
    <mergeCell ref="G1744:L1744"/>
    <mergeCell ref="D1745:F1745"/>
    <mergeCell ref="G1745:L1745"/>
    <mergeCell ref="D1746:F1746"/>
    <mergeCell ref="G1746:L1746"/>
    <mergeCell ref="D1747:F1747"/>
    <mergeCell ref="G1747:L1747"/>
    <mergeCell ref="D1748:F1748"/>
    <mergeCell ref="G1748:L1748"/>
    <mergeCell ref="D1749:F1749"/>
    <mergeCell ref="G1749:L1749"/>
    <mergeCell ref="D1750:F1750"/>
    <mergeCell ref="G1750:L1750"/>
    <mergeCell ref="D1751:F1751"/>
    <mergeCell ref="G1751:L1751"/>
    <mergeCell ref="D1752:F1752"/>
    <mergeCell ref="G1752:L1752"/>
    <mergeCell ref="D1753:F1753"/>
    <mergeCell ref="G1753:L1753"/>
    <mergeCell ref="D1754:F1754"/>
    <mergeCell ref="G1754:L1754"/>
    <mergeCell ref="D1755:F1755"/>
    <mergeCell ref="G1755:L1755"/>
    <mergeCell ref="D1756:F1756"/>
    <mergeCell ref="G1756:L1756"/>
    <mergeCell ref="D1757:F1757"/>
    <mergeCell ref="G1757:L1757"/>
    <mergeCell ref="D1758:F1758"/>
    <mergeCell ref="G1758:L1758"/>
    <mergeCell ref="D1759:F1759"/>
    <mergeCell ref="G1759:L1759"/>
    <mergeCell ref="D1760:F1760"/>
    <mergeCell ref="G1760:L1760"/>
    <mergeCell ref="D1761:F1761"/>
    <mergeCell ref="G1761:L1761"/>
    <mergeCell ref="D1762:F1762"/>
    <mergeCell ref="G1762:L1762"/>
    <mergeCell ref="D1763:F1763"/>
    <mergeCell ref="G1763:L1763"/>
    <mergeCell ref="D1764:F1764"/>
    <mergeCell ref="G1764:L1764"/>
    <mergeCell ref="D1765:F1765"/>
    <mergeCell ref="G1765:L1765"/>
    <mergeCell ref="D1766:F1766"/>
    <mergeCell ref="G1766:L1766"/>
    <mergeCell ref="D1767:F1767"/>
    <mergeCell ref="G1767:L1767"/>
    <mergeCell ref="D1768:F1768"/>
    <mergeCell ref="G1768:L1768"/>
    <mergeCell ref="D1769:F1769"/>
    <mergeCell ref="G1769:L1769"/>
    <mergeCell ref="D1770:F1770"/>
    <mergeCell ref="G1770:L1770"/>
    <mergeCell ref="D1771:F1771"/>
    <mergeCell ref="G1771:L1771"/>
    <mergeCell ref="D1772:F1772"/>
    <mergeCell ref="G1772:L1772"/>
    <mergeCell ref="D1773:F1773"/>
    <mergeCell ref="G1773:L1773"/>
    <mergeCell ref="D1774:F1774"/>
    <mergeCell ref="G1774:L1774"/>
    <mergeCell ref="D1775:F1775"/>
    <mergeCell ref="G1775:L1775"/>
    <mergeCell ref="D1776:F1776"/>
    <mergeCell ref="G1776:L1776"/>
    <mergeCell ref="D1777:F1777"/>
    <mergeCell ref="G1777:L1777"/>
    <mergeCell ref="D1778:F1778"/>
    <mergeCell ref="G1778:L1778"/>
    <mergeCell ref="D1779:F1779"/>
    <mergeCell ref="G1779:L1779"/>
    <mergeCell ref="D1780:F1780"/>
    <mergeCell ref="G1780:L1780"/>
    <mergeCell ref="D1781:F1781"/>
    <mergeCell ref="G1781:L1781"/>
    <mergeCell ref="D1782:F1782"/>
    <mergeCell ref="G1782:L1782"/>
    <mergeCell ref="D1783:F1783"/>
    <mergeCell ref="G1783:L1783"/>
    <mergeCell ref="D1784:F1784"/>
    <mergeCell ref="G1784:L1784"/>
    <mergeCell ref="D1785:F1785"/>
    <mergeCell ref="G1785:L1785"/>
    <mergeCell ref="D1786:F1786"/>
    <mergeCell ref="G1786:L1786"/>
    <mergeCell ref="D1787:F1787"/>
    <mergeCell ref="G1787:L1787"/>
    <mergeCell ref="D1788:F1788"/>
    <mergeCell ref="G1788:L1788"/>
    <mergeCell ref="D1789:F1789"/>
    <mergeCell ref="G1789:L1789"/>
    <mergeCell ref="D1790:F1790"/>
    <mergeCell ref="G1790:L1790"/>
    <mergeCell ref="D1791:F1791"/>
    <mergeCell ref="G1791:L1791"/>
    <mergeCell ref="D1792:F1792"/>
    <mergeCell ref="G1792:L1792"/>
    <mergeCell ref="D1793:F1793"/>
    <mergeCell ref="G1793:L1793"/>
    <mergeCell ref="D1794:F1794"/>
    <mergeCell ref="G1794:L1794"/>
    <mergeCell ref="D1795:F1795"/>
    <mergeCell ref="G1795:L1795"/>
    <mergeCell ref="D1796:F1796"/>
    <mergeCell ref="G1796:L1796"/>
    <mergeCell ref="D1797:F1797"/>
    <mergeCell ref="G1797:L1797"/>
    <mergeCell ref="D1798:F1798"/>
    <mergeCell ref="G1798:L1798"/>
    <mergeCell ref="D1799:F1799"/>
    <mergeCell ref="G1799:L1799"/>
    <mergeCell ref="D1800:F1800"/>
    <mergeCell ref="G1800:L1800"/>
    <mergeCell ref="D1801:F1801"/>
    <mergeCell ref="G1801:L1801"/>
    <mergeCell ref="D1802:F1802"/>
    <mergeCell ref="G1802:L1802"/>
    <mergeCell ref="D1803:F1803"/>
    <mergeCell ref="G1803:L1803"/>
    <mergeCell ref="D1804:F1804"/>
    <mergeCell ref="G1804:L1804"/>
    <mergeCell ref="D1805:F1805"/>
    <mergeCell ref="G1805:L1805"/>
    <mergeCell ref="D1806:F1806"/>
    <mergeCell ref="G1806:L1806"/>
    <mergeCell ref="D1807:F1807"/>
    <mergeCell ref="G1807:L1807"/>
    <mergeCell ref="D1808:F1808"/>
    <mergeCell ref="G1808:L1808"/>
    <mergeCell ref="D1809:F1809"/>
    <mergeCell ref="G1809:L1809"/>
    <mergeCell ref="D1810:F1810"/>
    <mergeCell ref="G1810:L1810"/>
    <mergeCell ref="D1811:F1811"/>
    <mergeCell ref="G1811:L1811"/>
    <mergeCell ref="D1812:F1812"/>
    <mergeCell ref="G1812:L1812"/>
    <mergeCell ref="D1813:F1813"/>
    <mergeCell ref="G1813:L1813"/>
    <mergeCell ref="D1814:F1814"/>
    <mergeCell ref="G1814:L1814"/>
    <mergeCell ref="D1815:F1815"/>
    <mergeCell ref="G1815:L1815"/>
    <mergeCell ref="D1816:F1816"/>
    <mergeCell ref="G1816:L1816"/>
    <mergeCell ref="D1817:F1817"/>
    <mergeCell ref="G1817:L1817"/>
    <mergeCell ref="D1818:F1818"/>
    <mergeCell ref="G1818:L1818"/>
    <mergeCell ref="D1819:F1819"/>
    <mergeCell ref="G1819:L1819"/>
    <mergeCell ref="D1820:F1820"/>
    <mergeCell ref="G1820:L1820"/>
    <mergeCell ref="D1821:F1821"/>
    <mergeCell ref="G1821:L1821"/>
    <mergeCell ref="D1822:F1822"/>
    <mergeCell ref="G1822:L1822"/>
    <mergeCell ref="D1823:F1823"/>
    <mergeCell ref="G1823:L1823"/>
    <mergeCell ref="D1824:F1824"/>
    <mergeCell ref="G1824:L1824"/>
    <mergeCell ref="D1825:F1825"/>
    <mergeCell ref="G1825:L1825"/>
    <mergeCell ref="D1826:F1826"/>
    <mergeCell ref="G1826:L1826"/>
    <mergeCell ref="D1827:F1827"/>
    <mergeCell ref="G1827:L1827"/>
    <mergeCell ref="D1828:F1828"/>
    <mergeCell ref="G1828:L1828"/>
    <mergeCell ref="D1829:F1829"/>
    <mergeCell ref="G1829:L1829"/>
    <mergeCell ref="D1830:F1830"/>
    <mergeCell ref="G1830:L1830"/>
    <mergeCell ref="D1831:F1831"/>
    <mergeCell ref="G1831:L1831"/>
    <mergeCell ref="D1832:F1832"/>
    <mergeCell ref="G1832:L1832"/>
    <mergeCell ref="D1833:F1833"/>
    <mergeCell ref="G1833:L1833"/>
    <mergeCell ref="D1834:F1834"/>
    <mergeCell ref="G1834:L1834"/>
    <mergeCell ref="D1835:F1835"/>
    <mergeCell ref="G1835:L1835"/>
    <mergeCell ref="D1836:F1836"/>
    <mergeCell ref="G1836:L1836"/>
    <mergeCell ref="D1837:F1837"/>
    <mergeCell ref="G1837:L1837"/>
    <mergeCell ref="D1838:F1838"/>
    <mergeCell ref="G1838:L1838"/>
    <mergeCell ref="D1839:F1839"/>
    <mergeCell ref="G1839:L1839"/>
    <mergeCell ref="D1840:F1840"/>
    <mergeCell ref="G1840:L1840"/>
    <mergeCell ref="D1841:F1841"/>
    <mergeCell ref="G1841:L1841"/>
    <mergeCell ref="D1842:F1842"/>
    <mergeCell ref="G1842:L1842"/>
    <mergeCell ref="D1843:F1843"/>
    <mergeCell ref="G1843:L1843"/>
    <mergeCell ref="D1844:F1844"/>
    <mergeCell ref="G1844:L1844"/>
    <mergeCell ref="D1845:F1845"/>
    <mergeCell ref="G1845:L1845"/>
    <mergeCell ref="D1846:F1846"/>
    <mergeCell ref="G1846:L1846"/>
    <mergeCell ref="D1847:F1847"/>
    <mergeCell ref="G1847:L1847"/>
    <mergeCell ref="D1848:F1848"/>
    <mergeCell ref="G1848:L1848"/>
    <mergeCell ref="D1849:F1849"/>
    <mergeCell ref="G1849:L1849"/>
    <mergeCell ref="D1850:F1850"/>
    <mergeCell ref="G1850:L1850"/>
    <mergeCell ref="D1851:F1851"/>
    <mergeCell ref="G1851:L1851"/>
    <mergeCell ref="D1852:F1852"/>
    <mergeCell ref="G1852:L1852"/>
    <mergeCell ref="D1853:F1853"/>
    <mergeCell ref="G1853:L1853"/>
    <mergeCell ref="D1854:F1854"/>
    <mergeCell ref="G1854:L1854"/>
    <mergeCell ref="D1855:F1855"/>
    <mergeCell ref="G1855:L1855"/>
    <mergeCell ref="D1856:F1856"/>
    <mergeCell ref="G1856:L1856"/>
    <mergeCell ref="D1857:F1857"/>
    <mergeCell ref="G1857:L1857"/>
    <mergeCell ref="D1858:F1858"/>
    <mergeCell ref="G1858:L1858"/>
    <mergeCell ref="D1859:F1859"/>
    <mergeCell ref="G1859:L1859"/>
    <mergeCell ref="D1860:F1860"/>
    <mergeCell ref="G1860:L1860"/>
    <mergeCell ref="D1861:F1861"/>
    <mergeCell ref="G1861:L1861"/>
    <mergeCell ref="D1862:F1862"/>
    <mergeCell ref="G1862:L1862"/>
    <mergeCell ref="D1863:F1863"/>
    <mergeCell ref="G1863:L1863"/>
    <mergeCell ref="D1864:F1864"/>
    <mergeCell ref="G1864:L1864"/>
    <mergeCell ref="D1865:F1865"/>
    <mergeCell ref="G1865:L1865"/>
    <mergeCell ref="D1866:F1866"/>
    <mergeCell ref="G1866:L1866"/>
    <mergeCell ref="D1867:F1867"/>
    <mergeCell ref="G1867:L1867"/>
    <mergeCell ref="D1868:F1868"/>
    <mergeCell ref="G1868:L1868"/>
    <mergeCell ref="D1869:F1869"/>
    <mergeCell ref="G1869:L1869"/>
    <mergeCell ref="D1870:F1870"/>
    <mergeCell ref="G1870:L1870"/>
    <mergeCell ref="D1871:F1871"/>
    <mergeCell ref="G1871:L1871"/>
    <mergeCell ref="D1872:F1872"/>
    <mergeCell ref="G1872:L1872"/>
    <mergeCell ref="D1873:F1873"/>
    <mergeCell ref="G1873:L1873"/>
    <mergeCell ref="D1874:F1874"/>
    <mergeCell ref="G1874:L1874"/>
    <mergeCell ref="D1875:F1875"/>
    <mergeCell ref="G1875:L1875"/>
    <mergeCell ref="D1876:F1876"/>
    <mergeCell ref="G1876:L1876"/>
    <mergeCell ref="D1877:F1877"/>
    <mergeCell ref="G1877:L1877"/>
    <mergeCell ref="D1878:F1878"/>
    <mergeCell ref="G1878:L1878"/>
    <mergeCell ref="D1879:F1879"/>
    <mergeCell ref="G1879:L1879"/>
    <mergeCell ref="D1880:F1880"/>
    <mergeCell ref="G1880:L1880"/>
    <mergeCell ref="D1881:F1881"/>
    <mergeCell ref="G1881:L1881"/>
    <mergeCell ref="D1882:F1882"/>
    <mergeCell ref="G1882:L1882"/>
    <mergeCell ref="D1883:F1883"/>
    <mergeCell ref="G1883:L1883"/>
    <mergeCell ref="D1884:F1884"/>
    <mergeCell ref="G1884:L1884"/>
    <mergeCell ref="D1885:F1885"/>
    <mergeCell ref="G1885:L1885"/>
    <mergeCell ref="D1886:F1886"/>
    <mergeCell ref="G1886:L1886"/>
    <mergeCell ref="D1887:F1887"/>
    <mergeCell ref="G1887:L1887"/>
    <mergeCell ref="D1888:F1888"/>
    <mergeCell ref="G1888:L1888"/>
    <mergeCell ref="D1889:F1889"/>
    <mergeCell ref="G1889:L1889"/>
    <mergeCell ref="D1890:F1890"/>
    <mergeCell ref="G1890:L1890"/>
    <mergeCell ref="D1891:F1891"/>
    <mergeCell ref="G1891:L1891"/>
    <mergeCell ref="D1892:F1892"/>
    <mergeCell ref="G1892:L1892"/>
    <mergeCell ref="D1893:F1893"/>
    <mergeCell ref="G1893:L1893"/>
    <mergeCell ref="D1894:F1894"/>
    <mergeCell ref="G1894:L1894"/>
    <mergeCell ref="D1895:F1895"/>
    <mergeCell ref="G1895:L1895"/>
    <mergeCell ref="D1896:F1896"/>
    <mergeCell ref="G1896:L1896"/>
    <mergeCell ref="D1897:F1897"/>
    <mergeCell ref="G1897:L1897"/>
    <mergeCell ref="D1898:F1898"/>
    <mergeCell ref="G1898:L1898"/>
    <mergeCell ref="D1899:F1899"/>
    <mergeCell ref="G1899:L1899"/>
    <mergeCell ref="D1900:F1900"/>
    <mergeCell ref="G1900:L1900"/>
    <mergeCell ref="D1901:F1901"/>
    <mergeCell ref="G1901:L1901"/>
    <mergeCell ref="D1902:F1902"/>
    <mergeCell ref="G1902:L1902"/>
    <mergeCell ref="D1903:F1903"/>
    <mergeCell ref="G1903:L1903"/>
    <mergeCell ref="D1904:F1904"/>
    <mergeCell ref="G1904:L1904"/>
    <mergeCell ref="D1905:F1905"/>
    <mergeCell ref="G1905:L1905"/>
    <mergeCell ref="D1906:F1906"/>
    <mergeCell ref="G1906:L1906"/>
    <mergeCell ref="D1907:F1907"/>
    <mergeCell ref="G1907:L1907"/>
    <mergeCell ref="D1908:F1908"/>
    <mergeCell ref="G1908:L1908"/>
    <mergeCell ref="D1909:F1909"/>
    <mergeCell ref="G1909:L1909"/>
    <mergeCell ref="D1910:F1910"/>
    <mergeCell ref="G1910:L1910"/>
    <mergeCell ref="D1911:F1911"/>
    <mergeCell ref="G1911:L1911"/>
    <mergeCell ref="D1912:F1912"/>
    <mergeCell ref="G1912:L1912"/>
    <mergeCell ref="D1913:F1913"/>
    <mergeCell ref="G1913:L1913"/>
    <mergeCell ref="D1914:F1914"/>
    <mergeCell ref="G1914:L1914"/>
    <mergeCell ref="D1915:F1915"/>
    <mergeCell ref="G1915:L1915"/>
    <mergeCell ref="D1916:F1916"/>
    <mergeCell ref="G1916:L1916"/>
    <mergeCell ref="D1917:F1917"/>
    <mergeCell ref="G1917:L1917"/>
    <mergeCell ref="D1918:F1918"/>
    <mergeCell ref="G1918:L1918"/>
    <mergeCell ref="D1919:F1919"/>
    <mergeCell ref="G1919:L1919"/>
    <mergeCell ref="D1920:F1920"/>
    <mergeCell ref="G1920:L1920"/>
    <mergeCell ref="D1921:F1921"/>
    <mergeCell ref="G1921:L1921"/>
    <mergeCell ref="D1922:F1922"/>
    <mergeCell ref="G1922:L1922"/>
    <mergeCell ref="D1923:F1923"/>
    <mergeCell ref="G1923:L1923"/>
    <mergeCell ref="D1924:F1924"/>
    <mergeCell ref="G1924:L1924"/>
    <mergeCell ref="D1925:F1925"/>
    <mergeCell ref="G1925:L1925"/>
    <mergeCell ref="D1926:F1926"/>
    <mergeCell ref="G1926:L1926"/>
    <mergeCell ref="D1927:F1927"/>
    <mergeCell ref="G1927:L1927"/>
    <mergeCell ref="D1928:F1928"/>
    <mergeCell ref="G1928:L1928"/>
    <mergeCell ref="D1929:F1929"/>
    <mergeCell ref="G1929:L1929"/>
    <mergeCell ref="D1930:F1930"/>
    <mergeCell ref="G1930:L1930"/>
    <mergeCell ref="D1931:F1931"/>
    <mergeCell ref="G1931:L1931"/>
    <mergeCell ref="D1932:F1932"/>
    <mergeCell ref="G1932:L1932"/>
    <mergeCell ref="D1933:F1933"/>
    <mergeCell ref="G1933:L1933"/>
    <mergeCell ref="D1934:F1934"/>
    <mergeCell ref="G1934:L1934"/>
    <mergeCell ref="D1935:F1935"/>
    <mergeCell ref="G1935:L1935"/>
    <mergeCell ref="D1936:F1936"/>
    <mergeCell ref="G1936:L1936"/>
    <mergeCell ref="D1937:F1937"/>
    <mergeCell ref="G1937:L1937"/>
    <mergeCell ref="D1938:F1938"/>
    <mergeCell ref="G1938:L1938"/>
    <mergeCell ref="D1939:F1939"/>
    <mergeCell ref="G1939:L1939"/>
    <mergeCell ref="D1940:F1940"/>
    <mergeCell ref="G1940:L1940"/>
    <mergeCell ref="D1941:F1941"/>
    <mergeCell ref="G1941:L1941"/>
    <mergeCell ref="D1942:F1942"/>
    <mergeCell ref="G1942:L1942"/>
    <mergeCell ref="D1943:F1943"/>
    <mergeCell ref="G1943:L1943"/>
    <mergeCell ref="D1944:F1944"/>
    <mergeCell ref="G1944:L1944"/>
    <mergeCell ref="D1945:F1945"/>
    <mergeCell ref="G1945:L1945"/>
    <mergeCell ref="D1946:F1946"/>
    <mergeCell ref="G1946:L1946"/>
    <mergeCell ref="D1947:F1947"/>
    <mergeCell ref="G1947:L1947"/>
    <mergeCell ref="D1948:F1948"/>
    <mergeCell ref="G1948:L1948"/>
    <mergeCell ref="D1949:F1949"/>
    <mergeCell ref="G1949:L1949"/>
    <mergeCell ref="D1950:F1950"/>
    <mergeCell ref="G1950:L1950"/>
    <mergeCell ref="D1951:F1951"/>
    <mergeCell ref="G1951:L1951"/>
    <mergeCell ref="D1952:F1952"/>
    <mergeCell ref="G1952:L1952"/>
    <mergeCell ref="D1953:F1953"/>
    <mergeCell ref="G1953:L1953"/>
    <mergeCell ref="D1954:F1954"/>
    <mergeCell ref="G1954:L1954"/>
    <mergeCell ref="D1955:F1955"/>
    <mergeCell ref="G1955:L1955"/>
    <mergeCell ref="D1956:F1956"/>
    <mergeCell ref="G1956:L1956"/>
    <mergeCell ref="D1957:F1957"/>
    <mergeCell ref="G1957:L1957"/>
    <mergeCell ref="D1958:F1958"/>
    <mergeCell ref="G1958:L1958"/>
    <mergeCell ref="D1959:F1959"/>
    <mergeCell ref="G1959:L1959"/>
    <mergeCell ref="D1960:F1960"/>
    <mergeCell ref="G1960:L1960"/>
    <mergeCell ref="D1961:F1961"/>
    <mergeCell ref="G1961:L1961"/>
    <mergeCell ref="D1962:F1962"/>
    <mergeCell ref="G1962:L1962"/>
    <mergeCell ref="D1963:F1963"/>
    <mergeCell ref="G1963:L1963"/>
    <mergeCell ref="D1964:F1964"/>
    <mergeCell ref="G1964:L1964"/>
    <mergeCell ref="D1965:F1965"/>
    <mergeCell ref="G1965:L1965"/>
    <mergeCell ref="D1966:F1966"/>
    <mergeCell ref="G1966:L1966"/>
    <mergeCell ref="D1967:F1967"/>
    <mergeCell ref="G1967:L1967"/>
    <mergeCell ref="D1968:F1968"/>
    <mergeCell ref="G1968:L1968"/>
    <mergeCell ref="D1969:F1969"/>
    <mergeCell ref="G1969:L1969"/>
    <mergeCell ref="D1970:F1970"/>
    <mergeCell ref="G1970:L1970"/>
    <mergeCell ref="D1971:F1971"/>
    <mergeCell ref="G1971:L1971"/>
    <mergeCell ref="D1972:F1972"/>
    <mergeCell ref="G1972:L1972"/>
    <mergeCell ref="D1973:F1973"/>
    <mergeCell ref="G1973:L1973"/>
    <mergeCell ref="D1974:F1974"/>
    <mergeCell ref="G1974:L1974"/>
    <mergeCell ref="D1975:F1975"/>
    <mergeCell ref="G1975:L1975"/>
    <mergeCell ref="D1976:F1976"/>
    <mergeCell ref="G1976:L1976"/>
    <mergeCell ref="D1977:F1977"/>
    <mergeCell ref="G1977:L1977"/>
    <mergeCell ref="D1978:F1978"/>
    <mergeCell ref="G1978:L1978"/>
    <mergeCell ref="D1979:F1979"/>
    <mergeCell ref="G1979:L1979"/>
    <mergeCell ref="D1980:F1980"/>
    <mergeCell ref="G1980:L1980"/>
    <mergeCell ref="D1981:F1981"/>
    <mergeCell ref="G1981:L1981"/>
    <mergeCell ref="D1982:F1982"/>
    <mergeCell ref="G1982:L1982"/>
    <mergeCell ref="D1983:F1983"/>
    <mergeCell ref="G1983:L1983"/>
    <mergeCell ref="D1984:F1984"/>
    <mergeCell ref="G1984:L1984"/>
    <mergeCell ref="D1985:F1985"/>
    <mergeCell ref="G1985:L1985"/>
    <mergeCell ref="D1986:F1986"/>
    <mergeCell ref="G1986:L1986"/>
    <mergeCell ref="D1987:F1987"/>
    <mergeCell ref="G1987:L1987"/>
    <mergeCell ref="D1988:F1988"/>
    <mergeCell ref="G1988:L1988"/>
    <mergeCell ref="D1989:F1989"/>
    <mergeCell ref="G1989:L1989"/>
    <mergeCell ref="D1990:F1990"/>
    <mergeCell ref="G1990:L1990"/>
    <mergeCell ref="D1991:F1991"/>
    <mergeCell ref="G1991:L1991"/>
    <mergeCell ref="D1992:F1992"/>
    <mergeCell ref="G1992:L1992"/>
    <mergeCell ref="D1993:F1993"/>
    <mergeCell ref="G1993:L1993"/>
    <mergeCell ref="D1994:F1994"/>
    <mergeCell ref="G1994:L1994"/>
    <mergeCell ref="D1995:F1995"/>
    <mergeCell ref="G1995:L1995"/>
    <mergeCell ref="D1996:F1996"/>
    <mergeCell ref="G1996:L1996"/>
    <mergeCell ref="D1997:F1997"/>
    <mergeCell ref="G1997:L1997"/>
    <mergeCell ref="D1998:F1998"/>
    <mergeCell ref="G1998:L1998"/>
    <mergeCell ref="D1999:F1999"/>
    <mergeCell ref="G1999:L1999"/>
    <mergeCell ref="D2000:F2000"/>
    <mergeCell ref="G2000:L2000"/>
    <mergeCell ref="D2001:F2001"/>
    <mergeCell ref="G2001:L2001"/>
    <mergeCell ref="D2002:F2002"/>
    <mergeCell ref="G2002:L2002"/>
    <mergeCell ref="D2003:F2003"/>
    <mergeCell ref="G2003:L2003"/>
    <mergeCell ref="D2004:F2004"/>
    <mergeCell ref="G2004:L2004"/>
    <mergeCell ref="D2005:F2005"/>
    <mergeCell ref="G2005:L2005"/>
    <mergeCell ref="D2006:F2006"/>
    <mergeCell ref="G2006:L2006"/>
    <mergeCell ref="D2007:F2007"/>
    <mergeCell ref="G2007:L2007"/>
    <mergeCell ref="D2008:F2008"/>
    <mergeCell ref="G2008:L2008"/>
    <mergeCell ref="D2009:F2009"/>
    <mergeCell ref="G2009:L2009"/>
    <mergeCell ref="D2010:F2010"/>
    <mergeCell ref="G2010:L2010"/>
    <mergeCell ref="D2011:F2011"/>
    <mergeCell ref="G2011:L2011"/>
    <mergeCell ref="D2012:F2012"/>
    <mergeCell ref="G2012:L2012"/>
    <mergeCell ref="D2013:F2013"/>
    <mergeCell ref="G2013:L2013"/>
    <mergeCell ref="D2014:F2014"/>
    <mergeCell ref="G2014:L2014"/>
    <mergeCell ref="D2015:F2015"/>
    <mergeCell ref="G2015:L2015"/>
    <mergeCell ref="D2016:F2016"/>
    <mergeCell ref="G2016:L2016"/>
    <mergeCell ref="D2017:F2017"/>
    <mergeCell ref="G2017:L2017"/>
    <mergeCell ref="D2018:F2018"/>
    <mergeCell ref="G2018:L2018"/>
    <mergeCell ref="D2019:F2019"/>
    <mergeCell ref="G2019:L2019"/>
    <mergeCell ref="D2020:F2020"/>
    <mergeCell ref="G2020:L2020"/>
    <mergeCell ref="D2021:F2021"/>
    <mergeCell ref="G2021:L2021"/>
    <mergeCell ref="D2022:F2022"/>
    <mergeCell ref="G2022:L2022"/>
    <mergeCell ref="D2023:F2023"/>
    <mergeCell ref="G2023:L2023"/>
    <mergeCell ref="D2024:F2024"/>
    <mergeCell ref="G2024:L2024"/>
    <mergeCell ref="D2025:F2025"/>
    <mergeCell ref="G2025:L2025"/>
    <mergeCell ref="D2026:F2026"/>
    <mergeCell ref="G2026:L2026"/>
    <mergeCell ref="D2027:F2027"/>
    <mergeCell ref="G2027:L2027"/>
    <mergeCell ref="D2028:F2028"/>
    <mergeCell ref="G2028:L2028"/>
    <mergeCell ref="D2029:F2029"/>
    <mergeCell ref="G2029:L2029"/>
    <mergeCell ref="D2030:F2030"/>
    <mergeCell ref="G2030:L2030"/>
    <mergeCell ref="D2031:F2031"/>
    <mergeCell ref="G2031:L2031"/>
    <mergeCell ref="D2032:F2032"/>
    <mergeCell ref="G2032:L2032"/>
    <mergeCell ref="D2033:F2033"/>
    <mergeCell ref="G2033:L2033"/>
    <mergeCell ref="D2034:F2034"/>
    <mergeCell ref="G2034:L2034"/>
    <mergeCell ref="D2035:F2035"/>
    <mergeCell ref="G2035:L2035"/>
    <mergeCell ref="D2036:F2036"/>
    <mergeCell ref="G2036:L2036"/>
    <mergeCell ref="D2037:F2037"/>
    <mergeCell ref="G2037:L2037"/>
    <mergeCell ref="D2038:F2038"/>
    <mergeCell ref="G2038:L2038"/>
    <mergeCell ref="D2039:F2039"/>
    <mergeCell ref="G2039:L2039"/>
    <mergeCell ref="D2040:F2040"/>
    <mergeCell ref="G2040:L2040"/>
    <mergeCell ref="D2041:F2041"/>
    <mergeCell ref="G2041:L2041"/>
    <mergeCell ref="D2042:F2042"/>
    <mergeCell ref="G2042:L2042"/>
    <mergeCell ref="D2043:F2043"/>
    <mergeCell ref="G2043:L2043"/>
    <mergeCell ref="D2044:F2044"/>
    <mergeCell ref="G2044:L2044"/>
    <mergeCell ref="D2045:F2045"/>
    <mergeCell ref="G2045:L2045"/>
    <mergeCell ref="D2046:F2046"/>
    <mergeCell ref="G2046:L2046"/>
    <mergeCell ref="D2047:F2047"/>
    <mergeCell ref="G2047:L2047"/>
    <mergeCell ref="D2048:F2048"/>
    <mergeCell ref="G2048:L2048"/>
    <mergeCell ref="D2049:F2049"/>
    <mergeCell ref="G2049:L2049"/>
    <mergeCell ref="D2050:F2050"/>
    <mergeCell ref="G2050:L2050"/>
    <mergeCell ref="D2051:F2051"/>
    <mergeCell ref="G2051:L2051"/>
    <mergeCell ref="D2052:F2052"/>
    <mergeCell ref="G2052:L2052"/>
    <mergeCell ref="D2053:F2053"/>
    <mergeCell ref="G2053:L2053"/>
    <mergeCell ref="D2054:F2054"/>
    <mergeCell ref="G2054:L2054"/>
    <mergeCell ref="D2055:F2055"/>
    <mergeCell ref="G2055:L2055"/>
    <mergeCell ref="D2056:F2056"/>
    <mergeCell ref="G2056:L2056"/>
    <mergeCell ref="D2057:F2057"/>
    <mergeCell ref="G2057:L2057"/>
    <mergeCell ref="D2058:F2058"/>
    <mergeCell ref="G2058:L2058"/>
    <mergeCell ref="D2059:F2059"/>
    <mergeCell ref="G2059:L2059"/>
    <mergeCell ref="D2060:F2060"/>
    <mergeCell ref="G2060:L2060"/>
    <mergeCell ref="D2061:F2061"/>
    <mergeCell ref="G2061:L2061"/>
    <mergeCell ref="D2062:F2062"/>
    <mergeCell ref="G2062:L2062"/>
    <mergeCell ref="D2063:F2063"/>
    <mergeCell ref="G2063:L2063"/>
    <mergeCell ref="D2064:F2064"/>
    <mergeCell ref="G2064:L2064"/>
    <mergeCell ref="D2065:F2065"/>
    <mergeCell ref="G2065:L2065"/>
    <mergeCell ref="D2066:F2066"/>
    <mergeCell ref="G2066:L2066"/>
    <mergeCell ref="D2067:F2067"/>
    <mergeCell ref="G2067:L2067"/>
    <mergeCell ref="D2068:F2068"/>
    <mergeCell ref="G2068:L2068"/>
    <mergeCell ref="D2069:F2069"/>
    <mergeCell ref="G2069:L2069"/>
    <mergeCell ref="D2070:F2070"/>
    <mergeCell ref="G2070:L2070"/>
    <mergeCell ref="D2071:F2071"/>
    <mergeCell ref="G2071:L2071"/>
    <mergeCell ref="D2072:F2072"/>
    <mergeCell ref="G2072:L2072"/>
    <mergeCell ref="D2073:F2073"/>
    <mergeCell ref="G2073:L2073"/>
    <mergeCell ref="D2074:F2074"/>
    <mergeCell ref="G2074:L2074"/>
    <mergeCell ref="D2075:F2075"/>
    <mergeCell ref="G2075:L2075"/>
    <mergeCell ref="D2076:F2076"/>
    <mergeCell ref="G2076:L2076"/>
    <mergeCell ref="D2077:F2077"/>
    <mergeCell ref="G2077:L2077"/>
    <mergeCell ref="D2078:F2078"/>
    <mergeCell ref="G2078:L2078"/>
    <mergeCell ref="D2079:F2079"/>
    <mergeCell ref="G2079:L2079"/>
    <mergeCell ref="D2080:F2080"/>
    <mergeCell ref="G2080:L2080"/>
    <mergeCell ref="D2081:F2081"/>
    <mergeCell ref="G2081:L2081"/>
    <mergeCell ref="D2082:F2082"/>
    <mergeCell ref="G2082:L2082"/>
    <mergeCell ref="D2083:F2083"/>
    <mergeCell ref="G2083:L2083"/>
    <mergeCell ref="D2084:F2084"/>
    <mergeCell ref="G2084:L2084"/>
    <mergeCell ref="D2085:F2085"/>
    <mergeCell ref="G2085:L2085"/>
    <mergeCell ref="D2086:F2086"/>
    <mergeCell ref="G2086:L2086"/>
    <mergeCell ref="D2087:F2087"/>
    <mergeCell ref="G2087:L2087"/>
    <mergeCell ref="D2088:F2088"/>
    <mergeCell ref="G2088:L2088"/>
    <mergeCell ref="D2089:F2089"/>
    <mergeCell ref="G2089:L2089"/>
    <mergeCell ref="D2090:F2090"/>
    <mergeCell ref="G2090:L2090"/>
    <mergeCell ref="D2091:F2091"/>
    <mergeCell ref="G2091:L2091"/>
    <mergeCell ref="D2092:F2092"/>
    <mergeCell ref="G2092:L2092"/>
    <mergeCell ref="D2093:F2093"/>
    <mergeCell ref="G2093:L2093"/>
    <mergeCell ref="D2094:F2094"/>
    <mergeCell ref="G2094:L2094"/>
    <mergeCell ref="D2095:F2095"/>
    <mergeCell ref="G2095:L2095"/>
    <mergeCell ref="D2096:F2096"/>
    <mergeCell ref="G2096:L2096"/>
    <mergeCell ref="D2097:F2097"/>
    <mergeCell ref="G2097:L2097"/>
    <mergeCell ref="D2098:F2098"/>
    <mergeCell ref="G2098:L2098"/>
    <mergeCell ref="D2099:F2099"/>
    <mergeCell ref="G2099:L2099"/>
    <mergeCell ref="D2100:F2100"/>
    <mergeCell ref="G2100:L2100"/>
    <mergeCell ref="D2101:F2101"/>
    <mergeCell ref="G2101:L2101"/>
    <mergeCell ref="D2102:F2102"/>
    <mergeCell ref="G2102:L2102"/>
    <mergeCell ref="D2103:F2103"/>
    <mergeCell ref="G2103:L2103"/>
    <mergeCell ref="D2104:F2104"/>
    <mergeCell ref="G2104:L2104"/>
    <mergeCell ref="D2105:F2105"/>
    <mergeCell ref="G2105:L2105"/>
    <mergeCell ref="D2106:F2106"/>
    <mergeCell ref="G2106:L2106"/>
    <mergeCell ref="D2107:F2107"/>
    <mergeCell ref="G2107:L2107"/>
    <mergeCell ref="D2108:F2108"/>
    <mergeCell ref="G2108:L2108"/>
    <mergeCell ref="D2109:F2109"/>
    <mergeCell ref="G2109:L2109"/>
    <mergeCell ref="D2110:F2110"/>
    <mergeCell ref="G2110:L2110"/>
    <mergeCell ref="D2111:F2111"/>
    <mergeCell ref="G2111:L2111"/>
    <mergeCell ref="D2112:F2112"/>
    <mergeCell ref="G2112:L2112"/>
    <mergeCell ref="D2113:F2113"/>
    <mergeCell ref="G2113:L2113"/>
    <mergeCell ref="D2114:F2114"/>
    <mergeCell ref="G2114:L2114"/>
    <mergeCell ref="D2115:F2115"/>
    <mergeCell ref="G2115:L2115"/>
    <mergeCell ref="D2116:F2116"/>
    <mergeCell ref="G2116:L2116"/>
    <mergeCell ref="D2117:F2117"/>
    <mergeCell ref="G2117:L2117"/>
    <mergeCell ref="D2118:F2118"/>
    <mergeCell ref="G2118:L2118"/>
    <mergeCell ref="D2119:F2119"/>
    <mergeCell ref="G2119:L2119"/>
    <mergeCell ref="D2120:F2120"/>
    <mergeCell ref="G2120:L2120"/>
    <mergeCell ref="D2121:F2121"/>
    <mergeCell ref="G2121:L2121"/>
    <mergeCell ref="D2122:F2122"/>
    <mergeCell ref="G2122:L2122"/>
    <mergeCell ref="D2123:F2123"/>
    <mergeCell ref="G2123:L2123"/>
    <mergeCell ref="D2124:F2124"/>
    <mergeCell ref="G2124:L2124"/>
    <mergeCell ref="D2125:F2125"/>
    <mergeCell ref="G2125:L2125"/>
    <mergeCell ref="D2126:F2126"/>
    <mergeCell ref="G2126:L2126"/>
    <mergeCell ref="D2127:F2127"/>
    <mergeCell ref="G2127:L2127"/>
    <mergeCell ref="D2128:F2128"/>
    <mergeCell ref="G2128:L2128"/>
    <mergeCell ref="D2129:F2129"/>
    <mergeCell ref="G2129:L2129"/>
    <mergeCell ref="D2130:F2130"/>
    <mergeCell ref="G2130:L2130"/>
    <mergeCell ref="D2131:F2131"/>
    <mergeCell ref="G2131:L2131"/>
    <mergeCell ref="D2132:F2132"/>
    <mergeCell ref="G2132:L2132"/>
    <mergeCell ref="D2133:F2133"/>
    <mergeCell ref="G2133:L2133"/>
    <mergeCell ref="D2134:F2134"/>
    <mergeCell ref="G2134:L2134"/>
    <mergeCell ref="D2135:F2135"/>
    <mergeCell ref="G2135:L2135"/>
    <mergeCell ref="D2136:F2136"/>
    <mergeCell ref="G2136:L2136"/>
    <mergeCell ref="D2137:F2137"/>
    <mergeCell ref="G2137:L2137"/>
    <mergeCell ref="D2138:F2138"/>
    <mergeCell ref="G2138:L2138"/>
    <mergeCell ref="D2139:F2139"/>
    <mergeCell ref="G2139:L2139"/>
    <mergeCell ref="D2140:F2140"/>
    <mergeCell ref="G2140:L2140"/>
    <mergeCell ref="AA2142:AD2142"/>
    <mergeCell ref="C2143:L2144"/>
    <mergeCell ref="M2143:AD2143"/>
    <mergeCell ref="M2144:O2144"/>
    <mergeCell ref="P2144:R2144"/>
    <mergeCell ref="S2144:U2144"/>
    <mergeCell ref="V2144:X2144"/>
    <mergeCell ref="Y2144:AA2144"/>
    <mergeCell ref="AB2144:AD2144"/>
    <mergeCell ref="C2145:F2145"/>
    <mergeCell ref="G2145:L2145"/>
    <mergeCell ref="C2146:L2146"/>
    <mergeCell ref="D2147:F2147"/>
    <mergeCell ref="G2147:L2147"/>
    <mergeCell ref="D2148:F2148"/>
    <mergeCell ref="G2148:L2148"/>
    <mergeCell ref="D2149:F2149"/>
    <mergeCell ref="G2149:L2149"/>
    <mergeCell ref="D2150:F2150"/>
    <mergeCell ref="G2150:L2150"/>
    <mergeCell ref="D2151:F2151"/>
    <mergeCell ref="G2151:L2151"/>
    <mergeCell ref="D2152:F2152"/>
    <mergeCell ref="G2152:L2152"/>
    <mergeCell ref="D2153:F2153"/>
    <mergeCell ref="G2153:L2153"/>
    <mergeCell ref="D2154:F2154"/>
    <mergeCell ref="G2154:L2154"/>
    <mergeCell ref="D2155:F2155"/>
    <mergeCell ref="G2155:L2155"/>
    <mergeCell ref="D2156:F2156"/>
    <mergeCell ref="G2156:L2156"/>
    <mergeCell ref="D2157:F2157"/>
    <mergeCell ref="G2157:L2157"/>
    <mergeCell ref="D2158:F2158"/>
    <mergeCell ref="G2158:L2158"/>
    <mergeCell ref="D2159:F2159"/>
    <mergeCell ref="G2159:L2159"/>
    <mergeCell ref="D2160:F2160"/>
    <mergeCell ref="G2160:L2160"/>
    <mergeCell ref="D2161:F2161"/>
    <mergeCell ref="G2161:L2161"/>
    <mergeCell ref="D2162:F2162"/>
    <mergeCell ref="G2162:L2162"/>
    <mergeCell ref="D2163:F2163"/>
    <mergeCell ref="G2163:L2163"/>
    <mergeCell ref="D2164:F2164"/>
    <mergeCell ref="G2164:L2164"/>
    <mergeCell ref="D2165:F2165"/>
    <mergeCell ref="G2165:L2165"/>
    <mergeCell ref="D2166:F2166"/>
    <mergeCell ref="G2166:L2166"/>
    <mergeCell ref="D2167:F2167"/>
    <mergeCell ref="G2167:L2167"/>
    <mergeCell ref="D2168:F2168"/>
    <mergeCell ref="G2168:L2168"/>
    <mergeCell ref="D2169:F2169"/>
    <mergeCell ref="G2169:L2169"/>
    <mergeCell ref="D2170:F2170"/>
    <mergeCell ref="G2170:L2170"/>
    <mergeCell ref="D2171:F2171"/>
    <mergeCell ref="G2171:L2171"/>
    <mergeCell ref="D2172:F2172"/>
    <mergeCell ref="G2172:L2172"/>
    <mergeCell ref="D2173:F2173"/>
    <mergeCell ref="G2173:L2173"/>
    <mergeCell ref="D2174:F2174"/>
    <mergeCell ref="G2174:L2174"/>
    <mergeCell ref="D2175:F2175"/>
    <mergeCell ref="G2175:L2175"/>
    <mergeCell ref="D2176:F2176"/>
    <mergeCell ref="G2176:L2176"/>
    <mergeCell ref="D2177:F2177"/>
    <mergeCell ref="G2177:L2177"/>
    <mergeCell ref="D2178:F2178"/>
    <mergeCell ref="G2178:L2178"/>
    <mergeCell ref="D2179:F2179"/>
    <mergeCell ref="G2179:L2179"/>
    <mergeCell ref="D2180:F2180"/>
    <mergeCell ref="G2180:L2180"/>
    <mergeCell ref="D2181:F2181"/>
    <mergeCell ref="G2181:L2181"/>
    <mergeCell ref="D2182:F2182"/>
    <mergeCell ref="G2182:L2182"/>
    <mergeCell ref="D2183:F2183"/>
    <mergeCell ref="G2183:L2183"/>
    <mergeCell ref="D2184:F2184"/>
    <mergeCell ref="G2184:L2184"/>
    <mergeCell ref="D2185:F2185"/>
    <mergeCell ref="G2185:L2185"/>
    <mergeCell ref="D2186:F2186"/>
    <mergeCell ref="G2186:L2186"/>
    <mergeCell ref="D2187:F2187"/>
    <mergeCell ref="G2187:L2187"/>
    <mergeCell ref="D2188:F2188"/>
    <mergeCell ref="G2188:L2188"/>
    <mergeCell ref="D2189:F2189"/>
    <mergeCell ref="G2189:L2189"/>
    <mergeCell ref="D2190:F2190"/>
    <mergeCell ref="G2190:L2190"/>
    <mergeCell ref="D2191:F2191"/>
    <mergeCell ref="G2191:L2191"/>
    <mergeCell ref="D2192:F2192"/>
    <mergeCell ref="G2192:L2192"/>
    <mergeCell ref="D2193:F2193"/>
    <mergeCell ref="G2193:L2193"/>
    <mergeCell ref="D2194:F2194"/>
    <mergeCell ref="G2194:L2194"/>
    <mergeCell ref="D2195:F2195"/>
    <mergeCell ref="G2195:L2195"/>
    <mergeCell ref="D2196:F2196"/>
    <mergeCell ref="G2196:L2196"/>
    <mergeCell ref="D2197:F2197"/>
    <mergeCell ref="G2197:L2197"/>
    <mergeCell ref="D2198:F2198"/>
    <mergeCell ref="G2198:L2198"/>
    <mergeCell ref="D2199:F2199"/>
    <mergeCell ref="G2199:L2199"/>
    <mergeCell ref="D2200:F2200"/>
    <mergeCell ref="G2200:L2200"/>
    <mergeCell ref="D2201:F2201"/>
    <mergeCell ref="G2201:L2201"/>
    <mergeCell ref="D2202:F2202"/>
    <mergeCell ref="G2202:L2202"/>
    <mergeCell ref="D2203:F2203"/>
    <mergeCell ref="G2203:L2203"/>
    <mergeCell ref="D2204:F2204"/>
    <mergeCell ref="G2204:L2204"/>
    <mergeCell ref="D2205:F2205"/>
    <mergeCell ref="G2205:L2205"/>
    <mergeCell ref="D2206:F2206"/>
    <mergeCell ref="G2206:L2206"/>
    <mergeCell ref="D2207:F2207"/>
    <mergeCell ref="G2207:L2207"/>
    <mergeCell ref="D2208:F2208"/>
    <mergeCell ref="G2208:L2208"/>
    <mergeCell ref="D2209:F2209"/>
    <mergeCell ref="G2209:L2209"/>
    <mergeCell ref="D2210:F2210"/>
    <mergeCell ref="G2210:L2210"/>
    <mergeCell ref="D2211:F2211"/>
    <mergeCell ref="G2211:L2211"/>
    <mergeCell ref="D2212:F2212"/>
    <mergeCell ref="G2212:L2212"/>
    <mergeCell ref="D2213:F2213"/>
    <mergeCell ref="G2213:L2213"/>
    <mergeCell ref="D2214:F2214"/>
    <mergeCell ref="G2214:L2214"/>
    <mergeCell ref="D2215:F2215"/>
    <mergeCell ref="G2215:L2215"/>
    <mergeCell ref="D2216:F2216"/>
    <mergeCell ref="G2216:L2216"/>
    <mergeCell ref="D2217:F2217"/>
    <mergeCell ref="G2217:L2217"/>
    <mergeCell ref="D2218:F2218"/>
    <mergeCell ref="G2218:L2218"/>
    <mergeCell ref="D2219:F2219"/>
    <mergeCell ref="G2219:L2219"/>
    <mergeCell ref="D2220:F2220"/>
    <mergeCell ref="G2220:L2220"/>
    <mergeCell ref="D2221:F2221"/>
    <mergeCell ref="G2221:L2221"/>
    <mergeCell ref="D2222:F2222"/>
    <mergeCell ref="G2222:L2222"/>
    <mergeCell ref="D2223:F2223"/>
    <mergeCell ref="G2223:L2223"/>
    <mergeCell ref="D2224:F2224"/>
    <mergeCell ref="G2224:L2224"/>
    <mergeCell ref="D2225:F2225"/>
    <mergeCell ref="G2225:L2225"/>
    <mergeCell ref="D2226:F2226"/>
    <mergeCell ref="G2226:L2226"/>
    <mergeCell ref="D2227:F2227"/>
    <mergeCell ref="G2227:L2227"/>
    <mergeCell ref="D2228:F2228"/>
    <mergeCell ref="G2228:L2228"/>
    <mergeCell ref="D2229:F2229"/>
    <mergeCell ref="G2229:L2229"/>
    <mergeCell ref="D2230:F2230"/>
    <mergeCell ref="G2230:L2230"/>
    <mergeCell ref="D2231:F2231"/>
    <mergeCell ref="G2231:L2231"/>
    <mergeCell ref="D2232:F2232"/>
    <mergeCell ref="G2232:L2232"/>
    <mergeCell ref="D2233:F2233"/>
    <mergeCell ref="G2233:L2233"/>
    <mergeCell ref="D2234:F2234"/>
    <mergeCell ref="G2234:L2234"/>
    <mergeCell ref="D2235:F2235"/>
    <mergeCell ref="G2235:L2235"/>
    <mergeCell ref="D2236:F2236"/>
    <mergeCell ref="G2236:L2236"/>
    <mergeCell ref="D2237:F2237"/>
    <mergeCell ref="G2237:L2237"/>
    <mergeCell ref="D2238:F2238"/>
    <mergeCell ref="G2238:L2238"/>
    <mergeCell ref="D2239:F2239"/>
    <mergeCell ref="G2239:L2239"/>
    <mergeCell ref="D2240:F2240"/>
    <mergeCell ref="G2240:L2240"/>
    <mergeCell ref="D2241:F2241"/>
    <mergeCell ref="G2241:L2241"/>
    <mergeCell ref="D2242:F2242"/>
    <mergeCell ref="G2242:L2242"/>
    <mergeCell ref="D2243:F2243"/>
    <mergeCell ref="G2243:L2243"/>
    <mergeCell ref="D2244:F2244"/>
    <mergeCell ref="G2244:L2244"/>
    <mergeCell ref="D2245:F2245"/>
    <mergeCell ref="G2245:L2245"/>
    <mergeCell ref="D2246:F2246"/>
    <mergeCell ref="G2246:L2246"/>
    <mergeCell ref="D2247:F2247"/>
    <mergeCell ref="G2247:L2247"/>
    <mergeCell ref="D2248:F2248"/>
    <mergeCell ref="G2248:L2248"/>
    <mergeCell ref="D2249:F2249"/>
    <mergeCell ref="G2249:L2249"/>
    <mergeCell ref="D2250:F2250"/>
    <mergeCell ref="G2250:L2250"/>
    <mergeCell ref="D2251:F2251"/>
    <mergeCell ref="G2251:L2251"/>
    <mergeCell ref="D2252:F2252"/>
    <mergeCell ref="G2252:L2252"/>
    <mergeCell ref="D2253:F2253"/>
    <mergeCell ref="G2253:L2253"/>
    <mergeCell ref="D2254:F2254"/>
    <mergeCell ref="G2254:L2254"/>
    <mergeCell ref="D2255:F2255"/>
    <mergeCell ref="G2255:L2255"/>
    <mergeCell ref="D2256:F2256"/>
    <mergeCell ref="G2256:L2256"/>
    <mergeCell ref="D2257:F2257"/>
    <mergeCell ref="G2257:L2257"/>
    <mergeCell ref="D2258:F2258"/>
    <mergeCell ref="G2258:L2258"/>
    <mergeCell ref="D2259:F2259"/>
    <mergeCell ref="G2259:L2259"/>
    <mergeCell ref="D2260:F2260"/>
    <mergeCell ref="G2260:L2260"/>
    <mergeCell ref="D2261:F2261"/>
    <mergeCell ref="G2261:L2261"/>
    <mergeCell ref="D2262:F2262"/>
    <mergeCell ref="G2262:L2262"/>
    <mergeCell ref="D2263:F2263"/>
    <mergeCell ref="G2263:L2263"/>
    <mergeCell ref="D2264:F2264"/>
    <mergeCell ref="G2264:L2264"/>
    <mergeCell ref="D2265:F2265"/>
    <mergeCell ref="G2265:L2265"/>
    <mergeCell ref="D2266:F2266"/>
    <mergeCell ref="G2266:L2266"/>
    <mergeCell ref="D2267:F2267"/>
    <mergeCell ref="G2267:L2267"/>
    <mergeCell ref="D2268:F2268"/>
    <mergeCell ref="G2268:L2268"/>
    <mergeCell ref="D2269:F2269"/>
    <mergeCell ref="G2269:L2269"/>
    <mergeCell ref="D2270:F2270"/>
    <mergeCell ref="G2270:L2270"/>
    <mergeCell ref="D2271:F2271"/>
    <mergeCell ref="G2271:L2271"/>
    <mergeCell ref="D2272:F2272"/>
    <mergeCell ref="G2272:L2272"/>
    <mergeCell ref="D2273:F2273"/>
    <mergeCell ref="G2273:L2273"/>
    <mergeCell ref="D2274:F2274"/>
    <mergeCell ref="G2274:L2274"/>
    <mergeCell ref="D2275:F2275"/>
    <mergeCell ref="G2275:L2275"/>
    <mergeCell ref="D2276:F2276"/>
    <mergeCell ref="G2276:L2276"/>
    <mergeCell ref="D2277:F2277"/>
    <mergeCell ref="G2277:L2277"/>
    <mergeCell ref="D2278:F2278"/>
    <mergeCell ref="G2278:L2278"/>
    <mergeCell ref="D2279:F2279"/>
    <mergeCell ref="G2279:L2279"/>
    <mergeCell ref="D2280:F2280"/>
    <mergeCell ref="G2280:L2280"/>
    <mergeCell ref="D2281:F2281"/>
    <mergeCell ref="G2281:L2281"/>
    <mergeCell ref="D2282:F2282"/>
    <mergeCell ref="G2282:L2282"/>
    <mergeCell ref="D2283:F2283"/>
    <mergeCell ref="G2283:L2283"/>
    <mergeCell ref="D2284:F2284"/>
    <mergeCell ref="G2284:L2284"/>
    <mergeCell ref="D2285:F2285"/>
    <mergeCell ref="G2285:L2285"/>
    <mergeCell ref="D2286:F2286"/>
    <mergeCell ref="G2286:L2286"/>
    <mergeCell ref="D2287:F2287"/>
    <mergeCell ref="G2287:L2287"/>
    <mergeCell ref="D2288:F2288"/>
    <mergeCell ref="G2288:L2288"/>
    <mergeCell ref="D2289:F2289"/>
    <mergeCell ref="G2289:L2289"/>
    <mergeCell ref="D2290:F2290"/>
    <mergeCell ref="G2290:L2290"/>
    <mergeCell ref="D2291:F2291"/>
    <mergeCell ref="G2291:L2291"/>
    <mergeCell ref="D2292:F2292"/>
    <mergeCell ref="G2292:L2292"/>
    <mergeCell ref="D2293:F2293"/>
    <mergeCell ref="G2293:L2293"/>
    <mergeCell ref="D2294:F2294"/>
    <mergeCell ref="G2294:L2294"/>
    <mergeCell ref="D2295:F2295"/>
    <mergeCell ref="G2295:L2295"/>
    <mergeCell ref="D2296:F2296"/>
    <mergeCell ref="G2296:L2296"/>
    <mergeCell ref="D2297:F2297"/>
    <mergeCell ref="G2297:L2297"/>
    <mergeCell ref="D2298:F2298"/>
    <mergeCell ref="G2298:L2298"/>
    <mergeCell ref="D2299:F2299"/>
    <mergeCell ref="G2299:L2299"/>
    <mergeCell ref="D2300:F2300"/>
    <mergeCell ref="G2300:L2300"/>
    <mergeCell ref="D2301:F2301"/>
    <mergeCell ref="G2301:L2301"/>
    <mergeCell ref="D2302:F2302"/>
    <mergeCell ref="G2302:L2302"/>
    <mergeCell ref="D2303:F2303"/>
    <mergeCell ref="G2303:L2303"/>
    <mergeCell ref="D2304:F2304"/>
    <mergeCell ref="G2304:L2304"/>
    <mergeCell ref="D2305:F2305"/>
    <mergeCell ref="G2305:L2305"/>
    <mergeCell ref="D2306:F2306"/>
    <mergeCell ref="G2306:L2306"/>
    <mergeCell ref="D2307:F2307"/>
    <mergeCell ref="G2307:L2307"/>
    <mergeCell ref="D2308:F2308"/>
    <mergeCell ref="G2308:L2308"/>
    <mergeCell ref="D2309:F2309"/>
    <mergeCell ref="G2309:L2309"/>
    <mergeCell ref="D2310:F2310"/>
    <mergeCell ref="G2310:L2310"/>
    <mergeCell ref="D2311:F2311"/>
    <mergeCell ref="G2311:L2311"/>
    <mergeCell ref="D2312:F2312"/>
    <mergeCell ref="G2312:L2312"/>
    <mergeCell ref="D2313:F2313"/>
    <mergeCell ref="G2313:L2313"/>
    <mergeCell ref="D2314:F2314"/>
    <mergeCell ref="G2314:L2314"/>
    <mergeCell ref="D2315:F2315"/>
    <mergeCell ref="G2315:L2315"/>
    <mergeCell ref="D2316:F2316"/>
    <mergeCell ref="G2316:L2316"/>
    <mergeCell ref="D2317:F2317"/>
    <mergeCell ref="G2317:L2317"/>
    <mergeCell ref="D2318:F2318"/>
    <mergeCell ref="G2318:L2318"/>
    <mergeCell ref="D2319:F2319"/>
    <mergeCell ref="G2319:L2319"/>
    <mergeCell ref="D2320:F2320"/>
    <mergeCell ref="G2320:L2320"/>
    <mergeCell ref="D2321:F2321"/>
    <mergeCell ref="G2321:L2321"/>
    <mergeCell ref="D2322:F2322"/>
    <mergeCell ref="G2322:L2322"/>
    <mergeCell ref="D2323:F2323"/>
    <mergeCell ref="G2323:L2323"/>
    <mergeCell ref="D2324:F2324"/>
    <mergeCell ref="G2324:L2324"/>
    <mergeCell ref="D2325:F2325"/>
    <mergeCell ref="G2325:L2325"/>
    <mergeCell ref="D2326:F2326"/>
    <mergeCell ref="G2326:L2326"/>
    <mergeCell ref="D2327:F2327"/>
    <mergeCell ref="G2327:L2327"/>
    <mergeCell ref="D2328:F2328"/>
    <mergeCell ref="G2328:L2328"/>
    <mergeCell ref="D2329:F2329"/>
    <mergeCell ref="G2329:L2329"/>
    <mergeCell ref="D2330:F2330"/>
    <mergeCell ref="G2330:L2330"/>
    <mergeCell ref="D2331:F2331"/>
    <mergeCell ref="G2331:L2331"/>
    <mergeCell ref="D2332:F2332"/>
    <mergeCell ref="G2332:L2332"/>
    <mergeCell ref="D2333:F2333"/>
    <mergeCell ref="G2333:L2333"/>
    <mergeCell ref="D2334:F2334"/>
    <mergeCell ref="G2334:L2334"/>
    <mergeCell ref="D2335:F2335"/>
    <mergeCell ref="G2335:L2335"/>
    <mergeCell ref="D2336:F2336"/>
    <mergeCell ref="G2336:L2336"/>
    <mergeCell ref="D2337:F2337"/>
    <mergeCell ref="G2337:L2337"/>
    <mergeCell ref="D2338:F2338"/>
    <mergeCell ref="G2338:L2338"/>
    <mergeCell ref="D2339:F2339"/>
    <mergeCell ref="G2339:L2339"/>
    <mergeCell ref="D2340:F2340"/>
    <mergeCell ref="G2340:L2340"/>
    <mergeCell ref="D2341:F2341"/>
    <mergeCell ref="G2341:L2341"/>
    <mergeCell ref="D2342:F2342"/>
    <mergeCell ref="G2342:L2342"/>
    <mergeCell ref="D2343:F2343"/>
    <mergeCell ref="G2343:L2343"/>
    <mergeCell ref="D2344:F2344"/>
    <mergeCell ref="G2344:L2344"/>
    <mergeCell ref="D2345:F2345"/>
    <mergeCell ref="G2345:L2345"/>
    <mergeCell ref="D2346:F2346"/>
    <mergeCell ref="G2346:L2346"/>
    <mergeCell ref="D2347:F2347"/>
    <mergeCell ref="G2347:L2347"/>
    <mergeCell ref="D2348:F2348"/>
    <mergeCell ref="G2348:L2348"/>
    <mergeCell ref="D2349:F2349"/>
    <mergeCell ref="G2349:L2349"/>
    <mergeCell ref="D2350:F2350"/>
    <mergeCell ref="G2350:L2350"/>
    <mergeCell ref="D2351:F2351"/>
    <mergeCell ref="G2351:L2351"/>
    <mergeCell ref="D2352:F2352"/>
    <mergeCell ref="G2352:L2352"/>
    <mergeCell ref="D2353:F2353"/>
    <mergeCell ref="G2353:L2353"/>
    <mergeCell ref="D2354:F2354"/>
    <mergeCell ref="G2354:L2354"/>
    <mergeCell ref="D2355:F2355"/>
    <mergeCell ref="G2355:L2355"/>
    <mergeCell ref="D2356:F2356"/>
    <mergeCell ref="G2356:L2356"/>
    <mergeCell ref="D2357:F2357"/>
    <mergeCell ref="G2357:L2357"/>
    <mergeCell ref="D2358:F2358"/>
    <mergeCell ref="G2358:L2358"/>
    <mergeCell ref="D2359:F2359"/>
    <mergeCell ref="G2359:L2359"/>
    <mergeCell ref="D2360:F2360"/>
    <mergeCell ref="G2360:L2360"/>
    <mergeCell ref="D2361:F2361"/>
    <mergeCell ref="G2361:L2361"/>
    <mergeCell ref="D2362:F2362"/>
    <mergeCell ref="G2362:L2362"/>
    <mergeCell ref="D2363:F2363"/>
    <mergeCell ref="G2363:L2363"/>
    <mergeCell ref="D2364:F2364"/>
    <mergeCell ref="G2364:L2364"/>
    <mergeCell ref="D2365:F2365"/>
    <mergeCell ref="G2365:L2365"/>
    <mergeCell ref="D2366:F2366"/>
    <mergeCell ref="G2366:L2366"/>
    <mergeCell ref="D2367:F2367"/>
    <mergeCell ref="G2367:L2367"/>
    <mergeCell ref="D2368:F2368"/>
    <mergeCell ref="G2368:L2368"/>
    <mergeCell ref="D2369:F2369"/>
    <mergeCell ref="G2369:L2369"/>
    <mergeCell ref="D2370:F2370"/>
    <mergeCell ref="G2370:L2370"/>
    <mergeCell ref="D2371:F2371"/>
    <mergeCell ref="G2371:L2371"/>
    <mergeCell ref="D2372:F2372"/>
    <mergeCell ref="G2372:L2372"/>
    <mergeCell ref="D2373:F2373"/>
    <mergeCell ref="G2373:L2373"/>
    <mergeCell ref="D2374:F2374"/>
    <mergeCell ref="G2374:L2374"/>
    <mergeCell ref="D2375:F2375"/>
    <mergeCell ref="G2375:L2375"/>
    <mergeCell ref="D2376:F2376"/>
    <mergeCell ref="G2376:L2376"/>
    <mergeCell ref="D2377:F2377"/>
    <mergeCell ref="G2377:L2377"/>
    <mergeCell ref="D2378:F2378"/>
    <mergeCell ref="G2378:L2378"/>
    <mergeCell ref="D2379:F2379"/>
    <mergeCell ref="G2379:L2379"/>
    <mergeCell ref="D2380:F2380"/>
    <mergeCell ref="G2380:L2380"/>
    <mergeCell ref="D2381:F2381"/>
    <mergeCell ref="G2381:L2381"/>
    <mergeCell ref="D2382:F2382"/>
    <mergeCell ref="G2382:L2382"/>
    <mergeCell ref="D2383:F2383"/>
    <mergeCell ref="G2383:L2383"/>
    <mergeCell ref="D2384:F2384"/>
    <mergeCell ref="G2384:L2384"/>
    <mergeCell ref="D2385:F2385"/>
    <mergeCell ref="G2385:L2385"/>
    <mergeCell ref="D2386:F2386"/>
    <mergeCell ref="G2386:L2386"/>
    <mergeCell ref="D2387:F2387"/>
    <mergeCell ref="G2387:L2387"/>
    <mergeCell ref="D2388:F2388"/>
    <mergeCell ref="G2388:L2388"/>
    <mergeCell ref="D2389:F2389"/>
    <mergeCell ref="G2389:L2389"/>
    <mergeCell ref="D2390:F2390"/>
    <mergeCell ref="G2390:L2390"/>
    <mergeCell ref="D2391:F2391"/>
    <mergeCell ref="G2391:L2391"/>
    <mergeCell ref="D2392:F2392"/>
    <mergeCell ref="G2392:L2392"/>
    <mergeCell ref="D2393:F2393"/>
    <mergeCell ref="G2393:L2393"/>
    <mergeCell ref="D2394:F2394"/>
    <mergeCell ref="G2394:L2394"/>
    <mergeCell ref="D2395:F2395"/>
    <mergeCell ref="G2395:L2395"/>
    <mergeCell ref="D2396:F2396"/>
    <mergeCell ref="G2396:L2396"/>
    <mergeCell ref="D2397:F2397"/>
    <mergeCell ref="G2397:L2397"/>
    <mergeCell ref="D2398:F2398"/>
    <mergeCell ref="G2398:L2398"/>
    <mergeCell ref="D2399:F2399"/>
    <mergeCell ref="G2399:L2399"/>
    <mergeCell ref="D2400:F2400"/>
    <mergeCell ref="G2400:L2400"/>
    <mergeCell ref="D2401:F2401"/>
    <mergeCell ref="G2401:L2401"/>
    <mergeCell ref="D2402:F2402"/>
    <mergeCell ref="G2402:L2402"/>
    <mergeCell ref="D2403:F2403"/>
    <mergeCell ref="G2403:L2403"/>
    <mergeCell ref="D2404:F2404"/>
    <mergeCell ref="G2404:L2404"/>
    <mergeCell ref="D2405:F2405"/>
    <mergeCell ref="G2405:L2405"/>
    <mergeCell ref="D2406:F2406"/>
    <mergeCell ref="G2406:L2406"/>
    <mergeCell ref="D2407:F2407"/>
    <mergeCell ref="G2407:L2407"/>
    <mergeCell ref="D2408:F2408"/>
    <mergeCell ref="G2408:L2408"/>
    <mergeCell ref="D2409:F2409"/>
    <mergeCell ref="G2409:L2409"/>
    <mergeCell ref="D2410:F2410"/>
    <mergeCell ref="G2410:L2410"/>
    <mergeCell ref="D2411:F2411"/>
    <mergeCell ref="G2411:L2411"/>
    <mergeCell ref="D2412:F2412"/>
    <mergeCell ref="G2412:L2412"/>
    <mergeCell ref="D2413:F2413"/>
    <mergeCell ref="G2413:L2413"/>
    <mergeCell ref="D2414:F2414"/>
    <mergeCell ref="G2414:L2414"/>
    <mergeCell ref="D2415:F2415"/>
    <mergeCell ref="G2415:L2415"/>
    <mergeCell ref="D2416:F2416"/>
    <mergeCell ref="G2416:L2416"/>
    <mergeCell ref="D2417:F2417"/>
    <mergeCell ref="G2417:L2417"/>
    <mergeCell ref="D2418:F2418"/>
    <mergeCell ref="G2418:L2418"/>
    <mergeCell ref="D2419:F2419"/>
    <mergeCell ref="G2419:L2419"/>
    <mergeCell ref="D2420:F2420"/>
    <mergeCell ref="G2420:L2420"/>
    <mergeCell ref="D2421:F2421"/>
    <mergeCell ref="G2421:L2421"/>
    <mergeCell ref="D2422:F2422"/>
    <mergeCell ref="G2422:L2422"/>
    <mergeCell ref="D2423:F2423"/>
    <mergeCell ref="G2423:L2423"/>
    <mergeCell ref="D2424:F2424"/>
    <mergeCell ref="G2424:L2424"/>
    <mergeCell ref="D2425:F2425"/>
    <mergeCell ref="G2425:L2425"/>
    <mergeCell ref="D2426:F2426"/>
    <mergeCell ref="G2426:L2426"/>
    <mergeCell ref="D2427:F2427"/>
    <mergeCell ref="G2427:L2427"/>
    <mergeCell ref="D2428:F2428"/>
    <mergeCell ref="G2428:L2428"/>
    <mergeCell ref="D2429:F2429"/>
    <mergeCell ref="G2429:L2429"/>
    <mergeCell ref="D2430:F2430"/>
    <mergeCell ref="G2430:L2430"/>
    <mergeCell ref="D2431:F2431"/>
    <mergeCell ref="G2431:L2431"/>
    <mergeCell ref="D2432:F2432"/>
    <mergeCell ref="G2432:L2432"/>
    <mergeCell ref="D2433:F2433"/>
    <mergeCell ref="G2433:L2433"/>
    <mergeCell ref="D2434:F2434"/>
    <mergeCell ref="G2434:L2434"/>
    <mergeCell ref="D2435:F2435"/>
    <mergeCell ref="G2435:L2435"/>
    <mergeCell ref="D2436:F2436"/>
    <mergeCell ref="G2436:L2436"/>
    <mergeCell ref="D2437:F2437"/>
    <mergeCell ref="G2437:L2437"/>
    <mergeCell ref="D2438:F2438"/>
    <mergeCell ref="G2438:L2438"/>
    <mergeCell ref="D2439:F2439"/>
    <mergeCell ref="G2439:L2439"/>
    <mergeCell ref="D2440:F2440"/>
    <mergeCell ref="G2440:L2440"/>
    <mergeCell ref="D2441:F2441"/>
    <mergeCell ref="G2441:L2441"/>
    <mergeCell ref="D2442:F2442"/>
    <mergeCell ref="G2442:L2442"/>
    <mergeCell ref="D2443:F2443"/>
    <mergeCell ref="G2443:L2443"/>
    <mergeCell ref="D2444:F2444"/>
    <mergeCell ref="G2444:L2444"/>
    <mergeCell ref="D2445:F2445"/>
    <mergeCell ref="G2445:L2445"/>
    <mergeCell ref="D2446:F2446"/>
    <mergeCell ref="G2446:L2446"/>
    <mergeCell ref="D2447:F2447"/>
    <mergeCell ref="G2447:L2447"/>
    <mergeCell ref="D2448:F2448"/>
    <mergeCell ref="G2448:L2448"/>
    <mergeCell ref="D2449:F2449"/>
    <mergeCell ref="G2449:L2449"/>
    <mergeCell ref="D2450:F2450"/>
    <mergeCell ref="G2450:L2450"/>
    <mergeCell ref="D2451:F2451"/>
    <mergeCell ref="G2451:L2451"/>
    <mergeCell ref="D2452:F2452"/>
    <mergeCell ref="G2452:L2452"/>
    <mergeCell ref="D2453:F2453"/>
    <mergeCell ref="G2453:L2453"/>
    <mergeCell ref="D2454:F2454"/>
    <mergeCell ref="G2454:L2454"/>
    <mergeCell ref="D2455:F2455"/>
    <mergeCell ref="G2455:L2455"/>
    <mergeCell ref="D2456:F2456"/>
    <mergeCell ref="G2456:L2456"/>
    <mergeCell ref="D2457:F2457"/>
    <mergeCell ref="G2457:L2457"/>
    <mergeCell ref="D2458:F2458"/>
    <mergeCell ref="G2458:L2458"/>
    <mergeCell ref="D2459:F2459"/>
    <mergeCell ref="G2459:L2459"/>
    <mergeCell ref="D2460:F2460"/>
    <mergeCell ref="G2460:L2460"/>
    <mergeCell ref="D2461:F2461"/>
    <mergeCell ref="G2461:L2461"/>
    <mergeCell ref="D2462:F2462"/>
    <mergeCell ref="G2462:L2462"/>
    <mergeCell ref="D2463:F2463"/>
    <mergeCell ref="G2463:L2463"/>
    <mergeCell ref="D2464:F2464"/>
    <mergeCell ref="G2464:L2464"/>
    <mergeCell ref="D2465:F2465"/>
    <mergeCell ref="G2465:L2465"/>
    <mergeCell ref="D2466:F2466"/>
    <mergeCell ref="G2466:L2466"/>
    <mergeCell ref="D2467:F2467"/>
    <mergeCell ref="G2467:L2467"/>
    <mergeCell ref="D2468:F2468"/>
    <mergeCell ref="G2468:L2468"/>
    <mergeCell ref="D2469:F2469"/>
    <mergeCell ref="G2469:L2469"/>
    <mergeCell ref="D2470:F2470"/>
    <mergeCell ref="G2470:L2470"/>
    <mergeCell ref="D2471:F2471"/>
    <mergeCell ref="G2471:L2471"/>
    <mergeCell ref="D2472:F2472"/>
    <mergeCell ref="G2472:L2472"/>
    <mergeCell ref="D2473:F2473"/>
    <mergeCell ref="G2473:L2473"/>
    <mergeCell ref="D2474:F2474"/>
    <mergeCell ref="G2474:L2474"/>
    <mergeCell ref="D2475:F2475"/>
    <mergeCell ref="G2475:L2475"/>
    <mergeCell ref="D2476:F2476"/>
    <mergeCell ref="G2476:L2476"/>
    <mergeCell ref="D2477:F2477"/>
    <mergeCell ref="G2477:L2477"/>
    <mergeCell ref="D2478:F2478"/>
    <mergeCell ref="G2478:L2478"/>
    <mergeCell ref="D2479:F2479"/>
    <mergeCell ref="G2479:L2479"/>
    <mergeCell ref="D2480:F2480"/>
    <mergeCell ref="G2480:L2480"/>
    <mergeCell ref="D2481:F2481"/>
    <mergeCell ref="G2481:L2481"/>
    <mergeCell ref="D2482:F2482"/>
    <mergeCell ref="G2482:L2482"/>
    <mergeCell ref="D2483:F2483"/>
    <mergeCell ref="G2483:L2483"/>
    <mergeCell ref="D2484:F2484"/>
    <mergeCell ref="G2484:L2484"/>
    <mergeCell ref="D2485:F2485"/>
    <mergeCell ref="G2485:L2485"/>
    <mergeCell ref="D2486:F2486"/>
    <mergeCell ref="G2486:L2486"/>
    <mergeCell ref="D2487:F2487"/>
    <mergeCell ref="G2487:L2487"/>
    <mergeCell ref="D2488:F2488"/>
    <mergeCell ref="G2488:L2488"/>
    <mergeCell ref="D2489:F2489"/>
    <mergeCell ref="G2489:L2489"/>
    <mergeCell ref="D2490:F2490"/>
    <mergeCell ref="G2490:L2490"/>
    <mergeCell ref="D2491:F2491"/>
    <mergeCell ref="G2491:L2491"/>
    <mergeCell ref="D2492:F2492"/>
    <mergeCell ref="G2492:L2492"/>
    <mergeCell ref="D2493:F2493"/>
    <mergeCell ref="G2493:L2493"/>
    <mergeCell ref="D2494:F2494"/>
    <mergeCell ref="G2494:L2494"/>
    <mergeCell ref="D2495:F2495"/>
    <mergeCell ref="G2495:L2495"/>
    <mergeCell ref="D2496:F2496"/>
    <mergeCell ref="G2496:L2496"/>
    <mergeCell ref="D2497:F2497"/>
    <mergeCell ref="G2497:L2497"/>
    <mergeCell ref="D2498:F2498"/>
    <mergeCell ref="G2498:L2498"/>
    <mergeCell ref="D2499:F2499"/>
    <mergeCell ref="G2499:L2499"/>
    <mergeCell ref="D2500:F2500"/>
    <mergeCell ref="G2500:L2500"/>
    <mergeCell ref="D2501:F2501"/>
    <mergeCell ref="G2501:L2501"/>
    <mergeCell ref="D2502:F2502"/>
    <mergeCell ref="G2502:L2502"/>
    <mergeCell ref="D2503:F2503"/>
    <mergeCell ref="G2503:L2503"/>
    <mergeCell ref="D2504:F2504"/>
    <mergeCell ref="G2504:L2504"/>
    <mergeCell ref="D2505:F2505"/>
    <mergeCell ref="G2505:L2505"/>
    <mergeCell ref="D2506:F2506"/>
    <mergeCell ref="G2506:L2506"/>
    <mergeCell ref="D2507:F2507"/>
    <mergeCell ref="G2507:L2507"/>
    <mergeCell ref="D2508:F2508"/>
    <mergeCell ref="G2508:L2508"/>
    <mergeCell ref="D2509:F2509"/>
    <mergeCell ref="G2509:L2509"/>
    <mergeCell ref="D2510:F2510"/>
    <mergeCell ref="G2510:L2510"/>
    <mergeCell ref="D2511:F2511"/>
    <mergeCell ref="G2511:L2511"/>
    <mergeCell ref="D2512:F2512"/>
    <mergeCell ref="G2512:L2512"/>
    <mergeCell ref="D2513:F2513"/>
    <mergeCell ref="G2513:L2513"/>
    <mergeCell ref="D2514:F2514"/>
    <mergeCell ref="G2514:L2514"/>
    <mergeCell ref="D2515:F2515"/>
    <mergeCell ref="G2515:L2515"/>
    <mergeCell ref="D2516:F2516"/>
    <mergeCell ref="G2516:L2516"/>
    <mergeCell ref="D2517:F2517"/>
    <mergeCell ref="G2517:L2517"/>
    <mergeCell ref="D2518:F2518"/>
    <mergeCell ref="G2518:L2518"/>
    <mergeCell ref="D2519:F2519"/>
    <mergeCell ref="G2519:L2519"/>
    <mergeCell ref="D2520:F2520"/>
    <mergeCell ref="G2520:L2520"/>
    <mergeCell ref="D2521:F2521"/>
    <mergeCell ref="G2521:L2521"/>
    <mergeCell ref="D2522:F2522"/>
    <mergeCell ref="G2522:L2522"/>
    <mergeCell ref="D2523:F2523"/>
    <mergeCell ref="G2523:L2523"/>
    <mergeCell ref="D2524:F2524"/>
    <mergeCell ref="G2524:L2524"/>
    <mergeCell ref="D2525:F2525"/>
    <mergeCell ref="G2525:L2525"/>
    <mergeCell ref="D2526:F2526"/>
    <mergeCell ref="G2526:L2526"/>
    <mergeCell ref="D2527:F2527"/>
    <mergeCell ref="G2527:L2527"/>
    <mergeCell ref="D2528:F2528"/>
    <mergeCell ref="G2528:L2528"/>
    <mergeCell ref="D2529:F2529"/>
    <mergeCell ref="G2529:L2529"/>
    <mergeCell ref="D2530:F2530"/>
    <mergeCell ref="G2530:L2530"/>
    <mergeCell ref="D2531:F2531"/>
    <mergeCell ref="G2531:L2531"/>
    <mergeCell ref="D2532:F2532"/>
    <mergeCell ref="G2532:L2532"/>
    <mergeCell ref="D2533:F2533"/>
    <mergeCell ref="G2533:L2533"/>
    <mergeCell ref="D2534:F2534"/>
    <mergeCell ref="G2534:L2534"/>
    <mergeCell ref="D2535:F2535"/>
    <mergeCell ref="G2535:L2535"/>
    <mergeCell ref="D2536:F2536"/>
    <mergeCell ref="G2536:L2536"/>
    <mergeCell ref="D2537:F2537"/>
    <mergeCell ref="G2537:L2537"/>
    <mergeCell ref="D2538:F2538"/>
    <mergeCell ref="G2538:L2538"/>
    <mergeCell ref="D2539:F2539"/>
    <mergeCell ref="G2539:L2539"/>
    <mergeCell ref="D2540:F2540"/>
    <mergeCell ref="G2540:L2540"/>
    <mergeCell ref="D2541:F2541"/>
    <mergeCell ref="G2541:L2541"/>
    <mergeCell ref="D2542:F2542"/>
    <mergeCell ref="G2542:L2542"/>
    <mergeCell ref="D2543:F2543"/>
    <mergeCell ref="G2543:L2543"/>
    <mergeCell ref="D2544:F2544"/>
    <mergeCell ref="G2544:L2544"/>
    <mergeCell ref="D2545:F2545"/>
    <mergeCell ref="G2545:L2545"/>
    <mergeCell ref="D2546:F2546"/>
    <mergeCell ref="G2546:L2546"/>
    <mergeCell ref="D2547:F2547"/>
    <mergeCell ref="G2547:L2547"/>
    <mergeCell ref="D2548:F2548"/>
    <mergeCell ref="G2548:L2548"/>
    <mergeCell ref="D2549:F2549"/>
    <mergeCell ref="G2549:L2549"/>
    <mergeCell ref="D2550:F2550"/>
    <mergeCell ref="G2550:L2550"/>
    <mergeCell ref="D2551:F2551"/>
    <mergeCell ref="G2551:L2551"/>
    <mergeCell ref="D2552:F2552"/>
    <mergeCell ref="G2552:L2552"/>
    <mergeCell ref="D2553:F2553"/>
    <mergeCell ref="G2553:L2553"/>
    <mergeCell ref="D2554:F2554"/>
    <mergeCell ref="G2554:L2554"/>
    <mergeCell ref="D2555:F2555"/>
    <mergeCell ref="G2555:L2555"/>
    <mergeCell ref="D2556:F2556"/>
    <mergeCell ref="G2556:L2556"/>
    <mergeCell ref="D2557:F2557"/>
    <mergeCell ref="G2557:L2557"/>
    <mergeCell ref="D2558:F2558"/>
    <mergeCell ref="G2558:L2558"/>
    <mergeCell ref="D2559:F2559"/>
    <mergeCell ref="G2559:L2559"/>
    <mergeCell ref="D2560:F2560"/>
    <mergeCell ref="G2560:L2560"/>
    <mergeCell ref="D2561:F2561"/>
    <mergeCell ref="G2561:L2561"/>
    <mergeCell ref="D2562:F2562"/>
    <mergeCell ref="G2562:L2562"/>
    <mergeCell ref="D2563:F2563"/>
    <mergeCell ref="G2563:L2563"/>
    <mergeCell ref="D2564:F2564"/>
    <mergeCell ref="G2564:L2564"/>
    <mergeCell ref="D2565:F2565"/>
    <mergeCell ref="G2565:L2565"/>
    <mergeCell ref="D2566:F2566"/>
    <mergeCell ref="G2566:L2566"/>
    <mergeCell ref="D2567:F2567"/>
    <mergeCell ref="G2567:L2567"/>
    <mergeCell ref="D2568:F2568"/>
    <mergeCell ref="G2568:L2568"/>
    <mergeCell ref="D2569:F2569"/>
    <mergeCell ref="G2569:L2569"/>
    <mergeCell ref="D2570:F2570"/>
    <mergeCell ref="G2570:L2570"/>
    <mergeCell ref="D2571:F2571"/>
    <mergeCell ref="G2571:L2571"/>
    <mergeCell ref="D2572:F2572"/>
    <mergeCell ref="G2572:L2572"/>
    <mergeCell ref="D2573:F2573"/>
    <mergeCell ref="G2573:L2573"/>
    <mergeCell ref="D2574:F2574"/>
    <mergeCell ref="G2574:L2574"/>
    <mergeCell ref="D2575:F2575"/>
    <mergeCell ref="G2575:L2575"/>
    <mergeCell ref="D2576:F2576"/>
    <mergeCell ref="G2576:L2576"/>
    <mergeCell ref="D2577:F2577"/>
    <mergeCell ref="G2577:L2577"/>
    <mergeCell ref="D2578:F2578"/>
    <mergeCell ref="G2578:L2578"/>
    <mergeCell ref="D2579:F2579"/>
    <mergeCell ref="G2579:L2579"/>
    <mergeCell ref="D2580:F2580"/>
    <mergeCell ref="G2580:L2580"/>
    <mergeCell ref="D2581:F2581"/>
    <mergeCell ref="G2581:L2581"/>
    <mergeCell ref="D2582:F2582"/>
    <mergeCell ref="G2582:L2582"/>
    <mergeCell ref="D2583:F2583"/>
    <mergeCell ref="G2583:L2583"/>
    <mergeCell ref="D2584:F2584"/>
    <mergeCell ref="G2584:L2584"/>
    <mergeCell ref="D2585:F2585"/>
    <mergeCell ref="G2585:L2585"/>
    <mergeCell ref="D2586:F2586"/>
    <mergeCell ref="G2586:L2586"/>
    <mergeCell ref="D2587:F2587"/>
    <mergeCell ref="G2587:L2587"/>
    <mergeCell ref="D2588:F2588"/>
    <mergeCell ref="G2588:L2588"/>
    <mergeCell ref="D2589:F2589"/>
    <mergeCell ref="G2589:L2589"/>
    <mergeCell ref="D2590:F2590"/>
    <mergeCell ref="G2590:L2590"/>
    <mergeCell ref="D2591:F2591"/>
    <mergeCell ref="G2591:L2591"/>
    <mergeCell ref="D2592:F2592"/>
    <mergeCell ref="G2592:L2592"/>
    <mergeCell ref="D2593:F2593"/>
    <mergeCell ref="G2593:L2593"/>
    <mergeCell ref="D2594:F2594"/>
    <mergeCell ref="G2594:L2594"/>
    <mergeCell ref="D2595:F2595"/>
    <mergeCell ref="G2595:L2595"/>
    <mergeCell ref="D2596:F2596"/>
    <mergeCell ref="G2596:L2596"/>
    <mergeCell ref="D2597:F2597"/>
    <mergeCell ref="G2597:L2597"/>
    <mergeCell ref="D2598:F2598"/>
    <mergeCell ref="G2598:L2598"/>
    <mergeCell ref="D2599:F2599"/>
    <mergeCell ref="G2599:L2599"/>
    <mergeCell ref="D2600:F2600"/>
    <mergeCell ref="G2600:L2600"/>
    <mergeCell ref="D2601:F2601"/>
    <mergeCell ref="G2601:L2601"/>
    <mergeCell ref="D2602:F2602"/>
    <mergeCell ref="G2602:L2602"/>
    <mergeCell ref="D2603:F2603"/>
    <mergeCell ref="G2603:L2603"/>
    <mergeCell ref="D2604:F2604"/>
    <mergeCell ref="G2604:L2604"/>
    <mergeCell ref="D2605:F2605"/>
    <mergeCell ref="G2605:L2605"/>
    <mergeCell ref="D2606:F2606"/>
    <mergeCell ref="G2606:L2606"/>
    <mergeCell ref="D2607:F2607"/>
    <mergeCell ref="G2607:L2607"/>
    <mergeCell ref="D2608:F2608"/>
    <mergeCell ref="G2608:L2608"/>
    <mergeCell ref="D2609:F2609"/>
    <mergeCell ref="G2609:L2609"/>
    <mergeCell ref="D2610:F2610"/>
    <mergeCell ref="G2610:L2610"/>
    <mergeCell ref="D2611:F2611"/>
    <mergeCell ref="G2611:L2611"/>
    <mergeCell ref="D2612:F2612"/>
    <mergeCell ref="G2612:L2612"/>
    <mergeCell ref="D2613:F2613"/>
    <mergeCell ref="G2613:L2613"/>
    <mergeCell ref="D2614:F2614"/>
    <mergeCell ref="G2614:L2614"/>
    <mergeCell ref="D2615:F2615"/>
    <mergeCell ref="G2615:L2615"/>
    <mergeCell ref="D2616:F2616"/>
    <mergeCell ref="G2616:L2616"/>
    <mergeCell ref="D2617:F2617"/>
    <mergeCell ref="G2617:L2617"/>
    <mergeCell ref="D2618:F2618"/>
    <mergeCell ref="G2618:L2618"/>
    <mergeCell ref="D2619:F2619"/>
    <mergeCell ref="G2619:L2619"/>
    <mergeCell ref="D2620:F2620"/>
    <mergeCell ref="G2620:L2620"/>
    <mergeCell ref="D2621:F2621"/>
    <mergeCell ref="G2621:L2621"/>
    <mergeCell ref="D2622:F2622"/>
    <mergeCell ref="G2622:L2622"/>
    <mergeCell ref="D2623:F2623"/>
    <mergeCell ref="G2623:L2623"/>
    <mergeCell ref="D2624:F2624"/>
    <mergeCell ref="G2624:L2624"/>
    <mergeCell ref="D2625:F2625"/>
    <mergeCell ref="G2625:L2625"/>
    <mergeCell ref="D2626:F2626"/>
    <mergeCell ref="G2626:L2626"/>
    <mergeCell ref="D2627:F2627"/>
    <mergeCell ref="G2627:L2627"/>
    <mergeCell ref="D2628:F2628"/>
    <mergeCell ref="G2628:L2628"/>
    <mergeCell ref="D2629:F2629"/>
    <mergeCell ref="G2629:L2629"/>
    <mergeCell ref="D2630:F2630"/>
    <mergeCell ref="G2630:L2630"/>
    <mergeCell ref="D2631:F2631"/>
    <mergeCell ref="G2631:L2631"/>
    <mergeCell ref="D2632:F2632"/>
    <mergeCell ref="G2632:L2632"/>
    <mergeCell ref="D2633:F2633"/>
    <mergeCell ref="G2633:L2633"/>
    <mergeCell ref="D2634:F2634"/>
    <mergeCell ref="G2634:L2634"/>
    <mergeCell ref="D2635:F2635"/>
    <mergeCell ref="G2635:L2635"/>
    <mergeCell ref="D2636:F2636"/>
    <mergeCell ref="G2636:L2636"/>
    <mergeCell ref="D2637:F2637"/>
    <mergeCell ref="G2637:L2637"/>
    <mergeCell ref="D2638:F2638"/>
    <mergeCell ref="G2638:L2638"/>
    <mergeCell ref="D2639:F2639"/>
    <mergeCell ref="G2639:L2639"/>
    <mergeCell ref="D2640:F2640"/>
    <mergeCell ref="G2640:L2640"/>
    <mergeCell ref="D2641:F2641"/>
    <mergeCell ref="G2641:L2641"/>
    <mergeCell ref="D2642:F2642"/>
    <mergeCell ref="G2642:L2642"/>
    <mergeCell ref="D2643:F2643"/>
    <mergeCell ref="G2643:L2643"/>
    <mergeCell ref="D2644:F2644"/>
    <mergeCell ref="G2644:L2644"/>
    <mergeCell ref="D2645:F2645"/>
    <mergeCell ref="G2645:L2645"/>
    <mergeCell ref="D2646:F2646"/>
    <mergeCell ref="G2646:L2646"/>
    <mergeCell ref="D2647:F2647"/>
    <mergeCell ref="G2647:L2647"/>
    <mergeCell ref="D2648:F2648"/>
    <mergeCell ref="G2648:L2648"/>
    <mergeCell ref="D2649:F2649"/>
    <mergeCell ref="G2649:L2649"/>
    <mergeCell ref="D2650:F2650"/>
    <mergeCell ref="G2650:L2650"/>
    <mergeCell ref="D2651:F2651"/>
    <mergeCell ref="G2651:L2651"/>
    <mergeCell ref="D2652:F2652"/>
    <mergeCell ref="G2652:L2652"/>
    <mergeCell ref="D2653:F2653"/>
    <mergeCell ref="G2653:L2653"/>
    <mergeCell ref="D2654:F2654"/>
    <mergeCell ref="G2654:L2654"/>
    <mergeCell ref="D2655:F2655"/>
    <mergeCell ref="G2655:L2655"/>
    <mergeCell ref="D2656:F2656"/>
    <mergeCell ref="G2656:L2656"/>
    <mergeCell ref="D2657:F2657"/>
    <mergeCell ref="G2657:L2657"/>
    <mergeCell ref="D2658:F2658"/>
    <mergeCell ref="G2658:L2658"/>
    <mergeCell ref="D2659:F2659"/>
    <mergeCell ref="G2659:L2659"/>
    <mergeCell ref="D2660:F2660"/>
    <mergeCell ref="G2660:L2660"/>
    <mergeCell ref="D2661:F2661"/>
    <mergeCell ref="G2661:L2661"/>
    <mergeCell ref="D2662:F2662"/>
    <mergeCell ref="G2662:L2662"/>
    <mergeCell ref="D2663:F2663"/>
    <mergeCell ref="G2663:L2663"/>
    <mergeCell ref="D2664:F2664"/>
    <mergeCell ref="G2664:L2664"/>
    <mergeCell ref="D2665:F2665"/>
    <mergeCell ref="G2665:L2665"/>
    <mergeCell ref="D2666:F2666"/>
    <mergeCell ref="G2666:L2666"/>
    <mergeCell ref="D2667:F2667"/>
    <mergeCell ref="G2667:L2667"/>
    <mergeCell ref="D2668:F2668"/>
    <mergeCell ref="G2668:L2668"/>
    <mergeCell ref="D2669:F2669"/>
    <mergeCell ref="G2669:L2669"/>
    <mergeCell ref="D2670:F2670"/>
    <mergeCell ref="G2670:L2670"/>
    <mergeCell ref="D2671:F2671"/>
    <mergeCell ref="G2671:L2671"/>
    <mergeCell ref="D2672:F2672"/>
    <mergeCell ref="G2672:L2672"/>
    <mergeCell ref="D2673:F2673"/>
    <mergeCell ref="G2673:L2673"/>
    <mergeCell ref="D2674:F2674"/>
    <mergeCell ref="G2674:L2674"/>
    <mergeCell ref="D2675:F2675"/>
    <mergeCell ref="G2675:L2675"/>
    <mergeCell ref="D2676:F2676"/>
    <mergeCell ref="G2676:L2676"/>
    <mergeCell ref="D2677:F2677"/>
    <mergeCell ref="G2677:L2677"/>
    <mergeCell ref="D2678:F2678"/>
    <mergeCell ref="G2678:L2678"/>
    <mergeCell ref="D2679:F2679"/>
    <mergeCell ref="G2679:L2679"/>
    <mergeCell ref="D2680:F2680"/>
    <mergeCell ref="G2680:L2680"/>
    <mergeCell ref="D2681:F2681"/>
    <mergeCell ref="G2681:L2681"/>
    <mergeCell ref="D2682:F2682"/>
    <mergeCell ref="G2682:L2682"/>
    <mergeCell ref="D2683:F2683"/>
    <mergeCell ref="G2683:L2683"/>
    <mergeCell ref="D2684:F2684"/>
    <mergeCell ref="G2684:L2684"/>
    <mergeCell ref="D2685:F2685"/>
    <mergeCell ref="G2685:L2685"/>
    <mergeCell ref="D2686:F2686"/>
    <mergeCell ref="G2686:L2686"/>
    <mergeCell ref="D2687:F2687"/>
    <mergeCell ref="G2687:L2687"/>
    <mergeCell ref="D2688:F2688"/>
    <mergeCell ref="G2688:L2688"/>
    <mergeCell ref="D2689:F2689"/>
    <mergeCell ref="G2689:L2689"/>
    <mergeCell ref="D2690:F2690"/>
    <mergeCell ref="G2690:L2690"/>
    <mergeCell ref="D2691:F2691"/>
    <mergeCell ref="G2691:L2691"/>
    <mergeCell ref="D2692:F2692"/>
    <mergeCell ref="G2692:L2692"/>
    <mergeCell ref="D2693:F2693"/>
    <mergeCell ref="G2693:L2693"/>
    <mergeCell ref="D2694:F2694"/>
    <mergeCell ref="G2694:L2694"/>
    <mergeCell ref="D2695:F2695"/>
    <mergeCell ref="G2695:L2695"/>
    <mergeCell ref="D2696:F2696"/>
    <mergeCell ref="G2696:L2696"/>
    <mergeCell ref="D2697:F2697"/>
    <mergeCell ref="G2697:L2697"/>
    <mergeCell ref="D2698:F2698"/>
    <mergeCell ref="G2698:L2698"/>
    <mergeCell ref="D2699:F2699"/>
    <mergeCell ref="G2699:L2699"/>
    <mergeCell ref="D2700:F2700"/>
    <mergeCell ref="G2700:L2700"/>
    <mergeCell ref="D2701:F2701"/>
    <mergeCell ref="G2701:L2701"/>
    <mergeCell ref="D2702:F2702"/>
    <mergeCell ref="G2702:L2702"/>
    <mergeCell ref="D2703:F2703"/>
    <mergeCell ref="G2703:L2703"/>
    <mergeCell ref="D2704:F2704"/>
    <mergeCell ref="G2704:L2704"/>
    <mergeCell ref="D2705:F2705"/>
    <mergeCell ref="G2705:L2705"/>
    <mergeCell ref="D2706:F2706"/>
    <mergeCell ref="G2706:L2706"/>
    <mergeCell ref="D2707:F2707"/>
    <mergeCell ref="G2707:L2707"/>
    <mergeCell ref="D2717:F2717"/>
    <mergeCell ref="G2717:L2717"/>
    <mergeCell ref="D2718:F2718"/>
    <mergeCell ref="G2718:L2718"/>
    <mergeCell ref="D2719:F2719"/>
    <mergeCell ref="G2719:L2719"/>
    <mergeCell ref="D2720:F2720"/>
    <mergeCell ref="G2720:L2720"/>
    <mergeCell ref="D2721:F2721"/>
    <mergeCell ref="G2721:L2721"/>
    <mergeCell ref="C2723:AD2723"/>
    <mergeCell ref="C2724:AD2724"/>
    <mergeCell ref="D2708:F2708"/>
    <mergeCell ref="G2708:L2708"/>
    <mergeCell ref="D2709:F2709"/>
    <mergeCell ref="G2709:L2709"/>
    <mergeCell ref="D2710:F2710"/>
    <mergeCell ref="G2710:L2710"/>
    <mergeCell ref="D2711:F2711"/>
    <mergeCell ref="G2711:L2711"/>
    <mergeCell ref="D2712:F2712"/>
    <mergeCell ref="G2712:L2712"/>
    <mergeCell ref="D2713:F2713"/>
    <mergeCell ref="G2713:L2713"/>
    <mergeCell ref="D2714:F2714"/>
    <mergeCell ref="G2714:L2714"/>
    <mergeCell ref="D2715:F2715"/>
    <mergeCell ref="G2715:L2715"/>
    <mergeCell ref="D2716:F2716"/>
    <mergeCell ref="G2716:L2716"/>
    <mergeCell ref="B780:AE780"/>
    <mergeCell ref="B781:AE781"/>
    <mergeCell ref="B782:AE782"/>
    <mergeCell ref="B783:AE783"/>
    <mergeCell ref="B784:AE784"/>
    <mergeCell ref="B816:AE816"/>
    <mergeCell ref="B722:AD722"/>
    <mergeCell ref="C723:AD723"/>
    <mergeCell ref="C724:AD724"/>
    <mergeCell ref="C726:L727"/>
    <mergeCell ref="M726:AD726"/>
    <mergeCell ref="M727:R727"/>
    <mergeCell ref="S727:X727"/>
    <mergeCell ref="Y727:AD727"/>
    <mergeCell ref="D744:L744"/>
    <mergeCell ref="M744:R744"/>
    <mergeCell ref="S744:X744"/>
    <mergeCell ref="Y744:AD744"/>
    <mergeCell ref="D745:L745"/>
    <mergeCell ref="M745:R745"/>
    <mergeCell ref="S745:X745"/>
    <mergeCell ref="Y745:AD745"/>
    <mergeCell ref="B738:AD738"/>
    <mergeCell ref="C739:AD739"/>
    <mergeCell ref="C740:AD740"/>
    <mergeCell ref="C742:L743"/>
    <mergeCell ref="M742:AD742"/>
    <mergeCell ref="M743:R743"/>
    <mergeCell ref="S743:X743"/>
    <mergeCell ref="Y743:AD743"/>
    <mergeCell ref="C728:L728"/>
    <mergeCell ref="M728:R728"/>
    <mergeCell ref="B817:AE817"/>
    <mergeCell ref="B818:AE818"/>
    <mergeCell ref="B819:AE819"/>
    <mergeCell ref="B820:AE820"/>
    <mergeCell ref="B821:AE821"/>
    <mergeCell ref="B813:AE813"/>
    <mergeCell ref="B840:AE840"/>
    <mergeCell ref="B841:AE841"/>
    <mergeCell ref="B842:AE842"/>
    <mergeCell ref="B843:AE843"/>
    <mergeCell ref="B844:AE844"/>
    <mergeCell ref="B845:AE845"/>
    <mergeCell ref="B863:AE863"/>
    <mergeCell ref="B864:AE864"/>
    <mergeCell ref="B865:AE865"/>
    <mergeCell ref="B866:AE866"/>
    <mergeCell ref="B867:AE867"/>
    <mergeCell ref="M830:R830"/>
    <mergeCell ref="S830:X830"/>
    <mergeCell ref="Y830:AD830"/>
    <mergeCell ref="E831:L831"/>
    <mergeCell ref="M831:R831"/>
    <mergeCell ref="S831:X831"/>
    <mergeCell ref="Y831:AD831"/>
    <mergeCell ref="C828:C833"/>
    <mergeCell ref="E828:L828"/>
    <mergeCell ref="M828:R828"/>
    <mergeCell ref="S828:X828"/>
    <mergeCell ref="Y828:AD828"/>
    <mergeCell ref="E829:L829"/>
    <mergeCell ref="M829:R829"/>
    <mergeCell ref="S829:X829"/>
    <mergeCell ref="BF179:BQ179"/>
    <mergeCell ref="BF180:BI180"/>
    <mergeCell ref="BJ180:BM180"/>
    <mergeCell ref="BN180:BQ180"/>
    <mergeCell ref="BR180:BU180"/>
    <mergeCell ref="CW341:DH341"/>
    <mergeCell ref="CW342:CZ342"/>
    <mergeCell ref="DA342:DD342"/>
    <mergeCell ref="DE342:DH342"/>
    <mergeCell ref="DI342:DL342"/>
    <mergeCell ref="CH444:CS444"/>
    <mergeCell ref="CH445:CK445"/>
    <mergeCell ref="CL445:CO445"/>
    <mergeCell ref="CP445:CS445"/>
    <mergeCell ref="CT445:CW445"/>
    <mergeCell ref="BA982:BL982"/>
    <mergeCell ref="BA983:BD983"/>
    <mergeCell ref="BE983:BH983"/>
    <mergeCell ref="BI983:BL983"/>
    <mergeCell ref="BM983:BP983"/>
  </mergeCells>
  <phoneticPr fontId="43" type="noConversion"/>
  <conditionalFormatting sqref="C31:AD31">
    <cfRule type="expression" dxfId="217" priority="85">
      <formula>AND(AT38&gt;0,C79="")</formula>
    </cfRule>
  </conditionalFormatting>
  <conditionalFormatting sqref="C275:AD275">
    <cfRule type="expression" dxfId="216" priority="82">
      <formula>AN281&gt;0</formula>
    </cfRule>
  </conditionalFormatting>
  <conditionalFormatting sqref="C276:AD276">
    <cfRule type="expression" dxfId="215" priority="81">
      <formula>AND(AQ292&gt;0,C295="")</formula>
    </cfRule>
  </conditionalFormatting>
  <conditionalFormatting sqref="C305:AD305">
    <cfRule type="expression" dxfId="214" priority="72">
      <formula>AQ323&gt;0</formula>
    </cfRule>
  </conditionalFormatting>
  <conditionalFormatting sqref="C306:AD306">
    <cfRule type="expression" dxfId="213" priority="71">
      <formula>AT323&gt;0</formula>
    </cfRule>
  </conditionalFormatting>
  <conditionalFormatting sqref="C337:AD337">
    <cfRule type="expression" dxfId="212" priority="70">
      <formula>CV344&gt;0</formula>
    </cfRule>
  </conditionalFormatting>
  <conditionalFormatting sqref="C338:AD338">
    <cfRule type="expression" dxfId="211" priority="69">
      <formula>AND(CV366&gt;0,C395="")</formula>
    </cfRule>
  </conditionalFormatting>
  <conditionalFormatting sqref="C441:AD441">
    <cfRule type="expression" dxfId="210" priority="59">
      <formula>CG447&gt;0</formula>
    </cfRule>
  </conditionalFormatting>
  <conditionalFormatting sqref="C442:AD442">
    <cfRule type="expression" dxfId="209" priority="58">
      <formula>AND(CG469&gt;0,C471="")</formula>
    </cfRule>
  </conditionalFormatting>
  <conditionalFormatting sqref="C486:AD486">
    <cfRule type="expression" dxfId="208" priority="56">
      <formula>AN491&gt;0</formula>
    </cfRule>
  </conditionalFormatting>
  <conditionalFormatting sqref="C503:AD503">
    <cfRule type="expression" dxfId="207" priority="53">
      <formula>AN510&gt;0</formula>
    </cfRule>
  </conditionalFormatting>
  <conditionalFormatting sqref="C504:AD504">
    <cfRule type="expression" dxfId="206" priority="52">
      <formula>AND(AQ529&gt;0,C534="")</formula>
    </cfRule>
  </conditionalFormatting>
  <conditionalFormatting sqref="C556:AD556">
    <cfRule type="expression" dxfId="205" priority="22">
      <formula>AJ564&gt;0</formula>
    </cfRule>
  </conditionalFormatting>
  <conditionalFormatting sqref="C577:AD577">
    <cfRule type="expression" dxfId="204" priority="21">
      <formula>AND(AJ610&gt;0,C615="")</formula>
    </cfRule>
  </conditionalFormatting>
  <conditionalFormatting sqref="C579:AD579">
    <cfRule type="expression" dxfId="203" priority="20">
      <formula>AND(AL610&gt;0,C615="")</formula>
    </cfRule>
  </conditionalFormatting>
  <conditionalFormatting sqref="C583:AD583">
    <cfRule type="expression" dxfId="202" priority="19">
      <formula>AND(AS610&gt;0,C615="")</formula>
    </cfRule>
  </conditionalFormatting>
  <conditionalFormatting sqref="C628:AD628">
    <cfRule type="expression" dxfId="201" priority="18">
      <formula>AL667&gt;0</formula>
    </cfRule>
  </conditionalFormatting>
  <conditionalFormatting sqref="C787:AD787">
    <cfRule type="expression" dxfId="200" priority="17">
      <formula>IF($C$728&lt;&gt;1,FALSE,IF(AN794&gt;0,TRUE,FALSE))</formula>
    </cfRule>
  </conditionalFormatting>
  <conditionalFormatting sqref="C788:AD788">
    <cfRule type="expression" dxfId="199" priority="16">
      <formula>IF($C$728&lt;&gt;1,FALSE,IF(AND(AQ810&gt;0,C815=""),TRUE,FALSE))</formula>
    </cfRule>
  </conditionalFormatting>
  <conditionalFormatting sqref="C823:AD823">
    <cfRule type="expression" dxfId="198" priority="15">
      <formula>IF($C$728&lt;&gt;1,FALSE,IF(AN829&gt;0,TRUE,FALSE))</formula>
    </cfRule>
  </conditionalFormatting>
  <conditionalFormatting sqref="C824:AD824">
    <cfRule type="expression" dxfId="197" priority="14">
      <formula>IF($C$728&lt;&gt;1,FALSE,IF(AND(AQ836&gt;0,C839=""),TRUE,FALSE))</formula>
    </cfRule>
  </conditionalFormatting>
  <conditionalFormatting sqref="C937:AD937">
    <cfRule type="expression" dxfId="196" priority="13">
      <formula>IF(OR($C$859&lt;&gt;1,$M$899=0,$M$899="NS",$M$899="NA"),FALSE,IF(AN943&gt;0,TRUE,FALSE))</formula>
    </cfRule>
  </conditionalFormatting>
  <conditionalFormatting sqref="C976:AD976">
    <cfRule type="expression" dxfId="195" priority="4">
      <formula>DT984&gt;0</formula>
    </cfRule>
  </conditionalFormatting>
  <conditionalFormatting sqref="D985:AD1559">
    <cfRule type="expression" dxfId="194" priority="12">
      <formula>$AC$978=""</formula>
    </cfRule>
    <cfRule type="expression" dxfId="193" priority="9">
      <formula>$D985=""</formula>
    </cfRule>
  </conditionalFormatting>
  <conditionalFormatting sqref="D1566:AD2140">
    <cfRule type="expression" dxfId="192" priority="11">
      <formula>$AC$978=""</formula>
    </cfRule>
    <cfRule type="expression" dxfId="191" priority="8">
      <formula>$D985=""</formula>
    </cfRule>
  </conditionalFormatting>
  <conditionalFormatting sqref="D2147:AD2721">
    <cfRule type="expression" dxfId="190" priority="10">
      <formula>$AC$978=""</formula>
    </cfRule>
    <cfRule type="expression" dxfId="189" priority="7">
      <formula>$D985=""</formula>
    </cfRule>
  </conditionalFormatting>
  <conditionalFormatting sqref="F40:AD40">
    <cfRule type="expression" dxfId="188" priority="86">
      <formula>AV38=0</formula>
    </cfRule>
    <cfRule type="expression" dxfId="187" priority="87">
      <formula>AND(AV38&gt;0,F40="")</formula>
    </cfRule>
  </conditionalFormatting>
  <conditionalFormatting sqref="F120:AD120">
    <cfRule type="expression" dxfId="186" priority="83">
      <formula>OR(M116=0,M116="NA",M116="NS")</formula>
    </cfRule>
    <cfRule type="expression" dxfId="185" priority="84">
      <formula>AND(M116&gt;0,M116&lt;&gt;"NA",M116&lt;&gt;"NS",F120="")</formula>
    </cfRule>
  </conditionalFormatting>
  <conditionalFormatting sqref="F427:AD427">
    <cfRule type="expression" dxfId="184" priority="78">
      <formula>AND(M424=1,F427="")</formula>
    </cfRule>
    <cfRule type="expression" dxfId="183" priority="77">
      <formula>M424&lt;&gt;1</formula>
    </cfRule>
  </conditionalFormatting>
  <conditionalFormatting sqref="F612:AD612">
    <cfRule type="expression" dxfId="182" priority="45">
      <formula>OR(P609=0,P609="NA",P609="NS")</formula>
    </cfRule>
    <cfRule type="expression" dxfId="181" priority="46">
      <formula>AND(P609&gt;0,P609&lt;&gt;"NA",P609&lt;&gt;"NS",F612="")</formula>
    </cfRule>
  </conditionalFormatting>
  <conditionalFormatting sqref="F668:AD668">
    <cfRule type="expression" dxfId="180" priority="41">
      <formula>M666&lt;&gt;1</formula>
    </cfRule>
    <cfRule type="expression" dxfId="179" priority="42">
      <formula>AND(M666=1,F668="")</formula>
    </cfRule>
  </conditionalFormatting>
  <conditionalFormatting sqref="F706:AD706">
    <cfRule type="expression" dxfId="178" priority="40">
      <formula>OR(AND(K704=1,F706=""),AND(U704=1,F706=""))</formula>
    </cfRule>
    <cfRule type="expression" dxfId="177" priority="39">
      <formula>AND(K704&lt;&gt;1,U704&lt;&gt;1)</formula>
    </cfRule>
  </conditionalFormatting>
  <conditionalFormatting sqref="F812:AD812">
    <cfRule type="expression" dxfId="176" priority="32">
      <formula>AND(M808&gt;0,M808&lt;&gt;"NA",M808&lt;&gt;"NS",F812="")</formula>
    </cfRule>
    <cfRule type="expression" dxfId="175" priority="31">
      <formula>OR(M808=0,M808="NA",M808="NS")</formula>
    </cfRule>
  </conditionalFormatting>
  <conditionalFormatting sqref="F961:AD961">
    <cfRule type="expression" dxfId="174" priority="24">
      <formula>OR(M957=0,M957="NA",M957="NS")</formula>
    </cfRule>
    <cfRule type="expression" dxfId="173" priority="25">
      <formula>AND(M957&gt;0,M957&lt;&gt;"NA",M957&lt;&gt;"NS",F961="")</formula>
    </cfRule>
  </conditionalFormatting>
  <conditionalFormatting sqref="G447:I467">
    <cfRule type="expression" dxfId="172" priority="67">
      <formula>$AF$454=21</formula>
    </cfRule>
  </conditionalFormatting>
  <conditionalFormatting sqref="G324:AD324">
    <cfRule type="expression" dxfId="171" priority="74">
      <formula>OR(AND(M322&gt;0,M322&lt;&gt;"NA",M322&lt;&gt;"NS",G324=""),AND(V322&gt;0,V322&lt;&gt;"NA",V322&lt;&gt;"NS",G324=""))</formula>
    </cfRule>
    <cfRule type="expression" dxfId="170" priority="73">
      <formula>AND(OR(M322=0,M322="NA",M322="NS"),OR(V322=0,V322="NA",V322="NS"))</formula>
    </cfRule>
  </conditionalFormatting>
  <conditionalFormatting sqref="G531:AD531">
    <cfRule type="expression" dxfId="169" priority="75">
      <formula>OR(S528=0,S528="NA",S528="NS")</formula>
    </cfRule>
    <cfRule type="expression" dxfId="168" priority="76">
      <formula>AND(S528&gt;0,S528&lt;&gt;"NA",S528&lt;&gt;"NS",G531="")</formula>
    </cfRule>
  </conditionalFormatting>
  <conditionalFormatting sqref="I563:AD563">
    <cfRule type="expression" dxfId="167" priority="51">
      <formula>$C$563&gt;1</formula>
    </cfRule>
  </conditionalFormatting>
  <conditionalFormatting sqref="J447:L467">
    <cfRule type="expression" dxfId="166" priority="66">
      <formula>$AF$447=3</formula>
    </cfRule>
  </conditionalFormatting>
  <conditionalFormatting sqref="K38:AD38">
    <cfRule type="expression" dxfId="165" priority="89">
      <formula>$I$38=8</formula>
    </cfRule>
  </conditionalFormatting>
  <conditionalFormatting sqref="M447:O467">
    <cfRule type="expression" dxfId="164" priority="65">
      <formula>$AF$448=3</formula>
    </cfRule>
  </conditionalFormatting>
  <conditionalFormatting sqref="M978:AA978">
    <cfRule type="expression" dxfId="163" priority="6">
      <formula>OR(B8="",C859&lt;&gt;1,M959=0,M959="NS",M959="NA")</formula>
    </cfRule>
  </conditionalFormatting>
  <conditionalFormatting sqref="M490:AD490">
    <cfRule type="expression" dxfId="162" priority="57">
      <formula>$C$490&gt;1</formula>
    </cfRule>
  </conditionalFormatting>
  <conditionalFormatting sqref="M588:AD609">
    <cfRule type="expression" dxfId="161" priority="47">
      <formula>$C$563&lt;&gt;1</formula>
    </cfRule>
  </conditionalFormatting>
  <conditionalFormatting sqref="M728:AD728">
    <cfRule type="expression" dxfId="160" priority="36">
      <formula>$C$728&gt;1</formula>
    </cfRule>
  </conditionalFormatting>
  <conditionalFormatting sqref="M744:AD753">
    <cfRule type="expression" dxfId="159" priority="35">
      <formula>$C$728&lt;&gt;1</formula>
    </cfRule>
  </conditionalFormatting>
  <conditionalFormatting sqref="M769:AD775">
    <cfRule type="expression" dxfId="158" priority="34">
      <formula>$C$728&lt;&gt;1</formula>
    </cfRule>
  </conditionalFormatting>
  <conditionalFormatting sqref="M793:AD809">
    <cfRule type="expression" dxfId="157" priority="33">
      <formula>$C$728&lt;&gt;1</formula>
    </cfRule>
  </conditionalFormatting>
  <conditionalFormatting sqref="M828:AD835">
    <cfRule type="expression" dxfId="156" priority="30">
      <formula>$C$728&lt;&gt;1</formula>
    </cfRule>
  </conditionalFormatting>
  <conditionalFormatting sqref="M859:AD859">
    <cfRule type="expression" dxfId="155" priority="29">
      <formula>$C$859&gt;1</formula>
    </cfRule>
  </conditionalFormatting>
  <conditionalFormatting sqref="M874:AD883">
    <cfRule type="expression" dxfId="154" priority="28">
      <formula>$C$859&lt;&gt;1</formula>
    </cfRule>
  </conditionalFormatting>
  <conditionalFormatting sqref="M899:AD901">
    <cfRule type="expression" dxfId="153" priority="27">
      <formula>$C$859&lt;&gt;1</formula>
    </cfRule>
  </conditionalFormatting>
  <conditionalFormatting sqref="M916:AD923">
    <cfRule type="expression" dxfId="152" priority="26">
      <formula>$C$859&lt;&gt;1</formula>
    </cfRule>
  </conditionalFormatting>
  <conditionalFormatting sqref="M942:AD958">
    <cfRule type="expression" dxfId="151" priority="23">
      <formula>OR($C$859&lt;&gt;1,$M$899=0,$M$899="NS",$M$899="NA")</formula>
    </cfRule>
  </conditionalFormatting>
  <conditionalFormatting sqref="O688:T704">
    <cfRule type="expression" dxfId="150" priority="38">
      <formula>$K688&gt;1</formula>
    </cfRule>
  </conditionalFormatting>
  <conditionalFormatting sqref="P447:R467">
    <cfRule type="expression" dxfId="149" priority="64">
      <formula>$AF$449=3</formula>
    </cfRule>
  </conditionalFormatting>
  <conditionalFormatting sqref="P509:AD528">
    <cfRule type="expression" dxfId="148" priority="54">
      <formula>$C$490&lt;&gt;1</formula>
    </cfRule>
  </conditionalFormatting>
  <conditionalFormatting sqref="P588:AD609">
    <cfRule type="expression" dxfId="147" priority="48">
      <formula>$M588="X"</formula>
    </cfRule>
  </conditionalFormatting>
  <conditionalFormatting sqref="Q38:R38">
    <cfRule type="expression" dxfId="146" priority="88">
      <formula>OR(AQ38=1,AR38=1,AS38=1)</formula>
    </cfRule>
  </conditionalFormatting>
  <conditionalFormatting sqref="S756:S757 W756:W757 AA756:AA757">
    <cfRule type="expression" dxfId="145" priority="91">
      <formula>OR(#REF!=2,#REF!=9)</formula>
    </cfRule>
  </conditionalFormatting>
  <conditionalFormatting sqref="S814:S815 W814:W815 AA814:AA815">
    <cfRule type="expression" dxfId="144" priority="90">
      <formula>OR(#REF!=2,#REF!=9)</formula>
    </cfRule>
  </conditionalFormatting>
  <conditionalFormatting sqref="S838:S839 W838:W839 AA838:AA839">
    <cfRule type="expression" dxfId="143" priority="92">
      <formula>OR(#REF!=2,#REF!=9)</formula>
    </cfRule>
  </conditionalFormatting>
  <conditionalFormatting sqref="S447:U467">
    <cfRule type="expression" dxfId="142" priority="63">
      <formula>$AF$450=3</formula>
    </cfRule>
  </conditionalFormatting>
  <conditionalFormatting sqref="S418:AD424">
    <cfRule type="expression" dxfId="141" priority="68">
      <formula>$M418&gt;1</formula>
    </cfRule>
  </conditionalFormatting>
  <conditionalFormatting sqref="S509:AD528">
    <cfRule type="expression" dxfId="140" priority="55">
      <formula>$P509="X"</formula>
    </cfRule>
  </conditionalFormatting>
  <conditionalFormatting sqref="S633:AD666">
    <cfRule type="expression" dxfId="139" priority="43">
      <formula>$M633&gt;1</formula>
    </cfRule>
  </conditionalFormatting>
  <conditionalFormatting sqref="S2742:AD2742">
    <cfRule type="expression" dxfId="138" priority="3">
      <formula>$C$2742&gt;1</formula>
    </cfRule>
  </conditionalFormatting>
  <conditionalFormatting sqref="V447:X467">
    <cfRule type="expression" dxfId="137" priority="62">
      <formula>$AF$451=3</formula>
    </cfRule>
  </conditionalFormatting>
  <conditionalFormatting sqref="V588:AD609">
    <cfRule type="expression" dxfId="136" priority="49">
      <formula>OR($S588=0,$S588="NS",$S588="NA")</formula>
    </cfRule>
  </conditionalFormatting>
  <conditionalFormatting sqref="W641:Z641">
    <cfRule type="expression" dxfId="135" priority="44">
      <formula>TRUE</formula>
    </cfRule>
  </conditionalFormatting>
  <conditionalFormatting sqref="Y447:AA467">
    <cfRule type="expression" dxfId="134" priority="61">
      <formula>$AF$452=3</formula>
    </cfRule>
  </conditionalFormatting>
  <conditionalFormatting sqref="Y563:AD563">
    <cfRule type="expression" dxfId="133" priority="50">
      <formula>OR($Q$563=0,$Q$563="NS",$Q$563="NA")</formula>
    </cfRule>
  </conditionalFormatting>
  <conditionalFormatting sqref="Y688:AD704">
    <cfRule type="expression" dxfId="132" priority="37">
      <formula>$U688&gt;1</formula>
    </cfRule>
  </conditionalFormatting>
  <conditionalFormatting sqref="AB447:AD467">
    <cfRule type="expression" dxfId="131" priority="60">
      <formula>$AF$453=3</formula>
    </cfRule>
  </conditionalFormatting>
  <conditionalFormatting sqref="AC978:AD978">
    <cfRule type="expression" dxfId="130" priority="5">
      <formula>OR(B8="",C859&lt;&gt;1,M959=0,M959="NS",M959="NA")</formula>
    </cfRule>
  </conditionalFormatting>
  <dataValidations disablePrompts="1" count="8">
    <dataValidation type="list" allowBlank="1" showInputMessage="1" showErrorMessage="1" sqref="I38:J38 M633:R666" xr:uid="{29ABD096-17B1-4EFC-8F4F-3B819F81871D}">
      <formula1>"1,2,8,9"</formula1>
    </dataValidation>
    <dataValidation type="list" allowBlank="1" showInputMessage="1" showErrorMessage="1" sqref="O38:P38 AC38:AD38" xr:uid="{ED3BDA2A-4EEC-427A-A1F4-1A6BB4F59030}">
      <formula1>"1,2,3,4,5,6,7,8,9"</formula1>
    </dataValidation>
    <dataValidation type="list" allowBlank="1" showInputMessage="1" showErrorMessage="1" sqref="S38:T38" xr:uid="{0B2CAEF4-E847-4CA7-B064-D21FFF6E04A8}">
      <formula1>"1,2,3,4,5,6,7,8,9,99"</formula1>
    </dataValidation>
    <dataValidation type="list" allowBlank="1" showInputMessage="1" showErrorMessage="1" sqref="AA38:AB38" xr:uid="{A1C8A399-D21A-492E-83B6-B35EC7C0D20E}">
      <formula1>"1,2,3,4,5,6,7,8,9,10,11,12,99"</formula1>
    </dataValidation>
    <dataValidation type="list" allowBlank="1" showInputMessage="1" showErrorMessage="1" sqref="Y38:Z38" xr:uid="{9B45C59B-D4EA-4278-B81E-80BA39E9A2AC}">
      <formula1>"1,2,3,4,5,6,7,8,9,10,11,12,13,14,15,16,17,18,19,20,21,22,23,24,25,26,99"</formula1>
    </dataValidation>
    <dataValidation type="list" allowBlank="1" showInputMessage="1" showErrorMessage="1" sqref="Q38:R38" xr:uid="{9424997C-A2F6-4C89-9A85-1D0AAD8425A1}">
      <formula1>OFFSET($AK$38,AI38,0,1,AJ38)</formula1>
    </dataValidation>
    <dataValidation type="list" allowBlank="1" showInputMessage="1" showErrorMessage="1" sqref="M418:R424 C490:L490 C563:H563 K688:N704 U688:X704 C728:L728 C859:L859 C2742:R2742" xr:uid="{7C292909-7F8C-4A9F-A523-3868A7C4BDF2}">
      <formula1>"1,2,9"</formula1>
    </dataValidation>
    <dataValidation type="list" allowBlank="1" showInputMessage="1" showErrorMessage="1" sqref="P509:R528 M588:O609" xr:uid="{B37BB05C-56D9-47CE-B6F3-5F3919CBEB10}">
      <formula1>"X"</formula1>
    </dataValidation>
  </dataValidations>
  <hyperlinks>
    <hyperlink ref="AA7:AD7" location="Índice!B19" display="Índice" xr:uid="{53D90FE6-88D7-4598-93D9-6E114430BF2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III
Cuestionario</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B4BDD-9156-4E54-BE82-D7E2A87B0530}">
  <dimension ref="A1:AQ248"/>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43" width="0" style="8" hidden="1" customWidth="1"/>
    <col min="44" max="16384" width="11.42578125" style="8" hidden="1"/>
  </cols>
  <sheetData>
    <row r="1" spans="1:31" ht="173.25" customHeight="1">
      <c r="A1" s="1"/>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1"/>
    </row>
    <row r="2" spans="1:31" ht="15" customHeight="1">
      <c r="A2" s="1"/>
      <c r="B2" s="6"/>
      <c r="C2" s="6"/>
      <c r="D2" s="6"/>
      <c r="E2" s="6"/>
      <c r="F2" s="6"/>
      <c r="G2" s="6"/>
      <c r="H2" s="6"/>
      <c r="I2" s="6"/>
      <c r="J2" s="6"/>
      <c r="K2" s="6"/>
      <c r="L2" s="6"/>
      <c r="M2" s="6"/>
      <c r="N2" s="6"/>
      <c r="O2" s="6"/>
      <c r="P2" s="6"/>
      <c r="Q2" s="6"/>
      <c r="R2" s="6"/>
      <c r="S2" s="6"/>
      <c r="T2" s="6"/>
      <c r="U2" s="6"/>
      <c r="V2" s="6"/>
      <c r="W2" s="6"/>
      <c r="X2" s="6"/>
      <c r="Y2" s="6"/>
      <c r="Z2" s="6"/>
      <c r="AA2" s="6"/>
      <c r="AB2" s="6"/>
      <c r="AC2" s="6"/>
      <c r="AD2" s="6"/>
      <c r="AE2" s="1"/>
    </row>
    <row r="3" spans="1:31" ht="45" customHeight="1">
      <c r="A3" s="1"/>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1"/>
    </row>
    <row r="4" spans="1:31" ht="15" customHeight="1">
      <c r="A4" s="1"/>
      <c r="B4" s="6"/>
      <c r="C4" s="6"/>
      <c r="D4" s="6"/>
      <c r="E4" s="6"/>
      <c r="F4" s="6"/>
      <c r="G4" s="6"/>
      <c r="H4" s="6"/>
      <c r="I4" s="6"/>
      <c r="J4" s="6"/>
      <c r="K4" s="6"/>
      <c r="L4" s="6"/>
      <c r="M4" s="6"/>
      <c r="N4" s="6"/>
      <c r="O4" s="6"/>
      <c r="P4" s="6"/>
      <c r="Q4" s="6"/>
      <c r="R4" s="6"/>
      <c r="S4" s="6"/>
      <c r="T4" s="6"/>
      <c r="U4" s="6"/>
      <c r="V4" s="6"/>
      <c r="W4" s="6"/>
      <c r="X4" s="6"/>
      <c r="Y4" s="6"/>
      <c r="Z4" s="6"/>
      <c r="AA4" s="6"/>
      <c r="AB4" s="6"/>
      <c r="AC4" s="6"/>
      <c r="AD4" s="6"/>
      <c r="AE4" s="1"/>
    </row>
    <row r="5" spans="1:31" ht="45" customHeight="1">
      <c r="A5" s="1"/>
      <c r="B5" s="372" t="s">
        <v>695</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1"/>
    </row>
    <row r="6" spans="1:31" ht="15" customHeight="1">
      <c r="A6" s="1"/>
      <c r="B6" s="2"/>
      <c r="C6" s="6"/>
      <c r="D6" s="6"/>
      <c r="E6" s="6"/>
      <c r="F6" s="6"/>
      <c r="G6" s="6"/>
      <c r="H6" s="6"/>
      <c r="I6" s="6"/>
      <c r="J6" s="6"/>
      <c r="K6" s="6"/>
      <c r="L6" s="6"/>
      <c r="M6" s="6"/>
      <c r="N6" s="2"/>
      <c r="O6" s="6"/>
      <c r="P6" s="6"/>
      <c r="Q6" s="6"/>
      <c r="R6" s="6"/>
      <c r="S6" s="6"/>
      <c r="T6" s="6"/>
      <c r="U6" s="6"/>
      <c r="V6" s="6"/>
      <c r="W6" s="6"/>
      <c r="X6" s="6"/>
      <c r="Y6" s="6"/>
      <c r="Z6" s="6"/>
      <c r="AA6" s="6"/>
      <c r="AB6" s="6"/>
      <c r="AC6" s="6"/>
      <c r="AD6" s="6"/>
      <c r="AE6" s="1"/>
    </row>
    <row r="7" spans="1:31" ht="15" customHeight="1" thickBot="1">
      <c r="A7" s="1"/>
      <c r="B7" s="2" t="s">
        <v>2</v>
      </c>
      <c r="C7" s="6"/>
      <c r="D7" s="6"/>
      <c r="E7" s="6"/>
      <c r="F7" s="6"/>
      <c r="G7" s="6"/>
      <c r="H7" s="6"/>
      <c r="I7" s="6"/>
      <c r="J7" s="6"/>
      <c r="K7" s="6"/>
      <c r="L7" s="6"/>
      <c r="M7" s="6"/>
      <c r="N7" s="2" t="s">
        <v>3</v>
      </c>
      <c r="O7" s="6"/>
      <c r="P7" s="6"/>
      <c r="Q7" s="6"/>
      <c r="R7" s="6"/>
      <c r="S7" s="6"/>
      <c r="T7" s="6"/>
      <c r="U7" s="6"/>
      <c r="V7" s="6"/>
      <c r="W7" s="6"/>
      <c r="X7" s="6"/>
      <c r="Y7" s="6"/>
      <c r="Z7" s="6"/>
      <c r="AA7" s="490" t="s">
        <v>1</v>
      </c>
      <c r="AB7" s="490"/>
      <c r="AC7" s="490"/>
      <c r="AD7" s="490"/>
      <c r="AE7" s="1"/>
    </row>
    <row r="8" spans="1:31" ht="15" customHeight="1" thickBot="1">
      <c r="A8" s="1"/>
      <c r="B8" s="374" t="str">
        <f>IF(Presentación!B8="","",Presentación!B8)</f>
        <v/>
      </c>
      <c r="C8" s="375"/>
      <c r="D8" s="375"/>
      <c r="E8" s="375"/>
      <c r="F8" s="375"/>
      <c r="G8" s="375"/>
      <c r="H8" s="375"/>
      <c r="I8" s="375"/>
      <c r="J8" s="375"/>
      <c r="K8" s="375"/>
      <c r="L8" s="376"/>
      <c r="M8" s="6"/>
      <c r="N8" s="374" t="str">
        <f>IF(Presentación!N8="","",Presentación!N8)</f>
        <v/>
      </c>
      <c r="O8" s="376"/>
      <c r="P8" s="5"/>
      <c r="Q8" s="5"/>
      <c r="R8" s="5"/>
      <c r="S8" s="5"/>
      <c r="T8" s="5"/>
      <c r="U8" s="5"/>
      <c r="V8" s="5"/>
      <c r="W8" s="5"/>
      <c r="X8" s="5"/>
      <c r="Y8" s="5"/>
      <c r="Z8" s="5"/>
      <c r="AA8" s="5"/>
      <c r="AB8" s="5"/>
      <c r="AC8" s="5"/>
      <c r="AD8" s="5"/>
      <c r="AE8" s="1"/>
    </row>
    <row r="9" spans="1:31" ht="1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ht="15" customHeight="1">
      <c r="A10" s="159"/>
      <c r="B10" s="495" t="s">
        <v>132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7"/>
      <c r="AE10" s="1"/>
    </row>
    <row r="11" spans="1:31" ht="24" customHeight="1">
      <c r="A11" s="159"/>
      <c r="B11" s="160"/>
      <c r="C11" s="464" t="s">
        <v>1760</v>
      </c>
      <c r="D11" s="464"/>
      <c r="E11" s="464"/>
      <c r="F11" s="464"/>
      <c r="G11" s="464"/>
      <c r="H11" s="464"/>
      <c r="I11" s="464"/>
      <c r="J11" s="464"/>
      <c r="K11" s="464"/>
      <c r="L11" s="464"/>
      <c r="M11" s="464"/>
      <c r="N11" s="464"/>
      <c r="O11" s="464"/>
      <c r="P11" s="464"/>
      <c r="Q11" s="464"/>
      <c r="R11" s="464"/>
      <c r="S11" s="464"/>
      <c r="T11" s="464"/>
      <c r="U11" s="464"/>
      <c r="V11" s="464"/>
      <c r="W11" s="464"/>
      <c r="X11" s="464"/>
      <c r="Y11" s="464"/>
      <c r="Z11" s="464"/>
      <c r="AA11" s="464"/>
      <c r="AB11" s="464"/>
      <c r="AC11" s="464"/>
      <c r="AD11" s="498"/>
      <c r="AE11" s="1"/>
    </row>
    <row r="12" spans="1:31" ht="24" customHeight="1">
      <c r="A12" s="159"/>
      <c r="B12" s="160"/>
      <c r="C12" s="464" t="s">
        <v>133</v>
      </c>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512"/>
      <c r="AE12" s="1"/>
    </row>
    <row r="13" spans="1:31" ht="36" customHeight="1">
      <c r="A13" s="159"/>
      <c r="B13" s="160"/>
      <c r="C13" s="417" t="s">
        <v>1638</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8"/>
      <c r="AE13" s="1"/>
    </row>
    <row r="14" spans="1:31" ht="48" customHeight="1">
      <c r="A14" s="159"/>
      <c r="B14" s="160"/>
      <c r="C14" s="417" t="s">
        <v>1639</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c r="AE14" s="1"/>
    </row>
    <row r="15" spans="1:31" ht="15" customHeight="1">
      <c r="A15" s="159"/>
      <c r="B15" s="162"/>
      <c r="C15" s="421" t="s">
        <v>134</v>
      </c>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2"/>
      <c r="AE15" s="1"/>
    </row>
    <row r="16" spans="1:31" ht="15" customHeight="1" thickBot="1">
      <c r="A16" s="159"/>
      <c r="B16" s="7"/>
      <c r="C16" s="161"/>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
    </row>
    <row r="17" spans="1:35" ht="15" customHeight="1" thickBot="1">
      <c r="A17" s="163" t="s">
        <v>135</v>
      </c>
      <c r="B17" s="491" t="s">
        <v>696</v>
      </c>
      <c r="C17" s="492"/>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c r="AE17" s="1"/>
    </row>
    <row r="18" spans="1:35" ht="15" customHeight="1">
      <c r="A18" s="159"/>
      <c r="B18" s="674" t="s">
        <v>388</v>
      </c>
      <c r="C18" s="675"/>
      <c r="D18" s="675"/>
      <c r="E18" s="675"/>
      <c r="F18" s="675"/>
      <c r="G18" s="675"/>
      <c r="H18" s="675"/>
      <c r="I18" s="675"/>
      <c r="J18" s="675"/>
      <c r="K18" s="675"/>
      <c r="L18" s="675"/>
      <c r="M18" s="675"/>
      <c r="N18" s="675"/>
      <c r="O18" s="675"/>
      <c r="P18" s="675"/>
      <c r="Q18" s="675"/>
      <c r="R18" s="675"/>
      <c r="S18" s="675"/>
      <c r="T18" s="675"/>
      <c r="U18" s="675"/>
      <c r="V18" s="675"/>
      <c r="W18" s="675"/>
      <c r="X18" s="675"/>
      <c r="Y18" s="675"/>
      <c r="Z18" s="675"/>
      <c r="AA18" s="675"/>
      <c r="AB18" s="675"/>
      <c r="AC18" s="675"/>
      <c r="AD18" s="676"/>
    </row>
    <row r="19" spans="1:35" ht="15" customHeight="1">
      <c r="A19" s="159"/>
      <c r="B19" s="237"/>
      <c r="C19" s="417" t="s">
        <v>697</v>
      </c>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418"/>
    </row>
    <row r="20" spans="1:35" ht="24" customHeight="1">
      <c r="A20" s="159"/>
      <c r="B20" s="292"/>
      <c r="C20" s="421" t="s">
        <v>698</v>
      </c>
      <c r="D20" s="632"/>
      <c r="E20" s="632"/>
      <c r="F20" s="632"/>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77"/>
    </row>
    <row r="21" spans="1:35" ht="15" customHeight="1">
      <c r="A21" s="159"/>
      <c r="B21" s="642" t="s">
        <v>150</v>
      </c>
      <c r="C21" s="643"/>
      <c r="D21" s="643"/>
      <c r="E21" s="643"/>
      <c r="F21" s="643"/>
      <c r="G21" s="643"/>
      <c r="H21" s="643"/>
      <c r="I21" s="643"/>
      <c r="J21" s="643"/>
      <c r="K21" s="643"/>
      <c r="L21" s="643"/>
      <c r="M21" s="643"/>
      <c r="N21" s="643"/>
      <c r="O21" s="643"/>
      <c r="P21" s="643"/>
      <c r="Q21" s="643"/>
      <c r="R21" s="643"/>
      <c r="S21" s="643"/>
      <c r="T21" s="643"/>
      <c r="U21" s="643"/>
      <c r="V21" s="643"/>
      <c r="W21" s="643"/>
      <c r="X21" s="643"/>
      <c r="Y21" s="643"/>
      <c r="Z21" s="643"/>
      <c r="AA21" s="643"/>
      <c r="AB21" s="643"/>
      <c r="AC21" s="643"/>
      <c r="AD21" s="644"/>
      <c r="AE21" s="1"/>
    </row>
    <row r="22" spans="1:35" ht="24" customHeight="1">
      <c r="A22" s="159"/>
      <c r="B22" s="238"/>
      <c r="C22" s="421" t="s">
        <v>1703</v>
      </c>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2"/>
      <c r="AE22" s="1"/>
    </row>
    <row r="23" spans="1:35" ht="15" customHeight="1">
      <c r="A23" s="15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1"/>
    </row>
    <row r="24" spans="1:35" ht="15" customHeight="1">
      <c r="A24" s="177" t="s">
        <v>699</v>
      </c>
      <c r="B24" s="673" t="s">
        <v>1621</v>
      </c>
      <c r="C24" s="673"/>
      <c r="D24" s="673"/>
      <c r="E24" s="673"/>
      <c r="F24" s="673"/>
      <c r="G24" s="673"/>
      <c r="H24" s="673"/>
      <c r="I24" s="673"/>
      <c r="J24" s="673"/>
      <c r="K24" s="673"/>
      <c r="L24" s="673"/>
      <c r="M24" s="673"/>
      <c r="N24" s="673"/>
      <c r="O24" s="673"/>
      <c r="P24" s="673"/>
      <c r="Q24" s="673"/>
      <c r="R24" s="673"/>
      <c r="S24" s="673"/>
      <c r="T24" s="673"/>
      <c r="U24" s="673"/>
      <c r="V24" s="673"/>
      <c r="W24" s="673"/>
      <c r="X24" s="673"/>
      <c r="Y24" s="673"/>
      <c r="Z24" s="673"/>
      <c r="AA24" s="673"/>
      <c r="AB24" s="673"/>
      <c r="AC24" s="673"/>
      <c r="AD24" s="673"/>
      <c r="AE24" s="1"/>
    </row>
    <row r="25" spans="1:35" ht="15" customHeight="1" thickBot="1">
      <c r="A25" s="293"/>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1"/>
      <c r="AG25" t="s">
        <v>2270</v>
      </c>
      <c r="AH25" t="s">
        <v>2271</v>
      </c>
      <c r="AI25" t="s">
        <v>2269</v>
      </c>
    </row>
    <row r="26" spans="1:35" ht="15" customHeight="1" thickBot="1">
      <c r="A26" s="143"/>
      <c r="B26" s="7"/>
      <c r="C26" s="606"/>
      <c r="D26" s="607"/>
      <c r="E26" s="607"/>
      <c r="F26" s="608"/>
      <c r="G26" s="218" t="s">
        <v>700</v>
      </c>
      <c r="H26" s="21"/>
      <c r="I26" s="294"/>
      <c r="J26" s="7"/>
      <c r="K26" s="7"/>
      <c r="L26" s="7"/>
      <c r="M26" s="7"/>
      <c r="N26" s="7"/>
      <c r="O26" s="7"/>
      <c r="P26" s="7"/>
      <c r="Q26" s="7"/>
      <c r="R26" s="7"/>
      <c r="S26" s="7"/>
      <c r="T26" s="7"/>
      <c r="U26" s="7"/>
      <c r="V26" s="7"/>
      <c r="W26" s="7"/>
      <c r="X26" s="7"/>
      <c r="Y26" s="7"/>
      <c r="Z26" s="7"/>
      <c r="AA26" s="7"/>
      <c r="AB26" s="7"/>
      <c r="AC26" s="7"/>
      <c r="AD26" s="7"/>
      <c r="AE26" s="1"/>
      <c r="AG26" s="193">
        <f>IF(OR(C26="NS",C26="NA"),0,LEN(C26)-LEN(INT(C26))-1)</f>
        <v>-2</v>
      </c>
      <c r="AH26" s="172">
        <f>IF(AG26&lt;1,0,1)</f>
        <v>0</v>
      </c>
      <c r="AI26" s="172">
        <f>IF(ISNUMBER(C26),0,IF(OR(C26="",C26="NA",C26="NS"),0,1))</f>
        <v>0</v>
      </c>
    </row>
    <row r="27" spans="1:35" ht="15" customHeight="1">
      <c r="A27" s="169"/>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1"/>
      <c r="AG27"/>
      <c r="AH27"/>
      <c r="AI27"/>
    </row>
    <row r="28" spans="1:35" ht="24" customHeight="1">
      <c r="A28" s="159"/>
      <c r="B28" s="7"/>
      <c r="C28" s="417" t="s">
        <v>147</v>
      </c>
      <c r="D28" s="417"/>
      <c r="E28" s="417"/>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1"/>
    </row>
    <row r="29" spans="1:35" ht="60" customHeight="1">
      <c r="A29" s="159"/>
      <c r="B29" s="7"/>
      <c r="C29" s="473"/>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5"/>
      <c r="AE29" s="1"/>
    </row>
    <row r="30" spans="1:35" ht="15" customHeight="1">
      <c r="A30" s="159"/>
      <c r="B30" s="456" t="str">
        <f>IF(COUNTIF(C26,"NS")&lt;&gt;0,"Alerta: debido a que cuenta con registros NS, debe proporcionar una justificación en el area de comentarios al final de la pregunta","")</f>
        <v/>
      </c>
      <c r="C30" s="456"/>
      <c r="D30" s="456"/>
      <c r="E30" s="456"/>
      <c r="F30" s="456"/>
      <c r="G30" s="456"/>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row>
    <row r="31" spans="1:35" ht="15" customHeight="1">
      <c r="A31" s="159"/>
      <c r="B31" s="452" t="str">
        <f>IF(AH26=0,"","Favor de revisar la instrucción general 2 del apartado IV.1, ya que no debe considerar decimales en las cifras registradas")</f>
        <v/>
      </c>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row>
    <row r="32" spans="1:35" ht="15" customHeight="1">
      <c r="A32" s="159"/>
      <c r="B32" s="452" t="str">
        <f>IF(AI26=0,"","No debe agregar la frase miles o millones de pesos")</f>
        <v/>
      </c>
      <c r="C32" s="452"/>
      <c r="D32" s="452"/>
      <c r="E32" s="452"/>
      <c r="F32" s="452"/>
      <c r="G32" s="452"/>
      <c r="H32" s="452"/>
      <c r="I32" s="452"/>
      <c r="J32" s="452"/>
      <c r="K32" s="452"/>
      <c r="L32" s="452"/>
      <c r="M32" s="452"/>
      <c r="N32" s="452"/>
      <c r="O32" s="452"/>
      <c r="P32" s="452"/>
      <c r="Q32" s="452"/>
      <c r="R32" s="452"/>
      <c r="S32" s="452"/>
      <c r="T32" s="452"/>
      <c r="U32" s="452"/>
      <c r="V32" s="452"/>
      <c r="W32" s="452"/>
      <c r="X32" s="452"/>
      <c r="Y32" s="452"/>
      <c r="Z32" s="452"/>
      <c r="AA32" s="452"/>
      <c r="AB32" s="452"/>
      <c r="AC32" s="452"/>
      <c r="AD32" s="452"/>
      <c r="AE32" s="452"/>
    </row>
    <row r="33" spans="1:36" ht="15" customHeight="1">
      <c r="A33" s="159"/>
      <c r="B33" s="173"/>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1"/>
    </row>
    <row r="34" spans="1:36" ht="15" customHeight="1">
      <c r="A34" s="159"/>
      <c r="B34" s="173"/>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1"/>
    </row>
    <row r="35" spans="1:36" ht="15" customHeight="1">
      <c r="A35" s="159"/>
      <c r="B35" s="173"/>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1"/>
    </row>
    <row r="36" spans="1:36" ht="24" customHeight="1">
      <c r="A36" s="177" t="s">
        <v>701</v>
      </c>
      <c r="B36" s="462" t="s">
        <v>702</v>
      </c>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1"/>
    </row>
    <row r="37" spans="1:36" ht="15" customHeight="1">
      <c r="A37" s="177"/>
      <c r="B37" s="186"/>
      <c r="C37" s="465" t="s">
        <v>1886</v>
      </c>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1"/>
    </row>
    <row r="38" spans="1:36" ht="36" customHeight="1">
      <c r="A38" s="177"/>
      <c r="B38" s="186"/>
      <c r="C38" s="507" t="s">
        <v>703</v>
      </c>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1"/>
    </row>
    <row r="39" spans="1:36" ht="15" customHeight="1">
      <c r="A39" s="177"/>
      <c r="B39" s="135"/>
      <c r="C39" s="507" t="s">
        <v>704</v>
      </c>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1"/>
    </row>
    <row r="40" spans="1:36" ht="15" customHeight="1">
      <c r="A40" s="177"/>
      <c r="B40" s="12"/>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
    </row>
    <row r="41" spans="1:36" ht="15" customHeight="1">
      <c r="A41" s="21"/>
      <c r="B41" s="212"/>
      <c r="C41" s="561" t="s">
        <v>255</v>
      </c>
      <c r="D41" s="562"/>
      <c r="E41" s="562"/>
      <c r="F41" s="562"/>
      <c r="G41" s="562"/>
      <c r="H41" s="562"/>
      <c r="I41" s="562"/>
      <c r="J41" s="562"/>
      <c r="K41" s="562"/>
      <c r="L41" s="562"/>
      <c r="M41" s="562"/>
      <c r="N41" s="562"/>
      <c r="O41" s="562"/>
      <c r="P41" s="562"/>
      <c r="Q41" s="562"/>
      <c r="R41" s="562"/>
      <c r="S41" s="562"/>
      <c r="T41" s="562"/>
      <c r="U41" s="562"/>
      <c r="V41" s="562"/>
      <c r="W41" s="562"/>
      <c r="X41" s="563"/>
      <c r="Y41" s="410" t="s">
        <v>705</v>
      </c>
      <c r="Z41" s="410"/>
      <c r="AA41" s="410"/>
      <c r="AB41" s="410"/>
      <c r="AC41" s="410"/>
      <c r="AD41" s="410"/>
      <c r="AE41" s="1"/>
      <c r="AG41" t="s">
        <v>2233</v>
      </c>
      <c r="AH41" t="s">
        <v>2270</v>
      </c>
      <c r="AI41" t="s">
        <v>2271</v>
      </c>
      <c r="AJ41" t="s">
        <v>2269</v>
      </c>
    </row>
    <row r="42" spans="1:36" ht="15" customHeight="1">
      <c r="A42" s="21"/>
      <c r="B42" s="213"/>
      <c r="C42" s="255" t="s">
        <v>89</v>
      </c>
      <c r="D42" s="479" t="str">
        <f>IF(CNGE_2024_M2_Secc2!D74="","",CNGE_2024_M2_Secc2!D74)</f>
        <v/>
      </c>
      <c r="E42" s="479"/>
      <c r="F42" s="479"/>
      <c r="G42" s="479"/>
      <c r="H42" s="479"/>
      <c r="I42" s="479"/>
      <c r="J42" s="479"/>
      <c r="K42" s="479"/>
      <c r="L42" s="479"/>
      <c r="M42" s="479"/>
      <c r="N42" s="479"/>
      <c r="O42" s="479"/>
      <c r="P42" s="479"/>
      <c r="Q42" s="479"/>
      <c r="R42" s="479"/>
      <c r="S42" s="479"/>
      <c r="T42" s="479"/>
      <c r="U42" s="479"/>
      <c r="V42" s="479"/>
      <c r="W42" s="479"/>
      <c r="X42" s="479"/>
      <c r="Y42" s="524"/>
      <c r="Z42" s="524"/>
      <c r="AA42" s="524"/>
      <c r="AB42" s="524"/>
      <c r="AC42" s="524"/>
      <c r="AD42" s="524"/>
      <c r="AE42" s="1"/>
      <c r="AG42">
        <f t="shared" ref="AG42:AG60" si="0">IF(OR(COUNTBLANK(D42:AD42)=25,COUNTBLANK(D42:AD42)=27),0,1)</f>
        <v>0</v>
      </c>
      <c r="AH42">
        <f t="shared" ref="AH42:AH60" si="1">IF(OR(Y42="NS",Y42="NA"),0,LEN(Y42)-LEN(INT(Y42))-1)</f>
        <v>-2</v>
      </c>
      <c r="AI42">
        <f t="shared" ref="AI42:AI61" si="2">IF(AH42&lt;1,0,1)</f>
        <v>0</v>
      </c>
      <c r="AJ42">
        <f t="shared" ref="AJ42:AJ60" si="3">IF(ISNUMBER(Y42),0,IF(OR(Y42="",Y42="NA",Y42="NS"),0,1))</f>
        <v>0</v>
      </c>
    </row>
    <row r="43" spans="1:36" ht="15" customHeight="1">
      <c r="A43" s="177"/>
      <c r="B43" s="214"/>
      <c r="C43" s="280" t="s">
        <v>90</v>
      </c>
      <c r="D43" s="479" t="str">
        <f>IF(CNGE_2024_M2_Secc2!D75="","",CNGE_2024_M2_Secc2!D75)</f>
        <v/>
      </c>
      <c r="E43" s="479"/>
      <c r="F43" s="479"/>
      <c r="G43" s="479"/>
      <c r="H43" s="479"/>
      <c r="I43" s="479"/>
      <c r="J43" s="479"/>
      <c r="K43" s="479"/>
      <c r="L43" s="479"/>
      <c r="M43" s="479"/>
      <c r="N43" s="479"/>
      <c r="O43" s="479"/>
      <c r="P43" s="479"/>
      <c r="Q43" s="479"/>
      <c r="R43" s="479"/>
      <c r="S43" s="479"/>
      <c r="T43" s="479"/>
      <c r="U43" s="479"/>
      <c r="V43" s="479"/>
      <c r="W43" s="479"/>
      <c r="X43" s="479"/>
      <c r="Y43" s="524"/>
      <c r="Z43" s="524"/>
      <c r="AA43" s="524"/>
      <c r="AB43" s="524"/>
      <c r="AC43" s="524"/>
      <c r="AD43" s="524"/>
      <c r="AE43" s="1"/>
      <c r="AG43">
        <f t="shared" si="0"/>
        <v>0</v>
      </c>
      <c r="AH43">
        <f t="shared" si="1"/>
        <v>-2</v>
      </c>
      <c r="AI43">
        <f t="shared" si="2"/>
        <v>0</v>
      </c>
      <c r="AJ43">
        <f t="shared" si="3"/>
        <v>0</v>
      </c>
    </row>
    <row r="44" spans="1:36" ht="15" customHeight="1">
      <c r="A44" s="177"/>
      <c r="B44" s="214"/>
      <c r="C44" s="280" t="s">
        <v>92</v>
      </c>
      <c r="D44" s="479" t="str">
        <f>IF(CNGE_2024_M2_Secc2!D76="","",CNGE_2024_M2_Secc2!D76)</f>
        <v/>
      </c>
      <c r="E44" s="479"/>
      <c r="F44" s="479"/>
      <c r="G44" s="479"/>
      <c r="H44" s="479"/>
      <c r="I44" s="479"/>
      <c r="J44" s="479"/>
      <c r="K44" s="479"/>
      <c r="L44" s="479"/>
      <c r="M44" s="479"/>
      <c r="N44" s="479"/>
      <c r="O44" s="479"/>
      <c r="P44" s="479"/>
      <c r="Q44" s="479"/>
      <c r="R44" s="479"/>
      <c r="S44" s="479"/>
      <c r="T44" s="479"/>
      <c r="U44" s="479"/>
      <c r="V44" s="479"/>
      <c r="W44" s="479"/>
      <c r="X44" s="479"/>
      <c r="Y44" s="524"/>
      <c r="Z44" s="524"/>
      <c r="AA44" s="524"/>
      <c r="AB44" s="524"/>
      <c r="AC44" s="524"/>
      <c r="AD44" s="524"/>
      <c r="AE44" s="1"/>
      <c r="AG44">
        <f t="shared" si="0"/>
        <v>0</v>
      </c>
      <c r="AH44">
        <f t="shared" si="1"/>
        <v>-2</v>
      </c>
      <c r="AI44">
        <f t="shared" si="2"/>
        <v>0</v>
      </c>
      <c r="AJ44">
        <f t="shared" si="3"/>
        <v>0</v>
      </c>
    </row>
    <row r="45" spans="1:36" ht="15" customHeight="1">
      <c r="A45" s="177"/>
      <c r="B45" s="214"/>
      <c r="C45" s="280" t="s">
        <v>93</v>
      </c>
      <c r="D45" s="479" t="str">
        <f>IF(CNGE_2024_M2_Secc2!D77="","",CNGE_2024_M2_Secc2!D77)</f>
        <v/>
      </c>
      <c r="E45" s="479"/>
      <c r="F45" s="479"/>
      <c r="G45" s="479"/>
      <c r="H45" s="479"/>
      <c r="I45" s="479"/>
      <c r="J45" s="479"/>
      <c r="K45" s="479"/>
      <c r="L45" s="479"/>
      <c r="M45" s="479"/>
      <c r="N45" s="479"/>
      <c r="O45" s="479"/>
      <c r="P45" s="479"/>
      <c r="Q45" s="479"/>
      <c r="R45" s="479"/>
      <c r="S45" s="479"/>
      <c r="T45" s="479"/>
      <c r="U45" s="479"/>
      <c r="V45" s="479"/>
      <c r="W45" s="479"/>
      <c r="X45" s="479"/>
      <c r="Y45" s="524"/>
      <c r="Z45" s="524"/>
      <c r="AA45" s="524"/>
      <c r="AB45" s="524"/>
      <c r="AC45" s="524"/>
      <c r="AD45" s="524"/>
      <c r="AE45" s="1"/>
      <c r="AG45">
        <f t="shared" si="0"/>
        <v>0</v>
      </c>
      <c r="AH45">
        <f t="shared" si="1"/>
        <v>-2</v>
      </c>
      <c r="AI45">
        <f t="shared" si="2"/>
        <v>0</v>
      </c>
      <c r="AJ45">
        <f t="shared" si="3"/>
        <v>0</v>
      </c>
    </row>
    <row r="46" spans="1:36" ht="15" customHeight="1">
      <c r="A46" s="177"/>
      <c r="B46" s="214"/>
      <c r="C46" s="280" t="s">
        <v>95</v>
      </c>
      <c r="D46" s="479" t="str">
        <f>IF(CNGE_2024_M2_Secc2!D78="","",CNGE_2024_M2_Secc2!D78)</f>
        <v/>
      </c>
      <c r="E46" s="479"/>
      <c r="F46" s="479"/>
      <c r="G46" s="479"/>
      <c r="H46" s="479"/>
      <c r="I46" s="479"/>
      <c r="J46" s="479"/>
      <c r="K46" s="479"/>
      <c r="L46" s="479"/>
      <c r="M46" s="479"/>
      <c r="N46" s="479"/>
      <c r="O46" s="479"/>
      <c r="P46" s="479"/>
      <c r="Q46" s="479"/>
      <c r="R46" s="479"/>
      <c r="S46" s="479"/>
      <c r="T46" s="479"/>
      <c r="U46" s="479"/>
      <c r="V46" s="479"/>
      <c r="W46" s="479"/>
      <c r="X46" s="479"/>
      <c r="Y46" s="524"/>
      <c r="Z46" s="524"/>
      <c r="AA46" s="524"/>
      <c r="AB46" s="524"/>
      <c r="AC46" s="524"/>
      <c r="AD46" s="524"/>
      <c r="AE46" s="1"/>
      <c r="AG46">
        <f t="shared" si="0"/>
        <v>0</v>
      </c>
      <c r="AH46">
        <f t="shared" si="1"/>
        <v>-2</v>
      </c>
      <c r="AI46">
        <f t="shared" si="2"/>
        <v>0</v>
      </c>
      <c r="AJ46">
        <f t="shared" si="3"/>
        <v>0</v>
      </c>
    </row>
    <row r="47" spans="1:36" ht="15" customHeight="1">
      <c r="A47" s="177"/>
      <c r="B47" s="214"/>
      <c r="C47" s="280" t="s">
        <v>97</v>
      </c>
      <c r="D47" s="479" t="str">
        <f>IF(CNGE_2024_M2_Secc2!D79="","",CNGE_2024_M2_Secc2!D79)</f>
        <v/>
      </c>
      <c r="E47" s="479"/>
      <c r="F47" s="479"/>
      <c r="G47" s="479"/>
      <c r="H47" s="479"/>
      <c r="I47" s="479"/>
      <c r="J47" s="479"/>
      <c r="K47" s="479"/>
      <c r="L47" s="479"/>
      <c r="M47" s="479"/>
      <c r="N47" s="479"/>
      <c r="O47" s="479"/>
      <c r="P47" s="479"/>
      <c r="Q47" s="479"/>
      <c r="R47" s="479"/>
      <c r="S47" s="479"/>
      <c r="T47" s="479"/>
      <c r="U47" s="479"/>
      <c r="V47" s="479"/>
      <c r="W47" s="479"/>
      <c r="X47" s="479"/>
      <c r="Y47" s="524"/>
      <c r="Z47" s="524"/>
      <c r="AA47" s="524"/>
      <c r="AB47" s="524"/>
      <c r="AC47" s="524"/>
      <c r="AD47" s="524"/>
      <c r="AE47" s="1"/>
      <c r="AG47">
        <f t="shared" si="0"/>
        <v>0</v>
      </c>
      <c r="AH47">
        <f t="shared" si="1"/>
        <v>-2</v>
      </c>
      <c r="AI47">
        <f t="shared" si="2"/>
        <v>0</v>
      </c>
      <c r="AJ47">
        <f t="shared" si="3"/>
        <v>0</v>
      </c>
    </row>
    <row r="48" spans="1:36" ht="15" customHeight="1">
      <c r="A48" s="177"/>
      <c r="B48" s="214"/>
      <c r="C48" s="132" t="s">
        <v>99</v>
      </c>
      <c r="D48" s="479" t="str">
        <f>IF(CNGE_2024_M2_Secc2!D80="","",CNGE_2024_M2_Secc2!D80)</f>
        <v/>
      </c>
      <c r="E48" s="479"/>
      <c r="F48" s="479"/>
      <c r="G48" s="479"/>
      <c r="H48" s="479"/>
      <c r="I48" s="479"/>
      <c r="J48" s="479"/>
      <c r="K48" s="479"/>
      <c r="L48" s="479"/>
      <c r="M48" s="479"/>
      <c r="N48" s="479"/>
      <c r="O48" s="479"/>
      <c r="P48" s="479"/>
      <c r="Q48" s="479"/>
      <c r="R48" s="479"/>
      <c r="S48" s="479"/>
      <c r="T48" s="479"/>
      <c r="U48" s="479"/>
      <c r="V48" s="479"/>
      <c r="W48" s="479"/>
      <c r="X48" s="479"/>
      <c r="Y48" s="524"/>
      <c r="Z48" s="524"/>
      <c r="AA48" s="524"/>
      <c r="AB48" s="524"/>
      <c r="AC48" s="524"/>
      <c r="AD48" s="524"/>
      <c r="AE48" s="1"/>
      <c r="AG48">
        <f t="shared" si="0"/>
        <v>0</v>
      </c>
      <c r="AH48">
        <f t="shared" si="1"/>
        <v>-2</v>
      </c>
      <c r="AI48">
        <f t="shared" si="2"/>
        <v>0</v>
      </c>
      <c r="AJ48">
        <f t="shared" si="3"/>
        <v>0</v>
      </c>
    </row>
    <row r="49" spans="1:36" ht="15" customHeight="1">
      <c r="A49" s="177"/>
      <c r="B49" s="214"/>
      <c r="C49" s="132" t="s">
        <v>101</v>
      </c>
      <c r="D49" s="479" t="str">
        <f>IF(CNGE_2024_M2_Secc2!D81="","",CNGE_2024_M2_Secc2!D81)</f>
        <v/>
      </c>
      <c r="E49" s="479"/>
      <c r="F49" s="479"/>
      <c r="G49" s="479"/>
      <c r="H49" s="479"/>
      <c r="I49" s="479"/>
      <c r="J49" s="479"/>
      <c r="K49" s="479"/>
      <c r="L49" s="479"/>
      <c r="M49" s="479"/>
      <c r="N49" s="479"/>
      <c r="O49" s="479"/>
      <c r="P49" s="479"/>
      <c r="Q49" s="479"/>
      <c r="R49" s="479"/>
      <c r="S49" s="479"/>
      <c r="T49" s="479"/>
      <c r="U49" s="479"/>
      <c r="V49" s="479"/>
      <c r="W49" s="479"/>
      <c r="X49" s="479"/>
      <c r="Y49" s="524"/>
      <c r="Z49" s="524"/>
      <c r="AA49" s="524"/>
      <c r="AB49" s="524"/>
      <c r="AC49" s="524"/>
      <c r="AD49" s="524"/>
      <c r="AE49" s="1"/>
      <c r="AG49">
        <f t="shared" si="0"/>
        <v>0</v>
      </c>
      <c r="AH49">
        <f t="shared" si="1"/>
        <v>-2</v>
      </c>
      <c r="AI49">
        <f t="shared" si="2"/>
        <v>0</v>
      </c>
      <c r="AJ49">
        <f t="shared" si="3"/>
        <v>0</v>
      </c>
    </row>
    <row r="50" spans="1:36" ht="15" customHeight="1">
      <c r="A50" s="177"/>
      <c r="B50" s="214"/>
      <c r="C50" s="132" t="s">
        <v>103</v>
      </c>
      <c r="D50" s="479" t="str">
        <f>IF(CNGE_2024_M2_Secc2!D82="","",CNGE_2024_M2_Secc2!D82)</f>
        <v/>
      </c>
      <c r="E50" s="479"/>
      <c r="F50" s="479"/>
      <c r="G50" s="479"/>
      <c r="H50" s="479"/>
      <c r="I50" s="479"/>
      <c r="J50" s="479"/>
      <c r="K50" s="479"/>
      <c r="L50" s="479"/>
      <c r="M50" s="479"/>
      <c r="N50" s="479"/>
      <c r="O50" s="479"/>
      <c r="P50" s="479"/>
      <c r="Q50" s="479"/>
      <c r="R50" s="479"/>
      <c r="S50" s="479"/>
      <c r="T50" s="479"/>
      <c r="U50" s="479"/>
      <c r="V50" s="479"/>
      <c r="W50" s="479"/>
      <c r="X50" s="479"/>
      <c r="Y50" s="524"/>
      <c r="Z50" s="524"/>
      <c r="AA50" s="524"/>
      <c r="AB50" s="524"/>
      <c r="AC50" s="524"/>
      <c r="AD50" s="524"/>
      <c r="AE50" s="1"/>
      <c r="AG50">
        <f t="shared" si="0"/>
        <v>0</v>
      </c>
      <c r="AH50">
        <f t="shared" si="1"/>
        <v>-2</v>
      </c>
      <c r="AI50">
        <f t="shared" si="2"/>
        <v>0</v>
      </c>
      <c r="AJ50">
        <f t="shared" si="3"/>
        <v>0</v>
      </c>
    </row>
    <row r="51" spans="1:36" ht="15" customHeight="1">
      <c r="A51" s="177"/>
      <c r="B51" s="214"/>
      <c r="C51" s="132" t="s">
        <v>105</v>
      </c>
      <c r="D51" s="479" t="str">
        <f>IF(CNGE_2024_M2_Secc2!D83="","",CNGE_2024_M2_Secc2!D83)</f>
        <v/>
      </c>
      <c r="E51" s="479"/>
      <c r="F51" s="479"/>
      <c r="G51" s="479"/>
      <c r="H51" s="479"/>
      <c r="I51" s="479"/>
      <c r="J51" s="479"/>
      <c r="K51" s="479"/>
      <c r="L51" s="479"/>
      <c r="M51" s="479"/>
      <c r="N51" s="479"/>
      <c r="O51" s="479"/>
      <c r="P51" s="479"/>
      <c r="Q51" s="479"/>
      <c r="R51" s="479"/>
      <c r="S51" s="479"/>
      <c r="T51" s="479"/>
      <c r="U51" s="479"/>
      <c r="V51" s="479"/>
      <c r="W51" s="479"/>
      <c r="X51" s="479"/>
      <c r="Y51" s="524"/>
      <c r="Z51" s="524"/>
      <c r="AA51" s="524"/>
      <c r="AB51" s="524"/>
      <c r="AC51" s="524"/>
      <c r="AD51" s="524"/>
      <c r="AE51" s="1"/>
      <c r="AG51">
        <f t="shared" si="0"/>
        <v>0</v>
      </c>
      <c r="AH51">
        <f t="shared" si="1"/>
        <v>-2</v>
      </c>
      <c r="AI51">
        <f t="shared" si="2"/>
        <v>0</v>
      </c>
      <c r="AJ51">
        <f t="shared" si="3"/>
        <v>0</v>
      </c>
    </row>
    <row r="52" spans="1:36" ht="15" customHeight="1">
      <c r="A52" s="177"/>
      <c r="B52" s="214"/>
      <c r="C52" s="132" t="s">
        <v>107</v>
      </c>
      <c r="D52" s="479" t="str">
        <f>IF(CNGE_2024_M2_Secc2!D84="","",CNGE_2024_M2_Secc2!D84)</f>
        <v/>
      </c>
      <c r="E52" s="479"/>
      <c r="F52" s="479"/>
      <c r="G52" s="479"/>
      <c r="H52" s="479"/>
      <c r="I52" s="479"/>
      <c r="J52" s="479"/>
      <c r="K52" s="479"/>
      <c r="L52" s="479"/>
      <c r="M52" s="479"/>
      <c r="N52" s="479"/>
      <c r="O52" s="479"/>
      <c r="P52" s="479"/>
      <c r="Q52" s="479"/>
      <c r="R52" s="479"/>
      <c r="S52" s="479"/>
      <c r="T52" s="479"/>
      <c r="U52" s="479"/>
      <c r="V52" s="479"/>
      <c r="W52" s="479"/>
      <c r="X52" s="479"/>
      <c r="Y52" s="524"/>
      <c r="Z52" s="524"/>
      <c r="AA52" s="524"/>
      <c r="AB52" s="524"/>
      <c r="AC52" s="524"/>
      <c r="AD52" s="524"/>
      <c r="AE52" s="1"/>
      <c r="AG52">
        <f t="shared" si="0"/>
        <v>0</v>
      </c>
      <c r="AH52">
        <f t="shared" si="1"/>
        <v>-2</v>
      </c>
      <c r="AI52">
        <f t="shared" si="2"/>
        <v>0</v>
      </c>
      <c r="AJ52">
        <f t="shared" si="3"/>
        <v>0</v>
      </c>
    </row>
    <row r="53" spans="1:36" ht="15" customHeight="1">
      <c r="A53" s="177"/>
      <c r="B53" s="214"/>
      <c r="C53" s="132" t="s">
        <v>108</v>
      </c>
      <c r="D53" s="479" t="str">
        <f>IF(CNGE_2024_M2_Secc2!D85="","",CNGE_2024_M2_Secc2!D85)</f>
        <v/>
      </c>
      <c r="E53" s="479"/>
      <c r="F53" s="479"/>
      <c r="G53" s="479"/>
      <c r="H53" s="479"/>
      <c r="I53" s="479"/>
      <c r="J53" s="479"/>
      <c r="K53" s="479"/>
      <c r="L53" s="479"/>
      <c r="M53" s="479"/>
      <c r="N53" s="479"/>
      <c r="O53" s="479"/>
      <c r="P53" s="479"/>
      <c r="Q53" s="479"/>
      <c r="R53" s="479"/>
      <c r="S53" s="479"/>
      <c r="T53" s="479"/>
      <c r="U53" s="479"/>
      <c r="V53" s="479"/>
      <c r="W53" s="479"/>
      <c r="X53" s="479"/>
      <c r="Y53" s="524"/>
      <c r="Z53" s="524"/>
      <c r="AA53" s="524"/>
      <c r="AB53" s="524"/>
      <c r="AC53" s="524"/>
      <c r="AD53" s="524"/>
      <c r="AE53" s="1"/>
      <c r="AG53">
        <f t="shared" si="0"/>
        <v>0</v>
      </c>
      <c r="AH53">
        <f t="shared" si="1"/>
        <v>-2</v>
      </c>
      <c r="AI53">
        <f t="shared" si="2"/>
        <v>0</v>
      </c>
      <c r="AJ53">
        <f t="shared" si="3"/>
        <v>0</v>
      </c>
    </row>
    <row r="54" spans="1:36" ht="15" customHeight="1">
      <c r="A54" s="177"/>
      <c r="B54" s="214"/>
      <c r="C54" s="132" t="s">
        <v>109</v>
      </c>
      <c r="D54" s="479" t="str">
        <f>IF(CNGE_2024_M2_Secc2!D86="","",CNGE_2024_M2_Secc2!D86)</f>
        <v/>
      </c>
      <c r="E54" s="479"/>
      <c r="F54" s="479"/>
      <c r="G54" s="479"/>
      <c r="H54" s="479"/>
      <c r="I54" s="479"/>
      <c r="J54" s="479"/>
      <c r="K54" s="479"/>
      <c r="L54" s="479"/>
      <c r="M54" s="479"/>
      <c r="N54" s="479"/>
      <c r="O54" s="479"/>
      <c r="P54" s="479"/>
      <c r="Q54" s="479"/>
      <c r="R54" s="479"/>
      <c r="S54" s="479"/>
      <c r="T54" s="479"/>
      <c r="U54" s="479"/>
      <c r="V54" s="479"/>
      <c r="W54" s="479"/>
      <c r="X54" s="479"/>
      <c r="Y54" s="524"/>
      <c r="Z54" s="524"/>
      <c r="AA54" s="524"/>
      <c r="AB54" s="524"/>
      <c r="AC54" s="524"/>
      <c r="AD54" s="524"/>
      <c r="AE54" s="1"/>
      <c r="AG54">
        <f t="shared" si="0"/>
        <v>0</v>
      </c>
      <c r="AH54">
        <f t="shared" si="1"/>
        <v>-2</v>
      </c>
      <c r="AI54">
        <f t="shared" si="2"/>
        <v>0</v>
      </c>
      <c r="AJ54">
        <f t="shared" si="3"/>
        <v>0</v>
      </c>
    </row>
    <row r="55" spans="1:36" ht="15" customHeight="1">
      <c r="A55" s="177"/>
      <c r="B55" s="214"/>
      <c r="C55" s="132" t="s">
        <v>110</v>
      </c>
      <c r="D55" s="479" t="str">
        <f>IF(CNGE_2024_M2_Secc2!D87="","",CNGE_2024_M2_Secc2!D87)</f>
        <v/>
      </c>
      <c r="E55" s="479"/>
      <c r="F55" s="479"/>
      <c r="G55" s="479"/>
      <c r="H55" s="479"/>
      <c r="I55" s="479"/>
      <c r="J55" s="479"/>
      <c r="K55" s="479"/>
      <c r="L55" s="479"/>
      <c r="M55" s="479"/>
      <c r="N55" s="479"/>
      <c r="O55" s="479"/>
      <c r="P55" s="479"/>
      <c r="Q55" s="479"/>
      <c r="R55" s="479"/>
      <c r="S55" s="479"/>
      <c r="T55" s="479"/>
      <c r="U55" s="479"/>
      <c r="V55" s="479"/>
      <c r="W55" s="479"/>
      <c r="X55" s="479"/>
      <c r="Y55" s="524"/>
      <c r="Z55" s="524"/>
      <c r="AA55" s="524"/>
      <c r="AB55" s="524"/>
      <c r="AC55" s="524"/>
      <c r="AD55" s="524"/>
      <c r="AE55" s="1"/>
      <c r="AG55">
        <f t="shared" si="0"/>
        <v>0</v>
      </c>
      <c r="AH55">
        <f t="shared" si="1"/>
        <v>-2</v>
      </c>
      <c r="AI55">
        <f t="shared" si="2"/>
        <v>0</v>
      </c>
      <c r="AJ55">
        <f t="shared" si="3"/>
        <v>0</v>
      </c>
    </row>
    <row r="56" spans="1:36" ht="15" customHeight="1">
      <c r="A56" s="177"/>
      <c r="B56" s="214"/>
      <c r="C56" s="132" t="s">
        <v>111</v>
      </c>
      <c r="D56" s="479" t="str">
        <f>IF(CNGE_2024_M2_Secc2!D88="","",CNGE_2024_M2_Secc2!D88)</f>
        <v/>
      </c>
      <c r="E56" s="479"/>
      <c r="F56" s="479"/>
      <c r="G56" s="479"/>
      <c r="H56" s="479"/>
      <c r="I56" s="479"/>
      <c r="J56" s="479"/>
      <c r="K56" s="479"/>
      <c r="L56" s="479"/>
      <c r="M56" s="479"/>
      <c r="N56" s="479"/>
      <c r="O56" s="479"/>
      <c r="P56" s="479"/>
      <c r="Q56" s="479"/>
      <c r="R56" s="479"/>
      <c r="S56" s="479"/>
      <c r="T56" s="479"/>
      <c r="U56" s="479"/>
      <c r="V56" s="479"/>
      <c r="W56" s="479"/>
      <c r="X56" s="479"/>
      <c r="Y56" s="524"/>
      <c r="Z56" s="524"/>
      <c r="AA56" s="524"/>
      <c r="AB56" s="524"/>
      <c r="AC56" s="524"/>
      <c r="AD56" s="524"/>
      <c r="AE56" s="1"/>
      <c r="AG56">
        <f t="shared" si="0"/>
        <v>0</v>
      </c>
      <c r="AH56">
        <f t="shared" si="1"/>
        <v>-2</v>
      </c>
      <c r="AI56">
        <f t="shared" si="2"/>
        <v>0</v>
      </c>
      <c r="AJ56">
        <f t="shared" si="3"/>
        <v>0</v>
      </c>
    </row>
    <row r="57" spans="1:36" ht="15" customHeight="1">
      <c r="A57" s="177"/>
      <c r="B57" s="214"/>
      <c r="C57" s="132" t="s">
        <v>112</v>
      </c>
      <c r="D57" s="479" t="str">
        <f>IF(CNGE_2024_M2_Secc2!D89="","",CNGE_2024_M2_Secc2!D89)</f>
        <v/>
      </c>
      <c r="E57" s="479"/>
      <c r="F57" s="479"/>
      <c r="G57" s="479"/>
      <c r="H57" s="479"/>
      <c r="I57" s="479"/>
      <c r="J57" s="479"/>
      <c r="K57" s="479"/>
      <c r="L57" s="479"/>
      <c r="M57" s="479"/>
      <c r="N57" s="479"/>
      <c r="O57" s="479"/>
      <c r="P57" s="479"/>
      <c r="Q57" s="479"/>
      <c r="R57" s="479"/>
      <c r="S57" s="479"/>
      <c r="T57" s="479"/>
      <c r="U57" s="479"/>
      <c r="V57" s="479"/>
      <c r="W57" s="479"/>
      <c r="X57" s="479"/>
      <c r="Y57" s="524"/>
      <c r="Z57" s="524"/>
      <c r="AA57" s="524"/>
      <c r="AB57" s="524"/>
      <c r="AC57" s="524"/>
      <c r="AD57" s="524"/>
      <c r="AE57" s="1"/>
      <c r="AG57">
        <f t="shared" si="0"/>
        <v>0</v>
      </c>
      <c r="AH57">
        <f t="shared" si="1"/>
        <v>-2</v>
      </c>
      <c r="AI57">
        <f t="shared" si="2"/>
        <v>0</v>
      </c>
      <c r="AJ57">
        <f t="shared" si="3"/>
        <v>0</v>
      </c>
    </row>
    <row r="58" spans="1:36" ht="15" customHeight="1">
      <c r="A58" s="177"/>
      <c r="B58" s="214"/>
      <c r="C58" s="132" t="s">
        <v>113</v>
      </c>
      <c r="D58" s="479" t="str">
        <f>IF(CNGE_2024_M2_Secc2!D90="","",CNGE_2024_M2_Secc2!D90)</f>
        <v/>
      </c>
      <c r="E58" s="479"/>
      <c r="F58" s="479"/>
      <c r="G58" s="479"/>
      <c r="H58" s="479"/>
      <c r="I58" s="479"/>
      <c r="J58" s="479"/>
      <c r="K58" s="479"/>
      <c r="L58" s="479"/>
      <c r="M58" s="479"/>
      <c r="N58" s="479"/>
      <c r="O58" s="479"/>
      <c r="P58" s="479"/>
      <c r="Q58" s="479"/>
      <c r="R58" s="479"/>
      <c r="S58" s="479"/>
      <c r="T58" s="479"/>
      <c r="U58" s="479"/>
      <c r="V58" s="479"/>
      <c r="W58" s="479"/>
      <c r="X58" s="479"/>
      <c r="Y58" s="524"/>
      <c r="Z58" s="524"/>
      <c r="AA58" s="524"/>
      <c r="AB58" s="524"/>
      <c r="AC58" s="524"/>
      <c r="AD58" s="524"/>
      <c r="AE58" s="1"/>
      <c r="AG58">
        <f t="shared" si="0"/>
        <v>0</v>
      </c>
      <c r="AH58">
        <f t="shared" si="1"/>
        <v>-2</v>
      </c>
      <c r="AI58">
        <f t="shared" si="2"/>
        <v>0</v>
      </c>
      <c r="AJ58">
        <f t="shared" si="3"/>
        <v>0</v>
      </c>
    </row>
    <row r="59" spans="1:36" ht="15" customHeight="1">
      <c r="A59" s="177"/>
      <c r="B59" s="214"/>
      <c r="C59" s="132" t="s">
        <v>114</v>
      </c>
      <c r="D59" s="479" t="str">
        <f>IF(CNGE_2024_M2_Secc2!D91="","",CNGE_2024_M2_Secc2!D91)</f>
        <v/>
      </c>
      <c r="E59" s="479"/>
      <c r="F59" s="479"/>
      <c r="G59" s="479"/>
      <c r="H59" s="479"/>
      <c r="I59" s="479"/>
      <c r="J59" s="479"/>
      <c r="K59" s="479"/>
      <c r="L59" s="479"/>
      <c r="M59" s="479"/>
      <c r="N59" s="479"/>
      <c r="O59" s="479"/>
      <c r="P59" s="479"/>
      <c r="Q59" s="479"/>
      <c r="R59" s="479"/>
      <c r="S59" s="479"/>
      <c r="T59" s="479"/>
      <c r="U59" s="479"/>
      <c r="V59" s="479"/>
      <c r="W59" s="479"/>
      <c r="X59" s="479"/>
      <c r="Y59" s="524"/>
      <c r="Z59" s="524"/>
      <c r="AA59" s="524"/>
      <c r="AB59" s="524"/>
      <c r="AC59" s="524"/>
      <c r="AD59" s="524"/>
      <c r="AE59" s="1"/>
      <c r="AG59">
        <f t="shared" si="0"/>
        <v>0</v>
      </c>
      <c r="AH59">
        <f t="shared" si="1"/>
        <v>-2</v>
      </c>
      <c r="AI59">
        <f t="shared" si="2"/>
        <v>0</v>
      </c>
      <c r="AJ59">
        <f t="shared" si="3"/>
        <v>0</v>
      </c>
    </row>
    <row r="60" spans="1:36" ht="15" customHeight="1">
      <c r="A60" s="177"/>
      <c r="B60" s="214"/>
      <c r="C60" s="132" t="s">
        <v>115</v>
      </c>
      <c r="D60" s="479" t="str">
        <f>IF(CNGE_2024_M2_Secc2!D92="","",CNGE_2024_M2_Secc2!D92)</f>
        <v/>
      </c>
      <c r="E60" s="479"/>
      <c r="F60" s="479"/>
      <c r="G60" s="479"/>
      <c r="H60" s="479"/>
      <c r="I60" s="479"/>
      <c r="J60" s="479"/>
      <c r="K60" s="479"/>
      <c r="L60" s="479"/>
      <c r="M60" s="479"/>
      <c r="N60" s="479"/>
      <c r="O60" s="479"/>
      <c r="P60" s="479"/>
      <c r="Q60" s="479"/>
      <c r="R60" s="479"/>
      <c r="S60" s="479"/>
      <c r="T60" s="479"/>
      <c r="U60" s="479"/>
      <c r="V60" s="479"/>
      <c r="W60" s="479"/>
      <c r="X60" s="479"/>
      <c r="Y60" s="524"/>
      <c r="Z60" s="524"/>
      <c r="AA60" s="524"/>
      <c r="AB60" s="524"/>
      <c r="AC60" s="524"/>
      <c r="AD60" s="524"/>
      <c r="AE60" s="1"/>
      <c r="AG60">
        <f t="shared" si="0"/>
        <v>0</v>
      </c>
      <c r="AH60">
        <f t="shared" si="1"/>
        <v>-2</v>
      </c>
      <c r="AI60">
        <f t="shared" si="2"/>
        <v>0</v>
      </c>
      <c r="AJ60">
        <f t="shared" si="3"/>
        <v>0</v>
      </c>
    </row>
    <row r="61" spans="1:36" ht="15" customHeight="1">
      <c r="A61" s="177"/>
      <c r="B61" s="214"/>
      <c r="C61" s="202" t="s">
        <v>116</v>
      </c>
      <c r="D61" s="479" t="str">
        <f>IF(CNGE_2024_M2_Secc2!D93="","",CNGE_2024_M2_Secc2!D93)</f>
        <v/>
      </c>
      <c r="E61" s="479"/>
      <c r="F61" s="479"/>
      <c r="G61" s="479"/>
      <c r="H61" s="479"/>
      <c r="I61" s="479"/>
      <c r="J61" s="479"/>
      <c r="K61" s="479"/>
      <c r="L61" s="479"/>
      <c r="M61" s="479"/>
      <c r="N61" s="479"/>
      <c r="O61" s="479"/>
      <c r="P61" s="479"/>
      <c r="Q61" s="479"/>
      <c r="R61" s="479"/>
      <c r="S61" s="479"/>
      <c r="T61" s="479"/>
      <c r="U61" s="479"/>
      <c r="V61" s="479"/>
      <c r="W61" s="479"/>
      <c r="X61" s="479"/>
      <c r="Y61" s="524"/>
      <c r="Z61" s="524"/>
      <c r="AA61" s="524"/>
      <c r="AB61" s="524"/>
      <c r="AC61" s="524"/>
      <c r="AD61" s="524"/>
      <c r="AE61" s="1"/>
      <c r="AG61">
        <f>IF(OR(COUNTBLANK(D61:AD61)=25,COUNTBLANK(D61:AD61)=27),0,1)</f>
        <v>0</v>
      </c>
      <c r="AH61">
        <f>IF(OR(Y61="NS",Y61="NA"),0,LEN(Y61)-LEN(INT(Y61))-1)</f>
        <v>-2</v>
      </c>
      <c r="AI61">
        <f t="shared" si="2"/>
        <v>0</v>
      </c>
      <c r="AJ61">
        <f>IF(ISNUMBER(Y61),0,IF(OR(Y61="",Y61="NA",Y61="NS"),0,1))</f>
        <v>0</v>
      </c>
    </row>
    <row r="62" spans="1:36" ht="15" customHeight="1">
      <c r="A62" s="159"/>
      <c r="B62" s="9"/>
      <c r="C62" s="9"/>
      <c r="D62" s="9"/>
      <c r="E62" s="9"/>
      <c r="F62" s="9"/>
      <c r="G62" s="9"/>
      <c r="H62" s="9"/>
      <c r="I62" s="9"/>
      <c r="J62" s="9"/>
      <c r="K62" s="9"/>
      <c r="L62" s="9"/>
      <c r="M62" s="9"/>
      <c r="N62" s="9"/>
      <c r="O62" s="9"/>
      <c r="P62" s="9"/>
      <c r="Q62" s="9"/>
      <c r="R62" s="9"/>
      <c r="S62" s="9"/>
      <c r="T62" s="9"/>
      <c r="U62" s="9"/>
      <c r="V62" s="9"/>
      <c r="W62" s="9"/>
      <c r="X62" s="243" t="s">
        <v>261</v>
      </c>
      <c r="Y62" s="611">
        <f>IF(AND(SUM(Y42:Y61)=0,COUNTIF(Y42:Y61,"NS")&gt;0),"NS",IF(AND(SUM(Y42:Y61)=0,COUNTIF(Y42:Y61,0)&gt;0),0,IF(AND(SUM(Y42:Y61)=0,COUNTIF(Y42:Y61,"NA")&gt;0),"NA",SUM(Y42:Y61))))</f>
        <v>0</v>
      </c>
      <c r="Z62" s="612"/>
      <c r="AA62" s="612"/>
      <c r="AB62" s="612"/>
      <c r="AC62" s="612"/>
      <c r="AD62" s="613"/>
      <c r="AE62" s="1"/>
      <c r="AG62" s="172">
        <f>SUM(AG42:AG61)</f>
        <v>0</v>
      </c>
      <c r="AH62"/>
      <c r="AI62" s="172">
        <f>SUM(AI42:AI61)</f>
        <v>0</v>
      </c>
      <c r="AJ62" s="172">
        <f>SUM(AJ42:AJ61)</f>
        <v>0</v>
      </c>
    </row>
    <row r="63" spans="1:36" ht="15" customHeight="1">
      <c r="A63" s="15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1"/>
      <c r="AG63"/>
      <c r="AH63"/>
      <c r="AI63"/>
      <c r="AJ63"/>
    </row>
    <row r="64" spans="1:36" ht="24" customHeight="1">
      <c r="A64" s="159"/>
      <c r="B64" s="7"/>
      <c r="C64" s="417" t="s">
        <v>147</v>
      </c>
      <c r="D64" s="417"/>
      <c r="E64" s="417"/>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1"/>
    </row>
    <row r="65" spans="1:36" ht="60" customHeight="1">
      <c r="A65" s="159"/>
      <c r="B65" s="7"/>
      <c r="C65" s="473"/>
      <c r="D65" s="474"/>
      <c r="E65" s="474"/>
      <c r="F65" s="474"/>
      <c r="G65" s="474"/>
      <c r="H65" s="474"/>
      <c r="I65" s="474"/>
      <c r="J65" s="474"/>
      <c r="K65" s="474"/>
      <c r="L65" s="474"/>
      <c r="M65" s="474"/>
      <c r="N65" s="474"/>
      <c r="O65" s="474"/>
      <c r="P65" s="474"/>
      <c r="Q65" s="474"/>
      <c r="R65" s="474"/>
      <c r="S65" s="474"/>
      <c r="T65" s="474"/>
      <c r="U65" s="474"/>
      <c r="V65" s="474"/>
      <c r="W65" s="474"/>
      <c r="X65" s="474"/>
      <c r="Y65" s="474"/>
      <c r="Z65" s="474"/>
      <c r="AA65" s="474"/>
      <c r="AB65" s="474"/>
      <c r="AC65" s="474"/>
      <c r="AD65" s="475"/>
      <c r="AE65" s="1"/>
    </row>
    <row r="66" spans="1:36" ht="15" customHeight="1">
      <c r="A66" s="159"/>
      <c r="B66" s="455" t="str">
        <f>IF(AG62=0,"","Favor de ingresar toda la información requerida en la pregunta")</f>
        <v/>
      </c>
      <c r="C66" s="455"/>
      <c r="D66" s="455"/>
      <c r="E66" s="455"/>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row>
    <row r="67" spans="1:36" ht="15" customHeight="1">
      <c r="A67" s="159"/>
      <c r="B67" s="456" t="str">
        <f>IF(COUNTIF(Y42:AD61,"NS")&lt;&gt;0,"Alerta: debido a que cuenta con registros NS, debe proporcionar una justificación en el area de comentarios al final de la pregunta","")</f>
        <v/>
      </c>
      <c r="C67" s="456"/>
      <c r="D67" s="456"/>
      <c r="E67" s="456"/>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row>
    <row r="68" spans="1:36" ht="15" customHeight="1">
      <c r="A68" s="159"/>
      <c r="B68" s="452" t="str">
        <f>IF(AI62=0,"","Favor de revisar la instrucción general 2 del apartado IV.1, ya que no debe considerar decimales en las cifras registradas")</f>
        <v/>
      </c>
      <c r="C68" s="452"/>
      <c r="D68" s="452"/>
      <c r="E68" s="452"/>
      <c r="F68" s="452"/>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c r="AE68" s="452"/>
    </row>
    <row r="69" spans="1:36" ht="15" customHeight="1">
      <c r="A69" s="159"/>
      <c r="B69" s="452" t="str">
        <f>IF(AJ62=0,"","No debe agregar la frase miles o millones de pesos")</f>
        <v/>
      </c>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row>
    <row r="70" spans="1:36" ht="15" customHeight="1">
      <c r="A70" s="159"/>
      <c r="B70" s="451" t="str">
        <f>IF(COUNTIF(Y42:AD61,"NA")&lt;&gt;0,"Alerta: debe de proporcionar una justificación de acuerdo a lo establecido en la instrucción 2","")</f>
        <v/>
      </c>
      <c r="C70" s="451"/>
      <c r="D70" s="451"/>
      <c r="E70" s="451"/>
      <c r="F70" s="451"/>
      <c r="G70" s="451"/>
      <c r="H70" s="451"/>
      <c r="I70" s="451"/>
      <c r="J70" s="451"/>
      <c r="K70" s="451"/>
      <c r="L70" s="451"/>
      <c r="M70" s="451"/>
      <c r="N70" s="451"/>
      <c r="O70" s="451"/>
      <c r="P70" s="451"/>
      <c r="Q70" s="451"/>
      <c r="R70" s="451"/>
      <c r="S70" s="451"/>
      <c r="T70" s="451"/>
      <c r="U70" s="451"/>
      <c r="V70" s="451"/>
      <c r="W70" s="451"/>
      <c r="X70" s="451"/>
      <c r="Y70" s="451"/>
      <c r="Z70" s="451"/>
      <c r="AA70" s="451"/>
      <c r="AB70" s="451"/>
      <c r="AC70" s="451"/>
      <c r="AD70" s="451"/>
      <c r="AE70" s="451"/>
    </row>
    <row r="71" spans="1:36" ht="15" customHeight="1">
      <c r="A71" s="159"/>
      <c r="B71" s="452" t="str">
        <f>IF(OR(Y62=C26,Y62="NS"),"","La suma de las cantidades registradas debe corresponder con la cantidad reportada como respuesta de la pregunta anterior")</f>
        <v/>
      </c>
      <c r="C71" s="452"/>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row>
    <row r="72" spans="1:36" ht="24" customHeight="1">
      <c r="A72" s="177" t="s">
        <v>706</v>
      </c>
      <c r="B72" s="673" t="s">
        <v>707</v>
      </c>
      <c r="C72" s="673"/>
      <c r="D72" s="673"/>
      <c r="E72" s="673"/>
      <c r="F72" s="673"/>
      <c r="G72" s="673"/>
      <c r="H72" s="673"/>
      <c r="I72" s="673"/>
      <c r="J72" s="673"/>
      <c r="K72" s="673"/>
      <c r="L72" s="673"/>
      <c r="M72" s="673"/>
      <c r="N72" s="673"/>
      <c r="O72" s="673"/>
      <c r="P72" s="673"/>
      <c r="Q72" s="673"/>
      <c r="R72" s="673"/>
      <c r="S72" s="673"/>
      <c r="T72" s="673"/>
      <c r="U72" s="673"/>
      <c r="V72" s="673"/>
      <c r="W72" s="673"/>
      <c r="X72" s="673"/>
      <c r="Y72" s="673"/>
      <c r="Z72" s="673"/>
      <c r="AA72" s="673"/>
      <c r="AB72" s="673"/>
      <c r="AC72" s="673"/>
      <c r="AD72" s="673"/>
      <c r="AE72" s="1"/>
    </row>
    <row r="73" spans="1:36" ht="15" customHeight="1">
      <c r="A73" s="169"/>
      <c r="B73" s="7"/>
      <c r="C73" s="465" t="s">
        <v>708</v>
      </c>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1"/>
    </row>
    <row r="74" spans="1:36" ht="15" customHeight="1">
      <c r="A74" s="169"/>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1"/>
    </row>
    <row r="75" spans="1:36" ht="15" customHeight="1">
      <c r="A75" s="169"/>
      <c r="B75" s="7"/>
      <c r="C75" s="407" t="s">
        <v>709</v>
      </c>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9"/>
      <c r="AE75" s="1"/>
    </row>
    <row r="76" spans="1:36" ht="48" customHeight="1">
      <c r="A76" s="169"/>
      <c r="B76" s="7"/>
      <c r="C76" s="389" t="s">
        <v>710</v>
      </c>
      <c r="D76" s="390"/>
      <c r="E76" s="391"/>
      <c r="F76" s="389" t="s">
        <v>711</v>
      </c>
      <c r="G76" s="390"/>
      <c r="H76" s="391"/>
      <c r="I76" s="389" t="s">
        <v>712</v>
      </c>
      <c r="J76" s="390"/>
      <c r="K76" s="391"/>
      <c r="L76" s="389" t="s">
        <v>713</v>
      </c>
      <c r="M76" s="390"/>
      <c r="N76" s="390"/>
      <c r="O76" s="391"/>
      <c r="P76" s="389" t="s">
        <v>714</v>
      </c>
      <c r="Q76" s="390"/>
      <c r="R76" s="391"/>
      <c r="S76" s="389" t="s">
        <v>715</v>
      </c>
      <c r="T76" s="390"/>
      <c r="U76" s="391"/>
      <c r="V76" s="389" t="s">
        <v>716</v>
      </c>
      <c r="W76" s="390"/>
      <c r="X76" s="391"/>
      <c r="Y76" s="389" t="s">
        <v>717</v>
      </c>
      <c r="Z76" s="390"/>
      <c r="AA76" s="391"/>
      <c r="AB76" s="389" t="s">
        <v>718</v>
      </c>
      <c r="AC76" s="390"/>
      <c r="AD76" s="391"/>
      <c r="AE76" s="1"/>
    </row>
    <row r="77" spans="1:36" ht="24" customHeight="1">
      <c r="A77" s="169"/>
      <c r="B77" s="7"/>
      <c r="C77" s="389" t="s">
        <v>719</v>
      </c>
      <c r="D77" s="390"/>
      <c r="E77" s="391"/>
      <c r="F77" s="389" t="s">
        <v>720</v>
      </c>
      <c r="G77" s="390"/>
      <c r="H77" s="391"/>
      <c r="I77" s="389" t="s">
        <v>721</v>
      </c>
      <c r="J77" s="390"/>
      <c r="K77" s="391"/>
      <c r="L77" s="389" t="s">
        <v>722</v>
      </c>
      <c r="M77" s="390"/>
      <c r="N77" s="390"/>
      <c r="O77" s="391"/>
      <c r="P77" s="389" t="s">
        <v>723</v>
      </c>
      <c r="Q77" s="390"/>
      <c r="R77" s="391"/>
      <c r="S77" s="389" t="s">
        <v>724</v>
      </c>
      <c r="T77" s="390"/>
      <c r="U77" s="391"/>
      <c r="V77" s="389" t="s">
        <v>725</v>
      </c>
      <c r="W77" s="390"/>
      <c r="X77" s="391"/>
      <c r="Y77" s="389" t="s">
        <v>726</v>
      </c>
      <c r="Z77" s="390"/>
      <c r="AA77" s="391"/>
      <c r="AB77" s="389" t="s">
        <v>727</v>
      </c>
      <c r="AC77" s="390"/>
      <c r="AD77" s="391"/>
      <c r="AE77" s="1"/>
      <c r="AG77" t="s">
        <v>2270</v>
      </c>
      <c r="AH77" t="s">
        <v>2271</v>
      </c>
      <c r="AI77" t="s">
        <v>2269</v>
      </c>
      <c r="AJ77" s="295" t="s">
        <v>7231</v>
      </c>
    </row>
    <row r="78" spans="1:36" ht="15" customHeight="1">
      <c r="A78" s="169"/>
      <c r="B78" s="7"/>
      <c r="C78" s="601"/>
      <c r="D78" s="467"/>
      <c r="E78" s="468"/>
      <c r="F78" s="601"/>
      <c r="G78" s="467"/>
      <c r="H78" s="468"/>
      <c r="I78" s="601"/>
      <c r="J78" s="467"/>
      <c r="K78" s="468"/>
      <c r="L78" s="601"/>
      <c r="M78" s="467"/>
      <c r="N78" s="467"/>
      <c r="O78" s="468"/>
      <c r="P78" s="601"/>
      <c r="Q78" s="467"/>
      <c r="R78" s="468"/>
      <c r="S78" s="601"/>
      <c r="T78" s="467"/>
      <c r="U78" s="468"/>
      <c r="V78" s="601"/>
      <c r="W78" s="467"/>
      <c r="X78" s="468"/>
      <c r="Y78" s="601"/>
      <c r="Z78" s="467"/>
      <c r="AA78" s="468"/>
      <c r="AB78" s="601"/>
      <c r="AC78" s="467"/>
      <c r="AD78" s="468"/>
      <c r="AE78" s="1"/>
      <c r="AG78">
        <f>IF(OR(C78="NS",C78="NA"),0,LEN(C78)-LEN(INT(C78))-1)</f>
        <v>-2</v>
      </c>
      <c r="AH78">
        <f t="shared" ref="AH78:AH86" si="4">IF(AG78&lt;1,0,1)</f>
        <v>0</v>
      </c>
      <c r="AI78">
        <f>IF(ISNUMBER(C78),0,IF(OR(C78="",C78="NA",C78="NS"),0,1))</f>
        <v>0</v>
      </c>
      <c r="AJ78" s="296">
        <f>IF(AND(SUM(C78:AD78)=0,COUNTIF(C78:AD78,"NS")&gt;0),"NS",IF(AND(SUM(C78:AD78)=0,COUNTIF(C78:AD78,0)&gt;0),0,IF(AND(SUM(C78:AD78)=0,COUNTIF(C78:AD78,"NA")&gt;0),"NA",SUM(C78:AD78))))</f>
        <v>0</v>
      </c>
    </row>
    <row r="79" spans="1:36" ht="15" customHeight="1">
      <c r="A79" s="159"/>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1"/>
      <c r="AG79">
        <f>IF(OR(F78="NS",F78="NA"),0,LEN(F78)-LEN(INT(F78))-1)</f>
        <v>-2</v>
      </c>
      <c r="AH79">
        <f t="shared" si="4"/>
        <v>0</v>
      </c>
      <c r="AI79">
        <f>IF(ISNUMBER(F78),0,IF(OR(F78="",F78="NA",F78="NS"),0,1))</f>
        <v>0</v>
      </c>
    </row>
    <row r="80" spans="1:36" ht="24" customHeight="1">
      <c r="A80" s="159"/>
      <c r="B80" s="7"/>
      <c r="C80" s="417" t="s">
        <v>147</v>
      </c>
      <c r="D80" s="417"/>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1"/>
      <c r="AG80">
        <f>IF(OR(I78="NS",I78="NA"),0,LEN(I78)-LEN(INT(I78))-1)</f>
        <v>-2</v>
      </c>
      <c r="AH80">
        <f t="shared" si="4"/>
        <v>0</v>
      </c>
      <c r="AI80">
        <f>IF(ISNUMBER(I78),0,IF(OR(I78="",I78="NA",I78="NS"),0,1))</f>
        <v>0</v>
      </c>
    </row>
    <row r="81" spans="1:35" ht="60" customHeight="1">
      <c r="A81" s="159"/>
      <c r="B81" s="7"/>
      <c r="C81" s="473"/>
      <c r="D81" s="474"/>
      <c r="E81" s="474"/>
      <c r="F81" s="474"/>
      <c r="G81" s="474"/>
      <c r="H81" s="474"/>
      <c r="I81" s="474"/>
      <c r="J81" s="474"/>
      <c r="K81" s="474"/>
      <c r="L81" s="474"/>
      <c r="M81" s="474"/>
      <c r="N81" s="474"/>
      <c r="O81" s="474"/>
      <c r="P81" s="474"/>
      <c r="Q81" s="474"/>
      <c r="R81" s="474"/>
      <c r="S81" s="474"/>
      <c r="T81" s="474"/>
      <c r="U81" s="474"/>
      <c r="V81" s="474"/>
      <c r="W81" s="474"/>
      <c r="X81" s="474"/>
      <c r="Y81" s="474"/>
      <c r="Z81" s="474"/>
      <c r="AA81" s="474"/>
      <c r="AB81" s="474"/>
      <c r="AC81" s="474"/>
      <c r="AD81" s="475"/>
      <c r="AE81" s="1"/>
      <c r="AG81">
        <f>IF(OR(L78="NS",L78="NA"),0,LEN(L78)-LEN(INT(L78))-1)</f>
        <v>-2</v>
      </c>
      <c r="AH81">
        <f t="shared" si="4"/>
        <v>0</v>
      </c>
      <c r="AI81">
        <f>IF(ISNUMBER(L78),0,IF(OR(L78="",L78="NA",L78="NS"),0,1))</f>
        <v>0</v>
      </c>
    </row>
    <row r="82" spans="1:35" ht="15" customHeight="1">
      <c r="A82" s="159"/>
      <c r="B82" s="455" t="str">
        <f>IF(OR(COUNTBLANK(C78:AD78)=19,COUNTBLANK(C78:AD78)=28),"","Favor de ingresar toda la información requerida en la pregunta")</f>
        <v/>
      </c>
      <c r="C82" s="455"/>
      <c r="D82" s="455"/>
      <c r="E82" s="455"/>
      <c r="F82" s="455"/>
      <c r="G82" s="455"/>
      <c r="H82" s="455"/>
      <c r="I82" s="455"/>
      <c r="J82" s="455"/>
      <c r="K82" s="455"/>
      <c r="L82" s="455"/>
      <c r="M82" s="455"/>
      <c r="N82" s="455"/>
      <c r="O82" s="455"/>
      <c r="P82" s="455"/>
      <c r="Q82" s="455"/>
      <c r="R82" s="455"/>
      <c r="S82" s="455"/>
      <c r="T82" s="455"/>
      <c r="U82" s="455"/>
      <c r="V82" s="455"/>
      <c r="W82" s="455"/>
      <c r="X82" s="455"/>
      <c r="Y82" s="455"/>
      <c r="Z82" s="455"/>
      <c r="AA82" s="455"/>
      <c r="AB82" s="455"/>
      <c r="AC82" s="455"/>
      <c r="AD82" s="455"/>
      <c r="AE82" s="455"/>
      <c r="AG82">
        <f>IF(OR(P78="NS",P78="NA"),0,LEN(P78)-LEN(INT(P78))-1)</f>
        <v>-2</v>
      </c>
      <c r="AH82">
        <f t="shared" si="4"/>
        <v>0</v>
      </c>
      <c r="AI82">
        <f>IF(ISNUMBER(P78),0,IF(OR(P78="",P78="NA",P78="NS"),0,1))</f>
        <v>0</v>
      </c>
    </row>
    <row r="83" spans="1:35" ht="15" customHeight="1">
      <c r="A83" s="159"/>
      <c r="B83" s="456" t="str">
        <f>IF(COUNTIF(C78:AD78,"NS")&lt;&gt;0,"Alerta: debido a que cuenta con registros NS, debe proporcionar una justificación en el area de comentarios al final de la pregunta","")</f>
        <v/>
      </c>
      <c r="C83" s="456"/>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G83">
        <f>IF(OR(S78="NS",S78="NA"),0,LEN(S78)-LEN(INT(S78))-1)</f>
        <v>-2</v>
      </c>
      <c r="AH83">
        <f t="shared" si="4"/>
        <v>0</v>
      </c>
      <c r="AI83">
        <f>IF(ISNUMBER(S78),0,IF(OR(S78="",S78="NA",S78="NS"),0,1))</f>
        <v>0</v>
      </c>
    </row>
    <row r="84" spans="1:35" ht="15" customHeight="1">
      <c r="A84" s="159"/>
      <c r="B84" s="452" t="str">
        <f>IF(AH87=0,"","Favor de revisar la instrucción general 2 del apartado IV.1, ya que no debe considerar decimales en las cifras registradas")</f>
        <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c r="AA84" s="452"/>
      <c r="AB84" s="452"/>
      <c r="AC84" s="452"/>
      <c r="AD84" s="452"/>
      <c r="AE84" s="452"/>
      <c r="AG84">
        <f>IF(OR(V78="NS",V78="NA"),0,LEN(V78)-LEN(INT(V78))-1)</f>
        <v>-2</v>
      </c>
      <c r="AH84">
        <f t="shared" si="4"/>
        <v>0</v>
      </c>
      <c r="AI84">
        <f>IF(ISNUMBER(V78),0,IF(OR(V78="",V78="NA",V78="NS"),0,1))</f>
        <v>0</v>
      </c>
    </row>
    <row r="85" spans="1:35" ht="15" customHeight="1">
      <c r="A85" s="159"/>
      <c r="B85" s="452" t="str">
        <f>IF(AI87=0,"","No debe agregar la frase miles o millones de pesos")</f>
        <v/>
      </c>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G85">
        <f>IF(OR(Y78="NS",Y78="NA"),0,LEN(Y78)-LEN(INT(Y78))-1)</f>
        <v>-2</v>
      </c>
      <c r="AH85">
        <f t="shared" si="4"/>
        <v>0</v>
      </c>
      <c r="AI85">
        <f>IF(ISNUMBER(Y78),0,IF(OR(Y78="",Y78="NA",Y78="NS"),0,1))</f>
        <v>0</v>
      </c>
    </row>
    <row r="86" spans="1:35" ht="15" customHeight="1">
      <c r="A86" s="159"/>
      <c r="B86" s="452" t="str">
        <f>IF(AJ78=C26,"","La suma de las cantidades registradas debe corresponder con la cantidad reportada como respuesta de la pregunta 4.1")</f>
        <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G86">
        <f>IF(OR(AB78="NS",AB78="NA"),0,LEN(AB78)-LEN(INT(AB78))-1)</f>
        <v>-2</v>
      </c>
      <c r="AH86">
        <f t="shared" si="4"/>
        <v>0</v>
      </c>
      <c r="AI86">
        <f>IF(ISNUMBER(AB78),0,IF(OR(AB78="",AB78="NA",AB78="NS"),0,1))</f>
        <v>0</v>
      </c>
    </row>
    <row r="87" spans="1:35" ht="15" customHeight="1" thickBot="1">
      <c r="A87" s="15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1"/>
      <c r="AG87"/>
      <c r="AH87" s="172">
        <f>SUM(AH78:AH86)</f>
        <v>0</v>
      </c>
      <c r="AI87" s="172">
        <f>SUM(AI78:AI86)</f>
        <v>0</v>
      </c>
    </row>
    <row r="88" spans="1:35" ht="15" customHeight="1" thickBot="1">
      <c r="A88" s="163" t="s">
        <v>135</v>
      </c>
      <c r="B88" s="491" t="s">
        <v>728</v>
      </c>
      <c r="C88" s="492"/>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3"/>
      <c r="AE88" s="1"/>
    </row>
    <row r="89" spans="1:35" ht="15" customHeight="1">
      <c r="A89" s="159"/>
      <c r="B89" s="674" t="s">
        <v>388</v>
      </c>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6"/>
    </row>
    <row r="90" spans="1:35" ht="24" customHeight="1">
      <c r="A90" s="159"/>
      <c r="B90" s="237"/>
      <c r="C90" s="417" t="s">
        <v>1991</v>
      </c>
      <c r="D90" s="417"/>
      <c r="E90" s="417"/>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8"/>
    </row>
    <row r="91" spans="1:35" ht="15" customHeight="1">
      <c r="A91" s="159"/>
      <c r="B91" s="237"/>
      <c r="C91" s="417" t="s">
        <v>1775</v>
      </c>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8"/>
    </row>
    <row r="92" spans="1:35" ht="24" customHeight="1">
      <c r="A92" s="159"/>
      <c r="B92" s="238"/>
      <c r="C92" s="421" t="s">
        <v>1776</v>
      </c>
      <c r="D92" s="632"/>
      <c r="E92" s="632"/>
      <c r="F92" s="632"/>
      <c r="G92" s="632"/>
      <c r="H92" s="632"/>
      <c r="I92" s="632"/>
      <c r="J92" s="632"/>
      <c r="K92" s="632"/>
      <c r="L92" s="632"/>
      <c r="M92" s="632"/>
      <c r="N92" s="632"/>
      <c r="O92" s="632"/>
      <c r="P92" s="632"/>
      <c r="Q92" s="632"/>
      <c r="R92" s="632"/>
      <c r="S92" s="632"/>
      <c r="T92" s="632"/>
      <c r="U92" s="632"/>
      <c r="V92" s="632"/>
      <c r="W92" s="632"/>
      <c r="X92" s="632"/>
      <c r="Y92" s="632"/>
      <c r="Z92" s="632"/>
      <c r="AA92" s="632"/>
      <c r="AB92" s="632"/>
      <c r="AC92" s="632"/>
      <c r="AD92" s="677"/>
    </row>
    <row r="93" spans="1:35" ht="15" customHeight="1">
      <c r="A93" s="159"/>
      <c r="B93" s="678" t="s">
        <v>150</v>
      </c>
      <c r="C93" s="679"/>
      <c r="D93" s="679"/>
      <c r="E93" s="679"/>
      <c r="F93" s="679"/>
      <c r="G93" s="679"/>
      <c r="H93" s="679"/>
      <c r="I93" s="679"/>
      <c r="J93" s="679"/>
      <c r="K93" s="679"/>
      <c r="L93" s="679"/>
      <c r="M93" s="679"/>
      <c r="N93" s="679"/>
      <c r="O93" s="679"/>
      <c r="P93" s="679"/>
      <c r="Q93" s="679"/>
      <c r="R93" s="679"/>
      <c r="S93" s="679"/>
      <c r="T93" s="679"/>
      <c r="U93" s="679"/>
      <c r="V93" s="679"/>
      <c r="W93" s="679"/>
      <c r="X93" s="679"/>
      <c r="Y93" s="679"/>
      <c r="Z93" s="679"/>
      <c r="AA93" s="679"/>
      <c r="AB93" s="679"/>
      <c r="AC93" s="679"/>
      <c r="AD93" s="680"/>
    </row>
    <row r="94" spans="1:35" ht="36" customHeight="1">
      <c r="A94" s="159"/>
      <c r="B94" s="297"/>
      <c r="C94" s="417" t="s">
        <v>1704</v>
      </c>
      <c r="D94" s="417"/>
      <c r="E94" s="417"/>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8"/>
    </row>
    <row r="95" spans="1:35" ht="36" customHeight="1">
      <c r="A95" s="159"/>
      <c r="B95" s="297"/>
      <c r="C95" s="417" t="s">
        <v>1705</v>
      </c>
      <c r="D95" s="417"/>
      <c r="E95" s="417"/>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8"/>
    </row>
    <row r="96" spans="1:35" ht="24" customHeight="1">
      <c r="A96" s="159"/>
      <c r="B96" s="298"/>
      <c r="C96" s="421" t="s">
        <v>1992</v>
      </c>
      <c r="D96" s="421"/>
      <c r="E96" s="421"/>
      <c r="F96" s="421"/>
      <c r="G96" s="421"/>
      <c r="H96" s="421"/>
      <c r="I96" s="421"/>
      <c r="J96" s="421"/>
      <c r="K96" s="421"/>
      <c r="L96" s="421"/>
      <c r="M96" s="421"/>
      <c r="N96" s="421"/>
      <c r="O96" s="421"/>
      <c r="P96" s="421"/>
      <c r="Q96" s="421"/>
      <c r="R96" s="421"/>
      <c r="S96" s="421"/>
      <c r="T96" s="421"/>
      <c r="U96" s="421"/>
      <c r="V96" s="421"/>
      <c r="W96" s="421"/>
      <c r="X96" s="421"/>
      <c r="Y96" s="421"/>
      <c r="Z96" s="421"/>
      <c r="AA96" s="421"/>
      <c r="AB96" s="421"/>
      <c r="AC96" s="421"/>
      <c r="AD96" s="422"/>
    </row>
    <row r="97" spans="1:37" ht="15" customHeight="1">
      <c r="A97" s="159"/>
      <c r="B97" s="29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1"/>
    </row>
    <row r="98" spans="1:37" ht="24" customHeight="1">
      <c r="A98" s="177" t="s">
        <v>729</v>
      </c>
      <c r="B98" s="476" t="s">
        <v>1622</v>
      </c>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1"/>
    </row>
    <row r="99" spans="1:37" ht="24" customHeight="1">
      <c r="A99" s="177"/>
      <c r="B99" s="164"/>
      <c r="C99" s="465" t="s">
        <v>2002</v>
      </c>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1"/>
    </row>
    <row r="100" spans="1:37" ht="24" customHeight="1">
      <c r="A100" s="177"/>
      <c r="B100" s="164"/>
      <c r="C100" s="417" t="s">
        <v>2000</v>
      </c>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c r="AE100" s="1"/>
    </row>
    <row r="101" spans="1:37" ht="15" customHeight="1">
      <c r="A101" s="177"/>
      <c r="B101" s="164"/>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1"/>
    </row>
    <row r="102" spans="1:37" ht="24" customHeight="1">
      <c r="A102" s="177"/>
      <c r="B102" s="164"/>
      <c r="C102" s="469" t="s">
        <v>2001</v>
      </c>
      <c r="D102" s="470"/>
      <c r="E102" s="470"/>
      <c r="F102" s="470"/>
      <c r="G102" s="470"/>
      <c r="H102" s="470"/>
      <c r="I102" s="470"/>
      <c r="J102" s="470"/>
      <c r="K102" s="470"/>
      <c r="L102" s="470"/>
      <c r="M102" s="470"/>
      <c r="N102" s="470"/>
      <c r="O102" s="470"/>
      <c r="P102" s="471"/>
      <c r="Q102" s="469" t="s">
        <v>730</v>
      </c>
      <c r="R102" s="470"/>
      <c r="S102" s="470"/>
      <c r="T102" s="470"/>
      <c r="U102" s="470"/>
      <c r="V102" s="470"/>
      <c r="W102" s="470"/>
      <c r="X102" s="470"/>
      <c r="Y102" s="470"/>
      <c r="Z102" s="470"/>
      <c r="AA102" s="470"/>
      <c r="AB102" s="470"/>
      <c r="AC102" s="470"/>
      <c r="AD102" s="471"/>
      <c r="AE102" s="1"/>
      <c r="AF102" t="s">
        <v>2243</v>
      </c>
      <c r="AG102" t="s">
        <v>2233</v>
      </c>
      <c r="AH102" t="s">
        <v>2234</v>
      </c>
      <c r="AI102" t="s">
        <v>2270</v>
      </c>
      <c r="AJ102" t="s">
        <v>2271</v>
      </c>
      <c r="AK102" t="s">
        <v>2269</v>
      </c>
    </row>
    <row r="103" spans="1:37" ht="15" customHeight="1">
      <c r="A103" s="177"/>
      <c r="B103" s="164"/>
      <c r="C103" s="521"/>
      <c r="D103" s="522"/>
      <c r="E103" s="522"/>
      <c r="F103" s="522"/>
      <c r="G103" s="522"/>
      <c r="H103" s="522"/>
      <c r="I103" s="522"/>
      <c r="J103" s="522"/>
      <c r="K103" s="522"/>
      <c r="L103" s="522"/>
      <c r="M103" s="522"/>
      <c r="N103" s="522"/>
      <c r="O103" s="522"/>
      <c r="P103" s="523"/>
      <c r="Q103" s="574"/>
      <c r="R103" s="575"/>
      <c r="S103" s="575"/>
      <c r="T103" s="575"/>
      <c r="U103" s="575"/>
      <c r="V103" s="575"/>
      <c r="W103" s="575"/>
      <c r="X103" s="575"/>
      <c r="Y103" s="575"/>
      <c r="Z103" s="575"/>
      <c r="AA103" s="575"/>
      <c r="AB103" s="575"/>
      <c r="AC103" s="575"/>
      <c r="AD103" s="576"/>
      <c r="AE103" s="1"/>
      <c r="AF103" s="172">
        <f>IF(AND(C103=1,Q103=0),1,0)</f>
        <v>0</v>
      </c>
      <c r="AG103" s="172">
        <f>IF(C103=1,IF(COUNTA(Q103:AD103)=1,0,1),IF(C103="",IF(COUNTA(Q103:AD103)&gt;0,1,0),0))</f>
        <v>0</v>
      </c>
      <c r="AH103" s="172">
        <f>IF(C103&gt;1,IF(COUNTA(Q103:AD103)=0,0,1),0)</f>
        <v>0</v>
      </c>
      <c r="AI103" s="193">
        <f>IF(OR(Q103="NS",Q103="NA",ISTEXT(Q103)),0,LEN(Q103)-LEN(INT(Q103))-1)</f>
        <v>-2</v>
      </c>
      <c r="AJ103" s="172">
        <f>IF(AI103&lt;1,0,1)</f>
        <v>0</v>
      </c>
      <c r="AK103" s="172">
        <f>IF(ISNUMBER(Q103),0,IF(OR(Q103="",Q103="NA",Q103="NS"),0,1))</f>
        <v>0</v>
      </c>
    </row>
    <row r="104" spans="1:37" ht="15" customHeight="1">
      <c r="A104" s="15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1"/>
      <c r="AF104"/>
      <c r="AG104"/>
      <c r="AH104"/>
      <c r="AI104"/>
      <c r="AJ104"/>
      <c r="AK104"/>
    </row>
    <row r="105" spans="1:37" ht="24" customHeight="1">
      <c r="A105" s="159"/>
      <c r="B105" s="9"/>
      <c r="C105" s="417" t="s">
        <v>147</v>
      </c>
      <c r="D105" s="417"/>
      <c r="E105" s="417"/>
      <c r="F105" s="417"/>
      <c r="G105" s="417"/>
      <c r="H105" s="417"/>
      <c r="I105" s="417"/>
      <c r="J105" s="417"/>
      <c r="K105" s="417"/>
      <c r="L105" s="417"/>
      <c r="M105" s="417"/>
      <c r="N105" s="417"/>
      <c r="O105" s="417"/>
      <c r="P105" s="417"/>
      <c r="Q105" s="417"/>
      <c r="R105" s="417"/>
      <c r="S105" s="417"/>
      <c r="T105" s="417"/>
      <c r="U105" s="417"/>
      <c r="V105" s="417"/>
      <c r="W105" s="417"/>
      <c r="X105" s="417"/>
      <c r="Y105" s="417"/>
      <c r="Z105" s="417"/>
      <c r="AA105" s="417"/>
      <c r="AB105" s="417"/>
      <c r="AC105" s="417"/>
      <c r="AD105" s="417"/>
      <c r="AE105" s="1"/>
    </row>
    <row r="106" spans="1:37" ht="60" customHeight="1">
      <c r="A106" s="159"/>
      <c r="B106" s="9"/>
      <c r="C106" s="473"/>
      <c r="D106" s="474"/>
      <c r="E106" s="474"/>
      <c r="F106" s="474"/>
      <c r="G106" s="474"/>
      <c r="H106" s="474"/>
      <c r="I106" s="474"/>
      <c r="J106" s="474"/>
      <c r="K106" s="474"/>
      <c r="L106" s="474"/>
      <c r="M106" s="474"/>
      <c r="N106" s="474"/>
      <c r="O106" s="474"/>
      <c r="P106" s="474"/>
      <c r="Q106" s="474"/>
      <c r="R106" s="474"/>
      <c r="S106" s="474"/>
      <c r="T106" s="474"/>
      <c r="U106" s="474"/>
      <c r="V106" s="474"/>
      <c r="W106" s="474"/>
      <c r="X106" s="474"/>
      <c r="Y106" s="474"/>
      <c r="Z106" s="474"/>
      <c r="AA106" s="474"/>
      <c r="AB106" s="474"/>
      <c r="AC106" s="474"/>
      <c r="AD106" s="475"/>
      <c r="AE106" s="1"/>
    </row>
    <row r="107" spans="1:37" ht="15" customHeight="1">
      <c r="A107" s="159"/>
      <c r="B107" s="455" t="str">
        <f>IF(AG103=0,"","Favor de ingresar toda la información requerida en la pregunta")</f>
        <v/>
      </c>
      <c r="C107" s="455"/>
      <c r="D107" s="455"/>
      <c r="E107" s="455"/>
      <c r="F107" s="455"/>
      <c r="G107" s="455"/>
      <c r="H107" s="455"/>
      <c r="I107" s="455"/>
      <c r="J107" s="455"/>
      <c r="K107" s="455"/>
      <c r="L107" s="455"/>
      <c r="M107" s="455"/>
      <c r="N107" s="455"/>
      <c r="O107" s="455"/>
      <c r="P107" s="455"/>
      <c r="Q107" s="455"/>
      <c r="R107" s="455"/>
      <c r="S107" s="455"/>
      <c r="T107" s="455"/>
      <c r="U107" s="455"/>
      <c r="V107" s="455"/>
      <c r="W107" s="455"/>
      <c r="X107" s="455"/>
      <c r="Y107" s="455"/>
      <c r="Z107" s="455"/>
      <c r="AA107" s="455"/>
      <c r="AB107" s="455"/>
      <c r="AC107" s="455"/>
      <c r="AD107" s="455"/>
      <c r="AE107" s="455"/>
    </row>
    <row r="108" spans="1:37" ht="15" customHeight="1">
      <c r="A108" s="159"/>
      <c r="B108" s="456" t="str">
        <f>IF(COUNTIF(Q103,"NS")&lt;&gt;0,"Alerta: debido a que cuenta con registros NS, debe proporcionar una justificación en el area de comentarios al final de la pregunta","")</f>
        <v/>
      </c>
      <c r="C108" s="456"/>
      <c r="D108" s="456"/>
      <c r="E108" s="456"/>
      <c r="F108" s="456"/>
      <c r="G108" s="456"/>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row>
    <row r="109" spans="1:37" ht="15" customHeight="1">
      <c r="A109" s="159"/>
      <c r="B109" s="452" t="str">
        <f>IF(AH103&gt;0,"Revise la información capturada, ya que tiene datos ingresados en celdas que están sombreadas","")</f>
        <v/>
      </c>
      <c r="C109" s="452"/>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row>
    <row r="110" spans="1:37" ht="15" customHeight="1">
      <c r="A110" s="159"/>
      <c r="B110" s="451" t="str">
        <f>IF(C103&gt;2,"Alerta: debe de proporcionar una justificación de acuerdo a lo establecido en la instrucción 2","")</f>
        <v/>
      </c>
      <c r="C110" s="451"/>
      <c r="D110" s="451"/>
      <c r="E110" s="451"/>
      <c r="F110" s="451"/>
      <c r="G110" s="451"/>
      <c r="H110" s="451"/>
      <c r="I110" s="451"/>
      <c r="J110" s="451"/>
      <c r="K110" s="451"/>
      <c r="L110" s="451"/>
      <c r="M110" s="451"/>
      <c r="N110" s="451"/>
      <c r="O110" s="451"/>
      <c r="P110" s="451"/>
      <c r="Q110" s="451"/>
      <c r="R110" s="451"/>
      <c r="S110" s="451"/>
      <c r="T110" s="451"/>
      <c r="U110" s="451"/>
      <c r="V110" s="451"/>
      <c r="W110" s="451"/>
      <c r="X110" s="451"/>
      <c r="Y110" s="451"/>
      <c r="Z110" s="451"/>
      <c r="AA110" s="451"/>
      <c r="AB110" s="451"/>
      <c r="AC110" s="451"/>
      <c r="AD110" s="451"/>
      <c r="AE110" s="451"/>
    </row>
    <row r="111" spans="1:37" ht="15" customHeight="1">
      <c r="A111" s="159"/>
      <c r="B111" s="452" t="str">
        <f>IF(AF103=0,"","Debido a que cuenta con registro(s) con el código 1, el total de la fila respectiva debe ser mayor a cero")</f>
        <v/>
      </c>
      <c r="C111" s="452"/>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row>
    <row r="112" spans="1:37" ht="15" customHeight="1">
      <c r="A112" s="159"/>
      <c r="B112" s="452" t="str">
        <f>IF(AJ103=0,IF(AK103=0,"","No debe agregar la frase miles o millones de pesos"),"Favor de revisar la instrucción general 3 del apartado IV.2, ya que no debe considerar decimales en las cifras registradas")</f>
        <v/>
      </c>
      <c r="C112" s="452"/>
      <c r="D112" s="452"/>
      <c r="E112" s="452"/>
      <c r="F112" s="452"/>
      <c r="G112" s="452"/>
      <c r="H112" s="452"/>
      <c r="I112" s="452"/>
      <c r="J112" s="452"/>
      <c r="K112" s="452"/>
      <c r="L112" s="452"/>
      <c r="M112" s="452"/>
      <c r="N112" s="452"/>
      <c r="O112" s="452"/>
      <c r="P112" s="452"/>
      <c r="Q112" s="452"/>
      <c r="R112" s="452"/>
      <c r="S112" s="452"/>
      <c r="T112" s="452"/>
      <c r="U112" s="452"/>
      <c r="V112" s="452"/>
      <c r="W112" s="452"/>
      <c r="X112" s="452"/>
      <c r="Y112" s="452"/>
      <c r="Z112" s="452"/>
      <c r="AA112" s="452"/>
      <c r="AB112" s="452"/>
      <c r="AC112" s="452"/>
      <c r="AD112" s="452"/>
      <c r="AE112" s="452"/>
    </row>
    <row r="113" spans="1:43" ht="24" customHeight="1">
      <c r="A113" s="177" t="s">
        <v>731</v>
      </c>
      <c r="B113" s="476" t="s">
        <v>1623</v>
      </c>
      <c r="C113" s="476"/>
      <c r="D113" s="476"/>
      <c r="E113" s="476"/>
      <c r="F113" s="476"/>
      <c r="G113" s="476"/>
      <c r="H113" s="476"/>
      <c r="I113" s="476"/>
      <c r="J113" s="476"/>
      <c r="K113" s="476"/>
      <c r="L113" s="476"/>
      <c r="M113" s="476"/>
      <c r="N113" s="476"/>
      <c r="O113" s="476"/>
      <c r="P113" s="476"/>
      <c r="Q113" s="476"/>
      <c r="R113" s="476"/>
      <c r="S113" s="476"/>
      <c r="T113" s="476"/>
      <c r="U113" s="476"/>
      <c r="V113" s="476"/>
      <c r="W113" s="476"/>
      <c r="X113" s="476"/>
      <c r="Y113" s="476"/>
      <c r="Z113" s="476"/>
      <c r="AA113" s="476"/>
      <c r="AB113" s="476"/>
      <c r="AC113" s="476"/>
      <c r="AD113" s="476"/>
      <c r="AE113" s="1"/>
    </row>
    <row r="114" spans="1:43" ht="24" customHeight="1">
      <c r="A114" s="177"/>
      <c r="B114" s="164"/>
      <c r="C114" s="507" t="s">
        <v>2003</v>
      </c>
      <c r="D114" s="507"/>
      <c r="E114" s="507"/>
      <c r="F114" s="507"/>
      <c r="G114" s="507"/>
      <c r="H114" s="507"/>
      <c r="I114" s="507"/>
      <c r="J114" s="507"/>
      <c r="K114" s="507"/>
      <c r="L114" s="507"/>
      <c r="M114" s="507"/>
      <c r="N114" s="507"/>
      <c r="O114" s="507"/>
      <c r="P114" s="507"/>
      <c r="Q114" s="507"/>
      <c r="R114" s="507"/>
      <c r="S114" s="507"/>
      <c r="T114" s="507"/>
      <c r="U114" s="507"/>
      <c r="V114" s="507"/>
      <c r="W114" s="507"/>
      <c r="X114" s="507"/>
      <c r="Y114" s="507"/>
      <c r="Z114" s="507"/>
      <c r="AA114" s="507"/>
      <c r="AB114" s="507"/>
      <c r="AC114" s="507"/>
      <c r="AD114" s="507"/>
      <c r="AE114" s="1"/>
    </row>
    <row r="115" spans="1:43" ht="24" customHeight="1">
      <c r="A115" s="159"/>
      <c r="B115" s="9"/>
      <c r="C115" s="464" t="s">
        <v>733</v>
      </c>
      <c r="D115" s="464"/>
      <c r="E115" s="464"/>
      <c r="F115" s="464"/>
      <c r="G115" s="464"/>
      <c r="H115" s="464"/>
      <c r="I115" s="464"/>
      <c r="J115" s="464"/>
      <c r="K115" s="464"/>
      <c r="L115" s="464"/>
      <c r="M115" s="464"/>
      <c r="N115" s="464"/>
      <c r="O115" s="464"/>
      <c r="P115" s="464"/>
      <c r="Q115" s="464"/>
      <c r="R115" s="464"/>
      <c r="S115" s="464"/>
      <c r="T115" s="464"/>
      <c r="U115" s="464"/>
      <c r="V115" s="464"/>
      <c r="W115" s="464"/>
      <c r="X115" s="464"/>
      <c r="Y115" s="464"/>
      <c r="Z115" s="464"/>
      <c r="AA115" s="464"/>
      <c r="AB115" s="464"/>
      <c r="AC115" s="464"/>
      <c r="AD115" s="464"/>
      <c r="AE115" s="1"/>
    </row>
    <row r="116" spans="1:43" ht="15" customHeight="1">
      <c r="A116" s="159"/>
      <c r="B116" s="9"/>
      <c r="C116" s="464" t="s">
        <v>734</v>
      </c>
      <c r="D116" s="464"/>
      <c r="E116" s="464"/>
      <c r="F116" s="464"/>
      <c r="G116" s="464"/>
      <c r="H116" s="464"/>
      <c r="I116" s="464"/>
      <c r="J116" s="464"/>
      <c r="K116" s="464"/>
      <c r="L116" s="464"/>
      <c r="M116" s="464"/>
      <c r="N116" s="464"/>
      <c r="O116" s="464"/>
      <c r="P116" s="464"/>
      <c r="Q116" s="464"/>
      <c r="R116" s="464"/>
      <c r="S116" s="464"/>
      <c r="T116" s="464"/>
      <c r="U116" s="464"/>
      <c r="V116" s="464"/>
      <c r="W116" s="464"/>
      <c r="X116" s="464"/>
      <c r="Y116" s="464"/>
      <c r="Z116" s="464"/>
      <c r="AA116" s="464"/>
      <c r="AB116" s="464"/>
      <c r="AC116" s="464"/>
      <c r="AD116" s="464"/>
      <c r="AE116" s="1"/>
    </row>
    <row r="117" spans="1:43" ht="15" customHeight="1">
      <c r="A117" s="159"/>
      <c r="B117" s="9"/>
      <c r="C117" s="417" t="s">
        <v>735</v>
      </c>
      <c r="D117" s="417"/>
      <c r="E117" s="417"/>
      <c r="F117" s="417"/>
      <c r="G117" s="417"/>
      <c r="H117" s="417"/>
      <c r="I117" s="417"/>
      <c r="J117" s="417"/>
      <c r="K117" s="417"/>
      <c r="L117" s="417"/>
      <c r="M117" s="417"/>
      <c r="N117" s="417"/>
      <c r="O117" s="417"/>
      <c r="P117" s="417"/>
      <c r="Q117" s="417"/>
      <c r="R117" s="417"/>
      <c r="S117" s="417"/>
      <c r="T117" s="417"/>
      <c r="U117" s="417"/>
      <c r="V117" s="417"/>
      <c r="W117" s="417"/>
      <c r="X117" s="417"/>
      <c r="Y117" s="417"/>
      <c r="Z117" s="417"/>
      <c r="AA117" s="417"/>
      <c r="AB117" s="417"/>
      <c r="AC117" s="417"/>
      <c r="AD117" s="417"/>
      <c r="AE117" s="1"/>
    </row>
    <row r="118" spans="1:43" ht="24" customHeight="1">
      <c r="A118" s="159"/>
      <c r="B118" s="164"/>
      <c r="C118" s="417" t="s">
        <v>732</v>
      </c>
      <c r="D118" s="417"/>
      <c r="E118" s="417"/>
      <c r="F118" s="417"/>
      <c r="G118" s="417"/>
      <c r="H118" s="417"/>
      <c r="I118" s="417"/>
      <c r="J118" s="417"/>
      <c r="K118" s="417"/>
      <c r="L118" s="417"/>
      <c r="M118" s="417"/>
      <c r="N118" s="417"/>
      <c r="O118" s="417"/>
      <c r="P118" s="417"/>
      <c r="Q118" s="417"/>
      <c r="R118" s="417"/>
      <c r="S118" s="417"/>
      <c r="T118" s="417"/>
      <c r="U118" s="417"/>
      <c r="V118" s="417"/>
      <c r="W118" s="417"/>
      <c r="X118" s="417"/>
      <c r="Y118" s="417"/>
      <c r="Z118" s="417"/>
      <c r="AA118" s="417"/>
      <c r="AB118" s="417"/>
      <c r="AC118" s="417"/>
      <c r="AD118" s="417"/>
      <c r="AE118" s="1"/>
    </row>
    <row r="119" spans="1:43" ht="24" customHeight="1">
      <c r="A119" s="159"/>
      <c r="B119" s="9"/>
      <c r="C119" s="464" t="s">
        <v>1996</v>
      </c>
      <c r="D119" s="464"/>
      <c r="E119" s="464"/>
      <c r="F119" s="464"/>
      <c r="G119" s="464"/>
      <c r="H119" s="464"/>
      <c r="I119" s="464"/>
      <c r="J119" s="464"/>
      <c r="K119" s="464"/>
      <c r="L119" s="464"/>
      <c r="M119" s="464"/>
      <c r="N119" s="464"/>
      <c r="O119" s="464"/>
      <c r="P119" s="464"/>
      <c r="Q119" s="464"/>
      <c r="R119" s="464"/>
      <c r="S119" s="464"/>
      <c r="T119" s="464"/>
      <c r="U119" s="464"/>
      <c r="V119" s="464"/>
      <c r="W119" s="464"/>
      <c r="X119" s="464"/>
      <c r="Y119" s="464"/>
      <c r="Z119" s="464"/>
      <c r="AA119" s="464"/>
      <c r="AB119" s="464"/>
      <c r="AC119" s="464"/>
      <c r="AD119" s="464"/>
      <c r="AE119" s="1"/>
    </row>
    <row r="120" spans="1:43" ht="15" customHeight="1">
      <c r="A120" s="15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1"/>
    </row>
    <row r="121" spans="1:43" ht="15" customHeight="1">
      <c r="A121" s="159"/>
      <c r="B121" s="9"/>
      <c r="C121" s="561" t="s">
        <v>1995</v>
      </c>
      <c r="D121" s="562"/>
      <c r="E121" s="562"/>
      <c r="F121" s="562"/>
      <c r="G121" s="562"/>
      <c r="H121" s="562"/>
      <c r="I121" s="562"/>
      <c r="J121" s="562"/>
      <c r="K121" s="562"/>
      <c r="L121" s="563"/>
      <c r="M121" s="561" t="s">
        <v>736</v>
      </c>
      <c r="N121" s="562"/>
      <c r="O121" s="562"/>
      <c r="P121" s="562"/>
      <c r="Q121" s="562"/>
      <c r="R121" s="563"/>
      <c r="S121" s="410" t="s">
        <v>737</v>
      </c>
      <c r="T121" s="410"/>
      <c r="U121" s="410"/>
      <c r="V121" s="410"/>
      <c r="W121" s="410"/>
      <c r="X121" s="410"/>
      <c r="Y121" s="410"/>
      <c r="Z121" s="410"/>
      <c r="AA121" s="410"/>
      <c r="AB121" s="410"/>
      <c r="AC121" s="410"/>
      <c r="AD121" s="410"/>
      <c r="AE121" s="1"/>
    </row>
    <row r="122" spans="1:43" ht="84" customHeight="1">
      <c r="A122" s="159"/>
      <c r="B122" s="9"/>
      <c r="C122" s="564"/>
      <c r="D122" s="565"/>
      <c r="E122" s="565"/>
      <c r="F122" s="565"/>
      <c r="G122" s="565"/>
      <c r="H122" s="565"/>
      <c r="I122" s="565"/>
      <c r="J122" s="565"/>
      <c r="K122" s="565"/>
      <c r="L122" s="566"/>
      <c r="M122" s="564"/>
      <c r="N122" s="565"/>
      <c r="O122" s="565"/>
      <c r="P122" s="565"/>
      <c r="Q122" s="565"/>
      <c r="R122" s="566"/>
      <c r="S122" s="590" t="s">
        <v>738</v>
      </c>
      <c r="T122" s="591"/>
      <c r="U122" s="590" t="s">
        <v>739</v>
      </c>
      <c r="V122" s="591"/>
      <c r="W122" s="590" t="s">
        <v>740</v>
      </c>
      <c r="X122" s="591"/>
      <c r="Y122" s="590" t="s">
        <v>741</v>
      </c>
      <c r="Z122" s="591"/>
      <c r="AA122" s="590" t="s">
        <v>333</v>
      </c>
      <c r="AB122" s="591"/>
      <c r="AC122" s="590" t="s">
        <v>281</v>
      </c>
      <c r="AD122" s="591"/>
      <c r="AE122" s="1"/>
      <c r="AG122" t="s">
        <v>2233</v>
      </c>
      <c r="AH122" t="s">
        <v>2234</v>
      </c>
      <c r="AI122" t="s">
        <v>2270</v>
      </c>
      <c r="AJ122" t="s">
        <v>2271</v>
      </c>
      <c r="AK122" t="s">
        <v>2269</v>
      </c>
      <c r="AL122" t="s">
        <v>2235</v>
      </c>
      <c r="AM122"/>
      <c r="AN122" t="s">
        <v>2236</v>
      </c>
      <c r="AO122"/>
      <c r="AP122" t="s">
        <v>2237</v>
      </c>
      <c r="AQ122"/>
    </row>
    <row r="123" spans="1:43" ht="15" customHeight="1">
      <c r="A123" s="159"/>
      <c r="B123" s="9"/>
      <c r="C123" s="132" t="s">
        <v>89</v>
      </c>
      <c r="D123" s="517"/>
      <c r="E123" s="517"/>
      <c r="F123" s="517"/>
      <c r="G123" s="517"/>
      <c r="H123" s="517"/>
      <c r="I123" s="517"/>
      <c r="J123" s="517"/>
      <c r="K123" s="517"/>
      <c r="L123" s="517"/>
      <c r="M123" s="592"/>
      <c r="N123" s="592"/>
      <c r="O123" s="592"/>
      <c r="P123" s="592"/>
      <c r="Q123" s="592"/>
      <c r="R123" s="592"/>
      <c r="S123" s="392"/>
      <c r="T123" s="392"/>
      <c r="U123" s="392"/>
      <c r="V123" s="392"/>
      <c r="W123" s="392"/>
      <c r="X123" s="392"/>
      <c r="Y123" s="392"/>
      <c r="Z123" s="392"/>
      <c r="AA123" s="392"/>
      <c r="AB123" s="392"/>
      <c r="AC123" s="392"/>
      <c r="AD123" s="392"/>
      <c r="AE123" s="1"/>
      <c r="AG123">
        <f>IF(AND($C$103=1,AA123&lt;&gt;"X",AC123&lt;&gt;"X"),IF(COUNTA(D123:Z123)&gt;0,IF(AND(COUNTA(D123:R123)=2,COUNTA(S123:Z123)&gt;0),0,1),0),IF(AND($C$103=1,OR(AA123="X",AC123="X")),IF(COUNTA(D123:R123)=2,0,1),0))</f>
        <v>0</v>
      </c>
      <c r="AH123">
        <f>IF($C$103&lt;&gt;1,IF(COUNTA(D123:AD123)=0,0,1),IF(AA123="X",IF(COUNTA(S123:Z123,AC123)=0,0,1),IF(AC123="X",IF(COUNTA(S123:Z123,AA123)=0,0,1),0)))</f>
        <v>0</v>
      </c>
      <c r="AI123">
        <f>IF(OR(M123="NS",M123="NA",ISTEXT(M123)),0,LEN(M123)-LEN(INT(M123))-1)</f>
        <v>-2</v>
      </c>
      <c r="AJ123">
        <f>IF(AI123&lt;1,0,1)</f>
        <v>0</v>
      </c>
      <c r="AK123">
        <f>IF(OR(M123="",M123="NA",M123="NS",ISNUMBER(M123)),0,1)</f>
        <v>0</v>
      </c>
      <c r="AL123" t="b">
        <f>NOT(EXACT(D123,UPPER(D123)))</f>
        <v>0</v>
      </c>
      <c r="AM123" t="str">
        <f>SUBSTITUTE( SUBSTITUTE( SUBSTITUTE( SUBSTITUTE( SUBSTITUTE( SUBSTITUTE( SUBSTITUTE( SUBSTITUTE( SUBSTITUTE( SUBSTITUTE(D123, "á", "a"), "é", "e"), "í", "i"), "ó", "o"), "ú", "u"), "Á", "A"), "É", "E"), "Í", "I"), "Ó", "O"), "Ú", "U")</f>
        <v/>
      </c>
      <c r="AN123" t="b">
        <f>NOT(EXACT(D123,AM123))</f>
        <v>0</v>
      </c>
      <c r="AO123" t="str">
        <f>SUBSTITUTE((SUBSTITUTE(SUBSTITUTE(SUBSTITUTE(D123,".",""),",",""),"(","")),")","")</f>
        <v/>
      </c>
      <c r="AP123" t="b">
        <f>NOT(EXACT(D123,AO123))</f>
        <v>0</v>
      </c>
      <c r="AQ123"/>
    </row>
    <row r="124" spans="1:43" ht="15" customHeight="1">
      <c r="A124" s="159"/>
      <c r="B124" s="9"/>
      <c r="C124" s="132" t="s">
        <v>90</v>
      </c>
      <c r="D124" s="517"/>
      <c r="E124" s="517"/>
      <c r="F124" s="517"/>
      <c r="G124" s="517"/>
      <c r="H124" s="517"/>
      <c r="I124" s="517"/>
      <c r="J124" s="517"/>
      <c r="K124" s="517"/>
      <c r="L124" s="517"/>
      <c r="M124" s="592"/>
      <c r="N124" s="592"/>
      <c r="O124" s="592"/>
      <c r="P124" s="592"/>
      <c r="Q124" s="592"/>
      <c r="R124" s="592"/>
      <c r="S124" s="392"/>
      <c r="T124" s="392"/>
      <c r="U124" s="392"/>
      <c r="V124" s="392"/>
      <c r="W124" s="392"/>
      <c r="X124" s="392"/>
      <c r="Y124" s="392"/>
      <c r="Z124" s="392"/>
      <c r="AA124" s="392"/>
      <c r="AB124" s="392"/>
      <c r="AC124" s="392"/>
      <c r="AD124" s="392"/>
      <c r="AE124" s="1"/>
      <c r="AG124">
        <f t="shared" ref="AG124:AG126" si="5">IF(AND($C$103=1,AA124&lt;&gt;"X",AC124&lt;&gt;"X"),IF(COUNTA(D124:Z124)&gt;0,IF(AND(COUNTA(D124:R124)=2,COUNTA(S124:Z124)&gt;0),0,1),0),IF(AND($C$103=1,OR(AA124="X",AC124="X")),IF(COUNTA(D124:R124)=2,0,1),0))</f>
        <v>0</v>
      </c>
      <c r="AH124">
        <f t="shared" ref="AH124:AH126" si="6">IF($C$103&lt;&gt;1,IF(COUNTA(D124:AD124)=0,0,1),IF(AA124="X",IF(COUNTA(S124:Z124,AC124)=0,0,1),IF(AC124="X",IF(COUNTA(S124:Z124,AA124)=0,0,1),0)))</f>
        <v>0</v>
      </c>
      <c r="AI124">
        <f t="shared" ref="AI124:AI126" si="7">IF(OR(M124="NS",M124="NA",ISTEXT(M124)),0,LEN(M124)-LEN(INT(M124))-1)</f>
        <v>-2</v>
      </c>
      <c r="AJ124">
        <f>IF(AI124&lt;1,0,1)</f>
        <v>0</v>
      </c>
      <c r="AK124">
        <f t="shared" ref="AK124:AK126" si="8">IF(OR(M124="",M124="NA",M124="NS",ISNUMBER(M124)),0,1)</f>
        <v>0</v>
      </c>
      <c r="AL124" t="b">
        <f>NOT(EXACT(D124,UPPER(D124)))</f>
        <v>0</v>
      </c>
      <c r="AM124" t="str">
        <f>SUBSTITUTE( SUBSTITUTE( SUBSTITUTE( SUBSTITUTE( SUBSTITUTE( SUBSTITUTE( SUBSTITUTE( SUBSTITUTE( SUBSTITUTE( SUBSTITUTE(D124, "á", "a"), "é", "e"), "í", "i"), "ó", "o"), "ú", "u"), "Á", "A"), "É", "E"), "Í", "I"), "Ó", "O"), "Ú", "U")</f>
        <v/>
      </c>
      <c r="AN124" t="b">
        <f>NOT(EXACT(D124,AM124))</f>
        <v>0</v>
      </c>
      <c r="AO124" t="str">
        <f>SUBSTITUTE((SUBSTITUTE(SUBSTITUTE(SUBSTITUTE(D124,".",""),",",""),"(","")),")","")</f>
        <v/>
      </c>
      <c r="AP124" t="b">
        <f>NOT(EXACT(D124,AO124))</f>
        <v>0</v>
      </c>
      <c r="AQ124"/>
    </row>
    <row r="125" spans="1:43" ht="15" customHeight="1">
      <c r="A125" s="159"/>
      <c r="B125" s="9"/>
      <c r="C125" s="132" t="s">
        <v>92</v>
      </c>
      <c r="D125" s="517"/>
      <c r="E125" s="517"/>
      <c r="F125" s="517"/>
      <c r="G125" s="517"/>
      <c r="H125" s="517"/>
      <c r="I125" s="517"/>
      <c r="J125" s="517"/>
      <c r="K125" s="517"/>
      <c r="L125" s="517"/>
      <c r="M125" s="592"/>
      <c r="N125" s="592"/>
      <c r="O125" s="592"/>
      <c r="P125" s="592"/>
      <c r="Q125" s="592"/>
      <c r="R125" s="592"/>
      <c r="S125" s="392"/>
      <c r="T125" s="392"/>
      <c r="U125" s="392"/>
      <c r="V125" s="392"/>
      <c r="W125" s="392"/>
      <c r="X125" s="392"/>
      <c r="Y125" s="392"/>
      <c r="Z125" s="392"/>
      <c r="AA125" s="392"/>
      <c r="AB125" s="392"/>
      <c r="AC125" s="392"/>
      <c r="AD125" s="392"/>
      <c r="AE125" s="1"/>
      <c r="AG125">
        <f t="shared" si="5"/>
        <v>0</v>
      </c>
      <c r="AH125">
        <f t="shared" si="6"/>
        <v>0</v>
      </c>
      <c r="AI125">
        <f t="shared" si="7"/>
        <v>-2</v>
      </c>
      <c r="AJ125">
        <f>IF(AI125&lt;1,0,1)</f>
        <v>0</v>
      </c>
      <c r="AK125">
        <f t="shared" si="8"/>
        <v>0</v>
      </c>
      <c r="AL125" t="b">
        <f>NOT(EXACT(D125,UPPER(D125)))</f>
        <v>0</v>
      </c>
      <c r="AM125" t="str">
        <f>SUBSTITUTE( SUBSTITUTE( SUBSTITUTE( SUBSTITUTE( SUBSTITUTE( SUBSTITUTE( SUBSTITUTE( SUBSTITUTE( SUBSTITUTE( SUBSTITUTE(D125, "á", "a"), "é", "e"), "í", "i"), "ó", "o"), "ú", "u"), "Á", "A"), "É", "E"), "Í", "I"), "Ó", "O"), "Ú", "U")</f>
        <v/>
      </c>
      <c r="AN125" t="b">
        <f>NOT(EXACT(D125,AM125))</f>
        <v>0</v>
      </c>
      <c r="AO125" t="str">
        <f>SUBSTITUTE((SUBSTITUTE(SUBSTITUTE(SUBSTITUTE(D125,".",""),",",""),"(","")),")","")</f>
        <v/>
      </c>
      <c r="AP125" t="b">
        <f>NOT(EXACT(D125,AO125))</f>
        <v>0</v>
      </c>
      <c r="AQ125"/>
    </row>
    <row r="126" spans="1:43" ht="15" customHeight="1">
      <c r="A126" s="159"/>
      <c r="B126" s="9"/>
      <c r="C126" s="132" t="s">
        <v>93</v>
      </c>
      <c r="D126" s="517"/>
      <c r="E126" s="517"/>
      <c r="F126" s="517"/>
      <c r="G126" s="517"/>
      <c r="H126" s="517"/>
      <c r="I126" s="517"/>
      <c r="J126" s="517"/>
      <c r="K126" s="517"/>
      <c r="L126" s="517"/>
      <c r="M126" s="592"/>
      <c r="N126" s="592"/>
      <c r="O126" s="592"/>
      <c r="P126" s="592"/>
      <c r="Q126" s="592"/>
      <c r="R126" s="592"/>
      <c r="S126" s="392"/>
      <c r="T126" s="392"/>
      <c r="U126" s="392"/>
      <c r="V126" s="392"/>
      <c r="W126" s="392"/>
      <c r="X126" s="392"/>
      <c r="Y126" s="392"/>
      <c r="Z126" s="392"/>
      <c r="AA126" s="392"/>
      <c r="AB126" s="392"/>
      <c r="AC126" s="392"/>
      <c r="AD126" s="392"/>
      <c r="AE126" s="1"/>
      <c r="AG126">
        <f t="shared" si="5"/>
        <v>0</v>
      </c>
      <c r="AH126">
        <f t="shared" si="6"/>
        <v>0</v>
      </c>
      <c r="AI126">
        <f t="shared" si="7"/>
        <v>-2</v>
      </c>
      <c r="AJ126">
        <f>IF(AI126&lt;1,0,1)</f>
        <v>0</v>
      </c>
      <c r="AK126">
        <f t="shared" si="8"/>
        <v>0</v>
      </c>
      <c r="AL126" t="b">
        <f>NOT(EXACT(D126,UPPER(D126)))</f>
        <v>0</v>
      </c>
      <c r="AM126" t="str">
        <f>SUBSTITUTE( SUBSTITUTE( SUBSTITUTE( SUBSTITUTE( SUBSTITUTE( SUBSTITUTE( SUBSTITUTE( SUBSTITUTE( SUBSTITUTE( SUBSTITUTE(D126, "á", "a"), "é", "e"), "í", "i"), "ó", "o"), "ú", "u"), "Á", "A"), "É", "E"), "Í", "I"), "Ó", "O"), "Ú", "U")</f>
        <v/>
      </c>
      <c r="AN126" t="b">
        <f>NOT(EXACT(D126,AM126))</f>
        <v>0</v>
      </c>
      <c r="AO126" t="str">
        <f>SUBSTITUTE((SUBSTITUTE(SUBSTITUTE(SUBSTITUTE(D126,".",""),",",""),"(","")),")","")</f>
        <v/>
      </c>
      <c r="AP126" t="b">
        <f>NOT(EXACT(D126,AO126))</f>
        <v>0</v>
      </c>
      <c r="AQ126"/>
    </row>
    <row r="127" spans="1:43" ht="15" customHeight="1">
      <c r="A127" s="159"/>
      <c r="B127" s="9"/>
      <c r="C127" s="132" t="s">
        <v>95</v>
      </c>
      <c r="D127" s="517"/>
      <c r="E127" s="517"/>
      <c r="F127" s="517"/>
      <c r="G127" s="517"/>
      <c r="H127" s="517"/>
      <c r="I127" s="517"/>
      <c r="J127" s="517"/>
      <c r="K127" s="517"/>
      <c r="L127" s="517"/>
      <c r="M127" s="592"/>
      <c r="N127" s="592"/>
      <c r="O127" s="592"/>
      <c r="P127" s="592"/>
      <c r="Q127" s="592"/>
      <c r="R127" s="592"/>
      <c r="S127" s="392"/>
      <c r="T127" s="392"/>
      <c r="U127" s="392"/>
      <c r="V127" s="392"/>
      <c r="W127" s="392"/>
      <c r="X127" s="392"/>
      <c r="Y127" s="392"/>
      <c r="Z127" s="392"/>
      <c r="AA127" s="392"/>
      <c r="AB127" s="392"/>
      <c r="AC127" s="392"/>
      <c r="AD127" s="392"/>
      <c r="AE127" s="1"/>
      <c r="AG127">
        <f>IF(AND($C$103=1,AA127&lt;&gt;"X",AC127&lt;&gt;"X"),IF(COUNTA(D127:Z127)&gt;0,IF(AND(COUNTA(D127:R127)=2,COUNTA(S127:Z127)&gt;0),0,1),0),IF(AND($C$103=1,OR(AA127="X",AC127="X")),IF(COUNTA(D127:R127)=2,0,1),0))</f>
        <v>0</v>
      </c>
      <c r="AH127">
        <f>IF($C$103&lt;&gt;1,IF(COUNTA(D127:AD127)=0,0,1),IF(AA127="X",IF(COUNTA(S127:Z127,AC127)=0,0,1),IF(AC127="X",IF(COUNTA(S127:Z127,AA127)=0,0,1),0)))</f>
        <v>0</v>
      </c>
      <c r="AI127">
        <f>IF(OR(M127="NS",M127="NA",ISTEXT(M127)),0,LEN(M127)-LEN(INT(M127))-1)</f>
        <v>-2</v>
      </c>
      <c r="AJ127">
        <f>IF(AI127&lt;1,0,1)</f>
        <v>0</v>
      </c>
      <c r="AK127">
        <f>IF(OR(M127="",M127="NA",M127="NS",ISNUMBER(M127)),0,1)</f>
        <v>0</v>
      </c>
      <c r="AL127" t="b">
        <f>NOT(EXACT(D127,UPPER(D127)))</f>
        <v>0</v>
      </c>
      <c r="AM127" t="str">
        <f>SUBSTITUTE( SUBSTITUTE( SUBSTITUTE( SUBSTITUTE( SUBSTITUTE( SUBSTITUTE( SUBSTITUTE( SUBSTITUTE( SUBSTITUTE( SUBSTITUTE(D127, "á", "a"), "é", "e"), "í", "i"), "ó", "o"), "ú", "u"), "Á", "A"), "É", "E"), "Í", "I"), "Ó", "O"), "Ú", "U")</f>
        <v/>
      </c>
      <c r="AN127" t="b">
        <f>NOT(EXACT(D127,AM127))</f>
        <v>0</v>
      </c>
      <c r="AO127" t="str">
        <f>SUBSTITUTE((SUBSTITUTE(SUBSTITUTE(SUBSTITUTE(D127,".",""),",",""),"(","")),")","")</f>
        <v/>
      </c>
      <c r="AP127" t="b">
        <f>NOT(EXACT(D127,AO127))</f>
        <v>0</v>
      </c>
      <c r="AQ127"/>
    </row>
    <row r="128" spans="1:43" ht="15" customHeight="1">
      <c r="A128" s="159"/>
      <c r="B128" s="9"/>
      <c r="C128" s="24"/>
      <c r="D128" s="11"/>
      <c r="E128" s="11"/>
      <c r="F128" s="11"/>
      <c r="G128" s="11"/>
      <c r="H128" s="11"/>
      <c r="I128" s="11"/>
      <c r="J128" s="11"/>
      <c r="K128" s="11"/>
      <c r="L128" s="243" t="s">
        <v>261</v>
      </c>
      <c r="M128" s="681">
        <f>IF(AND(SUM(M123:M127)=0,COUNTIF(M123:M127,"NS")&gt;0),"NS",IF(AND(SUM(M123:M127)=0,COUNTIF(M123:M127,0)&gt;0),0,IF(AND(SUM(M123:M127)=0,COUNTIF(M123:M127,"NA")&gt;0),"NA",SUM(M123:M127))))</f>
        <v>0</v>
      </c>
      <c r="N128" s="612"/>
      <c r="O128" s="612"/>
      <c r="P128" s="612"/>
      <c r="Q128" s="612"/>
      <c r="R128" s="613"/>
      <c r="S128" s="1"/>
      <c r="T128" s="1"/>
      <c r="U128" s="1"/>
      <c r="V128" s="1"/>
      <c r="W128" s="1"/>
      <c r="X128" s="1"/>
      <c r="Y128" s="1"/>
      <c r="Z128" s="1"/>
      <c r="AA128" s="1"/>
      <c r="AB128" s="1"/>
      <c r="AC128" s="1"/>
      <c r="AD128" s="1"/>
      <c r="AE128" s="1"/>
      <c r="AG128" s="172">
        <f>SUM(AG123:AG127)</f>
        <v>0</v>
      </c>
      <c r="AH128" s="172">
        <f>SUM(AH123:AH127)</f>
        <v>0</v>
      </c>
      <c r="AI128"/>
      <c r="AJ128" s="172">
        <f>SUM(AJ123:AJ127)</f>
        <v>0</v>
      </c>
      <c r="AK128" s="172">
        <f>SUM(AK123:AK127)</f>
        <v>0</v>
      </c>
      <c r="AL128" s="193">
        <f>COUNTIF(AL123:AL127,TRUE)</f>
        <v>0</v>
      </c>
      <c r="AM128"/>
      <c r="AN128" s="193">
        <f>COUNTIF(AN123:AN127,TRUE)</f>
        <v>0</v>
      </c>
      <c r="AO128"/>
      <c r="AP128" s="193">
        <f>COUNTIF(AP123:AP127,TRUE)</f>
        <v>0</v>
      </c>
      <c r="AQ128" s="172">
        <f>SUM(AL128,AN128,AP128)</f>
        <v>0</v>
      </c>
    </row>
    <row r="129" spans="1:38" ht="15" customHeight="1">
      <c r="A129" s="159"/>
      <c r="B129" s="450" t="str">
        <f>IF(AQ128=0,"","El nombre debe registrarse en mayúsculas, sin comillas ni signos de acentuación, puntuación, paréntesis y abreviaturas")</f>
        <v/>
      </c>
      <c r="C129" s="450"/>
      <c r="D129" s="450"/>
      <c r="E129" s="450"/>
      <c r="F129" s="450"/>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row>
    <row r="130" spans="1:38" ht="24" customHeight="1">
      <c r="A130" s="159"/>
      <c r="B130" s="7"/>
      <c r="C130" s="417" t="s">
        <v>147</v>
      </c>
      <c r="D130" s="417"/>
      <c r="E130" s="417"/>
      <c r="F130" s="417"/>
      <c r="G130" s="417"/>
      <c r="H130" s="417"/>
      <c r="I130" s="417"/>
      <c r="J130" s="417"/>
      <c r="K130" s="417"/>
      <c r="L130" s="417"/>
      <c r="M130" s="417"/>
      <c r="N130" s="417"/>
      <c r="O130" s="417"/>
      <c r="P130" s="417"/>
      <c r="Q130" s="417"/>
      <c r="R130" s="417"/>
      <c r="S130" s="417"/>
      <c r="T130" s="417"/>
      <c r="U130" s="417"/>
      <c r="V130" s="417"/>
      <c r="W130" s="417"/>
      <c r="X130" s="417"/>
      <c r="Y130" s="417"/>
      <c r="Z130" s="417"/>
      <c r="AA130" s="417"/>
      <c r="AB130" s="417"/>
      <c r="AC130" s="417"/>
      <c r="AD130" s="417"/>
      <c r="AE130" s="1"/>
    </row>
    <row r="131" spans="1:38" ht="60" customHeight="1">
      <c r="A131" s="159"/>
      <c r="B131" s="7"/>
      <c r="C131" s="473"/>
      <c r="D131" s="474"/>
      <c r="E131" s="474"/>
      <c r="F131" s="474"/>
      <c r="G131" s="474"/>
      <c r="H131" s="474"/>
      <c r="I131" s="474"/>
      <c r="J131" s="474"/>
      <c r="K131" s="474"/>
      <c r="L131" s="474"/>
      <c r="M131" s="474"/>
      <c r="N131" s="474"/>
      <c r="O131" s="474"/>
      <c r="P131" s="474"/>
      <c r="Q131" s="474"/>
      <c r="R131" s="474"/>
      <c r="S131" s="474"/>
      <c r="T131" s="474"/>
      <c r="U131" s="474"/>
      <c r="V131" s="474"/>
      <c r="W131" s="474"/>
      <c r="X131" s="474"/>
      <c r="Y131" s="474"/>
      <c r="Z131" s="474"/>
      <c r="AA131" s="474"/>
      <c r="AB131" s="474"/>
      <c r="AC131" s="474"/>
      <c r="AD131" s="475"/>
      <c r="AE131" s="1"/>
    </row>
    <row r="132" spans="1:38" ht="15" customHeight="1">
      <c r="A132" s="159"/>
      <c r="B132" s="455" t="str">
        <f>IF(AG128=0,"","Favor de ingresar toda la información requerida en la pregunta")</f>
        <v/>
      </c>
      <c r="C132" s="455"/>
      <c r="D132" s="455"/>
      <c r="E132" s="455"/>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row>
    <row r="133" spans="1:38" ht="15" customHeight="1">
      <c r="A133" s="159"/>
      <c r="B133" s="456" t="str">
        <f>IF($C$103&lt;&gt;1,"",IF(COUNTIF(M123:R127,"NS")&lt;&gt;0,"Alerta: debido a que cuenta con registros NS, debe proporcionar una justificación en el area de comentarios al final de la pregunta",""))</f>
        <v/>
      </c>
      <c r="C133" s="456"/>
      <c r="D133" s="456"/>
      <c r="E133" s="456"/>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row>
    <row r="134" spans="1:38" ht="15" customHeight="1">
      <c r="A134" s="159"/>
      <c r="B134" s="452" t="str">
        <f>IF(AH128&gt;0,"Revise la información capturada, ya que tiene datos ingresados en celdas que están sombreadas","")</f>
        <v/>
      </c>
      <c r="C134" s="452"/>
      <c r="D134" s="452"/>
      <c r="E134" s="452"/>
      <c r="F134" s="452"/>
      <c r="G134" s="452"/>
      <c r="H134" s="452"/>
      <c r="I134" s="452"/>
      <c r="J134" s="452"/>
      <c r="K134" s="452"/>
      <c r="L134" s="452"/>
      <c r="M134" s="452"/>
      <c r="N134" s="452"/>
      <c r="O134" s="452"/>
      <c r="P134" s="452"/>
      <c r="Q134" s="452"/>
      <c r="R134" s="452"/>
      <c r="S134" s="452"/>
      <c r="T134" s="452"/>
      <c r="U134" s="452"/>
      <c r="V134" s="452"/>
      <c r="W134" s="452"/>
      <c r="X134" s="452"/>
      <c r="Y134" s="452"/>
      <c r="Z134" s="452"/>
      <c r="AA134" s="452"/>
      <c r="AB134" s="452"/>
      <c r="AC134" s="452"/>
      <c r="AD134" s="452"/>
      <c r="AE134" s="452"/>
    </row>
    <row r="135" spans="1:38" ht="15" customHeight="1">
      <c r="A135" s="159"/>
      <c r="B135" s="452" t="str">
        <f>IF($C$103&lt;&gt;1,"",IF(AJ128=0,IF(AK128=0,"","No debe agregar la frase miles o millones de pesos"),"Favor de revisar la instrucción general 3 del apartado IV.2, ya que no debe considerar decimales en las cifras registradas"))</f>
        <v/>
      </c>
      <c r="C135" s="452"/>
      <c r="D135" s="452"/>
      <c r="E135" s="452"/>
      <c r="F135" s="452"/>
      <c r="G135" s="452"/>
      <c r="H135" s="452"/>
      <c r="I135" s="452"/>
      <c r="J135" s="452"/>
      <c r="K135" s="452"/>
      <c r="L135" s="452"/>
      <c r="M135" s="452"/>
      <c r="N135" s="452"/>
      <c r="O135" s="452"/>
      <c r="P135" s="452"/>
      <c r="Q135" s="452"/>
      <c r="R135" s="452"/>
      <c r="S135" s="452"/>
      <c r="T135" s="452"/>
      <c r="U135" s="452"/>
      <c r="V135" s="452"/>
      <c r="W135" s="452"/>
      <c r="X135" s="452"/>
      <c r="Y135" s="452"/>
      <c r="Z135" s="452"/>
      <c r="AA135" s="452"/>
      <c r="AB135" s="452"/>
      <c r="AC135" s="452"/>
      <c r="AD135" s="452"/>
      <c r="AE135" s="452"/>
    </row>
    <row r="136" spans="1:38" ht="15" customHeight="1">
      <c r="A136" s="159"/>
      <c r="B136" s="452" t="str">
        <f>IF($C$103&lt;&gt;1,"",IF(COUNTA(M123:R127)=Q103,"","La cantidad de fondos de protección civil debe corresponder con la cantidad reportada como respuesta en la pregunta anterior"))</f>
        <v/>
      </c>
      <c r="C136" s="452"/>
      <c r="D136" s="452"/>
      <c r="E136" s="452"/>
      <c r="F136" s="452"/>
      <c r="G136" s="452"/>
      <c r="H136" s="452"/>
      <c r="I136" s="452"/>
      <c r="J136" s="452"/>
      <c r="K136" s="452"/>
      <c r="L136" s="452"/>
      <c r="M136" s="452"/>
      <c r="N136" s="452"/>
      <c r="O136" s="452"/>
      <c r="P136" s="452"/>
      <c r="Q136" s="452"/>
      <c r="R136" s="452"/>
      <c r="S136" s="452"/>
      <c r="T136" s="452"/>
      <c r="U136" s="452"/>
      <c r="V136" s="452"/>
      <c r="W136" s="452"/>
      <c r="X136" s="452"/>
      <c r="Y136" s="452"/>
      <c r="Z136" s="452"/>
      <c r="AA136" s="452"/>
      <c r="AB136" s="452"/>
      <c r="AC136" s="452"/>
      <c r="AD136" s="452"/>
      <c r="AE136" s="452"/>
    </row>
    <row r="137" spans="1:38" ht="15" customHeight="1">
      <c r="A137" s="159"/>
      <c r="B137" s="451" t="str">
        <f>IF(COUNTIF(AA123:AD127,"X")&gt;4,"Alerta: debe de proporcionar una justificación de acuerdo a lo establecido en la instrucción 6","")</f>
        <v/>
      </c>
      <c r="C137" s="451"/>
      <c r="D137" s="451"/>
      <c r="E137" s="451"/>
      <c r="F137" s="451"/>
      <c r="G137" s="451"/>
      <c r="H137" s="451"/>
      <c r="I137" s="451"/>
      <c r="J137" s="451"/>
      <c r="K137" s="451"/>
      <c r="L137" s="451"/>
      <c r="M137" s="451"/>
      <c r="N137" s="451"/>
      <c r="O137" s="451"/>
      <c r="P137" s="451"/>
      <c r="Q137" s="451"/>
      <c r="R137" s="451"/>
      <c r="S137" s="451"/>
      <c r="T137" s="451"/>
      <c r="U137" s="451"/>
      <c r="V137" s="451"/>
      <c r="W137" s="451"/>
      <c r="X137" s="451"/>
      <c r="Y137" s="451"/>
      <c r="Z137" s="451"/>
      <c r="AA137" s="451"/>
      <c r="AB137" s="451"/>
      <c r="AC137" s="451"/>
      <c r="AD137" s="451"/>
      <c r="AE137" s="451"/>
    </row>
    <row r="138" spans="1:38" ht="24" customHeight="1">
      <c r="A138" s="177" t="s">
        <v>742</v>
      </c>
      <c r="B138" s="463" t="s">
        <v>1624</v>
      </c>
      <c r="C138" s="463"/>
      <c r="D138" s="463"/>
      <c r="E138" s="463"/>
      <c r="F138" s="463"/>
      <c r="G138" s="463"/>
      <c r="H138" s="463"/>
      <c r="I138" s="463"/>
      <c r="J138" s="463"/>
      <c r="K138" s="463"/>
      <c r="L138" s="463"/>
      <c r="M138" s="463"/>
      <c r="N138" s="463"/>
      <c r="O138" s="463"/>
      <c r="P138" s="463"/>
      <c r="Q138" s="463"/>
      <c r="R138" s="463"/>
      <c r="S138" s="463"/>
      <c r="T138" s="463"/>
      <c r="U138" s="463"/>
      <c r="V138" s="463"/>
      <c r="W138" s="463"/>
      <c r="X138" s="463"/>
      <c r="Y138" s="463"/>
      <c r="Z138" s="463"/>
      <c r="AA138" s="463"/>
      <c r="AB138" s="463"/>
      <c r="AC138" s="463"/>
      <c r="AD138" s="463"/>
      <c r="AE138" s="1"/>
    </row>
    <row r="139" spans="1:38" ht="24" customHeight="1">
      <c r="A139" s="177"/>
      <c r="B139" s="165"/>
      <c r="C139" s="507" t="s">
        <v>2004</v>
      </c>
      <c r="D139" s="507"/>
      <c r="E139" s="507"/>
      <c r="F139" s="507"/>
      <c r="G139" s="507"/>
      <c r="H139" s="507"/>
      <c r="I139" s="507"/>
      <c r="J139" s="507"/>
      <c r="K139" s="507"/>
      <c r="L139" s="507"/>
      <c r="M139" s="507"/>
      <c r="N139" s="507"/>
      <c r="O139" s="507"/>
      <c r="P139" s="507"/>
      <c r="Q139" s="507"/>
      <c r="R139" s="507"/>
      <c r="S139" s="507"/>
      <c r="T139" s="507"/>
      <c r="U139" s="507"/>
      <c r="V139" s="507"/>
      <c r="W139" s="507"/>
      <c r="X139" s="507"/>
      <c r="Y139" s="507"/>
      <c r="Z139" s="507"/>
      <c r="AA139" s="507"/>
      <c r="AB139" s="507"/>
      <c r="AC139" s="507"/>
      <c r="AD139" s="507"/>
      <c r="AE139" s="1"/>
    </row>
    <row r="140" spans="1:38" ht="24" customHeight="1">
      <c r="A140" s="159"/>
      <c r="B140" s="246"/>
      <c r="C140" s="465" t="s">
        <v>743</v>
      </c>
      <c r="D140" s="465"/>
      <c r="E140" s="465"/>
      <c r="F140" s="465"/>
      <c r="G140" s="465"/>
      <c r="H140" s="465"/>
      <c r="I140" s="465"/>
      <c r="J140" s="465"/>
      <c r="K140" s="465"/>
      <c r="L140" s="465"/>
      <c r="M140" s="465"/>
      <c r="N140" s="465"/>
      <c r="O140" s="465"/>
      <c r="P140" s="465"/>
      <c r="Q140" s="465"/>
      <c r="R140" s="465"/>
      <c r="S140" s="465"/>
      <c r="T140" s="465"/>
      <c r="U140" s="465"/>
      <c r="V140" s="465"/>
      <c r="W140" s="465"/>
      <c r="X140" s="465"/>
      <c r="Y140" s="465"/>
      <c r="Z140" s="465"/>
      <c r="AA140" s="465"/>
      <c r="AB140" s="465"/>
      <c r="AC140" s="465"/>
      <c r="AD140" s="465"/>
    </row>
    <row r="141" spans="1:38" ht="24" customHeight="1">
      <c r="A141" s="159"/>
      <c r="B141" s="246"/>
      <c r="C141" s="464" t="s">
        <v>744</v>
      </c>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row>
    <row r="142" spans="1:38" ht="15" customHeight="1">
      <c r="A142" s="159"/>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1"/>
    </row>
    <row r="143" spans="1:38" ht="84" customHeight="1">
      <c r="A143" s="159"/>
      <c r="B143" s="300"/>
      <c r="C143" s="410" t="s">
        <v>745</v>
      </c>
      <c r="D143" s="410"/>
      <c r="E143" s="410"/>
      <c r="F143" s="410"/>
      <c r="G143" s="410"/>
      <c r="H143" s="410"/>
      <c r="I143" s="410"/>
      <c r="J143" s="410"/>
      <c r="K143" s="410"/>
      <c r="L143" s="410"/>
      <c r="M143" s="410"/>
      <c r="N143" s="410"/>
      <c r="O143" s="410"/>
      <c r="P143" s="410"/>
      <c r="Q143" s="410"/>
      <c r="R143" s="410"/>
      <c r="S143" s="489" t="s">
        <v>1998</v>
      </c>
      <c r="T143" s="489"/>
      <c r="U143" s="489"/>
      <c r="V143" s="489"/>
      <c r="W143" s="489"/>
      <c r="X143" s="489"/>
      <c r="Y143" s="489" t="s">
        <v>746</v>
      </c>
      <c r="Z143" s="489"/>
      <c r="AA143" s="489"/>
      <c r="AB143" s="489"/>
      <c r="AC143" s="489"/>
      <c r="AD143" s="489"/>
      <c r="AE143" s="1"/>
      <c r="AF143" t="s">
        <v>2243</v>
      </c>
      <c r="AG143" t="s">
        <v>2233</v>
      </c>
      <c r="AH143" t="s">
        <v>2234</v>
      </c>
      <c r="AI143" t="s">
        <v>2270</v>
      </c>
      <c r="AJ143" t="s">
        <v>2271</v>
      </c>
      <c r="AK143" t="s">
        <v>2269</v>
      </c>
      <c r="AL143" t="s">
        <v>7232</v>
      </c>
    </row>
    <row r="144" spans="1:38" ht="15" customHeight="1">
      <c r="A144" s="159"/>
      <c r="B144" s="300"/>
      <c r="C144" s="567" t="s">
        <v>89</v>
      </c>
      <c r="D144" s="568"/>
      <c r="E144" s="569"/>
      <c r="F144" s="480" t="s">
        <v>747</v>
      </c>
      <c r="G144" s="481"/>
      <c r="H144" s="481"/>
      <c r="I144" s="481"/>
      <c r="J144" s="481"/>
      <c r="K144" s="481"/>
      <c r="L144" s="481"/>
      <c r="M144" s="481"/>
      <c r="N144" s="481"/>
      <c r="O144" s="481"/>
      <c r="P144" s="481"/>
      <c r="Q144" s="481"/>
      <c r="R144" s="482"/>
      <c r="S144" s="466"/>
      <c r="T144" s="466"/>
      <c r="U144" s="466"/>
      <c r="V144" s="466"/>
      <c r="W144" s="466"/>
      <c r="X144" s="466"/>
      <c r="Y144" s="524"/>
      <c r="Z144" s="524"/>
      <c r="AA144" s="524"/>
      <c r="AB144" s="524"/>
      <c r="AC144" s="524"/>
      <c r="AD144" s="524"/>
      <c r="AE144" s="1"/>
      <c r="AF144">
        <f>IF(AND(S144=1,Y144=0),1,0)</f>
        <v>0</v>
      </c>
      <c r="AG144">
        <f>IF(AND($C$103=1,S144=1),IF(COUNTBLANK(Y144)=0,0,1),IF($C$103=1,IF(S144&gt;1,0,IF(COUNTA($S$144:$AD$150)&gt;0,1,0)),0))</f>
        <v>0</v>
      </c>
      <c r="AH144">
        <f>IF($C$103&lt;&gt;1,IF(COUNTBLANK(S144:AD144)=12,0,1),IF(S144&gt;1,IF(COUNTBLANK(Y144)=1,0,1),0))</f>
        <v>0</v>
      </c>
      <c r="AI144">
        <f>IF(OR(Y144="NS",Y144="NA",ISTEXT(Y144)),0,LEN(Y144)-LEN(INT(Y144))-1)</f>
        <v>-2</v>
      </c>
      <c r="AJ144">
        <f>IF(AI144&lt;1,0,1)</f>
        <v>0</v>
      </c>
      <c r="AK144">
        <f>IF(OR(Y144="",Y144="NA",Y144="NS",ISNUMBER(Y144)),0,1)</f>
        <v>0</v>
      </c>
      <c r="AL144" s="172" cm="1">
        <f t="array" ref="AL144">IF(OR(Y151={"NS","NA"},M128={"NS","NA"}),0,IF(Y151&lt;=M128,0,1))</f>
        <v>0</v>
      </c>
    </row>
    <row r="145" spans="1:38" ht="15" customHeight="1">
      <c r="A145" s="159"/>
      <c r="C145" s="588" t="s">
        <v>748</v>
      </c>
      <c r="D145" s="588"/>
      <c r="E145" s="200" t="s">
        <v>749</v>
      </c>
      <c r="F145" s="480" t="s">
        <v>750</v>
      </c>
      <c r="G145" s="481"/>
      <c r="H145" s="481"/>
      <c r="I145" s="481"/>
      <c r="J145" s="481"/>
      <c r="K145" s="481"/>
      <c r="L145" s="481"/>
      <c r="M145" s="481"/>
      <c r="N145" s="481"/>
      <c r="O145" s="481"/>
      <c r="P145" s="481"/>
      <c r="Q145" s="481"/>
      <c r="R145" s="482"/>
      <c r="S145" s="466"/>
      <c r="T145" s="466"/>
      <c r="U145" s="466"/>
      <c r="V145" s="466"/>
      <c r="W145" s="466"/>
      <c r="X145" s="466"/>
      <c r="Y145" s="524"/>
      <c r="Z145" s="524"/>
      <c r="AA145" s="524"/>
      <c r="AB145" s="524"/>
      <c r="AC145" s="524"/>
      <c r="AD145" s="524"/>
      <c r="AE145" s="1"/>
      <c r="AF145">
        <f t="shared" ref="AF145:AF149" si="9">IF(AND(S145=1,Y145=0),1,0)</f>
        <v>0</v>
      </c>
      <c r="AG145">
        <f t="shared" ref="AG145:AG149" si="10">IF(AND($C$103=1,S145=1),IF(COUNTBLANK(Y145)=0,0,1),IF($C$103=1,IF(S145&gt;1,0,IF(COUNTA($S$144:$AD$150)&gt;0,1,0)),0))</f>
        <v>0</v>
      </c>
      <c r="AH145">
        <f t="shared" ref="AH145:AH149" si="11">IF($C$103&lt;&gt;1,IF(COUNTBLANK(S145:AD145)=12,0,1),IF(S145&gt;1,IF(COUNTBLANK(Y145)=1,0,1),0))</f>
        <v>0</v>
      </c>
      <c r="AI145">
        <f t="shared" ref="AI145:AI149" si="12">IF(OR(Y145="NS",Y145="NA",ISTEXT(Y145)),0,LEN(Y145)-LEN(INT(Y145))-1)</f>
        <v>-2</v>
      </c>
      <c r="AJ145">
        <f t="shared" ref="AJ145:AJ149" si="13">IF(AI145&lt;1,0,1)</f>
        <v>0</v>
      </c>
      <c r="AK145">
        <f t="shared" ref="AK145:AK149" si="14">IF(OR(Y145="",Y145="NA",Y145="NS",ISNUMBER(Y145)),0,1)</f>
        <v>0</v>
      </c>
      <c r="AL145"/>
    </row>
    <row r="146" spans="1:38" ht="15" customHeight="1">
      <c r="A146" s="159"/>
      <c r="B146" s="300"/>
      <c r="C146" s="588"/>
      <c r="D146" s="588"/>
      <c r="E146" s="200" t="s">
        <v>751</v>
      </c>
      <c r="F146" s="480" t="s">
        <v>752</v>
      </c>
      <c r="G146" s="481"/>
      <c r="H146" s="481"/>
      <c r="I146" s="481"/>
      <c r="J146" s="481"/>
      <c r="K146" s="481"/>
      <c r="L146" s="481"/>
      <c r="M146" s="481"/>
      <c r="N146" s="481"/>
      <c r="O146" s="481"/>
      <c r="P146" s="481"/>
      <c r="Q146" s="481"/>
      <c r="R146" s="482"/>
      <c r="S146" s="466"/>
      <c r="T146" s="466"/>
      <c r="U146" s="466"/>
      <c r="V146" s="466"/>
      <c r="W146" s="466"/>
      <c r="X146" s="466"/>
      <c r="Y146" s="524"/>
      <c r="Z146" s="524"/>
      <c r="AA146" s="524"/>
      <c r="AB146" s="524"/>
      <c r="AC146" s="524"/>
      <c r="AD146" s="524"/>
      <c r="AE146" s="1"/>
      <c r="AF146">
        <f t="shared" si="9"/>
        <v>0</v>
      </c>
      <c r="AG146">
        <f t="shared" si="10"/>
        <v>0</v>
      </c>
      <c r="AH146">
        <f t="shared" si="11"/>
        <v>0</v>
      </c>
      <c r="AI146">
        <f t="shared" si="12"/>
        <v>-2</v>
      </c>
      <c r="AJ146">
        <f t="shared" si="13"/>
        <v>0</v>
      </c>
      <c r="AK146">
        <f t="shared" si="14"/>
        <v>0</v>
      </c>
      <c r="AL146"/>
    </row>
    <row r="147" spans="1:38" ht="15" customHeight="1">
      <c r="A147" s="159"/>
      <c r="B147" s="300"/>
      <c r="C147" s="588"/>
      <c r="D147" s="588"/>
      <c r="E147" s="200" t="s">
        <v>753</v>
      </c>
      <c r="F147" s="480" t="s">
        <v>754</v>
      </c>
      <c r="G147" s="481"/>
      <c r="H147" s="481"/>
      <c r="I147" s="481"/>
      <c r="J147" s="481"/>
      <c r="K147" s="481"/>
      <c r="L147" s="481"/>
      <c r="M147" s="481"/>
      <c r="N147" s="481"/>
      <c r="O147" s="481"/>
      <c r="P147" s="481"/>
      <c r="Q147" s="481"/>
      <c r="R147" s="482"/>
      <c r="S147" s="466"/>
      <c r="T147" s="466"/>
      <c r="U147" s="466"/>
      <c r="V147" s="466"/>
      <c r="W147" s="466"/>
      <c r="X147" s="466"/>
      <c r="Y147" s="524"/>
      <c r="Z147" s="524"/>
      <c r="AA147" s="524"/>
      <c r="AB147" s="524"/>
      <c r="AC147" s="524"/>
      <c r="AD147" s="524"/>
      <c r="AE147" s="1"/>
      <c r="AF147">
        <f t="shared" si="9"/>
        <v>0</v>
      </c>
      <c r="AG147">
        <f t="shared" si="10"/>
        <v>0</v>
      </c>
      <c r="AH147">
        <f t="shared" si="11"/>
        <v>0</v>
      </c>
      <c r="AI147">
        <f t="shared" si="12"/>
        <v>-2</v>
      </c>
      <c r="AJ147">
        <f t="shared" si="13"/>
        <v>0</v>
      </c>
      <c r="AK147">
        <f t="shared" si="14"/>
        <v>0</v>
      </c>
      <c r="AL147"/>
    </row>
    <row r="148" spans="1:38" ht="15" customHeight="1">
      <c r="A148" s="159"/>
      <c r="B148" s="300"/>
      <c r="C148" s="588"/>
      <c r="D148" s="588"/>
      <c r="E148" s="200" t="s">
        <v>755</v>
      </c>
      <c r="F148" s="480" t="s">
        <v>756</v>
      </c>
      <c r="G148" s="481"/>
      <c r="H148" s="481"/>
      <c r="I148" s="481"/>
      <c r="J148" s="481"/>
      <c r="K148" s="481"/>
      <c r="L148" s="481"/>
      <c r="M148" s="481"/>
      <c r="N148" s="481"/>
      <c r="O148" s="481"/>
      <c r="P148" s="481"/>
      <c r="Q148" s="481"/>
      <c r="R148" s="482"/>
      <c r="S148" s="466"/>
      <c r="T148" s="466"/>
      <c r="U148" s="466"/>
      <c r="V148" s="466"/>
      <c r="W148" s="466"/>
      <c r="X148" s="466"/>
      <c r="Y148" s="524"/>
      <c r="Z148" s="524"/>
      <c r="AA148" s="524"/>
      <c r="AB148" s="524"/>
      <c r="AC148" s="524"/>
      <c r="AD148" s="524"/>
      <c r="AE148" s="1"/>
      <c r="AF148">
        <f t="shared" si="9"/>
        <v>0</v>
      </c>
      <c r="AG148">
        <f t="shared" si="10"/>
        <v>0</v>
      </c>
      <c r="AH148">
        <f t="shared" si="11"/>
        <v>0</v>
      </c>
      <c r="AI148">
        <f t="shared" si="12"/>
        <v>-2</v>
      </c>
      <c r="AJ148">
        <f t="shared" si="13"/>
        <v>0</v>
      </c>
      <c r="AK148">
        <f t="shared" si="14"/>
        <v>0</v>
      </c>
      <c r="AL148"/>
    </row>
    <row r="149" spans="1:38" ht="15" customHeight="1">
      <c r="A149" s="159"/>
      <c r="B149" s="300"/>
      <c r="C149" s="588"/>
      <c r="D149" s="588"/>
      <c r="E149" s="189" t="s">
        <v>757</v>
      </c>
      <c r="F149" s="480" t="s">
        <v>1997</v>
      </c>
      <c r="G149" s="481"/>
      <c r="H149" s="481"/>
      <c r="I149" s="481"/>
      <c r="J149" s="481"/>
      <c r="K149" s="481"/>
      <c r="L149" s="481"/>
      <c r="M149" s="481"/>
      <c r="N149" s="481"/>
      <c r="O149" s="481"/>
      <c r="P149" s="481"/>
      <c r="Q149" s="481"/>
      <c r="R149" s="482"/>
      <c r="S149" s="466"/>
      <c r="T149" s="466"/>
      <c r="U149" s="466"/>
      <c r="V149" s="466"/>
      <c r="W149" s="466"/>
      <c r="X149" s="466"/>
      <c r="Y149" s="524"/>
      <c r="Z149" s="524"/>
      <c r="AA149" s="524"/>
      <c r="AB149" s="524"/>
      <c r="AC149" s="524"/>
      <c r="AD149" s="524"/>
      <c r="AE149" s="1"/>
      <c r="AF149">
        <f t="shared" si="9"/>
        <v>0</v>
      </c>
      <c r="AG149">
        <f t="shared" si="10"/>
        <v>0</v>
      </c>
      <c r="AH149">
        <f t="shared" si="11"/>
        <v>0</v>
      </c>
      <c r="AI149">
        <f t="shared" si="12"/>
        <v>-2</v>
      </c>
      <c r="AJ149">
        <f t="shared" si="13"/>
        <v>0</v>
      </c>
      <c r="AK149">
        <f t="shared" si="14"/>
        <v>0</v>
      </c>
      <c r="AL149"/>
    </row>
    <row r="150" spans="1:38" ht="15" customHeight="1">
      <c r="A150" s="159"/>
      <c r="B150" s="300"/>
      <c r="C150" s="588"/>
      <c r="D150" s="588"/>
      <c r="E150" s="189" t="s">
        <v>1479</v>
      </c>
      <c r="F150" s="480" t="s">
        <v>1683</v>
      </c>
      <c r="G150" s="481"/>
      <c r="H150" s="481"/>
      <c r="I150" s="481"/>
      <c r="J150" s="481"/>
      <c r="K150" s="481"/>
      <c r="L150" s="481"/>
      <c r="M150" s="481"/>
      <c r="N150" s="481"/>
      <c r="O150" s="481"/>
      <c r="P150" s="481"/>
      <c r="Q150" s="481"/>
      <c r="R150" s="482"/>
      <c r="S150" s="466"/>
      <c r="T150" s="466"/>
      <c r="U150" s="466"/>
      <c r="V150" s="466"/>
      <c r="W150" s="466"/>
      <c r="X150" s="466"/>
      <c r="Y150" s="524"/>
      <c r="Z150" s="524"/>
      <c r="AA150" s="524"/>
      <c r="AB150" s="524"/>
      <c r="AC150" s="524"/>
      <c r="AD150" s="524"/>
      <c r="AE150" s="1"/>
      <c r="AF150">
        <f>IF(AND(S150=1,Y150=0),1,0)</f>
        <v>0</v>
      </c>
      <c r="AG150">
        <f>IF(AND($C$103=1,S150=1),IF(COUNTBLANK(Y150)=0,0,1),IF($C$103=1,IF(S150&gt;1,0,IF(COUNTA($S$144:$AD$150)&gt;0,1,0)),0))</f>
        <v>0</v>
      </c>
      <c r="AH150">
        <f>IF($C$103&lt;&gt;1,IF(COUNTBLANK(S150:AD150)=12,0,1),IF(S150&gt;1,IF(COUNTBLANK(Y150)=1,0,1),0))</f>
        <v>0</v>
      </c>
      <c r="AI150">
        <f>IF(OR(Y150="NS",Y150="NA",ISTEXT(Y150)),0,LEN(Y150)-LEN(INT(Y150))-1)</f>
        <v>-2</v>
      </c>
      <c r="AJ150">
        <f>IF(AI150&lt;1,0,1)</f>
        <v>0</v>
      </c>
      <c r="AK150">
        <f>IF(OR(Y150="",Y150="NA",Y150="NS",ISNUMBER(Y150)),0,1)</f>
        <v>0</v>
      </c>
      <c r="AL150"/>
    </row>
    <row r="151" spans="1:38" ht="15" customHeight="1">
      <c r="A151" s="159"/>
      <c r="B151" s="300"/>
      <c r="C151" s="6"/>
      <c r="D151" s="11"/>
      <c r="E151" s="11"/>
      <c r="F151" s="11"/>
      <c r="G151" s="11"/>
      <c r="H151" s="11"/>
      <c r="I151" s="11"/>
      <c r="J151" s="11"/>
      <c r="K151" s="11"/>
      <c r="L151" s="11"/>
      <c r="M151" s="11"/>
      <c r="N151" s="11"/>
      <c r="O151" s="1"/>
      <c r="P151" s="1"/>
      <c r="Q151" s="1"/>
      <c r="X151" s="243" t="s">
        <v>261</v>
      </c>
      <c r="Y151" s="611">
        <f>IF(AND(SUM(Y144:Y150)=0,COUNTIF(Y144:Y150,"NS")&gt;0),"NS",IF(AND(SUM(Y144:Y150)=0,COUNTIF(Y144:Y150,0)&gt;0),0,IF(AND(SUM(Y144:Y150)=0,COUNTIF(Y144:Y150,"NA")&gt;0),"NA",SUM(Y144:Y150))))</f>
        <v>0</v>
      </c>
      <c r="Z151" s="612"/>
      <c r="AA151" s="612"/>
      <c r="AB151" s="612"/>
      <c r="AC151" s="612"/>
      <c r="AD151" s="613"/>
      <c r="AE151" s="1"/>
      <c r="AF151" s="208">
        <f>SUM(AF144:AF150)</f>
        <v>0</v>
      </c>
      <c r="AG151" s="172">
        <f>SUM(AG144:AG150)</f>
        <v>0</v>
      </c>
      <c r="AH151" s="172">
        <f>SUM(AH144:AH150)</f>
        <v>0</v>
      </c>
      <c r="AI151"/>
      <c r="AJ151" s="172">
        <f>SUM(AJ144:AJ150)</f>
        <v>0</v>
      </c>
      <c r="AK151" s="172">
        <f>SUM(AK144:AK150)</f>
        <v>0</v>
      </c>
      <c r="AL151"/>
    </row>
    <row r="152" spans="1:38" ht="1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c r="AA152" s="159"/>
      <c r="AB152" s="159"/>
      <c r="AC152" s="159"/>
      <c r="AD152" s="159"/>
      <c r="AE152" s="1"/>
    </row>
    <row r="153" spans="1:38" ht="24" customHeight="1">
      <c r="A153" s="159"/>
      <c r="B153" s="7"/>
      <c r="C153" s="417" t="s">
        <v>147</v>
      </c>
      <c r="D153" s="417"/>
      <c r="E153" s="417"/>
      <c r="F153" s="417"/>
      <c r="G153" s="417"/>
      <c r="H153" s="417"/>
      <c r="I153" s="417"/>
      <c r="J153" s="417"/>
      <c r="K153" s="417"/>
      <c r="L153" s="417"/>
      <c r="M153" s="417"/>
      <c r="N153" s="417"/>
      <c r="O153" s="417"/>
      <c r="P153" s="417"/>
      <c r="Q153" s="417"/>
      <c r="R153" s="417"/>
      <c r="S153" s="417"/>
      <c r="T153" s="417"/>
      <c r="U153" s="417"/>
      <c r="V153" s="417"/>
      <c r="W153" s="417"/>
      <c r="X153" s="417"/>
      <c r="Y153" s="417"/>
      <c r="Z153" s="417"/>
      <c r="AA153" s="417"/>
      <c r="AB153" s="417"/>
      <c r="AC153" s="417"/>
      <c r="AD153" s="417"/>
      <c r="AE153" s="1"/>
    </row>
    <row r="154" spans="1:38" ht="60" customHeight="1">
      <c r="A154" s="159"/>
      <c r="B154" s="7"/>
      <c r="C154" s="473"/>
      <c r="D154" s="474"/>
      <c r="E154" s="474"/>
      <c r="F154" s="474"/>
      <c r="G154" s="474"/>
      <c r="H154" s="474"/>
      <c r="I154" s="474"/>
      <c r="J154" s="474"/>
      <c r="K154" s="474"/>
      <c r="L154" s="474"/>
      <c r="M154" s="474"/>
      <c r="N154" s="474"/>
      <c r="O154" s="474"/>
      <c r="P154" s="474"/>
      <c r="Q154" s="474"/>
      <c r="R154" s="474"/>
      <c r="S154" s="474"/>
      <c r="T154" s="474"/>
      <c r="U154" s="474"/>
      <c r="V154" s="474"/>
      <c r="W154" s="474"/>
      <c r="X154" s="474"/>
      <c r="Y154" s="474"/>
      <c r="Z154" s="474"/>
      <c r="AA154" s="474"/>
      <c r="AB154" s="474"/>
      <c r="AC154" s="474"/>
      <c r="AD154" s="475"/>
      <c r="AE154" s="1"/>
    </row>
    <row r="155" spans="1:38" ht="15" customHeight="1">
      <c r="A155" s="159"/>
      <c r="B155" s="455" t="str">
        <f>IF(AG151=0,"","Favor de ingresar toda la información requerida en la pregunta")</f>
        <v/>
      </c>
      <c r="C155" s="455"/>
      <c r="D155" s="455"/>
      <c r="E155" s="455"/>
      <c r="F155" s="455"/>
      <c r="G155" s="455"/>
      <c r="H155" s="455"/>
      <c r="I155" s="455"/>
      <c r="J155" s="455"/>
      <c r="K155" s="455"/>
      <c r="L155" s="455"/>
      <c r="M155" s="455"/>
      <c r="N155" s="455"/>
      <c r="O155" s="455"/>
      <c r="P155" s="455"/>
      <c r="Q155" s="455"/>
      <c r="R155" s="455"/>
      <c r="S155" s="455"/>
      <c r="T155" s="455"/>
      <c r="U155" s="455"/>
      <c r="V155" s="455"/>
      <c r="W155" s="455"/>
      <c r="X155" s="455"/>
      <c r="Y155" s="455"/>
      <c r="Z155" s="455"/>
      <c r="AA155" s="455"/>
      <c r="AB155" s="455"/>
      <c r="AC155" s="455"/>
      <c r="AD155" s="455"/>
      <c r="AE155" s="455"/>
    </row>
    <row r="156" spans="1:38" ht="15" customHeight="1">
      <c r="A156" s="159"/>
      <c r="B156" s="456" t="str">
        <f>IF($C$103&lt;&gt;1,"",IF(COUNTIF(Y144:AD150,"NS")&lt;&gt;0,"Alerta: debido a que cuenta con registros NS, debe proporcionar una justificación en el area de comentarios al final de la pregunta",""))</f>
        <v/>
      </c>
      <c r="C156" s="456"/>
      <c r="D156" s="456"/>
      <c r="E156" s="456"/>
      <c r="F156" s="456"/>
      <c r="G156" s="456"/>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row>
    <row r="157" spans="1:38" ht="15" customHeight="1">
      <c r="A157" s="159"/>
      <c r="B157" s="452" t="str">
        <f>IF(AH151&gt;0,"Revise la información capturada, ya que tiene datos ingresados en celdas que están sombreadas","")</f>
        <v/>
      </c>
      <c r="C157" s="452"/>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row>
    <row r="158" spans="1:38" ht="15" customHeight="1">
      <c r="A158" s="159"/>
      <c r="B158" s="452" t="str">
        <f>IF($C$103&lt;&gt;1,"",IF(AF151=0,"","Debido a que cuenta con registro(s) con el código 1, el total de la fila respectiva debe ser mayor a cero"))</f>
        <v/>
      </c>
      <c r="C158" s="452"/>
      <c r="D158" s="452"/>
      <c r="E158" s="452"/>
      <c r="F158" s="452"/>
      <c r="G158" s="452"/>
      <c r="H158" s="452"/>
      <c r="I158" s="452"/>
      <c r="J158" s="452"/>
      <c r="K158" s="452"/>
      <c r="L158" s="452"/>
      <c r="M158" s="452"/>
      <c r="N158" s="452"/>
      <c r="O158" s="452"/>
      <c r="P158" s="452"/>
      <c r="Q158" s="452"/>
      <c r="R158" s="452"/>
      <c r="S158" s="452"/>
      <c r="T158" s="452"/>
      <c r="U158" s="452"/>
      <c r="V158" s="452"/>
      <c r="W158" s="452"/>
      <c r="X158" s="452"/>
      <c r="Y158" s="452"/>
      <c r="Z158" s="452"/>
      <c r="AA158" s="452"/>
      <c r="AB158" s="452"/>
      <c r="AC158" s="452"/>
      <c r="AD158" s="452"/>
      <c r="AE158" s="452"/>
    </row>
    <row r="159" spans="1:38" ht="15" customHeight="1">
      <c r="A159" s="159"/>
      <c r="B159" s="452" t="str">
        <f>IF($C$103&lt;&gt;1,"",IF(AJ151=0,IF(AK151=0,"","No debe agregar la frase miles o millones de pesos"),"Favor de revisar la instrucción general 3 del apartado IV.2, ya que no debe considerar decimales en las cifras registradas"))</f>
        <v/>
      </c>
      <c r="C159" s="452"/>
      <c r="D159" s="452"/>
      <c r="E159" s="452"/>
      <c r="F159" s="452"/>
      <c r="G159" s="452"/>
      <c r="H159" s="452"/>
      <c r="I159" s="452"/>
      <c r="J159" s="452"/>
      <c r="K159" s="452"/>
      <c r="L159" s="452"/>
      <c r="M159" s="452"/>
      <c r="N159" s="452"/>
      <c r="O159" s="452"/>
      <c r="P159" s="452"/>
      <c r="Q159" s="452"/>
      <c r="R159" s="452"/>
      <c r="S159" s="452"/>
      <c r="T159" s="452"/>
      <c r="U159" s="452"/>
      <c r="V159" s="452"/>
      <c r="W159" s="452"/>
      <c r="X159" s="452"/>
      <c r="Y159" s="452"/>
      <c r="Z159" s="452"/>
      <c r="AA159" s="452"/>
      <c r="AB159" s="452"/>
      <c r="AC159" s="452"/>
      <c r="AD159" s="452"/>
      <c r="AE159" s="452"/>
    </row>
    <row r="160" spans="1:38" ht="15" customHeight="1">
      <c r="A160" s="159"/>
      <c r="B160" s="450" t="str">
        <f>IF(AL144&gt;0,"Favor de revisar la instrucción 3, debido a que no se cumplen con los criterios mencionados","")</f>
        <v/>
      </c>
      <c r="C160" s="450"/>
      <c r="D160" s="450"/>
      <c r="E160" s="450"/>
      <c r="F160" s="450"/>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row>
    <row r="161" spans="1:37" ht="24" customHeight="1">
      <c r="A161" s="177" t="s">
        <v>758</v>
      </c>
      <c r="B161" s="476" t="s">
        <v>1625</v>
      </c>
      <c r="C161" s="476"/>
      <c r="D161" s="476"/>
      <c r="E161" s="476"/>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1"/>
    </row>
    <row r="162" spans="1:37" ht="36" customHeight="1">
      <c r="A162" s="169"/>
      <c r="B162" s="7"/>
      <c r="C162" s="465" t="s">
        <v>759</v>
      </c>
      <c r="D162" s="465"/>
      <c r="E162" s="465"/>
      <c r="F162" s="465"/>
      <c r="G162" s="465"/>
      <c r="H162" s="465"/>
      <c r="I162" s="465"/>
      <c r="J162" s="465"/>
      <c r="K162" s="465"/>
      <c r="L162" s="465"/>
      <c r="M162" s="465"/>
      <c r="N162" s="465"/>
      <c r="O162" s="465"/>
      <c r="P162" s="465"/>
      <c r="Q162" s="465"/>
      <c r="R162" s="465"/>
      <c r="S162" s="465"/>
      <c r="T162" s="465"/>
      <c r="U162" s="465"/>
      <c r="V162" s="465"/>
      <c r="W162" s="465"/>
      <c r="X162" s="465"/>
      <c r="Y162" s="465"/>
      <c r="Z162" s="465"/>
      <c r="AA162" s="465"/>
      <c r="AB162" s="465"/>
      <c r="AC162" s="465"/>
      <c r="AD162" s="465"/>
      <c r="AE162" s="1"/>
    </row>
    <row r="163" spans="1:37" ht="15" customHeight="1">
      <c r="A163" s="169"/>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1"/>
    </row>
    <row r="164" spans="1:37" ht="36" customHeight="1">
      <c r="A164" s="169"/>
      <c r="B164" s="135"/>
      <c r="C164" s="410" t="s">
        <v>1999</v>
      </c>
      <c r="D164" s="410"/>
      <c r="E164" s="410"/>
      <c r="F164" s="410"/>
      <c r="G164" s="410"/>
      <c r="H164" s="410"/>
      <c r="I164" s="410"/>
      <c r="J164" s="410"/>
      <c r="K164" s="410"/>
      <c r="L164" s="410"/>
      <c r="M164" s="410"/>
      <c r="N164" s="410"/>
      <c r="O164" s="410"/>
      <c r="P164" s="410"/>
      <c r="Q164" s="489" t="s">
        <v>760</v>
      </c>
      <c r="R164" s="489"/>
      <c r="S164" s="489"/>
      <c r="T164" s="489"/>
      <c r="U164" s="489"/>
      <c r="V164" s="489"/>
      <c r="W164" s="489"/>
      <c r="X164" s="489"/>
      <c r="Y164" s="489"/>
      <c r="Z164" s="489"/>
      <c r="AA164" s="489"/>
      <c r="AB164" s="489"/>
      <c r="AC164" s="489"/>
      <c r="AD164" s="489"/>
      <c r="AE164" s="1"/>
      <c r="AF164" t="s">
        <v>2243</v>
      </c>
      <c r="AG164" t="s">
        <v>2233</v>
      </c>
      <c r="AH164" t="s">
        <v>2234</v>
      </c>
      <c r="AI164" t="s">
        <v>2270</v>
      </c>
      <c r="AJ164" t="s">
        <v>2271</v>
      </c>
      <c r="AK164" t="s">
        <v>2269</v>
      </c>
    </row>
    <row r="165" spans="1:37" ht="15" customHeight="1">
      <c r="A165" s="169"/>
      <c r="B165" s="7"/>
      <c r="C165" s="392"/>
      <c r="D165" s="392"/>
      <c r="E165" s="392"/>
      <c r="F165" s="392"/>
      <c r="G165" s="392"/>
      <c r="H165" s="392"/>
      <c r="I165" s="392"/>
      <c r="J165" s="392"/>
      <c r="K165" s="392"/>
      <c r="L165" s="392"/>
      <c r="M165" s="392"/>
      <c r="N165" s="392"/>
      <c r="O165" s="392"/>
      <c r="P165" s="392"/>
      <c r="Q165" s="592"/>
      <c r="R165" s="592"/>
      <c r="S165" s="592"/>
      <c r="T165" s="592"/>
      <c r="U165" s="592"/>
      <c r="V165" s="592"/>
      <c r="W165" s="592"/>
      <c r="X165" s="592"/>
      <c r="Y165" s="592"/>
      <c r="Z165" s="592"/>
      <c r="AA165" s="592"/>
      <c r="AB165" s="592"/>
      <c r="AC165" s="592"/>
      <c r="AD165" s="592"/>
      <c r="AE165" s="1"/>
      <c r="AF165" s="172">
        <f>IF(AND(C165=1,Q165=0),1,0)</f>
        <v>0</v>
      </c>
      <c r="AG165" s="172">
        <f>IF(C165=1,IF(COUNTA(Q165:AD165)=1,0,1),IF(C165="",IF(COUNTA(Q165:AD165)&gt;0,1,0),0))</f>
        <v>0</v>
      </c>
      <c r="AH165" s="172">
        <f>IF(C165&gt;1,IF(COUNTA(Q165:AD165)=0,0,1),0)</f>
        <v>0</v>
      </c>
      <c r="AI165" s="193">
        <f>IF(OR(Q165="NS",Q165="NA",ISTEXT(Q165)),0,LEN(Q165)-LEN(INT(Q165))-1)</f>
        <v>-2</v>
      </c>
      <c r="AJ165" s="172">
        <f>IF(AI165&lt;1,0,1)</f>
        <v>0</v>
      </c>
      <c r="AK165" s="172">
        <f>IF(OR(Q165="",Q165="NA",Q165="NS",ISNUMBER(Q165)),0,1)</f>
        <v>0</v>
      </c>
    </row>
    <row r="166" spans="1:37" ht="15" customHeight="1">
      <c r="A166" s="169"/>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1"/>
    </row>
    <row r="167" spans="1:37" ht="24" customHeight="1">
      <c r="A167" s="159"/>
      <c r="B167" s="7"/>
      <c r="C167" s="417" t="s">
        <v>147</v>
      </c>
      <c r="D167" s="417"/>
      <c r="E167" s="417"/>
      <c r="F167" s="417"/>
      <c r="G167" s="417"/>
      <c r="H167" s="417"/>
      <c r="I167" s="417"/>
      <c r="J167" s="417"/>
      <c r="K167" s="417"/>
      <c r="L167" s="417"/>
      <c r="M167" s="417"/>
      <c r="N167" s="417"/>
      <c r="O167" s="417"/>
      <c r="P167" s="417"/>
      <c r="Q167" s="417"/>
      <c r="R167" s="417"/>
      <c r="S167" s="417"/>
      <c r="T167" s="417"/>
      <c r="U167" s="417"/>
      <c r="V167" s="417"/>
      <c r="W167" s="417"/>
      <c r="X167" s="417"/>
      <c r="Y167" s="417"/>
      <c r="Z167" s="417"/>
      <c r="AA167" s="417"/>
      <c r="AB167" s="417"/>
      <c r="AC167" s="417"/>
      <c r="AD167" s="417"/>
      <c r="AE167" s="1"/>
    </row>
    <row r="168" spans="1:37" ht="60" customHeight="1">
      <c r="A168" s="159"/>
      <c r="B168" s="7"/>
      <c r="C168" s="473"/>
      <c r="D168" s="474"/>
      <c r="E168" s="474"/>
      <c r="F168" s="474"/>
      <c r="G168" s="474"/>
      <c r="H168" s="474"/>
      <c r="I168" s="474"/>
      <c r="J168" s="474"/>
      <c r="K168" s="474"/>
      <c r="L168" s="474"/>
      <c r="M168" s="474"/>
      <c r="N168" s="474"/>
      <c r="O168" s="474"/>
      <c r="P168" s="474"/>
      <c r="Q168" s="474"/>
      <c r="R168" s="474"/>
      <c r="S168" s="474"/>
      <c r="T168" s="474"/>
      <c r="U168" s="474"/>
      <c r="V168" s="474"/>
      <c r="W168" s="474"/>
      <c r="X168" s="474"/>
      <c r="Y168" s="474"/>
      <c r="Z168" s="474"/>
      <c r="AA168" s="474"/>
      <c r="AB168" s="474"/>
      <c r="AC168" s="474"/>
      <c r="AD168" s="475"/>
      <c r="AE168" s="1"/>
    </row>
    <row r="169" spans="1:37" ht="15" customHeight="1">
      <c r="A169" s="1"/>
      <c r="B169" s="455" t="str">
        <f>IF(AG165=0,"","Favor de ingresar toda la información requerida en la pregunta")</f>
        <v/>
      </c>
      <c r="C169" s="455"/>
      <c r="D169" s="455"/>
      <c r="E169" s="455"/>
      <c r="F169" s="455"/>
      <c r="G169" s="455"/>
      <c r="H169" s="455"/>
      <c r="I169" s="455"/>
      <c r="J169" s="455"/>
      <c r="K169" s="455"/>
      <c r="L169" s="455"/>
      <c r="M169" s="455"/>
      <c r="N169" s="455"/>
      <c r="O169" s="455"/>
      <c r="P169" s="455"/>
      <c r="Q169" s="455"/>
      <c r="R169" s="455"/>
      <c r="S169" s="455"/>
      <c r="T169" s="455"/>
      <c r="U169" s="455"/>
      <c r="V169" s="455"/>
      <c r="W169" s="455"/>
      <c r="X169" s="455"/>
      <c r="Y169" s="455"/>
      <c r="Z169" s="455"/>
      <c r="AA169" s="455"/>
      <c r="AB169" s="455"/>
      <c r="AC169" s="455"/>
      <c r="AD169" s="455"/>
      <c r="AE169" s="455"/>
    </row>
    <row r="170" spans="1:37" ht="15" customHeight="1">
      <c r="A170" s="1"/>
      <c r="B170" s="456" t="str">
        <f>IF(COUNTIF(Q165,"NS")&lt;&gt;0,"Alerta: debido a que cuenta con registros NS, debe proporcionar una justificación en el area de comentarios al final de la pregunta","")</f>
        <v/>
      </c>
      <c r="C170" s="456"/>
      <c r="D170" s="456"/>
      <c r="E170" s="456"/>
      <c r="F170" s="456"/>
      <c r="G170" s="456"/>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row>
    <row r="171" spans="1:37" ht="15" customHeight="1">
      <c r="A171" s="1"/>
      <c r="B171" s="452" t="str">
        <f>IF(AH165&gt;0,"Revise la información capturada, ya que tiene datos ingresados en celdas que están sombreadas","")</f>
        <v/>
      </c>
      <c r="C171" s="452"/>
      <c r="D171" s="452"/>
      <c r="E171" s="452"/>
      <c r="F171" s="452"/>
      <c r="G171" s="452"/>
      <c r="H171" s="452"/>
      <c r="I171" s="452"/>
      <c r="J171" s="452"/>
      <c r="K171" s="452"/>
      <c r="L171" s="452"/>
      <c r="M171" s="452"/>
      <c r="N171" s="452"/>
      <c r="O171" s="452"/>
      <c r="P171" s="452"/>
      <c r="Q171" s="452"/>
      <c r="R171" s="452"/>
      <c r="S171" s="452"/>
      <c r="T171" s="452"/>
      <c r="U171" s="452"/>
      <c r="V171" s="452"/>
      <c r="W171" s="452"/>
      <c r="X171" s="452"/>
      <c r="Y171" s="452"/>
      <c r="Z171" s="452"/>
      <c r="AA171" s="452"/>
      <c r="AB171" s="452"/>
      <c r="AC171" s="452"/>
      <c r="AD171" s="452"/>
      <c r="AE171" s="452"/>
    </row>
    <row r="172" spans="1:37" ht="15" customHeight="1">
      <c r="A172" s="1"/>
      <c r="B172" s="452" t="str">
        <f>IF(AF165=0,"","Debido a que cuenta con registro(s) con el código 1, el total de la fila respectiva debe ser mayor a cero")</f>
        <v/>
      </c>
      <c r="C172" s="452"/>
      <c r="D172" s="452"/>
      <c r="E172" s="452"/>
      <c r="F172" s="452"/>
      <c r="G172" s="452"/>
      <c r="H172" s="452"/>
      <c r="I172" s="452"/>
      <c r="J172" s="452"/>
      <c r="K172" s="452"/>
      <c r="L172" s="452"/>
      <c r="M172" s="452"/>
      <c r="N172" s="452"/>
      <c r="O172" s="452"/>
      <c r="P172" s="452"/>
      <c r="Q172" s="452"/>
      <c r="R172" s="452"/>
      <c r="S172" s="452"/>
      <c r="T172" s="452"/>
      <c r="U172" s="452"/>
      <c r="V172" s="452"/>
      <c r="W172" s="452"/>
      <c r="X172" s="452"/>
      <c r="Y172" s="452"/>
      <c r="Z172" s="452"/>
      <c r="AA172" s="452"/>
      <c r="AB172" s="452"/>
      <c r="AC172" s="452"/>
      <c r="AD172" s="452"/>
      <c r="AE172" s="452"/>
    </row>
    <row r="173" spans="1:37" ht="15" customHeight="1">
      <c r="A173" s="1"/>
      <c r="B173" s="452" t="str">
        <f>IF(AJ165=0,"","Favor de revisar la instrucción general 3 del apartado IV.2, ya que no debe considerar decimales en las cifras registradas")</f>
        <v/>
      </c>
      <c r="C173" s="452"/>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row>
    <row r="174" spans="1:37" ht="15" customHeight="1" thickBot="1">
      <c r="A174" s="1"/>
      <c r="B174" s="452" t="str">
        <f>IF(AK165=0,"","No debe agregar la frase miles o millones de pesos")</f>
        <v/>
      </c>
      <c r="C174" s="452"/>
      <c r="D174" s="452"/>
      <c r="E174" s="452"/>
      <c r="F174" s="452"/>
      <c r="G174" s="452"/>
      <c r="H174" s="452"/>
      <c r="I174" s="452"/>
      <c r="J174" s="452"/>
      <c r="K174" s="452"/>
      <c r="L174" s="452"/>
      <c r="M174" s="452"/>
      <c r="N174" s="452"/>
      <c r="O174" s="452"/>
      <c r="P174" s="452"/>
      <c r="Q174" s="452"/>
      <c r="R174" s="452"/>
      <c r="S174" s="452"/>
      <c r="T174" s="452"/>
      <c r="U174" s="452"/>
      <c r="V174" s="452"/>
      <c r="W174" s="452"/>
      <c r="X174" s="452"/>
      <c r="Y174" s="452"/>
      <c r="Z174" s="452"/>
      <c r="AA174" s="452"/>
      <c r="AB174" s="452"/>
      <c r="AC174" s="452"/>
      <c r="AD174" s="452"/>
      <c r="AE174" s="452"/>
    </row>
    <row r="175" spans="1:37" ht="15" customHeight="1" thickBot="1">
      <c r="A175" s="163" t="s">
        <v>135</v>
      </c>
      <c r="B175" s="491" t="s">
        <v>1650</v>
      </c>
      <c r="C175" s="492"/>
      <c r="D175" s="492"/>
      <c r="E175" s="492"/>
      <c r="F175" s="492"/>
      <c r="G175" s="492"/>
      <c r="H175" s="492"/>
      <c r="I175" s="492"/>
      <c r="J175" s="492"/>
      <c r="K175" s="492"/>
      <c r="L175" s="492"/>
      <c r="M175" s="492"/>
      <c r="N175" s="492"/>
      <c r="O175" s="492"/>
      <c r="P175" s="492"/>
      <c r="Q175" s="492"/>
      <c r="R175" s="492"/>
      <c r="S175" s="492"/>
      <c r="T175" s="492"/>
      <c r="U175" s="492"/>
      <c r="V175" s="492"/>
      <c r="W175" s="492"/>
      <c r="X175" s="492"/>
      <c r="Y175" s="492"/>
      <c r="Z175" s="492"/>
      <c r="AA175" s="492"/>
      <c r="AB175" s="492"/>
      <c r="AC175" s="492"/>
      <c r="AD175" s="493"/>
    </row>
    <row r="176" spans="1:37" ht="15" customHeight="1">
      <c r="A176" s="237"/>
      <c r="B176" s="674" t="s">
        <v>150</v>
      </c>
      <c r="C176" s="675"/>
      <c r="D176" s="675"/>
      <c r="E176" s="675"/>
      <c r="F176" s="675"/>
      <c r="G176" s="675"/>
      <c r="H176" s="675"/>
      <c r="I176" s="675"/>
      <c r="J176" s="675"/>
      <c r="K176" s="675"/>
      <c r="L176" s="675"/>
      <c r="M176" s="675"/>
      <c r="N176" s="675"/>
      <c r="O176" s="675"/>
      <c r="P176" s="675"/>
      <c r="Q176" s="675"/>
      <c r="R176" s="675"/>
      <c r="S176" s="675"/>
      <c r="T176" s="675"/>
      <c r="U176" s="675"/>
      <c r="V176" s="675"/>
      <c r="W176" s="675"/>
      <c r="X176" s="675"/>
      <c r="Y176" s="675"/>
      <c r="Z176" s="675"/>
      <c r="AA176" s="675"/>
      <c r="AB176" s="675"/>
      <c r="AC176" s="675"/>
      <c r="AD176" s="676"/>
    </row>
    <row r="177" spans="1:34" ht="36" customHeight="1">
      <c r="A177" s="183"/>
      <c r="B177" s="237"/>
      <c r="C177" s="417" t="s">
        <v>1706</v>
      </c>
      <c r="D177" s="417"/>
      <c r="E177" s="417"/>
      <c r="F177" s="417"/>
      <c r="G177" s="417"/>
      <c r="H177" s="417"/>
      <c r="I177" s="417"/>
      <c r="J177" s="417"/>
      <c r="K177" s="417"/>
      <c r="L177" s="417"/>
      <c r="M177" s="417"/>
      <c r="N177" s="417"/>
      <c r="O177" s="417"/>
      <c r="P177" s="417"/>
      <c r="Q177" s="417"/>
      <c r="R177" s="417"/>
      <c r="S177" s="417"/>
      <c r="T177" s="417"/>
      <c r="U177" s="417"/>
      <c r="V177" s="417"/>
      <c r="W177" s="417"/>
      <c r="X177" s="417"/>
      <c r="Y177" s="417"/>
      <c r="Z177" s="417"/>
      <c r="AA177" s="417"/>
      <c r="AB177" s="417"/>
      <c r="AC177" s="417"/>
      <c r="AD177" s="660"/>
    </row>
    <row r="178" spans="1:34" ht="48" customHeight="1">
      <c r="A178" s="145"/>
      <c r="B178" s="301"/>
      <c r="C178" s="464" t="s">
        <v>1707</v>
      </c>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98"/>
    </row>
    <row r="179" spans="1:34" ht="36" customHeight="1">
      <c r="A179" s="18"/>
      <c r="B179" s="141"/>
      <c r="C179" s="417" t="s">
        <v>1708</v>
      </c>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c r="Z179" s="417"/>
      <c r="AA179" s="417"/>
      <c r="AB179" s="417"/>
      <c r="AC179" s="417"/>
      <c r="AD179" s="418"/>
    </row>
    <row r="180" spans="1:34" ht="36" customHeight="1">
      <c r="A180" s="18"/>
      <c r="B180" s="291"/>
      <c r="C180" s="421" t="s">
        <v>1785</v>
      </c>
      <c r="D180" s="421"/>
      <c r="E180" s="421"/>
      <c r="F180" s="421"/>
      <c r="G180" s="421"/>
      <c r="H180" s="421"/>
      <c r="I180" s="421"/>
      <c r="J180" s="421"/>
      <c r="K180" s="421"/>
      <c r="L180" s="421"/>
      <c r="M180" s="421"/>
      <c r="N180" s="421"/>
      <c r="O180" s="421"/>
      <c r="P180" s="421"/>
      <c r="Q180" s="421"/>
      <c r="R180" s="421"/>
      <c r="S180" s="421"/>
      <c r="T180" s="421"/>
      <c r="U180" s="421"/>
      <c r="V180" s="421"/>
      <c r="W180" s="421"/>
      <c r="X180" s="421"/>
      <c r="Y180" s="421"/>
      <c r="Z180" s="421"/>
      <c r="AA180" s="421"/>
      <c r="AB180" s="421"/>
      <c r="AC180" s="421"/>
      <c r="AD180" s="422"/>
    </row>
    <row r="181" spans="1:34" ht="15" customHeight="1">
      <c r="A181" s="183"/>
    </row>
    <row r="182" spans="1:34" ht="36" customHeight="1">
      <c r="A182" s="177" t="s">
        <v>761</v>
      </c>
      <c r="B182" s="462" t="s">
        <v>1626</v>
      </c>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row>
    <row r="183" spans="1:34" ht="36" customHeight="1">
      <c r="A183" s="18"/>
      <c r="B183" s="302"/>
      <c r="C183" s="465" t="s">
        <v>762</v>
      </c>
      <c r="D183" s="465"/>
      <c r="E183" s="465"/>
      <c r="F183" s="465"/>
      <c r="G183" s="465"/>
      <c r="H183" s="465"/>
      <c r="I183" s="465"/>
      <c r="J183" s="465"/>
      <c r="K183" s="465"/>
      <c r="L183" s="465"/>
      <c r="M183" s="465"/>
      <c r="N183" s="465"/>
      <c r="O183" s="465"/>
      <c r="P183" s="465"/>
      <c r="Q183" s="465"/>
      <c r="R183" s="465"/>
      <c r="S183" s="465"/>
      <c r="T183" s="465"/>
      <c r="U183" s="465"/>
      <c r="V183" s="465"/>
      <c r="W183" s="465"/>
      <c r="X183" s="465"/>
      <c r="Y183" s="465"/>
      <c r="Z183" s="465"/>
      <c r="AA183" s="465"/>
      <c r="AB183" s="465"/>
      <c r="AC183" s="465"/>
      <c r="AD183" s="465"/>
    </row>
    <row r="184" spans="1:34" ht="36" customHeight="1">
      <c r="A184" s="303"/>
      <c r="B184" s="135"/>
      <c r="C184" s="417" t="s">
        <v>2009</v>
      </c>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c r="Z184" s="417"/>
      <c r="AA184" s="417"/>
      <c r="AB184" s="417"/>
      <c r="AC184" s="417"/>
      <c r="AD184" s="417"/>
    </row>
    <row r="185" spans="1:34" ht="24" customHeight="1">
      <c r="A185" s="17"/>
      <c r="B185" s="12"/>
      <c r="C185" s="464" t="s">
        <v>2005</v>
      </c>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row>
    <row r="186" spans="1:34" ht="15" customHeight="1">
      <c r="A186" s="18"/>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c r="AB186" s="135"/>
      <c r="AC186" s="135"/>
      <c r="AD186" s="135"/>
    </row>
    <row r="187" spans="1:34" ht="15" customHeight="1">
      <c r="A187" s="18"/>
      <c r="B187" s="135"/>
      <c r="C187" s="561" t="s">
        <v>763</v>
      </c>
      <c r="D187" s="562"/>
      <c r="E187" s="562"/>
      <c r="F187" s="562"/>
      <c r="G187" s="563"/>
      <c r="H187" s="682" t="s">
        <v>764</v>
      </c>
      <c r="I187" s="683"/>
      <c r="J187" s="407" t="s">
        <v>765</v>
      </c>
      <c r="K187" s="408"/>
      <c r="L187" s="408"/>
      <c r="M187" s="408"/>
      <c r="N187" s="408"/>
      <c r="O187" s="408"/>
      <c r="P187" s="408"/>
      <c r="Q187" s="408"/>
      <c r="R187" s="408"/>
      <c r="S187" s="408"/>
      <c r="T187" s="408"/>
      <c r="U187" s="408"/>
      <c r="V187" s="408"/>
      <c r="W187" s="408"/>
      <c r="X187" s="408"/>
      <c r="Y187" s="408"/>
      <c r="Z187" s="408"/>
      <c r="AA187" s="408"/>
      <c r="AB187" s="408"/>
      <c r="AC187" s="408"/>
      <c r="AD187" s="409"/>
    </row>
    <row r="188" spans="1:34" ht="303.95" customHeight="1">
      <c r="A188" s="18"/>
      <c r="B188" s="304"/>
      <c r="C188" s="564"/>
      <c r="D188" s="565"/>
      <c r="E188" s="565"/>
      <c r="F188" s="565"/>
      <c r="G188" s="566"/>
      <c r="H188" s="684"/>
      <c r="I188" s="685"/>
      <c r="J188" s="171" t="s">
        <v>229</v>
      </c>
      <c r="K188" s="171" t="s">
        <v>230</v>
      </c>
      <c r="L188" s="171" t="s">
        <v>231</v>
      </c>
      <c r="M188" s="171" t="s">
        <v>232</v>
      </c>
      <c r="N188" s="171" t="s">
        <v>233</v>
      </c>
      <c r="O188" s="171" t="s">
        <v>234</v>
      </c>
      <c r="P188" s="171" t="s">
        <v>235</v>
      </c>
      <c r="Q188" s="171" t="s">
        <v>236</v>
      </c>
      <c r="R188" s="171" t="s">
        <v>237</v>
      </c>
      <c r="S188" s="171" t="s">
        <v>238</v>
      </c>
      <c r="T188" s="171" t="s">
        <v>239</v>
      </c>
      <c r="U188" s="171" t="s">
        <v>240</v>
      </c>
      <c r="V188" s="171" t="s">
        <v>241</v>
      </c>
      <c r="W188" s="171" t="s">
        <v>242</v>
      </c>
      <c r="X188" s="171" t="s">
        <v>243</v>
      </c>
      <c r="Y188" s="171" t="s">
        <v>244</v>
      </c>
      <c r="Z188" s="171" t="s">
        <v>245</v>
      </c>
      <c r="AA188" s="171" t="s">
        <v>246</v>
      </c>
      <c r="AB188" s="171" t="s">
        <v>247</v>
      </c>
      <c r="AC188" s="171" t="s">
        <v>2123</v>
      </c>
      <c r="AD188" s="171" t="s">
        <v>1852</v>
      </c>
      <c r="AG188" t="s">
        <v>2233</v>
      </c>
      <c r="AH188" t="s">
        <v>2323</v>
      </c>
    </row>
    <row r="189" spans="1:34" ht="36" customHeight="1">
      <c r="A189" s="18"/>
      <c r="B189" s="304"/>
      <c r="C189" s="279" t="s">
        <v>89</v>
      </c>
      <c r="D189" s="480" t="s">
        <v>318</v>
      </c>
      <c r="E189" s="481"/>
      <c r="F189" s="481"/>
      <c r="G189" s="482"/>
      <c r="H189" s="466"/>
      <c r="I189" s="466"/>
      <c r="J189" s="27"/>
      <c r="K189" s="27"/>
      <c r="L189" s="27"/>
      <c r="M189" s="27"/>
      <c r="N189" s="27"/>
      <c r="O189" s="27"/>
      <c r="P189" s="27"/>
      <c r="Q189" s="27"/>
      <c r="R189" s="27"/>
      <c r="S189" s="27"/>
      <c r="T189" s="27"/>
      <c r="U189" s="27"/>
      <c r="V189" s="27"/>
      <c r="W189" s="27"/>
      <c r="X189" s="27"/>
      <c r="Y189" s="27"/>
      <c r="Z189" s="27"/>
      <c r="AA189" s="27"/>
      <c r="AB189" s="27"/>
      <c r="AC189" s="27"/>
      <c r="AD189" s="27"/>
      <c r="AG189">
        <f>IF(H189=1,IF(COUNTA(J189:AD189)=21,0,1),IF(H189&gt;1,0,IF(COUNTA($H$189:$AD$200)&gt;0,1,0)))</f>
        <v>0</v>
      </c>
      <c r="AH189">
        <f>IF(H189&gt;1,IF(COUNTA(J189:AD189)=0,0,1),0)</f>
        <v>0</v>
      </c>
    </row>
    <row r="190" spans="1:34" ht="72" customHeight="1">
      <c r="A190" s="18"/>
      <c r="B190" s="304"/>
      <c r="C190" s="254" t="s">
        <v>90</v>
      </c>
      <c r="D190" s="480" t="s">
        <v>766</v>
      </c>
      <c r="E190" s="481"/>
      <c r="F190" s="481"/>
      <c r="G190" s="482"/>
      <c r="H190" s="466"/>
      <c r="I190" s="466"/>
      <c r="J190" s="27"/>
      <c r="K190" s="27"/>
      <c r="L190" s="27"/>
      <c r="M190" s="27"/>
      <c r="N190" s="27"/>
      <c r="O190" s="27"/>
      <c r="P190" s="27"/>
      <c r="Q190" s="27"/>
      <c r="R190" s="27"/>
      <c r="S190" s="27"/>
      <c r="T190" s="27"/>
      <c r="U190" s="27"/>
      <c r="V190" s="27"/>
      <c r="W190" s="27"/>
      <c r="X190" s="27"/>
      <c r="Y190" s="27"/>
      <c r="Z190" s="27"/>
      <c r="AA190" s="27"/>
      <c r="AB190" s="27"/>
      <c r="AC190" s="27"/>
      <c r="AD190" s="27"/>
      <c r="AG190">
        <f t="shared" ref="AG190:AG199" si="15">IF(H190=1,IF(COUNTA(J190:AD190)=21,0,1),IF(H190&gt;1,0,IF(COUNTA($H$189:$AD$200)&gt;0,1,0)))</f>
        <v>0</v>
      </c>
      <c r="AH190">
        <f t="shared" ref="AH190:AH199" si="16">IF(H190&gt;1,IF(COUNTA(J190:AD190)=0,0,1),0)</f>
        <v>0</v>
      </c>
    </row>
    <row r="191" spans="1:34" ht="108" customHeight="1">
      <c r="A191" s="18"/>
      <c r="B191" s="304"/>
      <c r="C191" s="255" t="s">
        <v>92</v>
      </c>
      <c r="D191" s="480" t="s">
        <v>767</v>
      </c>
      <c r="E191" s="481"/>
      <c r="F191" s="481"/>
      <c r="G191" s="482"/>
      <c r="H191" s="466"/>
      <c r="I191" s="466"/>
      <c r="J191" s="27"/>
      <c r="K191" s="27"/>
      <c r="L191" s="27"/>
      <c r="M191" s="27"/>
      <c r="N191" s="27"/>
      <c r="O191" s="27"/>
      <c r="P191" s="27"/>
      <c r="Q191" s="27"/>
      <c r="R191" s="27"/>
      <c r="S191" s="27"/>
      <c r="T191" s="27"/>
      <c r="U191" s="27"/>
      <c r="V191" s="27"/>
      <c r="W191" s="27"/>
      <c r="X191" s="27"/>
      <c r="Y191" s="27"/>
      <c r="Z191" s="27"/>
      <c r="AA191" s="27"/>
      <c r="AB191" s="27"/>
      <c r="AC191" s="27"/>
      <c r="AD191" s="27"/>
      <c r="AG191">
        <f t="shared" si="15"/>
        <v>0</v>
      </c>
      <c r="AH191">
        <f t="shared" si="16"/>
        <v>0</v>
      </c>
    </row>
    <row r="192" spans="1:34" ht="120" customHeight="1">
      <c r="A192" s="18"/>
      <c r="B192" s="304"/>
      <c r="C192" s="254" t="s">
        <v>93</v>
      </c>
      <c r="D192" s="480" t="s">
        <v>768</v>
      </c>
      <c r="E192" s="481"/>
      <c r="F192" s="481"/>
      <c r="G192" s="482"/>
      <c r="H192" s="466"/>
      <c r="I192" s="466"/>
      <c r="J192" s="27"/>
      <c r="K192" s="27"/>
      <c r="L192" s="27"/>
      <c r="M192" s="27"/>
      <c r="N192" s="27"/>
      <c r="O192" s="27"/>
      <c r="P192" s="27"/>
      <c r="Q192" s="27"/>
      <c r="R192" s="27"/>
      <c r="S192" s="27"/>
      <c r="T192" s="27"/>
      <c r="U192" s="27"/>
      <c r="V192" s="27"/>
      <c r="W192" s="27"/>
      <c r="X192" s="27"/>
      <c r="Y192" s="27"/>
      <c r="Z192" s="27"/>
      <c r="AA192" s="27"/>
      <c r="AB192" s="27"/>
      <c r="AC192" s="27"/>
      <c r="AD192" s="27"/>
      <c r="AG192">
        <f t="shared" si="15"/>
        <v>0</v>
      </c>
      <c r="AH192">
        <f t="shared" si="16"/>
        <v>0</v>
      </c>
    </row>
    <row r="193" spans="1:34" ht="24" customHeight="1">
      <c r="A193" s="18"/>
      <c r="B193" s="304"/>
      <c r="C193" s="254" t="s">
        <v>95</v>
      </c>
      <c r="D193" s="480" t="s">
        <v>331</v>
      </c>
      <c r="E193" s="481"/>
      <c r="F193" s="481"/>
      <c r="G193" s="482"/>
      <c r="H193" s="466"/>
      <c r="I193" s="466"/>
      <c r="J193" s="27"/>
      <c r="K193" s="27"/>
      <c r="L193" s="27"/>
      <c r="M193" s="27"/>
      <c r="N193" s="27"/>
      <c r="O193" s="27"/>
      <c r="P193" s="27"/>
      <c r="Q193" s="27"/>
      <c r="R193" s="27"/>
      <c r="S193" s="27"/>
      <c r="T193" s="27"/>
      <c r="U193" s="27"/>
      <c r="V193" s="27"/>
      <c r="W193" s="27"/>
      <c r="X193" s="27"/>
      <c r="Y193" s="27"/>
      <c r="Z193" s="27"/>
      <c r="AA193" s="27"/>
      <c r="AB193" s="27"/>
      <c r="AC193" s="27"/>
      <c r="AD193" s="27"/>
      <c r="AG193">
        <f t="shared" si="15"/>
        <v>0</v>
      </c>
      <c r="AH193">
        <f t="shared" si="16"/>
        <v>0</v>
      </c>
    </row>
    <row r="194" spans="1:34" ht="48" customHeight="1">
      <c r="A194" s="18"/>
      <c r="B194" s="304"/>
      <c r="C194" s="254" t="s">
        <v>97</v>
      </c>
      <c r="D194" s="480" t="s">
        <v>769</v>
      </c>
      <c r="E194" s="481"/>
      <c r="F194" s="481"/>
      <c r="G194" s="482"/>
      <c r="H194" s="466"/>
      <c r="I194" s="466"/>
      <c r="J194" s="27"/>
      <c r="K194" s="27"/>
      <c r="L194" s="27"/>
      <c r="M194" s="27"/>
      <c r="N194" s="27"/>
      <c r="O194" s="27"/>
      <c r="P194" s="27"/>
      <c r="Q194" s="27"/>
      <c r="R194" s="27"/>
      <c r="S194" s="27"/>
      <c r="T194" s="27"/>
      <c r="U194" s="27"/>
      <c r="V194" s="27"/>
      <c r="W194" s="27"/>
      <c r="X194" s="27"/>
      <c r="Y194" s="27"/>
      <c r="Z194" s="27"/>
      <c r="AA194" s="27"/>
      <c r="AB194" s="27"/>
      <c r="AC194" s="27"/>
      <c r="AD194" s="27"/>
      <c r="AG194">
        <f t="shared" si="15"/>
        <v>0</v>
      </c>
      <c r="AH194">
        <f t="shared" si="16"/>
        <v>0</v>
      </c>
    </row>
    <row r="195" spans="1:34" ht="24" customHeight="1">
      <c r="A195" s="18"/>
      <c r="B195" s="304"/>
      <c r="C195" s="254" t="s">
        <v>99</v>
      </c>
      <c r="D195" s="480" t="s">
        <v>770</v>
      </c>
      <c r="E195" s="481"/>
      <c r="F195" s="481"/>
      <c r="G195" s="482"/>
      <c r="H195" s="466"/>
      <c r="I195" s="466"/>
      <c r="J195" s="27"/>
      <c r="K195" s="27"/>
      <c r="L195" s="27"/>
      <c r="M195" s="27"/>
      <c r="N195" s="27"/>
      <c r="O195" s="27"/>
      <c r="P195" s="27"/>
      <c r="Q195" s="27"/>
      <c r="R195" s="27"/>
      <c r="S195" s="27"/>
      <c r="T195" s="27"/>
      <c r="U195" s="27"/>
      <c r="V195" s="27"/>
      <c r="W195" s="27"/>
      <c r="X195" s="27"/>
      <c r="Y195" s="27"/>
      <c r="Z195" s="27"/>
      <c r="AA195" s="27"/>
      <c r="AB195" s="27"/>
      <c r="AC195" s="27"/>
      <c r="AD195" s="27"/>
      <c r="AG195">
        <f t="shared" si="15"/>
        <v>0</v>
      </c>
      <c r="AH195">
        <f t="shared" si="16"/>
        <v>0</v>
      </c>
    </row>
    <row r="196" spans="1:34" ht="36" customHeight="1">
      <c r="A196" s="18"/>
      <c r="B196" s="304"/>
      <c r="C196" s="254" t="s">
        <v>101</v>
      </c>
      <c r="D196" s="480" t="s">
        <v>771</v>
      </c>
      <c r="E196" s="481"/>
      <c r="F196" s="481"/>
      <c r="G196" s="482"/>
      <c r="H196" s="466"/>
      <c r="I196" s="466"/>
      <c r="J196" s="27"/>
      <c r="K196" s="27"/>
      <c r="L196" s="27"/>
      <c r="M196" s="27"/>
      <c r="N196" s="27"/>
      <c r="O196" s="27"/>
      <c r="P196" s="27"/>
      <c r="Q196" s="27"/>
      <c r="R196" s="27"/>
      <c r="S196" s="27"/>
      <c r="T196" s="27"/>
      <c r="U196" s="27"/>
      <c r="V196" s="27"/>
      <c r="W196" s="27"/>
      <c r="X196" s="27"/>
      <c r="Y196" s="27"/>
      <c r="Z196" s="27"/>
      <c r="AA196" s="27"/>
      <c r="AB196" s="27"/>
      <c r="AC196" s="27"/>
      <c r="AD196" s="27"/>
      <c r="AG196">
        <f t="shared" si="15"/>
        <v>0</v>
      </c>
      <c r="AH196">
        <f t="shared" si="16"/>
        <v>0</v>
      </c>
    </row>
    <row r="197" spans="1:34" ht="36" customHeight="1">
      <c r="A197" s="18"/>
      <c r="B197" s="304"/>
      <c r="C197" s="254" t="s">
        <v>103</v>
      </c>
      <c r="D197" s="480" t="s">
        <v>772</v>
      </c>
      <c r="E197" s="481"/>
      <c r="F197" s="481"/>
      <c r="G197" s="482"/>
      <c r="H197" s="466"/>
      <c r="I197" s="466"/>
      <c r="J197" s="27"/>
      <c r="K197" s="27"/>
      <c r="L197" s="27"/>
      <c r="M197" s="27"/>
      <c r="N197" s="27"/>
      <c r="O197" s="27"/>
      <c r="P197" s="27"/>
      <c r="Q197" s="27"/>
      <c r="R197" s="27"/>
      <c r="S197" s="27"/>
      <c r="T197" s="27"/>
      <c r="U197" s="27"/>
      <c r="V197" s="27"/>
      <c r="W197" s="27"/>
      <c r="X197" s="27"/>
      <c r="Y197" s="27"/>
      <c r="Z197" s="27"/>
      <c r="AA197" s="27"/>
      <c r="AB197" s="27"/>
      <c r="AC197" s="27"/>
      <c r="AD197" s="27"/>
      <c r="AG197">
        <f t="shared" si="15"/>
        <v>0</v>
      </c>
      <c r="AH197">
        <f t="shared" si="16"/>
        <v>0</v>
      </c>
    </row>
    <row r="198" spans="1:34" ht="48" customHeight="1">
      <c r="A198" s="18"/>
      <c r="B198" s="304"/>
      <c r="C198" s="254" t="s">
        <v>105</v>
      </c>
      <c r="D198" s="480" t="s">
        <v>773</v>
      </c>
      <c r="E198" s="481"/>
      <c r="F198" s="481"/>
      <c r="G198" s="482"/>
      <c r="H198" s="466"/>
      <c r="I198" s="466"/>
      <c r="J198" s="27"/>
      <c r="K198" s="27"/>
      <c r="L198" s="27"/>
      <c r="M198" s="27"/>
      <c r="N198" s="27"/>
      <c r="O198" s="27"/>
      <c r="P198" s="27"/>
      <c r="Q198" s="27"/>
      <c r="R198" s="27"/>
      <c r="S198" s="27"/>
      <c r="T198" s="27"/>
      <c r="U198" s="27"/>
      <c r="V198" s="27"/>
      <c r="W198" s="27"/>
      <c r="X198" s="27"/>
      <c r="Y198" s="27"/>
      <c r="Z198" s="27"/>
      <c r="AA198" s="27"/>
      <c r="AB198" s="27"/>
      <c r="AC198" s="27"/>
      <c r="AD198" s="27"/>
      <c r="AG198">
        <f t="shared" si="15"/>
        <v>0</v>
      </c>
      <c r="AH198">
        <f t="shared" si="16"/>
        <v>0</v>
      </c>
    </row>
    <row r="199" spans="1:34" ht="24" customHeight="1">
      <c r="A199" s="18"/>
      <c r="B199" s="304"/>
      <c r="C199" s="254" t="s">
        <v>107</v>
      </c>
      <c r="D199" s="480" t="s">
        <v>774</v>
      </c>
      <c r="E199" s="481"/>
      <c r="F199" s="481"/>
      <c r="G199" s="482"/>
      <c r="H199" s="466"/>
      <c r="I199" s="466"/>
      <c r="J199" s="27"/>
      <c r="K199" s="27"/>
      <c r="L199" s="27"/>
      <c r="M199" s="27"/>
      <c r="N199" s="27"/>
      <c r="O199" s="27"/>
      <c r="P199" s="27"/>
      <c r="Q199" s="27"/>
      <c r="R199" s="27"/>
      <c r="S199" s="27"/>
      <c r="T199" s="27"/>
      <c r="U199" s="27"/>
      <c r="V199" s="27"/>
      <c r="W199" s="27"/>
      <c r="X199" s="27"/>
      <c r="Y199" s="27"/>
      <c r="Z199" s="27"/>
      <c r="AA199" s="27"/>
      <c r="AB199" s="27"/>
      <c r="AC199" s="27"/>
      <c r="AD199" s="27"/>
      <c r="AG199">
        <f t="shared" si="15"/>
        <v>0</v>
      </c>
      <c r="AH199">
        <f t="shared" si="16"/>
        <v>0</v>
      </c>
    </row>
    <row r="200" spans="1:34" ht="36" customHeight="1">
      <c r="A200" s="18"/>
      <c r="B200" s="304"/>
      <c r="C200" s="254" t="s">
        <v>108</v>
      </c>
      <c r="D200" s="480" t="s">
        <v>2006</v>
      </c>
      <c r="E200" s="481"/>
      <c r="F200" s="481"/>
      <c r="G200" s="482"/>
      <c r="H200" s="466"/>
      <c r="I200" s="466"/>
      <c r="J200" s="27"/>
      <c r="K200" s="27"/>
      <c r="L200" s="27"/>
      <c r="M200" s="27"/>
      <c r="N200" s="27"/>
      <c r="O200" s="27"/>
      <c r="P200" s="27"/>
      <c r="Q200" s="27"/>
      <c r="R200" s="27"/>
      <c r="S200" s="27"/>
      <c r="T200" s="27"/>
      <c r="U200" s="27"/>
      <c r="V200" s="27"/>
      <c r="W200" s="27"/>
      <c r="X200" s="27"/>
      <c r="Y200" s="27"/>
      <c r="Z200" s="27"/>
      <c r="AA200" s="27"/>
      <c r="AB200" s="27"/>
      <c r="AC200" s="27"/>
      <c r="AD200" s="27"/>
      <c r="AG200">
        <f>IF(H200=1,IF(COUNTA(J200:AD200)=21,0,1),IF(H200&gt;1,0,IF(COUNTA($H$189:$AD$200)&gt;0,1,0)))</f>
        <v>0</v>
      </c>
      <c r="AH200">
        <f>IF(H200&gt;1,IF(COUNTA(J200:AD200)=0,0,1),0)</f>
        <v>0</v>
      </c>
    </row>
    <row r="201" spans="1:34">
      <c r="A201" s="183"/>
      <c r="I201" s="243" t="s">
        <v>261</v>
      </c>
      <c r="J201" s="216">
        <f>IF(AND(SUM(J189:J200)=0,COUNTIF(J189:J200,"NS")&gt;0),"NS",IF(AND(SUM(J189:J200)=0,COUNTIF(J189:J200,0)&gt;0),0,IF(AND(SUM(J189:J200)=0,COUNTIF(J189:J200,"NA")&gt;0),"NA",SUM(J189:J200))))</f>
        <v>0</v>
      </c>
      <c r="K201" s="216">
        <f t="shared" ref="K201:AC201" si="17">IF(AND(SUM(K189:K200)=0,COUNTIF(K189:K200,"NS")&gt;0),"NS",IF(AND(SUM(K189:K200)=0,COUNTIF(K189:K200,0)&gt;0),0,IF(AND(SUM(K189:K200)=0,COUNTIF(K189:K200,"NA")&gt;0),"NA",SUM(K189:K200))))</f>
        <v>0</v>
      </c>
      <c r="L201" s="216">
        <f t="shared" si="17"/>
        <v>0</v>
      </c>
      <c r="M201" s="216">
        <f t="shared" si="17"/>
        <v>0</v>
      </c>
      <c r="N201" s="216">
        <f t="shared" si="17"/>
        <v>0</v>
      </c>
      <c r="O201" s="216">
        <f t="shared" si="17"/>
        <v>0</v>
      </c>
      <c r="P201" s="216">
        <f t="shared" si="17"/>
        <v>0</v>
      </c>
      <c r="Q201" s="216">
        <f t="shared" si="17"/>
        <v>0</v>
      </c>
      <c r="R201" s="216">
        <f t="shared" si="17"/>
        <v>0</v>
      </c>
      <c r="S201" s="216">
        <f t="shared" si="17"/>
        <v>0</v>
      </c>
      <c r="T201" s="216">
        <f t="shared" si="17"/>
        <v>0</v>
      </c>
      <c r="U201" s="216">
        <f t="shared" si="17"/>
        <v>0</v>
      </c>
      <c r="V201" s="216">
        <f t="shared" si="17"/>
        <v>0</v>
      </c>
      <c r="W201" s="216">
        <f t="shared" si="17"/>
        <v>0</v>
      </c>
      <c r="X201" s="216">
        <f t="shared" si="17"/>
        <v>0</v>
      </c>
      <c r="Y201" s="216">
        <f t="shared" si="17"/>
        <v>0</v>
      </c>
      <c r="Z201" s="216">
        <f t="shared" si="17"/>
        <v>0</v>
      </c>
      <c r="AA201" s="216">
        <f t="shared" si="17"/>
        <v>0</v>
      </c>
      <c r="AB201" s="216">
        <f t="shared" si="17"/>
        <v>0</v>
      </c>
      <c r="AC201" s="216">
        <f t="shared" si="17"/>
        <v>0</v>
      </c>
      <c r="AD201" s="216">
        <f>IF(AND(SUM(AD189:AD200)=0,COUNTIF(AD189:AD200,"NS")&gt;0),"NS",IF(AND(SUM(AD189:AD200)=0,COUNTIF(AD189:AD200,0)&gt;0),0,IF(AND(SUM(AD189:AD200)=0,COUNTIF(AD189:AD200,"NA")&gt;0),"NA",SUM(AD189:AD200))))</f>
        <v>0</v>
      </c>
      <c r="AG201" s="208">
        <f>SUM(AG189:AG200)</f>
        <v>0</v>
      </c>
      <c r="AH201" s="208">
        <f>SUM(AH189:AH200)</f>
        <v>0</v>
      </c>
    </row>
    <row r="202" spans="1:34">
      <c r="A202" s="183"/>
    </row>
    <row r="203" spans="1:34" ht="45" customHeight="1">
      <c r="A203" s="183"/>
      <c r="C203" s="640" t="s">
        <v>2007</v>
      </c>
      <c r="D203" s="640"/>
      <c r="E203" s="641"/>
      <c r="F203" s="466"/>
      <c r="G203" s="466"/>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row>
    <row r="204" spans="1:34">
      <c r="A204" s="183"/>
      <c r="B204" s="452" t="str">
        <f>IF(AND(H200=1,F203=""),"Debido a que seleccionó para el numeral 12 el código 1, debe anotar el nombre de dicho(s) tipo(s) de institución(es)","")</f>
        <v/>
      </c>
      <c r="C204" s="452"/>
      <c r="D204" s="452"/>
      <c r="E204" s="452"/>
      <c r="F204" s="452"/>
      <c r="G204" s="452"/>
      <c r="H204" s="452"/>
      <c r="I204" s="452"/>
      <c r="J204" s="452"/>
      <c r="K204" s="452"/>
      <c r="L204" s="452"/>
      <c r="M204" s="452"/>
      <c r="N204" s="452"/>
      <c r="O204" s="452"/>
      <c r="P204" s="452"/>
      <c r="Q204" s="452"/>
      <c r="R204" s="452"/>
      <c r="S204" s="452"/>
      <c r="T204" s="452"/>
      <c r="U204" s="452"/>
      <c r="V204" s="452"/>
      <c r="W204" s="452"/>
      <c r="X204" s="452"/>
      <c r="Y204" s="452"/>
      <c r="Z204" s="452"/>
      <c r="AA204" s="452"/>
      <c r="AB204" s="452"/>
      <c r="AC204" s="452"/>
      <c r="AD204" s="452"/>
      <c r="AE204" s="452"/>
    </row>
    <row r="205" spans="1:34" ht="45" customHeight="1">
      <c r="A205" s="183"/>
      <c r="C205" s="534" t="s">
        <v>1853</v>
      </c>
      <c r="D205" s="534"/>
      <c r="E205" s="534"/>
      <c r="F205" s="466"/>
      <c r="G205" s="466"/>
      <c r="H205" s="466"/>
      <c r="I205" s="466"/>
      <c r="J205" s="466"/>
      <c r="K205" s="466"/>
      <c r="L205" s="466"/>
      <c r="M205" s="466"/>
      <c r="N205" s="466"/>
      <c r="O205" s="466"/>
      <c r="P205" s="466"/>
      <c r="Q205" s="466"/>
      <c r="R205" s="466"/>
      <c r="S205" s="466"/>
      <c r="T205" s="466"/>
      <c r="U205" s="466"/>
      <c r="V205" s="466"/>
      <c r="W205" s="466"/>
      <c r="X205" s="466"/>
      <c r="Y205" s="466"/>
      <c r="Z205" s="466"/>
      <c r="AA205" s="466"/>
      <c r="AB205" s="466"/>
      <c r="AC205" s="466"/>
      <c r="AD205" s="466"/>
    </row>
    <row r="206" spans="1:34">
      <c r="A206" s="183"/>
      <c r="B206" s="452" t="str">
        <f>IF(AND(AD201&gt;0,AD201&lt;&gt;"NA",AD201&lt;&gt;"NS",F205=""),"Debido a que cuenta con un valor mayor a cero en la columna Otro tipo, debe anotar dicho(s) tipo(s) de equipo operativo","")</f>
        <v/>
      </c>
      <c r="C206" s="452"/>
      <c r="D206" s="452"/>
      <c r="E206" s="452"/>
      <c r="F206" s="452"/>
      <c r="G206" s="452"/>
      <c r="H206" s="452"/>
      <c r="I206" s="452"/>
      <c r="J206" s="452"/>
      <c r="K206" s="452"/>
      <c r="L206" s="452"/>
      <c r="M206" s="452"/>
      <c r="N206" s="452"/>
      <c r="O206" s="452"/>
      <c r="P206" s="452"/>
      <c r="Q206" s="452"/>
      <c r="R206" s="452"/>
      <c r="S206" s="452"/>
      <c r="T206" s="452"/>
      <c r="U206" s="452"/>
      <c r="V206" s="452"/>
      <c r="W206" s="452"/>
      <c r="X206" s="452"/>
      <c r="Y206" s="452"/>
      <c r="Z206" s="452"/>
      <c r="AA206" s="452"/>
      <c r="AB206" s="452"/>
      <c r="AC206" s="452"/>
      <c r="AD206" s="452"/>
      <c r="AE206" s="452"/>
    </row>
    <row r="207" spans="1:34" ht="24" customHeight="1">
      <c r="A207" s="183"/>
      <c r="C207" s="417" t="s">
        <v>147</v>
      </c>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c r="Z207" s="417"/>
      <c r="AA207" s="417"/>
      <c r="AB207" s="417"/>
      <c r="AC207" s="417"/>
      <c r="AD207" s="417"/>
    </row>
    <row r="208" spans="1:34" ht="60" customHeight="1">
      <c r="A208" s="183"/>
      <c r="C208" s="517"/>
      <c r="D208" s="517"/>
      <c r="E208" s="517"/>
      <c r="F208" s="517"/>
      <c r="G208" s="517"/>
      <c r="H208" s="517"/>
      <c r="I208" s="517"/>
      <c r="J208" s="517"/>
      <c r="K208" s="517"/>
      <c r="L208" s="517"/>
      <c r="M208" s="517"/>
      <c r="N208" s="517"/>
      <c r="O208" s="517"/>
      <c r="P208" s="517"/>
      <c r="Q208" s="517"/>
      <c r="R208" s="517"/>
      <c r="S208" s="517"/>
      <c r="T208" s="517"/>
      <c r="U208" s="517"/>
      <c r="V208" s="517"/>
      <c r="W208" s="517"/>
      <c r="X208" s="517"/>
      <c r="Y208" s="517"/>
      <c r="Z208" s="517"/>
      <c r="AA208" s="517"/>
      <c r="AB208" s="517"/>
      <c r="AC208" s="517"/>
      <c r="AD208" s="517"/>
    </row>
    <row r="209" spans="1:34" ht="15" customHeight="1">
      <c r="A209" s="159"/>
      <c r="B209" s="455" t="str">
        <f>IF(AG201=0,"","Favor de ingresar toda la información requerida en la pregunta")</f>
        <v/>
      </c>
      <c r="C209" s="455"/>
      <c r="D209" s="455"/>
      <c r="E209" s="455"/>
      <c r="F209" s="455"/>
      <c r="G209" s="455"/>
      <c r="H209" s="455"/>
      <c r="I209" s="455"/>
      <c r="J209" s="455"/>
      <c r="K209" s="455"/>
      <c r="L209" s="455"/>
      <c r="M209" s="455"/>
      <c r="N209" s="455"/>
      <c r="O209" s="455"/>
      <c r="P209" s="455"/>
      <c r="Q209" s="455"/>
      <c r="R209" s="455"/>
      <c r="S209" s="455"/>
      <c r="T209" s="455"/>
      <c r="U209" s="455"/>
      <c r="V209" s="455"/>
      <c r="W209" s="455"/>
      <c r="X209" s="455"/>
      <c r="Y209" s="455"/>
      <c r="Z209" s="455"/>
      <c r="AA209" s="455"/>
      <c r="AB209" s="455"/>
      <c r="AC209" s="455"/>
      <c r="AD209" s="455"/>
      <c r="AE209" s="455"/>
    </row>
    <row r="210" spans="1:34" ht="15" customHeight="1">
      <c r="A210" s="159"/>
      <c r="B210" s="456" t="str">
        <f>IF(COUNTIF(J189:AD200,"NS")&lt;&gt;0,"Alerta: debido a que cuenta con registros NS, debe proporcionar una justificación en el area de comentarios al final de la pregunta","")</f>
        <v/>
      </c>
      <c r="C210" s="456"/>
      <c r="D210" s="456"/>
      <c r="E210" s="456"/>
      <c r="F210" s="456"/>
      <c r="G210" s="456"/>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row>
    <row r="211" spans="1:34" ht="15" customHeight="1">
      <c r="A211" s="159"/>
      <c r="B211" s="452" t="str">
        <f>IF(AH201&gt;0,"Revise la información capturada, ya que tiene datos ingresados en celdas que están sombreadas","")</f>
        <v/>
      </c>
      <c r="C211" s="452"/>
      <c r="D211" s="452"/>
      <c r="E211" s="452"/>
      <c r="F211" s="452"/>
      <c r="G211" s="452"/>
      <c r="H211" s="452"/>
      <c r="I211" s="452"/>
      <c r="J211" s="452"/>
      <c r="K211" s="452"/>
      <c r="L211" s="452"/>
      <c r="M211" s="452"/>
      <c r="N211" s="452"/>
      <c r="O211" s="452"/>
      <c r="P211" s="452"/>
      <c r="Q211" s="452"/>
      <c r="R211" s="452"/>
      <c r="S211" s="452"/>
      <c r="T211" s="452"/>
      <c r="U211" s="452"/>
      <c r="V211" s="452"/>
      <c r="W211" s="452"/>
      <c r="X211" s="452"/>
      <c r="Y211" s="452"/>
      <c r="Z211" s="452"/>
      <c r="AA211" s="452"/>
      <c r="AB211" s="452"/>
      <c r="AC211" s="452"/>
      <c r="AD211" s="452"/>
      <c r="AE211" s="452"/>
    </row>
    <row r="212" spans="1:34" ht="15" customHeight="1">
      <c r="A212" s="159"/>
      <c r="B212" s="7"/>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4" ht="15" customHeight="1">
      <c r="A213" s="159"/>
      <c r="B213" s="7"/>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4" ht="15" customHeight="1">
      <c r="A214" s="159"/>
      <c r="B214" s="7"/>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4" ht="36" customHeight="1">
      <c r="A215" s="177" t="s">
        <v>775</v>
      </c>
      <c r="B215" s="462" t="s">
        <v>1627</v>
      </c>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c r="AA215" s="462"/>
      <c r="AB215" s="462"/>
      <c r="AC215" s="462"/>
      <c r="AD215" s="462"/>
    </row>
    <row r="216" spans="1:34" ht="36" customHeight="1">
      <c r="A216" s="18"/>
      <c r="B216" s="302"/>
      <c r="C216" s="465" t="s">
        <v>776</v>
      </c>
      <c r="D216" s="465"/>
      <c r="E216" s="465"/>
      <c r="F216" s="465"/>
      <c r="G216" s="465"/>
      <c r="H216" s="465"/>
      <c r="I216" s="465"/>
      <c r="J216" s="465"/>
      <c r="K216" s="465"/>
      <c r="L216" s="465"/>
      <c r="M216" s="465"/>
      <c r="N216" s="465"/>
      <c r="O216" s="465"/>
      <c r="P216" s="465"/>
      <c r="Q216" s="465"/>
      <c r="R216" s="465"/>
      <c r="S216" s="465"/>
      <c r="T216" s="465"/>
      <c r="U216" s="465"/>
      <c r="V216" s="465"/>
      <c r="W216" s="465"/>
      <c r="X216" s="465"/>
      <c r="Y216" s="465"/>
      <c r="Z216" s="465"/>
      <c r="AA216" s="465"/>
      <c r="AB216" s="465"/>
      <c r="AC216" s="465"/>
      <c r="AD216" s="465"/>
    </row>
    <row r="217" spans="1:34" ht="60" customHeight="1">
      <c r="A217" s="177"/>
      <c r="B217" s="135"/>
      <c r="C217" s="417" t="s">
        <v>777</v>
      </c>
      <c r="D217" s="507"/>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07"/>
      <c r="AC217" s="507"/>
      <c r="AD217" s="507"/>
    </row>
    <row r="218" spans="1:34" ht="36" customHeight="1">
      <c r="A218" s="303"/>
      <c r="B218" s="135"/>
      <c r="C218" s="464" t="s">
        <v>2008</v>
      </c>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row>
    <row r="219" spans="1:34" ht="24" customHeight="1">
      <c r="A219" s="17"/>
      <c r="B219" s="12"/>
      <c r="C219" s="464" t="s">
        <v>2010</v>
      </c>
      <c r="D219" s="464"/>
      <c r="E219" s="464"/>
      <c r="F219" s="464"/>
      <c r="G219" s="464"/>
      <c r="H219" s="464"/>
      <c r="I219" s="464"/>
      <c r="J219" s="464"/>
      <c r="K219" s="464"/>
      <c r="L219" s="464"/>
      <c r="M219" s="464"/>
      <c r="N219" s="464"/>
      <c r="O219" s="464"/>
      <c r="P219" s="464"/>
      <c r="Q219" s="464"/>
      <c r="R219" s="464"/>
      <c r="S219" s="464"/>
      <c r="T219" s="464"/>
      <c r="U219" s="464"/>
      <c r="V219" s="464"/>
      <c r="W219" s="464"/>
      <c r="X219" s="464"/>
      <c r="Y219" s="464"/>
      <c r="Z219" s="464"/>
      <c r="AA219" s="464"/>
      <c r="AB219" s="464"/>
      <c r="AC219" s="464"/>
      <c r="AD219" s="464"/>
    </row>
    <row r="220" spans="1:34" ht="15" customHeight="1">
      <c r="A220" s="18"/>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c r="AB220" s="135"/>
      <c r="AC220" s="135"/>
      <c r="AD220" s="135"/>
    </row>
    <row r="221" spans="1:34" ht="15" customHeight="1">
      <c r="A221" s="18"/>
      <c r="B221" s="304"/>
      <c r="C221" s="410" t="s">
        <v>763</v>
      </c>
      <c r="D221" s="410"/>
      <c r="E221" s="410"/>
      <c r="F221" s="410"/>
      <c r="G221" s="410"/>
      <c r="H221" s="410"/>
      <c r="I221" s="410"/>
      <c r="J221" s="410"/>
      <c r="K221" s="410"/>
      <c r="L221" s="617" t="s">
        <v>778</v>
      </c>
      <c r="M221" s="617"/>
      <c r="N221" s="410" t="s">
        <v>779</v>
      </c>
      <c r="O221" s="410"/>
      <c r="P221" s="410"/>
      <c r="Q221" s="410"/>
      <c r="R221" s="410"/>
      <c r="S221" s="410"/>
      <c r="T221" s="410"/>
      <c r="U221" s="410"/>
      <c r="V221" s="410"/>
      <c r="W221" s="410"/>
      <c r="X221" s="410"/>
      <c r="Y221" s="410"/>
      <c r="Z221" s="410"/>
      <c r="AA221" s="410"/>
      <c r="AB221" s="410"/>
      <c r="AC221" s="410"/>
      <c r="AD221" s="410"/>
    </row>
    <row r="222" spans="1:34" ht="264" customHeight="1">
      <c r="A222" s="18"/>
      <c r="B222" s="304"/>
      <c r="C222" s="410"/>
      <c r="D222" s="410"/>
      <c r="E222" s="410"/>
      <c r="F222" s="410"/>
      <c r="G222" s="410"/>
      <c r="H222" s="410"/>
      <c r="I222" s="410"/>
      <c r="J222" s="410"/>
      <c r="K222" s="410"/>
      <c r="L222" s="617"/>
      <c r="M222" s="617"/>
      <c r="N222" s="171" t="s">
        <v>606</v>
      </c>
      <c r="O222" s="171" t="s">
        <v>607</v>
      </c>
      <c r="P222" s="171" t="s">
        <v>608</v>
      </c>
      <c r="Q222" s="171" t="s">
        <v>609</v>
      </c>
      <c r="R222" s="171" t="s">
        <v>610</v>
      </c>
      <c r="S222" s="171" t="s">
        <v>611</v>
      </c>
      <c r="T222" s="171" t="s">
        <v>612</v>
      </c>
      <c r="U222" s="171" t="s">
        <v>613</v>
      </c>
      <c r="V222" s="171" t="s">
        <v>614</v>
      </c>
      <c r="W222" s="171" t="s">
        <v>615</v>
      </c>
      <c r="X222" s="171" t="s">
        <v>1648</v>
      </c>
      <c r="Y222" s="171" t="s">
        <v>616</v>
      </c>
      <c r="Z222" s="171" t="s">
        <v>617</v>
      </c>
      <c r="AA222" s="171" t="s">
        <v>618</v>
      </c>
      <c r="AB222" s="171" t="s">
        <v>619</v>
      </c>
      <c r="AC222" s="171" t="s">
        <v>620</v>
      </c>
      <c r="AD222" s="171" t="s">
        <v>1852</v>
      </c>
      <c r="AG222" t="s">
        <v>2233</v>
      </c>
      <c r="AH222" t="s">
        <v>2323</v>
      </c>
    </row>
    <row r="223" spans="1:34" ht="24" customHeight="1">
      <c r="A223" s="18"/>
      <c r="B223" s="304"/>
      <c r="C223" s="279" t="s">
        <v>89</v>
      </c>
      <c r="D223" s="480" t="s">
        <v>318</v>
      </c>
      <c r="E223" s="481"/>
      <c r="F223" s="481"/>
      <c r="G223" s="481"/>
      <c r="H223" s="481"/>
      <c r="I223" s="481"/>
      <c r="J223" s="481"/>
      <c r="K223" s="482"/>
      <c r="L223" s="466"/>
      <c r="M223" s="466"/>
      <c r="N223" s="27"/>
      <c r="O223" s="27"/>
      <c r="P223" s="27"/>
      <c r="Q223" s="27"/>
      <c r="R223" s="27"/>
      <c r="S223" s="27"/>
      <c r="T223" s="27"/>
      <c r="U223" s="27"/>
      <c r="V223" s="27"/>
      <c r="W223" s="27"/>
      <c r="X223" s="27"/>
      <c r="Y223" s="27"/>
      <c r="Z223" s="27"/>
      <c r="AA223" s="27"/>
      <c r="AB223" s="27"/>
      <c r="AC223" s="27"/>
      <c r="AD223" s="27"/>
      <c r="AG223">
        <f>IF(L223=1,IF(COUNTA(N223:AD223)=17,0,1),IF(L223&gt;1,0,IF(COUNTA($L$223:$AD$234)&gt;0,1,0)))</f>
        <v>0</v>
      </c>
      <c r="AH223">
        <f>IF(L223&gt;1,IF(COUNTA(N223:AD223)=0,0,1),0)</f>
        <v>0</v>
      </c>
    </row>
    <row r="224" spans="1:34" ht="36" customHeight="1">
      <c r="A224" s="18"/>
      <c r="B224" s="304"/>
      <c r="C224" s="254" t="s">
        <v>90</v>
      </c>
      <c r="D224" s="480" t="s">
        <v>766</v>
      </c>
      <c r="E224" s="481"/>
      <c r="F224" s="481"/>
      <c r="G224" s="481"/>
      <c r="H224" s="481"/>
      <c r="I224" s="481"/>
      <c r="J224" s="481"/>
      <c r="K224" s="482"/>
      <c r="L224" s="466"/>
      <c r="M224" s="466"/>
      <c r="N224" s="27"/>
      <c r="O224" s="27"/>
      <c r="P224" s="27"/>
      <c r="Q224" s="27"/>
      <c r="R224" s="27"/>
      <c r="S224" s="27"/>
      <c r="T224" s="27"/>
      <c r="U224" s="27"/>
      <c r="V224" s="27"/>
      <c r="W224" s="27"/>
      <c r="X224" s="27"/>
      <c r="Y224" s="27"/>
      <c r="Z224" s="27"/>
      <c r="AA224" s="27"/>
      <c r="AB224" s="27"/>
      <c r="AC224" s="27"/>
      <c r="AD224" s="27"/>
      <c r="AG224">
        <f t="shared" ref="AG224:AG233" si="18">IF(L224=1,IF(COUNTA(N224:AD224)=17,0,1),IF(L224&gt;1,0,IF(COUNTA($L$223:$AD$234)&gt;0,1,0)))</f>
        <v>0</v>
      </c>
      <c r="AH224">
        <f t="shared" ref="AH224:AH233" si="19">IF(L224&gt;1,IF(COUNTA(N224:AD224)=0,0,1),0)</f>
        <v>0</v>
      </c>
    </row>
    <row r="225" spans="1:34" ht="48" customHeight="1">
      <c r="A225" s="18"/>
      <c r="B225" s="304"/>
      <c r="C225" s="255" t="s">
        <v>92</v>
      </c>
      <c r="D225" s="480" t="s">
        <v>767</v>
      </c>
      <c r="E225" s="481"/>
      <c r="F225" s="481"/>
      <c r="G225" s="481"/>
      <c r="H225" s="481"/>
      <c r="I225" s="481"/>
      <c r="J225" s="481"/>
      <c r="K225" s="482"/>
      <c r="L225" s="466"/>
      <c r="M225" s="466"/>
      <c r="N225" s="27"/>
      <c r="O225" s="27"/>
      <c r="P225" s="27"/>
      <c r="Q225" s="27"/>
      <c r="R225" s="27"/>
      <c r="S225" s="27"/>
      <c r="T225" s="27"/>
      <c r="U225" s="27"/>
      <c r="V225" s="27"/>
      <c r="W225" s="27"/>
      <c r="X225" s="27"/>
      <c r="Y225" s="27"/>
      <c r="Z225" s="27"/>
      <c r="AA225" s="27"/>
      <c r="AB225" s="27"/>
      <c r="AC225" s="27"/>
      <c r="AD225" s="27"/>
      <c r="AG225">
        <f t="shared" si="18"/>
        <v>0</v>
      </c>
      <c r="AH225">
        <f t="shared" si="19"/>
        <v>0</v>
      </c>
    </row>
    <row r="226" spans="1:34" ht="48" customHeight="1">
      <c r="A226" s="18"/>
      <c r="B226" s="304"/>
      <c r="C226" s="254" t="s">
        <v>93</v>
      </c>
      <c r="D226" s="480" t="s">
        <v>768</v>
      </c>
      <c r="E226" s="481"/>
      <c r="F226" s="481"/>
      <c r="G226" s="481"/>
      <c r="H226" s="481"/>
      <c r="I226" s="481"/>
      <c r="J226" s="481"/>
      <c r="K226" s="482"/>
      <c r="L226" s="466"/>
      <c r="M226" s="466"/>
      <c r="N226" s="27"/>
      <c r="O226" s="27"/>
      <c r="P226" s="27"/>
      <c r="Q226" s="27"/>
      <c r="R226" s="27"/>
      <c r="S226" s="27"/>
      <c r="T226" s="27"/>
      <c r="U226" s="27"/>
      <c r="V226" s="27"/>
      <c r="W226" s="27"/>
      <c r="X226" s="27"/>
      <c r="Y226" s="27"/>
      <c r="Z226" s="27"/>
      <c r="AA226" s="27"/>
      <c r="AB226" s="27"/>
      <c r="AC226" s="27"/>
      <c r="AD226" s="27"/>
      <c r="AG226">
        <f t="shared" si="18"/>
        <v>0</v>
      </c>
      <c r="AH226">
        <f t="shared" si="19"/>
        <v>0</v>
      </c>
    </row>
    <row r="227" spans="1:34" ht="15" customHeight="1">
      <c r="A227" s="18"/>
      <c r="B227" s="304"/>
      <c r="C227" s="254" t="s">
        <v>95</v>
      </c>
      <c r="D227" s="480" t="s">
        <v>331</v>
      </c>
      <c r="E227" s="481"/>
      <c r="F227" s="481"/>
      <c r="G227" s="481"/>
      <c r="H227" s="481"/>
      <c r="I227" s="481"/>
      <c r="J227" s="481"/>
      <c r="K227" s="482"/>
      <c r="L227" s="466"/>
      <c r="M227" s="466"/>
      <c r="N227" s="27"/>
      <c r="O227" s="27"/>
      <c r="P227" s="27"/>
      <c r="Q227" s="27"/>
      <c r="R227" s="27"/>
      <c r="S227" s="27"/>
      <c r="T227" s="27"/>
      <c r="U227" s="27"/>
      <c r="V227" s="27"/>
      <c r="W227" s="27"/>
      <c r="X227" s="27"/>
      <c r="Y227" s="27"/>
      <c r="Z227" s="27"/>
      <c r="AA227" s="27"/>
      <c r="AB227" s="27"/>
      <c r="AC227" s="27"/>
      <c r="AD227" s="27"/>
      <c r="AG227">
        <f t="shared" si="18"/>
        <v>0</v>
      </c>
      <c r="AH227">
        <f t="shared" si="19"/>
        <v>0</v>
      </c>
    </row>
    <row r="228" spans="1:34" ht="24" customHeight="1">
      <c r="A228" s="18"/>
      <c r="B228" s="304"/>
      <c r="C228" s="254" t="s">
        <v>97</v>
      </c>
      <c r="D228" s="480" t="s">
        <v>769</v>
      </c>
      <c r="E228" s="481"/>
      <c r="F228" s="481"/>
      <c r="G228" s="481"/>
      <c r="H228" s="481"/>
      <c r="I228" s="481"/>
      <c r="J228" s="481"/>
      <c r="K228" s="482"/>
      <c r="L228" s="466"/>
      <c r="M228" s="466"/>
      <c r="N228" s="27"/>
      <c r="O228" s="27"/>
      <c r="P228" s="27"/>
      <c r="Q228" s="27"/>
      <c r="R228" s="27"/>
      <c r="S228" s="27"/>
      <c r="T228" s="27"/>
      <c r="U228" s="27"/>
      <c r="V228" s="27"/>
      <c r="W228" s="27"/>
      <c r="X228" s="27"/>
      <c r="Y228" s="27"/>
      <c r="Z228" s="27"/>
      <c r="AA228" s="27"/>
      <c r="AB228" s="27"/>
      <c r="AC228" s="27"/>
      <c r="AD228" s="27"/>
      <c r="AG228">
        <f t="shared" si="18"/>
        <v>0</v>
      </c>
      <c r="AH228">
        <f t="shared" si="19"/>
        <v>0</v>
      </c>
    </row>
    <row r="229" spans="1:34" ht="15" customHeight="1">
      <c r="A229" s="18"/>
      <c r="B229" s="304"/>
      <c r="C229" s="254" t="s">
        <v>99</v>
      </c>
      <c r="D229" s="480" t="s">
        <v>770</v>
      </c>
      <c r="E229" s="481"/>
      <c r="F229" s="481"/>
      <c r="G229" s="481"/>
      <c r="H229" s="481"/>
      <c r="I229" s="481"/>
      <c r="J229" s="481"/>
      <c r="K229" s="482"/>
      <c r="L229" s="466"/>
      <c r="M229" s="466"/>
      <c r="N229" s="27"/>
      <c r="O229" s="27"/>
      <c r="P229" s="27"/>
      <c r="Q229" s="27"/>
      <c r="R229" s="27"/>
      <c r="S229" s="27"/>
      <c r="T229" s="27"/>
      <c r="U229" s="27"/>
      <c r="V229" s="27"/>
      <c r="W229" s="27"/>
      <c r="X229" s="27"/>
      <c r="Y229" s="27"/>
      <c r="Z229" s="27"/>
      <c r="AA229" s="27"/>
      <c r="AB229" s="27"/>
      <c r="AC229" s="27"/>
      <c r="AD229" s="27"/>
      <c r="AG229">
        <f t="shared" si="18"/>
        <v>0</v>
      </c>
      <c r="AH229">
        <f t="shared" si="19"/>
        <v>0</v>
      </c>
    </row>
    <row r="230" spans="1:34" ht="15" customHeight="1">
      <c r="A230" s="18"/>
      <c r="B230" s="304"/>
      <c r="C230" s="254" t="s">
        <v>101</v>
      </c>
      <c r="D230" s="480" t="s">
        <v>771</v>
      </c>
      <c r="E230" s="481"/>
      <c r="F230" s="481"/>
      <c r="G230" s="481"/>
      <c r="H230" s="481"/>
      <c r="I230" s="481"/>
      <c r="J230" s="481"/>
      <c r="K230" s="482"/>
      <c r="L230" s="466"/>
      <c r="M230" s="466"/>
      <c r="N230" s="27"/>
      <c r="O230" s="27"/>
      <c r="P230" s="27"/>
      <c r="Q230" s="27"/>
      <c r="R230" s="27"/>
      <c r="S230" s="27"/>
      <c r="T230" s="27"/>
      <c r="U230" s="27"/>
      <c r="V230" s="27"/>
      <c r="W230" s="27"/>
      <c r="X230" s="27"/>
      <c r="Y230" s="27"/>
      <c r="Z230" s="27"/>
      <c r="AA230" s="27"/>
      <c r="AB230" s="27"/>
      <c r="AC230" s="27"/>
      <c r="AD230" s="27"/>
      <c r="AG230">
        <f t="shared" si="18"/>
        <v>0</v>
      </c>
      <c r="AH230">
        <f t="shared" si="19"/>
        <v>0</v>
      </c>
    </row>
    <row r="231" spans="1:34" ht="24" customHeight="1">
      <c r="A231" s="18"/>
      <c r="B231" s="304"/>
      <c r="C231" s="254" t="s">
        <v>103</v>
      </c>
      <c r="D231" s="480" t="s">
        <v>772</v>
      </c>
      <c r="E231" s="481"/>
      <c r="F231" s="481"/>
      <c r="G231" s="481"/>
      <c r="H231" s="481"/>
      <c r="I231" s="481"/>
      <c r="J231" s="481"/>
      <c r="K231" s="482"/>
      <c r="L231" s="466"/>
      <c r="M231" s="466"/>
      <c r="N231" s="27"/>
      <c r="O231" s="27"/>
      <c r="P231" s="27"/>
      <c r="Q231" s="27"/>
      <c r="R231" s="27"/>
      <c r="S231" s="27"/>
      <c r="T231" s="27"/>
      <c r="U231" s="27"/>
      <c r="V231" s="27"/>
      <c r="W231" s="27"/>
      <c r="X231" s="27"/>
      <c r="Y231" s="27"/>
      <c r="Z231" s="27"/>
      <c r="AA231" s="27"/>
      <c r="AB231" s="27"/>
      <c r="AC231" s="27"/>
      <c r="AD231" s="27"/>
      <c r="AG231">
        <f t="shared" si="18"/>
        <v>0</v>
      </c>
      <c r="AH231">
        <f t="shared" si="19"/>
        <v>0</v>
      </c>
    </row>
    <row r="232" spans="1:34" ht="24" customHeight="1">
      <c r="A232" s="18"/>
      <c r="B232" s="304"/>
      <c r="C232" s="254" t="s">
        <v>105</v>
      </c>
      <c r="D232" s="480" t="s">
        <v>773</v>
      </c>
      <c r="E232" s="481"/>
      <c r="F232" s="481"/>
      <c r="G232" s="481"/>
      <c r="H232" s="481"/>
      <c r="I232" s="481"/>
      <c r="J232" s="481"/>
      <c r="K232" s="482"/>
      <c r="L232" s="466"/>
      <c r="M232" s="466"/>
      <c r="N232" s="27"/>
      <c r="O232" s="27"/>
      <c r="P232" s="27"/>
      <c r="Q232" s="27"/>
      <c r="R232" s="27"/>
      <c r="S232" s="27"/>
      <c r="T232" s="27"/>
      <c r="U232" s="27"/>
      <c r="V232" s="27"/>
      <c r="W232" s="27"/>
      <c r="X232" s="27"/>
      <c r="Y232" s="27"/>
      <c r="Z232" s="27"/>
      <c r="AA232" s="27"/>
      <c r="AB232" s="27"/>
      <c r="AC232" s="27"/>
      <c r="AD232" s="27"/>
      <c r="AG232">
        <f t="shared" si="18"/>
        <v>0</v>
      </c>
      <c r="AH232">
        <f t="shared" si="19"/>
        <v>0</v>
      </c>
    </row>
    <row r="233" spans="1:34" ht="15" customHeight="1">
      <c r="A233" s="18"/>
      <c r="B233" s="304"/>
      <c r="C233" s="254" t="s">
        <v>107</v>
      </c>
      <c r="D233" s="480" t="s">
        <v>774</v>
      </c>
      <c r="E233" s="481"/>
      <c r="F233" s="481"/>
      <c r="G233" s="481"/>
      <c r="H233" s="481"/>
      <c r="I233" s="481"/>
      <c r="J233" s="481"/>
      <c r="K233" s="482"/>
      <c r="L233" s="466"/>
      <c r="M233" s="466"/>
      <c r="N233" s="27"/>
      <c r="O233" s="27"/>
      <c r="P233" s="27"/>
      <c r="Q233" s="27"/>
      <c r="R233" s="27"/>
      <c r="S233" s="27"/>
      <c r="T233" s="27"/>
      <c r="U233" s="27"/>
      <c r="V233" s="27"/>
      <c r="W233" s="27"/>
      <c r="X233" s="27"/>
      <c r="Y233" s="27"/>
      <c r="Z233" s="27"/>
      <c r="AA233" s="27"/>
      <c r="AB233" s="27"/>
      <c r="AC233" s="27"/>
      <c r="AD233" s="27"/>
      <c r="AG233">
        <f t="shared" si="18"/>
        <v>0</v>
      </c>
      <c r="AH233">
        <f t="shared" si="19"/>
        <v>0</v>
      </c>
    </row>
    <row r="234" spans="1:34" ht="24" customHeight="1">
      <c r="A234" s="18"/>
      <c r="B234" s="304"/>
      <c r="C234" s="254" t="s">
        <v>108</v>
      </c>
      <c r="D234" s="480" t="s">
        <v>2006</v>
      </c>
      <c r="E234" s="481"/>
      <c r="F234" s="481"/>
      <c r="G234" s="481"/>
      <c r="H234" s="481"/>
      <c r="I234" s="481"/>
      <c r="J234" s="481"/>
      <c r="K234" s="482"/>
      <c r="L234" s="466"/>
      <c r="M234" s="466"/>
      <c r="N234" s="27"/>
      <c r="O234" s="27"/>
      <c r="P234" s="27"/>
      <c r="Q234" s="27"/>
      <c r="R234" s="27"/>
      <c r="S234" s="27"/>
      <c r="T234" s="27"/>
      <c r="U234" s="27"/>
      <c r="V234" s="27"/>
      <c r="W234" s="27"/>
      <c r="X234" s="27"/>
      <c r="Y234" s="27"/>
      <c r="Z234" s="27"/>
      <c r="AA234" s="27"/>
      <c r="AB234" s="27"/>
      <c r="AC234" s="27"/>
      <c r="AD234" s="27"/>
      <c r="AG234">
        <f>IF(L234=1,IF(COUNTA(N234:AD234)=17,0,1),IF(L234&gt;1,0,IF(COUNTA($L$223:$AD$234)&gt;0,1,0)))</f>
        <v>0</v>
      </c>
      <c r="AH234">
        <f>IF(L234&gt;1,IF(COUNTA(N234:AD234)=0,0,1),0)</f>
        <v>0</v>
      </c>
    </row>
    <row r="235" spans="1:34" ht="15" customHeight="1">
      <c r="A235" s="18"/>
      <c r="B235" s="304"/>
      <c r="M235" s="243" t="s">
        <v>261</v>
      </c>
      <c r="N235" s="216">
        <f t="shared" ref="N235:AC235" si="20">IF(AND(SUM(N223:N234)=0,COUNTIF(N223:N234,"NS")&gt;0),"NS",IF(AND(SUM(N223:N234)=0,COUNTIF(N223:N234,0)&gt;0),0,IF(AND(SUM(N223:N234)=0,COUNTIF(N223:N234,"NA")&gt;0),"NA",SUM(N223:N234))))</f>
        <v>0</v>
      </c>
      <c r="O235" s="216">
        <f t="shared" si="20"/>
        <v>0</v>
      </c>
      <c r="P235" s="216">
        <f t="shared" si="20"/>
        <v>0</v>
      </c>
      <c r="Q235" s="216">
        <f t="shared" si="20"/>
        <v>0</v>
      </c>
      <c r="R235" s="216">
        <f t="shared" si="20"/>
        <v>0</v>
      </c>
      <c r="S235" s="216">
        <f t="shared" si="20"/>
        <v>0</v>
      </c>
      <c r="T235" s="216">
        <f t="shared" si="20"/>
        <v>0</v>
      </c>
      <c r="U235" s="216">
        <f t="shared" si="20"/>
        <v>0</v>
      </c>
      <c r="V235" s="216">
        <f t="shared" si="20"/>
        <v>0</v>
      </c>
      <c r="W235" s="216">
        <f t="shared" si="20"/>
        <v>0</v>
      </c>
      <c r="X235" s="216">
        <f t="shared" si="20"/>
        <v>0</v>
      </c>
      <c r="Y235" s="216">
        <f t="shared" si="20"/>
        <v>0</v>
      </c>
      <c r="Z235" s="216">
        <f t="shared" si="20"/>
        <v>0</v>
      </c>
      <c r="AA235" s="216">
        <f t="shared" si="20"/>
        <v>0</v>
      </c>
      <c r="AB235" s="216">
        <f t="shared" si="20"/>
        <v>0</v>
      </c>
      <c r="AC235" s="216">
        <f t="shared" si="20"/>
        <v>0</v>
      </c>
      <c r="AD235" s="216">
        <f>IF(AND(SUM(AD223:AD234)=0,COUNTIF(AD223:AD234,"NS")&gt;0),"NS",IF(AND(SUM(AD223:AD234)=0,COUNTIF(AD223:AD234,0)&gt;0),0,IF(AND(SUM(AD223:AD234)=0,COUNTIF(AD223:AD234,"NA")&gt;0),"NA",SUM(AD223:AD234))))</f>
        <v>0</v>
      </c>
      <c r="AG235" s="208">
        <f>SUM(AG223:AG234)</f>
        <v>0</v>
      </c>
      <c r="AH235" s="208">
        <f>SUM(AH223:AH234)</f>
        <v>0</v>
      </c>
    </row>
    <row r="236" spans="1:34">
      <c r="A236" s="183"/>
    </row>
    <row r="237" spans="1:34" ht="45" customHeight="1">
      <c r="A237" s="183"/>
      <c r="C237" s="640" t="s">
        <v>2007</v>
      </c>
      <c r="D237" s="640"/>
      <c r="E237" s="641"/>
      <c r="F237" s="466"/>
      <c r="G237" s="466"/>
      <c r="H237" s="466"/>
      <c r="I237" s="466"/>
      <c r="J237" s="466"/>
      <c r="K237" s="466"/>
      <c r="L237" s="466"/>
      <c r="M237" s="466"/>
      <c r="N237" s="466"/>
      <c r="O237" s="466"/>
      <c r="P237" s="466"/>
      <c r="Q237" s="466"/>
      <c r="R237" s="466"/>
      <c r="S237" s="466"/>
      <c r="T237" s="466"/>
      <c r="U237" s="466"/>
      <c r="V237" s="466"/>
      <c r="W237" s="466"/>
      <c r="X237" s="466"/>
      <c r="Y237" s="466"/>
      <c r="Z237" s="466"/>
      <c r="AA237" s="466"/>
      <c r="AB237" s="466"/>
      <c r="AC237" s="466"/>
      <c r="AD237" s="466"/>
    </row>
    <row r="238" spans="1:34">
      <c r="A238" s="183"/>
      <c r="B238" s="452" t="str">
        <f>IF(AND(L234=1,F237=""),"Debido a que seleccionó para el numeral 12 el código 1, debe anotar el nombre de dicho(s) tipo(s) de institución(es)","")</f>
        <v/>
      </c>
      <c r="C238" s="452"/>
      <c r="D238" s="452"/>
      <c r="E238" s="452"/>
      <c r="F238" s="452"/>
      <c r="G238" s="452"/>
      <c r="H238" s="452"/>
      <c r="I238" s="452"/>
      <c r="J238" s="452"/>
      <c r="K238" s="452"/>
      <c r="L238" s="452"/>
      <c r="M238" s="452"/>
      <c r="N238" s="452"/>
      <c r="O238" s="452"/>
      <c r="P238" s="452"/>
      <c r="Q238" s="452"/>
      <c r="R238" s="452"/>
      <c r="S238" s="452"/>
      <c r="T238" s="452"/>
      <c r="U238" s="452"/>
      <c r="V238" s="452"/>
      <c r="W238" s="452"/>
      <c r="X238" s="452"/>
      <c r="Y238" s="452"/>
      <c r="Z238" s="452"/>
      <c r="AA238" s="452"/>
      <c r="AB238" s="452"/>
      <c r="AC238" s="452"/>
      <c r="AD238" s="452"/>
      <c r="AE238" s="452"/>
    </row>
    <row r="239" spans="1:34" ht="45" customHeight="1">
      <c r="A239" s="183"/>
      <c r="C239" s="534" t="s">
        <v>1853</v>
      </c>
      <c r="D239" s="534"/>
      <c r="E239" s="534"/>
      <c r="F239" s="466"/>
      <c r="G239" s="466"/>
      <c r="H239" s="466"/>
      <c r="I239" s="466"/>
      <c r="J239" s="466"/>
      <c r="K239" s="466"/>
      <c r="L239" s="466"/>
      <c r="M239" s="466"/>
      <c r="N239" s="466"/>
      <c r="O239" s="466"/>
      <c r="P239" s="466"/>
      <c r="Q239" s="466"/>
      <c r="R239" s="466"/>
      <c r="S239" s="466"/>
      <c r="T239" s="466"/>
      <c r="U239" s="466"/>
      <c r="V239" s="466"/>
      <c r="W239" s="466"/>
      <c r="X239" s="466"/>
      <c r="Y239" s="466"/>
      <c r="Z239" s="466"/>
      <c r="AA239" s="466"/>
      <c r="AB239" s="466"/>
      <c r="AC239" s="466"/>
      <c r="AD239" s="466"/>
    </row>
    <row r="240" spans="1:34">
      <c r="A240" s="183"/>
      <c r="B240" s="452" t="str">
        <f>IF(AND(AD235&gt;0,AD235&lt;&gt;"NA",AD235&lt;&gt;"NS",F239=""),"Debido a que cuenta con un valor mayor a cero en la columna Otro tipo, debe anotar dicho(s) tipo(s) de equipamiento de protección","")</f>
        <v/>
      </c>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c r="AA240" s="452"/>
      <c r="AB240" s="452"/>
      <c r="AC240" s="452"/>
      <c r="AD240" s="452"/>
      <c r="AE240" s="452"/>
    </row>
    <row r="241" spans="1:31" ht="24" customHeight="1">
      <c r="A241" s="183"/>
      <c r="C241" s="417" t="s">
        <v>147</v>
      </c>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c r="Z241" s="417"/>
      <c r="AA241" s="417"/>
      <c r="AB241" s="417"/>
      <c r="AC241" s="417"/>
      <c r="AD241" s="417"/>
    </row>
    <row r="242" spans="1:31" ht="60" customHeight="1">
      <c r="A242" s="183"/>
      <c r="C242" s="517"/>
      <c r="D242" s="517"/>
      <c r="E242" s="517"/>
      <c r="F242" s="517"/>
      <c r="G242" s="517"/>
      <c r="H242" s="517"/>
      <c r="I242" s="517"/>
      <c r="J242" s="517"/>
      <c r="K242" s="517"/>
      <c r="L242" s="517"/>
      <c r="M242" s="517"/>
      <c r="N242" s="517"/>
      <c r="O242" s="517"/>
      <c r="P242" s="517"/>
      <c r="Q242" s="517"/>
      <c r="R242" s="517"/>
      <c r="S242" s="517"/>
      <c r="T242" s="517"/>
      <c r="U242" s="517"/>
      <c r="V242" s="517"/>
      <c r="W242" s="517"/>
      <c r="X242" s="517"/>
      <c r="Y242" s="517"/>
      <c r="Z242" s="517"/>
      <c r="AA242" s="517"/>
      <c r="AB242" s="517"/>
      <c r="AC242" s="517"/>
      <c r="AD242" s="517"/>
    </row>
    <row r="243" spans="1:31" ht="15" customHeight="1">
      <c r="B243" s="455" t="str">
        <f>IF(AG235=0,"","Favor de ingresar toda la información requerida en la pregunta")</f>
        <v/>
      </c>
      <c r="C243" s="455"/>
      <c r="D243" s="455"/>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455"/>
      <c r="AE243" s="455"/>
    </row>
    <row r="244" spans="1:31" ht="15" customHeight="1">
      <c r="B244" s="456" t="str">
        <f>IF(COUNTIF(N223:AD234,"NS")&lt;&gt;0,"Alerta: debido a que cuenta con registros NS, debe proporcionar una justificación en el area de comentarios al final de la pregunta","")</f>
        <v/>
      </c>
      <c r="C244" s="456"/>
      <c r="D244" s="456"/>
      <c r="E244" s="456"/>
      <c r="F244" s="456"/>
      <c r="G244" s="456"/>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row>
    <row r="245" spans="1:31" ht="15" customHeight="1">
      <c r="B245" s="452" t="str">
        <f>IF(AH235&gt;0,"Revise la información capturada, ya que tiene datos ingresados en celdas que están sombreadas","")</f>
        <v/>
      </c>
      <c r="C245" s="452"/>
      <c r="D245" s="452"/>
      <c r="E245" s="452"/>
      <c r="F245" s="452"/>
      <c r="G245" s="452"/>
      <c r="H245" s="452"/>
      <c r="I245" s="452"/>
      <c r="J245" s="452"/>
      <c r="K245" s="452"/>
      <c r="L245" s="452"/>
      <c r="M245" s="452"/>
      <c r="N245" s="452"/>
      <c r="O245" s="452"/>
      <c r="P245" s="452"/>
      <c r="Q245" s="452"/>
      <c r="R245" s="452"/>
      <c r="S245" s="452"/>
      <c r="T245" s="452"/>
      <c r="U245" s="452"/>
      <c r="V245" s="452"/>
      <c r="W245" s="452"/>
      <c r="X245" s="452"/>
      <c r="Y245" s="452"/>
      <c r="Z245" s="452"/>
      <c r="AA245" s="452"/>
      <c r="AB245" s="452"/>
      <c r="AC245" s="452"/>
      <c r="AD245" s="452"/>
      <c r="AE245" s="452"/>
    </row>
    <row r="246" spans="1:31" ht="15" customHeight="1">
      <c r="B246" s="7"/>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1" ht="15" customHeight="1"/>
    <row r="248" spans="1:31" ht="15" customHeight="1"/>
  </sheetData>
  <sheetProtection algorithmName="SHA-512" hashValue="OKmVElvqsvKAnSsXPdf3YQRfefYXlv8bjrwC7CxxwBE/M0ENMluIXuPWnBLhByT0nLiUMZgXfgNcwcSts+ksaA==" saltValue="N5bswyN44Qkl9V4z8s+lAg==" spinCount="100000" sheet="1" objects="1" scenarios="1"/>
  <mergeCells count="351">
    <mergeCell ref="D223:K223"/>
    <mergeCell ref="L223:M223"/>
    <mergeCell ref="D224:K224"/>
    <mergeCell ref="L224:M224"/>
    <mergeCell ref="D225:K225"/>
    <mergeCell ref="L225:M225"/>
    <mergeCell ref="C241:AD241"/>
    <mergeCell ref="C237:E237"/>
    <mergeCell ref="F237:AD237"/>
    <mergeCell ref="C239:E239"/>
    <mergeCell ref="F239:AD239"/>
    <mergeCell ref="D226:K226"/>
    <mergeCell ref="L226:M226"/>
    <mergeCell ref="D227:K227"/>
    <mergeCell ref="L227:M227"/>
    <mergeCell ref="D228:K228"/>
    <mergeCell ref="L228:M228"/>
    <mergeCell ref="L232:M232"/>
    <mergeCell ref="D233:K233"/>
    <mergeCell ref="L233:M233"/>
    <mergeCell ref="D234:K234"/>
    <mergeCell ref="L234:M234"/>
    <mergeCell ref="D229:K229"/>
    <mergeCell ref="L229:M229"/>
    <mergeCell ref="D230:K230"/>
    <mergeCell ref="L230:M230"/>
    <mergeCell ref="D231:K231"/>
    <mergeCell ref="L231:M231"/>
    <mergeCell ref="H189:I189"/>
    <mergeCell ref="D189:G189"/>
    <mergeCell ref="C203:E203"/>
    <mergeCell ref="F203:AD203"/>
    <mergeCell ref="H196:I196"/>
    <mergeCell ref="H197:I197"/>
    <mergeCell ref="H198:I198"/>
    <mergeCell ref="H199:I199"/>
    <mergeCell ref="H200:I200"/>
    <mergeCell ref="D200:G200"/>
    <mergeCell ref="D199:G199"/>
    <mergeCell ref="D198:G198"/>
    <mergeCell ref="D197:G197"/>
    <mergeCell ref="D196:G196"/>
    <mergeCell ref="H190:I190"/>
    <mergeCell ref="H191:I191"/>
    <mergeCell ref="H192:I192"/>
    <mergeCell ref="H193:I193"/>
    <mergeCell ref="H194:I194"/>
    <mergeCell ref="H195:I195"/>
    <mergeCell ref="B155:AE155"/>
    <mergeCell ref="B156:AE156"/>
    <mergeCell ref="B157:AE157"/>
    <mergeCell ref="B158:AE158"/>
    <mergeCell ref="B159:AE159"/>
    <mergeCell ref="B160:AE160"/>
    <mergeCell ref="D195:G195"/>
    <mergeCell ref="D194:G194"/>
    <mergeCell ref="D193:G193"/>
    <mergeCell ref="D192:G192"/>
    <mergeCell ref="D191:G191"/>
    <mergeCell ref="D190:G190"/>
    <mergeCell ref="C165:P165"/>
    <mergeCell ref="Q165:AD165"/>
    <mergeCell ref="C167:AD167"/>
    <mergeCell ref="C168:AD168"/>
    <mergeCell ref="B175:AD175"/>
    <mergeCell ref="B176:AD176"/>
    <mergeCell ref="C187:G188"/>
    <mergeCell ref="H187:I188"/>
    <mergeCell ref="J187:AD187"/>
    <mergeCell ref="B169:AE169"/>
    <mergeCell ref="B170:AE170"/>
    <mergeCell ref="C164:P164"/>
    <mergeCell ref="Q164:AD164"/>
    <mergeCell ref="C184:AD184"/>
    <mergeCell ref="C185:AD185"/>
    <mergeCell ref="C177:AD177"/>
    <mergeCell ref="C178:AD178"/>
    <mergeCell ref="C180:AD180"/>
    <mergeCell ref="B182:AD182"/>
    <mergeCell ref="C183:AD183"/>
    <mergeCell ref="C179:AD179"/>
    <mergeCell ref="B171:AE171"/>
    <mergeCell ref="B172:AE172"/>
    <mergeCell ref="B173:AE173"/>
    <mergeCell ref="B174:AE174"/>
    <mergeCell ref="AA127:AB127"/>
    <mergeCell ref="AC127:AD127"/>
    <mergeCell ref="M128:R128"/>
    <mergeCell ref="C130:AD130"/>
    <mergeCell ref="C131:AD131"/>
    <mergeCell ref="B138:AD138"/>
    <mergeCell ref="D127:L127"/>
    <mergeCell ref="M127:R127"/>
    <mergeCell ref="S127:T127"/>
    <mergeCell ref="U127:V127"/>
    <mergeCell ref="W127:X127"/>
    <mergeCell ref="Y127:Z127"/>
    <mergeCell ref="B132:AE132"/>
    <mergeCell ref="B133:AE133"/>
    <mergeCell ref="B134:AE134"/>
    <mergeCell ref="B135:AE135"/>
    <mergeCell ref="B136:AE136"/>
    <mergeCell ref="B137:AE137"/>
    <mergeCell ref="B129:AE129"/>
    <mergeCell ref="AA125:AB125"/>
    <mergeCell ref="AC125:AD125"/>
    <mergeCell ref="D126:L126"/>
    <mergeCell ref="M126:R126"/>
    <mergeCell ref="S126:T126"/>
    <mergeCell ref="U126:V126"/>
    <mergeCell ref="W126:X126"/>
    <mergeCell ref="Y126:Z126"/>
    <mergeCell ref="AA126:AB126"/>
    <mergeCell ref="AC126:AD126"/>
    <mergeCell ref="D125:L125"/>
    <mergeCell ref="M125:R125"/>
    <mergeCell ref="S125:T125"/>
    <mergeCell ref="U125:V125"/>
    <mergeCell ref="W125:X125"/>
    <mergeCell ref="Y125:Z125"/>
    <mergeCell ref="D123:L123"/>
    <mergeCell ref="M123:R123"/>
    <mergeCell ref="S123:T123"/>
    <mergeCell ref="U123:V123"/>
    <mergeCell ref="W123:X123"/>
    <mergeCell ref="Y123:Z123"/>
    <mergeCell ref="AA123:AB123"/>
    <mergeCell ref="AC123:AD123"/>
    <mergeCell ref="D124:L124"/>
    <mergeCell ref="M124:R124"/>
    <mergeCell ref="S124:T124"/>
    <mergeCell ref="U124:V124"/>
    <mergeCell ref="W124:X124"/>
    <mergeCell ref="Y124:Z124"/>
    <mergeCell ref="AA124:AB124"/>
    <mergeCell ref="AC124:AD124"/>
    <mergeCell ref="C115:AD115"/>
    <mergeCell ref="C116:AD116"/>
    <mergeCell ref="C117:AD117"/>
    <mergeCell ref="C119:AD119"/>
    <mergeCell ref="C121:L122"/>
    <mergeCell ref="M121:R122"/>
    <mergeCell ref="S121:AD121"/>
    <mergeCell ref="S122:T122"/>
    <mergeCell ref="U122:V122"/>
    <mergeCell ref="W122:X122"/>
    <mergeCell ref="Y122:Z122"/>
    <mergeCell ref="AA122:AB122"/>
    <mergeCell ref="AC122:AD122"/>
    <mergeCell ref="C118:AD118"/>
    <mergeCell ref="C103:P103"/>
    <mergeCell ref="Q103:AD103"/>
    <mergeCell ref="C105:AD105"/>
    <mergeCell ref="C106:AD106"/>
    <mergeCell ref="B113:AD113"/>
    <mergeCell ref="C114:AD114"/>
    <mergeCell ref="C96:AD96"/>
    <mergeCell ref="B98:AD98"/>
    <mergeCell ref="C99:AD99"/>
    <mergeCell ref="C100:AD100"/>
    <mergeCell ref="C102:P102"/>
    <mergeCell ref="Q102:AD102"/>
    <mergeCell ref="B107:AE107"/>
    <mergeCell ref="B108:AE108"/>
    <mergeCell ref="B109:AE109"/>
    <mergeCell ref="B110:AE110"/>
    <mergeCell ref="B111:AE111"/>
    <mergeCell ref="B112:AE112"/>
    <mergeCell ref="B89:AD89"/>
    <mergeCell ref="C90:AD90"/>
    <mergeCell ref="C92:AD92"/>
    <mergeCell ref="B93:AD93"/>
    <mergeCell ref="C94:AD94"/>
    <mergeCell ref="C95:AD95"/>
    <mergeCell ref="V78:X78"/>
    <mergeCell ref="Y78:AA78"/>
    <mergeCell ref="AB78:AD78"/>
    <mergeCell ref="C80:AD80"/>
    <mergeCell ref="C81:AD81"/>
    <mergeCell ref="B88:AD88"/>
    <mergeCell ref="C78:E78"/>
    <mergeCell ref="F78:H78"/>
    <mergeCell ref="I78:K78"/>
    <mergeCell ref="L78:O78"/>
    <mergeCell ref="P78:R78"/>
    <mergeCell ref="S78:U78"/>
    <mergeCell ref="C91:AD91"/>
    <mergeCell ref="B82:AE82"/>
    <mergeCell ref="B83:AE83"/>
    <mergeCell ref="B84:AE84"/>
    <mergeCell ref="B85:AE85"/>
    <mergeCell ref="B86:AE86"/>
    <mergeCell ref="C77:E77"/>
    <mergeCell ref="F77:H77"/>
    <mergeCell ref="I77:K77"/>
    <mergeCell ref="L77:O77"/>
    <mergeCell ref="P77:R77"/>
    <mergeCell ref="S77:U77"/>
    <mergeCell ref="V77:X77"/>
    <mergeCell ref="Y77:AA77"/>
    <mergeCell ref="AB77:AD77"/>
    <mergeCell ref="C73:AD73"/>
    <mergeCell ref="C75:AD75"/>
    <mergeCell ref="C76:E76"/>
    <mergeCell ref="F76:H76"/>
    <mergeCell ref="I76:K76"/>
    <mergeCell ref="L76:O76"/>
    <mergeCell ref="P76:R76"/>
    <mergeCell ref="S76:U76"/>
    <mergeCell ref="V76:X76"/>
    <mergeCell ref="Y76:AA76"/>
    <mergeCell ref="AB76:AD76"/>
    <mergeCell ref="Y62:AD62"/>
    <mergeCell ref="C64:AD64"/>
    <mergeCell ref="C65:AD65"/>
    <mergeCell ref="B72:AD72"/>
    <mergeCell ref="D59:X59"/>
    <mergeCell ref="Y59:AD59"/>
    <mergeCell ref="D60:X60"/>
    <mergeCell ref="Y60:AD60"/>
    <mergeCell ref="D61:X61"/>
    <mergeCell ref="Y61:AD61"/>
    <mergeCell ref="B66:AE66"/>
    <mergeCell ref="B67:AE67"/>
    <mergeCell ref="B68:AE68"/>
    <mergeCell ref="B69:AE69"/>
    <mergeCell ref="B70:AE70"/>
    <mergeCell ref="B71:AE71"/>
    <mergeCell ref="D56:X56"/>
    <mergeCell ref="Y56:AD56"/>
    <mergeCell ref="D57:X57"/>
    <mergeCell ref="Y57:AD57"/>
    <mergeCell ref="D58:X58"/>
    <mergeCell ref="Y58:AD58"/>
    <mergeCell ref="D53:X53"/>
    <mergeCell ref="Y53:AD53"/>
    <mergeCell ref="D54:X54"/>
    <mergeCell ref="Y54:AD54"/>
    <mergeCell ref="D55:X55"/>
    <mergeCell ref="Y55:AD55"/>
    <mergeCell ref="D50:X50"/>
    <mergeCell ref="Y50:AD50"/>
    <mergeCell ref="D51:X51"/>
    <mergeCell ref="Y51:AD51"/>
    <mergeCell ref="D52:X52"/>
    <mergeCell ref="Y52:AD52"/>
    <mergeCell ref="D47:X47"/>
    <mergeCell ref="Y47:AD47"/>
    <mergeCell ref="D48:X48"/>
    <mergeCell ref="Y48:AD48"/>
    <mergeCell ref="D49:X49"/>
    <mergeCell ref="Y49:AD49"/>
    <mergeCell ref="D44:X44"/>
    <mergeCell ref="Y44:AD44"/>
    <mergeCell ref="D45:X45"/>
    <mergeCell ref="Y45:AD45"/>
    <mergeCell ref="D46:X46"/>
    <mergeCell ref="Y46:AD46"/>
    <mergeCell ref="C39:AD39"/>
    <mergeCell ref="C41:X41"/>
    <mergeCell ref="Y41:AD41"/>
    <mergeCell ref="D42:X42"/>
    <mergeCell ref="Y42:AD42"/>
    <mergeCell ref="D43:X43"/>
    <mergeCell ref="Y43:AD43"/>
    <mergeCell ref="B24:AD24"/>
    <mergeCell ref="C26:F26"/>
    <mergeCell ref="C28:AD28"/>
    <mergeCell ref="C29:AD29"/>
    <mergeCell ref="B36:AD36"/>
    <mergeCell ref="C38:AD38"/>
    <mergeCell ref="B17:AD17"/>
    <mergeCell ref="B18:AD18"/>
    <mergeCell ref="C19:AD19"/>
    <mergeCell ref="C20:AD20"/>
    <mergeCell ref="B21:AD21"/>
    <mergeCell ref="C22:AD22"/>
    <mergeCell ref="C37:AD37"/>
    <mergeCell ref="B31:AE31"/>
    <mergeCell ref="B32:AE32"/>
    <mergeCell ref="B30:AE30"/>
    <mergeCell ref="B10:AD10"/>
    <mergeCell ref="C11:AD11"/>
    <mergeCell ref="C12:AD12"/>
    <mergeCell ref="C13:AD13"/>
    <mergeCell ref="C14:AD14"/>
    <mergeCell ref="C15:AD15"/>
    <mergeCell ref="B1:AD1"/>
    <mergeCell ref="B3:AD3"/>
    <mergeCell ref="B5:AD5"/>
    <mergeCell ref="AA7:AD7"/>
    <mergeCell ref="B8:L8"/>
    <mergeCell ref="N8:O8"/>
    <mergeCell ref="C139:AD139"/>
    <mergeCell ref="C140:AD140"/>
    <mergeCell ref="C141:AD141"/>
    <mergeCell ref="C143:R143"/>
    <mergeCell ref="S143:X143"/>
    <mergeCell ref="Y143:AD143"/>
    <mergeCell ref="C144:E144"/>
    <mergeCell ref="F144:R144"/>
    <mergeCell ref="S144:X144"/>
    <mergeCell ref="Y144:AD144"/>
    <mergeCell ref="C218:AD218"/>
    <mergeCell ref="C219:AD219"/>
    <mergeCell ref="F145:R145"/>
    <mergeCell ref="S145:X145"/>
    <mergeCell ref="Y145:AD145"/>
    <mergeCell ref="F146:R146"/>
    <mergeCell ref="S146:X146"/>
    <mergeCell ref="F149:R149"/>
    <mergeCell ref="S149:X149"/>
    <mergeCell ref="Y149:AD149"/>
    <mergeCell ref="F150:R150"/>
    <mergeCell ref="Y150:AD150"/>
    <mergeCell ref="Y146:AD146"/>
    <mergeCell ref="F147:R147"/>
    <mergeCell ref="S147:X147"/>
    <mergeCell ref="Y147:AD147"/>
    <mergeCell ref="F148:R148"/>
    <mergeCell ref="S148:X148"/>
    <mergeCell ref="Y148:AD148"/>
    <mergeCell ref="Y151:AD151"/>
    <mergeCell ref="C153:AD153"/>
    <mergeCell ref="C154:AD154"/>
    <mergeCell ref="B161:AD161"/>
    <mergeCell ref="C162:AD162"/>
    <mergeCell ref="C242:AD242"/>
    <mergeCell ref="D232:K232"/>
    <mergeCell ref="C145:D150"/>
    <mergeCell ref="S150:X150"/>
    <mergeCell ref="B245:AE245"/>
    <mergeCell ref="B204:AE204"/>
    <mergeCell ref="B206:AE206"/>
    <mergeCell ref="B209:AE209"/>
    <mergeCell ref="B210:AE210"/>
    <mergeCell ref="B211:AE211"/>
    <mergeCell ref="B238:AE238"/>
    <mergeCell ref="B240:AE240"/>
    <mergeCell ref="B243:AE243"/>
    <mergeCell ref="B244:AE244"/>
    <mergeCell ref="C221:K222"/>
    <mergeCell ref="L221:M222"/>
    <mergeCell ref="N221:AD221"/>
    <mergeCell ref="C205:E205"/>
    <mergeCell ref="F205:AD205"/>
    <mergeCell ref="C207:AD207"/>
    <mergeCell ref="C208:AD208"/>
    <mergeCell ref="B215:AD215"/>
    <mergeCell ref="C216:AD216"/>
    <mergeCell ref="C217:AD217"/>
  </mergeCells>
  <phoneticPr fontId="43" type="noConversion"/>
  <conditionalFormatting sqref="C38:AD38">
    <cfRule type="expression" dxfId="129" priority="23">
      <formula>AND(COUNTIF(Y42:AD61,"NA")&lt;&gt;0,C65="")</formula>
    </cfRule>
  </conditionalFormatting>
  <conditionalFormatting sqref="C100:AD100">
    <cfRule type="expression" dxfId="128" priority="21">
      <formula>AND(C103&gt;2,C106="")</formula>
    </cfRule>
  </conditionalFormatting>
  <conditionalFormatting sqref="C119:AD119">
    <cfRule type="expression" dxfId="127" priority="16">
      <formula>AND(COUNTIF(AA123:AD127,"X")&gt;4,C131="")</formula>
    </cfRule>
  </conditionalFormatting>
  <conditionalFormatting sqref="C141:AD141">
    <cfRule type="expression" dxfId="126" priority="13">
      <formula>AL144&gt;0</formula>
    </cfRule>
  </conditionalFormatting>
  <conditionalFormatting sqref="D123:AD127">
    <cfRule type="expression" dxfId="125" priority="17">
      <formula>$C$103&lt;&gt;1</formula>
    </cfRule>
  </conditionalFormatting>
  <conditionalFormatting sqref="F203:AD203">
    <cfRule type="expression" dxfId="124" priority="9">
      <formula>H200&lt;&gt;1</formula>
    </cfRule>
    <cfRule type="expression" dxfId="123" priority="10">
      <formula>AND(H200=1,F203="")</formula>
    </cfRule>
  </conditionalFormatting>
  <conditionalFormatting sqref="F205:AD205">
    <cfRule type="expression" dxfId="122" priority="7">
      <formula>OR(AD201=0,AD201="NA",AD201="NS")</formula>
    </cfRule>
    <cfRule type="expression" dxfId="121" priority="8">
      <formula>AND(AD201&gt;0,AD201&lt;&gt;"NA",AD201&lt;&gt;"NS",F205="")</formula>
    </cfRule>
  </conditionalFormatting>
  <conditionalFormatting sqref="F237:AD237">
    <cfRule type="expression" dxfId="120" priority="4">
      <formula>L234&lt;&gt;1</formula>
    </cfRule>
    <cfRule type="expression" dxfId="119" priority="5">
      <formula>AND(L234=1,F237="")</formula>
    </cfRule>
  </conditionalFormatting>
  <conditionalFormatting sqref="F239:AD239">
    <cfRule type="expression" dxfId="118" priority="2">
      <formula>OR(AD235=0,AD235="NA",AD235="NS")</formula>
    </cfRule>
    <cfRule type="expression" dxfId="117" priority="3">
      <formula>AND(AD235&gt;0,AD235&lt;&gt;"NA",AD235&lt;&gt;"NS",F239="")</formula>
    </cfRule>
  </conditionalFormatting>
  <conditionalFormatting sqref="J189:AD200">
    <cfRule type="expression" dxfId="116" priority="11">
      <formula>$H189&gt;1</formula>
    </cfRule>
  </conditionalFormatting>
  <conditionalFormatting sqref="N223:AD234">
    <cfRule type="expression" dxfId="115" priority="6">
      <formula>$L223&gt;1</formula>
    </cfRule>
  </conditionalFormatting>
  <conditionalFormatting sqref="Q103:AD103">
    <cfRule type="expression" dxfId="114" priority="22">
      <formula>$C$103&gt;1</formula>
    </cfRule>
  </conditionalFormatting>
  <conditionalFormatting sqref="Q165:AD165">
    <cfRule type="expression" dxfId="113" priority="12">
      <formula>C165&gt;1</formula>
    </cfRule>
  </conditionalFormatting>
  <conditionalFormatting sqref="S123:Z127">
    <cfRule type="expression" dxfId="112" priority="20">
      <formula>$AA123="X"</formula>
    </cfRule>
  </conditionalFormatting>
  <conditionalFormatting sqref="S123:AB127">
    <cfRule type="expression" dxfId="111" priority="18">
      <formula>$AC123="X"</formula>
    </cfRule>
  </conditionalFormatting>
  <conditionalFormatting sqref="S144:AD150">
    <cfRule type="expression" dxfId="110" priority="14">
      <formula>$C$103&lt;&gt;1</formula>
    </cfRule>
  </conditionalFormatting>
  <conditionalFormatting sqref="Y144:AD150">
    <cfRule type="expression" dxfId="109" priority="15">
      <formula>$S144&gt;1</formula>
    </cfRule>
  </conditionalFormatting>
  <conditionalFormatting sqref="AC123:AD127">
    <cfRule type="expression" dxfId="108" priority="19">
      <formula>$AA123="X"</formula>
    </cfRule>
  </conditionalFormatting>
  <dataValidations disablePrompts="1" count="3">
    <dataValidation type="list" allowBlank="1" showInputMessage="1" showErrorMessage="1" sqref="C103:P103 C165:P165" xr:uid="{F8AD017E-7FA4-4A00-B188-0B6AEF3A627F}">
      <formula1>"1,2,3,9"</formula1>
    </dataValidation>
    <dataValidation type="list" allowBlank="1" showInputMessage="1" showErrorMessage="1" sqref="S123:AD127" xr:uid="{A8A27E87-94B0-4E97-B62E-3F8794818CC5}">
      <formula1>"X"</formula1>
    </dataValidation>
    <dataValidation type="list" allowBlank="1" showInputMessage="1" showErrorMessage="1" sqref="S144:X150 H189:I200 L223:M234" xr:uid="{A31E25EE-45BA-42F0-B763-6BE629E5971C}">
      <formula1>"1,2,9"</formula1>
    </dataValidation>
  </dataValidations>
  <hyperlinks>
    <hyperlink ref="AA7:AD7" location="Índice!B21" display="Índice" xr:uid="{1D09AAA4-1B20-40E8-922E-F2AB4CCC428F}"/>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2 Sección IV
Cuestionario</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AE61B-A502-42E5-99D0-8929BB3B7E11}">
  <dimension ref="A1:AO109"/>
  <sheetViews>
    <sheetView showGridLines="0" workbookViewId="0"/>
  </sheetViews>
  <sheetFormatPr baseColWidth="10" defaultColWidth="0" defaultRowHeight="15" customHeight="1" zeroHeight="1"/>
  <cols>
    <col min="1" max="1" width="5.7109375" customWidth="1"/>
    <col min="2" max="30" width="3.7109375" customWidth="1"/>
    <col min="31" max="31" width="5.7109375" customWidth="1"/>
    <col min="32" max="41" width="0" hidden="1" customWidth="1"/>
    <col min="42" max="16384" width="11.42578125" hidden="1"/>
  </cols>
  <sheetData>
    <row r="1" spans="1:31" ht="173.25" customHeight="1">
      <c r="A1" s="177"/>
      <c r="B1" s="370" t="s">
        <v>1605</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21"/>
    </row>
    <row r="2" spans="1:31" ht="15" customHeight="1">
      <c r="A2" s="177"/>
      <c r="B2" s="21"/>
      <c r="C2" s="21"/>
      <c r="D2" s="21"/>
      <c r="E2" s="21"/>
      <c r="F2" s="21"/>
      <c r="G2" s="21"/>
      <c r="H2" s="21"/>
      <c r="I2" s="21"/>
      <c r="J2" s="21"/>
      <c r="K2" s="21"/>
      <c r="L2" s="21"/>
      <c r="M2" s="21"/>
      <c r="N2" s="21"/>
      <c r="O2" s="21"/>
      <c r="P2" s="21"/>
      <c r="Q2" s="21"/>
      <c r="R2" s="21"/>
      <c r="S2" s="21"/>
      <c r="T2" s="21"/>
      <c r="U2" s="21"/>
      <c r="V2" s="21"/>
      <c r="W2" s="21"/>
      <c r="X2" s="21"/>
      <c r="Y2" s="21"/>
      <c r="Z2" s="21"/>
      <c r="AA2" s="21"/>
      <c r="AB2" s="21"/>
      <c r="AC2" s="21"/>
      <c r="AD2" s="21"/>
      <c r="AE2" s="21"/>
    </row>
    <row r="3" spans="1:31" ht="45" customHeight="1">
      <c r="A3" s="177"/>
      <c r="B3" s="372" t="s">
        <v>0</v>
      </c>
      <c r="C3" s="373"/>
      <c r="D3" s="373"/>
      <c r="E3" s="373"/>
      <c r="F3" s="373"/>
      <c r="G3" s="373"/>
      <c r="H3" s="373"/>
      <c r="I3" s="373"/>
      <c r="J3" s="373"/>
      <c r="K3" s="373"/>
      <c r="L3" s="373"/>
      <c r="M3" s="373"/>
      <c r="N3" s="373"/>
      <c r="O3" s="373"/>
      <c r="P3" s="373"/>
      <c r="Q3" s="373"/>
      <c r="R3" s="373"/>
      <c r="S3" s="373"/>
      <c r="T3" s="373"/>
      <c r="U3" s="373"/>
      <c r="V3" s="373"/>
      <c r="W3" s="373"/>
      <c r="X3" s="373"/>
      <c r="Y3" s="373"/>
      <c r="Z3" s="373"/>
      <c r="AA3" s="373"/>
      <c r="AB3" s="373"/>
      <c r="AC3" s="373"/>
      <c r="AD3" s="373"/>
      <c r="AE3" s="21"/>
    </row>
    <row r="4" spans="1:31" ht="15" customHeight="1">
      <c r="A4" s="177"/>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row>
    <row r="5" spans="1:31" ht="45" customHeight="1">
      <c r="A5" s="177"/>
      <c r="B5" s="372" t="s">
        <v>1841</v>
      </c>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21"/>
    </row>
    <row r="6" spans="1:31" ht="15" customHeight="1">
      <c r="A6" s="177"/>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row>
    <row r="7" spans="1:31" ht="15" customHeight="1" thickBot="1">
      <c r="A7" s="177"/>
      <c r="B7" s="2" t="s">
        <v>2</v>
      </c>
      <c r="N7" s="2" t="s">
        <v>3</v>
      </c>
      <c r="P7" s="21"/>
      <c r="Q7" s="21"/>
      <c r="R7" s="21"/>
      <c r="S7" s="21"/>
      <c r="T7" s="21"/>
      <c r="U7" s="21"/>
      <c r="V7" s="21"/>
      <c r="W7" s="21"/>
      <c r="X7" s="21"/>
      <c r="Y7" s="21"/>
      <c r="Z7" s="21"/>
      <c r="AA7" s="380" t="s">
        <v>1</v>
      </c>
      <c r="AB7" s="380"/>
      <c r="AC7" s="380"/>
      <c r="AD7" s="380"/>
      <c r="AE7" s="21"/>
    </row>
    <row r="8" spans="1:31" ht="15" customHeight="1" thickBot="1">
      <c r="A8" s="177"/>
      <c r="B8" s="374" t="str">
        <f>IF(Presentación!B8="","",Presentación!B8)</f>
        <v/>
      </c>
      <c r="C8" s="375"/>
      <c r="D8" s="375"/>
      <c r="E8" s="375"/>
      <c r="F8" s="375"/>
      <c r="G8" s="375"/>
      <c r="H8" s="375"/>
      <c r="I8" s="375"/>
      <c r="J8" s="375"/>
      <c r="K8" s="375"/>
      <c r="L8" s="376"/>
      <c r="M8" s="9"/>
      <c r="N8" s="374" t="str">
        <f>IF(Presentación!N8="","",Presentación!N8)</f>
        <v/>
      </c>
      <c r="O8" s="376"/>
      <c r="P8" s="21"/>
      <c r="Q8" s="21"/>
      <c r="R8" s="21"/>
      <c r="S8" s="21"/>
      <c r="T8" s="21"/>
      <c r="U8" s="21"/>
      <c r="V8" s="21"/>
      <c r="W8" s="21"/>
      <c r="X8" s="21"/>
      <c r="Y8" s="21"/>
      <c r="Z8" s="21"/>
      <c r="AA8" s="21"/>
      <c r="AB8" s="21"/>
      <c r="AC8" s="21"/>
      <c r="AD8" s="21"/>
      <c r="AE8" s="21"/>
    </row>
    <row r="9" spans="1:31" ht="15" customHeight="1">
      <c r="A9" s="177"/>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row>
    <row r="10" spans="1:31" ht="15" customHeight="1">
      <c r="A10" s="177"/>
      <c r="B10" s="698" t="s">
        <v>132</v>
      </c>
      <c r="C10" s="699"/>
      <c r="D10" s="699"/>
      <c r="E10" s="699"/>
      <c r="F10" s="699"/>
      <c r="G10" s="699"/>
      <c r="H10" s="699"/>
      <c r="I10" s="699"/>
      <c r="J10" s="699"/>
      <c r="K10" s="699"/>
      <c r="L10" s="699"/>
      <c r="M10" s="699"/>
      <c r="N10" s="699"/>
      <c r="O10" s="699"/>
      <c r="P10" s="699"/>
      <c r="Q10" s="699"/>
      <c r="R10" s="699"/>
      <c r="S10" s="699"/>
      <c r="T10" s="699"/>
      <c r="U10" s="699"/>
      <c r="V10" s="699"/>
      <c r="W10" s="699"/>
      <c r="X10" s="699"/>
      <c r="Y10" s="699"/>
      <c r="Z10" s="699"/>
      <c r="AA10" s="699"/>
      <c r="AB10" s="699"/>
      <c r="AC10" s="699"/>
      <c r="AD10" s="700"/>
      <c r="AE10" s="159"/>
    </row>
    <row r="11" spans="1:31" ht="36" customHeight="1">
      <c r="A11" s="177"/>
      <c r="B11" s="305"/>
      <c r="C11" s="417" t="s">
        <v>1889</v>
      </c>
      <c r="D11" s="507"/>
      <c r="E11" s="507"/>
      <c r="F11" s="507"/>
      <c r="G11" s="507"/>
      <c r="H11" s="507"/>
      <c r="I11" s="507"/>
      <c r="J11" s="507"/>
      <c r="K11" s="507"/>
      <c r="L11" s="507"/>
      <c r="M11" s="507"/>
      <c r="N11" s="507"/>
      <c r="O11" s="507"/>
      <c r="P11" s="507"/>
      <c r="Q11" s="507"/>
      <c r="R11" s="507"/>
      <c r="S11" s="507"/>
      <c r="T11" s="507"/>
      <c r="U11" s="507"/>
      <c r="V11" s="507"/>
      <c r="W11" s="507"/>
      <c r="X11" s="507"/>
      <c r="Y11" s="507"/>
      <c r="Z11" s="507"/>
      <c r="AA11" s="507"/>
      <c r="AB11" s="507"/>
      <c r="AC11" s="507"/>
      <c r="AD11" s="704"/>
      <c r="AE11" s="159"/>
    </row>
    <row r="12" spans="1:31" ht="24" customHeight="1">
      <c r="A12" s="177"/>
      <c r="B12" s="305"/>
      <c r="C12" s="464" t="s">
        <v>133</v>
      </c>
      <c r="D12" s="464"/>
      <c r="E12" s="464"/>
      <c r="F12" s="464"/>
      <c r="G12" s="464"/>
      <c r="H12" s="464"/>
      <c r="I12" s="464"/>
      <c r="J12" s="464"/>
      <c r="K12" s="464"/>
      <c r="L12" s="464"/>
      <c r="M12" s="464"/>
      <c r="N12" s="464"/>
      <c r="O12" s="464"/>
      <c r="P12" s="464"/>
      <c r="Q12" s="464"/>
      <c r="R12" s="464"/>
      <c r="S12" s="464"/>
      <c r="T12" s="464"/>
      <c r="U12" s="464"/>
      <c r="V12" s="464"/>
      <c r="W12" s="464"/>
      <c r="X12" s="464"/>
      <c r="Y12" s="464"/>
      <c r="Z12" s="464"/>
      <c r="AA12" s="464"/>
      <c r="AB12" s="464"/>
      <c r="AC12" s="464"/>
      <c r="AD12" s="499"/>
      <c r="AE12" s="159"/>
    </row>
    <row r="13" spans="1:31" ht="36" customHeight="1">
      <c r="A13" s="177"/>
      <c r="B13" s="306"/>
      <c r="C13" s="417" t="s">
        <v>1638</v>
      </c>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8"/>
      <c r="AE13" s="183"/>
    </row>
    <row r="14" spans="1:31" ht="48" customHeight="1">
      <c r="A14" s="177"/>
      <c r="B14" s="175"/>
      <c r="C14" s="417" t="s">
        <v>1639</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8"/>
      <c r="AE14" s="159"/>
    </row>
    <row r="15" spans="1:31" ht="15" customHeight="1">
      <c r="A15" s="177"/>
      <c r="B15" s="176"/>
      <c r="C15" s="696" t="s">
        <v>1924</v>
      </c>
      <c r="D15" s="696"/>
      <c r="E15" s="696"/>
      <c r="F15" s="696"/>
      <c r="G15" s="696"/>
      <c r="H15" s="696"/>
      <c r="I15" s="696"/>
      <c r="J15" s="696"/>
      <c r="K15" s="696"/>
      <c r="L15" s="696"/>
      <c r="M15" s="696"/>
      <c r="N15" s="696"/>
      <c r="O15" s="696"/>
      <c r="P15" s="696"/>
      <c r="Q15" s="696"/>
      <c r="R15" s="696"/>
      <c r="S15" s="696"/>
      <c r="T15" s="696"/>
      <c r="U15" s="696"/>
      <c r="V15" s="696"/>
      <c r="W15" s="696"/>
      <c r="X15" s="696"/>
      <c r="Y15" s="696"/>
      <c r="Z15" s="696"/>
      <c r="AA15" s="696"/>
      <c r="AB15" s="696"/>
      <c r="AC15" s="696"/>
      <c r="AD15" s="697"/>
      <c r="AE15" s="159"/>
    </row>
    <row r="16" spans="1:31" ht="15" customHeight="1" thickBot="1">
      <c r="A16" s="17"/>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row>
    <row r="17" spans="1:41" ht="15" customHeight="1" thickBot="1">
      <c r="A17" s="163" t="s">
        <v>135</v>
      </c>
      <c r="B17" s="686" t="s">
        <v>1925</v>
      </c>
      <c r="C17" s="687"/>
      <c r="D17" s="687"/>
      <c r="E17" s="687"/>
      <c r="F17" s="687"/>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D17" s="688"/>
      <c r="AE17" s="21"/>
    </row>
    <row r="18" spans="1:41" ht="15" customHeight="1">
      <c r="A18" s="17"/>
      <c r="B18" s="698" t="s">
        <v>1890</v>
      </c>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700"/>
      <c r="AE18" s="19"/>
    </row>
    <row r="19" spans="1:41" ht="48.75" customHeight="1">
      <c r="A19" s="17"/>
      <c r="B19" s="307"/>
      <c r="C19" s="417" t="s">
        <v>1932</v>
      </c>
      <c r="D19" s="417"/>
      <c r="E19" s="417"/>
      <c r="F19" s="417"/>
      <c r="G19" s="417"/>
      <c r="H19" s="417"/>
      <c r="I19" s="417"/>
      <c r="J19" s="417"/>
      <c r="K19" s="417"/>
      <c r="L19" s="417"/>
      <c r="M19" s="417"/>
      <c r="N19" s="417"/>
      <c r="O19" s="417"/>
      <c r="P19" s="417"/>
      <c r="Q19" s="417"/>
      <c r="R19" s="417"/>
      <c r="S19" s="417"/>
      <c r="T19" s="417"/>
      <c r="U19" s="417"/>
      <c r="V19" s="417"/>
      <c r="W19" s="417"/>
      <c r="X19" s="417"/>
      <c r="Y19" s="417"/>
      <c r="Z19" s="417"/>
      <c r="AA19" s="417"/>
      <c r="AB19" s="417"/>
      <c r="AC19" s="417"/>
      <c r="AD19" s="660"/>
      <c r="AE19" s="19"/>
    </row>
    <row r="20" spans="1:41" ht="15" customHeight="1">
      <c r="A20" s="17"/>
      <c r="B20" s="701" t="s">
        <v>150</v>
      </c>
      <c r="C20" s="702"/>
      <c r="D20" s="702"/>
      <c r="E20" s="702"/>
      <c r="F20" s="702"/>
      <c r="G20" s="702"/>
      <c r="H20" s="702"/>
      <c r="I20" s="702"/>
      <c r="J20" s="702"/>
      <c r="K20" s="702"/>
      <c r="L20" s="702"/>
      <c r="M20" s="702"/>
      <c r="N20" s="702"/>
      <c r="O20" s="702"/>
      <c r="P20" s="702"/>
      <c r="Q20" s="702"/>
      <c r="R20" s="702"/>
      <c r="S20" s="702"/>
      <c r="T20" s="702"/>
      <c r="U20" s="702"/>
      <c r="V20" s="702"/>
      <c r="W20" s="702"/>
      <c r="X20" s="702"/>
      <c r="Y20" s="702"/>
      <c r="Z20" s="702"/>
      <c r="AA20" s="702"/>
      <c r="AB20" s="702"/>
      <c r="AC20" s="702"/>
      <c r="AD20" s="703"/>
      <c r="AE20" s="19"/>
    </row>
    <row r="21" spans="1:41" ht="36" customHeight="1">
      <c r="A21" s="17"/>
      <c r="B21" s="308"/>
      <c r="C21" s="421" t="s">
        <v>1891</v>
      </c>
      <c r="D21" s="421"/>
      <c r="E21" s="421"/>
      <c r="F21" s="421"/>
      <c r="G21" s="421"/>
      <c r="H21" s="421"/>
      <c r="I21" s="421"/>
      <c r="J21" s="421"/>
      <c r="K21" s="421"/>
      <c r="L21" s="421"/>
      <c r="M21" s="421"/>
      <c r="N21" s="421"/>
      <c r="O21" s="421"/>
      <c r="P21" s="421"/>
      <c r="Q21" s="421"/>
      <c r="R21" s="421"/>
      <c r="S21" s="421"/>
      <c r="T21" s="421"/>
      <c r="U21" s="421"/>
      <c r="V21" s="421"/>
      <c r="W21" s="421"/>
      <c r="X21" s="421"/>
      <c r="Y21" s="421"/>
      <c r="Z21" s="421"/>
      <c r="AA21" s="421"/>
      <c r="AB21" s="421"/>
      <c r="AC21" s="421"/>
      <c r="AD21" s="422"/>
      <c r="AE21" s="19"/>
    </row>
    <row r="22" spans="1:41" ht="15" customHeight="1">
      <c r="A22" s="17"/>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row>
    <row r="23" spans="1:41" ht="48" customHeight="1">
      <c r="A23" s="177" t="s">
        <v>782</v>
      </c>
      <c r="B23" s="673" t="s">
        <v>1927</v>
      </c>
      <c r="C23" s="673"/>
      <c r="D23" s="673"/>
      <c r="E23" s="673"/>
      <c r="F23" s="673"/>
      <c r="G23" s="673"/>
      <c r="H23" s="673"/>
      <c r="I23" s="673"/>
      <c r="J23" s="673"/>
      <c r="K23" s="673"/>
      <c r="L23" s="673"/>
      <c r="M23" s="673"/>
      <c r="N23" s="673"/>
      <c r="O23" s="673"/>
      <c r="P23" s="673"/>
      <c r="Q23" s="673"/>
      <c r="R23" s="673"/>
      <c r="S23" s="673"/>
      <c r="T23" s="673"/>
      <c r="U23" s="673"/>
      <c r="V23" s="673"/>
      <c r="W23" s="673"/>
      <c r="X23" s="673"/>
      <c r="Y23" s="673"/>
      <c r="Z23" s="673"/>
      <c r="AA23" s="673"/>
      <c r="AB23" s="673"/>
      <c r="AC23" s="673"/>
      <c r="AD23" s="673"/>
      <c r="AE23" s="188"/>
    </row>
    <row r="24" spans="1:41" ht="24" customHeight="1">
      <c r="A24" s="177"/>
      <c r="B24" s="186"/>
      <c r="C24" s="417" t="s">
        <v>1928</v>
      </c>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188"/>
    </row>
    <row r="25" spans="1:41" ht="24" customHeight="1">
      <c r="A25" s="177"/>
      <c r="B25" s="186"/>
      <c r="C25" s="417" t="s">
        <v>1929</v>
      </c>
      <c r="D25" s="417"/>
      <c r="E25" s="417"/>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188"/>
    </row>
    <row r="26" spans="1:41" ht="24" customHeight="1">
      <c r="A26" s="177"/>
      <c r="B26" s="186"/>
      <c r="C26" s="417" t="s">
        <v>1930</v>
      </c>
      <c r="D26" s="417"/>
      <c r="E26" s="417"/>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188"/>
    </row>
    <row r="27" spans="1:41" ht="24" customHeight="1">
      <c r="A27" s="177"/>
      <c r="B27" s="186"/>
      <c r="C27" s="417" t="s">
        <v>1892</v>
      </c>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188"/>
    </row>
    <row r="28" spans="1:41">
      <c r="A28" s="18"/>
      <c r="B28" s="21"/>
      <c r="C28" s="21"/>
      <c r="D28" s="21"/>
      <c r="E28" s="21"/>
      <c r="F28" s="21"/>
      <c r="G28" s="21"/>
      <c r="H28" s="21"/>
      <c r="I28" s="21"/>
      <c r="J28" s="21"/>
      <c r="Q28" s="21"/>
      <c r="R28" s="21"/>
      <c r="S28" s="21"/>
      <c r="T28" s="21"/>
      <c r="U28" s="21"/>
      <c r="V28" s="21"/>
      <c r="W28" s="21"/>
      <c r="X28" s="21"/>
      <c r="Y28" s="21"/>
      <c r="Z28" s="21"/>
      <c r="AA28" s="21"/>
      <c r="AB28" s="21"/>
      <c r="AC28" s="21"/>
      <c r="AD28" s="21"/>
      <c r="AE28" s="188"/>
    </row>
    <row r="29" spans="1:41" ht="36" customHeight="1">
      <c r="A29" s="18"/>
      <c r="B29" s="304"/>
      <c r="C29" s="410" t="s">
        <v>1931</v>
      </c>
      <c r="D29" s="410"/>
      <c r="E29" s="410"/>
      <c r="F29" s="410"/>
      <c r="G29" s="410"/>
      <c r="H29" s="410"/>
      <c r="I29" s="410"/>
      <c r="J29" s="410"/>
      <c r="K29" s="407" t="s">
        <v>1893</v>
      </c>
      <c r="L29" s="408"/>
      <c r="M29" s="408"/>
      <c r="N29" s="408"/>
      <c r="O29" s="408"/>
      <c r="P29" s="409"/>
      <c r="Q29" s="410" t="s">
        <v>1894</v>
      </c>
      <c r="R29" s="410"/>
      <c r="S29" s="410"/>
      <c r="T29" s="410"/>
      <c r="U29" s="410"/>
      <c r="V29" s="410"/>
      <c r="W29" s="410"/>
      <c r="X29" s="410"/>
      <c r="Y29" s="410"/>
      <c r="Z29" s="410"/>
      <c r="AA29" s="410"/>
      <c r="AB29" s="410"/>
      <c r="AC29" s="410"/>
      <c r="AD29" s="410"/>
    </row>
    <row r="30" spans="1:41" ht="96" customHeight="1">
      <c r="A30" s="18"/>
      <c r="B30" s="304"/>
      <c r="C30" s="410"/>
      <c r="D30" s="410"/>
      <c r="E30" s="410"/>
      <c r="F30" s="410"/>
      <c r="G30" s="410"/>
      <c r="H30" s="410"/>
      <c r="I30" s="410"/>
      <c r="J30" s="410"/>
      <c r="K30" s="590" t="s">
        <v>1895</v>
      </c>
      <c r="L30" s="591"/>
      <c r="M30" s="590" t="s">
        <v>1896</v>
      </c>
      <c r="N30" s="591"/>
      <c r="O30" s="590" t="s">
        <v>1897</v>
      </c>
      <c r="P30" s="591"/>
      <c r="Q30" s="694" t="s">
        <v>89</v>
      </c>
      <c r="R30" s="695"/>
      <c r="S30" s="694" t="s">
        <v>90</v>
      </c>
      <c r="T30" s="695"/>
      <c r="U30" s="694" t="s">
        <v>92</v>
      </c>
      <c r="V30" s="695"/>
      <c r="W30" s="694" t="s">
        <v>93</v>
      </c>
      <c r="X30" s="695"/>
      <c r="Y30" s="694" t="s">
        <v>95</v>
      </c>
      <c r="Z30" s="695"/>
      <c r="AA30" s="694" t="s">
        <v>97</v>
      </c>
      <c r="AB30" s="695"/>
      <c r="AC30" s="694" t="s">
        <v>103</v>
      </c>
      <c r="AD30" s="695"/>
      <c r="AF30" s="268" t="s">
        <v>2315</v>
      </c>
      <c r="AG30" t="s">
        <v>2233</v>
      </c>
      <c r="AH30" t="s">
        <v>2234</v>
      </c>
      <c r="AI30" t="s">
        <v>2235</v>
      </c>
      <c r="AK30" t="s">
        <v>2236</v>
      </c>
      <c r="AM30" t="s">
        <v>2237</v>
      </c>
      <c r="AO30" t="s">
        <v>2232</v>
      </c>
    </row>
    <row r="31" spans="1:41" ht="15" customHeight="1">
      <c r="A31" s="18"/>
      <c r="B31" s="304"/>
      <c r="C31" s="202" t="s">
        <v>89</v>
      </c>
      <c r="D31" s="517"/>
      <c r="E31" s="517"/>
      <c r="F31" s="517"/>
      <c r="G31" s="517"/>
      <c r="H31" s="517"/>
      <c r="I31" s="517"/>
      <c r="J31" s="517"/>
      <c r="K31" s="466"/>
      <c r="L31" s="466"/>
      <c r="M31" s="466"/>
      <c r="N31" s="466"/>
      <c r="O31" s="466"/>
      <c r="P31" s="466"/>
      <c r="Q31" s="466"/>
      <c r="R31" s="466"/>
      <c r="S31" s="466"/>
      <c r="T31" s="466"/>
      <c r="U31" s="466"/>
      <c r="V31" s="466"/>
      <c r="W31" s="466"/>
      <c r="X31" s="466"/>
      <c r="Y31" s="466"/>
      <c r="Z31" s="466"/>
      <c r="AA31" s="466"/>
      <c r="AB31" s="466"/>
      <c r="AC31" s="466"/>
      <c r="AD31" s="466"/>
      <c r="AF31" s="204">
        <f>IF(AND(COUNTIF(AA31:AB60,"X")=0,F62&lt;&gt;""),1,0)</f>
        <v>0</v>
      </c>
      <c r="AG31">
        <f>IF(COUNTA(D31:AD31)&gt;0,IF(AND(COUNTA(D31:P31)=4,COUNTA(Q31:AD31)&gt;0),0,1),0)</f>
        <v>0</v>
      </c>
      <c r="AH31">
        <f>IF(AC31="X",IF(COUNTA(Q31:AB31)=0,0,1),0)</f>
        <v>0</v>
      </c>
      <c r="AI31" t="b">
        <f>NOT(EXACT(D31,UPPER(D31)))</f>
        <v>0</v>
      </c>
      <c r="AJ31" t="str">
        <f>SUBSTITUTE( SUBSTITUTE( SUBSTITUTE( SUBSTITUTE( SUBSTITUTE( SUBSTITUTE( SUBSTITUTE( SUBSTITUTE( SUBSTITUTE( SUBSTITUTE(D31, "á", "a"), "é", "e"), "í", "i"), "ó", "o"), "ú", "u"), "Á", "A"), "É", "E"), "Í", "I"), "Ó", "O"), "Ú", "U")</f>
        <v/>
      </c>
      <c r="AK31" t="b">
        <f>NOT(EXACT(D31,AJ31))</f>
        <v>0</v>
      </c>
      <c r="AL31" t="str">
        <f>SUBSTITUTE((SUBSTITUTE(SUBSTITUTE(SUBSTITUTE(D31,".",""),",",""),"(","")),")","")</f>
        <v/>
      </c>
      <c r="AM31" t="b">
        <f>NOT(EXACT(D31,AL31))</f>
        <v>0</v>
      </c>
      <c r="AO31">
        <f>IF(OR(K31="NS",K31="NA",K31=""),0,IF(AND(LEN(K31)=4,INT(K31)&gt;0),0,1))</f>
        <v>0</v>
      </c>
    </row>
    <row r="32" spans="1:41" ht="15" customHeight="1">
      <c r="A32" s="18"/>
      <c r="B32" s="304"/>
      <c r="C32" s="202" t="s">
        <v>90</v>
      </c>
      <c r="D32" s="517"/>
      <c r="E32" s="517"/>
      <c r="F32" s="517"/>
      <c r="G32" s="517"/>
      <c r="H32" s="517"/>
      <c r="I32" s="517"/>
      <c r="J32" s="517"/>
      <c r="K32" s="466"/>
      <c r="L32" s="466"/>
      <c r="M32" s="466"/>
      <c r="N32" s="466"/>
      <c r="O32" s="466"/>
      <c r="P32" s="466"/>
      <c r="Q32" s="466"/>
      <c r="R32" s="466"/>
      <c r="S32" s="466"/>
      <c r="T32" s="466"/>
      <c r="U32" s="466"/>
      <c r="V32" s="466"/>
      <c r="W32" s="466"/>
      <c r="X32" s="466"/>
      <c r="Y32" s="466"/>
      <c r="Z32" s="466"/>
      <c r="AA32" s="466"/>
      <c r="AB32" s="466"/>
      <c r="AC32" s="466"/>
      <c r="AD32" s="466"/>
      <c r="AG32">
        <f t="shared" ref="AG32:AG59" si="0">IF(COUNTA(D32:AD32)&gt;0,IF(AND(COUNTA(D32:P32)=4,COUNTA(Q32:AD32)&gt;0),0,1),0)</f>
        <v>0</v>
      </c>
      <c r="AH32">
        <f t="shared" ref="AH32:AH59" si="1">IF(AC32="X",IF(COUNTA(Q32:AB32)=0,0,1),0)</f>
        <v>0</v>
      </c>
      <c r="AI32" t="b">
        <f t="shared" ref="AI32:AI59" si="2">NOT(EXACT(D32,UPPER(D32)))</f>
        <v>0</v>
      </c>
      <c r="AJ32" t="str">
        <f t="shared" ref="AJ32:AJ59" si="3">SUBSTITUTE( SUBSTITUTE( SUBSTITUTE( SUBSTITUTE( SUBSTITUTE( SUBSTITUTE( SUBSTITUTE( SUBSTITUTE( SUBSTITUTE( SUBSTITUTE(D32, "á", "a"), "é", "e"), "í", "i"), "ó", "o"), "ú", "u"), "Á", "A"), "É", "E"), "Í", "I"), "Ó", "O"), "Ú", "U")</f>
        <v/>
      </c>
      <c r="AK32" t="b">
        <f t="shared" ref="AK32:AK59" si="4">NOT(EXACT(D32,AJ32))</f>
        <v>0</v>
      </c>
      <c r="AL32" t="str">
        <f t="shared" ref="AL32:AL59" si="5">SUBSTITUTE((SUBSTITUTE(SUBSTITUTE(SUBSTITUTE(D32,".",""),",",""),"(","")),")","")</f>
        <v/>
      </c>
      <c r="AM32" t="b">
        <f t="shared" ref="AM32:AM59" si="6">NOT(EXACT(D32,AL32))</f>
        <v>0</v>
      </c>
      <c r="AO32">
        <f t="shared" ref="AO32:AO59" si="7">IF(OR(K32="NS",K32="NA",K32=""),0,IF(AND(LEN(K32)=4,INT(K32)&gt;0),0,1))</f>
        <v>0</v>
      </c>
    </row>
    <row r="33" spans="1:41" ht="15" customHeight="1">
      <c r="A33" s="18"/>
      <c r="B33" s="304"/>
      <c r="C33" s="202" t="s">
        <v>92</v>
      </c>
      <c r="D33" s="517"/>
      <c r="E33" s="517"/>
      <c r="F33" s="517"/>
      <c r="G33" s="517"/>
      <c r="H33" s="517"/>
      <c r="I33" s="517"/>
      <c r="J33" s="517"/>
      <c r="K33" s="466"/>
      <c r="L33" s="466"/>
      <c r="M33" s="466"/>
      <c r="N33" s="466"/>
      <c r="O33" s="466"/>
      <c r="P33" s="466"/>
      <c r="Q33" s="466"/>
      <c r="R33" s="466"/>
      <c r="S33" s="466"/>
      <c r="T33" s="466"/>
      <c r="U33" s="466"/>
      <c r="V33" s="466"/>
      <c r="W33" s="466"/>
      <c r="X33" s="466"/>
      <c r="Y33" s="466"/>
      <c r="Z33" s="466"/>
      <c r="AA33" s="466"/>
      <c r="AB33" s="466"/>
      <c r="AC33" s="466"/>
      <c r="AD33" s="466"/>
      <c r="AG33">
        <f t="shared" si="0"/>
        <v>0</v>
      </c>
      <c r="AH33">
        <f t="shared" si="1"/>
        <v>0</v>
      </c>
      <c r="AI33" t="b">
        <f t="shared" si="2"/>
        <v>0</v>
      </c>
      <c r="AJ33" t="str">
        <f t="shared" si="3"/>
        <v/>
      </c>
      <c r="AK33" t="b">
        <f t="shared" si="4"/>
        <v>0</v>
      </c>
      <c r="AL33" t="str">
        <f t="shared" si="5"/>
        <v/>
      </c>
      <c r="AM33" t="b">
        <f t="shared" si="6"/>
        <v>0</v>
      </c>
      <c r="AO33">
        <f t="shared" si="7"/>
        <v>0</v>
      </c>
    </row>
    <row r="34" spans="1:41" ht="15" customHeight="1">
      <c r="A34" s="18"/>
      <c r="B34" s="304"/>
      <c r="C34" s="202" t="s">
        <v>93</v>
      </c>
      <c r="D34" s="517"/>
      <c r="E34" s="517"/>
      <c r="F34" s="517"/>
      <c r="G34" s="517"/>
      <c r="H34" s="517"/>
      <c r="I34" s="517"/>
      <c r="J34" s="517"/>
      <c r="K34" s="466"/>
      <c r="L34" s="466"/>
      <c r="M34" s="466"/>
      <c r="N34" s="466"/>
      <c r="O34" s="466"/>
      <c r="P34" s="466"/>
      <c r="Q34" s="466"/>
      <c r="R34" s="466"/>
      <c r="S34" s="466"/>
      <c r="T34" s="466"/>
      <c r="U34" s="466"/>
      <c r="V34" s="466"/>
      <c r="W34" s="466"/>
      <c r="X34" s="466"/>
      <c r="Y34" s="466"/>
      <c r="Z34" s="466"/>
      <c r="AA34" s="466"/>
      <c r="AB34" s="466"/>
      <c r="AC34" s="466"/>
      <c r="AD34" s="466"/>
      <c r="AG34">
        <f t="shared" si="0"/>
        <v>0</v>
      </c>
      <c r="AH34">
        <f t="shared" si="1"/>
        <v>0</v>
      </c>
      <c r="AI34" t="b">
        <f t="shared" si="2"/>
        <v>0</v>
      </c>
      <c r="AJ34" t="str">
        <f t="shared" si="3"/>
        <v/>
      </c>
      <c r="AK34" t="b">
        <f t="shared" si="4"/>
        <v>0</v>
      </c>
      <c r="AL34" t="str">
        <f t="shared" si="5"/>
        <v/>
      </c>
      <c r="AM34" t="b">
        <f t="shared" si="6"/>
        <v>0</v>
      </c>
      <c r="AO34">
        <f t="shared" si="7"/>
        <v>0</v>
      </c>
    </row>
    <row r="35" spans="1:41" ht="15" customHeight="1">
      <c r="A35" s="18"/>
      <c r="B35" s="304"/>
      <c r="C35" s="202" t="s">
        <v>95</v>
      </c>
      <c r="D35" s="517"/>
      <c r="E35" s="517"/>
      <c r="F35" s="517"/>
      <c r="G35" s="517"/>
      <c r="H35" s="517"/>
      <c r="I35" s="517"/>
      <c r="J35" s="517"/>
      <c r="K35" s="466"/>
      <c r="L35" s="466"/>
      <c r="M35" s="466"/>
      <c r="N35" s="466"/>
      <c r="O35" s="466"/>
      <c r="P35" s="466"/>
      <c r="Q35" s="466"/>
      <c r="R35" s="466"/>
      <c r="S35" s="466"/>
      <c r="T35" s="466"/>
      <c r="U35" s="466"/>
      <c r="V35" s="466"/>
      <c r="W35" s="466"/>
      <c r="X35" s="466"/>
      <c r="Y35" s="466"/>
      <c r="Z35" s="466"/>
      <c r="AA35" s="466"/>
      <c r="AB35" s="466"/>
      <c r="AC35" s="466"/>
      <c r="AD35" s="466"/>
      <c r="AG35">
        <f t="shared" si="0"/>
        <v>0</v>
      </c>
      <c r="AH35">
        <f t="shared" si="1"/>
        <v>0</v>
      </c>
      <c r="AI35" t="b">
        <f t="shared" si="2"/>
        <v>0</v>
      </c>
      <c r="AJ35" t="str">
        <f t="shared" si="3"/>
        <v/>
      </c>
      <c r="AK35" t="b">
        <f t="shared" si="4"/>
        <v>0</v>
      </c>
      <c r="AL35" t="str">
        <f t="shared" si="5"/>
        <v/>
      </c>
      <c r="AM35" t="b">
        <f t="shared" si="6"/>
        <v>0</v>
      </c>
      <c r="AO35">
        <f t="shared" si="7"/>
        <v>0</v>
      </c>
    </row>
    <row r="36" spans="1:41" ht="15" customHeight="1">
      <c r="A36" s="18"/>
      <c r="B36" s="304"/>
      <c r="C36" s="202" t="s">
        <v>97</v>
      </c>
      <c r="D36" s="517"/>
      <c r="E36" s="517"/>
      <c r="F36" s="517"/>
      <c r="G36" s="517"/>
      <c r="H36" s="517"/>
      <c r="I36" s="517"/>
      <c r="J36" s="517"/>
      <c r="K36" s="466"/>
      <c r="L36" s="466"/>
      <c r="M36" s="466"/>
      <c r="N36" s="466"/>
      <c r="O36" s="466"/>
      <c r="P36" s="466"/>
      <c r="Q36" s="466"/>
      <c r="R36" s="466"/>
      <c r="S36" s="466"/>
      <c r="T36" s="466"/>
      <c r="U36" s="466"/>
      <c r="V36" s="466"/>
      <c r="W36" s="466"/>
      <c r="X36" s="466"/>
      <c r="Y36" s="466"/>
      <c r="Z36" s="466"/>
      <c r="AA36" s="466"/>
      <c r="AB36" s="466"/>
      <c r="AC36" s="466"/>
      <c r="AD36" s="466"/>
      <c r="AG36">
        <f t="shared" si="0"/>
        <v>0</v>
      </c>
      <c r="AH36">
        <f t="shared" si="1"/>
        <v>0</v>
      </c>
      <c r="AI36" t="b">
        <f t="shared" si="2"/>
        <v>0</v>
      </c>
      <c r="AJ36" t="str">
        <f t="shared" si="3"/>
        <v/>
      </c>
      <c r="AK36" t="b">
        <f t="shared" si="4"/>
        <v>0</v>
      </c>
      <c r="AL36" t="str">
        <f t="shared" si="5"/>
        <v/>
      </c>
      <c r="AM36" t="b">
        <f t="shared" si="6"/>
        <v>0</v>
      </c>
      <c r="AO36">
        <f t="shared" si="7"/>
        <v>0</v>
      </c>
    </row>
    <row r="37" spans="1:41" ht="15" customHeight="1">
      <c r="A37" s="18"/>
      <c r="B37" s="304"/>
      <c r="C37" s="202" t="s">
        <v>99</v>
      </c>
      <c r="D37" s="517"/>
      <c r="E37" s="517"/>
      <c r="F37" s="517"/>
      <c r="G37" s="517"/>
      <c r="H37" s="517"/>
      <c r="I37" s="517"/>
      <c r="J37" s="517"/>
      <c r="K37" s="466"/>
      <c r="L37" s="466"/>
      <c r="M37" s="466"/>
      <c r="N37" s="466"/>
      <c r="O37" s="466"/>
      <c r="P37" s="466"/>
      <c r="Q37" s="466"/>
      <c r="R37" s="466"/>
      <c r="S37" s="466"/>
      <c r="T37" s="466"/>
      <c r="U37" s="466"/>
      <c r="V37" s="466"/>
      <c r="W37" s="466"/>
      <c r="X37" s="466"/>
      <c r="Y37" s="466"/>
      <c r="Z37" s="466"/>
      <c r="AA37" s="466"/>
      <c r="AB37" s="466"/>
      <c r="AC37" s="466"/>
      <c r="AD37" s="466"/>
      <c r="AG37">
        <f t="shared" si="0"/>
        <v>0</v>
      </c>
      <c r="AH37">
        <f t="shared" si="1"/>
        <v>0</v>
      </c>
      <c r="AI37" t="b">
        <f t="shared" si="2"/>
        <v>0</v>
      </c>
      <c r="AJ37" t="str">
        <f t="shared" si="3"/>
        <v/>
      </c>
      <c r="AK37" t="b">
        <f t="shared" si="4"/>
        <v>0</v>
      </c>
      <c r="AL37" t="str">
        <f t="shared" si="5"/>
        <v/>
      </c>
      <c r="AM37" t="b">
        <f t="shared" si="6"/>
        <v>0</v>
      </c>
      <c r="AO37">
        <f t="shared" si="7"/>
        <v>0</v>
      </c>
    </row>
    <row r="38" spans="1:41" ht="15" customHeight="1">
      <c r="A38" s="18"/>
      <c r="B38" s="304"/>
      <c r="C38" s="202" t="s">
        <v>101</v>
      </c>
      <c r="D38" s="517"/>
      <c r="E38" s="517"/>
      <c r="F38" s="517"/>
      <c r="G38" s="517"/>
      <c r="H38" s="517"/>
      <c r="I38" s="517"/>
      <c r="J38" s="517"/>
      <c r="K38" s="466"/>
      <c r="L38" s="466"/>
      <c r="M38" s="466"/>
      <c r="N38" s="466"/>
      <c r="O38" s="466"/>
      <c r="P38" s="466"/>
      <c r="Q38" s="466"/>
      <c r="R38" s="466"/>
      <c r="S38" s="466"/>
      <c r="T38" s="466"/>
      <c r="U38" s="466"/>
      <c r="V38" s="466"/>
      <c r="W38" s="466"/>
      <c r="X38" s="466"/>
      <c r="Y38" s="466"/>
      <c r="Z38" s="466"/>
      <c r="AA38" s="466"/>
      <c r="AB38" s="466"/>
      <c r="AC38" s="466"/>
      <c r="AD38" s="466"/>
      <c r="AG38">
        <f t="shared" si="0"/>
        <v>0</v>
      </c>
      <c r="AH38">
        <f t="shared" si="1"/>
        <v>0</v>
      </c>
      <c r="AI38" t="b">
        <f t="shared" si="2"/>
        <v>0</v>
      </c>
      <c r="AJ38" t="str">
        <f t="shared" si="3"/>
        <v/>
      </c>
      <c r="AK38" t="b">
        <f t="shared" si="4"/>
        <v>0</v>
      </c>
      <c r="AL38" t="str">
        <f t="shared" si="5"/>
        <v/>
      </c>
      <c r="AM38" t="b">
        <f t="shared" si="6"/>
        <v>0</v>
      </c>
      <c r="AO38">
        <f t="shared" si="7"/>
        <v>0</v>
      </c>
    </row>
    <row r="39" spans="1:41" ht="15" customHeight="1">
      <c r="A39" s="18"/>
      <c r="B39" s="304"/>
      <c r="C39" s="202" t="s">
        <v>103</v>
      </c>
      <c r="D39" s="517"/>
      <c r="E39" s="517"/>
      <c r="F39" s="517"/>
      <c r="G39" s="517"/>
      <c r="H39" s="517"/>
      <c r="I39" s="517"/>
      <c r="J39" s="517"/>
      <c r="K39" s="466"/>
      <c r="L39" s="466"/>
      <c r="M39" s="466"/>
      <c r="N39" s="466"/>
      <c r="O39" s="466"/>
      <c r="P39" s="466"/>
      <c r="Q39" s="466"/>
      <c r="R39" s="466"/>
      <c r="S39" s="466"/>
      <c r="T39" s="466"/>
      <c r="U39" s="466"/>
      <c r="V39" s="466"/>
      <c r="W39" s="466"/>
      <c r="X39" s="466"/>
      <c r="Y39" s="466"/>
      <c r="Z39" s="466"/>
      <c r="AA39" s="466"/>
      <c r="AB39" s="466"/>
      <c r="AC39" s="466"/>
      <c r="AD39" s="466"/>
      <c r="AG39">
        <f t="shared" si="0"/>
        <v>0</v>
      </c>
      <c r="AH39">
        <f t="shared" si="1"/>
        <v>0</v>
      </c>
      <c r="AI39" t="b">
        <f t="shared" si="2"/>
        <v>0</v>
      </c>
      <c r="AJ39" t="str">
        <f t="shared" si="3"/>
        <v/>
      </c>
      <c r="AK39" t="b">
        <f t="shared" si="4"/>
        <v>0</v>
      </c>
      <c r="AL39" t="str">
        <f t="shared" si="5"/>
        <v/>
      </c>
      <c r="AM39" t="b">
        <f t="shared" si="6"/>
        <v>0</v>
      </c>
      <c r="AO39">
        <f t="shared" si="7"/>
        <v>0</v>
      </c>
    </row>
    <row r="40" spans="1:41" ht="15" customHeight="1">
      <c r="A40" s="18"/>
      <c r="B40" s="304"/>
      <c r="C40" s="202" t="s">
        <v>105</v>
      </c>
      <c r="D40" s="517"/>
      <c r="E40" s="517"/>
      <c r="F40" s="517"/>
      <c r="G40" s="517"/>
      <c r="H40" s="517"/>
      <c r="I40" s="517"/>
      <c r="J40" s="517"/>
      <c r="K40" s="466"/>
      <c r="L40" s="466"/>
      <c r="M40" s="466"/>
      <c r="N40" s="466"/>
      <c r="O40" s="466"/>
      <c r="P40" s="466"/>
      <c r="Q40" s="466"/>
      <c r="R40" s="466"/>
      <c r="S40" s="466"/>
      <c r="T40" s="466"/>
      <c r="U40" s="466"/>
      <c r="V40" s="466"/>
      <c r="W40" s="466"/>
      <c r="X40" s="466"/>
      <c r="Y40" s="466"/>
      <c r="Z40" s="466"/>
      <c r="AA40" s="466"/>
      <c r="AB40" s="466"/>
      <c r="AC40" s="466"/>
      <c r="AD40" s="466"/>
      <c r="AG40">
        <f t="shared" si="0"/>
        <v>0</v>
      </c>
      <c r="AH40">
        <f t="shared" si="1"/>
        <v>0</v>
      </c>
      <c r="AI40" t="b">
        <f t="shared" si="2"/>
        <v>0</v>
      </c>
      <c r="AJ40" t="str">
        <f t="shared" si="3"/>
        <v/>
      </c>
      <c r="AK40" t="b">
        <f t="shared" si="4"/>
        <v>0</v>
      </c>
      <c r="AL40" t="str">
        <f t="shared" si="5"/>
        <v/>
      </c>
      <c r="AM40" t="b">
        <f t="shared" si="6"/>
        <v>0</v>
      </c>
      <c r="AO40">
        <f t="shared" si="7"/>
        <v>0</v>
      </c>
    </row>
    <row r="41" spans="1:41" ht="15" customHeight="1">
      <c r="A41" s="18"/>
      <c r="B41" s="304"/>
      <c r="C41" s="202" t="s">
        <v>107</v>
      </c>
      <c r="D41" s="517"/>
      <c r="E41" s="517"/>
      <c r="F41" s="517"/>
      <c r="G41" s="517"/>
      <c r="H41" s="517"/>
      <c r="I41" s="517"/>
      <c r="J41" s="517"/>
      <c r="K41" s="466"/>
      <c r="L41" s="466"/>
      <c r="M41" s="466"/>
      <c r="N41" s="466"/>
      <c r="O41" s="466"/>
      <c r="P41" s="466"/>
      <c r="Q41" s="466"/>
      <c r="R41" s="466"/>
      <c r="S41" s="466"/>
      <c r="T41" s="466"/>
      <c r="U41" s="466"/>
      <c r="V41" s="466"/>
      <c r="W41" s="466"/>
      <c r="X41" s="466"/>
      <c r="Y41" s="466"/>
      <c r="Z41" s="466"/>
      <c r="AA41" s="466"/>
      <c r="AB41" s="466"/>
      <c r="AC41" s="466"/>
      <c r="AD41" s="466"/>
      <c r="AG41">
        <f t="shared" si="0"/>
        <v>0</v>
      </c>
      <c r="AH41">
        <f t="shared" si="1"/>
        <v>0</v>
      </c>
      <c r="AI41" t="b">
        <f t="shared" si="2"/>
        <v>0</v>
      </c>
      <c r="AJ41" t="str">
        <f t="shared" si="3"/>
        <v/>
      </c>
      <c r="AK41" t="b">
        <f t="shared" si="4"/>
        <v>0</v>
      </c>
      <c r="AL41" t="str">
        <f t="shared" si="5"/>
        <v/>
      </c>
      <c r="AM41" t="b">
        <f t="shared" si="6"/>
        <v>0</v>
      </c>
      <c r="AO41">
        <f t="shared" si="7"/>
        <v>0</v>
      </c>
    </row>
    <row r="42" spans="1:41" ht="15" customHeight="1">
      <c r="A42" s="18"/>
      <c r="B42" s="304"/>
      <c r="C42" s="202" t="s">
        <v>108</v>
      </c>
      <c r="D42" s="517"/>
      <c r="E42" s="517"/>
      <c r="F42" s="517"/>
      <c r="G42" s="517"/>
      <c r="H42" s="517"/>
      <c r="I42" s="517"/>
      <c r="J42" s="517"/>
      <c r="K42" s="466"/>
      <c r="L42" s="466"/>
      <c r="M42" s="466"/>
      <c r="N42" s="466"/>
      <c r="O42" s="466"/>
      <c r="P42" s="466"/>
      <c r="Q42" s="466"/>
      <c r="R42" s="466"/>
      <c r="S42" s="466"/>
      <c r="T42" s="466"/>
      <c r="U42" s="466"/>
      <c r="V42" s="466"/>
      <c r="W42" s="466"/>
      <c r="X42" s="466"/>
      <c r="Y42" s="466"/>
      <c r="Z42" s="466"/>
      <c r="AA42" s="466"/>
      <c r="AB42" s="466"/>
      <c r="AC42" s="466"/>
      <c r="AD42" s="466"/>
      <c r="AG42">
        <f t="shared" si="0"/>
        <v>0</v>
      </c>
      <c r="AH42">
        <f t="shared" si="1"/>
        <v>0</v>
      </c>
      <c r="AI42" t="b">
        <f t="shared" si="2"/>
        <v>0</v>
      </c>
      <c r="AJ42" t="str">
        <f t="shared" si="3"/>
        <v/>
      </c>
      <c r="AK42" t="b">
        <f t="shared" si="4"/>
        <v>0</v>
      </c>
      <c r="AL42" t="str">
        <f t="shared" si="5"/>
        <v/>
      </c>
      <c r="AM42" t="b">
        <f t="shared" si="6"/>
        <v>0</v>
      </c>
      <c r="AO42">
        <f t="shared" si="7"/>
        <v>0</v>
      </c>
    </row>
    <row r="43" spans="1:41" ht="15" customHeight="1">
      <c r="A43" s="18"/>
      <c r="B43" s="304"/>
      <c r="C43" s="202" t="s">
        <v>109</v>
      </c>
      <c r="D43" s="517"/>
      <c r="E43" s="517"/>
      <c r="F43" s="517"/>
      <c r="G43" s="517"/>
      <c r="H43" s="517"/>
      <c r="I43" s="517"/>
      <c r="J43" s="517"/>
      <c r="K43" s="466"/>
      <c r="L43" s="466"/>
      <c r="M43" s="466"/>
      <c r="N43" s="466"/>
      <c r="O43" s="466"/>
      <c r="P43" s="466"/>
      <c r="Q43" s="466"/>
      <c r="R43" s="466"/>
      <c r="S43" s="466"/>
      <c r="T43" s="466"/>
      <c r="U43" s="466"/>
      <c r="V43" s="466"/>
      <c r="W43" s="466"/>
      <c r="X43" s="466"/>
      <c r="Y43" s="466"/>
      <c r="Z43" s="466"/>
      <c r="AA43" s="466"/>
      <c r="AB43" s="466"/>
      <c r="AC43" s="466"/>
      <c r="AD43" s="466"/>
      <c r="AG43">
        <f t="shared" si="0"/>
        <v>0</v>
      </c>
      <c r="AH43">
        <f t="shared" si="1"/>
        <v>0</v>
      </c>
      <c r="AI43" t="b">
        <f t="shared" si="2"/>
        <v>0</v>
      </c>
      <c r="AJ43" t="str">
        <f t="shared" si="3"/>
        <v/>
      </c>
      <c r="AK43" t="b">
        <f t="shared" si="4"/>
        <v>0</v>
      </c>
      <c r="AL43" t="str">
        <f t="shared" si="5"/>
        <v/>
      </c>
      <c r="AM43" t="b">
        <f t="shared" si="6"/>
        <v>0</v>
      </c>
      <c r="AO43">
        <f t="shared" si="7"/>
        <v>0</v>
      </c>
    </row>
    <row r="44" spans="1:41" ht="15" customHeight="1">
      <c r="A44" s="18"/>
      <c r="B44" s="304"/>
      <c r="C44" s="202" t="s">
        <v>110</v>
      </c>
      <c r="D44" s="517"/>
      <c r="E44" s="517"/>
      <c r="F44" s="517"/>
      <c r="G44" s="517"/>
      <c r="H44" s="517"/>
      <c r="I44" s="517"/>
      <c r="J44" s="517"/>
      <c r="K44" s="466"/>
      <c r="L44" s="466"/>
      <c r="M44" s="466"/>
      <c r="N44" s="466"/>
      <c r="O44" s="466"/>
      <c r="P44" s="466"/>
      <c r="Q44" s="466"/>
      <c r="R44" s="466"/>
      <c r="S44" s="466"/>
      <c r="T44" s="466"/>
      <c r="U44" s="466"/>
      <c r="V44" s="466"/>
      <c r="W44" s="466"/>
      <c r="X44" s="466"/>
      <c r="Y44" s="466"/>
      <c r="Z44" s="466"/>
      <c r="AA44" s="466"/>
      <c r="AB44" s="466"/>
      <c r="AC44" s="466"/>
      <c r="AD44" s="466"/>
      <c r="AG44">
        <f t="shared" si="0"/>
        <v>0</v>
      </c>
      <c r="AH44">
        <f t="shared" si="1"/>
        <v>0</v>
      </c>
      <c r="AI44" t="b">
        <f t="shared" si="2"/>
        <v>0</v>
      </c>
      <c r="AJ44" t="str">
        <f t="shared" si="3"/>
        <v/>
      </c>
      <c r="AK44" t="b">
        <f t="shared" si="4"/>
        <v>0</v>
      </c>
      <c r="AL44" t="str">
        <f t="shared" si="5"/>
        <v/>
      </c>
      <c r="AM44" t="b">
        <f t="shared" si="6"/>
        <v>0</v>
      </c>
      <c r="AO44">
        <f t="shared" si="7"/>
        <v>0</v>
      </c>
    </row>
    <row r="45" spans="1:41" ht="15" customHeight="1">
      <c r="A45" s="18"/>
      <c r="B45" s="304"/>
      <c r="C45" s="202" t="s">
        <v>111</v>
      </c>
      <c r="D45" s="517"/>
      <c r="E45" s="517"/>
      <c r="F45" s="517"/>
      <c r="G45" s="517"/>
      <c r="H45" s="517"/>
      <c r="I45" s="517"/>
      <c r="J45" s="517"/>
      <c r="K45" s="466"/>
      <c r="L45" s="466"/>
      <c r="M45" s="466"/>
      <c r="N45" s="466"/>
      <c r="O45" s="466"/>
      <c r="P45" s="466"/>
      <c r="Q45" s="466"/>
      <c r="R45" s="466"/>
      <c r="S45" s="466"/>
      <c r="T45" s="466"/>
      <c r="U45" s="466"/>
      <c r="V45" s="466"/>
      <c r="W45" s="466"/>
      <c r="X45" s="466"/>
      <c r="Y45" s="466"/>
      <c r="Z45" s="466"/>
      <c r="AA45" s="466"/>
      <c r="AB45" s="466"/>
      <c r="AC45" s="466"/>
      <c r="AD45" s="466"/>
      <c r="AG45">
        <f t="shared" si="0"/>
        <v>0</v>
      </c>
      <c r="AH45">
        <f t="shared" si="1"/>
        <v>0</v>
      </c>
      <c r="AI45" t="b">
        <f t="shared" si="2"/>
        <v>0</v>
      </c>
      <c r="AJ45" t="str">
        <f t="shared" si="3"/>
        <v/>
      </c>
      <c r="AK45" t="b">
        <f t="shared" si="4"/>
        <v>0</v>
      </c>
      <c r="AL45" t="str">
        <f t="shared" si="5"/>
        <v/>
      </c>
      <c r="AM45" t="b">
        <f t="shared" si="6"/>
        <v>0</v>
      </c>
      <c r="AO45">
        <f t="shared" si="7"/>
        <v>0</v>
      </c>
    </row>
    <row r="46" spans="1:41" ht="15" customHeight="1">
      <c r="A46" s="18"/>
      <c r="B46" s="304"/>
      <c r="C46" s="202" t="s">
        <v>112</v>
      </c>
      <c r="D46" s="517"/>
      <c r="E46" s="517"/>
      <c r="F46" s="517"/>
      <c r="G46" s="517"/>
      <c r="H46" s="517"/>
      <c r="I46" s="517"/>
      <c r="J46" s="517"/>
      <c r="K46" s="466"/>
      <c r="L46" s="466"/>
      <c r="M46" s="466"/>
      <c r="N46" s="466"/>
      <c r="O46" s="466"/>
      <c r="P46" s="466"/>
      <c r="Q46" s="466"/>
      <c r="R46" s="466"/>
      <c r="S46" s="466"/>
      <c r="T46" s="466"/>
      <c r="U46" s="466"/>
      <c r="V46" s="466"/>
      <c r="W46" s="466"/>
      <c r="X46" s="466"/>
      <c r="Y46" s="466"/>
      <c r="Z46" s="466"/>
      <c r="AA46" s="466"/>
      <c r="AB46" s="466"/>
      <c r="AC46" s="466"/>
      <c r="AD46" s="466"/>
      <c r="AG46">
        <f t="shared" si="0"/>
        <v>0</v>
      </c>
      <c r="AH46">
        <f t="shared" si="1"/>
        <v>0</v>
      </c>
      <c r="AI46" t="b">
        <f t="shared" si="2"/>
        <v>0</v>
      </c>
      <c r="AJ46" t="str">
        <f t="shared" si="3"/>
        <v/>
      </c>
      <c r="AK46" t="b">
        <f t="shared" si="4"/>
        <v>0</v>
      </c>
      <c r="AL46" t="str">
        <f t="shared" si="5"/>
        <v/>
      </c>
      <c r="AM46" t="b">
        <f t="shared" si="6"/>
        <v>0</v>
      </c>
      <c r="AO46">
        <f t="shared" si="7"/>
        <v>0</v>
      </c>
    </row>
    <row r="47" spans="1:41" ht="15" customHeight="1">
      <c r="A47" s="18"/>
      <c r="B47" s="304"/>
      <c r="C47" s="202" t="s">
        <v>113</v>
      </c>
      <c r="D47" s="517"/>
      <c r="E47" s="517"/>
      <c r="F47" s="517"/>
      <c r="G47" s="517"/>
      <c r="H47" s="517"/>
      <c r="I47" s="517"/>
      <c r="J47" s="517"/>
      <c r="K47" s="466"/>
      <c r="L47" s="466"/>
      <c r="M47" s="466"/>
      <c r="N47" s="466"/>
      <c r="O47" s="466"/>
      <c r="P47" s="466"/>
      <c r="Q47" s="466"/>
      <c r="R47" s="466"/>
      <c r="S47" s="466"/>
      <c r="T47" s="466"/>
      <c r="U47" s="466"/>
      <c r="V47" s="466"/>
      <c r="W47" s="466"/>
      <c r="X47" s="466"/>
      <c r="Y47" s="466"/>
      <c r="Z47" s="466"/>
      <c r="AA47" s="466"/>
      <c r="AB47" s="466"/>
      <c r="AC47" s="466"/>
      <c r="AD47" s="466"/>
      <c r="AG47">
        <f t="shared" si="0"/>
        <v>0</v>
      </c>
      <c r="AH47">
        <f t="shared" si="1"/>
        <v>0</v>
      </c>
      <c r="AI47" t="b">
        <f t="shared" si="2"/>
        <v>0</v>
      </c>
      <c r="AJ47" t="str">
        <f t="shared" si="3"/>
        <v/>
      </c>
      <c r="AK47" t="b">
        <f t="shared" si="4"/>
        <v>0</v>
      </c>
      <c r="AL47" t="str">
        <f t="shared" si="5"/>
        <v/>
      </c>
      <c r="AM47" t="b">
        <f t="shared" si="6"/>
        <v>0</v>
      </c>
      <c r="AO47">
        <f t="shared" si="7"/>
        <v>0</v>
      </c>
    </row>
    <row r="48" spans="1:41" ht="15" customHeight="1">
      <c r="A48" s="18"/>
      <c r="B48" s="304"/>
      <c r="C48" s="202" t="s">
        <v>114</v>
      </c>
      <c r="D48" s="517"/>
      <c r="E48" s="517"/>
      <c r="F48" s="517"/>
      <c r="G48" s="517"/>
      <c r="H48" s="517"/>
      <c r="I48" s="517"/>
      <c r="J48" s="517"/>
      <c r="K48" s="466"/>
      <c r="L48" s="466"/>
      <c r="M48" s="466"/>
      <c r="N48" s="466"/>
      <c r="O48" s="466"/>
      <c r="P48" s="466"/>
      <c r="Q48" s="466"/>
      <c r="R48" s="466"/>
      <c r="S48" s="466"/>
      <c r="T48" s="466"/>
      <c r="U48" s="466"/>
      <c r="V48" s="466"/>
      <c r="W48" s="466"/>
      <c r="X48" s="466"/>
      <c r="Y48" s="466"/>
      <c r="Z48" s="466"/>
      <c r="AA48" s="466"/>
      <c r="AB48" s="466"/>
      <c r="AC48" s="466"/>
      <c r="AD48" s="466"/>
      <c r="AG48">
        <f t="shared" si="0"/>
        <v>0</v>
      </c>
      <c r="AH48">
        <f t="shared" si="1"/>
        <v>0</v>
      </c>
      <c r="AI48" t="b">
        <f t="shared" si="2"/>
        <v>0</v>
      </c>
      <c r="AJ48" t="str">
        <f t="shared" si="3"/>
        <v/>
      </c>
      <c r="AK48" t="b">
        <f t="shared" si="4"/>
        <v>0</v>
      </c>
      <c r="AL48" t="str">
        <f t="shared" si="5"/>
        <v/>
      </c>
      <c r="AM48" t="b">
        <f t="shared" si="6"/>
        <v>0</v>
      </c>
      <c r="AO48">
        <f t="shared" si="7"/>
        <v>0</v>
      </c>
    </row>
    <row r="49" spans="1:41" ht="15" customHeight="1">
      <c r="A49" s="18"/>
      <c r="B49" s="304"/>
      <c r="C49" s="202" t="s">
        <v>115</v>
      </c>
      <c r="D49" s="517"/>
      <c r="E49" s="517"/>
      <c r="F49" s="517"/>
      <c r="G49" s="517"/>
      <c r="H49" s="517"/>
      <c r="I49" s="517"/>
      <c r="J49" s="517"/>
      <c r="K49" s="466"/>
      <c r="L49" s="466"/>
      <c r="M49" s="466"/>
      <c r="N49" s="466"/>
      <c r="O49" s="466"/>
      <c r="P49" s="466"/>
      <c r="Q49" s="466"/>
      <c r="R49" s="466"/>
      <c r="S49" s="466"/>
      <c r="T49" s="466"/>
      <c r="U49" s="466"/>
      <c r="V49" s="466"/>
      <c r="W49" s="466"/>
      <c r="X49" s="466"/>
      <c r="Y49" s="466"/>
      <c r="Z49" s="466"/>
      <c r="AA49" s="466"/>
      <c r="AB49" s="466"/>
      <c r="AC49" s="466"/>
      <c r="AD49" s="466"/>
      <c r="AG49">
        <f t="shared" si="0"/>
        <v>0</v>
      </c>
      <c r="AH49">
        <f t="shared" si="1"/>
        <v>0</v>
      </c>
      <c r="AI49" t="b">
        <f t="shared" si="2"/>
        <v>0</v>
      </c>
      <c r="AJ49" t="str">
        <f t="shared" si="3"/>
        <v/>
      </c>
      <c r="AK49" t="b">
        <f t="shared" si="4"/>
        <v>0</v>
      </c>
      <c r="AL49" t="str">
        <f t="shared" si="5"/>
        <v/>
      </c>
      <c r="AM49" t="b">
        <f t="shared" si="6"/>
        <v>0</v>
      </c>
      <c r="AO49">
        <f t="shared" si="7"/>
        <v>0</v>
      </c>
    </row>
    <row r="50" spans="1:41" ht="15" customHeight="1">
      <c r="A50" s="18"/>
      <c r="B50" s="304"/>
      <c r="C50" s="202" t="s">
        <v>116</v>
      </c>
      <c r="D50" s="517"/>
      <c r="E50" s="517"/>
      <c r="F50" s="517"/>
      <c r="G50" s="517"/>
      <c r="H50" s="517"/>
      <c r="I50" s="517"/>
      <c r="J50" s="517"/>
      <c r="K50" s="466"/>
      <c r="L50" s="466"/>
      <c r="M50" s="466"/>
      <c r="N50" s="466"/>
      <c r="O50" s="466"/>
      <c r="P50" s="466"/>
      <c r="Q50" s="466"/>
      <c r="R50" s="466"/>
      <c r="S50" s="466"/>
      <c r="T50" s="466"/>
      <c r="U50" s="466"/>
      <c r="V50" s="466"/>
      <c r="W50" s="466"/>
      <c r="X50" s="466"/>
      <c r="Y50" s="466"/>
      <c r="Z50" s="466"/>
      <c r="AA50" s="466"/>
      <c r="AB50" s="466"/>
      <c r="AC50" s="466"/>
      <c r="AD50" s="466"/>
      <c r="AG50">
        <f t="shared" si="0"/>
        <v>0</v>
      </c>
      <c r="AH50">
        <f t="shared" si="1"/>
        <v>0</v>
      </c>
      <c r="AI50" t="b">
        <f t="shared" si="2"/>
        <v>0</v>
      </c>
      <c r="AJ50" t="str">
        <f t="shared" si="3"/>
        <v/>
      </c>
      <c r="AK50" t="b">
        <f t="shared" si="4"/>
        <v>0</v>
      </c>
      <c r="AL50" t="str">
        <f t="shared" si="5"/>
        <v/>
      </c>
      <c r="AM50" t="b">
        <f t="shared" si="6"/>
        <v>0</v>
      </c>
      <c r="AO50">
        <f t="shared" si="7"/>
        <v>0</v>
      </c>
    </row>
    <row r="51" spans="1:41" ht="15" customHeight="1">
      <c r="A51" s="18"/>
      <c r="B51" s="304"/>
      <c r="C51" s="202" t="s">
        <v>117</v>
      </c>
      <c r="D51" s="517"/>
      <c r="E51" s="517"/>
      <c r="F51" s="517"/>
      <c r="G51" s="517"/>
      <c r="H51" s="517"/>
      <c r="I51" s="517"/>
      <c r="J51" s="517"/>
      <c r="K51" s="466"/>
      <c r="L51" s="466"/>
      <c r="M51" s="466"/>
      <c r="N51" s="466"/>
      <c r="O51" s="466"/>
      <c r="P51" s="466"/>
      <c r="Q51" s="466"/>
      <c r="R51" s="466"/>
      <c r="S51" s="466"/>
      <c r="T51" s="466"/>
      <c r="U51" s="466"/>
      <c r="V51" s="466"/>
      <c r="W51" s="466"/>
      <c r="X51" s="466"/>
      <c r="Y51" s="466"/>
      <c r="Z51" s="466"/>
      <c r="AA51" s="466"/>
      <c r="AB51" s="466"/>
      <c r="AC51" s="466"/>
      <c r="AD51" s="466"/>
      <c r="AG51">
        <f t="shared" si="0"/>
        <v>0</v>
      </c>
      <c r="AH51">
        <f t="shared" si="1"/>
        <v>0</v>
      </c>
      <c r="AI51" t="b">
        <f t="shared" si="2"/>
        <v>0</v>
      </c>
      <c r="AJ51" t="str">
        <f t="shared" si="3"/>
        <v/>
      </c>
      <c r="AK51" t="b">
        <f t="shared" si="4"/>
        <v>0</v>
      </c>
      <c r="AL51" t="str">
        <f t="shared" si="5"/>
        <v/>
      </c>
      <c r="AM51" t="b">
        <f t="shared" si="6"/>
        <v>0</v>
      </c>
      <c r="AO51">
        <f t="shared" si="7"/>
        <v>0</v>
      </c>
    </row>
    <row r="52" spans="1:41" ht="15" customHeight="1">
      <c r="A52" s="18"/>
      <c r="B52" s="304"/>
      <c r="C52" s="202" t="s">
        <v>118</v>
      </c>
      <c r="D52" s="517"/>
      <c r="E52" s="517"/>
      <c r="F52" s="517"/>
      <c r="G52" s="517"/>
      <c r="H52" s="517"/>
      <c r="I52" s="517"/>
      <c r="J52" s="517"/>
      <c r="K52" s="466"/>
      <c r="L52" s="466"/>
      <c r="M52" s="466"/>
      <c r="N52" s="466"/>
      <c r="O52" s="466"/>
      <c r="P52" s="466"/>
      <c r="Q52" s="466"/>
      <c r="R52" s="466"/>
      <c r="S52" s="466"/>
      <c r="T52" s="466"/>
      <c r="U52" s="466"/>
      <c r="V52" s="466"/>
      <c r="W52" s="466"/>
      <c r="X52" s="466"/>
      <c r="Y52" s="466"/>
      <c r="Z52" s="466"/>
      <c r="AA52" s="466"/>
      <c r="AB52" s="466"/>
      <c r="AC52" s="466"/>
      <c r="AD52" s="466"/>
      <c r="AG52">
        <f t="shared" si="0"/>
        <v>0</v>
      </c>
      <c r="AH52">
        <f t="shared" si="1"/>
        <v>0</v>
      </c>
      <c r="AI52" t="b">
        <f t="shared" si="2"/>
        <v>0</v>
      </c>
      <c r="AJ52" t="str">
        <f t="shared" si="3"/>
        <v/>
      </c>
      <c r="AK52" t="b">
        <f t="shared" si="4"/>
        <v>0</v>
      </c>
      <c r="AL52" t="str">
        <f t="shared" si="5"/>
        <v/>
      </c>
      <c r="AM52" t="b">
        <f t="shared" si="6"/>
        <v>0</v>
      </c>
      <c r="AO52">
        <f t="shared" si="7"/>
        <v>0</v>
      </c>
    </row>
    <row r="53" spans="1:41" ht="15" customHeight="1">
      <c r="A53" s="18"/>
      <c r="B53" s="304"/>
      <c r="C53" s="202" t="s">
        <v>119</v>
      </c>
      <c r="D53" s="517"/>
      <c r="E53" s="517"/>
      <c r="F53" s="517"/>
      <c r="G53" s="517"/>
      <c r="H53" s="517"/>
      <c r="I53" s="517"/>
      <c r="J53" s="517"/>
      <c r="K53" s="466"/>
      <c r="L53" s="466"/>
      <c r="M53" s="466"/>
      <c r="N53" s="466"/>
      <c r="O53" s="466"/>
      <c r="P53" s="466"/>
      <c r="Q53" s="466"/>
      <c r="R53" s="466"/>
      <c r="S53" s="466"/>
      <c r="T53" s="466"/>
      <c r="U53" s="466"/>
      <c r="V53" s="466"/>
      <c r="W53" s="466"/>
      <c r="X53" s="466"/>
      <c r="Y53" s="466"/>
      <c r="Z53" s="466"/>
      <c r="AA53" s="466"/>
      <c r="AB53" s="466"/>
      <c r="AC53" s="466"/>
      <c r="AD53" s="466"/>
      <c r="AG53">
        <f t="shared" si="0"/>
        <v>0</v>
      </c>
      <c r="AH53">
        <f t="shared" si="1"/>
        <v>0</v>
      </c>
      <c r="AI53" t="b">
        <f t="shared" si="2"/>
        <v>0</v>
      </c>
      <c r="AJ53" t="str">
        <f t="shared" si="3"/>
        <v/>
      </c>
      <c r="AK53" t="b">
        <f t="shared" si="4"/>
        <v>0</v>
      </c>
      <c r="AL53" t="str">
        <f t="shared" si="5"/>
        <v/>
      </c>
      <c r="AM53" t="b">
        <f t="shared" si="6"/>
        <v>0</v>
      </c>
      <c r="AO53">
        <f t="shared" si="7"/>
        <v>0</v>
      </c>
    </row>
    <row r="54" spans="1:41" ht="15" customHeight="1">
      <c r="A54" s="18"/>
      <c r="B54" s="304"/>
      <c r="C54" s="202" t="s">
        <v>120</v>
      </c>
      <c r="D54" s="517"/>
      <c r="E54" s="517"/>
      <c r="F54" s="517"/>
      <c r="G54" s="517"/>
      <c r="H54" s="517"/>
      <c r="I54" s="517"/>
      <c r="J54" s="517"/>
      <c r="K54" s="466"/>
      <c r="L54" s="466"/>
      <c r="M54" s="466"/>
      <c r="N54" s="466"/>
      <c r="O54" s="466"/>
      <c r="P54" s="466"/>
      <c r="Q54" s="466"/>
      <c r="R54" s="466"/>
      <c r="S54" s="466"/>
      <c r="T54" s="466"/>
      <c r="U54" s="466"/>
      <c r="V54" s="466"/>
      <c r="W54" s="466"/>
      <c r="X54" s="466"/>
      <c r="Y54" s="466"/>
      <c r="Z54" s="466"/>
      <c r="AA54" s="466"/>
      <c r="AB54" s="466"/>
      <c r="AC54" s="466"/>
      <c r="AD54" s="466"/>
      <c r="AG54">
        <f t="shared" si="0"/>
        <v>0</v>
      </c>
      <c r="AH54">
        <f t="shared" si="1"/>
        <v>0</v>
      </c>
      <c r="AI54" t="b">
        <f t="shared" si="2"/>
        <v>0</v>
      </c>
      <c r="AJ54" t="str">
        <f t="shared" si="3"/>
        <v/>
      </c>
      <c r="AK54" t="b">
        <f t="shared" si="4"/>
        <v>0</v>
      </c>
      <c r="AL54" t="str">
        <f t="shared" si="5"/>
        <v/>
      </c>
      <c r="AM54" t="b">
        <f t="shared" si="6"/>
        <v>0</v>
      </c>
      <c r="AO54">
        <f t="shared" si="7"/>
        <v>0</v>
      </c>
    </row>
    <row r="55" spans="1:41" ht="15" customHeight="1">
      <c r="A55" s="18"/>
      <c r="B55" s="304"/>
      <c r="C55" s="202" t="s">
        <v>121</v>
      </c>
      <c r="D55" s="517"/>
      <c r="E55" s="517"/>
      <c r="F55" s="517"/>
      <c r="G55" s="517"/>
      <c r="H55" s="517"/>
      <c r="I55" s="517"/>
      <c r="J55" s="517"/>
      <c r="K55" s="466"/>
      <c r="L55" s="466"/>
      <c r="M55" s="466"/>
      <c r="N55" s="466"/>
      <c r="O55" s="466"/>
      <c r="P55" s="466"/>
      <c r="Q55" s="466"/>
      <c r="R55" s="466"/>
      <c r="S55" s="466"/>
      <c r="T55" s="466"/>
      <c r="U55" s="466"/>
      <c r="V55" s="466"/>
      <c r="W55" s="466"/>
      <c r="X55" s="466"/>
      <c r="Y55" s="466"/>
      <c r="Z55" s="466"/>
      <c r="AA55" s="466"/>
      <c r="AB55" s="466"/>
      <c r="AC55" s="466"/>
      <c r="AD55" s="466"/>
      <c r="AG55">
        <f t="shared" si="0"/>
        <v>0</v>
      </c>
      <c r="AH55">
        <f t="shared" si="1"/>
        <v>0</v>
      </c>
      <c r="AI55" t="b">
        <f t="shared" si="2"/>
        <v>0</v>
      </c>
      <c r="AJ55" t="str">
        <f t="shared" si="3"/>
        <v/>
      </c>
      <c r="AK55" t="b">
        <f t="shared" si="4"/>
        <v>0</v>
      </c>
      <c r="AL55" t="str">
        <f t="shared" si="5"/>
        <v/>
      </c>
      <c r="AM55" t="b">
        <f t="shared" si="6"/>
        <v>0</v>
      </c>
      <c r="AO55">
        <f t="shared" si="7"/>
        <v>0</v>
      </c>
    </row>
    <row r="56" spans="1:41" ht="15" customHeight="1">
      <c r="A56" s="17"/>
      <c r="B56" s="20"/>
      <c r="C56" s="202" t="s">
        <v>122</v>
      </c>
      <c r="D56" s="517"/>
      <c r="E56" s="517"/>
      <c r="F56" s="517"/>
      <c r="G56" s="517"/>
      <c r="H56" s="517"/>
      <c r="I56" s="517"/>
      <c r="J56" s="517"/>
      <c r="K56" s="466"/>
      <c r="L56" s="466"/>
      <c r="M56" s="466"/>
      <c r="N56" s="466"/>
      <c r="O56" s="466"/>
      <c r="P56" s="466"/>
      <c r="Q56" s="466"/>
      <c r="R56" s="466"/>
      <c r="S56" s="466"/>
      <c r="T56" s="466"/>
      <c r="U56" s="466"/>
      <c r="V56" s="466"/>
      <c r="W56" s="466"/>
      <c r="X56" s="466"/>
      <c r="Y56" s="466"/>
      <c r="Z56" s="466"/>
      <c r="AA56" s="466"/>
      <c r="AB56" s="466"/>
      <c r="AC56" s="466"/>
      <c r="AD56" s="466"/>
      <c r="AG56">
        <f t="shared" si="0"/>
        <v>0</v>
      </c>
      <c r="AH56">
        <f t="shared" si="1"/>
        <v>0</v>
      </c>
      <c r="AI56" t="b">
        <f t="shared" si="2"/>
        <v>0</v>
      </c>
      <c r="AJ56" t="str">
        <f t="shared" si="3"/>
        <v/>
      </c>
      <c r="AK56" t="b">
        <f t="shared" si="4"/>
        <v>0</v>
      </c>
      <c r="AL56" t="str">
        <f t="shared" si="5"/>
        <v/>
      </c>
      <c r="AM56" t="b">
        <f t="shared" si="6"/>
        <v>0</v>
      </c>
      <c r="AO56">
        <f t="shared" si="7"/>
        <v>0</v>
      </c>
    </row>
    <row r="57" spans="1:41" ht="15" customHeight="1">
      <c r="A57" s="17"/>
      <c r="B57" s="20"/>
      <c r="C57" s="202" t="s">
        <v>123</v>
      </c>
      <c r="D57" s="517"/>
      <c r="E57" s="517"/>
      <c r="F57" s="517"/>
      <c r="G57" s="517"/>
      <c r="H57" s="517"/>
      <c r="I57" s="517"/>
      <c r="J57" s="517"/>
      <c r="K57" s="466"/>
      <c r="L57" s="466"/>
      <c r="M57" s="466"/>
      <c r="N57" s="466"/>
      <c r="O57" s="466"/>
      <c r="P57" s="466"/>
      <c r="Q57" s="466"/>
      <c r="R57" s="466"/>
      <c r="S57" s="466"/>
      <c r="T57" s="466"/>
      <c r="U57" s="466"/>
      <c r="V57" s="466"/>
      <c r="W57" s="466"/>
      <c r="X57" s="466"/>
      <c r="Y57" s="466"/>
      <c r="Z57" s="466"/>
      <c r="AA57" s="466"/>
      <c r="AB57" s="466"/>
      <c r="AC57" s="466"/>
      <c r="AD57" s="466"/>
      <c r="AG57">
        <f t="shared" si="0"/>
        <v>0</v>
      </c>
      <c r="AH57">
        <f t="shared" si="1"/>
        <v>0</v>
      </c>
      <c r="AI57" t="b">
        <f t="shared" si="2"/>
        <v>0</v>
      </c>
      <c r="AJ57" t="str">
        <f t="shared" si="3"/>
        <v/>
      </c>
      <c r="AK57" t="b">
        <f t="shared" si="4"/>
        <v>0</v>
      </c>
      <c r="AL57" t="str">
        <f t="shared" si="5"/>
        <v/>
      </c>
      <c r="AM57" t="b">
        <f t="shared" si="6"/>
        <v>0</v>
      </c>
      <c r="AO57">
        <f t="shared" si="7"/>
        <v>0</v>
      </c>
    </row>
    <row r="58" spans="1:41" ht="15" customHeight="1">
      <c r="A58" s="17"/>
      <c r="B58" s="20"/>
      <c r="C58" s="202" t="s">
        <v>124</v>
      </c>
      <c r="D58" s="517"/>
      <c r="E58" s="517"/>
      <c r="F58" s="517"/>
      <c r="G58" s="517"/>
      <c r="H58" s="517"/>
      <c r="I58" s="517"/>
      <c r="J58" s="517"/>
      <c r="K58" s="466"/>
      <c r="L58" s="466"/>
      <c r="M58" s="466"/>
      <c r="N58" s="466"/>
      <c r="O58" s="466"/>
      <c r="P58" s="466"/>
      <c r="Q58" s="466"/>
      <c r="R58" s="466"/>
      <c r="S58" s="466"/>
      <c r="T58" s="466"/>
      <c r="U58" s="466"/>
      <c r="V58" s="466"/>
      <c r="W58" s="466"/>
      <c r="X58" s="466"/>
      <c r="Y58" s="466"/>
      <c r="Z58" s="466"/>
      <c r="AA58" s="466"/>
      <c r="AB58" s="466"/>
      <c r="AC58" s="466"/>
      <c r="AD58" s="466"/>
      <c r="AG58">
        <f t="shared" si="0"/>
        <v>0</v>
      </c>
      <c r="AH58">
        <f t="shared" si="1"/>
        <v>0</v>
      </c>
      <c r="AI58" t="b">
        <f t="shared" si="2"/>
        <v>0</v>
      </c>
      <c r="AJ58" t="str">
        <f t="shared" si="3"/>
        <v/>
      </c>
      <c r="AK58" t="b">
        <f t="shared" si="4"/>
        <v>0</v>
      </c>
      <c r="AL58" t="str">
        <f t="shared" si="5"/>
        <v/>
      </c>
      <c r="AM58" t="b">
        <f t="shared" si="6"/>
        <v>0</v>
      </c>
      <c r="AO58">
        <f t="shared" si="7"/>
        <v>0</v>
      </c>
    </row>
    <row r="59" spans="1:41" ht="15" customHeight="1">
      <c r="A59" s="17"/>
      <c r="B59" s="20"/>
      <c r="C59" s="202" t="s">
        <v>125</v>
      </c>
      <c r="D59" s="517"/>
      <c r="E59" s="517"/>
      <c r="F59" s="517"/>
      <c r="G59" s="517"/>
      <c r="H59" s="517"/>
      <c r="I59" s="517"/>
      <c r="J59" s="517"/>
      <c r="K59" s="466"/>
      <c r="L59" s="466"/>
      <c r="M59" s="466"/>
      <c r="N59" s="466"/>
      <c r="O59" s="466"/>
      <c r="P59" s="466"/>
      <c r="Q59" s="466"/>
      <c r="R59" s="466"/>
      <c r="S59" s="466"/>
      <c r="T59" s="466"/>
      <c r="U59" s="466"/>
      <c r="V59" s="466"/>
      <c r="W59" s="466"/>
      <c r="X59" s="466"/>
      <c r="Y59" s="466"/>
      <c r="Z59" s="466"/>
      <c r="AA59" s="466"/>
      <c r="AB59" s="466"/>
      <c r="AC59" s="466"/>
      <c r="AD59" s="466"/>
      <c r="AG59">
        <f t="shared" si="0"/>
        <v>0</v>
      </c>
      <c r="AH59">
        <f t="shared" si="1"/>
        <v>0</v>
      </c>
      <c r="AI59" t="b">
        <f t="shared" si="2"/>
        <v>0</v>
      </c>
      <c r="AJ59" t="str">
        <f t="shared" si="3"/>
        <v/>
      </c>
      <c r="AK59" t="b">
        <f t="shared" si="4"/>
        <v>0</v>
      </c>
      <c r="AL59" t="str">
        <f t="shared" si="5"/>
        <v/>
      </c>
      <c r="AM59" t="b">
        <f t="shared" si="6"/>
        <v>0</v>
      </c>
      <c r="AO59">
        <f t="shared" si="7"/>
        <v>0</v>
      </c>
    </row>
    <row r="60" spans="1:41" ht="15" customHeight="1">
      <c r="A60" s="17"/>
      <c r="B60" s="20"/>
      <c r="C60" s="202" t="s">
        <v>126</v>
      </c>
      <c r="D60" s="517"/>
      <c r="E60" s="517"/>
      <c r="F60" s="517"/>
      <c r="G60" s="517"/>
      <c r="H60" s="517"/>
      <c r="I60" s="517"/>
      <c r="J60" s="517"/>
      <c r="K60" s="466"/>
      <c r="L60" s="466"/>
      <c r="M60" s="466"/>
      <c r="N60" s="466"/>
      <c r="O60" s="466"/>
      <c r="P60" s="466"/>
      <c r="Q60" s="466"/>
      <c r="R60" s="466"/>
      <c r="S60" s="466"/>
      <c r="T60" s="466"/>
      <c r="U60" s="466"/>
      <c r="V60" s="466"/>
      <c r="W60" s="466"/>
      <c r="X60" s="466"/>
      <c r="Y60" s="466"/>
      <c r="Z60" s="466"/>
      <c r="AA60" s="466"/>
      <c r="AB60" s="466"/>
      <c r="AC60" s="466"/>
      <c r="AD60" s="466"/>
      <c r="AG60">
        <f>IF(COUNTA(D60:AD60)&gt;0,IF(AND(COUNTA(D60:P60)=4,COUNTA(Q60:AD60)&gt;0),0,1),0)</f>
        <v>0</v>
      </c>
      <c r="AH60">
        <f>IF(AC60="X",IF(COUNTA(Q60:AB60)=0,0,1),0)</f>
        <v>0</v>
      </c>
      <c r="AI60" t="b">
        <f>NOT(EXACT(D60,UPPER(D60)))</f>
        <v>0</v>
      </c>
      <c r="AJ60" t="str">
        <f>SUBSTITUTE( SUBSTITUTE( SUBSTITUTE( SUBSTITUTE( SUBSTITUTE( SUBSTITUTE( SUBSTITUTE( SUBSTITUTE( SUBSTITUTE( SUBSTITUTE(D60, "á", "a"), "é", "e"), "í", "i"), "ó", "o"), "ú", "u"), "Á", "A"), "É", "E"), "Í", "I"), "Ó", "O"), "Ú", "U")</f>
        <v/>
      </c>
      <c r="AK60" t="b">
        <f>NOT(EXACT(D60,AJ60))</f>
        <v>0</v>
      </c>
      <c r="AL60" t="str">
        <f>SUBSTITUTE((SUBSTITUTE(SUBSTITUTE(SUBSTITUTE(D60,".",""),",",""),"(","")),")","")</f>
        <v/>
      </c>
      <c r="AM60" t="b">
        <f>NOT(EXACT(D60,AL60))</f>
        <v>0</v>
      </c>
      <c r="AO60">
        <f>IF(OR(K60="NS",K60="NA",K60=""),0,IF(AND(LEN(K60)=4,INT(K60)&gt;0),0,1))</f>
        <v>0</v>
      </c>
    </row>
    <row r="61" spans="1:41" ht="15" customHeight="1">
      <c r="A61" s="177"/>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188"/>
      <c r="AG61" s="172">
        <f>SUM(AG31:AG60)</f>
        <v>0</v>
      </c>
      <c r="AH61" s="172">
        <f>SUM(AF31,AH31:AH60)</f>
        <v>0</v>
      </c>
      <c r="AI61" s="193">
        <f>COUNTIF(AI31:AI60,TRUE)</f>
        <v>0</v>
      </c>
      <c r="AK61" s="193">
        <f>COUNTIF(AK31:AK60,TRUE)</f>
        <v>0</v>
      </c>
      <c r="AM61" s="193">
        <f>COUNTIF(AM31:AM60,TRUE)</f>
        <v>0</v>
      </c>
      <c r="AN61" s="172">
        <f>SUM(AI61,AK61,AM61)</f>
        <v>0</v>
      </c>
      <c r="AO61" s="172">
        <f>SUM(AO31:AO60)</f>
        <v>0</v>
      </c>
    </row>
    <row r="62" spans="1:41" ht="45" customHeight="1">
      <c r="A62" s="309"/>
      <c r="B62" s="135"/>
      <c r="C62" s="640" t="s">
        <v>1898</v>
      </c>
      <c r="D62" s="640"/>
      <c r="E62" s="640"/>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row>
    <row r="63" spans="1:41" ht="15" customHeight="1">
      <c r="A63" s="177"/>
      <c r="B63" s="450" t="str">
        <f>IF(AND(COUNTIF(AA31:AB60,"X")&gt;0,F62=""),"Debido a que seleccionó el código 6, debe anotar el nombre de dicho(s) tipo(s) de información","")</f>
        <v/>
      </c>
      <c r="C63" s="450"/>
      <c r="D63" s="450"/>
      <c r="E63" s="450"/>
      <c r="F63" s="450"/>
      <c r="G63" s="450"/>
      <c r="H63" s="450"/>
      <c r="I63" s="450"/>
      <c r="J63" s="450"/>
      <c r="K63" s="450"/>
      <c r="L63" s="450"/>
      <c r="M63" s="450"/>
      <c r="N63" s="450"/>
      <c r="O63" s="450"/>
      <c r="P63" s="450"/>
      <c r="Q63" s="450"/>
      <c r="R63" s="450"/>
      <c r="S63" s="450"/>
      <c r="T63" s="450"/>
      <c r="U63" s="450"/>
      <c r="V63" s="450"/>
      <c r="W63" s="450"/>
      <c r="X63" s="450"/>
      <c r="Y63" s="450"/>
      <c r="Z63" s="450"/>
      <c r="AA63" s="450"/>
      <c r="AB63" s="450"/>
      <c r="AC63" s="450"/>
      <c r="AD63" s="450"/>
      <c r="AE63" s="450"/>
    </row>
    <row r="64" spans="1:41" ht="15" customHeight="1">
      <c r="A64" s="16"/>
      <c r="B64" s="300"/>
      <c r="C64" s="407" t="s">
        <v>1899</v>
      </c>
      <c r="D64" s="408"/>
      <c r="E64" s="408"/>
      <c r="F64" s="408"/>
      <c r="G64" s="408"/>
      <c r="H64" s="408"/>
      <c r="I64" s="408"/>
      <c r="J64" s="408"/>
      <c r="K64" s="408"/>
      <c r="L64" s="408"/>
      <c r="M64" s="408"/>
      <c r="N64" s="408"/>
      <c r="O64" s="408"/>
      <c r="P64" s="409"/>
      <c r="Q64" s="276"/>
      <c r="R64" s="410" t="s">
        <v>1900</v>
      </c>
      <c r="S64" s="410"/>
      <c r="T64" s="410"/>
      <c r="U64" s="410"/>
      <c r="V64" s="410"/>
      <c r="W64" s="410"/>
      <c r="X64" s="410"/>
      <c r="Y64" s="410"/>
      <c r="Z64" s="410"/>
      <c r="AA64" s="410"/>
      <c r="AB64" s="410"/>
      <c r="AC64" s="410"/>
      <c r="AD64" s="410"/>
    </row>
    <row r="65" spans="1:31" ht="15" customHeight="1">
      <c r="A65" s="16"/>
      <c r="B65" s="300"/>
      <c r="C65" s="202" t="s">
        <v>89</v>
      </c>
      <c r="D65" s="480" t="s">
        <v>1901</v>
      </c>
      <c r="E65" s="481"/>
      <c r="F65" s="481"/>
      <c r="G65" s="481"/>
      <c r="H65" s="481"/>
      <c r="I65" s="481"/>
      <c r="J65" s="481"/>
      <c r="K65" s="481"/>
      <c r="L65" s="481"/>
      <c r="M65" s="481"/>
      <c r="N65" s="481"/>
      <c r="O65" s="481"/>
      <c r="P65" s="482"/>
      <c r="Q65" s="276"/>
      <c r="R65" s="202" t="s">
        <v>89</v>
      </c>
      <c r="S65" s="479" t="s">
        <v>2116</v>
      </c>
      <c r="T65" s="479"/>
      <c r="U65" s="479"/>
      <c r="V65" s="479"/>
      <c r="W65" s="479"/>
      <c r="X65" s="479"/>
      <c r="Y65" s="479"/>
      <c r="Z65" s="479"/>
      <c r="AA65" s="479"/>
      <c r="AB65" s="479"/>
      <c r="AC65" s="479"/>
      <c r="AD65" s="479"/>
    </row>
    <row r="66" spans="1:31" ht="15" customHeight="1">
      <c r="A66" s="16"/>
      <c r="B66" s="300"/>
      <c r="C66" s="202" t="s">
        <v>90</v>
      </c>
      <c r="D66" s="480" t="s">
        <v>1902</v>
      </c>
      <c r="E66" s="481"/>
      <c r="F66" s="481"/>
      <c r="G66" s="481"/>
      <c r="H66" s="481"/>
      <c r="I66" s="481"/>
      <c r="J66" s="481"/>
      <c r="K66" s="481"/>
      <c r="L66" s="481"/>
      <c r="M66" s="481"/>
      <c r="N66" s="481"/>
      <c r="O66" s="481"/>
      <c r="P66" s="482"/>
      <c r="Q66" s="276"/>
      <c r="R66" s="202" t="s">
        <v>90</v>
      </c>
      <c r="S66" s="479" t="s">
        <v>1416</v>
      </c>
      <c r="T66" s="479"/>
      <c r="U66" s="479"/>
      <c r="V66" s="479"/>
      <c r="W66" s="479"/>
      <c r="X66" s="479"/>
      <c r="Y66" s="479"/>
      <c r="Z66" s="479"/>
      <c r="AA66" s="479"/>
      <c r="AB66" s="479"/>
      <c r="AC66" s="479"/>
      <c r="AD66" s="479"/>
    </row>
    <row r="67" spans="1:31" ht="15" customHeight="1">
      <c r="A67" s="16"/>
      <c r="B67" s="300"/>
      <c r="C67" s="202" t="s">
        <v>92</v>
      </c>
      <c r="D67" s="480" t="s">
        <v>1903</v>
      </c>
      <c r="E67" s="481"/>
      <c r="F67" s="481"/>
      <c r="G67" s="481"/>
      <c r="H67" s="481"/>
      <c r="I67" s="481"/>
      <c r="J67" s="481"/>
      <c r="K67" s="481"/>
      <c r="L67" s="481"/>
      <c r="M67" s="481"/>
      <c r="N67" s="481"/>
      <c r="O67" s="481"/>
      <c r="P67" s="482"/>
      <c r="Q67" s="276"/>
      <c r="R67" s="202" t="s">
        <v>92</v>
      </c>
      <c r="S67" s="479" t="s">
        <v>2117</v>
      </c>
      <c r="T67" s="479"/>
      <c r="U67" s="479"/>
      <c r="V67" s="479"/>
      <c r="W67" s="479"/>
      <c r="X67" s="479"/>
      <c r="Y67" s="479"/>
      <c r="Z67" s="479"/>
      <c r="AA67" s="479"/>
      <c r="AB67" s="479"/>
      <c r="AC67" s="479"/>
      <c r="AD67" s="479"/>
    </row>
    <row r="68" spans="1:31" ht="36" customHeight="1">
      <c r="A68" s="16"/>
      <c r="B68" s="300"/>
      <c r="C68" s="202" t="s">
        <v>93</v>
      </c>
      <c r="D68" s="480" t="s">
        <v>1904</v>
      </c>
      <c r="E68" s="481"/>
      <c r="F68" s="481"/>
      <c r="G68" s="481"/>
      <c r="H68" s="481"/>
      <c r="I68" s="481"/>
      <c r="J68" s="481"/>
      <c r="K68" s="481"/>
      <c r="L68" s="481"/>
      <c r="M68" s="481"/>
      <c r="N68" s="481"/>
      <c r="O68" s="481"/>
      <c r="P68" s="482"/>
      <c r="Q68" s="276"/>
      <c r="R68" s="202" t="s">
        <v>93</v>
      </c>
      <c r="S68" s="479" t="s">
        <v>2119</v>
      </c>
      <c r="T68" s="479"/>
      <c r="U68" s="479"/>
      <c r="V68" s="479"/>
      <c r="W68" s="479"/>
      <c r="X68" s="479"/>
      <c r="Y68" s="479"/>
      <c r="Z68" s="479"/>
      <c r="AA68" s="479"/>
      <c r="AB68" s="479"/>
      <c r="AC68" s="479"/>
      <c r="AD68" s="479"/>
    </row>
    <row r="69" spans="1:31" ht="15" customHeight="1">
      <c r="A69" s="16"/>
      <c r="B69" s="300"/>
      <c r="C69" s="202" t="s">
        <v>95</v>
      </c>
      <c r="D69" s="480" t="s">
        <v>1905</v>
      </c>
      <c r="E69" s="481"/>
      <c r="F69" s="481"/>
      <c r="G69" s="481"/>
      <c r="H69" s="481"/>
      <c r="I69" s="481"/>
      <c r="J69" s="481"/>
      <c r="K69" s="481"/>
      <c r="L69" s="481"/>
      <c r="M69" s="481"/>
      <c r="N69" s="481"/>
      <c r="O69" s="481"/>
      <c r="P69" s="482"/>
      <c r="Q69" s="276"/>
      <c r="R69" s="202" t="s">
        <v>95</v>
      </c>
      <c r="S69" s="479" t="s">
        <v>2118</v>
      </c>
      <c r="T69" s="479"/>
      <c r="U69" s="479"/>
      <c r="V69" s="479"/>
      <c r="W69" s="479"/>
      <c r="X69" s="479"/>
      <c r="Y69" s="479"/>
      <c r="Z69" s="479"/>
      <c r="AA69" s="479"/>
      <c r="AB69" s="479"/>
      <c r="AC69" s="479"/>
      <c r="AD69" s="479"/>
    </row>
    <row r="70" spans="1:31" ht="15" customHeight="1">
      <c r="A70" s="16"/>
      <c r="B70" s="300"/>
      <c r="C70" s="202" t="s">
        <v>97</v>
      </c>
      <c r="D70" s="480" t="s">
        <v>1906</v>
      </c>
      <c r="E70" s="481"/>
      <c r="F70" s="481"/>
      <c r="G70" s="481"/>
      <c r="H70" s="481"/>
      <c r="I70" s="481"/>
      <c r="J70" s="481"/>
      <c r="K70" s="481"/>
      <c r="L70" s="481"/>
      <c r="M70" s="481"/>
      <c r="N70" s="481"/>
      <c r="O70" s="481"/>
      <c r="P70" s="482"/>
      <c r="Q70" s="276"/>
      <c r="R70" s="310" t="s">
        <v>97</v>
      </c>
      <c r="S70" s="693" t="s">
        <v>1852</v>
      </c>
      <c r="T70" s="693"/>
      <c r="U70" s="693"/>
      <c r="V70" s="693"/>
      <c r="W70" s="693"/>
      <c r="X70" s="693"/>
      <c r="Y70" s="693"/>
      <c r="Z70" s="693"/>
      <c r="AA70" s="693"/>
      <c r="AB70" s="693"/>
      <c r="AC70" s="693"/>
      <c r="AD70" s="693"/>
    </row>
    <row r="71" spans="1:31" ht="15" customHeight="1">
      <c r="A71" s="16"/>
      <c r="B71" s="300"/>
      <c r="C71" s="202" t="s">
        <v>99</v>
      </c>
      <c r="D71" s="480" t="s">
        <v>1907</v>
      </c>
      <c r="E71" s="481"/>
      <c r="F71" s="481"/>
      <c r="G71" s="481"/>
      <c r="H71" s="481"/>
      <c r="I71" s="481"/>
      <c r="J71" s="481"/>
      <c r="K71" s="481"/>
      <c r="L71" s="481"/>
      <c r="M71" s="481"/>
      <c r="N71" s="481"/>
      <c r="O71" s="481"/>
      <c r="P71" s="482"/>
      <c r="Q71" s="276"/>
      <c r="R71" s="202" t="s">
        <v>103</v>
      </c>
      <c r="S71" s="479" t="s">
        <v>281</v>
      </c>
      <c r="T71" s="479"/>
      <c r="U71" s="479"/>
      <c r="V71" s="479"/>
      <c r="W71" s="479"/>
      <c r="X71" s="479"/>
      <c r="Y71" s="479"/>
      <c r="Z71" s="479"/>
      <c r="AA71" s="479"/>
      <c r="AB71" s="479"/>
      <c r="AC71" s="479"/>
      <c r="AD71" s="479"/>
    </row>
    <row r="72" spans="1:31" ht="15" customHeight="1">
      <c r="A72" s="16"/>
      <c r="B72" s="300"/>
      <c r="C72" s="202" t="s">
        <v>101</v>
      </c>
      <c r="D72" s="480" t="s">
        <v>1908</v>
      </c>
      <c r="E72" s="481"/>
      <c r="F72" s="481"/>
      <c r="G72" s="481"/>
      <c r="H72" s="481"/>
      <c r="I72" s="481"/>
      <c r="J72" s="481"/>
      <c r="K72" s="481"/>
      <c r="L72" s="481"/>
      <c r="M72" s="481"/>
      <c r="N72" s="481"/>
      <c r="O72" s="481"/>
      <c r="P72" s="482"/>
      <c r="Q72" s="276"/>
      <c r="R72" s="24"/>
      <c r="S72" s="19"/>
      <c r="T72" s="19"/>
      <c r="U72" s="19"/>
      <c r="V72" s="19"/>
      <c r="W72" s="19"/>
      <c r="X72" s="19"/>
      <c r="Y72" s="19"/>
      <c r="Z72" s="19"/>
      <c r="AA72" s="19"/>
      <c r="AB72" s="19"/>
      <c r="AC72" s="19"/>
      <c r="AD72" s="19"/>
    </row>
    <row r="73" spans="1:31" ht="15" customHeight="1">
      <c r="A73" s="16"/>
      <c r="B73" s="300"/>
      <c r="C73" s="202" t="s">
        <v>103</v>
      </c>
      <c r="D73" s="480" t="s">
        <v>1909</v>
      </c>
      <c r="E73" s="481"/>
      <c r="F73" s="481"/>
      <c r="G73" s="481"/>
      <c r="H73" s="481"/>
      <c r="I73" s="481"/>
      <c r="J73" s="481"/>
      <c r="K73" s="481"/>
      <c r="L73" s="481"/>
      <c r="M73" s="481"/>
      <c r="N73" s="481"/>
      <c r="O73" s="481"/>
      <c r="P73" s="482"/>
      <c r="Q73" s="276"/>
      <c r="R73" s="410" t="s">
        <v>1910</v>
      </c>
      <c r="S73" s="410"/>
      <c r="T73" s="410"/>
      <c r="U73" s="410"/>
      <c r="V73" s="410"/>
      <c r="W73" s="410"/>
      <c r="X73" s="410"/>
      <c r="Y73" s="410"/>
      <c r="Z73" s="410"/>
      <c r="AA73" s="410"/>
      <c r="AB73" s="410"/>
      <c r="AC73" s="410"/>
      <c r="AD73" s="410"/>
      <c r="AE73" s="207"/>
    </row>
    <row r="74" spans="1:31" ht="48" customHeight="1">
      <c r="A74" s="16"/>
      <c r="B74" s="300"/>
      <c r="C74" s="202" t="s">
        <v>105</v>
      </c>
      <c r="D74" s="480" t="s">
        <v>1911</v>
      </c>
      <c r="E74" s="481"/>
      <c r="F74" s="481"/>
      <c r="G74" s="481"/>
      <c r="H74" s="481"/>
      <c r="I74" s="481"/>
      <c r="J74" s="481"/>
      <c r="K74" s="481"/>
      <c r="L74" s="481"/>
      <c r="M74" s="481"/>
      <c r="N74" s="481"/>
      <c r="O74" s="481"/>
      <c r="P74" s="482"/>
      <c r="Q74" s="276"/>
      <c r="R74" s="202" t="s">
        <v>89</v>
      </c>
      <c r="S74" s="479" t="s">
        <v>1912</v>
      </c>
      <c r="T74" s="479"/>
      <c r="U74" s="479"/>
      <c r="V74" s="479"/>
      <c r="W74" s="479"/>
      <c r="X74" s="479"/>
      <c r="Y74" s="479"/>
      <c r="Z74" s="479"/>
      <c r="AA74" s="479"/>
      <c r="AB74" s="479"/>
      <c r="AC74" s="479"/>
      <c r="AD74" s="479"/>
    </row>
    <row r="75" spans="1:31" ht="48" customHeight="1">
      <c r="A75" s="16"/>
      <c r="B75" s="300"/>
      <c r="C75" s="202" t="s">
        <v>107</v>
      </c>
      <c r="D75" s="480" t="s">
        <v>1913</v>
      </c>
      <c r="E75" s="481"/>
      <c r="F75" s="481"/>
      <c r="G75" s="481"/>
      <c r="H75" s="481"/>
      <c r="I75" s="481"/>
      <c r="J75" s="481"/>
      <c r="K75" s="481"/>
      <c r="L75" s="481"/>
      <c r="M75" s="481"/>
      <c r="N75" s="481"/>
      <c r="O75" s="481"/>
      <c r="P75" s="482"/>
      <c r="Q75" s="276"/>
      <c r="R75" s="202" t="s">
        <v>90</v>
      </c>
      <c r="S75" s="479" t="s">
        <v>1914</v>
      </c>
      <c r="T75" s="479"/>
      <c r="U75" s="479"/>
      <c r="V75" s="479"/>
      <c r="W75" s="479"/>
      <c r="X75" s="479"/>
      <c r="Y75" s="479"/>
      <c r="Z75" s="479"/>
      <c r="AA75" s="479"/>
      <c r="AB75" s="479"/>
      <c r="AC75" s="479"/>
      <c r="AD75" s="479"/>
    </row>
    <row r="76" spans="1:31" ht="72" customHeight="1">
      <c r="A76" s="16"/>
      <c r="B76" s="300"/>
      <c r="C76" s="202" t="s">
        <v>108</v>
      </c>
      <c r="D76" s="480" t="s">
        <v>1915</v>
      </c>
      <c r="E76" s="481"/>
      <c r="F76" s="481"/>
      <c r="G76" s="481"/>
      <c r="H76" s="481"/>
      <c r="I76" s="481"/>
      <c r="J76" s="481"/>
      <c r="K76" s="481"/>
      <c r="L76" s="481"/>
      <c r="M76" s="481"/>
      <c r="N76" s="481"/>
      <c r="O76" s="481"/>
      <c r="P76" s="482"/>
      <c r="Q76" s="276"/>
      <c r="R76" s="202" t="s">
        <v>92</v>
      </c>
      <c r="S76" s="479" t="s">
        <v>1916</v>
      </c>
      <c r="T76" s="479"/>
      <c r="U76" s="479"/>
      <c r="V76" s="479"/>
      <c r="W76" s="479"/>
      <c r="X76" s="479"/>
      <c r="Y76" s="479"/>
      <c r="Z76" s="479"/>
      <c r="AA76" s="479"/>
      <c r="AB76" s="479"/>
      <c r="AC76" s="479"/>
      <c r="AD76" s="479"/>
    </row>
    <row r="77" spans="1:31" ht="96" customHeight="1">
      <c r="A77" s="16"/>
      <c r="B77" s="300"/>
      <c r="C77" s="202" t="s">
        <v>343</v>
      </c>
      <c r="D77" s="480" t="s">
        <v>281</v>
      </c>
      <c r="E77" s="481"/>
      <c r="F77" s="481"/>
      <c r="G77" s="481"/>
      <c r="H77" s="481"/>
      <c r="I77" s="481"/>
      <c r="J77" s="481"/>
      <c r="K77" s="481"/>
      <c r="L77" s="481"/>
      <c r="M77" s="481"/>
      <c r="N77" s="481"/>
      <c r="O77" s="481"/>
      <c r="P77" s="482"/>
      <c r="Q77" s="276"/>
      <c r="R77" s="202" t="s">
        <v>93</v>
      </c>
      <c r="S77" s="479" t="s">
        <v>1917</v>
      </c>
      <c r="T77" s="479"/>
      <c r="U77" s="479"/>
      <c r="V77" s="479"/>
      <c r="W77" s="479"/>
      <c r="X77" s="479"/>
      <c r="Y77" s="479"/>
      <c r="Z77" s="479"/>
      <c r="AA77" s="479"/>
      <c r="AB77" s="479"/>
      <c r="AC77" s="479"/>
      <c r="AD77" s="479"/>
    </row>
    <row r="78" spans="1:31" ht="48" customHeight="1">
      <c r="A78" s="16"/>
      <c r="B78" s="300"/>
      <c r="Q78" s="276"/>
      <c r="R78" s="202" t="s">
        <v>95</v>
      </c>
      <c r="S78" s="479" t="s">
        <v>1918</v>
      </c>
      <c r="T78" s="479"/>
      <c r="U78" s="479"/>
      <c r="V78" s="479"/>
      <c r="W78" s="479"/>
      <c r="X78" s="479"/>
      <c r="Y78" s="479"/>
      <c r="Z78" s="479"/>
      <c r="AA78" s="479"/>
      <c r="AB78" s="479"/>
      <c r="AC78" s="479"/>
      <c r="AD78" s="479"/>
    </row>
    <row r="79" spans="1:31" ht="15" customHeight="1">
      <c r="A79" s="16"/>
      <c r="B79" s="300"/>
      <c r="C79" s="19"/>
      <c r="D79" s="19"/>
      <c r="E79" s="19"/>
      <c r="F79" s="19"/>
      <c r="G79" s="19"/>
      <c r="H79" s="19"/>
      <c r="I79" s="19"/>
      <c r="J79" s="19"/>
      <c r="K79" s="19"/>
      <c r="L79" s="19"/>
      <c r="M79" s="19"/>
      <c r="N79" s="19"/>
      <c r="O79" s="19"/>
      <c r="P79" s="19"/>
      <c r="Q79" s="276"/>
      <c r="R79" s="202" t="s">
        <v>103</v>
      </c>
      <c r="S79" s="479" t="s">
        <v>281</v>
      </c>
      <c r="T79" s="479"/>
      <c r="U79" s="479"/>
      <c r="V79" s="479"/>
      <c r="W79" s="479"/>
      <c r="X79" s="479"/>
      <c r="Y79" s="479"/>
      <c r="Z79" s="479"/>
      <c r="AA79" s="479"/>
      <c r="AB79" s="479"/>
      <c r="AC79" s="479"/>
      <c r="AD79" s="479"/>
    </row>
    <row r="80" spans="1:31">
      <c r="A80" s="177"/>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188"/>
    </row>
    <row r="81" spans="1:31" ht="24" customHeight="1">
      <c r="A81" s="17"/>
      <c r="B81" s="135"/>
      <c r="C81" s="421" t="s">
        <v>147</v>
      </c>
      <c r="D81" s="421"/>
      <c r="E81" s="421"/>
      <c r="F81" s="421"/>
      <c r="G81" s="421"/>
      <c r="H81" s="421"/>
      <c r="I81" s="421"/>
      <c r="J81" s="421"/>
      <c r="K81" s="421"/>
      <c r="L81" s="421"/>
      <c r="M81" s="421"/>
      <c r="N81" s="421"/>
      <c r="O81" s="421"/>
      <c r="P81" s="421"/>
      <c r="Q81" s="421"/>
      <c r="R81" s="421"/>
      <c r="S81" s="421"/>
      <c r="T81" s="421"/>
      <c r="U81" s="421"/>
      <c r="V81" s="421"/>
      <c r="W81" s="421"/>
      <c r="X81" s="421"/>
      <c r="Y81" s="421"/>
      <c r="Z81" s="421"/>
      <c r="AA81" s="421"/>
      <c r="AB81" s="421"/>
      <c r="AC81" s="421"/>
      <c r="AD81" s="421"/>
      <c r="AE81" s="188"/>
    </row>
    <row r="82" spans="1:31" ht="60" customHeight="1">
      <c r="A82" s="17"/>
      <c r="B82" s="135"/>
      <c r="C82" s="483"/>
      <c r="D82" s="484"/>
      <c r="E82" s="484"/>
      <c r="F82" s="484"/>
      <c r="G82" s="484"/>
      <c r="H82" s="484"/>
      <c r="I82" s="484"/>
      <c r="J82" s="484"/>
      <c r="K82" s="484"/>
      <c r="L82" s="484"/>
      <c r="M82" s="484"/>
      <c r="N82" s="484"/>
      <c r="O82" s="484"/>
      <c r="P82" s="484"/>
      <c r="Q82" s="484"/>
      <c r="R82" s="484"/>
      <c r="S82" s="484"/>
      <c r="T82" s="484"/>
      <c r="U82" s="484"/>
      <c r="V82" s="484"/>
      <c r="W82" s="484"/>
      <c r="X82" s="484"/>
      <c r="Y82" s="484"/>
      <c r="Z82" s="484"/>
      <c r="AA82" s="484"/>
      <c r="AB82" s="484"/>
      <c r="AC82" s="484"/>
      <c r="AD82" s="485"/>
      <c r="AE82" s="188"/>
    </row>
    <row r="83" spans="1:31" ht="15" customHeight="1">
      <c r="A83" s="17"/>
      <c r="B83" s="455" t="str">
        <f>IF(AG61&gt;0,"Favor de ingresar toda la información requerida en la pregunta","")</f>
        <v/>
      </c>
      <c r="C83" s="455"/>
      <c r="D83" s="455"/>
      <c r="E83" s="455"/>
      <c r="F83" s="455"/>
      <c r="G83" s="455"/>
      <c r="H83" s="455"/>
      <c r="I83" s="455"/>
      <c r="J83" s="455"/>
      <c r="K83" s="455"/>
      <c r="L83" s="455"/>
      <c r="M83" s="455"/>
      <c r="N83" s="455"/>
      <c r="O83" s="455"/>
      <c r="P83" s="455"/>
      <c r="Q83" s="455"/>
      <c r="R83" s="455"/>
      <c r="S83" s="455"/>
      <c r="T83" s="455"/>
      <c r="U83" s="455"/>
      <c r="V83" s="455"/>
      <c r="W83" s="455"/>
      <c r="X83" s="455"/>
      <c r="Y83" s="455"/>
      <c r="Z83" s="455"/>
      <c r="AA83" s="455"/>
      <c r="AB83" s="455"/>
      <c r="AC83" s="455"/>
      <c r="AD83" s="455"/>
      <c r="AE83" s="455"/>
    </row>
    <row r="84" spans="1:31" ht="15" customHeight="1">
      <c r="A84" s="17"/>
      <c r="B84" s="456" t="str">
        <f>IF(COUNTIF(K31:L60,"NS")&lt;&gt;0,"Alerta: debido a que cuenta con registros NS, debe proporcionar una justificación en el area de comentarios al final de la pregunta","")</f>
        <v/>
      </c>
      <c r="C84" s="456"/>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row>
    <row r="85" spans="1:31" ht="15" customHeight="1">
      <c r="A85" s="17"/>
      <c r="B85" s="452" t="str">
        <f>IF(AH61&gt;0,"Revise la información capturada, ya que tiene datos ingresados en celdas que están sombreadas","")</f>
        <v/>
      </c>
      <c r="C85" s="452"/>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row>
    <row r="86" spans="1:31" ht="15" customHeight="1">
      <c r="A86" s="17"/>
      <c r="B86" s="452" t="str">
        <f>IF(AN61=0,"","El nombre debe registrarse en mayúsculas, sin comillas ni signos de acentuación, puntuación, paréntesis y abreviaturas")</f>
        <v/>
      </c>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row>
    <row r="87" spans="1:31" ht="15" customHeight="1">
      <c r="A87" s="17"/>
      <c r="B87" s="452" t="str">
        <f>IF(AO61=0,"","Favor de ingresar una fecha válida y/o verifique que el formato solicitado esté correcto")</f>
        <v/>
      </c>
      <c r="C87" s="452"/>
      <c r="D87" s="452"/>
      <c r="E87" s="452"/>
      <c r="F87" s="452"/>
      <c r="G87" s="452"/>
      <c r="H87" s="452"/>
      <c r="I87" s="452"/>
      <c r="J87" s="452"/>
      <c r="K87" s="452"/>
      <c r="L87" s="452"/>
      <c r="M87" s="452"/>
      <c r="N87" s="452"/>
      <c r="O87" s="452"/>
      <c r="P87" s="452"/>
      <c r="Q87" s="452"/>
      <c r="R87" s="452"/>
      <c r="S87" s="452"/>
      <c r="T87" s="452"/>
      <c r="U87" s="452"/>
      <c r="V87" s="452"/>
      <c r="W87" s="452"/>
      <c r="X87" s="452"/>
      <c r="Y87" s="452"/>
      <c r="Z87" s="452"/>
      <c r="AA87" s="452"/>
      <c r="AB87" s="452"/>
      <c r="AC87" s="452"/>
      <c r="AD87" s="452"/>
      <c r="AE87" s="452"/>
    </row>
    <row r="88" spans="1:31" ht="15" customHeight="1" thickBot="1">
      <c r="A88" s="17"/>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88"/>
    </row>
    <row r="89" spans="1:31" ht="15" customHeight="1" thickBot="1">
      <c r="A89" s="163" t="s">
        <v>135</v>
      </c>
      <c r="B89" s="686" t="s">
        <v>1926</v>
      </c>
      <c r="C89" s="687"/>
      <c r="D89" s="687"/>
      <c r="E89" s="687"/>
      <c r="F89" s="687"/>
      <c r="G89" s="687"/>
      <c r="H89" s="687"/>
      <c r="I89" s="687"/>
      <c r="J89" s="687"/>
      <c r="K89" s="687"/>
      <c r="L89" s="687"/>
      <c r="M89" s="687"/>
      <c r="N89" s="687"/>
      <c r="O89" s="687"/>
      <c r="P89" s="687"/>
      <c r="Q89" s="687"/>
      <c r="R89" s="687"/>
      <c r="S89" s="687"/>
      <c r="T89" s="687"/>
      <c r="U89" s="687"/>
      <c r="V89" s="687"/>
      <c r="W89" s="687"/>
      <c r="X89" s="687"/>
      <c r="Y89" s="687"/>
      <c r="Z89" s="687"/>
      <c r="AA89" s="687"/>
      <c r="AB89" s="687"/>
      <c r="AC89" s="687"/>
      <c r="AD89" s="688"/>
    </row>
    <row r="90" spans="1:31" ht="15" customHeight="1">
      <c r="A90" s="311"/>
      <c r="B90" s="689" t="s">
        <v>1919</v>
      </c>
      <c r="C90" s="690"/>
      <c r="D90" s="690"/>
      <c r="E90" s="690"/>
      <c r="F90" s="690"/>
      <c r="G90" s="690"/>
      <c r="H90" s="690"/>
      <c r="I90" s="690"/>
      <c r="J90" s="690"/>
      <c r="K90" s="690"/>
      <c r="L90" s="690"/>
      <c r="M90" s="690"/>
      <c r="N90" s="690"/>
      <c r="O90" s="690"/>
      <c r="P90" s="690"/>
      <c r="Q90" s="690"/>
      <c r="R90" s="690"/>
      <c r="S90" s="690"/>
      <c r="T90" s="690"/>
      <c r="U90" s="690"/>
      <c r="V90" s="690"/>
      <c r="W90" s="690"/>
      <c r="X90" s="690"/>
      <c r="Y90" s="690"/>
      <c r="Z90" s="690"/>
      <c r="AA90" s="690"/>
      <c r="AB90" s="690"/>
      <c r="AC90" s="690"/>
      <c r="AD90" s="691"/>
    </row>
    <row r="91" spans="1:31" ht="36" customHeight="1">
      <c r="A91" s="311"/>
      <c r="B91" s="312"/>
      <c r="C91" s="417" t="s">
        <v>2011</v>
      </c>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660"/>
    </row>
    <row r="92" spans="1:31" ht="24" customHeight="1">
      <c r="A92" s="311"/>
      <c r="B92" s="313"/>
      <c r="C92" s="421" t="s">
        <v>2012</v>
      </c>
      <c r="D92" s="421"/>
      <c r="E92" s="421"/>
      <c r="F92" s="421"/>
      <c r="G92" s="421"/>
      <c r="H92" s="421"/>
      <c r="I92" s="421"/>
      <c r="J92" s="421"/>
      <c r="K92" s="421"/>
      <c r="L92" s="421"/>
      <c r="M92" s="421"/>
      <c r="N92" s="421"/>
      <c r="O92" s="421"/>
      <c r="P92" s="421"/>
      <c r="Q92" s="421"/>
      <c r="R92" s="421"/>
      <c r="S92" s="421"/>
      <c r="T92" s="421"/>
      <c r="U92" s="421"/>
      <c r="V92" s="421"/>
      <c r="W92" s="421"/>
      <c r="X92" s="421"/>
      <c r="Y92" s="421"/>
      <c r="Z92" s="421"/>
      <c r="AA92" s="421"/>
      <c r="AB92" s="421"/>
      <c r="AC92" s="421"/>
      <c r="AD92" s="692"/>
    </row>
    <row r="93" spans="1:31" ht="15" customHeight="1">
      <c r="A93" s="311"/>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row>
    <row r="94" spans="1:31" ht="24" customHeight="1">
      <c r="A94" s="177" t="s">
        <v>787</v>
      </c>
      <c r="B94" s="462" t="s">
        <v>2013</v>
      </c>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21"/>
    </row>
    <row r="95" spans="1:31" ht="24" customHeight="1">
      <c r="A95" s="18"/>
      <c r="B95" s="135"/>
      <c r="C95" s="507" t="s">
        <v>1920</v>
      </c>
      <c r="D95" s="507"/>
      <c r="E95" s="507"/>
      <c r="F95" s="507"/>
      <c r="G95" s="507"/>
      <c r="H95" s="507"/>
      <c r="I95" s="507"/>
      <c r="J95" s="507"/>
      <c r="K95" s="507"/>
      <c r="L95" s="507"/>
      <c r="M95" s="507"/>
      <c r="N95" s="507"/>
      <c r="O95" s="507"/>
      <c r="P95" s="507"/>
      <c r="Q95" s="507"/>
      <c r="R95" s="507"/>
      <c r="S95" s="507"/>
      <c r="T95" s="507"/>
      <c r="U95" s="507"/>
      <c r="V95" s="507"/>
      <c r="W95" s="507"/>
      <c r="X95" s="507"/>
      <c r="Y95" s="507"/>
      <c r="Z95" s="507"/>
      <c r="AA95" s="507"/>
      <c r="AB95" s="507"/>
      <c r="AC95" s="507"/>
      <c r="AD95" s="507"/>
    </row>
    <row r="96" spans="1:31" ht="24" customHeight="1">
      <c r="A96" s="18"/>
      <c r="B96" s="135"/>
      <c r="C96" s="417" t="s">
        <v>1921</v>
      </c>
      <c r="D96" s="417"/>
      <c r="E96" s="417"/>
      <c r="F96" s="417"/>
      <c r="G96" s="417"/>
      <c r="H96" s="417"/>
      <c r="I96" s="417"/>
      <c r="J96" s="417"/>
      <c r="K96" s="417"/>
      <c r="L96" s="417"/>
      <c r="M96" s="417"/>
      <c r="N96" s="417"/>
      <c r="O96" s="417"/>
      <c r="P96" s="417"/>
      <c r="Q96" s="417"/>
      <c r="R96" s="417"/>
      <c r="S96" s="417"/>
      <c r="T96" s="417"/>
      <c r="U96" s="417"/>
      <c r="V96" s="417"/>
      <c r="W96" s="417"/>
      <c r="X96" s="417"/>
      <c r="Y96" s="417"/>
      <c r="Z96" s="417"/>
      <c r="AA96" s="417"/>
      <c r="AB96" s="417"/>
      <c r="AC96" s="417"/>
      <c r="AD96" s="417"/>
    </row>
    <row r="97" spans="1:34" ht="24" customHeight="1">
      <c r="A97" s="18"/>
      <c r="B97" s="135"/>
      <c r="C97" s="417" t="s">
        <v>1922</v>
      </c>
      <c r="D97" s="417"/>
      <c r="E97" s="417"/>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row>
    <row r="98" spans="1:34" ht="15" customHeight="1">
      <c r="A98" s="159"/>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row>
    <row r="99" spans="1:34" ht="24" customHeight="1">
      <c r="A99" s="159"/>
      <c r="C99" s="407" t="s">
        <v>1923</v>
      </c>
      <c r="D99" s="408"/>
      <c r="E99" s="408"/>
      <c r="F99" s="408"/>
      <c r="G99" s="408"/>
      <c r="H99" s="408"/>
      <c r="I99" s="408"/>
      <c r="J99" s="408"/>
      <c r="K99" s="408"/>
      <c r="L99" s="408"/>
      <c r="M99" s="408"/>
      <c r="N99" s="408"/>
      <c r="O99" s="408"/>
      <c r="P99" s="409"/>
      <c r="Q99" s="410" t="s">
        <v>159</v>
      </c>
      <c r="R99" s="410"/>
      <c r="S99" s="410"/>
      <c r="T99" s="410"/>
      <c r="U99" s="410"/>
      <c r="V99" s="410"/>
      <c r="W99" s="410"/>
      <c r="X99" s="410"/>
      <c r="Y99" s="410"/>
      <c r="Z99" s="410"/>
      <c r="AA99" s="410"/>
      <c r="AB99" s="410"/>
      <c r="AC99" s="410"/>
      <c r="AD99" s="410"/>
      <c r="AG99" t="s">
        <v>2233</v>
      </c>
      <c r="AH99" t="s">
        <v>2234</v>
      </c>
    </row>
    <row r="100" spans="1:34" s="22" customFormat="1" ht="15" customHeight="1">
      <c r="A100" s="245"/>
      <c r="C100" s="412"/>
      <c r="D100" s="393"/>
      <c r="E100" s="393"/>
      <c r="F100" s="393"/>
      <c r="G100" s="393"/>
      <c r="H100" s="393"/>
      <c r="I100" s="393"/>
      <c r="J100" s="393"/>
      <c r="K100" s="393"/>
      <c r="L100" s="393"/>
      <c r="M100" s="393"/>
      <c r="N100" s="393"/>
      <c r="O100" s="393"/>
      <c r="P100" s="413"/>
      <c r="Q100" s="412"/>
      <c r="R100" s="393"/>
      <c r="S100" s="393"/>
      <c r="T100" s="393"/>
      <c r="U100" s="393"/>
      <c r="V100" s="393"/>
      <c r="W100" s="393"/>
      <c r="X100" s="393"/>
      <c r="Y100" s="393"/>
      <c r="Z100" s="393"/>
      <c r="AA100" s="393"/>
      <c r="AB100" s="393"/>
      <c r="AC100" s="393"/>
      <c r="AD100" s="413"/>
      <c r="AG100" s="172">
        <f>IF(C100=1,IF(COUNTA(Q100:AD100)=1,0,1),IF(C100="",IF(COUNTA(Q100:AD100)&gt;0,1,0),0))</f>
        <v>0</v>
      </c>
      <c r="AH100" s="172">
        <f>IF(C100&gt;1,IF(COUNTA(Q100:AD100)=0,0,1),0)</f>
        <v>0</v>
      </c>
    </row>
    <row r="101" spans="1:34" s="22" customFormat="1" ht="15" customHeight="1">
      <c r="A101" s="245"/>
      <c r="B101" s="135"/>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row>
    <row r="102" spans="1:34" ht="24" customHeight="1">
      <c r="A102" s="159"/>
      <c r="B102" s="135"/>
      <c r="C102" s="464" t="s">
        <v>147</v>
      </c>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row>
    <row r="103" spans="1:34" ht="60" customHeight="1">
      <c r="A103" s="159"/>
      <c r="B103" s="135"/>
      <c r="C103" s="483"/>
      <c r="D103" s="484"/>
      <c r="E103" s="484"/>
      <c r="F103" s="484"/>
      <c r="G103" s="484"/>
      <c r="H103" s="484"/>
      <c r="I103" s="484"/>
      <c r="J103" s="484"/>
      <c r="K103" s="484"/>
      <c r="L103" s="484"/>
      <c r="M103" s="484"/>
      <c r="N103" s="484"/>
      <c r="O103" s="484"/>
      <c r="P103" s="484"/>
      <c r="Q103" s="484"/>
      <c r="R103" s="484"/>
      <c r="S103" s="484"/>
      <c r="T103" s="484"/>
      <c r="U103" s="484"/>
      <c r="V103" s="484"/>
      <c r="W103" s="484"/>
      <c r="X103" s="484"/>
      <c r="Y103" s="484"/>
      <c r="Z103" s="484"/>
      <c r="AA103" s="484"/>
      <c r="AB103" s="484"/>
      <c r="AC103" s="484"/>
      <c r="AD103" s="485"/>
      <c r="AE103" s="188"/>
    </row>
    <row r="104" spans="1:34" ht="15" customHeight="1">
      <c r="B104" s="455" t="str">
        <f>IF(AG100=0,"","Favor de ingresar toda la información requerida en la pregunta")</f>
        <v/>
      </c>
      <c r="C104" s="455"/>
      <c r="D104" s="455"/>
      <c r="E104" s="455"/>
      <c r="F104" s="455"/>
      <c r="G104" s="455"/>
      <c r="H104" s="455"/>
      <c r="I104" s="455"/>
      <c r="J104" s="455"/>
      <c r="K104" s="455"/>
      <c r="L104" s="455"/>
      <c r="M104" s="455"/>
      <c r="N104" s="455"/>
      <c r="O104" s="455"/>
      <c r="P104" s="455"/>
      <c r="Q104" s="455"/>
      <c r="R104" s="455"/>
      <c r="S104" s="455"/>
      <c r="T104" s="455"/>
      <c r="U104" s="455"/>
      <c r="V104" s="455"/>
      <c r="W104" s="455"/>
      <c r="X104" s="455"/>
      <c r="Y104" s="455"/>
      <c r="Z104" s="455"/>
      <c r="AA104" s="455"/>
      <c r="AB104" s="455"/>
      <c r="AC104" s="455"/>
      <c r="AD104" s="455"/>
      <c r="AE104" s="455"/>
    </row>
    <row r="105" spans="1:34" ht="15" customHeight="1">
      <c r="B105" s="456" t="str">
        <f>IF(COUNTIF(Q100,"NS")&lt;&gt;0,"Alerta: debido a que cuenta con registros NS, debe proporcionar una justificación en el area de comentarios al final de la pregunta","")</f>
        <v/>
      </c>
      <c r="C105" s="456"/>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row>
    <row r="106" spans="1:34" ht="15" customHeight="1">
      <c r="B106" s="452" t="str">
        <f>IF(AH100&gt;0,"Revise la información capturada, ya que tiene datos ingresados en celdas que están sombreadas","")</f>
        <v/>
      </c>
      <c r="C106" s="452"/>
      <c r="D106" s="452"/>
      <c r="E106" s="452"/>
      <c r="F106" s="452"/>
      <c r="G106" s="452"/>
      <c r="H106" s="452"/>
      <c r="I106" s="452"/>
      <c r="J106" s="452"/>
      <c r="K106" s="452"/>
      <c r="L106" s="452"/>
      <c r="M106" s="452"/>
      <c r="N106" s="452"/>
      <c r="O106" s="452"/>
      <c r="P106" s="452"/>
      <c r="Q106" s="452"/>
      <c r="R106" s="452"/>
      <c r="S106" s="452"/>
      <c r="T106" s="452"/>
      <c r="U106" s="452"/>
      <c r="V106" s="452"/>
      <c r="W106" s="452"/>
      <c r="X106" s="452"/>
      <c r="Y106" s="452"/>
      <c r="Z106" s="452"/>
      <c r="AA106" s="452"/>
      <c r="AB106" s="452"/>
      <c r="AC106" s="452"/>
      <c r="AD106" s="452"/>
      <c r="AE106" s="452"/>
    </row>
    <row r="107" spans="1:34" ht="15" customHeight="1"/>
    <row r="108" spans="1:34" ht="15" customHeight="1"/>
    <row r="109" spans="1:34" ht="15" customHeight="1"/>
  </sheetData>
  <sheetProtection algorithmName="SHA-512" hashValue="2K3f8QIwarqhP56p4Sr5XB4VnJkG7at+PXN2iV8PAP8obXURlL4Nwq34m9bFhGGCp+XrTaWmi65JzORkti67Cw==" saltValue="qKvO+ugwab3EoF4DNwforw==" spinCount="100000" sheet="1" objects="1" scenarios="1"/>
  <mergeCells count="421">
    <mergeCell ref="B104:AE104"/>
    <mergeCell ref="B105:AE105"/>
    <mergeCell ref="B106:AE106"/>
    <mergeCell ref="B1:AD1"/>
    <mergeCell ref="B3:AD3"/>
    <mergeCell ref="B5:AD5"/>
    <mergeCell ref="AA7:AD7"/>
    <mergeCell ref="B8:L8"/>
    <mergeCell ref="N8:O8"/>
    <mergeCell ref="C15:AD15"/>
    <mergeCell ref="B17:AD17"/>
    <mergeCell ref="B18:AD18"/>
    <mergeCell ref="C19:AD19"/>
    <mergeCell ref="B20:AD20"/>
    <mergeCell ref="C21:AD21"/>
    <mergeCell ref="B10:AD10"/>
    <mergeCell ref="C11:AD11"/>
    <mergeCell ref="C12:AD12"/>
    <mergeCell ref="C13:AD13"/>
    <mergeCell ref="C14:AD14"/>
    <mergeCell ref="B23:AD23"/>
    <mergeCell ref="O30:P30"/>
    <mergeCell ref="Q30:R30"/>
    <mergeCell ref="S30:T30"/>
    <mergeCell ref="U30:V30"/>
    <mergeCell ref="W30:X30"/>
    <mergeCell ref="C24:AD24"/>
    <mergeCell ref="C25:AD25"/>
    <mergeCell ref="C26:AD26"/>
    <mergeCell ref="C27:AD27"/>
    <mergeCell ref="C29:J30"/>
    <mergeCell ref="K29:P29"/>
    <mergeCell ref="Q29:AD29"/>
    <mergeCell ref="K30:L30"/>
    <mergeCell ref="M30:N30"/>
    <mergeCell ref="AA30:AB30"/>
    <mergeCell ref="AC30:AD30"/>
    <mergeCell ref="Y30:Z30"/>
    <mergeCell ref="Y31:Z31"/>
    <mergeCell ref="AA31:AB31"/>
    <mergeCell ref="AC31:AD31"/>
    <mergeCell ref="D32:J32"/>
    <mergeCell ref="K32:L32"/>
    <mergeCell ref="M32:N32"/>
    <mergeCell ref="O32:P32"/>
    <mergeCell ref="Q32:R32"/>
    <mergeCell ref="S32:T32"/>
    <mergeCell ref="U32:V32"/>
    <mergeCell ref="D31:J31"/>
    <mergeCell ref="K31:L31"/>
    <mergeCell ref="M31:N31"/>
    <mergeCell ref="O31:P31"/>
    <mergeCell ref="Q31:R31"/>
    <mergeCell ref="S31:T31"/>
    <mergeCell ref="U31:V31"/>
    <mergeCell ref="W31:X31"/>
    <mergeCell ref="D34:J34"/>
    <mergeCell ref="K34:L34"/>
    <mergeCell ref="M34:N34"/>
    <mergeCell ref="O34:P34"/>
    <mergeCell ref="Q34:R34"/>
    <mergeCell ref="W32:X32"/>
    <mergeCell ref="Y32:Z32"/>
    <mergeCell ref="AA32:AB32"/>
    <mergeCell ref="AC32:AD32"/>
    <mergeCell ref="D33:J33"/>
    <mergeCell ref="K33:L33"/>
    <mergeCell ref="M33:N33"/>
    <mergeCell ref="O33:P33"/>
    <mergeCell ref="Q33:R33"/>
    <mergeCell ref="S33:T33"/>
    <mergeCell ref="S34:T34"/>
    <mergeCell ref="U34:V34"/>
    <mergeCell ref="W34:X34"/>
    <mergeCell ref="Y34:Z34"/>
    <mergeCell ref="AA34:AB34"/>
    <mergeCell ref="AC34:AD34"/>
    <mergeCell ref="U33:V33"/>
    <mergeCell ref="W33:X33"/>
    <mergeCell ref="Y33:Z33"/>
    <mergeCell ref="AA33:AB33"/>
    <mergeCell ref="AC33:AD33"/>
    <mergeCell ref="D36:J36"/>
    <mergeCell ref="K36:L36"/>
    <mergeCell ref="M36:N36"/>
    <mergeCell ref="O36:P36"/>
    <mergeCell ref="Q36:R36"/>
    <mergeCell ref="D35:J35"/>
    <mergeCell ref="K35:L35"/>
    <mergeCell ref="M35:N35"/>
    <mergeCell ref="O35:P35"/>
    <mergeCell ref="Q35:R35"/>
    <mergeCell ref="S36:T36"/>
    <mergeCell ref="U36:V36"/>
    <mergeCell ref="W36:X36"/>
    <mergeCell ref="Y36:Z36"/>
    <mergeCell ref="AA36:AB36"/>
    <mergeCell ref="AC36:AD36"/>
    <mergeCell ref="U35:V35"/>
    <mergeCell ref="W35:X35"/>
    <mergeCell ref="Y35:Z35"/>
    <mergeCell ref="AA35:AB35"/>
    <mergeCell ref="AC35:AD35"/>
    <mergeCell ref="S35:T35"/>
    <mergeCell ref="D38:J38"/>
    <mergeCell ref="K38:L38"/>
    <mergeCell ref="M38:N38"/>
    <mergeCell ref="O38:P38"/>
    <mergeCell ref="Q38:R38"/>
    <mergeCell ref="D37:J37"/>
    <mergeCell ref="K37:L37"/>
    <mergeCell ref="M37:N37"/>
    <mergeCell ref="O37:P37"/>
    <mergeCell ref="Q37:R37"/>
    <mergeCell ref="S38:T38"/>
    <mergeCell ref="U38:V38"/>
    <mergeCell ref="W38:X38"/>
    <mergeCell ref="Y38:Z38"/>
    <mergeCell ref="AA38:AB38"/>
    <mergeCell ref="AC38:AD38"/>
    <mergeCell ref="U37:V37"/>
    <mergeCell ref="W37:X37"/>
    <mergeCell ref="Y37:Z37"/>
    <mergeCell ref="AA37:AB37"/>
    <mergeCell ref="AC37:AD37"/>
    <mergeCell ref="S37:T37"/>
    <mergeCell ref="D40:J40"/>
    <mergeCell ref="K40:L40"/>
    <mergeCell ref="M40:N40"/>
    <mergeCell ref="O40:P40"/>
    <mergeCell ref="Q40:R40"/>
    <mergeCell ref="D39:J39"/>
    <mergeCell ref="K39:L39"/>
    <mergeCell ref="M39:N39"/>
    <mergeCell ref="O39:P39"/>
    <mergeCell ref="Q39:R39"/>
    <mergeCell ref="S40:T40"/>
    <mergeCell ref="U40:V40"/>
    <mergeCell ref="W40:X40"/>
    <mergeCell ref="Y40:Z40"/>
    <mergeCell ref="AA40:AB40"/>
    <mergeCell ref="AC40:AD40"/>
    <mergeCell ref="U39:V39"/>
    <mergeCell ref="W39:X39"/>
    <mergeCell ref="Y39:Z39"/>
    <mergeCell ref="AA39:AB39"/>
    <mergeCell ref="AC39:AD39"/>
    <mergeCell ref="S39:T39"/>
    <mergeCell ref="D42:J42"/>
    <mergeCell ref="K42:L42"/>
    <mergeCell ref="M42:N42"/>
    <mergeCell ref="O42:P42"/>
    <mergeCell ref="Q42:R42"/>
    <mergeCell ref="D41:J41"/>
    <mergeCell ref="K41:L41"/>
    <mergeCell ref="M41:N41"/>
    <mergeCell ref="O41:P41"/>
    <mergeCell ref="Q41:R41"/>
    <mergeCell ref="S42:T42"/>
    <mergeCell ref="U42:V42"/>
    <mergeCell ref="W42:X42"/>
    <mergeCell ref="Y42:Z42"/>
    <mergeCell ref="AA42:AB42"/>
    <mergeCell ref="AC42:AD42"/>
    <mergeCell ref="U41:V41"/>
    <mergeCell ref="W41:X41"/>
    <mergeCell ref="Y41:Z41"/>
    <mergeCell ref="AA41:AB41"/>
    <mergeCell ref="AC41:AD41"/>
    <mergeCell ref="S41:T41"/>
    <mergeCell ref="D44:J44"/>
    <mergeCell ref="K44:L44"/>
    <mergeCell ref="M44:N44"/>
    <mergeCell ref="O44:P44"/>
    <mergeCell ref="Q44:R44"/>
    <mergeCell ref="D43:J43"/>
    <mergeCell ref="K43:L43"/>
    <mergeCell ref="M43:N43"/>
    <mergeCell ref="O43:P43"/>
    <mergeCell ref="Q43:R43"/>
    <mergeCell ref="S44:T44"/>
    <mergeCell ref="U44:V44"/>
    <mergeCell ref="W44:X44"/>
    <mergeCell ref="Y44:Z44"/>
    <mergeCell ref="AA44:AB44"/>
    <mergeCell ref="AC44:AD44"/>
    <mergeCell ref="U43:V43"/>
    <mergeCell ref="W43:X43"/>
    <mergeCell ref="Y43:Z43"/>
    <mergeCell ref="AA43:AB43"/>
    <mergeCell ref="AC43:AD43"/>
    <mergeCell ref="S43:T43"/>
    <mergeCell ref="D46:J46"/>
    <mergeCell ref="K46:L46"/>
    <mergeCell ref="M46:N46"/>
    <mergeCell ref="O46:P46"/>
    <mergeCell ref="Q46:R46"/>
    <mergeCell ref="D45:J45"/>
    <mergeCell ref="K45:L45"/>
    <mergeCell ref="M45:N45"/>
    <mergeCell ref="O45:P45"/>
    <mergeCell ref="Q45:R45"/>
    <mergeCell ref="S46:T46"/>
    <mergeCell ref="U46:V46"/>
    <mergeCell ref="W46:X46"/>
    <mergeCell ref="Y46:Z46"/>
    <mergeCell ref="AA46:AB46"/>
    <mergeCell ref="AC46:AD46"/>
    <mergeCell ref="U45:V45"/>
    <mergeCell ref="W45:X45"/>
    <mergeCell ref="Y45:Z45"/>
    <mergeCell ref="AA45:AB45"/>
    <mergeCell ref="AC45:AD45"/>
    <mergeCell ref="S45:T45"/>
    <mergeCell ref="D48:J48"/>
    <mergeCell ref="K48:L48"/>
    <mergeCell ref="M48:N48"/>
    <mergeCell ref="O48:P48"/>
    <mergeCell ref="Q48:R48"/>
    <mergeCell ref="D47:J47"/>
    <mergeCell ref="K47:L47"/>
    <mergeCell ref="M47:N47"/>
    <mergeCell ref="O47:P47"/>
    <mergeCell ref="Q47:R47"/>
    <mergeCell ref="S48:T48"/>
    <mergeCell ref="U48:V48"/>
    <mergeCell ref="W48:X48"/>
    <mergeCell ref="Y48:Z48"/>
    <mergeCell ref="AA48:AB48"/>
    <mergeCell ref="AC48:AD48"/>
    <mergeCell ref="U47:V47"/>
    <mergeCell ref="W47:X47"/>
    <mergeCell ref="Y47:Z47"/>
    <mergeCell ref="AA47:AB47"/>
    <mergeCell ref="AC47:AD47"/>
    <mergeCell ref="S47:T47"/>
    <mergeCell ref="D50:J50"/>
    <mergeCell ref="K50:L50"/>
    <mergeCell ref="M50:N50"/>
    <mergeCell ref="O50:P50"/>
    <mergeCell ref="Q50:R50"/>
    <mergeCell ref="D49:J49"/>
    <mergeCell ref="K49:L49"/>
    <mergeCell ref="M49:N49"/>
    <mergeCell ref="O49:P49"/>
    <mergeCell ref="Q49:R49"/>
    <mergeCell ref="S50:T50"/>
    <mergeCell ref="U50:V50"/>
    <mergeCell ref="W50:X50"/>
    <mergeCell ref="Y50:Z50"/>
    <mergeCell ref="AA50:AB50"/>
    <mergeCell ref="AC50:AD50"/>
    <mergeCell ref="U49:V49"/>
    <mergeCell ref="W49:X49"/>
    <mergeCell ref="Y49:Z49"/>
    <mergeCell ref="AA49:AB49"/>
    <mergeCell ref="AC49:AD49"/>
    <mergeCell ref="S49:T49"/>
    <mergeCell ref="D52:J52"/>
    <mergeCell ref="K52:L52"/>
    <mergeCell ref="M52:N52"/>
    <mergeCell ref="O52:P52"/>
    <mergeCell ref="Q52:R52"/>
    <mergeCell ref="D51:J51"/>
    <mergeCell ref="K51:L51"/>
    <mergeCell ref="M51:N51"/>
    <mergeCell ref="O51:P51"/>
    <mergeCell ref="Q51:R51"/>
    <mergeCell ref="S52:T52"/>
    <mergeCell ref="U52:V52"/>
    <mergeCell ref="W52:X52"/>
    <mergeCell ref="Y52:Z52"/>
    <mergeCell ref="AA52:AB52"/>
    <mergeCell ref="AC52:AD52"/>
    <mergeCell ref="U51:V51"/>
    <mergeCell ref="W51:X51"/>
    <mergeCell ref="Y51:Z51"/>
    <mergeCell ref="AA51:AB51"/>
    <mergeCell ref="AC51:AD51"/>
    <mergeCell ref="S51:T51"/>
    <mergeCell ref="D54:J54"/>
    <mergeCell ref="K54:L54"/>
    <mergeCell ref="M54:N54"/>
    <mergeCell ref="O54:P54"/>
    <mergeCell ref="Q54:R54"/>
    <mergeCell ref="D53:J53"/>
    <mergeCell ref="K53:L53"/>
    <mergeCell ref="M53:N53"/>
    <mergeCell ref="O53:P53"/>
    <mergeCell ref="Q53:R53"/>
    <mergeCell ref="S54:T54"/>
    <mergeCell ref="U54:V54"/>
    <mergeCell ref="W54:X54"/>
    <mergeCell ref="Y54:Z54"/>
    <mergeCell ref="AA54:AB54"/>
    <mergeCell ref="AC54:AD54"/>
    <mergeCell ref="U53:V53"/>
    <mergeCell ref="W53:X53"/>
    <mergeCell ref="Y53:Z53"/>
    <mergeCell ref="AA53:AB53"/>
    <mergeCell ref="AC53:AD53"/>
    <mergeCell ref="S53:T53"/>
    <mergeCell ref="D56:J56"/>
    <mergeCell ref="K56:L56"/>
    <mergeCell ref="M56:N56"/>
    <mergeCell ref="O56:P56"/>
    <mergeCell ref="Q56:R56"/>
    <mergeCell ref="D55:J55"/>
    <mergeCell ref="K55:L55"/>
    <mergeCell ref="M55:N55"/>
    <mergeCell ref="O55:P55"/>
    <mergeCell ref="Q55:R55"/>
    <mergeCell ref="S56:T56"/>
    <mergeCell ref="U56:V56"/>
    <mergeCell ref="W56:X56"/>
    <mergeCell ref="Y56:Z56"/>
    <mergeCell ref="AA56:AB56"/>
    <mergeCell ref="AC56:AD56"/>
    <mergeCell ref="U55:V55"/>
    <mergeCell ref="W55:X55"/>
    <mergeCell ref="Y55:Z55"/>
    <mergeCell ref="AA55:AB55"/>
    <mergeCell ref="AC55:AD55"/>
    <mergeCell ref="S55:T55"/>
    <mergeCell ref="D58:J58"/>
    <mergeCell ref="K58:L58"/>
    <mergeCell ref="M58:N58"/>
    <mergeCell ref="O58:P58"/>
    <mergeCell ref="Q58:R58"/>
    <mergeCell ref="D57:J57"/>
    <mergeCell ref="K57:L57"/>
    <mergeCell ref="M57:N57"/>
    <mergeCell ref="O57:P57"/>
    <mergeCell ref="Q57:R57"/>
    <mergeCell ref="S58:T58"/>
    <mergeCell ref="U58:V58"/>
    <mergeCell ref="W58:X58"/>
    <mergeCell ref="Y58:Z58"/>
    <mergeCell ref="AA58:AB58"/>
    <mergeCell ref="AC58:AD58"/>
    <mergeCell ref="U57:V57"/>
    <mergeCell ref="W57:X57"/>
    <mergeCell ref="Y57:Z57"/>
    <mergeCell ref="AA57:AB57"/>
    <mergeCell ref="AC57:AD57"/>
    <mergeCell ref="S57:T57"/>
    <mergeCell ref="D60:J60"/>
    <mergeCell ref="K60:L60"/>
    <mergeCell ref="M60:N60"/>
    <mergeCell ref="O60:P60"/>
    <mergeCell ref="Q60:R60"/>
    <mergeCell ref="D59:J59"/>
    <mergeCell ref="K59:L59"/>
    <mergeCell ref="M59:N59"/>
    <mergeCell ref="O59:P59"/>
    <mergeCell ref="Q59:R59"/>
    <mergeCell ref="S60:T60"/>
    <mergeCell ref="U60:V60"/>
    <mergeCell ref="W60:X60"/>
    <mergeCell ref="Y60:Z60"/>
    <mergeCell ref="AA60:AB60"/>
    <mergeCell ref="AC60:AD60"/>
    <mergeCell ref="U59:V59"/>
    <mergeCell ref="W59:X59"/>
    <mergeCell ref="Y59:Z59"/>
    <mergeCell ref="AA59:AB59"/>
    <mergeCell ref="AC59:AD59"/>
    <mergeCell ref="S59:T59"/>
    <mergeCell ref="D66:P66"/>
    <mergeCell ref="S66:AD66"/>
    <mergeCell ref="D67:P67"/>
    <mergeCell ref="S67:AD67"/>
    <mergeCell ref="D68:P68"/>
    <mergeCell ref="S68:AD68"/>
    <mergeCell ref="C62:E62"/>
    <mergeCell ref="F62:AD62"/>
    <mergeCell ref="C64:P64"/>
    <mergeCell ref="R64:AD64"/>
    <mergeCell ref="D65:P65"/>
    <mergeCell ref="S65:AD65"/>
    <mergeCell ref="B63:AE63"/>
    <mergeCell ref="D72:P72"/>
    <mergeCell ref="D73:P73"/>
    <mergeCell ref="R73:AD73"/>
    <mergeCell ref="D74:P74"/>
    <mergeCell ref="S74:AD74"/>
    <mergeCell ref="D75:P75"/>
    <mergeCell ref="S75:AD75"/>
    <mergeCell ref="D69:P69"/>
    <mergeCell ref="S69:AD69"/>
    <mergeCell ref="D70:P70"/>
    <mergeCell ref="S70:AD70"/>
    <mergeCell ref="D71:P71"/>
    <mergeCell ref="S71:AD71"/>
    <mergeCell ref="C81:AD81"/>
    <mergeCell ref="C82:AD82"/>
    <mergeCell ref="B89:AD89"/>
    <mergeCell ref="B90:AD90"/>
    <mergeCell ref="C91:AD91"/>
    <mergeCell ref="C92:AD92"/>
    <mergeCell ref="D76:P76"/>
    <mergeCell ref="S76:AD76"/>
    <mergeCell ref="D77:P77"/>
    <mergeCell ref="S77:AD77"/>
    <mergeCell ref="S78:AD78"/>
    <mergeCell ref="S79:AD79"/>
    <mergeCell ref="B83:AE83"/>
    <mergeCell ref="B84:AE84"/>
    <mergeCell ref="B85:AE85"/>
    <mergeCell ref="B86:AE86"/>
    <mergeCell ref="B87:AE87"/>
    <mergeCell ref="C100:P100"/>
    <mergeCell ref="Q100:AD100"/>
    <mergeCell ref="C102:AD102"/>
    <mergeCell ref="C103:AD103"/>
    <mergeCell ref="B94:AD94"/>
    <mergeCell ref="C95:AD95"/>
    <mergeCell ref="C96:AD96"/>
    <mergeCell ref="C97:AD97"/>
    <mergeCell ref="C99:P99"/>
    <mergeCell ref="Q99:AD99"/>
  </mergeCells>
  <conditionalFormatting sqref="F62:AD62">
    <cfRule type="expression" dxfId="107" priority="4">
      <formula>COUNTIF(AA31:AB60,"X")=0</formula>
    </cfRule>
    <cfRule type="expression" dxfId="106" priority="5">
      <formula>AND(COUNTIF(AA31:AB60,"X")&gt;0,F62="")</formula>
    </cfRule>
  </conditionalFormatting>
  <conditionalFormatting sqref="Q31:AB60">
    <cfRule type="expression" dxfId="105" priority="3">
      <formula>$AC31="X"</formula>
    </cfRule>
  </conditionalFormatting>
  <conditionalFormatting sqref="Q100:AD100">
    <cfRule type="expression" dxfId="104" priority="2">
      <formula>C100&gt;1</formula>
    </cfRule>
  </conditionalFormatting>
  <dataValidations count="4">
    <dataValidation type="list" allowBlank="1" showInputMessage="1" showErrorMessage="1" sqref="Q31:AD60" xr:uid="{4FB34BDF-531F-4472-8937-3F813F1368F1}">
      <formula1>"X"</formula1>
    </dataValidation>
    <dataValidation type="list" allowBlank="1" showInputMessage="1" showErrorMessage="1" sqref="M31:N60" xr:uid="{22028B63-5464-42F1-A769-5438D8FD0AF0}">
      <formula1>"1,2,3,4,5,6,7,8,9,10,11,12,99"</formula1>
    </dataValidation>
    <dataValidation type="list" allowBlank="1" showInputMessage="1" showErrorMessage="1" sqref="O31:P60" xr:uid="{20B92EF4-DC88-40A8-BBF3-108FDFC73016}">
      <formula1>"1,2,3,4,5,9"</formula1>
    </dataValidation>
    <dataValidation type="list" allowBlank="1" showInputMessage="1" showErrorMessage="1" sqref="C100:P100" xr:uid="{348F580E-D6B6-49E2-8F53-C61FD36968E7}">
      <formula1>"1,2,3,9"</formula1>
    </dataValidation>
  </dataValidations>
  <hyperlinks>
    <hyperlink ref="AA7:AD7" location="Índice!B23" display="Índice" xr:uid="{17D91BE9-03B7-4D0E-B831-2E2A3B746D86}"/>
  </hyperlinks>
  <printOptions horizontalCentered="1" verticalCentered="1"/>
  <pageMargins left="0.70866141732283472" right="0.70866141732283472" top="0.74803149606299213" bottom="0.74803149606299213" header="0.31496062992125984" footer="0.31496062992125984"/>
  <pageSetup scale="75" orientation="portrait" verticalDpi="0" r:id="rId1"/>
  <headerFooter>
    <oddHeader>&amp;CMódulo 2 Sección V
Cuestionario</oddHeader>
    <oddFooter>&amp;LCenso Nacional de Gobiernos Estatales 2024&amp;R&amp;P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Índice</vt:lpstr>
      <vt:lpstr>Informantes</vt:lpstr>
      <vt:lpstr>Presentación</vt:lpstr>
      <vt:lpstr>Participantes</vt:lpstr>
      <vt:lpstr>CNGE_2024_M2_Secc1</vt:lpstr>
      <vt:lpstr>CNGE_2024_M2_Secc2</vt:lpstr>
      <vt:lpstr>CNGE_2024_M2_Secc3</vt:lpstr>
      <vt:lpstr>CNGE_2024_M2_Secc4</vt:lpstr>
      <vt:lpstr>CNGE_2024_M2_Secc5</vt:lpstr>
      <vt:lpstr>CNGE_2024_M2_Secc6</vt:lpstr>
      <vt:lpstr>CNGE_2024_M2_Secc7</vt:lpstr>
      <vt:lpstr>CNGE_2024_M2_Secc8</vt:lpstr>
      <vt:lpstr>CNGE_2024_M2_Secc9</vt:lpstr>
      <vt:lpstr>CNGE_2024_M2_Secc10</vt:lpstr>
      <vt:lpstr>Complemento</vt:lpstr>
      <vt:lpstr>Glosario</vt:lpstr>
      <vt:lpstr>CNGE_2024_M2_Secc1!Área_de_impresión</vt:lpstr>
      <vt:lpstr>CNGE_2024_M2_Secc10!Área_de_impresión</vt:lpstr>
      <vt:lpstr>CNGE_2024_M2_Secc2!Área_de_impresión</vt:lpstr>
      <vt:lpstr>CNGE_2024_M2_Secc3!Área_de_impresión</vt:lpstr>
      <vt:lpstr>CNGE_2024_M2_Secc4!Área_de_impresión</vt:lpstr>
      <vt:lpstr>CNGE_2024_M2_Secc5!Área_de_impresión</vt:lpstr>
      <vt:lpstr>CNGE_2024_M2_Secc6!Área_de_impresión</vt:lpstr>
      <vt:lpstr>CNGE_2024_M2_Secc7!Área_de_impresión</vt:lpstr>
      <vt:lpstr>CNGE_2024_M2_Secc8!Área_de_impresión</vt:lpstr>
      <vt:lpstr>CNGE_2024_M2_Secc9!Área_de_impresión</vt:lpstr>
      <vt:lpstr>Complemento!Área_de_impresión</vt:lpstr>
      <vt:lpstr>Glosario!Área_de_impresión</vt:lpstr>
      <vt:lpstr>Índice!Área_de_impresión</vt:lpstr>
      <vt:lpstr>Informantes!Área_de_impresión</vt:lpstr>
      <vt:lpstr>Participantes!Área_de_impresión</vt:lpstr>
      <vt:lpstr>Presentación!Área_de_impresión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HERNANDEZ RIVERA FATIMA</cp:lastModifiedBy>
  <dcterms:created xsi:type="dcterms:W3CDTF">2023-07-13T19:32:00Z</dcterms:created>
  <dcterms:modified xsi:type="dcterms:W3CDTF">2024-04-30T21:17:29Z</dcterms:modified>
</cp:coreProperties>
</file>